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W:\02_Shared\HinateaAriey\HoverflyAtlasDATA\"/>
    </mc:Choice>
  </mc:AlternateContent>
  <xr:revisionPtr revIDLastSave="0" documentId="13_ncr:1_{5C052065-F44C-4EC7-81A4-094546E33B2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Explications" sheetId="1" r:id="rId1"/>
    <sheet name="Problems" sheetId="2" r:id="rId2"/>
    <sheet name="WBA" sheetId="3" r:id="rId3"/>
    <sheet name="Feuille 16" sheetId="4" r:id="rId4"/>
    <sheet name="2021" sheetId="5" r:id="rId5"/>
    <sheet name="2022" sheetId="6" r:id="rId6"/>
    <sheet name="Loic_MSc_Thesis" sheetId="7" r:id="rId7"/>
    <sheet name="LBB" sheetId="8" r:id="rId8"/>
    <sheet name="other" sheetId="9" r:id="rId9"/>
    <sheet name="Expert_LBB" sheetId="10" r:id="rId10"/>
    <sheet name="Insekteräich" sheetId="11" r:id="rId11"/>
    <sheet name="Pan traps 2024" sheetId="12" r:id="rId12"/>
    <sheet name="Expert_Insekteraich" sheetId="13" r:id="rId13"/>
    <sheet name="Sphaerophoria NON scripta" sheetId="14" r:id="rId14"/>
    <sheet name="Nb of specimensspecies" sheetId="15" r:id="rId15"/>
  </sheets>
  <definedNames>
    <definedName name="_xlnm._FilterDatabase" localSheetId="14" hidden="1">'Nb of specimensspecies'!$A$11:$O$936</definedName>
    <definedName name="_xlnm._FilterDatabase" localSheetId="2" hidden="1">WBA!$Q$1:$Q$567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A3" i="10"/>
  <c r="A4" i="10"/>
  <c r="A5" i="10"/>
  <c r="M936" i="15"/>
  <c r="L936" i="15"/>
  <c r="K936" i="15"/>
  <c r="J936" i="15"/>
  <c r="I936" i="15"/>
  <c r="H936" i="15"/>
  <c r="G936" i="15"/>
  <c r="F936" i="15"/>
  <c r="M935" i="15"/>
  <c r="L935" i="15"/>
  <c r="K935" i="15"/>
  <c r="J935" i="15"/>
  <c r="I935" i="15"/>
  <c r="H935" i="15"/>
  <c r="G935" i="15"/>
  <c r="F935" i="15"/>
  <c r="M934" i="15"/>
  <c r="L934" i="15"/>
  <c r="K934" i="15"/>
  <c r="J934" i="15"/>
  <c r="I934" i="15"/>
  <c r="H934" i="15"/>
  <c r="G934" i="15"/>
  <c r="F934" i="15"/>
  <c r="M933" i="15"/>
  <c r="L933" i="15"/>
  <c r="K933" i="15"/>
  <c r="I933" i="15"/>
  <c r="G933" i="15"/>
  <c r="F933" i="15"/>
  <c r="M932" i="15"/>
  <c r="L932" i="15"/>
  <c r="K932" i="15"/>
  <c r="J932" i="15"/>
  <c r="I932" i="15"/>
  <c r="H932" i="15"/>
  <c r="G932" i="15"/>
  <c r="F932" i="15"/>
  <c r="M931" i="15"/>
  <c r="L931" i="15"/>
  <c r="K931" i="15"/>
  <c r="I931" i="15"/>
  <c r="G931" i="15"/>
  <c r="F931" i="15"/>
  <c r="M930" i="15"/>
  <c r="L930" i="15"/>
  <c r="K930" i="15"/>
  <c r="J930" i="15"/>
  <c r="I930" i="15"/>
  <c r="H930" i="15"/>
  <c r="G930" i="15"/>
  <c r="F930" i="15"/>
  <c r="M929" i="15"/>
  <c r="L929" i="15"/>
  <c r="K929" i="15"/>
  <c r="J929" i="15"/>
  <c r="I929" i="15"/>
  <c r="H929" i="15"/>
  <c r="G929" i="15"/>
  <c r="F929" i="15"/>
  <c r="M928" i="15"/>
  <c r="L928" i="15"/>
  <c r="K928" i="15"/>
  <c r="J928" i="15"/>
  <c r="I928" i="15"/>
  <c r="H928" i="15"/>
  <c r="G928" i="15"/>
  <c r="F928" i="15"/>
  <c r="M927" i="15"/>
  <c r="L927" i="15"/>
  <c r="K927" i="15"/>
  <c r="J927" i="15"/>
  <c r="I927" i="15"/>
  <c r="H927" i="15"/>
  <c r="G927" i="15"/>
  <c r="F927" i="15"/>
  <c r="M926" i="15"/>
  <c r="L926" i="15"/>
  <c r="K926" i="15"/>
  <c r="J926" i="15"/>
  <c r="I926" i="15"/>
  <c r="H926" i="15"/>
  <c r="G926" i="15"/>
  <c r="F926" i="15"/>
  <c r="M925" i="15"/>
  <c r="L925" i="15"/>
  <c r="K925" i="15"/>
  <c r="J925" i="15"/>
  <c r="I925" i="15"/>
  <c r="H925" i="15"/>
  <c r="G925" i="15"/>
  <c r="F925" i="15"/>
  <c r="M924" i="15"/>
  <c r="L924" i="15"/>
  <c r="K924" i="15"/>
  <c r="J924" i="15"/>
  <c r="I924" i="15"/>
  <c r="G924" i="15"/>
  <c r="F924" i="15"/>
  <c r="M923" i="15"/>
  <c r="L923" i="15"/>
  <c r="K923" i="15"/>
  <c r="J923" i="15"/>
  <c r="I923" i="15"/>
  <c r="G923" i="15"/>
  <c r="F923" i="15"/>
  <c r="M922" i="15"/>
  <c r="L922" i="15"/>
  <c r="K922" i="15"/>
  <c r="J922" i="15"/>
  <c r="I922" i="15"/>
  <c r="H922" i="15"/>
  <c r="G922" i="15"/>
  <c r="F922" i="15"/>
  <c r="M921" i="15"/>
  <c r="L921" i="15"/>
  <c r="K921" i="15"/>
  <c r="J921" i="15"/>
  <c r="I921" i="15"/>
  <c r="H921" i="15"/>
  <c r="G921" i="15"/>
  <c r="F921" i="15"/>
  <c r="M920" i="15"/>
  <c r="L920" i="15"/>
  <c r="K920" i="15"/>
  <c r="I920" i="15"/>
  <c r="G920" i="15"/>
  <c r="F920" i="15"/>
  <c r="M919" i="15"/>
  <c r="L919" i="15"/>
  <c r="K919" i="15"/>
  <c r="J919" i="15"/>
  <c r="I919" i="15"/>
  <c r="H919" i="15"/>
  <c r="G919" i="15"/>
  <c r="F919" i="15"/>
  <c r="M918" i="15"/>
  <c r="L918" i="15"/>
  <c r="K918" i="15"/>
  <c r="J918" i="15"/>
  <c r="I918" i="15"/>
  <c r="H918" i="15"/>
  <c r="G918" i="15"/>
  <c r="F918" i="15"/>
  <c r="M917" i="15"/>
  <c r="L917" i="15"/>
  <c r="K917" i="15"/>
  <c r="J917" i="15"/>
  <c r="I917" i="15"/>
  <c r="G917" i="15"/>
  <c r="F917" i="15"/>
  <c r="M916" i="15"/>
  <c r="L916" i="15"/>
  <c r="K916" i="15"/>
  <c r="J916" i="15"/>
  <c r="I916" i="15"/>
  <c r="G916" i="15"/>
  <c r="F916" i="15"/>
  <c r="M915" i="15"/>
  <c r="L915" i="15"/>
  <c r="K915" i="15"/>
  <c r="J915" i="15"/>
  <c r="I915" i="15"/>
  <c r="G915" i="15"/>
  <c r="F915" i="15"/>
  <c r="M914" i="15"/>
  <c r="L914" i="15"/>
  <c r="K914" i="15"/>
  <c r="J914" i="15"/>
  <c r="I914" i="15"/>
  <c r="G914" i="15"/>
  <c r="F914" i="15"/>
  <c r="M913" i="15"/>
  <c r="L913" i="15"/>
  <c r="K913" i="15"/>
  <c r="J913" i="15"/>
  <c r="I913" i="15"/>
  <c r="H913" i="15"/>
  <c r="G913" i="15"/>
  <c r="F913" i="15"/>
  <c r="L912" i="15"/>
  <c r="K912" i="15"/>
  <c r="J912" i="15"/>
  <c r="I912" i="15"/>
  <c r="H912" i="15"/>
  <c r="G912" i="15"/>
  <c r="F912" i="15"/>
  <c r="M911" i="15"/>
  <c r="L911" i="15"/>
  <c r="K911" i="15"/>
  <c r="J911" i="15"/>
  <c r="I911" i="15"/>
  <c r="H911" i="15"/>
  <c r="G911" i="15"/>
  <c r="F911" i="15"/>
  <c r="M910" i="15"/>
  <c r="L910" i="15"/>
  <c r="K910" i="15"/>
  <c r="J910" i="15"/>
  <c r="I910" i="15"/>
  <c r="H910" i="15"/>
  <c r="G910" i="15"/>
  <c r="F910" i="15"/>
  <c r="M909" i="15"/>
  <c r="L909" i="15"/>
  <c r="K909" i="15"/>
  <c r="J909" i="15"/>
  <c r="I909" i="15"/>
  <c r="H909" i="15"/>
  <c r="G909" i="15"/>
  <c r="F909" i="15"/>
  <c r="M908" i="15"/>
  <c r="L908" i="15"/>
  <c r="K908" i="15"/>
  <c r="J908" i="15"/>
  <c r="I908" i="15"/>
  <c r="H908" i="15"/>
  <c r="G908" i="15"/>
  <c r="F908" i="15"/>
  <c r="M907" i="15"/>
  <c r="L907" i="15"/>
  <c r="K907" i="15"/>
  <c r="J907" i="15"/>
  <c r="I907" i="15"/>
  <c r="H907" i="15"/>
  <c r="G907" i="15"/>
  <c r="F907" i="15"/>
  <c r="M906" i="15"/>
  <c r="L906" i="15"/>
  <c r="K906" i="15"/>
  <c r="J906" i="15"/>
  <c r="I906" i="15"/>
  <c r="H906" i="15"/>
  <c r="G906" i="15"/>
  <c r="F906" i="15"/>
  <c r="M905" i="15"/>
  <c r="L905" i="15"/>
  <c r="K905" i="15"/>
  <c r="J905" i="15"/>
  <c r="I905" i="15"/>
  <c r="H905" i="15"/>
  <c r="G905" i="15"/>
  <c r="F905" i="15"/>
  <c r="M904" i="15"/>
  <c r="L904" i="15"/>
  <c r="K904" i="15"/>
  <c r="J904" i="15"/>
  <c r="I904" i="15"/>
  <c r="H904" i="15"/>
  <c r="G904" i="15"/>
  <c r="F904" i="15"/>
  <c r="M903" i="15"/>
  <c r="L903" i="15"/>
  <c r="K903" i="15"/>
  <c r="J903" i="15"/>
  <c r="I903" i="15"/>
  <c r="H903" i="15"/>
  <c r="G903" i="15"/>
  <c r="F903" i="15"/>
  <c r="M902" i="15"/>
  <c r="L902" i="15"/>
  <c r="K902" i="15"/>
  <c r="J902" i="15"/>
  <c r="I902" i="15"/>
  <c r="H902" i="15"/>
  <c r="G902" i="15"/>
  <c r="F902" i="15"/>
  <c r="M901" i="15"/>
  <c r="L901" i="15"/>
  <c r="K901" i="15"/>
  <c r="J901" i="15"/>
  <c r="I901" i="15"/>
  <c r="H901" i="15"/>
  <c r="G901" i="15"/>
  <c r="F901" i="15"/>
  <c r="M900" i="15"/>
  <c r="L900" i="15"/>
  <c r="K900" i="15"/>
  <c r="J900" i="15"/>
  <c r="I900" i="15"/>
  <c r="G900" i="15"/>
  <c r="F900" i="15"/>
  <c r="M899" i="15"/>
  <c r="L899" i="15"/>
  <c r="K899" i="15"/>
  <c r="J899" i="15"/>
  <c r="I899" i="15"/>
  <c r="H899" i="15"/>
  <c r="G899" i="15"/>
  <c r="F899" i="15"/>
  <c r="M898" i="15"/>
  <c r="L898" i="15"/>
  <c r="K898" i="15"/>
  <c r="J898" i="15"/>
  <c r="I898" i="15"/>
  <c r="H898" i="15"/>
  <c r="G898" i="15"/>
  <c r="F898" i="15"/>
  <c r="M897" i="15"/>
  <c r="L897" i="15"/>
  <c r="K897" i="15"/>
  <c r="I897" i="15"/>
  <c r="G897" i="15"/>
  <c r="F897" i="15"/>
  <c r="M896" i="15"/>
  <c r="L896" i="15"/>
  <c r="K896" i="15"/>
  <c r="I896" i="15"/>
  <c r="H896" i="15"/>
  <c r="G896" i="15"/>
  <c r="F896" i="15"/>
  <c r="M895" i="15"/>
  <c r="L895" i="15"/>
  <c r="K895" i="15"/>
  <c r="J895" i="15"/>
  <c r="I895" i="15"/>
  <c r="H895" i="15"/>
  <c r="G895" i="15"/>
  <c r="F895" i="15"/>
  <c r="M894" i="15"/>
  <c r="L894" i="15"/>
  <c r="K894" i="15"/>
  <c r="J894" i="15"/>
  <c r="I894" i="15"/>
  <c r="H894" i="15"/>
  <c r="G894" i="15"/>
  <c r="F894" i="15"/>
  <c r="M893" i="15"/>
  <c r="L893" i="15"/>
  <c r="K893" i="15"/>
  <c r="I893" i="15"/>
  <c r="G893" i="15"/>
  <c r="M892" i="15"/>
  <c r="L892" i="15"/>
  <c r="K892" i="15"/>
  <c r="J892" i="15"/>
  <c r="I892" i="15"/>
  <c r="H892" i="15"/>
  <c r="G892" i="15"/>
  <c r="F892" i="15"/>
  <c r="M891" i="15"/>
  <c r="L891" i="15"/>
  <c r="K891" i="15"/>
  <c r="J891" i="15"/>
  <c r="I891" i="15"/>
  <c r="H891" i="15"/>
  <c r="G891" i="15"/>
  <c r="F891" i="15"/>
  <c r="M890" i="15"/>
  <c r="L890" i="15"/>
  <c r="K890" i="15"/>
  <c r="J890" i="15"/>
  <c r="I890" i="15"/>
  <c r="H890" i="15"/>
  <c r="G890" i="15"/>
  <c r="F890" i="15"/>
  <c r="M889" i="15"/>
  <c r="L889" i="15"/>
  <c r="K889" i="15"/>
  <c r="J889" i="15"/>
  <c r="I889" i="15"/>
  <c r="H889" i="15"/>
  <c r="G889" i="15"/>
  <c r="F889" i="15"/>
  <c r="M888" i="15"/>
  <c r="L888" i="15"/>
  <c r="K888" i="15"/>
  <c r="J888" i="15"/>
  <c r="I888" i="15"/>
  <c r="H888" i="15"/>
  <c r="G888" i="15"/>
  <c r="F888" i="15"/>
  <c r="M887" i="15"/>
  <c r="L887" i="15"/>
  <c r="K887" i="15"/>
  <c r="J887" i="15"/>
  <c r="I887" i="15"/>
  <c r="H887" i="15"/>
  <c r="G887" i="15"/>
  <c r="F887" i="15"/>
  <c r="M886" i="15"/>
  <c r="L886" i="15"/>
  <c r="K886" i="15"/>
  <c r="J886" i="15"/>
  <c r="I886" i="15"/>
  <c r="H886" i="15"/>
  <c r="G886" i="15"/>
  <c r="F886" i="15"/>
  <c r="M885" i="15"/>
  <c r="L885" i="15"/>
  <c r="K885" i="15"/>
  <c r="I885" i="15"/>
  <c r="G885" i="15"/>
  <c r="F885" i="15"/>
  <c r="M884" i="15"/>
  <c r="L884" i="15"/>
  <c r="K884" i="15"/>
  <c r="J884" i="15"/>
  <c r="I884" i="15"/>
  <c r="H884" i="15"/>
  <c r="G884" i="15"/>
  <c r="F884" i="15"/>
  <c r="M883" i="15"/>
  <c r="L883" i="15"/>
  <c r="K883" i="15"/>
  <c r="J883" i="15"/>
  <c r="I883" i="15"/>
  <c r="H883" i="15"/>
  <c r="G883" i="15"/>
  <c r="F883" i="15"/>
  <c r="M882" i="15"/>
  <c r="L882" i="15"/>
  <c r="K882" i="15"/>
  <c r="J882" i="15"/>
  <c r="I882" i="15"/>
  <c r="H882" i="15"/>
  <c r="G882" i="15"/>
  <c r="F882" i="15"/>
  <c r="M881" i="15"/>
  <c r="L881" i="15"/>
  <c r="K881" i="15"/>
  <c r="J881" i="15"/>
  <c r="I881" i="15"/>
  <c r="H881" i="15"/>
  <c r="G881" i="15"/>
  <c r="F881" i="15"/>
  <c r="M880" i="15"/>
  <c r="L880" i="15"/>
  <c r="K880" i="15"/>
  <c r="J880" i="15"/>
  <c r="I880" i="15"/>
  <c r="H880" i="15"/>
  <c r="G880" i="15"/>
  <c r="F880" i="15"/>
  <c r="M879" i="15"/>
  <c r="L879" i="15"/>
  <c r="K879" i="15"/>
  <c r="J879" i="15"/>
  <c r="I879" i="15"/>
  <c r="H879" i="15"/>
  <c r="G879" i="15"/>
  <c r="F879" i="15"/>
  <c r="M878" i="15"/>
  <c r="L878" i="15"/>
  <c r="K878" i="15"/>
  <c r="J878" i="15"/>
  <c r="I878" i="15"/>
  <c r="H878" i="15"/>
  <c r="G878" i="15"/>
  <c r="F878" i="15"/>
  <c r="M877" i="15"/>
  <c r="L877" i="15"/>
  <c r="K877" i="15"/>
  <c r="J877" i="15"/>
  <c r="I877" i="15"/>
  <c r="H877" i="15"/>
  <c r="G877" i="15"/>
  <c r="F877" i="15"/>
  <c r="M876" i="15"/>
  <c r="L876" i="15"/>
  <c r="K876" i="15"/>
  <c r="J876" i="15"/>
  <c r="I876" i="15"/>
  <c r="H876" i="15"/>
  <c r="G876" i="15"/>
  <c r="F876" i="15"/>
  <c r="M875" i="15"/>
  <c r="L875" i="15"/>
  <c r="K875" i="15"/>
  <c r="J875" i="15"/>
  <c r="I875" i="15"/>
  <c r="H875" i="15"/>
  <c r="G875" i="15"/>
  <c r="F875" i="15"/>
  <c r="M874" i="15"/>
  <c r="L874" i="15"/>
  <c r="K874" i="15"/>
  <c r="J874" i="15"/>
  <c r="I874" i="15"/>
  <c r="H874" i="15"/>
  <c r="G874" i="15"/>
  <c r="F874" i="15"/>
  <c r="M873" i="15"/>
  <c r="L873" i="15"/>
  <c r="K873" i="15"/>
  <c r="J873" i="15"/>
  <c r="I873" i="15"/>
  <c r="H873" i="15"/>
  <c r="G873" i="15"/>
  <c r="F873" i="15"/>
  <c r="M872" i="15"/>
  <c r="L872" i="15"/>
  <c r="K872" i="15"/>
  <c r="J872" i="15"/>
  <c r="I872" i="15"/>
  <c r="H872" i="15"/>
  <c r="G872" i="15"/>
  <c r="F872" i="15"/>
  <c r="M871" i="15"/>
  <c r="L871" i="15"/>
  <c r="K871" i="15"/>
  <c r="J871" i="15"/>
  <c r="I871" i="15"/>
  <c r="H871" i="15"/>
  <c r="G871" i="15"/>
  <c r="F871" i="15"/>
  <c r="M870" i="15"/>
  <c r="L870" i="15"/>
  <c r="K870" i="15"/>
  <c r="J870" i="15"/>
  <c r="I870" i="15"/>
  <c r="H870" i="15"/>
  <c r="G870" i="15"/>
  <c r="F870" i="15"/>
  <c r="M869" i="15"/>
  <c r="L869" i="15"/>
  <c r="K869" i="15"/>
  <c r="J869" i="15"/>
  <c r="I869" i="15"/>
  <c r="H869" i="15"/>
  <c r="G869" i="15"/>
  <c r="F869" i="15"/>
  <c r="M868" i="15"/>
  <c r="L868" i="15"/>
  <c r="K868" i="15"/>
  <c r="J868" i="15"/>
  <c r="I868" i="15"/>
  <c r="H868" i="15"/>
  <c r="G868" i="15"/>
  <c r="F868" i="15"/>
  <c r="M867" i="15"/>
  <c r="L867" i="15"/>
  <c r="K867" i="15"/>
  <c r="J867" i="15"/>
  <c r="I867" i="15"/>
  <c r="H867" i="15"/>
  <c r="G867" i="15"/>
  <c r="F867" i="15"/>
  <c r="M866" i="15"/>
  <c r="L866" i="15"/>
  <c r="K866" i="15"/>
  <c r="J866" i="15"/>
  <c r="I866" i="15"/>
  <c r="H866" i="15"/>
  <c r="G866" i="15"/>
  <c r="F866" i="15"/>
  <c r="M865" i="15"/>
  <c r="L865" i="15"/>
  <c r="K865" i="15"/>
  <c r="J865" i="15"/>
  <c r="I865" i="15"/>
  <c r="H865" i="15"/>
  <c r="G865" i="15"/>
  <c r="F865" i="15"/>
  <c r="M864" i="15"/>
  <c r="L864" i="15"/>
  <c r="K864" i="15"/>
  <c r="J864" i="15"/>
  <c r="I864" i="15"/>
  <c r="H864" i="15"/>
  <c r="G864" i="15"/>
  <c r="F864" i="15"/>
  <c r="M863" i="15"/>
  <c r="L863" i="15"/>
  <c r="K863" i="15"/>
  <c r="J863" i="15"/>
  <c r="I863" i="15"/>
  <c r="H863" i="15"/>
  <c r="G863" i="15"/>
  <c r="F863" i="15"/>
  <c r="M862" i="15"/>
  <c r="L862" i="15"/>
  <c r="K862" i="15"/>
  <c r="J862" i="15"/>
  <c r="I862" i="15"/>
  <c r="H862" i="15"/>
  <c r="G862" i="15"/>
  <c r="F862" i="15"/>
  <c r="M861" i="15"/>
  <c r="L861" i="15"/>
  <c r="K861" i="15"/>
  <c r="J861" i="15"/>
  <c r="I861" i="15"/>
  <c r="H861" i="15"/>
  <c r="G861" i="15"/>
  <c r="F861" i="15"/>
  <c r="M860" i="15"/>
  <c r="L860" i="15"/>
  <c r="K860" i="15"/>
  <c r="J860" i="15"/>
  <c r="I860" i="15"/>
  <c r="H860" i="15"/>
  <c r="G860" i="15"/>
  <c r="F860" i="15"/>
  <c r="M859" i="15"/>
  <c r="L859" i="15"/>
  <c r="K859" i="15"/>
  <c r="J859" i="15"/>
  <c r="I859" i="15"/>
  <c r="H859" i="15"/>
  <c r="G859" i="15"/>
  <c r="F859" i="15"/>
  <c r="M858" i="15"/>
  <c r="L858" i="15"/>
  <c r="K858" i="15"/>
  <c r="J858" i="15"/>
  <c r="I858" i="15"/>
  <c r="H858" i="15"/>
  <c r="G858" i="15"/>
  <c r="F858" i="15"/>
  <c r="M857" i="15"/>
  <c r="L857" i="15"/>
  <c r="K857" i="15"/>
  <c r="J857" i="15"/>
  <c r="I857" i="15"/>
  <c r="H857" i="15"/>
  <c r="G857" i="15"/>
  <c r="F857" i="15"/>
  <c r="M856" i="15"/>
  <c r="L856" i="15"/>
  <c r="K856" i="15"/>
  <c r="J856" i="15"/>
  <c r="I856" i="15"/>
  <c r="H856" i="15"/>
  <c r="G856" i="15"/>
  <c r="F856" i="15"/>
  <c r="M855" i="15"/>
  <c r="L855" i="15"/>
  <c r="K855" i="15"/>
  <c r="I855" i="15"/>
  <c r="H855" i="15"/>
  <c r="G855" i="15"/>
  <c r="F855" i="15"/>
  <c r="M854" i="15"/>
  <c r="L854" i="15"/>
  <c r="K854" i="15"/>
  <c r="J854" i="15"/>
  <c r="I854" i="15"/>
  <c r="H854" i="15"/>
  <c r="G854" i="15"/>
  <c r="F854" i="15"/>
  <c r="M853" i="15"/>
  <c r="L853" i="15"/>
  <c r="K853" i="15"/>
  <c r="I853" i="15"/>
  <c r="G853" i="15"/>
  <c r="F853" i="15"/>
  <c r="M852" i="15"/>
  <c r="L852" i="15"/>
  <c r="K852" i="15"/>
  <c r="J852" i="15"/>
  <c r="I852" i="15"/>
  <c r="H852" i="15"/>
  <c r="G852" i="15"/>
  <c r="F852" i="15"/>
  <c r="M851" i="15"/>
  <c r="L851" i="15"/>
  <c r="K851" i="15"/>
  <c r="J851" i="15"/>
  <c r="I851" i="15"/>
  <c r="H851" i="15"/>
  <c r="G851" i="15"/>
  <c r="F851" i="15"/>
  <c r="M850" i="15"/>
  <c r="L850" i="15"/>
  <c r="K850" i="15"/>
  <c r="J850" i="15"/>
  <c r="I850" i="15"/>
  <c r="H850" i="15"/>
  <c r="G850" i="15"/>
  <c r="F850" i="15"/>
  <c r="M849" i="15"/>
  <c r="L849" i="15"/>
  <c r="K849" i="15"/>
  <c r="J849" i="15"/>
  <c r="I849" i="15"/>
  <c r="H849" i="15"/>
  <c r="G849" i="15"/>
  <c r="F849" i="15"/>
  <c r="M848" i="15"/>
  <c r="L848" i="15"/>
  <c r="K848" i="15"/>
  <c r="J848" i="15"/>
  <c r="I848" i="15"/>
  <c r="H848" i="15"/>
  <c r="G848" i="15"/>
  <c r="F848" i="15"/>
  <c r="M847" i="15"/>
  <c r="L847" i="15"/>
  <c r="K847" i="15"/>
  <c r="J847" i="15"/>
  <c r="I847" i="15"/>
  <c r="H847" i="15"/>
  <c r="G847" i="15"/>
  <c r="F847" i="15"/>
  <c r="M846" i="15"/>
  <c r="L846" i="15"/>
  <c r="K846" i="15"/>
  <c r="J846" i="15"/>
  <c r="I846" i="15"/>
  <c r="H846" i="15"/>
  <c r="G846" i="15"/>
  <c r="F846" i="15"/>
  <c r="M845" i="15"/>
  <c r="L845" i="15"/>
  <c r="K845" i="15"/>
  <c r="J845" i="15"/>
  <c r="I845" i="15"/>
  <c r="H845" i="15"/>
  <c r="G845" i="15"/>
  <c r="F845" i="15"/>
  <c r="M844" i="15"/>
  <c r="L844" i="15"/>
  <c r="K844" i="15"/>
  <c r="J844" i="15"/>
  <c r="I844" i="15"/>
  <c r="H844" i="15"/>
  <c r="G844" i="15"/>
  <c r="F844" i="15"/>
  <c r="M843" i="15"/>
  <c r="L843" i="15"/>
  <c r="K843" i="15"/>
  <c r="J843" i="15"/>
  <c r="I843" i="15"/>
  <c r="H843" i="15"/>
  <c r="G843" i="15"/>
  <c r="F843" i="15"/>
  <c r="M842" i="15"/>
  <c r="L842" i="15"/>
  <c r="K842" i="15"/>
  <c r="J842" i="15"/>
  <c r="I842" i="15"/>
  <c r="H842" i="15"/>
  <c r="G842" i="15"/>
  <c r="F842" i="15"/>
  <c r="M841" i="15"/>
  <c r="L841" i="15"/>
  <c r="K841" i="15"/>
  <c r="J841" i="15"/>
  <c r="I841" i="15"/>
  <c r="H841" i="15"/>
  <c r="G841" i="15"/>
  <c r="F841" i="15"/>
  <c r="M840" i="15"/>
  <c r="L840" i="15"/>
  <c r="K840" i="15"/>
  <c r="J840" i="15"/>
  <c r="I840" i="15"/>
  <c r="H840" i="15"/>
  <c r="G840" i="15"/>
  <c r="F840" i="15"/>
  <c r="M839" i="15"/>
  <c r="L839" i="15"/>
  <c r="K839" i="15"/>
  <c r="J839" i="15"/>
  <c r="I839" i="15"/>
  <c r="H839" i="15"/>
  <c r="G839" i="15"/>
  <c r="F839" i="15"/>
  <c r="M838" i="15"/>
  <c r="L838" i="15"/>
  <c r="K838" i="15"/>
  <c r="J838" i="15"/>
  <c r="I838" i="15"/>
  <c r="H838" i="15"/>
  <c r="G838" i="15"/>
  <c r="F838" i="15"/>
  <c r="M837" i="15"/>
  <c r="L837" i="15"/>
  <c r="K837" i="15"/>
  <c r="J837" i="15"/>
  <c r="I837" i="15"/>
  <c r="H837" i="15"/>
  <c r="G837" i="15"/>
  <c r="F837" i="15"/>
  <c r="M836" i="15"/>
  <c r="L836" i="15"/>
  <c r="K836" i="15"/>
  <c r="J836" i="15"/>
  <c r="I836" i="15"/>
  <c r="H836" i="15"/>
  <c r="G836" i="15"/>
  <c r="F836" i="15"/>
  <c r="M835" i="15"/>
  <c r="L835" i="15"/>
  <c r="K835" i="15"/>
  <c r="J835" i="15"/>
  <c r="I835" i="15"/>
  <c r="H835" i="15"/>
  <c r="G835" i="15"/>
  <c r="F835" i="15"/>
  <c r="M834" i="15"/>
  <c r="L834" i="15"/>
  <c r="K834" i="15"/>
  <c r="I834" i="15"/>
  <c r="G834" i="15"/>
  <c r="M833" i="15"/>
  <c r="L833" i="15"/>
  <c r="K833" i="15"/>
  <c r="J833" i="15"/>
  <c r="I833" i="15"/>
  <c r="H833" i="15"/>
  <c r="G833" i="15"/>
  <c r="F833" i="15"/>
  <c r="M832" i="15"/>
  <c r="L832" i="15"/>
  <c r="K832" i="15"/>
  <c r="J832" i="15"/>
  <c r="I832" i="15"/>
  <c r="H832" i="15"/>
  <c r="G832" i="15"/>
  <c r="F832" i="15"/>
  <c r="M831" i="15"/>
  <c r="L831" i="15"/>
  <c r="K831" i="15"/>
  <c r="J831" i="15"/>
  <c r="I831" i="15"/>
  <c r="H831" i="15"/>
  <c r="G831" i="15"/>
  <c r="F831" i="15"/>
  <c r="M830" i="15"/>
  <c r="L830" i="15"/>
  <c r="K830" i="15"/>
  <c r="J830" i="15"/>
  <c r="I830" i="15"/>
  <c r="H830" i="15"/>
  <c r="G830" i="15"/>
  <c r="F830" i="15"/>
  <c r="M829" i="15"/>
  <c r="L829" i="15"/>
  <c r="K829" i="15"/>
  <c r="J829" i="15"/>
  <c r="I829" i="15"/>
  <c r="H829" i="15"/>
  <c r="G829" i="15"/>
  <c r="F829" i="15"/>
  <c r="M828" i="15"/>
  <c r="L828" i="15"/>
  <c r="K828" i="15"/>
  <c r="J828" i="15"/>
  <c r="I828" i="15"/>
  <c r="H828" i="15"/>
  <c r="G828" i="15"/>
  <c r="F828" i="15"/>
  <c r="M827" i="15"/>
  <c r="L827" i="15"/>
  <c r="K827" i="15"/>
  <c r="J827" i="15"/>
  <c r="I827" i="15"/>
  <c r="H827" i="15"/>
  <c r="G827" i="15"/>
  <c r="F827" i="15"/>
  <c r="M826" i="15"/>
  <c r="L826" i="15"/>
  <c r="K826" i="15"/>
  <c r="J826" i="15"/>
  <c r="I826" i="15"/>
  <c r="H826" i="15"/>
  <c r="G826" i="15"/>
  <c r="F826" i="15"/>
  <c r="M825" i="15"/>
  <c r="L825" i="15"/>
  <c r="K825" i="15"/>
  <c r="J825" i="15"/>
  <c r="I825" i="15"/>
  <c r="H825" i="15"/>
  <c r="G825" i="15"/>
  <c r="F825" i="15"/>
  <c r="M824" i="15"/>
  <c r="L824" i="15"/>
  <c r="K824" i="15"/>
  <c r="J824" i="15"/>
  <c r="I824" i="15"/>
  <c r="H824" i="15"/>
  <c r="G824" i="15"/>
  <c r="F824" i="15"/>
  <c r="M823" i="15"/>
  <c r="L823" i="15"/>
  <c r="K823" i="15"/>
  <c r="J823" i="15"/>
  <c r="I823" i="15"/>
  <c r="H823" i="15"/>
  <c r="G823" i="15"/>
  <c r="F823" i="15"/>
  <c r="M822" i="15"/>
  <c r="L822" i="15"/>
  <c r="K822" i="15"/>
  <c r="I822" i="15"/>
  <c r="G822" i="15"/>
  <c r="F822" i="15"/>
  <c r="M821" i="15"/>
  <c r="L821" i="15"/>
  <c r="K821" i="15"/>
  <c r="I821" i="15"/>
  <c r="G821" i="15"/>
  <c r="F821" i="15"/>
  <c r="M820" i="15"/>
  <c r="L820" i="15"/>
  <c r="K820" i="15"/>
  <c r="J820" i="15"/>
  <c r="I820" i="15"/>
  <c r="H820" i="15"/>
  <c r="G820" i="15"/>
  <c r="F820" i="15"/>
  <c r="M819" i="15"/>
  <c r="L819" i="15"/>
  <c r="K819" i="15"/>
  <c r="I819" i="15"/>
  <c r="G819" i="15"/>
  <c r="F819" i="15"/>
  <c r="M818" i="15"/>
  <c r="L818" i="15"/>
  <c r="K818" i="15"/>
  <c r="J818" i="15"/>
  <c r="I818" i="15"/>
  <c r="H818" i="15"/>
  <c r="G818" i="15"/>
  <c r="F818" i="15"/>
  <c r="M817" i="15"/>
  <c r="L817" i="15"/>
  <c r="K817" i="15"/>
  <c r="J817" i="15"/>
  <c r="I817" i="15"/>
  <c r="H817" i="15"/>
  <c r="G817" i="15"/>
  <c r="F817" i="15"/>
  <c r="M816" i="15"/>
  <c r="L816" i="15"/>
  <c r="K816" i="15"/>
  <c r="J816" i="15"/>
  <c r="I816" i="15"/>
  <c r="H816" i="15"/>
  <c r="G816" i="15"/>
  <c r="F816" i="15"/>
  <c r="M815" i="15"/>
  <c r="L815" i="15"/>
  <c r="K815" i="15"/>
  <c r="J815" i="15"/>
  <c r="I815" i="15"/>
  <c r="H815" i="15"/>
  <c r="G815" i="15"/>
  <c r="F815" i="15"/>
  <c r="M814" i="15"/>
  <c r="L814" i="15"/>
  <c r="K814" i="15"/>
  <c r="J814" i="15"/>
  <c r="I814" i="15"/>
  <c r="H814" i="15"/>
  <c r="G814" i="15"/>
  <c r="F814" i="15"/>
  <c r="M813" i="15"/>
  <c r="L813" i="15"/>
  <c r="K813" i="15"/>
  <c r="J813" i="15"/>
  <c r="I813" i="15"/>
  <c r="H813" i="15"/>
  <c r="G813" i="15"/>
  <c r="F813" i="15"/>
  <c r="M812" i="15"/>
  <c r="L812" i="15"/>
  <c r="K812" i="15"/>
  <c r="J812" i="15"/>
  <c r="I812" i="15"/>
  <c r="H812" i="15"/>
  <c r="G812" i="15"/>
  <c r="F812" i="15"/>
  <c r="M811" i="15"/>
  <c r="L811" i="15"/>
  <c r="K811" i="15"/>
  <c r="J811" i="15"/>
  <c r="I811" i="15"/>
  <c r="G811" i="15"/>
  <c r="F811" i="15"/>
  <c r="M810" i="15"/>
  <c r="L810" i="15"/>
  <c r="K810" i="15"/>
  <c r="I810" i="15"/>
  <c r="G810" i="15"/>
  <c r="F810" i="15"/>
  <c r="M809" i="15"/>
  <c r="L809" i="15"/>
  <c r="K809" i="15"/>
  <c r="J809" i="15"/>
  <c r="I809" i="15"/>
  <c r="H809" i="15"/>
  <c r="G809" i="15"/>
  <c r="F809" i="15"/>
  <c r="M808" i="15"/>
  <c r="L808" i="15"/>
  <c r="K808" i="15"/>
  <c r="J808" i="15"/>
  <c r="I808" i="15"/>
  <c r="H808" i="15"/>
  <c r="G808" i="15"/>
  <c r="F808" i="15"/>
  <c r="M807" i="15"/>
  <c r="L807" i="15"/>
  <c r="K807" i="15"/>
  <c r="J807" i="15"/>
  <c r="I807" i="15"/>
  <c r="H807" i="15"/>
  <c r="G807" i="15"/>
  <c r="F807" i="15"/>
  <c r="M806" i="15"/>
  <c r="L806" i="15"/>
  <c r="K806" i="15"/>
  <c r="J806" i="15"/>
  <c r="I806" i="15"/>
  <c r="H806" i="15"/>
  <c r="G806" i="15"/>
  <c r="F806" i="15"/>
  <c r="M805" i="15"/>
  <c r="L805" i="15"/>
  <c r="K805" i="15"/>
  <c r="J805" i="15"/>
  <c r="I805" i="15"/>
  <c r="H805" i="15"/>
  <c r="G805" i="15"/>
  <c r="F805" i="15"/>
  <c r="M804" i="15"/>
  <c r="L804" i="15"/>
  <c r="K804" i="15"/>
  <c r="J804" i="15"/>
  <c r="I804" i="15"/>
  <c r="H804" i="15"/>
  <c r="G804" i="15"/>
  <c r="F804" i="15"/>
  <c r="M803" i="15"/>
  <c r="L803" i="15"/>
  <c r="K803" i="15"/>
  <c r="J803" i="15"/>
  <c r="I803" i="15"/>
  <c r="H803" i="15"/>
  <c r="G803" i="15"/>
  <c r="F803" i="15"/>
  <c r="M802" i="15"/>
  <c r="L802" i="15"/>
  <c r="K802" i="15"/>
  <c r="J802" i="15"/>
  <c r="I802" i="15"/>
  <c r="H802" i="15"/>
  <c r="G802" i="15"/>
  <c r="F802" i="15"/>
  <c r="M801" i="15"/>
  <c r="L801" i="15"/>
  <c r="K801" i="15"/>
  <c r="J801" i="15"/>
  <c r="I801" i="15"/>
  <c r="H801" i="15"/>
  <c r="G801" i="15"/>
  <c r="F801" i="15"/>
  <c r="M800" i="15"/>
  <c r="L800" i="15"/>
  <c r="K800" i="15"/>
  <c r="J800" i="15"/>
  <c r="I800" i="15"/>
  <c r="H800" i="15"/>
  <c r="G800" i="15"/>
  <c r="F800" i="15"/>
  <c r="M799" i="15"/>
  <c r="L799" i="15"/>
  <c r="K799" i="15"/>
  <c r="J799" i="15"/>
  <c r="I799" i="15"/>
  <c r="H799" i="15"/>
  <c r="G799" i="15"/>
  <c r="F799" i="15"/>
  <c r="M798" i="15"/>
  <c r="L798" i="15"/>
  <c r="K798" i="15"/>
  <c r="J798" i="15"/>
  <c r="I798" i="15"/>
  <c r="H798" i="15"/>
  <c r="G798" i="15"/>
  <c r="F798" i="15"/>
  <c r="M797" i="15"/>
  <c r="L797" i="15"/>
  <c r="K797" i="15"/>
  <c r="J797" i="15"/>
  <c r="I797" i="15"/>
  <c r="H797" i="15"/>
  <c r="G797" i="15"/>
  <c r="F797" i="15"/>
  <c r="M796" i="15"/>
  <c r="L796" i="15"/>
  <c r="K796" i="15"/>
  <c r="J796" i="15"/>
  <c r="I796" i="15"/>
  <c r="H796" i="15"/>
  <c r="G796" i="15"/>
  <c r="F796" i="15"/>
  <c r="M795" i="15"/>
  <c r="L795" i="15"/>
  <c r="K795" i="15"/>
  <c r="J795" i="15"/>
  <c r="I795" i="15"/>
  <c r="H795" i="15"/>
  <c r="G795" i="15"/>
  <c r="F795" i="15"/>
  <c r="M794" i="15"/>
  <c r="L794" i="15"/>
  <c r="K794" i="15"/>
  <c r="J794" i="15"/>
  <c r="I794" i="15"/>
  <c r="H794" i="15"/>
  <c r="G794" i="15"/>
  <c r="F794" i="15"/>
  <c r="M793" i="15"/>
  <c r="L793" i="15"/>
  <c r="K793" i="15"/>
  <c r="J793" i="15"/>
  <c r="I793" i="15"/>
  <c r="H793" i="15"/>
  <c r="G793" i="15"/>
  <c r="F793" i="15"/>
  <c r="M792" i="15"/>
  <c r="L792" i="15"/>
  <c r="K792" i="15"/>
  <c r="J792" i="15"/>
  <c r="I792" i="15"/>
  <c r="H792" i="15"/>
  <c r="G792" i="15"/>
  <c r="F792" i="15"/>
  <c r="M791" i="15"/>
  <c r="L791" i="15"/>
  <c r="K791" i="15"/>
  <c r="J791" i="15"/>
  <c r="I791" i="15"/>
  <c r="H791" i="15"/>
  <c r="G791" i="15"/>
  <c r="F791" i="15"/>
  <c r="M790" i="15"/>
  <c r="L790" i="15"/>
  <c r="K790" i="15"/>
  <c r="J790" i="15"/>
  <c r="I790" i="15"/>
  <c r="H790" i="15"/>
  <c r="G790" i="15"/>
  <c r="F790" i="15"/>
  <c r="M789" i="15"/>
  <c r="L789" i="15"/>
  <c r="K789" i="15"/>
  <c r="J789" i="15"/>
  <c r="I789" i="15"/>
  <c r="H789" i="15"/>
  <c r="G789" i="15"/>
  <c r="F789" i="15"/>
  <c r="M788" i="15"/>
  <c r="L788" i="15"/>
  <c r="K788" i="15"/>
  <c r="J788" i="15"/>
  <c r="I788" i="15"/>
  <c r="H788" i="15"/>
  <c r="G788" i="15"/>
  <c r="F788" i="15"/>
  <c r="M787" i="15"/>
  <c r="L787" i="15"/>
  <c r="K787" i="15"/>
  <c r="J787" i="15"/>
  <c r="I787" i="15"/>
  <c r="H787" i="15"/>
  <c r="G787" i="15"/>
  <c r="F787" i="15"/>
  <c r="M786" i="15"/>
  <c r="L786" i="15"/>
  <c r="K786" i="15"/>
  <c r="J786" i="15"/>
  <c r="I786" i="15"/>
  <c r="H786" i="15"/>
  <c r="G786" i="15"/>
  <c r="F786" i="15"/>
  <c r="M785" i="15"/>
  <c r="L785" i="15"/>
  <c r="K785" i="15"/>
  <c r="J785" i="15"/>
  <c r="I785" i="15"/>
  <c r="H785" i="15"/>
  <c r="G785" i="15"/>
  <c r="F785" i="15"/>
  <c r="M784" i="15"/>
  <c r="L784" i="15"/>
  <c r="K784" i="15"/>
  <c r="J784" i="15"/>
  <c r="I784" i="15"/>
  <c r="H784" i="15"/>
  <c r="G784" i="15"/>
  <c r="F784" i="15"/>
  <c r="M783" i="15"/>
  <c r="L783" i="15"/>
  <c r="K783" i="15"/>
  <c r="J783" i="15"/>
  <c r="I783" i="15"/>
  <c r="H783" i="15"/>
  <c r="G783" i="15"/>
  <c r="F783" i="15"/>
  <c r="M782" i="15"/>
  <c r="L782" i="15"/>
  <c r="K782" i="15"/>
  <c r="J782" i="15"/>
  <c r="I782" i="15"/>
  <c r="H782" i="15"/>
  <c r="G782" i="15"/>
  <c r="F782" i="15"/>
  <c r="M781" i="15"/>
  <c r="L781" i="15"/>
  <c r="K781" i="15"/>
  <c r="J781" i="15"/>
  <c r="I781" i="15"/>
  <c r="H781" i="15"/>
  <c r="G781" i="15"/>
  <c r="F781" i="15"/>
  <c r="M780" i="15"/>
  <c r="L780" i="15"/>
  <c r="K780" i="15"/>
  <c r="J780" i="15"/>
  <c r="I780" i="15"/>
  <c r="H780" i="15"/>
  <c r="G780" i="15"/>
  <c r="F780" i="15"/>
  <c r="M779" i="15"/>
  <c r="L779" i="15"/>
  <c r="K779" i="15"/>
  <c r="J779" i="15"/>
  <c r="I779" i="15"/>
  <c r="H779" i="15"/>
  <c r="G779" i="15"/>
  <c r="F779" i="15"/>
  <c r="M778" i="15"/>
  <c r="L778" i="15"/>
  <c r="K778" i="15"/>
  <c r="J778" i="15"/>
  <c r="I778" i="15"/>
  <c r="H778" i="15"/>
  <c r="G778" i="15"/>
  <c r="F778" i="15"/>
  <c r="M777" i="15"/>
  <c r="L777" i="15"/>
  <c r="K777" i="15"/>
  <c r="J777" i="15"/>
  <c r="I777" i="15"/>
  <c r="H777" i="15"/>
  <c r="G777" i="15"/>
  <c r="F777" i="15"/>
  <c r="M776" i="15"/>
  <c r="L776" i="15"/>
  <c r="K776" i="15"/>
  <c r="J776" i="15"/>
  <c r="I776" i="15"/>
  <c r="H776" i="15"/>
  <c r="G776" i="15"/>
  <c r="F776" i="15"/>
  <c r="M775" i="15"/>
  <c r="L775" i="15"/>
  <c r="K775" i="15"/>
  <c r="J775" i="15"/>
  <c r="I775" i="15"/>
  <c r="H775" i="15"/>
  <c r="G775" i="15"/>
  <c r="F775" i="15"/>
  <c r="M774" i="15"/>
  <c r="L774" i="15"/>
  <c r="K774" i="15"/>
  <c r="J774" i="15"/>
  <c r="I774" i="15"/>
  <c r="H774" i="15"/>
  <c r="G774" i="15"/>
  <c r="F774" i="15"/>
  <c r="M773" i="15"/>
  <c r="L773" i="15"/>
  <c r="K773" i="15"/>
  <c r="J773" i="15"/>
  <c r="I773" i="15"/>
  <c r="H773" i="15"/>
  <c r="G773" i="15"/>
  <c r="F773" i="15"/>
  <c r="M772" i="15"/>
  <c r="L772" i="15"/>
  <c r="K772" i="15"/>
  <c r="J772" i="15"/>
  <c r="I772" i="15"/>
  <c r="H772" i="15"/>
  <c r="G772" i="15"/>
  <c r="F772" i="15"/>
  <c r="M771" i="15"/>
  <c r="L771" i="15"/>
  <c r="K771" i="15"/>
  <c r="J771" i="15"/>
  <c r="I771" i="15"/>
  <c r="H771" i="15"/>
  <c r="G771" i="15"/>
  <c r="F771" i="15"/>
  <c r="M770" i="15"/>
  <c r="L770" i="15"/>
  <c r="K770" i="15"/>
  <c r="J770" i="15"/>
  <c r="I770" i="15"/>
  <c r="H770" i="15"/>
  <c r="G770" i="15"/>
  <c r="F770" i="15"/>
  <c r="M769" i="15"/>
  <c r="L769" i="15"/>
  <c r="K769" i="15"/>
  <c r="J769" i="15"/>
  <c r="I769" i="15"/>
  <c r="H769" i="15"/>
  <c r="G769" i="15"/>
  <c r="F769" i="15"/>
  <c r="M768" i="15"/>
  <c r="L768" i="15"/>
  <c r="K768" i="15"/>
  <c r="J768" i="15"/>
  <c r="I768" i="15"/>
  <c r="H768" i="15"/>
  <c r="G768" i="15"/>
  <c r="F768" i="15"/>
  <c r="M767" i="15"/>
  <c r="L767" i="15"/>
  <c r="K767" i="15"/>
  <c r="J767" i="15"/>
  <c r="I767" i="15"/>
  <c r="H767" i="15"/>
  <c r="G767" i="15"/>
  <c r="F767" i="15"/>
  <c r="M766" i="15"/>
  <c r="L766" i="15"/>
  <c r="K766" i="15"/>
  <c r="J766" i="15"/>
  <c r="I766" i="15"/>
  <c r="H766" i="15"/>
  <c r="G766" i="15"/>
  <c r="F766" i="15"/>
  <c r="M765" i="15"/>
  <c r="L765" i="15"/>
  <c r="K765" i="15"/>
  <c r="J765" i="15"/>
  <c r="I765" i="15"/>
  <c r="H765" i="15"/>
  <c r="G765" i="15"/>
  <c r="F765" i="15"/>
  <c r="M764" i="15"/>
  <c r="L764" i="15"/>
  <c r="K764" i="15"/>
  <c r="J764" i="15"/>
  <c r="I764" i="15"/>
  <c r="H764" i="15"/>
  <c r="G764" i="15"/>
  <c r="F764" i="15"/>
  <c r="M763" i="15"/>
  <c r="L763" i="15"/>
  <c r="K763" i="15"/>
  <c r="J763" i="15"/>
  <c r="I763" i="15"/>
  <c r="H763" i="15"/>
  <c r="G763" i="15"/>
  <c r="F763" i="15"/>
  <c r="M762" i="15"/>
  <c r="L762" i="15"/>
  <c r="K762" i="15"/>
  <c r="J762" i="15"/>
  <c r="I762" i="15"/>
  <c r="H762" i="15"/>
  <c r="G762" i="15"/>
  <c r="F762" i="15"/>
  <c r="M761" i="15"/>
  <c r="L761" i="15"/>
  <c r="K761" i="15"/>
  <c r="J761" i="15"/>
  <c r="I761" i="15"/>
  <c r="H761" i="15"/>
  <c r="G761" i="15"/>
  <c r="F761" i="15"/>
  <c r="M760" i="15"/>
  <c r="L760" i="15"/>
  <c r="K760" i="15"/>
  <c r="J760" i="15"/>
  <c r="I760" i="15"/>
  <c r="H760" i="15"/>
  <c r="G760" i="15"/>
  <c r="F760" i="15"/>
  <c r="M759" i="15"/>
  <c r="L759" i="15"/>
  <c r="K759" i="15"/>
  <c r="J759" i="15"/>
  <c r="I759" i="15"/>
  <c r="H759" i="15"/>
  <c r="G759" i="15"/>
  <c r="F759" i="15"/>
  <c r="M758" i="15"/>
  <c r="L758" i="15"/>
  <c r="K758" i="15"/>
  <c r="J758" i="15"/>
  <c r="I758" i="15"/>
  <c r="H758" i="15"/>
  <c r="G758" i="15"/>
  <c r="F758" i="15"/>
  <c r="M757" i="15"/>
  <c r="L757" i="15"/>
  <c r="K757" i="15"/>
  <c r="J757" i="15"/>
  <c r="I757" i="15"/>
  <c r="H757" i="15"/>
  <c r="G757" i="15"/>
  <c r="F757" i="15"/>
  <c r="M756" i="15"/>
  <c r="L756" i="15"/>
  <c r="K756" i="15"/>
  <c r="J756" i="15"/>
  <c r="I756" i="15"/>
  <c r="H756" i="15"/>
  <c r="G756" i="15"/>
  <c r="F756" i="15"/>
  <c r="M755" i="15"/>
  <c r="L755" i="15"/>
  <c r="K755" i="15"/>
  <c r="J755" i="15"/>
  <c r="I755" i="15"/>
  <c r="H755" i="15"/>
  <c r="G755" i="15"/>
  <c r="F755" i="15"/>
  <c r="M754" i="15"/>
  <c r="L754" i="15"/>
  <c r="K754" i="15"/>
  <c r="J754" i="15"/>
  <c r="I754" i="15"/>
  <c r="H754" i="15"/>
  <c r="G754" i="15"/>
  <c r="F754" i="15"/>
  <c r="M753" i="15"/>
  <c r="L753" i="15"/>
  <c r="K753" i="15"/>
  <c r="J753" i="15"/>
  <c r="I753" i="15"/>
  <c r="H753" i="15"/>
  <c r="G753" i="15"/>
  <c r="F753" i="15"/>
  <c r="M752" i="15"/>
  <c r="L752" i="15"/>
  <c r="K752" i="15"/>
  <c r="J752" i="15"/>
  <c r="I752" i="15"/>
  <c r="H752" i="15"/>
  <c r="G752" i="15"/>
  <c r="F752" i="15"/>
  <c r="M751" i="15"/>
  <c r="L751" i="15"/>
  <c r="K751" i="15"/>
  <c r="J751" i="15"/>
  <c r="I751" i="15"/>
  <c r="H751" i="15"/>
  <c r="G751" i="15"/>
  <c r="F751" i="15"/>
  <c r="M750" i="15"/>
  <c r="L750" i="15"/>
  <c r="K750" i="15"/>
  <c r="J750" i="15"/>
  <c r="I750" i="15"/>
  <c r="H750" i="15"/>
  <c r="G750" i="15"/>
  <c r="F750" i="15"/>
  <c r="M749" i="15"/>
  <c r="L749" i="15"/>
  <c r="K749" i="15"/>
  <c r="J749" i="15"/>
  <c r="I749" i="15"/>
  <c r="H749" i="15"/>
  <c r="G749" i="15"/>
  <c r="F749" i="15"/>
  <c r="M748" i="15"/>
  <c r="L748" i="15"/>
  <c r="K748" i="15"/>
  <c r="J748" i="15"/>
  <c r="I748" i="15"/>
  <c r="H748" i="15"/>
  <c r="G748" i="15"/>
  <c r="F748" i="15"/>
  <c r="M747" i="15"/>
  <c r="L747" i="15"/>
  <c r="K747" i="15"/>
  <c r="J747" i="15"/>
  <c r="I747" i="15"/>
  <c r="H747" i="15"/>
  <c r="G747" i="15"/>
  <c r="F747" i="15"/>
  <c r="M746" i="15"/>
  <c r="L746" i="15"/>
  <c r="K746" i="15"/>
  <c r="J746" i="15"/>
  <c r="I746" i="15"/>
  <c r="H746" i="15"/>
  <c r="G746" i="15"/>
  <c r="F746" i="15"/>
  <c r="M745" i="15"/>
  <c r="L745" i="15"/>
  <c r="K745" i="15"/>
  <c r="J745" i="15"/>
  <c r="I745" i="15"/>
  <c r="H745" i="15"/>
  <c r="G745" i="15"/>
  <c r="F745" i="15"/>
  <c r="M744" i="15"/>
  <c r="L744" i="15"/>
  <c r="K744" i="15"/>
  <c r="J744" i="15"/>
  <c r="I744" i="15"/>
  <c r="G744" i="15"/>
  <c r="F744" i="15"/>
  <c r="M743" i="15"/>
  <c r="L743" i="15"/>
  <c r="K743" i="15"/>
  <c r="J743" i="15"/>
  <c r="I743" i="15"/>
  <c r="H743" i="15"/>
  <c r="G743" i="15"/>
  <c r="F743" i="15"/>
  <c r="M742" i="15"/>
  <c r="L742" i="15"/>
  <c r="K742" i="15"/>
  <c r="J742" i="15"/>
  <c r="I742" i="15"/>
  <c r="H742" i="15"/>
  <c r="G742" i="15"/>
  <c r="F742" i="15"/>
  <c r="M741" i="15"/>
  <c r="L741" i="15"/>
  <c r="K741" i="15"/>
  <c r="J741" i="15"/>
  <c r="I741" i="15"/>
  <c r="H741" i="15"/>
  <c r="G741" i="15"/>
  <c r="F741" i="15"/>
  <c r="M740" i="15"/>
  <c r="L740" i="15"/>
  <c r="K740" i="15"/>
  <c r="J740" i="15"/>
  <c r="I740" i="15"/>
  <c r="H740" i="15"/>
  <c r="G740" i="15"/>
  <c r="F740" i="15"/>
  <c r="M739" i="15"/>
  <c r="L739" i="15"/>
  <c r="K739" i="15"/>
  <c r="J739" i="15"/>
  <c r="I739" i="15"/>
  <c r="H739" i="15"/>
  <c r="G739" i="15"/>
  <c r="F739" i="15"/>
  <c r="M738" i="15"/>
  <c r="L738" i="15"/>
  <c r="K738" i="15"/>
  <c r="J738" i="15"/>
  <c r="I738" i="15"/>
  <c r="H738" i="15"/>
  <c r="G738" i="15"/>
  <c r="F738" i="15"/>
  <c r="M737" i="15"/>
  <c r="L737" i="15"/>
  <c r="K737" i="15"/>
  <c r="J737" i="15"/>
  <c r="I737" i="15"/>
  <c r="H737" i="15"/>
  <c r="G737" i="15"/>
  <c r="F737" i="15"/>
  <c r="M736" i="15"/>
  <c r="L736" i="15"/>
  <c r="K736" i="15"/>
  <c r="J736" i="15"/>
  <c r="I736" i="15"/>
  <c r="H736" i="15"/>
  <c r="G736" i="15"/>
  <c r="F736" i="15"/>
  <c r="M735" i="15"/>
  <c r="L735" i="15"/>
  <c r="K735" i="15"/>
  <c r="J735" i="15"/>
  <c r="I735" i="15"/>
  <c r="H735" i="15"/>
  <c r="G735" i="15"/>
  <c r="F735" i="15"/>
  <c r="M734" i="15"/>
  <c r="L734" i="15"/>
  <c r="K734" i="15"/>
  <c r="J734" i="15"/>
  <c r="I734" i="15"/>
  <c r="H734" i="15"/>
  <c r="G734" i="15"/>
  <c r="F734" i="15"/>
  <c r="M733" i="15"/>
  <c r="L733" i="15"/>
  <c r="K733" i="15"/>
  <c r="J733" i="15"/>
  <c r="I733" i="15"/>
  <c r="H733" i="15"/>
  <c r="G733" i="15"/>
  <c r="F733" i="15"/>
  <c r="M732" i="15"/>
  <c r="L732" i="15"/>
  <c r="K732" i="15"/>
  <c r="J732" i="15"/>
  <c r="I732" i="15"/>
  <c r="H732" i="15"/>
  <c r="G732" i="15"/>
  <c r="F732" i="15"/>
  <c r="M731" i="15"/>
  <c r="L731" i="15"/>
  <c r="K731" i="15"/>
  <c r="J731" i="15"/>
  <c r="I731" i="15"/>
  <c r="H731" i="15"/>
  <c r="G731" i="15"/>
  <c r="F731" i="15"/>
  <c r="M730" i="15"/>
  <c r="L730" i="15"/>
  <c r="K730" i="15"/>
  <c r="J730" i="15"/>
  <c r="I730" i="15"/>
  <c r="H730" i="15"/>
  <c r="G730" i="15"/>
  <c r="F730" i="15"/>
  <c r="M729" i="15"/>
  <c r="L729" i="15"/>
  <c r="K729" i="15"/>
  <c r="J729" i="15"/>
  <c r="I729" i="15"/>
  <c r="H729" i="15"/>
  <c r="G729" i="15"/>
  <c r="F729" i="15"/>
  <c r="M728" i="15"/>
  <c r="L728" i="15"/>
  <c r="K728" i="15"/>
  <c r="J728" i="15"/>
  <c r="I728" i="15"/>
  <c r="H728" i="15"/>
  <c r="G728" i="15"/>
  <c r="F728" i="15"/>
  <c r="M727" i="15"/>
  <c r="L727" i="15"/>
  <c r="K727" i="15"/>
  <c r="J727" i="15"/>
  <c r="I727" i="15"/>
  <c r="H727" i="15"/>
  <c r="G727" i="15"/>
  <c r="F727" i="15"/>
  <c r="M726" i="15"/>
  <c r="L726" i="15"/>
  <c r="K726" i="15"/>
  <c r="J726" i="15"/>
  <c r="I726" i="15"/>
  <c r="H726" i="15"/>
  <c r="G726" i="15"/>
  <c r="F726" i="15"/>
  <c r="M725" i="15"/>
  <c r="L725" i="15"/>
  <c r="K725" i="15"/>
  <c r="J725" i="15"/>
  <c r="I725" i="15"/>
  <c r="H725" i="15"/>
  <c r="G725" i="15"/>
  <c r="F725" i="15"/>
  <c r="M724" i="15"/>
  <c r="L724" i="15"/>
  <c r="K724" i="15"/>
  <c r="J724" i="15"/>
  <c r="I724" i="15"/>
  <c r="H724" i="15"/>
  <c r="G724" i="15"/>
  <c r="F724" i="15"/>
  <c r="M723" i="15"/>
  <c r="L723" i="15"/>
  <c r="K723" i="15"/>
  <c r="J723" i="15"/>
  <c r="I723" i="15"/>
  <c r="H723" i="15"/>
  <c r="G723" i="15"/>
  <c r="F723" i="15"/>
  <c r="M722" i="15"/>
  <c r="L722" i="15"/>
  <c r="K722" i="15"/>
  <c r="J722" i="15"/>
  <c r="I722" i="15"/>
  <c r="H722" i="15"/>
  <c r="G722" i="15"/>
  <c r="F722" i="15"/>
  <c r="M721" i="15"/>
  <c r="L721" i="15"/>
  <c r="K721" i="15"/>
  <c r="J721" i="15"/>
  <c r="I721" i="15"/>
  <c r="H721" i="15"/>
  <c r="G721" i="15"/>
  <c r="F721" i="15"/>
  <c r="M720" i="15"/>
  <c r="L720" i="15"/>
  <c r="K720" i="15"/>
  <c r="J720" i="15"/>
  <c r="I720" i="15"/>
  <c r="H720" i="15"/>
  <c r="G720" i="15"/>
  <c r="F720" i="15"/>
  <c r="M719" i="15"/>
  <c r="L719" i="15"/>
  <c r="K719" i="15"/>
  <c r="J719" i="15"/>
  <c r="I719" i="15"/>
  <c r="H719" i="15"/>
  <c r="G719" i="15"/>
  <c r="F719" i="15"/>
  <c r="M718" i="15"/>
  <c r="L718" i="15"/>
  <c r="K718" i="15"/>
  <c r="J718" i="15"/>
  <c r="I718" i="15"/>
  <c r="H718" i="15"/>
  <c r="G718" i="15"/>
  <c r="F718" i="15"/>
  <c r="M717" i="15"/>
  <c r="L717" i="15"/>
  <c r="K717" i="15"/>
  <c r="J717" i="15"/>
  <c r="I717" i="15"/>
  <c r="H717" i="15"/>
  <c r="G717" i="15"/>
  <c r="F717" i="15"/>
  <c r="M716" i="15"/>
  <c r="L716" i="15"/>
  <c r="K716" i="15"/>
  <c r="J716" i="15"/>
  <c r="I716" i="15"/>
  <c r="H716" i="15"/>
  <c r="G716" i="15"/>
  <c r="F716" i="15"/>
  <c r="M715" i="15"/>
  <c r="L715" i="15"/>
  <c r="K715" i="15"/>
  <c r="J715" i="15"/>
  <c r="I715" i="15"/>
  <c r="H715" i="15"/>
  <c r="G715" i="15"/>
  <c r="F715" i="15"/>
  <c r="M714" i="15"/>
  <c r="L714" i="15"/>
  <c r="K714" i="15"/>
  <c r="J714" i="15"/>
  <c r="I714" i="15"/>
  <c r="H714" i="15"/>
  <c r="G714" i="15"/>
  <c r="F714" i="15"/>
  <c r="M713" i="15"/>
  <c r="L713" i="15"/>
  <c r="K713" i="15"/>
  <c r="J713" i="15"/>
  <c r="I713" i="15"/>
  <c r="H713" i="15"/>
  <c r="G713" i="15"/>
  <c r="F713" i="15"/>
  <c r="M712" i="15"/>
  <c r="L712" i="15"/>
  <c r="K712" i="15"/>
  <c r="J712" i="15"/>
  <c r="I712" i="15"/>
  <c r="H712" i="15"/>
  <c r="G712" i="15"/>
  <c r="F712" i="15"/>
  <c r="M711" i="15"/>
  <c r="L711" i="15"/>
  <c r="K711" i="15"/>
  <c r="J711" i="15"/>
  <c r="I711" i="15"/>
  <c r="H711" i="15"/>
  <c r="G711" i="15"/>
  <c r="F711" i="15"/>
  <c r="M710" i="15"/>
  <c r="L710" i="15"/>
  <c r="K710" i="15"/>
  <c r="J710" i="15"/>
  <c r="I710" i="15"/>
  <c r="H710" i="15"/>
  <c r="G710" i="15"/>
  <c r="F710" i="15"/>
  <c r="M709" i="15"/>
  <c r="L709" i="15"/>
  <c r="K709" i="15"/>
  <c r="J709" i="15"/>
  <c r="I709" i="15"/>
  <c r="H709" i="15"/>
  <c r="G709" i="15"/>
  <c r="F709" i="15"/>
  <c r="M708" i="15"/>
  <c r="L708" i="15"/>
  <c r="K708" i="15"/>
  <c r="J708" i="15"/>
  <c r="I708" i="15"/>
  <c r="H708" i="15"/>
  <c r="G708" i="15"/>
  <c r="F708" i="15"/>
  <c r="M707" i="15"/>
  <c r="L707" i="15"/>
  <c r="K707" i="15"/>
  <c r="J707" i="15"/>
  <c r="I707" i="15"/>
  <c r="H707" i="15"/>
  <c r="G707" i="15"/>
  <c r="F707" i="15"/>
  <c r="M706" i="15"/>
  <c r="L706" i="15"/>
  <c r="K706" i="15"/>
  <c r="J706" i="15"/>
  <c r="I706" i="15"/>
  <c r="H706" i="15"/>
  <c r="G706" i="15"/>
  <c r="F706" i="15"/>
  <c r="M705" i="15"/>
  <c r="L705" i="15"/>
  <c r="K705" i="15"/>
  <c r="J705" i="15"/>
  <c r="I705" i="15"/>
  <c r="H705" i="15"/>
  <c r="G705" i="15"/>
  <c r="F705" i="15"/>
  <c r="M704" i="15"/>
  <c r="L704" i="15"/>
  <c r="K704" i="15"/>
  <c r="J704" i="15"/>
  <c r="I704" i="15"/>
  <c r="H704" i="15"/>
  <c r="G704" i="15"/>
  <c r="F704" i="15"/>
  <c r="M703" i="15"/>
  <c r="L703" i="15"/>
  <c r="K703" i="15"/>
  <c r="J703" i="15"/>
  <c r="I703" i="15"/>
  <c r="H703" i="15"/>
  <c r="G703" i="15"/>
  <c r="F703" i="15"/>
  <c r="M702" i="15"/>
  <c r="L702" i="15"/>
  <c r="K702" i="15"/>
  <c r="J702" i="15"/>
  <c r="I702" i="15"/>
  <c r="H702" i="15"/>
  <c r="G702" i="15"/>
  <c r="F702" i="15"/>
  <c r="M701" i="15"/>
  <c r="L701" i="15"/>
  <c r="K701" i="15"/>
  <c r="J701" i="15"/>
  <c r="I701" i="15"/>
  <c r="H701" i="15"/>
  <c r="G701" i="15"/>
  <c r="F701" i="15"/>
  <c r="M700" i="15"/>
  <c r="L700" i="15"/>
  <c r="K700" i="15"/>
  <c r="J700" i="15"/>
  <c r="I700" i="15"/>
  <c r="H700" i="15"/>
  <c r="G700" i="15"/>
  <c r="F700" i="15"/>
  <c r="M699" i="15"/>
  <c r="L699" i="15"/>
  <c r="K699" i="15"/>
  <c r="J699" i="15"/>
  <c r="I699" i="15"/>
  <c r="G699" i="15"/>
  <c r="F699" i="15"/>
  <c r="M698" i="15"/>
  <c r="L698" i="15"/>
  <c r="K698" i="15"/>
  <c r="J698" i="15"/>
  <c r="I698" i="15"/>
  <c r="H698" i="15"/>
  <c r="G698" i="15"/>
  <c r="F698" i="15"/>
  <c r="M697" i="15"/>
  <c r="L697" i="15"/>
  <c r="K697" i="15"/>
  <c r="J697" i="15"/>
  <c r="I697" i="15"/>
  <c r="H697" i="15"/>
  <c r="G697" i="15"/>
  <c r="F697" i="15"/>
  <c r="M696" i="15"/>
  <c r="L696" i="15"/>
  <c r="K696" i="15"/>
  <c r="J696" i="15"/>
  <c r="I696" i="15"/>
  <c r="H696" i="15"/>
  <c r="G696" i="15"/>
  <c r="F696" i="15"/>
  <c r="M695" i="15"/>
  <c r="L695" i="15"/>
  <c r="K695" i="15"/>
  <c r="J695" i="15"/>
  <c r="I695" i="15"/>
  <c r="H695" i="15"/>
  <c r="G695" i="15"/>
  <c r="F695" i="15"/>
  <c r="M694" i="15"/>
  <c r="L694" i="15"/>
  <c r="K694" i="15"/>
  <c r="I694" i="15"/>
  <c r="G694" i="15"/>
  <c r="F694" i="15"/>
  <c r="M693" i="15"/>
  <c r="L693" i="15"/>
  <c r="K693" i="15"/>
  <c r="J693" i="15"/>
  <c r="I693" i="15"/>
  <c r="H693" i="15"/>
  <c r="G693" i="15"/>
  <c r="F693" i="15"/>
  <c r="M692" i="15"/>
  <c r="L692" i="15"/>
  <c r="K692" i="15"/>
  <c r="J692" i="15"/>
  <c r="I692" i="15"/>
  <c r="H692" i="15"/>
  <c r="G692" i="15"/>
  <c r="F692" i="15"/>
  <c r="M691" i="15"/>
  <c r="L691" i="15"/>
  <c r="K691" i="15"/>
  <c r="I691" i="15"/>
  <c r="G691" i="15"/>
  <c r="F691" i="15"/>
  <c r="M690" i="15"/>
  <c r="L690" i="15"/>
  <c r="K690" i="15"/>
  <c r="J690" i="15"/>
  <c r="I690" i="15"/>
  <c r="H690" i="15"/>
  <c r="G690" i="15"/>
  <c r="F690" i="15"/>
  <c r="M689" i="15"/>
  <c r="L689" i="15"/>
  <c r="K689" i="15"/>
  <c r="J689" i="15"/>
  <c r="I689" i="15"/>
  <c r="H689" i="15"/>
  <c r="G689" i="15"/>
  <c r="F689" i="15"/>
  <c r="M688" i="15"/>
  <c r="L688" i="15"/>
  <c r="K688" i="15"/>
  <c r="I688" i="15"/>
  <c r="G688" i="15"/>
  <c r="F688" i="15"/>
  <c r="M687" i="15"/>
  <c r="L687" i="15"/>
  <c r="K687" i="15"/>
  <c r="J687" i="15"/>
  <c r="I687" i="15"/>
  <c r="G687" i="15"/>
  <c r="F687" i="15"/>
  <c r="M686" i="15"/>
  <c r="L686" i="15"/>
  <c r="K686" i="15"/>
  <c r="J686" i="15"/>
  <c r="I686" i="15"/>
  <c r="H686" i="15"/>
  <c r="G686" i="15"/>
  <c r="F686" i="15"/>
  <c r="M685" i="15"/>
  <c r="L685" i="15"/>
  <c r="K685" i="15"/>
  <c r="J685" i="15"/>
  <c r="I685" i="15"/>
  <c r="H685" i="15"/>
  <c r="G685" i="15"/>
  <c r="F685" i="15"/>
  <c r="M684" i="15"/>
  <c r="L684" i="15"/>
  <c r="K684" i="15"/>
  <c r="J684" i="15"/>
  <c r="I684" i="15"/>
  <c r="H684" i="15"/>
  <c r="G684" i="15"/>
  <c r="F684" i="15"/>
  <c r="M683" i="15"/>
  <c r="L683" i="15"/>
  <c r="K683" i="15"/>
  <c r="J683" i="15"/>
  <c r="I683" i="15"/>
  <c r="H683" i="15"/>
  <c r="G683" i="15"/>
  <c r="F683" i="15"/>
  <c r="M682" i="15"/>
  <c r="L682" i="15"/>
  <c r="K682" i="15"/>
  <c r="J682" i="15"/>
  <c r="I682" i="15"/>
  <c r="H682" i="15"/>
  <c r="G682" i="15"/>
  <c r="F682" i="15"/>
  <c r="M681" i="15"/>
  <c r="L681" i="15"/>
  <c r="K681" i="15"/>
  <c r="J681" i="15"/>
  <c r="I681" i="15"/>
  <c r="H681" i="15"/>
  <c r="G681" i="15"/>
  <c r="F681" i="15"/>
  <c r="M680" i="15"/>
  <c r="L680" i="15"/>
  <c r="K680" i="15"/>
  <c r="J680" i="15"/>
  <c r="I680" i="15"/>
  <c r="H680" i="15"/>
  <c r="G680" i="15"/>
  <c r="F680" i="15"/>
  <c r="M679" i="15"/>
  <c r="L679" i="15"/>
  <c r="K679" i="15"/>
  <c r="J679" i="15"/>
  <c r="I679" i="15"/>
  <c r="H679" i="15"/>
  <c r="G679" i="15"/>
  <c r="F679" i="15"/>
  <c r="M678" i="15"/>
  <c r="L678" i="15"/>
  <c r="K678" i="15"/>
  <c r="J678" i="15"/>
  <c r="I678" i="15"/>
  <c r="H678" i="15"/>
  <c r="G678" i="15"/>
  <c r="F678" i="15"/>
  <c r="M677" i="15"/>
  <c r="L677" i="15"/>
  <c r="K677" i="15"/>
  <c r="J677" i="15"/>
  <c r="I677" i="15"/>
  <c r="H677" i="15"/>
  <c r="G677" i="15"/>
  <c r="F677" i="15"/>
  <c r="M676" i="15"/>
  <c r="L676" i="15"/>
  <c r="K676" i="15"/>
  <c r="J676" i="15"/>
  <c r="I676" i="15"/>
  <c r="H676" i="15"/>
  <c r="G676" i="15"/>
  <c r="F676" i="15"/>
  <c r="M675" i="15"/>
  <c r="L675" i="15"/>
  <c r="K675" i="15"/>
  <c r="J675" i="15"/>
  <c r="I675" i="15"/>
  <c r="H675" i="15"/>
  <c r="G675" i="15"/>
  <c r="F675" i="15"/>
  <c r="M674" i="15"/>
  <c r="L674" i="15"/>
  <c r="K674" i="15"/>
  <c r="J674" i="15"/>
  <c r="I674" i="15"/>
  <c r="H674" i="15"/>
  <c r="G674" i="15"/>
  <c r="F674" i="15"/>
  <c r="M673" i="15"/>
  <c r="L673" i="15"/>
  <c r="K673" i="15"/>
  <c r="J673" i="15"/>
  <c r="I673" i="15"/>
  <c r="H673" i="15"/>
  <c r="G673" i="15"/>
  <c r="F673" i="15"/>
  <c r="M672" i="15"/>
  <c r="L672" i="15"/>
  <c r="K672" i="15"/>
  <c r="I672" i="15"/>
  <c r="H672" i="15"/>
  <c r="G672" i="15"/>
  <c r="F672" i="15"/>
  <c r="M671" i="15"/>
  <c r="L671" i="15"/>
  <c r="K671" i="15"/>
  <c r="I671" i="15"/>
  <c r="H671" i="15"/>
  <c r="G671" i="15"/>
  <c r="F671" i="15"/>
  <c r="M670" i="15"/>
  <c r="L670" i="15"/>
  <c r="K670" i="15"/>
  <c r="J670" i="15"/>
  <c r="I670" i="15"/>
  <c r="H670" i="15"/>
  <c r="G670" i="15"/>
  <c r="F670" i="15"/>
  <c r="M669" i="15"/>
  <c r="L669" i="15"/>
  <c r="K669" i="15"/>
  <c r="J669" i="15"/>
  <c r="I669" i="15"/>
  <c r="H669" i="15"/>
  <c r="G669" i="15"/>
  <c r="F669" i="15"/>
  <c r="M668" i="15"/>
  <c r="L668" i="15"/>
  <c r="K668" i="15"/>
  <c r="J668" i="15"/>
  <c r="I668" i="15"/>
  <c r="H668" i="15"/>
  <c r="G668" i="15"/>
  <c r="F668" i="15"/>
  <c r="M667" i="15"/>
  <c r="L667" i="15"/>
  <c r="K667" i="15"/>
  <c r="J667" i="15"/>
  <c r="I667" i="15"/>
  <c r="H667" i="15"/>
  <c r="G667" i="15"/>
  <c r="F667" i="15"/>
  <c r="M666" i="15"/>
  <c r="L666" i="15"/>
  <c r="K666" i="15"/>
  <c r="J666" i="15"/>
  <c r="I666" i="15"/>
  <c r="H666" i="15"/>
  <c r="G666" i="15"/>
  <c r="F666" i="15"/>
  <c r="M665" i="15"/>
  <c r="L665" i="15"/>
  <c r="K665" i="15"/>
  <c r="J665" i="15"/>
  <c r="I665" i="15"/>
  <c r="H665" i="15"/>
  <c r="G665" i="15"/>
  <c r="F665" i="15"/>
  <c r="M664" i="15"/>
  <c r="L664" i="15"/>
  <c r="K664" i="15"/>
  <c r="J664" i="15"/>
  <c r="I664" i="15"/>
  <c r="H664" i="15"/>
  <c r="G664" i="15"/>
  <c r="F664" i="15"/>
  <c r="M663" i="15"/>
  <c r="L663" i="15"/>
  <c r="K663" i="15"/>
  <c r="J663" i="15"/>
  <c r="I663" i="15"/>
  <c r="H663" i="15"/>
  <c r="G663" i="15"/>
  <c r="F663" i="15"/>
  <c r="M662" i="15"/>
  <c r="L662" i="15"/>
  <c r="K662" i="15"/>
  <c r="J662" i="15"/>
  <c r="I662" i="15"/>
  <c r="H662" i="15"/>
  <c r="G662" i="15"/>
  <c r="F662" i="15"/>
  <c r="M661" i="15"/>
  <c r="L661" i="15"/>
  <c r="K661" i="15"/>
  <c r="J661" i="15"/>
  <c r="I661" i="15"/>
  <c r="H661" i="15"/>
  <c r="G661" i="15"/>
  <c r="F661" i="15"/>
  <c r="M660" i="15"/>
  <c r="L660" i="15"/>
  <c r="K660" i="15"/>
  <c r="J660" i="15"/>
  <c r="I660" i="15"/>
  <c r="H660" i="15"/>
  <c r="G660" i="15"/>
  <c r="F660" i="15"/>
  <c r="M659" i="15"/>
  <c r="L659" i="15"/>
  <c r="K659" i="15"/>
  <c r="J659" i="15"/>
  <c r="I659" i="15"/>
  <c r="H659" i="15"/>
  <c r="G659" i="15"/>
  <c r="F659" i="15"/>
  <c r="M658" i="15"/>
  <c r="L658" i="15"/>
  <c r="K658" i="15"/>
  <c r="J658" i="15"/>
  <c r="I658" i="15"/>
  <c r="H658" i="15"/>
  <c r="G658" i="15"/>
  <c r="F658" i="15"/>
  <c r="M657" i="15"/>
  <c r="L657" i="15"/>
  <c r="K657" i="15"/>
  <c r="J657" i="15"/>
  <c r="I657" i="15"/>
  <c r="H657" i="15"/>
  <c r="G657" i="15"/>
  <c r="F657" i="15"/>
  <c r="M656" i="15"/>
  <c r="L656" i="15"/>
  <c r="K656" i="15"/>
  <c r="J656" i="15"/>
  <c r="I656" i="15"/>
  <c r="H656" i="15"/>
  <c r="G656" i="15"/>
  <c r="F656" i="15"/>
  <c r="M655" i="15"/>
  <c r="L655" i="15"/>
  <c r="K655" i="15"/>
  <c r="J655" i="15"/>
  <c r="I655" i="15"/>
  <c r="H655" i="15"/>
  <c r="G655" i="15"/>
  <c r="F655" i="15"/>
  <c r="M654" i="15"/>
  <c r="L654" i="15"/>
  <c r="K654" i="15"/>
  <c r="J654" i="15"/>
  <c r="I654" i="15"/>
  <c r="H654" i="15"/>
  <c r="G654" i="15"/>
  <c r="F654" i="15"/>
  <c r="M653" i="15"/>
  <c r="L653" i="15"/>
  <c r="K653" i="15"/>
  <c r="J653" i="15"/>
  <c r="I653" i="15"/>
  <c r="H653" i="15"/>
  <c r="G653" i="15"/>
  <c r="F653" i="15"/>
  <c r="M652" i="15"/>
  <c r="L652" i="15"/>
  <c r="K652" i="15"/>
  <c r="J652" i="15"/>
  <c r="I652" i="15"/>
  <c r="H652" i="15"/>
  <c r="G652" i="15"/>
  <c r="F652" i="15"/>
  <c r="M651" i="15"/>
  <c r="L651" i="15"/>
  <c r="K651" i="15"/>
  <c r="J651" i="15"/>
  <c r="I651" i="15"/>
  <c r="H651" i="15"/>
  <c r="G651" i="15"/>
  <c r="F651" i="15"/>
  <c r="M650" i="15"/>
  <c r="L650" i="15"/>
  <c r="K650" i="15"/>
  <c r="J650" i="15"/>
  <c r="I650" i="15"/>
  <c r="H650" i="15"/>
  <c r="G650" i="15"/>
  <c r="F650" i="15"/>
  <c r="M649" i="15"/>
  <c r="L649" i="15"/>
  <c r="K649" i="15"/>
  <c r="J649" i="15"/>
  <c r="I649" i="15"/>
  <c r="H649" i="15"/>
  <c r="G649" i="15"/>
  <c r="F649" i="15"/>
  <c r="M648" i="15"/>
  <c r="L648" i="15"/>
  <c r="K648" i="15"/>
  <c r="J648" i="15"/>
  <c r="I648" i="15"/>
  <c r="H648" i="15"/>
  <c r="G648" i="15"/>
  <c r="F648" i="15"/>
  <c r="M647" i="15"/>
  <c r="L647" i="15"/>
  <c r="K647" i="15"/>
  <c r="J647" i="15"/>
  <c r="I647" i="15"/>
  <c r="H647" i="15"/>
  <c r="G647" i="15"/>
  <c r="F647" i="15"/>
  <c r="M646" i="15"/>
  <c r="L646" i="15"/>
  <c r="K646" i="15"/>
  <c r="J646" i="15"/>
  <c r="I646" i="15"/>
  <c r="H646" i="15"/>
  <c r="G646" i="15"/>
  <c r="F646" i="15"/>
  <c r="M645" i="15"/>
  <c r="L645" i="15"/>
  <c r="K645" i="15"/>
  <c r="J645" i="15"/>
  <c r="I645" i="15"/>
  <c r="H645" i="15"/>
  <c r="G645" i="15"/>
  <c r="F645" i="15"/>
  <c r="M644" i="15"/>
  <c r="L644" i="15"/>
  <c r="K644" i="15"/>
  <c r="J644" i="15"/>
  <c r="I644" i="15"/>
  <c r="H644" i="15"/>
  <c r="G644" i="15"/>
  <c r="F644" i="15"/>
  <c r="M643" i="15"/>
  <c r="L643" i="15"/>
  <c r="K643" i="15"/>
  <c r="J643" i="15"/>
  <c r="I643" i="15"/>
  <c r="H643" i="15"/>
  <c r="G643" i="15"/>
  <c r="F643" i="15"/>
  <c r="M642" i="15"/>
  <c r="L642" i="15"/>
  <c r="K642" i="15"/>
  <c r="J642" i="15"/>
  <c r="I642" i="15"/>
  <c r="H642" i="15"/>
  <c r="G642" i="15"/>
  <c r="F642" i="15"/>
  <c r="M641" i="15"/>
  <c r="L641" i="15"/>
  <c r="K641" i="15"/>
  <c r="J641" i="15"/>
  <c r="I641" i="15"/>
  <c r="H641" i="15"/>
  <c r="G641" i="15"/>
  <c r="F641" i="15"/>
  <c r="M640" i="15"/>
  <c r="L640" i="15"/>
  <c r="K640" i="15"/>
  <c r="J640" i="15"/>
  <c r="I640" i="15"/>
  <c r="H640" i="15"/>
  <c r="G640" i="15"/>
  <c r="F640" i="15"/>
  <c r="M639" i="15"/>
  <c r="L639" i="15"/>
  <c r="K639" i="15"/>
  <c r="J639" i="15"/>
  <c r="I639" i="15"/>
  <c r="H639" i="15"/>
  <c r="G639" i="15"/>
  <c r="F639" i="15"/>
  <c r="M638" i="15"/>
  <c r="L638" i="15"/>
  <c r="K638" i="15"/>
  <c r="J638" i="15"/>
  <c r="I638" i="15"/>
  <c r="H638" i="15"/>
  <c r="G638" i="15"/>
  <c r="F638" i="15"/>
  <c r="M637" i="15"/>
  <c r="L637" i="15"/>
  <c r="K637" i="15"/>
  <c r="J637" i="15"/>
  <c r="I637" i="15"/>
  <c r="H637" i="15"/>
  <c r="G637" i="15"/>
  <c r="F637" i="15"/>
  <c r="M636" i="15"/>
  <c r="L636" i="15"/>
  <c r="K636" i="15"/>
  <c r="J636" i="15"/>
  <c r="I636" i="15"/>
  <c r="H636" i="15"/>
  <c r="G636" i="15"/>
  <c r="F636" i="15"/>
  <c r="M635" i="15"/>
  <c r="L635" i="15"/>
  <c r="K635" i="15"/>
  <c r="J635" i="15"/>
  <c r="I635" i="15"/>
  <c r="H635" i="15"/>
  <c r="G635" i="15"/>
  <c r="F635" i="15"/>
  <c r="M634" i="15"/>
  <c r="L634" i="15"/>
  <c r="K634" i="15"/>
  <c r="J634" i="15"/>
  <c r="I634" i="15"/>
  <c r="H634" i="15"/>
  <c r="G634" i="15"/>
  <c r="F634" i="15"/>
  <c r="M633" i="15"/>
  <c r="L633" i="15"/>
  <c r="K633" i="15"/>
  <c r="J633" i="15"/>
  <c r="I633" i="15"/>
  <c r="H633" i="15"/>
  <c r="G633" i="15"/>
  <c r="F633" i="15"/>
  <c r="M632" i="15"/>
  <c r="L632" i="15"/>
  <c r="K632" i="15"/>
  <c r="J632" i="15"/>
  <c r="I632" i="15"/>
  <c r="H632" i="15"/>
  <c r="G632" i="15"/>
  <c r="F632" i="15"/>
  <c r="M631" i="15"/>
  <c r="L631" i="15"/>
  <c r="K631" i="15"/>
  <c r="J631" i="15"/>
  <c r="I631" i="15"/>
  <c r="H631" i="15"/>
  <c r="G631" i="15"/>
  <c r="F631" i="15"/>
  <c r="M630" i="15"/>
  <c r="L630" i="15"/>
  <c r="K630" i="15"/>
  <c r="J630" i="15"/>
  <c r="I630" i="15"/>
  <c r="H630" i="15"/>
  <c r="G630" i="15"/>
  <c r="F630" i="15"/>
  <c r="M629" i="15"/>
  <c r="L629" i="15"/>
  <c r="K629" i="15"/>
  <c r="J629" i="15"/>
  <c r="I629" i="15"/>
  <c r="H629" i="15"/>
  <c r="G629" i="15"/>
  <c r="F629" i="15"/>
  <c r="M628" i="15"/>
  <c r="L628" i="15"/>
  <c r="K628" i="15"/>
  <c r="J628" i="15"/>
  <c r="I628" i="15"/>
  <c r="H628" i="15"/>
  <c r="G628" i="15"/>
  <c r="F628" i="15"/>
  <c r="M627" i="15"/>
  <c r="L627" i="15"/>
  <c r="K627" i="15"/>
  <c r="J627" i="15"/>
  <c r="I627" i="15"/>
  <c r="H627" i="15"/>
  <c r="G627" i="15"/>
  <c r="F627" i="15"/>
  <c r="M626" i="15"/>
  <c r="L626" i="15"/>
  <c r="K626" i="15"/>
  <c r="J626" i="15"/>
  <c r="I626" i="15"/>
  <c r="H626" i="15"/>
  <c r="G626" i="15"/>
  <c r="F626" i="15"/>
  <c r="M625" i="15"/>
  <c r="L625" i="15"/>
  <c r="K625" i="15"/>
  <c r="J625" i="15"/>
  <c r="I625" i="15"/>
  <c r="H625" i="15"/>
  <c r="G625" i="15"/>
  <c r="F625" i="15"/>
  <c r="M624" i="15"/>
  <c r="L624" i="15"/>
  <c r="K624" i="15"/>
  <c r="J624" i="15"/>
  <c r="I624" i="15"/>
  <c r="H624" i="15"/>
  <c r="G624" i="15"/>
  <c r="F624" i="15"/>
  <c r="M623" i="15"/>
  <c r="L623" i="15"/>
  <c r="K623" i="15"/>
  <c r="J623" i="15"/>
  <c r="I623" i="15"/>
  <c r="H623" i="15"/>
  <c r="G623" i="15"/>
  <c r="F623" i="15"/>
  <c r="M622" i="15"/>
  <c r="L622" i="15"/>
  <c r="K622" i="15"/>
  <c r="J622" i="15"/>
  <c r="I622" i="15"/>
  <c r="H622" i="15"/>
  <c r="G622" i="15"/>
  <c r="F622" i="15"/>
  <c r="M621" i="15"/>
  <c r="L621" i="15"/>
  <c r="K621" i="15"/>
  <c r="J621" i="15"/>
  <c r="I621" i="15"/>
  <c r="H621" i="15"/>
  <c r="G621" i="15"/>
  <c r="F621" i="15"/>
  <c r="M620" i="15"/>
  <c r="L620" i="15"/>
  <c r="K620" i="15"/>
  <c r="J620" i="15"/>
  <c r="I620" i="15"/>
  <c r="H620" i="15"/>
  <c r="G620" i="15"/>
  <c r="F620" i="15"/>
  <c r="M619" i="15"/>
  <c r="L619" i="15"/>
  <c r="K619" i="15"/>
  <c r="J619" i="15"/>
  <c r="I619" i="15"/>
  <c r="H619" i="15"/>
  <c r="G619" i="15"/>
  <c r="F619" i="15"/>
  <c r="M618" i="15"/>
  <c r="L618" i="15"/>
  <c r="K618" i="15"/>
  <c r="J618" i="15"/>
  <c r="I618" i="15"/>
  <c r="H618" i="15"/>
  <c r="G618" i="15"/>
  <c r="F618" i="15"/>
  <c r="M617" i="15"/>
  <c r="L617" i="15"/>
  <c r="K617" i="15"/>
  <c r="J617" i="15"/>
  <c r="I617" i="15"/>
  <c r="H617" i="15"/>
  <c r="G617" i="15"/>
  <c r="F617" i="15"/>
  <c r="M616" i="15"/>
  <c r="L616" i="15"/>
  <c r="K616" i="15"/>
  <c r="J616" i="15"/>
  <c r="I616" i="15"/>
  <c r="H616" i="15"/>
  <c r="G616" i="15"/>
  <c r="F616" i="15"/>
  <c r="M615" i="15"/>
  <c r="L615" i="15"/>
  <c r="K615" i="15"/>
  <c r="J615" i="15"/>
  <c r="I615" i="15"/>
  <c r="H615" i="15"/>
  <c r="G615" i="15"/>
  <c r="F615" i="15"/>
  <c r="M614" i="15"/>
  <c r="L614" i="15"/>
  <c r="K614" i="15"/>
  <c r="J614" i="15"/>
  <c r="I614" i="15"/>
  <c r="H614" i="15"/>
  <c r="G614" i="15"/>
  <c r="F614" i="15"/>
  <c r="M613" i="15"/>
  <c r="L613" i="15"/>
  <c r="K613" i="15"/>
  <c r="J613" i="15"/>
  <c r="I613" i="15"/>
  <c r="H613" i="15"/>
  <c r="G613" i="15"/>
  <c r="F613" i="15"/>
  <c r="M612" i="15"/>
  <c r="L612" i="15"/>
  <c r="K612" i="15"/>
  <c r="J612" i="15"/>
  <c r="I612" i="15"/>
  <c r="H612" i="15"/>
  <c r="G612" i="15"/>
  <c r="F612" i="15"/>
  <c r="M611" i="15"/>
  <c r="L611" i="15"/>
  <c r="K611" i="15"/>
  <c r="J611" i="15"/>
  <c r="I611" i="15"/>
  <c r="H611" i="15"/>
  <c r="G611" i="15"/>
  <c r="F611" i="15"/>
  <c r="M610" i="15"/>
  <c r="L610" i="15"/>
  <c r="K610" i="15"/>
  <c r="J610" i="15"/>
  <c r="I610" i="15"/>
  <c r="H610" i="15"/>
  <c r="G610" i="15"/>
  <c r="F610" i="15"/>
  <c r="M609" i="15"/>
  <c r="L609" i="15"/>
  <c r="K609" i="15"/>
  <c r="J609" i="15"/>
  <c r="I609" i="15"/>
  <c r="H609" i="15"/>
  <c r="G609" i="15"/>
  <c r="F609" i="15"/>
  <c r="M608" i="15"/>
  <c r="L608" i="15"/>
  <c r="K608" i="15"/>
  <c r="I608" i="15"/>
  <c r="H608" i="15"/>
  <c r="G608" i="15"/>
  <c r="F608" i="15"/>
  <c r="M607" i="15"/>
  <c r="L607" i="15"/>
  <c r="K607" i="15"/>
  <c r="J607" i="15"/>
  <c r="I607" i="15"/>
  <c r="H607" i="15"/>
  <c r="G607" i="15"/>
  <c r="F607" i="15"/>
  <c r="L606" i="15"/>
  <c r="K606" i="15"/>
  <c r="I606" i="15"/>
  <c r="G606" i="15"/>
  <c r="F606" i="15"/>
  <c r="M605" i="15"/>
  <c r="L605" i="15"/>
  <c r="K605" i="15"/>
  <c r="J605" i="15"/>
  <c r="I605" i="15"/>
  <c r="H605" i="15"/>
  <c r="G605" i="15"/>
  <c r="F605" i="15"/>
  <c r="L604" i="15"/>
  <c r="K604" i="15"/>
  <c r="I604" i="15"/>
  <c r="H604" i="15"/>
  <c r="G604" i="15"/>
  <c r="F604" i="15"/>
  <c r="M603" i="15"/>
  <c r="L603" i="15"/>
  <c r="K603" i="15"/>
  <c r="J603" i="15"/>
  <c r="I603" i="15"/>
  <c r="H603" i="15"/>
  <c r="G603" i="15"/>
  <c r="F603" i="15"/>
  <c r="M602" i="15"/>
  <c r="L602" i="15"/>
  <c r="K602" i="15"/>
  <c r="J602" i="15"/>
  <c r="I602" i="15"/>
  <c r="H602" i="15"/>
  <c r="G602" i="15"/>
  <c r="F602" i="15"/>
  <c r="M601" i="15"/>
  <c r="L601" i="15"/>
  <c r="K601" i="15"/>
  <c r="J601" i="15"/>
  <c r="I601" i="15"/>
  <c r="H601" i="15"/>
  <c r="G601" i="15"/>
  <c r="F601" i="15"/>
  <c r="M600" i="15"/>
  <c r="L600" i="15"/>
  <c r="K600" i="15"/>
  <c r="J600" i="15"/>
  <c r="I600" i="15"/>
  <c r="H600" i="15"/>
  <c r="G600" i="15"/>
  <c r="F600" i="15"/>
  <c r="M599" i="15"/>
  <c r="L599" i="15"/>
  <c r="K599" i="15"/>
  <c r="J599" i="15"/>
  <c r="I599" i="15"/>
  <c r="H599" i="15"/>
  <c r="G599" i="15"/>
  <c r="F599" i="15"/>
  <c r="M598" i="15"/>
  <c r="L598" i="15"/>
  <c r="K598" i="15"/>
  <c r="J598" i="15"/>
  <c r="I598" i="15"/>
  <c r="H598" i="15"/>
  <c r="G598" i="15"/>
  <c r="F598" i="15"/>
  <c r="M597" i="15"/>
  <c r="L597" i="15"/>
  <c r="K597" i="15"/>
  <c r="J597" i="15"/>
  <c r="I597" i="15"/>
  <c r="H597" i="15"/>
  <c r="G597" i="15"/>
  <c r="F597" i="15"/>
  <c r="M596" i="15"/>
  <c r="L596" i="15"/>
  <c r="K596" i="15"/>
  <c r="J596" i="15"/>
  <c r="I596" i="15"/>
  <c r="H596" i="15"/>
  <c r="G596" i="15"/>
  <c r="F596" i="15"/>
  <c r="M595" i="15"/>
  <c r="L595" i="15"/>
  <c r="K595" i="15"/>
  <c r="J595" i="15"/>
  <c r="I595" i="15"/>
  <c r="H595" i="15"/>
  <c r="G595" i="15"/>
  <c r="F595" i="15"/>
  <c r="M594" i="15"/>
  <c r="L594" i="15"/>
  <c r="K594" i="15"/>
  <c r="J594" i="15"/>
  <c r="I594" i="15"/>
  <c r="H594" i="15"/>
  <c r="G594" i="15"/>
  <c r="F594" i="15"/>
  <c r="M593" i="15"/>
  <c r="L593" i="15"/>
  <c r="K593" i="15"/>
  <c r="J593" i="15"/>
  <c r="I593" i="15"/>
  <c r="H593" i="15"/>
  <c r="G593" i="15"/>
  <c r="F593" i="15"/>
  <c r="M592" i="15"/>
  <c r="L592" i="15"/>
  <c r="K592" i="15"/>
  <c r="J592" i="15"/>
  <c r="I592" i="15"/>
  <c r="H592" i="15"/>
  <c r="G592" i="15"/>
  <c r="F592" i="15"/>
  <c r="L591" i="15"/>
  <c r="K591" i="15"/>
  <c r="I591" i="15"/>
  <c r="G591" i="15"/>
  <c r="F591" i="15"/>
  <c r="M590" i="15"/>
  <c r="L590" i="15"/>
  <c r="K590" i="15"/>
  <c r="J590" i="15"/>
  <c r="I590" i="15"/>
  <c r="H590" i="15"/>
  <c r="G590" i="15"/>
  <c r="F590" i="15"/>
  <c r="M589" i="15"/>
  <c r="L589" i="15"/>
  <c r="K589" i="15"/>
  <c r="J589" i="15"/>
  <c r="I589" i="15"/>
  <c r="H589" i="15"/>
  <c r="G589" i="15"/>
  <c r="F589" i="15"/>
  <c r="M588" i="15"/>
  <c r="L588" i="15"/>
  <c r="K588" i="15"/>
  <c r="J588" i="15"/>
  <c r="I588" i="15"/>
  <c r="H588" i="15"/>
  <c r="G588" i="15"/>
  <c r="F588" i="15"/>
  <c r="M587" i="15"/>
  <c r="L587" i="15"/>
  <c r="K587" i="15"/>
  <c r="J587" i="15"/>
  <c r="I587" i="15"/>
  <c r="H587" i="15"/>
  <c r="G587" i="15"/>
  <c r="F587" i="15"/>
  <c r="M586" i="15"/>
  <c r="L586" i="15"/>
  <c r="K586" i="15"/>
  <c r="J586" i="15"/>
  <c r="I586" i="15"/>
  <c r="H586" i="15"/>
  <c r="G586" i="15"/>
  <c r="F586" i="15"/>
  <c r="M585" i="15"/>
  <c r="L585" i="15"/>
  <c r="K585" i="15"/>
  <c r="J585" i="15"/>
  <c r="I585" i="15"/>
  <c r="H585" i="15"/>
  <c r="G585" i="15"/>
  <c r="F585" i="15"/>
  <c r="M584" i="15"/>
  <c r="L584" i="15"/>
  <c r="K584" i="15"/>
  <c r="J584" i="15"/>
  <c r="I584" i="15"/>
  <c r="H584" i="15"/>
  <c r="G584" i="15"/>
  <c r="F584" i="15"/>
  <c r="M583" i="15"/>
  <c r="L583" i="15"/>
  <c r="K583" i="15"/>
  <c r="J583" i="15"/>
  <c r="I583" i="15"/>
  <c r="H583" i="15"/>
  <c r="G583" i="15"/>
  <c r="F583" i="15"/>
  <c r="M582" i="15"/>
  <c r="L582" i="15"/>
  <c r="K582" i="15"/>
  <c r="J582" i="15"/>
  <c r="I582" i="15"/>
  <c r="H582" i="15"/>
  <c r="G582" i="15"/>
  <c r="F582" i="15"/>
  <c r="M581" i="15"/>
  <c r="L581" i="15"/>
  <c r="K581" i="15"/>
  <c r="J581" i="15"/>
  <c r="I581" i="15"/>
  <c r="H581" i="15"/>
  <c r="G581" i="15"/>
  <c r="F581" i="15"/>
  <c r="M580" i="15"/>
  <c r="L580" i="15"/>
  <c r="K580" i="15"/>
  <c r="J580" i="15"/>
  <c r="I580" i="15"/>
  <c r="H580" i="15"/>
  <c r="G580" i="15"/>
  <c r="F580" i="15"/>
  <c r="M579" i="15"/>
  <c r="L579" i="15"/>
  <c r="K579" i="15"/>
  <c r="J579" i="15"/>
  <c r="I579" i="15"/>
  <c r="H579" i="15"/>
  <c r="G579" i="15"/>
  <c r="F579" i="15"/>
  <c r="M578" i="15"/>
  <c r="L578" i="15"/>
  <c r="K578" i="15"/>
  <c r="J578" i="15"/>
  <c r="I578" i="15"/>
  <c r="H578" i="15"/>
  <c r="G578" i="15"/>
  <c r="F578" i="15"/>
  <c r="M577" i="15"/>
  <c r="L577" i="15"/>
  <c r="K577" i="15"/>
  <c r="J577" i="15"/>
  <c r="I577" i="15"/>
  <c r="H577" i="15"/>
  <c r="G577" i="15"/>
  <c r="F577" i="15"/>
  <c r="M576" i="15"/>
  <c r="L576" i="15"/>
  <c r="K576" i="15"/>
  <c r="J576" i="15"/>
  <c r="I576" i="15"/>
  <c r="H576" i="15"/>
  <c r="G576" i="15"/>
  <c r="F576" i="15"/>
  <c r="M575" i="15"/>
  <c r="L575" i="15"/>
  <c r="K575" i="15"/>
  <c r="J575" i="15"/>
  <c r="I575" i="15"/>
  <c r="H575" i="15"/>
  <c r="G575" i="15"/>
  <c r="F575" i="15"/>
  <c r="M574" i="15"/>
  <c r="L574" i="15"/>
  <c r="K574" i="15"/>
  <c r="J574" i="15"/>
  <c r="I574" i="15"/>
  <c r="H574" i="15"/>
  <c r="G574" i="15"/>
  <c r="F574" i="15"/>
  <c r="M573" i="15"/>
  <c r="L573" i="15"/>
  <c r="K573" i="15"/>
  <c r="J573" i="15"/>
  <c r="I573" i="15"/>
  <c r="H573" i="15"/>
  <c r="G573" i="15"/>
  <c r="F573" i="15"/>
  <c r="M572" i="15"/>
  <c r="L572" i="15"/>
  <c r="K572" i="15"/>
  <c r="J572" i="15"/>
  <c r="I572" i="15"/>
  <c r="H572" i="15"/>
  <c r="G572" i="15"/>
  <c r="F572" i="15"/>
  <c r="M571" i="15"/>
  <c r="L571" i="15"/>
  <c r="K571" i="15"/>
  <c r="J571" i="15"/>
  <c r="I571" i="15"/>
  <c r="H571" i="15"/>
  <c r="G571" i="15"/>
  <c r="F571" i="15"/>
  <c r="M570" i="15"/>
  <c r="L570" i="15"/>
  <c r="K570" i="15"/>
  <c r="J570" i="15"/>
  <c r="I570" i="15"/>
  <c r="H570" i="15"/>
  <c r="G570" i="15"/>
  <c r="F570" i="15"/>
  <c r="M569" i="15"/>
  <c r="L569" i="15"/>
  <c r="K569" i="15"/>
  <c r="J569" i="15"/>
  <c r="I569" i="15"/>
  <c r="H569" i="15"/>
  <c r="G569" i="15"/>
  <c r="F569" i="15"/>
  <c r="M568" i="15"/>
  <c r="L568" i="15"/>
  <c r="K568" i="15"/>
  <c r="J568" i="15"/>
  <c r="I568" i="15"/>
  <c r="H568" i="15"/>
  <c r="G568" i="15"/>
  <c r="F568" i="15"/>
  <c r="M567" i="15"/>
  <c r="L567" i="15"/>
  <c r="K567" i="15"/>
  <c r="J567" i="15"/>
  <c r="I567" i="15"/>
  <c r="H567" i="15"/>
  <c r="G567" i="15"/>
  <c r="F567" i="15"/>
  <c r="M566" i="15"/>
  <c r="L566" i="15"/>
  <c r="K566" i="15"/>
  <c r="J566" i="15"/>
  <c r="I566" i="15"/>
  <c r="H566" i="15"/>
  <c r="G566" i="15"/>
  <c r="F566" i="15"/>
  <c r="M565" i="15"/>
  <c r="L565" i="15"/>
  <c r="K565" i="15"/>
  <c r="J565" i="15"/>
  <c r="I565" i="15"/>
  <c r="H565" i="15"/>
  <c r="G565" i="15"/>
  <c r="F565" i="15"/>
  <c r="M564" i="15"/>
  <c r="L564" i="15"/>
  <c r="K564" i="15"/>
  <c r="J564" i="15"/>
  <c r="I564" i="15"/>
  <c r="H564" i="15"/>
  <c r="G564" i="15"/>
  <c r="F564" i="15"/>
  <c r="M563" i="15"/>
  <c r="L563" i="15"/>
  <c r="K563" i="15"/>
  <c r="J563" i="15"/>
  <c r="I563" i="15"/>
  <c r="H563" i="15"/>
  <c r="G563" i="15"/>
  <c r="F563" i="15"/>
  <c r="M562" i="15"/>
  <c r="L562" i="15"/>
  <c r="K562" i="15"/>
  <c r="J562" i="15"/>
  <c r="I562" i="15"/>
  <c r="H562" i="15"/>
  <c r="G562" i="15"/>
  <c r="F562" i="15"/>
  <c r="M561" i="15"/>
  <c r="L561" i="15"/>
  <c r="K561" i="15"/>
  <c r="J561" i="15"/>
  <c r="I561" i="15"/>
  <c r="H561" i="15"/>
  <c r="G561" i="15"/>
  <c r="F561" i="15"/>
  <c r="M560" i="15"/>
  <c r="L560" i="15"/>
  <c r="K560" i="15"/>
  <c r="J560" i="15"/>
  <c r="I560" i="15"/>
  <c r="H560" i="15"/>
  <c r="G560" i="15"/>
  <c r="F560" i="15"/>
  <c r="M559" i="15"/>
  <c r="L559" i="15"/>
  <c r="K559" i="15"/>
  <c r="J559" i="15"/>
  <c r="I559" i="15"/>
  <c r="H559" i="15"/>
  <c r="G559" i="15"/>
  <c r="F559" i="15"/>
  <c r="M558" i="15"/>
  <c r="L558" i="15"/>
  <c r="K558" i="15"/>
  <c r="J558" i="15"/>
  <c r="I558" i="15"/>
  <c r="H558" i="15"/>
  <c r="G558" i="15"/>
  <c r="F558" i="15"/>
  <c r="M557" i="15"/>
  <c r="L557" i="15"/>
  <c r="K557" i="15"/>
  <c r="J557" i="15"/>
  <c r="I557" i="15"/>
  <c r="H557" i="15"/>
  <c r="G557" i="15"/>
  <c r="F557" i="15"/>
  <c r="M556" i="15"/>
  <c r="L556" i="15"/>
  <c r="K556" i="15"/>
  <c r="J556" i="15"/>
  <c r="I556" i="15"/>
  <c r="H556" i="15"/>
  <c r="G556" i="15"/>
  <c r="F556" i="15"/>
  <c r="M555" i="15"/>
  <c r="L555" i="15"/>
  <c r="K555" i="15"/>
  <c r="J555" i="15"/>
  <c r="I555" i="15"/>
  <c r="H555" i="15"/>
  <c r="G555" i="15"/>
  <c r="F555" i="15"/>
  <c r="M554" i="15"/>
  <c r="L554" i="15"/>
  <c r="K554" i="15"/>
  <c r="J554" i="15"/>
  <c r="I554" i="15"/>
  <c r="H554" i="15"/>
  <c r="G554" i="15"/>
  <c r="F554" i="15"/>
  <c r="M553" i="15"/>
  <c r="L553" i="15"/>
  <c r="K553" i="15"/>
  <c r="J553" i="15"/>
  <c r="I553" i="15"/>
  <c r="H553" i="15"/>
  <c r="G553" i="15"/>
  <c r="F553" i="15"/>
  <c r="M552" i="15"/>
  <c r="L552" i="15"/>
  <c r="K552" i="15"/>
  <c r="J552" i="15"/>
  <c r="I552" i="15"/>
  <c r="H552" i="15"/>
  <c r="G552" i="15"/>
  <c r="F552" i="15"/>
  <c r="M551" i="15"/>
  <c r="L551" i="15"/>
  <c r="K551" i="15"/>
  <c r="J551" i="15"/>
  <c r="I551" i="15"/>
  <c r="H551" i="15"/>
  <c r="G551" i="15"/>
  <c r="F551" i="15"/>
  <c r="M550" i="15"/>
  <c r="L550" i="15"/>
  <c r="K550" i="15"/>
  <c r="J550" i="15"/>
  <c r="I550" i="15"/>
  <c r="H550" i="15"/>
  <c r="G550" i="15"/>
  <c r="F550" i="15"/>
  <c r="M549" i="15"/>
  <c r="L549" i="15"/>
  <c r="K549" i="15"/>
  <c r="J549" i="15"/>
  <c r="I549" i="15"/>
  <c r="H549" i="15"/>
  <c r="G549" i="15"/>
  <c r="F549" i="15"/>
  <c r="M548" i="15"/>
  <c r="L548" i="15"/>
  <c r="K548" i="15"/>
  <c r="J548" i="15"/>
  <c r="I548" i="15"/>
  <c r="H548" i="15"/>
  <c r="G548" i="15"/>
  <c r="F548" i="15"/>
  <c r="M547" i="15"/>
  <c r="L547" i="15"/>
  <c r="K547" i="15"/>
  <c r="J547" i="15"/>
  <c r="I547" i="15"/>
  <c r="H547" i="15"/>
  <c r="G547" i="15"/>
  <c r="F547" i="15"/>
  <c r="M546" i="15"/>
  <c r="L546" i="15"/>
  <c r="K546" i="15"/>
  <c r="J546" i="15"/>
  <c r="I546" i="15"/>
  <c r="H546" i="15"/>
  <c r="G546" i="15"/>
  <c r="F546" i="15"/>
  <c r="M545" i="15"/>
  <c r="L545" i="15"/>
  <c r="K545" i="15"/>
  <c r="J545" i="15"/>
  <c r="I545" i="15"/>
  <c r="H545" i="15"/>
  <c r="G545" i="15"/>
  <c r="F545" i="15"/>
  <c r="M544" i="15"/>
  <c r="L544" i="15"/>
  <c r="K544" i="15"/>
  <c r="J544" i="15"/>
  <c r="I544" i="15"/>
  <c r="H544" i="15"/>
  <c r="G544" i="15"/>
  <c r="F544" i="15"/>
  <c r="M543" i="15"/>
  <c r="L543" i="15"/>
  <c r="K543" i="15"/>
  <c r="J543" i="15"/>
  <c r="I543" i="15"/>
  <c r="H543" i="15"/>
  <c r="G543" i="15"/>
  <c r="F543" i="15"/>
  <c r="M542" i="15"/>
  <c r="L542" i="15"/>
  <c r="K542" i="15"/>
  <c r="J542" i="15"/>
  <c r="I542" i="15"/>
  <c r="H542" i="15"/>
  <c r="G542" i="15"/>
  <c r="F542" i="15"/>
  <c r="M541" i="15"/>
  <c r="L541" i="15"/>
  <c r="K541" i="15"/>
  <c r="J541" i="15"/>
  <c r="I541" i="15"/>
  <c r="H541" i="15"/>
  <c r="G541" i="15"/>
  <c r="F541" i="15"/>
  <c r="M540" i="15"/>
  <c r="L540" i="15"/>
  <c r="K540" i="15"/>
  <c r="J540" i="15"/>
  <c r="I540" i="15"/>
  <c r="H540" i="15"/>
  <c r="G540" i="15"/>
  <c r="F540" i="15"/>
  <c r="M539" i="15"/>
  <c r="L539" i="15"/>
  <c r="K539" i="15"/>
  <c r="J539" i="15"/>
  <c r="I539" i="15"/>
  <c r="H539" i="15"/>
  <c r="G539" i="15"/>
  <c r="F539" i="15"/>
  <c r="M538" i="15"/>
  <c r="L538" i="15"/>
  <c r="K538" i="15"/>
  <c r="J538" i="15"/>
  <c r="I538" i="15"/>
  <c r="H538" i="15"/>
  <c r="G538" i="15"/>
  <c r="F538" i="15"/>
  <c r="M537" i="15"/>
  <c r="L537" i="15"/>
  <c r="K537" i="15"/>
  <c r="J537" i="15"/>
  <c r="I537" i="15"/>
  <c r="H537" i="15"/>
  <c r="G537" i="15"/>
  <c r="F537" i="15"/>
  <c r="M536" i="15"/>
  <c r="L536" i="15"/>
  <c r="K536" i="15"/>
  <c r="J536" i="15"/>
  <c r="I536" i="15"/>
  <c r="H536" i="15"/>
  <c r="G536" i="15"/>
  <c r="F536" i="15"/>
  <c r="M535" i="15"/>
  <c r="L535" i="15"/>
  <c r="K535" i="15"/>
  <c r="J535" i="15"/>
  <c r="I535" i="15"/>
  <c r="H535" i="15"/>
  <c r="G535" i="15"/>
  <c r="F535" i="15"/>
  <c r="M534" i="15"/>
  <c r="L534" i="15"/>
  <c r="K534" i="15"/>
  <c r="J534" i="15"/>
  <c r="I534" i="15"/>
  <c r="H534" i="15"/>
  <c r="G534" i="15"/>
  <c r="F534" i="15"/>
  <c r="M533" i="15"/>
  <c r="L533" i="15"/>
  <c r="K533" i="15"/>
  <c r="J533" i="15"/>
  <c r="I533" i="15"/>
  <c r="H533" i="15"/>
  <c r="G533" i="15"/>
  <c r="F533" i="15"/>
  <c r="M532" i="15"/>
  <c r="L532" i="15"/>
  <c r="K532" i="15"/>
  <c r="J532" i="15"/>
  <c r="I532" i="15"/>
  <c r="H532" i="15"/>
  <c r="G532" i="15"/>
  <c r="F532" i="15"/>
  <c r="M531" i="15"/>
  <c r="L531" i="15"/>
  <c r="K531" i="15"/>
  <c r="J531" i="15"/>
  <c r="I531" i="15"/>
  <c r="H531" i="15"/>
  <c r="G531" i="15"/>
  <c r="F531" i="15"/>
  <c r="M530" i="15"/>
  <c r="L530" i="15"/>
  <c r="K530" i="15"/>
  <c r="J530" i="15"/>
  <c r="I530" i="15"/>
  <c r="H530" i="15"/>
  <c r="G530" i="15"/>
  <c r="F530" i="15"/>
  <c r="M529" i="15"/>
  <c r="L529" i="15"/>
  <c r="K529" i="15"/>
  <c r="J529" i="15"/>
  <c r="I529" i="15"/>
  <c r="H529" i="15"/>
  <c r="G529" i="15"/>
  <c r="F529" i="15"/>
  <c r="M528" i="15"/>
  <c r="L528" i="15"/>
  <c r="K528" i="15"/>
  <c r="J528" i="15"/>
  <c r="I528" i="15"/>
  <c r="H528" i="15"/>
  <c r="G528" i="15"/>
  <c r="F528" i="15"/>
  <c r="M527" i="15"/>
  <c r="L527" i="15"/>
  <c r="K527" i="15"/>
  <c r="J527" i="15"/>
  <c r="I527" i="15"/>
  <c r="H527" i="15"/>
  <c r="G527" i="15"/>
  <c r="F527" i="15"/>
  <c r="M526" i="15"/>
  <c r="L526" i="15"/>
  <c r="K526" i="15"/>
  <c r="J526" i="15"/>
  <c r="I526" i="15"/>
  <c r="H526" i="15"/>
  <c r="G526" i="15"/>
  <c r="F526" i="15"/>
  <c r="M525" i="15"/>
  <c r="L525" i="15"/>
  <c r="K525" i="15"/>
  <c r="J525" i="15"/>
  <c r="I525" i="15"/>
  <c r="H525" i="15"/>
  <c r="G525" i="15"/>
  <c r="F525" i="15"/>
  <c r="M524" i="15"/>
  <c r="L524" i="15"/>
  <c r="K524" i="15"/>
  <c r="J524" i="15"/>
  <c r="I524" i="15"/>
  <c r="H524" i="15"/>
  <c r="G524" i="15"/>
  <c r="F524" i="15"/>
  <c r="M523" i="15"/>
  <c r="L523" i="15"/>
  <c r="K523" i="15"/>
  <c r="J523" i="15"/>
  <c r="I523" i="15"/>
  <c r="H523" i="15"/>
  <c r="G523" i="15"/>
  <c r="F523" i="15"/>
  <c r="M522" i="15"/>
  <c r="L522" i="15"/>
  <c r="K522" i="15"/>
  <c r="J522" i="15"/>
  <c r="I522" i="15"/>
  <c r="H522" i="15"/>
  <c r="G522" i="15"/>
  <c r="F522" i="15"/>
  <c r="M521" i="15"/>
  <c r="L521" i="15"/>
  <c r="K521" i="15"/>
  <c r="J521" i="15"/>
  <c r="I521" i="15"/>
  <c r="H521" i="15"/>
  <c r="G521" i="15"/>
  <c r="F521" i="15"/>
  <c r="M520" i="15"/>
  <c r="L520" i="15"/>
  <c r="K520" i="15"/>
  <c r="J520" i="15"/>
  <c r="I520" i="15"/>
  <c r="H520" i="15"/>
  <c r="G520" i="15"/>
  <c r="F520" i="15"/>
  <c r="M519" i="15"/>
  <c r="L519" i="15"/>
  <c r="K519" i="15"/>
  <c r="J519" i="15"/>
  <c r="I519" i="15"/>
  <c r="H519" i="15"/>
  <c r="G519" i="15"/>
  <c r="F519" i="15"/>
  <c r="M518" i="15"/>
  <c r="L518" i="15"/>
  <c r="K518" i="15"/>
  <c r="J518" i="15"/>
  <c r="I518" i="15"/>
  <c r="H518" i="15"/>
  <c r="G518" i="15"/>
  <c r="F518" i="15"/>
  <c r="M517" i="15"/>
  <c r="L517" i="15"/>
  <c r="K517" i="15"/>
  <c r="J517" i="15"/>
  <c r="I517" i="15"/>
  <c r="H517" i="15"/>
  <c r="G517" i="15"/>
  <c r="F517" i="15"/>
  <c r="M516" i="15"/>
  <c r="L516" i="15"/>
  <c r="K516" i="15"/>
  <c r="J516" i="15"/>
  <c r="I516" i="15"/>
  <c r="H516" i="15"/>
  <c r="G516" i="15"/>
  <c r="F516" i="15"/>
  <c r="M515" i="15"/>
  <c r="L515" i="15"/>
  <c r="K515" i="15"/>
  <c r="J515" i="15"/>
  <c r="I515" i="15"/>
  <c r="H515" i="15"/>
  <c r="G515" i="15"/>
  <c r="F515" i="15"/>
  <c r="M514" i="15"/>
  <c r="L514" i="15"/>
  <c r="K514" i="15"/>
  <c r="J514" i="15"/>
  <c r="I514" i="15"/>
  <c r="H514" i="15"/>
  <c r="G514" i="15"/>
  <c r="F514" i="15"/>
  <c r="M513" i="15"/>
  <c r="L513" i="15"/>
  <c r="K513" i="15"/>
  <c r="J513" i="15"/>
  <c r="I513" i="15"/>
  <c r="H513" i="15"/>
  <c r="G513" i="15"/>
  <c r="F513" i="15"/>
  <c r="M512" i="15"/>
  <c r="L512" i="15"/>
  <c r="K512" i="15"/>
  <c r="J512" i="15"/>
  <c r="I512" i="15"/>
  <c r="H512" i="15"/>
  <c r="G512" i="15"/>
  <c r="F512" i="15"/>
  <c r="M511" i="15"/>
  <c r="L511" i="15"/>
  <c r="K511" i="15"/>
  <c r="J511" i="15"/>
  <c r="I511" i="15"/>
  <c r="H511" i="15"/>
  <c r="G511" i="15"/>
  <c r="F511" i="15"/>
  <c r="M510" i="15"/>
  <c r="L510" i="15"/>
  <c r="K510" i="15"/>
  <c r="J510" i="15"/>
  <c r="I510" i="15"/>
  <c r="H510" i="15"/>
  <c r="G510" i="15"/>
  <c r="F510" i="15"/>
  <c r="M509" i="15"/>
  <c r="L509" i="15"/>
  <c r="K509" i="15"/>
  <c r="J509" i="15"/>
  <c r="I509" i="15"/>
  <c r="H509" i="15"/>
  <c r="G509" i="15"/>
  <c r="F509" i="15"/>
  <c r="M508" i="15"/>
  <c r="L508" i="15"/>
  <c r="K508" i="15"/>
  <c r="J508" i="15"/>
  <c r="I508" i="15"/>
  <c r="H508" i="15"/>
  <c r="G508" i="15"/>
  <c r="F508" i="15"/>
  <c r="M507" i="15"/>
  <c r="L507" i="15"/>
  <c r="K507" i="15"/>
  <c r="J507" i="15"/>
  <c r="I507" i="15"/>
  <c r="H507" i="15"/>
  <c r="G507" i="15"/>
  <c r="F507" i="15"/>
  <c r="M506" i="15"/>
  <c r="L506" i="15"/>
  <c r="K506" i="15"/>
  <c r="J506" i="15"/>
  <c r="I506" i="15"/>
  <c r="H506" i="15"/>
  <c r="G506" i="15"/>
  <c r="F506" i="15"/>
  <c r="M505" i="15"/>
  <c r="L505" i="15"/>
  <c r="K505" i="15"/>
  <c r="J505" i="15"/>
  <c r="I505" i="15"/>
  <c r="H505" i="15"/>
  <c r="G505" i="15"/>
  <c r="F505" i="15"/>
  <c r="M504" i="15"/>
  <c r="L504" i="15"/>
  <c r="K504" i="15"/>
  <c r="J504" i="15"/>
  <c r="I504" i="15"/>
  <c r="H504" i="15"/>
  <c r="G504" i="15"/>
  <c r="F504" i="15"/>
  <c r="M503" i="15"/>
  <c r="L503" i="15"/>
  <c r="K503" i="15"/>
  <c r="J503" i="15"/>
  <c r="I503" i="15"/>
  <c r="H503" i="15"/>
  <c r="G503" i="15"/>
  <c r="F503" i="15"/>
  <c r="M502" i="15"/>
  <c r="L502" i="15"/>
  <c r="K502" i="15"/>
  <c r="I502" i="15"/>
  <c r="H502" i="15"/>
  <c r="G502" i="15"/>
  <c r="F502" i="15"/>
  <c r="M501" i="15"/>
  <c r="L501" i="15"/>
  <c r="K501" i="15"/>
  <c r="J501" i="15"/>
  <c r="I501" i="15"/>
  <c r="H501" i="15"/>
  <c r="G501" i="15"/>
  <c r="F501" i="15"/>
  <c r="M500" i="15"/>
  <c r="L500" i="15"/>
  <c r="K500" i="15"/>
  <c r="J500" i="15"/>
  <c r="I500" i="15"/>
  <c r="H500" i="15"/>
  <c r="G500" i="15"/>
  <c r="F500" i="15"/>
  <c r="M499" i="15"/>
  <c r="L499" i="15"/>
  <c r="K499" i="15"/>
  <c r="J499" i="15"/>
  <c r="I499" i="15"/>
  <c r="H499" i="15"/>
  <c r="G499" i="15"/>
  <c r="F499" i="15"/>
  <c r="M498" i="15"/>
  <c r="L498" i="15"/>
  <c r="K498" i="15"/>
  <c r="J498" i="15"/>
  <c r="I498" i="15"/>
  <c r="H498" i="15"/>
  <c r="G498" i="15"/>
  <c r="F498" i="15"/>
  <c r="M497" i="15"/>
  <c r="L497" i="15"/>
  <c r="K497" i="15"/>
  <c r="J497" i="15"/>
  <c r="I497" i="15"/>
  <c r="H497" i="15"/>
  <c r="G497" i="15"/>
  <c r="F497" i="15"/>
  <c r="M496" i="15"/>
  <c r="L496" i="15"/>
  <c r="K496" i="15"/>
  <c r="J496" i="15"/>
  <c r="I496" i="15"/>
  <c r="H496" i="15"/>
  <c r="G496" i="15"/>
  <c r="F496" i="15"/>
  <c r="M495" i="15"/>
  <c r="L495" i="15"/>
  <c r="K495" i="15"/>
  <c r="J495" i="15"/>
  <c r="I495" i="15"/>
  <c r="H495" i="15"/>
  <c r="G495" i="15"/>
  <c r="F495" i="15"/>
  <c r="M494" i="15"/>
  <c r="L494" i="15"/>
  <c r="K494" i="15"/>
  <c r="J494" i="15"/>
  <c r="I494" i="15"/>
  <c r="H494" i="15"/>
  <c r="G494" i="15"/>
  <c r="F494" i="15"/>
  <c r="M493" i="15"/>
  <c r="L493" i="15"/>
  <c r="K493" i="15"/>
  <c r="J493" i="15"/>
  <c r="I493" i="15"/>
  <c r="H493" i="15"/>
  <c r="G493" i="15"/>
  <c r="F493" i="15"/>
  <c r="M492" i="15"/>
  <c r="L492" i="15"/>
  <c r="K492" i="15"/>
  <c r="J492" i="15"/>
  <c r="I492" i="15"/>
  <c r="H492" i="15"/>
  <c r="G492" i="15"/>
  <c r="F492" i="15"/>
  <c r="M491" i="15"/>
  <c r="L491" i="15"/>
  <c r="K491" i="15"/>
  <c r="J491" i="15"/>
  <c r="I491" i="15"/>
  <c r="H491" i="15"/>
  <c r="G491" i="15"/>
  <c r="F491" i="15"/>
  <c r="M490" i="15"/>
  <c r="L490" i="15"/>
  <c r="K490" i="15"/>
  <c r="J490" i="15"/>
  <c r="I490" i="15"/>
  <c r="H490" i="15"/>
  <c r="G490" i="15"/>
  <c r="F490" i="15"/>
  <c r="M489" i="15"/>
  <c r="L489" i="15"/>
  <c r="K489" i="15"/>
  <c r="J489" i="15"/>
  <c r="I489" i="15"/>
  <c r="H489" i="15"/>
  <c r="G489" i="15"/>
  <c r="F489" i="15"/>
  <c r="M488" i="15"/>
  <c r="L488" i="15"/>
  <c r="K488" i="15"/>
  <c r="J488" i="15"/>
  <c r="I488" i="15"/>
  <c r="H488" i="15"/>
  <c r="G488" i="15"/>
  <c r="F488" i="15"/>
  <c r="M487" i="15"/>
  <c r="L487" i="15"/>
  <c r="K487" i="15"/>
  <c r="J487" i="15"/>
  <c r="I487" i="15"/>
  <c r="H487" i="15"/>
  <c r="G487" i="15"/>
  <c r="F487" i="15"/>
  <c r="M486" i="15"/>
  <c r="L486" i="15"/>
  <c r="K486" i="15"/>
  <c r="J486" i="15"/>
  <c r="I486" i="15"/>
  <c r="H486" i="15"/>
  <c r="G486" i="15"/>
  <c r="F486" i="15"/>
  <c r="M485" i="15"/>
  <c r="L485" i="15"/>
  <c r="K485" i="15"/>
  <c r="J485" i="15"/>
  <c r="I485" i="15"/>
  <c r="H485" i="15"/>
  <c r="G485" i="15"/>
  <c r="F485" i="15"/>
  <c r="M484" i="15"/>
  <c r="L484" i="15"/>
  <c r="K484" i="15"/>
  <c r="J484" i="15"/>
  <c r="I484" i="15"/>
  <c r="H484" i="15"/>
  <c r="G484" i="15"/>
  <c r="F484" i="15"/>
  <c r="M483" i="15"/>
  <c r="L483" i="15"/>
  <c r="K483" i="15"/>
  <c r="J483" i="15"/>
  <c r="I483" i="15"/>
  <c r="H483" i="15"/>
  <c r="G483" i="15"/>
  <c r="F483" i="15"/>
  <c r="M482" i="15"/>
  <c r="L482" i="15"/>
  <c r="K482" i="15"/>
  <c r="J482" i="15"/>
  <c r="I482" i="15"/>
  <c r="H482" i="15"/>
  <c r="G482" i="15"/>
  <c r="F482" i="15"/>
  <c r="M481" i="15"/>
  <c r="L481" i="15"/>
  <c r="K481" i="15"/>
  <c r="J481" i="15"/>
  <c r="I481" i="15"/>
  <c r="H481" i="15"/>
  <c r="G481" i="15"/>
  <c r="F481" i="15"/>
  <c r="M480" i="15"/>
  <c r="L480" i="15"/>
  <c r="K480" i="15"/>
  <c r="J480" i="15"/>
  <c r="I480" i="15"/>
  <c r="H480" i="15"/>
  <c r="G480" i="15"/>
  <c r="F480" i="15"/>
  <c r="M479" i="15"/>
  <c r="L479" i="15"/>
  <c r="K479" i="15"/>
  <c r="J479" i="15"/>
  <c r="I479" i="15"/>
  <c r="H479" i="15"/>
  <c r="G479" i="15"/>
  <c r="F479" i="15"/>
  <c r="M478" i="15"/>
  <c r="L478" i="15"/>
  <c r="K478" i="15"/>
  <c r="J478" i="15"/>
  <c r="I478" i="15"/>
  <c r="H478" i="15"/>
  <c r="G478" i="15"/>
  <c r="F478" i="15"/>
  <c r="M477" i="15"/>
  <c r="L477" i="15"/>
  <c r="K477" i="15"/>
  <c r="J477" i="15"/>
  <c r="I477" i="15"/>
  <c r="H477" i="15"/>
  <c r="G477" i="15"/>
  <c r="F477" i="15"/>
  <c r="M476" i="15"/>
  <c r="L476" i="15"/>
  <c r="K476" i="15"/>
  <c r="J476" i="15"/>
  <c r="I476" i="15"/>
  <c r="H476" i="15"/>
  <c r="G476" i="15"/>
  <c r="F476" i="15"/>
  <c r="M475" i="15"/>
  <c r="L475" i="15"/>
  <c r="K475" i="15"/>
  <c r="J475" i="15"/>
  <c r="I475" i="15"/>
  <c r="H475" i="15"/>
  <c r="G475" i="15"/>
  <c r="F475" i="15"/>
  <c r="M474" i="15"/>
  <c r="L474" i="15"/>
  <c r="K474" i="15"/>
  <c r="J474" i="15"/>
  <c r="I474" i="15"/>
  <c r="H474" i="15"/>
  <c r="G474" i="15"/>
  <c r="F474" i="15"/>
  <c r="M473" i="15"/>
  <c r="L473" i="15"/>
  <c r="K473" i="15"/>
  <c r="J473" i="15"/>
  <c r="I473" i="15"/>
  <c r="H473" i="15"/>
  <c r="G473" i="15"/>
  <c r="F473" i="15"/>
  <c r="M472" i="15"/>
  <c r="L472" i="15"/>
  <c r="K472" i="15"/>
  <c r="J472" i="15"/>
  <c r="I472" i="15"/>
  <c r="H472" i="15"/>
  <c r="G472" i="15"/>
  <c r="F472" i="15"/>
  <c r="M471" i="15"/>
  <c r="L471" i="15"/>
  <c r="K471" i="15"/>
  <c r="J471" i="15"/>
  <c r="I471" i="15"/>
  <c r="H471" i="15"/>
  <c r="G471" i="15"/>
  <c r="F471" i="15"/>
  <c r="M470" i="15"/>
  <c r="L470" i="15"/>
  <c r="K470" i="15"/>
  <c r="J470" i="15"/>
  <c r="I470" i="15"/>
  <c r="H470" i="15"/>
  <c r="G470" i="15"/>
  <c r="F470" i="15"/>
  <c r="M469" i="15"/>
  <c r="L469" i="15"/>
  <c r="K469" i="15"/>
  <c r="J469" i="15"/>
  <c r="I469" i="15"/>
  <c r="H469" i="15"/>
  <c r="G469" i="15"/>
  <c r="F469" i="15"/>
  <c r="M468" i="15"/>
  <c r="L468" i="15"/>
  <c r="K468" i="15"/>
  <c r="J468" i="15"/>
  <c r="I468" i="15"/>
  <c r="H468" i="15"/>
  <c r="G468" i="15"/>
  <c r="F468" i="15"/>
  <c r="M467" i="15"/>
  <c r="L467" i="15"/>
  <c r="K467" i="15"/>
  <c r="J467" i="15"/>
  <c r="I467" i="15"/>
  <c r="H467" i="15"/>
  <c r="G467" i="15"/>
  <c r="F467" i="15"/>
  <c r="M466" i="15"/>
  <c r="L466" i="15"/>
  <c r="K466" i="15"/>
  <c r="J466" i="15"/>
  <c r="I466" i="15"/>
  <c r="H466" i="15"/>
  <c r="G466" i="15"/>
  <c r="F466" i="15"/>
  <c r="M465" i="15"/>
  <c r="L465" i="15"/>
  <c r="K465" i="15"/>
  <c r="J465" i="15"/>
  <c r="I465" i="15"/>
  <c r="H465" i="15"/>
  <c r="G465" i="15"/>
  <c r="F465" i="15"/>
  <c r="M464" i="15"/>
  <c r="L464" i="15"/>
  <c r="K464" i="15"/>
  <c r="J464" i="15"/>
  <c r="I464" i="15"/>
  <c r="H464" i="15"/>
  <c r="G464" i="15"/>
  <c r="F464" i="15"/>
  <c r="M463" i="15"/>
  <c r="L463" i="15"/>
  <c r="K463" i="15"/>
  <c r="J463" i="15"/>
  <c r="I463" i="15"/>
  <c r="H463" i="15"/>
  <c r="G463" i="15"/>
  <c r="F463" i="15"/>
  <c r="M462" i="15"/>
  <c r="L462" i="15"/>
  <c r="K462" i="15"/>
  <c r="J462" i="15"/>
  <c r="I462" i="15"/>
  <c r="H462" i="15"/>
  <c r="G462" i="15"/>
  <c r="F462" i="15"/>
  <c r="M461" i="15"/>
  <c r="L461" i="15"/>
  <c r="K461" i="15"/>
  <c r="J461" i="15"/>
  <c r="I461" i="15"/>
  <c r="H461" i="15"/>
  <c r="G461" i="15"/>
  <c r="F461" i="15"/>
  <c r="M460" i="15"/>
  <c r="L460" i="15"/>
  <c r="K460" i="15"/>
  <c r="J460" i="15"/>
  <c r="I460" i="15"/>
  <c r="H460" i="15"/>
  <c r="G460" i="15"/>
  <c r="F460" i="15"/>
  <c r="M459" i="15"/>
  <c r="L459" i="15"/>
  <c r="K459" i="15"/>
  <c r="J459" i="15"/>
  <c r="I459" i="15"/>
  <c r="H459" i="15"/>
  <c r="G459" i="15"/>
  <c r="F459" i="15"/>
  <c r="M458" i="15"/>
  <c r="L458" i="15"/>
  <c r="K458" i="15"/>
  <c r="J458" i="15"/>
  <c r="I458" i="15"/>
  <c r="G458" i="15"/>
  <c r="F458" i="15"/>
  <c r="M457" i="15"/>
  <c r="L457" i="15"/>
  <c r="K457" i="15"/>
  <c r="J457" i="15"/>
  <c r="I457" i="15"/>
  <c r="H457" i="15"/>
  <c r="G457" i="15"/>
  <c r="F457" i="15"/>
  <c r="M456" i="15"/>
  <c r="L456" i="15"/>
  <c r="K456" i="15"/>
  <c r="J456" i="15"/>
  <c r="I456" i="15"/>
  <c r="H456" i="15"/>
  <c r="G456" i="15"/>
  <c r="F456" i="15"/>
  <c r="M455" i="15"/>
  <c r="L455" i="15"/>
  <c r="K455" i="15"/>
  <c r="J455" i="15"/>
  <c r="I455" i="15"/>
  <c r="H455" i="15"/>
  <c r="G455" i="15"/>
  <c r="F455" i="15"/>
  <c r="M454" i="15"/>
  <c r="L454" i="15"/>
  <c r="K454" i="15"/>
  <c r="J454" i="15"/>
  <c r="I454" i="15"/>
  <c r="H454" i="15"/>
  <c r="G454" i="15"/>
  <c r="F454" i="15"/>
  <c r="M453" i="15"/>
  <c r="L453" i="15"/>
  <c r="K453" i="15"/>
  <c r="J453" i="15"/>
  <c r="I453" i="15"/>
  <c r="G453" i="15"/>
  <c r="F453" i="15"/>
  <c r="M452" i="15"/>
  <c r="L452" i="15"/>
  <c r="K452" i="15"/>
  <c r="J452" i="15"/>
  <c r="I452" i="15"/>
  <c r="G452" i="15"/>
  <c r="F452" i="15"/>
  <c r="M451" i="15"/>
  <c r="L451" i="15"/>
  <c r="K451" i="15"/>
  <c r="J451" i="15"/>
  <c r="I451" i="15"/>
  <c r="G451" i="15"/>
  <c r="F451" i="15"/>
  <c r="M450" i="15"/>
  <c r="L450" i="15"/>
  <c r="K450" i="15"/>
  <c r="J450" i="15"/>
  <c r="I450" i="15"/>
  <c r="H450" i="15"/>
  <c r="G450" i="15"/>
  <c r="F450" i="15"/>
  <c r="M449" i="15"/>
  <c r="L449" i="15"/>
  <c r="K449" i="15"/>
  <c r="J449" i="15"/>
  <c r="I449" i="15"/>
  <c r="H449" i="15"/>
  <c r="G449" i="15"/>
  <c r="F449" i="15"/>
  <c r="M448" i="15"/>
  <c r="L448" i="15"/>
  <c r="K448" i="15"/>
  <c r="J448" i="15"/>
  <c r="I448" i="15"/>
  <c r="H448" i="15"/>
  <c r="G448" i="15"/>
  <c r="F448" i="15"/>
  <c r="M447" i="15"/>
  <c r="L447" i="15"/>
  <c r="K447" i="15"/>
  <c r="I447" i="15"/>
  <c r="G447" i="15"/>
  <c r="M446" i="15"/>
  <c r="L446" i="15"/>
  <c r="K446" i="15"/>
  <c r="J446" i="15"/>
  <c r="I446" i="15"/>
  <c r="H446" i="15"/>
  <c r="G446" i="15"/>
  <c r="F446" i="15"/>
  <c r="M445" i="15"/>
  <c r="L445" i="15"/>
  <c r="K445" i="15"/>
  <c r="J445" i="15"/>
  <c r="I445" i="15"/>
  <c r="H445" i="15"/>
  <c r="G445" i="15"/>
  <c r="F445" i="15"/>
  <c r="M444" i="15"/>
  <c r="L444" i="15"/>
  <c r="K444" i="15"/>
  <c r="J444" i="15"/>
  <c r="I444" i="15"/>
  <c r="H444" i="15"/>
  <c r="G444" i="15"/>
  <c r="F444" i="15"/>
  <c r="M443" i="15"/>
  <c r="L443" i="15"/>
  <c r="K443" i="15"/>
  <c r="J443" i="15"/>
  <c r="I443" i="15"/>
  <c r="H443" i="15"/>
  <c r="G443" i="15"/>
  <c r="F443" i="15"/>
  <c r="M442" i="15"/>
  <c r="L442" i="15"/>
  <c r="K442" i="15"/>
  <c r="J442" i="15"/>
  <c r="I442" i="15"/>
  <c r="H442" i="15"/>
  <c r="G442" i="15"/>
  <c r="F442" i="15"/>
  <c r="M441" i="15"/>
  <c r="L441" i="15"/>
  <c r="K441" i="15"/>
  <c r="J441" i="15"/>
  <c r="I441" i="15"/>
  <c r="H441" i="15"/>
  <c r="G441" i="15"/>
  <c r="F441" i="15"/>
  <c r="M440" i="15"/>
  <c r="L440" i="15"/>
  <c r="K440" i="15"/>
  <c r="J440" i="15"/>
  <c r="I440" i="15"/>
  <c r="H440" i="15"/>
  <c r="G440" i="15"/>
  <c r="F440" i="15"/>
  <c r="M439" i="15"/>
  <c r="L439" i="15"/>
  <c r="K439" i="15"/>
  <c r="J439" i="15"/>
  <c r="I439" i="15"/>
  <c r="H439" i="15"/>
  <c r="G439" i="15"/>
  <c r="F439" i="15"/>
  <c r="M438" i="15"/>
  <c r="L438" i="15"/>
  <c r="K438" i="15"/>
  <c r="J438" i="15"/>
  <c r="I438" i="15"/>
  <c r="H438" i="15"/>
  <c r="G438" i="15"/>
  <c r="F438" i="15"/>
  <c r="M437" i="15"/>
  <c r="L437" i="15"/>
  <c r="K437" i="15"/>
  <c r="J437" i="15"/>
  <c r="I437" i="15"/>
  <c r="H437" i="15"/>
  <c r="G437" i="15"/>
  <c r="F437" i="15"/>
  <c r="M436" i="15"/>
  <c r="L436" i="15"/>
  <c r="K436" i="15"/>
  <c r="J436" i="15"/>
  <c r="I436" i="15"/>
  <c r="H436" i="15"/>
  <c r="G436" i="15"/>
  <c r="F436" i="15"/>
  <c r="M435" i="15"/>
  <c r="L435" i="15"/>
  <c r="K435" i="15"/>
  <c r="J435" i="15"/>
  <c r="I435" i="15"/>
  <c r="H435" i="15"/>
  <c r="G435" i="15"/>
  <c r="F435" i="15"/>
  <c r="M434" i="15"/>
  <c r="L434" i="15"/>
  <c r="K434" i="15"/>
  <c r="J434" i="15"/>
  <c r="I434" i="15"/>
  <c r="H434" i="15"/>
  <c r="G434" i="15"/>
  <c r="F434" i="15"/>
  <c r="M433" i="15"/>
  <c r="L433" i="15"/>
  <c r="K433" i="15"/>
  <c r="J433" i="15"/>
  <c r="I433" i="15"/>
  <c r="H433" i="15"/>
  <c r="G433" i="15"/>
  <c r="F433" i="15"/>
  <c r="M432" i="15"/>
  <c r="L432" i="15"/>
  <c r="K432" i="15"/>
  <c r="J432" i="15"/>
  <c r="I432" i="15"/>
  <c r="H432" i="15"/>
  <c r="G432" i="15"/>
  <c r="F432" i="15"/>
  <c r="M431" i="15"/>
  <c r="L431" i="15"/>
  <c r="K431" i="15"/>
  <c r="J431" i="15"/>
  <c r="I431" i="15"/>
  <c r="H431" i="15"/>
  <c r="G431" i="15"/>
  <c r="F431" i="15"/>
  <c r="M430" i="15"/>
  <c r="L430" i="15"/>
  <c r="K430" i="15"/>
  <c r="J430" i="15"/>
  <c r="I430" i="15"/>
  <c r="H430" i="15"/>
  <c r="G430" i="15"/>
  <c r="F430" i="15"/>
  <c r="M429" i="15"/>
  <c r="L429" i="15"/>
  <c r="K429" i="15"/>
  <c r="J429" i="15"/>
  <c r="I429" i="15"/>
  <c r="H429" i="15"/>
  <c r="G429" i="15"/>
  <c r="F429" i="15"/>
  <c r="M428" i="15"/>
  <c r="L428" i="15"/>
  <c r="K428" i="15"/>
  <c r="J428" i="15"/>
  <c r="I428" i="15"/>
  <c r="H428" i="15"/>
  <c r="G428" i="15"/>
  <c r="F428" i="15"/>
  <c r="M427" i="15"/>
  <c r="L427" i="15"/>
  <c r="K427" i="15"/>
  <c r="J427" i="15"/>
  <c r="I427" i="15"/>
  <c r="H427" i="15"/>
  <c r="G427" i="15"/>
  <c r="F427" i="15"/>
  <c r="M426" i="15"/>
  <c r="L426" i="15"/>
  <c r="K426" i="15"/>
  <c r="J426" i="15"/>
  <c r="I426" i="15"/>
  <c r="H426" i="15"/>
  <c r="G426" i="15"/>
  <c r="F426" i="15"/>
  <c r="M425" i="15"/>
  <c r="L425" i="15"/>
  <c r="K425" i="15"/>
  <c r="I425" i="15"/>
  <c r="H425" i="15"/>
  <c r="G425" i="15"/>
  <c r="F425" i="15"/>
  <c r="M424" i="15"/>
  <c r="L424" i="15"/>
  <c r="K424" i="15"/>
  <c r="J424" i="15"/>
  <c r="I424" i="15"/>
  <c r="H424" i="15"/>
  <c r="G424" i="15"/>
  <c r="F424" i="15"/>
  <c r="M423" i="15"/>
  <c r="L423" i="15"/>
  <c r="K423" i="15"/>
  <c r="J423" i="15"/>
  <c r="I423" i="15"/>
  <c r="H423" i="15"/>
  <c r="G423" i="15"/>
  <c r="F423" i="15"/>
  <c r="M422" i="15"/>
  <c r="L422" i="15"/>
  <c r="K422" i="15"/>
  <c r="J422" i="15"/>
  <c r="I422" i="15"/>
  <c r="H422" i="15"/>
  <c r="G422" i="15"/>
  <c r="F422" i="15"/>
  <c r="M421" i="15"/>
  <c r="L421" i="15"/>
  <c r="K421" i="15"/>
  <c r="J421" i="15"/>
  <c r="I421" i="15"/>
  <c r="H421" i="15"/>
  <c r="G421" i="15"/>
  <c r="F421" i="15"/>
  <c r="M420" i="15"/>
  <c r="L420" i="15"/>
  <c r="K420" i="15"/>
  <c r="J420" i="15"/>
  <c r="I420" i="15"/>
  <c r="H420" i="15"/>
  <c r="G420" i="15"/>
  <c r="F420" i="15"/>
  <c r="M419" i="15"/>
  <c r="L419" i="15"/>
  <c r="K419" i="15"/>
  <c r="J419" i="15"/>
  <c r="I419" i="15"/>
  <c r="H419" i="15"/>
  <c r="G419" i="15"/>
  <c r="F419" i="15"/>
  <c r="M418" i="15"/>
  <c r="L418" i="15"/>
  <c r="K418" i="15"/>
  <c r="J418" i="15"/>
  <c r="I418" i="15"/>
  <c r="G418" i="15"/>
  <c r="F418" i="15"/>
  <c r="M417" i="15"/>
  <c r="L417" i="15"/>
  <c r="K417" i="15"/>
  <c r="J417" i="15"/>
  <c r="I417" i="15"/>
  <c r="H417" i="15"/>
  <c r="G417" i="15"/>
  <c r="F417" i="15"/>
  <c r="M416" i="15"/>
  <c r="L416" i="15"/>
  <c r="K416" i="15"/>
  <c r="J416" i="15"/>
  <c r="I416" i="15"/>
  <c r="H416" i="15"/>
  <c r="G416" i="15"/>
  <c r="F416" i="15"/>
  <c r="M415" i="15"/>
  <c r="L415" i="15"/>
  <c r="K415" i="15"/>
  <c r="J415" i="15"/>
  <c r="I415" i="15"/>
  <c r="H415" i="15"/>
  <c r="G415" i="15"/>
  <c r="F415" i="15"/>
  <c r="M414" i="15"/>
  <c r="L414" i="15"/>
  <c r="K414" i="15"/>
  <c r="J414" i="15"/>
  <c r="I414" i="15"/>
  <c r="H414" i="15"/>
  <c r="G414" i="15"/>
  <c r="F414" i="15"/>
  <c r="M413" i="15"/>
  <c r="L413" i="15"/>
  <c r="K413" i="15"/>
  <c r="J413" i="15"/>
  <c r="I413" i="15"/>
  <c r="H413" i="15"/>
  <c r="G413" i="15"/>
  <c r="F413" i="15"/>
  <c r="M412" i="15"/>
  <c r="L412" i="15"/>
  <c r="K412" i="15"/>
  <c r="J412" i="15"/>
  <c r="I412" i="15"/>
  <c r="H412" i="15"/>
  <c r="G412" i="15"/>
  <c r="F412" i="15"/>
  <c r="M411" i="15"/>
  <c r="L411" i="15"/>
  <c r="K411" i="15"/>
  <c r="J411" i="15"/>
  <c r="I411" i="15"/>
  <c r="H411" i="15"/>
  <c r="G411" i="15"/>
  <c r="F411" i="15"/>
  <c r="M410" i="15"/>
  <c r="L410" i="15"/>
  <c r="K410" i="15"/>
  <c r="J410" i="15"/>
  <c r="I410" i="15"/>
  <c r="H410" i="15"/>
  <c r="G410" i="15"/>
  <c r="F410" i="15"/>
  <c r="M409" i="15"/>
  <c r="L409" i="15"/>
  <c r="K409" i="15"/>
  <c r="J409" i="15"/>
  <c r="I409" i="15"/>
  <c r="H409" i="15"/>
  <c r="G409" i="15"/>
  <c r="F409" i="15"/>
  <c r="M408" i="15"/>
  <c r="L408" i="15"/>
  <c r="K408" i="15"/>
  <c r="I408" i="15"/>
  <c r="G408" i="15"/>
  <c r="F408" i="15"/>
  <c r="M407" i="15"/>
  <c r="L407" i="15"/>
  <c r="K407" i="15"/>
  <c r="J407" i="15"/>
  <c r="I407" i="15"/>
  <c r="H407" i="15"/>
  <c r="G407" i="15"/>
  <c r="F407" i="15"/>
  <c r="M406" i="15"/>
  <c r="L406" i="15"/>
  <c r="K406" i="15"/>
  <c r="J406" i="15"/>
  <c r="I406" i="15"/>
  <c r="H406" i="15"/>
  <c r="G406" i="15"/>
  <c r="F406" i="15"/>
  <c r="M405" i="15"/>
  <c r="L405" i="15"/>
  <c r="K405" i="15"/>
  <c r="J405" i="15"/>
  <c r="I405" i="15"/>
  <c r="H405" i="15"/>
  <c r="G405" i="15"/>
  <c r="F405" i="15"/>
  <c r="M404" i="15"/>
  <c r="L404" i="15"/>
  <c r="K404" i="15"/>
  <c r="J404" i="15"/>
  <c r="I404" i="15"/>
  <c r="H404" i="15"/>
  <c r="G404" i="15"/>
  <c r="F404" i="15"/>
  <c r="M403" i="15"/>
  <c r="L403" i="15"/>
  <c r="K403" i="15"/>
  <c r="J403" i="15"/>
  <c r="I403" i="15"/>
  <c r="H403" i="15"/>
  <c r="G403" i="15"/>
  <c r="F403" i="15"/>
  <c r="M402" i="15"/>
  <c r="L402" i="15"/>
  <c r="K402" i="15"/>
  <c r="J402" i="15"/>
  <c r="I402" i="15"/>
  <c r="H402" i="15"/>
  <c r="G402" i="15"/>
  <c r="F402" i="15"/>
  <c r="M401" i="15"/>
  <c r="L401" i="15"/>
  <c r="K401" i="15"/>
  <c r="J401" i="15"/>
  <c r="I401" i="15"/>
  <c r="G401" i="15"/>
  <c r="L400" i="15"/>
  <c r="K400" i="15"/>
  <c r="I400" i="15"/>
  <c r="G400" i="15"/>
  <c r="F400" i="15"/>
  <c r="M399" i="15"/>
  <c r="L399" i="15"/>
  <c r="K399" i="15"/>
  <c r="J399" i="15"/>
  <c r="I399" i="15"/>
  <c r="H399" i="15"/>
  <c r="G399" i="15"/>
  <c r="F399" i="15"/>
  <c r="M398" i="15"/>
  <c r="L398" i="15"/>
  <c r="K398" i="15"/>
  <c r="J398" i="15"/>
  <c r="I398" i="15"/>
  <c r="H398" i="15"/>
  <c r="G398" i="15"/>
  <c r="F398" i="15"/>
  <c r="M397" i="15"/>
  <c r="L397" i="15"/>
  <c r="K397" i="15"/>
  <c r="J397" i="15"/>
  <c r="I397" i="15"/>
  <c r="H397" i="15"/>
  <c r="G397" i="15"/>
  <c r="F397" i="15"/>
  <c r="M396" i="15"/>
  <c r="L396" i="15"/>
  <c r="K396" i="15"/>
  <c r="J396" i="15"/>
  <c r="I396" i="15"/>
  <c r="H396" i="15"/>
  <c r="G396" i="15"/>
  <c r="F396" i="15"/>
  <c r="M395" i="15"/>
  <c r="L395" i="15"/>
  <c r="K395" i="15"/>
  <c r="J395" i="15"/>
  <c r="I395" i="15"/>
  <c r="H395" i="15"/>
  <c r="G395" i="15"/>
  <c r="F395" i="15"/>
  <c r="M394" i="15"/>
  <c r="L394" i="15"/>
  <c r="K394" i="15"/>
  <c r="J394" i="15"/>
  <c r="I394" i="15"/>
  <c r="H394" i="15"/>
  <c r="G394" i="15"/>
  <c r="F394" i="15"/>
  <c r="M393" i="15"/>
  <c r="L393" i="15"/>
  <c r="K393" i="15"/>
  <c r="J393" i="15"/>
  <c r="I393" i="15"/>
  <c r="H393" i="15"/>
  <c r="G393" i="15"/>
  <c r="F393" i="15"/>
  <c r="M392" i="15"/>
  <c r="L392" i="15"/>
  <c r="K392" i="15"/>
  <c r="J392" i="15"/>
  <c r="I392" i="15"/>
  <c r="H392" i="15"/>
  <c r="G392" i="15"/>
  <c r="F392" i="15"/>
  <c r="M391" i="15"/>
  <c r="L391" i="15"/>
  <c r="K391" i="15"/>
  <c r="I391" i="15"/>
  <c r="H391" i="15"/>
  <c r="G391" i="15"/>
  <c r="F391" i="15"/>
  <c r="M390" i="15"/>
  <c r="L390" i="15"/>
  <c r="K390" i="15"/>
  <c r="J390" i="15"/>
  <c r="I390" i="15"/>
  <c r="H390" i="15"/>
  <c r="G390" i="15"/>
  <c r="F390" i="15"/>
  <c r="L389" i="15"/>
  <c r="K389" i="15"/>
  <c r="I389" i="15"/>
  <c r="G389" i="15"/>
  <c r="M388" i="15"/>
  <c r="L388" i="15"/>
  <c r="K388" i="15"/>
  <c r="J388" i="15"/>
  <c r="I388" i="15"/>
  <c r="H388" i="15"/>
  <c r="G388" i="15"/>
  <c r="F388" i="15"/>
  <c r="M387" i="15"/>
  <c r="L387" i="15"/>
  <c r="K387" i="15"/>
  <c r="I387" i="15"/>
  <c r="G387" i="15"/>
  <c r="F387" i="15"/>
  <c r="M386" i="15"/>
  <c r="L386" i="15"/>
  <c r="K386" i="15"/>
  <c r="J386" i="15"/>
  <c r="I386" i="15"/>
  <c r="H386" i="15"/>
  <c r="G386" i="15"/>
  <c r="M385" i="15"/>
  <c r="L385" i="15"/>
  <c r="K385" i="15"/>
  <c r="J385" i="15"/>
  <c r="I385" i="15"/>
  <c r="H385" i="15"/>
  <c r="G385" i="15"/>
  <c r="F385" i="15"/>
  <c r="M384" i="15"/>
  <c r="L384" i="15"/>
  <c r="K384" i="15"/>
  <c r="J384" i="15"/>
  <c r="I384" i="15"/>
  <c r="H384" i="15"/>
  <c r="G384" i="15"/>
  <c r="F384" i="15"/>
  <c r="M383" i="15"/>
  <c r="L383" i="15"/>
  <c r="K383" i="15"/>
  <c r="J383" i="15"/>
  <c r="I383" i="15"/>
  <c r="H383" i="15"/>
  <c r="G383" i="15"/>
  <c r="F383" i="15"/>
  <c r="M382" i="15"/>
  <c r="L382" i="15"/>
  <c r="K382" i="15"/>
  <c r="J382" i="15"/>
  <c r="I382" i="15"/>
  <c r="H382" i="15"/>
  <c r="G382" i="15"/>
  <c r="F382" i="15"/>
  <c r="M381" i="15"/>
  <c r="L381" i="15"/>
  <c r="K381" i="15"/>
  <c r="J381" i="15"/>
  <c r="I381" i="15"/>
  <c r="H381" i="15"/>
  <c r="G381" i="15"/>
  <c r="F381" i="15"/>
  <c r="M380" i="15"/>
  <c r="L380" i="15"/>
  <c r="K380" i="15"/>
  <c r="J380" i="15"/>
  <c r="I380" i="15"/>
  <c r="H380" i="15"/>
  <c r="G380" i="15"/>
  <c r="F380" i="15"/>
  <c r="M379" i="15"/>
  <c r="L379" i="15"/>
  <c r="K379" i="15"/>
  <c r="J379" i="15"/>
  <c r="I379" i="15"/>
  <c r="H379" i="15"/>
  <c r="G379" i="15"/>
  <c r="F379" i="15"/>
  <c r="M378" i="15"/>
  <c r="L378" i="15"/>
  <c r="K378" i="15"/>
  <c r="J378" i="15"/>
  <c r="I378" i="15"/>
  <c r="H378" i="15"/>
  <c r="G378" i="15"/>
  <c r="F378" i="15"/>
  <c r="M377" i="15"/>
  <c r="L377" i="15"/>
  <c r="K377" i="15"/>
  <c r="J377" i="15"/>
  <c r="I377" i="15"/>
  <c r="G377" i="15"/>
  <c r="F377" i="15"/>
  <c r="M376" i="15"/>
  <c r="L376" i="15"/>
  <c r="K376" i="15"/>
  <c r="J376" i="15"/>
  <c r="I376" i="15"/>
  <c r="H376" i="15"/>
  <c r="G376" i="15"/>
  <c r="F376" i="15"/>
  <c r="M375" i="15"/>
  <c r="L375" i="15"/>
  <c r="K375" i="15"/>
  <c r="J375" i="15"/>
  <c r="I375" i="15"/>
  <c r="H375" i="15"/>
  <c r="G375" i="15"/>
  <c r="F375" i="15"/>
  <c r="M374" i="15"/>
  <c r="L374" i="15"/>
  <c r="K374" i="15"/>
  <c r="J374" i="15"/>
  <c r="I374" i="15"/>
  <c r="G374" i="15"/>
  <c r="F374" i="15"/>
  <c r="M373" i="15"/>
  <c r="L373" i="15"/>
  <c r="K373" i="15"/>
  <c r="J373" i="15"/>
  <c r="I373" i="15"/>
  <c r="H373" i="15"/>
  <c r="G373" i="15"/>
  <c r="F373" i="15"/>
  <c r="M372" i="15"/>
  <c r="L372" i="15"/>
  <c r="K372" i="15"/>
  <c r="J372" i="15"/>
  <c r="I372" i="15"/>
  <c r="H372" i="15"/>
  <c r="G372" i="15"/>
  <c r="F372" i="15"/>
  <c r="M371" i="15"/>
  <c r="L371" i="15"/>
  <c r="K371" i="15"/>
  <c r="J371" i="15"/>
  <c r="I371" i="15"/>
  <c r="H371" i="15"/>
  <c r="G371" i="15"/>
  <c r="F371" i="15"/>
  <c r="M370" i="15"/>
  <c r="L370" i="15"/>
  <c r="K370" i="15"/>
  <c r="J370" i="15"/>
  <c r="I370" i="15"/>
  <c r="H370" i="15"/>
  <c r="G370" i="15"/>
  <c r="F370" i="15"/>
  <c r="M369" i="15"/>
  <c r="L369" i="15"/>
  <c r="K369" i="15"/>
  <c r="J369" i="15"/>
  <c r="I369" i="15"/>
  <c r="H369" i="15"/>
  <c r="G369" i="15"/>
  <c r="F369" i="15"/>
  <c r="M368" i="15"/>
  <c r="L368" i="15"/>
  <c r="K368" i="15"/>
  <c r="J368" i="15"/>
  <c r="I368" i="15"/>
  <c r="H368" i="15"/>
  <c r="G368" i="15"/>
  <c r="F368" i="15"/>
  <c r="M367" i="15"/>
  <c r="L367" i="15"/>
  <c r="K367" i="15"/>
  <c r="J367" i="15"/>
  <c r="I367" i="15"/>
  <c r="G367" i="15"/>
  <c r="M366" i="15"/>
  <c r="L366" i="15"/>
  <c r="K366" i="15"/>
  <c r="J366" i="15"/>
  <c r="I366" i="15"/>
  <c r="H366" i="15"/>
  <c r="G366" i="15"/>
  <c r="F366" i="15"/>
  <c r="M365" i="15"/>
  <c r="L365" i="15"/>
  <c r="K365" i="15"/>
  <c r="J365" i="15"/>
  <c r="I365" i="15"/>
  <c r="H365" i="15"/>
  <c r="G365" i="15"/>
  <c r="F365" i="15"/>
  <c r="M364" i="15"/>
  <c r="L364" i="15"/>
  <c r="K364" i="15"/>
  <c r="J364" i="15"/>
  <c r="I364" i="15"/>
  <c r="H364" i="15"/>
  <c r="G364" i="15"/>
  <c r="F364" i="15"/>
  <c r="M363" i="15"/>
  <c r="L363" i="15"/>
  <c r="K363" i="15"/>
  <c r="J363" i="15"/>
  <c r="I363" i="15"/>
  <c r="H363" i="15"/>
  <c r="G363" i="15"/>
  <c r="F363" i="15"/>
  <c r="M362" i="15"/>
  <c r="L362" i="15"/>
  <c r="K362" i="15"/>
  <c r="J362" i="15"/>
  <c r="I362" i="15"/>
  <c r="H362" i="15"/>
  <c r="G362" i="15"/>
  <c r="F362" i="15"/>
  <c r="M361" i="15"/>
  <c r="L361" i="15"/>
  <c r="K361" i="15"/>
  <c r="J361" i="15"/>
  <c r="I361" i="15"/>
  <c r="H361" i="15"/>
  <c r="G361" i="15"/>
  <c r="F361" i="15"/>
  <c r="M360" i="15"/>
  <c r="L360" i="15"/>
  <c r="K360" i="15"/>
  <c r="J360" i="15"/>
  <c r="I360" i="15"/>
  <c r="H360" i="15"/>
  <c r="G360" i="15"/>
  <c r="F360" i="15"/>
  <c r="M359" i="15"/>
  <c r="L359" i="15"/>
  <c r="K359" i="15"/>
  <c r="J359" i="15"/>
  <c r="I359" i="15"/>
  <c r="H359" i="15"/>
  <c r="G359" i="15"/>
  <c r="F359" i="15"/>
  <c r="M358" i="15"/>
  <c r="L358" i="15"/>
  <c r="K358" i="15"/>
  <c r="J358" i="15"/>
  <c r="I358" i="15"/>
  <c r="H358" i="15"/>
  <c r="G358" i="15"/>
  <c r="F358" i="15"/>
  <c r="M357" i="15"/>
  <c r="L357" i="15"/>
  <c r="K357" i="15"/>
  <c r="J357" i="15"/>
  <c r="I357" i="15"/>
  <c r="H357" i="15"/>
  <c r="G357" i="15"/>
  <c r="F357" i="15"/>
  <c r="M356" i="15"/>
  <c r="L356" i="15"/>
  <c r="K356" i="15"/>
  <c r="J356" i="15"/>
  <c r="I356" i="15"/>
  <c r="H356" i="15"/>
  <c r="G356" i="15"/>
  <c r="F356" i="15"/>
  <c r="M355" i="15"/>
  <c r="L355" i="15"/>
  <c r="K355" i="15"/>
  <c r="J355" i="15"/>
  <c r="I355" i="15"/>
  <c r="H355" i="15"/>
  <c r="G355" i="15"/>
  <c r="F355" i="15"/>
  <c r="M354" i="15"/>
  <c r="L354" i="15"/>
  <c r="K354" i="15"/>
  <c r="J354" i="15"/>
  <c r="I354" i="15"/>
  <c r="H354" i="15"/>
  <c r="G354" i="15"/>
  <c r="F354" i="15"/>
  <c r="M353" i="15"/>
  <c r="L353" i="15"/>
  <c r="K353" i="15"/>
  <c r="J353" i="15"/>
  <c r="I353" i="15"/>
  <c r="H353" i="15"/>
  <c r="G353" i="15"/>
  <c r="F353" i="15"/>
  <c r="M352" i="15"/>
  <c r="L352" i="15"/>
  <c r="K352" i="15"/>
  <c r="J352" i="15"/>
  <c r="I352" i="15"/>
  <c r="H352" i="15"/>
  <c r="G352" i="15"/>
  <c r="F352" i="15"/>
  <c r="M351" i="15"/>
  <c r="L351" i="15"/>
  <c r="K351" i="15"/>
  <c r="J351" i="15"/>
  <c r="I351" i="15"/>
  <c r="G351" i="15"/>
  <c r="F351" i="15"/>
  <c r="M350" i="15"/>
  <c r="L350" i="15"/>
  <c r="K350" i="15"/>
  <c r="J350" i="15"/>
  <c r="I350" i="15"/>
  <c r="H350" i="15"/>
  <c r="G350" i="15"/>
  <c r="F350" i="15"/>
  <c r="M349" i="15"/>
  <c r="L349" i="15"/>
  <c r="K349" i="15"/>
  <c r="J349" i="15"/>
  <c r="I349" i="15"/>
  <c r="H349" i="15"/>
  <c r="G349" i="15"/>
  <c r="F349" i="15"/>
  <c r="M348" i="15"/>
  <c r="L348" i="15"/>
  <c r="K348" i="15"/>
  <c r="J348" i="15"/>
  <c r="I348" i="15"/>
  <c r="H348" i="15"/>
  <c r="G348" i="15"/>
  <c r="F348" i="15"/>
  <c r="M347" i="15"/>
  <c r="L347" i="15"/>
  <c r="K347" i="15"/>
  <c r="J347" i="15"/>
  <c r="I347" i="15"/>
  <c r="H347" i="15"/>
  <c r="G347" i="15"/>
  <c r="F347" i="15"/>
  <c r="M346" i="15"/>
  <c r="L346" i="15"/>
  <c r="K346" i="15"/>
  <c r="J346" i="15"/>
  <c r="I346" i="15"/>
  <c r="H346" i="15"/>
  <c r="G346" i="15"/>
  <c r="F346" i="15"/>
  <c r="M345" i="15"/>
  <c r="L345" i="15"/>
  <c r="K345" i="15"/>
  <c r="J345" i="15"/>
  <c r="I345" i="15"/>
  <c r="H345" i="15"/>
  <c r="G345" i="15"/>
  <c r="F345" i="15"/>
  <c r="M344" i="15"/>
  <c r="L344" i="15"/>
  <c r="K344" i="15"/>
  <c r="J344" i="15"/>
  <c r="I344" i="15"/>
  <c r="H344" i="15"/>
  <c r="G344" i="15"/>
  <c r="F344" i="15"/>
  <c r="M343" i="15"/>
  <c r="L343" i="15"/>
  <c r="K343" i="15"/>
  <c r="J343" i="15"/>
  <c r="I343" i="15"/>
  <c r="H343" i="15"/>
  <c r="G343" i="15"/>
  <c r="F343" i="15"/>
  <c r="M342" i="15"/>
  <c r="L342" i="15"/>
  <c r="K342" i="15"/>
  <c r="J342" i="15"/>
  <c r="I342" i="15"/>
  <c r="H342" i="15"/>
  <c r="G342" i="15"/>
  <c r="F342" i="15"/>
  <c r="M341" i="15"/>
  <c r="L341" i="15"/>
  <c r="K341" i="15"/>
  <c r="J341" i="15"/>
  <c r="I341" i="15"/>
  <c r="H341" i="15"/>
  <c r="G341" i="15"/>
  <c r="F341" i="15"/>
  <c r="M340" i="15"/>
  <c r="L340" i="15"/>
  <c r="K340" i="15"/>
  <c r="J340" i="15"/>
  <c r="I340" i="15"/>
  <c r="H340" i="15"/>
  <c r="G340" i="15"/>
  <c r="F340" i="15"/>
  <c r="M339" i="15"/>
  <c r="L339" i="15"/>
  <c r="K339" i="15"/>
  <c r="J339" i="15"/>
  <c r="I339" i="15"/>
  <c r="H339" i="15"/>
  <c r="G339" i="15"/>
  <c r="F339" i="15"/>
  <c r="M338" i="15"/>
  <c r="L338" i="15"/>
  <c r="K338" i="15"/>
  <c r="J338" i="15"/>
  <c r="I338" i="15"/>
  <c r="H338" i="15"/>
  <c r="G338" i="15"/>
  <c r="F338" i="15"/>
  <c r="M337" i="15"/>
  <c r="L337" i="15"/>
  <c r="K337" i="15"/>
  <c r="J337" i="15"/>
  <c r="I337" i="15"/>
  <c r="H337" i="15"/>
  <c r="G337" i="15"/>
  <c r="F337" i="15"/>
  <c r="M336" i="15"/>
  <c r="L336" i="15"/>
  <c r="K336" i="15"/>
  <c r="J336" i="15"/>
  <c r="I336" i="15"/>
  <c r="H336" i="15"/>
  <c r="G336" i="15"/>
  <c r="F336" i="15"/>
  <c r="M335" i="15"/>
  <c r="L335" i="15"/>
  <c r="K335" i="15"/>
  <c r="J335" i="15"/>
  <c r="I335" i="15"/>
  <c r="H335" i="15"/>
  <c r="G335" i="15"/>
  <c r="F335" i="15"/>
  <c r="M334" i="15"/>
  <c r="L334" i="15"/>
  <c r="K334" i="15"/>
  <c r="J334" i="15"/>
  <c r="I334" i="15"/>
  <c r="H334" i="15"/>
  <c r="G334" i="15"/>
  <c r="F334" i="15"/>
  <c r="M333" i="15"/>
  <c r="L333" i="15"/>
  <c r="K333" i="15"/>
  <c r="J333" i="15"/>
  <c r="I333" i="15"/>
  <c r="H333" i="15"/>
  <c r="G333" i="15"/>
  <c r="F333" i="15"/>
  <c r="M332" i="15"/>
  <c r="L332" i="15"/>
  <c r="K332" i="15"/>
  <c r="J332" i="15"/>
  <c r="I332" i="15"/>
  <c r="H332" i="15"/>
  <c r="G332" i="15"/>
  <c r="F332" i="15"/>
  <c r="M331" i="15"/>
  <c r="L331" i="15"/>
  <c r="K331" i="15"/>
  <c r="J331" i="15"/>
  <c r="I331" i="15"/>
  <c r="H331" i="15"/>
  <c r="G331" i="15"/>
  <c r="F331" i="15"/>
  <c r="M330" i="15"/>
  <c r="L330" i="15"/>
  <c r="K330" i="15"/>
  <c r="J330" i="15"/>
  <c r="I330" i="15"/>
  <c r="H330" i="15"/>
  <c r="G330" i="15"/>
  <c r="F330" i="15"/>
  <c r="M329" i="15"/>
  <c r="L329" i="15"/>
  <c r="K329" i="15"/>
  <c r="J329" i="15"/>
  <c r="I329" i="15"/>
  <c r="H329" i="15"/>
  <c r="G329" i="15"/>
  <c r="F329" i="15"/>
  <c r="M328" i="15"/>
  <c r="L328" i="15"/>
  <c r="K328" i="15"/>
  <c r="J328" i="15"/>
  <c r="I328" i="15"/>
  <c r="H328" i="15"/>
  <c r="G328" i="15"/>
  <c r="F328" i="15"/>
  <c r="M327" i="15"/>
  <c r="L327" i="15"/>
  <c r="K327" i="15"/>
  <c r="J327" i="15"/>
  <c r="I327" i="15"/>
  <c r="H327" i="15"/>
  <c r="G327" i="15"/>
  <c r="F327" i="15"/>
  <c r="M326" i="15"/>
  <c r="L326" i="15"/>
  <c r="K326" i="15"/>
  <c r="J326" i="15"/>
  <c r="I326" i="15"/>
  <c r="H326" i="15"/>
  <c r="G326" i="15"/>
  <c r="F326" i="15"/>
  <c r="M325" i="15"/>
  <c r="L325" i="15"/>
  <c r="K325" i="15"/>
  <c r="J325" i="15"/>
  <c r="I325" i="15"/>
  <c r="H325" i="15"/>
  <c r="G325" i="15"/>
  <c r="F325" i="15"/>
  <c r="M324" i="15"/>
  <c r="L324" i="15"/>
  <c r="K324" i="15"/>
  <c r="J324" i="15"/>
  <c r="I324" i="15"/>
  <c r="H324" i="15"/>
  <c r="G324" i="15"/>
  <c r="F324" i="15"/>
  <c r="M323" i="15"/>
  <c r="L323" i="15"/>
  <c r="K323" i="15"/>
  <c r="J323" i="15"/>
  <c r="I323" i="15"/>
  <c r="H323" i="15"/>
  <c r="G323" i="15"/>
  <c r="F323" i="15"/>
  <c r="M322" i="15"/>
  <c r="L322" i="15"/>
  <c r="K322" i="15"/>
  <c r="J322" i="15"/>
  <c r="I322" i="15"/>
  <c r="H322" i="15"/>
  <c r="G322" i="15"/>
  <c r="F322" i="15"/>
  <c r="M321" i="15"/>
  <c r="L321" i="15"/>
  <c r="K321" i="15"/>
  <c r="J321" i="15"/>
  <c r="I321" i="15"/>
  <c r="H321" i="15"/>
  <c r="G321" i="15"/>
  <c r="F321" i="15"/>
  <c r="M320" i="15"/>
  <c r="L320" i="15"/>
  <c r="K320" i="15"/>
  <c r="J320" i="15"/>
  <c r="I320" i="15"/>
  <c r="H320" i="15"/>
  <c r="G320" i="15"/>
  <c r="F320" i="15"/>
  <c r="M319" i="15"/>
  <c r="L319" i="15"/>
  <c r="K319" i="15"/>
  <c r="J319" i="15"/>
  <c r="I319" i="15"/>
  <c r="H319" i="15"/>
  <c r="G319" i="15"/>
  <c r="F319" i="15"/>
  <c r="M318" i="15"/>
  <c r="L318" i="15"/>
  <c r="K318" i="15"/>
  <c r="J318" i="15"/>
  <c r="I318" i="15"/>
  <c r="H318" i="15"/>
  <c r="G318" i="15"/>
  <c r="F318" i="15"/>
  <c r="M317" i="15"/>
  <c r="L317" i="15"/>
  <c r="K317" i="15"/>
  <c r="J317" i="15"/>
  <c r="I317" i="15"/>
  <c r="H317" i="15"/>
  <c r="G317" i="15"/>
  <c r="F317" i="15"/>
  <c r="M316" i="15"/>
  <c r="L316" i="15"/>
  <c r="K316" i="15"/>
  <c r="J316" i="15"/>
  <c r="I316" i="15"/>
  <c r="H316" i="15"/>
  <c r="G316" i="15"/>
  <c r="F316" i="15"/>
  <c r="M315" i="15"/>
  <c r="L315" i="15"/>
  <c r="K315" i="15"/>
  <c r="J315" i="15"/>
  <c r="I315" i="15"/>
  <c r="H315" i="15"/>
  <c r="G315" i="15"/>
  <c r="F315" i="15"/>
  <c r="M314" i="15"/>
  <c r="L314" i="15"/>
  <c r="K314" i="15"/>
  <c r="J314" i="15"/>
  <c r="I314" i="15"/>
  <c r="H314" i="15"/>
  <c r="G314" i="15"/>
  <c r="F314" i="15"/>
  <c r="M313" i="15"/>
  <c r="L313" i="15"/>
  <c r="K313" i="15"/>
  <c r="J313" i="15"/>
  <c r="I313" i="15"/>
  <c r="H313" i="15"/>
  <c r="G313" i="15"/>
  <c r="F313" i="15"/>
  <c r="M312" i="15"/>
  <c r="L312" i="15"/>
  <c r="K312" i="15"/>
  <c r="J312" i="15"/>
  <c r="I312" i="15"/>
  <c r="H312" i="15"/>
  <c r="G312" i="15"/>
  <c r="F312" i="15"/>
  <c r="M311" i="15"/>
  <c r="L311" i="15"/>
  <c r="K311" i="15"/>
  <c r="J311" i="15"/>
  <c r="I311" i="15"/>
  <c r="H311" i="15"/>
  <c r="G311" i="15"/>
  <c r="F311" i="15"/>
  <c r="M310" i="15"/>
  <c r="L310" i="15"/>
  <c r="K310" i="15"/>
  <c r="J310" i="15"/>
  <c r="I310" i="15"/>
  <c r="H310" i="15"/>
  <c r="G310" i="15"/>
  <c r="F310" i="15"/>
  <c r="M309" i="15"/>
  <c r="L309" i="15"/>
  <c r="K309" i="15"/>
  <c r="J309" i="15"/>
  <c r="I309" i="15"/>
  <c r="H309" i="15"/>
  <c r="G309" i="15"/>
  <c r="F309" i="15"/>
  <c r="M308" i="15"/>
  <c r="L308" i="15"/>
  <c r="K308" i="15"/>
  <c r="J308" i="15"/>
  <c r="I308" i="15"/>
  <c r="H308" i="15"/>
  <c r="G308" i="15"/>
  <c r="F308" i="15"/>
  <c r="M307" i="15"/>
  <c r="L307" i="15"/>
  <c r="K307" i="15"/>
  <c r="J307" i="15"/>
  <c r="I307" i="15"/>
  <c r="H307" i="15"/>
  <c r="G307" i="15"/>
  <c r="F307" i="15"/>
  <c r="M306" i="15"/>
  <c r="L306" i="15"/>
  <c r="K306" i="15"/>
  <c r="J306" i="15"/>
  <c r="I306" i="15"/>
  <c r="H306" i="15"/>
  <c r="G306" i="15"/>
  <c r="F306" i="15"/>
  <c r="M305" i="15"/>
  <c r="L305" i="15"/>
  <c r="K305" i="15"/>
  <c r="J305" i="15"/>
  <c r="I305" i="15"/>
  <c r="H305" i="15"/>
  <c r="G305" i="15"/>
  <c r="F305" i="15"/>
  <c r="M304" i="15"/>
  <c r="L304" i="15"/>
  <c r="K304" i="15"/>
  <c r="J304" i="15"/>
  <c r="I304" i="15"/>
  <c r="H304" i="15"/>
  <c r="G304" i="15"/>
  <c r="F304" i="15"/>
  <c r="M303" i="15"/>
  <c r="L303" i="15"/>
  <c r="K303" i="15"/>
  <c r="J303" i="15"/>
  <c r="I303" i="15"/>
  <c r="H303" i="15"/>
  <c r="G303" i="15"/>
  <c r="F303" i="15"/>
  <c r="M302" i="15"/>
  <c r="L302" i="15"/>
  <c r="K302" i="15"/>
  <c r="J302" i="15"/>
  <c r="I302" i="15"/>
  <c r="H302" i="15"/>
  <c r="G302" i="15"/>
  <c r="F302" i="15"/>
  <c r="M301" i="15"/>
  <c r="L301" i="15"/>
  <c r="K301" i="15"/>
  <c r="J301" i="15"/>
  <c r="I301" i="15"/>
  <c r="H301" i="15"/>
  <c r="G301" i="15"/>
  <c r="F301" i="15"/>
  <c r="M300" i="15"/>
  <c r="L300" i="15"/>
  <c r="K300" i="15"/>
  <c r="J300" i="15"/>
  <c r="I300" i="15"/>
  <c r="H300" i="15"/>
  <c r="G300" i="15"/>
  <c r="F300" i="15"/>
  <c r="M299" i="15"/>
  <c r="L299" i="15"/>
  <c r="K299" i="15"/>
  <c r="J299" i="15"/>
  <c r="I299" i="15"/>
  <c r="H299" i="15"/>
  <c r="G299" i="15"/>
  <c r="F299" i="15"/>
  <c r="M298" i="15"/>
  <c r="L298" i="15"/>
  <c r="K298" i="15"/>
  <c r="J298" i="15"/>
  <c r="I298" i="15"/>
  <c r="H298" i="15"/>
  <c r="G298" i="15"/>
  <c r="F298" i="15"/>
  <c r="M297" i="15"/>
  <c r="L297" i="15"/>
  <c r="K297" i="15"/>
  <c r="J297" i="15"/>
  <c r="I297" i="15"/>
  <c r="H297" i="15"/>
  <c r="G297" i="15"/>
  <c r="F297" i="15"/>
  <c r="M296" i="15"/>
  <c r="L296" i="15"/>
  <c r="K296" i="15"/>
  <c r="J296" i="15"/>
  <c r="I296" i="15"/>
  <c r="H296" i="15"/>
  <c r="G296" i="15"/>
  <c r="F296" i="15"/>
  <c r="M295" i="15"/>
  <c r="L295" i="15"/>
  <c r="K295" i="15"/>
  <c r="J295" i="15"/>
  <c r="I295" i="15"/>
  <c r="H295" i="15"/>
  <c r="G295" i="15"/>
  <c r="F295" i="15"/>
  <c r="M294" i="15"/>
  <c r="L294" i="15"/>
  <c r="K294" i="15"/>
  <c r="J294" i="15"/>
  <c r="I294" i="15"/>
  <c r="H294" i="15"/>
  <c r="G294" i="15"/>
  <c r="F294" i="15"/>
  <c r="M293" i="15"/>
  <c r="L293" i="15"/>
  <c r="K293" i="15"/>
  <c r="J293" i="15"/>
  <c r="I293" i="15"/>
  <c r="H293" i="15"/>
  <c r="G293" i="15"/>
  <c r="F293" i="15"/>
  <c r="M292" i="15"/>
  <c r="L292" i="15"/>
  <c r="K292" i="15"/>
  <c r="J292" i="15"/>
  <c r="I292" i="15"/>
  <c r="H292" i="15"/>
  <c r="G292" i="15"/>
  <c r="F292" i="15"/>
  <c r="M291" i="15"/>
  <c r="L291" i="15"/>
  <c r="K291" i="15"/>
  <c r="J291" i="15"/>
  <c r="I291" i="15"/>
  <c r="H291" i="15"/>
  <c r="G291" i="15"/>
  <c r="F291" i="15"/>
  <c r="M290" i="15"/>
  <c r="L290" i="15"/>
  <c r="K290" i="15"/>
  <c r="J290" i="15"/>
  <c r="I290" i="15"/>
  <c r="H290" i="15"/>
  <c r="G290" i="15"/>
  <c r="F290" i="15"/>
  <c r="M289" i="15"/>
  <c r="L289" i="15"/>
  <c r="K289" i="15"/>
  <c r="J289" i="15"/>
  <c r="I289" i="15"/>
  <c r="H289" i="15"/>
  <c r="G289" i="15"/>
  <c r="F289" i="15"/>
  <c r="M288" i="15"/>
  <c r="L288" i="15"/>
  <c r="K288" i="15"/>
  <c r="J288" i="15"/>
  <c r="I288" i="15"/>
  <c r="H288" i="15"/>
  <c r="G288" i="15"/>
  <c r="F288" i="15"/>
  <c r="M287" i="15"/>
  <c r="L287" i="15"/>
  <c r="K287" i="15"/>
  <c r="J287" i="15"/>
  <c r="I287" i="15"/>
  <c r="H287" i="15"/>
  <c r="G287" i="15"/>
  <c r="F287" i="15"/>
  <c r="M286" i="15"/>
  <c r="L286" i="15"/>
  <c r="K286" i="15"/>
  <c r="J286" i="15"/>
  <c r="I286" i="15"/>
  <c r="H286" i="15"/>
  <c r="G286" i="15"/>
  <c r="F286" i="15"/>
  <c r="M285" i="15"/>
  <c r="L285" i="15"/>
  <c r="K285" i="15"/>
  <c r="I285" i="15"/>
  <c r="G285" i="15"/>
  <c r="F285" i="15"/>
  <c r="M284" i="15"/>
  <c r="L284" i="15"/>
  <c r="K284" i="15"/>
  <c r="J284" i="15"/>
  <c r="I284" i="15"/>
  <c r="H284" i="15"/>
  <c r="G284" i="15"/>
  <c r="F284" i="15"/>
  <c r="M283" i="15"/>
  <c r="L283" i="15"/>
  <c r="K283" i="15"/>
  <c r="I283" i="15"/>
  <c r="G283" i="15"/>
  <c r="F283" i="15"/>
  <c r="M282" i="15"/>
  <c r="L282" i="15"/>
  <c r="K282" i="15"/>
  <c r="J282" i="15"/>
  <c r="I282" i="15"/>
  <c r="H282" i="15"/>
  <c r="G282" i="15"/>
  <c r="F282" i="15"/>
  <c r="M281" i="15"/>
  <c r="L281" i="15"/>
  <c r="K281" i="15"/>
  <c r="J281" i="15"/>
  <c r="I281" i="15"/>
  <c r="H281" i="15"/>
  <c r="G281" i="15"/>
  <c r="F281" i="15"/>
  <c r="M280" i="15"/>
  <c r="L280" i="15"/>
  <c r="K280" i="15"/>
  <c r="J280" i="15"/>
  <c r="I280" i="15"/>
  <c r="H280" i="15"/>
  <c r="G280" i="15"/>
  <c r="F280" i="15"/>
  <c r="M279" i="15"/>
  <c r="L279" i="15"/>
  <c r="K279" i="15"/>
  <c r="I279" i="15"/>
  <c r="G279" i="15"/>
  <c r="M278" i="15"/>
  <c r="L278" i="15"/>
  <c r="K278" i="15"/>
  <c r="J278" i="15"/>
  <c r="I278" i="15"/>
  <c r="H278" i="15"/>
  <c r="G278" i="15"/>
  <c r="F278" i="15"/>
  <c r="M277" i="15"/>
  <c r="L277" i="15"/>
  <c r="K277" i="15"/>
  <c r="J277" i="15"/>
  <c r="I277" i="15"/>
  <c r="H277" i="15"/>
  <c r="G277" i="15"/>
  <c r="F277" i="15"/>
  <c r="M276" i="15"/>
  <c r="L276" i="15"/>
  <c r="K276" i="15"/>
  <c r="I276" i="15"/>
  <c r="G276" i="15"/>
  <c r="F276" i="15"/>
  <c r="M275" i="15"/>
  <c r="L275" i="15"/>
  <c r="K275" i="15"/>
  <c r="J275" i="15"/>
  <c r="I275" i="15"/>
  <c r="G275" i="15"/>
  <c r="F275" i="15"/>
  <c r="M274" i="15"/>
  <c r="L274" i="15"/>
  <c r="K274" i="15"/>
  <c r="J274" i="15"/>
  <c r="I274" i="15"/>
  <c r="H274" i="15"/>
  <c r="G274" i="15"/>
  <c r="F274" i="15"/>
  <c r="M273" i="15"/>
  <c r="L273" i="15"/>
  <c r="K273" i="15"/>
  <c r="I273" i="15"/>
  <c r="H273" i="15"/>
  <c r="G273" i="15"/>
  <c r="F273" i="15"/>
  <c r="M272" i="15"/>
  <c r="L272" i="15"/>
  <c r="K272" i="15"/>
  <c r="J272" i="15"/>
  <c r="I272" i="15"/>
  <c r="H272" i="15"/>
  <c r="G272" i="15"/>
  <c r="F272" i="15"/>
  <c r="M271" i="15"/>
  <c r="L271" i="15"/>
  <c r="K271" i="15"/>
  <c r="J271" i="15"/>
  <c r="I271" i="15"/>
  <c r="H271" i="15"/>
  <c r="G271" i="15"/>
  <c r="F271" i="15"/>
  <c r="M270" i="15"/>
  <c r="L270" i="15"/>
  <c r="K270" i="15"/>
  <c r="J270" i="15"/>
  <c r="I270" i="15"/>
  <c r="H270" i="15"/>
  <c r="G270" i="15"/>
  <c r="F270" i="15"/>
  <c r="M269" i="15"/>
  <c r="L269" i="15"/>
  <c r="K269" i="15"/>
  <c r="J269" i="15"/>
  <c r="I269" i="15"/>
  <c r="H269" i="15"/>
  <c r="G269" i="15"/>
  <c r="F269" i="15"/>
  <c r="M268" i="15"/>
  <c r="L268" i="15"/>
  <c r="K268" i="15"/>
  <c r="I268" i="15"/>
  <c r="G268" i="15"/>
  <c r="F268" i="15"/>
  <c r="M267" i="15"/>
  <c r="L267" i="15"/>
  <c r="K267" i="15"/>
  <c r="J267" i="15"/>
  <c r="I267" i="15"/>
  <c r="H267" i="15"/>
  <c r="G267" i="15"/>
  <c r="F267" i="15"/>
  <c r="M266" i="15"/>
  <c r="L266" i="15"/>
  <c r="K266" i="15"/>
  <c r="J266" i="15"/>
  <c r="I266" i="15"/>
  <c r="H266" i="15"/>
  <c r="G266" i="15"/>
  <c r="F266" i="15"/>
  <c r="M265" i="15"/>
  <c r="L265" i="15"/>
  <c r="K265" i="15"/>
  <c r="I265" i="15"/>
  <c r="H265" i="15"/>
  <c r="G265" i="15"/>
  <c r="F265" i="15"/>
  <c r="M264" i="15"/>
  <c r="L264" i="15"/>
  <c r="K264" i="15"/>
  <c r="J264" i="15"/>
  <c r="I264" i="15"/>
  <c r="H264" i="15"/>
  <c r="G264" i="15"/>
  <c r="F264" i="15"/>
  <c r="M263" i="15"/>
  <c r="L263" i="15"/>
  <c r="K263" i="15"/>
  <c r="I263" i="15"/>
  <c r="G263" i="15"/>
  <c r="F263" i="15"/>
  <c r="M262" i="15"/>
  <c r="L262" i="15"/>
  <c r="K262" i="15"/>
  <c r="J262" i="15"/>
  <c r="I262" i="15"/>
  <c r="H262" i="15"/>
  <c r="G262" i="15"/>
  <c r="F262" i="15"/>
  <c r="M261" i="15"/>
  <c r="L261" i="15"/>
  <c r="K261" i="15"/>
  <c r="J261" i="15"/>
  <c r="I261" i="15"/>
  <c r="G261" i="15"/>
  <c r="F261" i="15"/>
  <c r="M260" i="15"/>
  <c r="L260" i="15"/>
  <c r="K260" i="15"/>
  <c r="J260" i="15"/>
  <c r="I260" i="15"/>
  <c r="H260" i="15"/>
  <c r="G260" i="15"/>
  <c r="F260" i="15"/>
  <c r="L259" i="15"/>
  <c r="K259" i="15"/>
  <c r="I259" i="15"/>
  <c r="G259" i="15"/>
  <c r="F259" i="15"/>
  <c r="M258" i="15"/>
  <c r="L258" i="15"/>
  <c r="K258" i="15"/>
  <c r="I258" i="15"/>
  <c r="H258" i="15"/>
  <c r="G258" i="15"/>
  <c r="F258" i="15"/>
  <c r="M257" i="15"/>
  <c r="L257" i="15"/>
  <c r="K257" i="15"/>
  <c r="J257" i="15"/>
  <c r="I257" i="15"/>
  <c r="H257" i="15"/>
  <c r="G257" i="15"/>
  <c r="F257" i="15"/>
  <c r="M256" i="15"/>
  <c r="L256" i="15"/>
  <c r="K256" i="15"/>
  <c r="J256" i="15"/>
  <c r="I256" i="15"/>
  <c r="H256" i="15"/>
  <c r="G256" i="15"/>
  <c r="F256" i="15"/>
  <c r="M255" i="15"/>
  <c r="L255" i="15"/>
  <c r="K255" i="15"/>
  <c r="J255" i="15"/>
  <c r="I255" i="15"/>
  <c r="H255" i="15"/>
  <c r="G255" i="15"/>
  <c r="F255" i="15"/>
  <c r="M254" i="15"/>
  <c r="L254" i="15"/>
  <c r="K254" i="15"/>
  <c r="J254" i="15"/>
  <c r="I254" i="15"/>
  <c r="H254" i="15"/>
  <c r="G254" i="15"/>
  <c r="F254" i="15"/>
  <c r="M253" i="15"/>
  <c r="L253" i="15"/>
  <c r="K253" i="15"/>
  <c r="I253" i="15"/>
  <c r="G253" i="15"/>
  <c r="F253" i="15"/>
  <c r="M252" i="15"/>
  <c r="L252" i="15"/>
  <c r="K252" i="15"/>
  <c r="J252" i="15"/>
  <c r="I252" i="15"/>
  <c r="H252" i="15"/>
  <c r="G252" i="15"/>
  <c r="F252" i="15"/>
  <c r="M251" i="15"/>
  <c r="L251" i="15"/>
  <c r="K251" i="15"/>
  <c r="J251" i="15"/>
  <c r="I251" i="15"/>
  <c r="H251" i="15"/>
  <c r="G251" i="15"/>
  <c r="F251" i="15"/>
  <c r="M250" i="15"/>
  <c r="L250" i="15"/>
  <c r="K250" i="15"/>
  <c r="J250" i="15"/>
  <c r="I250" i="15"/>
  <c r="H250" i="15"/>
  <c r="G250" i="15"/>
  <c r="F250" i="15"/>
  <c r="M249" i="15"/>
  <c r="L249" i="15"/>
  <c r="K249" i="15"/>
  <c r="J249" i="15"/>
  <c r="I249" i="15"/>
  <c r="G249" i="15"/>
  <c r="F249" i="15"/>
  <c r="M248" i="15"/>
  <c r="L248" i="15"/>
  <c r="K248" i="15"/>
  <c r="I248" i="15"/>
  <c r="G248" i="15"/>
  <c r="F248" i="15"/>
  <c r="M247" i="15"/>
  <c r="L247" i="15"/>
  <c r="K247" i="15"/>
  <c r="J247" i="15"/>
  <c r="I247" i="15"/>
  <c r="H247" i="15"/>
  <c r="G247" i="15"/>
  <c r="F247" i="15"/>
  <c r="M246" i="15"/>
  <c r="L246" i="15"/>
  <c r="K246" i="15"/>
  <c r="J246" i="15"/>
  <c r="I246" i="15"/>
  <c r="H246" i="15"/>
  <c r="G246" i="15"/>
  <c r="F246" i="15"/>
  <c r="M245" i="15"/>
  <c r="L245" i="15"/>
  <c r="K245" i="15"/>
  <c r="J245" i="15"/>
  <c r="I245" i="15"/>
  <c r="H245" i="15"/>
  <c r="G245" i="15"/>
  <c r="F245" i="15"/>
  <c r="M244" i="15"/>
  <c r="L244" i="15"/>
  <c r="K244" i="15"/>
  <c r="J244" i="15"/>
  <c r="I244" i="15"/>
  <c r="G244" i="15"/>
  <c r="F244" i="15"/>
  <c r="M243" i="15"/>
  <c r="L243" i="15"/>
  <c r="K243" i="15"/>
  <c r="J243" i="15"/>
  <c r="I243" i="15"/>
  <c r="H243" i="15"/>
  <c r="G243" i="15"/>
  <c r="F243" i="15"/>
  <c r="M242" i="15"/>
  <c r="L242" i="15"/>
  <c r="K242" i="15"/>
  <c r="J242" i="15"/>
  <c r="I242" i="15"/>
  <c r="H242" i="15"/>
  <c r="G242" i="15"/>
  <c r="F242" i="15"/>
  <c r="M241" i="15"/>
  <c r="L241" i="15"/>
  <c r="K241" i="15"/>
  <c r="J241" i="15"/>
  <c r="I241" i="15"/>
  <c r="G241" i="15"/>
  <c r="F241" i="15"/>
  <c r="M240" i="15"/>
  <c r="L240" i="15"/>
  <c r="K240" i="15"/>
  <c r="J240" i="15"/>
  <c r="I240" i="15"/>
  <c r="H240" i="15"/>
  <c r="G240" i="15"/>
  <c r="F240" i="15"/>
  <c r="M239" i="15"/>
  <c r="L239" i="15"/>
  <c r="K239" i="15"/>
  <c r="J239" i="15"/>
  <c r="I239" i="15"/>
  <c r="G239" i="15"/>
  <c r="F239" i="15"/>
  <c r="L238" i="15"/>
  <c r="K238" i="15"/>
  <c r="I238" i="15"/>
  <c r="G238" i="15"/>
  <c r="F238" i="15"/>
  <c r="M237" i="15"/>
  <c r="L237" i="15"/>
  <c r="K237" i="15"/>
  <c r="J237" i="15"/>
  <c r="I237" i="15"/>
  <c r="H237" i="15"/>
  <c r="G237" i="15"/>
  <c r="F237" i="15"/>
  <c r="M236" i="15"/>
  <c r="L236" i="15"/>
  <c r="K236" i="15"/>
  <c r="J236" i="15"/>
  <c r="I236" i="15"/>
  <c r="H236" i="15"/>
  <c r="G236" i="15"/>
  <c r="F236" i="15"/>
  <c r="M235" i="15"/>
  <c r="L235" i="15"/>
  <c r="K235" i="15"/>
  <c r="J235" i="15"/>
  <c r="I235" i="15"/>
  <c r="H235" i="15"/>
  <c r="G235" i="15"/>
  <c r="F235" i="15"/>
  <c r="M234" i="15"/>
  <c r="L234" i="15"/>
  <c r="K234" i="15"/>
  <c r="J234" i="15"/>
  <c r="I234" i="15"/>
  <c r="H234" i="15"/>
  <c r="G234" i="15"/>
  <c r="F234" i="15"/>
  <c r="M233" i="15"/>
  <c r="L233" i="15"/>
  <c r="K233" i="15"/>
  <c r="J233" i="15"/>
  <c r="I233" i="15"/>
  <c r="H233" i="15"/>
  <c r="G233" i="15"/>
  <c r="F233" i="15"/>
  <c r="M232" i="15"/>
  <c r="L232" i="15"/>
  <c r="K232" i="15"/>
  <c r="J232" i="15"/>
  <c r="I232" i="15"/>
  <c r="H232" i="15"/>
  <c r="G232" i="15"/>
  <c r="F232" i="15"/>
  <c r="M231" i="15"/>
  <c r="L231" i="15"/>
  <c r="K231" i="15"/>
  <c r="J231" i="15"/>
  <c r="I231" i="15"/>
  <c r="H231" i="15"/>
  <c r="G231" i="15"/>
  <c r="F231" i="15"/>
  <c r="M230" i="15"/>
  <c r="L230" i="15"/>
  <c r="K230" i="15"/>
  <c r="J230" i="15"/>
  <c r="I230" i="15"/>
  <c r="H230" i="15"/>
  <c r="G230" i="15"/>
  <c r="F230" i="15"/>
  <c r="M229" i="15"/>
  <c r="L229" i="15"/>
  <c r="K229" i="15"/>
  <c r="J229" i="15"/>
  <c r="I229" i="15"/>
  <c r="H229" i="15"/>
  <c r="G229" i="15"/>
  <c r="F229" i="15"/>
  <c r="M228" i="15"/>
  <c r="L228" i="15"/>
  <c r="K228" i="15"/>
  <c r="J228" i="15"/>
  <c r="I228" i="15"/>
  <c r="H228" i="15"/>
  <c r="G228" i="15"/>
  <c r="F228" i="15"/>
  <c r="M227" i="15"/>
  <c r="L227" i="15"/>
  <c r="K227" i="15"/>
  <c r="I227" i="15"/>
  <c r="G227" i="15"/>
  <c r="F227" i="15"/>
  <c r="M226" i="15"/>
  <c r="L226" i="15"/>
  <c r="K226" i="15"/>
  <c r="J226" i="15"/>
  <c r="I226" i="15"/>
  <c r="H226" i="15"/>
  <c r="G226" i="15"/>
  <c r="F226" i="15"/>
  <c r="M225" i="15"/>
  <c r="L225" i="15"/>
  <c r="K225" i="15"/>
  <c r="J225" i="15"/>
  <c r="I225" i="15"/>
  <c r="H225" i="15"/>
  <c r="G225" i="15"/>
  <c r="F225" i="15"/>
  <c r="M224" i="15"/>
  <c r="L224" i="15"/>
  <c r="K224" i="15"/>
  <c r="J224" i="15"/>
  <c r="I224" i="15"/>
  <c r="H224" i="15"/>
  <c r="G224" i="15"/>
  <c r="F224" i="15"/>
  <c r="M223" i="15"/>
  <c r="L223" i="15"/>
  <c r="K223" i="15"/>
  <c r="J223" i="15"/>
  <c r="I223" i="15"/>
  <c r="H223" i="15"/>
  <c r="G223" i="15"/>
  <c r="F223" i="15"/>
  <c r="M222" i="15"/>
  <c r="L222" i="15"/>
  <c r="K222" i="15"/>
  <c r="J222" i="15"/>
  <c r="I222" i="15"/>
  <c r="H222" i="15"/>
  <c r="G222" i="15"/>
  <c r="F222" i="15"/>
  <c r="M221" i="15"/>
  <c r="L221" i="15"/>
  <c r="K221" i="15"/>
  <c r="J221" i="15"/>
  <c r="I221" i="15"/>
  <c r="H221" i="15"/>
  <c r="G221" i="15"/>
  <c r="F221" i="15"/>
  <c r="M220" i="15"/>
  <c r="L220" i="15"/>
  <c r="K220" i="15"/>
  <c r="J220" i="15"/>
  <c r="I220" i="15"/>
  <c r="H220" i="15"/>
  <c r="G220" i="15"/>
  <c r="F220" i="15"/>
  <c r="M219" i="15"/>
  <c r="L219" i="15"/>
  <c r="K219" i="15"/>
  <c r="J219" i="15"/>
  <c r="I219" i="15"/>
  <c r="H219" i="15"/>
  <c r="G219" i="15"/>
  <c r="F219" i="15"/>
  <c r="M218" i="15"/>
  <c r="L218" i="15"/>
  <c r="K218" i="15"/>
  <c r="I218" i="15"/>
  <c r="G218" i="15"/>
  <c r="F218" i="15"/>
  <c r="M217" i="15"/>
  <c r="L217" i="15"/>
  <c r="K217" i="15"/>
  <c r="J217" i="15"/>
  <c r="I217" i="15"/>
  <c r="G217" i="15"/>
  <c r="F217" i="15"/>
  <c r="M216" i="15"/>
  <c r="L216" i="15"/>
  <c r="K216" i="15"/>
  <c r="J216" i="15"/>
  <c r="I216" i="15"/>
  <c r="H216" i="15"/>
  <c r="G216" i="15"/>
  <c r="F216" i="15"/>
  <c r="M215" i="15"/>
  <c r="L215" i="15"/>
  <c r="K215" i="15"/>
  <c r="J215" i="15"/>
  <c r="I215" i="15"/>
  <c r="H215" i="15"/>
  <c r="G215" i="15"/>
  <c r="F215" i="15"/>
  <c r="M214" i="15"/>
  <c r="L214" i="15"/>
  <c r="K214" i="15"/>
  <c r="J214" i="15"/>
  <c r="I214" i="15"/>
  <c r="H214" i="15"/>
  <c r="G214" i="15"/>
  <c r="F214" i="15"/>
  <c r="M213" i="15"/>
  <c r="L213" i="15"/>
  <c r="K213" i="15"/>
  <c r="J213" i="15"/>
  <c r="I213" i="15"/>
  <c r="H213" i="15"/>
  <c r="G213" i="15"/>
  <c r="F213" i="15"/>
  <c r="M212" i="15"/>
  <c r="L212" i="15"/>
  <c r="K212" i="15"/>
  <c r="J212" i="15"/>
  <c r="I212" i="15"/>
  <c r="H212" i="15"/>
  <c r="G212" i="15"/>
  <c r="F212" i="15"/>
  <c r="M211" i="15"/>
  <c r="L211" i="15"/>
  <c r="K211" i="15"/>
  <c r="J211" i="15"/>
  <c r="I211" i="15"/>
  <c r="H211" i="15"/>
  <c r="G211" i="15"/>
  <c r="F211" i="15"/>
  <c r="M210" i="15"/>
  <c r="L210" i="15"/>
  <c r="K210" i="15"/>
  <c r="J210" i="15"/>
  <c r="I210" i="15"/>
  <c r="H210" i="15"/>
  <c r="G210" i="15"/>
  <c r="F210" i="15"/>
  <c r="M209" i="15"/>
  <c r="L209" i="15"/>
  <c r="K209" i="15"/>
  <c r="J209" i="15"/>
  <c r="I209" i="15"/>
  <c r="H209" i="15"/>
  <c r="G209" i="15"/>
  <c r="F209" i="15"/>
  <c r="M208" i="15"/>
  <c r="L208" i="15"/>
  <c r="K208" i="15"/>
  <c r="J208" i="15"/>
  <c r="I208" i="15"/>
  <c r="H208" i="15"/>
  <c r="G208" i="15"/>
  <c r="F208" i="15"/>
  <c r="M207" i="15"/>
  <c r="L207" i="15"/>
  <c r="K207" i="15"/>
  <c r="J207" i="15"/>
  <c r="I207" i="15"/>
  <c r="H207" i="15"/>
  <c r="G207" i="15"/>
  <c r="F207" i="15"/>
  <c r="M206" i="15"/>
  <c r="L206" i="15"/>
  <c r="K206" i="15"/>
  <c r="I206" i="15"/>
  <c r="G206" i="15"/>
  <c r="F206" i="15"/>
  <c r="M205" i="15"/>
  <c r="L205" i="15"/>
  <c r="K205" i="15"/>
  <c r="J205" i="15"/>
  <c r="I205" i="15"/>
  <c r="H205" i="15"/>
  <c r="G205" i="15"/>
  <c r="F205" i="15"/>
  <c r="M204" i="15"/>
  <c r="L204" i="15"/>
  <c r="K204" i="15"/>
  <c r="J204" i="15"/>
  <c r="I204" i="15"/>
  <c r="H204" i="15"/>
  <c r="G204" i="15"/>
  <c r="F204" i="15"/>
  <c r="M203" i="15"/>
  <c r="L203" i="15"/>
  <c r="K203" i="15"/>
  <c r="J203" i="15"/>
  <c r="I203" i="15"/>
  <c r="H203" i="15"/>
  <c r="G203" i="15"/>
  <c r="F203" i="15"/>
  <c r="M202" i="15"/>
  <c r="L202" i="15"/>
  <c r="K202" i="15"/>
  <c r="I202" i="15"/>
  <c r="G202" i="15"/>
  <c r="F202" i="15"/>
  <c r="M201" i="15"/>
  <c r="L201" i="15"/>
  <c r="K201" i="15"/>
  <c r="J201" i="15"/>
  <c r="I201" i="15"/>
  <c r="G201" i="15"/>
  <c r="F201" i="15"/>
  <c r="M200" i="15"/>
  <c r="L200" i="15"/>
  <c r="K200" i="15"/>
  <c r="I200" i="15"/>
  <c r="H200" i="15"/>
  <c r="G200" i="15"/>
  <c r="F200" i="15"/>
  <c r="M199" i="15"/>
  <c r="L199" i="15"/>
  <c r="K199" i="15"/>
  <c r="J199" i="15"/>
  <c r="I199" i="15"/>
  <c r="H199" i="15"/>
  <c r="G199" i="15"/>
  <c r="F199" i="15"/>
  <c r="M198" i="15"/>
  <c r="L198" i="15"/>
  <c r="K198" i="15"/>
  <c r="J198" i="15"/>
  <c r="I198" i="15"/>
  <c r="H198" i="15"/>
  <c r="G198" i="15"/>
  <c r="F198" i="15"/>
  <c r="M197" i="15"/>
  <c r="L197" i="15"/>
  <c r="K197" i="15"/>
  <c r="J197" i="15"/>
  <c r="I197" i="15"/>
  <c r="H197" i="15"/>
  <c r="G197" i="15"/>
  <c r="F197" i="15"/>
  <c r="M196" i="15"/>
  <c r="L196" i="15"/>
  <c r="K196" i="15"/>
  <c r="J196" i="15"/>
  <c r="I196" i="15"/>
  <c r="H196" i="15"/>
  <c r="G196" i="15"/>
  <c r="F196" i="15"/>
  <c r="M195" i="15"/>
  <c r="L195" i="15"/>
  <c r="K195" i="15"/>
  <c r="J195" i="15"/>
  <c r="I195" i="15"/>
  <c r="H195" i="15"/>
  <c r="G195" i="15"/>
  <c r="F195" i="15"/>
  <c r="M194" i="15"/>
  <c r="L194" i="15"/>
  <c r="K194" i="15"/>
  <c r="J194" i="15"/>
  <c r="I194" i="15"/>
  <c r="H194" i="15"/>
  <c r="G194" i="15"/>
  <c r="F194" i="15"/>
  <c r="M193" i="15"/>
  <c r="L193" i="15"/>
  <c r="K193" i="15"/>
  <c r="J193" i="15"/>
  <c r="I193" i="15"/>
  <c r="H193" i="15"/>
  <c r="G193" i="15"/>
  <c r="F193" i="15"/>
  <c r="M192" i="15"/>
  <c r="L192" i="15"/>
  <c r="K192" i="15"/>
  <c r="J192" i="15"/>
  <c r="I192" i="15"/>
  <c r="H192" i="15"/>
  <c r="G192" i="15"/>
  <c r="F192" i="15"/>
  <c r="M191" i="15"/>
  <c r="L191" i="15"/>
  <c r="K191" i="15"/>
  <c r="J191" i="15"/>
  <c r="I191" i="15"/>
  <c r="H191" i="15"/>
  <c r="G191" i="15"/>
  <c r="F191" i="15"/>
  <c r="M190" i="15"/>
  <c r="L190" i="15"/>
  <c r="K190" i="15"/>
  <c r="J190" i="15"/>
  <c r="I190" i="15"/>
  <c r="H190" i="15"/>
  <c r="G190" i="15"/>
  <c r="F190" i="15"/>
  <c r="M189" i="15"/>
  <c r="L189" i="15"/>
  <c r="K189" i="15"/>
  <c r="J189" i="15"/>
  <c r="I189" i="15"/>
  <c r="H189" i="15"/>
  <c r="G189" i="15"/>
  <c r="F189" i="15"/>
  <c r="M188" i="15"/>
  <c r="L188" i="15"/>
  <c r="K188" i="15"/>
  <c r="J188" i="15"/>
  <c r="I188" i="15"/>
  <c r="H188" i="15"/>
  <c r="G188" i="15"/>
  <c r="F188" i="15"/>
  <c r="M187" i="15"/>
  <c r="L187" i="15"/>
  <c r="K187" i="15"/>
  <c r="J187" i="15"/>
  <c r="I187" i="15"/>
  <c r="H187" i="15"/>
  <c r="G187" i="15"/>
  <c r="F187" i="15"/>
  <c r="M186" i="15"/>
  <c r="L186" i="15"/>
  <c r="K186" i="15"/>
  <c r="J186" i="15"/>
  <c r="I186" i="15"/>
  <c r="H186" i="15"/>
  <c r="G186" i="15"/>
  <c r="F186" i="15"/>
  <c r="M185" i="15"/>
  <c r="L185" i="15"/>
  <c r="K185" i="15"/>
  <c r="J185" i="15"/>
  <c r="I185" i="15"/>
  <c r="H185" i="15"/>
  <c r="G185" i="15"/>
  <c r="F185" i="15"/>
  <c r="M184" i="15"/>
  <c r="L184" i="15"/>
  <c r="K184" i="15"/>
  <c r="J184" i="15"/>
  <c r="I184" i="15"/>
  <c r="H184" i="15"/>
  <c r="G184" i="15"/>
  <c r="F184" i="15"/>
  <c r="M183" i="15"/>
  <c r="L183" i="15"/>
  <c r="K183" i="15"/>
  <c r="J183" i="15"/>
  <c r="I183" i="15"/>
  <c r="H183" i="15"/>
  <c r="G183" i="15"/>
  <c r="F183" i="15"/>
  <c r="M182" i="15"/>
  <c r="L182" i="15"/>
  <c r="K182" i="15"/>
  <c r="J182" i="15"/>
  <c r="I182" i="15"/>
  <c r="H182" i="15"/>
  <c r="G182" i="15"/>
  <c r="F182" i="15"/>
  <c r="M181" i="15"/>
  <c r="L181" i="15"/>
  <c r="K181" i="15"/>
  <c r="J181" i="15"/>
  <c r="I181" i="15"/>
  <c r="H181" i="15"/>
  <c r="G181" i="15"/>
  <c r="F181" i="15"/>
  <c r="M180" i="15"/>
  <c r="L180" i="15"/>
  <c r="K180" i="15"/>
  <c r="J180" i="15"/>
  <c r="I180" i="15"/>
  <c r="H180" i="15"/>
  <c r="G180" i="15"/>
  <c r="F180" i="15"/>
  <c r="M179" i="15"/>
  <c r="L179" i="15"/>
  <c r="K179" i="15"/>
  <c r="J179" i="15"/>
  <c r="I179" i="15"/>
  <c r="H179" i="15"/>
  <c r="G179" i="15"/>
  <c r="F179" i="15"/>
  <c r="M178" i="15"/>
  <c r="L178" i="15"/>
  <c r="K178" i="15"/>
  <c r="J178" i="15"/>
  <c r="I178" i="15"/>
  <c r="H178" i="15"/>
  <c r="G178" i="15"/>
  <c r="F178" i="15"/>
  <c r="M177" i="15"/>
  <c r="L177" i="15"/>
  <c r="K177" i="15"/>
  <c r="J177" i="15"/>
  <c r="I177" i="15"/>
  <c r="H177" i="15"/>
  <c r="G177" i="15"/>
  <c r="F177" i="15"/>
  <c r="M176" i="15"/>
  <c r="L176" i="15"/>
  <c r="K176" i="15"/>
  <c r="J176" i="15"/>
  <c r="I176" i="15"/>
  <c r="H176" i="15"/>
  <c r="G176" i="15"/>
  <c r="F176" i="15"/>
  <c r="M175" i="15"/>
  <c r="L175" i="15"/>
  <c r="K175" i="15"/>
  <c r="J175" i="15"/>
  <c r="I175" i="15"/>
  <c r="H175" i="15"/>
  <c r="G175" i="15"/>
  <c r="F175" i="15"/>
  <c r="M174" i="15"/>
  <c r="L174" i="15"/>
  <c r="K174" i="15"/>
  <c r="J174" i="15"/>
  <c r="I174" i="15"/>
  <c r="H174" i="15"/>
  <c r="G174" i="15"/>
  <c r="F174" i="15"/>
  <c r="M173" i="15"/>
  <c r="L173" i="15"/>
  <c r="K173" i="15"/>
  <c r="J173" i="15"/>
  <c r="I173" i="15"/>
  <c r="H173" i="15"/>
  <c r="G173" i="15"/>
  <c r="F173" i="15"/>
  <c r="M172" i="15"/>
  <c r="L172" i="15"/>
  <c r="K172" i="15"/>
  <c r="J172" i="15"/>
  <c r="I172" i="15"/>
  <c r="H172" i="15"/>
  <c r="G172" i="15"/>
  <c r="F172" i="15"/>
  <c r="M171" i="15"/>
  <c r="L171" i="15"/>
  <c r="K171" i="15"/>
  <c r="J171" i="15"/>
  <c r="I171" i="15"/>
  <c r="H171" i="15"/>
  <c r="G171" i="15"/>
  <c r="F171" i="15"/>
  <c r="M170" i="15"/>
  <c r="L170" i="15"/>
  <c r="K170" i="15"/>
  <c r="J170" i="15"/>
  <c r="I170" i="15"/>
  <c r="H170" i="15"/>
  <c r="G170" i="15"/>
  <c r="F170" i="15"/>
  <c r="M169" i="15"/>
  <c r="L169" i="15"/>
  <c r="K169" i="15"/>
  <c r="J169" i="15"/>
  <c r="I169" i="15"/>
  <c r="H169" i="15"/>
  <c r="G169" i="15"/>
  <c r="F169" i="15"/>
  <c r="M168" i="15"/>
  <c r="L168" i="15"/>
  <c r="K168" i="15"/>
  <c r="J168" i="15"/>
  <c r="I168" i="15"/>
  <c r="H168" i="15"/>
  <c r="G168" i="15"/>
  <c r="F168" i="15"/>
  <c r="M167" i="15"/>
  <c r="L167" i="15"/>
  <c r="K167" i="15"/>
  <c r="J167" i="15"/>
  <c r="I167" i="15"/>
  <c r="H167" i="15"/>
  <c r="G167" i="15"/>
  <c r="F167" i="15"/>
  <c r="M166" i="15"/>
  <c r="L166" i="15"/>
  <c r="K166" i="15"/>
  <c r="J166" i="15"/>
  <c r="I166" i="15"/>
  <c r="H166" i="15"/>
  <c r="G166" i="15"/>
  <c r="F166" i="15"/>
  <c r="M165" i="15"/>
  <c r="L165" i="15"/>
  <c r="K165" i="15"/>
  <c r="J165" i="15"/>
  <c r="I165" i="15"/>
  <c r="H165" i="15"/>
  <c r="G165" i="15"/>
  <c r="F165" i="15"/>
  <c r="M164" i="15"/>
  <c r="L164" i="15"/>
  <c r="K164" i="15"/>
  <c r="J164" i="15"/>
  <c r="I164" i="15"/>
  <c r="H164" i="15"/>
  <c r="G164" i="15"/>
  <c r="F164" i="15"/>
  <c r="M163" i="15"/>
  <c r="L163" i="15"/>
  <c r="K163" i="15"/>
  <c r="J163" i="15"/>
  <c r="I163" i="15"/>
  <c r="H163" i="15"/>
  <c r="G163" i="15"/>
  <c r="F163" i="15"/>
  <c r="M162" i="15"/>
  <c r="L162" i="15"/>
  <c r="K162" i="15"/>
  <c r="J162" i="15"/>
  <c r="I162" i="15"/>
  <c r="H162" i="15"/>
  <c r="G162" i="15"/>
  <c r="F162" i="15"/>
  <c r="M161" i="15"/>
  <c r="L161" i="15"/>
  <c r="K161" i="15"/>
  <c r="J161" i="15"/>
  <c r="I161" i="15"/>
  <c r="H161" i="15"/>
  <c r="G161" i="15"/>
  <c r="F161" i="15"/>
  <c r="M160" i="15"/>
  <c r="L160" i="15"/>
  <c r="K160" i="15"/>
  <c r="J160" i="15"/>
  <c r="I160" i="15"/>
  <c r="H160" i="15"/>
  <c r="G160" i="15"/>
  <c r="F160" i="15"/>
  <c r="M159" i="15"/>
  <c r="L159" i="15"/>
  <c r="K159" i="15"/>
  <c r="J159" i="15"/>
  <c r="I159" i="15"/>
  <c r="H159" i="15"/>
  <c r="G159" i="15"/>
  <c r="F159" i="15"/>
  <c r="M158" i="15"/>
  <c r="L158" i="15"/>
  <c r="K158" i="15"/>
  <c r="J158" i="15"/>
  <c r="I158" i="15"/>
  <c r="H158" i="15"/>
  <c r="G158" i="15"/>
  <c r="F158" i="15"/>
  <c r="M157" i="15"/>
  <c r="L157" i="15"/>
  <c r="K157" i="15"/>
  <c r="J157" i="15"/>
  <c r="I157" i="15"/>
  <c r="H157" i="15"/>
  <c r="G157" i="15"/>
  <c r="F157" i="15"/>
  <c r="M156" i="15"/>
  <c r="L156" i="15"/>
  <c r="K156" i="15"/>
  <c r="J156" i="15"/>
  <c r="I156" i="15"/>
  <c r="H156" i="15"/>
  <c r="G156" i="15"/>
  <c r="F156" i="15"/>
  <c r="M155" i="15"/>
  <c r="L155" i="15"/>
  <c r="K155" i="15"/>
  <c r="J155" i="15"/>
  <c r="I155" i="15"/>
  <c r="H155" i="15"/>
  <c r="G155" i="15"/>
  <c r="F155" i="15"/>
  <c r="M154" i="15"/>
  <c r="L154" i="15"/>
  <c r="K154" i="15"/>
  <c r="J154" i="15"/>
  <c r="I154" i="15"/>
  <c r="H154" i="15"/>
  <c r="G154" i="15"/>
  <c r="F154" i="15"/>
  <c r="M153" i="15"/>
  <c r="L153" i="15"/>
  <c r="K153" i="15"/>
  <c r="J153" i="15"/>
  <c r="I153" i="15"/>
  <c r="H153" i="15"/>
  <c r="G153" i="15"/>
  <c r="F153" i="15"/>
  <c r="M152" i="15"/>
  <c r="L152" i="15"/>
  <c r="K152" i="15"/>
  <c r="J152" i="15"/>
  <c r="I152" i="15"/>
  <c r="H152" i="15"/>
  <c r="G152" i="15"/>
  <c r="F152" i="15"/>
  <c r="M151" i="15"/>
  <c r="L151" i="15"/>
  <c r="K151" i="15"/>
  <c r="J151" i="15"/>
  <c r="I151" i="15"/>
  <c r="H151" i="15"/>
  <c r="G151" i="15"/>
  <c r="F151" i="15"/>
  <c r="M150" i="15"/>
  <c r="L150" i="15"/>
  <c r="K150" i="15"/>
  <c r="J150" i="15"/>
  <c r="I150" i="15"/>
  <c r="G150" i="15"/>
  <c r="F150" i="15"/>
  <c r="M149" i="15"/>
  <c r="L149" i="15"/>
  <c r="K149" i="15"/>
  <c r="J149" i="15"/>
  <c r="I149" i="15"/>
  <c r="H149" i="15"/>
  <c r="G149" i="15"/>
  <c r="F149" i="15"/>
  <c r="M148" i="15"/>
  <c r="L148" i="15"/>
  <c r="K148" i="15"/>
  <c r="J148" i="15"/>
  <c r="I148" i="15"/>
  <c r="H148" i="15"/>
  <c r="G148" i="15"/>
  <c r="F148" i="15"/>
  <c r="M147" i="15"/>
  <c r="L147" i="15"/>
  <c r="K147" i="15"/>
  <c r="J147" i="15"/>
  <c r="I147" i="15"/>
  <c r="H147" i="15"/>
  <c r="G147" i="15"/>
  <c r="F147" i="15"/>
  <c r="M146" i="15"/>
  <c r="L146" i="15"/>
  <c r="K146" i="15"/>
  <c r="J146" i="15"/>
  <c r="I146" i="15"/>
  <c r="H146" i="15"/>
  <c r="G146" i="15"/>
  <c r="F146" i="15"/>
  <c r="M145" i="15"/>
  <c r="L145" i="15"/>
  <c r="K145" i="15"/>
  <c r="J145" i="15"/>
  <c r="I145" i="15"/>
  <c r="H145" i="15"/>
  <c r="G145" i="15"/>
  <c r="F145" i="15"/>
  <c r="M144" i="15"/>
  <c r="L144" i="15"/>
  <c r="K144" i="15"/>
  <c r="J144" i="15"/>
  <c r="I144" i="15"/>
  <c r="H144" i="15"/>
  <c r="G144" i="15"/>
  <c r="F144" i="15"/>
  <c r="M143" i="15"/>
  <c r="L143" i="15"/>
  <c r="K143" i="15"/>
  <c r="J143" i="15"/>
  <c r="I143" i="15"/>
  <c r="H143" i="15"/>
  <c r="G143" i="15"/>
  <c r="F143" i="15"/>
  <c r="M142" i="15"/>
  <c r="L142" i="15"/>
  <c r="K142" i="15"/>
  <c r="J142" i="15"/>
  <c r="I142" i="15"/>
  <c r="H142" i="15"/>
  <c r="G142" i="15"/>
  <c r="F142" i="15"/>
  <c r="M141" i="15"/>
  <c r="L141" i="15"/>
  <c r="K141" i="15"/>
  <c r="J141" i="15"/>
  <c r="I141" i="15"/>
  <c r="H141" i="15"/>
  <c r="G141" i="15"/>
  <c r="F141" i="15"/>
  <c r="M140" i="15"/>
  <c r="L140" i="15"/>
  <c r="K140" i="15"/>
  <c r="J140" i="15"/>
  <c r="I140" i="15"/>
  <c r="H140" i="15"/>
  <c r="G140" i="15"/>
  <c r="F140" i="15"/>
  <c r="M139" i="15"/>
  <c r="L139" i="15"/>
  <c r="K139" i="15"/>
  <c r="J139" i="15"/>
  <c r="I139" i="15"/>
  <c r="H139" i="15"/>
  <c r="G139" i="15"/>
  <c r="F139" i="15"/>
  <c r="M138" i="15"/>
  <c r="L138" i="15"/>
  <c r="K138" i="15"/>
  <c r="J138" i="15"/>
  <c r="I138" i="15"/>
  <c r="H138" i="15"/>
  <c r="G138" i="15"/>
  <c r="F138" i="15"/>
  <c r="M137" i="15"/>
  <c r="L137" i="15"/>
  <c r="K137" i="15"/>
  <c r="J137" i="15"/>
  <c r="I137" i="15"/>
  <c r="H137" i="15"/>
  <c r="G137" i="15"/>
  <c r="F137" i="15"/>
  <c r="M136" i="15"/>
  <c r="L136" i="15"/>
  <c r="K136" i="15"/>
  <c r="J136" i="15"/>
  <c r="I136" i="15"/>
  <c r="H136" i="15"/>
  <c r="G136" i="15"/>
  <c r="F136" i="15"/>
  <c r="M135" i="15"/>
  <c r="L135" i="15"/>
  <c r="K135" i="15"/>
  <c r="J135" i="15"/>
  <c r="I135" i="15"/>
  <c r="H135" i="15"/>
  <c r="G135" i="15"/>
  <c r="F135" i="15"/>
  <c r="M134" i="15"/>
  <c r="L134" i="15"/>
  <c r="K134" i="15"/>
  <c r="J134" i="15"/>
  <c r="I134" i="15"/>
  <c r="H134" i="15"/>
  <c r="G134" i="15"/>
  <c r="F134" i="15"/>
  <c r="M133" i="15"/>
  <c r="L133" i="15"/>
  <c r="K133" i="15"/>
  <c r="J133" i="15"/>
  <c r="I133" i="15"/>
  <c r="H133" i="15"/>
  <c r="G133" i="15"/>
  <c r="F133" i="15"/>
  <c r="M132" i="15"/>
  <c r="L132" i="15"/>
  <c r="K132" i="15"/>
  <c r="J132" i="15"/>
  <c r="I132" i="15"/>
  <c r="H132" i="15"/>
  <c r="G132" i="15"/>
  <c r="F132" i="15"/>
  <c r="M131" i="15"/>
  <c r="L131" i="15"/>
  <c r="K131" i="15"/>
  <c r="J131" i="15"/>
  <c r="I131" i="15"/>
  <c r="H131" i="15"/>
  <c r="G131" i="15"/>
  <c r="F131" i="15"/>
  <c r="M130" i="15"/>
  <c r="L130" i="15"/>
  <c r="K130" i="15"/>
  <c r="J130" i="15"/>
  <c r="I130" i="15"/>
  <c r="H130" i="15"/>
  <c r="G130" i="15"/>
  <c r="F130" i="15"/>
  <c r="M129" i="15"/>
  <c r="L129" i="15"/>
  <c r="K129" i="15"/>
  <c r="J129" i="15"/>
  <c r="I129" i="15"/>
  <c r="H129" i="15"/>
  <c r="G129" i="15"/>
  <c r="F129" i="15"/>
  <c r="M128" i="15"/>
  <c r="L128" i="15"/>
  <c r="K128" i="15"/>
  <c r="J128" i="15"/>
  <c r="I128" i="15"/>
  <c r="H128" i="15"/>
  <c r="G128" i="15"/>
  <c r="F128" i="15"/>
  <c r="M127" i="15"/>
  <c r="L127" i="15"/>
  <c r="K127" i="15"/>
  <c r="J127" i="15"/>
  <c r="I127" i="15"/>
  <c r="H127" i="15"/>
  <c r="G127" i="15"/>
  <c r="F127" i="15"/>
  <c r="M126" i="15"/>
  <c r="L126" i="15"/>
  <c r="K126" i="15"/>
  <c r="J126" i="15"/>
  <c r="I126" i="15"/>
  <c r="H126" i="15"/>
  <c r="G126" i="15"/>
  <c r="F126" i="15"/>
  <c r="M125" i="15"/>
  <c r="L125" i="15"/>
  <c r="K125" i="15"/>
  <c r="J125" i="15"/>
  <c r="I125" i="15"/>
  <c r="H125" i="15"/>
  <c r="G125" i="15"/>
  <c r="F125" i="15"/>
  <c r="M124" i="15"/>
  <c r="L124" i="15"/>
  <c r="K124" i="15"/>
  <c r="J124" i="15"/>
  <c r="I124" i="15"/>
  <c r="H124" i="15"/>
  <c r="G124" i="15"/>
  <c r="F124" i="15"/>
  <c r="M123" i="15"/>
  <c r="L123" i="15"/>
  <c r="K123" i="15"/>
  <c r="J123" i="15"/>
  <c r="I123" i="15"/>
  <c r="H123" i="15"/>
  <c r="G123" i="15"/>
  <c r="F123" i="15"/>
  <c r="M122" i="15"/>
  <c r="L122" i="15"/>
  <c r="K122" i="15"/>
  <c r="J122" i="15"/>
  <c r="I122" i="15"/>
  <c r="H122" i="15"/>
  <c r="G122" i="15"/>
  <c r="F122" i="15"/>
  <c r="M121" i="15"/>
  <c r="L121" i="15"/>
  <c r="K121" i="15"/>
  <c r="J121" i="15"/>
  <c r="I121" i="15"/>
  <c r="H121" i="15"/>
  <c r="G121" i="15"/>
  <c r="F121" i="15"/>
  <c r="M120" i="15"/>
  <c r="L120" i="15"/>
  <c r="K120" i="15"/>
  <c r="J120" i="15"/>
  <c r="I120" i="15"/>
  <c r="H120" i="15"/>
  <c r="G120" i="15"/>
  <c r="F120" i="15"/>
  <c r="M119" i="15"/>
  <c r="L119" i="15"/>
  <c r="K119" i="15"/>
  <c r="J119" i="15"/>
  <c r="I119" i="15"/>
  <c r="H119" i="15"/>
  <c r="G119" i="15"/>
  <c r="F119" i="15"/>
  <c r="M118" i="15"/>
  <c r="L118" i="15"/>
  <c r="K118" i="15"/>
  <c r="J118" i="15"/>
  <c r="I118" i="15"/>
  <c r="H118" i="15"/>
  <c r="G118" i="15"/>
  <c r="F118" i="15"/>
  <c r="M117" i="15"/>
  <c r="L117" i="15"/>
  <c r="K117" i="15"/>
  <c r="J117" i="15"/>
  <c r="I117" i="15"/>
  <c r="H117" i="15"/>
  <c r="G117" i="15"/>
  <c r="F117" i="15"/>
  <c r="M116" i="15"/>
  <c r="L116" i="15"/>
  <c r="K116" i="15"/>
  <c r="J116" i="15"/>
  <c r="I116" i="15"/>
  <c r="H116" i="15"/>
  <c r="G116" i="15"/>
  <c r="F116" i="15"/>
  <c r="M115" i="15"/>
  <c r="L115" i="15"/>
  <c r="K115" i="15"/>
  <c r="J115" i="15"/>
  <c r="I115" i="15"/>
  <c r="H115" i="15"/>
  <c r="G115" i="15"/>
  <c r="F115" i="15"/>
  <c r="M114" i="15"/>
  <c r="L114" i="15"/>
  <c r="K114" i="15"/>
  <c r="J114" i="15"/>
  <c r="I114" i="15"/>
  <c r="H114" i="15"/>
  <c r="G114" i="15"/>
  <c r="F114" i="15"/>
  <c r="M113" i="15"/>
  <c r="L113" i="15"/>
  <c r="K113" i="15"/>
  <c r="J113" i="15"/>
  <c r="I113" i="15"/>
  <c r="H113" i="15"/>
  <c r="G113" i="15"/>
  <c r="F113" i="15"/>
  <c r="M112" i="15"/>
  <c r="L112" i="15"/>
  <c r="K112" i="15"/>
  <c r="J112" i="15"/>
  <c r="I112" i="15"/>
  <c r="H112" i="15"/>
  <c r="G112" i="15"/>
  <c r="F112" i="15"/>
  <c r="M111" i="15"/>
  <c r="L111" i="15"/>
  <c r="K111" i="15"/>
  <c r="J111" i="15"/>
  <c r="I111" i="15"/>
  <c r="H111" i="15"/>
  <c r="G111" i="15"/>
  <c r="F111" i="15"/>
  <c r="M110" i="15"/>
  <c r="L110" i="15"/>
  <c r="K110" i="15"/>
  <c r="J110" i="15"/>
  <c r="I110" i="15"/>
  <c r="H110" i="15"/>
  <c r="G110" i="15"/>
  <c r="F110" i="15"/>
  <c r="M109" i="15"/>
  <c r="L109" i="15"/>
  <c r="K109" i="15"/>
  <c r="J109" i="15"/>
  <c r="I109" i="15"/>
  <c r="H109" i="15"/>
  <c r="G109" i="15"/>
  <c r="F109" i="15"/>
  <c r="M108" i="15"/>
  <c r="L108" i="15"/>
  <c r="K108" i="15"/>
  <c r="J108" i="15"/>
  <c r="I108" i="15"/>
  <c r="H108" i="15"/>
  <c r="G108" i="15"/>
  <c r="F108" i="15"/>
  <c r="M107" i="15"/>
  <c r="L107" i="15"/>
  <c r="K107" i="15"/>
  <c r="J107" i="15"/>
  <c r="I107" i="15"/>
  <c r="H107" i="15"/>
  <c r="G107" i="15"/>
  <c r="F107" i="15"/>
  <c r="M106" i="15"/>
  <c r="L106" i="15"/>
  <c r="K106" i="15"/>
  <c r="J106" i="15"/>
  <c r="I106" i="15"/>
  <c r="H106" i="15"/>
  <c r="G106" i="15"/>
  <c r="F106" i="15"/>
  <c r="M105" i="15"/>
  <c r="L105" i="15"/>
  <c r="K105" i="15"/>
  <c r="J105" i="15"/>
  <c r="I105" i="15"/>
  <c r="H105" i="15"/>
  <c r="G105" i="15"/>
  <c r="F105" i="15"/>
  <c r="M104" i="15"/>
  <c r="L104" i="15"/>
  <c r="K104" i="15"/>
  <c r="J104" i="15"/>
  <c r="I104" i="15"/>
  <c r="H104" i="15"/>
  <c r="G104" i="15"/>
  <c r="F104" i="15"/>
  <c r="M103" i="15"/>
  <c r="L103" i="15"/>
  <c r="K103" i="15"/>
  <c r="J103" i="15"/>
  <c r="I103" i="15"/>
  <c r="H103" i="15"/>
  <c r="G103" i="15"/>
  <c r="F103" i="15"/>
  <c r="M102" i="15"/>
  <c r="L102" i="15"/>
  <c r="K102" i="15"/>
  <c r="J102" i="15"/>
  <c r="I102" i="15"/>
  <c r="H102" i="15"/>
  <c r="G102" i="15"/>
  <c r="F102" i="15"/>
  <c r="M101" i="15"/>
  <c r="L101" i="15"/>
  <c r="K101" i="15"/>
  <c r="J101" i="15"/>
  <c r="I101" i="15"/>
  <c r="H101" i="15"/>
  <c r="G101" i="15"/>
  <c r="F101" i="15"/>
  <c r="M100" i="15"/>
  <c r="L100" i="15"/>
  <c r="K100" i="15"/>
  <c r="J100" i="15"/>
  <c r="I100" i="15"/>
  <c r="H100" i="15"/>
  <c r="G100" i="15"/>
  <c r="F100" i="15"/>
  <c r="M99" i="15"/>
  <c r="L99" i="15"/>
  <c r="K99" i="15"/>
  <c r="J99" i="15"/>
  <c r="I99" i="15"/>
  <c r="H99" i="15"/>
  <c r="G99" i="15"/>
  <c r="F99" i="15"/>
  <c r="M98" i="15"/>
  <c r="L98" i="15"/>
  <c r="K98" i="15"/>
  <c r="J98" i="15"/>
  <c r="I98" i="15"/>
  <c r="H98" i="15"/>
  <c r="G98" i="15"/>
  <c r="F98" i="15"/>
  <c r="M97" i="15"/>
  <c r="L97" i="15"/>
  <c r="K97" i="15"/>
  <c r="J97" i="15"/>
  <c r="I97" i="15"/>
  <c r="H97" i="15"/>
  <c r="G97" i="15"/>
  <c r="F97" i="15"/>
  <c r="M96" i="15"/>
  <c r="L96" i="15"/>
  <c r="K96" i="15"/>
  <c r="J96" i="15"/>
  <c r="I96" i="15"/>
  <c r="H96" i="15"/>
  <c r="G96" i="15"/>
  <c r="F96" i="15"/>
  <c r="M95" i="15"/>
  <c r="L95" i="15"/>
  <c r="K95" i="15"/>
  <c r="J95" i="15"/>
  <c r="I95" i="15"/>
  <c r="H95" i="15"/>
  <c r="G95" i="15"/>
  <c r="F95" i="15"/>
  <c r="M94" i="15"/>
  <c r="L94" i="15"/>
  <c r="K94" i="15"/>
  <c r="J94" i="15"/>
  <c r="I94" i="15"/>
  <c r="H94" i="15"/>
  <c r="G94" i="15"/>
  <c r="F94" i="15"/>
  <c r="M93" i="15"/>
  <c r="L93" i="15"/>
  <c r="K93" i="15"/>
  <c r="J93" i="15"/>
  <c r="I93" i="15"/>
  <c r="H93" i="15"/>
  <c r="G93" i="15"/>
  <c r="F93" i="15"/>
  <c r="M92" i="15"/>
  <c r="L92" i="15"/>
  <c r="K92" i="15"/>
  <c r="J92" i="15"/>
  <c r="I92" i="15"/>
  <c r="H92" i="15"/>
  <c r="G92" i="15"/>
  <c r="F92" i="15"/>
  <c r="M91" i="15"/>
  <c r="L91" i="15"/>
  <c r="K91" i="15"/>
  <c r="J91" i="15"/>
  <c r="I91" i="15"/>
  <c r="H91" i="15"/>
  <c r="G91" i="15"/>
  <c r="F91" i="15"/>
  <c r="M90" i="15"/>
  <c r="L90" i="15"/>
  <c r="K90" i="15"/>
  <c r="J90" i="15"/>
  <c r="I90" i="15"/>
  <c r="H90" i="15"/>
  <c r="G90" i="15"/>
  <c r="F90" i="15"/>
  <c r="M89" i="15"/>
  <c r="L89" i="15"/>
  <c r="K89" i="15"/>
  <c r="J89" i="15"/>
  <c r="I89" i="15"/>
  <c r="H89" i="15"/>
  <c r="G89" i="15"/>
  <c r="F89" i="15"/>
  <c r="M88" i="15"/>
  <c r="L88" i="15"/>
  <c r="K88" i="15"/>
  <c r="J88" i="15"/>
  <c r="I88" i="15"/>
  <c r="H88" i="15"/>
  <c r="G88" i="15"/>
  <c r="F88" i="15"/>
  <c r="M87" i="15"/>
  <c r="L87" i="15"/>
  <c r="K87" i="15"/>
  <c r="J87" i="15"/>
  <c r="I87" i="15"/>
  <c r="H87" i="15"/>
  <c r="G87" i="15"/>
  <c r="F87" i="15"/>
  <c r="M86" i="15"/>
  <c r="L86" i="15"/>
  <c r="K86" i="15"/>
  <c r="J86" i="15"/>
  <c r="I86" i="15"/>
  <c r="H86" i="15"/>
  <c r="G86" i="15"/>
  <c r="F86" i="15"/>
  <c r="M85" i="15"/>
  <c r="L85" i="15"/>
  <c r="K85" i="15"/>
  <c r="J85" i="15"/>
  <c r="I85" i="15"/>
  <c r="H85" i="15"/>
  <c r="G85" i="15"/>
  <c r="F85" i="15"/>
  <c r="M84" i="15"/>
  <c r="L84" i="15"/>
  <c r="K84" i="15"/>
  <c r="J84" i="15"/>
  <c r="I84" i="15"/>
  <c r="H84" i="15"/>
  <c r="G84" i="15"/>
  <c r="F84" i="15"/>
  <c r="M83" i="15"/>
  <c r="L83" i="15"/>
  <c r="K83" i="15"/>
  <c r="J83" i="15"/>
  <c r="I83" i="15"/>
  <c r="H83" i="15"/>
  <c r="G83" i="15"/>
  <c r="F83" i="15"/>
  <c r="M82" i="15"/>
  <c r="L82" i="15"/>
  <c r="K82" i="15"/>
  <c r="J82" i="15"/>
  <c r="I82" i="15"/>
  <c r="H82" i="15"/>
  <c r="G82" i="15"/>
  <c r="F82" i="15"/>
  <c r="M81" i="15"/>
  <c r="L81" i="15"/>
  <c r="K81" i="15"/>
  <c r="J81" i="15"/>
  <c r="I81" i="15"/>
  <c r="H81" i="15"/>
  <c r="G81" i="15"/>
  <c r="F81" i="15"/>
  <c r="M80" i="15"/>
  <c r="L80" i="15"/>
  <c r="K80" i="15"/>
  <c r="J80" i="15"/>
  <c r="I80" i="15"/>
  <c r="H80" i="15"/>
  <c r="G80" i="15"/>
  <c r="F80" i="15"/>
  <c r="M79" i="15"/>
  <c r="L79" i="15"/>
  <c r="K79" i="15"/>
  <c r="J79" i="15"/>
  <c r="I79" i="15"/>
  <c r="H79" i="15"/>
  <c r="G79" i="15"/>
  <c r="F79" i="15"/>
  <c r="M78" i="15"/>
  <c r="L78" i="15"/>
  <c r="K78" i="15"/>
  <c r="J78" i="15"/>
  <c r="I78" i="15"/>
  <c r="H78" i="15"/>
  <c r="G78" i="15"/>
  <c r="F78" i="15"/>
  <c r="M77" i="15"/>
  <c r="L77" i="15"/>
  <c r="K77" i="15"/>
  <c r="J77" i="15"/>
  <c r="I77" i="15"/>
  <c r="H77" i="15"/>
  <c r="G77" i="15"/>
  <c r="F77" i="15"/>
  <c r="M76" i="15"/>
  <c r="L76" i="15"/>
  <c r="K76" i="15"/>
  <c r="J76" i="15"/>
  <c r="I76" i="15"/>
  <c r="H76" i="15"/>
  <c r="G76" i="15"/>
  <c r="F76" i="15"/>
  <c r="M75" i="15"/>
  <c r="L75" i="15"/>
  <c r="K75" i="15"/>
  <c r="J75" i="15"/>
  <c r="I75" i="15"/>
  <c r="H75" i="15"/>
  <c r="G75" i="15"/>
  <c r="F75" i="15"/>
  <c r="M74" i="15"/>
  <c r="L74" i="15"/>
  <c r="K74" i="15"/>
  <c r="J74" i="15"/>
  <c r="I74" i="15"/>
  <c r="H74" i="15"/>
  <c r="G74" i="15"/>
  <c r="F74" i="15"/>
  <c r="M73" i="15"/>
  <c r="L73" i="15"/>
  <c r="K73" i="15"/>
  <c r="J73" i="15"/>
  <c r="I73" i="15"/>
  <c r="H73" i="15"/>
  <c r="G73" i="15"/>
  <c r="F73" i="15"/>
  <c r="M72" i="15"/>
  <c r="L72" i="15"/>
  <c r="K72" i="15"/>
  <c r="J72" i="15"/>
  <c r="I72" i="15"/>
  <c r="H72" i="15"/>
  <c r="G72" i="15"/>
  <c r="F72" i="15"/>
  <c r="M71" i="15"/>
  <c r="L71" i="15"/>
  <c r="K71" i="15"/>
  <c r="J71" i="15"/>
  <c r="I71" i="15"/>
  <c r="H71" i="15"/>
  <c r="G71" i="15"/>
  <c r="F71" i="15"/>
  <c r="M70" i="15"/>
  <c r="L70" i="15"/>
  <c r="K70" i="15"/>
  <c r="J70" i="15"/>
  <c r="I70" i="15"/>
  <c r="H70" i="15"/>
  <c r="G70" i="15"/>
  <c r="F70" i="15"/>
  <c r="M69" i="15"/>
  <c r="L69" i="15"/>
  <c r="K69" i="15"/>
  <c r="J69" i="15"/>
  <c r="I69" i="15"/>
  <c r="H69" i="15"/>
  <c r="G69" i="15"/>
  <c r="F69" i="15"/>
  <c r="M68" i="15"/>
  <c r="L68" i="15"/>
  <c r="K68" i="15"/>
  <c r="J68" i="15"/>
  <c r="I68" i="15"/>
  <c r="H68" i="15"/>
  <c r="G68" i="15"/>
  <c r="F68" i="15"/>
  <c r="M67" i="15"/>
  <c r="L67" i="15"/>
  <c r="K67" i="15"/>
  <c r="J67" i="15"/>
  <c r="I67" i="15"/>
  <c r="H67" i="15"/>
  <c r="G67" i="15"/>
  <c r="F67" i="15"/>
  <c r="M66" i="15"/>
  <c r="L66" i="15"/>
  <c r="K66" i="15"/>
  <c r="J66" i="15"/>
  <c r="I66" i="15"/>
  <c r="H66" i="15"/>
  <c r="G66" i="15"/>
  <c r="F66" i="15"/>
  <c r="M65" i="15"/>
  <c r="L65" i="15"/>
  <c r="K65" i="15"/>
  <c r="J65" i="15"/>
  <c r="I65" i="15"/>
  <c r="H65" i="15"/>
  <c r="G65" i="15"/>
  <c r="F65" i="15"/>
  <c r="M64" i="15"/>
  <c r="L64" i="15"/>
  <c r="K64" i="15"/>
  <c r="J64" i="15"/>
  <c r="I64" i="15"/>
  <c r="H64" i="15"/>
  <c r="G64" i="15"/>
  <c r="F64" i="15"/>
  <c r="M63" i="15"/>
  <c r="L63" i="15"/>
  <c r="K63" i="15"/>
  <c r="J63" i="15"/>
  <c r="I63" i="15"/>
  <c r="H63" i="15"/>
  <c r="G63" i="15"/>
  <c r="F63" i="15"/>
  <c r="M62" i="15"/>
  <c r="L62" i="15"/>
  <c r="K62" i="15"/>
  <c r="J62" i="15"/>
  <c r="I62" i="15"/>
  <c r="H62" i="15"/>
  <c r="G62" i="15"/>
  <c r="F62" i="15"/>
  <c r="M61" i="15"/>
  <c r="L61" i="15"/>
  <c r="K61" i="15"/>
  <c r="I61" i="15"/>
  <c r="G61" i="15"/>
  <c r="F61" i="15"/>
  <c r="M60" i="15"/>
  <c r="L60" i="15"/>
  <c r="K60" i="15"/>
  <c r="J60" i="15"/>
  <c r="I60" i="15"/>
  <c r="H60" i="15"/>
  <c r="G60" i="15"/>
  <c r="F60" i="15"/>
  <c r="M59" i="15"/>
  <c r="L59" i="15"/>
  <c r="K59" i="15"/>
  <c r="J59" i="15"/>
  <c r="I59" i="15"/>
  <c r="H59" i="15"/>
  <c r="G59" i="15"/>
  <c r="F59" i="15"/>
  <c r="M58" i="15"/>
  <c r="L58" i="15"/>
  <c r="K58" i="15"/>
  <c r="J58" i="15"/>
  <c r="I58" i="15"/>
  <c r="H58" i="15"/>
  <c r="G58" i="15"/>
  <c r="F58" i="15"/>
  <c r="M57" i="15"/>
  <c r="L57" i="15"/>
  <c r="K57" i="15"/>
  <c r="J57" i="15"/>
  <c r="I57" i="15"/>
  <c r="H57" i="15"/>
  <c r="G57" i="15"/>
  <c r="F57" i="15"/>
  <c r="M56" i="15"/>
  <c r="L56" i="15"/>
  <c r="K56" i="15"/>
  <c r="J56" i="15"/>
  <c r="I56" i="15"/>
  <c r="H56" i="15"/>
  <c r="G56" i="15"/>
  <c r="F56" i="15"/>
  <c r="M55" i="15"/>
  <c r="L55" i="15"/>
  <c r="K55" i="15"/>
  <c r="J55" i="15"/>
  <c r="I55" i="15"/>
  <c r="H55" i="15"/>
  <c r="G55" i="15"/>
  <c r="F55" i="15"/>
  <c r="M54" i="15"/>
  <c r="L54" i="15"/>
  <c r="K54" i="15"/>
  <c r="J54" i="15"/>
  <c r="I54" i="15"/>
  <c r="G54" i="15"/>
  <c r="F54" i="15"/>
  <c r="M53" i="15"/>
  <c r="L53" i="15"/>
  <c r="K53" i="15"/>
  <c r="J53" i="15"/>
  <c r="I53" i="15"/>
  <c r="H53" i="15"/>
  <c r="G53" i="15"/>
  <c r="F53" i="15"/>
  <c r="M52" i="15"/>
  <c r="L52" i="15"/>
  <c r="K52" i="15"/>
  <c r="J52" i="15"/>
  <c r="I52" i="15"/>
  <c r="H52" i="15"/>
  <c r="G52" i="15"/>
  <c r="F52" i="15"/>
  <c r="M51" i="15"/>
  <c r="L51" i="15"/>
  <c r="K51" i="15"/>
  <c r="J51" i="15"/>
  <c r="I51" i="15"/>
  <c r="H51" i="15"/>
  <c r="G51" i="15"/>
  <c r="F51" i="15"/>
  <c r="M50" i="15"/>
  <c r="L50" i="15"/>
  <c r="K50" i="15"/>
  <c r="J50" i="15"/>
  <c r="I50" i="15"/>
  <c r="H50" i="15"/>
  <c r="G50" i="15"/>
  <c r="F50" i="15"/>
  <c r="M49" i="15"/>
  <c r="L49" i="15"/>
  <c r="K49" i="15"/>
  <c r="J49" i="15"/>
  <c r="I49" i="15"/>
  <c r="H49" i="15"/>
  <c r="G49" i="15"/>
  <c r="F49" i="15"/>
  <c r="M48" i="15"/>
  <c r="L48" i="15"/>
  <c r="K48" i="15"/>
  <c r="J48" i="15"/>
  <c r="I48" i="15"/>
  <c r="H48" i="15"/>
  <c r="G48" i="15"/>
  <c r="F48" i="15"/>
  <c r="M47" i="15"/>
  <c r="L47" i="15"/>
  <c r="K47" i="15"/>
  <c r="J47" i="15"/>
  <c r="I47" i="15"/>
  <c r="H47" i="15"/>
  <c r="G47" i="15"/>
  <c r="F47" i="15"/>
  <c r="M46" i="15"/>
  <c r="L46" i="15"/>
  <c r="K46" i="15"/>
  <c r="J46" i="15"/>
  <c r="I46" i="15"/>
  <c r="G46" i="15"/>
  <c r="F46" i="15"/>
  <c r="L45" i="15"/>
  <c r="K45" i="15"/>
  <c r="I45" i="15"/>
  <c r="G45" i="15"/>
  <c r="M44" i="15"/>
  <c r="L44" i="15"/>
  <c r="K44" i="15"/>
  <c r="J44" i="15"/>
  <c r="I44" i="15"/>
  <c r="G44" i="15"/>
  <c r="F44" i="15"/>
  <c r="M43" i="15"/>
  <c r="L43" i="15"/>
  <c r="K43" i="15"/>
  <c r="J43" i="15"/>
  <c r="I43" i="15"/>
  <c r="H43" i="15"/>
  <c r="G43" i="15"/>
  <c r="F43" i="15"/>
  <c r="L42" i="15"/>
  <c r="K42" i="15"/>
  <c r="I42" i="15"/>
  <c r="H42" i="15"/>
  <c r="G42" i="15"/>
  <c r="F42" i="15"/>
  <c r="M41" i="15"/>
  <c r="L41" i="15"/>
  <c r="K41" i="15"/>
  <c r="J41" i="15"/>
  <c r="I41" i="15"/>
  <c r="H41" i="15"/>
  <c r="G41" i="15"/>
  <c r="F41" i="15"/>
  <c r="M40" i="15"/>
  <c r="L40" i="15"/>
  <c r="K40" i="15"/>
  <c r="J40" i="15"/>
  <c r="I40" i="15"/>
  <c r="H40" i="15"/>
  <c r="G40" i="15"/>
  <c r="F40" i="15"/>
  <c r="M39" i="15"/>
  <c r="L39" i="15"/>
  <c r="K39" i="15"/>
  <c r="J39" i="15"/>
  <c r="I39" i="15"/>
  <c r="H39" i="15"/>
  <c r="G39" i="15"/>
  <c r="F39" i="15"/>
  <c r="M38" i="15"/>
  <c r="L38" i="15"/>
  <c r="K38" i="15"/>
  <c r="J38" i="15"/>
  <c r="I38" i="15"/>
  <c r="H38" i="15"/>
  <c r="G38" i="15"/>
  <c r="F38" i="15"/>
  <c r="M37" i="15"/>
  <c r="L37" i="15"/>
  <c r="K37" i="15"/>
  <c r="J37" i="15"/>
  <c r="I37" i="15"/>
  <c r="H37" i="15"/>
  <c r="G37" i="15"/>
  <c r="F37" i="15"/>
  <c r="M36" i="15"/>
  <c r="L36" i="15"/>
  <c r="K36" i="15"/>
  <c r="J36" i="15"/>
  <c r="I36" i="15"/>
  <c r="H36" i="15"/>
  <c r="G36" i="15"/>
  <c r="F36" i="15"/>
  <c r="M35" i="15"/>
  <c r="L35" i="15"/>
  <c r="K35" i="15"/>
  <c r="J35" i="15"/>
  <c r="I35" i="15"/>
  <c r="H35" i="15"/>
  <c r="G35" i="15"/>
  <c r="F35" i="15"/>
  <c r="M34" i="15"/>
  <c r="L34" i="15"/>
  <c r="K34" i="15"/>
  <c r="J34" i="15"/>
  <c r="I34" i="15"/>
  <c r="H34" i="15"/>
  <c r="G34" i="15"/>
  <c r="F34" i="15"/>
  <c r="M33" i="15"/>
  <c r="L33" i="15"/>
  <c r="K33" i="15"/>
  <c r="J33" i="15"/>
  <c r="I33" i="15"/>
  <c r="H33" i="15"/>
  <c r="G33" i="15"/>
  <c r="F33" i="15"/>
  <c r="M32" i="15"/>
  <c r="L32" i="15"/>
  <c r="K32" i="15"/>
  <c r="J32" i="15"/>
  <c r="I32" i="15"/>
  <c r="H32" i="15"/>
  <c r="G32" i="15"/>
  <c r="F32" i="15"/>
  <c r="M31" i="15"/>
  <c r="L31" i="15"/>
  <c r="K31" i="15"/>
  <c r="J31" i="15"/>
  <c r="I31" i="15"/>
  <c r="H31" i="15"/>
  <c r="G31" i="15"/>
  <c r="F31" i="15"/>
  <c r="M30" i="15"/>
  <c r="L30" i="15"/>
  <c r="K30" i="15"/>
  <c r="J30" i="15"/>
  <c r="I30" i="15"/>
  <c r="H30" i="15"/>
  <c r="G30" i="15"/>
  <c r="F30" i="15"/>
  <c r="M29" i="15"/>
  <c r="L29" i="15"/>
  <c r="K29" i="15"/>
  <c r="J29" i="15"/>
  <c r="I29" i="15"/>
  <c r="H29" i="15"/>
  <c r="G29" i="15"/>
  <c r="F29" i="15"/>
  <c r="M28" i="15"/>
  <c r="L28" i="15"/>
  <c r="K28" i="15"/>
  <c r="J28" i="15"/>
  <c r="I28" i="15"/>
  <c r="H28" i="15"/>
  <c r="G28" i="15"/>
  <c r="F28" i="15"/>
  <c r="M27" i="15"/>
  <c r="L27" i="15"/>
  <c r="K27" i="15"/>
  <c r="J27" i="15"/>
  <c r="I27" i="15"/>
  <c r="H27" i="15"/>
  <c r="G27" i="15"/>
  <c r="F27" i="15"/>
  <c r="M26" i="15"/>
  <c r="L26" i="15"/>
  <c r="K26" i="15"/>
  <c r="J26" i="15"/>
  <c r="I26" i="15"/>
  <c r="H26" i="15"/>
  <c r="G26" i="15"/>
  <c r="F26" i="15"/>
  <c r="M25" i="15"/>
  <c r="L25" i="15"/>
  <c r="K25" i="15"/>
  <c r="J25" i="15"/>
  <c r="I25" i="15"/>
  <c r="H25" i="15"/>
  <c r="G25" i="15"/>
  <c r="F25" i="15"/>
  <c r="M24" i="15"/>
  <c r="L24" i="15"/>
  <c r="K24" i="15"/>
  <c r="J24" i="15"/>
  <c r="I24" i="15"/>
  <c r="H24" i="15"/>
  <c r="G24" i="15"/>
  <c r="F24" i="15"/>
  <c r="M23" i="15"/>
  <c r="L23" i="15"/>
  <c r="K23" i="15"/>
  <c r="J23" i="15"/>
  <c r="I23" i="15"/>
  <c r="H23" i="15"/>
  <c r="G23" i="15"/>
  <c r="F23" i="15"/>
  <c r="M22" i="15"/>
  <c r="L22" i="15"/>
  <c r="K22" i="15"/>
  <c r="J22" i="15"/>
  <c r="I22" i="15"/>
  <c r="H22" i="15"/>
  <c r="G22" i="15"/>
  <c r="F22" i="15"/>
  <c r="M21" i="15"/>
  <c r="L21" i="15"/>
  <c r="K21" i="15"/>
  <c r="J21" i="15"/>
  <c r="I21" i="15"/>
  <c r="H21" i="15"/>
  <c r="G21" i="15"/>
  <c r="F21" i="15"/>
  <c r="M20" i="15"/>
  <c r="L20" i="15"/>
  <c r="K20" i="15"/>
  <c r="J20" i="15"/>
  <c r="I20" i="15"/>
  <c r="H20" i="15"/>
  <c r="G20" i="15"/>
  <c r="F20" i="15"/>
  <c r="M19" i="15"/>
  <c r="L19" i="15"/>
  <c r="K19" i="15"/>
  <c r="J19" i="15"/>
  <c r="I19" i="15"/>
  <c r="H19" i="15"/>
  <c r="G19" i="15"/>
  <c r="F19" i="15"/>
  <c r="M18" i="15"/>
  <c r="L18" i="15"/>
  <c r="K18" i="15"/>
  <c r="J18" i="15"/>
  <c r="I18" i="15"/>
  <c r="G18" i="15"/>
  <c r="F18" i="15"/>
  <c r="M17" i="15"/>
  <c r="L17" i="15"/>
  <c r="K17" i="15"/>
  <c r="J17" i="15"/>
  <c r="I17" i="15"/>
  <c r="H17" i="15"/>
  <c r="G17" i="15"/>
  <c r="F17" i="15"/>
  <c r="M16" i="15"/>
  <c r="L16" i="15"/>
  <c r="K16" i="15"/>
  <c r="J16" i="15"/>
  <c r="I16" i="15"/>
  <c r="H16" i="15"/>
  <c r="G16" i="15"/>
  <c r="F16" i="15"/>
  <c r="M15" i="15"/>
  <c r="L15" i="15"/>
  <c r="K15" i="15"/>
  <c r="J15" i="15"/>
  <c r="I15" i="15"/>
  <c r="H15" i="15"/>
  <c r="G15" i="15"/>
  <c r="F15" i="15"/>
  <c r="M14" i="15"/>
  <c r="L14" i="15"/>
  <c r="K14" i="15"/>
  <c r="J14" i="15"/>
  <c r="I14" i="15"/>
  <c r="H14" i="15"/>
  <c r="G14" i="15"/>
  <c r="F14" i="15"/>
  <c r="M13" i="15"/>
  <c r="L13" i="15"/>
  <c r="K13" i="15"/>
  <c r="J13" i="15"/>
  <c r="I13" i="15"/>
  <c r="H13" i="15"/>
  <c r="G13" i="15"/>
  <c r="F13" i="15"/>
  <c r="M12" i="15"/>
  <c r="L12" i="15"/>
  <c r="L2" i="15" s="1"/>
  <c r="K12" i="15"/>
  <c r="J12" i="15"/>
  <c r="I12" i="15"/>
  <c r="H12" i="15"/>
  <c r="G12" i="15"/>
  <c r="F12" i="15"/>
  <c r="N7" i="15"/>
  <c r="R6" i="15"/>
  <c r="Q6" i="15"/>
  <c r="P6" i="15"/>
  <c r="R5" i="15"/>
  <c r="Q5" i="15"/>
  <c r="P5" i="15"/>
  <c r="R4" i="15"/>
  <c r="Q4" i="15"/>
  <c r="P4" i="15"/>
  <c r="N4" i="15"/>
  <c r="R3" i="15"/>
  <c r="Q3" i="15"/>
  <c r="P3" i="15"/>
  <c r="R2" i="15"/>
  <c r="Q2" i="15"/>
  <c r="P2" i="15"/>
  <c r="A27" i="14"/>
  <c r="A26" i="14"/>
  <c r="A25" i="14"/>
  <c r="A24" i="14"/>
  <c r="A23" i="14"/>
  <c r="A22" i="14"/>
  <c r="A21" i="14"/>
  <c r="A20" i="14"/>
  <c r="A19" i="14"/>
  <c r="A18" i="14"/>
  <c r="A17" i="14"/>
  <c r="A16" i="14"/>
  <c r="N15" i="14"/>
  <c r="A15" i="14"/>
  <c r="J14" i="14"/>
  <c r="A14" i="14"/>
  <c r="J13" i="14"/>
  <c r="A13" i="14"/>
  <c r="J12" i="14"/>
  <c r="A12" i="14" s="1"/>
  <c r="J11" i="14"/>
  <c r="A11" i="14"/>
  <c r="J10" i="14"/>
  <c r="A10" i="14"/>
  <c r="N9" i="14"/>
  <c r="J9" i="14"/>
  <c r="A9" i="14"/>
  <c r="N8" i="14"/>
  <c r="A8" i="14"/>
  <c r="N7" i="14"/>
  <c r="J7" i="14"/>
  <c r="A7" i="14"/>
  <c r="N6" i="14"/>
  <c r="J6" i="14"/>
  <c r="A6" i="14"/>
  <c r="N5" i="14"/>
  <c r="A5" i="14"/>
  <c r="A4" i="14"/>
  <c r="A3" i="14"/>
  <c r="A2" i="14"/>
  <c r="X95" i="13"/>
  <c r="X94" i="13"/>
  <c r="X93" i="13"/>
  <c r="X92" i="13"/>
  <c r="X91" i="13"/>
  <c r="X90" i="13"/>
  <c r="X89" i="13"/>
  <c r="X88" i="13"/>
  <c r="X87" i="13"/>
  <c r="X86" i="13"/>
  <c r="X85" i="13"/>
  <c r="X84" i="13"/>
  <c r="X83" i="13"/>
  <c r="X82" i="13"/>
  <c r="X81" i="13"/>
  <c r="X80" i="13"/>
  <c r="X79" i="13"/>
  <c r="X78" i="13"/>
  <c r="X77" i="13"/>
  <c r="X76" i="13"/>
  <c r="X75" i="13"/>
  <c r="X74" i="13"/>
  <c r="X73" i="13"/>
  <c r="X72" i="13"/>
  <c r="X71" i="13"/>
  <c r="X70" i="13"/>
  <c r="X69" i="13"/>
  <c r="X68" i="13"/>
  <c r="X67" i="13"/>
  <c r="X66" i="13"/>
  <c r="X65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X51" i="13"/>
  <c r="X50" i="13"/>
  <c r="X49" i="13"/>
  <c r="X48" i="13"/>
  <c r="X47" i="13"/>
  <c r="X46" i="13"/>
  <c r="X45" i="13"/>
  <c r="X44" i="13"/>
  <c r="X43" i="13"/>
  <c r="X42" i="13"/>
  <c r="X41" i="13"/>
  <c r="X40" i="13"/>
  <c r="X39" i="13"/>
  <c r="X38" i="13"/>
  <c r="X37" i="13"/>
  <c r="X36" i="13"/>
  <c r="X35" i="13"/>
  <c r="X34" i="13"/>
  <c r="X33" i="13"/>
  <c r="X32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X17" i="13"/>
  <c r="X16" i="13"/>
  <c r="X15" i="13"/>
  <c r="X14" i="13"/>
  <c r="X13" i="13"/>
  <c r="X12" i="13"/>
  <c r="X11" i="13"/>
  <c r="X10" i="13"/>
  <c r="X9" i="13"/>
  <c r="X8" i="13"/>
  <c r="X7" i="13"/>
  <c r="X6" i="13"/>
  <c r="X5" i="13"/>
  <c r="X4" i="13"/>
  <c r="X3" i="13"/>
  <c r="X2" i="13"/>
  <c r="AB133" i="12"/>
  <c r="AB132" i="12"/>
  <c r="AB131" i="12"/>
  <c r="AB130" i="12"/>
  <c r="AB129" i="12"/>
  <c r="AB128" i="12"/>
  <c r="AB127" i="12"/>
  <c r="AB126" i="12"/>
  <c r="AB125" i="12"/>
  <c r="AB124" i="12"/>
  <c r="AB123" i="12"/>
  <c r="AB122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8" i="12"/>
  <c r="AB107" i="12"/>
  <c r="AB106" i="12"/>
  <c r="AB105" i="12"/>
  <c r="AB104" i="12"/>
  <c r="AB103" i="12"/>
  <c r="AB102" i="12"/>
  <c r="AB101" i="12"/>
  <c r="L101" i="12"/>
  <c r="K101" i="12"/>
  <c r="H101" i="12"/>
  <c r="AB100" i="12"/>
  <c r="AB99" i="12"/>
  <c r="AB98" i="12"/>
  <c r="AB97" i="12"/>
  <c r="AB96" i="12"/>
  <c r="AB95" i="12"/>
  <c r="AB94" i="12"/>
  <c r="S94" i="12"/>
  <c r="M259" i="15" s="1"/>
  <c r="AB93" i="12"/>
  <c r="S93" i="12"/>
  <c r="AB92" i="12"/>
  <c r="S92" i="12"/>
  <c r="AB91" i="12"/>
  <c r="S91" i="12"/>
  <c r="AB90" i="12"/>
  <c r="S90" i="12"/>
  <c r="AB89" i="12"/>
  <c r="AB88" i="12"/>
  <c r="AB87" i="12"/>
  <c r="AB86" i="12"/>
  <c r="AB85" i="12"/>
  <c r="AB84" i="12"/>
  <c r="AB83" i="12"/>
  <c r="AB82" i="12"/>
  <c r="AB81" i="12"/>
  <c r="AB80" i="12"/>
  <c r="AB79" i="12"/>
  <c r="AB78" i="12"/>
  <c r="AB77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S62" i="12"/>
  <c r="M238" i="15" s="1"/>
  <c r="AB61" i="12"/>
  <c r="S61" i="12"/>
  <c r="M400" i="15" s="1"/>
  <c r="AB60" i="12"/>
  <c r="S60" i="12"/>
  <c r="AB59" i="12"/>
  <c r="S59" i="12"/>
  <c r="M591" i="15" s="1"/>
  <c r="AB58" i="12"/>
  <c r="S58" i="12"/>
  <c r="AB57" i="12"/>
  <c r="S57" i="12"/>
  <c r="AB56" i="12"/>
  <c r="S56" i="12"/>
  <c r="AB55" i="12"/>
  <c r="S55" i="12"/>
  <c r="AB54" i="12"/>
  <c r="S54" i="12"/>
  <c r="AB53" i="12"/>
  <c r="S53" i="12"/>
  <c r="M42" i="15" s="1"/>
  <c r="AB52" i="12"/>
  <c r="S52" i="12"/>
  <c r="M389" i="15" s="1"/>
  <c r="AB51" i="12"/>
  <c r="S51" i="12"/>
  <c r="M912" i="15" s="1"/>
  <c r="AB50" i="12"/>
  <c r="AB49" i="12"/>
  <c r="L49" i="12"/>
  <c r="K49" i="12"/>
  <c r="AB48" i="12"/>
  <c r="S48" i="12"/>
  <c r="AB47" i="12"/>
  <c r="AB46" i="12"/>
  <c r="L46" i="12"/>
  <c r="K46" i="12"/>
  <c r="H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B33" i="12"/>
  <c r="AB32" i="12"/>
  <c r="AB31" i="12"/>
  <c r="AB30" i="12"/>
  <c r="AB29" i="12"/>
  <c r="AB28" i="12"/>
  <c r="AB27" i="12"/>
  <c r="AB26" i="12"/>
  <c r="L26" i="12"/>
  <c r="L27" i="12" s="1"/>
  <c r="L28" i="12" s="1"/>
  <c r="L29" i="12" s="1"/>
  <c r="L30" i="12" s="1"/>
  <c r="K26" i="12"/>
  <c r="K27" i="12" s="1"/>
  <c r="K28" i="12" s="1"/>
  <c r="K29" i="12" s="1"/>
  <c r="K30" i="12" s="1"/>
  <c r="H26" i="12"/>
  <c r="H27" i="12" s="1"/>
  <c r="H28" i="12" s="1"/>
  <c r="H29" i="12" s="1"/>
  <c r="H30" i="12" s="1"/>
  <c r="AB25" i="12"/>
  <c r="AB24" i="12"/>
  <c r="AB23" i="12"/>
  <c r="AB22" i="12"/>
  <c r="AB21" i="12"/>
  <c r="AB20" i="12"/>
  <c r="AB19" i="12"/>
  <c r="AB18" i="12"/>
  <c r="AB17" i="12"/>
  <c r="AB16" i="12"/>
  <c r="L16" i="12"/>
  <c r="L17" i="12" s="1"/>
  <c r="L18" i="12" s="1"/>
  <c r="L19" i="12" s="1"/>
  <c r="L20" i="12" s="1"/>
  <c r="L21" i="12" s="1"/>
  <c r="K16" i="12"/>
  <c r="K17" i="12" s="1"/>
  <c r="K18" i="12" s="1"/>
  <c r="K19" i="12" s="1"/>
  <c r="K20" i="12" s="1"/>
  <c r="K21" i="12" s="1"/>
  <c r="H16" i="12"/>
  <c r="H17" i="12" s="1"/>
  <c r="H18" i="12" s="1"/>
  <c r="H19" i="12" s="1"/>
  <c r="H20" i="12" s="1"/>
  <c r="H21" i="12" s="1"/>
  <c r="AB15" i="12"/>
  <c r="AB14" i="12"/>
  <c r="AB13" i="12"/>
  <c r="S13" i="12"/>
  <c r="M606" i="15" s="1"/>
  <c r="AB12" i="12"/>
  <c r="S12" i="12"/>
  <c r="AB11" i="12"/>
  <c r="AB10" i="12"/>
  <c r="AB9" i="12"/>
  <c r="S9" i="12"/>
  <c r="AB8" i="12"/>
  <c r="AB7" i="12"/>
  <c r="AB6" i="12"/>
  <c r="AB5" i="12"/>
  <c r="AB4" i="12"/>
  <c r="AB3" i="12"/>
  <c r="AB2" i="12"/>
  <c r="S1518" i="11"/>
  <c r="N1518" i="11"/>
  <c r="A1518" i="11"/>
  <c r="S1517" i="11"/>
  <c r="N1517" i="11"/>
  <c r="J1517" i="11"/>
  <c r="A1517" i="11" s="1"/>
  <c r="S1516" i="11"/>
  <c r="J1516" i="11"/>
  <c r="A1516" i="11" s="1"/>
  <c r="S1515" i="11"/>
  <c r="N1515" i="11"/>
  <c r="A1515" i="11"/>
  <c r="S1514" i="11"/>
  <c r="N1514" i="11"/>
  <c r="A1514" i="11"/>
  <c r="S1513" i="11"/>
  <c r="N1513" i="11"/>
  <c r="J1513" i="11"/>
  <c r="A1513" i="11" s="1"/>
  <c r="S1512" i="11"/>
  <c r="N1512" i="11"/>
  <c r="A1512" i="11"/>
  <c r="S1511" i="11"/>
  <c r="N1511" i="11"/>
  <c r="A1511" i="11"/>
  <c r="S1510" i="11"/>
  <c r="N1510" i="11"/>
  <c r="A1510" i="11"/>
  <c r="S1509" i="11"/>
  <c r="N1509" i="11"/>
  <c r="A1509" i="11"/>
  <c r="S1508" i="11"/>
  <c r="N1508" i="11"/>
  <c r="A1508" i="11"/>
  <c r="S1507" i="11"/>
  <c r="A1507" i="11"/>
  <c r="S1506" i="11"/>
  <c r="A1506" i="11"/>
  <c r="S1505" i="11"/>
  <c r="J1505" i="11"/>
  <c r="A1505" i="11" s="1"/>
  <c r="S1504" i="11"/>
  <c r="J1504" i="11"/>
  <c r="A1504" i="11" s="1"/>
  <c r="S1503" i="11"/>
  <c r="J1503" i="11"/>
  <c r="A1503" i="11" s="1"/>
  <c r="S1502" i="11"/>
  <c r="N1502" i="11"/>
  <c r="A1502" i="11"/>
  <c r="S1501" i="11"/>
  <c r="N1501" i="11"/>
  <c r="A1501" i="11"/>
  <c r="A1500" i="11"/>
  <c r="N1499" i="11"/>
  <c r="A1499" i="11"/>
  <c r="J1498" i="11"/>
  <c r="A1498" i="11" s="1"/>
  <c r="N1497" i="11"/>
  <c r="A1497" i="11"/>
  <c r="N1496" i="11"/>
  <c r="A1496" i="11"/>
  <c r="N1495" i="11"/>
  <c r="A1495" i="11"/>
  <c r="N1494" i="11"/>
  <c r="A1494" i="11"/>
  <c r="N1493" i="11"/>
  <c r="A1493" i="11"/>
  <c r="J1492" i="11"/>
  <c r="A1492" i="11" s="1"/>
  <c r="N1491" i="11"/>
  <c r="A1491" i="11"/>
  <c r="N1490" i="11"/>
  <c r="J1490" i="11"/>
  <c r="A1490" i="11" s="1"/>
  <c r="J1489" i="11"/>
  <c r="A1489" i="11" s="1"/>
  <c r="N1488" i="11"/>
  <c r="A1488" i="11"/>
  <c r="AB1487" i="11"/>
  <c r="N1487" i="11"/>
  <c r="A1487" i="11"/>
  <c r="AB1486" i="11"/>
  <c r="N1486" i="11"/>
  <c r="A1486" i="11"/>
  <c r="AB1485" i="11"/>
  <c r="N1485" i="11"/>
  <c r="A1485" i="11"/>
  <c r="AB1484" i="11"/>
  <c r="N1484" i="11"/>
  <c r="A1484" i="11"/>
  <c r="AB1483" i="11"/>
  <c r="N1483" i="11"/>
  <c r="A1483" i="11"/>
  <c r="AB1482" i="11"/>
  <c r="N1482" i="11"/>
  <c r="J1482" i="11"/>
  <c r="A1482" i="11" s="1"/>
  <c r="AB1481" i="11"/>
  <c r="N1481" i="11"/>
  <c r="J1481" i="11"/>
  <c r="A1481" i="11" s="1"/>
  <c r="AB1480" i="11"/>
  <c r="N1480" i="11"/>
  <c r="J1480" i="11"/>
  <c r="A1480" i="11" s="1"/>
  <c r="AB1479" i="11"/>
  <c r="N1479" i="11"/>
  <c r="J1479" i="11"/>
  <c r="A1479" i="11" s="1"/>
  <c r="AB1478" i="11"/>
  <c r="N1478" i="11"/>
  <c r="A1478" i="11"/>
  <c r="AB1477" i="11"/>
  <c r="J1477" i="11"/>
  <c r="A1477" i="11" s="1"/>
  <c r="AB1476" i="11"/>
  <c r="S1476" i="11"/>
  <c r="N1476" i="11"/>
  <c r="A1476" i="11"/>
  <c r="AB1475" i="11"/>
  <c r="S1475" i="11"/>
  <c r="N1475" i="11"/>
  <c r="A1475" i="11"/>
  <c r="AB1474" i="11"/>
  <c r="S1474" i="11"/>
  <c r="J822" i="15" s="1"/>
  <c r="J1474" i="11"/>
  <c r="A1474" i="11" s="1"/>
  <c r="AB1473" i="11"/>
  <c r="S1473" i="11"/>
  <c r="J1473" i="11"/>
  <c r="A1473" i="11" s="1"/>
  <c r="AB1472" i="11"/>
  <c r="S1472" i="11"/>
  <c r="J1472" i="11"/>
  <c r="A1472" i="11" s="1"/>
  <c r="AB1471" i="11"/>
  <c r="S1471" i="11"/>
  <c r="N1471" i="11"/>
  <c r="J1471" i="11"/>
  <c r="A1471" i="11" s="1"/>
  <c r="AB1470" i="11"/>
  <c r="S1470" i="11"/>
  <c r="N1470" i="11"/>
  <c r="A1470" i="11"/>
  <c r="AB1469" i="11"/>
  <c r="S1469" i="11"/>
  <c r="N1469" i="11"/>
  <c r="A1469" i="11"/>
  <c r="AB1468" i="11"/>
  <c r="S1468" i="11"/>
  <c r="N1468" i="11"/>
  <c r="A1468" i="11"/>
  <c r="AB1467" i="11"/>
  <c r="S1467" i="11"/>
  <c r="N1467" i="11"/>
  <c r="A1467" i="11"/>
  <c r="AB1466" i="11"/>
  <c r="S1466" i="11"/>
  <c r="N1466" i="11"/>
  <c r="A1466" i="11"/>
  <c r="AB1465" i="11"/>
  <c r="S1465" i="11"/>
  <c r="J1465" i="11"/>
  <c r="A1465" i="11" s="1"/>
  <c r="AB1464" i="11"/>
  <c r="S1464" i="11"/>
  <c r="J1464" i="11"/>
  <c r="A1464" i="11" s="1"/>
  <c r="AB1463" i="11"/>
  <c r="S1463" i="11"/>
  <c r="N1463" i="11"/>
  <c r="A1463" i="11"/>
  <c r="AB1462" i="11"/>
  <c r="S1462" i="11"/>
  <c r="N1462" i="11"/>
  <c r="A1462" i="11"/>
  <c r="AB1461" i="11"/>
  <c r="S1461" i="11"/>
  <c r="J1461" i="11"/>
  <c r="A1461" i="11" s="1"/>
  <c r="AB1460" i="11"/>
  <c r="S1460" i="11"/>
  <c r="N1460" i="11"/>
  <c r="A1460" i="11"/>
  <c r="AB1459" i="11"/>
  <c r="S1459" i="11"/>
  <c r="N1459" i="11"/>
  <c r="A1459" i="11"/>
  <c r="AB1458" i="11"/>
  <c r="S1458" i="11"/>
  <c r="N1458" i="11"/>
  <c r="A1458" i="11"/>
  <c r="AB1457" i="11"/>
  <c r="S1457" i="11"/>
  <c r="N1457" i="11"/>
  <c r="A1457" i="11"/>
  <c r="AB1456" i="11"/>
  <c r="S1456" i="11"/>
  <c r="N1456" i="11"/>
  <c r="A1456" i="11"/>
  <c r="AB1455" i="11"/>
  <c r="S1455" i="11"/>
  <c r="N1455" i="11"/>
  <c r="A1455" i="11"/>
  <c r="AB1454" i="11"/>
  <c r="S1454" i="11"/>
  <c r="N1454" i="11"/>
  <c r="A1454" i="11"/>
  <c r="AB1453" i="11"/>
  <c r="S1453" i="11"/>
  <c r="N1453" i="11"/>
  <c r="A1453" i="11"/>
  <c r="AB1452" i="11"/>
  <c r="S1452" i="11"/>
  <c r="J1452" i="11"/>
  <c r="A1452" i="11" s="1"/>
  <c r="AB1451" i="11"/>
  <c r="S1451" i="11"/>
  <c r="J672" i="15" s="1"/>
  <c r="J1451" i="11"/>
  <c r="A1451" i="11" s="1"/>
  <c r="AB1450" i="11"/>
  <c r="S1450" i="11"/>
  <c r="J1450" i="11"/>
  <c r="A1450" i="11" s="1"/>
  <c r="AB1449" i="11"/>
  <c r="S1449" i="11"/>
  <c r="N1449" i="11"/>
  <c r="A1449" i="11"/>
  <c r="AB1448" i="11"/>
  <c r="S1448" i="11"/>
  <c r="J425" i="15" s="1"/>
  <c r="J1448" i="11"/>
  <c r="A1448" i="11" s="1"/>
  <c r="AB1447" i="11"/>
  <c r="S1447" i="11"/>
  <c r="J1447" i="11"/>
  <c r="A1447" i="11" s="1"/>
  <c r="AB1446" i="11"/>
  <c r="S1446" i="11"/>
  <c r="J391" i="15" s="1"/>
  <c r="N1446" i="11"/>
  <c r="A1446" i="11"/>
  <c r="AB1445" i="11"/>
  <c r="S1445" i="11"/>
  <c r="N1445" i="11"/>
  <c r="A1445" i="11"/>
  <c r="AB1444" i="11"/>
  <c r="S1444" i="11"/>
  <c r="A1444" i="11"/>
  <c r="AB1443" i="11"/>
  <c r="S1443" i="11"/>
  <c r="A1443" i="11"/>
  <c r="AB1442" i="11"/>
  <c r="S1442" i="11"/>
  <c r="A1442" i="11"/>
  <c r="AB1441" i="11"/>
  <c r="S1441" i="11"/>
  <c r="N1441" i="11"/>
  <c r="A1441" i="11"/>
  <c r="AB1440" i="11"/>
  <c r="S1440" i="11"/>
  <c r="N1440" i="11"/>
  <c r="A1440" i="11"/>
  <c r="AB1439" i="11"/>
  <c r="S1439" i="11"/>
  <c r="N1439" i="11"/>
  <c r="A1439" i="11"/>
  <c r="AB1438" i="11"/>
  <c r="S1438" i="11"/>
  <c r="N1438" i="11"/>
  <c r="A1438" i="11"/>
  <c r="AB1437" i="11"/>
  <c r="S1437" i="11"/>
  <c r="J1437" i="11"/>
  <c r="A1437" i="11" s="1"/>
  <c r="AB1436" i="11"/>
  <c r="S1436" i="11"/>
  <c r="J1436" i="11"/>
  <c r="A1436" i="11" s="1"/>
  <c r="AB1435" i="11"/>
  <c r="S1435" i="11"/>
  <c r="N1435" i="11"/>
  <c r="A1435" i="11"/>
  <c r="AB1434" i="11"/>
  <c r="S1434" i="11"/>
  <c r="N1434" i="11"/>
  <c r="A1434" i="11"/>
  <c r="AB1433" i="11"/>
  <c r="S1433" i="11"/>
  <c r="N1433" i="11"/>
  <c r="A1433" i="11"/>
  <c r="AB1432" i="11"/>
  <c r="S1432" i="11"/>
  <c r="N1432" i="11"/>
  <c r="A1432" i="11"/>
  <c r="AB1431" i="11"/>
  <c r="S1431" i="11"/>
  <c r="N1431" i="11"/>
  <c r="A1431" i="11"/>
  <c r="AB1430" i="11"/>
  <c r="S1430" i="11"/>
  <c r="N1430" i="11"/>
  <c r="A1430" i="11"/>
  <c r="AB1429" i="11"/>
  <c r="S1429" i="11"/>
  <c r="N1429" i="11"/>
  <c r="A1429" i="11"/>
  <c r="AB1428" i="11"/>
  <c r="S1428" i="11"/>
  <c r="N1428" i="11"/>
  <c r="A1428" i="11"/>
  <c r="AB1427" i="11"/>
  <c r="S1427" i="11"/>
  <c r="N1427" i="11"/>
  <c r="A1427" i="11"/>
  <c r="AB1426" i="11"/>
  <c r="S1426" i="11"/>
  <c r="N1426" i="11"/>
  <c r="A1426" i="11"/>
  <c r="AB1425" i="11"/>
  <c r="S1425" i="11"/>
  <c r="J1425" i="11"/>
  <c r="A1425" i="11" s="1"/>
  <c r="AB1424" i="11"/>
  <c r="S1424" i="11"/>
  <c r="N1424" i="11"/>
  <c r="A1424" i="11"/>
  <c r="AB1423" i="11"/>
  <c r="S1423" i="11"/>
  <c r="N1423" i="11"/>
  <c r="A1423" i="11"/>
  <c r="AB1422" i="11"/>
  <c r="S1422" i="11"/>
  <c r="J1422" i="11"/>
  <c r="A1422" i="11" s="1"/>
  <c r="AB1421" i="11"/>
  <c r="S1421" i="11"/>
  <c r="J1421" i="11"/>
  <c r="A1421" i="11" s="1"/>
  <c r="AB1420" i="11"/>
  <c r="S1420" i="11"/>
  <c r="J1420" i="11"/>
  <c r="A1420" i="11" s="1"/>
  <c r="AB1419" i="11"/>
  <c r="S1419" i="11"/>
  <c r="J1419" i="11"/>
  <c r="A1419" i="11" s="1"/>
  <c r="AB1418" i="11"/>
  <c r="S1418" i="11"/>
  <c r="J1418" i="11"/>
  <c r="A1418" i="11" s="1"/>
  <c r="AB1417" i="11"/>
  <c r="N1417" i="11"/>
  <c r="A1417" i="11"/>
  <c r="AB1416" i="11"/>
  <c r="N1416" i="11"/>
  <c r="A1416" i="11"/>
  <c r="AB1415" i="11"/>
  <c r="N1415" i="11"/>
  <c r="A1415" i="11"/>
  <c r="AB1414" i="11"/>
  <c r="N1414" i="11"/>
  <c r="A1414" i="11"/>
  <c r="AB1413" i="11"/>
  <c r="N1413" i="11"/>
  <c r="A1413" i="11"/>
  <c r="AB1412" i="11"/>
  <c r="N1412" i="11"/>
  <c r="J1412" i="11"/>
  <c r="A1412" i="11" s="1"/>
  <c r="AB1411" i="11"/>
  <c r="N1411" i="11"/>
  <c r="A1411" i="11"/>
  <c r="AB1410" i="11"/>
  <c r="N1410" i="11"/>
  <c r="A1410" i="11"/>
  <c r="AB1409" i="11"/>
  <c r="N1409" i="11"/>
  <c r="A1409" i="11"/>
  <c r="AB1408" i="11"/>
  <c r="N1408" i="11"/>
  <c r="A1408" i="11"/>
  <c r="AB1407" i="11"/>
  <c r="S1407" i="11"/>
  <c r="N1407" i="11"/>
  <c r="A1407" i="11"/>
  <c r="AB1406" i="11"/>
  <c r="S1406" i="11"/>
  <c r="A1406" i="11"/>
  <c r="AB1405" i="11"/>
  <c r="S1405" i="11"/>
  <c r="N1405" i="11"/>
  <c r="A1405" i="11"/>
  <c r="AB1404" i="11"/>
  <c r="S1404" i="11"/>
  <c r="N1404" i="11"/>
  <c r="A1404" i="11"/>
  <c r="AB1403" i="11"/>
  <c r="S1403" i="11"/>
  <c r="N1403" i="11"/>
  <c r="A1403" i="11"/>
  <c r="AB1402" i="11"/>
  <c r="S1402" i="11"/>
  <c r="N1402" i="11"/>
  <c r="A1402" i="11"/>
  <c r="AB1401" i="11"/>
  <c r="S1401" i="11"/>
  <c r="N1401" i="11"/>
  <c r="A1401" i="11"/>
  <c r="AB1400" i="11"/>
  <c r="S1400" i="11"/>
  <c r="N1400" i="11"/>
  <c r="A1400" i="11"/>
  <c r="AB1399" i="11"/>
  <c r="S1399" i="11"/>
  <c r="N1399" i="11"/>
  <c r="A1399" i="11"/>
  <c r="AB1398" i="11"/>
  <c r="S1398" i="11"/>
  <c r="N1398" i="11"/>
  <c r="A1398" i="11"/>
  <c r="AB1397" i="11"/>
  <c r="S1397" i="11"/>
  <c r="N1397" i="11"/>
  <c r="A1397" i="11"/>
  <c r="AB1396" i="11"/>
  <c r="S1396" i="11"/>
  <c r="J1396" i="11"/>
  <c r="A1396" i="11" s="1"/>
  <c r="AB1395" i="11"/>
  <c r="S1395" i="11"/>
  <c r="J1395" i="11"/>
  <c r="A1395" i="11" s="1"/>
  <c r="AB1394" i="11"/>
  <c r="S1394" i="11"/>
  <c r="N1394" i="11"/>
  <c r="A1394" i="11"/>
  <c r="AB1393" i="11"/>
  <c r="S1393" i="11"/>
  <c r="N1393" i="11"/>
  <c r="A1393" i="11"/>
  <c r="AB1392" i="11"/>
  <c r="S1392" i="11"/>
  <c r="N1392" i="11"/>
  <c r="A1392" i="11"/>
  <c r="AB1391" i="11"/>
  <c r="S1391" i="11"/>
  <c r="N1391" i="11"/>
  <c r="A1391" i="11"/>
  <c r="AB1390" i="11"/>
  <c r="S1390" i="11"/>
  <c r="N1390" i="11"/>
  <c r="A1390" i="11"/>
  <c r="AB1389" i="11"/>
  <c r="S1389" i="11"/>
  <c r="N1389" i="11"/>
  <c r="A1389" i="11"/>
  <c r="AB1388" i="11"/>
  <c r="S1388" i="11"/>
  <c r="J1388" i="11"/>
  <c r="A1388" i="11" s="1"/>
  <c r="AB1387" i="11"/>
  <c r="S1387" i="11"/>
  <c r="N1387" i="11"/>
  <c r="A1387" i="11"/>
  <c r="AB1386" i="11"/>
  <c r="S1386" i="11"/>
  <c r="N1386" i="11"/>
  <c r="A1386" i="11"/>
  <c r="AB1385" i="11"/>
  <c r="S1385" i="11"/>
  <c r="N1385" i="11"/>
  <c r="A1385" i="11"/>
  <c r="AB1384" i="11"/>
  <c r="S1384" i="11"/>
  <c r="N1384" i="11"/>
  <c r="A1384" i="11"/>
  <c r="AB1383" i="11"/>
  <c r="S1383" i="11"/>
  <c r="N1383" i="11"/>
  <c r="A1383" i="11"/>
  <c r="AB1382" i="11"/>
  <c r="S1382" i="11"/>
  <c r="N1382" i="11"/>
  <c r="A1382" i="11"/>
  <c r="AB1381" i="11"/>
  <c r="S1381" i="11"/>
  <c r="N1381" i="11"/>
  <c r="A1381" i="11"/>
  <c r="AB1380" i="11"/>
  <c r="S1380" i="11"/>
  <c r="N1380" i="11"/>
  <c r="A1380" i="11"/>
  <c r="AB1379" i="11"/>
  <c r="S1379" i="11"/>
  <c r="N1379" i="11"/>
  <c r="A1379" i="11"/>
  <c r="AB1378" i="11"/>
  <c r="S1378" i="11"/>
  <c r="N1378" i="11"/>
  <c r="A1378" i="11"/>
  <c r="AB1377" i="11"/>
  <c r="S1377" i="11"/>
  <c r="N1377" i="11"/>
  <c r="A1377" i="11"/>
  <c r="AB1376" i="11"/>
  <c r="S1376" i="11"/>
  <c r="N1376" i="11"/>
  <c r="A1376" i="11"/>
  <c r="AB1375" i="11"/>
  <c r="S1375" i="11"/>
  <c r="N1375" i="11"/>
  <c r="A1375" i="11"/>
  <c r="AB1374" i="11"/>
  <c r="S1374" i="11"/>
  <c r="N1374" i="11"/>
  <c r="A1374" i="11"/>
  <c r="AB1373" i="11"/>
  <c r="S1373" i="11"/>
  <c r="N1373" i="11"/>
  <c r="A1373" i="11"/>
  <c r="AB1372" i="11"/>
  <c r="S1372" i="11"/>
  <c r="J61" i="15" s="1"/>
  <c r="N1372" i="11"/>
  <c r="J1372" i="11"/>
  <c r="A1372" i="11" s="1"/>
  <c r="AB1371" i="11"/>
  <c r="S1371" i="11"/>
  <c r="N1371" i="11"/>
  <c r="A1371" i="11"/>
  <c r="AB1370" i="11"/>
  <c r="S1370" i="11"/>
  <c r="J1370" i="11"/>
  <c r="A1370" i="11" s="1"/>
  <c r="AB1369" i="11"/>
  <c r="S1369" i="11"/>
  <c r="J1369" i="11"/>
  <c r="A1369" i="11" s="1"/>
  <c r="AB1368" i="11"/>
  <c r="S1368" i="11"/>
  <c r="N1368" i="11"/>
  <c r="A1368" i="11"/>
  <c r="AB1367" i="11"/>
  <c r="S1367" i="11"/>
  <c r="N1367" i="11"/>
  <c r="A1367" i="11"/>
  <c r="AB1366" i="11"/>
  <c r="S1366" i="11"/>
  <c r="N1366" i="11"/>
  <c r="A1366" i="11"/>
  <c r="AB1365" i="11"/>
  <c r="S1365" i="11"/>
  <c r="N1365" i="11"/>
  <c r="A1365" i="11"/>
  <c r="AB1364" i="11"/>
  <c r="S1364" i="11"/>
  <c r="A1364" i="11"/>
  <c r="AB1363" i="11"/>
  <c r="S1363" i="11"/>
  <c r="J1363" i="11"/>
  <c r="A1363" i="11" s="1"/>
  <c r="AB1362" i="11"/>
  <c r="S1362" i="11"/>
  <c r="J1362" i="11"/>
  <c r="A1362" i="11" s="1"/>
  <c r="AB1361" i="11"/>
  <c r="S1361" i="11"/>
  <c r="J1361" i="11"/>
  <c r="A1361" i="11" s="1"/>
  <c r="AB1360" i="11"/>
  <c r="S1360" i="11"/>
  <c r="N1360" i="11"/>
  <c r="A1360" i="11"/>
  <c r="AB1359" i="11"/>
  <c r="S1359" i="11"/>
  <c r="N1359" i="11"/>
  <c r="A1359" i="11"/>
  <c r="AB1358" i="11"/>
  <c r="S1358" i="11"/>
  <c r="J1358" i="11"/>
  <c r="A1358" i="11" s="1"/>
  <c r="AB1357" i="11"/>
  <c r="S1357" i="11"/>
  <c r="J1357" i="11"/>
  <c r="A1357" i="11" s="1"/>
  <c r="AB1356" i="11"/>
  <c r="S1356" i="11"/>
  <c r="J1356" i="11"/>
  <c r="A1356" i="11" s="1"/>
  <c r="AB1355" i="11"/>
  <c r="S1355" i="11"/>
  <c r="N1355" i="11"/>
  <c r="A1355" i="11"/>
  <c r="AB1354" i="11"/>
  <c r="S1354" i="11"/>
  <c r="A1354" i="11"/>
  <c r="AB1353" i="11"/>
  <c r="S1353" i="11"/>
  <c r="N1353" i="11"/>
  <c r="A1353" i="11"/>
  <c r="AB1352" i="11"/>
  <c r="S1352" i="11"/>
  <c r="N1352" i="11"/>
  <c r="A1352" i="11"/>
  <c r="AB1351" i="11"/>
  <c r="S1351" i="11"/>
  <c r="N1351" i="11"/>
  <c r="A1351" i="11"/>
  <c r="AB1350" i="11"/>
  <c r="S1350" i="11"/>
  <c r="N1350" i="11"/>
  <c r="A1350" i="11"/>
  <c r="AB1349" i="11"/>
  <c r="S1349" i="11"/>
  <c r="J200" i="15" s="1"/>
  <c r="N1349" i="11"/>
  <c r="A1349" i="11"/>
  <c r="AB1348" i="11"/>
  <c r="S1348" i="11"/>
  <c r="J218" i="15" s="1"/>
  <c r="N1348" i="11"/>
  <c r="A1348" i="11"/>
  <c r="S1347" i="11"/>
  <c r="A1347" i="11"/>
  <c r="AB1346" i="11"/>
  <c r="S1346" i="11"/>
  <c r="N1346" i="11"/>
  <c r="A1346" i="11"/>
  <c r="AB1345" i="11"/>
  <c r="S1345" i="11"/>
  <c r="N1345" i="11"/>
  <c r="A1345" i="11"/>
  <c r="AB1344" i="11"/>
  <c r="S1344" i="11"/>
  <c r="N1344" i="11"/>
  <c r="A1344" i="11"/>
  <c r="AB1343" i="11"/>
  <c r="S1343" i="11"/>
  <c r="J1343" i="11"/>
  <c r="A1343" i="11" s="1"/>
  <c r="AB1342" i="11"/>
  <c r="S1342" i="11"/>
  <c r="J1342" i="11"/>
  <c r="A1342" i="11" s="1"/>
  <c r="S1341" i="11"/>
  <c r="J1341" i="11"/>
  <c r="A1341" i="11" s="1"/>
  <c r="AB1340" i="11"/>
  <c r="S1340" i="11"/>
  <c r="J502" i="15" s="1"/>
  <c r="A1340" i="11"/>
  <c r="AB1339" i="11"/>
  <c r="S1339" i="11"/>
  <c r="A1339" i="11"/>
  <c r="AB1338" i="11"/>
  <c r="S1338" i="11"/>
  <c r="N1338" i="11"/>
  <c r="A1338" i="11"/>
  <c r="AB1337" i="11"/>
  <c r="S1337" i="11"/>
  <c r="J1337" i="11"/>
  <c r="A1337" i="11" s="1"/>
  <c r="AB1336" i="11"/>
  <c r="S1336" i="11"/>
  <c r="J1336" i="11"/>
  <c r="A1336" i="11" s="1"/>
  <c r="AB1335" i="11"/>
  <c r="S1335" i="11"/>
  <c r="A1335" i="11"/>
  <c r="AB1334" i="11"/>
  <c r="S1334" i="11"/>
  <c r="N1334" i="11"/>
  <c r="A1334" i="11"/>
  <c r="AB1333" i="11"/>
  <c r="S1333" i="11"/>
  <c r="A1333" i="11"/>
  <c r="AB1332" i="11"/>
  <c r="S1332" i="11"/>
  <c r="N1332" i="11"/>
  <c r="A1332" i="11"/>
  <c r="AB1331" i="11"/>
  <c r="S1331" i="11"/>
  <c r="A1331" i="11"/>
  <c r="AB1330" i="11"/>
  <c r="S1330" i="11"/>
  <c r="J1330" i="11"/>
  <c r="A1330" i="11" s="1"/>
  <c r="AB1329" i="11"/>
  <c r="J1329" i="11"/>
  <c r="A1329" i="11" s="1"/>
  <c r="AB1328" i="11"/>
  <c r="J1328" i="11"/>
  <c r="A1328" i="11" s="1"/>
  <c r="AB1327" i="11"/>
  <c r="J1327" i="11"/>
  <c r="A1327" i="11" s="1"/>
  <c r="AB1326" i="11"/>
  <c r="J1326" i="11"/>
  <c r="A1326" i="11" s="1"/>
  <c r="AB1325" i="11"/>
  <c r="N1325" i="11"/>
  <c r="A1325" i="11"/>
  <c r="AB1324" i="11"/>
  <c r="N1324" i="11"/>
  <c r="A1324" i="11"/>
  <c r="AB1323" i="11"/>
  <c r="N1323" i="11"/>
  <c r="A1323" i="11"/>
  <c r="AB1322" i="11"/>
  <c r="N1322" i="11"/>
  <c r="A1322" i="11"/>
  <c r="AB1321" i="11"/>
  <c r="N1321" i="11"/>
  <c r="A1321" i="11"/>
  <c r="AB1320" i="11"/>
  <c r="N1320" i="11"/>
  <c r="A1320" i="11"/>
  <c r="AB1319" i="11"/>
  <c r="N1319" i="11"/>
  <c r="A1319" i="11"/>
  <c r="AB1318" i="11"/>
  <c r="N1318" i="11"/>
  <c r="A1318" i="11"/>
  <c r="AB1317" i="11"/>
  <c r="N1317" i="11"/>
  <c r="A1317" i="11"/>
  <c r="AB1316" i="11"/>
  <c r="N1316" i="11"/>
  <c r="A1316" i="11"/>
  <c r="AB1315" i="11"/>
  <c r="N1315" i="11"/>
  <c r="A1315" i="11"/>
  <c r="AB1314" i="11"/>
  <c r="N1314" i="11"/>
  <c r="A1314" i="11"/>
  <c r="AB1313" i="11"/>
  <c r="N1313" i="11"/>
  <c r="A1313" i="11"/>
  <c r="AB1312" i="11"/>
  <c r="N1312" i="11"/>
  <c r="A1312" i="11"/>
  <c r="AB1311" i="11"/>
  <c r="N1311" i="11"/>
  <c r="A1311" i="11"/>
  <c r="AB1310" i="11"/>
  <c r="N1310" i="11"/>
  <c r="A1310" i="11"/>
  <c r="AB1309" i="11"/>
  <c r="S1309" i="11"/>
  <c r="N1309" i="11"/>
  <c r="A1309" i="11"/>
  <c r="AB1308" i="11"/>
  <c r="S1308" i="11"/>
  <c r="N1308" i="11"/>
  <c r="A1308" i="11"/>
  <c r="AB1307" i="11"/>
  <c r="S1307" i="11"/>
  <c r="N1307" i="11"/>
  <c r="A1307" i="11"/>
  <c r="AB1306" i="11"/>
  <c r="S1306" i="11"/>
  <c r="N1306" i="11"/>
  <c r="A1306" i="11"/>
  <c r="AB1305" i="11"/>
  <c r="S1305" i="11"/>
  <c r="N1305" i="11"/>
  <c r="A1305" i="11"/>
  <c r="AB1304" i="11"/>
  <c r="S1304" i="11"/>
  <c r="N1304" i="11"/>
  <c r="A1304" i="11"/>
  <c r="AB1303" i="11"/>
  <c r="S1303" i="11"/>
  <c r="N1303" i="11"/>
  <c r="J1303" i="11"/>
  <c r="A1303" i="11" s="1"/>
  <c r="AB1302" i="11"/>
  <c r="S1302" i="11"/>
  <c r="N1302" i="11"/>
  <c r="J1302" i="11"/>
  <c r="A1302" i="11" s="1"/>
  <c r="AB1301" i="11"/>
  <c r="S1301" i="11"/>
  <c r="N1301" i="11"/>
  <c r="J1301" i="11"/>
  <c r="A1301" i="11" s="1"/>
  <c r="AB1300" i="11"/>
  <c r="S1300" i="11"/>
  <c r="N1300" i="11"/>
  <c r="J1300" i="11"/>
  <c r="A1300" i="11" s="1"/>
  <c r="AB1299" i="11"/>
  <c r="S1299" i="11"/>
  <c r="N1299" i="11"/>
  <c r="A1299" i="11"/>
  <c r="AB1298" i="11"/>
  <c r="S1298" i="11"/>
  <c r="N1298" i="11"/>
  <c r="A1298" i="11"/>
  <c r="AB1297" i="11"/>
  <c r="S1297" i="11"/>
  <c r="N1297" i="11"/>
  <c r="A1297" i="11"/>
  <c r="AB1296" i="11"/>
  <c r="S1296" i="11"/>
  <c r="N1296" i="11"/>
  <c r="A1296" i="11"/>
  <c r="AB1295" i="11"/>
  <c r="S1295" i="11"/>
  <c r="N1295" i="11"/>
  <c r="A1295" i="11"/>
  <c r="AB1294" i="11"/>
  <c r="S1294" i="11"/>
  <c r="J1294" i="11"/>
  <c r="A1294" i="11" s="1"/>
  <c r="AB1293" i="11"/>
  <c r="S1293" i="11"/>
  <c r="N1293" i="11"/>
  <c r="A1293" i="11"/>
  <c r="AB1292" i="11"/>
  <c r="S1292" i="11"/>
  <c r="N1292" i="11"/>
  <c r="J1292" i="11"/>
  <c r="A1292" i="11" s="1"/>
  <c r="AB1291" i="11"/>
  <c r="S1291" i="11"/>
  <c r="A1291" i="11"/>
  <c r="AB1290" i="11"/>
  <c r="N1290" i="11"/>
  <c r="J1290" i="11"/>
  <c r="A1290" i="11" s="1"/>
  <c r="AB1289" i="11"/>
  <c r="A1289" i="11"/>
  <c r="AB1288" i="11"/>
  <c r="S1288" i="11"/>
  <c r="N1288" i="11"/>
  <c r="A1288" i="11"/>
  <c r="AB1287" i="11"/>
  <c r="S1287" i="11"/>
  <c r="J1287" i="11"/>
  <c r="A1287" i="11" s="1"/>
  <c r="AB1286" i="11"/>
  <c r="S1286" i="11"/>
  <c r="N1286" i="11"/>
  <c r="A1286" i="11"/>
  <c r="AB1285" i="11"/>
  <c r="S1285" i="11"/>
  <c r="J1285" i="11"/>
  <c r="A1285" i="11" s="1"/>
  <c r="AB1284" i="11"/>
  <c r="S1284" i="11"/>
  <c r="N1284" i="11"/>
  <c r="A1284" i="11"/>
  <c r="AB1283" i="11"/>
  <c r="S1283" i="11"/>
  <c r="N1283" i="11"/>
  <c r="A1283" i="11"/>
  <c r="AB1282" i="11"/>
  <c r="S1282" i="11"/>
  <c r="N1282" i="11"/>
  <c r="A1282" i="11"/>
  <c r="AB1281" i="11"/>
  <c r="S1281" i="11"/>
  <c r="N1281" i="11"/>
  <c r="A1281" i="11"/>
  <c r="AB1280" i="11"/>
  <c r="S1280" i="11"/>
  <c r="N1280" i="11"/>
  <c r="A1280" i="11"/>
  <c r="AB1279" i="11"/>
  <c r="S1279" i="11"/>
  <c r="N1279" i="11"/>
  <c r="A1279" i="11"/>
  <c r="AB1278" i="11"/>
  <c r="S1278" i="11"/>
  <c r="J1278" i="11"/>
  <c r="A1278" i="11" s="1"/>
  <c r="AB1277" i="11"/>
  <c r="S1277" i="11"/>
  <c r="J1277" i="11"/>
  <c r="A1277" i="11" s="1"/>
  <c r="AB1276" i="11"/>
  <c r="S1276" i="11"/>
  <c r="J1276" i="11"/>
  <c r="A1276" i="11" s="1"/>
  <c r="AB1275" i="11"/>
  <c r="S1275" i="11"/>
  <c r="N1275" i="11"/>
  <c r="J1275" i="11"/>
  <c r="A1275" i="11" s="1"/>
  <c r="AB1274" i="11"/>
  <c r="S1274" i="11"/>
  <c r="J1274" i="11"/>
  <c r="A1274" i="11" s="1"/>
  <c r="AB1273" i="11"/>
  <c r="S1273" i="11"/>
  <c r="J1273" i="11"/>
  <c r="A1273" i="11" s="1"/>
  <c r="AB1272" i="11"/>
  <c r="S1272" i="11"/>
  <c r="N1272" i="11"/>
  <c r="J1272" i="11"/>
  <c r="A1272" i="11" s="1"/>
  <c r="AB1271" i="11"/>
  <c r="S1271" i="11"/>
  <c r="J1271" i="11"/>
  <c r="A1271" i="11" s="1"/>
  <c r="AB1270" i="11"/>
  <c r="S1270" i="11"/>
  <c r="N1270" i="11"/>
  <c r="A1270" i="11"/>
  <c r="AB1269" i="11"/>
  <c r="S1269" i="11"/>
  <c r="N1269" i="11"/>
  <c r="A1269" i="11"/>
  <c r="AB1268" i="11"/>
  <c r="S1268" i="11"/>
  <c r="N1268" i="11"/>
  <c r="A1268" i="11"/>
  <c r="AB1267" i="11"/>
  <c r="S1267" i="11"/>
  <c r="N1267" i="11"/>
  <c r="A1267" i="11"/>
  <c r="AB1266" i="11"/>
  <c r="S1266" i="11"/>
  <c r="N1266" i="11"/>
  <c r="J1266" i="11"/>
  <c r="A1266" i="11" s="1"/>
  <c r="AB1265" i="11"/>
  <c r="S1265" i="11"/>
  <c r="J45" i="15" s="1"/>
  <c r="N1265" i="11"/>
  <c r="A1265" i="11"/>
  <c r="AB1264" i="11"/>
  <c r="S1264" i="11"/>
  <c r="N1264" i="11"/>
  <c r="J1264" i="11"/>
  <c r="A1264" i="11" s="1"/>
  <c r="AB1263" i="11"/>
  <c r="S1263" i="11"/>
  <c r="N1263" i="11"/>
  <c r="J1263" i="11"/>
  <c r="A1263" i="11" s="1"/>
  <c r="AB1262" i="11"/>
  <c r="S1262" i="11"/>
  <c r="N1262" i="11"/>
  <c r="J1262" i="11"/>
  <c r="A1262" i="11" s="1"/>
  <c r="AB1261" i="11"/>
  <c r="S1261" i="11"/>
  <c r="N1261" i="11"/>
  <c r="J1261" i="11"/>
  <c r="A1261" i="11" s="1"/>
  <c r="AB1260" i="11"/>
  <c r="S1260" i="11"/>
  <c r="N1260" i="11"/>
  <c r="J1260" i="11"/>
  <c r="A1260" i="11" s="1"/>
  <c r="AB1259" i="11"/>
  <c r="S1259" i="11"/>
  <c r="N1259" i="11"/>
  <c r="J1259" i="11"/>
  <c r="A1259" i="11" s="1"/>
  <c r="AB1258" i="11"/>
  <c r="J1258" i="11"/>
  <c r="A1258" i="11" s="1"/>
  <c r="AB1257" i="11"/>
  <c r="S1257" i="11"/>
  <c r="N1257" i="11"/>
  <c r="A1257" i="11"/>
  <c r="AB1256" i="11"/>
  <c r="S1256" i="11"/>
  <c r="N1256" i="11"/>
  <c r="A1256" i="11"/>
  <c r="AB1255" i="11"/>
  <c r="S1255" i="11"/>
  <c r="N1255" i="11"/>
  <c r="A1255" i="11"/>
  <c r="AB1254" i="11"/>
  <c r="S1254" i="11"/>
  <c r="J263" i="15" s="1"/>
  <c r="N1254" i="11"/>
  <c r="A1254" i="11"/>
  <c r="AB1253" i="11"/>
  <c r="S1253" i="11"/>
  <c r="N1253" i="11"/>
  <c r="A1253" i="11"/>
  <c r="AB1252" i="11"/>
  <c r="S1252" i="11"/>
  <c r="A1252" i="11"/>
  <c r="AB1251" i="11"/>
  <c r="S1251" i="11"/>
  <c r="J1251" i="11"/>
  <c r="A1251" i="11" s="1"/>
  <c r="AB1250" i="11"/>
  <c r="S1250" i="11"/>
  <c r="J1250" i="11"/>
  <c r="A1250" i="11" s="1"/>
  <c r="AB1249" i="11"/>
  <c r="S1249" i="11"/>
  <c r="N1249" i="11"/>
  <c r="J1249" i="11"/>
  <c r="A1249" i="11" s="1"/>
  <c r="AB1248" i="11"/>
  <c r="S1248" i="11"/>
  <c r="N1248" i="11"/>
  <c r="A1248" i="11"/>
  <c r="AB1247" i="11"/>
  <c r="N1247" i="11"/>
  <c r="A1247" i="11"/>
  <c r="AB1246" i="11"/>
  <c r="S1246" i="11"/>
  <c r="J1246" i="11"/>
  <c r="A1246" i="11" s="1"/>
  <c r="AB1245" i="11"/>
  <c r="S1245" i="11"/>
  <c r="N1245" i="11"/>
  <c r="J1245" i="11"/>
  <c r="A1245" i="11" s="1"/>
  <c r="AB1244" i="11"/>
  <c r="S1244" i="11"/>
  <c r="N1244" i="11"/>
  <c r="J1244" i="11"/>
  <c r="A1244" i="11" s="1"/>
  <c r="AB1243" i="11"/>
  <c r="S1243" i="11"/>
  <c r="J920" i="15" s="1"/>
  <c r="N1243" i="11"/>
  <c r="J1243" i="11"/>
  <c r="A1243" i="11" s="1"/>
  <c r="AB1242" i="11"/>
  <c r="S1242" i="11"/>
  <c r="N1242" i="11"/>
  <c r="A1242" i="11"/>
  <c r="AB1241" i="11"/>
  <c r="S1241" i="11"/>
  <c r="N1241" i="11"/>
  <c r="A1241" i="11"/>
  <c r="AB1240" i="11"/>
  <c r="S1240" i="11"/>
  <c r="N1240" i="11"/>
  <c r="A1240" i="11"/>
  <c r="AB1239" i="11"/>
  <c r="S1239" i="11"/>
  <c r="N1239" i="11"/>
  <c r="A1239" i="11"/>
  <c r="AB1238" i="11"/>
  <c r="S1238" i="11"/>
  <c r="N1238" i="11"/>
  <c r="A1238" i="11"/>
  <c r="AB1237" i="11"/>
  <c r="S1237" i="11"/>
  <c r="N1237" i="11"/>
  <c r="A1237" i="11"/>
  <c r="AB1236" i="11"/>
  <c r="S1236" i="11"/>
  <c r="N1236" i="11"/>
  <c r="A1236" i="11"/>
  <c r="AB1235" i="11"/>
  <c r="S1235" i="11"/>
  <c r="N1235" i="11"/>
  <c r="A1235" i="11"/>
  <c r="AB1234" i="11"/>
  <c r="S1234" i="11"/>
  <c r="N1234" i="11"/>
  <c r="A1234" i="11"/>
  <c r="AB1233" i="11"/>
  <c r="S1233" i="11"/>
  <c r="N1233" i="11"/>
  <c r="A1233" i="11"/>
  <c r="AB1232" i="11"/>
  <c r="S1232" i="11"/>
  <c r="N1232" i="11"/>
  <c r="A1232" i="11"/>
  <c r="AB1231" i="11"/>
  <c r="N1231" i="11"/>
  <c r="A1231" i="11"/>
  <c r="AB1230" i="11"/>
  <c r="S1230" i="11"/>
  <c r="N1230" i="11"/>
  <c r="A1230" i="11"/>
  <c r="AB1229" i="11"/>
  <c r="S1229" i="11"/>
  <c r="N1229" i="11"/>
  <c r="J1229" i="11"/>
  <c r="A1229" i="11" s="1"/>
  <c r="AB1228" i="11"/>
  <c r="S1228" i="11"/>
  <c r="N1228" i="11"/>
  <c r="J1228" i="11"/>
  <c r="A1228" i="11" s="1"/>
  <c r="AB1227" i="11"/>
  <c r="N1227" i="11"/>
  <c r="J1227" i="11"/>
  <c r="A1227" i="11" s="1"/>
  <c r="AB1226" i="11"/>
  <c r="N1226" i="11"/>
  <c r="A1226" i="11"/>
  <c r="AB1225" i="11"/>
  <c r="N1225" i="11"/>
  <c r="A1225" i="11"/>
  <c r="AB1224" i="11"/>
  <c r="A1224" i="11"/>
  <c r="AB1223" i="11"/>
  <c r="J1223" i="11"/>
  <c r="A1223" i="11" s="1"/>
  <c r="N1222" i="11"/>
  <c r="A1222" i="11"/>
  <c r="AB1221" i="11"/>
  <c r="J1221" i="11"/>
  <c r="A1221" i="11" s="1"/>
  <c r="AB1220" i="11"/>
  <c r="J1220" i="11"/>
  <c r="A1220" i="11" s="1"/>
  <c r="AB1219" i="11"/>
  <c r="N1219" i="11"/>
  <c r="A1219" i="11"/>
  <c r="AB1218" i="11"/>
  <c r="A1218" i="11"/>
  <c r="AB1217" i="11"/>
  <c r="N1217" i="11"/>
  <c r="A1217" i="11"/>
  <c r="AB1216" i="11"/>
  <c r="N1216" i="11"/>
  <c r="A1216" i="11"/>
  <c r="AB1215" i="11"/>
  <c r="N1215" i="11"/>
  <c r="A1215" i="11"/>
  <c r="AB1214" i="11"/>
  <c r="N1214" i="11"/>
  <c r="A1214" i="11"/>
  <c r="AB1213" i="11"/>
  <c r="N1213" i="11"/>
  <c r="A1213" i="11"/>
  <c r="AB1212" i="11"/>
  <c r="N1212" i="11"/>
  <c r="A1212" i="11"/>
  <c r="AB1211" i="11"/>
  <c r="N1211" i="11"/>
  <c r="A1211" i="11"/>
  <c r="AB1210" i="11"/>
  <c r="N1210" i="11"/>
  <c r="A1210" i="11"/>
  <c r="AB1209" i="11"/>
  <c r="N1209" i="11"/>
  <c r="A1209" i="11"/>
  <c r="AB1208" i="11"/>
  <c r="N1208" i="11"/>
  <c r="A1208" i="11"/>
  <c r="AB1207" i="11"/>
  <c r="J1207" i="11"/>
  <c r="A1207" i="11" s="1"/>
  <c r="AB1206" i="11"/>
  <c r="J1206" i="11"/>
  <c r="A1206" i="11" s="1"/>
  <c r="AB1205" i="11"/>
  <c r="N1205" i="11"/>
  <c r="A1205" i="11"/>
  <c r="AB1204" i="11"/>
  <c r="S1204" i="11"/>
  <c r="J1204" i="11"/>
  <c r="A1204" i="11" s="1"/>
  <c r="AB1203" i="11"/>
  <c r="S1203" i="11"/>
  <c r="J258" i="15" s="1"/>
  <c r="N1203" i="11"/>
  <c r="A1203" i="11"/>
  <c r="AB1202" i="11"/>
  <c r="S1202" i="11"/>
  <c r="J671" i="15" s="1"/>
  <c r="N1202" i="11"/>
  <c r="A1202" i="11"/>
  <c r="AB1201" i="11"/>
  <c r="S1201" i="11"/>
  <c r="N1201" i="11"/>
  <c r="A1201" i="11"/>
  <c r="AB1200" i="11"/>
  <c r="S1200" i="11"/>
  <c r="J253" i="15" s="1"/>
  <c r="N1200" i="11"/>
  <c r="A1200" i="11"/>
  <c r="AB1199" i="11"/>
  <c r="N1199" i="11"/>
  <c r="A1199" i="11"/>
  <c r="AB1198" i="11"/>
  <c r="N1198" i="11"/>
  <c r="A1198" i="11"/>
  <c r="AB1197" i="11"/>
  <c r="N1197" i="11"/>
  <c r="A1197" i="11"/>
  <c r="AB1196" i="11"/>
  <c r="N1196" i="11"/>
  <c r="A1196" i="11"/>
  <c r="AB1195" i="11"/>
  <c r="N1195" i="11"/>
  <c r="A1195" i="11"/>
  <c r="AB1194" i="11"/>
  <c r="N1194" i="11"/>
  <c r="A1194" i="11"/>
  <c r="AB1193" i="11"/>
  <c r="N1193" i="11"/>
  <c r="A1193" i="11"/>
  <c r="AB1192" i="11"/>
  <c r="N1192" i="11"/>
  <c r="J1192" i="11"/>
  <c r="A1192" i="11" s="1"/>
  <c r="AB1191" i="11"/>
  <c r="N1191" i="11"/>
  <c r="A1191" i="11"/>
  <c r="AB1190" i="11"/>
  <c r="N1190" i="11"/>
  <c r="J1190" i="11"/>
  <c r="A1190" i="11" s="1"/>
  <c r="AB1189" i="11"/>
  <c r="N1189" i="11"/>
  <c r="A1189" i="11"/>
  <c r="AB1188" i="11"/>
  <c r="N1188" i="11"/>
  <c r="A1188" i="11"/>
  <c r="AB1187" i="11"/>
  <c r="N1187" i="11"/>
  <c r="A1187" i="11"/>
  <c r="AB1186" i="11"/>
  <c r="J1186" i="11"/>
  <c r="A1186" i="11" s="1"/>
  <c r="AB1185" i="11"/>
  <c r="N1185" i="11"/>
  <c r="A1185" i="11"/>
  <c r="AB1184" i="11"/>
  <c r="N1184" i="11"/>
  <c r="A1184" i="11"/>
  <c r="AB1183" i="11"/>
  <c r="S1183" i="11"/>
  <c r="N1183" i="11"/>
  <c r="A1183" i="11"/>
  <c r="AB1182" i="11"/>
  <c r="S1182" i="11"/>
  <c r="N1182" i="11"/>
  <c r="J1182" i="11"/>
  <c r="A1182" i="11" s="1"/>
  <c r="AB1181" i="11"/>
  <c r="S1181" i="11"/>
  <c r="N1181" i="11"/>
  <c r="A1181" i="11"/>
  <c r="AB1180" i="11"/>
  <c r="S1180" i="11"/>
  <c r="N1180" i="11"/>
  <c r="A1180" i="11"/>
  <c r="AB1179" i="11"/>
  <c r="S1179" i="11"/>
  <c r="N1179" i="11"/>
  <c r="J1179" i="11"/>
  <c r="A1179" i="11" s="1"/>
  <c r="AB1178" i="11"/>
  <c r="S1178" i="11"/>
  <c r="N1178" i="11"/>
  <c r="A1178" i="11"/>
  <c r="AB1177" i="11"/>
  <c r="S1177" i="11"/>
  <c r="N1177" i="11"/>
  <c r="A1177" i="11"/>
  <c r="AB1176" i="11"/>
  <c r="S1176" i="11"/>
  <c r="N1176" i="11"/>
  <c r="A1176" i="11"/>
  <c r="AB1175" i="11"/>
  <c r="S1175" i="11"/>
  <c r="A1175" i="11"/>
  <c r="AB1174" i="11"/>
  <c r="S1174" i="11"/>
  <c r="A1174" i="11"/>
  <c r="AB1173" i="11"/>
  <c r="S1173" i="11"/>
  <c r="N1173" i="11"/>
  <c r="A1173" i="11"/>
  <c r="AB1172" i="11"/>
  <c r="S1172" i="11"/>
  <c r="A1172" i="11"/>
  <c r="AB1171" i="11"/>
  <c r="S1171" i="11"/>
  <c r="N1171" i="11"/>
  <c r="A1171" i="11"/>
  <c r="AB1170" i="11"/>
  <c r="S1170" i="11"/>
  <c r="N1170" i="11"/>
  <c r="A1170" i="11"/>
  <c r="AB1169" i="11"/>
  <c r="S1169" i="11"/>
  <c r="J1169" i="11"/>
  <c r="A1169" i="11" s="1"/>
  <c r="AB1168" i="11"/>
  <c r="S1168" i="11"/>
  <c r="J1168" i="11"/>
  <c r="A1168" i="11" s="1"/>
  <c r="AB1167" i="11"/>
  <c r="S1167" i="11"/>
  <c r="J855" i="15" s="1"/>
  <c r="N1167" i="11"/>
  <c r="A1167" i="11"/>
  <c r="AB1166" i="11"/>
  <c r="S1166" i="11"/>
  <c r="N1166" i="11"/>
  <c r="A1166" i="11"/>
  <c r="AB1165" i="11"/>
  <c r="S1165" i="11"/>
  <c r="N1165" i="11"/>
  <c r="A1165" i="11"/>
  <c r="AB1164" i="11"/>
  <c r="S1164" i="11"/>
  <c r="N1164" i="11"/>
  <c r="A1164" i="11"/>
  <c r="AB1163" i="11"/>
  <c r="S1163" i="11"/>
  <c r="N1163" i="11"/>
  <c r="A1163" i="11"/>
  <c r="AB1162" i="11"/>
  <c r="S1162" i="11"/>
  <c r="N1162" i="11"/>
  <c r="A1162" i="11"/>
  <c r="AB1161" i="11"/>
  <c r="S1161" i="11"/>
  <c r="A1161" i="11"/>
  <c r="AB1160" i="11"/>
  <c r="S1160" i="11"/>
  <c r="N1160" i="11"/>
  <c r="A1160" i="11"/>
  <c r="AB1159" i="11"/>
  <c r="S1159" i="11"/>
  <c r="N1159" i="11"/>
  <c r="A1159" i="11"/>
  <c r="AB1158" i="11"/>
  <c r="S1158" i="11"/>
  <c r="N1158" i="11"/>
  <c r="A1158" i="11"/>
  <c r="AB1157" i="11"/>
  <c r="S1157" i="11"/>
  <c r="N1157" i="11"/>
  <c r="A1157" i="11"/>
  <c r="AB1156" i="11"/>
  <c r="S1156" i="11"/>
  <c r="N1156" i="11"/>
  <c r="A1156" i="11"/>
  <c r="AB1155" i="11"/>
  <c r="S1155" i="11"/>
  <c r="N1155" i="11"/>
  <c r="A1155" i="11"/>
  <c r="AB1154" i="11"/>
  <c r="S1154" i="11"/>
  <c r="N1154" i="11"/>
  <c r="A1154" i="11"/>
  <c r="AB1153" i="11"/>
  <c r="S1153" i="11"/>
  <c r="N1153" i="11"/>
  <c r="A1153" i="11"/>
  <c r="AB1152" i="11"/>
  <c r="S1152" i="11"/>
  <c r="N1152" i="11"/>
  <c r="A1152" i="11"/>
  <c r="AB1151" i="11"/>
  <c r="S1151" i="11"/>
  <c r="A1151" i="11"/>
  <c r="AB1150" i="11"/>
  <c r="S1150" i="11"/>
  <c r="N1150" i="11"/>
  <c r="A1150" i="11"/>
  <c r="AB1149" i="11"/>
  <c r="S1149" i="11"/>
  <c r="N1149" i="11"/>
  <c r="A1149" i="11"/>
  <c r="AB1148" i="11"/>
  <c r="S1148" i="11"/>
  <c r="N1148" i="11"/>
  <c r="A1148" i="11"/>
  <c r="AB1147" i="11"/>
  <c r="S1147" i="11"/>
  <c r="N1147" i="11"/>
  <c r="A1147" i="11"/>
  <c r="AB1146" i="11"/>
  <c r="S1146" i="11"/>
  <c r="N1146" i="11"/>
  <c r="A1146" i="11"/>
  <c r="AB1145" i="11"/>
  <c r="S1145" i="11"/>
  <c r="N1145" i="11"/>
  <c r="A1145" i="11"/>
  <c r="AB1144" i="11"/>
  <c r="S1144" i="11"/>
  <c r="N1144" i="11"/>
  <c r="A1144" i="11"/>
  <c r="AB1143" i="11"/>
  <c r="S1143" i="11"/>
  <c r="N1143" i="11"/>
  <c r="A1143" i="11"/>
  <c r="AB1142" i="11"/>
  <c r="S1142" i="11"/>
  <c r="N1142" i="11"/>
  <c r="A1142" i="11"/>
  <c r="AB1141" i="11"/>
  <c r="S1141" i="11"/>
  <c r="J1141" i="11"/>
  <c r="A1141" i="11" s="1"/>
  <c r="AB1140" i="11"/>
  <c r="S1140" i="11"/>
  <c r="N1140" i="11"/>
  <c r="A1140" i="11"/>
  <c r="AB1139" i="11"/>
  <c r="S1139" i="11"/>
  <c r="N1139" i="11"/>
  <c r="A1139" i="11"/>
  <c r="AB1138" i="11"/>
  <c r="S1138" i="11"/>
  <c r="A1138" i="11"/>
  <c r="AB1137" i="11"/>
  <c r="S1137" i="11"/>
  <c r="A1137" i="11"/>
  <c r="AB1136" i="11"/>
  <c r="S1136" i="11"/>
  <c r="A1136" i="11"/>
  <c r="AB1135" i="11"/>
  <c r="J1135" i="11"/>
  <c r="A1135" i="11" s="1"/>
  <c r="AB1134" i="11"/>
  <c r="S1134" i="11"/>
  <c r="J1134" i="11"/>
  <c r="A1134" i="11" s="1"/>
  <c r="AB1133" i="11"/>
  <c r="J1133" i="11"/>
  <c r="A1133" i="11" s="1"/>
  <c r="AB1132" i="11"/>
  <c r="J1132" i="11"/>
  <c r="A1132" i="11" s="1"/>
  <c r="AB1131" i="11"/>
  <c r="J1131" i="11"/>
  <c r="A1131" i="11" s="1"/>
  <c r="AB1130" i="11"/>
  <c r="J1130" i="11"/>
  <c r="A1130" i="11" s="1"/>
  <c r="AB1129" i="11"/>
  <c r="S1129" i="11"/>
  <c r="J1129" i="11"/>
  <c r="A1129" i="11" s="1"/>
  <c r="AB1128" i="11"/>
  <c r="J1128" i="11"/>
  <c r="A1128" i="11" s="1"/>
  <c r="AB1127" i="11"/>
  <c r="N1127" i="11"/>
  <c r="A1127" i="11"/>
  <c r="AB1126" i="11"/>
  <c r="S1126" i="11"/>
  <c r="N1126" i="11"/>
  <c r="A1126" i="11"/>
  <c r="AB1125" i="11"/>
  <c r="N1125" i="11"/>
  <c r="A1125" i="11"/>
  <c r="AB1124" i="11"/>
  <c r="N1124" i="11"/>
  <c r="A1124" i="11"/>
  <c r="AB1123" i="11"/>
  <c r="N1123" i="11"/>
  <c r="A1123" i="11"/>
  <c r="AB1122" i="11"/>
  <c r="N1122" i="11"/>
  <c r="A1122" i="11"/>
  <c r="AB1121" i="11"/>
  <c r="N1121" i="11"/>
  <c r="A1121" i="11"/>
  <c r="AB1120" i="11"/>
  <c r="N1120" i="11"/>
  <c r="A1120" i="11"/>
  <c r="AB1119" i="11"/>
  <c r="N1119" i="11"/>
  <c r="A1119" i="11"/>
  <c r="AB1118" i="11"/>
  <c r="N1118" i="11"/>
  <c r="A1118" i="11"/>
  <c r="AB1117" i="11"/>
  <c r="J1117" i="11"/>
  <c r="A1117" i="11" s="1"/>
  <c r="AB1116" i="11"/>
  <c r="N1116" i="11"/>
  <c r="A1116" i="11"/>
  <c r="AB1115" i="11"/>
  <c r="J1115" i="11"/>
  <c r="A1115" i="11" s="1"/>
  <c r="AB1114" i="11"/>
  <c r="J1114" i="11"/>
  <c r="A1114" i="11" s="1"/>
  <c r="AB1113" i="11"/>
  <c r="J1113" i="11"/>
  <c r="A1113" i="11" s="1"/>
  <c r="AB1112" i="11"/>
  <c r="J1112" i="11"/>
  <c r="A1112" i="11" s="1"/>
  <c r="AB1111" i="11"/>
  <c r="J1111" i="11"/>
  <c r="A1111" i="11" s="1"/>
  <c r="AB1110" i="11"/>
  <c r="J1110" i="11"/>
  <c r="A1110" i="11" s="1"/>
  <c r="AB1109" i="11"/>
  <c r="N1109" i="11"/>
  <c r="J1109" i="11"/>
  <c r="A1109" i="11" s="1"/>
  <c r="AB1108" i="11"/>
  <c r="J1108" i="11"/>
  <c r="A1108" i="11" s="1"/>
  <c r="AB1107" i="11"/>
  <c r="J1107" i="11"/>
  <c r="A1107" i="11" s="1"/>
  <c r="AB1106" i="11"/>
  <c r="J1106" i="11"/>
  <c r="A1106" i="11" s="1"/>
  <c r="AB1105" i="11"/>
  <c r="S1105" i="11"/>
  <c r="N1105" i="11"/>
  <c r="J1105" i="11"/>
  <c r="A1105" i="11" s="1"/>
  <c r="AB1104" i="11"/>
  <c r="N1104" i="11"/>
  <c r="J1104" i="11"/>
  <c r="A1104" i="11" s="1"/>
  <c r="AB1103" i="11"/>
  <c r="S1103" i="11"/>
  <c r="J1103" i="11"/>
  <c r="A1103" i="11" s="1"/>
  <c r="AB1102" i="11"/>
  <c r="S1102" i="11"/>
  <c r="J1102" i="11"/>
  <c r="A1102" i="11" s="1"/>
  <c r="AB1101" i="11"/>
  <c r="S1101" i="11"/>
  <c r="J819" i="15" s="1"/>
  <c r="J1101" i="11"/>
  <c r="A1101" i="11" s="1"/>
  <c r="AB1100" i="11"/>
  <c r="J1100" i="11"/>
  <c r="A1100" i="11" s="1"/>
  <c r="AB1099" i="11"/>
  <c r="S1099" i="11"/>
  <c r="J1099" i="11"/>
  <c r="A1099" i="11" s="1"/>
  <c r="AB1098" i="11"/>
  <c r="S1098" i="11"/>
  <c r="J1098" i="11"/>
  <c r="A1098" i="11" s="1"/>
  <c r="AB1097" i="11"/>
  <c r="S1097" i="11"/>
  <c r="J1097" i="11"/>
  <c r="A1097" i="11" s="1"/>
  <c r="AB1096" i="11"/>
  <c r="S1096" i="11"/>
  <c r="N1096" i="11"/>
  <c r="A1096" i="11"/>
  <c r="AB1095" i="11"/>
  <c r="S1095" i="11"/>
  <c r="J1095" i="11"/>
  <c r="A1095" i="11" s="1"/>
  <c r="AB1094" i="11"/>
  <c r="S1094" i="11"/>
  <c r="N1094" i="11"/>
  <c r="J1094" i="11"/>
  <c r="A1094" i="11" s="1"/>
  <c r="AB1093" i="11"/>
  <c r="S1093" i="11"/>
  <c r="N1093" i="11"/>
  <c r="J1093" i="11"/>
  <c r="A1093" i="11" s="1"/>
  <c r="AB1092" i="11"/>
  <c r="S1092" i="11"/>
  <c r="N1092" i="11"/>
  <c r="J1092" i="11"/>
  <c r="A1092" i="11" s="1"/>
  <c r="AB1091" i="11"/>
  <c r="S1091" i="11"/>
  <c r="J283" i="15" s="1"/>
  <c r="A1091" i="11"/>
  <c r="AB1090" i="11"/>
  <c r="S1090" i="11"/>
  <c r="J1090" i="11"/>
  <c r="A1090" i="11" s="1"/>
  <c r="AB1089" i="11"/>
  <c r="S1089" i="11"/>
  <c r="N1089" i="11"/>
  <c r="A1089" i="11"/>
  <c r="AB1088" i="11"/>
  <c r="S1088" i="11"/>
  <c r="N1088" i="11"/>
  <c r="A1088" i="11"/>
  <c r="AB1087" i="11"/>
  <c r="S1087" i="11"/>
  <c r="N1087" i="11"/>
  <c r="J1087" i="11"/>
  <c r="A1087" i="11" s="1"/>
  <c r="AB1086" i="11"/>
  <c r="S1086" i="11"/>
  <c r="N1086" i="11"/>
  <c r="J1086" i="11"/>
  <c r="A1086" i="11" s="1"/>
  <c r="AB1085" i="11"/>
  <c r="S1085" i="11"/>
  <c r="N1085" i="11"/>
  <c r="A1085" i="11"/>
  <c r="AB1084" i="11"/>
  <c r="S1084" i="11"/>
  <c r="N1084" i="11"/>
  <c r="A1084" i="11"/>
  <c r="AB1083" i="11"/>
  <c r="S1083" i="11"/>
  <c r="N1083" i="11"/>
  <c r="J1083" i="11"/>
  <c r="A1083" i="11" s="1"/>
  <c r="AB1082" i="11"/>
  <c r="N1082" i="11"/>
  <c r="A1082" i="11"/>
  <c r="AB1081" i="11"/>
  <c r="N1081" i="11"/>
  <c r="A1081" i="11"/>
  <c r="AB1080" i="11"/>
  <c r="A1080" i="11"/>
  <c r="AB1079" i="11"/>
  <c r="N1079" i="11"/>
  <c r="A1079" i="11"/>
  <c r="AB1078" i="11"/>
  <c r="N1078" i="11"/>
  <c r="A1078" i="11"/>
  <c r="AB1077" i="11"/>
  <c r="N1077" i="11"/>
  <c r="A1077" i="11"/>
  <c r="AB1076" i="11"/>
  <c r="N1076" i="11"/>
  <c r="A1076" i="11"/>
  <c r="AB1075" i="11"/>
  <c r="N1075" i="11"/>
  <c r="A1075" i="11"/>
  <c r="AB1074" i="11"/>
  <c r="N1074" i="11"/>
  <c r="A1074" i="11"/>
  <c r="AB1073" i="11"/>
  <c r="A1073" i="11"/>
  <c r="AB1072" i="11"/>
  <c r="N1072" i="11"/>
  <c r="A1072" i="11"/>
  <c r="AB1071" i="11"/>
  <c r="N1071" i="11"/>
  <c r="A1071" i="11"/>
  <c r="AB1070" i="11"/>
  <c r="N1070" i="11"/>
  <c r="A1070" i="11"/>
  <c r="AB1069" i="11"/>
  <c r="N1069" i="11"/>
  <c r="A1069" i="11"/>
  <c r="AB1068" i="11"/>
  <c r="N1068" i="11"/>
  <c r="A1068" i="11"/>
  <c r="AB1067" i="11"/>
  <c r="N1067" i="11"/>
  <c r="A1067" i="11"/>
  <c r="AB1066" i="11"/>
  <c r="S1066" i="11"/>
  <c r="N1066" i="11"/>
  <c r="A1066" i="11"/>
  <c r="AB1065" i="11"/>
  <c r="N1065" i="11"/>
  <c r="A1065" i="11"/>
  <c r="AB1064" i="11"/>
  <c r="N1064" i="11"/>
  <c r="A1064" i="11"/>
  <c r="AB1063" i="11"/>
  <c r="N1063" i="11"/>
  <c r="A1063" i="11"/>
  <c r="AB1062" i="11"/>
  <c r="N1062" i="11"/>
  <c r="A1062" i="11"/>
  <c r="AB1061" i="11"/>
  <c r="N1061" i="11"/>
  <c r="A1061" i="11"/>
  <c r="AB1060" i="11"/>
  <c r="N1060" i="11"/>
  <c r="A1060" i="11"/>
  <c r="AB1059" i="11"/>
  <c r="N1059" i="11"/>
  <c r="A1059" i="11"/>
  <c r="AB1058" i="11"/>
  <c r="N1058" i="11"/>
  <c r="A1058" i="11"/>
  <c r="AB1057" i="11"/>
  <c r="N1057" i="11"/>
  <c r="A1057" i="11"/>
  <c r="AB1056" i="11"/>
  <c r="N1056" i="11"/>
  <c r="A1056" i="11"/>
  <c r="AB1055" i="11"/>
  <c r="N1055" i="11"/>
  <c r="A1055" i="11"/>
  <c r="AB1054" i="11"/>
  <c r="J1054" i="11"/>
  <c r="A1054" i="11" s="1"/>
  <c r="AB1053" i="11"/>
  <c r="N1053" i="11"/>
  <c r="A1053" i="11"/>
  <c r="AB1052" i="11"/>
  <c r="N1052" i="11"/>
  <c r="J1052" i="11"/>
  <c r="A1052" i="11" s="1"/>
  <c r="AB1051" i="11"/>
  <c r="N1051" i="11"/>
  <c r="J1051" i="11"/>
  <c r="A1051" i="11" s="1"/>
  <c r="AB1050" i="11"/>
  <c r="N1050" i="11"/>
  <c r="J1050" i="11"/>
  <c r="A1050" i="11" s="1"/>
  <c r="AB1049" i="11"/>
  <c r="N1049" i="11"/>
  <c r="A1049" i="11"/>
  <c r="AB1048" i="11"/>
  <c r="J1048" i="11"/>
  <c r="A1048" i="11" s="1"/>
  <c r="AB1047" i="11"/>
  <c r="J1047" i="11"/>
  <c r="A1047" i="11" s="1"/>
  <c r="AB1046" i="11"/>
  <c r="N1046" i="11"/>
  <c r="A1046" i="11"/>
  <c r="AB1045" i="11"/>
  <c r="J1045" i="11"/>
  <c r="A1045" i="11" s="1"/>
  <c r="AB1044" i="11"/>
  <c r="S1044" i="11"/>
  <c r="J1044" i="11"/>
  <c r="A1044" i="11" s="1"/>
  <c r="AB1043" i="11"/>
  <c r="N1043" i="11"/>
  <c r="J1043" i="11"/>
  <c r="A1043" i="11" s="1"/>
  <c r="AB1042" i="11"/>
  <c r="N1042" i="11"/>
  <c r="A1042" i="11"/>
  <c r="AB1041" i="11"/>
  <c r="N1041" i="11"/>
  <c r="A1041" i="11"/>
  <c r="AB1040" i="11"/>
  <c r="N1040" i="11"/>
  <c r="A1040" i="11"/>
  <c r="AB1039" i="11"/>
  <c r="N1039" i="11"/>
  <c r="A1039" i="11"/>
  <c r="AB1038" i="11"/>
  <c r="J1038" i="11"/>
  <c r="A1038" i="11" s="1"/>
  <c r="AB1037" i="11"/>
  <c r="N1037" i="11"/>
  <c r="A1037" i="11"/>
  <c r="AB1036" i="11"/>
  <c r="N1036" i="11"/>
  <c r="J1036" i="11"/>
  <c r="A1036" i="11" s="1"/>
  <c r="AB1035" i="11"/>
  <c r="N1035" i="11"/>
  <c r="A1035" i="11"/>
  <c r="AB1034" i="11"/>
  <c r="N1034" i="11"/>
  <c r="A1034" i="11"/>
  <c r="AB1033" i="11"/>
  <c r="J1033" i="11"/>
  <c r="A1033" i="11" s="1"/>
  <c r="AB1032" i="11"/>
  <c r="N1032" i="11"/>
  <c r="A1032" i="11"/>
  <c r="AB1031" i="11"/>
  <c r="N1031" i="11"/>
  <c r="A1031" i="11"/>
  <c r="AB1030" i="11"/>
  <c r="N1030" i="11"/>
  <c r="A1030" i="11"/>
  <c r="AB1029" i="11"/>
  <c r="N1029" i="11"/>
  <c r="J1029" i="11"/>
  <c r="A1029" i="11" s="1"/>
  <c r="AB1028" i="11"/>
  <c r="N1028" i="11"/>
  <c r="J1028" i="11"/>
  <c r="A1028" i="11" s="1"/>
  <c r="AB1027" i="11"/>
  <c r="A1027" i="11"/>
  <c r="AB1026" i="11"/>
  <c r="N1026" i="11"/>
  <c r="A1026" i="11"/>
  <c r="AB1025" i="11"/>
  <c r="J1025" i="11"/>
  <c r="A1025" i="11" s="1"/>
  <c r="AB1024" i="11"/>
  <c r="J1024" i="11"/>
  <c r="A1024" i="11" s="1"/>
  <c r="AB1023" i="11"/>
  <c r="N1023" i="11"/>
  <c r="J1023" i="11"/>
  <c r="A1023" i="11" s="1"/>
  <c r="AB1022" i="11"/>
  <c r="N1022" i="11"/>
  <c r="J1022" i="11"/>
  <c r="A1022" i="11" s="1"/>
  <c r="AB1021" i="11"/>
  <c r="N1021" i="11"/>
  <c r="J1021" i="11"/>
  <c r="A1021" i="11" s="1"/>
  <c r="AB1020" i="11"/>
  <c r="N1020" i="11"/>
  <c r="A1020" i="11"/>
  <c r="AB1019" i="11"/>
  <c r="N1019" i="11"/>
  <c r="A1019" i="11"/>
  <c r="AB1018" i="11"/>
  <c r="N1018" i="11"/>
  <c r="A1018" i="11"/>
  <c r="AB1017" i="11"/>
  <c r="N1017" i="11"/>
  <c r="A1017" i="11"/>
  <c r="AB1016" i="11"/>
  <c r="J1016" i="11"/>
  <c r="A1016" i="11" s="1"/>
  <c r="AB1015" i="11"/>
  <c r="N1015" i="11"/>
  <c r="A1015" i="11"/>
  <c r="AB1014" i="11"/>
  <c r="N1014" i="11"/>
  <c r="A1014" i="11"/>
  <c r="AB1013" i="11"/>
  <c r="J1013" i="11"/>
  <c r="A1013" i="11" s="1"/>
  <c r="AB1012" i="11"/>
  <c r="N1012" i="11"/>
  <c r="A1012" i="11"/>
  <c r="AB1011" i="11"/>
  <c r="N1011" i="11"/>
  <c r="A1011" i="11"/>
  <c r="AB1010" i="11"/>
  <c r="N1010" i="11"/>
  <c r="A1010" i="11"/>
  <c r="AB1009" i="11"/>
  <c r="N1009" i="11"/>
  <c r="A1009" i="11"/>
  <c r="AB1008" i="11"/>
  <c r="S1008" i="11"/>
  <c r="N1008" i="11"/>
  <c r="A1008" i="11"/>
  <c r="AB1007" i="11"/>
  <c r="S1007" i="11"/>
  <c r="N1007" i="11"/>
  <c r="A1007" i="11"/>
  <c r="AB1006" i="11"/>
  <c r="S1006" i="11"/>
  <c r="N1006" i="11"/>
  <c r="A1006" i="11"/>
  <c r="AB1005" i="11"/>
  <c r="S1005" i="11"/>
  <c r="N1005" i="11"/>
  <c r="A1005" i="11"/>
  <c r="AB1004" i="11"/>
  <c r="S1004" i="11"/>
  <c r="N1004" i="11"/>
  <c r="A1004" i="11"/>
  <c r="AB1003" i="11"/>
  <c r="S1003" i="11"/>
  <c r="N1003" i="11"/>
  <c r="A1003" i="11"/>
  <c r="AB1002" i="11"/>
  <c r="S1002" i="11"/>
  <c r="N1002" i="11"/>
  <c r="A1002" i="11"/>
  <c r="AB1001" i="11"/>
  <c r="S1001" i="11"/>
  <c r="N1001" i="11"/>
  <c r="A1001" i="11"/>
  <c r="AB1000" i="11"/>
  <c r="S1000" i="11"/>
  <c r="N1000" i="11"/>
  <c r="A1000" i="11"/>
  <c r="AB999" i="11"/>
  <c r="N999" i="11"/>
  <c r="A999" i="11"/>
  <c r="AB998" i="11"/>
  <c r="N998" i="11"/>
  <c r="A998" i="11"/>
  <c r="AB997" i="11"/>
  <c r="J997" i="11"/>
  <c r="A997" i="11" s="1"/>
  <c r="AB996" i="11"/>
  <c r="N996" i="11"/>
  <c r="J996" i="11"/>
  <c r="A996" i="11" s="1"/>
  <c r="AB995" i="11"/>
  <c r="N995" i="11"/>
  <c r="A995" i="11"/>
  <c r="AB994" i="11"/>
  <c r="N994" i="11"/>
  <c r="J994" i="11"/>
  <c r="A994" i="11" s="1"/>
  <c r="AB993" i="11"/>
  <c r="N993" i="11"/>
  <c r="AB992" i="11"/>
  <c r="N992" i="11"/>
  <c r="A992" i="11"/>
  <c r="AB991" i="11"/>
  <c r="J991" i="11"/>
  <c r="A991" i="11" s="1"/>
  <c r="AB990" i="11"/>
  <c r="N990" i="11"/>
  <c r="A990" i="11"/>
  <c r="AB989" i="11"/>
  <c r="J989" i="11"/>
  <c r="A989" i="11" s="1"/>
  <c r="AB988" i="11"/>
  <c r="J988" i="11"/>
  <c r="A988" i="11" s="1"/>
  <c r="AB987" i="11"/>
  <c r="N987" i="11"/>
  <c r="A987" i="11"/>
  <c r="AB986" i="11"/>
  <c r="N986" i="11"/>
  <c r="J986" i="11"/>
  <c r="A986" i="11" s="1"/>
  <c r="AB985" i="11"/>
  <c r="J985" i="11"/>
  <c r="A985" i="11" s="1"/>
  <c r="AB984" i="11"/>
  <c r="N984" i="11"/>
  <c r="A984" i="11"/>
  <c r="AB983" i="11"/>
  <c r="J983" i="11"/>
  <c r="A983" i="11" s="1"/>
  <c r="AB982" i="11"/>
  <c r="N982" i="11"/>
  <c r="A982" i="11"/>
  <c r="AB981" i="11"/>
  <c r="J981" i="11"/>
  <c r="A981" i="11" s="1"/>
  <c r="AB980" i="11"/>
  <c r="J980" i="11"/>
  <c r="A980" i="11" s="1"/>
  <c r="AB979" i="11"/>
  <c r="N979" i="11"/>
  <c r="A979" i="11"/>
  <c r="AB978" i="11"/>
  <c r="J978" i="11"/>
  <c r="A978" i="11" s="1"/>
  <c r="AB977" i="11"/>
  <c r="J977" i="11"/>
  <c r="A977" i="11" s="1"/>
  <c r="AB976" i="11"/>
  <c r="A976" i="11"/>
  <c r="AB975" i="11"/>
  <c r="N975" i="11"/>
  <c r="A975" i="11"/>
  <c r="AB974" i="11"/>
  <c r="N974" i="11"/>
  <c r="A974" i="11"/>
  <c r="AB973" i="11"/>
  <c r="N973" i="11"/>
  <c r="A973" i="11"/>
  <c r="AB972" i="11"/>
  <c r="A972" i="11"/>
  <c r="AB971" i="11"/>
  <c r="N971" i="11"/>
  <c r="A971" i="11"/>
  <c r="AB970" i="11"/>
  <c r="N970" i="11"/>
  <c r="A970" i="11"/>
  <c r="AB969" i="11"/>
  <c r="N969" i="11"/>
  <c r="A969" i="11"/>
  <c r="AB968" i="11"/>
  <c r="N968" i="11"/>
  <c r="A968" i="11"/>
  <c r="AB967" i="11"/>
  <c r="N967" i="11"/>
  <c r="J967" i="11"/>
  <c r="A967" i="11" s="1"/>
  <c r="AB966" i="11"/>
  <c r="J966" i="11"/>
  <c r="A966" i="11" s="1"/>
  <c r="AB965" i="11"/>
  <c r="N965" i="11"/>
  <c r="A965" i="11"/>
  <c r="AB964" i="11"/>
  <c r="J964" i="11"/>
  <c r="A964" i="11" s="1"/>
  <c r="AB963" i="11"/>
  <c r="J963" i="11"/>
  <c r="A963" i="11" s="1"/>
  <c r="AB962" i="11"/>
  <c r="N962" i="11"/>
  <c r="A962" i="11"/>
  <c r="AB961" i="11"/>
  <c r="N961" i="11"/>
  <c r="A961" i="11"/>
  <c r="AB960" i="11"/>
  <c r="N960" i="11"/>
  <c r="A960" i="11"/>
  <c r="AB959" i="11"/>
  <c r="N959" i="11"/>
  <c r="A959" i="11"/>
  <c r="AB958" i="11"/>
  <c r="N958" i="11"/>
  <c r="A958" i="11"/>
  <c r="AB957" i="11"/>
  <c r="N957" i="11"/>
  <c r="A957" i="11"/>
  <c r="AB956" i="11"/>
  <c r="J956" i="11"/>
  <c r="A956" i="11" s="1"/>
  <c r="AB955" i="11"/>
  <c r="N955" i="11"/>
  <c r="A955" i="11"/>
  <c r="AB954" i="11"/>
  <c r="N954" i="11"/>
  <c r="J954" i="11"/>
  <c r="A954" i="11" s="1"/>
  <c r="AB953" i="11"/>
  <c r="N953" i="11"/>
  <c r="A953" i="11"/>
  <c r="AB952" i="11"/>
  <c r="J952" i="11"/>
  <c r="A952" i="11" s="1"/>
  <c r="AB951" i="11"/>
  <c r="N951" i="11"/>
  <c r="A951" i="11"/>
  <c r="AB950" i="11"/>
  <c r="N950" i="11"/>
  <c r="J950" i="11"/>
  <c r="A950" i="11" s="1"/>
  <c r="AB949" i="11"/>
  <c r="N949" i="11"/>
  <c r="J949" i="11"/>
  <c r="A949" i="11" s="1"/>
  <c r="AB948" i="11"/>
  <c r="N948" i="11"/>
  <c r="A948" i="11"/>
  <c r="AB947" i="11"/>
  <c r="N947" i="11"/>
  <c r="A947" i="11"/>
  <c r="AB946" i="11"/>
  <c r="J946" i="11"/>
  <c r="A946" i="11" s="1"/>
  <c r="AB945" i="11"/>
  <c r="N945" i="11"/>
  <c r="A945" i="11"/>
  <c r="AB944" i="11"/>
  <c r="N944" i="11"/>
  <c r="A944" i="11"/>
  <c r="AB943" i="11"/>
  <c r="N943" i="11"/>
  <c r="A943" i="11"/>
  <c r="AB942" i="11"/>
  <c r="N942" i="11"/>
  <c r="A942" i="11"/>
  <c r="AB941" i="11"/>
  <c r="S941" i="11"/>
  <c r="J265" i="15" s="1"/>
  <c r="N941" i="11"/>
  <c r="A941" i="11"/>
  <c r="AB940" i="11"/>
  <c r="S940" i="11"/>
  <c r="N940" i="11"/>
  <c r="A940" i="11"/>
  <c r="AB939" i="11"/>
  <c r="S939" i="11"/>
  <c r="N939" i="11"/>
  <c r="A939" i="11"/>
  <c r="AB938" i="11"/>
  <c r="S938" i="11"/>
  <c r="N938" i="11"/>
  <c r="A938" i="11"/>
  <c r="AB937" i="11"/>
  <c r="S937" i="11"/>
  <c r="A937" i="11"/>
  <c r="AB936" i="11"/>
  <c r="S936" i="11"/>
  <c r="A936" i="11"/>
  <c r="AB935" i="11"/>
  <c r="S935" i="11"/>
  <c r="A935" i="11"/>
  <c r="AB934" i="11"/>
  <c r="S934" i="11"/>
  <c r="N934" i="11"/>
  <c r="J934" i="11"/>
  <c r="A934" i="11" s="1"/>
  <c r="AB933" i="11"/>
  <c r="S933" i="11"/>
  <c r="J273" i="15" s="1"/>
  <c r="N933" i="11"/>
  <c r="J933" i="11"/>
  <c r="A933" i="11" s="1"/>
  <c r="AB932" i="11"/>
  <c r="S932" i="11"/>
  <c r="N932" i="11"/>
  <c r="J932" i="11"/>
  <c r="A932" i="11" s="1"/>
  <c r="AB931" i="11"/>
  <c r="S931" i="11"/>
  <c r="A931" i="11"/>
  <c r="AB930" i="11"/>
  <c r="S930" i="11"/>
  <c r="N930" i="11"/>
  <c r="J930" i="11"/>
  <c r="A930" i="11" s="1"/>
  <c r="AB929" i="11"/>
  <c r="S929" i="11"/>
  <c r="J929" i="11"/>
  <c r="A929" i="11" s="1"/>
  <c r="AB928" i="11"/>
  <c r="S928" i="11"/>
  <c r="J928" i="11"/>
  <c r="A928" i="11" s="1"/>
  <c r="AB927" i="11"/>
  <c r="A927" i="11"/>
  <c r="AB926" i="11"/>
  <c r="N926" i="11"/>
  <c r="A926" i="11"/>
  <c r="AB925" i="11"/>
  <c r="A925" i="11"/>
  <c r="AB924" i="11"/>
  <c r="A924" i="11"/>
  <c r="AB923" i="11"/>
  <c r="A923" i="11"/>
  <c r="AB922" i="11"/>
  <c r="N922" i="11"/>
  <c r="A922" i="11"/>
  <c r="AB921" i="11"/>
  <c r="N921" i="11"/>
  <c r="A921" i="11"/>
  <c r="AB920" i="11"/>
  <c r="N920" i="11"/>
  <c r="A920" i="11"/>
  <c r="AB919" i="11"/>
  <c r="N919" i="11"/>
  <c r="A919" i="11"/>
  <c r="AB918" i="11"/>
  <c r="N918" i="11"/>
  <c r="A918" i="11"/>
  <c r="AB917" i="11"/>
  <c r="N917" i="11"/>
  <c r="A917" i="11"/>
  <c r="AB916" i="11"/>
  <c r="N916" i="11"/>
  <c r="A916" i="11"/>
  <c r="AB915" i="11"/>
  <c r="N915" i="11"/>
  <c r="A915" i="11"/>
  <c r="AB914" i="11"/>
  <c r="N914" i="11"/>
  <c r="A914" i="11"/>
  <c r="AB913" i="11"/>
  <c r="N913" i="11"/>
  <c r="A913" i="11"/>
  <c r="AB912" i="11"/>
  <c r="N912" i="11"/>
  <c r="A912" i="11"/>
  <c r="AB911" i="11"/>
  <c r="N911" i="11"/>
  <c r="A911" i="11"/>
  <c r="AB910" i="11"/>
  <c r="A910" i="11"/>
  <c r="AB909" i="11"/>
  <c r="N909" i="11"/>
  <c r="A909" i="11"/>
  <c r="AB908" i="11"/>
  <c r="N908" i="11"/>
  <c r="A908" i="11"/>
  <c r="AB907" i="11"/>
  <c r="N907" i="11"/>
  <c r="A907" i="11"/>
  <c r="AB906" i="11"/>
  <c r="N906" i="11"/>
  <c r="A906" i="11"/>
  <c r="AB905" i="11"/>
  <c r="N905" i="11"/>
  <c r="A905" i="11"/>
  <c r="AB904" i="11"/>
  <c r="N904" i="11"/>
  <c r="A904" i="11"/>
  <c r="AB903" i="11"/>
  <c r="N903" i="11"/>
  <c r="A903" i="11"/>
  <c r="AB902" i="11"/>
  <c r="N902" i="11"/>
  <c r="A902" i="11"/>
  <c r="AB901" i="11"/>
  <c r="N901" i="11"/>
  <c r="A901" i="11"/>
  <c r="AB900" i="11"/>
  <c r="N900" i="11"/>
  <c r="A900" i="11"/>
  <c r="AB899" i="11"/>
  <c r="N899" i="11"/>
  <c r="A899" i="11"/>
  <c r="AB898" i="11"/>
  <c r="N898" i="11"/>
  <c r="A898" i="11"/>
  <c r="AB897" i="11"/>
  <c r="N897" i="11"/>
  <c r="A897" i="11"/>
  <c r="AB896" i="11"/>
  <c r="N896" i="11"/>
  <c r="A896" i="11"/>
  <c r="AB895" i="11"/>
  <c r="N895" i="11"/>
  <c r="A895" i="11"/>
  <c r="AB894" i="11"/>
  <c r="N894" i="11"/>
  <c r="A894" i="11"/>
  <c r="AB893" i="11"/>
  <c r="N893" i="11"/>
  <c r="A893" i="11"/>
  <c r="AB892" i="11"/>
  <c r="N892" i="11"/>
  <c r="A892" i="11"/>
  <c r="AB891" i="11"/>
  <c r="N891" i="11"/>
  <c r="A891" i="11"/>
  <c r="AB890" i="11"/>
  <c r="N890" i="11"/>
  <c r="A890" i="11"/>
  <c r="AB889" i="11"/>
  <c r="N889" i="11"/>
  <c r="A889" i="11"/>
  <c r="AB888" i="11"/>
  <c r="N888" i="11"/>
  <c r="A888" i="11"/>
  <c r="AB887" i="11"/>
  <c r="N887" i="11"/>
  <c r="A887" i="11"/>
  <c r="AB886" i="11"/>
  <c r="N886" i="11"/>
  <c r="A886" i="11"/>
  <c r="AB885" i="11"/>
  <c r="N885" i="11"/>
  <c r="A885" i="11"/>
  <c r="AB884" i="11"/>
  <c r="N884" i="11"/>
  <c r="A884" i="11"/>
  <c r="AB883" i="11"/>
  <c r="N883" i="11"/>
  <c r="A883" i="11"/>
  <c r="AB882" i="11"/>
  <c r="N882" i="11"/>
  <c r="A882" i="11"/>
  <c r="AB881" i="11"/>
  <c r="N881" i="11"/>
  <c r="A881" i="11"/>
  <c r="AB880" i="11"/>
  <c r="N880" i="11"/>
  <c r="A880" i="11"/>
  <c r="AB879" i="11"/>
  <c r="N879" i="11"/>
  <c r="A879" i="11"/>
  <c r="AB878" i="11"/>
  <c r="N878" i="11"/>
  <c r="A878" i="11"/>
  <c r="AB877" i="11"/>
  <c r="N877" i="11"/>
  <c r="A877" i="11"/>
  <c r="AB876" i="11"/>
  <c r="N876" i="11"/>
  <c r="A876" i="11"/>
  <c r="AB875" i="11"/>
  <c r="N875" i="11"/>
  <c r="A875" i="11"/>
  <c r="AB874" i="11"/>
  <c r="N874" i="11"/>
  <c r="A874" i="11"/>
  <c r="AB873" i="11"/>
  <c r="N873" i="11"/>
  <c r="A873" i="11"/>
  <c r="AB872" i="11"/>
  <c r="N872" i="11"/>
  <c r="A872" i="11"/>
  <c r="AB871" i="11"/>
  <c r="N871" i="11"/>
  <c r="A871" i="11"/>
  <c r="AB870" i="11"/>
  <c r="N870" i="11"/>
  <c r="A870" i="11"/>
  <c r="AB869" i="11"/>
  <c r="N869" i="11"/>
  <c r="A869" i="11"/>
  <c r="AB868" i="11"/>
  <c r="N868" i="11"/>
  <c r="A868" i="11"/>
  <c r="AB867" i="11"/>
  <c r="N867" i="11"/>
  <c r="A867" i="11"/>
  <c r="AB866" i="11"/>
  <c r="N866" i="11"/>
  <c r="A866" i="11"/>
  <c r="AB865" i="11"/>
  <c r="N865" i="11"/>
  <c r="A865" i="11"/>
  <c r="AB864" i="11"/>
  <c r="N864" i="11"/>
  <c r="A864" i="11"/>
  <c r="AB863" i="11"/>
  <c r="N863" i="11"/>
  <c r="A863" i="11"/>
  <c r="AB862" i="11"/>
  <c r="N862" i="11"/>
  <c r="A862" i="11"/>
  <c r="AB861" i="11"/>
  <c r="N861" i="11"/>
  <c r="A861" i="11"/>
  <c r="AB860" i="11"/>
  <c r="N860" i="11"/>
  <c r="A860" i="11"/>
  <c r="AB859" i="11"/>
  <c r="N859" i="11"/>
  <c r="A859" i="11"/>
  <c r="AB858" i="11"/>
  <c r="N858" i="11"/>
  <c r="A858" i="11"/>
  <c r="AB857" i="11"/>
  <c r="N857" i="11"/>
  <c r="A857" i="11"/>
  <c r="AB856" i="11"/>
  <c r="N856" i="11"/>
  <c r="A856" i="11"/>
  <c r="AB855" i="11"/>
  <c r="N855" i="11"/>
  <c r="A855" i="11"/>
  <c r="AB854" i="11"/>
  <c r="N854" i="11"/>
  <c r="A854" i="11"/>
  <c r="AB853" i="11"/>
  <c r="N853" i="11"/>
  <c r="A853" i="11"/>
  <c r="AB852" i="11"/>
  <c r="A852" i="11"/>
  <c r="AB851" i="11"/>
  <c r="A851" i="11"/>
  <c r="AB850" i="11"/>
  <c r="N850" i="11"/>
  <c r="A850" i="11"/>
  <c r="AB849" i="11"/>
  <c r="N849" i="11"/>
  <c r="A849" i="11"/>
  <c r="AB848" i="11"/>
  <c r="N848" i="11"/>
  <c r="A848" i="11"/>
  <c r="AB847" i="11"/>
  <c r="N847" i="11"/>
  <c r="A847" i="11"/>
  <c r="AB846" i="11"/>
  <c r="N846" i="11"/>
  <c r="A846" i="11"/>
  <c r="AB845" i="11"/>
  <c r="N845" i="11"/>
  <c r="A845" i="11"/>
  <c r="AB844" i="11"/>
  <c r="N844" i="11"/>
  <c r="A844" i="11"/>
  <c r="AB843" i="11"/>
  <c r="N843" i="11"/>
  <c r="A843" i="11"/>
  <c r="AB842" i="11"/>
  <c r="N842" i="11"/>
  <c r="A842" i="11"/>
  <c r="AB841" i="11"/>
  <c r="N841" i="11"/>
  <c r="A841" i="11"/>
  <c r="AB840" i="11"/>
  <c r="N840" i="11"/>
  <c r="A840" i="11"/>
  <c r="AB839" i="11"/>
  <c r="N839" i="11"/>
  <c r="A839" i="11"/>
  <c r="AB838" i="11"/>
  <c r="N838" i="11"/>
  <c r="A838" i="11"/>
  <c r="AB837" i="11"/>
  <c r="N837" i="11"/>
  <c r="A837" i="11"/>
  <c r="AB836" i="11"/>
  <c r="N836" i="11"/>
  <c r="A836" i="11"/>
  <c r="AB835" i="11"/>
  <c r="N835" i="11"/>
  <c r="A835" i="11"/>
  <c r="AB834" i="11"/>
  <c r="N834" i="11"/>
  <c r="A834" i="11"/>
  <c r="AB833" i="11"/>
  <c r="N833" i="11"/>
  <c r="A833" i="11"/>
  <c r="AB832" i="11"/>
  <c r="N832" i="11"/>
  <c r="A832" i="11"/>
  <c r="AB831" i="11"/>
  <c r="J831" i="11"/>
  <c r="A831" i="11" s="1"/>
  <c r="AB830" i="11"/>
  <c r="N830" i="11"/>
  <c r="A830" i="11"/>
  <c r="AB829" i="11"/>
  <c r="N829" i="11"/>
  <c r="A829" i="11"/>
  <c r="AB828" i="11"/>
  <c r="N828" i="11"/>
  <c r="A828" i="11"/>
  <c r="AB827" i="11"/>
  <c r="N827" i="11"/>
  <c r="A827" i="11"/>
  <c r="AB826" i="11"/>
  <c r="N826" i="11"/>
  <c r="A826" i="11"/>
  <c r="AB825" i="11"/>
  <c r="N825" i="11"/>
  <c r="A825" i="11"/>
  <c r="AB824" i="11"/>
  <c r="N824" i="11"/>
  <c r="A824" i="11"/>
  <c r="AB823" i="11"/>
  <c r="N823" i="11"/>
  <c r="A823" i="11"/>
  <c r="AB822" i="11"/>
  <c r="N822" i="11"/>
  <c r="A822" i="11"/>
  <c r="AB821" i="11"/>
  <c r="N821" i="11"/>
  <c r="A821" i="11"/>
  <c r="AB820" i="11"/>
  <c r="N820" i="11"/>
  <c r="A820" i="11"/>
  <c r="AB819" i="11"/>
  <c r="N819" i="11"/>
  <c r="A819" i="11"/>
  <c r="AB818" i="11"/>
  <c r="N818" i="11"/>
  <c r="A818" i="11"/>
  <c r="AB817" i="11"/>
  <c r="N817" i="11"/>
  <c r="A817" i="11"/>
  <c r="AB816" i="11"/>
  <c r="N816" i="11"/>
  <c r="A816" i="11"/>
  <c r="AB815" i="11"/>
  <c r="N815" i="11"/>
  <c r="A815" i="11"/>
  <c r="AB814" i="11"/>
  <c r="N814" i="11"/>
  <c r="A814" i="11"/>
  <c r="AB813" i="11"/>
  <c r="N813" i="11"/>
  <c r="A813" i="11"/>
  <c r="AB812" i="11"/>
  <c r="N812" i="11"/>
  <c r="A812" i="11"/>
  <c r="AB811" i="11"/>
  <c r="N811" i="11"/>
  <c r="A811" i="11"/>
  <c r="AB810" i="11"/>
  <c r="N810" i="11"/>
  <c r="A810" i="11"/>
  <c r="AB809" i="11"/>
  <c r="N809" i="11"/>
  <c r="A809" i="11"/>
  <c r="AB808" i="11"/>
  <c r="N808" i="11"/>
  <c r="A808" i="11"/>
  <c r="AB807" i="11"/>
  <c r="N807" i="11"/>
  <c r="A807" i="11"/>
  <c r="AB806" i="11"/>
  <c r="A806" i="11"/>
  <c r="AB805" i="11"/>
  <c r="A805" i="11"/>
  <c r="AB804" i="11"/>
  <c r="A804" i="11"/>
  <c r="AB803" i="11"/>
  <c r="A803" i="11"/>
  <c r="AB802" i="11"/>
  <c r="N802" i="11"/>
  <c r="A802" i="11"/>
  <c r="AB801" i="11"/>
  <c r="N801" i="11"/>
  <c r="A801" i="11"/>
  <c r="AB800" i="11"/>
  <c r="N800" i="11"/>
  <c r="A800" i="11"/>
  <c r="AB799" i="11"/>
  <c r="N799" i="11"/>
  <c r="A799" i="11"/>
  <c r="AB798" i="11"/>
  <c r="N798" i="11"/>
  <c r="A798" i="11"/>
  <c r="AB797" i="11"/>
  <c r="N797" i="11"/>
  <c r="A797" i="11"/>
  <c r="AB796" i="11"/>
  <c r="N796" i="11"/>
  <c r="A796" i="11"/>
  <c r="AB795" i="11"/>
  <c r="N795" i="11"/>
  <c r="A795" i="11"/>
  <c r="AB794" i="11"/>
  <c r="N794" i="11"/>
  <c r="A794" i="11"/>
  <c r="AB793" i="11"/>
  <c r="N793" i="11"/>
  <c r="A793" i="11"/>
  <c r="AB792" i="11"/>
  <c r="N792" i="11"/>
  <c r="A792" i="11"/>
  <c r="AB791" i="11"/>
  <c r="N791" i="11"/>
  <c r="A791" i="11"/>
  <c r="AB790" i="11"/>
  <c r="N790" i="11"/>
  <c r="A790" i="11"/>
  <c r="AB789" i="11"/>
  <c r="N789" i="11"/>
  <c r="A789" i="11"/>
  <c r="AB788" i="11"/>
  <c r="N788" i="11"/>
  <c r="A788" i="11"/>
  <c r="AB787" i="11"/>
  <c r="N787" i="11"/>
  <c r="A787" i="11"/>
  <c r="AB786" i="11"/>
  <c r="N786" i="11"/>
  <c r="A786" i="11"/>
  <c r="AB785" i="11"/>
  <c r="N785" i="11"/>
  <c r="A785" i="11"/>
  <c r="AB784" i="11"/>
  <c r="N784" i="11"/>
  <c r="A784" i="11"/>
  <c r="AB783" i="11"/>
  <c r="N783" i="11"/>
  <c r="A783" i="11"/>
  <c r="AB782" i="11"/>
  <c r="N782" i="11"/>
  <c r="A782" i="11"/>
  <c r="AB781" i="11"/>
  <c r="N781" i="11"/>
  <c r="A781" i="11"/>
  <c r="AB780" i="11"/>
  <c r="N780" i="11"/>
  <c r="A780" i="11"/>
  <c r="AB779" i="11"/>
  <c r="N779" i="11"/>
  <c r="A779" i="11"/>
  <c r="AB778" i="11"/>
  <c r="N778" i="11"/>
  <c r="A778" i="11"/>
  <c r="AB777" i="11"/>
  <c r="N777" i="11"/>
  <c r="A777" i="11"/>
  <c r="AB776" i="11"/>
  <c r="N776" i="11"/>
  <c r="A776" i="11"/>
  <c r="AB775" i="11"/>
  <c r="N775" i="11"/>
  <c r="A775" i="11"/>
  <c r="AB774" i="11"/>
  <c r="N774" i="11"/>
  <c r="A774" i="11"/>
  <c r="AB773" i="11"/>
  <c r="N773" i="11"/>
  <c r="A773" i="11"/>
  <c r="AB772" i="11"/>
  <c r="N772" i="11"/>
  <c r="A772" i="11"/>
  <c r="AB771" i="11"/>
  <c r="N771" i="11"/>
  <c r="A771" i="11"/>
  <c r="AB770" i="11"/>
  <c r="N770" i="11"/>
  <c r="A770" i="11"/>
  <c r="AB769" i="11"/>
  <c r="N769" i="11"/>
  <c r="A769" i="11"/>
  <c r="AB768" i="11"/>
  <c r="N768" i="11"/>
  <c r="A768" i="11"/>
  <c r="AB767" i="11"/>
  <c r="N767" i="11"/>
  <c r="A767" i="11"/>
  <c r="AB766" i="11"/>
  <c r="N766" i="11"/>
  <c r="A766" i="11"/>
  <c r="AB765" i="11"/>
  <c r="N765" i="11"/>
  <c r="A765" i="11"/>
  <c r="AB764" i="11"/>
  <c r="N764" i="11"/>
  <c r="A764" i="11"/>
  <c r="AB763" i="11"/>
  <c r="N763" i="11"/>
  <c r="A763" i="11"/>
  <c r="AB762" i="11"/>
  <c r="N762" i="11"/>
  <c r="A762" i="11"/>
  <c r="AB761" i="11"/>
  <c r="N761" i="11"/>
  <c r="A761" i="11"/>
  <c r="AB760" i="11"/>
  <c r="N760" i="11"/>
  <c r="A760" i="11"/>
  <c r="AB759" i="11"/>
  <c r="N759" i="11"/>
  <c r="A759" i="11"/>
  <c r="AB758" i="11"/>
  <c r="N758" i="11"/>
  <c r="A758" i="11"/>
  <c r="AB757" i="11"/>
  <c r="N757" i="11"/>
  <c r="A757" i="11"/>
  <c r="AB756" i="11"/>
  <c r="N756" i="11"/>
  <c r="A756" i="11"/>
  <c r="AB755" i="11"/>
  <c r="N755" i="11"/>
  <c r="A755" i="11"/>
  <c r="AB754" i="11"/>
  <c r="N754" i="11"/>
  <c r="A754" i="11"/>
  <c r="AB753" i="11"/>
  <c r="N753" i="11"/>
  <c r="A753" i="11"/>
  <c r="AB752" i="11"/>
  <c r="N752" i="11"/>
  <c r="A752" i="11"/>
  <c r="AB751" i="11"/>
  <c r="N751" i="11"/>
  <c r="A751" i="11"/>
  <c r="AB750" i="11"/>
  <c r="N750" i="11"/>
  <c r="A750" i="11"/>
  <c r="AB749" i="11"/>
  <c r="N749" i="11"/>
  <c r="A749" i="11"/>
  <c r="AB748" i="11"/>
  <c r="N748" i="11"/>
  <c r="A748" i="11"/>
  <c r="AB747" i="11"/>
  <c r="A747" i="11"/>
  <c r="AB746" i="11"/>
  <c r="N746" i="11"/>
  <c r="A746" i="11"/>
  <c r="AB745" i="11"/>
  <c r="N745" i="11"/>
  <c r="A745" i="11"/>
  <c r="AB744" i="11"/>
  <c r="N744" i="11"/>
  <c r="A744" i="11"/>
  <c r="AB743" i="11"/>
  <c r="N743" i="11"/>
  <c r="A743" i="11"/>
  <c r="AB742" i="11"/>
  <c r="N742" i="11"/>
  <c r="A742" i="11"/>
  <c r="AB741" i="11"/>
  <c r="N741" i="11"/>
  <c r="A741" i="11"/>
  <c r="AB740" i="11"/>
  <c r="N740" i="11"/>
  <c r="A740" i="11"/>
  <c r="AB739" i="11"/>
  <c r="N739" i="11"/>
  <c r="A739" i="11"/>
  <c r="AB738" i="11"/>
  <c r="N738" i="11"/>
  <c r="A738" i="11"/>
  <c r="AB737" i="11"/>
  <c r="N737" i="11"/>
  <c r="A737" i="11"/>
  <c r="AB736" i="11"/>
  <c r="J736" i="11"/>
  <c r="A736" i="11" s="1"/>
  <c r="AB735" i="11"/>
  <c r="J735" i="11"/>
  <c r="A735" i="11" s="1"/>
  <c r="AB734" i="11"/>
  <c r="J734" i="11"/>
  <c r="A734" i="11" s="1"/>
  <c r="AB733" i="11"/>
  <c r="N733" i="11"/>
  <c r="A733" i="11"/>
  <c r="AB732" i="11"/>
  <c r="N732" i="11"/>
  <c r="A732" i="11"/>
  <c r="AB731" i="11"/>
  <c r="N731" i="11"/>
  <c r="A731" i="11"/>
  <c r="AB730" i="11"/>
  <c r="N730" i="11"/>
  <c r="A730" i="11"/>
  <c r="AB729" i="11"/>
  <c r="N729" i="11"/>
  <c r="A729" i="11"/>
  <c r="AB728" i="11"/>
  <c r="U728" i="11"/>
  <c r="T728" i="11"/>
  <c r="N728" i="11"/>
  <c r="A728" i="11"/>
  <c r="AB727" i="11"/>
  <c r="N727" i="11"/>
  <c r="A727" i="11"/>
  <c r="AB726" i="11"/>
  <c r="N726" i="11"/>
  <c r="A726" i="11"/>
  <c r="AB725" i="11"/>
  <c r="N725" i="11"/>
  <c r="A725" i="11"/>
  <c r="AB724" i="11"/>
  <c r="N724" i="11"/>
  <c r="A724" i="11"/>
  <c r="AB723" i="11"/>
  <c r="N723" i="11"/>
  <c r="A723" i="11"/>
  <c r="AB722" i="11"/>
  <c r="A722" i="11"/>
  <c r="AB721" i="11"/>
  <c r="A721" i="11"/>
  <c r="AB720" i="11"/>
  <c r="A720" i="11"/>
  <c r="AB719" i="11"/>
  <c r="A719" i="11"/>
  <c r="AB718" i="11"/>
  <c r="A718" i="11"/>
  <c r="AB717" i="11"/>
  <c r="N717" i="11"/>
  <c r="A717" i="11"/>
  <c r="AB716" i="11"/>
  <c r="N716" i="11"/>
  <c r="A716" i="11"/>
  <c r="AB715" i="11"/>
  <c r="N715" i="11"/>
  <c r="A715" i="11"/>
  <c r="AB714" i="11"/>
  <c r="N714" i="11"/>
  <c r="A714" i="11"/>
  <c r="AB713" i="11"/>
  <c r="N713" i="11"/>
  <c r="A713" i="11"/>
  <c r="AB712" i="11"/>
  <c r="N712" i="11"/>
  <c r="A712" i="11"/>
  <c r="AB711" i="11"/>
  <c r="N711" i="11"/>
  <c r="A711" i="11"/>
  <c r="AB710" i="11"/>
  <c r="N710" i="11"/>
  <c r="A710" i="11"/>
  <c r="AB709" i="11"/>
  <c r="N709" i="11"/>
  <c r="A709" i="11"/>
  <c r="AB708" i="11"/>
  <c r="N708" i="11"/>
  <c r="A708" i="11"/>
  <c r="AB707" i="11"/>
  <c r="N707" i="11"/>
  <c r="A707" i="11"/>
  <c r="AB706" i="11"/>
  <c r="N706" i="11"/>
  <c r="A706" i="11"/>
  <c r="AB705" i="11"/>
  <c r="N705" i="11"/>
  <c r="A705" i="11"/>
  <c r="AB704" i="11"/>
  <c r="N704" i="11"/>
  <c r="A704" i="11"/>
  <c r="AB703" i="11"/>
  <c r="N703" i="11"/>
  <c r="A703" i="11"/>
  <c r="AB702" i="11"/>
  <c r="N702" i="11"/>
  <c r="A702" i="11"/>
  <c r="AB701" i="11"/>
  <c r="N701" i="11"/>
  <c r="A701" i="11"/>
  <c r="AB700" i="11"/>
  <c r="N700" i="11"/>
  <c r="A700" i="11"/>
  <c r="AB699" i="11"/>
  <c r="N699" i="11"/>
  <c r="A699" i="11"/>
  <c r="AB698" i="11"/>
  <c r="N698" i="11"/>
  <c r="A698" i="11"/>
  <c r="AB697" i="11"/>
  <c r="N697" i="11"/>
  <c r="A697" i="11"/>
  <c r="AB696" i="11"/>
  <c r="N696" i="11"/>
  <c r="A696" i="11"/>
  <c r="AB695" i="11"/>
  <c r="N695" i="11"/>
  <c r="A695" i="11"/>
  <c r="AB694" i="11"/>
  <c r="N694" i="11"/>
  <c r="A694" i="11"/>
  <c r="AB693" i="11"/>
  <c r="N693" i="11"/>
  <c r="A693" i="11"/>
  <c r="AB692" i="11"/>
  <c r="N692" i="11"/>
  <c r="A692" i="11"/>
  <c r="AB691" i="11"/>
  <c r="N691" i="11"/>
  <c r="A691" i="11"/>
  <c r="AB690" i="11"/>
  <c r="N690" i="11"/>
  <c r="A690" i="11"/>
  <c r="AB689" i="11"/>
  <c r="N689" i="11"/>
  <c r="A689" i="11"/>
  <c r="AB688" i="11"/>
  <c r="N688" i="11"/>
  <c r="A688" i="11"/>
  <c r="AB687" i="11"/>
  <c r="N687" i="11"/>
  <c r="A687" i="11"/>
  <c r="AB686" i="11"/>
  <c r="N686" i="11"/>
  <c r="A686" i="11"/>
  <c r="AB685" i="11"/>
  <c r="N685" i="11"/>
  <c r="A685" i="11"/>
  <c r="AB684" i="11"/>
  <c r="N684" i="11"/>
  <c r="A684" i="11"/>
  <c r="AB683" i="11"/>
  <c r="N683" i="11"/>
  <c r="A683" i="11"/>
  <c r="AB682" i="11"/>
  <c r="N682" i="11"/>
  <c r="A682" i="11"/>
  <c r="AB681" i="11"/>
  <c r="N681" i="11"/>
  <c r="A681" i="11"/>
  <c r="AB680" i="11"/>
  <c r="N680" i="11"/>
  <c r="A680" i="11"/>
  <c r="AB679" i="11"/>
  <c r="N679" i="11"/>
  <c r="A679" i="11"/>
  <c r="AB678" i="11"/>
  <c r="N678" i="11"/>
  <c r="A678" i="11"/>
  <c r="AB677" i="11"/>
  <c r="N677" i="11"/>
  <c r="A677" i="11"/>
  <c r="AB676" i="11"/>
  <c r="N676" i="11"/>
  <c r="A676" i="11"/>
  <c r="AB675" i="11"/>
  <c r="N675" i="11"/>
  <c r="A675" i="11"/>
  <c r="AB674" i="11"/>
  <c r="N674" i="11"/>
  <c r="A674" i="11"/>
  <c r="AB673" i="11"/>
  <c r="N673" i="11"/>
  <c r="A673" i="11"/>
  <c r="AB672" i="11"/>
  <c r="N672" i="11"/>
  <c r="A672" i="11"/>
  <c r="AB671" i="11"/>
  <c r="N671" i="11"/>
  <c r="A671" i="11"/>
  <c r="AB670" i="11"/>
  <c r="N670" i="11"/>
  <c r="A670" i="11"/>
  <c r="AB669" i="11"/>
  <c r="N669" i="11"/>
  <c r="A669" i="11"/>
  <c r="AB668" i="11"/>
  <c r="N668" i="11"/>
  <c r="A668" i="11"/>
  <c r="AB667" i="11"/>
  <c r="N667" i="11"/>
  <c r="A667" i="11"/>
  <c r="AB666" i="11"/>
  <c r="N666" i="11"/>
  <c r="A666" i="11"/>
  <c r="AB665" i="11"/>
  <c r="N665" i="11"/>
  <c r="A665" i="11"/>
  <c r="AB664" i="11"/>
  <c r="N664" i="11"/>
  <c r="A664" i="11"/>
  <c r="AB663" i="11"/>
  <c r="N663" i="11"/>
  <c r="A663" i="11"/>
  <c r="AB662" i="11"/>
  <c r="N662" i="11"/>
  <c r="A662" i="11"/>
  <c r="AB661" i="11"/>
  <c r="N661" i="11"/>
  <c r="A661" i="11"/>
  <c r="AB660" i="11"/>
  <c r="N660" i="11"/>
  <c r="A660" i="11"/>
  <c r="AB659" i="11"/>
  <c r="N659" i="11"/>
  <c r="A659" i="11"/>
  <c r="AB658" i="11"/>
  <c r="N658" i="11"/>
  <c r="A658" i="11"/>
  <c r="AB657" i="11"/>
  <c r="N657" i="11"/>
  <c r="A657" i="11"/>
  <c r="AB656" i="11"/>
  <c r="N656" i="11"/>
  <c r="A656" i="11"/>
  <c r="AB655" i="11"/>
  <c r="N655" i="11"/>
  <c r="A655" i="11"/>
  <c r="AB654" i="11"/>
  <c r="N654" i="11"/>
  <c r="A654" i="11"/>
  <c r="AB653" i="11"/>
  <c r="N653" i="11"/>
  <c r="A653" i="11"/>
  <c r="AB652" i="11"/>
  <c r="N652" i="11"/>
  <c r="A652" i="11"/>
  <c r="AB651" i="11"/>
  <c r="N651" i="11"/>
  <c r="A651" i="11"/>
  <c r="AB650" i="11"/>
  <c r="N650" i="11"/>
  <c r="A650" i="11"/>
  <c r="AB649" i="11"/>
  <c r="N649" i="11"/>
  <c r="A649" i="11"/>
  <c r="AB648" i="11"/>
  <c r="N648" i="11"/>
  <c r="A648" i="11"/>
  <c r="AB647" i="11"/>
  <c r="N647" i="11"/>
  <c r="A647" i="11"/>
  <c r="AB646" i="11"/>
  <c r="N646" i="11"/>
  <c r="A646" i="11"/>
  <c r="AB645" i="11"/>
  <c r="N645" i="11"/>
  <c r="A645" i="11"/>
  <c r="AB644" i="11"/>
  <c r="J644" i="11"/>
  <c r="A644" i="11" s="1"/>
  <c r="AB643" i="11"/>
  <c r="N643" i="11"/>
  <c r="A643" i="11"/>
  <c r="AB642" i="11"/>
  <c r="N642" i="11"/>
  <c r="A642" i="11"/>
  <c r="AB641" i="11"/>
  <c r="N641" i="11"/>
  <c r="A641" i="11"/>
  <c r="AB640" i="11"/>
  <c r="N640" i="11"/>
  <c r="A640" i="11"/>
  <c r="AB639" i="11"/>
  <c r="N639" i="11"/>
  <c r="A639" i="11"/>
  <c r="AB638" i="11"/>
  <c r="N638" i="11"/>
  <c r="A638" i="11"/>
  <c r="AB637" i="11"/>
  <c r="N637" i="11"/>
  <c r="A637" i="11"/>
  <c r="AB636" i="11"/>
  <c r="N636" i="11"/>
  <c r="A636" i="11"/>
  <c r="AB635" i="11"/>
  <c r="N635" i="11"/>
  <c r="A635" i="11"/>
  <c r="AB634" i="11"/>
  <c r="N634" i="11"/>
  <c r="A634" i="11"/>
  <c r="AB633" i="11"/>
  <c r="N633" i="11"/>
  <c r="A633" i="11"/>
  <c r="AB632" i="11"/>
  <c r="N632" i="11"/>
  <c r="J632" i="11"/>
  <c r="A632" i="11" s="1"/>
  <c r="AB631" i="11"/>
  <c r="J631" i="11"/>
  <c r="A631" i="11" s="1"/>
  <c r="AB630" i="11"/>
  <c r="N630" i="11"/>
  <c r="J630" i="11"/>
  <c r="A630" i="11" s="1"/>
  <c r="AB629" i="11"/>
  <c r="J629" i="11"/>
  <c r="A629" i="11" s="1"/>
  <c r="AB628" i="11"/>
  <c r="N628" i="11"/>
  <c r="J628" i="11"/>
  <c r="A628" i="11"/>
  <c r="AB627" i="11"/>
  <c r="J627" i="11"/>
  <c r="A627" i="11" s="1"/>
  <c r="AB626" i="11"/>
  <c r="N626" i="11"/>
  <c r="J626" i="11"/>
  <c r="A626" i="11" s="1"/>
  <c r="AB625" i="11"/>
  <c r="N625" i="11"/>
  <c r="J625" i="11"/>
  <c r="A625" i="11" s="1"/>
  <c r="AB624" i="11"/>
  <c r="N624" i="11"/>
  <c r="A624" i="11"/>
  <c r="AB623" i="11"/>
  <c r="N623" i="11"/>
  <c r="A623" i="11"/>
  <c r="AB622" i="11"/>
  <c r="N622" i="11"/>
  <c r="A622" i="11"/>
  <c r="AB621" i="11"/>
  <c r="N621" i="11"/>
  <c r="A621" i="11"/>
  <c r="AB620" i="11"/>
  <c r="N620" i="11"/>
  <c r="A620" i="11"/>
  <c r="AB619" i="11"/>
  <c r="N619" i="11"/>
  <c r="A619" i="11"/>
  <c r="AB618" i="11"/>
  <c r="N618" i="11"/>
  <c r="A618" i="11"/>
  <c r="AB617" i="11"/>
  <c r="N617" i="11"/>
  <c r="A617" i="11"/>
  <c r="AB616" i="11"/>
  <c r="N616" i="11"/>
  <c r="A616" i="11"/>
  <c r="AB615" i="11"/>
  <c r="N615" i="11"/>
  <c r="A615" i="11"/>
  <c r="AB614" i="11"/>
  <c r="J614" i="11"/>
  <c r="A614" i="11" s="1"/>
  <c r="AB613" i="11"/>
  <c r="J613" i="11"/>
  <c r="A613" i="11" s="1"/>
  <c r="AB612" i="11"/>
  <c r="J612" i="11"/>
  <c r="A612" i="11" s="1"/>
  <c r="AB611" i="11"/>
  <c r="J611" i="11"/>
  <c r="A611" i="11" s="1"/>
  <c r="AB610" i="11"/>
  <c r="J610" i="11"/>
  <c r="A610" i="11" s="1"/>
  <c r="AB609" i="11"/>
  <c r="J609" i="11"/>
  <c r="A609" i="11" s="1"/>
  <c r="AB608" i="11"/>
  <c r="J608" i="11"/>
  <c r="A608" i="11" s="1"/>
  <c r="AB607" i="11"/>
  <c r="N607" i="11"/>
  <c r="J607" i="11"/>
  <c r="A607" i="11" s="1"/>
  <c r="AB606" i="11"/>
  <c r="J606" i="11"/>
  <c r="A606" i="11" s="1"/>
  <c r="AB605" i="11"/>
  <c r="J605" i="11"/>
  <c r="A605" i="11" s="1"/>
  <c r="AB604" i="11"/>
  <c r="S604" i="11"/>
  <c r="N604" i="11"/>
  <c r="A604" i="11"/>
  <c r="AB603" i="11"/>
  <c r="S603" i="11"/>
  <c r="N603" i="11"/>
  <c r="A603" i="11"/>
  <c r="AB602" i="11"/>
  <c r="S602" i="11"/>
  <c r="N602" i="11"/>
  <c r="A602" i="11"/>
  <c r="AB601" i="11"/>
  <c r="S601" i="11"/>
  <c r="N601" i="11"/>
  <c r="A601" i="11"/>
  <c r="AB600" i="11"/>
  <c r="S600" i="11"/>
  <c r="N600" i="11"/>
  <c r="A600" i="11"/>
  <c r="AB599" i="11"/>
  <c r="N599" i="11"/>
  <c r="A599" i="11"/>
  <c r="AB598" i="11"/>
  <c r="N598" i="11"/>
  <c r="A598" i="11"/>
  <c r="AB597" i="11"/>
  <c r="N597" i="11"/>
  <c r="A597" i="11"/>
  <c r="AB596" i="11"/>
  <c r="N596" i="11"/>
  <c r="A596" i="11"/>
  <c r="AB595" i="11"/>
  <c r="N595" i="11"/>
  <c r="A595" i="11"/>
  <c r="AB594" i="11"/>
  <c r="J594" i="11"/>
  <c r="A594" i="11" s="1"/>
  <c r="AB593" i="11"/>
  <c r="N593" i="11"/>
  <c r="J593" i="11"/>
  <c r="A593" i="11" s="1"/>
  <c r="AB592" i="11"/>
  <c r="J592" i="11"/>
  <c r="A592" i="11" s="1"/>
  <c r="AB591" i="11"/>
  <c r="J591" i="11"/>
  <c r="A591" i="11" s="1"/>
  <c r="AB590" i="11"/>
  <c r="J590" i="11"/>
  <c r="A590" i="11" s="1"/>
  <c r="AB589" i="11"/>
  <c r="J589" i="11"/>
  <c r="A589" i="11" s="1"/>
  <c r="AB588" i="11"/>
  <c r="J588" i="11"/>
  <c r="A588" i="11" s="1"/>
  <c r="AB587" i="11"/>
  <c r="S587" i="11"/>
  <c r="N587" i="11"/>
  <c r="A587" i="11"/>
  <c r="AB586" i="11"/>
  <c r="S586" i="11"/>
  <c r="N586" i="11"/>
  <c r="A586" i="11"/>
  <c r="AB585" i="11"/>
  <c r="S585" i="11"/>
  <c r="N585" i="11"/>
  <c r="A585" i="11"/>
  <c r="AB584" i="11"/>
  <c r="S584" i="11"/>
  <c r="N584" i="11"/>
  <c r="A584" i="11"/>
  <c r="AB583" i="11"/>
  <c r="S583" i="11"/>
  <c r="N583" i="11"/>
  <c r="A583" i="11"/>
  <c r="AB582" i="11"/>
  <c r="S582" i="11"/>
  <c r="N582" i="11"/>
  <c r="A582" i="11"/>
  <c r="AB581" i="11"/>
  <c r="S581" i="11"/>
  <c r="N581" i="11"/>
  <c r="A581" i="11"/>
  <c r="AB580" i="11"/>
  <c r="N580" i="11"/>
  <c r="A580" i="11"/>
  <c r="AB579" i="11"/>
  <c r="N579" i="11"/>
  <c r="J579" i="11"/>
  <c r="A579" i="11" s="1"/>
  <c r="AB578" i="11"/>
  <c r="J578" i="11"/>
  <c r="A578" i="11" s="1"/>
  <c r="AB577" i="11"/>
  <c r="J577" i="11"/>
  <c r="A577" i="11" s="1"/>
  <c r="AB576" i="11"/>
  <c r="J576" i="11"/>
  <c r="A576" i="11" s="1"/>
  <c r="AB575" i="11"/>
  <c r="N575" i="11"/>
  <c r="J575" i="11"/>
  <c r="A575" i="11" s="1"/>
  <c r="AB574" i="11"/>
  <c r="N574" i="11"/>
  <c r="J574" i="11"/>
  <c r="A574" i="11" s="1"/>
  <c r="AB573" i="11"/>
  <c r="N573" i="11"/>
  <c r="J573" i="11"/>
  <c r="A573" i="11" s="1"/>
  <c r="AB572" i="11"/>
  <c r="N572" i="11"/>
  <c r="J572" i="11"/>
  <c r="A572" i="11" s="1"/>
  <c r="AB571" i="11"/>
  <c r="N571" i="11"/>
  <c r="J571" i="11"/>
  <c r="A571" i="11" s="1"/>
  <c r="AB570" i="11"/>
  <c r="J570" i="11"/>
  <c r="A570" i="11" s="1"/>
  <c r="AB569" i="11"/>
  <c r="N569" i="11"/>
  <c r="A569" i="11"/>
  <c r="AB568" i="11"/>
  <c r="N568" i="11"/>
  <c r="A568" i="11"/>
  <c r="AB567" i="11"/>
  <c r="N567" i="11"/>
  <c r="A567" i="11"/>
  <c r="AB566" i="11"/>
  <c r="N566" i="11"/>
  <c r="A566" i="11"/>
  <c r="AB565" i="11"/>
  <c r="J565" i="11"/>
  <c r="A565" i="11" s="1"/>
  <c r="AB564" i="11"/>
  <c r="J564" i="11"/>
  <c r="A564" i="11" s="1"/>
  <c r="AB563" i="11"/>
  <c r="J563" i="11"/>
  <c r="A563" i="11" s="1"/>
  <c r="AB562" i="11"/>
  <c r="J562" i="11"/>
  <c r="A562" i="11" s="1"/>
  <c r="AB561" i="11"/>
  <c r="N561" i="11"/>
  <c r="J561" i="11"/>
  <c r="A561" i="11" s="1"/>
  <c r="AB560" i="11"/>
  <c r="N560" i="11"/>
  <c r="J560" i="11"/>
  <c r="A560" i="11" s="1"/>
  <c r="AB559" i="11"/>
  <c r="J559" i="11"/>
  <c r="A559" i="11" s="1"/>
  <c r="AB558" i="11"/>
  <c r="J558" i="11"/>
  <c r="A558" i="11" s="1"/>
  <c r="AB557" i="11"/>
  <c r="J557" i="11"/>
  <c r="A557" i="11" s="1"/>
  <c r="AB556" i="11"/>
  <c r="N556" i="11"/>
  <c r="J556" i="11"/>
  <c r="A556" i="11" s="1"/>
  <c r="AB555" i="11"/>
  <c r="N555" i="11"/>
  <c r="J555" i="11"/>
  <c r="A555" i="11" s="1"/>
  <c r="AB554" i="11"/>
  <c r="N554" i="11"/>
  <c r="A554" i="11"/>
  <c r="AB553" i="11"/>
  <c r="N553" i="11"/>
  <c r="A553" i="11"/>
  <c r="AB552" i="11"/>
  <c r="N552" i="11"/>
  <c r="J552" i="11"/>
  <c r="A552" i="11" s="1"/>
  <c r="AB551" i="11"/>
  <c r="N551" i="11"/>
  <c r="J551" i="11"/>
  <c r="A551" i="11" s="1"/>
  <c r="AB550" i="11"/>
  <c r="J550" i="11"/>
  <c r="A550" i="11" s="1"/>
  <c r="AB549" i="11"/>
  <c r="J549" i="11"/>
  <c r="A549" i="11" s="1"/>
  <c r="AB548" i="11"/>
  <c r="N548" i="11"/>
  <c r="J548" i="11"/>
  <c r="A548" i="11" s="1"/>
  <c r="AB547" i="11"/>
  <c r="J547" i="11"/>
  <c r="A547" i="11" s="1"/>
  <c r="AB546" i="11"/>
  <c r="J546" i="11"/>
  <c r="A546" i="11" s="1"/>
  <c r="AB545" i="11"/>
  <c r="J545" i="11"/>
  <c r="A545" i="11" s="1"/>
  <c r="AB544" i="11"/>
  <c r="J544" i="11"/>
  <c r="A544" i="11" s="1"/>
  <c r="AB543" i="11"/>
  <c r="J543" i="11"/>
  <c r="A543" i="11" s="1"/>
  <c r="AB542" i="11"/>
  <c r="J542" i="11"/>
  <c r="A542" i="11" s="1"/>
  <c r="AB541" i="11"/>
  <c r="N541" i="11"/>
  <c r="J541" i="11"/>
  <c r="A541" i="11" s="1"/>
  <c r="AB540" i="11"/>
  <c r="J540" i="11"/>
  <c r="A540" i="11" s="1"/>
  <c r="AB539" i="11"/>
  <c r="J539" i="11"/>
  <c r="A539" i="11" s="1"/>
  <c r="AB538" i="11"/>
  <c r="N538" i="11"/>
  <c r="J538" i="11"/>
  <c r="A538" i="11" s="1"/>
  <c r="AB537" i="11"/>
  <c r="J537" i="11"/>
  <c r="A537" i="11" s="1"/>
  <c r="AB536" i="11"/>
  <c r="J536" i="11"/>
  <c r="A536" i="11" s="1"/>
  <c r="AB535" i="11"/>
  <c r="N535" i="11"/>
  <c r="A535" i="11"/>
  <c r="AB534" i="11"/>
  <c r="N534" i="11"/>
  <c r="A534" i="11"/>
  <c r="AB533" i="11"/>
  <c r="N533" i="11"/>
  <c r="A533" i="11"/>
  <c r="AB532" i="11"/>
  <c r="N532" i="11"/>
  <c r="A532" i="11"/>
  <c r="AB531" i="11"/>
  <c r="N531" i="11"/>
  <c r="A531" i="11"/>
  <c r="AB530" i="11"/>
  <c r="N530" i="11"/>
  <c r="A530" i="11"/>
  <c r="AB529" i="11"/>
  <c r="N529" i="11"/>
  <c r="A529" i="11"/>
  <c r="AB528" i="11"/>
  <c r="N528" i="11"/>
  <c r="A528" i="11"/>
  <c r="AB527" i="11"/>
  <c r="N527" i="11"/>
  <c r="A527" i="11"/>
  <c r="AB526" i="11"/>
  <c r="N526" i="11"/>
  <c r="A526" i="11"/>
  <c r="AB525" i="11"/>
  <c r="N525" i="11"/>
  <c r="A525" i="11"/>
  <c r="AB524" i="11"/>
  <c r="N524" i="11"/>
  <c r="A524" i="11"/>
  <c r="AB523" i="11"/>
  <c r="N523" i="11"/>
  <c r="A523" i="11"/>
  <c r="AB522" i="11"/>
  <c r="N522" i="11"/>
  <c r="A522" i="11"/>
  <c r="AB521" i="11"/>
  <c r="N521" i="11"/>
  <c r="A521" i="11"/>
  <c r="AB520" i="11"/>
  <c r="N520" i="11"/>
  <c r="A520" i="11"/>
  <c r="AB519" i="11"/>
  <c r="N519" i="11"/>
  <c r="A519" i="11"/>
  <c r="AB518" i="11"/>
  <c r="N518" i="11"/>
  <c r="A518" i="11"/>
  <c r="AB517" i="11"/>
  <c r="N517" i="11"/>
  <c r="A517" i="11"/>
  <c r="AB516" i="11"/>
  <c r="N516" i="11"/>
  <c r="A516" i="11"/>
  <c r="AB515" i="11"/>
  <c r="N515" i="11"/>
  <c r="A515" i="11"/>
  <c r="AB514" i="11"/>
  <c r="N514" i="11"/>
  <c r="A514" i="11"/>
  <c r="AB513" i="11"/>
  <c r="N513" i="11"/>
  <c r="A513" i="11"/>
  <c r="AB512" i="11"/>
  <c r="N512" i="11"/>
  <c r="A512" i="11"/>
  <c r="AB511" i="11"/>
  <c r="N511" i="11"/>
  <c r="A511" i="11"/>
  <c r="AB510" i="11"/>
  <c r="N510" i="11"/>
  <c r="A510" i="11"/>
  <c r="AB509" i="11"/>
  <c r="N509" i="11"/>
  <c r="A509" i="11"/>
  <c r="AB508" i="11"/>
  <c r="N508" i="11"/>
  <c r="A508" i="11"/>
  <c r="AB507" i="11"/>
  <c r="N507" i="11"/>
  <c r="A507" i="11"/>
  <c r="AB506" i="11"/>
  <c r="N506" i="11"/>
  <c r="A506" i="11"/>
  <c r="AB505" i="11"/>
  <c r="N505" i="11"/>
  <c r="A505" i="11"/>
  <c r="AB504" i="11"/>
  <c r="N504" i="11"/>
  <c r="A504" i="11"/>
  <c r="AB503" i="11"/>
  <c r="N503" i="11"/>
  <c r="A503" i="11"/>
  <c r="AB502" i="11"/>
  <c r="N502" i="11"/>
  <c r="A502" i="11"/>
  <c r="AB501" i="11"/>
  <c r="N501" i="11"/>
  <c r="A501" i="11"/>
  <c r="AB500" i="11"/>
  <c r="N500" i="11"/>
  <c r="A500" i="11"/>
  <c r="AB499" i="11"/>
  <c r="N499" i="11"/>
  <c r="A499" i="11"/>
  <c r="AB498" i="11"/>
  <c r="N498" i="11"/>
  <c r="A498" i="11"/>
  <c r="AB497" i="11"/>
  <c r="N497" i="11"/>
  <c r="A497" i="11"/>
  <c r="AB496" i="11"/>
  <c r="N496" i="11"/>
  <c r="A496" i="11"/>
  <c r="AB495" i="11"/>
  <c r="N495" i="11"/>
  <c r="A495" i="11"/>
  <c r="AB494" i="11"/>
  <c r="N494" i="11"/>
  <c r="A494" i="11"/>
  <c r="AB493" i="11"/>
  <c r="N493" i="11"/>
  <c r="A493" i="11"/>
  <c r="AB492" i="11"/>
  <c r="A492" i="11"/>
  <c r="AB491" i="11"/>
  <c r="N491" i="11"/>
  <c r="A491" i="11"/>
  <c r="AB490" i="11"/>
  <c r="N490" i="11"/>
  <c r="J490" i="11"/>
  <c r="A490" i="11" s="1"/>
  <c r="AB489" i="11"/>
  <c r="N489" i="11"/>
  <c r="A489" i="11"/>
  <c r="AB488" i="11"/>
  <c r="N488" i="11"/>
  <c r="A488" i="11"/>
  <c r="AB487" i="11"/>
  <c r="N487" i="11"/>
  <c r="A487" i="11"/>
  <c r="AB486" i="11"/>
  <c r="N486" i="11"/>
  <c r="A486" i="11"/>
  <c r="AB485" i="11"/>
  <c r="N485" i="11"/>
  <c r="A485" i="11"/>
  <c r="AB484" i="11"/>
  <c r="N484" i="11"/>
  <c r="A484" i="11"/>
  <c r="AB483" i="11"/>
  <c r="N483" i="11"/>
  <c r="A483" i="11"/>
  <c r="AB482" i="11"/>
  <c r="N482" i="11"/>
  <c r="A482" i="11"/>
  <c r="AB481" i="11"/>
  <c r="N481" i="11"/>
  <c r="A481" i="11"/>
  <c r="AB480" i="11"/>
  <c r="N480" i="11"/>
  <c r="A480" i="11"/>
  <c r="AB479" i="11"/>
  <c r="N479" i="11"/>
  <c r="A479" i="11"/>
  <c r="AB478" i="11"/>
  <c r="N478" i="11"/>
  <c r="A478" i="11"/>
  <c r="AB477" i="11"/>
  <c r="N477" i="11"/>
  <c r="A477" i="11"/>
  <c r="AB476" i="11"/>
  <c r="N476" i="11"/>
  <c r="A476" i="11"/>
  <c r="AB475" i="11"/>
  <c r="N475" i="11"/>
  <c r="A475" i="11"/>
  <c r="AB474" i="11"/>
  <c r="N474" i="11"/>
  <c r="A474" i="11"/>
  <c r="AB473" i="11"/>
  <c r="N473" i="11"/>
  <c r="A473" i="11"/>
  <c r="AB472" i="11"/>
  <c r="N472" i="11"/>
  <c r="A472" i="11"/>
  <c r="AB471" i="11"/>
  <c r="N471" i="11"/>
  <c r="A471" i="11"/>
  <c r="AB470" i="11"/>
  <c r="N470" i="11"/>
  <c r="A470" i="11"/>
  <c r="AB469" i="11"/>
  <c r="N469" i="11"/>
  <c r="A469" i="11"/>
  <c r="AB468" i="11"/>
  <c r="N468" i="11"/>
  <c r="A468" i="11"/>
  <c r="AB467" i="11"/>
  <c r="N467" i="11"/>
  <c r="A467" i="11"/>
  <c r="AB466" i="11"/>
  <c r="A466" i="11"/>
  <c r="AB465" i="11"/>
  <c r="N465" i="11"/>
  <c r="A465" i="11"/>
  <c r="AB464" i="11"/>
  <c r="N464" i="11"/>
  <c r="A464" i="11"/>
  <c r="AB463" i="11"/>
  <c r="N463" i="11"/>
  <c r="A463" i="11"/>
  <c r="AB462" i="11"/>
  <c r="A462" i="11"/>
  <c r="AB461" i="11"/>
  <c r="N461" i="11"/>
  <c r="A461" i="11"/>
  <c r="AB460" i="11"/>
  <c r="N460" i="11"/>
  <c r="A460" i="11"/>
  <c r="AB459" i="11"/>
  <c r="N459" i="11"/>
  <c r="A459" i="11"/>
  <c r="AB458" i="11"/>
  <c r="N458" i="11"/>
  <c r="A458" i="11"/>
  <c r="AB457" i="11"/>
  <c r="A457" i="11"/>
  <c r="AB456" i="11"/>
  <c r="A456" i="11"/>
  <c r="AB455" i="11"/>
  <c r="A455" i="11"/>
  <c r="AB454" i="11"/>
  <c r="N454" i="11"/>
  <c r="A454" i="11"/>
  <c r="AB453" i="11"/>
  <c r="N453" i="11"/>
  <c r="A453" i="11"/>
  <c r="AB452" i="11"/>
  <c r="A452" i="11"/>
  <c r="AB451" i="11"/>
  <c r="N451" i="11"/>
  <c r="A451" i="11"/>
  <c r="AB450" i="11"/>
  <c r="N450" i="11"/>
  <c r="A450" i="11"/>
  <c r="AB449" i="11"/>
  <c r="A449" i="11"/>
  <c r="AB448" i="11"/>
  <c r="A448" i="11"/>
  <c r="AB447" i="11"/>
  <c r="N447" i="11"/>
  <c r="A447" i="11"/>
  <c r="AB446" i="11"/>
  <c r="N446" i="11"/>
  <c r="A446" i="11"/>
  <c r="AB445" i="11"/>
  <c r="N445" i="11"/>
  <c r="A445" i="11"/>
  <c r="AB444" i="11"/>
  <c r="N444" i="11"/>
  <c r="A444" i="11"/>
  <c r="AB443" i="11"/>
  <c r="N443" i="11"/>
  <c r="A443" i="11"/>
  <c r="AB442" i="11"/>
  <c r="N442" i="11"/>
  <c r="A442" i="11"/>
  <c r="AB441" i="11"/>
  <c r="N441" i="11"/>
  <c r="A441" i="11"/>
  <c r="AB440" i="11"/>
  <c r="N440" i="11"/>
  <c r="A440" i="11"/>
  <c r="AB439" i="11"/>
  <c r="N439" i="11"/>
  <c r="A439" i="11"/>
  <c r="AB438" i="11"/>
  <c r="N438" i="11"/>
  <c r="A438" i="11"/>
  <c r="AB437" i="11"/>
  <c r="N437" i="11"/>
  <c r="A437" i="11"/>
  <c r="AB436" i="11"/>
  <c r="N436" i="11"/>
  <c r="A436" i="11"/>
  <c r="AB435" i="11"/>
  <c r="N435" i="11"/>
  <c r="A435" i="11"/>
  <c r="AB434" i="11"/>
  <c r="N434" i="11"/>
  <c r="A434" i="11"/>
  <c r="AB433" i="11"/>
  <c r="N433" i="11"/>
  <c r="A433" i="11"/>
  <c r="AB432" i="11"/>
  <c r="N432" i="11"/>
  <c r="A432" i="11"/>
  <c r="AB431" i="11"/>
  <c r="N431" i="11"/>
  <c r="A431" i="11"/>
  <c r="AB430" i="11"/>
  <c r="N430" i="11"/>
  <c r="A430" i="11"/>
  <c r="AB429" i="11"/>
  <c r="N429" i="11"/>
  <c r="A429" i="11"/>
  <c r="AB428" i="11"/>
  <c r="N428" i="11"/>
  <c r="A428" i="11"/>
  <c r="AB427" i="11"/>
  <c r="N427" i="11"/>
  <c r="A427" i="11"/>
  <c r="AB426" i="11"/>
  <c r="N426" i="11"/>
  <c r="A426" i="11"/>
  <c r="AB425" i="11"/>
  <c r="N425" i="11"/>
  <c r="A425" i="11"/>
  <c r="AB424" i="11"/>
  <c r="N424" i="11"/>
  <c r="A424" i="11"/>
  <c r="AB423" i="11"/>
  <c r="N423" i="11"/>
  <c r="A423" i="11"/>
  <c r="AB422" i="11"/>
  <c r="N422" i="11"/>
  <c r="A422" i="11"/>
  <c r="AB421" i="11"/>
  <c r="N421" i="11"/>
  <c r="A421" i="11"/>
  <c r="AB420" i="11"/>
  <c r="N420" i="11"/>
  <c r="A420" i="11"/>
  <c r="AB419" i="11"/>
  <c r="N419" i="11"/>
  <c r="A419" i="11"/>
  <c r="AB418" i="11"/>
  <c r="N418" i="11"/>
  <c r="A418" i="11"/>
  <c r="AB417" i="11"/>
  <c r="N417" i="11"/>
  <c r="A417" i="11"/>
  <c r="AB416" i="11"/>
  <c r="N416" i="11"/>
  <c r="A416" i="11"/>
  <c r="AB415" i="11"/>
  <c r="N415" i="11"/>
  <c r="A415" i="11"/>
  <c r="AB414" i="11"/>
  <c r="N414" i="11"/>
  <c r="A414" i="11"/>
  <c r="AB413" i="11"/>
  <c r="N413" i="11"/>
  <c r="A413" i="11"/>
  <c r="AB412" i="11"/>
  <c r="N412" i="11"/>
  <c r="A412" i="11"/>
  <c r="AB411" i="11"/>
  <c r="N411" i="11"/>
  <c r="A411" i="11"/>
  <c r="AB410" i="11"/>
  <c r="N410" i="11"/>
  <c r="A410" i="11"/>
  <c r="AB409" i="11"/>
  <c r="N409" i="11"/>
  <c r="A409" i="11"/>
  <c r="AB408" i="11"/>
  <c r="A408" i="11"/>
  <c r="AB407" i="11"/>
  <c r="A407" i="11"/>
  <c r="AB406" i="11"/>
  <c r="A406" i="11"/>
  <c r="AB405" i="11"/>
  <c r="N405" i="11"/>
  <c r="A405" i="11"/>
  <c r="AB404" i="11"/>
  <c r="N404" i="11"/>
  <c r="A404" i="11"/>
  <c r="AB403" i="11"/>
  <c r="N403" i="11"/>
  <c r="A403" i="11"/>
  <c r="AB402" i="11"/>
  <c r="N402" i="11"/>
  <c r="A402" i="11"/>
  <c r="AB401" i="11"/>
  <c r="N401" i="11"/>
  <c r="A401" i="11"/>
  <c r="AB400" i="11"/>
  <c r="N400" i="11"/>
  <c r="A400" i="11"/>
  <c r="AB399" i="11"/>
  <c r="N399" i="11"/>
  <c r="A399" i="11"/>
  <c r="AB398" i="11"/>
  <c r="N398" i="11"/>
  <c r="A398" i="11"/>
  <c r="AB397" i="11"/>
  <c r="N397" i="11"/>
  <c r="A397" i="11"/>
  <c r="AB396" i="11"/>
  <c r="N396" i="11"/>
  <c r="A396" i="11"/>
  <c r="AB395" i="11"/>
  <c r="N395" i="11"/>
  <c r="A395" i="11"/>
  <c r="AB394" i="11"/>
  <c r="N394" i="11"/>
  <c r="A394" i="11"/>
  <c r="AB393" i="11"/>
  <c r="A393" i="11"/>
  <c r="AB392" i="11"/>
  <c r="A392" i="11"/>
  <c r="AB391" i="11"/>
  <c r="A391" i="11"/>
  <c r="AB390" i="11"/>
  <c r="A390" i="11"/>
  <c r="AB389" i="11"/>
  <c r="N389" i="11"/>
  <c r="A389" i="11"/>
  <c r="AB388" i="11"/>
  <c r="N388" i="11"/>
  <c r="A388" i="11"/>
  <c r="AB387" i="11"/>
  <c r="N387" i="11"/>
  <c r="A387" i="11"/>
  <c r="AB386" i="11"/>
  <c r="N386" i="11"/>
  <c r="A386" i="11"/>
  <c r="AB385" i="11"/>
  <c r="N385" i="11"/>
  <c r="A385" i="11"/>
  <c r="AB384" i="11"/>
  <c r="N384" i="11"/>
  <c r="A384" i="11"/>
  <c r="AB383" i="11"/>
  <c r="N383" i="11"/>
  <c r="A383" i="11"/>
  <c r="AB382" i="11"/>
  <c r="N382" i="11"/>
  <c r="A382" i="11"/>
  <c r="AB381" i="11"/>
  <c r="N381" i="11"/>
  <c r="A381" i="11"/>
  <c r="AB380" i="11"/>
  <c r="N380" i="11"/>
  <c r="A380" i="11"/>
  <c r="AB379" i="11"/>
  <c r="N379" i="11"/>
  <c r="A379" i="11"/>
  <c r="AB378" i="11"/>
  <c r="N378" i="11"/>
  <c r="A378" i="11"/>
  <c r="AB377" i="11"/>
  <c r="N377" i="11"/>
  <c r="A377" i="11"/>
  <c r="AB376" i="11"/>
  <c r="N376" i="11"/>
  <c r="A376" i="11"/>
  <c r="AB375" i="11"/>
  <c r="N375" i="11"/>
  <c r="A375" i="11"/>
  <c r="AB374" i="11"/>
  <c r="N374" i="11"/>
  <c r="A374" i="11"/>
  <c r="AB373" i="11"/>
  <c r="N373" i="11"/>
  <c r="A373" i="11"/>
  <c r="AB372" i="11"/>
  <c r="N372" i="11"/>
  <c r="A372" i="11"/>
  <c r="AB371" i="11"/>
  <c r="N371" i="11"/>
  <c r="A371" i="11"/>
  <c r="AB370" i="11"/>
  <c r="N370" i="11"/>
  <c r="A370" i="11"/>
  <c r="AB369" i="11"/>
  <c r="N369" i="11"/>
  <c r="A369" i="11"/>
  <c r="AB368" i="11"/>
  <c r="N368" i="11"/>
  <c r="A368" i="11"/>
  <c r="AB367" i="11"/>
  <c r="N367" i="11"/>
  <c r="A367" i="11"/>
  <c r="AB366" i="11"/>
  <c r="N366" i="11"/>
  <c r="A366" i="11"/>
  <c r="AB365" i="11"/>
  <c r="N365" i="11"/>
  <c r="A365" i="11"/>
  <c r="AB364" i="11"/>
  <c r="N364" i="11"/>
  <c r="A364" i="11"/>
  <c r="AB363" i="11"/>
  <c r="N363" i="11"/>
  <c r="A363" i="11"/>
  <c r="AB362" i="11"/>
  <c r="N362" i="11"/>
  <c r="A362" i="11"/>
  <c r="AB361" i="11"/>
  <c r="N361" i="11"/>
  <c r="A361" i="11"/>
  <c r="AB360" i="11"/>
  <c r="N360" i="11"/>
  <c r="A360" i="11"/>
  <c r="AB359" i="11"/>
  <c r="N359" i="11"/>
  <c r="A359" i="11"/>
  <c r="AB358" i="11"/>
  <c r="N358" i="11"/>
  <c r="A358" i="11"/>
  <c r="AB357" i="11"/>
  <c r="N357" i="11"/>
  <c r="A357" i="11"/>
  <c r="AB356" i="11"/>
  <c r="N356" i="11"/>
  <c r="A356" i="11"/>
  <c r="AB355" i="11"/>
  <c r="N355" i="11"/>
  <c r="A355" i="11"/>
  <c r="AB354" i="11"/>
  <c r="A354" i="11"/>
  <c r="AB353" i="11"/>
  <c r="A353" i="11"/>
  <c r="AB352" i="11"/>
  <c r="A352" i="11"/>
  <c r="AB351" i="11"/>
  <c r="N351" i="11"/>
  <c r="A351" i="11"/>
  <c r="AB350" i="11"/>
  <c r="N350" i="11"/>
  <c r="A350" i="11"/>
  <c r="AB349" i="11"/>
  <c r="N349" i="11"/>
  <c r="A349" i="11"/>
  <c r="AB348" i="11"/>
  <c r="N348" i="11"/>
  <c r="A348" i="11"/>
  <c r="AB347" i="11"/>
  <c r="N347" i="11"/>
  <c r="A347" i="11"/>
  <c r="AB346" i="11"/>
  <c r="N346" i="11"/>
  <c r="A346" i="11"/>
  <c r="AB345" i="11"/>
  <c r="N345" i="11"/>
  <c r="A345" i="11"/>
  <c r="AB344" i="11"/>
  <c r="N344" i="11"/>
  <c r="A344" i="11"/>
  <c r="AB343" i="11"/>
  <c r="N343" i="11"/>
  <c r="A343" i="11"/>
  <c r="AB342" i="11"/>
  <c r="N342" i="11"/>
  <c r="A342" i="11"/>
  <c r="AB341" i="11"/>
  <c r="N341" i="11"/>
  <c r="A341" i="11"/>
  <c r="AB340" i="11"/>
  <c r="N340" i="11"/>
  <c r="A340" i="11"/>
  <c r="AB339" i="11"/>
  <c r="N339" i="11"/>
  <c r="A339" i="11"/>
  <c r="AB338" i="11"/>
  <c r="N338" i="11"/>
  <c r="A338" i="11"/>
  <c r="AB337" i="11"/>
  <c r="N337" i="11"/>
  <c r="A337" i="11"/>
  <c r="AB336" i="11"/>
  <c r="N336" i="11"/>
  <c r="A336" i="11"/>
  <c r="AB335" i="11"/>
  <c r="N335" i="11"/>
  <c r="A335" i="11"/>
  <c r="AB334" i="11"/>
  <c r="N334" i="11"/>
  <c r="A334" i="11"/>
  <c r="AB333" i="11"/>
  <c r="N333" i="11"/>
  <c r="A333" i="11"/>
  <c r="AB332" i="11"/>
  <c r="N332" i="11"/>
  <c r="A332" i="11"/>
  <c r="AB331" i="11"/>
  <c r="N331" i="11"/>
  <c r="A331" i="11"/>
  <c r="AB330" i="11"/>
  <c r="N330" i="11"/>
  <c r="A330" i="11"/>
  <c r="AB329" i="11"/>
  <c r="N329" i="11"/>
  <c r="A329" i="11"/>
  <c r="AB328" i="11"/>
  <c r="N328" i="11"/>
  <c r="A328" i="11"/>
  <c r="AB327" i="11"/>
  <c r="N327" i="11"/>
  <c r="A327" i="11"/>
  <c r="AB326" i="11"/>
  <c r="S326" i="11"/>
  <c r="N326" i="11"/>
  <c r="A326" i="11"/>
  <c r="AB325" i="11"/>
  <c r="S325" i="11"/>
  <c r="J325" i="11"/>
  <c r="A325" i="11" s="1"/>
  <c r="AB324" i="11"/>
  <c r="S324" i="11"/>
  <c r="J604" i="15" s="1"/>
  <c r="N324" i="11"/>
  <c r="J324" i="11"/>
  <c r="A324" i="11" s="1"/>
  <c r="AB323" i="11"/>
  <c r="S323" i="11"/>
  <c r="J608" i="15" s="1"/>
  <c r="N323" i="11"/>
  <c r="J323" i="11"/>
  <c r="A323" i="11" s="1"/>
  <c r="AB322" i="11"/>
  <c r="S322" i="11"/>
  <c r="J322" i="11"/>
  <c r="A322" i="11" s="1"/>
  <c r="AB321" i="11"/>
  <c r="S321" i="11"/>
  <c r="N321" i="11"/>
  <c r="A321" i="11"/>
  <c r="AB320" i="11"/>
  <c r="S320" i="11"/>
  <c r="A320" i="11"/>
  <c r="AB319" i="11"/>
  <c r="S319" i="11"/>
  <c r="N319" i="11"/>
  <c r="A319" i="11"/>
  <c r="AB318" i="11"/>
  <c r="S318" i="11"/>
  <c r="A318" i="11"/>
  <c r="AB317" i="11"/>
  <c r="N317" i="11"/>
  <c r="A317" i="11"/>
  <c r="AB316" i="11"/>
  <c r="A316" i="11"/>
  <c r="AB315" i="11"/>
  <c r="A315" i="11"/>
  <c r="AB314" i="11"/>
  <c r="A314" i="11"/>
  <c r="AB313" i="11"/>
  <c r="A313" i="11"/>
  <c r="AB312" i="11"/>
  <c r="A312" i="11"/>
  <c r="AB311" i="11"/>
  <c r="A311" i="11"/>
  <c r="AB310" i="11"/>
  <c r="A310" i="11"/>
  <c r="AB309" i="11"/>
  <c r="A309" i="11"/>
  <c r="AB308" i="11"/>
  <c r="A308" i="11"/>
  <c r="AB307" i="11"/>
  <c r="A307" i="11"/>
  <c r="AB306" i="11"/>
  <c r="N306" i="11"/>
  <c r="J306" i="11"/>
  <c r="A306" i="11" s="1"/>
  <c r="AB305" i="11"/>
  <c r="N305" i="11"/>
  <c r="J305" i="11"/>
  <c r="A305" i="11" s="1"/>
  <c r="AB304" i="11"/>
  <c r="N304" i="11"/>
  <c r="J304" i="11"/>
  <c r="A304" i="11" s="1"/>
  <c r="AB303" i="11"/>
  <c r="N303" i="11"/>
  <c r="J303" i="11"/>
  <c r="A303" i="11" s="1"/>
  <c r="AB302" i="11"/>
  <c r="J302" i="11"/>
  <c r="A302" i="11" s="1"/>
  <c r="AB301" i="11"/>
  <c r="J301" i="11"/>
  <c r="A301" i="11" s="1"/>
  <c r="AB300" i="11"/>
  <c r="N300" i="11"/>
  <c r="J300" i="11"/>
  <c r="A300" i="11" s="1"/>
  <c r="AB299" i="11"/>
  <c r="N299" i="11"/>
  <c r="J299" i="11"/>
  <c r="A299" i="11" s="1"/>
  <c r="AB298" i="11"/>
  <c r="J298" i="11"/>
  <c r="A298" i="11" s="1"/>
  <c r="AB297" i="11"/>
  <c r="J297" i="11"/>
  <c r="A297" i="11" s="1"/>
  <c r="AB296" i="11"/>
  <c r="J296" i="11"/>
  <c r="A296" i="11" s="1"/>
  <c r="AB295" i="11"/>
  <c r="N295" i="11"/>
  <c r="J295" i="11"/>
  <c r="A295" i="11" s="1"/>
  <c r="AB294" i="11"/>
  <c r="J294" i="11"/>
  <c r="A294" i="11" s="1"/>
  <c r="AB293" i="11"/>
  <c r="N293" i="11"/>
  <c r="J293" i="11"/>
  <c r="A293" i="11" s="1"/>
  <c r="AB292" i="11"/>
  <c r="N292" i="11"/>
  <c r="J292" i="11"/>
  <c r="A292" i="11" s="1"/>
  <c r="AB291" i="11"/>
  <c r="J291" i="11"/>
  <c r="A291" i="11" s="1"/>
  <c r="AB290" i="11"/>
  <c r="J290" i="11"/>
  <c r="A290" i="11" s="1"/>
  <c r="AB289" i="11"/>
  <c r="N289" i="11"/>
  <c r="J289" i="11"/>
  <c r="A289" i="11" s="1"/>
  <c r="AB288" i="11"/>
  <c r="N288" i="11"/>
  <c r="J288" i="11"/>
  <c r="A288" i="11" s="1"/>
  <c r="AB287" i="11"/>
  <c r="N287" i="11"/>
  <c r="J287" i="11"/>
  <c r="A287" i="11" s="1"/>
  <c r="AB286" i="11"/>
  <c r="J286" i="11"/>
  <c r="A286" i="11" s="1"/>
  <c r="AB285" i="11"/>
  <c r="J285" i="11"/>
  <c r="A285" i="11" s="1"/>
  <c r="AB284" i="11"/>
  <c r="J284" i="11"/>
  <c r="A284" i="11" s="1"/>
  <c r="AB283" i="11"/>
  <c r="A283" i="11"/>
  <c r="AB282" i="11"/>
  <c r="A282" i="11"/>
  <c r="AB281" i="11"/>
  <c r="S281" i="11"/>
  <c r="N281" i="11"/>
  <c r="A281" i="11"/>
  <c r="AB280" i="11"/>
  <c r="N280" i="11"/>
  <c r="A280" i="11"/>
  <c r="AB279" i="11"/>
  <c r="N279" i="11"/>
  <c r="A279" i="11"/>
  <c r="AB278" i="11"/>
  <c r="N278" i="11"/>
  <c r="A278" i="11"/>
  <c r="AB277" i="11"/>
  <c r="N277" i="11"/>
  <c r="A277" i="11"/>
  <c r="AB276" i="11"/>
  <c r="N276" i="11"/>
  <c r="A276" i="11"/>
  <c r="AB275" i="11"/>
  <c r="A275" i="11"/>
  <c r="AB274" i="11"/>
  <c r="A274" i="11"/>
  <c r="AB273" i="11"/>
  <c r="A273" i="11"/>
  <c r="AB272" i="11"/>
  <c r="A272" i="11"/>
  <c r="AB271" i="11"/>
  <c r="N271" i="11"/>
  <c r="A271" i="11"/>
  <c r="AB270" i="11"/>
  <c r="N270" i="11"/>
  <c r="A270" i="11"/>
  <c r="AB269" i="11"/>
  <c r="N269" i="11"/>
  <c r="A269" i="11"/>
  <c r="AB268" i="11"/>
  <c r="N268" i="11"/>
  <c r="A268" i="11"/>
  <c r="AB267" i="11"/>
  <c r="N267" i="11"/>
  <c r="A267" i="11"/>
  <c r="AB266" i="11"/>
  <c r="N266" i="11"/>
  <c r="A266" i="11"/>
  <c r="AB265" i="11"/>
  <c r="N265" i="11"/>
  <c r="A265" i="11"/>
  <c r="AB264" i="11"/>
  <c r="N264" i="11"/>
  <c r="A264" i="11"/>
  <c r="AB263" i="11"/>
  <c r="N263" i="11"/>
  <c r="A263" i="11"/>
  <c r="AB262" i="11"/>
  <c r="N262" i="11"/>
  <c r="A262" i="11"/>
  <c r="AB261" i="11"/>
  <c r="N261" i="11"/>
  <c r="A261" i="11"/>
  <c r="AB260" i="11"/>
  <c r="N260" i="11"/>
  <c r="A260" i="11"/>
  <c r="AB259" i="11"/>
  <c r="N259" i="11"/>
  <c r="A259" i="11"/>
  <c r="AB258" i="11"/>
  <c r="N258" i="11"/>
  <c r="A258" i="11"/>
  <c r="AB257" i="11"/>
  <c r="S257" i="11"/>
  <c r="N257" i="11"/>
  <c r="A257" i="11"/>
  <c r="AB256" i="11"/>
  <c r="N256" i="11"/>
  <c r="A256" i="11"/>
  <c r="AB255" i="11"/>
  <c r="N255" i="11"/>
  <c r="A255" i="11"/>
  <c r="AB254" i="11"/>
  <c r="N254" i="11"/>
  <c r="A254" i="11"/>
  <c r="AB253" i="11"/>
  <c r="A253" i="11"/>
  <c r="AB252" i="11"/>
  <c r="A252" i="11"/>
  <c r="AB251" i="11"/>
  <c r="A251" i="11"/>
  <c r="AB250" i="11"/>
  <c r="A250" i="11"/>
  <c r="AB249" i="11"/>
  <c r="A249" i="11"/>
  <c r="AB248" i="11"/>
  <c r="A248" i="11"/>
  <c r="AB247" i="11"/>
  <c r="S247" i="11"/>
  <c r="A247" i="11"/>
  <c r="AB246" i="11"/>
  <c r="S246" i="11"/>
  <c r="J206" i="15" s="1"/>
  <c r="A246" i="11"/>
  <c r="AB245" i="11"/>
  <c r="S245" i="11"/>
  <c r="J688" i="15" s="1"/>
  <c r="A245" i="11"/>
  <c r="AB244" i="11"/>
  <c r="S244" i="11"/>
  <c r="A244" i="11"/>
  <c r="AB243" i="11"/>
  <c r="S243" i="11"/>
  <c r="N243" i="11"/>
  <c r="A243" i="11"/>
  <c r="AB242" i="11"/>
  <c r="S242" i="11"/>
  <c r="N242" i="11"/>
  <c r="A242" i="11"/>
  <c r="AB241" i="11"/>
  <c r="S241" i="11"/>
  <c r="N241" i="11"/>
  <c r="A241" i="11"/>
  <c r="AB240" i="11"/>
  <c r="N240" i="11"/>
  <c r="A240" i="11"/>
  <c r="AB239" i="11"/>
  <c r="N239" i="11"/>
  <c r="A239" i="11"/>
  <c r="AB238" i="11"/>
  <c r="A238" i="11"/>
  <c r="AB237" i="11"/>
  <c r="A237" i="11"/>
  <c r="AB236" i="11"/>
  <c r="A236" i="11"/>
  <c r="AB235" i="11"/>
  <c r="A235" i="11"/>
  <c r="AB234" i="11"/>
  <c r="N234" i="11"/>
  <c r="A234" i="11"/>
  <c r="AB233" i="11"/>
  <c r="A233" i="11"/>
  <c r="AB232" i="11"/>
  <c r="A232" i="11"/>
  <c r="AB231" i="11"/>
  <c r="A231" i="11"/>
  <c r="AB230" i="11"/>
  <c r="A230" i="11"/>
  <c r="AB229" i="11"/>
  <c r="N229" i="11"/>
  <c r="A229" i="11"/>
  <c r="AB228" i="11"/>
  <c r="A228" i="11"/>
  <c r="AB227" i="11"/>
  <c r="A227" i="11"/>
  <c r="AB226" i="11"/>
  <c r="A226" i="11"/>
  <c r="AB225" i="11"/>
  <c r="A225" i="11"/>
  <c r="AB224" i="11"/>
  <c r="A224" i="11"/>
  <c r="AB223" i="11"/>
  <c r="A223" i="11"/>
  <c r="AB222" i="11"/>
  <c r="A222" i="11"/>
  <c r="AB221" i="11"/>
  <c r="S221" i="11"/>
  <c r="N221" i="11"/>
  <c r="A221" i="11"/>
  <c r="AB220" i="11"/>
  <c r="N220" i="11"/>
  <c r="A220" i="11"/>
  <c r="AB219" i="11"/>
  <c r="N219" i="11"/>
  <c r="A219" i="11"/>
  <c r="AB218" i="11"/>
  <c r="N218" i="11"/>
  <c r="J218" i="11"/>
  <c r="A218" i="11" s="1"/>
  <c r="AB217" i="11"/>
  <c r="J217" i="11"/>
  <c r="A217" i="11" s="1"/>
  <c r="AB216" i="11"/>
  <c r="J216" i="11"/>
  <c r="A216" i="11" s="1"/>
  <c r="AB215" i="11"/>
  <c r="J215" i="11"/>
  <c r="A215" i="11" s="1"/>
  <c r="AB214" i="11"/>
  <c r="S214" i="11"/>
  <c r="J214" i="11"/>
  <c r="A214" i="11" s="1"/>
  <c r="AB213" i="11"/>
  <c r="J213" i="11"/>
  <c r="A213" i="11" s="1"/>
  <c r="AB212" i="11"/>
  <c r="N212" i="11"/>
  <c r="A212" i="11"/>
  <c r="AB211" i="11"/>
  <c r="N211" i="11"/>
  <c r="A211" i="11"/>
  <c r="AB210" i="11"/>
  <c r="N210" i="11"/>
  <c r="A210" i="11"/>
  <c r="AB209" i="11"/>
  <c r="N209" i="11"/>
  <c r="A209" i="11"/>
  <c r="AB208" i="11"/>
  <c r="J208" i="11"/>
  <c r="A208" i="11" s="1"/>
  <c r="AB207" i="11"/>
  <c r="J207" i="11"/>
  <c r="A207" i="11" s="1"/>
  <c r="AB206" i="11"/>
  <c r="J206" i="11"/>
  <c r="A206" i="11" s="1"/>
  <c r="AB205" i="11"/>
  <c r="J205" i="11"/>
  <c r="A205" i="11" s="1"/>
  <c r="AB204" i="11"/>
  <c r="J204" i="11"/>
  <c r="A204" i="11" s="1"/>
  <c r="AB203" i="11"/>
  <c r="J203" i="11"/>
  <c r="A203" i="11" s="1"/>
  <c r="AB202" i="11"/>
  <c r="J202" i="11"/>
  <c r="A202" i="11" s="1"/>
  <c r="AB201" i="11"/>
  <c r="J201" i="11"/>
  <c r="A201" i="11" s="1"/>
  <c r="AB200" i="11"/>
  <c r="J200" i="11"/>
  <c r="A200" i="11" s="1"/>
  <c r="AB199" i="11"/>
  <c r="J199" i="11"/>
  <c r="A199" i="11" s="1"/>
  <c r="AB198" i="11"/>
  <c r="J198" i="11"/>
  <c r="A198" i="11" s="1"/>
  <c r="AB197" i="11"/>
  <c r="J197" i="11"/>
  <c r="A197" i="11" s="1"/>
  <c r="AB196" i="11"/>
  <c r="N196" i="11"/>
  <c r="J196" i="11"/>
  <c r="A196" i="11" s="1"/>
  <c r="AB195" i="11"/>
  <c r="J195" i="11"/>
  <c r="A195" i="11" s="1"/>
  <c r="AB194" i="11"/>
  <c r="J194" i="11"/>
  <c r="A194" i="11" s="1"/>
  <c r="AB193" i="11"/>
  <c r="J193" i="11"/>
  <c r="A193" i="11" s="1"/>
  <c r="AB192" i="11"/>
  <c r="J192" i="11"/>
  <c r="A192" i="11" s="1"/>
  <c r="AB191" i="11"/>
  <c r="J191" i="11"/>
  <c r="A191" i="11" s="1"/>
  <c r="AB190" i="11"/>
  <c r="J190" i="11"/>
  <c r="A190" i="11" s="1"/>
  <c r="AB189" i="11"/>
  <c r="J189" i="11"/>
  <c r="A189" i="11" s="1"/>
  <c r="AB188" i="11"/>
  <c r="J188" i="11"/>
  <c r="A188" i="11" s="1"/>
  <c r="AB187" i="11"/>
  <c r="N187" i="11"/>
  <c r="J187" i="11"/>
  <c r="A187" i="11" s="1"/>
  <c r="AB186" i="11"/>
  <c r="N186" i="11"/>
  <c r="J186" i="11"/>
  <c r="A186" i="11" s="1"/>
  <c r="AB185" i="11"/>
  <c r="N185" i="11"/>
  <c r="J185" i="11"/>
  <c r="A185" i="11" s="1"/>
  <c r="AB184" i="11"/>
  <c r="N184" i="11"/>
  <c r="J184" i="11"/>
  <c r="A184" i="11" s="1"/>
  <c r="AB183" i="11"/>
  <c r="N183" i="11"/>
  <c r="J183" i="11"/>
  <c r="A183" i="11" s="1"/>
  <c r="AB182" i="11"/>
  <c r="J182" i="11"/>
  <c r="A182" i="11" s="1"/>
  <c r="AB181" i="11"/>
  <c r="J181" i="11"/>
  <c r="A181" i="11" s="1"/>
  <c r="AB180" i="11"/>
  <c r="S180" i="11"/>
  <c r="J180" i="11"/>
  <c r="A180" i="11" s="1"/>
  <c r="AB179" i="11"/>
  <c r="N179" i="11"/>
  <c r="J179" i="11"/>
  <c r="A179" i="11" s="1"/>
  <c r="AB178" i="11"/>
  <c r="N178" i="11"/>
  <c r="J178" i="11"/>
  <c r="A178" i="11" s="1"/>
  <c r="AB177" i="11"/>
  <c r="N177" i="11"/>
  <c r="J177" i="11"/>
  <c r="A177" i="11" s="1"/>
  <c r="AB176" i="11"/>
  <c r="N176" i="11"/>
  <c r="J176" i="11"/>
  <c r="A176" i="11" s="1"/>
  <c r="AB175" i="11"/>
  <c r="N175" i="11"/>
  <c r="J175" i="11"/>
  <c r="A175" i="11" s="1"/>
  <c r="AB174" i="11"/>
  <c r="N174" i="11"/>
  <c r="J174" i="11"/>
  <c r="A174" i="11" s="1"/>
  <c r="AB173" i="11"/>
  <c r="N173" i="11"/>
  <c r="J173" i="11"/>
  <c r="A173" i="11" s="1"/>
  <c r="AB172" i="11"/>
  <c r="N172" i="11"/>
  <c r="J172" i="11"/>
  <c r="A172" i="11" s="1"/>
  <c r="AB171" i="11"/>
  <c r="N171" i="11"/>
  <c r="J171" i="11"/>
  <c r="A171" i="11" s="1"/>
  <c r="AB170" i="11"/>
  <c r="N170" i="11"/>
  <c r="J170" i="11"/>
  <c r="A170" i="11" s="1"/>
  <c r="AB169" i="11"/>
  <c r="J169" i="11"/>
  <c r="A169" i="11" s="1"/>
  <c r="AB168" i="11"/>
  <c r="J168" i="11"/>
  <c r="A168" i="11" s="1"/>
  <c r="AB167" i="11"/>
  <c r="J167" i="11"/>
  <c r="A167" i="11" s="1"/>
  <c r="AB166" i="11"/>
  <c r="J166" i="11"/>
  <c r="A166" i="11" s="1"/>
  <c r="AB165" i="11"/>
  <c r="J165" i="11"/>
  <c r="A165" i="11" s="1"/>
  <c r="AB164" i="11"/>
  <c r="J164" i="11"/>
  <c r="A164" i="11" s="1"/>
  <c r="AB163" i="11"/>
  <c r="J163" i="11"/>
  <c r="A163" i="11" s="1"/>
  <c r="AB162" i="11"/>
  <c r="N162" i="11"/>
  <c r="J162" i="11"/>
  <c r="A162" i="11" s="1"/>
  <c r="AB161" i="11"/>
  <c r="N161" i="11"/>
  <c r="J161" i="11"/>
  <c r="A161" i="11" s="1"/>
  <c r="AB160" i="11"/>
  <c r="N160" i="11"/>
  <c r="J160" i="11"/>
  <c r="A160" i="11" s="1"/>
  <c r="AB159" i="11"/>
  <c r="N159" i="11"/>
  <c r="J159" i="11"/>
  <c r="A159" i="11" s="1"/>
  <c r="AB158" i="11"/>
  <c r="J158" i="11"/>
  <c r="A158" i="11" s="1"/>
  <c r="AB157" i="11"/>
  <c r="J157" i="11"/>
  <c r="A157" i="11" s="1"/>
  <c r="AB156" i="11"/>
  <c r="J156" i="11"/>
  <c r="A156" i="11" s="1"/>
  <c r="AB155" i="11"/>
  <c r="N155" i="11"/>
  <c r="J155" i="11"/>
  <c r="A155" i="11" s="1"/>
  <c r="AB154" i="11"/>
  <c r="N154" i="11"/>
  <c r="J154" i="11"/>
  <c r="A154" i="11" s="1"/>
  <c r="AB153" i="11"/>
  <c r="N153" i="11"/>
  <c r="J153" i="11"/>
  <c r="A153" i="11" s="1"/>
  <c r="AB152" i="11"/>
  <c r="N152" i="11"/>
  <c r="J152" i="11"/>
  <c r="A152" i="11" s="1"/>
  <c r="AB151" i="11"/>
  <c r="J151" i="11"/>
  <c r="A151" i="11" s="1"/>
  <c r="AB150" i="11"/>
  <c r="J150" i="11"/>
  <c r="A150" i="11" s="1"/>
  <c r="AB149" i="11"/>
  <c r="J149" i="11"/>
  <c r="A149" i="11" s="1"/>
  <c r="AB148" i="11"/>
  <c r="J148" i="11"/>
  <c r="A148" i="11" s="1"/>
  <c r="AB147" i="11"/>
  <c r="J147" i="11"/>
  <c r="A147" i="11" s="1"/>
  <c r="AB146" i="11"/>
  <c r="N146" i="11"/>
  <c r="J146" i="11"/>
  <c r="A146" i="11" s="1"/>
  <c r="AB145" i="11"/>
  <c r="N145" i="11"/>
  <c r="J145" i="11"/>
  <c r="A145" i="11" s="1"/>
  <c r="AB144" i="11"/>
  <c r="J144" i="11"/>
  <c r="A144" i="11" s="1"/>
  <c r="AB143" i="11"/>
  <c r="J143" i="11"/>
  <c r="A143" i="11" s="1"/>
  <c r="AB142" i="11"/>
  <c r="J142" i="11"/>
  <c r="A142" i="11" s="1"/>
  <c r="AB141" i="11"/>
  <c r="J141" i="11"/>
  <c r="A141" i="11" s="1"/>
  <c r="AB140" i="11"/>
  <c r="J140" i="11"/>
  <c r="A140" i="11" s="1"/>
  <c r="AB139" i="11"/>
  <c r="S139" i="11"/>
  <c r="J139" i="11"/>
  <c r="A139" i="11" s="1"/>
  <c r="AB138" i="11"/>
  <c r="N138" i="11"/>
  <c r="J138" i="11"/>
  <c r="A138" i="11" s="1"/>
  <c r="AB137" i="11"/>
  <c r="N137" i="11"/>
  <c r="J137" i="11"/>
  <c r="A137" i="11" s="1"/>
  <c r="AB136" i="11"/>
  <c r="N136" i="11"/>
  <c r="J136" i="11"/>
  <c r="A136" i="11" s="1"/>
  <c r="AB135" i="11"/>
  <c r="J135" i="11"/>
  <c r="A135" i="11" s="1"/>
  <c r="AB134" i="11"/>
  <c r="J134" i="11"/>
  <c r="A134" i="11"/>
  <c r="AB133" i="11"/>
  <c r="J133" i="11"/>
  <c r="A133" i="11" s="1"/>
  <c r="AB132" i="11"/>
  <c r="J132" i="11"/>
  <c r="A132" i="11" s="1"/>
  <c r="AB131" i="11"/>
  <c r="N131" i="11"/>
  <c r="J131" i="11"/>
  <c r="A131" i="11" s="1"/>
  <c r="AB130" i="11"/>
  <c r="N130" i="11"/>
  <c r="J130" i="11"/>
  <c r="A130" i="11" s="1"/>
  <c r="AB129" i="11"/>
  <c r="N129" i="11"/>
  <c r="J129" i="11"/>
  <c r="A129" i="11" s="1"/>
  <c r="AB128" i="11"/>
  <c r="N128" i="11"/>
  <c r="J128" i="11"/>
  <c r="A128" i="11" s="1"/>
  <c r="AB127" i="11"/>
  <c r="N127" i="11"/>
  <c r="J127" i="11"/>
  <c r="A127" i="11" s="1"/>
  <c r="AB126" i="11"/>
  <c r="J126" i="11"/>
  <c r="A126" i="11" s="1"/>
  <c r="AB125" i="11"/>
  <c r="J125" i="11"/>
  <c r="A125" i="11" s="1"/>
  <c r="AB124" i="11"/>
  <c r="J124" i="11"/>
  <c r="A124" i="11" s="1"/>
  <c r="AB123" i="11"/>
  <c r="S123" i="11"/>
  <c r="J123" i="11"/>
  <c r="A123" i="11" s="1"/>
  <c r="AB122" i="11"/>
  <c r="N122" i="11"/>
  <c r="J122" i="11"/>
  <c r="A122" i="11" s="1"/>
  <c r="AB121" i="11"/>
  <c r="N121" i="11"/>
  <c r="J121" i="11"/>
  <c r="A121" i="11" s="1"/>
  <c r="AB120" i="11"/>
  <c r="N120" i="11"/>
  <c r="J120" i="11"/>
  <c r="A120" i="11" s="1"/>
  <c r="AB119" i="11"/>
  <c r="S119" i="11"/>
  <c r="N119" i="11"/>
  <c r="J119" i="11"/>
  <c r="A119" i="11" s="1"/>
  <c r="AB118" i="11"/>
  <c r="J118" i="11"/>
  <c r="A118" i="11" s="1"/>
  <c r="AB117" i="11"/>
  <c r="J117" i="11"/>
  <c r="A117" i="11" s="1"/>
  <c r="AB116" i="11"/>
  <c r="J116" i="11"/>
  <c r="A116" i="11" s="1"/>
  <c r="AB115" i="11"/>
  <c r="N115" i="11"/>
  <c r="J115" i="11"/>
  <c r="A115" i="11" s="1"/>
  <c r="AB114" i="11"/>
  <c r="N114" i="11"/>
  <c r="J114" i="11"/>
  <c r="A114" i="11" s="1"/>
  <c r="AB113" i="11"/>
  <c r="N113" i="11"/>
  <c r="J113" i="11"/>
  <c r="A113" i="11" s="1"/>
  <c r="AB112" i="11"/>
  <c r="N112" i="11"/>
  <c r="J112" i="11"/>
  <c r="A112" i="11" s="1"/>
  <c r="AB111" i="11"/>
  <c r="N111" i="11"/>
  <c r="J111" i="11"/>
  <c r="A111" i="11" s="1"/>
  <c r="AB110" i="11"/>
  <c r="N110" i="11"/>
  <c r="J110" i="11"/>
  <c r="A110" i="11" s="1"/>
  <c r="AB109" i="11"/>
  <c r="J109" i="11"/>
  <c r="A109" i="11" s="1"/>
  <c r="AB108" i="11"/>
  <c r="J108" i="11"/>
  <c r="A108" i="11" s="1"/>
  <c r="AB107" i="11"/>
  <c r="J107" i="11"/>
  <c r="A107" i="11" s="1"/>
  <c r="AB106" i="11"/>
  <c r="J106" i="11"/>
  <c r="A106" i="11" s="1"/>
  <c r="AB105" i="11"/>
  <c r="J105" i="11"/>
  <c r="A105" i="11" s="1"/>
  <c r="AB104" i="11"/>
  <c r="J104" i="11"/>
  <c r="A104" i="11" s="1"/>
  <c r="AB103" i="11"/>
  <c r="J103" i="11"/>
  <c r="A103" i="11" s="1"/>
  <c r="AB102" i="11"/>
  <c r="J102" i="11"/>
  <c r="A102" i="11" s="1"/>
  <c r="AB101" i="11"/>
  <c r="J101" i="11"/>
  <c r="A101" i="11" s="1"/>
  <c r="AB100" i="11"/>
  <c r="J100" i="11"/>
  <c r="A100" i="11" s="1"/>
  <c r="AB99" i="11"/>
  <c r="J99" i="11"/>
  <c r="A99" i="11"/>
  <c r="AB98" i="11"/>
  <c r="J98" i="11"/>
  <c r="A98" i="11" s="1"/>
  <c r="AB97" i="11"/>
  <c r="J97" i="11"/>
  <c r="A97" i="11" s="1"/>
  <c r="AB96" i="11"/>
  <c r="J96" i="11"/>
  <c r="A96" i="11" s="1"/>
  <c r="AB95" i="11"/>
  <c r="J95" i="11"/>
  <c r="A95" i="11" s="1"/>
  <c r="AB94" i="11"/>
  <c r="J94" i="11"/>
  <c r="A94" i="11" s="1"/>
  <c r="AB93" i="11"/>
  <c r="J93" i="11"/>
  <c r="A93" i="11" s="1"/>
  <c r="AB92" i="11"/>
  <c r="J92" i="11"/>
  <c r="A92" i="11" s="1"/>
  <c r="AB91" i="11"/>
  <c r="J91" i="11"/>
  <c r="A91" i="11" s="1"/>
  <c r="AB90" i="11"/>
  <c r="J90" i="11"/>
  <c r="A90" i="11" s="1"/>
  <c r="AB89" i="11"/>
  <c r="J89" i="11"/>
  <c r="A89" i="11" s="1"/>
  <c r="AB88" i="11"/>
  <c r="J88" i="11"/>
  <c r="A88" i="11" s="1"/>
  <c r="AB87" i="11"/>
  <c r="J87" i="11"/>
  <c r="A87" i="11" s="1"/>
  <c r="AB86" i="11"/>
  <c r="J86" i="11"/>
  <c r="A86" i="11" s="1"/>
  <c r="AB85" i="11"/>
  <c r="J85" i="11"/>
  <c r="A85" i="11" s="1"/>
  <c r="AB84" i="11"/>
  <c r="J84" i="11"/>
  <c r="A84" i="11" s="1"/>
  <c r="AB83" i="11"/>
  <c r="J83" i="11"/>
  <c r="A83" i="11" s="1"/>
  <c r="AB82" i="11"/>
  <c r="J82" i="11"/>
  <c r="A82" i="11" s="1"/>
  <c r="AB81" i="11"/>
  <c r="J81" i="11"/>
  <c r="A81" i="11" s="1"/>
  <c r="AB80" i="11"/>
  <c r="J80" i="11"/>
  <c r="A80" i="11" s="1"/>
  <c r="AB79" i="11"/>
  <c r="J79" i="11"/>
  <c r="A79" i="11" s="1"/>
  <c r="AB78" i="11"/>
  <c r="J78" i="11"/>
  <c r="A78" i="11" s="1"/>
  <c r="AB77" i="11"/>
  <c r="J77" i="11"/>
  <c r="A77" i="11" s="1"/>
  <c r="AB76" i="11"/>
  <c r="J76" i="11"/>
  <c r="A76" i="11" s="1"/>
  <c r="AB75" i="11"/>
  <c r="J75" i="11"/>
  <c r="A75" i="11" s="1"/>
  <c r="AB74" i="11"/>
  <c r="J74" i="11"/>
  <c r="A74" i="11" s="1"/>
  <c r="AB73" i="11"/>
  <c r="J73" i="11"/>
  <c r="A73" i="11" s="1"/>
  <c r="AB72" i="11"/>
  <c r="J72" i="11"/>
  <c r="A72" i="11" s="1"/>
  <c r="AB71" i="11"/>
  <c r="J71" i="11"/>
  <c r="A71" i="11" s="1"/>
  <c r="AB70" i="11"/>
  <c r="J70" i="11"/>
  <c r="A70" i="11" s="1"/>
  <c r="AB69" i="11"/>
  <c r="J69" i="11"/>
  <c r="A69" i="11" s="1"/>
  <c r="AB68" i="11"/>
  <c r="J68" i="11"/>
  <c r="A68" i="11" s="1"/>
  <c r="AB67" i="11"/>
  <c r="J67" i="11"/>
  <c r="A67" i="11" s="1"/>
  <c r="AB66" i="11"/>
  <c r="J66" i="11"/>
  <c r="A66" i="11" s="1"/>
  <c r="AB65" i="11"/>
  <c r="J65" i="11"/>
  <c r="A65" i="11" s="1"/>
  <c r="AB64" i="11"/>
  <c r="J64" i="11"/>
  <c r="A64" i="11" s="1"/>
  <c r="AB63" i="11"/>
  <c r="J63" i="11"/>
  <c r="A63" i="11" s="1"/>
  <c r="AB62" i="11"/>
  <c r="J62" i="11"/>
  <c r="A62" i="11" s="1"/>
  <c r="AB61" i="11"/>
  <c r="J61" i="11"/>
  <c r="A61" i="11" s="1"/>
  <c r="AB60" i="11"/>
  <c r="J60" i="11"/>
  <c r="A60" i="11" s="1"/>
  <c r="AB59" i="11"/>
  <c r="J59" i="11"/>
  <c r="A59" i="11" s="1"/>
  <c r="AB58" i="11"/>
  <c r="J58" i="11"/>
  <c r="A58" i="11" s="1"/>
  <c r="AB57" i="11"/>
  <c r="J57" i="11"/>
  <c r="A57" i="11" s="1"/>
  <c r="AB56" i="11"/>
  <c r="J56" i="11"/>
  <c r="A56" i="11" s="1"/>
  <c r="AB55" i="11"/>
  <c r="J55" i="11"/>
  <c r="A55" i="11" s="1"/>
  <c r="AB54" i="11"/>
  <c r="J54" i="11"/>
  <c r="A54" i="11" s="1"/>
  <c r="AB53" i="11"/>
  <c r="N53" i="11"/>
  <c r="J53" i="11"/>
  <c r="A53" i="11" s="1"/>
  <c r="AB52" i="11"/>
  <c r="N52" i="11"/>
  <c r="J52" i="11"/>
  <c r="A52" i="11" s="1"/>
  <c r="AB51" i="11"/>
  <c r="J51" i="11"/>
  <c r="A51" i="11" s="1"/>
  <c r="AB50" i="11"/>
  <c r="J50" i="11"/>
  <c r="A50" i="11" s="1"/>
  <c r="AB49" i="11"/>
  <c r="J49" i="11"/>
  <c r="A49" i="11" s="1"/>
  <c r="AB48" i="11"/>
  <c r="J48" i="11"/>
  <c r="A48" i="11" s="1"/>
  <c r="AB47" i="11"/>
  <c r="J47" i="11"/>
  <c r="A47" i="11" s="1"/>
  <c r="AB46" i="11"/>
  <c r="J46" i="11"/>
  <c r="A46" i="11" s="1"/>
  <c r="AB45" i="11"/>
  <c r="J45" i="11"/>
  <c r="A45" i="11" s="1"/>
  <c r="AB44" i="11"/>
  <c r="N44" i="11"/>
  <c r="J44" i="11"/>
  <c r="A44" i="11" s="1"/>
  <c r="AB43" i="11"/>
  <c r="N43" i="11"/>
  <c r="J43" i="11"/>
  <c r="A43" i="11" s="1"/>
  <c r="AB42" i="11"/>
  <c r="N42" i="11"/>
  <c r="J42" i="11"/>
  <c r="A42" i="11" s="1"/>
  <c r="AB41" i="11"/>
  <c r="J41" i="11"/>
  <c r="A41" i="11" s="1"/>
  <c r="AB40" i="11"/>
  <c r="J40" i="11"/>
  <c r="A40" i="11" s="1"/>
  <c r="AB39" i="11"/>
  <c r="J39" i="11"/>
  <c r="A39" i="11" s="1"/>
  <c r="AB38" i="11"/>
  <c r="J38" i="11"/>
  <c r="A38" i="11" s="1"/>
  <c r="AB37" i="11"/>
  <c r="J37" i="11"/>
  <c r="A37" i="11" s="1"/>
  <c r="AB36" i="11"/>
  <c r="J36" i="11"/>
  <c r="A36" i="11" s="1"/>
  <c r="AB35" i="11"/>
  <c r="J35" i="11"/>
  <c r="A35" i="11" s="1"/>
  <c r="AB34" i="11"/>
  <c r="J34" i="11"/>
  <c r="A34" i="11" s="1"/>
  <c r="AB33" i="11"/>
  <c r="N33" i="11"/>
  <c r="J33" i="11"/>
  <c r="A33" i="11" s="1"/>
  <c r="AB32" i="11"/>
  <c r="J32" i="11"/>
  <c r="A32" i="11" s="1"/>
  <c r="AB31" i="11"/>
  <c r="J31" i="11"/>
  <c r="A31" i="11" s="1"/>
  <c r="AB30" i="11"/>
  <c r="J30" i="11"/>
  <c r="A30" i="11" s="1"/>
  <c r="AB29" i="11"/>
  <c r="J29" i="11"/>
  <c r="A29" i="11" s="1"/>
  <c r="AB28" i="11"/>
  <c r="J28" i="11"/>
  <c r="A28" i="11" s="1"/>
  <c r="AB27" i="11"/>
  <c r="N27" i="11"/>
  <c r="J27" i="11"/>
  <c r="A27" i="11" s="1"/>
  <c r="AB26" i="11"/>
  <c r="N26" i="11"/>
  <c r="J26" i="11"/>
  <c r="A26" i="11" s="1"/>
  <c r="AB25" i="11"/>
  <c r="J25" i="11"/>
  <c r="A25" i="11" s="1"/>
  <c r="AB24" i="11"/>
  <c r="J24" i="11"/>
  <c r="A24" i="11" s="1"/>
  <c r="AB23" i="11"/>
  <c r="J23" i="11"/>
  <c r="A23" i="11" s="1"/>
  <c r="AB22" i="11"/>
  <c r="J22" i="11"/>
  <c r="A22" i="11" s="1"/>
  <c r="AB21" i="11"/>
  <c r="J21" i="11"/>
  <c r="A21" i="11" s="1"/>
  <c r="AB20" i="11"/>
  <c r="N20" i="11"/>
  <c r="J20" i="11"/>
  <c r="A20" i="11" s="1"/>
  <c r="AB19" i="11"/>
  <c r="J19" i="11"/>
  <c r="A19" i="11" s="1"/>
  <c r="AB18" i="11"/>
  <c r="J18" i="11"/>
  <c r="A18" i="11" s="1"/>
  <c r="AB17" i="11"/>
  <c r="J17" i="11"/>
  <c r="A17" i="11" s="1"/>
  <c r="AB16" i="11"/>
  <c r="J16" i="11"/>
  <c r="A16" i="11" s="1"/>
  <c r="AB15" i="11"/>
  <c r="J15" i="11"/>
  <c r="A15" i="11" s="1"/>
  <c r="AB14" i="11"/>
  <c r="J14" i="11"/>
  <c r="A14" i="11" s="1"/>
  <c r="AB13" i="11"/>
  <c r="J13" i="11"/>
  <c r="A13" i="11" s="1"/>
  <c r="AB12" i="11"/>
  <c r="J12" i="11"/>
  <c r="A12" i="11" s="1"/>
  <c r="AB11" i="11"/>
  <c r="J11" i="11"/>
  <c r="A11" i="11" s="1"/>
  <c r="AB10" i="11"/>
  <c r="J10" i="11"/>
  <c r="A10" i="11" s="1"/>
  <c r="AB9" i="11"/>
  <c r="J9" i="11"/>
  <c r="A9" i="11" s="1"/>
  <c r="AB8" i="11"/>
  <c r="J8" i="11"/>
  <c r="A8" i="11" s="1"/>
  <c r="AB7" i="11"/>
  <c r="J7" i="11"/>
  <c r="A7" i="11" s="1"/>
  <c r="AB6" i="11"/>
  <c r="J6" i="11"/>
  <c r="A6" i="11" s="1"/>
  <c r="AB5" i="11"/>
  <c r="J5" i="11"/>
  <c r="A5" i="11" s="1"/>
  <c r="AB4" i="11"/>
  <c r="N4" i="11"/>
  <c r="J4" i="11"/>
  <c r="A4" i="11" s="1"/>
  <c r="AB3" i="11"/>
  <c r="J3" i="11"/>
  <c r="A3" i="11" s="1"/>
  <c r="AB2" i="11"/>
  <c r="J2" i="11"/>
  <c r="A2" i="11" s="1"/>
  <c r="V28" i="10"/>
  <c r="K28" i="10"/>
  <c r="H28" i="10"/>
  <c r="A28" i="10"/>
  <c r="V27" i="10"/>
  <c r="K27" i="10"/>
  <c r="H27" i="10"/>
  <c r="A27" i="10"/>
  <c r="V26" i="10"/>
  <c r="K26" i="10"/>
  <c r="H26" i="10"/>
  <c r="A26" i="10"/>
  <c r="V25" i="10"/>
  <c r="K25" i="10"/>
  <c r="H25" i="10"/>
  <c r="A25" i="10"/>
  <c r="V24" i="10"/>
  <c r="K24" i="10"/>
  <c r="H24" i="10"/>
  <c r="A24" i="10"/>
  <c r="V23" i="10"/>
  <c r="K23" i="10"/>
  <c r="H23" i="10"/>
  <c r="A23" i="10"/>
  <c r="V22" i="10"/>
  <c r="K22" i="10"/>
  <c r="H22" i="10"/>
  <c r="A22" i="10"/>
  <c r="V21" i="10"/>
  <c r="K21" i="10"/>
  <c r="H21" i="10"/>
  <c r="A21" i="10"/>
  <c r="V20" i="10"/>
  <c r="K20" i="10"/>
  <c r="H20" i="10"/>
  <c r="A20" i="10"/>
  <c r="V19" i="10"/>
  <c r="K19" i="10"/>
  <c r="H19" i="10"/>
  <c r="A19" i="10"/>
  <c r="V18" i="10"/>
  <c r="K18" i="10"/>
  <c r="H18" i="10"/>
  <c r="A18" i="10"/>
  <c r="V17" i="10"/>
  <c r="K17" i="10"/>
  <c r="H17" i="10"/>
  <c r="A17" i="10"/>
  <c r="V16" i="10"/>
  <c r="K16" i="10"/>
  <c r="H16" i="10"/>
  <c r="A16" i="10"/>
  <c r="V15" i="10"/>
  <c r="K15" i="10"/>
  <c r="H15" i="10"/>
  <c r="A15" i="10"/>
  <c r="V14" i="10"/>
  <c r="K14" i="10"/>
  <c r="H14" i="10"/>
  <c r="A14" i="10"/>
  <c r="V13" i="10"/>
  <c r="K13" i="10"/>
  <c r="H13" i="10"/>
  <c r="A13" i="10"/>
  <c r="V12" i="10"/>
  <c r="K12" i="10"/>
  <c r="H12" i="10"/>
  <c r="A12" i="10"/>
  <c r="V11" i="10"/>
  <c r="K11" i="10"/>
  <c r="H11" i="10"/>
  <c r="A11" i="10"/>
  <c r="V10" i="10"/>
  <c r="K10" i="10"/>
  <c r="H10" i="10"/>
  <c r="A10" i="10"/>
  <c r="V9" i="10"/>
  <c r="K9" i="10"/>
  <c r="H9" i="10"/>
  <c r="A9" i="10"/>
  <c r="V8" i="10"/>
  <c r="K8" i="10"/>
  <c r="H8" i="10"/>
  <c r="A8" i="10"/>
  <c r="V7" i="10"/>
  <c r="K7" i="10"/>
  <c r="H7" i="10"/>
  <c r="A7" i="10"/>
  <c r="V6" i="10"/>
  <c r="K6" i="10"/>
  <c r="H6" i="10"/>
  <c r="A6" i="10"/>
  <c r="V5" i="10"/>
  <c r="K5" i="10"/>
  <c r="H5" i="10"/>
  <c r="V4" i="10"/>
  <c r="K4" i="10"/>
  <c r="H4" i="10"/>
  <c r="V3" i="10"/>
  <c r="K3" i="10"/>
  <c r="H3" i="10"/>
  <c r="V2" i="10"/>
  <c r="K2" i="10"/>
  <c r="H2" i="10"/>
  <c r="A20" i="9"/>
  <c r="A19" i="9"/>
  <c r="A18" i="9"/>
  <c r="A17" i="9"/>
  <c r="A9" i="9"/>
  <c r="A8" i="9"/>
  <c r="A7" i="9"/>
  <c r="A6" i="9"/>
  <c r="A5" i="9"/>
  <c r="A4" i="9"/>
  <c r="A2" i="9"/>
  <c r="A2897" i="8"/>
  <c r="A2896" i="8"/>
  <c r="A2895" i="8"/>
  <c r="A2894" i="8"/>
  <c r="A2893" i="8"/>
  <c r="A2892" i="8"/>
  <c r="A2891" i="8"/>
  <c r="A2890" i="8"/>
  <c r="A2889" i="8"/>
  <c r="N2888" i="8"/>
  <c r="A2888" i="8"/>
  <c r="A2887" i="8"/>
  <c r="A2886" i="8"/>
  <c r="A2885" i="8"/>
  <c r="A2884" i="8"/>
  <c r="A2883" i="8"/>
  <c r="S2882" i="8"/>
  <c r="A2882" i="8"/>
  <c r="S2881" i="8"/>
  <c r="A2881" i="8"/>
  <c r="S2880" i="8"/>
  <c r="A2880" i="8"/>
  <c r="S2879" i="8"/>
  <c r="A2879" i="8"/>
  <c r="S2878" i="8"/>
  <c r="A2878" i="8"/>
  <c r="S2877" i="8"/>
  <c r="A2877" i="8"/>
  <c r="S2876" i="8"/>
  <c r="A2876" i="8"/>
  <c r="S2875" i="8"/>
  <c r="A2875" i="8"/>
  <c r="S2874" i="8"/>
  <c r="A2874" i="8"/>
  <c r="S2873" i="8"/>
  <c r="A2873" i="8"/>
  <c r="S2872" i="8"/>
  <c r="A2872" i="8"/>
  <c r="S2871" i="8"/>
  <c r="A2871" i="8"/>
  <c r="S2870" i="8"/>
  <c r="A2870" i="8"/>
  <c r="S2869" i="8"/>
  <c r="A2869" i="8"/>
  <c r="S2868" i="8"/>
  <c r="A2868" i="8"/>
  <c r="S2867" i="8"/>
  <c r="A2867" i="8"/>
  <c r="S2866" i="8"/>
  <c r="A2866" i="8"/>
  <c r="S2865" i="8"/>
  <c r="A2865" i="8"/>
  <c r="S2864" i="8"/>
  <c r="A2864" i="8"/>
  <c r="S2863" i="8"/>
  <c r="A2863" i="8"/>
  <c r="S2862" i="8"/>
  <c r="A2862" i="8"/>
  <c r="S2861" i="8"/>
  <c r="A2861" i="8"/>
  <c r="S2860" i="8"/>
  <c r="A2860" i="8"/>
  <c r="S2859" i="8"/>
  <c r="A2859" i="8"/>
  <c r="S2858" i="8"/>
  <c r="A2858" i="8"/>
  <c r="S2857" i="8"/>
  <c r="A2857" i="8"/>
  <c r="S2856" i="8"/>
  <c r="A2856" i="8"/>
  <c r="S2855" i="8"/>
  <c r="A2855" i="8"/>
  <c r="S2854" i="8"/>
  <c r="A2854" i="8"/>
  <c r="S2853" i="8"/>
  <c r="H900" i="15" s="1"/>
  <c r="A2853" i="8"/>
  <c r="S2852" i="8"/>
  <c r="A2852" i="8"/>
  <c r="S2851" i="8"/>
  <c r="A2851" i="8"/>
  <c r="S2850" i="8"/>
  <c r="A2850" i="8"/>
  <c r="S2849" i="8"/>
  <c r="A2849" i="8"/>
  <c r="S2848" i="8"/>
  <c r="A2848" i="8"/>
  <c r="S2847" i="8"/>
  <c r="A2847" i="8"/>
  <c r="S2846" i="8"/>
  <c r="A2846" i="8"/>
  <c r="A2845" i="8"/>
  <c r="S2844" i="8"/>
  <c r="A2844" i="8"/>
  <c r="S2843" i="8"/>
  <c r="A2843" i="8"/>
  <c r="S2842" i="8"/>
  <c r="A2842" i="8"/>
  <c r="S2841" i="8"/>
  <c r="A2841" i="8"/>
  <c r="S2840" i="8"/>
  <c r="A2840" i="8"/>
  <c r="S2839" i="8"/>
  <c r="A2839" i="8"/>
  <c r="S2838" i="8"/>
  <c r="A2838" i="8"/>
  <c r="S2837" i="8"/>
  <c r="A2837" i="8"/>
  <c r="S2836" i="8"/>
  <c r="A2836" i="8"/>
  <c r="S2835" i="8"/>
  <c r="A2835" i="8"/>
  <c r="S2834" i="8"/>
  <c r="A2834" i="8"/>
  <c r="S2833" i="8"/>
  <c r="A2833" i="8"/>
  <c r="S2832" i="8"/>
  <c r="A2832" i="8"/>
  <c r="S2831" i="8"/>
  <c r="A2831" i="8"/>
  <c r="S2830" i="8"/>
  <c r="A2830" i="8"/>
  <c r="S2829" i="8"/>
  <c r="A2829" i="8"/>
  <c r="S2828" i="8"/>
  <c r="A2828" i="8"/>
  <c r="S2827" i="8"/>
  <c r="A2827" i="8"/>
  <c r="S2826" i="8"/>
  <c r="A2826" i="8"/>
  <c r="S2825" i="8"/>
  <c r="A2825" i="8"/>
  <c r="S2824" i="8"/>
  <c r="A2824" i="8"/>
  <c r="S2823" i="8"/>
  <c r="A2823" i="8"/>
  <c r="S2822" i="8"/>
  <c r="A2822" i="8"/>
  <c r="S2821" i="8"/>
  <c r="A2821" i="8"/>
  <c r="S2820" i="8"/>
  <c r="A2820" i="8"/>
  <c r="S2819" i="8"/>
  <c r="A2819" i="8"/>
  <c r="S2818" i="8"/>
  <c r="A2818" i="8"/>
  <c r="S2817" i="8"/>
  <c r="A2817" i="8"/>
  <c r="S2816" i="8"/>
  <c r="O2816" i="8"/>
  <c r="A2816" i="8"/>
  <c r="S2815" i="8"/>
  <c r="A2815" i="8"/>
  <c r="S2814" i="8"/>
  <c r="A2814" i="8"/>
  <c r="S2813" i="8"/>
  <c r="A2813" i="8"/>
  <c r="S2812" i="8"/>
  <c r="A2812" i="8"/>
  <c r="S2811" i="8"/>
  <c r="A2811" i="8"/>
  <c r="S2810" i="8"/>
  <c r="A2810" i="8"/>
  <c r="S2809" i="8"/>
  <c r="A2809" i="8"/>
  <c r="S2808" i="8"/>
  <c r="A2808" i="8"/>
  <c r="S2807" i="8"/>
  <c r="A2807" i="8"/>
  <c r="S2806" i="8"/>
  <c r="A2806" i="8"/>
  <c r="S2805" i="8"/>
  <c r="A2805" i="8"/>
  <c r="S2804" i="8"/>
  <c r="A2804" i="8"/>
  <c r="S2803" i="8"/>
  <c r="A2803" i="8"/>
  <c r="S2802" i="8"/>
  <c r="A2802" i="8"/>
  <c r="S2801" i="8"/>
  <c r="A2801" i="8"/>
  <c r="S2800" i="8"/>
  <c r="A2800" i="8"/>
  <c r="S2799" i="8"/>
  <c r="A2799" i="8"/>
  <c r="S2798" i="8"/>
  <c r="A2798" i="8"/>
  <c r="S2797" i="8"/>
  <c r="A2797" i="8"/>
  <c r="S2796" i="8"/>
  <c r="A2796" i="8"/>
  <c r="S2795" i="8"/>
  <c r="A2795" i="8"/>
  <c r="S2794" i="8"/>
  <c r="A2794" i="8"/>
  <c r="S2793" i="8"/>
  <c r="A2793" i="8"/>
  <c r="S2792" i="8"/>
  <c r="A2792" i="8"/>
  <c r="S2791" i="8"/>
  <c r="A2791" i="8"/>
  <c r="S2790" i="8"/>
  <c r="A2790" i="8"/>
  <c r="S2789" i="8"/>
  <c r="A2789" i="8"/>
  <c r="S2788" i="8"/>
  <c r="A2788" i="8"/>
  <c r="S2787" i="8"/>
  <c r="A2787" i="8"/>
  <c r="S2786" i="8"/>
  <c r="N2786" i="8"/>
  <c r="A2786" i="8"/>
  <c r="S2785" i="8"/>
  <c r="A2785" i="8"/>
  <c r="AB2784" i="8"/>
  <c r="S2784" i="8"/>
  <c r="A2784" i="8"/>
  <c r="AB2783" i="8"/>
  <c r="S2783" i="8"/>
  <c r="A2783" i="8"/>
  <c r="AB2782" i="8"/>
  <c r="S2782" i="8"/>
  <c r="A2782" i="8"/>
  <c r="AB2781" i="8"/>
  <c r="S2781" i="8"/>
  <c r="A2781" i="8"/>
  <c r="AB2780" i="8"/>
  <c r="S2780" i="8"/>
  <c r="A2780" i="8"/>
  <c r="AB2779" i="8"/>
  <c r="A2779" i="8"/>
  <c r="AB2778" i="8"/>
  <c r="S2778" i="8"/>
  <c r="A2778" i="8"/>
  <c r="AB2777" i="8"/>
  <c r="S2777" i="8"/>
  <c r="A2777" i="8"/>
  <c r="AB2776" i="8"/>
  <c r="S2776" i="8"/>
  <c r="A2776" i="8"/>
  <c r="AB2775" i="8"/>
  <c r="S2775" i="8"/>
  <c r="A2775" i="8"/>
  <c r="AB2774" i="8"/>
  <c r="S2774" i="8"/>
  <c r="A2774" i="8"/>
  <c r="AB2773" i="8"/>
  <c r="S2773" i="8"/>
  <c r="A2773" i="8"/>
  <c r="AB2772" i="8"/>
  <c r="S2772" i="8"/>
  <c r="A2772" i="8"/>
  <c r="AB2771" i="8"/>
  <c r="S2771" i="8"/>
  <c r="A2771" i="8"/>
  <c r="AB2770" i="8"/>
  <c r="S2770" i="8"/>
  <c r="A2770" i="8"/>
  <c r="AB2769" i="8"/>
  <c r="S2769" i="8"/>
  <c r="A2769" i="8"/>
  <c r="AB2768" i="8"/>
  <c r="S2768" i="8"/>
  <c r="H241" i="15" s="1"/>
  <c r="A2768" i="8"/>
  <c r="AB2767" i="8"/>
  <c r="S2767" i="8"/>
  <c r="A2767" i="8"/>
  <c r="AB2766" i="8"/>
  <c r="S2766" i="8"/>
  <c r="A2766" i="8"/>
  <c r="AB2765" i="8"/>
  <c r="S2765" i="8"/>
  <c r="A2765" i="8"/>
  <c r="AB2764" i="8"/>
  <c r="S2764" i="8"/>
  <c r="A2764" i="8"/>
  <c r="AB2763" i="8"/>
  <c r="S2763" i="8"/>
  <c r="A2763" i="8"/>
  <c r="AB2762" i="8"/>
  <c r="S2762" i="8"/>
  <c r="A2762" i="8"/>
  <c r="AB2761" i="8"/>
  <c r="S2761" i="8"/>
  <c r="A2761" i="8"/>
  <c r="AB2760" i="8"/>
  <c r="S2760" i="8"/>
  <c r="A2760" i="8"/>
  <c r="AB2759" i="8"/>
  <c r="S2759" i="8"/>
  <c r="H249" i="15" s="1"/>
  <c r="A2759" i="8"/>
  <c r="AB2758" i="8"/>
  <c r="A2758" i="8"/>
  <c r="AB2757" i="8"/>
  <c r="A2757" i="8"/>
  <c r="AB2756" i="8"/>
  <c r="A2756" i="8"/>
  <c r="AB2755" i="8"/>
  <c r="A2755" i="8"/>
  <c r="AB2754" i="8"/>
  <c r="A2754" i="8"/>
  <c r="AB2753" i="8"/>
  <c r="A2753" i="8"/>
  <c r="AB2752" i="8"/>
  <c r="A2752" i="8"/>
  <c r="AB2751" i="8"/>
  <c r="S2751" i="8"/>
  <c r="A2751" i="8"/>
  <c r="AB2750" i="8"/>
  <c r="S2750" i="8"/>
  <c r="A2750" i="8"/>
  <c r="AB2749" i="8"/>
  <c r="S2749" i="8"/>
  <c r="A2749" i="8"/>
  <c r="AB2748" i="8"/>
  <c r="S2748" i="8"/>
  <c r="A2748" i="8"/>
  <c r="AB2747" i="8"/>
  <c r="S2747" i="8"/>
  <c r="A2747" i="8"/>
  <c r="AB2746" i="8"/>
  <c r="S2746" i="8"/>
  <c r="A2746" i="8"/>
  <c r="AB2745" i="8"/>
  <c r="S2745" i="8"/>
  <c r="A2745" i="8"/>
  <c r="AB2744" i="8"/>
  <c r="S2744" i="8"/>
  <c r="A2744" i="8"/>
  <c r="AB2743" i="8"/>
  <c r="S2743" i="8"/>
  <c r="A2743" i="8"/>
  <c r="AB2742" i="8"/>
  <c r="S2742" i="8"/>
  <c r="A2742" i="8"/>
  <c r="AB2741" i="8"/>
  <c r="S2741" i="8"/>
  <c r="A2741" i="8"/>
  <c r="AB2740" i="8"/>
  <c r="S2740" i="8"/>
  <c r="A2740" i="8"/>
  <c r="AB2739" i="8"/>
  <c r="S2739" i="8"/>
  <c r="A2739" i="8"/>
  <c r="AB2738" i="8"/>
  <c r="S2738" i="8"/>
  <c r="A2738" i="8"/>
  <c r="AB2737" i="8"/>
  <c r="S2737" i="8"/>
  <c r="A2737" i="8"/>
  <c r="AB2736" i="8"/>
  <c r="S2736" i="8"/>
  <c r="A2736" i="8"/>
  <c r="AB2735" i="8"/>
  <c r="S2735" i="8"/>
  <c r="A2735" i="8"/>
  <c r="AB2734" i="8"/>
  <c r="S2734" i="8"/>
  <c r="A2734" i="8"/>
  <c r="AB2733" i="8"/>
  <c r="S2733" i="8"/>
  <c r="H458" i="15" s="1"/>
  <c r="A2733" i="8"/>
  <c r="AB2732" i="8"/>
  <c r="S2732" i="8"/>
  <c r="A2732" i="8"/>
  <c r="AB2731" i="8"/>
  <c r="S2731" i="8"/>
  <c r="A2731" i="8"/>
  <c r="AB2730" i="8"/>
  <c r="S2730" i="8"/>
  <c r="A2730" i="8"/>
  <c r="AB2729" i="8"/>
  <c r="S2729" i="8"/>
  <c r="A2729" i="8"/>
  <c r="AB2728" i="8"/>
  <c r="S2728" i="8"/>
  <c r="A2728" i="8"/>
  <c r="AB2727" i="8"/>
  <c r="S2727" i="8"/>
  <c r="A2727" i="8"/>
  <c r="AB2726" i="8"/>
  <c r="S2726" i="8"/>
  <c r="A2726" i="8"/>
  <c r="AB2725" i="8"/>
  <c r="S2725" i="8"/>
  <c r="A2725" i="8"/>
  <c r="AB2724" i="8"/>
  <c r="S2724" i="8"/>
  <c r="A2724" i="8"/>
  <c r="AB2723" i="8"/>
  <c r="S2723" i="8"/>
  <c r="A2723" i="8"/>
  <c r="AB2722" i="8"/>
  <c r="S2722" i="8"/>
  <c r="A2722" i="8"/>
  <c r="AB2721" i="8"/>
  <c r="S2721" i="8"/>
  <c r="A2721" i="8"/>
  <c r="AB2720" i="8"/>
  <c r="S2720" i="8"/>
  <c r="A2720" i="8"/>
  <c r="AB2719" i="8"/>
  <c r="S2719" i="8"/>
  <c r="A2719" i="8"/>
  <c r="AB2718" i="8"/>
  <c r="S2718" i="8"/>
  <c r="A2718" i="8"/>
  <c r="AB2717" i="8"/>
  <c r="S2717" i="8"/>
  <c r="A2717" i="8"/>
  <c r="AB2716" i="8"/>
  <c r="S2716" i="8"/>
  <c r="A2716" i="8"/>
  <c r="AB2715" i="8"/>
  <c r="S2715" i="8"/>
  <c r="A2715" i="8"/>
  <c r="AB2714" i="8"/>
  <c r="S2714" i="8"/>
  <c r="A2714" i="8"/>
  <c r="AB2713" i="8"/>
  <c r="S2713" i="8"/>
  <c r="A2713" i="8"/>
  <c r="AB2712" i="8"/>
  <c r="S2712" i="8"/>
  <c r="A2712" i="8"/>
  <c r="AB2711" i="8"/>
  <c r="S2711" i="8"/>
  <c r="A2711" i="8"/>
  <c r="AB2710" i="8"/>
  <c r="S2710" i="8"/>
  <c r="A2710" i="8"/>
  <c r="AB2709" i="8"/>
  <c r="S2709" i="8"/>
  <c r="A2709" i="8"/>
  <c r="AB2708" i="8"/>
  <c r="S2708" i="8"/>
  <c r="A2708" i="8"/>
  <c r="AB2707" i="8"/>
  <c r="S2707" i="8"/>
  <c r="A2707" i="8"/>
  <c r="AB2706" i="8"/>
  <c r="S2706" i="8"/>
  <c r="A2706" i="8"/>
  <c r="AB2705" i="8"/>
  <c r="S2705" i="8"/>
  <c r="A2705" i="8"/>
  <c r="AB2704" i="8"/>
  <c r="S2704" i="8"/>
  <c r="A2704" i="8"/>
  <c r="AB2703" i="8"/>
  <c r="S2703" i="8"/>
  <c r="A2703" i="8"/>
  <c r="AB2702" i="8"/>
  <c r="S2702" i="8"/>
  <c r="A2702" i="8"/>
  <c r="AB2701" i="8"/>
  <c r="S2701" i="8"/>
  <c r="A2701" i="8"/>
  <c r="AB2700" i="8"/>
  <c r="S2700" i="8"/>
  <c r="A2700" i="8"/>
  <c r="AB2699" i="8"/>
  <c r="S2699" i="8"/>
  <c r="A2699" i="8"/>
  <c r="AB2698" i="8"/>
  <c r="S2698" i="8"/>
  <c r="A2698" i="8"/>
  <c r="AB2697" i="8"/>
  <c r="S2697" i="8"/>
  <c r="A2697" i="8"/>
  <c r="AB2696" i="8"/>
  <c r="S2696" i="8"/>
  <c r="A2696" i="8"/>
  <c r="AB2695" i="8"/>
  <c r="S2695" i="8"/>
  <c r="A2695" i="8"/>
  <c r="AB2694" i="8"/>
  <c r="S2694" i="8"/>
  <c r="A2694" i="8"/>
  <c r="AB2693" i="8"/>
  <c r="S2693" i="8"/>
  <c r="A2693" i="8"/>
  <c r="AB2692" i="8"/>
  <c r="S2692" i="8"/>
  <c r="A2692" i="8"/>
  <c r="AB2691" i="8"/>
  <c r="S2691" i="8"/>
  <c r="A2691" i="8"/>
  <c r="AB2690" i="8"/>
  <c r="S2690" i="8"/>
  <c r="A2690" i="8"/>
  <c r="AB2689" i="8"/>
  <c r="S2689" i="8"/>
  <c r="A2689" i="8"/>
  <c r="AB2688" i="8"/>
  <c r="S2688" i="8"/>
  <c r="A2688" i="8"/>
  <c r="AB2687" i="8"/>
  <c r="S2687" i="8"/>
  <c r="A2687" i="8"/>
  <c r="AB2686" i="8"/>
  <c r="S2686" i="8"/>
  <c r="A2686" i="8"/>
  <c r="AB2685" i="8"/>
  <c r="S2685" i="8"/>
  <c r="A2685" i="8"/>
  <c r="AB2684" i="8"/>
  <c r="S2684" i="8"/>
  <c r="A2684" i="8"/>
  <c r="AB2683" i="8"/>
  <c r="S2683" i="8"/>
  <c r="A2683" i="8"/>
  <c r="AB2682" i="8"/>
  <c r="S2682" i="8"/>
  <c r="A2682" i="8"/>
  <c r="AB2681" i="8"/>
  <c r="S2681" i="8"/>
  <c r="A2681" i="8"/>
  <c r="AB2680" i="8"/>
  <c r="S2680" i="8"/>
  <c r="A2680" i="8"/>
  <c r="AB2679" i="8"/>
  <c r="S2679" i="8"/>
  <c r="A2679" i="8"/>
  <c r="AB2678" i="8"/>
  <c r="S2678" i="8"/>
  <c r="A2678" i="8"/>
  <c r="AB2677" i="8"/>
  <c r="S2677" i="8"/>
  <c r="A2677" i="8"/>
  <c r="AB2676" i="8"/>
  <c r="S2676" i="8"/>
  <c r="A2676" i="8"/>
  <c r="AB2675" i="8"/>
  <c r="S2675" i="8"/>
  <c r="A2675" i="8"/>
  <c r="AB2674" i="8"/>
  <c r="S2674" i="8"/>
  <c r="A2674" i="8"/>
  <c r="AB2673" i="8"/>
  <c r="S2673" i="8"/>
  <c r="A2673" i="8"/>
  <c r="AB2672" i="8"/>
  <c r="S2672" i="8"/>
  <c r="A2672" i="8"/>
  <c r="AB2671" i="8"/>
  <c r="S2671" i="8"/>
  <c r="A2671" i="8"/>
  <c r="AB2670" i="8"/>
  <c r="S2670" i="8"/>
  <c r="A2670" i="8"/>
  <c r="AB2669" i="8"/>
  <c r="S2669" i="8"/>
  <c r="A2669" i="8"/>
  <c r="AB2668" i="8"/>
  <c r="S2668" i="8"/>
  <c r="A2668" i="8"/>
  <c r="AB2667" i="8"/>
  <c r="S2667" i="8"/>
  <c r="A2667" i="8"/>
  <c r="AB2666" i="8"/>
  <c r="A2666" i="8"/>
  <c r="AB2665" i="8"/>
  <c r="A2665" i="8"/>
  <c r="AB2664" i="8"/>
  <c r="A2664" i="8"/>
  <c r="AB2663" i="8"/>
  <c r="S2663" i="8"/>
  <c r="A2663" i="8"/>
  <c r="AB2662" i="8"/>
  <c r="S2662" i="8"/>
  <c r="A2662" i="8"/>
  <c r="AB2661" i="8"/>
  <c r="S2661" i="8"/>
  <c r="A2661" i="8"/>
  <c r="AB2660" i="8"/>
  <c r="S2660" i="8"/>
  <c r="A2660" i="8"/>
  <c r="AB2659" i="8"/>
  <c r="S2659" i="8"/>
  <c r="A2659" i="8"/>
  <c r="AB2658" i="8"/>
  <c r="S2658" i="8"/>
  <c r="A2658" i="8"/>
  <c r="AB2657" i="8"/>
  <c r="S2657" i="8"/>
  <c r="A2657" i="8"/>
  <c r="AB2656" i="8"/>
  <c r="S2656" i="8"/>
  <c r="A2656" i="8"/>
  <c r="AB2655" i="8"/>
  <c r="S2655" i="8"/>
  <c r="A2655" i="8"/>
  <c r="AB2654" i="8"/>
  <c r="S2654" i="8"/>
  <c r="A2654" i="8"/>
  <c r="AB2653" i="8"/>
  <c r="S2653" i="8"/>
  <c r="A2653" i="8"/>
  <c r="AB2652" i="8"/>
  <c r="S2652" i="8"/>
  <c r="A2652" i="8"/>
  <c r="AB2651" i="8"/>
  <c r="S2651" i="8"/>
  <c r="A2651" i="8"/>
  <c r="AB2650" i="8"/>
  <c r="S2650" i="8"/>
  <c r="A2650" i="8"/>
  <c r="AB2649" i="8"/>
  <c r="S2649" i="8"/>
  <c r="A2649" i="8"/>
  <c r="AB2648" i="8"/>
  <c r="S2648" i="8"/>
  <c r="A2648" i="8"/>
  <c r="AB2647" i="8"/>
  <c r="S2647" i="8"/>
  <c r="A2647" i="8"/>
  <c r="AB2646" i="8"/>
  <c r="A2646" i="8"/>
  <c r="AB2645" i="8"/>
  <c r="S2645" i="8"/>
  <c r="A2645" i="8"/>
  <c r="AB2644" i="8"/>
  <c r="S2644" i="8"/>
  <c r="A2644" i="8"/>
  <c r="AB2643" i="8"/>
  <c r="S2643" i="8"/>
  <c r="A2643" i="8"/>
  <c r="AB2642" i="8"/>
  <c r="S2642" i="8"/>
  <c r="A2642" i="8"/>
  <c r="AB2641" i="8"/>
  <c r="S2641" i="8"/>
  <c r="A2641" i="8"/>
  <c r="AB2640" i="8"/>
  <c r="S2640" i="8"/>
  <c r="A2640" i="8"/>
  <c r="AB2639" i="8"/>
  <c r="S2639" i="8"/>
  <c r="A2639" i="8"/>
  <c r="AB2638" i="8"/>
  <c r="AB2637" i="8"/>
  <c r="A2637" i="8"/>
  <c r="AB2636" i="8"/>
  <c r="A2636" i="8"/>
  <c r="AB2635" i="8"/>
  <c r="A2635" i="8"/>
  <c r="AB2634" i="8"/>
  <c r="A2634" i="8"/>
  <c r="AB2633" i="8"/>
  <c r="A2633" i="8"/>
  <c r="AB2632" i="8"/>
  <c r="A2632" i="8"/>
  <c r="AB2631" i="8"/>
  <c r="A2631" i="8"/>
  <c r="AB2630" i="8"/>
  <c r="A2630" i="8"/>
  <c r="AB2629" i="8"/>
  <c r="A2629" i="8"/>
  <c r="AB2628" i="8"/>
  <c r="A2628" i="8"/>
  <c r="AB2627" i="8"/>
  <c r="A2627" i="8"/>
  <c r="AB2626" i="8"/>
  <c r="A2626" i="8"/>
  <c r="AB2625" i="8"/>
  <c r="A2625" i="8"/>
  <c r="AB2624" i="8"/>
  <c r="A2624" i="8"/>
  <c r="AB2623" i="8"/>
  <c r="A2623" i="8"/>
  <c r="AB2622" i="8"/>
  <c r="A2622" i="8"/>
  <c r="AB2621" i="8"/>
  <c r="A2621" i="8"/>
  <c r="AB2620" i="8"/>
  <c r="A2620" i="8"/>
  <c r="AB2619" i="8"/>
  <c r="A2619" i="8"/>
  <c r="AB2618" i="8"/>
  <c r="A2618" i="8"/>
  <c r="AB2617" i="8"/>
  <c r="A2617" i="8"/>
  <c r="AB2616" i="8"/>
  <c r="A2616" i="8"/>
  <c r="AB2615" i="8"/>
  <c r="A2615" i="8"/>
  <c r="AB2614" i="8"/>
  <c r="A2614" i="8"/>
  <c r="AB2613" i="8"/>
  <c r="A2613" i="8"/>
  <c r="AB2612" i="8"/>
  <c r="A2612" i="8"/>
  <c r="AB2611" i="8"/>
  <c r="S2611" i="8"/>
  <c r="A2611" i="8"/>
  <c r="AB2610" i="8"/>
  <c r="S2610" i="8"/>
  <c r="A2610" i="8"/>
  <c r="AB2609" i="8"/>
  <c r="S2609" i="8"/>
  <c r="A2609" i="8"/>
  <c r="AB2608" i="8"/>
  <c r="S2608" i="8"/>
  <c r="A2608" i="8"/>
  <c r="AB2607" i="8"/>
  <c r="S2607" i="8"/>
  <c r="A2607" i="8"/>
  <c r="AB2606" i="8"/>
  <c r="S2606" i="8"/>
  <c r="N2606" i="8"/>
  <c r="A2606" i="8"/>
  <c r="AB2605" i="8"/>
  <c r="S2605" i="8"/>
  <c r="N2605" i="8"/>
  <c r="A2605" i="8"/>
  <c r="AB2604" i="8"/>
  <c r="A2604" i="8"/>
  <c r="AB2603" i="8"/>
  <c r="A2603" i="8"/>
  <c r="AB2602" i="8"/>
  <c r="A2602" i="8"/>
  <c r="AB2601" i="8"/>
  <c r="A2601" i="8"/>
  <c r="AB2600" i="8"/>
  <c r="N2600" i="8"/>
  <c r="A2600" i="8"/>
  <c r="AB2599" i="8"/>
  <c r="A2599" i="8"/>
  <c r="AB2598" i="8"/>
  <c r="A2598" i="8"/>
  <c r="AB2597" i="8"/>
  <c r="A2597" i="8"/>
  <c r="AB2596" i="8"/>
  <c r="A2596" i="8"/>
  <c r="AB2595" i="8"/>
  <c r="A2595" i="8"/>
  <c r="AB2594" i="8"/>
  <c r="N2594" i="8"/>
  <c r="A2594" i="8"/>
  <c r="AB2593" i="8"/>
  <c r="A2593" i="8"/>
  <c r="AB2592" i="8"/>
  <c r="A2592" i="8"/>
  <c r="AB2591" i="8"/>
  <c r="A2591" i="8"/>
  <c r="A2590" i="8"/>
  <c r="AB2589" i="8"/>
  <c r="A2589" i="8"/>
  <c r="AB2588" i="8"/>
  <c r="A2588" i="8"/>
  <c r="AB2587" i="8"/>
  <c r="A2587" i="8"/>
  <c r="AB2586" i="8"/>
  <c r="A2586" i="8"/>
  <c r="AB2585" i="8"/>
  <c r="A2585" i="8"/>
  <c r="AB2584" i="8"/>
  <c r="S2584" i="8"/>
  <c r="A2584" i="8"/>
  <c r="AB2583" i="8"/>
  <c r="S2583" i="8"/>
  <c r="A2583" i="8"/>
  <c r="AB2582" i="8"/>
  <c r="S2582" i="8"/>
  <c r="A2582" i="8"/>
  <c r="AB2581" i="8"/>
  <c r="S2581" i="8"/>
  <c r="A2581" i="8"/>
  <c r="AB2580" i="8"/>
  <c r="S2580" i="8"/>
  <c r="A2580" i="8"/>
  <c r="AB2579" i="8"/>
  <c r="S2579" i="8"/>
  <c r="A2579" i="8"/>
  <c r="AB2578" i="8"/>
  <c r="S2578" i="8"/>
  <c r="A2578" i="8"/>
  <c r="AB2577" i="8"/>
  <c r="S2577" i="8"/>
  <c r="A2577" i="8"/>
  <c r="AB2576" i="8"/>
  <c r="A2576" i="8"/>
  <c r="AB2575" i="8"/>
  <c r="N2575" i="8"/>
  <c r="A2575" i="8"/>
  <c r="AB2574" i="8"/>
  <c r="N2574" i="8"/>
  <c r="A2574" i="8"/>
  <c r="AB2573" i="8"/>
  <c r="A2573" i="8"/>
  <c r="AB2572" i="8"/>
  <c r="A2572" i="8"/>
  <c r="AB2571" i="8"/>
  <c r="A2571" i="8"/>
  <c r="AB2570" i="8"/>
  <c r="A2570" i="8"/>
  <c r="AB2569" i="8"/>
  <c r="A2569" i="8"/>
  <c r="AB2568" i="8"/>
  <c r="N2568" i="8"/>
  <c r="A2568" i="8"/>
  <c r="AB2567" i="8"/>
  <c r="A2567" i="8"/>
  <c r="AB2566" i="8"/>
  <c r="A2566" i="8"/>
  <c r="AB2565" i="8"/>
  <c r="A2565" i="8"/>
  <c r="AB2564" i="8"/>
  <c r="A2564" i="8"/>
  <c r="AB2563" i="8"/>
  <c r="A2563" i="8"/>
  <c r="AB2562" i="8"/>
  <c r="A2562" i="8"/>
  <c r="A2561" i="8"/>
  <c r="AB2560" i="8"/>
  <c r="A2560" i="8"/>
  <c r="AB2559" i="8"/>
  <c r="A2559" i="8"/>
  <c r="AB2558" i="8"/>
  <c r="A2558" i="8"/>
  <c r="AB2557" i="8"/>
  <c r="A2557" i="8"/>
  <c r="AB2556" i="8"/>
  <c r="A2556" i="8"/>
  <c r="AB2555" i="8"/>
  <c r="A2555" i="8"/>
  <c r="AB2554" i="8"/>
  <c r="A2554" i="8"/>
  <c r="AB2553" i="8"/>
  <c r="A2553" i="8"/>
  <c r="AB2552" i="8"/>
  <c r="A2552" i="8"/>
  <c r="AB2551" i="8"/>
  <c r="A2551" i="8"/>
  <c r="AB2550" i="8"/>
  <c r="A2550" i="8"/>
  <c r="AB2549" i="8"/>
  <c r="A2549" i="8"/>
  <c r="AB2548" i="8"/>
  <c r="A2548" i="8"/>
  <c r="AB2547" i="8"/>
  <c r="A2547" i="8"/>
  <c r="AB2546" i="8"/>
  <c r="A2546" i="8"/>
  <c r="AB2545" i="8"/>
  <c r="A2545" i="8"/>
  <c r="AB2544" i="8"/>
  <c r="A2544" i="8"/>
  <c r="AB2543" i="8"/>
  <c r="A2543" i="8"/>
  <c r="AB2542" i="8"/>
  <c r="A2542" i="8"/>
  <c r="AB2541" i="8"/>
  <c r="A2541" i="8"/>
  <c r="AB2540" i="8"/>
  <c r="A2540" i="8"/>
  <c r="AB2539" i="8"/>
  <c r="A2539" i="8"/>
  <c r="AB2538" i="8"/>
  <c r="A2538" i="8"/>
  <c r="AB2537" i="8"/>
  <c r="A2537" i="8"/>
  <c r="AB2536" i="8"/>
  <c r="A2536" i="8"/>
  <c r="AB2535" i="8"/>
  <c r="A2535" i="8"/>
  <c r="AB2534" i="8"/>
  <c r="A2534" i="8"/>
  <c r="AB2533" i="8"/>
  <c r="A2533" i="8"/>
  <c r="AB2532" i="8"/>
  <c r="A2532" i="8"/>
  <c r="AB2531" i="8"/>
  <c r="A2531" i="8"/>
  <c r="AB2530" i="8"/>
  <c r="A2530" i="8"/>
  <c r="AB2529" i="8"/>
  <c r="A2529" i="8"/>
  <c r="AB2528" i="8"/>
  <c r="A2528" i="8"/>
  <c r="AB2527" i="8"/>
  <c r="A2527" i="8"/>
  <c r="AB2526" i="8"/>
  <c r="A2526" i="8"/>
  <c r="AB2525" i="8"/>
  <c r="A2525" i="8"/>
  <c r="AB2524" i="8"/>
  <c r="A2524" i="8"/>
  <c r="AB2523" i="8"/>
  <c r="A2523" i="8"/>
  <c r="AB2522" i="8"/>
  <c r="A2522" i="8"/>
  <c r="AB2521" i="8"/>
  <c r="A2521" i="8"/>
  <c r="AB2520" i="8"/>
  <c r="A2520" i="8"/>
  <c r="AB2519" i="8"/>
  <c r="N2519" i="8"/>
  <c r="A2519" i="8"/>
  <c r="AB2518" i="8"/>
  <c r="N2518" i="8"/>
  <c r="A2518" i="8"/>
  <c r="AB2517" i="8"/>
  <c r="A2517" i="8"/>
  <c r="AB2516" i="8"/>
  <c r="A2516" i="8"/>
  <c r="AB2515" i="8"/>
  <c r="A2515" i="8"/>
  <c r="AB2514" i="8"/>
  <c r="A2514" i="8"/>
  <c r="AB2513" i="8"/>
  <c r="A2513" i="8"/>
  <c r="AB2512" i="8"/>
  <c r="A2512" i="8"/>
  <c r="AB2511" i="8"/>
  <c r="A2511" i="8"/>
  <c r="AB2510" i="8"/>
  <c r="A2510" i="8"/>
  <c r="AB2509" i="8"/>
  <c r="A2509" i="8"/>
  <c r="AB2508" i="8"/>
  <c r="A2508" i="8"/>
  <c r="AB2507" i="8"/>
  <c r="A2507" i="8"/>
  <c r="AB2506" i="8"/>
  <c r="A2506" i="8"/>
  <c r="AB2505" i="8"/>
  <c r="A2505" i="8"/>
  <c r="AB2504" i="8"/>
  <c r="A2504" i="8"/>
  <c r="AB2503" i="8"/>
  <c r="A2503" i="8"/>
  <c r="AB2502" i="8"/>
  <c r="A2502" i="8"/>
  <c r="AB2501" i="8"/>
  <c r="A2501" i="8"/>
  <c r="AB2500" i="8"/>
  <c r="A2500" i="8"/>
  <c r="AB2499" i="8"/>
  <c r="A2499" i="8"/>
  <c r="AB2498" i="8"/>
  <c r="S2498" i="8"/>
  <c r="A2498" i="8"/>
  <c r="AB2497" i="8"/>
  <c r="S2497" i="8"/>
  <c r="A2497" i="8"/>
  <c r="AB2496" i="8"/>
  <c r="A2496" i="8"/>
  <c r="AB2495" i="8"/>
  <c r="A2495" i="8"/>
  <c r="AB2494" i="8"/>
  <c r="S2494" i="8"/>
  <c r="A2494" i="8"/>
  <c r="AB2493" i="8"/>
  <c r="S2493" i="8"/>
  <c r="A2493" i="8"/>
  <c r="AB2492" i="8"/>
  <c r="S2492" i="8"/>
  <c r="A2492" i="8"/>
  <c r="AB2491" i="8"/>
  <c r="S2491" i="8"/>
  <c r="A2491" i="8"/>
  <c r="AB2490" i="8"/>
  <c r="S2490" i="8"/>
  <c r="A2490" i="8"/>
  <c r="AB2489" i="8"/>
  <c r="S2489" i="8"/>
  <c r="A2489" i="8"/>
  <c r="AB2488" i="8"/>
  <c r="S2488" i="8"/>
  <c r="A2488" i="8"/>
  <c r="AB2487" i="8"/>
  <c r="S2487" i="8"/>
  <c r="A2487" i="8"/>
  <c r="AB2486" i="8"/>
  <c r="S2486" i="8"/>
  <c r="A2486" i="8"/>
  <c r="AB2485" i="8"/>
  <c r="S2485" i="8"/>
  <c r="A2485" i="8"/>
  <c r="AB2484" i="8"/>
  <c r="S2484" i="8"/>
  <c r="A2484" i="8"/>
  <c r="AB2483" i="8"/>
  <c r="S2483" i="8"/>
  <c r="A2483" i="8"/>
  <c r="AB2482" i="8"/>
  <c r="S2482" i="8"/>
  <c r="A2482" i="8"/>
  <c r="AB2481" i="8"/>
  <c r="S2481" i="8"/>
  <c r="A2481" i="8"/>
  <c r="AB2480" i="8"/>
  <c r="S2480" i="8"/>
  <c r="A2480" i="8"/>
  <c r="AB2479" i="8"/>
  <c r="S2479" i="8"/>
  <c r="A2479" i="8"/>
  <c r="AB2478" i="8"/>
  <c r="S2478" i="8"/>
  <c r="A2478" i="8"/>
  <c r="AB2477" i="8"/>
  <c r="S2477" i="8"/>
  <c r="A2477" i="8"/>
  <c r="AB2476" i="8"/>
  <c r="S2476" i="8"/>
  <c r="A2476" i="8"/>
  <c r="AB2475" i="8"/>
  <c r="S2475" i="8"/>
  <c r="A2475" i="8"/>
  <c r="AB2474" i="8"/>
  <c r="S2474" i="8"/>
  <c r="A2474" i="8"/>
  <c r="AB2473" i="8"/>
  <c r="S2473" i="8"/>
  <c r="A2473" i="8"/>
  <c r="AB2472" i="8"/>
  <c r="S2472" i="8"/>
  <c r="A2472" i="8"/>
  <c r="AB2471" i="8"/>
  <c r="S2471" i="8"/>
  <c r="A2471" i="8"/>
  <c r="AB2470" i="8"/>
  <c r="S2470" i="8"/>
  <c r="A2470" i="8"/>
  <c r="AB2469" i="8"/>
  <c r="S2469" i="8"/>
  <c r="A2469" i="8"/>
  <c r="AB2468" i="8"/>
  <c r="S2468" i="8"/>
  <c r="A2468" i="8"/>
  <c r="AB2467" i="8"/>
  <c r="S2467" i="8"/>
  <c r="A2467" i="8"/>
  <c r="AB2466" i="8"/>
  <c r="S2466" i="8"/>
  <c r="A2466" i="8"/>
  <c r="AB2465" i="8"/>
  <c r="A2465" i="8"/>
  <c r="AB2464" i="8"/>
  <c r="S2464" i="8"/>
  <c r="A2464" i="8"/>
  <c r="AB2463" i="8"/>
  <c r="S2463" i="8"/>
  <c r="A2463" i="8"/>
  <c r="AB2462" i="8"/>
  <c r="S2462" i="8"/>
  <c r="A2462" i="8"/>
  <c r="AB2461" i="8"/>
  <c r="S2461" i="8"/>
  <c r="A2461" i="8"/>
  <c r="AB2460" i="8"/>
  <c r="A2460" i="8"/>
  <c r="AB2459" i="8"/>
  <c r="S2459" i="8"/>
  <c r="A2459" i="8"/>
  <c r="AB2458" i="8"/>
  <c r="S2458" i="8"/>
  <c r="A2458" i="8"/>
  <c r="AB2457" i="8"/>
  <c r="S2457" i="8"/>
  <c r="A2457" i="8"/>
  <c r="AB2456" i="8"/>
  <c r="S2456" i="8"/>
  <c r="A2456" i="8"/>
  <c r="AB2455" i="8"/>
  <c r="S2455" i="8"/>
  <c r="A2455" i="8"/>
  <c r="AB2454" i="8"/>
  <c r="S2454" i="8"/>
  <c r="A2454" i="8"/>
  <c r="AB2453" i="8"/>
  <c r="S2453" i="8"/>
  <c r="A2453" i="8"/>
  <c r="AB2452" i="8"/>
  <c r="S2452" i="8"/>
  <c r="A2452" i="8"/>
  <c r="AB2451" i="8"/>
  <c r="S2451" i="8"/>
  <c r="A2451" i="8"/>
  <c r="AB2450" i="8"/>
  <c r="S2450" i="8"/>
  <c r="A2450" i="8"/>
  <c r="AB2449" i="8"/>
  <c r="S2449" i="8"/>
  <c r="A2449" i="8"/>
  <c r="AB2448" i="8"/>
  <c r="A2448" i="8"/>
  <c r="AB2447" i="8"/>
  <c r="A2447" i="8"/>
  <c r="AB2446" i="8"/>
  <c r="A2446" i="8"/>
  <c r="AB2445" i="8"/>
  <c r="A2445" i="8"/>
  <c r="AB2444" i="8"/>
  <c r="A2444" i="8"/>
  <c r="AB2443" i="8"/>
  <c r="A2443" i="8"/>
  <c r="AB2442" i="8"/>
  <c r="A2442" i="8"/>
  <c r="AB2441" i="8"/>
  <c r="A2441" i="8"/>
  <c r="AB2440" i="8"/>
  <c r="A2440" i="8"/>
  <c r="AB2439" i="8"/>
  <c r="A2439" i="8"/>
  <c r="AB2438" i="8"/>
  <c r="A2438" i="8"/>
  <c r="AB2437" i="8"/>
  <c r="A2437" i="8"/>
  <c r="AB2436" i="8"/>
  <c r="A2436" i="8"/>
  <c r="AB2435" i="8"/>
  <c r="A2435" i="8"/>
  <c r="AB2434" i="8"/>
  <c r="A2434" i="8"/>
  <c r="AB2433" i="8"/>
  <c r="A2433" i="8"/>
  <c r="AB2432" i="8"/>
  <c r="A2432" i="8"/>
  <c r="AB2431" i="8"/>
  <c r="A2431" i="8"/>
  <c r="AB2430" i="8"/>
  <c r="A2430" i="8"/>
  <c r="AB2429" i="8"/>
  <c r="A2429" i="8"/>
  <c r="AB2428" i="8"/>
  <c r="N2428" i="8"/>
  <c r="A2428" i="8"/>
  <c r="AB2427" i="8"/>
  <c r="A2427" i="8"/>
  <c r="AB2426" i="8"/>
  <c r="A2426" i="8"/>
  <c r="AB2425" i="8"/>
  <c r="A2425" i="8"/>
  <c r="AB2424" i="8"/>
  <c r="A2424" i="8"/>
  <c r="AB2423" i="8"/>
  <c r="A2423" i="8"/>
  <c r="AB2422" i="8"/>
  <c r="A2422" i="8"/>
  <c r="AB2421" i="8"/>
  <c r="A2421" i="8"/>
  <c r="AB2420" i="8"/>
  <c r="A2420" i="8"/>
  <c r="AB2419" i="8"/>
  <c r="A2419" i="8"/>
  <c r="AB2418" i="8"/>
  <c r="A2418" i="8"/>
  <c r="AB2417" i="8"/>
  <c r="A2417" i="8"/>
  <c r="AB2416" i="8"/>
  <c r="A2416" i="8"/>
  <c r="AB2415" i="8"/>
  <c r="A2415" i="8"/>
  <c r="AB2414" i="8"/>
  <c r="A2414" i="8"/>
  <c r="AB2413" i="8"/>
  <c r="A2413" i="8"/>
  <c r="AB2412" i="8"/>
  <c r="A2412" i="8"/>
  <c r="AB2411" i="8"/>
  <c r="A2411" i="8"/>
  <c r="AB2410" i="8"/>
  <c r="A2410" i="8"/>
  <c r="AB2409" i="8"/>
  <c r="A2409" i="8"/>
  <c r="AB2408" i="8"/>
  <c r="A2408" i="8"/>
  <c r="AB2407" i="8"/>
  <c r="A2407" i="8"/>
  <c r="AB2406" i="8"/>
  <c r="A2406" i="8"/>
  <c r="O2405" i="8"/>
  <c r="A2405" i="8"/>
  <c r="AB2404" i="8"/>
  <c r="A2404" i="8"/>
  <c r="A2403" i="8"/>
  <c r="AB2402" i="8"/>
  <c r="A2402" i="8"/>
  <c r="AB2401" i="8"/>
  <c r="S2401" i="8"/>
  <c r="A2401" i="8"/>
  <c r="AB2400" i="8"/>
  <c r="S2400" i="8"/>
  <c r="H261" i="15" s="1"/>
  <c r="A2400" i="8"/>
  <c r="AB2399" i="8"/>
  <c r="S2399" i="8"/>
  <c r="A2399" i="8"/>
  <c r="AB2398" i="8"/>
  <c r="S2398" i="8"/>
  <c r="A2398" i="8"/>
  <c r="AB2397" i="8"/>
  <c r="S2397" i="8"/>
  <c r="A2397" i="8"/>
  <c r="AB2396" i="8"/>
  <c r="S2396" i="8"/>
  <c r="A2396" i="8"/>
  <c r="AB2395" i="8"/>
  <c r="S2395" i="8"/>
  <c r="A2395" i="8"/>
  <c r="AB2394" i="8"/>
  <c r="S2394" i="8"/>
  <c r="A2394" i="8"/>
  <c r="AB2393" i="8"/>
  <c r="S2393" i="8"/>
  <c r="A2393" i="8"/>
  <c r="AB2392" i="8"/>
  <c r="S2392" i="8"/>
  <c r="A2392" i="8"/>
  <c r="AB2391" i="8"/>
  <c r="S2391" i="8"/>
  <c r="A2391" i="8"/>
  <c r="AB2390" i="8"/>
  <c r="S2390" i="8"/>
  <c r="A2390" i="8"/>
  <c r="AB2389" i="8"/>
  <c r="S2389" i="8"/>
  <c r="A2389" i="8"/>
  <c r="AB2388" i="8"/>
  <c r="S2388" i="8"/>
  <c r="A2388" i="8"/>
  <c r="AB2387" i="8"/>
  <c r="S2387" i="8"/>
  <c r="A2387" i="8"/>
  <c r="AB2386" i="8"/>
  <c r="S2386" i="8"/>
  <c r="A2386" i="8"/>
  <c r="AB2385" i="8"/>
  <c r="S2385" i="8"/>
  <c r="A2385" i="8"/>
  <c r="AB2384" i="8"/>
  <c r="S2384" i="8"/>
  <c r="A2384" i="8"/>
  <c r="AB2383" i="8"/>
  <c r="S2383" i="8"/>
  <c r="A2383" i="8"/>
  <c r="AB2382" i="8"/>
  <c r="S2382" i="8"/>
  <c r="O2382" i="8"/>
  <c r="A2382" i="8"/>
  <c r="AB2381" i="8"/>
  <c r="S2381" i="8"/>
  <c r="A2381" i="8"/>
  <c r="AB2380" i="8"/>
  <c r="S2380" i="8"/>
  <c r="A2380" i="8"/>
  <c r="AB2379" i="8"/>
  <c r="S2379" i="8"/>
  <c r="A2379" i="8"/>
  <c r="AB2378" i="8"/>
  <c r="S2378" i="8"/>
  <c r="A2378" i="8"/>
  <c r="AB2377" i="8"/>
  <c r="S2377" i="8"/>
  <c r="A2377" i="8"/>
  <c r="AB2376" i="8"/>
  <c r="S2376" i="8"/>
  <c r="A2376" i="8"/>
  <c r="AB2375" i="8"/>
  <c r="A2375" i="8"/>
  <c r="AB2374" i="8"/>
  <c r="A2374" i="8"/>
  <c r="AB2373" i="8"/>
  <c r="A2373" i="8"/>
  <c r="AB2372" i="8"/>
  <c r="S2372" i="8"/>
  <c r="A2372" i="8"/>
  <c r="AB2371" i="8"/>
  <c r="S2371" i="8"/>
  <c r="A2371" i="8"/>
  <c r="AB2370" i="8"/>
  <c r="S2370" i="8"/>
  <c r="A2370" i="8"/>
  <c r="AB2369" i="8"/>
  <c r="S2369" i="8"/>
  <c r="A2369" i="8"/>
  <c r="AB2368" i="8"/>
  <c r="A2368" i="8"/>
  <c r="AB2367" i="8"/>
  <c r="A2367" i="8"/>
  <c r="AB2366" i="8"/>
  <c r="S2366" i="8"/>
  <c r="A2366" i="8"/>
  <c r="AB2365" i="8"/>
  <c r="S2365" i="8"/>
  <c r="A2365" i="8"/>
  <c r="AB2364" i="8"/>
  <c r="S2364" i="8"/>
  <c r="A2364" i="8"/>
  <c r="AB2363" i="8"/>
  <c r="S2363" i="8"/>
  <c r="A2363" i="8"/>
  <c r="AB2362" i="8"/>
  <c r="S2362" i="8"/>
  <c r="A2362" i="8"/>
  <c r="AB2361" i="8"/>
  <c r="A2361" i="8"/>
  <c r="AB2360" i="8"/>
  <c r="S2360" i="8"/>
  <c r="A2360" i="8"/>
  <c r="AB2359" i="8"/>
  <c r="A2359" i="8"/>
  <c r="AB2358" i="8"/>
  <c r="S2358" i="8"/>
  <c r="A2358" i="8"/>
  <c r="AB2357" i="8"/>
  <c r="S2357" i="8"/>
  <c r="A2357" i="8"/>
  <c r="AB2356" i="8"/>
  <c r="A2356" i="8"/>
  <c r="AB2355" i="8"/>
  <c r="A2355" i="8"/>
  <c r="AB2354" i="8"/>
  <c r="A2354" i="8"/>
  <c r="AB2353" i="8"/>
  <c r="S2353" i="8"/>
  <c r="A2353" i="8"/>
  <c r="AB2352" i="8"/>
  <c r="S2352" i="8"/>
  <c r="A2352" i="8"/>
  <c r="AB2351" i="8"/>
  <c r="A2351" i="8"/>
  <c r="AB2350" i="8"/>
  <c r="S2350" i="8"/>
  <c r="A2350" i="8"/>
  <c r="AB2349" i="8"/>
  <c r="S2349" i="8"/>
  <c r="A2349" i="8"/>
  <c r="AB2348" i="8"/>
  <c r="S2348" i="8"/>
  <c r="A2348" i="8"/>
  <c r="AB2347" i="8"/>
  <c r="A2347" i="8"/>
  <c r="AB2346" i="8"/>
  <c r="A2346" i="8"/>
  <c r="AB2345" i="8"/>
  <c r="A2345" i="8"/>
  <c r="AB2344" i="8"/>
  <c r="A2344" i="8"/>
  <c r="AB2343" i="8"/>
  <c r="A2343" i="8"/>
  <c r="AB2342" i="8"/>
  <c r="S2342" i="8"/>
  <c r="H61" i="15" s="1"/>
  <c r="A2342" i="8"/>
  <c r="AB2341" i="8"/>
  <c r="A2341" i="8"/>
  <c r="AB2340" i="8"/>
  <c r="S2340" i="8"/>
  <c r="A2340" i="8"/>
  <c r="AB2339" i="8"/>
  <c r="S2339" i="8"/>
  <c r="A2339" i="8"/>
  <c r="AB2338" i="8"/>
  <c r="S2338" i="8"/>
  <c r="A2338" i="8"/>
  <c r="AB2337" i="8"/>
  <c r="A2337" i="8"/>
  <c r="AB2336" i="8"/>
  <c r="A2336" i="8"/>
  <c r="AB2335" i="8"/>
  <c r="S2335" i="8"/>
  <c r="A2335" i="8"/>
  <c r="AB2334" i="8"/>
  <c r="A2334" i="8"/>
  <c r="AB2333" i="8"/>
  <c r="A2333" i="8"/>
  <c r="AB2332" i="8"/>
  <c r="S2332" i="8"/>
  <c r="A2332" i="8"/>
  <c r="AB2331" i="8"/>
  <c r="S2331" i="8"/>
  <c r="A2331" i="8"/>
  <c r="AB2330" i="8"/>
  <c r="A2330" i="8"/>
  <c r="AB2329" i="8"/>
  <c r="A2329" i="8"/>
  <c r="AB2328" i="8"/>
  <c r="S2328" i="8"/>
  <c r="A2328" i="8"/>
  <c r="AB2327" i="8"/>
  <c r="S2327" i="8"/>
  <c r="A2327" i="8"/>
  <c r="AB2326" i="8"/>
  <c r="S2326" i="8"/>
  <c r="A2326" i="8"/>
  <c r="AB2325" i="8"/>
  <c r="S2325" i="8"/>
  <c r="A2325" i="8"/>
  <c r="AB2324" i="8"/>
  <c r="S2324" i="8"/>
  <c r="A2324" i="8"/>
  <c r="AB2323" i="8"/>
  <c r="S2323" i="8"/>
  <c r="A2323" i="8"/>
  <c r="AB2322" i="8"/>
  <c r="S2322" i="8"/>
  <c r="A2322" i="8"/>
  <c r="AB2321" i="8"/>
  <c r="S2321" i="8"/>
  <c r="A2321" i="8"/>
  <c r="AB2320" i="8"/>
  <c r="S2320" i="8"/>
  <c r="A2320" i="8"/>
  <c r="AB2319" i="8"/>
  <c r="S2319" i="8"/>
  <c r="A2319" i="8"/>
  <c r="AB2318" i="8"/>
  <c r="S2318" i="8"/>
  <c r="A2318" i="8"/>
  <c r="AB2317" i="8"/>
  <c r="S2317" i="8"/>
  <c r="A2317" i="8"/>
  <c r="AB2316" i="8"/>
  <c r="S2316" i="8"/>
  <c r="A2316" i="8"/>
  <c r="AB2315" i="8"/>
  <c r="S2315" i="8"/>
  <c r="A2315" i="8"/>
  <c r="AB2314" i="8"/>
  <c r="S2314" i="8"/>
  <c r="A2314" i="8"/>
  <c r="AB2313" i="8"/>
  <c r="S2313" i="8"/>
  <c r="O2313" i="8"/>
  <c r="A2313" i="8"/>
  <c r="AB2312" i="8"/>
  <c r="S2312" i="8"/>
  <c r="A2312" i="8"/>
  <c r="AB2311" i="8"/>
  <c r="S2311" i="8"/>
  <c r="A2311" i="8"/>
  <c r="AB2310" i="8"/>
  <c r="S2310" i="8"/>
  <c r="A2310" i="8"/>
  <c r="AB2309" i="8"/>
  <c r="S2309" i="8"/>
  <c r="A2309" i="8"/>
  <c r="AB2308" i="8"/>
  <c r="S2308" i="8"/>
  <c r="A2308" i="8"/>
  <c r="AB2307" i="8"/>
  <c r="S2307" i="8"/>
  <c r="A2307" i="8"/>
  <c r="AB2306" i="8"/>
  <c r="S2306" i="8"/>
  <c r="A2306" i="8"/>
  <c r="AB2305" i="8"/>
  <c r="S2305" i="8"/>
  <c r="A2305" i="8"/>
  <c r="AB2304" i="8"/>
  <c r="S2304" i="8"/>
  <c r="A2304" i="8"/>
  <c r="AB2303" i="8"/>
  <c r="S2303" i="8"/>
  <c r="A2303" i="8"/>
  <c r="AB2302" i="8"/>
  <c r="S2302" i="8"/>
  <c r="A2302" i="8"/>
  <c r="AB2301" i="8"/>
  <c r="S2301" i="8"/>
  <c r="A2301" i="8"/>
  <c r="AB2300" i="8"/>
  <c r="S2300" i="8"/>
  <c r="A2300" i="8"/>
  <c r="AB2299" i="8"/>
  <c r="S2299" i="8"/>
  <c r="A2299" i="8"/>
  <c r="AB2298" i="8"/>
  <c r="S2298" i="8"/>
  <c r="N2298" i="8"/>
  <c r="A2298" i="8"/>
  <c r="AB2297" i="8"/>
  <c r="S2297" i="8"/>
  <c r="A2297" i="8"/>
  <c r="AB2296" i="8"/>
  <c r="S2296" i="8"/>
  <c r="N2296" i="8"/>
  <c r="A2296" i="8"/>
  <c r="AB2295" i="8"/>
  <c r="S2295" i="8"/>
  <c r="A2295" i="8"/>
  <c r="AB2294" i="8"/>
  <c r="S2294" i="8"/>
  <c r="A2294" i="8"/>
  <c r="AB2293" i="8"/>
  <c r="S2293" i="8"/>
  <c r="A2293" i="8"/>
  <c r="AB2292" i="8"/>
  <c r="S2292" i="8"/>
  <c r="A2292" i="8"/>
  <c r="AB2291" i="8"/>
  <c r="S2291" i="8"/>
  <c r="A2291" i="8"/>
  <c r="AB2290" i="8"/>
  <c r="S2290" i="8"/>
  <c r="A2290" i="8"/>
  <c r="AB2289" i="8"/>
  <c r="S2289" i="8"/>
  <c r="A2289" i="8"/>
  <c r="AB2288" i="8"/>
  <c r="S2288" i="8"/>
  <c r="A2288" i="8"/>
  <c r="AB2287" i="8"/>
  <c r="S2287" i="8"/>
  <c r="A2287" i="8"/>
  <c r="AB2286" i="8"/>
  <c r="S2286" i="8"/>
  <c r="A2286" i="8"/>
  <c r="AB2285" i="8"/>
  <c r="S2285" i="8"/>
  <c r="A2285" i="8"/>
  <c r="AB2284" i="8"/>
  <c r="S2284" i="8"/>
  <c r="A2284" i="8"/>
  <c r="AB2283" i="8"/>
  <c r="S2283" i="8"/>
  <c r="A2283" i="8"/>
  <c r="AB2282" i="8"/>
  <c r="S2282" i="8"/>
  <c r="A2282" i="8"/>
  <c r="AB2281" i="8"/>
  <c r="S2281" i="8"/>
  <c r="A2281" i="8"/>
  <c r="AB2280" i="8"/>
  <c r="S2280" i="8"/>
  <c r="N2280" i="8"/>
  <c r="A2280" i="8"/>
  <c r="AB2279" i="8"/>
  <c r="S2279" i="8"/>
  <c r="A2279" i="8"/>
  <c r="AB2278" i="8"/>
  <c r="S2278" i="8"/>
  <c r="A2278" i="8"/>
  <c r="AB2277" i="8"/>
  <c r="S2277" i="8"/>
  <c r="A2277" i="8"/>
  <c r="AB2276" i="8"/>
  <c r="S2276" i="8"/>
  <c r="A2276" i="8"/>
  <c r="AB2275" i="8"/>
  <c r="S2275" i="8"/>
  <c r="A2275" i="8"/>
  <c r="AB2274" i="8"/>
  <c r="S2274" i="8"/>
  <c r="A2274" i="8"/>
  <c r="AB2273" i="8"/>
  <c r="S2273" i="8"/>
  <c r="A2273" i="8"/>
  <c r="AB2272" i="8"/>
  <c r="S2272" i="8"/>
  <c r="A2272" i="8"/>
  <c r="AB2271" i="8"/>
  <c r="S2271" i="8"/>
  <c r="A2271" i="8"/>
  <c r="AB2270" i="8"/>
  <c r="S2270" i="8"/>
  <c r="A2270" i="8"/>
  <c r="AB2269" i="8"/>
  <c r="S2269" i="8"/>
  <c r="A2269" i="8"/>
  <c r="AB2268" i="8"/>
  <c r="S2268" i="8"/>
  <c r="A2268" i="8"/>
  <c r="AB2267" i="8"/>
  <c r="S2267" i="8"/>
  <c r="A2267" i="8"/>
  <c r="AB2266" i="8"/>
  <c r="S2266" i="8"/>
  <c r="A2266" i="8"/>
  <c r="AB2265" i="8"/>
  <c r="S2265" i="8"/>
  <c r="A2265" i="8"/>
  <c r="AB2264" i="8"/>
  <c r="S2264" i="8"/>
  <c r="A2264" i="8"/>
  <c r="AB2263" i="8"/>
  <c r="S2263" i="8"/>
  <c r="A2263" i="8"/>
  <c r="AB2262" i="8"/>
  <c r="S2262" i="8"/>
  <c r="A2262" i="8"/>
  <c r="AB2261" i="8"/>
  <c r="S2261" i="8"/>
  <c r="A2261" i="8"/>
  <c r="AB2260" i="8"/>
  <c r="S2260" i="8"/>
  <c r="A2260" i="8"/>
  <c r="AB2259" i="8"/>
  <c r="S2259" i="8"/>
  <c r="A2259" i="8"/>
  <c r="AB2258" i="8"/>
  <c r="S2258" i="8"/>
  <c r="A2258" i="8"/>
  <c r="AB2257" i="8"/>
  <c r="S2257" i="8"/>
  <c r="A2257" i="8"/>
  <c r="AB2256" i="8"/>
  <c r="S2256" i="8"/>
  <c r="A2256" i="8"/>
  <c r="AB2255" i="8"/>
  <c r="S2255" i="8"/>
  <c r="A2255" i="8"/>
  <c r="AB2254" i="8"/>
  <c r="S2254" i="8"/>
  <c r="A2254" i="8"/>
  <c r="AB2253" i="8"/>
  <c r="S2253" i="8"/>
  <c r="A2253" i="8"/>
  <c r="AB2252" i="8"/>
  <c r="S2252" i="8"/>
  <c r="A2252" i="8"/>
  <c r="AB2251" i="8"/>
  <c r="S2251" i="8"/>
  <c r="A2251" i="8"/>
  <c r="AB2250" i="8"/>
  <c r="S2250" i="8"/>
  <c r="A2250" i="8"/>
  <c r="AB2249" i="8"/>
  <c r="S2249" i="8"/>
  <c r="A2249" i="8"/>
  <c r="AB2248" i="8"/>
  <c r="S2248" i="8"/>
  <c r="A2248" i="8"/>
  <c r="AB2247" i="8"/>
  <c r="S2247" i="8"/>
  <c r="A2247" i="8"/>
  <c r="AB2246" i="8"/>
  <c r="S2246" i="8"/>
  <c r="A2246" i="8"/>
  <c r="AB2245" i="8"/>
  <c r="S2245" i="8"/>
  <c r="A2245" i="8"/>
  <c r="AB2244" i="8"/>
  <c r="S2244" i="8"/>
  <c r="A2244" i="8"/>
  <c r="AB2243" i="8"/>
  <c r="S2243" i="8"/>
  <c r="A2243" i="8"/>
  <c r="AB2242" i="8"/>
  <c r="S2242" i="8"/>
  <c r="A2242" i="8"/>
  <c r="AB2241" i="8"/>
  <c r="S2241" i="8"/>
  <c r="A2241" i="8"/>
  <c r="AB2240" i="8"/>
  <c r="S2240" i="8"/>
  <c r="A2240" i="8"/>
  <c r="AB2239" i="8"/>
  <c r="S2239" i="8"/>
  <c r="A2239" i="8"/>
  <c r="AB2238" i="8"/>
  <c r="S2238" i="8"/>
  <c r="A2238" i="8"/>
  <c r="AB2237" i="8"/>
  <c r="S2237" i="8"/>
  <c r="A2237" i="8"/>
  <c r="AB2236" i="8"/>
  <c r="S2236" i="8"/>
  <c r="A2236" i="8"/>
  <c r="AB2235" i="8"/>
  <c r="S2235" i="8"/>
  <c r="A2235" i="8"/>
  <c r="AB2234" i="8"/>
  <c r="S2234" i="8"/>
  <c r="A2234" i="8"/>
  <c r="AB2233" i="8"/>
  <c r="S2233" i="8"/>
  <c r="A2233" i="8"/>
  <c r="AB2232" i="8"/>
  <c r="S2232" i="8"/>
  <c r="A2232" i="8"/>
  <c r="AB2231" i="8"/>
  <c r="S2231" i="8"/>
  <c r="A2231" i="8"/>
  <c r="AB2230" i="8"/>
  <c r="S2230" i="8"/>
  <c r="A2230" i="8"/>
  <c r="AB2229" i="8"/>
  <c r="S2229" i="8"/>
  <c r="A2229" i="8"/>
  <c r="AB2228" i="8"/>
  <c r="S2228" i="8"/>
  <c r="A2228" i="8"/>
  <c r="AB2227" i="8"/>
  <c r="S2227" i="8"/>
  <c r="A2227" i="8"/>
  <c r="AB2226" i="8"/>
  <c r="S2226" i="8"/>
  <c r="A2226" i="8"/>
  <c r="AB2225" i="8"/>
  <c r="S2225" i="8"/>
  <c r="A2225" i="8"/>
  <c r="AB2224" i="8"/>
  <c r="S2224" i="8"/>
  <c r="A2224" i="8"/>
  <c r="AB2223" i="8"/>
  <c r="S2223" i="8"/>
  <c r="A2223" i="8"/>
  <c r="AB2222" i="8"/>
  <c r="S2222" i="8"/>
  <c r="A2222" i="8"/>
  <c r="AB2221" i="8"/>
  <c r="S2221" i="8"/>
  <c r="A2221" i="8"/>
  <c r="AB2220" i="8"/>
  <c r="S2220" i="8"/>
  <c r="A2220" i="8"/>
  <c r="AB2219" i="8"/>
  <c r="S2219" i="8"/>
  <c r="A2219" i="8"/>
  <c r="AB2218" i="8"/>
  <c r="S2218" i="8"/>
  <c r="A2218" i="8"/>
  <c r="AB2217" i="8"/>
  <c r="S2217" i="8"/>
  <c r="H418" i="15" s="1"/>
  <c r="A2217" i="8"/>
  <c r="AB2216" i="8"/>
  <c r="S2216" i="8"/>
  <c r="A2216" i="8"/>
  <c r="AB2215" i="8"/>
  <c r="S2215" i="8"/>
  <c r="A2215" i="8"/>
  <c r="AB2214" i="8"/>
  <c r="S2214" i="8"/>
  <c r="A2214" i="8"/>
  <c r="AB2213" i="8"/>
  <c r="S2213" i="8"/>
  <c r="A2213" i="8"/>
  <c r="AB2212" i="8"/>
  <c r="S2212" i="8"/>
  <c r="A2212" i="8"/>
  <c r="AB2211" i="8"/>
  <c r="S2211" i="8"/>
  <c r="A2211" i="8"/>
  <c r="AB2210" i="8"/>
  <c r="S2210" i="8"/>
  <c r="A2210" i="8"/>
  <c r="AB2209" i="8"/>
  <c r="S2209" i="8"/>
  <c r="A2209" i="8"/>
  <c r="AB2208" i="8"/>
  <c r="S2208" i="8"/>
  <c r="A2208" i="8"/>
  <c r="AB2207" i="8"/>
  <c r="S2207" i="8"/>
  <c r="A2207" i="8"/>
  <c r="AB2206" i="8"/>
  <c r="S2206" i="8"/>
  <c r="A2206" i="8"/>
  <c r="AB2205" i="8"/>
  <c r="S2205" i="8"/>
  <c r="A2205" i="8"/>
  <c r="AB2204" i="8"/>
  <c r="S2204" i="8"/>
  <c r="A2204" i="8"/>
  <c r="AB2203" i="8"/>
  <c r="S2203" i="8"/>
  <c r="A2203" i="8"/>
  <c r="AB2202" i="8"/>
  <c r="S2202" i="8"/>
  <c r="A2202" i="8"/>
  <c r="AB2201" i="8"/>
  <c r="S2201" i="8"/>
  <c r="A2201" i="8"/>
  <c r="AB2200" i="8"/>
  <c r="S2200" i="8"/>
  <c r="A2200" i="8"/>
  <c r="AB2199" i="8"/>
  <c r="S2199" i="8"/>
  <c r="A2199" i="8"/>
  <c r="AB2198" i="8"/>
  <c r="S2198" i="8"/>
  <c r="A2198" i="8"/>
  <c r="AB2197" i="8"/>
  <c r="S2197" i="8"/>
  <c r="A2197" i="8"/>
  <c r="AB2196" i="8"/>
  <c r="S2196" i="8"/>
  <c r="A2196" i="8"/>
  <c r="AB2195" i="8"/>
  <c r="S2195" i="8"/>
  <c r="A2195" i="8"/>
  <c r="AB2194" i="8"/>
  <c r="S2194" i="8"/>
  <c r="A2194" i="8"/>
  <c r="AB2193" i="8"/>
  <c r="S2193" i="8"/>
  <c r="A2193" i="8"/>
  <c r="AB2192" i="8"/>
  <c r="S2192" i="8"/>
  <c r="A2192" i="8"/>
  <c r="AB2191" i="8"/>
  <c r="S2191" i="8"/>
  <c r="A2191" i="8"/>
  <c r="AB2190" i="8"/>
  <c r="S2190" i="8"/>
  <c r="A2190" i="8"/>
  <c r="AB2189" i="8"/>
  <c r="S2189" i="8"/>
  <c r="A2189" i="8"/>
  <c r="AB2188" i="8"/>
  <c r="S2188" i="8"/>
  <c r="A2188" i="8"/>
  <c r="AB2187" i="8"/>
  <c r="S2187" i="8"/>
  <c r="A2187" i="8"/>
  <c r="AB2186" i="8"/>
  <c r="S2186" i="8"/>
  <c r="A2186" i="8"/>
  <c r="AB2185" i="8"/>
  <c r="S2185" i="8"/>
  <c r="A2185" i="8"/>
  <c r="AB2184" i="8"/>
  <c r="S2184" i="8"/>
  <c r="A2184" i="8"/>
  <c r="AB2183" i="8"/>
  <c r="S2183" i="8"/>
  <c r="A2183" i="8"/>
  <c r="AB2182" i="8"/>
  <c r="S2182" i="8"/>
  <c r="A2182" i="8"/>
  <c r="AB2181" i="8"/>
  <c r="S2181" i="8"/>
  <c r="A2181" i="8"/>
  <c r="AB2180" i="8"/>
  <c r="S2180" i="8"/>
  <c r="A2180" i="8"/>
  <c r="AB2179" i="8"/>
  <c r="S2179" i="8"/>
  <c r="A2179" i="8"/>
  <c r="AB2178" i="8"/>
  <c r="S2178" i="8"/>
  <c r="A2178" i="8"/>
  <c r="AB2177" i="8"/>
  <c r="S2177" i="8"/>
  <c r="A2177" i="8"/>
  <c r="AB2176" i="8"/>
  <c r="S2176" i="8"/>
  <c r="A2176" i="8"/>
  <c r="AB2175" i="8"/>
  <c r="S2175" i="8"/>
  <c r="A2175" i="8"/>
  <c r="AB2174" i="8"/>
  <c r="S2174" i="8"/>
  <c r="A2174" i="8"/>
  <c r="AB2173" i="8"/>
  <c r="S2173" i="8"/>
  <c r="A2173" i="8"/>
  <c r="AB2172" i="8"/>
  <c r="S2172" i="8"/>
  <c r="A2172" i="8"/>
  <c r="AB2171" i="8"/>
  <c r="S2171" i="8"/>
  <c r="A2171" i="8"/>
  <c r="AB2170" i="8"/>
  <c r="S2170" i="8"/>
  <c r="A2170" i="8"/>
  <c r="AB2169" i="8"/>
  <c r="S2169" i="8"/>
  <c r="A2169" i="8"/>
  <c r="AB2168" i="8"/>
  <c r="S2168" i="8"/>
  <c r="A2168" i="8"/>
  <c r="AB2167" i="8"/>
  <c r="S2167" i="8"/>
  <c r="A2167" i="8"/>
  <c r="AB2166" i="8"/>
  <c r="S2166" i="8"/>
  <c r="A2166" i="8"/>
  <c r="AB2165" i="8"/>
  <c r="S2165" i="8"/>
  <c r="A2165" i="8"/>
  <c r="AB2164" i="8"/>
  <c r="S2164" i="8"/>
  <c r="A2164" i="8"/>
  <c r="AB2163" i="8"/>
  <c r="S2163" i="8"/>
  <c r="A2163" i="8"/>
  <c r="AB2162" i="8"/>
  <c r="S2162" i="8"/>
  <c r="A2162" i="8"/>
  <c r="AB2161" i="8"/>
  <c r="S2161" i="8"/>
  <c r="A2161" i="8"/>
  <c r="AB2160" i="8"/>
  <c r="S2160" i="8"/>
  <c r="A2160" i="8"/>
  <c r="AB2159" i="8"/>
  <c r="S2159" i="8"/>
  <c r="A2159" i="8"/>
  <c r="AB2158" i="8"/>
  <c r="S2158" i="8"/>
  <c r="A2158" i="8"/>
  <c r="AB2157" i="8"/>
  <c r="S2157" i="8"/>
  <c r="A2157" i="8"/>
  <c r="AB2156" i="8"/>
  <c r="S2156" i="8"/>
  <c r="A2156" i="8"/>
  <c r="AB2155" i="8"/>
  <c r="S2155" i="8"/>
  <c r="A2155" i="8"/>
  <c r="AB2154" i="8"/>
  <c r="S2154" i="8"/>
  <c r="A2154" i="8"/>
  <c r="AB2153" i="8"/>
  <c r="S2153" i="8"/>
  <c r="A2153" i="8"/>
  <c r="AB2152" i="8"/>
  <c r="S2152" i="8"/>
  <c r="A2152" i="8"/>
  <c r="AB2151" i="8"/>
  <c r="S2151" i="8"/>
  <c r="A2151" i="8"/>
  <c r="AB2150" i="8"/>
  <c r="S2150" i="8"/>
  <c r="N2150" i="8"/>
  <c r="A2150" i="8"/>
  <c r="AB2149" i="8"/>
  <c r="S2149" i="8"/>
  <c r="A2149" i="8"/>
  <c r="AB2148" i="8"/>
  <c r="S2148" i="8"/>
  <c r="A2148" i="8"/>
  <c r="AB2147" i="8"/>
  <c r="S2147" i="8"/>
  <c r="N2147" i="8"/>
  <c r="A2147" i="8"/>
  <c r="AB2146" i="8"/>
  <c r="S2146" i="8"/>
  <c r="A2146" i="8"/>
  <c r="AB2145" i="8"/>
  <c r="S2145" i="8"/>
  <c r="A2145" i="8"/>
  <c r="AB2144" i="8"/>
  <c r="S2144" i="8"/>
  <c r="A2144" i="8"/>
  <c r="AB2143" i="8"/>
  <c r="S2143" i="8"/>
  <c r="A2143" i="8"/>
  <c r="AB2142" i="8"/>
  <c r="S2142" i="8"/>
  <c r="N2142" i="8"/>
  <c r="A2142" i="8"/>
  <c r="AB2141" i="8"/>
  <c r="S2141" i="8"/>
  <c r="A2141" i="8"/>
  <c r="AB2140" i="8"/>
  <c r="S2140" i="8"/>
  <c r="A2140" i="8"/>
  <c r="AB2139" i="8"/>
  <c r="S2139" i="8"/>
  <c r="A2139" i="8"/>
  <c r="AB2138" i="8"/>
  <c r="S2138" i="8"/>
  <c r="A2138" i="8"/>
  <c r="AB2137" i="8"/>
  <c r="S2137" i="8"/>
  <c r="A2137" i="8"/>
  <c r="AB2136" i="8"/>
  <c r="S2136" i="8"/>
  <c r="A2136" i="8"/>
  <c r="AB2135" i="8"/>
  <c r="S2135" i="8"/>
  <c r="A2135" i="8"/>
  <c r="AB2134" i="8"/>
  <c r="S2134" i="8"/>
  <c r="A2134" i="8"/>
  <c r="AB2133" i="8"/>
  <c r="S2133" i="8"/>
  <c r="A2133" i="8"/>
  <c r="AB2132" i="8"/>
  <c r="S2132" i="8"/>
  <c r="A2132" i="8"/>
  <c r="AB2131" i="8"/>
  <c r="S2131" i="8"/>
  <c r="A2131" i="8"/>
  <c r="AB2130" i="8"/>
  <c r="S2130" i="8"/>
  <c r="A2130" i="8"/>
  <c r="AB2129" i="8"/>
  <c r="S2129" i="8"/>
  <c r="A2129" i="8"/>
  <c r="AB2128" i="8"/>
  <c r="S2128" i="8"/>
  <c r="A2128" i="8"/>
  <c r="AB2127" i="8"/>
  <c r="S2127" i="8"/>
  <c r="A2127" i="8"/>
  <c r="AB2126" i="8"/>
  <c r="S2126" i="8"/>
  <c r="A2126" i="8"/>
  <c r="AB2125" i="8"/>
  <c r="A2125" i="8"/>
  <c r="AB2124" i="8"/>
  <c r="A2124" i="8"/>
  <c r="AB2123" i="8"/>
  <c r="A2123" i="8"/>
  <c r="AB2122" i="8"/>
  <c r="A2122" i="8"/>
  <c r="AB2121" i="8"/>
  <c r="A2121" i="8"/>
  <c r="AB2120" i="8"/>
  <c r="A2120" i="8"/>
  <c r="AB2119" i="8"/>
  <c r="A2119" i="8"/>
  <c r="AB2118" i="8"/>
  <c r="A2118" i="8"/>
  <c r="AB2117" i="8"/>
  <c r="A2117" i="8"/>
  <c r="AB2116" i="8"/>
  <c r="A2116" i="8"/>
  <c r="AB2115" i="8"/>
  <c r="A2115" i="8"/>
  <c r="AB2114" i="8"/>
  <c r="A2114" i="8"/>
  <c r="AB2113" i="8"/>
  <c r="A2113" i="8"/>
  <c r="AB2112" i="8"/>
  <c r="A2112" i="8"/>
  <c r="AB2111" i="8"/>
  <c r="A2111" i="8"/>
  <c r="AB2110" i="8"/>
  <c r="A2110" i="8"/>
  <c r="AB2109" i="8"/>
  <c r="A2109" i="8"/>
  <c r="AB2108" i="8"/>
  <c r="A2108" i="8"/>
  <c r="AB2107" i="8"/>
  <c r="A2107" i="8"/>
  <c r="AB2106" i="8"/>
  <c r="A2106" i="8"/>
  <c r="AB2105" i="8"/>
  <c r="A2105" i="8"/>
  <c r="AB2104" i="8"/>
  <c r="S2104" i="8"/>
  <c r="A2104" i="8"/>
  <c r="AB2103" i="8"/>
  <c r="A2103" i="8"/>
  <c r="AB2102" i="8"/>
  <c r="A2102" i="8"/>
  <c r="AB2101" i="8"/>
  <c r="A2101" i="8"/>
  <c r="AB2100" i="8"/>
  <c r="S2100" i="8"/>
  <c r="A2100" i="8"/>
  <c r="AB2099" i="8"/>
  <c r="A2099" i="8"/>
  <c r="AB2098" i="8"/>
  <c r="S2098" i="8"/>
  <c r="H263" i="15" s="1"/>
  <c r="A2098" i="8"/>
  <c r="AB2097" i="8"/>
  <c r="A2097" i="8"/>
  <c r="AB2096" i="8"/>
  <c r="S2096" i="8"/>
  <c r="A2096" i="8"/>
  <c r="AB2095" i="8"/>
  <c r="A2095" i="8"/>
  <c r="AB2094" i="8"/>
  <c r="A2094" i="8"/>
  <c r="AB2093" i="8"/>
  <c r="O2093" i="8"/>
  <c r="A2093" i="8"/>
  <c r="AB2092" i="8"/>
  <c r="A2092" i="8"/>
  <c r="AB2091" i="8"/>
  <c r="A2091" i="8"/>
  <c r="AB2090" i="8"/>
  <c r="A2090" i="8"/>
  <c r="AB2089" i="8"/>
  <c r="A2089" i="8"/>
  <c r="AB2088" i="8"/>
  <c r="A2088" i="8"/>
  <c r="AB2087" i="8"/>
  <c r="A2087" i="8"/>
  <c r="AB2086" i="8"/>
  <c r="A2086" i="8"/>
  <c r="AB2085" i="8"/>
  <c r="A2085" i="8"/>
  <c r="AB2084" i="8"/>
  <c r="A2084" i="8"/>
  <c r="AB2083" i="8"/>
  <c r="A2083" i="8"/>
  <c r="AB2082" i="8"/>
  <c r="A2082" i="8"/>
  <c r="AB2081" i="8"/>
  <c r="A2081" i="8"/>
  <c r="AB2080" i="8"/>
  <c r="A2080" i="8"/>
  <c r="AB2079" i="8"/>
  <c r="A2079" i="8"/>
  <c r="AB2078" i="8"/>
  <c r="A2078" i="8"/>
  <c r="AB2077" i="8"/>
  <c r="A2077" i="8"/>
  <c r="AB2076" i="8"/>
  <c r="A2076" i="8"/>
  <c r="AB2075" i="8"/>
  <c r="N2075" i="8"/>
  <c r="A2075" i="8"/>
  <c r="AB2074" i="8"/>
  <c r="N2074" i="8"/>
  <c r="A2074" i="8"/>
  <c r="AB2073" i="8"/>
  <c r="N2073" i="8"/>
  <c r="A2073" i="8"/>
  <c r="AB2072" i="8"/>
  <c r="A2072" i="8"/>
  <c r="AB2071" i="8"/>
  <c r="A2071" i="8"/>
  <c r="AB2070" i="8"/>
  <c r="A2070" i="8"/>
  <c r="AB2069" i="8"/>
  <c r="A2069" i="8"/>
  <c r="AB2068" i="8"/>
  <c r="A2068" i="8"/>
  <c r="AB2067" i="8"/>
  <c r="A2067" i="8"/>
  <c r="AB2066" i="8"/>
  <c r="A2066" i="8"/>
  <c r="AB2065" i="8"/>
  <c r="A2065" i="8"/>
  <c r="AB2064" i="8"/>
  <c r="A2064" i="8"/>
  <c r="AB2063" i="8"/>
  <c r="A2063" i="8"/>
  <c r="AB2062" i="8"/>
  <c r="A2062" i="8"/>
  <c r="AB2061" i="8"/>
  <c r="A2061" i="8"/>
  <c r="AB2060" i="8"/>
  <c r="A2060" i="8"/>
  <c r="AB2059" i="8"/>
  <c r="A2059" i="8"/>
  <c r="AB2058" i="8"/>
  <c r="A2058" i="8"/>
  <c r="AB2057" i="8"/>
  <c r="A2057" i="8"/>
  <c r="AB2056" i="8"/>
  <c r="A2056" i="8"/>
  <c r="AB2055" i="8"/>
  <c r="A2055" i="8"/>
  <c r="AB2054" i="8"/>
  <c r="A2054" i="8"/>
  <c r="AB2053" i="8"/>
  <c r="A2053" i="8"/>
  <c r="AB2052" i="8"/>
  <c r="A2052" i="8"/>
  <c r="AB2051" i="8"/>
  <c r="A2051" i="8"/>
  <c r="AB2050" i="8"/>
  <c r="N2050" i="8"/>
  <c r="A2050" i="8"/>
  <c r="AB2049" i="8"/>
  <c r="A2049" i="8"/>
  <c r="AB2048" i="8"/>
  <c r="N2048" i="8"/>
  <c r="A2048" i="8"/>
  <c r="AB2047" i="8"/>
  <c r="N2047" i="8"/>
  <c r="A2047" i="8"/>
  <c r="AB2046" i="8"/>
  <c r="A2046" i="8"/>
  <c r="AB2045" i="8"/>
  <c r="S2045" i="8"/>
  <c r="H45" i="15" s="1"/>
  <c r="A2045" i="8"/>
  <c r="AB2044" i="8"/>
  <c r="A2044" i="8"/>
  <c r="AB2043" i="8"/>
  <c r="A2043" i="8"/>
  <c r="AB2042" i="8"/>
  <c r="A2042" i="8"/>
  <c r="AB2041" i="8"/>
  <c r="A2041" i="8"/>
  <c r="AB2040" i="8"/>
  <c r="A2040" i="8"/>
  <c r="AB2039" i="8"/>
  <c r="A2039" i="8"/>
  <c r="AB2038" i="8"/>
  <c r="A2038" i="8"/>
  <c r="AB2037" i="8"/>
  <c r="A2037" i="8"/>
  <c r="AB2036" i="8"/>
  <c r="A2036" i="8"/>
  <c r="AB2035" i="8"/>
  <c r="A2035" i="8"/>
  <c r="AB2034" i="8"/>
  <c r="A2034" i="8"/>
  <c r="AB2033" i="8"/>
  <c r="A2033" i="8"/>
  <c r="AB2032" i="8"/>
  <c r="A2032" i="8"/>
  <c r="AB2031" i="8"/>
  <c r="A2031" i="8"/>
  <c r="AB2030" i="8"/>
  <c r="A2030" i="8"/>
  <c r="AB2029" i="8"/>
  <c r="A2029" i="8"/>
  <c r="AB2028" i="8"/>
  <c r="A2028" i="8"/>
  <c r="AB2027" i="8"/>
  <c r="A2027" i="8"/>
  <c r="AB2026" i="8"/>
  <c r="N2026" i="8"/>
  <c r="A2026" i="8"/>
  <c r="AB2025" i="8"/>
  <c r="A2025" i="8"/>
  <c r="AB2024" i="8"/>
  <c r="A2024" i="8"/>
  <c r="AB2023" i="8"/>
  <c r="A2023" i="8"/>
  <c r="AB2022" i="8"/>
  <c r="A2022" i="8"/>
  <c r="AB2021" i="8"/>
  <c r="A2021" i="8"/>
  <c r="AB2020" i="8"/>
  <c r="A2020" i="8"/>
  <c r="AB2019" i="8"/>
  <c r="A2019" i="8"/>
  <c r="AB2018" i="8"/>
  <c r="A2018" i="8"/>
  <c r="AB2017" i="8"/>
  <c r="A2017" i="8"/>
  <c r="AB2016" i="8"/>
  <c r="A2016" i="8"/>
  <c r="AB2015" i="8"/>
  <c r="A2015" i="8"/>
  <c r="AB2014" i="8"/>
  <c r="A2014" i="8"/>
  <c r="AB2013" i="8"/>
  <c r="A2013" i="8"/>
  <c r="AB2012" i="8"/>
  <c r="N2012" i="8"/>
  <c r="A2012" i="8"/>
  <c r="AB2011" i="8"/>
  <c r="A2011" i="8"/>
  <c r="AB2010" i="8"/>
  <c r="A2010" i="8"/>
  <c r="AB2009" i="8"/>
  <c r="A2009" i="8"/>
  <c r="AB2008" i="8"/>
  <c r="A2008" i="8"/>
  <c r="AB2007" i="8"/>
  <c r="A2007" i="8"/>
  <c r="AB2006" i="8"/>
  <c r="A2006" i="8"/>
  <c r="AB2005" i="8"/>
  <c r="A2005" i="8"/>
  <c r="AB2004" i="8"/>
  <c r="A2004" i="8"/>
  <c r="AB2003" i="8"/>
  <c r="A2003" i="8"/>
  <c r="AB2002" i="8"/>
  <c r="A2002" i="8"/>
  <c r="AB2001" i="8"/>
  <c r="N2001" i="8"/>
  <c r="A2001" i="8"/>
  <c r="AB2000" i="8"/>
  <c r="A2000" i="8"/>
  <c r="AB1999" i="8"/>
  <c r="A1999" i="8"/>
  <c r="AB1998" i="8"/>
  <c r="A1998" i="8"/>
  <c r="AB1997" i="8"/>
  <c r="A1997" i="8"/>
  <c r="AB1996" i="8"/>
  <c r="A1996" i="8"/>
  <c r="AB1995" i="8"/>
  <c r="A1995" i="8"/>
  <c r="AB1994" i="8"/>
  <c r="A1994" i="8"/>
  <c r="AB1993" i="8"/>
  <c r="A1993" i="8"/>
  <c r="AB1992" i="8"/>
  <c r="A1992" i="8"/>
  <c r="AB1991" i="8"/>
  <c r="A1991" i="8"/>
  <c r="AB1990" i="8"/>
  <c r="A1990" i="8"/>
  <c r="AB1989" i="8"/>
  <c r="A1989" i="8"/>
  <c r="AB1988" i="8"/>
  <c r="A1988" i="8"/>
  <c r="AB1987" i="8"/>
  <c r="A1987" i="8"/>
  <c r="AB1986" i="8"/>
  <c r="A1986" i="8"/>
  <c r="AB1985" i="8"/>
  <c r="A1985" i="8"/>
  <c r="AB1984" i="8"/>
  <c r="A1984" i="8"/>
  <c r="AB1983" i="8"/>
  <c r="A1983" i="8"/>
  <c r="AB1982" i="8"/>
  <c r="A1982" i="8"/>
  <c r="AB1981" i="8"/>
  <c r="A1981" i="8"/>
  <c r="AB1980" i="8"/>
  <c r="A1980" i="8"/>
  <c r="AB1979" i="8"/>
  <c r="A1979" i="8"/>
  <c r="AB1978" i="8"/>
  <c r="A1978" i="8"/>
  <c r="AB1977" i="8"/>
  <c r="A1977" i="8"/>
  <c r="AB1976" i="8"/>
  <c r="A1976" i="8"/>
  <c r="AB1975" i="8"/>
  <c r="A1975" i="8"/>
  <c r="AB1974" i="8"/>
  <c r="A1974" i="8"/>
  <c r="AB1973" i="8"/>
  <c r="A1973" i="8"/>
  <c r="AB1972" i="8"/>
  <c r="A1972" i="8"/>
  <c r="AB1971" i="8"/>
  <c r="A1971" i="8"/>
  <c r="AB1970" i="8"/>
  <c r="A1970" i="8"/>
  <c r="AB1969" i="8"/>
  <c r="A1969" i="8"/>
  <c r="AB1968" i="8"/>
  <c r="A1968" i="8"/>
  <c r="AB1967" i="8"/>
  <c r="A1967" i="8"/>
  <c r="AB1966" i="8"/>
  <c r="A1966" i="8"/>
  <c r="AB1965" i="8"/>
  <c r="A1965" i="8"/>
  <c r="AB1964" i="8"/>
  <c r="A1964" i="8"/>
  <c r="AB1963" i="8"/>
  <c r="A1963" i="8"/>
  <c r="AB1962" i="8"/>
  <c r="A1962" i="8"/>
  <c r="AB1961" i="8"/>
  <c r="A1961" i="8"/>
  <c r="AB1960" i="8"/>
  <c r="A1960" i="8"/>
  <c r="AB1959" i="8"/>
  <c r="A1959" i="8"/>
  <c r="AB1958" i="8"/>
  <c r="A1958" i="8"/>
  <c r="AB1957" i="8"/>
  <c r="A1957" i="8"/>
  <c r="AB1956" i="8"/>
  <c r="A1956" i="8"/>
  <c r="AB1955" i="8"/>
  <c r="A1955" i="8"/>
  <c r="AB1954" i="8"/>
  <c r="A1954" i="8"/>
  <c r="AB1953" i="8"/>
  <c r="A1953" i="8"/>
  <c r="AB1952" i="8"/>
  <c r="A1952" i="8"/>
  <c r="AB1951" i="8"/>
  <c r="A1951" i="8"/>
  <c r="AB1950" i="8"/>
  <c r="A1950" i="8"/>
  <c r="AB1949" i="8"/>
  <c r="A1949" i="8"/>
  <c r="AB1948" i="8"/>
  <c r="A1948" i="8"/>
  <c r="AB1947" i="8"/>
  <c r="A1947" i="8"/>
  <c r="AB1946" i="8"/>
  <c r="A1946" i="8"/>
  <c r="AB1945" i="8"/>
  <c r="A1945" i="8"/>
  <c r="AB1944" i="8"/>
  <c r="A1944" i="8"/>
  <c r="AB1943" i="8"/>
  <c r="A1943" i="8"/>
  <c r="AB1942" i="8"/>
  <c r="A1942" i="8"/>
  <c r="AB1941" i="8"/>
  <c r="A1941" i="8"/>
  <c r="AB1940" i="8"/>
  <c r="A1940" i="8"/>
  <c r="AB1939" i="8"/>
  <c r="A1939" i="8"/>
  <c r="AB1938" i="8"/>
  <c r="A1938" i="8"/>
  <c r="AB1937" i="8"/>
  <c r="A1937" i="8"/>
  <c r="AB1936" i="8"/>
  <c r="A1936" i="8"/>
  <c r="AB1935" i="8"/>
  <c r="S1935" i="8"/>
  <c r="A1935" i="8"/>
  <c r="AB1934" i="8"/>
  <c r="S1934" i="8"/>
  <c r="A1934" i="8"/>
  <c r="AB1933" i="8"/>
  <c r="A1933" i="8"/>
  <c r="AB1932" i="8"/>
  <c r="A1932" i="8"/>
  <c r="AB1931" i="8"/>
  <c r="A1931" i="8"/>
  <c r="AB1930" i="8"/>
  <c r="A1930" i="8"/>
  <c r="AB1929" i="8"/>
  <c r="A1929" i="8"/>
  <c r="AB1928" i="8"/>
  <c r="A1928" i="8"/>
  <c r="AB1927" i="8"/>
  <c r="N1927" i="8"/>
  <c r="A1927" i="8"/>
  <c r="AB1926" i="8"/>
  <c r="N1926" i="8"/>
  <c r="A1926" i="8"/>
  <c r="AB1925" i="8"/>
  <c r="A1925" i="8"/>
  <c r="AB1924" i="8"/>
  <c r="A1924" i="8"/>
  <c r="AB1923" i="8"/>
  <c r="A1923" i="8"/>
  <c r="AB1922" i="8"/>
  <c r="A1922" i="8"/>
  <c r="AB1921" i="8"/>
  <c r="A1921" i="8"/>
  <c r="AB1920" i="8"/>
  <c r="A1920" i="8"/>
  <c r="AB1919" i="8"/>
  <c r="A1919" i="8"/>
  <c r="AB1918" i="8"/>
  <c r="A1918" i="8"/>
  <c r="AB1917" i="8"/>
  <c r="A1917" i="8"/>
  <c r="AB1916" i="8"/>
  <c r="A1916" i="8"/>
  <c r="AB1915" i="8"/>
  <c r="A1915" i="8"/>
  <c r="AB1914" i="8"/>
  <c r="A1914" i="8"/>
  <c r="AB1913" i="8"/>
  <c r="A1913" i="8"/>
  <c r="AB1912" i="8"/>
  <c r="A1912" i="8"/>
  <c r="AB1911" i="8"/>
  <c r="A1911" i="8"/>
  <c r="AB1910" i="8"/>
  <c r="A1910" i="8"/>
  <c r="AB1909" i="8"/>
  <c r="A1909" i="8"/>
  <c r="AB1908" i="8"/>
  <c r="A1908" i="8"/>
  <c r="AB1907" i="8"/>
  <c r="A1907" i="8"/>
  <c r="AB1906" i="8"/>
  <c r="A1906" i="8"/>
  <c r="AB1905" i="8"/>
  <c r="A1905" i="8"/>
  <c r="AB1904" i="8"/>
  <c r="A1904" i="8"/>
  <c r="AB1903" i="8"/>
  <c r="A1903" i="8"/>
  <c r="AB1902" i="8"/>
  <c r="A1902" i="8"/>
  <c r="AB1901" i="8"/>
  <c r="A1901" i="8"/>
  <c r="AB1900" i="8"/>
  <c r="A1900" i="8"/>
  <c r="AB1899" i="8"/>
  <c r="A1899" i="8"/>
  <c r="AB1898" i="8"/>
  <c r="A1898" i="8"/>
  <c r="AB1897" i="8"/>
  <c r="A1897" i="8"/>
  <c r="AB1896" i="8"/>
  <c r="A1896" i="8"/>
  <c r="AB1895" i="8"/>
  <c r="A1895" i="8"/>
  <c r="AB1894" i="8"/>
  <c r="A1894" i="8"/>
  <c r="AB1893" i="8"/>
  <c r="A1893" i="8"/>
  <c r="AB1892" i="8"/>
  <c r="A1892" i="8"/>
  <c r="AB1891" i="8"/>
  <c r="A1891" i="8"/>
  <c r="AB1890" i="8"/>
  <c r="A1890" i="8"/>
  <c r="AB1889" i="8"/>
  <c r="A1889" i="8"/>
  <c r="AB1888" i="8"/>
  <c r="A1888" i="8"/>
  <c r="AB1887" i="8"/>
  <c r="A1887" i="8"/>
  <c r="AB1886" i="8"/>
  <c r="A1886" i="8"/>
  <c r="AB1885" i="8"/>
  <c r="A1885" i="8"/>
  <c r="AB1884" i="8"/>
  <c r="A1884" i="8"/>
  <c r="AB1883" i="8"/>
  <c r="A1883" i="8"/>
  <c r="AB1882" i="8"/>
  <c r="A1882" i="8"/>
  <c r="AB1881" i="8"/>
  <c r="A1881" i="8"/>
  <c r="AB1880" i="8"/>
  <c r="N1880" i="8"/>
  <c r="A1880" i="8"/>
  <c r="AB1879" i="8"/>
  <c r="A1879" i="8"/>
  <c r="AB1878" i="8"/>
  <c r="A1878" i="8"/>
  <c r="AB1877" i="8"/>
  <c r="S1877" i="8"/>
  <c r="A1877" i="8"/>
  <c r="AB1876" i="8"/>
  <c r="A1876" i="8"/>
  <c r="AB1875" i="8"/>
  <c r="A1875" i="8"/>
  <c r="AB1874" i="8"/>
  <c r="N1874" i="8"/>
  <c r="A1874" i="8"/>
  <c r="AB1873" i="8"/>
  <c r="N1873" i="8"/>
  <c r="A1873" i="8"/>
  <c r="AB1872" i="8"/>
  <c r="N1872" i="8"/>
  <c r="A1872" i="8"/>
  <c r="AB1871" i="8"/>
  <c r="A1871" i="8"/>
  <c r="AB1870" i="8"/>
  <c r="A1870" i="8"/>
  <c r="AB1869" i="8"/>
  <c r="A1869" i="8"/>
  <c r="AB1868" i="8"/>
  <c r="A1868" i="8"/>
  <c r="AB1867" i="8"/>
  <c r="A1867" i="8"/>
  <c r="AB1866" i="8"/>
  <c r="A1866" i="8"/>
  <c r="AB1865" i="8"/>
  <c r="A1865" i="8"/>
  <c r="AB1864" i="8"/>
  <c r="A1864" i="8"/>
  <c r="AB1863" i="8"/>
  <c r="N1863" i="8"/>
  <c r="A1863" i="8"/>
  <c r="AB1862" i="8"/>
  <c r="A1862" i="8"/>
  <c r="AB1861" i="8"/>
  <c r="A1861" i="8"/>
  <c r="AB1860" i="8"/>
  <c r="A1860" i="8"/>
  <c r="AB1859" i="8"/>
  <c r="A1859" i="8"/>
  <c r="AB1858" i="8"/>
  <c r="A1858" i="8"/>
  <c r="AB1857" i="8"/>
  <c r="A1857" i="8"/>
  <c r="AB1856" i="8"/>
  <c r="A1856" i="8"/>
  <c r="AB1855" i="8"/>
  <c r="A1855" i="8"/>
  <c r="AB1854" i="8"/>
  <c r="A1854" i="8"/>
  <c r="AB1853" i="8"/>
  <c r="A1853" i="8"/>
  <c r="AB1852" i="8"/>
  <c r="A1852" i="8"/>
  <c r="AB1851" i="8"/>
  <c r="A1851" i="8"/>
  <c r="AB1850" i="8"/>
  <c r="A1850" i="8"/>
  <c r="AB1849" i="8"/>
  <c r="A1849" i="8"/>
  <c r="AB1848" i="8"/>
  <c r="A1848" i="8"/>
  <c r="AB1847" i="8"/>
  <c r="AB1846" i="8"/>
  <c r="A1846" i="8"/>
  <c r="AB1845" i="8"/>
  <c r="A1845" i="8"/>
  <c r="AB1844" i="8"/>
  <c r="A1844" i="8"/>
  <c r="AB1843" i="8"/>
  <c r="A1843" i="8"/>
  <c r="AB1842" i="8"/>
  <c r="A1842" i="8"/>
  <c r="AB1841" i="8"/>
  <c r="A1841" i="8"/>
  <c r="AB1840" i="8"/>
  <c r="A1840" i="8"/>
  <c r="AB1839" i="8"/>
  <c r="A1839" i="8"/>
  <c r="AB1838" i="8"/>
  <c r="A1838" i="8"/>
  <c r="AB1837" i="8"/>
  <c r="A1837" i="8"/>
  <c r="AB1836" i="8"/>
  <c r="A1836" i="8"/>
  <c r="AB1835" i="8"/>
  <c r="A1835" i="8"/>
  <c r="AB1834" i="8"/>
  <c r="S1834" i="8"/>
  <c r="A1834" i="8"/>
  <c r="AB1833" i="8"/>
  <c r="A1833" i="8"/>
  <c r="AB1832" i="8"/>
  <c r="A1832" i="8"/>
  <c r="AB1831" i="8"/>
  <c r="A1831" i="8"/>
  <c r="AB1830" i="8"/>
  <c r="A1830" i="8"/>
  <c r="AB1829" i="8"/>
  <c r="A1829" i="8"/>
  <c r="AB1828" i="8"/>
  <c r="A1828" i="8"/>
  <c r="AB1827" i="8"/>
  <c r="A1827" i="8"/>
  <c r="AB1826" i="8"/>
  <c r="A1826" i="8"/>
  <c r="AB1825" i="8"/>
  <c r="A1825" i="8"/>
  <c r="AB1824" i="8"/>
  <c r="N1824" i="8"/>
  <c r="A1824" i="8"/>
  <c r="AB1823" i="8"/>
  <c r="A1823" i="8"/>
  <c r="AB1822" i="8"/>
  <c r="A1822" i="8"/>
  <c r="AB1821" i="8"/>
  <c r="A1821" i="8"/>
  <c r="AB1820" i="8"/>
  <c r="A1820" i="8"/>
  <c r="AB1819" i="8"/>
  <c r="A1819" i="8"/>
  <c r="AB1818" i="8"/>
  <c r="A1818" i="8"/>
  <c r="AB1817" i="8"/>
  <c r="A1817" i="8"/>
  <c r="AB1816" i="8"/>
  <c r="A1816" i="8"/>
  <c r="AB1815" i="8"/>
  <c r="A1815" i="8"/>
  <c r="AB1814" i="8"/>
  <c r="A1814" i="8"/>
  <c r="AB1813" i="8"/>
  <c r="A1813" i="8"/>
  <c r="AB1812" i="8"/>
  <c r="A1812" i="8"/>
  <c r="AB1811" i="8"/>
  <c r="A1811" i="8"/>
  <c r="AB1810" i="8"/>
  <c r="A1810" i="8"/>
  <c r="AB1809" i="8"/>
  <c r="A1809" i="8"/>
  <c r="AB1808" i="8"/>
  <c r="A1808" i="8"/>
  <c r="AB1807" i="8"/>
  <c r="S1807" i="8"/>
  <c r="A1807" i="8"/>
  <c r="AB1806" i="8"/>
  <c r="S1806" i="8"/>
  <c r="A1806" i="8"/>
  <c r="AB1805" i="8"/>
  <c r="S1805" i="8"/>
  <c r="A1805" i="8"/>
  <c r="AB1804" i="8"/>
  <c r="A1804" i="8"/>
  <c r="AB1803" i="8"/>
  <c r="A1803" i="8"/>
  <c r="AB1802" i="8"/>
  <c r="A1802" i="8"/>
  <c r="AB1801" i="8"/>
  <c r="A1801" i="8"/>
  <c r="AB1800" i="8"/>
  <c r="A1800" i="8"/>
  <c r="AB1799" i="8"/>
  <c r="A1799" i="8"/>
  <c r="AB1798" i="8"/>
  <c r="A1798" i="8"/>
  <c r="AB1797" i="8"/>
  <c r="A1797" i="8"/>
  <c r="AB1796" i="8"/>
  <c r="A1796" i="8"/>
  <c r="AB1795" i="8"/>
  <c r="A1795" i="8"/>
  <c r="AB1794" i="8"/>
  <c r="A1794" i="8"/>
  <c r="AB1793" i="8"/>
  <c r="A1793" i="8"/>
  <c r="AB1792" i="8"/>
  <c r="N1792" i="8"/>
  <c r="A1792" i="8"/>
  <c r="AB1791" i="8"/>
  <c r="A1791" i="8"/>
  <c r="AB1790" i="8"/>
  <c r="A1790" i="8"/>
  <c r="AB1789" i="8"/>
  <c r="A1789" i="8"/>
  <c r="AB1788" i="8"/>
  <c r="A1788" i="8"/>
  <c r="AB1787" i="8"/>
  <c r="A1787" i="8"/>
  <c r="AB1786" i="8"/>
  <c r="A1786" i="8"/>
  <c r="AB1785" i="8"/>
  <c r="A1785" i="8"/>
  <c r="AB1784" i="8"/>
  <c r="A1784" i="8"/>
  <c r="AB1783" i="8"/>
  <c r="A1783" i="8"/>
  <c r="AB1782" i="8"/>
  <c r="A1782" i="8"/>
  <c r="AB1781" i="8"/>
  <c r="A1781" i="8"/>
  <c r="AB1780" i="8"/>
  <c r="A1780" i="8"/>
  <c r="AB1779" i="8"/>
  <c r="A1779" i="8"/>
  <c r="AB1778" i="8"/>
  <c r="A1778" i="8"/>
  <c r="AB1777" i="8"/>
  <c r="A1777" i="8"/>
  <c r="AB1776" i="8"/>
  <c r="A1776" i="8"/>
  <c r="AB1775" i="8"/>
  <c r="A1775" i="8"/>
  <c r="AB1774" i="8"/>
  <c r="A1774" i="8"/>
  <c r="AB1773" i="8"/>
  <c r="A1773" i="8"/>
  <c r="AB1772" i="8"/>
  <c r="A1772" i="8"/>
  <c r="AB1771" i="8"/>
  <c r="A1771" i="8"/>
  <c r="AB1770" i="8"/>
  <c r="A1770" i="8"/>
  <c r="AB1769" i="8"/>
  <c r="A1769" i="8"/>
  <c r="AB1768" i="8"/>
  <c r="A1768" i="8"/>
  <c r="AB1767" i="8"/>
  <c r="A1767" i="8"/>
  <c r="AB1766" i="8"/>
  <c r="A1766" i="8"/>
  <c r="AB1765" i="8"/>
  <c r="A1765" i="8"/>
  <c r="AB1764" i="8"/>
  <c r="A1764" i="8"/>
  <c r="AB1763" i="8"/>
  <c r="A1763" i="8"/>
  <c r="AB1762" i="8"/>
  <c r="A1762" i="8"/>
  <c r="AB1761" i="8"/>
  <c r="A1761" i="8"/>
  <c r="AB1760" i="8"/>
  <c r="A1760" i="8"/>
  <c r="AB1759" i="8"/>
  <c r="A1759" i="8"/>
  <c r="AB1758" i="8"/>
  <c r="A1758" i="8"/>
  <c r="AB1757" i="8"/>
  <c r="A1757" i="8"/>
  <c r="AB1756" i="8"/>
  <c r="A1756" i="8"/>
  <c r="AB1755" i="8"/>
  <c r="A1755" i="8"/>
  <c r="AB1754" i="8"/>
  <c r="A1754" i="8"/>
  <c r="AB1753" i="8"/>
  <c r="N1753" i="8"/>
  <c r="A1753" i="8"/>
  <c r="AB1752" i="8"/>
  <c r="A1752" i="8"/>
  <c r="AB1751" i="8"/>
  <c r="A1751" i="8"/>
  <c r="AB1750" i="8"/>
  <c r="A1750" i="8"/>
  <c r="AB1749" i="8"/>
  <c r="A1749" i="8"/>
  <c r="AB1748" i="8"/>
  <c r="A1748" i="8"/>
  <c r="AB1747" i="8"/>
  <c r="A1747" i="8"/>
  <c r="AB1746" i="8"/>
  <c r="A1746" i="8"/>
  <c r="AB1745" i="8"/>
  <c r="A1745" i="8"/>
  <c r="AB1744" i="8"/>
  <c r="A1744" i="8"/>
  <c r="AB1743" i="8"/>
  <c r="A1743" i="8"/>
  <c r="AB1742" i="8"/>
  <c r="A1742" i="8"/>
  <c r="AB1741" i="8"/>
  <c r="A1741" i="8"/>
  <c r="AB1740" i="8"/>
  <c r="A1740" i="8"/>
  <c r="AB1739" i="8"/>
  <c r="A1739" i="8"/>
  <c r="AB1738" i="8"/>
  <c r="A1738" i="8"/>
  <c r="AB1737" i="8"/>
  <c r="A1737" i="8"/>
  <c r="AB1736" i="8"/>
  <c r="A1736" i="8"/>
  <c r="AB1735" i="8"/>
  <c r="A1735" i="8"/>
  <c r="AB1734" i="8"/>
  <c r="A1734" i="8"/>
  <c r="AB1733" i="8"/>
  <c r="A1733" i="8"/>
  <c r="AB1732" i="8"/>
  <c r="A1732" i="8"/>
  <c r="AB1731" i="8"/>
  <c r="A1731" i="8"/>
  <c r="AB1730" i="8"/>
  <c r="A1730" i="8"/>
  <c r="AB1729" i="8"/>
  <c r="A1729" i="8"/>
  <c r="AB1728" i="8"/>
  <c r="N1728" i="8"/>
  <c r="A1728" i="8"/>
  <c r="AB1727" i="8"/>
  <c r="A1727" i="8"/>
  <c r="AB1726" i="8"/>
  <c r="A1726" i="8"/>
  <c r="AB1725" i="8"/>
  <c r="A1725" i="8"/>
  <c r="AB1724" i="8"/>
  <c r="A1724" i="8"/>
  <c r="AB1723" i="8"/>
  <c r="S1723" i="8"/>
  <c r="A1723" i="8"/>
  <c r="AB1722" i="8"/>
  <c r="S1722" i="8"/>
  <c r="A1722" i="8"/>
  <c r="AB1721" i="8"/>
  <c r="S1721" i="8"/>
  <c r="N1721" i="8"/>
  <c r="A1721" i="8"/>
  <c r="AB1720" i="8"/>
  <c r="S1720" i="8"/>
  <c r="A1720" i="8"/>
  <c r="AB1719" i="8"/>
  <c r="S1719" i="8"/>
  <c r="A1719" i="8"/>
  <c r="AB1718" i="8"/>
  <c r="S1718" i="8"/>
  <c r="A1718" i="8"/>
  <c r="AB1717" i="8"/>
  <c r="S1717" i="8"/>
  <c r="A1717" i="8"/>
  <c r="AB1716" i="8"/>
  <c r="S1716" i="8"/>
  <c r="A1716" i="8"/>
  <c r="AB1715" i="8"/>
  <c r="S1715" i="8"/>
  <c r="A1715" i="8"/>
  <c r="AB1714" i="8"/>
  <c r="S1714" i="8"/>
  <c r="A1714" i="8"/>
  <c r="AB1713" i="8"/>
  <c r="S1713" i="8"/>
  <c r="A1713" i="8"/>
  <c r="AB1712" i="8"/>
  <c r="U1712" i="8"/>
  <c r="S1712" i="8" s="1"/>
  <c r="A1712" i="8"/>
  <c r="AB1711" i="8"/>
  <c r="S1711" i="8"/>
  <c r="N1711" i="8"/>
  <c r="A1711" i="8"/>
  <c r="AB1710" i="8"/>
  <c r="U1710" i="8"/>
  <c r="S1710" i="8" s="1"/>
  <c r="A1710" i="8"/>
  <c r="AB1709" i="8"/>
  <c r="S1709" i="8"/>
  <c r="A1709" i="8"/>
  <c r="AB1708" i="8"/>
  <c r="S1708" i="8"/>
  <c r="A1708" i="8"/>
  <c r="AB1707" i="8"/>
  <c r="U1707" i="8"/>
  <c r="S1707" i="8" s="1"/>
  <c r="A1707" i="8"/>
  <c r="AB1706" i="8"/>
  <c r="S1706" i="8"/>
  <c r="N1706" i="8"/>
  <c r="A1706" i="8"/>
  <c r="AB1705" i="8"/>
  <c r="S1705" i="8"/>
  <c r="A1705" i="8"/>
  <c r="AB1704" i="8"/>
  <c r="U1704" i="8"/>
  <c r="S1704" i="8" s="1"/>
  <c r="A1704" i="8"/>
  <c r="AB1703" i="8"/>
  <c r="S1703" i="8"/>
  <c r="A1703" i="8"/>
  <c r="AB1702" i="8"/>
  <c r="S1702" i="8"/>
  <c r="A1702" i="8"/>
  <c r="AB1701" i="8"/>
  <c r="A1701" i="8"/>
  <c r="AB1700" i="8"/>
  <c r="A1700" i="8"/>
  <c r="AB1699" i="8"/>
  <c r="A1699" i="8"/>
  <c r="AB1698" i="8"/>
  <c r="A1698" i="8"/>
  <c r="AB1697" i="8"/>
  <c r="A1697" i="8"/>
  <c r="AB1696" i="8"/>
  <c r="A1696" i="8"/>
  <c r="AB1695" i="8"/>
  <c r="A1695" i="8"/>
  <c r="AB1694" i="8"/>
  <c r="A1694" i="8"/>
  <c r="AB1693" i="8"/>
  <c r="A1693" i="8"/>
  <c r="AB1692" i="8"/>
  <c r="A1692" i="8"/>
  <c r="AB1691" i="8"/>
  <c r="A1691" i="8"/>
  <c r="AB1690" i="8"/>
  <c r="A1690" i="8"/>
  <c r="AB1689" i="8"/>
  <c r="A1689" i="8"/>
  <c r="AB1688" i="8"/>
  <c r="N1688" i="8"/>
  <c r="A1688" i="8"/>
  <c r="AB1687" i="8"/>
  <c r="A1687" i="8"/>
  <c r="AB1686" i="8"/>
  <c r="A1686" i="8"/>
  <c r="AB1685" i="8"/>
  <c r="N1685" i="8"/>
  <c r="A1685" i="8"/>
  <c r="AB1684" i="8"/>
  <c r="N1684" i="8"/>
  <c r="A1684" i="8"/>
  <c r="AB1683" i="8"/>
  <c r="A1683" i="8"/>
  <c r="AB1682" i="8"/>
  <c r="A1682" i="8"/>
  <c r="AB1681" i="8"/>
  <c r="A1681" i="8"/>
  <c r="AB1680" i="8"/>
  <c r="A1680" i="8"/>
  <c r="AB1679" i="8"/>
  <c r="A1679" i="8"/>
  <c r="AB1678" i="8"/>
  <c r="S1678" i="8"/>
  <c r="A1678" i="8"/>
  <c r="AB1677" i="8"/>
  <c r="S1677" i="8"/>
  <c r="A1677" i="8"/>
  <c r="AB1676" i="8"/>
  <c r="A1676" i="8"/>
  <c r="AB1675" i="8"/>
  <c r="A1675" i="8"/>
  <c r="AB1674" i="8"/>
  <c r="A1674" i="8"/>
  <c r="AB1673" i="8"/>
  <c r="A1673" i="8"/>
  <c r="AB1672" i="8"/>
  <c r="S1672" i="8"/>
  <c r="N1672" i="8"/>
  <c r="A1672" i="8"/>
  <c r="AB1671" i="8"/>
  <c r="S1671" i="8"/>
  <c r="H54" i="15" s="1"/>
  <c r="A1671" i="8"/>
  <c r="AB1670" i="8"/>
  <c r="S1670" i="8"/>
  <c r="A1670" i="8"/>
  <c r="AB1669" i="8"/>
  <c r="S1669" i="8"/>
  <c r="A1669" i="8"/>
  <c r="AB1668" i="8"/>
  <c r="S1668" i="8"/>
  <c r="A1668" i="8"/>
  <c r="AB1667" i="8"/>
  <c r="S1667" i="8"/>
  <c r="A1667" i="8"/>
  <c r="AB1666" i="8"/>
  <c r="S1666" i="8"/>
  <c r="A1666" i="8"/>
  <c r="AB1665" i="8"/>
  <c r="S1665" i="8"/>
  <c r="A1665" i="8"/>
  <c r="AB1664" i="8"/>
  <c r="S1664" i="8"/>
  <c r="A1664" i="8"/>
  <c r="AB1663" i="8"/>
  <c r="S1663" i="8"/>
  <c r="A1663" i="8"/>
  <c r="AB1662" i="8"/>
  <c r="S1662" i="8"/>
  <c r="A1662" i="8"/>
  <c r="AB1661" i="8"/>
  <c r="S1661" i="8"/>
  <c r="A1661" i="8"/>
  <c r="AB1660" i="8"/>
  <c r="S1660" i="8"/>
  <c r="A1660" i="8"/>
  <c r="AB1659" i="8"/>
  <c r="S1659" i="8"/>
  <c r="A1659" i="8"/>
  <c r="AB1658" i="8"/>
  <c r="S1658" i="8"/>
  <c r="A1658" i="8"/>
  <c r="AB1657" i="8"/>
  <c r="S1657" i="8"/>
  <c r="A1657" i="8"/>
  <c r="AB1656" i="8"/>
  <c r="S1656" i="8"/>
  <c r="A1656" i="8"/>
  <c r="AB1655" i="8"/>
  <c r="S1655" i="8"/>
  <c r="A1655" i="8"/>
  <c r="AB1654" i="8"/>
  <c r="S1654" i="8"/>
  <c r="A1654" i="8"/>
  <c r="AB1653" i="8"/>
  <c r="S1653" i="8"/>
  <c r="A1653" i="8"/>
  <c r="AB1652" i="8"/>
  <c r="S1652" i="8"/>
  <c r="A1652" i="8"/>
  <c r="AB1651" i="8"/>
  <c r="S1651" i="8"/>
  <c r="A1651" i="8"/>
  <c r="AB1650" i="8"/>
  <c r="S1650" i="8"/>
  <c r="A1650" i="8"/>
  <c r="AB1649" i="8"/>
  <c r="S1649" i="8"/>
  <c r="A1649" i="8"/>
  <c r="AB1648" i="8"/>
  <c r="S1648" i="8"/>
  <c r="A1648" i="8"/>
  <c r="AB1647" i="8"/>
  <c r="S1647" i="8"/>
  <c r="A1647" i="8"/>
  <c r="AB1646" i="8"/>
  <c r="S1646" i="8"/>
  <c r="A1646" i="8"/>
  <c r="AB1645" i="8"/>
  <c r="S1645" i="8"/>
  <c r="A1645" i="8"/>
  <c r="AB1644" i="8"/>
  <c r="S1644" i="8"/>
  <c r="A1644" i="8"/>
  <c r="AB1643" i="8"/>
  <c r="S1643" i="8"/>
  <c r="N1643" i="8"/>
  <c r="A1643" i="8"/>
  <c r="AB1642" i="8"/>
  <c r="S1642" i="8"/>
  <c r="A1642" i="8"/>
  <c r="AB1641" i="8"/>
  <c r="S1641" i="8"/>
  <c r="A1641" i="8"/>
  <c r="AB1640" i="8"/>
  <c r="S1640" i="8"/>
  <c r="A1640" i="8"/>
  <c r="AB1639" i="8"/>
  <c r="S1639" i="8"/>
  <c r="A1639" i="8"/>
  <c r="AB1638" i="8"/>
  <c r="S1638" i="8"/>
  <c r="A1638" i="8"/>
  <c r="AB1637" i="8"/>
  <c r="S1637" i="8"/>
  <c r="A1637" i="8"/>
  <c r="AB1636" i="8"/>
  <c r="S1636" i="8"/>
  <c r="A1636" i="8"/>
  <c r="AB1635" i="8"/>
  <c r="S1635" i="8"/>
  <c r="A1635" i="8"/>
  <c r="AB1634" i="8"/>
  <c r="S1634" i="8"/>
  <c r="A1634" i="8"/>
  <c r="AB1633" i="8"/>
  <c r="S1633" i="8"/>
  <c r="A1633" i="8"/>
  <c r="AB1632" i="8"/>
  <c r="S1632" i="8"/>
  <c r="A1632" i="8"/>
  <c r="AB1631" i="8"/>
  <c r="S1631" i="8"/>
  <c r="A1631" i="8"/>
  <c r="AB1630" i="8"/>
  <c r="S1630" i="8"/>
  <c r="A1630" i="8"/>
  <c r="AB1629" i="8"/>
  <c r="S1629" i="8"/>
  <c r="A1629" i="8"/>
  <c r="AB1628" i="8"/>
  <c r="S1628" i="8"/>
  <c r="A1628" i="8"/>
  <c r="AB1627" i="8"/>
  <c r="S1627" i="8"/>
  <c r="A1627" i="8"/>
  <c r="AB1626" i="8"/>
  <c r="S1626" i="8"/>
  <c r="A1626" i="8"/>
  <c r="AB1625" i="8"/>
  <c r="S1625" i="8"/>
  <c r="A1625" i="8"/>
  <c r="AB1624" i="8"/>
  <c r="S1624" i="8"/>
  <c r="A1624" i="8"/>
  <c r="AB1623" i="8"/>
  <c r="S1623" i="8"/>
  <c r="A1623" i="8"/>
  <c r="AB1622" i="8"/>
  <c r="S1622" i="8"/>
  <c r="A1622" i="8"/>
  <c r="AB1621" i="8"/>
  <c r="S1621" i="8"/>
  <c r="A1621" i="8"/>
  <c r="AB1620" i="8"/>
  <c r="S1620" i="8"/>
  <c r="A1620" i="8"/>
  <c r="AB1619" i="8"/>
  <c r="S1619" i="8"/>
  <c r="A1619" i="8"/>
  <c r="AB1618" i="8"/>
  <c r="S1618" i="8"/>
  <c r="A1618" i="8"/>
  <c r="AB1617" i="8"/>
  <c r="S1617" i="8"/>
  <c r="A1617" i="8"/>
  <c r="AB1616" i="8"/>
  <c r="S1616" i="8"/>
  <c r="A1616" i="8"/>
  <c r="AB1615" i="8"/>
  <c r="S1615" i="8"/>
  <c r="A1615" i="8"/>
  <c r="AB1614" i="8"/>
  <c r="S1614" i="8"/>
  <c r="A1614" i="8"/>
  <c r="AB1613" i="8"/>
  <c r="S1613" i="8"/>
  <c r="A1613" i="8"/>
  <c r="AB1612" i="8"/>
  <c r="S1612" i="8"/>
  <c r="A1612" i="8"/>
  <c r="AB1611" i="8"/>
  <c r="S1611" i="8"/>
  <c r="A1611" i="8"/>
  <c r="AB1610" i="8"/>
  <c r="S1610" i="8"/>
  <c r="A1610" i="8"/>
  <c r="AB1609" i="8"/>
  <c r="A1609" i="8"/>
  <c r="AB1608" i="8"/>
  <c r="A1608" i="8"/>
  <c r="AB1607" i="8"/>
  <c r="S1607" i="8"/>
  <c r="A1607" i="8"/>
  <c r="AB1606" i="8"/>
  <c r="A1606" i="8"/>
  <c r="AB1605" i="8"/>
  <c r="S1605" i="8"/>
  <c r="A1605" i="8"/>
  <c r="AB1604" i="8"/>
  <c r="S1604" i="8"/>
  <c r="A1604" i="8"/>
  <c r="AB1603" i="8"/>
  <c r="S1603" i="8"/>
  <c r="N1603" i="8"/>
  <c r="A1603" i="8"/>
  <c r="AB1602" i="8"/>
  <c r="S1602" i="8"/>
  <c r="A1602" i="8"/>
  <c r="AB1601" i="8"/>
  <c r="S1601" i="8"/>
  <c r="A1601" i="8"/>
  <c r="AB1600" i="8"/>
  <c r="S1600" i="8"/>
  <c r="A1600" i="8"/>
  <c r="AB1599" i="8"/>
  <c r="S1599" i="8"/>
  <c r="N1599" i="8"/>
  <c r="A1599" i="8"/>
  <c r="AB1598" i="8"/>
  <c r="S1598" i="8"/>
  <c r="N1598" i="8"/>
  <c r="A1598" i="8"/>
  <c r="AB1597" i="8"/>
  <c r="A1597" i="8"/>
  <c r="AB1596" i="8"/>
  <c r="A1596" i="8"/>
  <c r="AB1595" i="8"/>
  <c r="A1595" i="8"/>
  <c r="AB1594" i="8"/>
  <c r="A1594" i="8"/>
  <c r="AB1593" i="8"/>
  <c r="A1593" i="8"/>
  <c r="AB1592" i="8"/>
  <c r="A1592" i="8"/>
  <c r="AB1591" i="8"/>
  <c r="A1591" i="8"/>
  <c r="AB1590" i="8"/>
  <c r="A1590" i="8"/>
  <c r="AB1589" i="8"/>
  <c r="A1589" i="8"/>
  <c r="AB1588" i="8"/>
  <c r="A1588" i="8"/>
  <c r="AB1587" i="8"/>
  <c r="A1587" i="8"/>
  <c r="AB1586" i="8"/>
  <c r="A1586" i="8"/>
  <c r="AB1585" i="8"/>
  <c r="A1585" i="8"/>
  <c r="AB1584" i="8"/>
  <c r="A1584" i="8"/>
  <c r="AB1583" i="8"/>
  <c r="A1583" i="8"/>
  <c r="AB1582" i="8"/>
  <c r="A1582" i="8"/>
  <c r="AB1581" i="8"/>
  <c r="A1581" i="8"/>
  <c r="AB1580" i="8"/>
  <c r="A1580" i="8"/>
  <c r="AB1579" i="8"/>
  <c r="A1579" i="8"/>
  <c r="AB1578" i="8"/>
  <c r="A1578" i="8"/>
  <c r="AB1577" i="8"/>
  <c r="A1577" i="8"/>
  <c r="AB1576" i="8"/>
  <c r="A1576" i="8"/>
  <c r="AB1575" i="8"/>
  <c r="A1575" i="8"/>
  <c r="AB1574" i="8"/>
  <c r="A1574" i="8"/>
  <c r="AB1573" i="8"/>
  <c r="A1573" i="8"/>
  <c r="AB1572" i="8"/>
  <c r="A1572" i="8"/>
  <c r="AB1571" i="8"/>
  <c r="S1571" i="8"/>
  <c r="A1571" i="8"/>
  <c r="AB1570" i="8"/>
  <c r="S1570" i="8"/>
  <c r="A1570" i="8"/>
  <c r="AB1569" i="8"/>
  <c r="S1569" i="8"/>
  <c r="A1569" i="8"/>
  <c r="AB1568" i="8"/>
  <c r="S1568" i="8"/>
  <c r="A1568" i="8"/>
  <c r="AB1567" i="8"/>
  <c r="S1567" i="8"/>
  <c r="A1567" i="8"/>
  <c r="AB1566" i="8"/>
  <c r="S1566" i="8"/>
  <c r="A1566" i="8"/>
  <c r="AB1565" i="8"/>
  <c r="S1565" i="8"/>
  <c r="A1565" i="8"/>
  <c r="AB1564" i="8"/>
  <c r="S1564" i="8"/>
  <c r="A1564" i="8"/>
  <c r="AB1563" i="8"/>
  <c r="S1563" i="8"/>
  <c r="A1563" i="8"/>
  <c r="AB1562" i="8"/>
  <c r="S1562" i="8"/>
  <c r="A1562" i="8"/>
  <c r="AB1561" i="8"/>
  <c r="S1561" i="8"/>
  <c r="A1561" i="8"/>
  <c r="AB1560" i="8"/>
  <c r="S1560" i="8"/>
  <c r="A1560" i="8"/>
  <c r="AB1559" i="8"/>
  <c r="S1559" i="8"/>
  <c r="A1559" i="8"/>
  <c r="AB1558" i="8"/>
  <c r="S1558" i="8"/>
  <c r="A1558" i="8"/>
  <c r="AB1557" i="8"/>
  <c r="S1557" i="8"/>
  <c r="A1557" i="8"/>
  <c r="AB1556" i="8"/>
  <c r="S1556" i="8"/>
  <c r="A1556" i="8"/>
  <c r="AB1555" i="8"/>
  <c r="S1555" i="8"/>
  <c r="A1555" i="8"/>
  <c r="AB1554" i="8"/>
  <c r="S1554" i="8"/>
  <c r="A1554" i="8"/>
  <c r="AB1553" i="8"/>
  <c r="S1553" i="8"/>
  <c r="A1553" i="8"/>
  <c r="AB1552" i="8"/>
  <c r="S1552" i="8"/>
  <c r="A1552" i="8"/>
  <c r="AB1551" i="8"/>
  <c r="S1551" i="8"/>
  <c r="A1551" i="8"/>
  <c r="AB1550" i="8"/>
  <c r="S1550" i="8"/>
  <c r="A1550" i="8"/>
  <c r="AB1549" i="8"/>
  <c r="S1549" i="8"/>
  <c r="A1549" i="8"/>
  <c r="AB1548" i="8"/>
  <c r="S1548" i="8"/>
  <c r="A1548" i="8"/>
  <c r="AB1547" i="8"/>
  <c r="S1547" i="8"/>
  <c r="A1547" i="8"/>
  <c r="AB1546" i="8"/>
  <c r="S1546" i="8"/>
  <c r="A1546" i="8"/>
  <c r="AB1545" i="8"/>
  <c r="A1545" i="8"/>
  <c r="AB1544" i="8"/>
  <c r="A1544" i="8"/>
  <c r="AB1543" i="8"/>
  <c r="A1543" i="8"/>
  <c r="AB1542" i="8"/>
  <c r="A1542" i="8"/>
  <c r="AB1541" i="8"/>
  <c r="S1541" i="8"/>
  <c r="A1541" i="8"/>
  <c r="AB1540" i="8"/>
  <c r="S1540" i="8"/>
  <c r="A1540" i="8"/>
  <c r="AB1539" i="8"/>
  <c r="S1539" i="8"/>
  <c r="A1539" i="8"/>
  <c r="AB1538" i="8"/>
  <c r="A1538" i="8"/>
  <c r="AB1537" i="8"/>
  <c r="A1537" i="8"/>
  <c r="AB1536" i="8"/>
  <c r="A1536" i="8"/>
  <c r="AB1535" i="8"/>
  <c r="A1535" i="8"/>
  <c r="AB1534" i="8"/>
  <c r="A1534" i="8"/>
  <c r="AB1533" i="8"/>
  <c r="N1533" i="8"/>
  <c r="A1533" i="8"/>
  <c r="AB1532" i="8"/>
  <c r="N1532" i="8"/>
  <c r="A1532" i="8"/>
  <c r="AB1531" i="8"/>
  <c r="N1531" i="8"/>
  <c r="A1531" i="8"/>
  <c r="AB1530" i="8"/>
  <c r="N1530" i="8"/>
  <c r="A1530" i="8"/>
  <c r="AB1529" i="8"/>
  <c r="N1529" i="8"/>
  <c r="A1529" i="8"/>
  <c r="AB1528" i="8"/>
  <c r="N1528" i="8"/>
  <c r="A1528" i="8"/>
  <c r="AB1527" i="8"/>
  <c r="N1527" i="8"/>
  <c r="A1527" i="8"/>
  <c r="AB1526" i="8"/>
  <c r="N1526" i="8"/>
  <c r="A1526" i="8"/>
  <c r="AB1525" i="8"/>
  <c r="N1525" i="8"/>
  <c r="A1525" i="8"/>
  <c r="AB1524" i="8"/>
  <c r="N1524" i="8"/>
  <c r="A1524" i="8"/>
  <c r="AB1523" i="8"/>
  <c r="N1523" i="8"/>
  <c r="A1523" i="8"/>
  <c r="AB1522" i="8"/>
  <c r="S1522" i="8"/>
  <c r="N1522" i="8"/>
  <c r="A1522" i="8"/>
  <c r="AB1521" i="8"/>
  <c r="A1521" i="8"/>
  <c r="AB1520" i="8"/>
  <c r="A1520" i="8"/>
  <c r="AB1519" i="8"/>
  <c r="A1519" i="8"/>
  <c r="AB1518" i="8"/>
  <c r="A1518" i="8"/>
  <c r="AB1517" i="8"/>
  <c r="N1517" i="8"/>
  <c r="A1517" i="8"/>
  <c r="AB1516" i="8"/>
  <c r="N1516" i="8"/>
  <c r="A1516" i="8"/>
  <c r="AB1515" i="8"/>
  <c r="N1515" i="8"/>
  <c r="A1515" i="8"/>
  <c r="AB1514" i="8"/>
  <c r="N1514" i="8"/>
  <c r="A1514" i="8"/>
  <c r="AB1513" i="8"/>
  <c r="N1513" i="8"/>
  <c r="A1513" i="8"/>
  <c r="AB1512" i="8"/>
  <c r="A1512" i="8"/>
  <c r="AB1511" i="8"/>
  <c r="A1511" i="8"/>
  <c r="AB1510" i="8"/>
  <c r="A1510" i="8"/>
  <c r="AB1509" i="8"/>
  <c r="A1509" i="8"/>
  <c r="AB1508" i="8"/>
  <c r="A1508" i="8"/>
  <c r="AB1507" i="8"/>
  <c r="A1507" i="8"/>
  <c r="AB1506" i="8"/>
  <c r="A1506" i="8"/>
  <c r="AB1505" i="8"/>
  <c r="A1505" i="8"/>
  <c r="AB1504" i="8"/>
  <c r="A1504" i="8"/>
  <c r="AB1503" i="8"/>
  <c r="A1503" i="8"/>
  <c r="AB1502" i="8"/>
  <c r="A1502" i="8"/>
  <c r="AB1501" i="8"/>
  <c r="A1501" i="8"/>
  <c r="AB1500" i="8"/>
  <c r="A1500" i="8"/>
  <c r="AB1499" i="8"/>
  <c r="A1499" i="8"/>
  <c r="AB1498" i="8"/>
  <c r="A1498" i="8"/>
  <c r="AB1497" i="8"/>
  <c r="A1497" i="8"/>
  <c r="AB1496" i="8"/>
  <c r="A1496" i="8"/>
  <c r="AB1495" i="8"/>
  <c r="A1495" i="8"/>
  <c r="AB1494" i="8"/>
  <c r="A1494" i="8"/>
  <c r="AB1493" i="8"/>
  <c r="A1493" i="8"/>
  <c r="AB1492" i="8"/>
  <c r="N1492" i="8"/>
  <c r="A1492" i="8"/>
  <c r="AB1491" i="8"/>
  <c r="N1491" i="8"/>
  <c r="A1491" i="8"/>
  <c r="AB1490" i="8"/>
  <c r="N1490" i="8"/>
  <c r="A1490" i="8"/>
  <c r="AB1489" i="8"/>
  <c r="N1489" i="8"/>
  <c r="A1489" i="8"/>
  <c r="AB1488" i="8"/>
  <c r="A1488" i="8"/>
  <c r="AB1487" i="8"/>
  <c r="A1487" i="8"/>
  <c r="AB1486" i="8"/>
  <c r="A1486" i="8"/>
  <c r="AB1485" i="8"/>
  <c r="A1485" i="8"/>
  <c r="AB1484" i="8"/>
  <c r="A1484" i="8"/>
  <c r="AB1483" i="8"/>
  <c r="A1483" i="8"/>
  <c r="AB1482" i="8"/>
  <c r="A1482" i="8"/>
  <c r="AB1481" i="8"/>
  <c r="A1481" i="8"/>
  <c r="AB1480" i="8"/>
  <c r="A1480" i="8"/>
  <c r="AB1479" i="8"/>
  <c r="A1479" i="8"/>
  <c r="AB1478" i="8"/>
  <c r="A1478" i="8"/>
  <c r="AB1477" i="8"/>
  <c r="A1477" i="8"/>
  <c r="AB1476" i="8"/>
  <c r="A1476" i="8"/>
  <c r="AB1475" i="8"/>
  <c r="A1475" i="8"/>
  <c r="AB1474" i="8"/>
  <c r="S1474" i="8"/>
  <c r="H268" i="15" s="1"/>
  <c r="A1474" i="8"/>
  <c r="AB1473" i="8"/>
  <c r="S1473" i="8"/>
  <c r="A1473" i="8"/>
  <c r="AB1472" i="8"/>
  <c r="S1472" i="8"/>
  <c r="A1472" i="8"/>
  <c r="AB1471" i="8"/>
  <c r="S1471" i="8"/>
  <c r="H276" i="15" s="1"/>
  <c r="A1471" i="8"/>
  <c r="AB1470" i="8"/>
  <c r="S1470" i="8"/>
  <c r="A1470" i="8"/>
  <c r="AB1469" i="8"/>
  <c r="S1469" i="8"/>
  <c r="A1469" i="8"/>
  <c r="AB1468" i="8"/>
  <c r="S1468" i="8"/>
  <c r="A1468" i="8"/>
  <c r="AB1467" i="8"/>
  <c r="A1467" i="8"/>
  <c r="AB1466" i="8"/>
  <c r="A1466" i="8"/>
  <c r="AB1465" i="8"/>
  <c r="A1465" i="8"/>
  <c r="AB1464" i="8"/>
  <c r="A1464" i="8"/>
  <c r="AB1463" i="8"/>
  <c r="A1463" i="8"/>
  <c r="AB1462" i="8"/>
  <c r="A1462" i="8"/>
  <c r="AB1461" i="8"/>
  <c r="A1461" i="8"/>
  <c r="AB1460" i="8"/>
  <c r="A1460" i="8"/>
  <c r="AB1459" i="8"/>
  <c r="A1459" i="8"/>
  <c r="AB1458" i="8"/>
  <c r="A1458" i="8"/>
  <c r="AB1457" i="8"/>
  <c r="A1457" i="8"/>
  <c r="AB1456" i="8"/>
  <c r="A1456" i="8"/>
  <c r="AB1455" i="8"/>
  <c r="A1455" i="8"/>
  <c r="AB1454" i="8"/>
  <c r="A1454" i="8"/>
  <c r="AB1453" i="8"/>
  <c r="A1453" i="8"/>
  <c r="AB1452" i="8"/>
  <c r="A1452" i="8"/>
  <c r="AB1451" i="8"/>
  <c r="A1451" i="8"/>
  <c r="AB1450" i="8"/>
  <c r="A1450" i="8"/>
  <c r="AB1449" i="8"/>
  <c r="A1449" i="8"/>
  <c r="AB1448" i="8"/>
  <c r="A1448" i="8"/>
  <c r="AB1447" i="8"/>
  <c r="A1447" i="8"/>
  <c r="AB1446" i="8"/>
  <c r="A1446" i="8"/>
  <c r="AB1445" i="8"/>
  <c r="A1445" i="8"/>
  <c r="AB1444" i="8"/>
  <c r="A1444" i="8"/>
  <c r="AB1443" i="8"/>
  <c r="A1443" i="8"/>
  <c r="AB1442" i="8"/>
  <c r="A1442" i="8"/>
  <c r="AB1441" i="8"/>
  <c r="A1441" i="8"/>
  <c r="AB1440" i="8"/>
  <c r="A1440" i="8"/>
  <c r="AB1439" i="8"/>
  <c r="A1439" i="8"/>
  <c r="AB1438" i="8"/>
  <c r="A1438" i="8"/>
  <c r="AB1437" i="8"/>
  <c r="A1437" i="8"/>
  <c r="AB1436" i="8"/>
  <c r="A1436" i="8"/>
  <c r="AB1435" i="8"/>
  <c r="S1435" i="8"/>
  <c r="A1435" i="8"/>
  <c r="AB1434" i="8"/>
  <c r="S1434" i="8"/>
  <c r="A1434" i="8"/>
  <c r="AB1433" i="8"/>
  <c r="S1433" i="8"/>
  <c r="A1433" i="8"/>
  <c r="AB1432" i="8"/>
  <c r="S1432" i="8"/>
  <c r="A1432" i="8"/>
  <c r="AB1431" i="8"/>
  <c r="S1431" i="8"/>
  <c r="A1431" i="8"/>
  <c r="AB1430" i="8"/>
  <c r="S1430" i="8"/>
  <c r="H819" i="15" s="1"/>
  <c r="A1430" i="8"/>
  <c r="AB1429" i="8"/>
  <c r="S1429" i="8"/>
  <c r="A1429" i="8"/>
  <c r="AB1428" i="8"/>
  <c r="S1428" i="8"/>
  <c r="A1428" i="8"/>
  <c r="AB1427" i="8"/>
  <c r="S1427" i="8"/>
  <c r="A1427" i="8"/>
  <c r="AB1426" i="8"/>
  <c r="S1426" i="8"/>
  <c r="A1426" i="8"/>
  <c r="AB1425" i="8"/>
  <c r="S1425" i="8"/>
  <c r="A1425" i="8"/>
  <c r="AB1424" i="8"/>
  <c r="A1424" i="8"/>
  <c r="AB1423" i="8"/>
  <c r="A1423" i="8"/>
  <c r="AB1422" i="8"/>
  <c r="A1422" i="8"/>
  <c r="AB1421" i="8"/>
  <c r="A1421" i="8"/>
  <c r="AB1420" i="8"/>
  <c r="A1420" i="8"/>
  <c r="AB1419" i="8"/>
  <c r="A1419" i="8"/>
  <c r="AB1418" i="8"/>
  <c r="A1418" i="8"/>
  <c r="AB1417" i="8"/>
  <c r="A1417" i="8"/>
  <c r="AB1416" i="8"/>
  <c r="S1416" i="8"/>
  <c r="N1416" i="8"/>
  <c r="A1416" i="8"/>
  <c r="AB1415" i="8"/>
  <c r="U1415" i="8"/>
  <c r="T1415" i="8"/>
  <c r="N1415" i="8"/>
  <c r="A1415" i="8"/>
  <c r="AB1414" i="8"/>
  <c r="N1414" i="8"/>
  <c r="A1414" i="8"/>
  <c r="AB1413" i="8"/>
  <c r="N1413" i="8"/>
  <c r="A1413" i="8"/>
  <c r="AB1412" i="8"/>
  <c r="N1412" i="8"/>
  <c r="A1412" i="8"/>
  <c r="AB1411" i="8"/>
  <c r="A1411" i="8"/>
  <c r="AB1410" i="8"/>
  <c r="A1410" i="8"/>
  <c r="AB1409" i="8"/>
  <c r="A1409" i="8"/>
  <c r="AB1408" i="8"/>
  <c r="A1408" i="8"/>
  <c r="AB1407" i="8"/>
  <c r="A1407" i="8"/>
  <c r="AB1406" i="8"/>
  <c r="A1406" i="8"/>
  <c r="AB1405" i="8"/>
  <c r="A1405" i="8"/>
  <c r="AB1404" i="8"/>
  <c r="A1404" i="8"/>
  <c r="AB1403" i="8"/>
  <c r="A1403" i="8"/>
  <c r="AB1402" i="8"/>
  <c r="A1402" i="8"/>
  <c r="AB1401" i="8"/>
  <c r="A1401" i="8"/>
  <c r="AB1400" i="8"/>
  <c r="A1400" i="8"/>
  <c r="AB1399" i="8"/>
  <c r="A1399" i="8"/>
  <c r="AB1398" i="8"/>
  <c r="A1398" i="8"/>
  <c r="AB1397" i="8"/>
  <c r="A1397" i="8"/>
  <c r="AB1396" i="8"/>
  <c r="A1396" i="8"/>
  <c r="AB1395" i="8"/>
  <c r="A1395" i="8"/>
  <c r="AB1394" i="8"/>
  <c r="A1394" i="8"/>
  <c r="AB1393" i="8"/>
  <c r="A1393" i="8"/>
  <c r="AB1392" i="8"/>
  <c r="A1392" i="8"/>
  <c r="AB1391" i="8"/>
  <c r="A1391" i="8"/>
  <c r="AB1390" i="8"/>
  <c r="A1390" i="8"/>
  <c r="AB1389" i="8"/>
  <c r="A1389" i="8"/>
  <c r="AB1388" i="8"/>
  <c r="A1388" i="8"/>
  <c r="AB1387" i="8"/>
  <c r="A1387" i="8"/>
  <c r="AB1386" i="8"/>
  <c r="A1386" i="8"/>
  <c r="AB1385" i="8"/>
  <c r="A1385" i="8"/>
  <c r="AB1384" i="8"/>
  <c r="A1384" i="8"/>
  <c r="AB1383" i="8"/>
  <c r="A1383" i="8"/>
  <c r="AB1382" i="8"/>
  <c r="A1382" i="8"/>
  <c r="AB1381" i="8"/>
  <c r="A1381" i="8"/>
  <c r="AB1380" i="8"/>
  <c r="A1380" i="8"/>
  <c r="AB1379" i="8"/>
  <c r="A1379" i="8"/>
  <c r="AB1378" i="8"/>
  <c r="A1378" i="8"/>
  <c r="AB1377" i="8"/>
  <c r="A1377" i="8"/>
  <c r="AB1376" i="8"/>
  <c r="A1376" i="8"/>
  <c r="AB1375" i="8"/>
  <c r="A1375" i="8"/>
  <c r="AB1374" i="8"/>
  <c r="A1374" i="8"/>
  <c r="AB1373" i="8"/>
  <c r="A1373" i="8"/>
  <c r="AB1372" i="8"/>
  <c r="A1372" i="8"/>
  <c r="AB1371" i="8"/>
  <c r="A1371" i="8"/>
  <c r="AB1370" i="8"/>
  <c r="A1370" i="8"/>
  <c r="AB1369" i="8"/>
  <c r="A1369" i="8"/>
  <c r="AB1368" i="8"/>
  <c r="A1368" i="8"/>
  <c r="AB1367" i="8"/>
  <c r="A1367" i="8"/>
  <c r="AB1366" i="8"/>
  <c r="A1366" i="8"/>
  <c r="AB1365" i="8"/>
  <c r="A1365" i="8"/>
  <c r="AB1364" i="8"/>
  <c r="A1364" i="8"/>
  <c r="AB1363" i="8"/>
  <c r="A1363" i="8"/>
  <c r="AB1362" i="8"/>
  <c r="A1362" i="8"/>
  <c r="AB1361" i="8"/>
  <c r="A1361" i="8"/>
  <c r="AB1360" i="8"/>
  <c r="A1360" i="8"/>
  <c r="AB1359" i="8"/>
  <c r="A1359" i="8"/>
  <c r="AB1358" i="8"/>
  <c r="A1358" i="8"/>
  <c r="AB1357" i="8"/>
  <c r="A1357" i="8"/>
  <c r="AB1356" i="8"/>
  <c r="A1356" i="8"/>
  <c r="AB1355" i="8"/>
  <c r="A1355" i="8"/>
  <c r="AB1354" i="8"/>
  <c r="A1354" i="8"/>
  <c r="AB1353" i="8"/>
  <c r="A1353" i="8"/>
  <c r="AB1352" i="8"/>
  <c r="A1352" i="8"/>
  <c r="AB1351" i="8"/>
  <c r="A1351" i="8"/>
  <c r="AB1350" i="8"/>
  <c r="A1350" i="8"/>
  <c r="AB1349" i="8"/>
  <c r="A1349" i="8"/>
  <c r="AB1348" i="8"/>
  <c r="A1348" i="8"/>
  <c r="AB1347" i="8"/>
  <c r="A1347" i="8"/>
  <c r="AB1346" i="8"/>
  <c r="A1346" i="8"/>
  <c r="AB1345" i="8"/>
  <c r="A1345" i="8"/>
  <c r="AB1344" i="8"/>
  <c r="A1344" i="8"/>
  <c r="AB1343" i="8"/>
  <c r="A1343" i="8"/>
  <c r="AB1342" i="8"/>
  <c r="A1342" i="8"/>
  <c r="AB1341" i="8"/>
  <c r="A1341" i="8"/>
  <c r="AB1340" i="8"/>
  <c r="A1340" i="8"/>
  <c r="AB1339" i="8"/>
  <c r="A1339" i="8"/>
  <c r="AB1338" i="8"/>
  <c r="A1338" i="8"/>
  <c r="AB1337" i="8"/>
  <c r="A1337" i="8"/>
  <c r="AB1336" i="8"/>
  <c r="A1336" i="8"/>
  <c r="AB1335" i="8"/>
  <c r="A1335" i="8"/>
  <c r="AB1334" i="8"/>
  <c r="A1334" i="8"/>
  <c r="AB1333" i="8"/>
  <c r="A1333" i="8"/>
  <c r="AB1332" i="8"/>
  <c r="A1332" i="8"/>
  <c r="AB1331" i="8"/>
  <c r="A1331" i="8"/>
  <c r="AB1330" i="8"/>
  <c r="A1330" i="8"/>
  <c r="AB1329" i="8"/>
  <c r="A1329" i="8"/>
  <c r="AB1328" i="8"/>
  <c r="A1328" i="8"/>
  <c r="AB1327" i="8"/>
  <c r="A1327" i="8"/>
  <c r="AB1326" i="8"/>
  <c r="A1326" i="8"/>
  <c r="AB1325" i="8"/>
  <c r="A1325" i="8"/>
  <c r="AB1324" i="8"/>
  <c r="A1324" i="8"/>
  <c r="AB1323" i="8"/>
  <c r="A1323" i="8"/>
  <c r="AB1322" i="8"/>
  <c r="A1322" i="8"/>
  <c r="AB1321" i="8"/>
  <c r="A1321" i="8"/>
  <c r="AB1320" i="8"/>
  <c r="A1320" i="8"/>
  <c r="AB1319" i="8"/>
  <c r="A1319" i="8"/>
  <c r="AB1318" i="8"/>
  <c r="A1318" i="8"/>
  <c r="AB1317" i="8"/>
  <c r="A1317" i="8"/>
  <c r="AB1316" i="8"/>
  <c r="A1316" i="8"/>
  <c r="AB1315" i="8"/>
  <c r="A1315" i="8"/>
  <c r="AB1314" i="8"/>
  <c r="A1314" i="8"/>
  <c r="AB1313" i="8"/>
  <c r="A1313" i="8"/>
  <c r="AB1312" i="8"/>
  <c r="A1312" i="8"/>
  <c r="AB1311" i="8"/>
  <c r="A1311" i="8"/>
  <c r="AB1310" i="8"/>
  <c r="A1310" i="8"/>
  <c r="AB1309" i="8"/>
  <c r="A1309" i="8"/>
  <c r="AB1308" i="8"/>
  <c r="A1308" i="8"/>
  <c r="AB1307" i="8"/>
  <c r="A1307" i="8"/>
  <c r="AB1306" i="8"/>
  <c r="A1306" i="8"/>
  <c r="AB1305" i="8"/>
  <c r="A1305" i="8"/>
  <c r="AB1304" i="8"/>
  <c r="A1304" i="8"/>
  <c r="AB1303" i="8"/>
  <c r="A1303" i="8"/>
  <c r="AB1302" i="8"/>
  <c r="A1302" i="8"/>
  <c r="AB1301" i="8"/>
  <c r="N1301" i="8"/>
  <c r="A1301" i="8"/>
  <c r="AB1300" i="8"/>
  <c r="A1300" i="8"/>
  <c r="AB1299" i="8"/>
  <c r="A1299" i="8"/>
  <c r="AB1298" i="8"/>
  <c r="A1298" i="8"/>
  <c r="AB1297" i="8"/>
  <c r="A1297" i="8"/>
  <c r="AB1296" i="8"/>
  <c r="A1296" i="8"/>
  <c r="AB1295" i="8"/>
  <c r="A1295" i="8"/>
  <c r="AB1294" i="8"/>
  <c r="A1294" i="8"/>
  <c r="AB1293" i="8"/>
  <c r="A1293" i="8"/>
  <c r="AB1292" i="8"/>
  <c r="N1292" i="8"/>
  <c r="A1292" i="8"/>
  <c r="AB1291" i="8"/>
  <c r="A1291" i="8"/>
  <c r="AB1290" i="8"/>
  <c r="A1290" i="8"/>
  <c r="AB1289" i="8"/>
  <c r="A1289" i="8"/>
  <c r="AB1288" i="8"/>
  <c r="A1288" i="8"/>
  <c r="AB1287" i="8"/>
  <c r="A1287" i="8"/>
  <c r="AB1286" i="8"/>
  <c r="A1286" i="8"/>
  <c r="AB1285" i="8"/>
  <c r="A1285" i="8"/>
  <c r="AB1284" i="8"/>
  <c r="A1284" i="8"/>
  <c r="AB1283" i="8"/>
  <c r="N1283" i="8"/>
  <c r="A1283" i="8"/>
  <c r="AB1282" i="8"/>
  <c r="A1282" i="8"/>
  <c r="AB1281" i="8"/>
  <c r="A1281" i="8"/>
  <c r="AB1280" i="8"/>
  <c r="A1280" i="8"/>
  <c r="AB1279" i="8"/>
  <c r="A1279" i="8"/>
  <c r="AB1278" i="8"/>
  <c r="A1278" i="8"/>
  <c r="AB1277" i="8"/>
  <c r="A1277" i="8"/>
  <c r="AB1276" i="8"/>
  <c r="A1276" i="8"/>
  <c r="AB1275" i="8"/>
  <c r="A1275" i="8"/>
  <c r="AB1274" i="8"/>
  <c r="N1274" i="8"/>
  <c r="A1274" i="8"/>
  <c r="AB1273" i="8"/>
  <c r="A1273" i="8"/>
  <c r="AB1272" i="8"/>
  <c r="A1272" i="8"/>
  <c r="AB1271" i="8"/>
  <c r="A1271" i="8"/>
  <c r="AB1270" i="8"/>
  <c r="N1270" i="8"/>
  <c r="A1270" i="8"/>
  <c r="AB1269" i="8"/>
  <c r="A1269" i="8"/>
  <c r="AB1268" i="8"/>
  <c r="A1268" i="8"/>
  <c r="AB1267" i="8"/>
  <c r="A1267" i="8"/>
  <c r="AB1266" i="8"/>
  <c r="A1266" i="8"/>
  <c r="AB1265" i="8"/>
  <c r="A1265" i="8"/>
  <c r="AB1264" i="8"/>
  <c r="A1264" i="8"/>
  <c r="AB1263" i="8"/>
  <c r="A1263" i="8"/>
  <c r="AB1262" i="8"/>
  <c r="A1262" i="8"/>
  <c r="AB1261" i="8"/>
  <c r="A1261" i="8"/>
  <c r="AB1260" i="8"/>
  <c r="A1260" i="8"/>
  <c r="AB1259" i="8"/>
  <c r="A1259" i="8"/>
  <c r="AB1258" i="8"/>
  <c r="A1258" i="8"/>
  <c r="AB1257" i="8"/>
  <c r="A1257" i="8"/>
  <c r="AB1256" i="8"/>
  <c r="A1256" i="8"/>
  <c r="AB1255" i="8"/>
  <c r="A1255" i="8"/>
  <c r="AB1254" i="8"/>
  <c r="A1254" i="8"/>
  <c r="AB1253" i="8"/>
  <c r="A1253" i="8"/>
  <c r="AB1252" i="8"/>
  <c r="A1252" i="8"/>
  <c r="AB1251" i="8"/>
  <c r="A1251" i="8"/>
  <c r="AB1250" i="8"/>
  <c r="A1250" i="8"/>
  <c r="AB1249" i="8"/>
  <c r="A1249" i="8"/>
  <c r="AB1248" i="8"/>
  <c r="A1248" i="8"/>
  <c r="AB1247" i="8"/>
  <c r="A1247" i="8"/>
  <c r="AB1246" i="8"/>
  <c r="A1246" i="8"/>
  <c r="AB1245" i="8"/>
  <c r="A1245" i="8"/>
  <c r="AB1244" i="8"/>
  <c r="A1244" i="8"/>
  <c r="AB1243" i="8"/>
  <c r="A1243" i="8"/>
  <c r="AB1242" i="8"/>
  <c r="A1242" i="8"/>
  <c r="AB1241" i="8"/>
  <c r="A1241" i="8"/>
  <c r="AB1240" i="8"/>
  <c r="A1240" i="8"/>
  <c r="AB1239" i="8"/>
  <c r="A1239" i="8"/>
  <c r="AB1238" i="8"/>
  <c r="A1238" i="8"/>
  <c r="AB1237" i="8"/>
  <c r="A1237" i="8"/>
  <c r="AB1236" i="8"/>
  <c r="A1236" i="8"/>
  <c r="AB1235" i="8"/>
  <c r="A1235" i="8"/>
  <c r="AB1234" i="8"/>
  <c r="A1234" i="8"/>
  <c r="AB1233" i="8"/>
  <c r="A1233" i="8"/>
  <c r="AB1232" i="8"/>
  <c r="A1232" i="8"/>
  <c r="AB1231" i="8"/>
  <c r="A1231" i="8"/>
  <c r="AB1230" i="8"/>
  <c r="A1230" i="8"/>
  <c r="AB1229" i="8"/>
  <c r="A1229" i="8"/>
  <c r="AB1228" i="8"/>
  <c r="A1228" i="8"/>
  <c r="AB1227" i="8"/>
  <c r="A1227" i="8"/>
  <c r="AB1226" i="8"/>
  <c r="A1226" i="8"/>
  <c r="AB1225" i="8"/>
  <c r="N1225" i="8"/>
  <c r="A1225" i="8"/>
  <c r="AB1224" i="8"/>
  <c r="A1224" i="8"/>
  <c r="AB1223" i="8"/>
  <c r="A1223" i="8"/>
  <c r="AB1222" i="8"/>
  <c r="A1222" i="8"/>
  <c r="AB1221" i="8"/>
  <c r="N1221" i="8"/>
  <c r="A1221" i="8"/>
  <c r="AB1220" i="8"/>
  <c r="A1220" i="8"/>
  <c r="AB1219" i="8"/>
  <c r="A1219" i="8"/>
  <c r="AB1218" i="8"/>
  <c r="A1218" i="8"/>
  <c r="AB1217" i="8"/>
  <c r="A1217" i="8"/>
  <c r="AB1216" i="8"/>
  <c r="A1216" i="8"/>
  <c r="AB1215" i="8"/>
  <c r="A1215" i="8"/>
  <c r="AB1214" i="8"/>
  <c r="A1214" i="8"/>
  <c r="AB1213" i="8"/>
  <c r="A1213" i="8"/>
  <c r="AB1212" i="8"/>
  <c r="A1212" i="8"/>
  <c r="AB1211" i="8"/>
  <c r="A1211" i="8"/>
  <c r="AB1210" i="8"/>
  <c r="A1210" i="8"/>
  <c r="AB1209" i="8"/>
  <c r="A1209" i="8"/>
  <c r="AB1208" i="8"/>
  <c r="A1208" i="8"/>
  <c r="AB1207" i="8"/>
  <c r="A1207" i="8"/>
  <c r="AB1206" i="8"/>
  <c r="A1206" i="8"/>
  <c r="AB1205" i="8"/>
  <c r="A1205" i="8"/>
  <c r="AB1204" i="8"/>
  <c r="A1204" i="8"/>
  <c r="AB1203" i="8"/>
  <c r="A1203" i="8"/>
  <c r="AB1202" i="8"/>
  <c r="A1202" i="8"/>
  <c r="AB1201" i="8"/>
  <c r="A1201" i="8"/>
  <c r="AB1200" i="8"/>
  <c r="A1200" i="8"/>
  <c r="AB1199" i="8"/>
  <c r="A1199" i="8"/>
  <c r="AB1198" i="8"/>
  <c r="N1198" i="8"/>
  <c r="A1198" i="8"/>
  <c r="AB1197" i="8"/>
  <c r="A1197" i="8"/>
  <c r="AB1196" i="8"/>
  <c r="A1196" i="8"/>
  <c r="AB1195" i="8"/>
  <c r="A1195" i="8"/>
  <c r="AB1194" i="8"/>
  <c r="A1194" i="8"/>
  <c r="AB1193" i="8"/>
  <c r="A1193" i="8"/>
  <c r="AB1192" i="8"/>
  <c r="A1192" i="8"/>
  <c r="AB1191" i="8"/>
  <c r="A1191" i="8"/>
  <c r="AB1190" i="8"/>
  <c r="A1190" i="8"/>
  <c r="AB1189" i="8"/>
  <c r="A1189" i="8"/>
  <c r="AB1188" i="8"/>
  <c r="A1188" i="8"/>
  <c r="AB1187" i="8"/>
  <c r="A1187" i="8"/>
  <c r="AB1186" i="8"/>
  <c r="A1186" i="8"/>
  <c r="AB1185" i="8"/>
  <c r="A1185" i="8"/>
  <c r="AB1184" i="8"/>
  <c r="A1184" i="8"/>
  <c r="AB1183" i="8"/>
  <c r="A1183" i="8"/>
  <c r="AB1182" i="8"/>
  <c r="A1182" i="8"/>
  <c r="AB1181" i="8"/>
  <c r="A1181" i="8"/>
  <c r="AB1180" i="8"/>
  <c r="A1180" i="8"/>
  <c r="AB1179" i="8"/>
  <c r="A1179" i="8"/>
  <c r="AB1178" i="8"/>
  <c r="A1178" i="8"/>
  <c r="AB1177" i="8"/>
  <c r="A1177" i="8"/>
  <c r="AB1176" i="8"/>
  <c r="A1176" i="8"/>
  <c r="AB1175" i="8"/>
  <c r="A1175" i="8"/>
  <c r="AB1174" i="8"/>
  <c r="A1174" i="8"/>
  <c r="AB1173" i="8"/>
  <c r="A1173" i="8"/>
  <c r="AB1172" i="8"/>
  <c r="A1172" i="8"/>
  <c r="AB1171" i="8"/>
  <c r="A1171" i="8"/>
  <c r="AB1170" i="8"/>
  <c r="A1170" i="8"/>
  <c r="AB1169" i="8"/>
  <c r="A1169" i="8"/>
  <c r="AB1168" i="8"/>
  <c r="A1168" i="8"/>
  <c r="AB1167" i="8"/>
  <c r="A1167" i="8"/>
  <c r="AB1166" i="8"/>
  <c r="A1166" i="8"/>
  <c r="AB1165" i="8"/>
  <c r="A1165" i="8"/>
  <c r="AB1164" i="8"/>
  <c r="A1164" i="8"/>
  <c r="AB1163" i="8"/>
  <c r="N1163" i="8"/>
  <c r="A1163" i="8"/>
  <c r="AB1162" i="8"/>
  <c r="A1162" i="8"/>
  <c r="AB1161" i="8"/>
  <c r="A1161" i="8"/>
  <c r="AB1160" i="8"/>
  <c r="A1160" i="8"/>
  <c r="AB1159" i="8"/>
  <c r="A1159" i="8"/>
  <c r="AB1158" i="8"/>
  <c r="A1158" i="8"/>
  <c r="AB1157" i="8"/>
  <c r="A1157" i="8"/>
  <c r="AB1156" i="8"/>
  <c r="A1156" i="8"/>
  <c r="AB1155" i="8"/>
  <c r="A1155" i="8"/>
  <c r="AB1154" i="8"/>
  <c r="A1154" i="8"/>
  <c r="AB1153" i="8"/>
  <c r="A1153" i="8"/>
  <c r="AB1152" i="8"/>
  <c r="A1152" i="8"/>
  <c r="AB1151" i="8"/>
  <c r="A1151" i="8"/>
  <c r="AB1150" i="8"/>
  <c r="A1150" i="8"/>
  <c r="AB1149" i="8"/>
  <c r="A1149" i="8"/>
  <c r="AB1148" i="8"/>
  <c r="A1148" i="8"/>
  <c r="AB1147" i="8"/>
  <c r="A1147" i="8"/>
  <c r="AB1146" i="8"/>
  <c r="A1146" i="8"/>
  <c r="AB1145" i="8"/>
  <c r="A1145" i="8"/>
  <c r="AB1144" i="8"/>
  <c r="A1144" i="8"/>
  <c r="AB1143" i="8"/>
  <c r="A1143" i="8"/>
  <c r="AB1142" i="8"/>
  <c r="A1142" i="8"/>
  <c r="AB1141" i="8"/>
  <c r="A1141" i="8"/>
  <c r="AB1140" i="8"/>
  <c r="A1140" i="8"/>
  <c r="AB1139" i="8"/>
  <c r="A1139" i="8"/>
  <c r="AB1138" i="8"/>
  <c r="A1138" i="8"/>
  <c r="AB1137" i="8"/>
  <c r="A1137" i="8"/>
  <c r="AB1136" i="8"/>
  <c r="A1136" i="8"/>
  <c r="AB1135" i="8"/>
  <c r="A1135" i="8"/>
  <c r="AB1134" i="8"/>
  <c r="A1134" i="8"/>
  <c r="AB1133" i="8"/>
  <c r="A1133" i="8"/>
  <c r="AB1132" i="8"/>
  <c r="A1132" i="8"/>
  <c r="AB1131" i="8"/>
  <c r="A1131" i="8"/>
  <c r="AB1130" i="8"/>
  <c r="A1130" i="8"/>
  <c r="AB1129" i="8"/>
  <c r="A1129" i="8"/>
  <c r="AB1128" i="8"/>
  <c r="A1128" i="8"/>
  <c r="AB1127" i="8"/>
  <c r="A1127" i="8"/>
  <c r="AB1126" i="8"/>
  <c r="A1126" i="8"/>
  <c r="AB1125" i="8"/>
  <c r="A1125" i="8"/>
  <c r="AB1124" i="8"/>
  <c r="A1124" i="8"/>
  <c r="AB1123" i="8"/>
  <c r="A1123" i="8"/>
  <c r="AB1122" i="8"/>
  <c r="A1122" i="8"/>
  <c r="AB1121" i="8"/>
  <c r="A1121" i="8"/>
  <c r="AB1120" i="8"/>
  <c r="A1120" i="8"/>
  <c r="AB1119" i="8"/>
  <c r="A1119" i="8"/>
  <c r="AB1118" i="8"/>
  <c r="A1118" i="8"/>
  <c r="AB1117" i="8"/>
  <c r="A1117" i="8"/>
  <c r="AB1116" i="8"/>
  <c r="A1116" i="8"/>
  <c r="AB1115" i="8"/>
  <c r="A1115" i="8"/>
  <c r="AB1114" i="8"/>
  <c r="A1114" i="8"/>
  <c r="AB1113" i="8"/>
  <c r="A1113" i="8"/>
  <c r="AB1112" i="8"/>
  <c r="A1112" i="8"/>
  <c r="AB1111" i="8"/>
  <c r="A1111" i="8"/>
  <c r="AB1110" i="8"/>
  <c r="A1110" i="8"/>
  <c r="AB1109" i="8"/>
  <c r="A1109" i="8"/>
  <c r="AB1108" i="8"/>
  <c r="A1108" i="8"/>
  <c r="AB1107" i="8"/>
  <c r="A1107" i="8"/>
  <c r="AB1106" i="8"/>
  <c r="A1106" i="8"/>
  <c r="AB1105" i="8"/>
  <c r="A1105" i="8"/>
  <c r="AB1104" i="8"/>
  <c r="A1104" i="8"/>
  <c r="AB1103" i="8"/>
  <c r="A1103" i="8"/>
  <c r="AB1102" i="8"/>
  <c r="A1102" i="8"/>
  <c r="AB1101" i="8"/>
  <c r="N1101" i="8"/>
  <c r="A1101" i="8"/>
  <c r="AB1100" i="8"/>
  <c r="A1100" i="8"/>
  <c r="AB1099" i="8"/>
  <c r="A1099" i="8"/>
  <c r="AB1098" i="8"/>
  <c r="O1098" i="8"/>
  <c r="A1098" i="8"/>
  <c r="AB1097" i="8"/>
  <c r="O1097" i="8"/>
  <c r="A1097" i="8"/>
  <c r="AB1096" i="8"/>
  <c r="A1096" i="8"/>
  <c r="AB1095" i="8"/>
  <c r="A1095" i="8"/>
  <c r="AB1094" i="8"/>
  <c r="A1094" i="8"/>
  <c r="AB1093" i="8"/>
  <c r="A1093" i="8"/>
  <c r="A1092" i="8"/>
  <c r="AB1091" i="8"/>
  <c r="A1091" i="8"/>
  <c r="AB1090" i="8"/>
  <c r="A1090" i="8"/>
  <c r="AB1089" i="8"/>
  <c r="A1089" i="8"/>
  <c r="AB1088" i="8"/>
  <c r="A1088" i="8"/>
  <c r="AB1087" i="8"/>
  <c r="A1087" i="8"/>
  <c r="AB1086" i="8"/>
  <c r="A1086" i="8"/>
  <c r="AB1085" i="8"/>
  <c r="A1085" i="8"/>
  <c r="AB1084" i="8"/>
  <c r="A1084" i="8"/>
  <c r="AB1083" i="8"/>
  <c r="A1083" i="8"/>
  <c r="AB1082" i="8"/>
  <c r="A1082" i="8"/>
  <c r="AB1081" i="8"/>
  <c r="A1081" i="8"/>
  <c r="AB1080" i="8"/>
  <c r="A1080" i="8"/>
  <c r="AB1079" i="8"/>
  <c r="A1079" i="8"/>
  <c r="AB1078" i="8"/>
  <c r="A1078" i="8"/>
  <c r="AB1077" i="8"/>
  <c r="A1077" i="8"/>
  <c r="AB1076" i="8"/>
  <c r="A1076" i="8"/>
  <c r="AB1075" i="8"/>
  <c r="A1075" i="8"/>
  <c r="AB1074" i="8"/>
  <c r="A1074" i="8"/>
  <c r="AB1073" i="8"/>
  <c r="A1073" i="8"/>
  <c r="AB1072" i="8"/>
  <c r="A1072" i="8"/>
  <c r="AB1071" i="8"/>
  <c r="A1071" i="8"/>
  <c r="AB1070" i="8"/>
  <c r="A1070" i="8"/>
  <c r="AB1069" i="8"/>
  <c r="A1069" i="8"/>
  <c r="AB1068" i="8"/>
  <c r="A1068" i="8"/>
  <c r="AB1067" i="8"/>
  <c r="A1067" i="8"/>
  <c r="AB1066" i="8"/>
  <c r="D1066" i="8"/>
  <c r="A1066" i="8" s="1"/>
  <c r="C1066" i="8"/>
  <c r="B1066" i="8"/>
  <c r="AB1065" i="8"/>
  <c r="A1065" i="8"/>
  <c r="AB1064" i="8"/>
  <c r="A1064" i="8"/>
  <c r="AB1063" i="8"/>
  <c r="A1063" i="8"/>
  <c r="AB1062" i="8"/>
  <c r="A1062" i="8"/>
  <c r="AB1061" i="8"/>
  <c r="A1061" i="8"/>
  <c r="AB1060" i="8"/>
  <c r="A1060" i="8"/>
  <c r="AB1059" i="8"/>
  <c r="A1059" i="8"/>
  <c r="AB1058" i="8"/>
  <c r="A1058" i="8"/>
  <c r="AB1057" i="8"/>
  <c r="A1057" i="8"/>
  <c r="AB1056" i="8"/>
  <c r="A1056" i="8"/>
  <c r="AB1055" i="8"/>
  <c r="A1055" i="8"/>
  <c r="AB1054" i="8"/>
  <c r="A1054" i="8"/>
  <c r="AB1053" i="8"/>
  <c r="A1053" i="8"/>
  <c r="AB1052" i="8"/>
  <c r="A1052" i="8"/>
  <c r="AB1051" i="8"/>
  <c r="A1051" i="8"/>
  <c r="AB1050" i="8"/>
  <c r="A1050" i="8"/>
  <c r="AB1049" i="8"/>
  <c r="A1049" i="8"/>
  <c r="AB1048" i="8"/>
  <c r="A1048" i="8"/>
  <c r="AB1047" i="8"/>
  <c r="A1047" i="8"/>
  <c r="AB1046" i="8"/>
  <c r="A1046" i="8"/>
  <c r="AB1045" i="8"/>
  <c r="A1045" i="8"/>
  <c r="AB1044" i="8"/>
  <c r="A1044" i="8"/>
  <c r="AB1043" i="8"/>
  <c r="A1043" i="8"/>
  <c r="AB1042" i="8"/>
  <c r="A1042" i="8"/>
  <c r="AB1041" i="8"/>
  <c r="A1041" i="8"/>
  <c r="AB1040" i="8"/>
  <c r="A1040" i="8"/>
  <c r="AB1039" i="8"/>
  <c r="A1039" i="8"/>
  <c r="AB1038" i="8"/>
  <c r="A1038" i="8"/>
  <c r="AB1037" i="8"/>
  <c r="A1037" i="8"/>
  <c r="AB1036" i="8"/>
  <c r="A1036" i="8"/>
  <c r="AB1035" i="8"/>
  <c r="A1035" i="8"/>
  <c r="AB1034" i="8"/>
  <c r="A1034" i="8"/>
  <c r="AB1033" i="8"/>
  <c r="A1033" i="8"/>
  <c r="AB1032" i="8"/>
  <c r="A1032" i="8"/>
  <c r="AB1031" i="8"/>
  <c r="A1031" i="8"/>
  <c r="AB1030" i="8"/>
  <c r="A1030" i="8"/>
  <c r="AB1029" i="8"/>
  <c r="A1029" i="8"/>
  <c r="AB1028" i="8"/>
  <c r="A1028" i="8"/>
  <c r="AB1027" i="8"/>
  <c r="A1027" i="8"/>
  <c r="AB1026" i="8"/>
  <c r="A1026" i="8"/>
  <c r="AB1025" i="8"/>
  <c r="A1025" i="8"/>
  <c r="AB1024" i="8"/>
  <c r="A1024" i="8"/>
  <c r="AB1023" i="8"/>
  <c r="A1023" i="8"/>
  <c r="AB1022" i="8"/>
  <c r="A1022" i="8"/>
  <c r="AB1021" i="8"/>
  <c r="A1021" i="8"/>
  <c r="AB1020" i="8"/>
  <c r="A1020" i="8"/>
  <c r="AB1019" i="8"/>
  <c r="A1019" i="8"/>
  <c r="AB1018" i="8"/>
  <c r="A1018" i="8"/>
  <c r="AB1017" i="8"/>
  <c r="A1017" i="8"/>
  <c r="AB1016" i="8"/>
  <c r="A1016" i="8"/>
  <c r="AB1015" i="8"/>
  <c r="A1015" i="8"/>
  <c r="AB1014" i="8"/>
  <c r="A1014" i="8"/>
  <c r="AB1013" i="8"/>
  <c r="A1013" i="8"/>
  <c r="AB1012" i="8"/>
  <c r="A1012" i="8"/>
  <c r="AB1011" i="8"/>
  <c r="A1011" i="8"/>
  <c r="AB1010" i="8"/>
  <c r="A1010" i="8"/>
  <c r="AB1009" i="8"/>
  <c r="A1009" i="8"/>
  <c r="AB1008" i="8"/>
  <c r="A1008" i="8"/>
  <c r="AB1007" i="8"/>
  <c r="N1007" i="8"/>
  <c r="A1007" i="8"/>
  <c r="AB1006" i="8"/>
  <c r="A1006" i="8"/>
  <c r="AB1005" i="8"/>
  <c r="A1005" i="8"/>
  <c r="AB1004" i="8"/>
  <c r="A1004" i="8"/>
  <c r="AB1003" i="8"/>
  <c r="N1003" i="8"/>
  <c r="A1003" i="8"/>
  <c r="AB1002" i="8"/>
  <c r="A1002" i="8"/>
  <c r="AB1001" i="8"/>
  <c r="A1001" i="8"/>
  <c r="AB1000" i="8"/>
  <c r="A1000" i="8"/>
  <c r="AB999" i="8"/>
  <c r="A999" i="8"/>
  <c r="AB998" i="8"/>
  <c r="A998" i="8"/>
  <c r="AB997" i="8"/>
  <c r="A997" i="8"/>
  <c r="AB996" i="8"/>
  <c r="A996" i="8"/>
  <c r="AB995" i="8"/>
  <c r="A995" i="8"/>
  <c r="AB994" i="8"/>
  <c r="A994" i="8"/>
  <c r="AB993" i="8"/>
  <c r="N993" i="8"/>
  <c r="A993" i="8"/>
  <c r="AB992" i="8"/>
  <c r="A992" i="8"/>
  <c r="AB991" i="8"/>
  <c r="A991" i="8"/>
  <c r="AB990" i="8"/>
  <c r="A990" i="8"/>
  <c r="AB989" i="8"/>
  <c r="A989" i="8"/>
  <c r="AB988" i="8"/>
  <c r="A988" i="8"/>
  <c r="AB987" i="8"/>
  <c r="A987" i="8"/>
  <c r="AB986" i="8"/>
  <c r="A986" i="8"/>
  <c r="AB985" i="8"/>
  <c r="A985" i="8"/>
  <c r="AB984" i="8"/>
  <c r="A984" i="8"/>
  <c r="AB983" i="8"/>
  <c r="A983" i="8"/>
  <c r="AB982" i="8"/>
  <c r="A982" i="8"/>
  <c r="AB981" i="8"/>
  <c r="A981" i="8"/>
  <c r="AB980" i="8"/>
  <c r="A980" i="8"/>
  <c r="AB979" i="8"/>
  <c r="N979" i="8"/>
  <c r="A979" i="8"/>
  <c r="AB978" i="8"/>
  <c r="N978" i="8"/>
  <c r="A978" i="8"/>
  <c r="AB977" i="8"/>
  <c r="N977" i="8"/>
  <c r="A977" i="8"/>
  <c r="AB976" i="8"/>
  <c r="A976" i="8"/>
  <c r="AB975" i="8"/>
  <c r="A975" i="8"/>
  <c r="AB974" i="8"/>
  <c r="N974" i="8"/>
  <c r="A974" i="8"/>
  <c r="AB973" i="8"/>
  <c r="A973" i="8"/>
  <c r="AB972" i="8"/>
  <c r="A972" i="8"/>
  <c r="AB971" i="8"/>
  <c r="A971" i="8"/>
  <c r="AB970" i="8"/>
  <c r="A970" i="8"/>
  <c r="AB969" i="8"/>
  <c r="A969" i="8"/>
  <c r="AB968" i="8"/>
  <c r="A968" i="8"/>
  <c r="AB967" i="8"/>
  <c r="A967" i="8"/>
  <c r="AB966" i="8"/>
  <c r="A966" i="8"/>
  <c r="AB965" i="8"/>
  <c r="A965" i="8"/>
  <c r="AB964" i="8"/>
  <c r="A964" i="8"/>
  <c r="AB963" i="8"/>
  <c r="A963" i="8"/>
  <c r="AB962" i="8"/>
  <c r="A962" i="8"/>
  <c r="AB961" i="8"/>
  <c r="A961" i="8"/>
  <c r="AB960" i="8"/>
  <c r="A960" i="8"/>
  <c r="AB959" i="8"/>
  <c r="A959" i="8"/>
  <c r="AB958" i="8"/>
  <c r="A958" i="8"/>
  <c r="AB957" i="8"/>
  <c r="A957" i="8"/>
  <c r="AB956" i="8"/>
  <c r="A956" i="8"/>
  <c r="AB955" i="8"/>
  <c r="A955" i="8"/>
  <c r="AB954" i="8"/>
  <c r="A954" i="8"/>
  <c r="AB953" i="8"/>
  <c r="A953" i="8"/>
  <c r="AB952" i="8"/>
  <c r="A952" i="8"/>
  <c r="AB951" i="8"/>
  <c r="A951" i="8"/>
  <c r="AB950" i="8"/>
  <c r="N950" i="8"/>
  <c r="A950" i="8"/>
  <c r="AB949" i="8"/>
  <c r="A949" i="8"/>
  <c r="AB948" i="8"/>
  <c r="A948" i="8"/>
  <c r="AB947" i="8"/>
  <c r="A947" i="8"/>
  <c r="AB946" i="8"/>
  <c r="A946" i="8"/>
  <c r="AB945" i="8"/>
  <c r="A945" i="8"/>
  <c r="AB944" i="8"/>
  <c r="A944" i="8"/>
  <c r="AB943" i="8"/>
  <c r="A943" i="8"/>
  <c r="AB942" i="8"/>
  <c r="A942" i="8"/>
  <c r="AB941" i="8"/>
  <c r="A941" i="8"/>
  <c r="AB940" i="8"/>
  <c r="A940" i="8"/>
  <c r="AB939" i="8"/>
  <c r="A939" i="8"/>
  <c r="AB938" i="8"/>
  <c r="A938" i="8"/>
  <c r="AB937" i="8"/>
  <c r="A937" i="8"/>
  <c r="AB936" i="8"/>
  <c r="A936" i="8"/>
  <c r="AB935" i="8"/>
  <c r="A935" i="8"/>
  <c r="AB934" i="8"/>
  <c r="A934" i="8"/>
  <c r="AB933" i="8"/>
  <c r="A933" i="8"/>
  <c r="AB932" i="8"/>
  <c r="A932" i="8"/>
  <c r="AB931" i="8"/>
  <c r="A931" i="8"/>
  <c r="AB930" i="8"/>
  <c r="A930" i="8"/>
  <c r="AB929" i="8"/>
  <c r="A929" i="8"/>
  <c r="AB928" i="8"/>
  <c r="A928" i="8"/>
  <c r="AB927" i="8"/>
  <c r="A927" i="8"/>
  <c r="AB926" i="8"/>
  <c r="A926" i="8"/>
  <c r="AB925" i="8"/>
  <c r="A925" i="8"/>
  <c r="AB924" i="8"/>
  <c r="N924" i="8"/>
  <c r="A924" i="8"/>
  <c r="AB923" i="8"/>
  <c r="N923" i="8"/>
  <c r="A923" i="8"/>
  <c r="AB922" i="8"/>
  <c r="N922" i="8"/>
  <c r="A922" i="8"/>
  <c r="AB921" i="8"/>
  <c r="N921" i="8"/>
  <c r="A921" i="8"/>
  <c r="AB920" i="8"/>
  <c r="A920" i="8"/>
  <c r="AB919" i="8"/>
  <c r="A919" i="8"/>
  <c r="AB918" i="8"/>
  <c r="A918" i="8"/>
  <c r="AB917" i="8"/>
  <c r="A917" i="8"/>
  <c r="AB916" i="8"/>
  <c r="A916" i="8"/>
  <c r="AB915" i="8"/>
  <c r="A915" i="8"/>
  <c r="AB914" i="8"/>
  <c r="A914" i="8"/>
  <c r="AB913" i="8"/>
  <c r="A913" i="8"/>
  <c r="AB912" i="8"/>
  <c r="A912" i="8"/>
  <c r="AB911" i="8"/>
  <c r="A911" i="8"/>
  <c r="AB910" i="8"/>
  <c r="A910" i="8"/>
  <c r="AB909" i="8"/>
  <c r="A909" i="8"/>
  <c r="AB908" i="8"/>
  <c r="A908" i="8"/>
  <c r="AB907" i="8"/>
  <c r="A907" i="8"/>
  <c r="AB906" i="8"/>
  <c r="A906" i="8"/>
  <c r="AB905" i="8"/>
  <c r="A905" i="8"/>
  <c r="AB904" i="8"/>
  <c r="A904" i="8"/>
  <c r="AB903" i="8"/>
  <c r="A903" i="8"/>
  <c r="AB902" i="8"/>
  <c r="A902" i="8"/>
  <c r="AB901" i="8"/>
  <c r="A901" i="8"/>
  <c r="AB900" i="8"/>
  <c r="N900" i="8"/>
  <c r="A900" i="8"/>
  <c r="AB899" i="8"/>
  <c r="A899" i="8"/>
  <c r="AB898" i="8"/>
  <c r="A898" i="8"/>
  <c r="AB897" i="8"/>
  <c r="A897" i="8"/>
  <c r="AB896" i="8"/>
  <c r="A896" i="8"/>
  <c r="AB895" i="8"/>
  <c r="A895" i="8"/>
  <c r="AB894" i="8"/>
  <c r="A894" i="8"/>
  <c r="AB893" i="8"/>
  <c r="A893" i="8"/>
  <c r="AB892" i="8"/>
  <c r="A892" i="8"/>
  <c r="AB891" i="8"/>
  <c r="A891" i="8"/>
  <c r="AB890" i="8"/>
  <c r="A890" i="8"/>
  <c r="AB889" i="8"/>
  <c r="A889" i="8"/>
  <c r="AB888" i="8"/>
  <c r="A888" i="8"/>
  <c r="AB887" i="8"/>
  <c r="A887" i="8"/>
  <c r="AB886" i="8"/>
  <c r="A886" i="8"/>
  <c r="AB885" i="8"/>
  <c r="A885" i="8"/>
  <c r="AB884" i="8"/>
  <c r="A884" i="8"/>
  <c r="AB883" i="8"/>
  <c r="A883" i="8"/>
  <c r="AB882" i="8"/>
  <c r="A882" i="8"/>
  <c r="AB881" i="8"/>
  <c r="A881" i="8"/>
  <c r="AB880" i="8"/>
  <c r="A880" i="8"/>
  <c r="AB879" i="8"/>
  <c r="A879" i="8"/>
  <c r="AB878" i="8"/>
  <c r="A878" i="8"/>
  <c r="AB877" i="8"/>
  <c r="A877" i="8"/>
  <c r="AB876" i="8"/>
  <c r="A876" i="8"/>
  <c r="AB875" i="8"/>
  <c r="A875" i="8"/>
  <c r="AB874" i="8"/>
  <c r="A874" i="8"/>
  <c r="AB873" i="8"/>
  <c r="A873" i="8"/>
  <c r="AB872" i="8"/>
  <c r="A872" i="8"/>
  <c r="AB871" i="8"/>
  <c r="A871" i="8"/>
  <c r="AB870" i="8"/>
  <c r="A870" i="8"/>
  <c r="AB869" i="8"/>
  <c r="A869" i="8"/>
  <c r="AB868" i="8"/>
  <c r="A868" i="8"/>
  <c r="AB867" i="8"/>
  <c r="A867" i="8"/>
  <c r="AB866" i="8"/>
  <c r="A866" i="8"/>
  <c r="AB865" i="8"/>
  <c r="A865" i="8"/>
  <c r="AB864" i="8"/>
  <c r="A864" i="8"/>
  <c r="AB863" i="8"/>
  <c r="A863" i="8"/>
  <c r="AB862" i="8"/>
  <c r="A862" i="8"/>
  <c r="AB861" i="8"/>
  <c r="A861" i="8"/>
  <c r="AB860" i="8"/>
  <c r="A860" i="8"/>
  <c r="AB859" i="8"/>
  <c r="A859" i="8"/>
  <c r="AB858" i="8"/>
  <c r="A858" i="8"/>
  <c r="AB857" i="8"/>
  <c r="A857" i="8"/>
  <c r="AB856" i="8"/>
  <c r="A856" i="8"/>
  <c r="AB855" i="8"/>
  <c r="A855" i="8"/>
  <c r="AB854" i="8"/>
  <c r="N854" i="8"/>
  <c r="A854" i="8"/>
  <c r="AB853" i="8"/>
  <c r="A853" i="8"/>
  <c r="AB852" i="8"/>
  <c r="A852" i="8"/>
  <c r="AB851" i="8"/>
  <c r="A851" i="8"/>
  <c r="AB850" i="8"/>
  <c r="N850" i="8"/>
  <c r="A850" i="8"/>
  <c r="AB849" i="8"/>
  <c r="A849" i="8"/>
  <c r="AB848" i="8"/>
  <c r="A848" i="8"/>
  <c r="AB847" i="8"/>
  <c r="A847" i="8"/>
  <c r="AB846" i="8"/>
  <c r="A846" i="8"/>
  <c r="AB845" i="8"/>
  <c r="A845" i="8"/>
  <c r="AB844" i="8"/>
  <c r="A844" i="8"/>
  <c r="AB843" i="8"/>
  <c r="A843" i="8"/>
  <c r="AB842" i="8"/>
  <c r="A842" i="8"/>
  <c r="AB841" i="8"/>
  <c r="A841" i="8"/>
  <c r="AB840" i="8"/>
  <c r="A840" i="8"/>
  <c r="AB839" i="8"/>
  <c r="A839" i="8"/>
  <c r="AB838" i="8"/>
  <c r="A838" i="8"/>
  <c r="AB837" i="8"/>
  <c r="A837" i="8"/>
  <c r="AB836" i="8"/>
  <c r="A836" i="8"/>
  <c r="AB835" i="8"/>
  <c r="A835" i="8"/>
  <c r="AB834" i="8"/>
  <c r="A834" i="8"/>
  <c r="AB833" i="8"/>
  <c r="A833" i="8"/>
  <c r="AB832" i="8"/>
  <c r="A832" i="8"/>
  <c r="AB831" i="8"/>
  <c r="A831" i="8"/>
  <c r="AB830" i="8"/>
  <c r="A830" i="8"/>
  <c r="AB829" i="8"/>
  <c r="A829" i="8"/>
  <c r="AB828" i="8"/>
  <c r="A828" i="8"/>
  <c r="AB827" i="8"/>
  <c r="A827" i="8"/>
  <c r="AB826" i="8"/>
  <c r="A826" i="8"/>
  <c r="AB825" i="8"/>
  <c r="A825" i="8"/>
  <c r="AB824" i="8"/>
  <c r="A824" i="8"/>
  <c r="AB823" i="8"/>
  <c r="A823" i="8"/>
  <c r="AB822" i="8"/>
  <c r="A822" i="8"/>
  <c r="AB821" i="8"/>
  <c r="A821" i="8"/>
  <c r="AB820" i="8"/>
  <c r="A820" i="8"/>
  <c r="AB819" i="8"/>
  <c r="A819" i="8"/>
  <c r="AB818" i="8"/>
  <c r="N818" i="8"/>
  <c r="A818" i="8"/>
  <c r="AB817" i="8"/>
  <c r="A817" i="8"/>
  <c r="AB816" i="8"/>
  <c r="A816" i="8"/>
  <c r="AB815" i="8"/>
  <c r="A815" i="8"/>
  <c r="AB814" i="8"/>
  <c r="A814" i="8"/>
  <c r="AB813" i="8"/>
  <c r="A813" i="8"/>
  <c r="AB812" i="8"/>
  <c r="A812" i="8"/>
  <c r="AB811" i="8"/>
  <c r="A811" i="8"/>
  <c r="AB810" i="8"/>
  <c r="A810" i="8"/>
  <c r="AB809" i="8"/>
  <c r="A809" i="8"/>
  <c r="AB808" i="8"/>
  <c r="A808" i="8"/>
  <c r="AB807" i="8"/>
  <c r="A807" i="8"/>
  <c r="AB806" i="8"/>
  <c r="A806" i="8"/>
  <c r="AB805" i="8"/>
  <c r="A805" i="8"/>
  <c r="AB804" i="8"/>
  <c r="A804" i="8"/>
  <c r="AB803" i="8"/>
  <c r="A803" i="8"/>
  <c r="AB802" i="8"/>
  <c r="A802" i="8"/>
  <c r="AB801" i="8"/>
  <c r="A801" i="8"/>
  <c r="AB800" i="8"/>
  <c r="A800" i="8"/>
  <c r="AB799" i="8"/>
  <c r="A799" i="8"/>
  <c r="AB798" i="8"/>
  <c r="A798" i="8"/>
  <c r="AB797" i="8"/>
  <c r="A797" i="8"/>
  <c r="AB796" i="8"/>
  <c r="A796" i="8"/>
  <c r="AB795" i="8"/>
  <c r="A795" i="8"/>
  <c r="AB794" i="8"/>
  <c r="A794" i="8"/>
  <c r="AB793" i="8"/>
  <c r="A793" i="8"/>
  <c r="AB792" i="8"/>
  <c r="A792" i="8"/>
  <c r="AB791" i="8"/>
  <c r="A791" i="8"/>
  <c r="AB790" i="8"/>
  <c r="A790" i="8"/>
  <c r="AB789" i="8"/>
  <c r="A789" i="8"/>
  <c r="AB788" i="8"/>
  <c r="A788" i="8"/>
  <c r="AB787" i="8"/>
  <c r="A787" i="8"/>
  <c r="AB786" i="8"/>
  <c r="A786" i="8"/>
  <c r="AB785" i="8"/>
  <c r="A785" i="8"/>
  <c r="AB784" i="8"/>
  <c r="A784" i="8"/>
  <c r="AB783" i="8"/>
  <c r="A783" i="8"/>
  <c r="AB782" i="8"/>
  <c r="A782" i="8"/>
  <c r="AB781" i="8"/>
  <c r="A781" i="8"/>
  <c r="AB780" i="8"/>
  <c r="A780" i="8"/>
  <c r="AB779" i="8"/>
  <c r="A779" i="8"/>
  <c r="AB778" i="8"/>
  <c r="A778" i="8"/>
  <c r="AB777" i="8"/>
  <c r="A777" i="8"/>
  <c r="AB776" i="8"/>
  <c r="A776" i="8"/>
  <c r="AB775" i="8"/>
  <c r="A775" i="8"/>
  <c r="AB774" i="8"/>
  <c r="A774" i="8"/>
  <c r="AB773" i="8"/>
  <c r="A773" i="8"/>
  <c r="AB772" i="8"/>
  <c r="A772" i="8"/>
  <c r="AB771" i="8"/>
  <c r="A771" i="8"/>
  <c r="AB770" i="8"/>
  <c r="A770" i="8"/>
  <c r="AB769" i="8"/>
  <c r="A769" i="8"/>
  <c r="AB768" i="8"/>
  <c r="N768" i="8"/>
  <c r="A768" i="8"/>
  <c r="AB767" i="8"/>
  <c r="A767" i="8"/>
  <c r="AB766" i="8"/>
  <c r="A766" i="8"/>
  <c r="AB765" i="8"/>
  <c r="A765" i="8"/>
  <c r="AB764" i="8"/>
  <c r="A764" i="8"/>
  <c r="AB763" i="8"/>
  <c r="A763" i="8"/>
  <c r="AB762" i="8"/>
  <c r="A762" i="8"/>
  <c r="AB761" i="8"/>
  <c r="A761" i="8"/>
  <c r="AB760" i="8"/>
  <c r="A760" i="8"/>
  <c r="AB759" i="8"/>
  <c r="A759" i="8"/>
  <c r="AB758" i="8"/>
  <c r="A758" i="8"/>
  <c r="AB757" i="8"/>
  <c r="A757" i="8"/>
  <c r="AB756" i="8"/>
  <c r="N756" i="8"/>
  <c r="A756" i="8"/>
  <c r="AB755" i="8"/>
  <c r="A755" i="8"/>
  <c r="AB754" i="8"/>
  <c r="A754" i="8"/>
  <c r="AB753" i="8"/>
  <c r="A753" i="8"/>
  <c r="AB752" i="8"/>
  <c r="A752" i="8"/>
  <c r="AB751" i="8"/>
  <c r="A751" i="8"/>
  <c r="AB750" i="8"/>
  <c r="A750" i="8"/>
  <c r="AB749" i="8"/>
  <c r="A749" i="8"/>
  <c r="AB748" i="8"/>
  <c r="A748" i="8"/>
  <c r="AB747" i="8"/>
  <c r="A747" i="8"/>
  <c r="AB746" i="8"/>
  <c r="A746" i="8"/>
  <c r="AB745" i="8"/>
  <c r="A745" i="8"/>
  <c r="AB744" i="8"/>
  <c r="A744" i="8"/>
  <c r="AB743" i="8"/>
  <c r="A743" i="8"/>
  <c r="AB742" i="8"/>
  <c r="A742" i="8"/>
  <c r="AB741" i="8"/>
  <c r="A741" i="8"/>
  <c r="AB740" i="8"/>
  <c r="A740" i="8"/>
  <c r="AB739" i="8"/>
  <c r="A739" i="8"/>
  <c r="AB738" i="8"/>
  <c r="A738" i="8"/>
  <c r="AB737" i="8"/>
  <c r="A737" i="8"/>
  <c r="AB736" i="8"/>
  <c r="A736" i="8"/>
  <c r="AB735" i="8"/>
  <c r="A735" i="8"/>
  <c r="AB734" i="8"/>
  <c r="A734" i="8"/>
  <c r="AB733" i="8"/>
  <c r="A733" i="8"/>
  <c r="AB732" i="8"/>
  <c r="A732" i="8"/>
  <c r="AB731" i="8"/>
  <c r="A731" i="8"/>
  <c r="AB730" i="8"/>
  <c r="N730" i="8"/>
  <c r="A730" i="8"/>
  <c r="AB729" i="8"/>
  <c r="N729" i="8"/>
  <c r="A729" i="8"/>
  <c r="AB728" i="8"/>
  <c r="N728" i="8"/>
  <c r="A728" i="8"/>
  <c r="AB727" i="8"/>
  <c r="S727" i="8"/>
  <c r="N727" i="8"/>
  <c r="A727" i="8"/>
  <c r="AB726" i="8"/>
  <c r="A726" i="8"/>
  <c r="AB725" i="8"/>
  <c r="A725" i="8"/>
  <c r="AB724" i="8"/>
  <c r="A724" i="8"/>
  <c r="AB723" i="8"/>
  <c r="A723" i="8"/>
  <c r="AB722" i="8"/>
  <c r="A722" i="8"/>
  <c r="AB721" i="8"/>
  <c r="A721" i="8"/>
  <c r="AB720" i="8"/>
  <c r="A720" i="8"/>
  <c r="AB719" i="8"/>
  <c r="A719" i="8"/>
  <c r="AB718" i="8"/>
  <c r="A718" i="8"/>
  <c r="AB717" i="8"/>
  <c r="A717" i="8"/>
  <c r="AB716" i="8"/>
  <c r="A716" i="8"/>
  <c r="AB715" i="8"/>
  <c r="A715" i="8"/>
  <c r="AB714" i="8"/>
  <c r="A714" i="8"/>
  <c r="AB713" i="8"/>
  <c r="A713" i="8"/>
  <c r="AB712" i="8"/>
  <c r="A712" i="8"/>
  <c r="AB711" i="8"/>
  <c r="A711" i="8"/>
  <c r="AB710" i="8"/>
  <c r="A710" i="8"/>
  <c r="AB709" i="8"/>
  <c r="A709" i="8"/>
  <c r="AB708" i="8"/>
  <c r="A708" i="8"/>
  <c r="AB707" i="8"/>
  <c r="A707" i="8"/>
  <c r="AB706" i="8"/>
  <c r="A706" i="8"/>
  <c r="AB705" i="8"/>
  <c r="A705" i="8"/>
  <c r="AB704" i="8"/>
  <c r="A704" i="8"/>
  <c r="AB703" i="8"/>
  <c r="A703" i="8"/>
  <c r="AB702" i="8"/>
  <c r="A702" i="8"/>
  <c r="AB701" i="8"/>
  <c r="A701" i="8"/>
  <c r="AB700" i="8"/>
  <c r="A700" i="8"/>
  <c r="AB699" i="8"/>
  <c r="A699" i="8"/>
  <c r="AB698" i="8"/>
  <c r="A698" i="8"/>
  <c r="AB697" i="8"/>
  <c r="A697" i="8"/>
  <c r="AB696" i="8"/>
  <c r="A696" i="8"/>
  <c r="AB695" i="8"/>
  <c r="A695" i="8"/>
  <c r="AB694" i="8"/>
  <c r="A694" i="8"/>
  <c r="AB693" i="8"/>
  <c r="A693" i="8"/>
  <c r="AB692" i="8"/>
  <c r="A692" i="8"/>
  <c r="AB691" i="8"/>
  <c r="S691" i="8"/>
  <c r="A691" i="8"/>
  <c r="AB690" i="8"/>
  <c r="S690" i="8"/>
  <c r="A690" i="8"/>
  <c r="AB689" i="8"/>
  <c r="S689" i="8"/>
  <c r="H46" i="15" s="1"/>
  <c r="A689" i="8"/>
  <c r="AB688" i="8"/>
  <c r="S688" i="8"/>
  <c r="A688" i="8"/>
  <c r="AB687" i="8"/>
  <c r="S687" i="8"/>
  <c r="A687" i="8"/>
  <c r="AB686" i="8"/>
  <c r="S686" i="8"/>
  <c r="A686" i="8"/>
  <c r="AB685" i="8"/>
  <c r="A685" i="8"/>
  <c r="AB684" i="8"/>
  <c r="A684" i="8"/>
  <c r="AB683" i="8"/>
  <c r="A683" i="8"/>
  <c r="AB682" i="8"/>
  <c r="A682" i="8"/>
  <c r="AB681" i="8"/>
  <c r="S681" i="8"/>
  <c r="H914" i="15" s="1"/>
  <c r="A681" i="8"/>
  <c r="AB680" i="8"/>
  <c r="A680" i="8"/>
  <c r="AB679" i="8"/>
  <c r="S679" i="8"/>
  <c r="A679" i="8"/>
  <c r="AB678" i="8"/>
  <c r="O678" i="8"/>
  <c r="A678" i="8"/>
  <c r="AB677" i="8"/>
  <c r="S677" i="8"/>
  <c r="A677" i="8"/>
  <c r="AB676" i="8"/>
  <c r="S676" i="8"/>
  <c r="A676" i="8"/>
  <c r="AB675" i="8"/>
  <c r="S675" i="8"/>
  <c r="A675" i="8"/>
  <c r="AB674" i="8"/>
  <c r="S674" i="8"/>
  <c r="A674" i="8"/>
  <c r="AB673" i="8"/>
  <c r="S673" i="8"/>
  <c r="A673" i="8"/>
  <c r="AB672" i="8"/>
  <c r="S672" i="8"/>
  <c r="A672" i="8"/>
  <c r="AB671" i="8"/>
  <c r="S671" i="8"/>
  <c r="A671" i="8"/>
  <c r="AB670" i="8"/>
  <c r="S670" i="8"/>
  <c r="A670" i="8"/>
  <c r="AB669" i="8"/>
  <c r="S669" i="8"/>
  <c r="A669" i="8"/>
  <c r="AB668" i="8"/>
  <c r="S668" i="8"/>
  <c r="A668" i="8"/>
  <c r="AB667" i="8"/>
  <c r="S667" i="8"/>
  <c r="A667" i="8"/>
  <c r="AB666" i="8"/>
  <c r="A666" i="8"/>
  <c r="AB665" i="8"/>
  <c r="A665" i="8"/>
  <c r="AB664" i="8"/>
  <c r="S664" i="8"/>
  <c r="A664" i="8"/>
  <c r="AB663" i="8"/>
  <c r="S663" i="8"/>
  <c r="A663" i="8"/>
  <c r="AB662" i="8"/>
  <c r="S662" i="8"/>
  <c r="A662" i="8"/>
  <c r="AB661" i="8"/>
  <c r="T661" i="8"/>
  <c r="S661" i="8"/>
  <c r="A661" i="8"/>
  <c r="AB660" i="8"/>
  <c r="S660" i="8"/>
  <c r="A660" i="8"/>
  <c r="AB659" i="8"/>
  <c r="S659" i="8"/>
  <c r="A659" i="8"/>
  <c r="AB658" i="8"/>
  <c r="S658" i="8"/>
  <c r="A658" i="8"/>
  <c r="AB657" i="8"/>
  <c r="S657" i="8"/>
  <c r="A657" i="8"/>
  <c r="AB656" i="8"/>
  <c r="U656" i="8"/>
  <c r="S656" i="8"/>
  <c r="A656" i="8"/>
  <c r="AB655" i="8"/>
  <c r="S655" i="8"/>
  <c r="A655" i="8"/>
  <c r="AB654" i="8"/>
  <c r="S654" i="8"/>
  <c r="A654" i="8"/>
  <c r="AB653" i="8"/>
  <c r="S653" i="8"/>
  <c r="A653" i="8"/>
  <c r="AB652" i="8"/>
  <c r="S652" i="8"/>
  <c r="A652" i="8"/>
  <c r="AB651" i="8"/>
  <c r="A651" i="8"/>
  <c r="AB650" i="8"/>
  <c r="S650" i="8"/>
  <c r="A650" i="8"/>
  <c r="AB649" i="8"/>
  <c r="U649" i="8"/>
  <c r="S649" i="8" s="1"/>
  <c r="A649" i="8"/>
  <c r="AB648" i="8"/>
  <c r="S648" i="8"/>
  <c r="A648" i="8"/>
  <c r="AB647" i="8"/>
  <c r="S647" i="8"/>
  <c r="A647" i="8"/>
  <c r="AB646" i="8"/>
  <c r="S646" i="8"/>
  <c r="A646" i="8"/>
  <c r="AB645" i="8"/>
  <c r="S645" i="8"/>
  <c r="A645" i="8"/>
  <c r="AB644" i="8"/>
  <c r="S644" i="8"/>
  <c r="A644" i="8"/>
  <c r="AB643" i="8"/>
  <c r="S643" i="8"/>
  <c r="A643" i="8"/>
  <c r="AB642" i="8"/>
  <c r="S642" i="8"/>
  <c r="A642" i="8"/>
  <c r="AB641" i="8"/>
  <c r="S641" i="8"/>
  <c r="A641" i="8"/>
  <c r="AB640" i="8"/>
  <c r="S640" i="8"/>
  <c r="A640" i="8"/>
  <c r="AB639" i="8"/>
  <c r="S639" i="8"/>
  <c r="A639" i="8"/>
  <c r="AB638" i="8"/>
  <c r="S638" i="8"/>
  <c r="A638" i="8"/>
  <c r="AB637" i="8"/>
  <c r="S637" i="8"/>
  <c r="A637" i="8"/>
  <c r="AB636" i="8"/>
  <c r="S636" i="8"/>
  <c r="A636" i="8"/>
  <c r="AB635" i="8"/>
  <c r="S635" i="8"/>
  <c r="A635" i="8"/>
  <c r="AB634" i="8"/>
  <c r="S634" i="8"/>
  <c r="A634" i="8"/>
  <c r="AB633" i="8"/>
  <c r="S633" i="8"/>
  <c r="A633" i="8"/>
  <c r="AB632" i="8"/>
  <c r="S632" i="8"/>
  <c r="A632" i="8"/>
  <c r="AB631" i="8"/>
  <c r="S631" i="8"/>
  <c r="A631" i="8"/>
  <c r="AB630" i="8"/>
  <c r="S630" i="8"/>
  <c r="A630" i="8"/>
  <c r="AB629" i="8"/>
  <c r="S629" i="8"/>
  <c r="A629" i="8"/>
  <c r="AB628" i="8"/>
  <c r="S628" i="8"/>
  <c r="A628" i="8"/>
  <c r="AB627" i="8"/>
  <c r="S627" i="8"/>
  <c r="A627" i="8"/>
  <c r="AB626" i="8"/>
  <c r="S626" i="8"/>
  <c r="A626" i="8"/>
  <c r="AB625" i="8"/>
  <c r="S625" i="8"/>
  <c r="A625" i="8"/>
  <c r="AB624" i="8"/>
  <c r="S624" i="8"/>
  <c r="A624" i="8"/>
  <c r="AB623" i="8"/>
  <c r="S623" i="8"/>
  <c r="A623" i="8"/>
  <c r="AB622" i="8"/>
  <c r="S622" i="8"/>
  <c r="A622" i="8"/>
  <c r="AB621" i="8"/>
  <c r="S621" i="8"/>
  <c r="A621" i="8"/>
  <c r="AB620" i="8"/>
  <c r="S620" i="8"/>
  <c r="A620" i="8"/>
  <c r="AB619" i="8"/>
  <c r="S619" i="8"/>
  <c r="A619" i="8"/>
  <c r="AB618" i="8"/>
  <c r="S618" i="8"/>
  <c r="A618" i="8"/>
  <c r="AB617" i="8"/>
  <c r="S617" i="8"/>
  <c r="A617" i="8"/>
  <c r="AB616" i="8"/>
  <c r="S616" i="8"/>
  <c r="A616" i="8"/>
  <c r="AB615" i="8"/>
  <c r="S615" i="8"/>
  <c r="A615" i="8"/>
  <c r="AB614" i="8"/>
  <c r="S614" i="8"/>
  <c r="A614" i="8"/>
  <c r="AB613" i="8"/>
  <c r="S613" i="8"/>
  <c r="A613" i="8"/>
  <c r="AB612" i="8"/>
  <c r="S612" i="8"/>
  <c r="A612" i="8"/>
  <c r="AB611" i="8"/>
  <c r="S611" i="8"/>
  <c r="A611" i="8"/>
  <c r="AB610" i="8"/>
  <c r="S610" i="8"/>
  <c r="A610" i="8"/>
  <c r="AB609" i="8"/>
  <c r="S609" i="8"/>
  <c r="A609" i="8"/>
  <c r="AB608" i="8"/>
  <c r="S608" i="8"/>
  <c r="A608" i="8"/>
  <c r="AB607" i="8"/>
  <c r="S607" i="8"/>
  <c r="A607" i="8"/>
  <c r="AB606" i="8"/>
  <c r="S606" i="8"/>
  <c r="A606" i="8"/>
  <c r="AB605" i="8"/>
  <c r="S605" i="8"/>
  <c r="A605" i="8"/>
  <c r="AB604" i="8"/>
  <c r="S604" i="8"/>
  <c r="A604" i="8"/>
  <c r="AB603" i="8"/>
  <c r="A603" i="8"/>
  <c r="AB602" i="8"/>
  <c r="S602" i="8"/>
  <c r="A602" i="8"/>
  <c r="AB601" i="8"/>
  <c r="S601" i="8"/>
  <c r="A601" i="8"/>
  <c r="AB600" i="8"/>
  <c r="S600" i="8"/>
  <c r="A600" i="8"/>
  <c r="AB599" i="8"/>
  <c r="S599" i="8"/>
  <c r="A599" i="8"/>
  <c r="AB598" i="8"/>
  <c r="S598" i="8"/>
  <c r="A598" i="8"/>
  <c r="AB597" i="8"/>
  <c r="S597" i="8"/>
  <c r="A597" i="8"/>
  <c r="AB596" i="8"/>
  <c r="S596" i="8"/>
  <c r="A596" i="8"/>
  <c r="AB595" i="8"/>
  <c r="S595" i="8"/>
  <c r="A595" i="8"/>
  <c r="AB594" i="8"/>
  <c r="A594" i="8"/>
  <c r="AB593" i="8"/>
  <c r="S593" i="8"/>
  <c r="A593" i="8"/>
  <c r="AB592" i="8"/>
  <c r="S592" i="8"/>
  <c r="A592" i="8"/>
  <c r="AB591" i="8"/>
  <c r="S591" i="8"/>
  <c r="A591" i="8"/>
  <c r="AB590" i="8"/>
  <c r="S590" i="8"/>
  <c r="A590" i="8"/>
  <c r="AB589" i="8"/>
  <c r="S589" i="8"/>
  <c r="A589" i="8"/>
  <c r="AB588" i="8"/>
  <c r="S588" i="8"/>
  <c r="A588" i="8"/>
  <c r="AB587" i="8"/>
  <c r="S587" i="8"/>
  <c r="A587" i="8"/>
  <c r="AB586" i="8"/>
  <c r="S586" i="8"/>
  <c r="A586" i="8"/>
  <c r="AB585" i="8"/>
  <c r="S585" i="8"/>
  <c r="A585" i="8"/>
  <c r="AB584" i="8"/>
  <c r="S584" i="8"/>
  <c r="A584" i="8"/>
  <c r="AB583" i="8"/>
  <c r="S583" i="8"/>
  <c r="A583" i="8"/>
  <c r="AB582" i="8"/>
  <c r="S582" i="8"/>
  <c r="A582" i="8"/>
  <c r="AB581" i="8"/>
  <c r="A581" i="8"/>
  <c r="AB580" i="8"/>
  <c r="S580" i="8"/>
  <c r="A580" i="8"/>
  <c r="AB579" i="8"/>
  <c r="S579" i="8"/>
  <c r="A579" i="8"/>
  <c r="AB578" i="8"/>
  <c r="S578" i="8"/>
  <c r="A578" i="8"/>
  <c r="AB577" i="8"/>
  <c r="S577" i="8"/>
  <c r="A577" i="8"/>
  <c r="AB576" i="8"/>
  <c r="S576" i="8"/>
  <c r="A576" i="8"/>
  <c r="AB575" i="8"/>
  <c r="S575" i="8"/>
  <c r="A575" i="8"/>
  <c r="AB574" i="8"/>
  <c r="S574" i="8"/>
  <c r="A574" i="8"/>
  <c r="AB573" i="8"/>
  <c r="S573" i="8"/>
  <c r="A573" i="8"/>
  <c r="AB572" i="8"/>
  <c r="S572" i="8"/>
  <c r="A572" i="8"/>
  <c r="AB571" i="8"/>
  <c r="S571" i="8"/>
  <c r="A571" i="8"/>
  <c r="AB570" i="8"/>
  <c r="S570" i="8"/>
  <c r="A570" i="8"/>
  <c r="AB569" i="8"/>
  <c r="S569" i="8"/>
  <c r="A569" i="8"/>
  <c r="AB568" i="8"/>
  <c r="S568" i="8"/>
  <c r="A568" i="8"/>
  <c r="AB567" i="8"/>
  <c r="S567" i="8"/>
  <c r="A567" i="8"/>
  <c r="AB566" i="8"/>
  <c r="S566" i="8"/>
  <c r="A566" i="8"/>
  <c r="AB565" i="8"/>
  <c r="S565" i="8"/>
  <c r="A565" i="8"/>
  <c r="AB564" i="8"/>
  <c r="S564" i="8"/>
  <c r="A564" i="8"/>
  <c r="AB563" i="8"/>
  <c r="S563" i="8"/>
  <c r="A563" i="8"/>
  <c r="AB562" i="8"/>
  <c r="S562" i="8"/>
  <c r="A562" i="8"/>
  <c r="AB561" i="8"/>
  <c r="S561" i="8"/>
  <c r="A561" i="8"/>
  <c r="AB560" i="8"/>
  <c r="S560" i="8"/>
  <c r="A560" i="8"/>
  <c r="AB559" i="8"/>
  <c r="A559" i="8"/>
  <c r="AB558" i="8"/>
  <c r="S558" i="8"/>
  <c r="A558" i="8"/>
  <c r="AB557" i="8"/>
  <c r="S557" i="8"/>
  <c r="A557" i="8"/>
  <c r="AB556" i="8"/>
  <c r="S556" i="8"/>
  <c r="A556" i="8"/>
  <c r="AB555" i="8"/>
  <c r="S555" i="8"/>
  <c r="A555" i="8"/>
  <c r="AB554" i="8"/>
  <c r="A554" i="8"/>
  <c r="AB553" i="8"/>
  <c r="S553" i="8"/>
  <c r="H917" i="15" s="1"/>
  <c r="A553" i="8"/>
  <c r="AB552" i="8"/>
  <c r="S552" i="8"/>
  <c r="A552" i="8"/>
  <c r="AB551" i="8"/>
  <c r="S551" i="8"/>
  <c r="A551" i="8"/>
  <c r="AB550" i="8"/>
  <c r="A550" i="8"/>
  <c r="AB549" i="8"/>
  <c r="A549" i="8"/>
  <c r="AB548" i="8"/>
  <c r="A548" i="8"/>
  <c r="AB547" i="8"/>
  <c r="A547" i="8"/>
  <c r="AB546" i="8"/>
  <c r="A546" i="8"/>
  <c r="AB545" i="8"/>
  <c r="S545" i="8"/>
  <c r="A545" i="8"/>
  <c r="AB544" i="8"/>
  <c r="S544" i="8"/>
  <c r="A544" i="8"/>
  <c r="AB543" i="8"/>
  <c r="S543" i="8"/>
  <c r="A543" i="8"/>
  <c r="AB542" i="8"/>
  <c r="S542" i="8"/>
  <c r="A542" i="8"/>
  <c r="AB541" i="8"/>
  <c r="A541" i="8"/>
  <c r="AB540" i="8"/>
  <c r="A540" i="8"/>
  <c r="AB539" i="8"/>
  <c r="A539" i="8"/>
  <c r="AB538" i="8"/>
  <c r="A538" i="8"/>
  <c r="AB537" i="8"/>
  <c r="S537" i="8"/>
  <c r="A537" i="8"/>
  <c r="AB536" i="8"/>
  <c r="A536" i="8"/>
  <c r="AB535" i="8"/>
  <c r="A535" i="8"/>
  <c r="AB534" i="8"/>
  <c r="A534" i="8"/>
  <c r="AB533" i="8"/>
  <c r="A533" i="8"/>
  <c r="AB532" i="8"/>
  <c r="A532" i="8"/>
  <c r="AB531" i="8"/>
  <c r="A531" i="8"/>
  <c r="AB530" i="8"/>
  <c r="A530" i="8"/>
  <c r="AB529" i="8"/>
  <c r="A529" i="8"/>
  <c r="AB528" i="8"/>
  <c r="A528" i="8"/>
  <c r="AB527" i="8"/>
  <c r="A527" i="8"/>
  <c r="AB526" i="8"/>
  <c r="A526" i="8"/>
  <c r="AB525" i="8"/>
  <c r="A525" i="8"/>
  <c r="AB524" i="8"/>
  <c r="A524" i="8"/>
  <c r="AB523" i="8"/>
  <c r="A523" i="8"/>
  <c r="AB522" i="8"/>
  <c r="A522" i="8"/>
  <c r="AB521" i="8"/>
  <c r="A521" i="8"/>
  <c r="AB520" i="8"/>
  <c r="A520" i="8"/>
  <c r="AB519" i="8"/>
  <c r="A519" i="8"/>
  <c r="AB518" i="8"/>
  <c r="A518" i="8"/>
  <c r="AB517" i="8"/>
  <c r="A517" i="8"/>
  <c r="AB516" i="8"/>
  <c r="A516" i="8"/>
  <c r="AB515" i="8"/>
  <c r="A515" i="8"/>
  <c r="AB514" i="8"/>
  <c r="A514" i="8"/>
  <c r="AB513" i="8"/>
  <c r="A513" i="8"/>
  <c r="AB512" i="8"/>
  <c r="A512" i="8"/>
  <c r="AB511" i="8"/>
  <c r="A511" i="8"/>
  <c r="AB510" i="8"/>
  <c r="A510" i="8"/>
  <c r="AB509" i="8"/>
  <c r="A509" i="8"/>
  <c r="AB508" i="8"/>
  <c r="A508" i="8"/>
  <c r="AB507" i="8"/>
  <c r="A507" i="8"/>
  <c r="AB506" i="8"/>
  <c r="A506" i="8"/>
  <c r="AB505" i="8"/>
  <c r="A505" i="8"/>
  <c r="AB504" i="8"/>
  <c r="A504" i="8"/>
  <c r="AB503" i="8"/>
  <c r="A503" i="8"/>
  <c r="AB502" i="8"/>
  <c r="A502" i="8"/>
  <c r="AB501" i="8"/>
  <c r="A501" i="8"/>
  <c r="AB500" i="8"/>
  <c r="A500" i="8"/>
  <c r="AB499" i="8"/>
  <c r="S499" i="8"/>
  <c r="A499" i="8"/>
  <c r="AB498" i="8"/>
  <c r="S498" i="8"/>
  <c r="A498" i="8"/>
  <c r="AB497" i="8"/>
  <c r="S497" i="8"/>
  <c r="A497" i="8"/>
  <c r="AB496" i="8"/>
  <c r="S496" i="8"/>
  <c r="H916" i="15" s="1"/>
  <c r="A496" i="8"/>
  <c r="AB495" i="8"/>
  <c r="S495" i="8"/>
  <c r="A495" i="8"/>
  <c r="AB494" i="8"/>
  <c r="S494" i="8"/>
  <c r="A494" i="8"/>
  <c r="AB493" i="8"/>
  <c r="A493" i="8"/>
  <c r="AB492" i="8"/>
  <c r="A492" i="8"/>
  <c r="AB491" i="8"/>
  <c r="A491" i="8"/>
  <c r="AB490" i="8"/>
  <c r="A490" i="8"/>
  <c r="AB489" i="8"/>
  <c r="A489" i="8"/>
  <c r="AB488" i="8"/>
  <c r="A488" i="8"/>
  <c r="AB487" i="8"/>
  <c r="S487" i="8"/>
  <c r="A487" i="8"/>
  <c r="AB486" i="8"/>
  <c r="S486" i="8"/>
  <c r="A486" i="8"/>
  <c r="AB485" i="8"/>
  <c r="S485" i="8"/>
  <c r="A485" i="8"/>
  <c r="AB484" i="8"/>
  <c r="S484" i="8"/>
  <c r="A484" i="8"/>
  <c r="AB483" i="8"/>
  <c r="A483" i="8"/>
  <c r="AB482" i="8"/>
  <c r="A482" i="8"/>
  <c r="AB481" i="8"/>
  <c r="A481" i="8"/>
  <c r="AB480" i="8"/>
  <c r="A480" i="8"/>
  <c r="AB479" i="8"/>
  <c r="A479" i="8"/>
  <c r="AB478" i="8"/>
  <c r="A478" i="8"/>
  <c r="AB477" i="8"/>
  <c r="A477" i="8"/>
  <c r="AB476" i="8"/>
  <c r="A476" i="8"/>
  <c r="AB475" i="8"/>
  <c r="A475" i="8"/>
  <c r="AB474" i="8"/>
  <c r="A474" i="8"/>
  <c r="AB473" i="8"/>
  <c r="A473" i="8"/>
  <c r="AB472" i="8"/>
  <c r="A472" i="8"/>
  <c r="AB471" i="8"/>
  <c r="A471" i="8"/>
  <c r="AB470" i="8"/>
  <c r="A470" i="8"/>
  <c r="AB469" i="8"/>
  <c r="A469" i="8"/>
  <c r="AB468" i="8"/>
  <c r="A468" i="8"/>
  <c r="AB467" i="8"/>
  <c r="A467" i="8"/>
  <c r="AB466" i="8"/>
  <c r="A466" i="8"/>
  <c r="AB465" i="8"/>
  <c r="A465" i="8"/>
  <c r="AB464" i="8"/>
  <c r="A464" i="8"/>
  <c r="AB463" i="8"/>
  <c r="A463" i="8"/>
  <c r="AB462" i="8"/>
  <c r="A462" i="8"/>
  <c r="AB461" i="8"/>
  <c r="A461" i="8"/>
  <c r="AB460" i="8"/>
  <c r="A460" i="8"/>
  <c r="AB459" i="8"/>
  <c r="A459" i="8"/>
  <c r="AB458" i="8"/>
  <c r="A458" i="8"/>
  <c r="AB457" i="8"/>
  <c r="A457" i="8"/>
  <c r="AB456" i="8"/>
  <c r="A456" i="8"/>
  <c r="AB455" i="8"/>
  <c r="A455" i="8"/>
  <c r="AB454" i="8"/>
  <c r="A454" i="8"/>
  <c r="AB453" i="8"/>
  <c r="A453" i="8"/>
  <c r="AB452" i="8"/>
  <c r="A452" i="8"/>
  <c r="AB451" i="8"/>
  <c r="A451" i="8"/>
  <c r="AB450" i="8"/>
  <c r="A450" i="8"/>
  <c r="AB449" i="8"/>
  <c r="A449" i="8"/>
  <c r="AB448" i="8"/>
  <c r="A448" i="8"/>
  <c r="AB447" i="8"/>
  <c r="A447" i="8"/>
  <c r="AB446" i="8"/>
  <c r="A446" i="8"/>
  <c r="AB445" i="8"/>
  <c r="A445" i="8"/>
  <c r="AB444" i="8"/>
  <c r="A444" i="8"/>
  <c r="AB443" i="8"/>
  <c r="A443" i="8"/>
  <c r="AB442" i="8"/>
  <c r="A442" i="8"/>
  <c r="AB441" i="8"/>
  <c r="A441" i="8"/>
  <c r="AB440" i="8"/>
  <c r="A440" i="8"/>
  <c r="AB439" i="8"/>
  <c r="A439" i="8"/>
  <c r="AB438" i="8"/>
  <c r="A438" i="8"/>
  <c r="AB437" i="8"/>
  <c r="A437" i="8"/>
  <c r="AB436" i="8"/>
  <c r="A436" i="8"/>
  <c r="AB435" i="8"/>
  <c r="A435" i="8"/>
  <c r="AB434" i="8"/>
  <c r="A434" i="8"/>
  <c r="AB433" i="8"/>
  <c r="A433" i="8"/>
  <c r="AB432" i="8"/>
  <c r="S432" i="8"/>
  <c r="A432" i="8"/>
  <c r="AB431" i="8"/>
  <c r="A431" i="8"/>
  <c r="AB430" i="8"/>
  <c r="A430" i="8"/>
  <c r="AB429" i="8"/>
  <c r="A429" i="8"/>
  <c r="AB428" i="8"/>
  <c r="A428" i="8"/>
  <c r="AB427" i="8"/>
  <c r="A427" i="8"/>
  <c r="AB426" i="8"/>
  <c r="A426" i="8"/>
  <c r="AB425" i="8"/>
  <c r="A425" i="8"/>
  <c r="AB424" i="8"/>
  <c r="A424" i="8"/>
  <c r="AB423" i="8"/>
  <c r="A423" i="8"/>
  <c r="AB422" i="8"/>
  <c r="A422" i="8"/>
  <c r="AB421" i="8"/>
  <c r="A421" i="8"/>
  <c r="AB420" i="8"/>
  <c r="A420" i="8"/>
  <c r="AB419" i="8"/>
  <c r="A419" i="8"/>
  <c r="AB418" i="8"/>
  <c r="A418" i="8"/>
  <c r="AB417" i="8"/>
  <c r="A417" i="8"/>
  <c r="AB416" i="8"/>
  <c r="A416" i="8"/>
  <c r="AB415" i="8"/>
  <c r="A415" i="8"/>
  <c r="AB414" i="8"/>
  <c r="A414" i="8"/>
  <c r="AB413" i="8"/>
  <c r="A413" i="8"/>
  <c r="AB412" i="8"/>
  <c r="A412" i="8"/>
  <c r="AB411" i="8"/>
  <c r="A411" i="8"/>
  <c r="AB410" i="8"/>
  <c r="A410" i="8"/>
  <c r="AB409" i="8"/>
  <c r="A409" i="8"/>
  <c r="AB408" i="8"/>
  <c r="A408" i="8"/>
  <c r="AB407" i="8"/>
  <c r="A407" i="8"/>
  <c r="AB406" i="8"/>
  <c r="A406" i="8"/>
  <c r="AB405" i="8"/>
  <c r="A405" i="8"/>
  <c r="AB404" i="8"/>
  <c r="A404" i="8"/>
  <c r="AB403" i="8"/>
  <c r="A403" i="8"/>
  <c r="AB402" i="8"/>
  <c r="A402" i="8"/>
  <c r="AB401" i="8"/>
  <c r="A401" i="8"/>
  <c r="AB400" i="8"/>
  <c r="A400" i="8"/>
  <c r="AB399" i="8"/>
  <c r="A399" i="8"/>
  <c r="AB398" i="8"/>
  <c r="A398" i="8"/>
  <c r="AB397" i="8"/>
  <c r="A397" i="8"/>
  <c r="AB396" i="8"/>
  <c r="A396" i="8"/>
  <c r="AB395" i="8"/>
  <c r="A395" i="8"/>
  <c r="AB394" i="8"/>
  <c r="A394" i="8"/>
  <c r="AB393" i="8"/>
  <c r="A393" i="8"/>
  <c r="AB392" i="8"/>
  <c r="A392" i="8"/>
  <c r="AB391" i="8"/>
  <c r="A391" i="8"/>
  <c r="AB390" i="8"/>
  <c r="A390" i="8"/>
  <c r="AB389" i="8"/>
  <c r="A389" i="8"/>
  <c r="AB388" i="8"/>
  <c r="A388" i="8"/>
  <c r="AB387" i="8"/>
  <c r="A387" i="8"/>
  <c r="AB386" i="8"/>
  <c r="A386" i="8"/>
  <c r="AB385" i="8"/>
  <c r="A385" i="8"/>
  <c r="AB384" i="8"/>
  <c r="A384" i="8"/>
  <c r="AB383" i="8"/>
  <c r="A383" i="8"/>
  <c r="AB382" i="8"/>
  <c r="A382" i="8"/>
  <c r="AB381" i="8"/>
  <c r="A381" i="8"/>
  <c r="AB380" i="8"/>
  <c r="A380" i="8"/>
  <c r="AB379" i="8"/>
  <c r="A379" i="8"/>
  <c r="AB378" i="8"/>
  <c r="A378" i="8"/>
  <c r="AB377" i="8"/>
  <c r="A377" i="8"/>
  <c r="AB376" i="8"/>
  <c r="A376" i="8"/>
  <c r="AB375" i="8"/>
  <c r="A375" i="8"/>
  <c r="AB374" i="8"/>
  <c r="A374" i="8"/>
  <c r="AB373" i="8"/>
  <c r="A373" i="8"/>
  <c r="AB372" i="8"/>
  <c r="A372" i="8"/>
  <c r="AB371" i="8"/>
  <c r="A371" i="8"/>
  <c r="AB370" i="8"/>
  <c r="A370" i="8"/>
  <c r="AB369" i="8"/>
  <c r="A369" i="8"/>
  <c r="AB368" i="8"/>
  <c r="A368" i="8"/>
  <c r="AB367" i="8"/>
  <c r="A367" i="8"/>
  <c r="AB366" i="8"/>
  <c r="A366" i="8"/>
  <c r="AB365" i="8"/>
  <c r="A365" i="8"/>
  <c r="AB364" i="8"/>
  <c r="A364" i="8"/>
  <c r="AB363" i="8"/>
  <c r="A363" i="8"/>
  <c r="AB362" i="8"/>
  <c r="A362" i="8"/>
  <c r="AB361" i="8"/>
  <c r="A361" i="8"/>
  <c r="AB360" i="8"/>
  <c r="A360" i="8"/>
  <c r="AB359" i="8"/>
  <c r="A359" i="8"/>
  <c r="AB358" i="8"/>
  <c r="A358" i="8"/>
  <c r="AB357" i="8"/>
  <c r="A357" i="8"/>
  <c r="AB356" i="8"/>
  <c r="A356" i="8"/>
  <c r="AB355" i="8"/>
  <c r="A355" i="8"/>
  <c r="AB354" i="8"/>
  <c r="A354" i="8"/>
  <c r="AB353" i="8"/>
  <c r="A353" i="8"/>
  <c r="AB352" i="8"/>
  <c r="A352" i="8"/>
  <c r="AB351" i="8"/>
  <c r="A351" i="8"/>
  <c r="AB350" i="8"/>
  <c r="A350" i="8"/>
  <c r="AB349" i="8"/>
  <c r="A349" i="8"/>
  <c r="AB348" i="8"/>
  <c r="A348" i="8"/>
  <c r="AB347" i="8"/>
  <c r="A347" i="8"/>
  <c r="AB346" i="8"/>
  <c r="A346" i="8"/>
  <c r="AB345" i="8"/>
  <c r="A345" i="8"/>
  <c r="AB344" i="8"/>
  <c r="A344" i="8"/>
  <c r="AB343" i="8"/>
  <c r="A343" i="8"/>
  <c r="AB342" i="8"/>
  <c r="A342" i="8"/>
  <c r="AB341" i="8"/>
  <c r="A341" i="8"/>
  <c r="AB340" i="8"/>
  <c r="A340" i="8"/>
  <c r="AB339" i="8"/>
  <c r="A339" i="8"/>
  <c r="AB338" i="8"/>
  <c r="A338" i="8"/>
  <c r="AB337" i="8"/>
  <c r="A337" i="8"/>
  <c r="AB336" i="8"/>
  <c r="A336" i="8"/>
  <c r="AB335" i="8"/>
  <c r="A335" i="8"/>
  <c r="AB334" i="8"/>
  <c r="A334" i="8"/>
  <c r="AB333" i="8"/>
  <c r="A333" i="8"/>
  <c r="AB332" i="8"/>
  <c r="A332" i="8"/>
  <c r="AB331" i="8"/>
  <c r="A331" i="8"/>
  <c r="AB330" i="8"/>
  <c r="A330" i="8"/>
  <c r="AB329" i="8"/>
  <c r="A329" i="8"/>
  <c r="AB328" i="8"/>
  <c r="A328" i="8"/>
  <c r="AB327" i="8"/>
  <c r="A327" i="8"/>
  <c r="AB326" i="8"/>
  <c r="A326" i="8"/>
  <c r="AB325" i="8"/>
  <c r="A325" i="8"/>
  <c r="AB324" i="8"/>
  <c r="A324" i="8"/>
  <c r="AB323" i="8"/>
  <c r="A323" i="8"/>
  <c r="AB322" i="8"/>
  <c r="A322" i="8"/>
  <c r="AB321" i="8"/>
  <c r="A321" i="8"/>
  <c r="AB320" i="8"/>
  <c r="A320" i="8"/>
  <c r="AB319" i="8"/>
  <c r="A319" i="8"/>
  <c r="AB318" i="8"/>
  <c r="A318" i="8"/>
  <c r="AB317" i="8"/>
  <c r="A317" i="8"/>
  <c r="AB316" i="8"/>
  <c r="A316" i="8"/>
  <c r="AB315" i="8"/>
  <c r="A315" i="8"/>
  <c r="AB314" i="8"/>
  <c r="A314" i="8"/>
  <c r="AB313" i="8"/>
  <c r="A313" i="8"/>
  <c r="AB312" i="8"/>
  <c r="A312" i="8"/>
  <c r="AB311" i="8"/>
  <c r="A311" i="8"/>
  <c r="AB310" i="8"/>
  <c r="A310" i="8"/>
  <c r="AB309" i="8"/>
  <c r="A309" i="8"/>
  <c r="AB308" i="8"/>
  <c r="A308" i="8"/>
  <c r="AB307" i="8"/>
  <c r="A307" i="8"/>
  <c r="AB306" i="8"/>
  <c r="A306" i="8"/>
  <c r="AB305" i="8"/>
  <c r="A305" i="8"/>
  <c r="AB304" i="8"/>
  <c r="A304" i="8"/>
  <c r="AB303" i="8"/>
  <c r="A303" i="8"/>
  <c r="AB302" i="8"/>
  <c r="A302" i="8"/>
  <c r="AB301" i="8"/>
  <c r="A301" i="8"/>
  <c r="AB300" i="8"/>
  <c r="A300" i="8"/>
  <c r="AB299" i="8"/>
  <c r="A299" i="8"/>
  <c r="AB298" i="8"/>
  <c r="A298" i="8"/>
  <c r="AB297" i="8"/>
  <c r="A297" i="8"/>
  <c r="AB296" i="8"/>
  <c r="A296" i="8"/>
  <c r="AB295" i="8"/>
  <c r="A295" i="8"/>
  <c r="AB294" i="8"/>
  <c r="A294" i="8"/>
  <c r="AB293" i="8"/>
  <c r="A293" i="8"/>
  <c r="AB292" i="8"/>
  <c r="A292" i="8"/>
  <c r="AB291" i="8"/>
  <c r="A291" i="8"/>
  <c r="AB290" i="8"/>
  <c r="A290" i="8"/>
  <c r="AB289" i="8"/>
  <c r="A289" i="8"/>
  <c r="AB288" i="8"/>
  <c r="A288" i="8"/>
  <c r="AB287" i="8"/>
  <c r="A287" i="8"/>
  <c r="AB286" i="8"/>
  <c r="A286" i="8"/>
  <c r="AB285" i="8"/>
  <c r="A285" i="8"/>
  <c r="AB284" i="8"/>
  <c r="A284" i="8"/>
  <c r="AB283" i="8"/>
  <c r="A283" i="8"/>
  <c r="AB282" i="8"/>
  <c r="A282" i="8"/>
  <c r="AB281" i="8"/>
  <c r="A281" i="8"/>
  <c r="AB280" i="8"/>
  <c r="A280" i="8"/>
  <c r="AB279" i="8"/>
  <c r="A279" i="8"/>
  <c r="AB278" i="8"/>
  <c r="A278" i="8"/>
  <c r="AB277" i="8"/>
  <c r="A277" i="8"/>
  <c r="AB276" i="8"/>
  <c r="A276" i="8"/>
  <c r="AB275" i="8"/>
  <c r="A275" i="8"/>
  <c r="AB274" i="8"/>
  <c r="A274" i="8"/>
  <c r="AB273" i="8"/>
  <c r="A273" i="8"/>
  <c r="AB272" i="8"/>
  <c r="A272" i="8"/>
  <c r="AB271" i="8"/>
  <c r="A271" i="8"/>
  <c r="AB270" i="8"/>
  <c r="A270" i="8"/>
  <c r="AB269" i="8"/>
  <c r="A269" i="8"/>
  <c r="AB268" i="8"/>
  <c r="A268" i="8"/>
  <c r="AB267" i="8"/>
  <c r="A267" i="8"/>
  <c r="AB266" i="8"/>
  <c r="A266" i="8"/>
  <c r="AB265" i="8"/>
  <c r="A265" i="8"/>
  <c r="AB264" i="8"/>
  <c r="A264" i="8"/>
  <c r="AB263" i="8"/>
  <c r="A263" i="8"/>
  <c r="AB262" i="8"/>
  <c r="A262" i="8"/>
  <c r="AB261" i="8"/>
  <c r="A261" i="8"/>
  <c r="AB260" i="8"/>
  <c r="A260" i="8"/>
  <c r="AB259" i="8"/>
  <c r="A259" i="8"/>
  <c r="AB258" i="8"/>
  <c r="A258" i="8"/>
  <c r="AB257" i="8"/>
  <c r="A257" i="8"/>
  <c r="AB256" i="8"/>
  <c r="A256" i="8"/>
  <c r="AB255" i="8"/>
  <c r="O255" i="8"/>
  <c r="A255" i="8"/>
  <c r="AB254" i="8"/>
  <c r="A254" i="8"/>
  <c r="AB253" i="8"/>
  <c r="A253" i="8"/>
  <c r="AB252" i="8"/>
  <c r="A252" i="8"/>
  <c r="AB251" i="8"/>
  <c r="A251" i="8"/>
  <c r="AB250" i="8"/>
  <c r="A250" i="8"/>
  <c r="AB249" i="8"/>
  <c r="A249" i="8"/>
  <c r="AB248" i="8"/>
  <c r="A248" i="8"/>
  <c r="AB247" i="8"/>
  <c r="A247" i="8"/>
  <c r="AB246" i="8"/>
  <c r="A246" i="8"/>
  <c r="AB245" i="8"/>
  <c r="A245" i="8"/>
  <c r="AB244" i="8"/>
  <c r="A244" i="8"/>
  <c r="AB243" i="8"/>
  <c r="A243" i="8"/>
  <c r="AB242" i="8"/>
  <c r="A242" i="8"/>
  <c r="AB241" i="8"/>
  <c r="A241" i="8"/>
  <c r="AB240" i="8"/>
  <c r="A240" i="8"/>
  <c r="AB239" i="8"/>
  <c r="AB238" i="8"/>
  <c r="A238" i="8"/>
  <c r="AB237" i="8"/>
  <c r="A237" i="8"/>
  <c r="AB236" i="8"/>
  <c r="A236" i="8"/>
  <c r="AB235" i="8"/>
  <c r="A235" i="8"/>
  <c r="AB234" i="8"/>
  <c r="A234" i="8"/>
  <c r="AB233" i="8"/>
  <c r="A233" i="8"/>
  <c r="AB232" i="8"/>
  <c r="A232" i="8"/>
  <c r="AB231" i="8"/>
  <c r="A231" i="8"/>
  <c r="AB230" i="8"/>
  <c r="A230" i="8"/>
  <c r="AB229" i="8"/>
  <c r="A229" i="8"/>
  <c r="AB228" i="8"/>
  <c r="A228" i="8"/>
  <c r="AB227" i="8"/>
  <c r="A227" i="8"/>
  <c r="AB226" i="8"/>
  <c r="A226" i="8"/>
  <c r="AB225" i="8"/>
  <c r="A225" i="8"/>
  <c r="AB224" i="8"/>
  <c r="A224" i="8"/>
  <c r="AB223" i="8"/>
  <c r="A223" i="8"/>
  <c r="AB222" i="8"/>
  <c r="A222" i="8"/>
  <c r="AB221" i="8"/>
  <c r="A221" i="8"/>
  <c r="AB220" i="8"/>
  <c r="A220" i="8"/>
  <c r="AB219" i="8"/>
  <c r="A219" i="8"/>
  <c r="AB218" i="8"/>
  <c r="A218" i="8"/>
  <c r="AB217" i="8"/>
  <c r="A217" i="8"/>
  <c r="AB216" i="8"/>
  <c r="A216" i="8"/>
  <c r="AB215" i="8"/>
  <c r="S215" i="8"/>
  <c r="A215" i="8"/>
  <c r="AB214" i="8"/>
  <c r="S214" i="8"/>
  <c r="A214" i="8"/>
  <c r="AB213" i="8"/>
  <c r="S213" i="8"/>
  <c r="A213" i="8"/>
  <c r="AB212" i="8"/>
  <c r="S212" i="8"/>
  <c r="A212" i="8"/>
  <c r="AB211" i="8"/>
  <c r="S211" i="8"/>
  <c r="A211" i="8"/>
  <c r="AB210" i="8"/>
  <c r="S210" i="8"/>
  <c r="A210" i="8"/>
  <c r="AB209" i="8"/>
  <c r="S209" i="8"/>
  <c r="A209" i="8"/>
  <c r="AB208" i="8"/>
  <c r="S208" i="8"/>
  <c r="A208" i="8"/>
  <c r="AB207" i="8"/>
  <c r="S207" i="8"/>
  <c r="A207" i="8"/>
  <c r="AB206" i="8"/>
  <c r="S206" i="8"/>
  <c r="A206" i="8"/>
  <c r="AB205" i="8"/>
  <c r="S205" i="8"/>
  <c r="A205" i="8"/>
  <c r="AB204" i="8"/>
  <c r="S204" i="8"/>
  <c r="A204" i="8"/>
  <c r="AB203" i="8"/>
  <c r="S203" i="8"/>
  <c r="A203" i="8"/>
  <c r="AB202" i="8"/>
  <c r="S202" i="8"/>
  <c r="A202" i="8"/>
  <c r="AB201" i="8"/>
  <c r="S201" i="8"/>
  <c r="H239" i="15" s="1"/>
  <c r="A201" i="8"/>
  <c r="AB200" i="8"/>
  <c r="S200" i="8"/>
  <c r="A200" i="8"/>
  <c r="AB199" i="8"/>
  <c r="S199" i="8"/>
  <c r="A199" i="8"/>
  <c r="AB198" i="8"/>
  <c r="S198" i="8"/>
  <c r="A198" i="8"/>
  <c r="AB197" i="8"/>
  <c r="S197" i="8"/>
  <c r="H244" i="15" s="1"/>
  <c r="A197" i="8"/>
  <c r="AB196" i="8"/>
  <c r="S196" i="8"/>
  <c r="A196" i="8"/>
  <c r="AB195" i="8"/>
  <c r="S195" i="8"/>
  <c r="A195" i="8"/>
  <c r="AB194" i="8"/>
  <c r="S194" i="8"/>
  <c r="H351" i="15" s="1"/>
  <c r="A194" i="8"/>
  <c r="AB193" i="8"/>
  <c r="S193" i="8"/>
  <c r="A193" i="8"/>
  <c r="AB192" i="8"/>
  <c r="S192" i="8"/>
  <c r="A192" i="8"/>
  <c r="AB191" i="8"/>
  <c r="S191" i="8"/>
  <c r="A191" i="8"/>
  <c r="AB190" i="8"/>
  <c r="S190" i="8"/>
  <c r="A190" i="8"/>
  <c r="AB189" i="8"/>
  <c r="S189" i="8"/>
  <c r="A189" i="8"/>
  <c r="AB188" i="8"/>
  <c r="S188" i="8"/>
  <c r="A188" i="8"/>
  <c r="AB187" i="8"/>
  <c r="S187" i="8"/>
  <c r="A187" i="8"/>
  <c r="AB186" i="8"/>
  <c r="S186" i="8"/>
  <c r="A186" i="8"/>
  <c r="AB185" i="8"/>
  <c r="S185" i="8"/>
  <c r="A185" i="8"/>
  <c r="AB184" i="8"/>
  <c r="S184" i="8"/>
  <c r="A184" i="8"/>
  <c r="AB183" i="8"/>
  <c r="S183" i="8"/>
  <c r="A183" i="8"/>
  <c r="AB182" i="8"/>
  <c r="S182" i="8"/>
  <c r="A182" i="8"/>
  <c r="AB181" i="8"/>
  <c r="S181" i="8"/>
  <c r="A181" i="8"/>
  <c r="AB180" i="8"/>
  <c r="S180" i="8"/>
  <c r="A180" i="8"/>
  <c r="AB179" i="8"/>
  <c r="S179" i="8"/>
  <c r="A179" i="8"/>
  <c r="AB178" i="8"/>
  <c r="S178" i="8"/>
  <c r="A178" i="8"/>
  <c r="AB177" i="8"/>
  <c r="S177" i="8"/>
  <c r="A177" i="8"/>
  <c r="AB176" i="8"/>
  <c r="S176" i="8"/>
  <c r="A176" i="8"/>
  <c r="AB175" i="8"/>
  <c r="S175" i="8"/>
  <c r="A175" i="8"/>
  <c r="AB174" i="8"/>
  <c r="S174" i="8"/>
  <c r="A174" i="8"/>
  <c r="AB173" i="8"/>
  <c r="S173" i="8"/>
  <c r="A173" i="8"/>
  <c r="AB172" i="8"/>
  <c r="S172" i="8"/>
  <c r="A172" i="8"/>
  <c r="AB171" i="8"/>
  <c r="S171" i="8"/>
  <c r="A171" i="8"/>
  <c r="AB170" i="8"/>
  <c r="S170" i="8"/>
  <c r="A170" i="8"/>
  <c r="AB169" i="8"/>
  <c r="S169" i="8"/>
  <c r="A169" i="8"/>
  <c r="AB168" i="8"/>
  <c r="S168" i="8"/>
  <c r="A168" i="8"/>
  <c r="AB167" i="8"/>
  <c r="S167" i="8"/>
  <c r="A167" i="8"/>
  <c r="AB166" i="8"/>
  <c r="S166" i="8"/>
  <c r="A166" i="8"/>
  <c r="AB165" i="8"/>
  <c r="S165" i="8"/>
  <c r="A165" i="8"/>
  <c r="AB164" i="8"/>
  <c r="S164" i="8"/>
  <c r="A164" i="8"/>
  <c r="AB163" i="8"/>
  <c r="S163" i="8"/>
  <c r="A163" i="8"/>
  <c r="AB162" i="8"/>
  <c r="S162" i="8"/>
  <c r="A162" i="8"/>
  <c r="AB161" i="8"/>
  <c r="S161" i="8"/>
  <c r="A161" i="8"/>
  <c r="AB160" i="8"/>
  <c r="S160" i="8"/>
  <c r="A160" i="8"/>
  <c r="AB159" i="8"/>
  <c r="S159" i="8"/>
  <c r="A159" i="8"/>
  <c r="AB158" i="8"/>
  <c r="S158" i="8"/>
  <c r="A158" i="8"/>
  <c r="AB157" i="8"/>
  <c r="S157" i="8"/>
  <c r="A157" i="8"/>
  <c r="AB156" i="8"/>
  <c r="S156" i="8"/>
  <c r="A156" i="8"/>
  <c r="AB155" i="8"/>
  <c r="S155" i="8"/>
  <c r="H897" i="15" s="1"/>
  <c r="A155" i="8"/>
  <c r="AB154" i="8"/>
  <c r="S154" i="8"/>
  <c r="A154" i="8"/>
  <c r="AB153" i="8"/>
  <c r="S153" i="8"/>
  <c r="A153" i="8"/>
  <c r="AB152" i="8"/>
  <c r="S152" i="8"/>
  <c r="A152" i="8"/>
  <c r="AB151" i="8"/>
  <c r="S151" i="8"/>
  <c r="A151" i="8"/>
  <c r="AB150" i="8"/>
  <c r="S150" i="8"/>
  <c r="A150" i="8"/>
  <c r="AB149" i="8"/>
  <c r="S149" i="8"/>
  <c r="A149" i="8"/>
  <c r="AB148" i="8"/>
  <c r="S148" i="8"/>
  <c r="A148" i="8"/>
  <c r="AB147" i="8"/>
  <c r="S147" i="8"/>
  <c r="A147" i="8"/>
  <c r="AB146" i="8"/>
  <c r="S146" i="8"/>
  <c r="A146" i="8"/>
  <c r="AB145" i="8"/>
  <c r="S145" i="8"/>
  <c r="A145" i="8"/>
  <c r="AB144" i="8"/>
  <c r="S144" i="8"/>
  <c r="A144" i="8"/>
  <c r="AB143" i="8"/>
  <c r="S143" i="8"/>
  <c r="A143" i="8"/>
  <c r="AB142" i="8"/>
  <c r="S142" i="8"/>
  <c r="A142" i="8"/>
  <c r="AB141" i="8"/>
  <c r="S141" i="8"/>
  <c r="A141" i="8"/>
  <c r="AB140" i="8"/>
  <c r="S140" i="8"/>
  <c r="A140" i="8"/>
  <c r="AB139" i="8"/>
  <c r="S139" i="8"/>
  <c r="A139" i="8"/>
  <c r="AB138" i="8"/>
  <c r="S138" i="8"/>
  <c r="A138" i="8"/>
  <c r="AB137" i="8"/>
  <c r="S137" i="8"/>
  <c r="A137" i="8"/>
  <c r="AB136" i="8"/>
  <c r="S136" i="8"/>
  <c r="A136" i="8"/>
  <c r="AB135" i="8"/>
  <c r="S135" i="8"/>
  <c r="H744" i="15" s="1"/>
  <c r="A135" i="8"/>
  <c r="AB134" i="8"/>
  <c r="S134" i="8"/>
  <c r="A134" i="8"/>
  <c r="AB133" i="8"/>
  <c r="S133" i="8"/>
  <c r="A133" i="8"/>
  <c r="AB132" i="8"/>
  <c r="S132" i="8"/>
  <c r="A132" i="8"/>
  <c r="AB131" i="8"/>
  <c r="S131" i="8"/>
  <c r="A131" i="8"/>
  <c r="AB130" i="8"/>
  <c r="S130" i="8"/>
  <c r="A130" i="8"/>
  <c r="AB129" i="8"/>
  <c r="S129" i="8"/>
  <c r="A129" i="8"/>
  <c r="AB128" i="8"/>
  <c r="S128" i="8"/>
  <c r="A128" i="8"/>
  <c r="AB127" i="8"/>
  <c r="S127" i="8"/>
  <c r="A127" i="8"/>
  <c r="AB126" i="8"/>
  <c r="S126" i="8"/>
  <c r="A126" i="8"/>
  <c r="AB125" i="8"/>
  <c r="S125" i="8"/>
  <c r="A125" i="8"/>
  <c r="AB124" i="8"/>
  <c r="S124" i="8"/>
  <c r="A124" i="8"/>
  <c r="AB123" i="8"/>
  <c r="S123" i="8"/>
  <c r="A123" i="8"/>
  <c r="AB122" i="8"/>
  <c r="S122" i="8"/>
  <c r="A122" i="8"/>
  <c r="AB121" i="8"/>
  <c r="S121" i="8"/>
  <c r="A121" i="8"/>
  <c r="AB120" i="8"/>
  <c r="S120" i="8"/>
  <c r="A120" i="8"/>
  <c r="AB119" i="8"/>
  <c r="S119" i="8"/>
  <c r="A119" i="8"/>
  <c r="AB118" i="8"/>
  <c r="S118" i="8"/>
  <c r="H275" i="15" s="1"/>
  <c r="A118" i="8"/>
  <c r="AB117" i="8"/>
  <c r="S117" i="8"/>
  <c r="A117" i="8"/>
  <c r="AB116" i="8"/>
  <c r="S116" i="8"/>
  <c r="A116" i="8"/>
  <c r="AB115" i="8"/>
  <c r="S115" i="8"/>
  <c r="A115" i="8"/>
  <c r="AB114" i="8"/>
  <c r="S114" i="8"/>
  <c r="A114" i="8"/>
  <c r="AB113" i="8"/>
  <c r="S113" i="8"/>
  <c r="A113" i="8"/>
  <c r="AB112" i="8"/>
  <c r="S112" i="8"/>
  <c r="A112" i="8"/>
  <c r="AB111" i="8"/>
  <c r="S111" i="8"/>
  <c r="A111" i="8"/>
  <c r="AB110" i="8"/>
  <c r="S110" i="8"/>
  <c r="A110" i="8"/>
  <c r="AB109" i="8"/>
  <c r="S109" i="8"/>
  <c r="A109" i="8"/>
  <c r="AB108" i="8"/>
  <c r="S108" i="8"/>
  <c r="A108" i="8"/>
  <c r="AB107" i="8"/>
  <c r="S107" i="8"/>
  <c r="A107" i="8"/>
  <c r="AB106" i="8"/>
  <c r="S106" i="8"/>
  <c r="A106" i="8"/>
  <c r="AB105" i="8"/>
  <c r="S105" i="8"/>
  <c r="A105" i="8"/>
  <c r="AB104" i="8"/>
  <c r="S104" i="8"/>
  <c r="A104" i="8"/>
  <c r="AB103" i="8"/>
  <c r="S103" i="8"/>
  <c r="A103" i="8"/>
  <c r="AB102" i="8"/>
  <c r="S102" i="8"/>
  <c r="A102" i="8"/>
  <c r="AB101" i="8"/>
  <c r="S101" i="8"/>
  <c r="A101" i="8"/>
  <c r="AB100" i="8"/>
  <c r="S100" i="8"/>
  <c r="A100" i="8"/>
  <c r="AB99" i="8"/>
  <c r="S99" i="8"/>
  <c r="A99" i="8"/>
  <c r="AB98" i="8"/>
  <c r="S98" i="8"/>
  <c r="A98" i="8"/>
  <c r="AB97" i="8"/>
  <c r="S97" i="8"/>
  <c r="A97" i="8"/>
  <c r="AB96" i="8"/>
  <c r="S96" i="8"/>
  <c r="A96" i="8"/>
  <c r="AB95" i="8"/>
  <c r="S95" i="8"/>
  <c r="A95" i="8"/>
  <c r="AB94" i="8"/>
  <c r="S94" i="8"/>
  <c r="A94" i="8"/>
  <c r="AB93" i="8"/>
  <c r="S93" i="8"/>
  <c r="A93" i="8"/>
  <c r="AB92" i="8"/>
  <c r="S92" i="8"/>
  <c r="A92" i="8"/>
  <c r="AB91" i="8"/>
  <c r="S91" i="8"/>
  <c r="A91" i="8"/>
  <c r="AB90" i="8"/>
  <c r="S90" i="8"/>
  <c r="A90" i="8"/>
  <c r="AB89" i="8"/>
  <c r="S89" i="8"/>
  <c r="A89" i="8"/>
  <c r="AB88" i="8"/>
  <c r="A88" i="8"/>
  <c r="AB87" i="8"/>
  <c r="S87" i="8"/>
  <c r="A87" i="8"/>
  <c r="AB86" i="8"/>
  <c r="S86" i="8"/>
  <c r="A86" i="8"/>
  <c r="AB85" i="8"/>
  <c r="S85" i="8"/>
  <c r="A85" i="8"/>
  <c r="AB84" i="8"/>
  <c r="AB83" i="8"/>
  <c r="S83" i="8"/>
  <c r="AB82" i="8"/>
  <c r="S82" i="8"/>
  <c r="A82" i="8"/>
  <c r="AB81" i="8"/>
  <c r="S81" i="8"/>
  <c r="A81" i="8"/>
  <c r="AB80" i="8"/>
  <c r="S80" i="8"/>
  <c r="A80" i="8"/>
  <c r="AB79" i="8"/>
  <c r="S79" i="8"/>
  <c r="A79" i="8"/>
  <c r="AB78" i="8"/>
  <c r="S78" i="8"/>
  <c r="A78" i="8"/>
  <c r="AB77" i="8"/>
  <c r="S77" i="8"/>
  <c r="H401" i="15" s="1"/>
  <c r="A77" i="8"/>
  <c r="AB76" i="8"/>
  <c r="S76" i="8"/>
  <c r="A76" i="8"/>
  <c r="AB75" i="8"/>
  <c r="S75" i="8"/>
  <c r="A75" i="8"/>
  <c r="AB74" i="8"/>
  <c r="S74" i="8"/>
  <c r="A74" i="8"/>
  <c r="AB73" i="8"/>
  <c r="S73" i="8"/>
  <c r="A73" i="8"/>
  <c r="AB72" i="8"/>
  <c r="S72" i="8"/>
  <c r="A72" i="8"/>
  <c r="AB71" i="8"/>
  <c r="S71" i="8"/>
  <c r="A71" i="8"/>
  <c r="AB70" i="8"/>
  <c r="S70" i="8"/>
  <c r="A70" i="8"/>
  <c r="AB69" i="8"/>
  <c r="S69" i="8"/>
  <c r="A69" i="8"/>
  <c r="AB68" i="8"/>
  <c r="S68" i="8"/>
  <c r="H822" i="15" s="1"/>
  <c r="A68" i="8"/>
  <c r="AB67" i="8"/>
  <c r="S67" i="8"/>
  <c r="A67" i="8"/>
  <c r="AB66" i="8"/>
  <c r="S66" i="8"/>
  <c r="A66" i="8"/>
  <c r="AB65" i="8"/>
  <c r="S65" i="8"/>
  <c r="A65" i="8"/>
  <c r="AB64" i="8"/>
  <c r="S64" i="8"/>
  <c r="A64" i="8"/>
  <c r="AB63" i="8"/>
  <c r="S63" i="8"/>
  <c r="A63" i="8"/>
  <c r="AB62" i="8"/>
  <c r="S62" i="8"/>
  <c r="A62" i="8"/>
  <c r="AB61" i="8"/>
  <c r="S61" i="8"/>
  <c r="A61" i="8"/>
  <c r="AB60" i="8"/>
  <c r="S60" i="8"/>
  <c r="A60" i="8"/>
  <c r="AB59" i="8"/>
  <c r="S59" i="8"/>
  <c r="A59" i="8"/>
  <c r="AB58" i="8"/>
  <c r="S58" i="8"/>
  <c r="A58" i="8"/>
  <c r="AB57" i="8"/>
  <c r="S57" i="8"/>
  <c r="A57" i="8"/>
  <c r="AB56" i="8"/>
  <c r="S56" i="8"/>
  <c r="A56" i="8"/>
  <c r="AB55" i="8"/>
  <c r="S55" i="8"/>
  <c r="A55" i="8"/>
  <c r="AB54" i="8"/>
  <c r="S54" i="8"/>
  <c r="A54" i="8"/>
  <c r="AB53" i="8"/>
  <c r="S53" i="8"/>
  <c r="A53" i="8"/>
  <c r="AB52" i="8"/>
  <c r="S52" i="8"/>
  <c r="A52" i="8"/>
  <c r="AB51" i="8"/>
  <c r="S51" i="8"/>
  <c r="A51" i="8"/>
  <c r="AB50" i="8"/>
  <c r="S50" i="8"/>
  <c r="A50" i="8"/>
  <c r="AB49" i="8"/>
  <c r="S49" i="8"/>
  <c r="A49" i="8"/>
  <c r="AB48" i="8"/>
  <c r="S48" i="8"/>
  <c r="A48" i="8"/>
  <c r="AB47" i="8"/>
  <c r="S47" i="8"/>
  <c r="A47" i="8"/>
  <c r="AB46" i="8"/>
  <c r="S46" i="8"/>
  <c r="A46" i="8"/>
  <c r="AB45" i="8"/>
  <c r="S45" i="8"/>
  <c r="A45" i="8"/>
  <c r="AB44" i="8"/>
  <c r="S44" i="8"/>
  <c r="A44" i="8"/>
  <c r="AB43" i="8"/>
  <c r="S43" i="8"/>
  <c r="A43" i="8"/>
  <c r="AB42" i="8"/>
  <c r="S42" i="8"/>
  <c r="A42" i="8"/>
  <c r="AB41" i="8"/>
  <c r="S41" i="8"/>
  <c r="A41" i="8"/>
  <c r="AB40" i="8"/>
  <c r="S40" i="8"/>
  <c r="A40" i="8"/>
  <c r="AB39" i="8"/>
  <c r="S39" i="8"/>
  <c r="A39" i="8"/>
  <c r="AB38" i="8"/>
  <c r="S38" i="8"/>
  <c r="A38" i="8"/>
  <c r="AB37" i="8"/>
  <c r="S37" i="8"/>
  <c r="A37" i="8"/>
  <c r="AB36" i="8"/>
  <c r="S36" i="8"/>
  <c r="A36" i="8"/>
  <c r="AB35" i="8"/>
  <c r="S35" i="8"/>
  <c r="A35" i="8"/>
  <c r="AB34" i="8"/>
  <c r="S34" i="8"/>
  <c r="A34" i="8"/>
  <c r="AB33" i="8"/>
  <c r="S33" i="8"/>
  <c r="A33" i="8"/>
  <c r="AB32" i="8"/>
  <c r="S32" i="8"/>
  <c r="A32" i="8"/>
  <c r="AB31" i="8"/>
  <c r="S31" i="8"/>
  <c r="A31" i="8"/>
  <c r="AB30" i="8"/>
  <c r="S30" i="8"/>
  <c r="A30" i="8"/>
  <c r="AB29" i="8"/>
  <c r="S29" i="8"/>
  <c r="A29" i="8"/>
  <c r="AB28" i="8"/>
  <c r="S28" i="8"/>
  <c r="A28" i="8"/>
  <c r="AB27" i="8"/>
  <c r="S27" i="8"/>
  <c r="H699" i="15" s="1"/>
  <c r="A27" i="8"/>
  <c r="AB26" i="8"/>
  <c r="S26" i="8"/>
  <c r="A26" i="8"/>
  <c r="AB25" i="8"/>
  <c r="S25" i="8"/>
  <c r="A25" i="8"/>
  <c r="AB24" i="8"/>
  <c r="S24" i="8"/>
  <c r="A24" i="8"/>
  <c r="AB23" i="8"/>
  <c r="S23" i="8"/>
  <c r="A23" i="8"/>
  <c r="AB22" i="8"/>
  <c r="S22" i="8"/>
  <c r="A22" i="8"/>
  <c r="AB21" i="8"/>
  <c r="S21" i="8"/>
  <c r="A21" i="8"/>
  <c r="AB20" i="8"/>
  <c r="S20" i="8"/>
  <c r="A20" i="8"/>
  <c r="AB19" i="8"/>
  <c r="S19" i="8"/>
  <c r="A19" i="8"/>
  <c r="AB18" i="8"/>
  <c r="S18" i="8"/>
  <c r="A18" i="8"/>
  <c r="AB17" i="8"/>
  <c r="S17" i="8"/>
  <c r="A17" i="8"/>
  <c r="AB16" i="8"/>
  <c r="S16" i="8"/>
  <c r="A16" i="8"/>
  <c r="AB15" i="8"/>
  <c r="S15" i="8"/>
  <c r="A15" i="8"/>
  <c r="AB14" i="8"/>
  <c r="S14" i="8"/>
  <c r="A14" i="8"/>
  <c r="AB13" i="8"/>
  <c r="S13" i="8"/>
  <c r="H279" i="15" s="1"/>
  <c r="A13" i="8"/>
  <c r="AB12" i="8"/>
  <c r="S12" i="8"/>
  <c r="A12" i="8"/>
  <c r="AB11" i="8"/>
  <c r="S11" i="8"/>
  <c r="A11" i="8"/>
  <c r="AB10" i="8"/>
  <c r="S10" i="8"/>
  <c r="A10" i="8"/>
  <c r="AB9" i="8"/>
  <c r="S9" i="8"/>
  <c r="A9" i="8"/>
  <c r="AB8" i="8"/>
  <c r="S8" i="8"/>
  <c r="A8" i="8"/>
  <c r="AB7" i="8"/>
  <c r="S7" i="8"/>
  <c r="H924" i="15" s="1"/>
  <c r="A7" i="8"/>
  <c r="AB6" i="8"/>
  <c r="S6" i="8"/>
  <c r="A6" i="8"/>
  <c r="AB5" i="8"/>
  <c r="S5" i="8"/>
  <c r="A5" i="8"/>
  <c r="AB4" i="8"/>
  <c r="S4" i="8"/>
  <c r="A4" i="8"/>
  <c r="AB3" i="8"/>
  <c r="S3" i="8"/>
  <c r="A3" i="8"/>
  <c r="AB2" i="8"/>
  <c r="S2" i="8"/>
  <c r="A2" i="8"/>
  <c r="A87" i="7"/>
  <c r="A86" i="7"/>
  <c r="A85" i="7"/>
  <c r="AB84" i="7"/>
  <c r="A84" i="7"/>
  <c r="AB83" i="7"/>
  <c r="A83" i="7"/>
  <c r="AB82" i="7"/>
  <c r="A82" i="7"/>
  <c r="AB81" i="7"/>
  <c r="A81" i="7"/>
  <c r="AB80" i="7"/>
  <c r="A80" i="7"/>
  <c r="AB79" i="7"/>
  <c r="A79" i="7"/>
  <c r="AB78" i="7"/>
  <c r="J78" i="7"/>
  <c r="A78" i="7" s="1"/>
  <c r="AB77" i="7"/>
  <c r="J77" i="7"/>
  <c r="A77" i="7" s="1"/>
  <c r="AB76" i="7"/>
  <c r="J76" i="7"/>
  <c r="A76" i="7" s="1"/>
  <c r="AB75" i="7"/>
  <c r="J75" i="7"/>
  <c r="A75" i="7" s="1"/>
  <c r="AB74" i="7"/>
  <c r="J74" i="7"/>
  <c r="A74" i="7" s="1"/>
  <c r="AB73" i="7"/>
  <c r="A73" i="7"/>
  <c r="AB72" i="7"/>
  <c r="A72" i="7"/>
  <c r="AB71" i="7"/>
  <c r="A71" i="7"/>
  <c r="AB70" i="7"/>
  <c r="A70" i="7"/>
  <c r="AB69" i="7"/>
  <c r="A69" i="7"/>
  <c r="AB68" i="7"/>
  <c r="A68" i="7"/>
  <c r="AB67" i="7"/>
  <c r="A67" i="7"/>
  <c r="AB66" i="7"/>
  <c r="A66" i="7"/>
  <c r="AB65" i="7"/>
  <c r="A65" i="7"/>
  <c r="AB64" i="7"/>
  <c r="A64" i="7"/>
  <c r="AB63" i="7"/>
  <c r="A63" i="7"/>
  <c r="AB62" i="7"/>
  <c r="A62" i="7"/>
  <c r="AB61" i="7"/>
  <c r="A61" i="7"/>
  <c r="AB60" i="7"/>
  <c r="A60" i="7"/>
  <c r="AB59" i="7"/>
  <c r="A59" i="7"/>
  <c r="AB58" i="7"/>
  <c r="A58" i="7"/>
  <c r="AB57" i="7"/>
  <c r="A57" i="7"/>
  <c r="AB56" i="7"/>
  <c r="A56" i="7"/>
  <c r="AB55" i="7"/>
  <c r="A55" i="7"/>
  <c r="AB54" i="7"/>
  <c r="A54" i="7"/>
  <c r="AB53" i="7"/>
  <c r="A53" i="7"/>
  <c r="AB52" i="7"/>
  <c r="A52" i="7"/>
  <c r="AB51" i="7"/>
  <c r="A51" i="7"/>
  <c r="AB50" i="7"/>
  <c r="A50" i="7"/>
  <c r="AB49" i="7"/>
  <c r="A49" i="7"/>
  <c r="AB48" i="7"/>
  <c r="A48" i="7"/>
  <c r="AB47" i="7"/>
  <c r="A47" i="7"/>
  <c r="AB46" i="7"/>
  <c r="A46" i="7"/>
  <c r="AB45" i="7"/>
  <c r="A45" i="7"/>
  <c r="AB44" i="7"/>
  <c r="A44" i="7"/>
  <c r="AB43" i="7"/>
  <c r="A43" i="7"/>
  <c r="AB42" i="7"/>
  <c r="A42" i="7"/>
  <c r="AB41" i="7"/>
  <c r="A41" i="7"/>
  <c r="AB40" i="7"/>
  <c r="A40" i="7"/>
  <c r="AB39" i="7"/>
  <c r="A39" i="7"/>
  <c r="AB38" i="7"/>
  <c r="A38" i="7"/>
  <c r="AB37" i="7"/>
  <c r="A37" i="7"/>
  <c r="AB36" i="7"/>
  <c r="A36" i="7"/>
  <c r="AB35" i="7"/>
  <c r="A35" i="7"/>
  <c r="AB34" i="7"/>
  <c r="A34" i="7"/>
  <c r="AB33" i="7"/>
  <c r="A33" i="7"/>
  <c r="AB32" i="7"/>
  <c r="A32" i="7"/>
  <c r="AB31" i="7"/>
  <c r="A31" i="7"/>
  <c r="AB30" i="7"/>
  <c r="A30" i="7"/>
  <c r="AB29" i="7"/>
  <c r="A29" i="7"/>
  <c r="AB28" i="7"/>
  <c r="A28" i="7"/>
  <c r="AB27" i="7"/>
  <c r="A27" i="7"/>
  <c r="AB26" i="7"/>
  <c r="A26" i="7"/>
  <c r="AB25" i="7"/>
  <c r="A25" i="7"/>
  <c r="AB24" i="7"/>
  <c r="A24" i="7"/>
  <c r="AB23" i="7"/>
  <c r="A23" i="7"/>
  <c r="AB22" i="7"/>
  <c r="A22" i="7"/>
  <c r="AB21" i="7"/>
  <c r="A21" i="7"/>
  <c r="AB20" i="7"/>
  <c r="A20" i="7"/>
  <c r="AB19" i="7"/>
  <c r="A19" i="7"/>
  <c r="AB18" i="7"/>
  <c r="A18" i="7"/>
  <c r="AB17" i="7"/>
  <c r="A17" i="7"/>
  <c r="AB16" i="7"/>
  <c r="A16" i="7"/>
  <c r="AB15" i="7"/>
  <c r="A15" i="7"/>
  <c r="AB14" i="7"/>
  <c r="A14" i="7"/>
  <c r="AB13" i="7"/>
  <c r="A13" i="7"/>
  <c r="AB12" i="7"/>
  <c r="A12" i="7"/>
  <c r="AB11" i="7"/>
  <c r="A11" i="7"/>
  <c r="AB10" i="7"/>
  <c r="A10" i="7"/>
  <c r="AB9" i="7"/>
  <c r="A9" i="7"/>
  <c r="AB8" i="7"/>
  <c r="A8" i="7"/>
  <c r="AB7" i="7"/>
  <c r="A7" i="7"/>
  <c r="AB6" i="7"/>
  <c r="A6" i="7"/>
  <c r="AB5" i="7"/>
  <c r="A5" i="7"/>
  <c r="AB4" i="7"/>
  <c r="A4" i="7"/>
  <c r="AB3" i="7"/>
  <c r="A3" i="7"/>
  <c r="AB2" i="7"/>
  <c r="A2" i="7"/>
  <c r="O86" i="6"/>
  <c r="K86" i="6"/>
  <c r="G86" i="6"/>
  <c r="O85" i="6"/>
  <c r="K85" i="6"/>
  <c r="G85" i="6"/>
  <c r="O84" i="6"/>
  <c r="K84" i="6"/>
  <c r="G84" i="6"/>
  <c r="O83" i="6"/>
  <c r="K83" i="6"/>
  <c r="G83" i="6"/>
  <c r="O82" i="6"/>
  <c r="K82" i="6"/>
  <c r="G82" i="6"/>
  <c r="O81" i="6"/>
  <c r="K81" i="6"/>
  <c r="G81" i="6"/>
  <c r="O80" i="6"/>
  <c r="K80" i="6"/>
  <c r="G80" i="6"/>
  <c r="O79" i="6"/>
  <c r="K79" i="6"/>
  <c r="G79" i="6"/>
  <c r="O78" i="6"/>
  <c r="K78" i="6"/>
  <c r="G78" i="6"/>
  <c r="O77" i="6"/>
  <c r="K77" i="6"/>
  <c r="G77" i="6"/>
  <c r="O76" i="6"/>
  <c r="K76" i="6"/>
  <c r="G76" i="6"/>
  <c r="O75" i="6"/>
  <c r="K75" i="6"/>
  <c r="G75" i="6"/>
  <c r="O74" i="6"/>
  <c r="K74" i="6"/>
  <c r="G74" i="6"/>
  <c r="O73" i="6"/>
  <c r="K73" i="6"/>
  <c r="G73" i="6"/>
  <c r="O72" i="6"/>
  <c r="K72" i="6"/>
  <c r="G72" i="6"/>
  <c r="O71" i="6"/>
  <c r="K71" i="6"/>
  <c r="G71" i="6"/>
  <c r="O70" i="6"/>
  <c r="K70" i="6"/>
  <c r="G70" i="6"/>
  <c r="O69" i="6"/>
  <c r="K69" i="6"/>
  <c r="G69" i="6"/>
  <c r="O68" i="6"/>
  <c r="K68" i="6"/>
  <c r="G68" i="6"/>
  <c r="O67" i="6"/>
  <c r="K67" i="6"/>
  <c r="G67" i="6"/>
  <c r="O66" i="6"/>
  <c r="K66" i="6"/>
  <c r="G66" i="6"/>
  <c r="O65" i="6"/>
  <c r="K65" i="6"/>
  <c r="G65" i="6"/>
  <c r="O64" i="6"/>
  <c r="K64" i="6"/>
  <c r="G64" i="6"/>
  <c r="O63" i="6"/>
  <c r="K63" i="6"/>
  <c r="G63" i="6"/>
  <c r="O62" i="6"/>
  <c r="K62" i="6"/>
  <c r="G62" i="6"/>
  <c r="O61" i="6"/>
  <c r="K61" i="6"/>
  <c r="G61" i="6"/>
  <c r="O60" i="6"/>
  <c r="K60" i="6"/>
  <c r="G60" i="6"/>
  <c r="O59" i="6"/>
  <c r="K59" i="6"/>
  <c r="G59" i="6"/>
  <c r="O58" i="6"/>
  <c r="K58" i="6"/>
  <c r="G58" i="6"/>
  <c r="O57" i="6"/>
  <c r="K57" i="6"/>
  <c r="G57" i="6"/>
  <c r="O56" i="6"/>
  <c r="K56" i="6"/>
  <c r="G56" i="6"/>
  <c r="O55" i="6"/>
  <c r="K55" i="6"/>
  <c r="G55" i="6"/>
  <c r="O54" i="6"/>
  <c r="K54" i="6"/>
  <c r="G54" i="6"/>
  <c r="O53" i="6"/>
  <c r="K53" i="6"/>
  <c r="G53" i="6"/>
  <c r="O52" i="6"/>
  <c r="K52" i="6"/>
  <c r="G52" i="6"/>
  <c r="O51" i="6"/>
  <c r="K51" i="6"/>
  <c r="G51" i="6"/>
  <c r="O50" i="6"/>
  <c r="K50" i="6"/>
  <c r="G50" i="6"/>
  <c r="O49" i="6"/>
  <c r="K49" i="6"/>
  <c r="G49" i="6"/>
  <c r="O48" i="6"/>
  <c r="K48" i="6"/>
  <c r="G48" i="6"/>
  <c r="O47" i="6"/>
  <c r="K47" i="6"/>
  <c r="G47" i="6"/>
  <c r="O46" i="6"/>
  <c r="K46" i="6"/>
  <c r="G46" i="6"/>
  <c r="O45" i="6"/>
  <c r="K45" i="6"/>
  <c r="G45" i="6"/>
  <c r="O44" i="6"/>
  <c r="K44" i="6"/>
  <c r="G44" i="6"/>
  <c r="O43" i="6"/>
  <c r="K43" i="6"/>
  <c r="G43" i="6"/>
  <c r="O42" i="6"/>
  <c r="K42" i="6"/>
  <c r="G42" i="6"/>
  <c r="O41" i="6"/>
  <c r="K41" i="6"/>
  <c r="G41" i="6"/>
  <c r="O40" i="6"/>
  <c r="K40" i="6"/>
  <c r="G40" i="6"/>
  <c r="O39" i="6"/>
  <c r="K39" i="6"/>
  <c r="G39" i="6"/>
  <c r="O38" i="6"/>
  <c r="K38" i="6"/>
  <c r="G38" i="6"/>
  <c r="O37" i="6"/>
  <c r="K37" i="6"/>
  <c r="G37" i="6"/>
  <c r="O36" i="6"/>
  <c r="K36" i="6"/>
  <c r="G36" i="6"/>
  <c r="O35" i="6"/>
  <c r="K35" i="6"/>
  <c r="G35" i="6"/>
  <c r="O34" i="6"/>
  <c r="K34" i="6"/>
  <c r="G34" i="6"/>
  <c r="O33" i="6"/>
  <c r="K33" i="6"/>
  <c r="G33" i="6"/>
  <c r="O32" i="6"/>
  <c r="K32" i="6"/>
  <c r="G32" i="6"/>
  <c r="O31" i="6"/>
  <c r="K31" i="6"/>
  <c r="G31" i="6"/>
  <c r="O30" i="6"/>
  <c r="K30" i="6"/>
  <c r="G30" i="6"/>
  <c r="O29" i="6"/>
  <c r="K29" i="6"/>
  <c r="G29" i="6"/>
  <c r="O28" i="6"/>
  <c r="K28" i="6"/>
  <c r="G28" i="6"/>
  <c r="O27" i="6"/>
  <c r="K27" i="6"/>
  <c r="G27" i="6"/>
  <c r="O26" i="6"/>
  <c r="K26" i="6"/>
  <c r="G26" i="6"/>
  <c r="O25" i="6"/>
  <c r="K25" i="6"/>
  <c r="G25" i="6"/>
  <c r="O24" i="6"/>
  <c r="K24" i="6"/>
  <c r="G24" i="6"/>
  <c r="O23" i="6"/>
  <c r="K23" i="6"/>
  <c r="G23" i="6"/>
  <c r="O22" i="6"/>
  <c r="K22" i="6"/>
  <c r="G22" i="6"/>
  <c r="O21" i="6"/>
  <c r="K21" i="6"/>
  <c r="G21" i="6"/>
  <c r="O20" i="6"/>
  <c r="K20" i="6"/>
  <c r="G20" i="6"/>
  <c r="O19" i="6"/>
  <c r="K19" i="6"/>
  <c r="G19" i="6"/>
  <c r="O18" i="6"/>
  <c r="K18" i="6"/>
  <c r="G18" i="6"/>
  <c r="O17" i="6"/>
  <c r="K17" i="6"/>
  <c r="G17" i="6"/>
  <c r="O16" i="6"/>
  <c r="K16" i="6"/>
  <c r="G16" i="6"/>
  <c r="O15" i="6"/>
  <c r="K15" i="6"/>
  <c r="G15" i="6"/>
  <c r="O14" i="6"/>
  <c r="K14" i="6"/>
  <c r="G14" i="6"/>
  <c r="O13" i="6"/>
  <c r="K13" i="6"/>
  <c r="G13" i="6"/>
  <c r="O12" i="6"/>
  <c r="K12" i="6"/>
  <c r="G12" i="6"/>
  <c r="O11" i="6"/>
  <c r="K11" i="6"/>
  <c r="G11" i="6"/>
  <c r="O10" i="6"/>
  <c r="K10" i="6"/>
  <c r="G10" i="6"/>
  <c r="O9" i="6"/>
  <c r="K9" i="6"/>
  <c r="G9" i="6"/>
  <c r="O8" i="6"/>
  <c r="K8" i="6"/>
  <c r="G8" i="6"/>
  <c r="O7" i="6"/>
  <c r="K7" i="6"/>
  <c r="G7" i="6"/>
  <c r="O6" i="6"/>
  <c r="K6" i="6"/>
  <c r="G6" i="6"/>
  <c r="O5" i="6"/>
  <c r="K5" i="6"/>
  <c r="G5" i="6"/>
  <c r="O4" i="6"/>
  <c r="K4" i="6"/>
  <c r="G4" i="6"/>
  <c r="O3" i="6"/>
  <c r="K3" i="6"/>
  <c r="G3" i="6"/>
  <c r="O2" i="6"/>
  <c r="K2" i="6"/>
  <c r="G2" i="6"/>
  <c r="I135" i="5"/>
  <c r="S134" i="5"/>
  <c r="I134" i="5"/>
  <c r="S133" i="5"/>
  <c r="I133" i="5"/>
  <c r="S132" i="5"/>
  <c r="I132" i="5"/>
  <c r="S131" i="5"/>
  <c r="I131" i="5"/>
  <c r="S130" i="5"/>
  <c r="N130" i="5"/>
  <c r="I130" i="5"/>
  <c r="S129" i="5"/>
  <c r="N129" i="5"/>
  <c r="I129" i="5"/>
  <c r="S128" i="5"/>
  <c r="N128" i="5"/>
  <c r="I128" i="5"/>
  <c r="S127" i="5"/>
  <c r="N127" i="5"/>
  <c r="I127" i="5"/>
  <c r="S126" i="5"/>
  <c r="N126" i="5"/>
  <c r="I126" i="5"/>
  <c r="S125" i="5"/>
  <c r="N125" i="5"/>
  <c r="I125" i="5"/>
  <c r="S124" i="5"/>
  <c r="N124" i="5"/>
  <c r="I124" i="5"/>
  <c r="S123" i="5"/>
  <c r="N123" i="5"/>
  <c r="I123" i="5"/>
  <c r="S122" i="5"/>
  <c r="N122" i="5"/>
  <c r="I122" i="5"/>
  <c r="S121" i="5"/>
  <c r="N121" i="5"/>
  <c r="I121" i="5"/>
  <c r="S120" i="5"/>
  <c r="N120" i="5"/>
  <c r="I120" i="5"/>
  <c r="S119" i="5"/>
  <c r="N119" i="5"/>
  <c r="I119" i="5"/>
  <c r="S118" i="5"/>
  <c r="N118" i="5"/>
  <c r="I118" i="5"/>
  <c r="S117" i="5"/>
  <c r="N117" i="5"/>
  <c r="I117" i="5"/>
  <c r="S116" i="5"/>
  <c r="N116" i="5"/>
  <c r="I116" i="5"/>
  <c r="S115" i="5"/>
  <c r="N115" i="5"/>
  <c r="I115" i="5"/>
  <c r="S114" i="5"/>
  <c r="N114" i="5"/>
  <c r="I114" i="5"/>
  <c r="S113" i="5"/>
  <c r="N113" i="5"/>
  <c r="I113" i="5"/>
  <c r="S112" i="5"/>
  <c r="N112" i="5"/>
  <c r="I112" i="5"/>
  <c r="S111" i="5"/>
  <c r="N111" i="5"/>
  <c r="I111" i="5"/>
  <c r="S110" i="5"/>
  <c r="N110" i="5"/>
  <c r="I110" i="5"/>
  <c r="S109" i="5"/>
  <c r="N109" i="5"/>
  <c r="I109" i="5"/>
  <c r="S108" i="5"/>
  <c r="N108" i="5"/>
  <c r="I108" i="5"/>
  <c r="S107" i="5"/>
  <c r="N107" i="5"/>
  <c r="I107" i="5"/>
  <c r="S106" i="5"/>
  <c r="N106" i="5"/>
  <c r="I106" i="5"/>
  <c r="S105" i="5"/>
  <c r="N105" i="5"/>
  <c r="I105" i="5"/>
  <c r="S104" i="5"/>
  <c r="N104" i="5"/>
  <c r="I104" i="5"/>
  <c r="S103" i="5"/>
  <c r="N103" i="5"/>
  <c r="I103" i="5"/>
  <c r="S102" i="5"/>
  <c r="N102" i="5"/>
  <c r="I102" i="5"/>
  <c r="S101" i="5"/>
  <c r="N101" i="5"/>
  <c r="I101" i="5"/>
  <c r="S100" i="5"/>
  <c r="N100" i="5"/>
  <c r="I100" i="5"/>
  <c r="S99" i="5"/>
  <c r="N99" i="5"/>
  <c r="I99" i="5"/>
  <c r="S98" i="5"/>
  <c r="N98" i="5"/>
  <c r="I98" i="5"/>
  <c r="S97" i="5"/>
  <c r="N97" i="5"/>
  <c r="I97" i="5"/>
  <c r="S96" i="5"/>
  <c r="N96" i="5"/>
  <c r="I96" i="5"/>
  <c r="S95" i="5"/>
  <c r="N95" i="5"/>
  <c r="I95" i="5"/>
  <c r="S94" i="5"/>
  <c r="N94" i="5"/>
  <c r="I94" i="5"/>
  <c r="S93" i="5"/>
  <c r="N93" i="5"/>
  <c r="I93" i="5"/>
  <c r="S92" i="5"/>
  <c r="N92" i="5"/>
  <c r="I92" i="5"/>
  <c r="S91" i="5"/>
  <c r="N91" i="5"/>
  <c r="I91" i="5"/>
  <c r="S90" i="5"/>
  <c r="N90" i="5"/>
  <c r="I90" i="5"/>
  <c r="S89" i="5"/>
  <c r="N89" i="5"/>
  <c r="I89" i="5"/>
  <c r="S88" i="5"/>
  <c r="N88" i="5"/>
  <c r="I88" i="5"/>
  <c r="S87" i="5"/>
  <c r="N87" i="5"/>
  <c r="I87" i="5"/>
  <c r="S86" i="5"/>
  <c r="N86" i="5"/>
  <c r="I86" i="5"/>
  <c r="S85" i="5"/>
  <c r="N85" i="5"/>
  <c r="I85" i="5"/>
  <c r="S84" i="5"/>
  <c r="N84" i="5"/>
  <c r="I84" i="5"/>
  <c r="S83" i="5"/>
  <c r="N83" i="5"/>
  <c r="I83" i="5"/>
  <c r="S82" i="5"/>
  <c r="N82" i="5"/>
  <c r="I82" i="5"/>
  <c r="S81" i="5"/>
  <c r="N81" i="5"/>
  <c r="I81" i="5"/>
  <c r="S80" i="5"/>
  <c r="N80" i="5"/>
  <c r="I80" i="5"/>
  <c r="S79" i="5"/>
  <c r="N79" i="5"/>
  <c r="I79" i="5"/>
  <c r="S78" i="5"/>
  <c r="N78" i="5"/>
  <c r="I78" i="5"/>
  <c r="S77" i="5"/>
  <c r="N77" i="5"/>
  <c r="I77" i="5"/>
  <c r="S76" i="5"/>
  <c r="N76" i="5"/>
  <c r="I76" i="5"/>
  <c r="S75" i="5"/>
  <c r="N75" i="5"/>
  <c r="I75" i="5"/>
  <c r="S74" i="5"/>
  <c r="N74" i="5"/>
  <c r="I74" i="5"/>
  <c r="S73" i="5"/>
  <c r="N73" i="5"/>
  <c r="I73" i="5"/>
  <c r="S72" i="5"/>
  <c r="N72" i="5"/>
  <c r="I72" i="5"/>
  <c r="S71" i="5"/>
  <c r="N71" i="5"/>
  <c r="I71" i="5"/>
  <c r="S70" i="5"/>
  <c r="N70" i="5"/>
  <c r="I70" i="5"/>
  <c r="S69" i="5"/>
  <c r="N69" i="5"/>
  <c r="I69" i="5"/>
  <c r="S68" i="5"/>
  <c r="N68" i="5"/>
  <c r="I68" i="5"/>
  <c r="S67" i="5"/>
  <c r="N67" i="5"/>
  <c r="I67" i="5"/>
  <c r="S66" i="5"/>
  <c r="N66" i="5"/>
  <c r="I66" i="5"/>
  <c r="S65" i="5"/>
  <c r="N65" i="5"/>
  <c r="I65" i="5"/>
  <c r="S64" i="5"/>
  <c r="N64" i="5"/>
  <c r="I64" i="5"/>
  <c r="S63" i="5"/>
  <c r="N63" i="5"/>
  <c r="I63" i="5"/>
  <c r="S62" i="5"/>
  <c r="N62" i="5"/>
  <c r="I62" i="5"/>
  <c r="S61" i="5"/>
  <c r="N61" i="5"/>
  <c r="I61" i="5"/>
  <c r="S60" i="5"/>
  <c r="N60" i="5"/>
  <c r="I60" i="5"/>
  <c r="S59" i="5"/>
  <c r="N59" i="5"/>
  <c r="I59" i="5"/>
  <c r="S58" i="5"/>
  <c r="N58" i="5"/>
  <c r="I58" i="5"/>
  <c r="S57" i="5"/>
  <c r="N57" i="5"/>
  <c r="I57" i="5"/>
  <c r="S56" i="5"/>
  <c r="N56" i="5"/>
  <c r="I56" i="5"/>
  <c r="S55" i="5"/>
  <c r="N55" i="5"/>
  <c r="I55" i="5"/>
  <c r="S54" i="5"/>
  <c r="N54" i="5"/>
  <c r="I54" i="5"/>
  <c r="S53" i="5"/>
  <c r="N53" i="5"/>
  <c r="I53" i="5"/>
  <c r="S52" i="5"/>
  <c r="N52" i="5"/>
  <c r="I52" i="5"/>
  <c r="S51" i="5"/>
  <c r="N51" i="5"/>
  <c r="I51" i="5"/>
  <c r="S50" i="5"/>
  <c r="N50" i="5"/>
  <c r="I50" i="5"/>
  <c r="S49" i="5"/>
  <c r="N49" i="5"/>
  <c r="I49" i="5"/>
  <c r="S48" i="5"/>
  <c r="N48" i="5"/>
  <c r="I48" i="5"/>
  <c r="S47" i="5"/>
  <c r="N47" i="5"/>
  <c r="I47" i="5"/>
  <c r="S46" i="5"/>
  <c r="N46" i="5"/>
  <c r="I46" i="5"/>
  <c r="S45" i="5"/>
  <c r="N45" i="5"/>
  <c r="I45" i="5"/>
  <c r="S44" i="5"/>
  <c r="N44" i="5"/>
  <c r="I44" i="5"/>
  <c r="S43" i="5"/>
  <c r="N43" i="5"/>
  <c r="I43" i="5"/>
  <c r="S42" i="5"/>
  <c r="N42" i="5"/>
  <c r="I42" i="5"/>
  <c r="S41" i="5"/>
  <c r="N41" i="5"/>
  <c r="I41" i="5"/>
  <c r="S40" i="5"/>
  <c r="N40" i="5"/>
  <c r="I40" i="5"/>
  <c r="S39" i="5"/>
  <c r="N39" i="5"/>
  <c r="I39" i="5"/>
  <c r="S38" i="5"/>
  <c r="N38" i="5"/>
  <c r="I38" i="5"/>
  <c r="S37" i="5"/>
  <c r="N37" i="5"/>
  <c r="I37" i="5"/>
  <c r="S36" i="5"/>
  <c r="N36" i="5"/>
  <c r="I36" i="5"/>
  <c r="S35" i="5"/>
  <c r="N35" i="5"/>
  <c r="I35" i="5"/>
  <c r="S34" i="5"/>
  <c r="N34" i="5"/>
  <c r="I34" i="5"/>
  <c r="S33" i="5"/>
  <c r="N33" i="5"/>
  <c r="I33" i="5"/>
  <c r="S32" i="5"/>
  <c r="N32" i="5"/>
  <c r="I32" i="5"/>
  <c r="S31" i="5"/>
  <c r="N31" i="5"/>
  <c r="I31" i="5"/>
  <c r="S30" i="5"/>
  <c r="N30" i="5"/>
  <c r="I30" i="5"/>
  <c r="S29" i="5"/>
  <c r="N29" i="5"/>
  <c r="I29" i="5"/>
  <c r="S28" i="5"/>
  <c r="N28" i="5"/>
  <c r="I28" i="5"/>
  <c r="S27" i="5"/>
  <c r="N27" i="5"/>
  <c r="I27" i="5"/>
  <c r="S26" i="5"/>
  <c r="N26" i="5"/>
  <c r="I26" i="5"/>
  <c r="S25" i="5"/>
  <c r="N25" i="5"/>
  <c r="I25" i="5"/>
  <c r="S24" i="5"/>
  <c r="N24" i="5"/>
  <c r="I24" i="5"/>
  <c r="S23" i="5"/>
  <c r="N23" i="5"/>
  <c r="I23" i="5"/>
  <c r="S22" i="5"/>
  <c r="N22" i="5"/>
  <c r="I22" i="5"/>
  <c r="S21" i="5"/>
  <c r="N21" i="5"/>
  <c r="I21" i="5"/>
  <c r="S20" i="5"/>
  <c r="N20" i="5"/>
  <c r="I20" i="5"/>
  <c r="S19" i="5"/>
  <c r="N19" i="5"/>
  <c r="I19" i="5"/>
  <c r="S18" i="5"/>
  <c r="N18" i="5"/>
  <c r="I18" i="5"/>
  <c r="S17" i="5"/>
  <c r="N17" i="5"/>
  <c r="I17" i="5"/>
  <c r="S16" i="5"/>
  <c r="N16" i="5"/>
  <c r="I16" i="5"/>
  <c r="S15" i="5"/>
  <c r="N15" i="5"/>
  <c r="I15" i="5"/>
  <c r="S14" i="5"/>
  <c r="N14" i="5"/>
  <c r="I14" i="5"/>
  <c r="S13" i="5"/>
  <c r="N13" i="5"/>
  <c r="I13" i="5"/>
  <c r="S12" i="5"/>
  <c r="N12" i="5"/>
  <c r="I12" i="5"/>
  <c r="S11" i="5"/>
  <c r="N11" i="5"/>
  <c r="I11" i="5"/>
  <c r="S10" i="5"/>
  <c r="N10" i="5"/>
  <c r="I10" i="5"/>
  <c r="S9" i="5"/>
  <c r="N9" i="5"/>
  <c r="I9" i="5"/>
  <c r="S8" i="5"/>
  <c r="N8" i="5"/>
  <c r="I8" i="5"/>
  <c r="S7" i="5"/>
  <c r="N7" i="5"/>
  <c r="I7" i="5"/>
  <c r="S6" i="5"/>
  <c r="N6" i="5"/>
  <c r="I6" i="5"/>
  <c r="S5" i="5"/>
  <c r="N5" i="5"/>
  <c r="I5" i="5"/>
  <c r="S4" i="5"/>
  <c r="N4" i="5"/>
  <c r="I4" i="5"/>
  <c r="S3" i="5"/>
  <c r="N3" i="5"/>
  <c r="I3" i="5"/>
  <c r="S2" i="5"/>
  <c r="N2" i="5"/>
  <c r="I2" i="5"/>
  <c r="AB538" i="3"/>
  <c r="AB537" i="3"/>
  <c r="AB536" i="3"/>
  <c r="AB535" i="3"/>
  <c r="AB534" i="3"/>
  <c r="AB533" i="3"/>
  <c r="AB532" i="3"/>
  <c r="AB531" i="3"/>
  <c r="A531" i="3"/>
  <c r="AB530" i="3"/>
  <c r="A530" i="3"/>
  <c r="AB529" i="3"/>
  <c r="A529" i="3"/>
  <c r="AB528" i="3"/>
  <c r="A528" i="3"/>
  <c r="AB527" i="3"/>
  <c r="A527" i="3"/>
  <c r="AB526" i="3"/>
  <c r="A526" i="3"/>
  <c r="AB525" i="3"/>
  <c r="A525" i="3"/>
  <c r="AB524" i="3"/>
  <c r="A524" i="3"/>
  <c r="AB523" i="3"/>
  <c r="A523" i="3"/>
  <c r="AB522" i="3"/>
  <c r="S522" i="3"/>
  <c r="F401" i="15" s="1"/>
  <c r="I522" i="3" a="1"/>
  <c r="I522" i="3" s="1"/>
  <c r="A522" i="3"/>
  <c r="AB521" i="3"/>
  <c r="S521" i="3"/>
  <c r="I521" i="3" a="1"/>
  <c r="I521" i="3" s="1"/>
  <c r="A521" i="3"/>
  <c r="AB520" i="3"/>
  <c r="S520" i="3"/>
  <c r="I520" i="3" a="1"/>
  <c r="I520" i="3" s="1"/>
  <c r="A520" i="3"/>
  <c r="AB519" i="3"/>
  <c r="S519" i="3"/>
  <c r="I519" i="3" a="1"/>
  <c r="I519" i="3" s="1"/>
  <c r="A519" i="3"/>
  <c r="AB518" i="3"/>
  <c r="A518" i="3"/>
  <c r="AB517" i="3"/>
  <c r="S517" i="3"/>
  <c r="I517" i="3" a="1"/>
  <c r="I517" i="3" s="1"/>
  <c r="A517" i="3"/>
  <c r="AB516" i="3"/>
  <c r="S516" i="3"/>
  <c r="F893" i="15" s="1"/>
  <c r="I516" i="3" a="1"/>
  <c r="I516" i="3" s="1"/>
  <c r="A516" i="3"/>
  <c r="AB515" i="3"/>
  <c r="S515" i="3"/>
  <c r="I515" i="3" a="1"/>
  <c r="I515" i="3" s="1"/>
  <c r="A515" i="3"/>
  <c r="AB514" i="3"/>
  <c r="S514" i="3"/>
  <c r="I514" i="3" a="1"/>
  <c r="I514" i="3" s="1"/>
  <c r="A514" i="3"/>
  <c r="AB513" i="3"/>
  <c r="S513" i="3"/>
  <c r="A513" i="3"/>
  <c r="AB512" i="3"/>
  <c r="S512" i="3"/>
  <c r="A512" i="3"/>
  <c r="AB511" i="3"/>
  <c r="S511" i="3"/>
  <c r="I511" i="3" a="1"/>
  <c r="I511" i="3" s="1"/>
  <c r="A511" i="3"/>
  <c r="AB510" i="3"/>
  <c r="S510" i="3"/>
  <c r="I510" i="3" a="1"/>
  <c r="I510" i="3" s="1"/>
  <c r="A510" i="3"/>
  <c r="AB509" i="3"/>
  <c r="S509" i="3"/>
  <c r="A509" i="3"/>
  <c r="AB508" i="3"/>
  <c r="S508" i="3"/>
  <c r="I508" i="3" a="1"/>
  <c r="I508" i="3" s="1"/>
  <c r="A508" i="3"/>
  <c r="AB507" i="3"/>
  <c r="S507" i="3"/>
  <c r="A507" i="3"/>
  <c r="AB506" i="3"/>
  <c r="S506" i="3"/>
  <c r="F279" i="15" s="1"/>
  <c r="A506" i="3"/>
  <c r="AB505" i="3"/>
  <c r="S505" i="3"/>
  <c r="I505" i="3" a="1"/>
  <c r="I505" i="3" s="1"/>
  <c r="A505" i="3"/>
  <c r="AB504" i="3"/>
  <c r="S504" i="3"/>
  <c r="F386" i="15" s="1"/>
  <c r="I504" i="3" a="1"/>
  <c r="I504" i="3" s="1"/>
  <c r="A504" i="3"/>
  <c r="AB503" i="3"/>
  <c r="S503" i="3"/>
  <c r="I503" i="3" a="1"/>
  <c r="I503" i="3" s="1"/>
  <c r="A503" i="3"/>
  <c r="AB502" i="3"/>
  <c r="I502" i="3" a="1"/>
  <c r="I502" i="3" s="1"/>
  <c r="A502" i="3"/>
  <c r="AB501" i="3"/>
  <c r="A501" i="3"/>
  <c r="AB500" i="3"/>
  <c r="I500" i="3" a="1"/>
  <c r="I500" i="3" s="1"/>
  <c r="A500" i="3"/>
  <c r="AB499" i="3"/>
  <c r="I499" i="3" a="1"/>
  <c r="I499" i="3" s="1"/>
  <c r="A499" i="3"/>
  <c r="AB498" i="3"/>
  <c r="I498" i="3" a="1"/>
  <c r="I498" i="3" s="1"/>
  <c r="A498" i="3"/>
  <c r="AB497" i="3"/>
  <c r="I497" i="3" a="1"/>
  <c r="I497" i="3" s="1"/>
  <c r="A497" i="3"/>
  <c r="AB496" i="3"/>
  <c r="I496" i="3" a="1"/>
  <c r="I496" i="3" s="1"/>
  <c r="A496" i="3"/>
  <c r="AB495" i="3"/>
  <c r="I495" i="3" a="1"/>
  <c r="I495" i="3" s="1"/>
  <c r="A495" i="3"/>
  <c r="AB494" i="3"/>
  <c r="I494" i="3" a="1"/>
  <c r="I494" i="3" s="1"/>
  <c r="A494" i="3"/>
  <c r="AB493" i="3"/>
  <c r="I493" i="3" a="1"/>
  <c r="I493" i="3" s="1"/>
  <c r="A493" i="3"/>
  <c r="AB492" i="3"/>
  <c r="I492" i="3" a="1"/>
  <c r="I492" i="3" s="1"/>
  <c r="A492" i="3"/>
  <c r="AB491" i="3"/>
  <c r="I491" i="3" a="1"/>
  <c r="I491" i="3" s="1"/>
  <c r="A491" i="3"/>
  <c r="AB490" i="3"/>
  <c r="I490" i="3" a="1"/>
  <c r="I490" i="3" s="1"/>
  <c r="A490" i="3"/>
  <c r="AB489" i="3"/>
  <c r="I489" i="3" a="1"/>
  <c r="I489" i="3" s="1"/>
  <c r="A489" i="3"/>
  <c r="AB488" i="3"/>
  <c r="I488" i="3" a="1"/>
  <c r="I488" i="3" s="1"/>
  <c r="A488" i="3"/>
  <c r="AB487" i="3"/>
  <c r="I487" i="3" a="1"/>
  <c r="I487" i="3" s="1"/>
  <c r="A487" i="3"/>
  <c r="AB486" i="3"/>
  <c r="I486" i="3" a="1"/>
  <c r="I486" i="3" s="1"/>
  <c r="A486" i="3"/>
  <c r="AB485" i="3"/>
  <c r="I485" i="3" a="1"/>
  <c r="I485" i="3" s="1"/>
  <c r="A485" i="3"/>
  <c r="AB484" i="3"/>
  <c r="I484" i="3" a="1"/>
  <c r="I484" i="3" s="1"/>
  <c r="A484" i="3"/>
  <c r="AB483" i="3"/>
  <c r="I483" i="3" a="1"/>
  <c r="I483" i="3" s="1"/>
  <c r="A483" i="3"/>
  <c r="AB482" i="3"/>
  <c r="I482" i="3" a="1"/>
  <c r="I482" i="3" s="1"/>
  <c r="A482" i="3"/>
  <c r="AB481" i="3"/>
  <c r="I481" i="3" a="1"/>
  <c r="I481" i="3" s="1"/>
  <c r="A481" i="3"/>
  <c r="AB480" i="3"/>
  <c r="I480" i="3" a="1"/>
  <c r="I480" i="3" s="1"/>
  <c r="A480" i="3"/>
  <c r="AB479" i="3"/>
  <c r="I479" i="3" a="1"/>
  <c r="I479" i="3" s="1"/>
  <c r="A479" i="3"/>
  <c r="AB478" i="3"/>
  <c r="I478" i="3" a="1"/>
  <c r="I478" i="3" s="1"/>
  <c r="A478" i="3"/>
  <c r="AB477" i="3"/>
  <c r="I477" i="3" a="1"/>
  <c r="I477" i="3" s="1"/>
  <c r="A477" i="3"/>
  <c r="AB476" i="3"/>
  <c r="I476" i="3" a="1"/>
  <c r="I476" i="3" s="1"/>
  <c r="A476" i="3"/>
  <c r="AB475" i="3"/>
  <c r="I475" i="3" a="1"/>
  <c r="I475" i="3" s="1"/>
  <c r="A475" i="3"/>
  <c r="AB474" i="3"/>
  <c r="I474" i="3" a="1"/>
  <c r="I474" i="3" s="1"/>
  <c r="A474" i="3"/>
  <c r="AB473" i="3"/>
  <c r="I473" i="3" a="1"/>
  <c r="I473" i="3" s="1"/>
  <c r="A473" i="3"/>
  <c r="AB472" i="3"/>
  <c r="I472" i="3" a="1"/>
  <c r="I472" i="3" s="1"/>
  <c r="A472" i="3"/>
  <c r="AB471" i="3"/>
  <c r="I471" i="3" a="1"/>
  <c r="I471" i="3" s="1"/>
  <c r="A471" i="3"/>
  <c r="AB470" i="3"/>
  <c r="I470" i="3" a="1"/>
  <c r="I470" i="3" s="1"/>
  <c r="A470" i="3"/>
  <c r="AB469" i="3"/>
  <c r="I469" i="3" a="1"/>
  <c r="I469" i="3" s="1"/>
  <c r="A469" i="3"/>
  <c r="AB468" i="3"/>
  <c r="I468" i="3" a="1"/>
  <c r="I468" i="3" s="1"/>
  <c r="A468" i="3"/>
  <c r="AB467" i="3"/>
  <c r="I467" i="3" a="1"/>
  <c r="I467" i="3" s="1"/>
  <c r="A467" i="3"/>
  <c r="AB466" i="3"/>
  <c r="I466" i="3" a="1"/>
  <c r="I466" i="3" s="1"/>
  <c r="A466" i="3"/>
  <c r="AB465" i="3"/>
  <c r="I465" i="3" a="1"/>
  <c r="I465" i="3" s="1"/>
  <c r="A465" i="3"/>
  <c r="AB464" i="3"/>
  <c r="I464" i="3" a="1"/>
  <c r="I464" i="3" s="1"/>
  <c r="A464" i="3"/>
  <c r="AB463" i="3"/>
  <c r="I463" i="3" a="1"/>
  <c r="I463" i="3" s="1"/>
  <c r="A463" i="3"/>
  <c r="AB462" i="3"/>
  <c r="I462" i="3" a="1"/>
  <c r="I462" i="3" s="1"/>
  <c r="A462" i="3"/>
  <c r="AB461" i="3"/>
  <c r="I461" i="3" a="1"/>
  <c r="I461" i="3" s="1"/>
  <c r="A461" i="3"/>
  <c r="AB460" i="3"/>
  <c r="I460" i="3" a="1"/>
  <c r="I460" i="3" s="1"/>
  <c r="A460" i="3"/>
  <c r="AB459" i="3"/>
  <c r="I459" i="3" a="1"/>
  <c r="I459" i="3" s="1"/>
  <c r="A459" i="3"/>
  <c r="AB458" i="3"/>
  <c r="I458" i="3" a="1"/>
  <c r="I458" i="3" s="1"/>
  <c r="A458" i="3"/>
  <c r="AB457" i="3"/>
  <c r="I457" i="3" a="1"/>
  <c r="I457" i="3" s="1"/>
  <c r="A457" i="3"/>
  <c r="AB456" i="3"/>
  <c r="I456" i="3" a="1"/>
  <c r="I456" i="3" s="1"/>
  <c r="A456" i="3"/>
  <c r="AB455" i="3"/>
  <c r="I455" i="3" a="1"/>
  <c r="I455" i="3" s="1"/>
  <c r="A455" i="3"/>
  <c r="AB454" i="3"/>
  <c r="I454" i="3" a="1"/>
  <c r="I454" i="3" s="1"/>
  <c r="A454" i="3"/>
  <c r="AB453" i="3"/>
  <c r="I453" i="3" a="1"/>
  <c r="I453" i="3" s="1"/>
  <c r="A453" i="3"/>
  <c r="AB452" i="3"/>
  <c r="I452" i="3" a="1"/>
  <c r="I452" i="3" s="1"/>
  <c r="A452" i="3"/>
  <c r="AB451" i="3"/>
  <c r="I451" i="3" a="1"/>
  <c r="I451" i="3" s="1"/>
  <c r="A451" i="3"/>
  <c r="AB450" i="3"/>
  <c r="I450" i="3" a="1"/>
  <c r="I450" i="3" s="1"/>
  <c r="A450" i="3"/>
  <c r="AB449" i="3"/>
  <c r="I449" i="3" a="1"/>
  <c r="I449" i="3" s="1"/>
  <c r="A449" i="3"/>
  <c r="AB448" i="3"/>
  <c r="I448" i="3" a="1"/>
  <c r="I448" i="3" s="1"/>
  <c r="A448" i="3"/>
  <c r="AB447" i="3"/>
  <c r="I447" i="3" a="1"/>
  <c r="I447" i="3" s="1"/>
  <c r="A447" i="3"/>
  <c r="AB446" i="3"/>
  <c r="I446" i="3" a="1"/>
  <c r="I446" i="3" s="1"/>
  <c r="A446" i="3"/>
  <c r="AB445" i="3"/>
  <c r="I445" i="3" a="1"/>
  <c r="I445" i="3" s="1"/>
  <c r="A445" i="3"/>
  <c r="AB444" i="3"/>
  <c r="I444" i="3" a="1"/>
  <c r="I444" i="3" s="1"/>
  <c r="A444" i="3"/>
  <c r="AB443" i="3"/>
  <c r="I443" i="3" a="1"/>
  <c r="I443" i="3" s="1"/>
  <c r="A443" i="3"/>
  <c r="AB442" i="3"/>
  <c r="I442" i="3" a="1"/>
  <c r="I442" i="3" s="1"/>
  <c r="A442" i="3"/>
  <c r="AB441" i="3"/>
  <c r="I441" i="3" a="1"/>
  <c r="I441" i="3" s="1"/>
  <c r="A441" i="3"/>
  <c r="AB440" i="3"/>
  <c r="I440" i="3" a="1"/>
  <c r="I440" i="3" s="1"/>
  <c r="A440" i="3"/>
  <c r="AB439" i="3"/>
  <c r="I439" i="3" a="1"/>
  <c r="I439" i="3" s="1"/>
  <c r="A439" i="3"/>
  <c r="AB438" i="3"/>
  <c r="I438" i="3" a="1"/>
  <c r="I438" i="3" s="1"/>
  <c r="A438" i="3"/>
  <c r="AB437" i="3"/>
  <c r="I437" i="3" a="1"/>
  <c r="I437" i="3" s="1"/>
  <c r="A437" i="3"/>
  <c r="AB436" i="3"/>
  <c r="I436" i="3" a="1"/>
  <c r="I436" i="3" s="1"/>
  <c r="A436" i="3"/>
  <c r="AB435" i="3"/>
  <c r="I435" i="3" a="1"/>
  <c r="I435" i="3" s="1"/>
  <c r="A435" i="3"/>
  <c r="AB434" i="3"/>
  <c r="I434" i="3" a="1"/>
  <c r="I434" i="3" s="1"/>
  <c r="A434" i="3"/>
  <c r="AB433" i="3"/>
  <c r="I433" i="3" a="1"/>
  <c r="I433" i="3" s="1"/>
  <c r="A433" i="3"/>
  <c r="AB432" i="3"/>
  <c r="I432" i="3" a="1"/>
  <c r="I432" i="3" s="1"/>
  <c r="A432" i="3"/>
  <c r="AB431" i="3"/>
  <c r="I431" i="3" a="1"/>
  <c r="I431" i="3" s="1"/>
  <c r="A431" i="3"/>
  <c r="AB430" i="3"/>
  <c r="I430" i="3" a="1"/>
  <c r="I430" i="3" s="1"/>
  <c r="A430" i="3"/>
  <c r="AB429" i="3"/>
  <c r="I429" i="3" a="1"/>
  <c r="I429" i="3" s="1"/>
  <c r="A429" i="3"/>
  <c r="AB428" i="3"/>
  <c r="I428" i="3" a="1"/>
  <c r="I428" i="3" s="1"/>
  <c r="A428" i="3"/>
  <c r="AB427" i="3"/>
  <c r="I427" i="3" a="1"/>
  <c r="I427" i="3" s="1"/>
  <c r="A427" i="3"/>
  <c r="AB426" i="3"/>
  <c r="I426" i="3" a="1"/>
  <c r="I426" i="3" s="1"/>
  <c r="A426" i="3"/>
  <c r="AB425" i="3"/>
  <c r="I425" i="3" a="1"/>
  <c r="I425" i="3" s="1"/>
  <c r="A425" i="3"/>
  <c r="AB424" i="3"/>
  <c r="I424" i="3" a="1"/>
  <c r="I424" i="3" s="1"/>
  <c r="A424" i="3"/>
  <c r="AB423" i="3"/>
  <c r="I423" i="3" a="1"/>
  <c r="I423" i="3" s="1"/>
  <c r="A423" i="3"/>
  <c r="AB422" i="3"/>
  <c r="I422" i="3" a="1"/>
  <c r="I422" i="3" s="1"/>
  <c r="A422" i="3"/>
  <c r="AB421" i="3"/>
  <c r="I421" i="3" a="1"/>
  <c r="I421" i="3" s="1"/>
  <c r="A421" i="3"/>
  <c r="AB420" i="3"/>
  <c r="I420" i="3" a="1"/>
  <c r="I420" i="3" s="1"/>
  <c r="A420" i="3"/>
  <c r="AB419" i="3"/>
  <c r="I419" i="3" a="1"/>
  <c r="I419" i="3" s="1"/>
  <c r="A419" i="3"/>
  <c r="AB418" i="3"/>
  <c r="I418" i="3" a="1"/>
  <c r="I418" i="3" s="1"/>
  <c r="A418" i="3"/>
  <c r="AB417" i="3"/>
  <c r="I417" i="3" a="1"/>
  <c r="I417" i="3" s="1"/>
  <c r="A417" i="3"/>
  <c r="AB416" i="3"/>
  <c r="I416" i="3" a="1"/>
  <c r="I416" i="3" s="1"/>
  <c r="A416" i="3"/>
  <c r="AB415" i="3"/>
  <c r="I415" i="3" a="1"/>
  <c r="I415" i="3" s="1"/>
  <c r="A415" i="3"/>
  <c r="AB414" i="3"/>
  <c r="I414" i="3" a="1"/>
  <c r="I414" i="3" s="1"/>
  <c r="A414" i="3"/>
  <c r="AB413" i="3"/>
  <c r="I413" i="3" a="1"/>
  <c r="I413" i="3" s="1"/>
  <c r="A413" i="3"/>
  <c r="AB412" i="3"/>
  <c r="I412" i="3" a="1"/>
  <c r="I412" i="3" s="1"/>
  <c r="A412" i="3"/>
  <c r="AB411" i="3"/>
  <c r="I411" i="3" a="1"/>
  <c r="I411" i="3" s="1"/>
  <c r="A411" i="3"/>
  <c r="AB410" i="3"/>
  <c r="I410" i="3" a="1"/>
  <c r="I410" i="3" s="1"/>
  <c r="A410" i="3"/>
  <c r="AB409" i="3"/>
  <c r="I409" i="3" a="1"/>
  <c r="I409" i="3" s="1"/>
  <c r="A409" i="3"/>
  <c r="AB408" i="3"/>
  <c r="I408" i="3" a="1"/>
  <c r="I408" i="3" s="1"/>
  <c r="A408" i="3"/>
  <c r="AB407" i="3"/>
  <c r="I407" i="3" a="1"/>
  <c r="I407" i="3" s="1"/>
  <c r="A407" i="3"/>
  <c r="AB406" i="3"/>
  <c r="I406" i="3" a="1"/>
  <c r="I406" i="3" s="1"/>
  <c r="A406" i="3"/>
  <c r="AB405" i="3"/>
  <c r="I405" i="3" a="1"/>
  <c r="I405" i="3" s="1"/>
  <c r="A405" i="3"/>
  <c r="AB404" i="3"/>
  <c r="I404" i="3" a="1"/>
  <c r="I404" i="3" s="1"/>
  <c r="A404" i="3"/>
  <c r="AB403" i="3"/>
  <c r="I403" i="3" a="1"/>
  <c r="I403" i="3" s="1"/>
  <c r="A403" i="3"/>
  <c r="AB402" i="3"/>
  <c r="I402" i="3" a="1"/>
  <c r="I402" i="3" s="1"/>
  <c r="A402" i="3"/>
  <c r="AB401" i="3"/>
  <c r="I401" i="3" a="1"/>
  <c r="I401" i="3" s="1"/>
  <c r="A401" i="3"/>
  <c r="AB400" i="3"/>
  <c r="I400" i="3" a="1"/>
  <c r="I400" i="3" s="1"/>
  <c r="A400" i="3"/>
  <c r="AB399" i="3"/>
  <c r="I399" i="3" a="1"/>
  <c r="I399" i="3" s="1"/>
  <c r="A399" i="3"/>
  <c r="AB398" i="3"/>
  <c r="I398" i="3" a="1"/>
  <c r="I398" i="3" s="1"/>
  <c r="A398" i="3"/>
  <c r="AB397" i="3"/>
  <c r="I397" i="3" a="1"/>
  <c r="I397" i="3" s="1"/>
  <c r="A397" i="3"/>
  <c r="AB396" i="3"/>
  <c r="I396" i="3" a="1"/>
  <c r="I396" i="3" s="1"/>
  <c r="A396" i="3"/>
  <c r="AB395" i="3"/>
  <c r="I395" i="3" a="1"/>
  <c r="I395" i="3" s="1"/>
  <c r="A395" i="3"/>
  <c r="AB394" i="3"/>
  <c r="I394" i="3" a="1"/>
  <c r="I394" i="3" s="1"/>
  <c r="A394" i="3"/>
  <c r="AB393" i="3"/>
  <c r="I393" i="3" a="1"/>
  <c r="I393" i="3" s="1"/>
  <c r="A393" i="3"/>
  <c r="AB392" i="3"/>
  <c r="I392" i="3" a="1"/>
  <c r="I392" i="3" s="1"/>
  <c r="A392" i="3"/>
  <c r="AB391" i="3"/>
  <c r="I391" i="3" a="1"/>
  <c r="I391" i="3" s="1"/>
  <c r="A391" i="3"/>
  <c r="AB390" i="3"/>
  <c r="I390" i="3" a="1"/>
  <c r="I390" i="3" s="1"/>
  <c r="A390" i="3"/>
  <c r="AB389" i="3"/>
  <c r="I389" i="3" a="1"/>
  <c r="I389" i="3" s="1"/>
  <c r="A389" i="3"/>
  <c r="AB388" i="3"/>
  <c r="I388" i="3" a="1"/>
  <c r="I388" i="3" s="1"/>
  <c r="A388" i="3"/>
  <c r="AB387" i="3"/>
  <c r="I387" i="3" a="1"/>
  <c r="I387" i="3" s="1"/>
  <c r="A387" i="3"/>
  <c r="AB386" i="3"/>
  <c r="I386" i="3" a="1"/>
  <c r="I386" i="3" s="1"/>
  <c r="A386" i="3"/>
  <c r="AB385" i="3"/>
  <c r="I385" i="3" a="1"/>
  <c r="I385" i="3" s="1"/>
  <c r="A385" i="3"/>
  <c r="AB384" i="3"/>
  <c r="I384" i="3" a="1"/>
  <c r="I384" i="3" s="1"/>
  <c r="A384" i="3"/>
  <c r="AB383" i="3"/>
  <c r="I383" i="3" a="1"/>
  <c r="I383" i="3" s="1"/>
  <c r="A383" i="3"/>
  <c r="AB382" i="3"/>
  <c r="I382" i="3" a="1"/>
  <c r="I382" i="3" s="1"/>
  <c r="A382" i="3"/>
  <c r="AB381" i="3"/>
  <c r="I381" i="3" a="1"/>
  <c r="I381" i="3" s="1"/>
  <c r="A381" i="3"/>
  <c r="AB380" i="3"/>
  <c r="I380" i="3" a="1"/>
  <c r="I380" i="3" s="1"/>
  <c r="A380" i="3"/>
  <c r="AB379" i="3"/>
  <c r="I379" i="3" a="1"/>
  <c r="I379" i="3" s="1"/>
  <c r="A379" i="3"/>
  <c r="AB378" i="3"/>
  <c r="I378" i="3" a="1"/>
  <c r="I378" i="3" s="1"/>
  <c r="A378" i="3"/>
  <c r="AB377" i="3"/>
  <c r="I377" i="3" a="1"/>
  <c r="I377" i="3" s="1"/>
  <c r="A377" i="3"/>
  <c r="AB376" i="3"/>
  <c r="I376" i="3" a="1"/>
  <c r="I376" i="3" s="1"/>
  <c r="A376" i="3"/>
  <c r="AB375" i="3"/>
  <c r="I375" i="3" a="1"/>
  <c r="I375" i="3" s="1"/>
  <c r="A375" i="3"/>
  <c r="AB374" i="3"/>
  <c r="I374" i="3" a="1"/>
  <c r="I374" i="3" s="1"/>
  <c r="A374" i="3"/>
  <c r="AB373" i="3"/>
  <c r="I373" i="3" a="1"/>
  <c r="I373" i="3" s="1"/>
  <c r="A373" i="3"/>
  <c r="AB372" i="3"/>
  <c r="I372" i="3" a="1"/>
  <c r="I372" i="3" s="1"/>
  <c r="A372" i="3"/>
  <c r="AB371" i="3"/>
  <c r="I371" i="3" a="1"/>
  <c r="I371" i="3" s="1"/>
  <c r="A371" i="3"/>
  <c r="AB370" i="3"/>
  <c r="I370" i="3" a="1"/>
  <c r="I370" i="3" s="1"/>
  <c r="A370" i="3"/>
  <c r="AB369" i="3"/>
  <c r="I369" i="3" a="1"/>
  <c r="I369" i="3" s="1"/>
  <c r="A369" i="3"/>
  <c r="AB368" i="3"/>
  <c r="I368" i="3" a="1"/>
  <c r="I368" i="3" s="1"/>
  <c r="A368" i="3"/>
  <c r="AB367" i="3"/>
  <c r="I367" i="3" a="1"/>
  <c r="I367" i="3" s="1"/>
  <c r="A367" i="3"/>
  <c r="AB366" i="3"/>
  <c r="I366" i="3" a="1"/>
  <c r="I366" i="3" s="1"/>
  <c r="A366" i="3"/>
  <c r="AB365" i="3"/>
  <c r="I365" i="3" a="1"/>
  <c r="I365" i="3" s="1"/>
  <c r="A365" i="3"/>
  <c r="AB364" i="3"/>
  <c r="I364" i="3" a="1"/>
  <c r="I364" i="3" s="1"/>
  <c r="A364" i="3"/>
  <c r="AB363" i="3"/>
  <c r="I363" i="3" a="1"/>
  <c r="I363" i="3" s="1"/>
  <c r="A363" i="3"/>
  <c r="AB362" i="3"/>
  <c r="I362" i="3" a="1"/>
  <c r="I362" i="3" s="1"/>
  <c r="A362" i="3"/>
  <c r="AB361" i="3"/>
  <c r="I361" i="3" a="1"/>
  <c r="I361" i="3" s="1"/>
  <c r="A361" i="3"/>
  <c r="AB360" i="3"/>
  <c r="I360" i="3" a="1"/>
  <c r="I360" i="3" s="1"/>
  <c r="A360" i="3"/>
  <c r="AB359" i="3"/>
  <c r="I359" i="3" a="1"/>
  <c r="I359" i="3" s="1"/>
  <c r="A359" i="3"/>
  <c r="AB358" i="3"/>
  <c r="I358" i="3" a="1"/>
  <c r="I358" i="3" s="1"/>
  <c r="A358" i="3"/>
  <c r="AB357" i="3"/>
  <c r="I357" i="3" a="1"/>
  <c r="I357" i="3" s="1"/>
  <c r="A357" i="3"/>
  <c r="AB356" i="3"/>
  <c r="I356" i="3" a="1"/>
  <c r="I356" i="3" s="1"/>
  <c r="A356" i="3"/>
  <c r="AB355" i="3"/>
  <c r="I355" i="3" a="1"/>
  <c r="I355" i="3" s="1"/>
  <c r="A355" i="3"/>
  <c r="AB354" i="3"/>
  <c r="I354" i="3" a="1"/>
  <c r="I354" i="3" s="1"/>
  <c r="A354" i="3"/>
  <c r="AB353" i="3"/>
  <c r="I353" i="3" a="1"/>
  <c r="I353" i="3" s="1"/>
  <c r="A353" i="3"/>
  <c r="AB352" i="3"/>
  <c r="I352" i="3" a="1"/>
  <c r="I352" i="3" s="1"/>
  <c r="A352" i="3"/>
  <c r="AB351" i="3"/>
  <c r="I351" i="3" a="1"/>
  <c r="I351" i="3" s="1"/>
  <c r="A351" i="3"/>
  <c r="AB350" i="3"/>
  <c r="I350" i="3" a="1"/>
  <c r="I350" i="3" s="1"/>
  <c r="A350" i="3"/>
  <c r="AB349" i="3"/>
  <c r="I349" i="3" a="1"/>
  <c r="I349" i="3" s="1"/>
  <c r="A349" i="3"/>
  <c r="AB348" i="3"/>
  <c r="I348" i="3" a="1"/>
  <c r="I348" i="3" s="1"/>
  <c r="A348" i="3"/>
  <c r="AB347" i="3"/>
  <c r="I347" i="3" a="1"/>
  <c r="I347" i="3" s="1"/>
  <c r="A347" i="3"/>
  <c r="AB346" i="3"/>
  <c r="I346" i="3" a="1"/>
  <c r="I346" i="3" s="1"/>
  <c r="A346" i="3"/>
  <c r="AB345" i="3"/>
  <c r="I345" i="3" a="1"/>
  <c r="I345" i="3" s="1"/>
  <c r="A345" i="3"/>
  <c r="AB344" i="3"/>
  <c r="I344" i="3" a="1"/>
  <c r="I344" i="3" s="1"/>
  <c r="A344" i="3"/>
  <c r="AB343" i="3"/>
  <c r="I343" i="3" a="1"/>
  <c r="I343" i="3" s="1"/>
  <c r="A343" i="3"/>
  <c r="AB342" i="3"/>
  <c r="I342" i="3" a="1"/>
  <c r="I342" i="3" s="1"/>
  <c r="A342" i="3"/>
  <c r="AB341" i="3"/>
  <c r="I341" i="3" a="1"/>
  <c r="I341" i="3" s="1"/>
  <c r="A341" i="3"/>
  <c r="AB340" i="3"/>
  <c r="I340" i="3" a="1"/>
  <c r="I340" i="3" s="1"/>
  <c r="A340" i="3"/>
  <c r="AB339" i="3"/>
  <c r="I339" i="3" a="1"/>
  <c r="I339" i="3" s="1"/>
  <c r="A339" i="3"/>
  <c r="AB338" i="3"/>
  <c r="I338" i="3" a="1"/>
  <c r="I338" i="3" s="1"/>
  <c r="A338" i="3"/>
  <c r="AB337" i="3"/>
  <c r="I337" i="3" a="1"/>
  <c r="I337" i="3" s="1"/>
  <c r="A337" i="3"/>
  <c r="AB336" i="3"/>
  <c r="I336" i="3" a="1"/>
  <c r="I336" i="3" s="1"/>
  <c r="A336" i="3"/>
  <c r="AB335" i="3"/>
  <c r="I335" i="3" a="1"/>
  <c r="I335" i="3" s="1"/>
  <c r="A335" i="3"/>
  <c r="AB334" i="3"/>
  <c r="I334" i="3" a="1"/>
  <c r="I334" i="3" s="1"/>
  <c r="A334" i="3"/>
  <c r="AB333" i="3"/>
  <c r="I333" i="3" a="1"/>
  <c r="I333" i="3" s="1"/>
  <c r="A333" i="3"/>
  <c r="AB332" i="3"/>
  <c r="I332" i="3" a="1"/>
  <c r="I332" i="3" s="1"/>
  <c r="A332" i="3"/>
  <c r="AB331" i="3"/>
  <c r="I331" i="3" a="1"/>
  <c r="I331" i="3" s="1"/>
  <c r="A331" i="3"/>
  <c r="AB330" i="3"/>
  <c r="I330" i="3" a="1"/>
  <c r="I330" i="3" s="1"/>
  <c r="A330" i="3"/>
  <c r="AB329" i="3"/>
  <c r="I329" i="3" a="1"/>
  <c r="I329" i="3" s="1"/>
  <c r="A329" i="3"/>
  <c r="AB328" i="3"/>
  <c r="I328" i="3" a="1"/>
  <c r="I328" i="3" s="1"/>
  <c r="A328" i="3"/>
  <c r="AB327" i="3"/>
  <c r="I327" i="3" a="1"/>
  <c r="I327" i="3" s="1"/>
  <c r="A327" i="3"/>
  <c r="AB326" i="3"/>
  <c r="I326" i="3" a="1"/>
  <c r="I326" i="3" s="1"/>
  <c r="A326" i="3"/>
  <c r="AB325" i="3"/>
  <c r="I325" i="3" a="1"/>
  <c r="I325" i="3" s="1"/>
  <c r="A325" i="3"/>
  <c r="AB324" i="3"/>
  <c r="I324" i="3" a="1"/>
  <c r="I324" i="3" s="1"/>
  <c r="A324" i="3"/>
  <c r="AB323" i="3"/>
  <c r="I323" i="3" a="1"/>
  <c r="I323" i="3" s="1"/>
  <c r="A323" i="3"/>
  <c r="AB322" i="3"/>
  <c r="I322" i="3" a="1"/>
  <c r="I322" i="3" s="1"/>
  <c r="A322" i="3"/>
  <c r="AB321" i="3"/>
  <c r="I321" i="3" a="1"/>
  <c r="I321" i="3" s="1"/>
  <c r="A321" i="3"/>
  <c r="AB320" i="3"/>
  <c r="I320" i="3" a="1"/>
  <c r="I320" i="3" s="1"/>
  <c r="A320" i="3"/>
  <c r="AB319" i="3"/>
  <c r="I319" i="3" a="1"/>
  <c r="I319" i="3" s="1"/>
  <c r="A319" i="3"/>
  <c r="AB318" i="3"/>
  <c r="I318" i="3" a="1"/>
  <c r="I318" i="3" s="1"/>
  <c r="A318" i="3"/>
  <c r="AB317" i="3"/>
  <c r="I317" i="3" a="1"/>
  <c r="I317" i="3" s="1"/>
  <c r="A317" i="3"/>
  <c r="AB316" i="3"/>
  <c r="I316" i="3" a="1"/>
  <c r="I316" i="3" s="1"/>
  <c r="A316" i="3"/>
  <c r="AB315" i="3"/>
  <c r="I315" i="3" a="1"/>
  <c r="I315" i="3" s="1"/>
  <c r="A315" i="3"/>
  <c r="AB314" i="3"/>
  <c r="I314" i="3" a="1"/>
  <c r="I314" i="3" s="1"/>
  <c r="A314" i="3"/>
  <c r="AB313" i="3"/>
  <c r="I313" i="3" a="1"/>
  <c r="I313" i="3" s="1"/>
  <c r="A313" i="3"/>
  <c r="AB312" i="3"/>
  <c r="I312" i="3" a="1"/>
  <c r="I312" i="3" s="1"/>
  <c r="A312" i="3"/>
  <c r="AB311" i="3"/>
  <c r="I311" i="3" a="1"/>
  <c r="I311" i="3" s="1"/>
  <c r="A311" i="3"/>
  <c r="AB310" i="3"/>
  <c r="I310" i="3" a="1"/>
  <c r="I310" i="3" s="1"/>
  <c r="A310" i="3"/>
  <c r="AB309" i="3"/>
  <c r="I309" i="3" a="1"/>
  <c r="I309" i="3" s="1"/>
  <c r="A309" i="3"/>
  <c r="AB308" i="3"/>
  <c r="I308" i="3" a="1"/>
  <c r="I308" i="3" s="1"/>
  <c r="A308" i="3"/>
  <c r="AB307" i="3"/>
  <c r="I307" i="3" a="1"/>
  <c r="I307" i="3" s="1"/>
  <c r="A307" i="3"/>
  <c r="AB306" i="3"/>
  <c r="I306" i="3" a="1"/>
  <c r="I306" i="3" s="1"/>
  <c r="A306" i="3"/>
  <c r="AB305" i="3"/>
  <c r="I305" i="3" a="1"/>
  <c r="I305" i="3" s="1"/>
  <c r="A305" i="3"/>
  <c r="AB304" i="3"/>
  <c r="I304" i="3" a="1"/>
  <c r="I304" i="3" s="1"/>
  <c r="A304" i="3"/>
  <c r="AB303" i="3"/>
  <c r="I303" i="3" a="1"/>
  <c r="I303" i="3" s="1"/>
  <c r="A303" i="3"/>
  <c r="AB302" i="3"/>
  <c r="I302" i="3" a="1"/>
  <c r="I302" i="3" s="1"/>
  <c r="A302" i="3"/>
  <c r="AB301" i="3"/>
  <c r="I301" i="3" a="1"/>
  <c r="I301" i="3" s="1"/>
  <c r="A301" i="3"/>
  <c r="AB300" i="3"/>
  <c r="I300" i="3" a="1"/>
  <c r="I300" i="3" s="1"/>
  <c r="A300" i="3"/>
  <c r="AB299" i="3"/>
  <c r="I299" i="3" a="1"/>
  <c r="I299" i="3" s="1"/>
  <c r="A299" i="3"/>
  <c r="AB298" i="3"/>
  <c r="I298" i="3" a="1"/>
  <c r="I298" i="3" s="1"/>
  <c r="A298" i="3"/>
  <c r="AB297" i="3"/>
  <c r="I297" i="3" a="1"/>
  <c r="I297" i="3" s="1"/>
  <c r="A297" i="3"/>
  <c r="AB296" i="3"/>
  <c r="I296" i="3" a="1"/>
  <c r="I296" i="3" s="1"/>
  <c r="A296" i="3"/>
  <c r="AB295" i="3"/>
  <c r="I295" i="3" a="1"/>
  <c r="I295" i="3" s="1"/>
  <c r="A295" i="3"/>
  <c r="AB294" i="3"/>
  <c r="I294" i="3" a="1"/>
  <c r="I294" i="3" s="1"/>
  <c r="A294" i="3"/>
  <c r="AB293" i="3"/>
  <c r="I293" i="3" a="1"/>
  <c r="I293" i="3" s="1"/>
  <c r="A293" i="3"/>
  <c r="AB292" i="3"/>
  <c r="I292" i="3" a="1"/>
  <c r="I292" i="3" s="1"/>
  <c r="A292" i="3"/>
  <c r="AB291" i="3"/>
  <c r="I291" i="3" a="1"/>
  <c r="I291" i="3" s="1"/>
  <c r="A291" i="3"/>
  <c r="AB290" i="3"/>
  <c r="I290" i="3" a="1"/>
  <c r="I290" i="3" s="1"/>
  <c r="A290" i="3"/>
  <c r="AB289" i="3"/>
  <c r="I289" i="3" a="1"/>
  <c r="I289" i="3" s="1"/>
  <c r="A289" i="3"/>
  <c r="AB288" i="3"/>
  <c r="I288" i="3" a="1"/>
  <c r="I288" i="3" s="1"/>
  <c r="A288" i="3"/>
  <c r="AB287" i="3"/>
  <c r="I287" i="3" a="1"/>
  <c r="I287" i="3" s="1"/>
  <c r="A287" i="3"/>
  <c r="AB286" i="3"/>
  <c r="I286" i="3" a="1"/>
  <c r="I286" i="3" s="1"/>
  <c r="A286" i="3"/>
  <c r="AB285" i="3"/>
  <c r="I285" i="3" a="1"/>
  <c r="I285" i="3" s="1"/>
  <c r="A285" i="3"/>
  <c r="AB284" i="3"/>
  <c r="I284" i="3" a="1"/>
  <c r="I284" i="3" s="1"/>
  <c r="A284" i="3"/>
  <c r="AB283" i="3"/>
  <c r="I283" i="3" a="1"/>
  <c r="I283" i="3" s="1"/>
  <c r="A283" i="3"/>
  <c r="AB282" i="3"/>
  <c r="I282" i="3" a="1"/>
  <c r="I282" i="3" s="1"/>
  <c r="A282" i="3"/>
  <c r="AB281" i="3"/>
  <c r="I281" i="3" a="1"/>
  <c r="I281" i="3" s="1"/>
  <c r="A281" i="3"/>
  <c r="AB280" i="3"/>
  <c r="I280" i="3" a="1"/>
  <c r="I280" i="3" s="1"/>
  <c r="A280" i="3"/>
  <c r="AB279" i="3"/>
  <c r="I279" i="3" a="1"/>
  <c r="I279" i="3" s="1"/>
  <c r="A279" i="3"/>
  <c r="AB278" i="3"/>
  <c r="I278" i="3" a="1"/>
  <c r="I278" i="3" s="1"/>
  <c r="A278" i="3"/>
  <c r="AB277" i="3"/>
  <c r="I277" i="3" a="1"/>
  <c r="I277" i="3" s="1"/>
  <c r="A277" i="3"/>
  <c r="AB276" i="3"/>
  <c r="I276" i="3" a="1"/>
  <c r="I276" i="3" s="1"/>
  <c r="A276" i="3"/>
  <c r="AB275" i="3"/>
  <c r="I275" i="3" a="1"/>
  <c r="I275" i="3" s="1"/>
  <c r="A275" i="3"/>
  <c r="AB274" i="3"/>
  <c r="I274" i="3" a="1"/>
  <c r="I274" i="3" s="1"/>
  <c r="A274" i="3"/>
  <c r="AB273" i="3"/>
  <c r="I273" i="3" a="1"/>
  <c r="I273" i="3" s="1"/>
  <c r="A273" i="3"/>
  <c r="AB272" i="3"/>
  <c r="I272" i="3" a="1"/>
  <c r="I272" i="3" s="1"/>
  <c r="A272" i="3"/>
  <c r="AB271" i="3"/>
  <c r="I271" i="3" a="1"/>
  <c r="I271" i="3" s="1"/>
  <c r="A271" i="3"/>
  <c r="AB270" i="3"/>
  <c r="I270" i="3" a="1"/>
  <c r="I270" i="3" s="1"/>
  <c r="A270" i="3"/>
  <c r="AB269" i="3"/>
  <c r="I269" i="3" a="1"/>
  <c r="I269" i="3" s="1"/>
  <c r="A269" i="3"/>
  <c r="AB268" i="3"/>
  <c r="I268" i="3" a="1"/>
  <c r="I268" i="3" s="1"/>
  <c r="A268" i="3"/>
  <c r="AB267" i="3"/>
  <c r="I267" i="3" a="1"/>
  <c r="I267" i="3" s="1"/>
  <c r="A267" i="3"/>
  <c r="AB266" i="3"/>
  <c r="I266" i="3" a="1"/>
  <c r="I266" i="3" s="1"/>
  <c r="A266" i="3"/>
  <c r="AB265" i="3"/>
  <c r="I265" i="3" a="1"/>
  <c r="I265" i="3" s="1"/>
  <c r="A265" i="3"/>
  <c r="AB264" i="3"/>
  <c r="I264" i="3" a="1"/>
  <c r="I264" i="3" s="1"/>
  <c r="A264" i="3"/>
  <c r="AB263" i="3"/>
  <c r="I263" i="3" a="1"/>
  <c r="I263" i="3" s="1"/>
  <c r="A263" i="3"/>
  <c r="AB262" i="3"/>
  <c r="I262" i="3" a="1"/>
  <c r="I262" i="3" s="1"/>
  <c r="A262" i="3"/>
  <c r="AB261" i="3"/>
  <c r="I261" i="3" a="1"/>
  <c r="I261" i="3" s="1"/>
  <c r="A261" i="3"/>
  <c r="AB260" i="3"/>
  <c r="I260" i="3" a="1"/>
  <c r="I260" i="3" s="1"/>
  <c r="A260" i="3"/>
  <c r="AB259" i="3"/>
  <c r="I259" i="3" a="1"/>
  <c r="I259" i="3" s="1"/>
  <c r="A259" i="3"/>
  <c r="AB258" i="3"/>
  <c r="I258" i="3" a="1"/>
  <c r="I258" i="3" s="1"/>
  <c r="A258" i="3"/>
  <c r="AB257" i="3"/>
  <c r="I257" i="3" a="1"/>
  <c r="I257" i="3" s="1"/>
  <c r="A257" i="3"/>
  <c r="AB256" i="3"/>
  <c r="I256" i="3" a="1"/>
  <c r="I256" i="3" s="1"/>
  <c r="A256" i="3"/>
  <c r="AB255" i="3"/>
  <c r="I255" i="3" a="1"/>
  <c r="I255" i="3" s="1"/>
  <c r="A255" i="3"/>
  <c r="AB254" i="3"/>
  <c r="I254" i="3" a="1"/>
  <c r="I254" i="3" s="1"/>
  <c r="A254" i="3"/>
  <c r="AB253" i="3"/>
  <c r="I253" i="3" a="1"/>
  <c r="I253" i="3" s="1"/>
  <c r="A253" i="3"/>
  <c r="AB252" i="3"/>
  <c r="I252" i="3" a="1"/>
  <c r="I252" i="3" s="1"/>
  <c r="A252" i="3"/>
  <c r="AB251" i="3"/>
  <c r="I251" i="3" a="1"/>
  <c r="I251" i="3" s="1"/>
  <c r="A251" i="3"/>
  <c r="AB250" i="3"/>
  <c r="I250" i="3" a="1"/>
  <c r="I250" i="3" s="1"/>
  <c r="A250" i="3"/>
  <c r="AB249" i="3"/>
  <c r="I249" i="3" a="1"/>
  <c r="I249" i="3" s="1"/>
  <c r="A249" i="3"/>
  <c r="AB248" i="3"/>
  <c r="I248" i="3" a="1"/>
  <c r="I248" i="3" s="1"/>
  <c r="A248" i="3"/>
  <c r="AB247" i="3"/>
  <c r="I247" i="3" a="1"/>
  <c r="I247" i="3" s="1"/>
  <c r="A247" i="3"/>
  <c r="AB246" i="3"/>
  <c r="I246" i="3" a="1"/>
  <c r="I246" i="3" s="1"/>
  <c r="A246" i="3"/>
  <c r="AB245" i="3"/>
  <c r="I245" i="3" a="1"/>
  <c r="I245" i="3" s="1"/>
  <c r="A245" i="3"/>
  <c r="AB244" i="3"/>
  <c r="I244" i="3" a="1"/>
  <c r="I244" i="3" s="1"/>
  <c r="A244" i="3"/>
  <c r="AB243" i="3"/>
  <c r="I243" i="3" a="1"/>
  <c r="I243" i="3" s="1"/>
  <c r="A243" i="3"/>
  <c r="AB242" i="3"/>
  <c r="I242" i="3" a="1"/>
  <c r="I242" i="3" s="1"/>
  <c r="A242" i="3"/>
  <c r="AB241" i="3"/>
  <c r="I241" i="3" a="1"/>
  <c r="I241" i="3" s="1"/>
  <c r="A241" i="3"/>
  <c r="AB240" i="3"/>
  <c r="I240" i="3" a="1"/>
  <c r="I240" i="3" s="1"/>
  <c r="A240" i="3"/>
  <c r="AB239" i="3"/>
  <c r="I239" i="3" a="1"/>
  <c r="I239" i="3" s="1"/>
  <c r="A239" i="3"/>
  <c r="AB238" i="3"/>
  <c r="I238" i="3" a="1"/>
  <c r="I238" i="3" s="1"/>
  <c r="A238" i="3"/>
  <c r="AB237" i="3"/>
  <c r="I237" i="3" a="1"/>
  <c r="I237" i="3" s="1"/>
  <c r="A237" i="3"/>
  <c r="AB236" i="3"/>
  <c r="I236" i="3" a="1"/>
  <c r="I236" i="3" s="1"/>
  <c r="A236" i="3"/>
  <c r="AB235" i="3"/>
  <c r="I235" i="3" a="1"/>
  <c r="I235" i="3" s="1"/>
  <c r="A235" i="3"/>
  <c r="AB234" i="3"/>
  <c r="I234" i="3" a="1"/>
  <c r="I234" i="3" s="1"/>
  <c r="A234" i="3"/>
  <c r="AB233" i="3"/>
  <c r="I233" i="3" a="1"/>
  <c r="I233" i="3" s="1"/>
  <c r="A233" i="3"/>
  <c r="AB232" i="3"/>
  <c r="I232" i="3" a="1"/>
  <c r="I232" i="3" s="1"/>
  <c r="A232" i="3"/>
  <c r="AB231" i="3"/>
  <c r="S231" i="3"/>
  <c r="I231" i="3" a="1"/>
  <c r="I231" i="3" s="1"/>
  <c r="A231" i="3"/>
  <c r="AB230" i="3"/>
  <c r="I230" i="3" a="1"/>
  <c r="I230" i="3" s="1"/>
  <c r="A230" i="3"/>
  <c r="AB229" i="3"/>
  <c r="I229" i="3" a="1"/>
  <c r="I229" i="3" s="1"/>
  <c r="A229" i="3"/>
  <c r="AB228" i="3"/>
  <c r="I228" i="3" a="1"/>
  <c r="I228" i="3" s="1"/>
  <c r="A228" i="3"/>
  <c r="AB227" i="3"/>
  <c r="I227" i="3" a="1"/>
  <c r="I227" i="3" s="1"/>
  <c r="A227" i="3"/>
  <c r="AB226" i="3"/>
  <c r="I226" i="3" a="1"/>
  <c r="I226" i="3" s="1"/>
  <c r="A226" i="3"/>
  <c r="AB225" i="3"/>
  <c r="I225" i="3" a="1"/>
  <c r="I225" i="3" s="1"/>
  <c r="A225" i="3"/>
  <c r="AB224" i="3"/>
  <c r="I224" i="3" a="1"/>
  <c r="I224" i="3" s="1"/>
  <c r="A224" i="3"/>
  <c r="AB223" i="3"/>
  <c r="I223" i="3" a="1"/>
  <c r="I223" i="3" s="1"/>
  <c r="A223" i="3"/>
  <c r="AB222" i="3"/>
  <c r="I222" i="3" a="1"/>
  <c r="I222" i="3" s="1"/>
  <c r="A222" i="3"/>
  <c r="AB221" i="3"/>
  <c r="I221" i="3" a="1"/>
  <c r="I221" i="3" s="1"/>
  <c r="A221" i="3"/>
  <c r="AB220" i="3"/>
  <c r="I220" i="3" a="1"/>
  <c r="I220" i="3" s="1"/>
  <c r="A220" i="3"/>
  <c r="AB219" i="3"/>
  <c r="I219" i="3" a="1"/>
  <c r="I219" i="3" s="1"/>
  <c r="A219" i="3"/>
  <c r="AB218" i="3"/>
  <c r="I218" i="3" a="1"/>
  <c r="I218" i="3" s="1"/>
  <c r="A218" i="3"/>
  <c r="AB217" i="3"/>
  <c r="I217" i="3" a="1"/>
  <c r="I217" i="3" s="1"/>
  <c r="A217" i="3"/>
  <c r="AB216" i="3"/>
  <c r="I216" i="3" a="1"/>
  <c r="I216" i="3" s="1"/>
  <c r="A216" i="3"/>
  <c r="AB215" i="3"/>
  <c r="I215" i="3" a="1"/>
  <c r="I215" i="3" s="1"/>
  <c r="A215" i="3"/>
  <c r="AB214" i="3"/>
  <c r="I214" i="3" a="1"/>
  <c r="I214" i="3" s="1"/>
  <c r="A214" i="3"/>
  <c r="AB213" i="3"/>
  <c r="I213" i="3" a="1"/>
  <c r="I213" i="3" s="1"/>
  <c r="A213" i="3"/>
  <c r="AB212" i="3"/>
  <c r="I212" i="3" a="1"/>
  <c r="I212" i="3" s="1"/>
  <c r="A212" i="3"/>
  <c r="AB211" i="3"/>
  <c r="I211" i="3" a="1"/>
  <c r="I211" i="3" s="1"/>
  <c r="A211" i="3"/>
  <c r="AB210" i="3"/>
  <c r="I210" i="3" a="1"/>
  <c r="I210" i="3" s="1"/>
  <c r="A210" i="3"/>
  <c r="AB209" i="3"/>
  <c r="I209" i="3" a="1"/>
  <c r="I209" i="3" s="1"/>
  <c r="A209" i="3"/>
  <c r="AB208" i="3"/>
  <c r="I208" i="3" a="1"/>
  <c r="I208" i="3" s="1"/>
  <c r="A208" i="3"/>
  <c r="AB207" i="3"/>
  <c r="I207" i="3" a="1"/>
  <c r="I207" i="3" s="1"/>
  <c r="A207" i="3"/>
  <c r="AB206" i="3"/>
  <c r="I206" i="3" a="1"/>
  <c r="I206" i="3" s="1"/>
  <c r="A206" i="3"/>
  <c r="AB205" i="3"/>
  <c r="I205" i="3" a="1"/>
  <c r="I205" i="3" s="1"/>
  <c r="A205" i="3"/>
  <c r="AB204" i="3"/>
  <c r="I204" i="3" a="1"/>
  <c r="I204" i="3" s="1"/>
  <c r="A204" i="3"/>
  <c r="AB203" i="3"/>
  <c r="I203" i="3" a="1"/>
  <c r="I203" i="3" s="1"/>
  <c r="A203" i="3"/>
  <c r="AB202" i="3"/>
  <c r="I202" i="3" a="1"/>
  <c r="I202" i="3" s="1"/>
  <c r="A202" i="3"/>
  <c r="AB201" i="3"/>
  <c r="I201" i="3" a="1"/>
  <c r="I201" i="3" s="1"/>
  <c r="A201" i="3"/>
  <c r="AB200" i="3"/>
  <c r="I200" i="3" a="1"/>
  <c r="I200" i="3" s="1"/>
  <c r="A200" i="3"/>
  <c r="AB199" i="3"/>
  <c r="I199" i="3" a="1"/>
  <c r="I199" i="3" s="1"/>
  <c r="A199" i="3"/>
  <c r="AB198" i="3"/>
  <c r="I198" i="3" a="1"/>
  <c r="I198" i="3" s="1"/>
  <c r="A198" i="3"/>
  <c r="AB197" i="3"/>
  <c r="I197" i="3" a="1"/>
  <c r="I197" i="3" s="1"/>
  <c r="A197" i="3"/>
  <c r="AB196" i="3"/>
  <c r="I196" i="3" a="1"/>
  <c r="I196" i="3" s="1"/>
  <c r="A196" i="3"/>
  <c r="AB195" i="3"/>
  <c r="I195" i="3" a="1"/>
  <c r="I195" i="3" s="1"/>
  <c r="A195" i="3"/>
  <c r="AB194" i="3"/>
  <c r="I194" i="3" a="1"/>
  <c r="I194" i="3" s="1"/>
  <c r="A194" i="3"/>
  <c r="AB193" i="3"/>
  <c r="I193" i="3" a="1"/>
  <c r="I193" i="3" s="1"/>
  <c r="A193" i="3"/>
  <c r="AB192" i="3"/>
  <c r="I192" i="3" a="1"/>
  <c r="I192" i="3" s="1"/>
  <c r="A192" i="3"/>
  <c r="AB191" i="3"/>
  <c r="I191" i="3" a="1"/>
  <c r="I191" i="3" s="1"/>
  <c r="A191" i="3"/>
  <c r="AB190" i="3"/>
  <c r="I190" i="3" a="1"/>
  <c r="I190" i="3" s="1"/>
  <c r="A190" i="3"/>
  <c r="AB189" i="3"/>
  <c r="I189" i="3" a="1"/>
  <c r="I189" i="3" s="1"/>
  <c r="A189" i="3"/>
  <c r="AB188" i="3"/>
  <c r="I188" i="3" a="1"/>
  <c r="I188" i="3" s="1"/>
  <c r="A188" i="3"/>
  <c r="AB187" i="3"/>
  <c r="I187" i="3" a="1"/>
  <c r="I187" i="3" s="1"/>
  <c r="A187" i="3"/>
  <c r="AB186" i="3"/>
  <c r="I186" i="3" a="1"/>
  <c r="I186" i="3" s="1"/>
  <c r="A186" i="3"/>
  <c r="AB185" i="3"/>
  <c r="I185" i="3" a="1"/>
  <c r="I185" i="3" s="1"/>
  <c r="A185" i="3"/>
  <c r="AB184" i="3"/>
  <c r="I184" i="3" a="1"/>
  <c r="I184" i="3" s="1"/>
  <c r="A184" i="3"/>
  <c r="AB183" i="3"/>
  <c r="I183" i="3" a="1"/>
  <c r="I183" i="3" s="1"/>
  <c r="A183" i="3"/>
  <c r="AB182" i="3"/>
  <c r="I182" i="3" a="1"/>
  <c r="I182" i="3" s="1"/>
  <c r="A182" i="3"/>
  <c r="AB181" i="3"/>
  <c r="I181" i="3" a="1"/>
  <c r="I181" i="3" s="1"/>
  <c r="A181" i="3"/>
  <c r="AB180" i="3"/>
  <c r="I180" i="3" a="1"/>
  <c r="I180" i="3" s="1"/>
  <c r="A180" i="3"/>
  <c r="AB179" i="3"/>
  <c r="I179" i="3" a="1"/>
  <c r="I179" i="3" s="1"/>
  <c r="A179" i="3"/>
  <c r="AB178" i="3"/>
  <c r="I178" i="3" a="1"/>
  <c r="I178" i="3" s="1"/>
  <c r="A178" i="3"/>
  <c r="AB177" i="3"/>
  <c r="I177" i="3" a="1"/>
  <c r="I177" i="3" s="1"/>
  <c r="A177" i="3"/>
  <c r="AB176" i="3"/>
  <c r="I176" i="3" a="1"/>
  <c r="I176" i="3" s="1"/>
  <c r="A176" i="3"/>
  <c r="AB175" i="3"/>
  <c r="I175" i="3" a="1"/>
  <c r="I175" i="3" s="1"/>
  <c r="A175" i="3"/>
  <c r="AB174" i="3"/>
  <c r="I174" i="3" a="1"/>
  <c r="I174" i="3" s="1"/>
  <c r="A174" i="3"/>
  <c r="AB173" i="3"/>
  <c r="I173" i="3" a="1"/>
  <c r="I173" i="3" s="1"/>
  <c r="A173" i="3"/>
  <c r="AB172" i="3"/>
  <c r="I172" i="3" a="1"/>
  <c r="I172" i="3" s="1"/>
  <c r="A172" i="3"/>
  <c r="AB171" i="3"/>
  <c r="I171" i="3" a="1"/>
  <c r="I171" i="3" s="1"/>
  <c r="A171" i="3"/>
  <c r="AB170" i="3"/>
  <c r="I170" i="3" a="1"/>
  <c r="I170" i="3" s="1"/>
  <c r="A170" i="3"/>
  <c r="AB169" i="3"/>
  <c r="I169" i="3" a="1"/>
  <c r="I169" i="3" s="1"/>
  <c r="A169" i="3"/>
  <c r="AB168" i="3"/>
  <c r="I168" i="3" a="1"/>
  <c r="I168" i="3" s="1"/>
  <c r="A168" i="3"/>
  <c r="AB167" i="3"/>
  <c r="I167" i="3" a="1"/>
  <c r="I167" i="3" s="1"/>
  <c r="A167" i="3"/>
  <c r="AB166" i="3"/>
  <c r="I166" i="3" a="1"/>
  <c r="I166" i="3" s="1"/>
  <c r="A166" i="3"/>
  <c r="AB165" i="3"/>
  <c r="I165" i="3" a="1"/>
  <c r="I165" i="3" s="1"/>
  <c r="A165" i="3"/>
  <c r="AB164" i="3"/>
  <c r="I164" i="3" a="1"/>
  <c r="I164" i="3" s="1"/>
  <c r="A164" i="3"/>
  <c r="AB163" i="3"/>
  <c r="I163" i="3" a="1"/>
  <c r="I163" i="3" s="1"/>
  <c r="A163" i="3"/>
  <c r="AB162" i="3"/>
  <c r="I162" i="3" a="1"/>
  <c r="I162" i="3" s="1"/>
  <c r="A162" i="3"/>
  <c r="AB161" i="3"/>
  <c r="I161" i="3" a="1"/>
  <c r="I161" i="3" s="1"/>
  <c r="A161" i="3"/>
  <c r="AB160" i="3"/>
  <c r="A160" i="3"/>
  <c r="AB159" i="3"/>
  <c r="A159" i="3"/>
  <c r="AB158" i="3"/>
  <c r="A158" i="3"/>
  <c r="AB157" i="3"/>
  <c r="A157" i="3"/>
  <c r="AB156" i="3"/>
  <c r="A156" i="3"/>
  <c r="AB155" i="3"/>
  <c r="A155" i="3"/>
  <c r="AB154" i="3"/>
  <c r="I154" i="3" a="1"/>
  <c r="I154" i="3" s="1"/>
  <c r="A154" i="3"/>
  <c r="AB153" i="3"/>
  <c r="I153" i="3" a="1"/>
  <c r="I153" i="3" s="1"/>
  <c r="A153" i="3"/>
  <c r="AB152" i="3"/>
  <c r="I152" i="3" a="1"/>
  <c r="I152" i="3" s="1"/>
  <c r="A152" i="3"/>
  <c r="AB151" i="3"/>
  <c r="I151" i="3" a="1"/>
  <c r="I151" i="3" s="1"/>
  <c r="A151" i="3"/>
  <c r="AB150" i="3"/>
  <c r="I150" i="3" a="1"/>
  <c r="I150" i="3" s="1"/>
  <c r="A150" i="3"/>
  <c r="AB149" i="3"/>
  <c r="I149" i="3" a="1"/>
  <c r="I149" i="3" s="1"/>
  <c r="A149" i="3"/>
  <c r="AB148" i="3"/>
  <c r="I148" i="3" a="1"/>
  <c r="I148" i="3" s="1"/>
  <c r="A148" i="3"/>
  <c r="AB147" i="3"/>
  <c r="I147" i="3" a="1"/>
  <c r="I147" i="3" s="1"/>
  <c r="A147" i="3"/>
  <c r="AB146" i="3"/>
  <c r="I146" i="3" a="1"/>
  <c r="I146" i="3" s="1"/>
  <c r="A146" i="3"/>
  <c r="AB145" i="3"/>
  <c r="I145" i="3" a="1"/>
  <c r="I145" i="3" s="1"/>
  <c r="A145" i="3"/>
  <c r="AB144" i="3"/>
  <c r="I144" i="3" a="1"/>
  <c r="I144" i="3" s="1"/>
  <c r="A144" i="3"/>
  <c r="AB143" i="3"/>
  <c r="I143" i="3" a="1"/>
  <c r="I143" i="3" s="1"/>
  <c r="A143" i="3"/>
  <c r="AB142" i="3"/>
  <c r="I142" i="3" a="1"/>
  <c r="I142" i="3" s="1"/>
  <c r="A142" i="3"/>
  <c r="AB141" i="3"/>
  <c r="S141" i="3"/>
  <c r="F367" i="15" s="1"/>
  <c r="I141" i="3" a="1"/>
  <c r="I141" i="3" s="1"/>
  <c r="A141" i="3"/>
  <c r="AB140" i="3"/>
  <c r="I140" i="3" a="1"/>
  <c r="I140" i="3" s="1"/>
  <c r="A140" i="3"/>
  <c r="AB139" i="3"/>
  <c r="I139" i="3" a="1"/>
  <c r="I139" i="3" s="1"/>
  <c r="A139" i="3"/>
  <c r="AB138" i="3"/>
  <c r="I138" i="3" a="1"/>
  <c r="I138" i="3" s="1"/>
  <c r="A138" i="3"/>
  <c r="AB137" i="3"/>
  <c r="I137" i="3" a="1"/>
  <c r="I137" i="3" s="1"/>
  <c r="A137" i="3"/>
  <c r="AB136" i="3"/>
  <c r="I136" i="3" a="1"/>
  <c r="I136" i="3" s="1"/>
  <c r="A136" i="3"/>
  <c r="AB135" i="3"/>
  <c r="I135" i="3" a="1"/>
  <c r="I135" i="3" s="1"/>
  <c r="A135" i="3"/>
  <c r="AB134" i="3"/>
  <c r="I134" i="3" a="1"/>
  <c r="I134" i="3" s="1"/>
  <c r="A134" i="3"/>
  <c r="AB133" i="3"/>
  <c r="I133" i="3" a="1"/>
  <c r="I133" i="3" s="1"/>
  <c r="A133" i="3"/>
  <c r="AB132" i="3"/>
  <c r="I132" i="3" a="1"/>
  <c r="I132" i="3" s="1"/>
  <c r="A132" i="3"/>
  <c r="AB131" i="3"/>
  <c r="I131" i="3" a="1"/>
  <c r="I131" i="3" s="1"/>
  <c r="A131" i="3"/>
  <c r="AB130" i="3"/>
  <c r="I130" i="3" a="1"/>
  <c r="I130" i="3" s="1"/>
  <c r="A130" i="3"/>
  <c r="AB129" i="3"/>
  <c r="I129" i="3" a="1"/>
  <c r="I129" i="3" s="1"/>
  <c r="A129" i="3"/>
  <c r="AB128" i="3"/>
  <c r="I128" i="3" a="1"/>
  <c r="I128" i="3" s="1"/>
  <c r="A128" i="3"/>
  <c r="AB127" i="3"/>
  <c r="I127" i="3" a="1"/>
  <c r="I127" i="3" s="1"/>
  <c r="A127" i="3"/>
  <c r="AB126" i="3"/>
  <c r="I126" i="3" a="1"/>
  <c r="I126" i="3" s="1"/>
  <c r="A126" i="3"/>
  <c r="AB125" i="3"/>
  <c r="I125" i="3" a="1"/>
  <c r="I125" i="3" s="1"/>
  <c r="A125" i="3"/>
  <c r="AB124" i="3"/>
  <c r="I124" i="3" a="1"/>
  <c r="I124" i="3" s="1"/>
  <c r="A124" i="3"/>
  <c r="AB123" i="3"/>
  <c r="I123" i="3" a="1"/>
  <c r="I123" i="3" s="1"/>
  <c r="A123" i="3"/>
  <c r="AB122" i="3"/>
  <c r="I122" i="3" a="1"/>
  <c r="I122" i="3" s="1"/>
  <c r="A122" i="3"/>
  <c r="AB121" i="3"/>
  <c r="I121" i="3" a="1"/>
  <c r="I121" i="3" s="1"/>
  <c r="A121" i="3"/>
  <c r="AB120" i="3"/>
  <c r="I120" i="3" a="1"/>
  <c r="I120" i="3" s="1"/>
  <c r="A120" i="3"/>
  <c r="AB119" i="3"/>
  <c r="I119" i="3" a="1"/>
  <c r="I119" i="3" s="1"/>
  <c r="A119" i="3"/>
  <c r="AB118" i="3"/>
  <c r="I118" i="3" a="1"/>
  <c r="I118" i="3" s="1"/>
  <c r="A118" i="3"/>
  <c r="AB117" i="3"/>
  <c r="I117" i="3" a="1"/>
  <c r="I117" i="3" s="1"/>
  <c r="A117" i="3"/>
  <c r="AB116" i="3"/>
  <c r="I116" i="3" a="1"/>
  <c r="I116" i="3" s="1"/>
  <c r="A116" i="3"/>
  <c r="AB115" i="3"/>
  <c r="I115" i="3" a="1"/>
  <c r="I115" i="3" s="1"/>
  <c r="A115" i="3"/>
  <c r="AB114" i="3"/>
  <c r="I114" i="3" a="1"/>
  <c r="I114" i="3" s="1"/>
  <c r="A114" i="3"/>
  <c r="AB113" i="3"/>
  <c r="I113" i="3" a="1"/>
  <c r="I113" i="3" s="1"/>
  <c r="A113" i="3"/>
  <c r="AB112" i="3"/>
  <c r="I112" i="3" a="1"/>
  <c r="I112" i="3" s="1"/>
  <c r="A112" i="3"/>
  <c r="AB111" i="3"/>
  <c r="I111" i="3" a="1"/>
  <c r="I111" i="3" s="1"/>
  <c r="A111" i="3"/>
  <c r="AB110" i="3"/>
  <c r="I110" i="3" a="1"/>
  <c r="I110" i="3" s="1"/>
  <c r="A110" i="3"/>
  <c r="AB109" i="3"/>
  <c r="I109" i="3" a="1"/>
  <c r="I109" i="3" s="1"/>
  <c r="A109" i="3"/>
  <c r="AB108" i="3"/>
  <c r="I108" i="3" a="1"/>
  <c r="I108" i="3" s="1"/>
  <c r="A108" i="3"/>
  <c r="AB107" i="3"/>
  <c r="I107" i="3" a="1"/>
  <c r="I107" i="3" s="1"/>
  <c r="A107" i="3"/>
  <c r="AB106" i="3"/>
  <c r="I106" i="3" a="1"/>
  <c r="I106" i="3" s="1"/>
  <c r="A106" i="3"/>
  <c r="AB105" i="3"/>
  <c r="I105" i="3" a="1"/>
  <c r="I105" i="3" s="1"/>
  <c r="A105" i="3"/>
  <c r="AB104" i="3"/>
  <c r="I104" i="3" a="1"/>
  <c r="I104" i="3" s="1"/>
  <c r="A104" i="3"/>
  <c r="AB103" i="3"/>
  <c r="I103" i="3" a="1"/>
  <c r="I103" i="3" s="1"/>
  <c r="A103" i="3"/>
  <c r="AB102" i="3"/>
  <c r="I102" i="3" a="1"/>
  <c r="I102" i="3" s="1"/>
  <c r="A102" i="3"/>
  <c r="AB101" i="3"/>
  <c r="I101" i="3" a="1"/>
  <c r="I101" i="3" s="1"/>
  <c r="A101" i="3"/>
  <c r="AB100" i="3"/>
  <c r="I100" i="3" a="1"/>
  <c r="I100" i="3" s="1"/>
  <c r="A100" i="3"/>
  <c r="AB99" i="3"/>
  <c r="I99" i="3" a="1"/>
  <c r="I99" i="3" s="1"/>
  <c r="A99" i="3"/>
  <c r="AB98" i="3"/>
  <c r="I98" i="3" a="1"/>
  <c r="I98" i="3" s="1"/>
  <c r="A98" i="3"/>
  <c r="AB97" i="3"/>
  <c r="I97" i="3" a="1"/>
  <c r="I97" i="3" s="1"/>
  <c r="A97" i="3"/>
  <c r="AB96" i="3"/>
  <c r="I96" i="3" a="1"/>
  <c r="I96" i="3" s="1"/>
  <c r="A96" i="3"/>
  <c r="AB95" i="3"/>
  <c r="I95" i="3" a="1"/>
  <c r="I95" i="3" s="1"/>
  <c r="A95" i="3"/>
  <c r="AB94" i="3"/>
  <c r="I94" i="3" a="1"/>
  <c r="I94" i="3" s="1"/>
  <c r="A94" i="3"/>
  <c r="AB93" i="3"/>
  <c r="I93" i="3" a="1"/>
  <c r="I93" i="3" s="1"/>
  <c r="A93" i="3"/>
  <c r="AB92" i="3"/>
  <c r="I92" i="3" a="1"/>
  <c r="I92" i="3" s="1"/>
  <c r="A92" i="3"/>
  <c r="AB91" i="3"/>
  <c r="I91" i="3" a="1"/>
  <c r="I91" i="3" s="1"/>
  <c r="A91" i="3"/>
  <c r="AB90" i="3"/>
  <c r="I90" i="3" a="1"/>
  <c r="I90" i="3" s="1"/>
  <c r="A90" i="3"/>
  <c r="AB89" i="3"/>
  <c r="I89" i="3" a="1"/>
  <c r="I89" i="3" s="1"/>
  <c r="A89" i="3"/>
  <c r="AB88" i="3"/>
  <c r="I88" i="3" a="1"/>
  <c r="I88" i="3" s="1"/>
  <c r="A88" i="3"/>
  <c r="AB87" i="3"/>
  <c r="I87" i="3" a="1"/>
  <c r="I87" i="3" s="1"/>
  <c r="A87" i="3"/>
  <c r="AB86" i="3"/>
  <c r="I86" i="3" a="1"/>
  <c r="I86" i="3" s="1"/>
  <c r="A86" i="3"/>
  <c r="AB85" i="3"/>
  <c r="I85" i="3" a="1"/>
  <c r="I85" i="3" s="1"/>
  <c r="A85" i="3"/>
  <c r="AB84" i="3"/>
  <c r="I84" i="3" a="1"/>
  <c r="I84" i="3" s="1"/>
  <c r="A84" i="3"/>
  <c r="AB83" i="3"/>
  <c r="I83" i="3" a="1"/>
  <c r="I83" i="3" s="1"/>
  <c r="A83" i="3"/>
  <c r="AB82" i="3"/>
  <c r="I82" i="3" a="1"/>
  <c r="I82" i="3" s="1"/>
  <c r="A82" i="3"/>
  <c r="AB81" i="3"/>
  <c r="I81" i="3" a="1"/>
  <c r="I81" i="3" s="1"/>
  <c r="A81" i="3"/>
  <c r="AB80" i="3"/>
  <c r="I80" i="3" a="1"/>
  <c r="I80" i="3" s="1"/>
  <c r="A80" i="3"/>
  <c r="AB79" i="3"/>
  <c r="I79" i="3" a="1"/>
  <c r="I79" i="3" s="1"/>
  <c r="A79" i="3"/>
  <c r="AB78" i="3"/>
  <c r="I78" i="3" a="1"/>
  <c r="I78" i="3" s="1"/>
  <c r="A78" i="3"/>
  <c r="AB77" i="3"/>
  <c r="I77" i="3" a="1"/>
  <c r="I77" i="3" s="1"/>
  <c r="A77" i="3"/>
  <c r="AB76" i="3"/>
  <c r="I76" i="3" a="1"/>
  <c r="I76" i="3" s="1"/>
  <c r="A76" i="3"/>
  <c r="AB75" i="3"/>
  <c r="I75" i="3" a="1"/>
  <c r="I75" i="3" s="1"/>
  <c r="A75" i="3"/>
  <c r="AB74" i="3"/>
  <c r="I74" i="3" a="1"/>
  <c r="I74" i="3" s="1"/>
  <c r="A74" i="3"/>
  <c r="AB73" i="3"/>
  <c r="I73" i="3" a="1"/>
  <c r="I73" i="3" s="1"/>
  <c r="A73" i="3"/>
  <c r="AB72" i="3"/>
  <c r="I72" i="3" a="1"/>
  <c r="I72" i="3" s="1"/>
  <c r="A72" i="3"/>
  <c r="AB71" i="3"/>
  <c r="I71" i="3" a="1"/>
  <c r="I71" i="3" s="1"/>
  <c r="A71" i="3"/>
  <c r="AB70" i="3"/>
  <c r="I70" i="3" a="1"/>
  <c r="I70" i="3" s="1"/>
  <c r="A70" i="3"/>
  <c r="AB69" i="3"/>
  <c r="I69" i="3" a="1"/>
  <c r="I69" i="3" s="1"/>
  <c r="A69" i="3"/>
  <c r="AB68" i="3"/>
  <c r="I68" i="3" a="1"/>
  <c r="I68" i="3" s="1"/>
  <c r="A68" i="3"/>
  <c r="AB67" i="3"/>
  <c r="I67" i="3" a="1"/>
  <c r="I67" i="3" s="1"/>
  <c r="A67" i="3"/>
  <c r="AB66" i="3"/>
  <c r="I66" i="3" a="1"/>
  <c r="I66" i="3" s="1"/>
  <c r="A66" i="3"/>
  <c r="AB65" i="3"/>
  <c r="I65" i="3" a="1"/>
  <c r="I65" i="3" s="1"/>
  <c r="A65" i="3"/>
  <c r="AB64" i="3"/>
  <c r="I64" i="3" a="1"/>
  <c r="I64" i="3" s="1"/>
  <c r="A64" i="3"/>
  <c r="AB63" i="3"/>
  <c r="I63" i="3" a="1"/>
  <c r="I63" i="3" s="1"/>
  <c r="A63" i="3"/>
  <c r="AB62" i="3"/>
  <c r="I62" i="3" a="1"/>
  <c r="I62" i="3" s="1"/>
  <c r="A62" i="3"/>
  <c r="AB61" i="3"/>
  <c r="I61" i="3" a="1"/>
  <c r="I61" i="3" s="1"/>
  <c r="A61" i="3"/>
  <c r="AB60" i="3"/>
  <c r="I60" i="3" a="1"/>
  <c r="I60" i="3" s="1"/>
  <c r="A60" i="3"/>
  <c r="AB59" i="3"/>
  <c r="I59" i="3" a="1"/>
  <c r="I59" i="3" s="1"/>
  <c r="A59" i="3"/>
  <c r="AB58" i="3"/>
  <c r="I58" i="3" a="1"/>
  <c r="I58" i="3" s="1"/>
  <c r="A58" i="3"/>
  <c r="AB57" i="3"/>
  <c r="I57" i="3" a="1"/>
  <c r="I57" i="3" s="1"/>
  <c r="A57" i="3"/>
  <c r="AB56" i="3"/>
  <c r="I56" i="3" a="1"/>
  <c r="I56" i="3" s="1"/>
  <c r="A56" i="3"/>
  <c r="AB55" i="3"/>
  <c r="I55" i="3" a="1"/>
  <c r="I55" i="3" s="1"/>
  <c r="A55" i="3"/>
  <c r="AB54" i="3"/>
  <c r="I54" i="3" a="1"/>
  <c r="I54" i="3" s="1"/>
  <c r="A54" i="3"/>
  <c r="AB53" i="3"/>
  <c r="I53" i="3" a="1"/>
  <c r="I53" i="3" s="1"/>
  <c r="A53" i="3"/>
  <c r="AB52" i="3"/>
  <c r="I52" i="3" a="1"/>
  <c r="I52" i="3" s="1"/>
  <c r="A52" i="3"/>
  <c r="AB51" i="3"/>
  <c r="I51" i="3" a="1"/>
  <c r="I51" i="3" s="1"/>
  <c r="A51" i="3"/>
  <c r="AB50" i="3"/>
  <c r="I50" i="3" a="1"/>
  <c r="I50" i="3" s="1"/>
  <c r="A50" i="3"/>
  <c r="AB49" i="3"/>
  <c r="I49" i="3" a="1"/>
  <c r="I49" i="3" s="1"/>
  <c r="A49" i="3"/>
  <c r="AB48" i="3"/>
  <c r="I48" i="3" a="1"/>
  <c r="I48" i="3" s="1"/>
  <c r="A48" i="3"/>
  <c r="AB47" i="3"/>
  <c r="I47" i="3" a="1"/>
  <c r="I47" i="3" s="1"/>
  <c r="A47" i="3"/>
  <c r="AB46" i="3"/>
  <c r="I46" i="3" a="1"/>
  <c r="I46" i="3" s="1"/>
  <c r="A46" i="3"/>
  <c r="AB45" i="3"/>
  <c r="I45" i="3" a="1"/>
  <c r="I45" i="3" s="1"/>
  <c r="A45" i="3"/>
  <c r="AB44" i="3"/>
  <c r="I44" i="3" a="1"/>
  <c r="I44" i="3" s="1"/>
  <c r="A44" i="3"/>
  <c r="AB43" i="3"/>
  <c r="I43" i="3" a="1"/>
  <c r="I43" i="3" s="1"/>
  <c r="A43" i="3"/>
  <c r="AB42" i="3"/>
  <c r="I42" i="3" a="1"/>
  <c r="I42" i="3" s="1"/>
  <c r="A42" i="3"/>
  <c r="AB41" i="3"/>
  <c r="I41" i="3" a="1"/>
  <c r="I41" i="3" s="1"/>
  <c r="A41" i="3"/>
  <c r="AB40" i="3"/>
  <c r="I40" i="3" a="1"/>
  <c r="I40" i="3" s="1"/>
  <c r="A40" i="3"/>
  <c r="AB39" i="3"/>
  <c r="I39" i="3" a="1"/>
  <c r="I39" i="3" s="1"/>
  <c r="A39" i="3"/>
  <c r="AB38" i="3"/>
  <c r="I38" i="3" a="1"/>
  <c r="I38" i="3" s="1"/>
  <c r="A38" i="3"/>
  <c r="AB37" i="3"/>
  <c r="I37" i="3" a="1"/>
  <c r="I37" i="3" s="1"/>
  <c r="A37" i="3"/>
  <c r="AB36" i="3"/>
  <c r="I36" i="3" a="1"/>
  <c r="I36" i="3" s="1"/>
  <c r="A36" i="3"/>
  <c r="AB35" i="3"/>
  <c r="I35" i="3" a="1"/>
  <c r="I35" i="3" s="1"/>
  <c r="A35" i="3"/>
  <c r="AB34" i="3"/>
  <c r="I34" i="3" a="1"/>
  <c r="I34" i="3" s="1"/>
  <c r="A34" i="3"/>
  <c r="AB33" i="3"/>
  <c r="I33" i="3" a="1"/>
  <c r="I33" i="3" s="1"/>
  <c r="A33" i="3"/>
  <c r="AB32" i="3"/>
  <c r="I32" i="3" a="1"/>
  <c r="I32" i="3" s="1"/>
  <c r="A32" i="3"/>
  <c r="AB31" i="3"/>
  <c r="I31" i="3" a="1"/>
  <c r="I31" i="3" s="1"/>
  <c r="A31" i="3"/>
  <c r="AB30" i="3"/>
  <c r="I30" i="3" a="1"/>
  <c r="I30" i="3" s="1"/>
  <c r="A30" i="3"/>
  <c r="AB29" i="3"/>
  <c r="I29" i="3" a="1"/>
  <c r="I29" i="3" s="1"/>
  <c r="A29" i="3"/>
  <c r="AB28" i="3"/>
  <c r="I28" i="3" a="1"/>
  <c r="I28" i="3" s="1"/>
  <c r="A28" i="3"/>
  <c r="AB27" i="3"/>
  <c r="I27" i="3" a="1"/>
  <c r="I27" i="3" s="1"/>
  <c r="A27" i="3"/>
  <c r="AB26" i="3"/>
  <c r="I26" i="3" a="1"/>
  <c r="I26" i="3" s="1"/>
  <c r="A26" i="3"/>
  <c r="AB25" i="3"/>
  <c r="I25" i="3" a="1"/>
  <c r="I25" i="3" s="1"/>
  <c r="A25" i="3"/>
  <c r="AB24" i="3"/>
  <c r="I24" i="3" a="1"/>
  <c r="I24" i="3" s="1"/>
  <c r="A24" i="3"/>
  <c r="AB23" i="3"/>
  <c r="I23" i="3" a="1"/>
  <c r="I23" i="3" s="1"/>
  <c r="A23" i="3"/>
  <c r="AB22" i="3"/>
  <c r="I22" i="3" a="1"/>
  <c r="I22" i="3" s="1"/>
  <c r="A22" i="3"/>
  <c r="AB21" i="3"/>
  <c r="I21" i="3" a="1"/>
  <c r="I21" i="3" s="1"/>
  <c r="A21" i="3"/>
  <c r="AB20" i="3"/>
  <c r="I20" i="3" a="1"/>
  <c r="I20" i="3" s="1"/>
  <c r="A20" i="3"/>
  <c r="AB19" i="3"/>
  <c r="I19" i="3" a="1"/>
  <c r="I19" i="3" s="1"/>
  <c r="A19" i="3"/>
  <c r="AB18" i="3"/>
  <c r="I18" i="3" a="1"/>
  <c r="I18" i="3" s="1"/>
  <c r="A18" i="3"/>
  <c r="AB17" i="3"/>
  <c r="AB16" i="3"/>
  <c r="AB15" i="3"/>
  <c r="A15" i="3"/>
  <c r="AB14" i="3"/>
  <c r="I14" i="3" a="1"/>
  <c r="I14" i="3" s="1"/>
  <c r="A14" i="3"/>
  <c r="AB13" i="3"/>
  <c r="I13" i="3" a="1"/>
  <c r="I13" i="3" s="1"/>
  <c r="A13" i="3"/>
  <c r="AB12" i="3"/>
  <c r="I12" i="3" a="1"/>
  <c r="I12" i="3" s="1"/>
  <c r="A12" i="3"/>
  <c r="AB11" i="3"/>
  <c r="I11" i="3" a="1"/>
  <c r="I11" i="3" s="1"/>
  <c r="A11" i="3"/>
  <c r="AB10" i="3"/>
  <c r="I10" i="3" a="1"/>
  <c r="I10" i="3" s="1"/>
  <c r="A10" i="3"/>
  <c r="AB9" i="3"/>
  <c r="I9" i="3" a="1"/>
  <c r="I9" i="3" s="1"/>
  <c r="A9" i="3"/>
  <c r="AB8" i="3"/>
  <c r="I8" i="3" a="1"/>
  <c r="I8" i="3" s="1"/>
  <c r="A8" i="3"/>
  <c r="AB7" i="3"/>
  <c r="A7" i="3"/>
  <c r="AB6" i="3"/>
  <c r="I6" i="3" a="1"/>
  <c r="I6" i="3" s="1"/>
  <c r="A6" i="3"/>
  <c r="AB5" i="3"/>
  <c r="I5" i="3" a="1"/>
  <c r="I5" i="3" s="1"/>
  <c r="A5" i="3"/>
  <c r="AB4" i="3"/>
  <c r="I4" i="3" a="1"/>
  <c r="I4" i="3" s="1"/>
  <c r="A4" i="3"/>
  <c r="AB3" i="3"/>
  <c r="I3" i="3" a="1"/>
  <c r="I3" i="3" s="1"/>
  <c r="A3" i="3"/>
  <c r="AB2" i="3"/>
  <c r="A2" i="3"/>
  <c r="N43" i="15" l="1"/>
  <c r="H400" i="15"/>
  <c r="H283" i="15"/>
  <c r="N373" i="15"/>
  <c r="O373" i="15" s="1"/>
  <c r="H453" i="15"/>
  <c r="H408" i="15"/>
  <c r="N207" i="15"/>
  <c r="O207" i="15" s="1"/>
  <c r="N208" i="15"/>
  <c r="A208" i="15" s="1"/>
  <c r="N209" i="15"/>
  <c r="A209" i="15" s="1"/>
  <c r="N210" i="15"/>
  <c r="N211" i="15"/>
  <c r="N212" i="15"/>
  <c r="O212" i="15" s="1"/>
  <c r="N213" i="15"/>
  <c r="O213" i="15" s="1"/>
  <c r="N214" i="15"/>
  <c r="O214" i="15" s="1"/>
  <c r="N215" i="15"/>
  <c r="A215" i="15" s="1"/>
  <c r="N216" i="15"/>
  <c r="O216" i="15" s="1"/>
  <c r="N254" i="15"/>
  <c r="O254" i="15" s="1"/>
  <c r="N255" i="15"/>
  <c r="N256" i="15"/>
  <c r="N267" i="15"/>
  <c r="O267" i="15" s="1"/>
  <c r="N368" i="15"/>
  <c r="A368" i="15" s="1"/>
  <c r="N369" i="15"/>
  <c r="O369" i="15" s="1"/>
  <c r="N371" i="15"/>
  <c r="A371" i="15" s="1"/>
  <c r="H218" i="15"/>
  <c r="M45" i="15"/>
  <c r="J694" i="15"/>
  <c r="J276" i="15"/>
  <c r="J885" i="15"/>
  <c r="J821" i="15"/>
  <c r="J42" i="15"/>
  <c r="N42" i="15" s="1"/>
  <c r="J400" i="15"/>
  <c r="J591" i="15"/>
  <c r="J896" i="15"/>
  <c r="N896" i="15" s="1"/>
  <c r="J387" i="15"/>
  <c r="F389" i="15"/>
  <c r="H227" i="15"/>
  <c r="H150" i="15"/>
  <c r="S1415" i="8"/>
  <c r="H687" i="15"/>
  <c r="N687" i="15" s="1"/>
  <c r="N924" i="15"/>
  <c r="O924" i="15" s="1"/>
  <c r="G2" i="15"/>
  <c r="J893" i="15"/>
  <c r="J897" i="15"/>
  <c r="N897" i="15" s="1"/>
  <c r="J447" i="15"/>
  <c r="J853" i="15"/>
  <c r="J238" i="15"/>
  <c r="K2" i="15"/>
  <c r="N630" i="15"/>
  <c r="O630" i="15" s="1"/>
  <c r="N631" i="15"/>
  <c r="O631" i="15" s="1"/>
  <c r="N632" i="15"/>
  <c r="A632" i="15" s="1"/>
  <c r="N635" i="15"/>
  <c r="O635" i="15" s="1"/>
  <c r="N636" i="15"/>
  <c r="O636" i="15" s="1"/>
  <c r="N637" i="15"/>
  <c r="A637" i="15" s="1"/>
  <c r="N638" i="15"/>
  <c r="O638" i="15" s="1"/>
  <c r="N639" i="15"/>
  <c r="O639" i="15" s="1"/>
  <c r="N641" i="15"/>
  <c r="A641" i="15" s="1"/>
  <c r="N648" i="15"/>
  <c r="A648" i="15" s="1"/>
  <c r="N652" i="15"/>
  <c r="A652" i="15" s="1"/>
  <c r="N653" i="15"/>
  <c r="A653" i="15" s="1"/>
  <c r="N656" i="15"/>
  <c r="O656" i="15" s="1"/>
  <c r="N661" i="15"/>
  <c r="A661" i="15" s="1"/>
  <c r="N665" i="15"/>
  <c r="O665" i="15" s="1"/>
  <c r="N666" i="15"/>
  <c r="A666" i="15" s="1"/>
  <c r="N669" i="15"/>
  <c r="A669" i="15" s="1"/>
  <c r="N819" i="15"/>
  <c r="O819" i="15" s="1"/>
  <c r="H238" i="15"/>
  <c r="H217" i="15"/>
  <c r="N217" i="15" s="1"/>
  <c r="A217" i="15" s="1"/>
  <c r="H691" i="15"/>
  <c r="H452" i="15"/>
  <c r="N452" i="15" s="1"/>
  <c r="O452" i="15" s="1"/>
  <c r="H931" i="15"/>
  <c r="H248" i="15"/>
  <c r="H821" i="15"/>
  <c r="H44" i="15"/>
  <c r="N44" i="15" s="1"/>
  <c r="H915" i="15"/>
  <c r="N915" i="15" s="1"/>
  <c r="A915" i="15" s="1"/>
  <c r="N605" i="15"/>
  <c r="A605" i="15" s="1"/>
  <c r="N824" i="15"/>
  <c r="O824" i="15" s="1"/>
  <c r="N826" i="15"/>
  <c r="O826" i="15" s="1"/>
  <c r="N827" i="15"/>
  <c r="O827" i="15" s="1"/>
  <c r="N828" i="15"/>
  <c r="A828" i="15" s="1"/>
  <c r="N832" i="15"/>
  <c r="O832" i="15" s="1"/>
  <c r="N910" i="15"/>
  <c r="O910" i="15" s="1"/>
  <c r="N55" i="15"/>
  <c r="A55" i="15" s="1"/>
  <c r="N56" i="15"/>
  <c r="A56" i="15" s="1"/>
  <c r="N57" i="15"/>
  <c r="O57" i="15" s="1"/>
  <c r="N58" i="15"/>
  <c r="A58" i="15" s="1"/>
  <c r="N59" i="15"/>
  <c r="O59" i="15" s="1"/>
  <c r="N60" i="15"/>
  <c r="A60" i="15" s="1"/>
  <c r="N264" i="15"/>
  <c r="A264" i="15" s="1"/>
  <c r="N402" i="15"/>
  <c r="A402" i="15" s="1"/>
  <c r="N403" i="15"/>
  <c r="A403" i="15" s="1"/>
  <c r="N404" i="15"/>
  <c r="O404" i="15" s="1"/>
  <c r="N405" i="15"/>
  <c r="A405" i="15" s="1"/>
  <c r="N406" i="15"/>
  <c r="O406" i="15" s="1"/>
  <c r="N407" i="15"/>
  <c r="A407" i="15" s="1"/>
  <c r="N745" i="15"/>
  <c r="O745" i="15" s="1"/>
  <c r="N747" i="15"/>
  <c r="O747" i="15" s="1"/>
  <c r="N749" i="15"/>
  <c r="O749" i="15" s="1"/>
  <c r="N750" i="15"/>
  <c r="O750" i="15" s="1"/>
  <c r="N751" i="15"/>
  <c r="A751" i="15" s="1"/>
  <c r="N752" i="15"/>
  <c r="A752" i="15" s="1"/>
  <c r="N753" i="15"/>
  <c r="A753" i="15" s="1"/>
  <c r="N754" i="15"/>
  <c r="O754" i="15" s="1"/>
  <c r="N755" i="15"/>
  <c r="O755" i="15" s="1"/>
  <c r="N760" i="15"/>
  <c r="O760" i="15" s="1"/>
  <c r="N761" i="15"/>
  <c r="O761" i="15" s="1"/>
  <c r="N762" i="15"/>
  <c r="O762" i="15" s="1"/>
  <c r="N763" i="15"/>
  <c r="O763" i="15" s="1"/>
  <c r="N768" i="15"/>
  <c r="A768" i="15" s="1"/>
  <c r="N769" i="15"/>
  <c r="A769" i="15" s="1"/>
  <c r="N770" i="15"/>
  <c r="O770" i="15" s="1"/>
  <c r="N771" i="15"/>
  <c r="A771" i="15" s="1"/>
  <c r="N776" i="15"/>
  <c r="O776" i="15" s="1"/>
  <c r="N777" i="15"/>
  <c r="A777" i="15" s="1"/>
  <c r="N778" i="15"/>
  <c r="O778" i="15" s="1"/>
  <c r="N779" i="15"/>
  <c r="O779" i="15" s="1"/>
  <c r="N784" i="15"/>
  <c r="A784" i="15" s="1"/>
  <c r="N785" i="15"/>
  <c r="A785" i="15" s="1"/>
  <c r="N786" i="15"/>
  <c r="O786" i="15" s="1"/>
  <c r="N787" i="15"/>
  <c r="O787" i="15" s="1"/>
  <c r="N792" i="15"/>
  <c r="O792" i="15" s="1"/>
  <c r="N793" i="15"/>
  <c r="O793" i="15" s="1"/>
  <c r="N794" i="15"/>
  <c r="O794" i="15" s="1"/>
  <c r="N795" i="15"/>
  <c r="O795" i="15" s="1"/>
  <c r="N800" i="15"/>
  <c r="A800" i="15" s="1"/>
  <c r="N801" i="15"/>
  <c r="A801" i="15" s="1"/>
  <c r="N802" i="15"/>
  <c r="O802" i="15" s="1"/>
  <c r="N803" i="15"/>
  <c r="O803" i="15" s="1"/>
  <c r="N808" i="15"/>
  <c r="A808" i="15" s="1"/>
  <c r="N901" i="15"/>
  <c r="O901" i="15" s="1"/>
  <c r="N902" i="15"/>
  <c r="O902" i="15" s="1"/>
  <c r="N905" i="15"/>
  <c r="O905" i="15" s="1"/>
  <c r="N906" i="15"/>
  <c r="A906" i="15" s="1"/>
  <c r="N907" i="15"/>
  <c r="A907" i="15" s="1"/>
  <c r="N909" i="15"/>
  <c r="O909" i="15" s="1"/>
  <c r="N219" i="15"/>
  <c r="A219" i="15" s="1"/>
  <c r="N222" i="15"/>
  <c r="A222" i="15" s="1"/>
  <c r="N223" i="15"/>
  <c r="O223" i="15" s="1"/>
  <c r="N224" i="15"/>
  <c r="A224" i="15" s="1"/>
  <c r="N225" i="15"/>
  <c r="O225" i="15" s="1"/>
  <c r="N245" i="15"/>
  <c r="A245" i="15" s="1"/>
  <c r="N284" i="15"/>
  <c r="A284" i="15" s="1"/>
  <c r="N427" i="15"/>
  <c r="A427" i="15" s="1"/>
  <c r="N430" i="15"/>
  <c r="A430" i="15" s="1"/>
  <c r="N431" i="15"/>
  <c r="O431" i="15" s="1"/>
  <c r="N433" i="15"/>
  <c r="O433" i="15" s="1"/>
  <c r="N434" i="15"/>
  <c r="A434" i="15" s="1"/>
  <c r="N436" i="15"/>
  <c r="A436" i="15" s="1"/>
  <c r="N437" i="15"/>
  <c r="O437" i="15" s="1"/>
  <c r="N438" i="15"/>
  <c r="A438" i="15" s="1"/>
  <c r="N439" i="15"/>
  <c r="O439" i="15" s="1"/>
  <c r="N440" i="15"/>
  <c r="A440" i="15" s="1"/>
  <c r="N443" i="15"/>
  <c r="A443" i="15" s="1"/>
  <c r="N446" i="15"/>
  <c r="A446" i="15" s="1"/>
  <c r="N504" i="15"/>
  <c r="A504" i="15" s="1"/>
  <c r="N505" i="15"/>
  <c r="O505" i="15" s="1"/>
  <c r="N506" i="15"/>
  <c r="O506" i="15" s="1"/>
  <c r="N510" i="15"/>
  <c r="A510" i="15" s="1"/>
  <c r="N511" i="15"/>
  <c r="O511" i="15" s="1"/>
  <c r="N512" i="15"/>
  <c r="A512" i="15" s="1"/>
  <c r="N516" i="15"/>
  <c r="O516" i="15" s="1"/>
  <c r="N518" i="15"/>
  <c r="O518" i="15" s="1"/>
  <c r="N520" i="15"/>
  <c r="A520" i="15" s="1"/>
  <c r="N521" i="15"/>
  <c r="O521" i="15" s="1"/>
  <c r="N522" i="15"/>
  <c r="A522" i="15" s="1"/>
  <c r="N523" i="15"/>
  <c r="A523" i="15" s="1"/>
  <c r="N524" i="15"/>
  <c r="O524" i="15" s="1"/>
  <c r="N525" i="15"/>
  <c r="A525" i="15" s="1"/>
  <c r="N527" i="15"/>
  <c r="O527" i="15" s="1"/>
  <c r="N528" i="15"/>
  <c r="A528" i="15" s="1"/>
  <c r="N530" i="15"/>
  <c r="O530" i="15" s="1"/>
  <c r="N533" i="15"/>
  <c r="A533" i="15" s="1"/>
  <c r="N536" i="15"/>
  <c r="O536" i="15" s="1"/>
  <c r="N537" i="15"/>
  <c r="A537" i="15" s="1"/>
  <c r="N538" i="15"/>
  <c r="O538" i="15" s="1"/>
  <c r="N541" i="15"/>
  <c r="A541" i="15" s="1"/>
  <c r="N544" i="15"/>
  <c r="A544" i="15" s="1"/>
  <c r="N545" i="15"/>
  <c r="A545" i="15" s="1"/>
  <c r="N546" i="15"/>
  <c r="O546" i="15" s="1"/>
  <c r="N549" i="15"/>
  <c r="A549" i="15" s="1"/>
  <c r="N552" i="15"/>
  <c r="O552" i="15" s="1"/>
  <c r="N558" i="15"/>
  <c r="O558" i="15" s="1"/>
  <c r="N560" i="15"/>
  <c r="O560" i="15" s="1"/>
  <c r="N566" i="15"/>
  <c r="O566" i="15" s="1"/>
  <c r="N567" i="15"/>
  <c r="O567" i="15" s="1"/>
  <c r="N568" i="15"/>
  <c r="A568" i="15" s="1"/>
  <c r="N573" i="15"/>
  <c r="A573" i="15" s="1"/>
  <c r="N576" i="15"/>
  <c r="A576" i="15" s="1"/>
  <c r="N579" i="15"/>
  <c r="O579" i="15" s="1"/>
  <c r="N580" i="15"/>
  <c r="O580" i="15" s="1"/>
  <c r="N581" i="15"/>
  <c r="A581" i="15" s="1"/>
  <c r="N582" i="15"/>
  <c r="O582" i="15" s="1"/>
  <c r="N584" i="15"/>
  <c r="A584" i="15" s="1"/>
  <c r="N585" i="15"/>
  <c r="A585" i="15" s="1"/>
  <c r="N586" i="15"/>
  <c r="O586" i="15" s="1"/>
  <c r="N587" i="15"/>
  <c r="A587" i="15" s="1"/>
  <c r="N588" i="15"/>
  <c r="O588" i="15" s="1"/>
  <c r="N589" i="15"/>
  <c r="A589" i="15" s="1"/>
  <c r="N607" i="15"/>
  <c r="O607" i="15" s="1"/>
  <c r="N835" i="15"/>
  <c r="A835" i="15" s="1"/>
  <c r="N836" i="15"/>
  <c r="A836" i="15" s="1"/>
  <c r="N837" i="15"/>
  <c r="A837" i="15" s="1"/>
  <c r="N838" i="15"/>
  <c r="O838" i="15" s="1"/>
  <c r="N843" i="15"/>
  <c r="O843" i="15" s="1"/>
  <c r="N844" i="15"/>
  <c r="O844" i="15" s="1"/>
  <c r="N845" i="15"/>
  <c r="O845" i="15" s="1"/>
  <c r="N846" i="15"/>
  <c r="A846" i="15" s="1"/>
  <c r="N851" i="15"/>
  <c r="A851" i="15" s="1"/>
  <c r="N894" i="15"/>
  <c r="O894" i="15" s="1"/>
  <c r="N502" i="15"/>
  <c r="A502" i="15" s="1"/>
  <c r="N151" i="15"/>
  <c r="O151" i="15" s="1"/>
  <c r="N152" i="15"/>
  <c r="A152" i="15" s="1"/>
  <c r="N155" i="15"/>
  <c r="A155" i="15" s="1"/>
  <c r="N156" i="15"/>
  <c r="O156" i="15" s="1"/>
  <c r="N157" i="15"/>
  <c r="O157" i="15" s="1"/>
  <c r="N158" i="15"/>
  <c r="O158" i="15" s="1"/>
  <c r="N159" i="15"/>
  <c r="O159" i="15" s="1"/>
  <c r="N160" i="15"/>
  <c r="A160" i="15" s="1"/>
  <c r="N163" i="15"/>
  <c r="A163" i="15" s="1"/>
  <c r="N165" i="15"/>
  <c r="A165" i="15" s="1"/>
  <c r="N168" i="15"/>
  <c r="A168" i="15" s="1"/>
  <c r="N171" i="15"/>
  <c r="A171" i="15" s="1"/>
  <c r="N172" i="15"/>
  <c r="A172" i="15" s="1"/>
  <c r="N178" i="15"/>
  <c r="O178" i="15" s="1"/>
  <c r="N179" i="15"/>
  <c r="A179" i="15" s="1"/>
  <c r="N180" i="15"/>
  <c r="A180" i="15" s="1"/>
  <c r="N181" i="15"/>
  <c r="O181" i="15" s="1"/>
  <c r="N187" i="15"/>
  <c r="O187" i="15" s="1"/>
  <c r="N189" i="15"/>
  <c r="A189" i="15" s="1"/>
  <c r="N195" i="15"/>
  <c r="A195" i="15" s="1"/>
  <c r="N198" i="15"/>
  <c r="O198" i="15" s="1"/>
  <c r="N199" i="15"/>
  <c r="O199" i="15" s="1"/>
  <c r="N243" i="15"/>
  <c r="O243" i="15" s="1"/>
  <c r="N270" i="15"/>
  <c r="O270" i="15" s="1"/>
  <c r="N271" i="15"/>
  <c r="A271" i="15" s="1"/>
  <c r="N272" i="15"/>
  <c r="A272" i="15" s="1"/>
  <c r="N498" i="15"/>
  <c r="O498" i="15" s="1"/>
  <c r="N499" i="15"/>
  <c r="O499" i="15" s="1"/>
  <c r="N500" i="15"/>
  <c r="O500" i="15" s="1"/>
  <c r="N501" i="15"/>
  <c r="A501" i="15" s="1"/>
  <c r="N816" i="15"/>
  <c r="A816" i="15" s="1"/>
  <c r="N817" i="15"/>
  <c r="O817" i="15" s="1"/>
  <c r="N818" i="15"/>
  <c r="O818" i="15" s="1"/>
  <c r="N932" i="15"/>
  <c r="A932" i="15" s="1"/>
  <c r="N412" i="15"/>
  <c r="O412" i="15" s="1"/>
  <c r="N413" i="15"/>
  <c r="A413" i="15" s="1"/>
  <c r="N414" i="15"/>
  <c r="O414" i="15" s="1"/>
  <c r="N417" i="15"/>
  <c r="O417" i="15" s="1"/>
  <c r="N454" i="15"/>
  <c r="A454" i="15" s="1"/>
  <c r="N457" i="15"/>
  <c r="A457" i="15" s="1"/>
  <c r="I2" i="15"/>
  <c r="N379" i="15"/>
  <c r="A379" i="15" s="1"/>
  <c r="N380" i="15"/>
  <c r="A380" i="15" s="1"/>
  <c r="N381" i="15"/>
  <c r="A381" i="15" s="1"/>
  <c r="N382" i="15"/>
  <c r="A382" i="15" s="1"/>
  <c r="N384" i="15"/>
  <c r="O384" i="15" s="1"/>
  <c r="N396" i="15"/>
  <c r="O396" i="15" s="1"/>
  <c r="N397" i="15"/>
  <c r="O397" i="15" s="1"/>
  <c r="N398" i="15"/>
  <c r="O398" i="15" s="1"/>
  <c r="N399" i="15"/>
  <c r="O399" i="15" s="1"/>
  <c r="N422" i="15"/>
  <c r="O422" i="15" s="1"/>
  <c r="N460" i="15"/>
  <c r="A460" i="15" s="1"/>
  <c r="N463" i="15"/>
  <c r="O463" i="15" s="1"/>
  <c r="N465" i="15"/>
  <c r="O465" i="15" s="1"/>
  <c r="N471" i="15"/>
  <c r="A471" i="15" s="1"/>
  <c r="N472" i="15"/>
  <c r="A472" i="15" s="1"/>
  <c r="N473" i="15"/>
  <c r="A473" i="15" s="1"/>
  <c r="N474" i="15"/>
  <c r="O474" i="15" s="1"/>
  <c r="N475" i="15"/>
  <c r="A475" i="15" s="1"/>
  <c r="N476" i="15"/>
  <c r="A476" i="15" s="1"/>
  <c r="N478" i="15"/>
  <c r="A478" i="15" s="1"/>
  <c r="N479" i="15"/>
  <c r="A479" i="15" s="1"/>
  <c r="N487" i="15"/>
  <c r="O487" i="15" s="1"/>
  <c r="N490" i="15"/>
  <c r="O490" i="15" s="1"/>
  <c r="N493" i="15"/>
  <c r="O493" i="15" s="1"/>
  <c r="N494" i="15"/>
  <c r="O494" i="15" s="1"/>
  <c r="N495" i="15"/>
  <c r="A495" i="15" s="1"/>
  <c r="N496" i="15"/>
  <c r="A496" i="15" s="1"/>
  <c r="N497" i="15"/>
  <c r="O497" i="15" s="1"/>
  <c r="N260" i="15"/>
  <c r="A260" i="15" s="1"/>
  <c r="N609" i="15"/>
  <c r="O609" i="15" s="1"/>
  <c r="N610" i="15"/>
  <c r="A610" i="15" s="1"/>
  <c r="N616" i="15"/>
  <c r="A616" i="15" s="1"/>
  <c r="N622" i="15"/>
  <c r="O622" i="15" s="1"/>
  <c r="N624" i="15"/>
  <c r="A624" i="15" s="1"/>
  <c r="N625" i="15"/>
  <c r="A625" i="15" s="1"/>
  <c r="N627" i="15"/>
  <c r="O627" i="15" s="1"/>
  <c r="N628" i="15"/>
  <c r="O628" i="15" s="1"/>
  <c r="N820" i="15"/>
  <c r="O820" i="15" s="1"/>
  <c r="N918" i="15"/>
  <c r="O918" i="15" s="1"/>
  <c r="N934" i="15"/>
  <c r="A934" i="15" s="1"/>
  <c r="N935" i="15"/>
  <c r="A935" i="15" s="1"/>
  <c r="N936" i="15"/>
  <c r="A936" i="15" s="1"/>
  <c r="N62" i="15"/>
  <c r="A62" i="15" s="1"/>
  <c r="N63" i="15"/>
  <c r="O63" i="15" s="1"/>
  <c r="N64" i="15"/>
  <c r="O64" i="15" s="1"/>
  <c r="N66" i="15"/>
  <c r="O66" i="15" s="1"/>
  <c r="N67" i="15"/>
  <c r="O67" i="15" s="1"/>
  <c r="N68" i="15"/>
  <c r="O68" i="15" s="1"/>
  <c r="N69" i="15"/>
  <c r="O69" i="15" s="1"/>
  <c r="N70" i="15"/>
  <c r="O70" i="15" s="1"/>
  <c r="N72" i="15"/>
  <c r="A72" i="15" s="1"/>
  <c r="N75" i="15"/>
  <c r="O75" i="15" s="1"/>
  <c r="N78" i="15"/>
  <c r="A78" i="15" s="1"/>
  <c r="N79" i="15"/>
  <c r="O79" i="15" s="1"/>
  <c r="N80" i="15"/>
  <c r="O80" i="15" s="1"/>
  <c r="N83" i="15"/>
  <c r="O83" i="15" s="1"/>
  <c r="N88" i="15"/>
  <c r="A88" i="15" s="1"/>
  <c r="N89" i="15"/>
  <c r="O89" i="15" s="1"/>
  <c r="N90" i="15"/>
  <c r="O90" i="15" s="1"/>
  <c r="N91" i="15"/>
  <c r="O91" i="15" s="1"/>
  <c r="N92" i="15"/>
  <c r="O92" i="15" s="1"/>
  <c r="N93" i="15"/>
  <c r="A93" i="15" s="1"/>
  <c r="N96" i="15"/>
  <c r="A96" i="15" s="1"/>
  <c r="N99" i="15"/>
  <c r="A99" i="15" s="1"/>
  <c r="N102" i="15"/>
  <c r="O102" i="15" s="1"/>
  <c r="N104" i="15"/>
  <c r="A104" i="15" s="1"/>
  <c r="N107" i="15"/>
  <c r="A107" i="15" s="1"/>
  <c r="N110" i="15"/>
  <c r="O110" i="15" s="1"/>
  <c r="N111" i="15"/>
  <c r="O111" i="15" s="1"/>
  <c r="N113" i="15"/>
  <c r="O113" i="15" s="1"/>
  <c r="N114" i="15"/>
  <c r="O114" i="15" s="1"/>
  <c r="N115" i="15"/>
  <c r="A115" i="15" s="1"/>
  <c r="N116" i="15"/>
  <c r="A116" i="15" s="1"/>
  <c r="N117" i="15"/>
  <c r="O117" i="15" s="1"/>
  <c r="N119" i="15"/>
  <c r="O119" i="15" s="1"/>
  <c r="N120" i="15"/>
  <c r="A120" i="15" s="1"/>
  <c r="N123" i="15"/>
  <c r="O123" i="15" s="1"/>
  <c r="N124" i="15"/>
  <c r="A124" i="15" s="1"/>
  <c r="N125" i="15"/>
  <c r="A125" i="15" s="1"/>
  <c r="N128" i="15"/>
  <c r="A128" i="15" s="1"/>
  <c r="N131" i="15"/>
  <c r="A131" i="15" s="1"/>
  <c r="N132" i="15"/>
  <c r="O132" i="15" s="1"/>
  <c r="N133" i="15"/>
  <c r="A133" i="15" s="1"/>
  <c r="N134" i="15"/>
  <c r="O134" i="15" s="1"/>
  <c r="N135" i="15"/>
  <c r="O135" i="15" s="1"/>
  <c r="N136" i="15"/>
  <c r="A136" i="15" s="1"/>
  <c r="N139" i="15"/>
  <c r="A139" i="15" s="1"/>
  <c r="N145" i="15"/>
  <c r="A145" i="15" s="1"/>
  <c r="N147" i="15"/>
  <c r="A147" i="15" s="1"/>
  <c r="N148" i="15"/>
  <c r="O148" i="15" s="1"/>
  <c r="N240" i="15"/>
  <c r="O240" i="15" s="1"/>
  <c r="N280" i="15"/>
  <c r="A280" i="15" s="1"/>
  <c r="N281" i="15"/>
  <c r="A281" i="15" s="1"/>
  <c r="N282" i="15"/>
  <c r="A282" i="15" s="1"/>
  <c r="N390" i="15"/>
  <c r="A390" i="15" s="1"/>
  <c r="N409" i="15"/>
  <c r="O409" i="15" s="1"/>
  <c r="N410" i="15"/>
  <c r="O410" i="15" s="1"/>
  <c r="N411" i="15"/>
  <c r="A411" i="15" s="1"/>
  <c r="N690" i="15"/>
  <c r="A690" i="15" s="1"/>
  <c r="N823" i="15"/>
  <c r="A823" i="15" s="1"/>
  <c r="N886" i="15"/>
  <c r="O886" i="15" s="1"/>
  <c r="N888" i="15"/>
  <c r="O888" i="15" s="1"/>
  <c r="N890" i="15"/>
  <c r="A890" i="15" s="1"/>
  <c r="N891" i="15"/>
  <c r="A891" i="15" s="1"/>
  <c r="N925" i="15"/>
  <c r="O925" i="15" s="1"/>
  <c r="N927" i="15"/>
  <c r="O927" i="15" s="1"/>
  <c r="N928" i="15"/>
  <c r="O928" i="15" s="1"/>
  <c r="N929" i="15"/>
  <c r="A929" i="15" s="1"/>
  <c r="N20" i="15"/>
  <c r="O20" i="15" s="1"/>
  <c r="N22" i="15"/>
  <c r="O22" i="15" s="1"/>
  <c r="N24" i="15"/>
  <c r="O24" i="15" s="1"/>
  <c r="N26" i="15"/>
  <c r="O26" i="15" s="1"/>
  <c r="N28" i="15"/>
  <c r="O28" i="15" s="1"/>
  <c r="N30" i="15"/>
  <c r="O30" i="15" s="1"/>
  <c r="N32" i="15"/>
  <c r="O32" i="15" s="1"/>
  <c r="N33" i="15"/>
  <c r="O33" i="15" s="1"/>
  <c r="N34" i="15"/>
  <c r="A34" i="15" s="1"/>
  <c r="N35" i="15"/>
  <c r="O35" i="15" s="1"/>
  <c r="N36" i="15"/>
  <c r="O36" i="15" s="1"/>
  <c r="N37" i="15"/>
  <c r="O37" i="15" s="1"/>
  <c r="N38" i="15"/>
  <c r="O38" i="15" s="1"/>
  <c r="N39" i="15"/>
  <c r="O39" i="15" s="1"/>
  <c r="N40" i="15"/>
  <c r="O40" i="15" s="1"/>
  <c r="N41" i="15"/>
  <c r="O41" i="15" s="1"/>
  <c r="N47" i="15"/>
  <c r="A47" i="15" s="1"/>
  <c r="N49" i="15"/>
  <c r="O49" i="15" s="1"/>
  <c r="N50" i="15"/>
  <c r="O50" i="15" s="1"/>
  <c r="N52" i="15"/>
  <c r="O52" i="15" s="1"/>
  <c r="N53" i="15"/>
  <c r="A53" i="15" s="1"/>
  <c r="N203" i="15"/>
  <c r="A203" i="15" s="1"/>
  <c r="N205" i="15"/>
  <c r="O205" i="15" s="1"/>
  <c r="N250" i="15"/>
  <c r="O250" i="15" s="1"/>
  <c r="N252" i="15"/>
  <c r="A252" i="15" s="1"/>
  <c r="N352" i="15"/>
  <c r="O352" i="15" s="1"/>
  <c r="N356" i="15"/>
  <c r="A356" i="15" s="1"/>
  <c r="N357" i="15"/>
  <c r="A357" i="15" s="1"/>
  <c r="N358" i="15"/>
  <c r="O358" i="15" s="1"/>
  <c r="N359" i="15"/>
  <c r="O359" i="15" s="1"/>
  <c r="N361" i="15"/>
  <c r="A361" i="15" s="1"/>
  <c r="N362" i="15"/>
  <c r="O362" i="15" s="1"/>
  <c r="N366" i="15"/>
  <c r="O366" i="15" s="1"/>
  <c r="N448" i="15"/>
  <c r="O448" i="15" s="1"/>
  <c r="N449" i="15"/>
  <c r="A449" i="15" s="1"/>
  <c r="N592" i="15"/>
  <c r="O592" i="15" s="1"/>
  <c r="N593" i="15"/>
  <c r="O593" i="15" s="1"/>
  <c r="N594" i="15"/>
  <c r="O594" i="15" s="1"/>
  <c r="N595" i="15"/>
  <c r="O595" i="15" s="1"/>
  <c r="N596" i="15"/>
  <c r="O596" i="15" s="1"/>
  <c r="N597" i="15"/>
  <c r="A597" i="15" s="1"/>
  <c r="N600" i="15"/>
  <c r="A600" i="15" s="1"/>
  <c r="N602" i="15"/>
  <c r="A602" i="15" s="1"/>
  <c r="N674" i="15"/>
  <c r="O674" i="15" s="1"/>
  <c r="N675" i="15"/>
  <c r="A675" i="15" s="1"/>
  <c r="N677" i="15"/>
  <c r="O677" i="15" s="1"/>
  <c r="N682" i="15"/>
  <c r="O682" i="15" s="1"/>
  <c r="N685" i="15"/>
  <c r="O685" i="15" s="1"/>
  <c r="N701" i="15"/>
  <c r="A701" i="15" s="1"/>
  <c r="N704" i="15"/>
  <c r="A704" i="15" s="1"/>
  <c r="N705" i="15"/>
  <c r="A705" i="15" s="1"/>
  <c r="N707" i="15"/>
  <c r="A707" i="15" s="1"/>
  <c r="N708" i="15"/>
  <c r="A708" i="15" s="1"/>
  <c r="N709" i="15"/>
  <c r="A709" i="15" s="1"/>
  <c r="N712" i="15"/>
  <c r="A712" i="15" s="1"/>
  <c r="N715" i="15"/>
  <c r="O715" i="15" s="1"/>
  <c r="N718" i="15"/>
  <c r="A718" i="15" s="1"/>
  <c r="N719" i="15"/>
  <c r="O719" i="15" s="1"/>
  <c r="N720" i="15"/>
  <c r="A720" i="15" s="1"/>
  <c r="N722" i="15"/>
  <c r="O722" i="15" s="1"/>
  <c r="N723" i="15"/>
  <c r="A723" i="15" s="1"/>
  <c r="N726" i="15"/>
  <c r="A726" i="15" s="1"/>
  <c r="N729" i="15"/>
  <c r="A729" i="15" s="1"/>
  <c r="N730" i="15"/>
  <c r="A730" i="15" s="1"/>
  <c r="N731" i="15"/>
  <c r="A731" i="15" s="1"/>
  <c r="N733" i="15"/>
  <c r="A733" i="15" s="1"/>
  <c r="N737" i="15"/>
  <c r="O737" i="15" s="1"/>
  <c r="N738" i="15"/>
  <c r="A738" i="15" s="1"/>
  <c r="N859" i="15"/>
  <c r="A859" i="15" s="1"/>
  <c r="N861" i="15"/>
  <c r="A861" i="15" s="1"/>
  <c r="N862" i="15"/>
  <c r="O862" i="15" s="1"/>
  <c r="N865" i="15"/>
  <c r="O865" i="15" s="1"/>
  <c r="N867" i="15"/>
  <c r="A867" i="15" s="1"/>
  <c r="N869" i="15"/>
  <c r="O869" i="15" s="1"/>
  <c r="N870" i="15"/>
  <c r="O870" i="15" s="1"/>
  <c r="N873" i="15"/>
  <c r="O873" i="15" s="1"/>
  <c r="N874" i="15"/>
  <c r="A874" i="15" s="1"/>
  <c r="N875" i="15"/>
  <c r="A875" i="15" s="1"/>
  <c r="N877" i="15"/>
  <c r="A877" i="15" s="1"/>
  <c r="N878" i="15"/>
  <c r="O878" i="15" s="1"/>
  <c r="N882" i="15"/>
  <c r="A882" i="15" s="1"/>
  <c r="N883" i="15"/>
  <c r="A883" i="15" s="1"/>
  <c r="N898" i="15"/>
  <c r="A898" i="15" s="1"/>
  <c r="N899" i="15"/>
  <c r="A899" i="15" s="1"/>
  <c r="N921" i="15"/>
  <c r="O921" i="15" s="1"/>
  <c r="N19" i="15"/>
  <c r="O19" i="15" s="1"/>
  <c r="N21" i="15"/>
  <c r="A21" i="15" s="1"/>
  <c r="N23" i="15"/>
  <c r="A23" i="15" s="1"/>
  <c r="N25" i="15"/>
  <c r="O25" i="15" s="1"/>
  <c r="N27" i="15"/>
  <c r="O27" i="15" s="1"/>
  <c r="N29" i="15"/>
  <c r="O29" i="15" s="1"/>
  <c r="N31" i="15"/>
  <c r="O31" i="15" s="1"/>
  <c r="N48" i="15"/>
  <c r="O48" i="15" s="1"/>
  <c r="N51" i="15"/>
  <c r="A51" i="15" s="1"/>
  <c r="N386" i="15"/>
  <c r="A386" i="15" s="1"/>
  <c r="N12" i="15"/>
  <c r="O12" i="15" s="1"/>
  <c r="N13" i="15"/>
  <c r="O13" i="15" s="1"/>
  <c r="N14" i="15"/>
  <c r="O14" i="15" s="1"/>
  <c r="N15" i="15"/>
  <c r="O15" i="15" s="1"/>
  <c r="N16" i="15"/>
  <c r="A16" i="15" s="1"/>
  <c r="N17" i="15"/>
  <c r="O17" i="15" s="1"/>
  <c r="N228" i="15"/>
  <c r="O228" i="15" s="1"/>
  <c r="N230" i="15"/>
  <c r="A230" i="15" s="1"/>
  <c r="N231" i="15"/>
  <c r="A231" i="15" s="1"/>
  <c r="N232" i="15"/>
  <c r="A232" i="15" s="1"/>
  <c r="N233" i="15"/>
  <c r="O233" i="15" s="1"/>
  <c r="N235" i="15"/>
  <c r="A235" i="15" s="1"/>
  <c r="N262" i="15"/>
  <c r="O262" i="15" s="1"/>
  <c r="N288" i="15"/>
  <c r="A288" i="15" s="1"/>
  <c r="N290" i="15"/>
  <c r="A290" i="15" s="1"/>
  <c r="N291" i="15"/>
  <c r="O291" i="15" s="1"/>
  <c r="N293" i="15"/>
  <c r="A293" i="15" s="1"/>
  <c r="N296" i="15"/>
  <c r="A296" i="15" s="1"/>
  <c r="N297" i="15"/>
  <c r="A297" i="15" s="1"/>
  <c r="N302" i="15"/>
  <c r="O302" i="15" s="1"/>
  <c r="N303" i="15"/>
  <c r="O303" i="15" s="1"/>
  <c r="N304" i="15"/>
  <c r="O304" i="15" s="1"/>
  <c r="N305" i="15"/>
  <c r="A305" i="15" s="1"/>
  <c r="N306" i="15"/>
  <c r="O306" i="15" s="1"/>
  <c r="N312" i="15"/>
  <c r="A312" i="15" s="1"/>
  <c r="N313" i="15"/>
  <c r="O313" i="15" s="1"/>
  <c r="N314" i="15"/>
  <c r="A314" i="15" s="1"/>
  <c r="N320" i="15"/>
  <c r="A320" i="15" s="1"/>
  <c r="N322" i="15"/>
  <c r="O322" i="15" s="1"/>
  <c r="N323" i="15"/>
  <c r="O323" i="15" s="1"/>
  <c r="N324" i="15"/>
  <c r="O324" i="15" s="1"/>
  <c r="N325" i="15"/>
  <c r="A325" i="15" s="1"/>
  <c r="N328" i="15"/>
  <c r="A328" i="15" s="1"/>
  <c r="N334" i="15"/>
  <c r="O334" i="15" s="1"/>
  <c r="N335" i="15"/>
  <c r="O335" i="15" s="1"/>
  <c r="N336" i="15"/>
  <c r="O336" i="15" s="1"/>
  <c r="N340" i="15"/>
  <c r="O340" i="15" s="1"/>
  <c r="N343" i="15"/>
  <c r="O343" i="15" s="1"/>
  <c r="N344" i="15"/>
  <c r="O344" i="15" s="1"/>
  <c r="N345" i="15"/>
  <c r="O345" i="15" s="1"/>
  <c r="N346" i="15"/>
  <c r="O346" i="15" s="1"/>
  <c r="N348" i="15"/>
  <c r="O348" i="15" s="1"/>
  <c r="N854" i="15"/>
  <c r="A854" i="15" s="1"/>
  <c r="H18" i="15"/>
  <c r="N18" i="15" s="1"/>
  <c r="H688" i="15"/>
  <c r="N688" i="15" s="1"/>
  <c r="H694" i="15"/>
  <c r="H201" i="15"/>
  <c r="N201" i="15" s="1"/>
  <c r="F45" i="15"/>
  <c r="N45" i="15" s="1"/>
  <c r="F834" i="15"/>
  <c r="H853" i="15"/>
  <c r="J285" i="15"/>
  <c r="H591" i="15"/>
  <c r="H893" i="15"/>
  <c r="N893" i="15" s="1"/>
  <c r="H285" i="15"/>
  <c r="H253" i="15"/>
  <c r="N253" i="15" s="1"/>
  <c r="H447" i="15"/>
  <c r="H606" i="15"/>
  <c r="J606" i="15"/>
  <c r="O43" i="15"/>
  <c r="A43" i="15"/>
  <c r="H202" i="15"/>
  <c r="H367" i="15"/>
  <c r="N367" i="15" s="1"/>
  <c r="J691" i="15"/>
  <c r="N691" i="15" s="1"/>
  <c r="N61" i="15"/>
  <c r="N401" i="15"/>
  <c r="H259" i="15"/>
  <c r="H451" i="15"/>
  <c r="N451" i="15" s="1"/>
  <c r="H206" i="15"/>
  <c r="N206" i="15" s="1"/>
  <c r="H811" i="15"/>
  <c r="N811" i="15" s="1"/>
  <c r="J834" i="15"/>
  <c r="J931" i="15"/>
  <c r="N931" i="15" s="1"/>
  <c r="N54" i="15"/>
  <c r="H374" i="15"/>
  <c r="N374" i="15" s="1"/>
  <c r="F447" i="15"/>
  <c r="H923" i="15"/>
  <c r="N923" i="15" s="1"/>
  <c r="O923" i="15" s="1"/>
  <c r="H377" i="15"/>
  <c r="N377" i="15" s="1"/>
  <c r="H885" i="15"/>
  <c r="N885" i="15" s="1"/>
  <c r="H389" i="15"/>
  <c r="H810" i="15"/>
  <c r="H834" i="15"/>
  <c r="N46" i="15"/>
  <c r="N112" i="15"/>
  <c r="N177" i="15"/>
  <c r="N200" i="15"/>
  <c r="H387" i="15"/>
  <c r="H933" i="15"/>
  <c r="J389" i="15"/>
  <c r="N65" i="15"/>
  <c r="N73" i="15"/>
  <c r="N74" i="15"/>
  <c r="N81" i="15"/>
  <c r="N82" i="15"/>
  <c r="N94" i="15"/>
  <c r="N95" i="15"/>
  <c r="N137" i="15"/>
  <c r="N138" i="15"/>
  <c r="N161" i="15"/>
  <c r="N162" i="15"/>
  <c r="N182" i="15"/>
  <c r="N183" i="15"/>
  <c r="N184" i="15"/>
  <c r="N97" i="15"/>
  <c r="N98" i="15"/>
  <c r="N118" i="15"/>
  <c r="N140" i="15"/>
  <c r="N141" i="15"/>
  <c r="N164" i="15"/>
  <c r="N185" i="15"/>
  <c r="N186" i="15"/>
  <c r="N218" i="15"/>
  <c r="J227" i="15"/>
  <c r="N227" i="15" s="1"/>
  <c r="M604" i="15"/>
  <c r="M2" i="15" s="1"/>
  <c r="M8" i="15" s="1"/>
  <c r="N84" i="15"/>
  <c r="N85" i="15"/>
  <c r="N100" i="15"/>
  <c r="N101" i="15"/>
  <c r="N121" i="15"/>
  <c r="N122" i="15"/>
  <c r="N142" i="15"/>
  <c r="N143" i="15"/>
  <c r="N144" i="15"/>
  <c r="N166" i="15"/>
  <c r="N167" i="15"/>
  <c r="N188" i="15"/>
  <c r="O210" i="15"/>
  <c r="A210" i="15"/>
  <c r="A211" i="15"/>
  <c r="O211" i="15"/>
  <c r="A256" i="15"/>
  <c r="O256" i="15"/>
  <c r="N76" i="15"/>
  <c r="N77" i="15"/>
  <c r="N103" i="15"/>
  <c r="N146" i="15"/>
  <c r="N169" i="15"/>
  <c r="N170" i="15"/>
  <c r="N190" i="15"/>
  <c r="N191" i="15"/>
  <c r="N192" i="15"/>
  <c r="H920" i="15"/>
  <c r="N920" i="15" s="1"/>
  <c r="O920" i="15" s="1"/>
  <c r="J259" i="15"/>
  <c r="J810" i="15"/>
  <c r="J248" i="15"/>
  <c r="J202" i="15"/>
  <c r="J933" i="15"/>
  <c r="N71" i="15"/>
  <c r="N86" i="15"/>
  <c r="N87" i="15"/>
  <c r="N105" i="15"/>
  <c r="N106" i="15"/>
  <c r="N126" i="15"/>
  <c r="N127" i="15"/>
  <c r="N149" i="15"/>
  <c r="N173" i="15"/>
  <c r="N193" i="15"/>
  <c r="N194" i="15"/>
  <c r="N204" i="15"/>
  <c r="J268" i="15"/>
  <c r="N268" i="15" s="1"/>
  <c r="J279" i="15"/>
  <c r="N279" i="15" s="1"/>
  <c r="J408" i="15"/>
  <c r="N408" i="15" s="1"/>
  <c r="N108" i="15"/>
  <c r="N109" i="15"/>
  <c r="N129" i="15"/>
  <c r="N130" i="15"/>
  <c r="N150" i="15"/>
  <c r="N153" i="15"/>
  <c r="N154" i="15"/>
  <c r="N174" i="15"/>
  <c r="N175" i="15"/>
  <c r="N176" i="15"/>
  <c r="N196" i="15"/>
  <c r="N197" i="15"/>
  <c r="N241" i="15"/>
  <c r="O255" i="15"/>
  <c r="A255" i="15"/>
  <c r="N244" i="15"/>
  <c r="N249" i="15"/>
  <c r="N251" i="15"/>
  <c r="N257" i="15"/>
  <c r="N258" i="15"/>
  <c r="N326" i="15"/>
  <c r="N327" i="15"/>
  <c r="N349" i="15"/>
  <c r="N350" i="15"/>
  <c r="N351" i="15"/>
  <c r="N246" i="15"/>
  <c r="N247" i="15"/>
  <c r="N286" i="15"/>
  <c r="N287" i="15"/>
  <c r="N307" i="15"/>
  <c r="N308" i="15"/>
  <c r="N309" i="15"/>
  <c r="N329" i="15"/>
  <c r="N330" i="15"/>
  <c r="N353" i="15"/>
  <c r="N354" i="15"/>
  <c r="N289" i="15"/>
  <c r="N310" i="15"/>
  <c r="N311" i="15"/>
  <c r="N331" i="15"/>
  <c r="N332" i="15"/>
  <c r="N333" i="15"/>
  <c r="N226" i="15"/>
  <c r="N234" i="15"/>
  <c r="N292" i="15"/>
  <c r="N360" i="15"/>
  <c r="N220" i="15"/>
  <c r="N266" i="15"/>
  <c r="A267" i="15"/>
  <c r="N269" i="15"/>
  <c r="N277" i="15"/>
  <c r="N283" i="15"/>
  <c r="N294" i="15"/>
  <c r="N295" i="15"/>
  <c r="N315" i="15"/>
  <c r="N316" i="15"/>
  <c r="N317" i="15"/>
  <c r="N337" i="15"/>
  <c r="N338" i="15"/>
  <c r="N363" i="15"/>
  <c r="N364" i="15"/>
  <c r="N370" i="15"/>
  <c r="N221" i="15"/>
  <c r="N229" i="15"/>
  <c r="N265" i="15"/>
  <c r="N274" i="15"/>
  <c r="N276" i="15"/>
  <c r="N278" i="15"/>
  <c r="N298" i="15"/>
  <c r="N318" i="15"/>
  <c r="N319" i="15"/>
  <c r="N341" i="15"/>
  <c r="N342" i="15"/>
  <c r="N365" i="15"/>
  <c r="A373" i="15"/>
  <c r="N236" i="15"/>
  <c r="N237" i="15"/>
  <c r="N239" i="15"/>
  <c r="N242" i="15"/>
  <c r="N261" i="15"/>
  <c r="N263" i="15"/>
  <c r="N273" i="15"/>
  <c r="N275" i="15"/>
  <c r="N299" i="15"/>
  <c r="N300" i="15"/>
  <c r="N301" i="15"/>
  <c r="N321" i="15"/>
  <c r="N355" i="15"/>
  <c r="N400" i="15"/>
  <c r="N477" i="15"/>
  <c r="N388" i="15"/>
  <c r="N415" i="15"/>
  <c r="N416" i="15"/>
  <c r="N419" i="15"/>
  <c r="N441" i="15"/>
  <c r="N442" i="15"/>
  <c r="N450" i="15"/>
  <c r="N453" i="15"/>
  <c r="N455" i="15"/>
  <c r="N456" i="15"/>
  <c r="N459" i="15"/>
  <c r="O459" i="15" s="1"/>
  <c r="N480" i="15"/>
  <c r="N481" i="15"/>
  <c r="N372" i="15"/>
  <c r="N383" i="15"/>
  <c r="N418" i="15"/>
  <c r="N420" i="15"/>
  <c r="N421" i="15"/>
  <c r="N444" i="15"/>
  <c r="N445" i="15"/>
  <c r="N458" i="15"/>
  <c r="N461" i="15"/>
  <c r="N462" i="15"/>
  <c r="N482" i="15"/>
  <c r="N483" i="15"/>
  <c r="N484" i="15"/>
  <c r="A536" i="15"/>
  <c r="N347" i="15"/>
  <c r="N385" i="15"/>
  <c r="N423" i="15"/>
  <c r="N424" i="15"/>
  <c r="N426" i="15"/>
  <c r="N464" i="15"/>
  <c r="N485" i="15"/>
  <c r="N486" i="15"/>
  <c r="N425" i="15"/>
  <c r="N428" i="15"/>
  <c r="N429" i="15"/>
  <c r="N466" i="15"/>
  <c r="N467" i="15"/>
  <c r="N468" i="15"/>
  <c r="N488" i="15"/>
  <c r="N489" i="15"/>
  <c r="N375" i="15"/>
  <c r="N392" i="15"/>
  <c r="N432" i="15"/>
  <c r="N469" i="15"/>
  <c r="N470" i="15"/>
  <c r="N491" i="15"/>
  <c r="N492" i="15"/>
  <c r="N339" i="15"/>
  <c r="N376" i="15"/>
  <c r="N378" i="15"/>
  <c r="N391" i="15"/>
  <c r="N393" i="15"/>
  <c r="N394" i="15"/>
  <c r="N395" i="15"/>
  <c r="O405" i="15"/>
  <c r="N435" i="15"/>
  <c r="N608" i="15"/>
  <c r="N526" i="15"/>
  <c r="N547" i="15"/>
  <c r="N548" i="15"/>
  <c r="N569" i="15"/>
  <c r="N570" i="15"/>
  <c r="N590" i="15"/>
  <c r="N598" i="15"/>
  <c r="N599" i="15"/>
  <c r="N611" i="15"/>
  <c r="N612" i="15"/>
  <c r="N613" i="15"/>
  <c r="N633" i="15"/>
  <c r="N634" i="15"/>
  <c r="N529" i="15"/>
  <c r="N550" i="15"/>
  <c r="N551" i="15"/>
  <c r="N571" i="15"/>
  <c r="N572" i="15"/>
  <c r="N601" i="15"/>
  <c r="N614" i="15"/>
  <c r="N615" i="15"/>
  <c r="A636" i="15"/>
  <c r="N503" i="15"/>
  <c r="N513" i="15"/>
  <c r="N514" i="15"/>
  <c r="N531" i="15"/>
  <c r="N532" i="15"/>
  <c r="N553" i="15"/>
  <c r="N554" i="15"/>
  <c r="N574" i="15"/>
  <c r="N575" i="15"/>
  <c r="N603" i="15"/>
  <c r="N617" i="15"/>
  <c r="N618" i="15"/>
  <c r="N640" i="15"/>
  <c r="N696" i="15"/>
  <c r="N515" i="15"/>
  <c r="N534" i="15"/>
  <c r="N535" i="15"/>
  <c r="N555" i="15"/>
  <c r="N556" i="15"/>
  <c r="N557" i="15"/>
  <c r="N577" i="15"/>
  <c r="N578" i="15"/>
  <c r="N619" i="15"/>
  <c r="N620" i="15"/>
  <c r="N621" i="15"/>
  <c r="N642" i="15"/>
  <c r="N644" i="15"/>
  <c r="N645" i="15"/>
  <c r="N699" i="15"/>
  <c r="N517" i="15"/>
  <c r="N559" i="15"/>
  <c r="N623" i="15"/>
  <c r="N650" i="15"/>
  <c r="N507" i="15"/>
  <c r="N519" i="15"/>
  <c r="N539" i="15"/>
  <c r="N540" i="15"/>
  <c r="N561" i="15"/>
  <c r="N562" i="15"/>
  <c r="N583" i="15"/>
  <c r="N626" i="15"/>
  <c r="N508" i="15"/>
  <c r="N509" i="15"/>
  <c r="N542" i="15"/>
  <c r="N543" i="15"/>
  <c r="N563" i="15"/>
  <c r="N564" i="15"/>
  <c r="N565" i="15"/>
  <c r="N629" i="15"/>
  <c r="N658" i="15"/>
  <c r="N646" i="15"/>
  <c r="N651" i="15"/>
  <c r="N657" i="15"/>
  <c r="N664" i="15"/>
  <c r="N678" i="15"/>
  <c r="N679" i="15"/>
  <c r="N694" i="15"/>
  <c r="N697" i="15"/>
  <c r="N698" i="15"/>
  <c r="N917" i="15"/>
  <c r="N647" i="15"/>
  <c r="N700" i="15"/>
  <c r="N710" i="15"/>
  <c r="N711" i="15"/>
  <c r="N721" i="15"/>
  <c r="N736" i="15"/>
  <c r="N667" i="15"/>
  <c r="N668" i="15"/>
  <c r="N680" i="15"/>
  <c r="N681" i="15"/>
  <c r="N702" i="15"/>
  <c r="N703" i="15"/>
  <c r="N713" i="15"/>
  <c r="N714" i="15"/>
  <c r="N724" i="15"/>
  <c r="N725" i="15"/>
  <c r="N739" i="15"/>
  <c r="N741" i="15"/>
  <c r="N746" i="15"/>
  <c r="N643" i="15"/>
  <c r="N649" i="15"/>
  <c r="N654" i="15"/>
  <c r="N659" i="15"/>
  <c r="N660" i="15"/>
  <c r="N670" i="15"/>
  <c r="N671" i="15"/>
  <c r="N673" i="15"/>
  <c r="N683" i="15"/>
  <c r="N684" i="15"/>
  <c r="N655" i="15"/>
  <c r="N672" i="15"/>
  <c r="N706" i="15"/>
  <c r="N716" i="15"/>
  <c r="N717" i="15"/>
  <c r="N728" i="15"/>
  <c r="N744" i="15"/>
  <c r="N662" i="15"/>
  <c r="N663" i="15"/>
  <c r="N676" i="15"/>
  <c r="N686" i="15"/>
  <c r="N689" i="15"/>
  <c r="N692" i="15"/>
  <c r="N693" i="15"/>
  <c r="N695" i="15"/>
  <c r="N732" i="15"/>
  <c r="N765" i="15"/>
  <c r="N781" i="15"/>
  <c r="N806" i="15"/>
  <c r="N807" i="15"/>
  <c r="N833" i="15"/>
  <c r="N849" i="15"/>
  <c r="N850" i="15"/>
  <c r="N857" i="15"/>
  <c r="N858" i="15"/>
  <c r="N872" i="15"/>
  <c r="N879" i="15"/>
  <c r="N887" i="15"/>
  <c r="N895" i="15"/>
  <c r="N912" i="15"/>
  <c r="N926" i="15"/>
  <c r="N866" i="15"/>
  <c r="N880" i="15"/>
  <c r="N766" i="15"/>
  <c r="N782" i="15"/>
  <c r="N913" i="15"/>
  <c r="N914" i="15"/>
  <c r="N742" i="15"/>
  <c r="N756" i="15"/>
  <c r="N767" i="15"/>
  <c r="N772" i="15"/>
  <c r="N783" i="15"/>
  <c r="N788" i="15"/>
  <c r="N809" i="15"/>
  <c r="N829" i="15"/>
  <c r="N852" i="15"/>
  <c r="N860" i="15"/>
  <c r="N881" i="15"/>
  <c r="N889" i="15"/>
  <c r="N916" i="15"/>
  <c r="N930" i="15"/>
  <c r="N734" i="15"/>
  <c r="N743" i="15"/>
  <c r="N757" i="15"/>
  <c r="N773" i="15"/>
  <c r="N789" i="15"/>
  <c r="N796" i="15"/>
  <c r="N812" i="15"/>
  <c r="N839" i="15"/>
  <c r="N868" i="15"/>
  <c r="N900" i="15"/>
  <c r="N908" i="15"/>
  <c r="N727" i="15"/>
  <c r="N735" i="15"/>
  <c r="N748" i="15"/>
  <c r="N797" i="15"/>
  <c r="N804" i="15"/>
  <c r="N813" i="15"/>
  <c r="N822" i="15"/>
  <c r="N830" i="15"/>
  <c r="N831" i="15"/>
  <c r="N840" i="15"/>
  <c r="N847" i="15"/>
  <c r="N855" i="15"/>
  <c r="N876" i="15"/>
  <c r="N919" i="15"/>
  <c r="N758" i="15"/>
  <c r="N774" i="15"/>
  <c r="N790" i="15"/>
  <c r="N791" i="15"/>
  <c r="N805" i="15"/>
  <c r="N848" i="15"/>
  <c r="N856" i="15"/>
  <c r="N863" i="15"/>
  <c r="N884" i="15"/>
  <c r="N892" i="15"/>
  <c r="N903" i="15"/>
  <c r="N740" i="15"/>
  <c r="N759" i="15"/>
  <c r="N764" i="15"/>
  <c r="N775" i="15"/>
  <c r="N780" i="15"/>
  <c r="N798" i="15"/>
  <c r="N799" i="15"/>
  <c r="N814" i="15"/>
  <c r="N815" i="15"/>
  <c r="N825" i="15"/>
  <c r="N841" i="15"/>
  <c r="N842" i="15"/>
  <c r="N864" i="15"/>
  <c r="N871" i="15"/>
  <c r="N904" i="15"/>
  <c r="N911" i="15"/>
  <c r="N922" i="15"/>
  <c r="O922" i="15" s="1"/>
  <c r="A212" i="15" l="1"/>
  <c r="A506" i="15"/>
  <c r="A579" i="15"/>
  <c r="A216" i="15"/>
  <c r="O209" i="15"/>
  <c r="A254" i="15"/>
  <c r="O208" i="15"/>
  <c r="N238" i="15"/>
  <c r="A238" i="15" s="1"/>
  <c r="A369" i="15"/>
  <c r="A213" i="15"/>
  <c r="O368" i="15"/>
  <c r="N387" i="15"/>
  <c r="O387" i="15" s="1"/>
  <c r="A214" i="15"/>
  <c r="N821" i="15"/>
  <c r="A821" i="15" s="1"/>
  <c r="O371" i="15"/>
  <c r="O215" i="15"/>
  <c r="A207" i="15"/>
  <c r="O495" i="15"/>
  <c r="O245" i="15"/>
  <c r="O932" i="15"/>
  <c r="O752" i="15"/>
  <c r="O522" i="15"/>
  <c r="A824" i="15"/>
  <c r="O906" i="15"/>
  <c r="A552" i="15"/>
  <c r="O104" i="15"/>
  <c r="O861" i="15"/>
  <c r="A412" i="15"/>
  <c r="O290" i="15"/>
  <c r="O936" i="15"/>
  <c r="O726" i="15"/>
  <c r="A927" i="15"/>
  <c r="O800" i="15"/>
  <c r="A588" i="15"/>
  <c r="A656" i="15"/>
  <c r="O217" i="15"/>
  <c r="A521" i="15"/>
  <c r="N591" i="15"/>
  <c r="A591" i="15" s="1"/>
  <c r="O859" i="15"/>
  <c r="A593" i="15"/>
  <c r="O708" i="15"/>
  <c r="A779" i="15"/>
  <c r="A404" i="15"/>
  <c r="A677" i="15"/>
  <c r="A763" i="15"/>
  <c r="O549" i="15"/>
  <c r="A39" i="15"/>
  <c r="O769" i="15"/>
  <c r="O712" i="15"/>
  <c r="N853" i="15"/>
  <c r="A853" i="15" s="1"/>
  <c r="O413" i="15"/>
  <c r="O523" i="15"/>
  <c r="A406" i="15"/>
  <c r="O661" i="15"/>
  <c r="O361" i="15"/>
  <c r="O785" i="15"/>
  <c r="A322" i="15"/>
  <c r="A340" i="15"/>
  <c r="A674" i="15"/>
  <c r="A794" i="15"/>
  <c r="A873" i="15"/>
  <c r="N248" i="15"/>
  <c r="A248" i="15" s="1"/>
  <c r="A592" i="15"/>
  <c r="O632" i="15"/>
  <c r="O235" i="15"/>
  <c r="A398" i="15"/>
  <c r="A493" i="15"/>
  <c r="O652" i="15"/>
  <c r="O55" i="15"/>
  <c r="O891" i="15"/>
  <c r="O271" i="15"/>
  <c r="O899" i="15"/>
  <c r="O573" i="15"/>
  <c r="O434" i="15"/>
  <c r="A26" i="15"/>
  <c r="O145" i="15"/>
  <c r="O473" i="15"/>
  <c r="O738" i="15"/>
  <c r="O357" i="15"/>
  <c r="N606" i="15"/>
  <c r="O606" i="15" s="1"/>
  <c r="O589" i="15"/>
  <c r="A225" i="15"/>
  <c r="A38" i="15"/>
  <c r="O907" i="15"/>
  <c r="A622" i="15"/>
  <c r="O380" i="15"/>
  <c r="O436" i="15"/>
  <c r="O460" i="15"/>
  <c r="A580" i="15"/>
  <c r="O576" i="15"/>
  <c r="A57" i="15"/>
  <c r="A69" i="15"/>
  <c r="O440" i="15"/>
  <c r="O637" i="15"/>
  <c r="A843" i="15"/>
  <c r="O533" i="15"/>
  <c r="O751" i="15"/>
  <c r="O935" i="15"/>
  <c r="A422" i="15"/>
  <c r="O496" i="15"/>
  <c r="O305" i="15"/>
  <c r="F2" i="15"/>
  <c r="O56" i="15"/>
  <c r="O875" i="15"/>
  <c r="A437" i="15"/>
  <c r="O476" i="15"/>
  <c r="A304" i="15"/>
  <c r="A156" i="15"/>
  <c r="A844" i="15"/>
  <c r="O784" i="15"/>
  <c r="O284" i="15"/>
  <c r="O475" i="15"/>
  <c r="O288" i="15"/>
  <c r="O675" i="15"/>
  <c r="A474" i="15"/>
  <c r="O165" i="15"/>
  <c r="O272" i="15"/>
  <c r="A187" i="15"/>
  <c r="O723" i="15"/>
  <c r="A303" i="15"/>
  <c r="O116" i="15"/>
  <c r="O874" i="15"/>
  <c r="A905" i="15"/>
  <c r="A795" i="15"/>
  <c r="A925" i="15"/>
  <c r="A410" i="15"/>
  <c r="O379" i="15"/>
  <c r="O152" i="15"/>
  <c r="O605" i="15"/>
  <c r="A635" i="15"/>
  <c r="A494" i="15"/>
  <c r="O131" i="15"/>
  <c r="O653" i="15"/>
  <c r="A505" i="15"/>
  <c r="O587" i="15"/>
  <c r="A399" i="15"/>
  <c r="A262" i="15"/>
  <c r="A358" i="15"/>
  <c r="O823" i="15"/>
  <c r="A682" i="15"/>
  <c r="O690" i="15"/>
  <c r="O537" i="15"/>
  <c r="A359" i="15"/>
  <c r="A240" i="15"/>
  <c r="O877" i="15"/>
  <c r="A928" i="15"/>
  <c r="A595" i="15"/>
  <c r="O510" i="15"/>
  <c r="A324" i="15"/>
  <c r="O189" i="15"/>
  <c r="A499" i="15"/>
  <c r="O381" i="15"/>
  <c r="O709" i="15"/>
  <c r="O411" i="15"/>
  <c r="O168" i="15"/>
  <c r="A102" i="15"/>
  <c r="A89" i="15"/>
  <c r="O666" i="15"/>
  <c r="O203" i="15"/>
  <c r="A639" i="15"/>
  <c r="O707" i="15"/>
  <c r="A546" i="15"/>
  <c r="O478" i="15"/>
  <c r="A323" i="15"/>
  <c r="A343" i="15"/>
  <c r="A498" i="15"/>
  <c r="A722" i="15"/>
  <c r="O320" i="15"/>
  <c r="A52" i="15"/>
  <c r="O147" i="15"/>
  <c r="A48" i="15"/>
  <c r="A119" i="15"/>
  <c r="A37" i="15"/>
  <c r="O88" i="15"/>
  <c r="O669" i="15"/>
  <c r="O808" i="15"/>
  <c r="A832" i="15"/>
  <c r="O816" i="15"/>
  <c r="O733" i="15"/>
  <c r="O454" i="15"/>
  <c r="A487" i="15"/>
  <c r="A747" i="15"/>
  <c r="O600" i="15"/>
  <c r="A869" i="15"/>
  <c r="O648" i="15"/>
  <c r="O16" i="15"/>
  <c r="A516" i="15"/>
  <c r="A793" i="15"/>
  <c r="O53" i="15"/>
  <c r="A28" i="15"/>
  <c r="O99" i="15"/>
  <c r="O179" i="15"/>
  <c r="A313" i="15"/>
  <c r="A527" i="15"/>
  <c r="O136" i="15"/>
  <c r="O51" i="15"/>
  <c r="A113" i="15"/>
  <c r="O867" i="15"/>
  <c r="O264" i="15"/>
  <c r="O93" i="15"/>
  <c r="O545" i="15"/>
  <c r="A760" i="15"/>
  <c r="A745" i="15"/>
  <c r="A894" i="15"/>
  <c r="A567" i="15"/>
  <c r="O544" i="15"/>
  <c r="A820" i="15"/>
  <c r="A817" i="15"/>
  <c r="O883" i="15"/>
  <c r="A787" i="15"/>
  <c r="A776" i="15"/>
  <c r="A755" i="15"/>
  <c r="A719" i="15"/>
  <c r="A631" i="15"/>
  <c r="A431" i="15"/>
  <c r="O430" i="15"/>
  <c r="O641" i="15"/>
  <c r="O124" i="15"/>
  <c r="A66" i="15"/>
  <c r="A761" i="15"/>
  <c r="A803" i="15"/>
  <c r="O771" i="15"/>
  <c r="O704" i="15"/>
  <c r="A609" i="15"/>
  <c r="O584" i="15"/>
  <c r="O443" i="15"/>
  <c r="A396" i="15"/>
  <c r="O219" i="15"/>
  <c r="A792" i="15"/>
  <c r="A630" i="15"/>
  <c r="O356" i="15"/>
  <c r="A243" i="15"/>
  <c r="A159" i="15"/>
  <c r="A13" i="15"/>
  <c r="A49" i="15"/>
  <c r="A888" i="15"/>
  <c r="O282" i="15"/>
  <c r="O836" i="15"/>
  <c r="A628" i="15"/>
  <c r="O541" i="15"/>
  <c r="A910" i="15"/>
  <c r="A749" i="15"/>
  <c r="A334" i="15"/>
  <c r="O222" i="15"/>
  <c r="N933" i="15"/>
  <c r="A933" i="15" s="1"/>
  <c r="O777" i="15"/>
  <c r="O585" i="15"/>
  <c r="A348" i="15"/>
  <c r="A111" i="15"/>
  <c r="A123" i="15"/>
  <c r="A819" i="15"/>
  <c r="N285" i="15"/>
  <c r="A285" i="15" s="1"/>
  <c r="O314" i="15"/>
  <c r="O180" i="15"/>
  <c r="A59" i="15"/>
  <c r="N202" i="15"/>
  <c r="O202" i="15" s="1"/>
  <c r="O625" i="15"/>
  <c r="A638" i="15"/>
  <c r="O133" i="15"/>
  <c r="O62" i="15"/>
  <c r="O801" i="15"/>
  <c r="O753" i="15"/>
  <c r="A685" i="15"/>
  <c r="A560" i="15"/>
  <c r="N389" i="15"/>
  <c r="A389" i="15" s="1"/>
  <c r="O171" i="15"/>
  <c r="A827" i="15"/>
  <c r="O846" i="15"/>
  <c r="O172" i="15"/>
  <c r="A826" i="15"/>
  <c r="A845" i="15"/>
  <c r="A228" i="15"/>
  <c r="O438" i="15"/>
  <c r="O929" i="15"/>
  <c r="O768" i="15"/>
  <c r="A594" i="15"/>
  <c r="O729" i="15"/>
  <c r="A558" i="15"/>
  <c r="O624" i="15"/>
  <c r="A132" i="15"/>
  <c r="A17" i="15"/>
  <c r="O21" i="15"/>
  <c r="A75" i="15"/>
  <c r="A862" i="15"/>
  <c r="A344" i="15"/>
  <c r="O407" i="15"/>
  <c r="A306" i="15"/>
  <c r="A205" i="15"/>
  <c r="A148" i="15"/>
  <c r="A117" i="15"/>
  <c r="A32" i="15"/>
  <c r="A19" i="15"/>
  <c r="O72" i="15"/>
  <c r="O386" i="15"/>
  <c r="A665" i="15"/>
  <c r="A414" i="15"/>
  <c r="N259" i="15"/>
  <c r="A259" i="15" s="1"/>
  <c r="A70" i="15"/>
  <c r="O155" i="15"/>
  <c r="A596" i="15"/>
  <c r="A500" i="15"/>
  <c r="J2" i="15"/>
  <c r="J6" i="15" s="1"/>
  <c r="A40" i="15"/>
  <c r="A30" i="15"/>
  <c r="O581" i="15"/>
  <c r="A250" i="15"/>
  <c r="A90" i="15"/>
  <c r="O610" i="15"/>
  <c r="O260" i="15"/>
  <c r="A270" i="15"/>
  <c r="A158" i="15"/>
  <c r="A14" i="15"/>
  <c r="A20" i="15"/>
  <c r="O837" i="15"/>
  <c r="O160" i="15"/>
  <c r="A29" i="15"/>
  <c r="O446" i="15"/>
  <c r="O231" i="15"/>
  <c r="O312" i="15"/>
  <c r="A901" i="15"/>
  <c r="O851" i="15"/>
  <c r="O835" i="15"/>
  <c r="A582" i="15"/>
  <c r="A518" i="15"/>
  <c r="O402" i="15"/>
  <c r="A566" i="15"/>
  <c r="O528" i="15"/>
  <c r="O457" i="15"/>
  <c r="O501" i="15"/>
  <c r="A223" i="15"/>
  <c r="A199" i="15"/>
  <c r="O78" i="15"/>
  <c r="A64" i="15"/>
  <c r="O525" i="15"/>
  <c r="O828" i="15"/>
  <c r="O882" i="15"/>
  <c r="O705" i="15"/>
  <c r="A417" i="15"/>
  <c r="O502" i="15"/>
  <c r="O125" i="15"/>
  <c r="O854" i="15"/>
  <c r="O512" i="15"/>
  <c r="O281" i="15"/>
  <c r="O252" i="15"/>
  <c r="A178" i="15"/>
  <c r="O60" i="15"/>
  <c r="O731" i="15"/>
  <c r="O472" i="15"/>
  <c r="A25" i="15"/>
  <c r="A878" i="15"/>
  <c r="A31" i="15"/>
  <c r="A24" i="15"/>
  <c r="A838" i="15"/>
  <c r="A586" i="15"/>
  <c r="A627" i="15"/>
  <c r="A607" i="15"/>
  <c r="O520" i="15"/>
  <c r="O382" i="15"/>
  <c r="O115" i="15"/>
  <c r="A83" i="15"/>
  <c r="O934" i="15"/>
  <c r="A909" i="15"/>
  <c r="A786" i="15"/>
  <c r="A778" i="15"/>
  <c r="A770" i="15"/>
  <c r="A762" i="15"/>
  <c r="A754" i="15"/>
  <c r="A818" i="15"/>
  <c r="A737" i="15"/>
  <c r="O730" i="15"/>
  <c r="A530" i="15"/>
  <c r="O427" i="15"/>
  <c r="A439" i="15"/>
  <c r="O568" i="15"/>
  <c r="A463" i="15"/>
  <c r="A302" i="15"/>
  <c r="A151" i="15"/>
  <c r="A181" i="15"/>
  <c r="A134" i="15"/>
  <c r="O107" i="15"/>
  <c r="A80" i="15"/>
  <c r="O602" i="15"/>
  <c r="A433" i="15"/>
  <c r="O297" i="15"/>
  <c r="A15" i="15"/>
  <c r="A68" i="15"/>
  <c r="O915" i="15"/>
  <c r="A865" i="15"/>
  <c r="A524" i="15"/>
  <c r="A198" i="15"/>
  <c r="A41" i="15"/>
  <c r="A902" i="15"/>
  <c r="O224" i="15"/>
  <c r="A157" i="15"/>
  <c r="A36" i="15"/>
  <c r="O58" i="15"/>
  <c r="A91" i="15"/>
  <c r="A63" i="15"/>
  <c r="O195" i="15"/>
  <c r="O163" i="15"/>
  <c r="A409" i="15"/>
  <c r="A336" i="15"/>
  <c r="A802" i="15"/>
  <c r="A538" i="15"/>
  <c r="A511" i="15"/>
  <c r="O616" i="15"/>
  <c r="O504" i="15"/>
  <c r="A750" i="15"/>
  <c r="O403" i="15"/>
  <c r="A345" i="15"/>
  <c r="O128" i="15"/>
  <c r="O120" i="15"/>
  <c r="A50" i="15"/>
  <c r="A33" i="15"/>
  <c r="N447" i="15"/>
  <c r="O447" i="15" s="1"/>
  <c r="H2" i="15"/>
  <c r="H8" i="15" s="1"/>
  <c r="O701" i="15"/>
  <c r="A490" i="15"/>
  <c r="O96" i="15"/>
  <c r="O720" i="15"/>
  <c r="O718" i="15"/>
  <c r="A384" i="15"/>
  <c r="A362" i="15"/>
  <c r="A352" i="15"/>
  <c r="A918" i="15"/>
  <c r="O230" i="15"/>
  <c r="A233" i="15"/>
  <c r="A110" i="15"/>
  <c r="O280" i="15"/>
  <c r="A135" i="15"/>
  <c r="A92" i="15"/>
  <c r="A12" i="15"/>
  <c r="A35" i="15"/>
  <c r="A27" i="15"/>
  <c r="O23" i="15"/>
  <c r="O898" i="15"/>
  <c r="A886" i="15"/>
  <c r="A715" i="15"/>
  <c r="O390" i="15"/>
  <c r="O449" i="15"/>
  <c r="A335" i="15"/>
  <c r="O293" i="15"/>
  <c r="O471" i="15"/>
  <c r="O325" i="15"/>
  <c r="O47" i="15"/>
  <c r="O139" i="15"/>
  <c r="A67" i="15"/>
  <c r="O890" i="15"/>
  <c r="A870" i="15"/>
  <c r="A465" i="15"/>
  <c r="A448" i="15"/>
  <c r="A397" i="15"/>
  <c r="A291" i="15"/>
  <c r="A497" i="15"/>
  <c r="O479" i="15"/>
  <c r="O328" i="15"/>
  <c r="O296" i="15"/>
  <c r="O232" i="15"/>
  <c r="A114" i="15"/>
  <c r="A79" i="15"/>
  <c r="O34" i="15"/>
  <c r="A22" i="15"/>
  <c r="O597" i="15"/>
  <c r="A346" i="15"/>
  <c r="O389" i="15"/>
  <c r="O279" i="15"/>
  <c r="A279" i="15"/>
  <c r="O227" i="15"/>
  <c r="A227" i="15"/>
  <c r="A367" i="15"/>
  <c r="O367" i="15"/>
  <c r="O408" i="15"/>
  <c r="A408" i="15"/>
  <c r="A860" i="15"/>
  <c r="O860" i="15"/>
  <c r="O626" i="15"/>
  <c r="A626" i="15"/>
  <c r="O805" i="15"/>
  <c r="A805" i="15"/>
  <c r="O734" i="15"/>
  <c r="A734" i="15"/>
  <c r="O913" i="15"/>
  <c r="A913" i="15"/>
  <c r="A781" i="15"/>
  <c r="O781" i="15"/>
  <c r="A644" i="15"/>
  <c r="O644" i="15"/>
  <c r="O756" i="15"/>
  <c r="A756" i="15"/>
  <c r="A660" i="15"/>
  <c r="O660" i="15"/>
  <c r="O539" i="15"/>
  <c r="A539" i="15"/>
  <c r="A517" i="15"/>
  <c r="O517" i="15"/>
  <c r="O556" i="15"/>
  <c r="A556" i="15"/>
  <c r="O554" i="15"/>
  <c r="A554" i="15"/>
  <c r="O601" i="15"/>
  <c r="A601" i="15"/>
  <c r="O529" i="15"/>
  <c r="A529" i="15"/>
  <c r="O598" i="15"/>
  <c r="A598" i="15"/>
  <c r="A435" i="15"/>
  <c r="O435" i="15"/>
  <c r="O394" i="15"/>
  <c r="A394" i="15"/>
  <c r="A492" i="15"/>
  <c r="O492" i="15"/>
  <c r="O488" i="15"/>
  <c r="A488" i="15"/>
  <c r="O424" i="15"/>
  <c r="A424" i="15"/>
  <c r="O462" i="15"/>
  <c r="A462" i="15"/>
  <c r="O477" i="15"/>
  <c r="A477" i="15"/>
  <c r="O275" i="15"/>
  <c r="A275" i="15"/>
  <c r="O242" i="15"/>
  <c r="A242" i="15"/>
  <c r="O278" i="15"/>
  <c r="A278" i="15"/>
  <c r="O265" i="15"/>
  <c r="A265" i="15"/>
  <c r="O315" i="15"/>
  <c r="A315" i="15"/>
  <c r="O234" i="15"/>
  <c r="A234" i="15"/>
  <c r="O331" i="15"/>
  <c r="A331" i="15"/>
  <c r="A309" i="15"/>
  <c r="O309" i="15"/>
  <c r="O150" i="15"/>
  <c r="A150" i="15"/>
  <c r="O204" i="15"/>
  <c r="A204" i="15"/>
  <c r="O105" i="15"/>
  <c r="A105" i="15"/>
  <c r="O190" i="15"/>
  <c r="A190" i="15"/>
  <c r="O143" i="15"/>
  <c r="A143" i="15"/>
  <c r="O84" i="15"/>
  <c r="A84" i="15"/>
  <c r="O186" i="15"/>
  <c r="A186" i="15"/>
  <c r="O162" i="15"/>
  <c r="A162" i="15"/>
  <c r="A18" i="15"/>
  <c r="O18" i="15"/>
  <c r="A42" i="15"/>
  <c r="O42" i="15"/>
  <c r="O401" i="15"/>
  <c r="A401" i="15"/>
  <c r="A671" i="15"/>
  <c r="O671" i="15"/>
  <c r="O748" i="15"/>
  <c r="A748" i="15"/>
  <c r="A767" i="15"/>
  <c r="O767" i="15"/>
  <c r="O670" i="15"/>
  <c r="A670" i="15"/>
  <c r="O647" i="15"/>
  <c r="A647" i="15"/>
  <c r="O540" i="15"/>
  <c r="A540" i="15"/>
  <c r="O740" i="15"/>
  <c r="A740" i="15"/>
  <c r="A912" i="15"/>
  <c r="O912" i="15"/>
  <c r="A725" i="15"/>
  <c r="O725" i="15"/>
  <c r="A565" i="15"/>
  <c r="O565" i="15"/>
  <c r="A650" i="15"/>
  <c r="O650" i="15"/>
  <c r="O814" i="15"/>
  <c r="A814" i="15"/>
  <c r="A916" i="15"/>
  <c r="O916" i="15"/>
  <c r="A687" i="15"/>
  <c r="O687" i="15"/>
  <c r="O716" i="15"/>
  <c r="A716" i="15"/>
  <c r="O724" i="15"/>
  <c r="A724" i="15"/>
  <c r="O564" i="15"/>
  <c r="A564" i="15"/>
  <c r="O583" i="15"/>
  <c r="A583" i="15"/>
  <c r="O519" i="15"/>
  <c r="A519" i="15"/>
  <c r="O559" i="15"/>
  <c r="A559" i="15"/>
  <c r="A621" i="15"/>
  <c r="O621" i="15"/>
  <c r="A468" i="15"/>
  <c r="O468" i="15"/>
  <c r="O423" i="15"/>
  <c r="A423" i="15"/>
  <c r="O461" i="15"/>
  <c r="A461" i="15"/>
  <c r="O239" i="15"/>
  <c r="A239" i="15"/>
  <c r="A229" i="15"/>
  <c r="O229" i="15"/>
  <c r="O295" i="15"/>
  <c r="A295" i="15"/>
  <c r="O311" i="15"/>
  <c r="A311" i="15"/>
  <c r="O170" i="15"/>
  <c r="A170" i="15"/>
  <c r="O142" i="15"/>
  <c r="A142" i="15"/>
  <c r="O185" i="15"/>
  <c r="A185" i="15"/>
  <c r="O161" i="15"/>
  <c r="A161" i="15"/>
  <c r="O95" i="15"/>
  <c r="A95" i="15"/>
  <c r="O885" i="15"/>
  <c r="A885" i="15"/>
  <c r="O54" i="15"/>
  <c r="A54" i="15"/>
  <c r="O893" i="15"/>
  <c r="A893" i="15"/>
  <c r="O797" i="15"/>
  <c r="A797" i="15"/>
  <c r="O806" i="15"/>
  <c r="A806" i="15"/>
  <c r="O744" i="15"/>
  <c r="A744" i="15"/>
  <c r="A825" i="15"/>
  <c r="O825" i="15"/>
  <c r="O662" i="15"/>
  <c r="A662" i="15"/>
  <c r="O739" i="15"/>
  <c r="A739" i="15"/>
  <c r="O840" i="15"/>
  <c r="A840" i="15"/>
  <c r="A930" i="15"/>
  <c r="O930" i="15"/>
  <c r="O896" i="15"/>
  <c r="A896" i="15"/>
  <c r="A858" i="15"/>
  <c r="O858" i="15"/>
  <c r="O689" i="15"/>
  <c r="A689" i="15"/>
  <c r="A717" i="15"/>
  <c r="O717" i="15"/>
  <c r="A903" i="15"/>
  <c r="O903" i="15"/>
  <c r="O727" i="15"/>
  <c r="A727" i="15"/>
  <c r="O857" i="15"/>
  <c r="A857" i="15"/>
  <c r="O169" i="15"/>
  <c r="A169" i="15"/>
  <c r="O122" i="15"/>
  <c r="A122" i="15"/>
  <c r="O118" i="15"/>
  <c r="A118" i="15"/>
  <c r="O138" i="15"/>
  <c r="A138" i="15"/>
  <c r="O94" i="15"/>
  <c r="A94" i="15"/>
  <c r="O811" i="15"/>
  <c r="A811" i="15"/>
  <c r="N834" i="15"/>
  <c r="O834" i="15" s="1"/>
  <c r="A839" i="15"/>
  <c r="O839" i="15"/>
  <c r="A872" i="15"/>
  <c r="O872" i="15"/>
  <c r="A847" i="15"/>
  <c r="O847" i="15"/>
  <c r="O680" i="15"/>
  <c r="A680" i="15"/>
  <c r="O678" i="15"/>
  <c r="A678" i="15"/>
  <c r="O574" i="15"/>
  <c r="A574" i="15"/>
  <c r="A791" i="15"/>
  <c r="O791" i="15"/>
  <c r="O829" i="15"/>
  <c r="A829" i="15"/>
  <c r="A668" i="15"/>
  <c r="O668" i="15"/>
  <c r="A911" i="15"/>
  <c r="O911" i="15"/>
  <c r="O659" i="15"/>
  <c r="A659" i="15"/>
  <c r="O667" i="15"/>
  <c r="A667" i="15"/>
  <c r="A509" i="15"/>
  <c r="O509" i="15"/>
  <c r="O553" i="15"/>
  <c r="A553" i="15"/>
  <c r="O393" i="15"/>
  <c r="A393" i="15"/>
  <c r="O491" i="15"/>
  <c r="A491" i="15"/>
  <c r="O442" i="15"/>
  <c r="A442" i="15"/>
  <c r="O276" i="15"/>
  <c r="A276" i="15"/>
  <c r="O220" i="15"/>
  <c r="A220" i="15"/>
  <c r="O226" i="15"/>
  <c r="A226" i="15"/>
  <c r="O194" i="15"/>
  <c r="A194" i="15"/>
  <c r="O904" i="15"/>
  <c r="A904" i="15"/>
  <c r="O774" i="15"/>
  <c r="A774" i="15"/>
  <c r="A796" i="15"/>
  <c r="O796" i="15"/>
  <c r="A850" i="15"/>
  <c r="O850" i="15"/>
  <c r="O686" i="15"/>
  <c r="A686" i="15"/>
  <c r="O721" i="15"/>
  <c r="A721" i="15"/>
  <c r="O697" i="15"/>
  <c r="A697" i="15"/>
  <c r="O508" i="15"/>
  <c r="A508" i="15"/>
  <c r="O620" i="15"/>
  <c r="A620" i="15"/>
  <c r="O634" i="15"/>
  <c r="A634" i="15"/>
  <c r="O391" i="15"/>
  <c r="A391" i="15"/>
  <c r="O470" i="15"/>
  <c r="A470" i="15"/>
  <c r="O467" i="15"/>
  <c r="A467" i="15"/>
  <c r="O385" i="15"/>
  <c r="A385" i="15"/>
  <c r="O274" i="15"/>
  <c r="A274" i="15"/>
  <c r="O221" i="15"/>
  <c r="A221" i="15"/>
  <c r="O294" i="15"/>
  <c r="A294" i="15"/>
  <c r="O196" i="15"/>
  <c r="A196" i="15"/>
  <c r="O193" i="15"/>
  <c r="A193" i="15"/>
  <c r="O86" i="15"/>
  <c r="A86" i="15"/>
  <c r="O822" i="15"/>
  <c r="A822" i="15"/>
  <c r="A746" i="15"/>
  <c r="O746" i="15"/>
  <c r="O711" i="15"/>
  <c r="A711" i="15"/>
  <c r="A657" i="15"/>
  <c r="O657" i="15"/>
  <c r="O619" i="15"/>
  <c r="A619" i="15"/>
  <c r="O532" i="15"/>
  <c r="A532" i="15"/>
  <c r="O615" i="15"/>
  <c r="A615" i="15"/>
  <c r="O571" i="15"/>
  <c r="A571" i="15"/>
  <c r="O633" i="15"/>
  <c r="A633" i="15"/>
  <c r="A378" i="15"/>
  <c r="O378" i="15"/>
  <c r="O469" i="15"/>
  <c r="A469" i="15"/>
  <c r="O392" i="15"/>
  <c r="A392" i="15"/>
  <c r="O466" i="15"/>
  <c r="A466" i="15"/>
  <c r="O347" i="15"/>
  <c r="A347" i="15"/>
  <c r="O445" i="15"/>
  <c r="A445" i="15"/>
  <c r="O383" i="15"/>
  <c r="A383" i="15"/>
  <c r="O456" i="15"/>
  <c r="A456" i="15"/>
  <c r="A419" i="15"/>
  <c r="O419" i="15"/>
  <c r="O236" i="15"/>
  <c r="A236" i="15"/>
  <c r="O319" i="15"/>
  <c r="A319" i="15"/>
  <c r="O377" i="15"/>
  <c r="A377" i="15"/>
  <c r="O283" i="15"/>
  <c r="A283" i="15"/>
  <c r="O292" i="15"/>
  <c r="A292" i="15"/>
  <c r="O287" i="15"/>
  <c r="A287" i="15"/>
  <c r="O351" i="15"/>
  <c r="A351" i="15"/>
  <c r="O249" i="15"/>
  <c r="A249" i="15"/>
  <c r="A176" i="15"/>
  <c r="O176" i="15"/>
  <c r="O173" i="15"/>
  <c r="A173" i="15"/>
  <c r="A71" i="15"/>
  <c r="O71" i="15"/>
  <c r="O146" i="15"/>
  <c r="A146" i="15"/>
  <c r="O103" i="15"/>
  <c r="A103" i="15"/>
  <c r="O188" i="15"/>
  <c r="A188" i="15"/>
  <c r="O121" i="15"/>
  <c r="A121" i="15"/>
  <c r="O98" i="15"/>
  <c r="A98" i="15"/>
  <c r="O137" i="15"/>
  <c r="A137" i="15"/>
  <c r="O82" i="15"/>
  <c r="A82" i="15"/>
  <c r="O177" i="15"/>
  <c r="A177" i="15"/>
  <c r="A61" i="15"/>
  <c r="O61" i="15"/>
  <c r="O45" i="15"/>
  <c r="A45" i="15"/>
  <c r="O841" i="15"/>
  <c r="A841" i="15"/>
  <c r="O772" i="15"/>
  <c r="A772" i="15"/>
  <c r="A693" i="15"/>
  <c r="O693" i="15"/>
  <c r="O700" i="15"/>
  <c r="A700" i="15"/>
  <c r="A759" i="15"/>
  <c r="O759" i="15"/>
  <c r="A815" i="15"/>
  <c r="O815" i="15"/>
  <c r="O897" i="15"/>
  <c r="A897" i="15"/>
  <c r="O790" i="15"/>
  <c r="A790" i="15"/>
  <c r="A698" i="15"/>
  <c r="O698" i="15"/>
  <c r="O555" i="15"/>
  <c r="A555" i="15"/>
  <c r="O273" i="15"/>
  <c r="A273" i="15"/>
  <c r="O197" i="15"/>
  <c r="A197" i="15"/>
  <c r="O130" i="15"/>
  <c r="A130" i="15"/>
  <c r="O149" i="15"/>
  <c r="A149" i="15"/>
  <c r="A892" i="15"/>
  <c r="O892" i="15"/>
  <c r="A931" i="15"/>
  <c r="O931" i="15"/>
  <c r="O732" i="15"/>
  <c r="A732" i="15"/>
  <c r="A706" i="15"/>
  <c r="O706" i="15"/>
  <c r="O654" i="15"/>
  <c r="A654" i="15"/>
  <c r="A714" i="15"/>
  <c r="O714" i="15"/>
  <c r="O535" i="15"/>
  <c r="A535" i="15"/>
  <c r="O590" i="15"/>
  <c r="A590" i="15"/>
  <c r="O485" i="15"/>
  <c r="A485" i="15"/>
  <c r="A237" i="15"/>
  <c r="O237" i="15"/>
  <c r="O310" i="15"/>
  <c r="A310" i="15"/>
  <c r="O241" i="15"/>
  <c r="A241" i="15"/>
  <c r="O129" i="15"/>
  <c r="A129" i="15"/>
  <c r="A871" i="15"/>
  <c r="O871" i="15"/>
  <c r="A884" i="15"/>
  <c r="O884" i="15"/>
  <c r="A908" i="15"/>
  <c r="O908" i="15"/>
  <c r="O889" i="15"/>
  <c r="A889" i="15"/>
  <c r="A866" i="15"/>
  <c r="O866" i="15"/>
  <c r="A684" i="15"/>
  <c r="O684" i="15"/>
  <c r="O713" i="15"/>
  <c r="A713" i="15"/>
  <c r="O694" i="15"/>
  <c r="A694" i="15"/>
  <c r="O534" i="15"/>
  <c r="A534" i="15"/>
  <c r="O570" i="15"/>
  <c r="A570" i="15"/>
  <c r="O864" i="15"/>
  <c r="A864" i="15"/>
  <c r="A919" i="15"/>
  <c r="O919" i="15"/>
  <c r="A900" i="15"/>
  <c r="O900" i="15"/>
  <c r="A887" i="15"/>
  <c r="O887" i="15"/>
  <c r="A833" i="15"/>
  <c r="O833" i="15"/>
  <c r="O683" i="15"/>
  <c r="A683" i="15"/>
  <c r="O643" i="15"/>
  <c r="A643" i="15"/>
  <c r="O703" i="15"/>
  <c r="A703" i="15"/>
  <c r="O710" i="15"/>
  <c r="A710" i="15"/>
  <c r="O691" i="15"/>
  <c r="A691" i="15"/>
  <c r="O651" i="15"/>
  <c r="A651" i="15"/>
  <c r="A658" i="15"/>
  <c r="O658" i="15"/>
  <c r="O542" i="15"/>
  <c r="A542" i="15"/>
  <c r="O562" i="15"/>
  <c r="A562" i="15"/>
  <c r="O507" i="15"/>
  <c r="A507" i="15"/>
  <c r="O515" i="15"/>
  <c r="A515" i="15"/>
  <c r="N604" i="15"/>
  <c r="O531" i="15"/>
  <c r="A531" i="15"/>
  <c r="O614" i="15"/>
  <c r="A614" i="15"/>
  <c r="O551" i="15"/>
  <c r="A551" i="15"/>
  <c r="A613" i="15"/>
  <c r="O613" i="15"/>
  <c r="O569" i="15"/>
  <c r="A569" i="15"/>
  <c r="O376" i="15"/>
  <c r="A376" i="15"/>
  <c r="O375" i="15"/>
  <c r="A375" i="15"/>
  <c r="O429" i="15"/>
  <c r="A429" i="15"/>
  <c r="O444" i="15"/>
  <c r="A444" i="15"/>
  <c r="O372" i="15"/>
  <c r="A372" i="15"/>
  <c r="O455" i="15"/>
  <c r="A455" i="15"/>
  <c r="O321" i="15"/>
  <c r="A321" i="15"/>
  <c r="O374" i="15"/>
  <c r="A374" i="15"/>
  <c r="O318" i="15"/>
  <c r="A318" i="15"/>
  <c r="O370" i="15"/>
  <c r="A370" i="15"/>
  <c r="O338" i="15"/>
  <c r="A338" i="15"/>
  <c r="A277" i="15"/>
  <c r="O277" i="15"/>
  <c r="O354" i="15"/>
  <c r="A354" i="15"/>
  <c r="O286" i="15"/>
  <c r="A286" i="15"/>
  <c r="A350" i="15"/>
  <c r="O350" i="15"/>
  <c r="O244" i="15"/>
  <c r="A244" i="15"/>
  <c r="O175" i="15"/>
  <c r="A175" i="15"/>
  <c r="O109" i="15"/>
  <c r="A109" i="15"/>
  <c r="A77" i="15"/>
  <c r="O77" i="15"/>
  <c r="O164" i="15"/>
  <c r="A164" i="15"/>
  <c r="O97" i="15"/>
  <c r="A97" i="15"/>
  <c r="O81" i="15"/>
  <c r="A81" i="15"/>
  <c r="A855" i="15"/>
  <c r="O855" i="15"/>
  <c r="A743" i="15"/>
  <c r="O743" i="15"/>
  <c r="A663" i="15"/>
  <c r="O663" i="15"/>
  <c r="O655" i="15"/>
  <c r="A655" i="15"/>
  <c r="A852" i="15"/>
  <c r="O852" i="15"/>
  <c r="A926" i="15"/>
  <c r="O926" i="15"/>
  <c r="A728" i="15"/>
  <c r="O728" i="15"/>
  <c r="A736" i="15"/>
  <c r="O736" i="15"/>
  <c r="O503" i="15"/>
  <c r="A503" i="15"/>
  <c r="A735" i="15"/>
  <c r="O735" i="15"/>
  <c r="A765" i="15"/>
  <c r="O765" i="15"/>
  <c r="O917" i="15"/>
  <c r="A917" i="15"/>
  <c r="A642" i="15"/>
  <c r="O642" i="15"/>
  <c r="A831" i="15"/>
  <c r="O831" i="15"/>
  <c r="A812" i="15"/>
  <c r="O812" i="15"/>
  <c r="O742" i="15"/>
  <c r="A742" i="15"/>
  <c r="O880" i="15"/>
  <c r="A880" i="15"/>
  <c r="O618" i="15"/>
  <c r="A618" i="15"/>
  <c r="O486" i="15"/>
  <c r="A486" i="15"/>
  <c r="A342" i="15"/>
  <c r="O342" i="15"/>
  <c r="O308" i="15"/>
  <c r="A308" i="15"/>
  <c r="O87" i="15"/>
  <c r="A87" i="15"/>
  <c r="A799" i="15"/>
  <c r="O799" i="15"/>
  <c r="O830" i="15"/>
  <c r="A830" i="15"/>
  <c r="O782" i="15"/>
  <c r="A782" i="15"/>
  <c r="A895" i="15"/>
  <c r="O895" i="15"/>
  <c r="O664" i="15"/>
  <c r="A664" i="15"/>
  <c r="O563" i="15"/>
  <c r="A563" i="15"/>
  <c r="O617" i="15"/>
  <c r="A617" i="15"/>
  <c r="O572" i="15"/>
  <c r="A572" i="15"/>
  <c r="O526" i="15"/>
  <c r="A526" i="15"/>
  <c r="O458" i="15"/>
  <c r="A458" i="15"/>
  <c r="O441" i="15"/>
  <c r="A441" i="15"/>
  <c r="O355" i="15"/>
  <c r="A355" i="15"/>
  <c r="O263" i="15"/>
  <c r="A263" i="15"/>
  <c r="O341" i="15"/>
  <c r="A341" i="15"/>
  <c r="O307" i="15"/>
  <c r="A307" i="15"/>
  <c r="O251" i="15"/>
  <c r="A251" i="15"/>
  <c r="O798" i="15"/>
  <c r="A798" i="15"/>
  <c r="O758" i="15"/>
  <c r="A758" i="15"/>
  <c r="O789" i="15"/>
  <c r="A789" i="15"/>
  <c r="A809" i="15"/>
  <c r="O809" i="15"/>
  <c r="O766" i="15"/>
  <c r="A766" i="15"/>
  <c r="O849" i="15"/>
  <c r="A849" i="15"/>
  <c r="A676" i="15"/>
  <c r="O676" i="15"/>
  <c r="A649" i="15"/>
  <c r="O649" i="15"/>
  <c r="O543" i="15"/>
  <c r="A543" i="15"/>
  <c r="O623" i="15"/>
  <c r="A623" i="15"/>
  <c r="O780" i="15"/>
  <c r="A780" i="15"/>
  <c r="A863" i="15"/>
  <c r="O863" i="15"/>
  <c r="O813" i="15"/>
  <c r="A813" i="15"/>
  <c r="O773" i="15"/>
  <c r="A773" i="15"/>
  <c r="O788" i="15"/>
  <c r="A788" i="15"/>
  <c r="A842" i="15"/>
  <c r="O842" i="15"/>
  <c r="A775" i="15"/>
  <c r="O775" i="15"/>
  <c r="O856" i="15"/>
  <c r="A856" i="15"/>
  <c r="A876" i="15"/>
  <c r="O876" i="15"/>
  <c r="A804" i="15"/>
  <c r="O804" i="15"/>
  <c r="A868" i="15"/>
  <c r="O868" i="15"/>
  <c r="O757" i="15"/>
  <c r="A757" i="15"/>
  <c r="O881" i="15"/>
  <c r="A881" i="15"/>
  <c r="A783" i="15"/>
  <c r="O783" i="15"/>
  <c r="A879" i="15"/>
  <c r="O879" i="15"/>
  <c r="A807" i="15"/>
  <c r="O807" i="15"/>
  <c r="O695" i="15"/>
  <c r="A695" i="15"/>
  <c r="O672" i="15"/>
  <c r="A672" i="15"/>
  <c r="O673" i="15"/>
  <c r="A673" i="15"/>
  <c r="O702" i="15"/>
  <c r="A702" i="15"/>
  <c r="O688" i="15"/>
  <c r="A688" i="15"/>
  <c r="O646" i="15"/>
  <c r="A646" i="15"/>
  <c r="A629" i="15"/>
  <c r="O629" i="15"/>
  <c r="O561" i="15"/>
  <c r="A561" i="15"/>
  <c r="O699" i="15"/>
  <c r="A699" i="15"/>
  <c r="O578" i="15"/>
  <c r="A578" i="15"/>
  <c r="A696" i="15"/>
  <c r="O696" i="15"/>
  <c r="O603" i="15"/>
  <c r="A603" i="15"/>
  <c r="O514" i="15"/>
  <c r="A514" i="15"/>
  <c r="O550" i="15"/>
  <c r="A550" i="15"/>
  <c r="O612" i="15"/>
  <c r="A612" i="15"/>
  <c r="A608" i="15"/>
  <c r="O608" i="15"/>
  <c r="O339" i="15"/>
  <c r="A339" i="15"/>
  <c r="O432" i="15"/>
  <c r="A432" i="15"/>
  <c r="O428" i="15"/>
  <c r="A428" i="15"/>
  <c r="O464" i="15"/>
  <c r="A464" i="15"/>
  <c r="A484" i="15"/>
  <c r="O484" i="15"/>
  <c r="O421" i="15"/>
  <c r="A421" i="15"/>
  <c r="O453" i="15"/>
  <c r="A453" i="15"/>
  <c r="O416" i="15"/>
  <c r="A416" i="15"/>
  <c r="O400" i="15"/>
  <c r="A400" i="15"/>
  <c r="A301" i="15"/>
  <c r="O301" i="15"/>
  <c r="A261" i="15"/>
  <c r="O261" i="15"/>
  <c r="O298" i="15"/>
  <c r="A298" i="15"/>
  <c r="O337" i="15"/>
  <c r="A337" i="15"/>
  <c r="A269" i="15"/>
  <c r="O269" i="15"/>
  <c r="O360" i="15"/>
  <c r="A360" i="15"/>
  <c r="O353" i="15"/>
  <c r="A353" i="15"/>
  <c r="O247" i="15"/>
  <c r="A247" i="15"/>
  <c r="O349" i="15"/>
  <c r="A349" i="15"/>
  <c r="O258" i="15"/>
  <c r="A258" i="15"/>
  <c r="O174" i="15"/>
  <c r="A174" i="15"/>
  <c r="O108" i="15"/>
  <c r="A108" i="15"/>
  <c r="O206" i="15"/>
  <c r="A206" i="15"/>
  <c r="O127" i="15"/>
  <c r="A127" i="15"/>
  <c r="O76" i="15"/>
  <c r="A76" i="15"/>
  <c r="O167" i="15"/>
  <c r="A167" i="15"/>
  <c r="O101" i="15"/>
  <c r="A101" i="15"/>
  <c r="O141" i="15"/>
  <c r="A141" i="15"/>
  <c r="A184" i="15"/>
  <c r="O184" i="15"/>
  <c r="O74" i="15"/>
  <c r="A74" i="15"/>
  <c r="O201" i="15"/>
  <c r="A201" i="15"/>
  <c r="O44" i="15"/>
  <c r="A44" i="15"/>
  <c r="O848" i="15"/>
  <c r="A848" i="15"/>
  <c r="A914" i="15"/>
  <c r="O914" i="15"/>
  <c r="A741" i="15"/>
  <c r="O741" i="15"/>
  <c r="A679" i="15"/>
  <c r="O679" i="15"/>
  <c r="A645" i="15"/>
  <c r="O645" i="15"/>
  <c r="O577" i="15"/>
  <c r="A577" i="15"/>
  <c r="O640" i="15"/>
  <c r="A640" i="15"/>
  <c r="O575" i="15"/>
  <c r="A575" i="15"/>
  <c r="O513" i="15"/>
  <c r="A513" i="15"/>
  <c r="O611" i="15"/>
  <c r="A611" i="15"/>
  <c r="O548" i="15"/>
  <c r="A548" i="15"/>
  <c r="O425" i="15"/>
  <c r="A425" i="15"/>
  <c r="O483" i="15"/>
  <c r="A483" i="15"/>
  <c r="O420" i="15"/>
  <c r="A420" i="15"/>
  <c r="O481" i="15"/>
  <c r="A481" i="15"/>
  <c r="O451" i="15"/>
  <c r="A451" i="15"/>
  <c r="O415" i="15"/>
  <c r="A415" i="15"/>
  <c r="O300" i="15"/>
  <c r="A300" i="15"/>
  <c r="A317" i="15"/>
  <c r="O317" i="15"/>
  <c r="A333" i="15"/>
  <c r="O333" i="15"/>
  <c r="O289" i="15"/>
  <c r="A289" i="15"/>
  <c r="O330" i="15"/>
  <c r="A330" i="15"/>
  <c r="O246" i="15"/>
  <c r="A246" i="15"/>
  <c r="O327" i="15"/>
  <c r="A327" i="15"/>
  <c r="O257" i="15"/>
  <c r="A257" i="15"/>
  <c r="O154" i="15"/>
  <c r="A154" i="15"/>
  <c r="O126" i="15"/>
  <c r="A126" i="15"/>
  <c r="A192" i="15"/>
  <c r="O192" i="15"/>
  <c r="O166" i="15"/>
  <c r="A166" i="15"/>
  <c r="O100" i="15"/>
  <c r="A100" i="15"/>
  <c r="O140" i="15"/>
  <c r="A140" i="15"/>
  <c r="O183" i="15"/>
  <c r="A183" i="15"/>
  <c r="O73" i="15"/>
  <c r="A73" i="15"/>
  <c r="A200" i="15"/>
  <c r="O200" i="15"/>
  <c r="A112" i="15"/>
  <c r="O112" i="15"/>
  <c r="O764" i="15"/>
  <c r="A764" i="15"/>
  <c r="O681" i="15"/>
  <c r="A681" i="15"/>
  <c r="A557" i="15"/>
  <c r="O557" i="15"/>
  <c r="O599" i="15"/>
  <c r="A599" i="15"/>
  <c r="O547" i="15"/>
  <c r="A547" i="15"/>
  <c r="A395" i="15"/>
  <c r="O395" i="15"/>
  <c r="O489" i="15"/>
  <c r="A489" i="15"/>
  <c r="O426" i="15"/>
  <c r="A426" i="15"/>
  <c r="O482" i="15"/>
  <c r="A482" i="15"/>
  <c r="O418" i="15"/>
  <c r="A418" i="15"/>
  <c r="O480" i="15"/>
  <c r="A480" i="15"/>
  <c r="O450" i="15"/>
  <c r="A450" i="15"/>
  <c r="O388" i="15"/>
  <c r="A388" i="15"/>
  <c r="O299" i="15"/>
  <c r="A299" i="15"/>
  <c r="O365" i="15"/>
  <c r="A365" i="15"/>
  <c r="O268" i="15"/>
  <c r="A268" i="15"/>
  <c r="A364" i="15"/>
  <c r="O364" i="15"/>
  <c r="O316" i="15"/>
  <c r="A316" i="15"/>
  <c r="O266" i="15"/>
  <c r="A266" i="15"/>
  <c r="O332" i="15"/>
  <c r="A332" i="15"/>
  <c r="O329" i="15"/>
  <c r="A329" i="15"/>
  <c r="O326" i="15"/>
  <c r="A326" i="15"/>
  <c r="A253" i="15"/>
  <c r="O253" i="15"/>
  <c r="O153" i="15"/>
  <c r="A153" i="15"/>
  <c r="O106" i="15"/>
  <c r="A106" i="15"/>
  <c r="O191" i="15"/>
  <c r="A191" i="15"/>
  <c r="A144" i="15"/>
  <c r="O144" i="15"/>
  <c r="A85" i="15"/>
  <c r="O85" i="15"/>
  <c r="O218" i="15"/>
  <c r="A218" i="15"/>
  <c r="O182" i="15"/>
  <c r="A182" i="15"/>
  <c r="O65" i="15"/>
  <c r="A65" i="15"/>
  <c r="O46" i="15"/>
  <c r="A46" i="15"/>
  <c r="N810" i="15"/>
  <c r="A387" i="15" l="1"/>
  <c r="O821" i="15"/>
  <c r="O238" i="15"/>
  <c r="O853" i="15"/>
  <c r="O591" i="15"/>
  <c r="A606" i="15"/>
  <c r="O248" i="15"/>
  <c r="O259" i="15"/>
  <c r="A202" i="15"/>
  <c r="O285" i="15"/>
  <c r="O933" i="15"/>
  <c r="J8" i="15"/>
  <c r="H6" i="15"/>
  <c r="N2" i="15"/>
  <c r="N8" i="15" s="1"/>
  <c r="O604" i="15"/>
  <c r="A604" i="15"/>
  <c r="O810" i="15"/>
  <c r="A810" i="15"/>
  <c r="B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tc={1d6ac02a-9006-49c9-a6a4-56d1342fdcaf}</author>
  </authors>
  <commentList>
    <comment ref="A1" authorId="0" shapeId="0" xr:uid="{1D6AC02A-9006-49C9-A6A4-56D1342FD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QR assigned yet to the 1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tc={25ab16dd-7639-44d2-a966-dcc9fa6dd2e0}</author>
  </authors>
  <commentList>
    <comment ref="Y1" authorId="0" shapeId="0" xr:uid="{25AB16DD-7639-44D2-A966-DCC9FA6D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Morphological
DNA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7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140621 on the jar
but 150621 on the data sheet
-&gt; keep what is on the jar
</t>
        </r>
      </text>
    </comment>
    <comment ref="R27" authorId="0" shapeId="0" xr:uid="{00000000-0006-0000-0400-000004000000}">
      <text>
        <r>
          <rPr>
            <sz val="10"/>
            <color rgb="FF000000"/>
            <rFont val="Arial"/>
            <scheme val="minor"/>
          </rPr>
          <t xml:space="preserve">keep this date for others (coleoptera data and lepidoptera)
</t>
        </r>
      </text>
    </comment>
    <comment ref="M33" authorId="0" shapeId="0" xr:uid="{00000000-0006-0000-0400-000005000000}">
      <text>
        <r>
          <rPr>
            <sz val="10"/>
            <color rgb="FF000000"/>
            <rFont val="Arial"/>
            <scheme val="minor"/>
          </rPr>
          <t>250621 on the jar
260621 on the data sheet
Keep how it was recorded in Bycatch sorting and on the jar: 250621</t>
        </r>
      </text>
    </comment>
    <comment ref="L56" authorId="0" shapeId="0" xr:uid="{00000000-0006-0000-0400-000002000000}">
      <text>
        <r>
          <rPr>
            <sz val="10"/>
            <color rgb="FF000000"/>
            <rFont val="Arial"/>
            <scheme val="minor"/>
          </rPr>
          <t>020621 on the data sheet
010621 on the jar
Keep 010621 like the jar and like how it was recorded in Bycatch sorting</t>
        </r>
      </text>
    </comment>
    <comment ref="L103" authorId="0" shapeId="0" xr:uid="{00000000-0006-0000-0400-000003000000}">
      <text>
        <r>
          <rPr>
            <sz val="10"/>
            <color rgb="FF000000"/>
            <rFont val="Arial"/>
            <scheme val="minor"/>
          </rPr>
          <t>020621 on the jar
030621 on the data sheet
recorded in Bycatch sorting with 010621 so wee keep that way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tc={C7E09671-CF99-4F06-840A-12437C20C754}</author>
  </authors>
  <commentList>
    <comment ref="Y1" authorId="0" shapeId="0" xr:uid="{C7E09671-CF99-4F06-840A-12437C20C7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Morphological
DNA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tc={7E9F4EBD-54B2-4181-9D18-F8A119206B4F}</author>
  </authors>
  <commentList>
    <comment ref="Y1" authorId="0" shapeId="0" xr:uid="{7E9F4EBD-54B2-4181-9D18-F8A119206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Morphological
DNA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tc={F17B2A5B-6226-45C5-8DAD-4C2FDE2F8628}</author>
  </authors>
  <commentList>
    <comment ref="Y1" authorId="0" shapeId="0" xr:uid="{F17B2A5B-6226-45C5-8DAD-4C2FDE2F86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Morphological
DNA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tc={321C90D1-F0E2-4BB7-B0D5-F04313BFF956}</author>
  </authors>
  <commentList>
    <comment ref="Y1" authorId="0" shapeId="0" xr:uid="{321C90D1-F0E2-4BB7-B0D5-F04313BFF956}">
      <text>
        <t>[Threaded comment]
Your version of Excel allows you to read this threaded comment; however, any edits to it will get removed if the file is opened in a newer version of Excel. Learn more: https://go.microsoft.com/fwlink/?linkid=870924
Comment:
    Morphological
DNA</t>
      </text>
    </comment>
  </commentList>
</comments>
</file>

<file path=xl/sharedStrings.xml><?xml version="1.0" encoding="utf-8"?>
<sst xmlns="http://schemas.openxmlformats.org/spreadsheetml/2006/main" count="76325" uniqueCount="8836">
  <si>
    <t>Projects with Syrphidae in the by catch</t>
  </si>
  <si>
    <t>Name</t>
  </si>
  <si>
    <t>Sampling methode</t>
  </si>
  <si>
    <t>years</t>
  </si>
  <si>
    <t>Localisation</t>
  </si>
  <si>
    <t xml:space="preserve">Wild bee atlas project </t>
  </si>
  <si>
    <t>Pantrap, Handnetting, Vane trap</t>
  </si>
  <si>
    <t>2021, 2022</t>
  </si>
  <si>
    <t>South, Moselle, Minett</t>
  </si>
  <si>
    <t>Insect reich (OUR)</t>
  </si>
  <si>
    <t>Malaise, Baber trap</t>
  </si>
  <si>
    <t>north (nature park)</t>
  </si>
  <si>
    <t>Beds and breakfeast birds</t>
  </si>
  <si>
    <t>Malaise</t>
  </si>
  <si>
    <t>+/- 2020</t>
  </si>
  <si>
    <t>North est?</t>
  </si>
  <si>
    <t>MONIPOL</t>
  </si>
  <si>
    <t>Pantrap</t>
  </si>
  <si>
    <t>?, 2021, 2022, 2023</t>
  </si>
  <si>
    <t>?</t>
  </si>
  <si>
    <t>Hoverfly project</t>
  </si>
  <si>
    <t>Handnetting</t>
  </si>
  <si>
    <t>We will have BY CATCH from different projects</t>
  </si>
  <si>
    <t>With the information we find we try to have the same names as for our project without lose informations</t>
  </si>
  <si>
    <t>Collectors name giving the name of the project</t>
  </si>
  <si>
    <t>wild bee atlas</t>
  </si>
  <si>
    <t>=WBA</t>
  </si>
  <si>
    <t>beds and breakfast</t>
  </si>
  <si>
    <t>=BNB</t>
  </si>
  <si>
    <t>=MNP</t>
  </si>
  <si>
    <t>Projet: Wild bee atlas</t>
  </si>
  <si>
    <t>site name allows you to find the coordinates in Coordinates wild bee atlas 2020-2021</t>
  </si>
  <si>
    <t>cell number is to be looked up according to the map created by Julian</t>
  </si>
  <si>
    <t>station number will always be 1</t>
  </si>
  <si>
    <t>Date = when the date is &lt;10, keep the 0 at the beggining by adding ' EX: 03-05-2021 would be '030521</t>
  </si>
  <si>
    <t>Date in = if passive trap, put the 1rst date (when the trap was set up) OR if active, put the only date in Date out column</t>
  </si>
  <si>
    <t>Date out = if passive trap, put the last date (when the trap was collected) OR if active, put the only date in this column</t>
  </si>
  <si>
    <t>collector will always be : WBA</t>
  </si>
  <si>
    <t>note : name of the sites</t>
  </si>
  <si>
    <t>XXX-N-XXX + passive = Pantrap</t>
  </si>
  <si>
    <t>XXX-R-XXX + passive = Van trap</t>
  </si>
  <si>
    <t>XXX-N-XXX + active = Handnetting</t>
  </si>
  <si>
    <t>XXX-R-XXX + active = Handnetting</t>
  </si>
  <si>
    <t>LBB</t>
  </si>
  <si>
    <t>Code</t>
  </si>
  <si>
    <t>Latitude</t>
  </si>
  <si>
    <t>Longitude</t>
  </si>
  <si>
    <t>Cell</t>
  </si>
  <si>
    <t>Station</t>
  </si>
  <si>
    <t>Date_in</t>
  </si>
  <si>
    <t>Date_out</t>
  </si>
  <si>
    <t>Année</t>
  </si>
  <si>
    <t>Collecteur</t>
  </si>
  <si>
    <t>Code site</t>
  </si>
  <si>
    <t>Nom du site</t>
  </si>
  <si>
    <t>Passive/active</t>
  </si>
  <si>
    <t>Sorter</t>
  </si>
  <si>
    <t>Number of specimens</t>
  </si>
  <si>
    <t>Notes</t>
  </si>
  <si>
    <t>Code ID</t>
  </si>
  <si>
    <t>ID</t>
  </si>
  <si>
    <t>IDENTIFIER</t>
  </si>
  <si>
    <t>NUMBER OF SPECIMEN</t>
  </si>
  <si>
    <t>MALE</t>
  </si>
  <si>
    <t>FEMALE</t>
  </si>
  <si>
    <t>SEX INDETERMINATE</t>
  </si>
  <si>
    <t>IDENTIFICATION NOTE</t>
  </si>
  <si>
    <t>DATE OF IDENTIFICATION</t>
  </si>
  <si>
    <t>IDENTIFICATION METHOD</t>
  </si>
  <si>
    <t>49.71394906</t>
  </si>
  <si>
    <t>6.272177473</t>
  </si>
  <si>
    <t>030721</t>
  </si>
  <si>
    <t>C15_p</t>
  </si>
  <si>
    <t>C15</t>
  </si>
  <si>
    <t>malaise trap</t>
  </si>
  <si>
    <t>Sam Schaack</t>
  </si>
  <si>
    <t>vo.zo</t>
  </si>
  <si>
    <t>Volucella zonaria</t>
  </si>
  <si>
    <t>Morphological</t>
  </si>
  <si>
    <t>MNHNL81921</t>
  </si>
  <si>
    <t>49.64989784</t>
  </si>
  <si>
    <t>6.417040564</t>
  </si>
  <si>
    <t>C2A_p</t>
  </si>
  <si>
    <t>C2A</t>
  </si>
  <si>
    <t>ep.ba</t>
  </si>
  <si>
    <t>Episyrphus balteatus</t>
  </si>
  <si>
    <t>MNHNL81771</t>
  </si>
  <si>
    <t>Recorder?</t>
  </si>
  <si>
    <t>Danielle Dolisy, Imen Kharrat</t>
  </si>
  <si>
    <t>Hoo_p</t>
  </si>
  <si>
    <t>121-R-Hoo</t>
  </si>
  <si>
    <t>Passive</t>
  </si>
  <si>
    <t>Steven Braun</t>
  </si>
  <si>
    <t>080523</t>
  </si>
  <si>
    <t>MNHNL164755</t>
  </si>
  <si>
    <t>december 2024</t>
  </si>
  <si>
    <t>AdH_p</t>
  </si>
  <si>
    <t>090-R-AdH</t>
  </si>
  <si>
    <t>my.fl</t>
  </si>
  <si>
    <t>Myathropa florea</t>
  </si>
  <si>
    <t>Hinatea Ariey</t>
  </si>
  <si>
    <t>MNHNL164757</t>
  </si>
  <si>
    <t>Och_p</t>
  </si>
  <si>
    <t>044-R-Och</t>
  </si>
  <si>
    <t>Olivier Kirsch</t>
  </si>
  <si>
    <t>Stephanie Lippert</t>
  </si>
  <si>
    <t>MNHNL164761</t>
  </si>
  <si>
    <t>50.13374</t>
  </si>
  <si>
    <t>6.047537</t>
  </si>
  <si>
    <t>080921</t>
  </si>
  <si>
    <t>Con_p</t>
  </si>
  <si>
    <t>006-N-Con</t>
  </si>
  <si>
    <t>vo.pe</t>
  </si>
  <si>
    <t>Volucella pellucens</t>
  </si>
  <si>
    <t>MNHNL164815</t>
  </si>
  <si>
    <t>49.55828</t>
  </si>
  <si>
    <t>5.945858</t>
  </si>
  <si>
    <t>Gro_p</t>
  </si>
  <si>
    <t>109-N-Gro</t>
  </si>
  <si>
    <t>MNHNL164774</t>
  </si>
  <si>
    <t>49.76281</t>
  </si>
  <si>
    <t>5.88665</t>
  </si>
  <si>
    <t>060921</t>
  </si>
  <si>
    <t>Red_p</t>
  </si>
  <si>
    <t>066-R-Red</t>
  </si>
  <si>
    <t>pre-formation</t>
  </si>
  <si>
    <t>MNHNL164801</t>
  </si>
  <si>
    <t>50.01869</t>
  </si>
  <si>
    <t>5.921794</t>
  </si>
  <si>
    <t>070921</t>
  </si>
  <si>
    <t>Bai_p</t>
  </si>
  <si>
    <t>014-R-Bai</t>
  </si>
  <si>
    <t>Olivier Kirsch; Chanistya Ayu Purnomo (2nd sorter)</t>
  </si>
  <si>
    <t>MNHNL164767</t>
  </si>
  <si>
    <t>rh.ca</t>
  </si>
  <si>
    <t>Rhingia campestris</t>
  </si>
  <si>
    <t>MNHNL168000</t>
  </si>
  <si>
    <t>Hinatea Ariey (2nd sorter)</t>
  </si>
  <si>
    <t>MNHNL164175</t>
  </si>
  <si>
    <t>Eleonore Pottier</t>
  </si>
  <si>
    <t>040723</t>
  </si>
  <si>
    <t>MNHNL164818</t>
  </si>
  <si>
    <t>Mer_p</t>
  </si>
  <si>
    <t>069-N-Mer</t>
  </si>
  <si>
    <t>MNHNL164796</t>
  </si>
  <si>
    <t>Joh_p</t>
  </si>
  <si>
    <t>073-R-Joh</t>
  </si>
  <si>
    <t>Chanistya Ayu Purnomo</t>
  </si>
  <si>
    <t>MNHNL164770</t>
  </si>
  <si>
    <t>Trans_p</t>
  </si>
  <si>
    <t>Transect2</t>
  </si>
  <si>
    <t>MNHNL164781</t>
  </si>
  <si>
    <t>061021</t>
  </si>
  <si>
    <t>Fernanda Herrera-Mesías, Frida Pallapies</t>
  </si>
  <si>
    <t>Kie_p</t>
  </si>
  <si>
    <t>048-N-Kie</t>
  </si>
  <si>
    <t>MNHNL164782</t>
  </si>
  <si>
    <t>101_1_250821_odF_p_ep.ba</t>
  </si>
  <si>
    <t>Fernanda Herrera-Mesías, Frida Pallapies, Antonio Do Rosario Cruz</t>
  </si>
  <si>
    <t>odF_p</t>
  </si>
  <si>
    <t>095-R-odF</t>
  </si>
  <si>
    <t>MNHNL164786</t>
  </si>
  <si>
    <t>101_2_250821_Wen_p_ep.ba</t>
  </si>
  <si>
    <t>Wen_p</t>
  </si>
  <si>
    <t>105-N-Wen</t>
  </si>
  <si>
    <t>MNHNL164763</t>
  </si>
  <si>
    <t>Roe_p</t>
  </si>
  <si>
    <t>079-R-Roe</t>
  </si>
  <si>
    <t>Amanda Luttringer</t>
  </si>
  <si>
    <t>MNHNL164765</t>
  </si>
  <si>
    <t>Mou_p</t>
  </si>
  <si>
    <t>098-R-Mou</t>
  </si>
  <si>
    <t>MNHNL164772</t>
  </si>
  <si>
    <t>010921</t>
  </si>
  <si>
    <t>Kal_p</t>
  </si>
  <si>
    <t>007-R-Kal</t>
  </si>
  <si>
    <t>sy.pi</t>
  </si>
  <si>
    <t>Syritta pipiens</t>
  </si>
  <si>
    <t>050723</t>
  </si>
  <si>
    <t>MNHNL164788</t>
  </si>
  <si>
    <t>MNHNL164780</t>
  </si>
  <si>
    <t>49.53475</t>
  </si>
  <si>
    <t>5.92937</t>
  </si>
  <si>
    <t>Gad_a</t>
  </si>
  <si>
    <t>117-N-Gad</t>
  </si>
  <si>
    <t>Active</t>
  </si>
  <si>
    <t>MNHNL164768</t>
  </si>
  <si>
    <t>49.61583</t>
  </si>
  <si>
    <t>5.967378</t>
  </si>
  <si>
    <t>Sch_p</t>
  </si>
  <si>
    <t>099-N-Sch</t>
  </si>
  <si>
    <t>Chanistya Ayu Purnomo (2nd sorter)</t>
  </si>
  <si>
    <t>+2 syrpidae found (1 headless)</t>
  </si>
  <si>
    <t>060723</t>
  </si>
  <si>
    <t>MNHNL164805</t>
  </si>
  <si>
    <t>MNHNL164800</t>
  </si>
  <si>
    <t>GCGD_p</t>
  </si>
  <si>
    <t>102-N-GCGD</t>
  </si>
  <si>
    <t>MNHNL164806</t>
  </si>
  <si>
    <t>Gie_p</t>
  </si>
  <si>
    <t>063-R-Gie</t>
  </si>
  <si>
    <t>a lot</t>
  </si>
  <si>
    <t>070723</t>
  </si>
  <si>
    <t>MNHNL164762</t>
  </si>
  <si>
    <t>49.62404</t>
  </si>
  <si>
    <t>6.043285</t>
  </si>
  <si>
    <t>Tos_p</t>
  </si>
  <si>
    <t>100-R-Tos</t>
  </si>
  <si>
    <t>MNHNL164816</t>
  </si>
  <si>
    <t>MNHNL164178</t>
  </si>
  <si>
    <t>udA_p</t>
  </si>
  <si>
    <t>054-R-udA</t>
  </si>
  <si>
    <t>MNHNL164795</t>
  </si>
  <si>
    <t>NA</t>
  </si>
  <si>
    <t>Fas_a</t>
  </si>
  <si>
    <t>029-N-Fas</t>
  </si>
  <si>
    <t>MNHNL164807</t>
  </si>
  <si>
    <t>Gei_p</t>
  </si>
  <si>
    <t>116-R-Gei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</si>
  <si>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</si>
  <si>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MNHNL164814</t>
  </si>
  <si>
    <t>MNHNL164184</t>
  </si>
  <si>
    <t>2 E. balteatus(already ID and removed not counted in the total)</t>
  </si>
  <si>
    <t>MNHNL164812</t>
  </si>
  <si>
    <t>Pra_p</t>
  </si>
  <si>
    <t>090-N-Pra</t>
  </si>
  <si>
    <t>Lydia Barrouche</t>
  </si>
  <si>
    <t>MNHNL164180</t>
  </si>
  <si>
    <t>Kaz_p</t>
  </si>
  <si>
    <t>100-N-Kaz</t>
  </si>
  <si>
    <t>MNHNL164176</t>
  </si>
  <si>
    <t>MNHNL178229</t>
  </si>
  <si>
    <t>020921</t>
  </si>
  <si>
    <t>Wan_p</t>
  </si>
  <si>
    <t>041-R-Wan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</si>
  <si>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</si>
  <si>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MNHNL164811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</si>
  <si>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</si>
  <si>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MNHNL168014</t>
  </si>
  <si>
    <t>Trans2_p</t>
  </si>
  <si>
    <t>Transect 2</t>
  </si>
  <si>
    <t>Incomplete info on red pot</t>
  </si>
  <si>
    <t>MNHNL164789</t>
  </si>
  <si>
    <t>49.68346</t>
  </si>
  <si>
    <t>5.94073</t>
  </si>
  <si>
    <t>Koe_p</t>
  </si>
  <si>
    <t>089-R-Koe</t>
  </si>
  <si>
    <t>MNHNL165825</t>
  </si>
  <si>
    <t>49.86226</t>
  </si>
  <si>
    <t>5.823835</t>
  </si>
  <si>
    <t>+1 syrphidae</t>
  </si>
  <si>
    <t>with name 42_1_070921_Och_p_fe.cu -&gt; change for 42_1_070921_Och_p_rh.ca</t>
  </si>
  <si>
    <t>MNHNL128730</t>
  </si>
  <si>
    <t>Hwe_p</t>
  </si>
  <si>
    <t>082-N-Hwe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</si>
  <si>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</si>
  <si>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MNHNL164808</t>
  </si>
  <si>
    <t>Wel_p</t>
  </si>
  <si>
    <t>MNHNL164179</t>
  </si>
  <si>
    <t>50.16656</t>
  </si>
  <si>
    <t>5.980226</t>
  </si>
  <si>
    <t>Hel_p</t>
  </si>
  <si>
    <t>001-R-Hel</t>
  </si>
  <si>
    <t>+1 syrphidae found</t>
  </si>
  <si>
    <t>MNHNL167993</t>
  </si>
  <si>
    <t>49.987316</t>
  </si>
  <si>
    <t>6.096952</t>
  </si>
  <si>
    <t>090921</t>
  </si>
  <si>
    <t>Sau_p</t>
  </si>
  <si>
    <t>024-R-Sau</t>
  </si>
  <si>
    <t>+2 syrphidae found</t>
  </si>
  <si>
    <t>MNHNL164775</t>
  </si>
  <si>
    <t>Fie_p</t>
  </si>
  <si>
    <t>137-N-Fie</t>
  </si>
  <si>
    <t>ba.el</t>
  </si>
  <si>
    <t>Baccha elongata</t>
  </si>
  <si>
    <t>MNHNL168001</t>
  </si>
  <si>
    <t>50.15681</t>
  </si>
  <si>
    <t>5.999387</t>
  </si>
  <si>
    <t>Fol_p</t>
  </si>
  <si>
    <t>001-N-Fol</t>
  </si>
  <si>
    <t>MNHNL167990</t>
  </si>
  <si>
    <t>Paf_p</t>
  </si>
  <si>
    <t>119-N-Paf</t>
  </si>
  <si>
    <t>MNHNL164181</t>
  </si>
  <si>
    <t>Nue_p</t>
  </si>
  <si>
    <t>108-N-Nue</t>
  </si>
  <si>
    <t>ch.bi</t>
  </si>
  <si>
    <t>Chrysotoxum bicinctum</t>
  </si>
  <si>
    <t>MNHNL168092</t>
  </si>
  <si>
    <t>MNHNL167992</t>
  </si>
  <si>
    <t>MNHNL164183</t>
  </si>
  <si>
    <t>49.7138</t>
  </si>
  <si>
    <t>6.363715</t>
  </si>
  <si>
    <t>Gra_p</t>
  </si>
  <si>
    <t>084-N-Gra</t>
  </si>
  <si>
    <t>MNHNL164177</t>
  </si>
  <si>
    <t>010621</t>
  </si>
  <si>
    <t>090621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</si>
  <si>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  <r>
      <rPr>
        <sz val="10"/>
        <rFont val="Arial"/>
      </rPr>
      <t>; no date on &amp; in the jar; found the date by elimination (HA)</t>
    </r>
  </si>
  <si>
    <t>MNHNL164817</t>
  </si>
  <si>
    <t>49.56785</t>
  </si>
  <si>
    <t>5.88788</t>
  </si>
  <si>
    <t>Odl_p</t>
  </si>
  <si>
    <t>108-N-Odl</t>
  </si>
  <si>
    <t>MNHNL164764</t>
  </si>
  <si>
    <t>Woe_p</t>
  </si>
  <si>
    <t>109-N-Woe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</si>
  <si>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</si>
  <si>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MNHNL164792</t>
  </si>
  <si>
    <t>49.54045</t>
  </si>
  <si>
    <t>6.28273</t>
  </si>
  <si>
    <t>adK_p</t>
  </si>
  <si>
    <t>123-N-Adk</t>
  </si>
  <si>
    <t>MNHNL164766</t>
  </si>
  <si>
    <t>Trans1_p</t>
  </si>
  <si>
    <t>Transect1</t>
  </si>
  <si>
    <t>MNHNL164778</t>
  </si>
  <si>
    <t>aHa_p</t>
  </si>
  <si>
    <t>022-N-aHa</t>
  </si>
  <si>
    <t>Stéphanie Lippert</t>
  </si>
  <si>
    <t>020823</t>
  </si>
  <si>
    <t>MNHNL164797</t>
  </si>
  <si>
    <t>49.93818</t>
  </si>
  <si>
    <t>5.94657</t>
  </si>
  <si>
    <t>Fas_p</t>
  </si>
  <si>
    <t>MNHNL164793</t>
  </si>
  <si>
    <t>adW_p</t>
  </si>
  <si>
    <t>113-N-adW</t>
  </si>
  <si>
    <t>MNHNL164791</t>
  </si>
  <si>
    <t>na</t>
  </si>
  <si>
    <t>Koc_a</t>
  </si>
  <si>
    <t>111-N-Koc</t>
  </si>
  <si>
    <t>040823</t>
  </si>
  <si>
    <t>MNHNL139510</t>
  </si>
  <si>
    <t>49.74613393592379</t>
  </si>
  <si>
    <t>6.490543231802351</t>
  </si>
  <si>
    <t>050722</t>
  </si>
  <si>
    <t>Giw_a</t>
  </si>
  <si>
    <t>075-N-Giw</t>
  </si>
  <si>
    <t>V. pellucens</t>
  </si>
  <si>
    <t>070823</t>
  </si>
  <si>
    <t>MNHNL164776</t>
  </si>
  <si>
    <t>owA_p</t>
  </si>
  <si>
    <t>063-N-oWa</t>
  </si>
  <si>
    <t>MNHNL164783</t>
  </si>
  <si>
    <t>060522</t>
  </si>
  <si>
    <t>005-N-adW</t>
  </si>
  <si>
    <t>MNHNL168041</t>
  </si>
  <si>
    <t>Ani_p</t>
  </si>
  <si>
    <t>003-N-Ani</t>
  </si>
  <si>
    <t>MNHNL164802</t>
  </si>
  <si>
    <t>49.84227565924596</t>
  </si>
  <si>
    <t>6.2561133656082095</t>
  </si>
  <si>
    <t>010922</t>
  </si>
  <si>
    <t>080922</t>
  </si>
  <si>
    <t>050-N-Sch</t>
  </si>
  <si>
    <t>same code</t>
  </si>
  <si>
    <t>MNHNL168089</t>
  </si>
  <si>
    <t>50.10318</t>
  </si>
  <si>
    <t>6.13344</t>
  </si>
  <si>
    <t>061023</t>
  </si>
  <si>
    <t>MNHNL164779</t>
  </si>
  <si>
    <t>49.78317983556239</t>
  </si>
  <si>
    <t>6.480581774647296</t>
  </si>
  <si>
    <t>MNHNL164785</t>
  </si>
  <si>
    <t>vo.bo</t>
  </si>
  <si>
    <t>Volucella bombylans</t>
  </si>
  <si>
    <t>MNHNL168042</t>
  </si>
  <si>
    <t>49.72200558561018</t>
  </si>
  <si>
    <t>6.267144746708126</t>
  </si>
  <si>
    <t>Gee_p</t>
  </si>
  <si>
    <t>082-R-Gee</t>
  </si>
  <si>
    <t>091023</t>
  </si>
  <si>
    <t>MNHNL164773</t>
  </si>
  <si>
    <t>49.74084602709187</t>
  </si>
  <si>
    <t>6.389208570246291</t>
  </si>
  <si>
    <t>MNHNL168097</t>
  </si>
  <si>
    <t>49.871495882489995</t>
  </si>
  <si>
    <t>6.275445643812589</t>
  </si>
  <si>
    <t>MNHNL167984</t>
  </si>
  <si>
    <t>050522</t>
  </si>
  <si>
    <t>MNHNL165851</t>
  </si>
  <si>
    <t>060922</t>
  </si>
  <si>
    <t>130922</t>
  </si>
  <si>
    <t>MNHNL168027</t>
  </si>
  <si>
    <t>49.654872906515145</t>
  </si>
  <si>
    <t>6.285287046607329</t>
  </si>
  <si>
    <t>Gre_p</t>
  </si>
  <si>
    <t>094-R-Gre</t>
  </si>
  <si>
    <t>Cédric Simon</t>
  </si>
  <si>
    <t>MNHNL164803</t>
  </si>
  <si>
    <t>vo.in</t>
  </si>
  <si>
    <t>Volucella inflata</t>
  </si>
  <si>
    <t>MNHNL164787</t>
  </si>
  <si>
    <t>Rat_p</t>
  </si>
  <si>
    <t>083-N-Rat</t>
  </si>
  <si>
    <t>MNHNL164799</t>
  </si>
  <si>
    <t>49.55327</t>
  </si>
  <si>
    <t>6.146631</t>
  </si>
  <si>
    <t>MNHNL167985</t>
  </si>
  <si>
    <t>49.83849393366019</t>
  </si>
  <si>
    <t>6.109265363017441</t>
  </si>
  <si>
    <t>290822</t>
  </si>
  <si>
    <t>050922</t>
  </si>
  <si>
    <t>Dit_p</t>
  </si>
  <si>
    <t>048-R-Dit</t>
  </si>
  <si>
    <t>MNHNL168026</t>
  </si>
  <si>
    <t>49.73875730074977</t>
  </si>
  <si>
    <t>6.29121022806147</t>
  </si>
  <si>
    <t>Kue_p</t>
  </si>
  <si>
    <t>072-N-Kue</t>
  </si>
  <si>
    <t>MNHNL165841</t>
  </si>
  <si>
    <t>070922</t>
  </si>
  <si>
    <t>MNHNL165830</t>
  </si>
  <si>
    <t>49.629294</t>
  </si>
  <si>
    <t>6.000515</t>
  </si>
  <si>
    <t>Bru_p</t>
  </si>
  <si>
    <t>099-N-Bru</t>
  </si>
  <si>
    <t>MNHNL165815</t>
  </si>
  <si>
    <t>49.544335</t>
  </si>
  <si>
    <t>5.8540616</t>
  </si>
  <si>
    <t>080722</t>
  </si>
  <si>
    <t>MNHNL164813</t>
  </si>
  <si>
    <t>transekt1</t>
  </si>
  <si>
    <t>MNHNL164759</t>
  </si>
  <si>
    <t>MNHNL165823</t>
  </si>
  <si>
    <t>50.16656106173789</t>
  </si>
  <si>
    <t>5.980226383645738</t>
  </si>
  <si>
    <t>MNHNL165838</t>
  </si>
  <si>
    <t>49.59271</t>
  </si>
  <si>
    <t>6.004637</t>
  </si>
  <si>
    <t>Lan_a</t>
  </si>
  <si>
    <t>110-R-Lan</t>
  </si>
  <si>
    <t>MNHNL168047</t>
  </si>
  <si>
    <t>MNHNL164777</t>
  </si>
  <si>
    <t>49.648975</t>
  </si>
  <si>
    <t>6.416152</t>
  </si>
  <si>
    <t>MNHNL164758</t>
  </si>
  <si>
    <t>50.018691</t>
  </si>
  <si>
    <t>MNHNL165840</t>
  </si>
  <si>
    <t>ioA_p</t>
  </si>
  <si>
    <t>004-N-ioA</t>
  </si>
  <si>
    <t>MNHNL165829</t>
  </si>
  <si>
    <t>iKo_p</t>
  </si>
  <si>
    <t>005-N-iKo</t>
  </si>
  <si>
    <t>MNHNL167998</t>
  </si>
  <si>
    <t>MNHNL164798</t>
  </si>
  <si>
    <t>49.48856</t>
  </si>
  <si>
    <t>6.06479</t>
  </si>
  <si>
    <t>260822</t>
  </si>
  <si>
    <t>Ang_p</t>
  </si>
  <si>
    <t>128-R-Ang</t>
  </si>
  <si>
    <t>MNHNL168039</t>
  </si>
  <si>
    <t>150622</t>
  </si>
  <si>
    <t>210622</t>
  </si>
  <si>
    <t>MNHNL167989</t>
  </si>
  <si>
    <t>Hie_p</t>
  </si>
  <si>
    <t>094-N-Hie</t>
  </si>
  <si>
    <t>MNHNL164760</t>
  </si>
  <si>
    <t>rh.ro</t>
  </si>
  <si>
    <t>Rhingia rostrata</t>
  </si>
  <si>
    <r>
      <rPr>
        <sz val="10"/>
        <rFont val="Arial"/>
      </rPr>
      <t xml:space="preserve">ID </t>
    </r>
    <r>
      <rPr>
        <u/>
        <sz val="10"/>
        <color rgb="FF1155CC"/>
        <rFont val="Arial"/>
      </rPr>
      <t>rh.ca</t>
    </r>
    <r>
      <rPr>
        <sz val="10"/>
        <rFont val="Arial"/>
      </rPr>
      <t xml:space="preserve"> before, but was wrong</t>
    </r>
  </si>
  <si>
    <t>050324</t>
  </si>
  <si>
    <t>MNHNL128729</t>
  </si>
  <si>
    <t>060722</t>
  </si>
  <si>
    <t>iWa_p</t>
  </si>
  <si>
    <t>117-N-iWa</t>
  </si>
  <si>
    <t>MNHNL164769</t>
  </si>
  <si>
    <t>49.49419</t>
  </si>
  <si>
    <t>6.024275</t>
  </si>
  <si>
    <t>128-N-Hie</t>
  </si>
  <si>
    <t>MNHNL164784</t>
  </si>
  <si>
    <t>MNHNL139511</t>
  </si>
  <si>
    <t>adG_p</t>
  </si>
  <si>
    <t>096-N-adG</t>
  </si>
  <si>
    <t>Caroline Grounds</t>
  </si>
  <si>
    <t>Anna Hauprich</t>
  </si>
  <si>
    <t>MNHNL139543</t>
  </si>
  <si>
    <t>070722</t>
  </si>
  <si>
    <t>MNHNL139519</t>
  </si>
  <si>
    <t>MNHNL139545</t>
  </si>
  <si>
    <t>Bet_p</t>
  </si>
  <si>
    <t>120-N-Bet</t>
  </si>
  <si>
    <t>Kai Jaeckels (+ H,A, second sorter)</t>
  </si>
  <si>
    <t>MNHNL139528</t>
  </si>
  <si>
    <t>MNHNL139527</t>
  </si>
  <si>
    <t>Bag-p</t>
  </si>
  <si>
    <t>133-R-Bag</t>
  </si>
  <si>
    <t>MNHNL139520</t>
  </si>
  <si>
    <t>Date out 210422 on spreadsheet</t>
  </si>
  <si>
    <t>MNHNL139662</t>
  </si>
  <si>
    <t>Lan_p</t>
  </si>
  <si>
    <t>MNHNL139512</t>
  </si>
  <si>
    <t>MNHNL164182</t>
  </si>
  <si>
    <t>MNHNL139518</t>
  </si>
  <si>
    <t>Adk</t>
  </si>
  <si>
    <t>030523</t>
  </si>
  <si>
    <t>he.tr</t>
  </si>
  <si>
    <t>Helophilus trivittatus</t>
  </si>
  <si>
    <t>Amanda Luttringer, Hinatea Ariey</t>
  </si>
  <si>
    <t>MNHNL165794</t>
  </si>
  <si>
    <t>Aes_p</t>
  </si>
  <si>
    <t>118-R-Aes</t>
  </si>
  <si>
    <t>MNHNL164754</t>
  </si>
  <si>
    <t>50.0163</t>
  </si>
  <si>
    <t>6.052713</t>
  </si>
  <si>
    <t>Hir_p</t>
  </si>
  <si>
    <t>016-N-Hir</t>
  </si>
  <si>
    <t>sp.sc</t>
  </si>
  <si>
    <t>Sphaerophoria scripta</t>
  </si>
  <si>
    <t>Stephanie Lippert, Chanistya Ayu Purnomo, Luttringer Amanda</t>
  </si>
  <si>
    <t>MNHNL164161</t>
  </si>
  <si>
    <t>49.6328</t>
  </si>
  <si>
    <t>6.179888</t>
  </si>
  <si>
    <t>KloG_p</t>
  </si>
  <si>
    <t>102_R_KloG</t>
  </si>
  <si>
    <t>MNHNL168029</t>
  </si>
  <si>
    <t>Hinatea Ariey; Chanistya Ayu Purnomo (2nd IDer)</t>
  </si>
  <si>
    <t>160523; 300623</t>
  </si>
  <si>
    <t>MNHNL167986</t>
  </si>
  <si>
    <t>er.te</t>
  </si>
  <si>
    <t>Eristalis tenax</t>
  </si>
  <si>
    <t>MNHNL165820</t>
  </si>
  <si>
    <t>MNHNL168116</t>
  </si>
  <si>
    <t>50.09435</t>
  </si>
  <si>
    <t>6.07863</t>
  </si>
  <si>
    <t>Hei_p</t>
  </si>
  <si>
    <t>012-N-Hei</t>
  </si>
  <si>
    <t>xy.se</t>
  </si>
  <si>
    <t>Xylota segnis</t>
  </si>
  <si>
    <t>MNHNL178063</t>
  </si>
  <si>
    <t>MNHNL168068</t>
  </si>
  <si>
    <t>MNHNL165793</t>
  </si>
  <si>
    <t>6.447522</t>
  </si>
  <si>
    <t>085-N-Wan</t>
  </si>
  <si>
    <t>fe.cu</t>
  </si>
  <si>
    <t>Ferdinandea cuprea</t>
  </si>
  <si>
    <t>MNHNL167975</t>
  </si>
  <si>
    <t>MNHNL164173</t>
  </si>
  <si>
    <t>090623</t>
  </si>
  <si>
    <t>MNHNL167987</t>
  </si>
  <si>
    <t>MNHNL168005</t>
  </si>
  <si>
    <t>he.pe</t>
  </si>
  <si>
    <t>Helophilus pendulus</t>
  </si>
  <si>
    <t>MNHNL165848</t>
  </si>
  <si>
    <t>MNHNL178224</t>
  </si>
  <si>
    <t>MNHNL168276</t>
  </si>
  <si>
    <t>eu.co</t>
  </si>
  <si>
    <t>Eupeodes corollae</t>
  </si>
  <si>
    <t>MNHNL177968</t>
  </si>
  <si>
    <t>MNHNL164156</t>
  </si>
  <si>
    <t>49.81816</t>
  </si>
  <si>
    <t>5.86945</t>
  </si>
  <si>
    <t>War_p</t>
  </si>
  <si>
    <t>055-N-War</t>
  </si>
  <si>
    <t>MNHNL165853</t>
  </si>
  <si>
    <t>me.sc</t>
  </si>
  <si>
    <t>Melanostoma scalare</t>
  </si>
  <si>
    <t>MNHNL177974</t>
  </si>
  <si>
    <t>MNHNL174232</t>
  </si>
  <si>
    <t>MNHNL165844</t>
  </si>
  <si>
    <t>Koc_p</t>
  </si>
  <si>
    <t>MNHNL168033</t>
  </si>
  <si>
    <t>MNHNL128733</t>
  </si>
  <si>
    <t>MNHNL168053</t>
  </si>
  <si>
    <t>MNHNL168052</t>
  </si>
  <si>
    <t>MNHNL174236</t>
  </si>
  <si>
    <t>MNHNL167982</t>
  </si>
  <si>
    <t>me.me</t>
  </si>
  <si>
    <t>Melanostoma mellinum</t>
  </si>
  <si>
    <t>MNHNL177978</t>
  </si>
  <si>
    <t>MNHNL164809</t>
  </si>
  <si>
    <t>007-N-Gei</t>
  </si>
  <si>
    <t>MNHNL177992</t>
  </si>
  <si>
    <t>MNHNL168013</t>
  </si>
  <si>
    <t>er.si</t>
  </si>
  <si>
    <t>Eristalis similis</t>
  </si>
  <si>
    <t>MNHNL168108</t>
  </si>
  <si>
    <t>er.pe</t>
  </si>
  <si>
    <t>Eristalis pertinax</t>
  </si>
  <si>
    <t>MNHNL168070</t>
  </si>
  <si>
    <t>MNHNL164151</t>
  </si>
  <si>
    <t>eu.la</t>
  </si>
  <si>
    <t>Eupeodes latifasciatus</t>
  </si>
  <si>
    <t>MNHNL178051</t>
  </si>
  <si>
    <t>+9 syrphidae found</t>
  </si>
  <si>
    <t>MNHNL168090</t>
  </si>
  <si>
    <t>MNHNL168071</t>
  </si>
  <si>
    <t>er.ar</t>
  </si>
  <si>
    <t>Eristalis arbustorum</t>
  </si>
  <si>
    <t>MNHNL168062</t>
  </si>
  <si>
    <t>MNHNL174231</t>
  </si>
  <si>
    <t>MNHNL174261</t>
  </si>
  <si>
    <t>an.co</t>
  </si>
  <si>
    <t>Anasimyia contracta</t>
  </si>
  <si>
    <t>MNHNL174233</t>
  </si>
  <si>
    <t>pa.fr</t>
  </si>
  <si>
    <t>Parhelophilus frutetorum</t>
  </si>
  <si>
    <t>MNHNL178218</t>
  </si>
  <si>
    <t>MNHNL168100</t>
  </si>
  <si>
    <t>er.ho</t>
  </si>
  <si>
    <t>Eristalis horticola</t>
  </si>
  <si>
    <t>MNHNL168067</t>
  </si>
  <si>
    <t>Gad_p</t>
  </si>
  <si>
    <t>MNHNL165833</t>
  </si>
  <si>
    <t>MNHNL168112</t>
  </si>
  <si>
    <t>MNHNL168115</t>
  </si>
  <si>
    <t>MNHNL165785</t>
  </si>
  <si>
    <t>MNHNL178217</t>
  </si>
  <si>
    <t>17+1</t>
  </si>
  <si>
    <t>S. pipiens + 2 Syrphidae found</t>
  </si>
  <si>
    <t>MNHNL164159</t>
  </si>
  <si>
    <t>MNHNL168103</t>
  </si>
  <si>
    <t>MNHNL168111</t>
  </si>
  <si>
    <t>MNHNL177980</t>
  </si>
  <si>
    <t>MNHNL168024</t>
  </si>
  <si>
    <t>MNHNL168114</t>
  </si>
  <si>
    <t>MNHNL167977</t>
  </si>
  <si>
    <t>MNHNL178083</t>
  </si>
  <si>
    <t>MNHNL164172</t>
  </si>
  <si>
    <t>MNHNL168078</t>
  </si>
  <si>
    <t>pre-formation, +3 syrphidae found</t>
  </si>
  <si>
    <t>MNHNL168057</t>
  </si>
  <si>
    <t>49.73203</t>
  </si>
  <si>
    <t>5.84678</t>
  </si>
  <si>
    <t>Obe_p</t>
  </si>
  <si>
    <t>076-N-Obe</t>
  </si>
  <si>
    <t>MNHNL168056</t>
  </si>
  <si>
    <t>MNHNL128852</t>
  </si>
  <si>
    <t>MNHNL178016</t>
  </si>
  <si>
    <t>MNHNL168028</t>
  </si>
  <si>
    <t>MNHNL168064</t>
  </si>
  <si>
    <t>MNHNL168015</t>
  </si>
  <si>
    <t>MNHNL164162</t>
  </si>
  <si>
    <t>MNHNL167988</t>
  </si>
  <si>
    <t>MNHNL177988</t>
  </si>
  <si>
    <t>MNHNL168084</t>
  </si>
  <si>
    <t>49.61498</t>
  </si>
  <si>
    <t>6.324536</t>
  </si>
  <si>
    <t>Can_p</t>
  </si>
  <si>
    <t>104-N-Can</t>
  </si>
  <si>
    <t xml:space="preserve">Sam Schaack </t>
  </si>
  <si>
    <t>pre-formation, +1 syrèhidae found</t>
  </si>
  <si>
    <t>MNHNL178042</t>
  </si>
  <si>
    <t>Cim_p</t>
  </si>
  <si>
    <t>090-N-Cim</t>
  </si>
  <si>
    <t>MNHNL164171</t>
  </si>
  <si>
    <t>MNHNL164810</t>
  </si>
  <si>
    <t>49.83849</t>
  </si>
  <si>
    <t>6.109265</t>
  </si>
  <si>
    <t>MNHNL164155</t>
  </si>
  <si>
    <t>MNHNL164167</t>
  </si>
  <si>
    <t>Bag_p</t>
  </si>
  <si>
    <t>er.se</t>
  </si>
  <si>
    <t>Eristalinus sepulchralis</t>
  </si>
  <si>
    <t>MNHNL164753</t>
  </si>
  <si>
    <t>MNHNL165787</t>
  </si>
  <si>
    <t>xa.pe</t>
  </si>
  <si>
    <t>Xanthogramma pedissequum</t>
  </si>
  <si>
    <t>new genus name= Philhelius</t>
  </si>
  <si>
    <t>MNHNL168110</t>
  </si>
  <si>
    <t>MNHNL164804</t>
  </si>
  <si>
    <t>MNHNL164169</t>
  </si>
  <si>
    <t>MNHNL168017</t>
  </si>
  <si>
    <t>MNHNL168096</t>
  </si>
  <si>
    <t>MNHNL168098</t>
  </si>
  <si>
    <t>MNHNL168101</t>
  </si>
  <si>
    <t>MNHNL178045</t>
  </si>
  <si>
    <t>070621</t>
  </si>
  <si>
    <t>MNHNL168095</t>
  </si>
  <si>
    <t>MNHNL168060</t>
  </si>
  <si>
    <t>MNHNL168021</t>
  </si>
  <si>
    <t>MNHNL174269</t>
  </si>
  <si>
    <t>Missing body parts, hard to be identified. I put it back in the Syrphidae container</t>
  </si>
  <si>
    <t>Bie_p</t>
  </si>
  <si>
    <t>119-N-Bie</t>
  </si>
  <si>
    <t>MNHNL178019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</si>
  <si>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</si>
  <si>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MNHNL168069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</si>
  <si>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</si>
  <si>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MNHNL178066</t>
  </si>
  <si>
    <t>4+2</t>
  </si>
  <si>
    <t>M.florea + 1 E.balteatus found</t>
  </si>
  <si>
    <t>MNHNL164164</t>
  </si>
  <si>
    <t xml:space="preserve"> </t>
  </si>
  <si>
    <t>MNHNL164794</t>
  </si>
  <si>
    <t>Mac_p</t>
  </si>
  <si>
    <t>123-R-Mac</t>
  </si>
  <si>
    <t>MNHNL164174</t>
  </si>
  <si>
    <t>MNHNL178020</t>
  </si>
  <si>
    <t>MNHNL168088</t>
  </si>
  <si>
    <t>MNHNL177970</t>
  </si>
  <si>
    <t>MNHNL174241</t>
  </si>
  <si>
    <t>MNHNL164163</t>
  </si>
  <si>
    <t>MNHNL178041</t>
  </si>
  <si>
    <t>50.05841</t>
  </si>
  <si>
    <t>5.860713</t>
  </si>
  <si>
    <t>Hab_p</t>
  </si>
  <si>
    <t>008-N-Hab</t>
  </si>
  <si>
    <t>MNHNL168077</t>
  </si>
  <si>
    <t>MNHNL168072</t>
  </si>
  <si>
    <t>MNHNL168105</t>
  </si>
  <si>
    <t>MNHNL164168</t>
  </si>
  <si>
    <t>MNHNL168083</t>
  </si>
  <si>
    <t>MNHNL168061</t>
  </si>
  <si>
    <t>MNHNL167994</t>
  </si>
  <si>
    <t>MNHNL164790</t>
  </si>
  <si>
    <t>MNHNL177997</t>
  </si>
  <si>
    <t>xa.st</t>
  </si>
  <si>
    <t>Xanthogramma stackelbergi</t>
  </si>
  <si>
    <t>MNHNL168094</t>
  </si>
  <si>
    <t>MNHNL178085</t>
  </si>
  <si>
    <t>MNHNL165784</t>
  </si>
  <si>
    <t>MNHNL177976</t>
  </si>
  <si>
    <t>MNHNL168104</t>
  </si>
  <si>
    <t>MNHNL165791</t>
  </si>
  <si>
    <t>MNHNL174252</t>
  </si>
  <si>
    <t>MNHNL128853</t>
  </si>
  <si>
    <t>MNHNL178033</t>
  </si>
  <si>
    <t>060225</t>
  </si>
  <si>
    <t>MNHNL165821</t>
  </si>
  <si>
    <t>MNHNL168022</t>
  </si>
  <si>
    <t>MNHNL168079</t>
  </si>
  <si>
    <t>MNHNL174248</t>
  </si>
  <si>
    <t>MNHNL178069</t>
  </si>
  <si>
    <t>MNHNL168085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</si>
  <si>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</si>
  <si>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MNHNL164160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</si>
  <si>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</si>
  <si>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MNHNL174262</t>
  </si>
  <si>
    <t>MNHNL168091</t>
  </si>
  <si>
    <t>MNHNL177971</t>
  </si>
  <si>
    <t>MNHNL168023</t>
  </si>
  <si>
    <t>MNHNL168093</t>
  </si>
  <si>
    <t>MNHNL165788</t>
  </si>
  <si>
    <t>MNHNL128732</t>
  </si>
  <si>
    <t>MNHNL168113</t>
  </si>
  <si>
    <t>he.hy</t>
  </si>
  <si>
    <t>Helophilus hybridus</t>
  </si>
  <si>
    <t>MNHNL168099</t>
  </si>
  <si>
    <t>MNHNL174267</t>
  </si>
  <si>
    <t>MNHNL168073</t>
  </si>
  <si>
    <t>MNHNL168087</t>
  </si>
  <si>
    <t>MNHNL178073</t>
  </si>
  <si>
    <t>MNHNL168075</t>
  </si>
  <si>
    <t>pl.im</t>
  </si>
  <si>
    <t>Platycheirus immarginatus</t>
  </si>
  <si>
    <t>+13 syrphidae + 1 E. balteatus</t>
  </si>
  <si>
    <t>se.si</t>
  </si>
  <si>
    <t>Sericomyia silentis</t>
  </si>
  <si>
    <t>MNHNL177989</t>
  </si>
  <si>
    <t>MNHNL165837</t>
  </si>
  <si>
    <t>MNHNL177991</t>
  </si>
  <si>
    <t>030-N-adk</t>
  </si>
  <si>
    <t>MNHNL167978</t>
  </si>
  <si>
    <t>MNHNL168066</t>
  </si>
  <si>
    <t>50.06473</t>
  </si>
  <si>
    <t>5.910962</t>
  </si>
  <si>
    <t>Ram_p</t>
  </si>
  <si>
    <t>009-N-Ram</t>
  </si>
  <si>
    <t>MNHNL165786</t>
  </si>
  <si>
    <t>MNHNL168065</t>
  </si>
  <si>
    <t>MNHNL168058</t>
  </si>
  <si>
    <t>real?  name found with a rh.ca</t>
  </si>
  <si>
    <t>MNHNL168086</t>
  </si>
  <si>
    <t>MNHNL177969</t>
  </si>
  <si>
    <t>MNHNL165795</t>
  </si>
  <si>
    <t>MNHNL168107</t>
  </si>
  <si>
    <t>MNHNL168059</t>
  </si>
  <si>
    <t>eu.lu</t>
  </si>
  <si>
    <t>Eupeodes luniger</t>
  </si>
  <si>
    <t>MNHNL174253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</si>
  <si>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</si>
  <si>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MNHNL178062</t>
  </si>
  <si>
    <t>MNHNL168118</t>
  </si>
  <si>
    <t>Och_a</t>
  </si>
  <si>
    <t>MNHNL177964</t>
  </si>
  <si>
    <t>MNHNL164165</t>
  </si>
  <si>
    <t>adR_p</t>
  </si>
  <si>
    <t>095-N-adR</t>
  </si>
  <si>
    <t>MNHNL128848</t>
  </si>
  <si>
    <t>MNHNL178018</t>
  </si>
  <si>
    <t>MNHNL168043</t>
  </si>
  <si>
    <t xml:space="preserve">Chanistya Ayu Purnomo </t>
  </si>
  <si>
    <t>MNHNL164166</t>
  </si>
  <si>
    <t>MNHNL178029</t>
  </si>
  <si>
    <t>MNHNL174266</t>
  </si>
  <si>
    <t>MNHNL178067</t>
  </si>
  <si>
    <t>+3 syrphidae found</t>
  </si>
  <si>
    <t>me.hi</t>
  </si>
  <si>
    <t>Melanogaster hirtella</t>
  </si>
  <si>
    <t>MNHNL177984</t>
  </si>
  <si>
    <t>49.4712</t>
  </si>
  <si>
    <t>Ech_p</t>
  </si>
  <si>
    <t>129-N-Ech</t>
  </si>
  <si>
    <t>MNHNL178077</t>
  </si>
  <si>
    <t>49.64296</t>
  </si>
  <si>
    <t>6.022347</t>
  </si>
  <si>
    <t>MNHNL164154</t>
  </si>
  <si>
    <t>me.eq</t>
  </si>
  <si>
    <t>Merodon equestris</t>
  </si>
  <si>
    <t>MNHNL177977</t>
  </si>
  <si>
    <t>MNHNL168102</t>
  </si>
  <si>
    <t>MNHNL164170</t>
  </si>
  <si>
    <t>MNHNL174235</t>
  </si>
  <si>
    <t>MNHNL174263</t>
  </si>
  <si>
    <t>MNHNL177996</t>
  </si>
  <si>
    <t>Tya (2nd sorter)</t>
  </si>
  <si>
    <t>49.75423</t>
  </si>
  <si>
    <t>5.81804</t>
  </si>
  <si>
    <t>Wie_p</t>
  </si>
  <si>
    <t>065-N-Wie</t>
  </si>
  <si>
    <t>MNHNL178068</t>
  </si>
  <si>
    <t>MNHNL168020</t>
  </si>
  <si>
    <t>MNHNL178084</t>
  </si>
  <si>
    <t>MNHNL174268</t>
  </si>
  <si>
    <t>50.04119</t>
  </si>
  <si>
    <t>6.008988</t>
  </si>
  <si>
    <t>Fen_p</t>
  </si>
  <si>
    <t>019-N-Fen</t>
  </si>
  <si>
    <t>MNHNL178065</t>
  </si>
  <si>
    <t>Eupeodes lapponicus</t>
  </si>
  <si>
    <t>MNHNL178226</t>
  </si>
  <si>
    <t>Mue_p</t>
  </si>
  <si>
    <t>133-N-Mue</t>
  </si>
  <si>
    <t>pa.pe</t>
  </si>
  <si>
    <t>Paragus pecchiolii</t>
  </si>
  <si>
    <t>MNHNL178324</t>
  </si>
  <si>
    <t>MNHNL178076</t>
  </si>
  <si>
    <t>MNHNL177981</t>
  </si>
  <si>
    <t>MNHNL168063</t>
  </si>
  <si>
    <t>eu.st</t>
  </si>
  <si>
    <t>Eumerus strigatus</t>
  </si>
  <si>
    <t>MNHNL178305</t>
  </si>
  <si>
    <t>MNHNL178009</t>
  </si>
  <si>
    <t>Sch_P</t>
  </si>
  <si>
    <t>032-N-Sch</t>
  </si>
  <si>
    <t>fe.ru</t>
  </si>
  <si>
    <t>Ferdinandea ruficornis</t>
  </si>
  <si>
    <t>MNHNL165828</t>
  </si>
  <si>
    <t>MNHNL178059</t>
  </si>
  <si>
    <t>xy.sy</t>
  </si>
  <si>
    <t>Xylota sylvarum</t>
  </si>
  <si>
    <t>MNHNL165831</t>
  </si>
  <si>
    <t>me.nu</t>
  </si>
  <si>
    <t>Melanogaster nuda</t>
  </si>
  <si>
    <t>MNHNL178216</t>
  </si>
  <si>
    <t>MNHNL174272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</si>
  <si>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</si>
  <si>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MNHNL164152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</si>
  <si>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</si>
  <si>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MNHNL178210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</si>
  <si>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</si>
  <si>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MNHNL178225</t>
  </si>
  <si>
    <r>
      <rPr>
        <sz val="10"/>
        <rFont val="Arial"/>
      </rPr>
      <t xml:space="preserve">1 </t>
    </r>
    <r>
      <rPr>
        <u/>
        <sz val="10"/>
        <color rgb="FF1155CC"/>
        <rFont val="Arial"/>
      </rPr>
      <t>Ep.ba</t>
    </r>
  </si>
  <si>
    <t>MNHNL168074</t>
  </si>
  <si>
    <t>MNHNL178055</t>
  </si>
  <si>
    <t>MNHNL174238</t>
  </si>
  <si>
    <t>MNHNL178003</t>
  </si>
  <si>
    <t>MNHNL168032</t>
  </si>
  <si>
    <t>MNHNL174842</t>
  </si>
  <si>
    <t>Maa_p</t>
  </si>
  <si>
    <t>057-N-Maa</t>
  </si>
  <si>
    <t>MNHNL168117</t>
  </si>
  <si>
    <t>MNHNL168082</t>
  </si>
  <si>
    <t>MNHNL168076</t>
  </si>
  <si>
    <t>MNHNL168080</t>
  </si>
  <si>
    <t>49.771836397622636</t>
  </si>
  <si>
    <t>6.433949822837984</t>
  </si>
  <si>
    <t>Swi_p</t>
  </si>
  <si>
    <t>074-N-Swi</t>
  </si>
  <si>
    <t>ch.</t>
  </si>
  <si>
    <t>Chrysotoxum verralli</t>
  </si>
  <si>
    <t>Amanda Luttringer/Chanistya Ayu Purnomo</t>
  </si>
  <si>
    <r>
      <rPr>
        <sz val="10"/>
        <color theme="1"/>
        <rFont val="Arial"/>
      </rPr>
      <t xml:space="preserve">could be </t>
    </r>
    <r>
      <rPr>
        <i/>
        <sz val="10"/>
        <color theme="1"/>
        <rFont val="Arial"/>
      </rPr>
      <t>C. cautum</t>
    </r>
    <r>
      <rPr>
        <sz val="10"/>
        <color theme="1"/>
        <rFont val="Arial"/>
      </rPr>
      <t>. Have to be rechecked</t>
    </r>
  </si>
  <si>
    <t>xy.si</t>
  </si>
  <si>
    <t>MNHNL178326</t>
  </si>
  <si>
    <t>Ahe_p</t>
  </si>
  <si>
    <t>010-N-Ahe</t>
  </si>
  <si>
    <t>MNHNL168050</t>
  </si>
  <si>
    <t>Den_p</t>
  </si>
  <si>
    <t>011-N-Den</t>
  </si>
  <si>
    <t>MNHNL167979</t>
  </si>
  <si>
    <t>Gel_p</t>
  </si>
  <si>
    <t>105-N-Gel</t>
  </si>
  <si>
    <t>MNHNL164157</t>
  </si>
  <si>
    <t>MNHNL164158</t>
  </si>
  <si>
    <t>sy.ri</t>
  </si>
  <si>
    <t>Syrphus ribesii</t>
  </si>
  <si>
    <t>MNHNL174250</t>
  </si>
  <si>
    <t>MNHNL165845</t>
  </si>
  <si>
    <t>pl.sp</t>
  </si>
  <si>
    <t>Platycheirus sp.</t>
  </si>
  <si>
    <t>sample is not in a good condition</t>
  </si>
  <si>
    <t>MNHNL168002</t>
  </si>
  <si>
    <t>MNHNL168031</t>
  </si>
  <si>
    <t>49.811244</t>
  </si>
  <si>
    <t>5.814094</t>
  </si>
  <si>
    <t>Amanda Luttringer/Cédric Simon</t>
  </si>
  <si>
    <t>MNHNL168046</t>
  </si>
  <si>
    <t>MNHNL164771</t>
  </si>
  <si>
    <t>MNHNL168008</t>
  </si>
  <si>
    <t>date on the jar: 150922</t>
  </si>
  <si>
    <t>MNHNL168055</t>
  </si>
  <si>
    <t>MNHNL168007</t>
  </si>
  <si>
    <t>MNHNL167980</t>
  </si>
  <si>
    <t>MNHNL178026</t>
  </si>
  <si>
    <t>49.54419</t>
  </si>
  <si>
    <t>5.865490</t>
  </si>
  <si>
    <t>Wei_p</t>
  </si>
  <si>
    <t>117-N-Wei</t>
  </si>
  <si>
    <t>bad shape</t>
  </si>
  <si>
    <t>MNHNL128731</t>
  </si>
  <si>
    <t>Der_p</t>
  </si>
  <si>
    <t>043-N-Der</t>
  </si>
  <si>
    <t>pi.no</t>
  </si>
  <si>
    <t>Pipiza noctiluca</t>
  </si>
  <si>
    <t>49.86226446150461</t>
  </si>
  <si>
    <t>5.823834985519833</t>
  </si>
  <si>
    <t>MNHNL174237</t>
  </si>
  <si>
    <t>MNHNL178071</t>
  </si>
  <si>
    <t>MNHNL168006</t>
  </si>
  <si>
    <t>ch.ve</t>
  </si>
  <si>
    <t>MNHNL168038</t>
  </si>
  <si>
    <t>ch.ca</t>
  </si>
  <si>
    <t>Chrysotoxum cautum</t>
  </si>
  <si>
    <t>MNHNL168048</t>
  </si>
  <si>
    <t>MNHNL178005</t>
  </si>
  <si>
    <t>MNHNL174265</t>
  </si>
  <si>
    <t>Bue_p</t>
  </si>
  <si>
    <t>123-N-Bue</t>
  </si>
  <si>
    <t>xa.ci</t>
  </si>
  <si>
    <t>Xanthogramma citrofasciatum</t>
  </si>
  <si>
    <t>MNHNL168051</t>
  </si>
  <si>
    <t>MNHNL164153</t>
  </si>
  <si>
    <t>MNHNL167976</t>
  </si>
  <si>
    <t>MNHNL178012</t>
  </si>
  <si>
    <t>eu.or</t>
  </si>
  <si>
    <t>Eumerus ornatus</t>
  </si>
  <si>
    <t>MNHNL178207</t>
  </si>
  <si>
    <t>MNHNL165817</t>
  </si>
  <si>
    <t>MNHNL168003</t>
  </si>
  <si>
    <t>MNHNL178222</t>
  </si>
  <si>
    <t>MNHNL177993</t>
  </si>
  <si>
    <t>49.68734</t>
  </si>
  <si>
    <t>6.03495</t>
  </si>
  <si>
    <t>odH_p</t>
  </si>
  <si>
    <t>090-R-adH</t>
  </si>
  <si>
    <t>MNHNL167996</t>
  </si>
  <si>
    <t>MNHNL168037</t>
  </si>
  <si>
    <t>MNHNL178007</t>
  </si>
  <si>
    <t>MNHNL167983</t>
  </si>
  <si>
    <t>MNHNL168036</t>
  </si>
  <si>
    <t>MNHNL178078</t>
  </si>
  <si>
    <t>MNHNL174244</t>
  </si>
  <si>
    <t>MNHNL165836</t>
  </si>
  <si>
    <t>hard to identify</t>
  </si>
  <si>
    <t>MNHNL174259</t>
  </si>
  <si>
    <t>MNHNL165826</t>
  </si>
  <si>
    <t>49.784392</t>
  </si>
  <si>
    <t>6.007607</t>
  </si>
  <si>
    <t>060622</t>
  </si>
  <si>
    <t>057-N-Gro</t>
  </si>
  <si>
    <t>MNHNL164150</t>
  </si>
  <si>
    <t>MNHNL165854</t>
  </si>
  <si>
    <r>
      <rPr>
        <sz val="10"/>
        <color theme="1"/>
        <rFont val="Arial"/>
      </rPr>
      <t xml:space="preserve">hard to identify, could be </t>
    </r>
    <r>
      <rPr>
        <i/>
        <sz val="10"/>
        <color theme="1"/>
        <rFont val="Arial"/>
      </rPr>
      <t>P.sticticus</t>
    </r>
  </si>
  <si>
    <t>adG_a</t>
  </si>
  <si>
    <t>MNHNL178023</t>
  </si>
  <si>
    <t>49.798962187462244</t>
  </si>
  <si>
    <t>6.515863907875483</t>
  </si>
  <si>
    <t>Idw_p</t>
  </si>
  <si>
    <t>064-N-IdW</t>
  </si>
  <si>
    <t>MNHNL168009</t>
  </si>
  <si>
    <t>49.840384</t>
  </si>
  <si>
    <t>5.981982</t>
  </si>
  <si>
    <t>Don_p</t>
  </si>
  <si>
    <t>046-N-Don</t>
  </si>
  <si>
    <t>MNHNL168011</t>
  </si>
  <si>
    <t>MNHNL177999</t>
  </si>
  <si>
    <t>MNHNL178325</t>
  </si>
  <si>
    <t>MNHNL165819</t>
  </si>
  <si>
    <t>MNHNL168030</t>
  </si>
  <si>
    <t>da.al</t>
  </si>
  <si>
    <t>Dasysyrphus albostriatus</t>
  </si>
  <si>
    <t>MNHNL174239</t>
  </si>
  <si>
    <t>MNHNL177973</t>
  </si>
  <si>
    <t>pi.fe</t>
  </si>
  <si>
    <t>Pipiza festiva</t>
  </si>
  <si>
    <t>MNHNL168018</t>
  </si>
  <si>
    <t>MNHNL178015</t>
  </si>
  <si>
    <t>MNHNL178303</t>
  </si>
  <si>
    <t>MNHNL168025</t>
  </si>
  <si>
    <t>MNHNL165855</t>
  </si>
  <si>
    <t>016-N-Fen</t>
  </si>
  <si>
    <t>MNHNL178310</t>
  </si>
  <si>
    <t>49.70920348970877</t>
  </si>
  <si>
    <t>6.050719698433379</t>
  </si>
  <si>
    <t>MNHNL168034</t>
  </si>
  <si>
    <t>er.ju</t>
  </si>
  <si>
    <t>Eristalis jugorum</t>
  </si>
  <si>
    <t>MNHNL168054</t>
  </si>
  <si>
    <t>MNHNL174246</t>
  </si>
  <si>
    <t>MNHNL177985</t>
  </si>
  <si>
    <t>sc.se</t>
  </si>
  <si>
    <t>Scaeva selenitica</t>
  </si>
  <si>
    <t>MNHNL178034</t>
  </si>
  <si>
    <t>MNHNL167995</t>
  </si>
  <si>
    <t>MNHNL167997</t>
  </si>
  <si>
    <t>49.56533</t>
  </si>
  <si>
    <t>6.02886</t>
  </si>
  <si>
    <t>Buc_p</t>
  </si>
  <si>
    <t>110-N-Buc</t>
  </si>
  <si>
    <t>MNHNL165849</t>
  </si>
  <si>
    <t>49.49684</t>
  </si>
  <si>
    <t>6.36092</t>
  </si>
  <si>
    <t>ep.cr</t>
  </si>
  <si>
    <t>Epistrophe cryptica</t>
  </si>
  <si>
    <t>MNHNL175524</t>
  </si>
  <si>
    <t>49.52897738265358</t>
  </si>
  <si>
    <t>6.3439934262423705</t>
  </si>
  <si>
    <t>MNHNL178053</t>
  </si>
  <si>
    <t>MNHNL164149</t>
  </si>
  <si>
    <t>MNHNL168004</t>
  </si>
  <si>
    <t>MNHNL168106</t>
  </si>
  <si>
    <t>MNHNL178011</t>
  </si>
  <si>
    <t>49.542144</t>
  </si>
  <si>
    <t>5.969157</t>
  </si>
  <si>
    <t>MNHNL165790</t>
  </si>
  <si>
    <t>MNHNL178074</t>
  </si>
  <si>
    <t>pa.co</t>
  </si>
  <si>
    <t>Parhelophilus versicolor</t>
  </si>
  <si>
    <t>was ID as P. consimilis by CAP</t>
  </si>
  <si>
    <t>MNHNL175426</t>
  </si>
  <si>
    <t>MNHNL165792</t>
  </si>
  <si>
    <t>MNHNL165783</t>
  </si>
  <si>
    <t>MNHNL177972</t>
  </si>
  <si>
    <t>Sae_p</t>
  </si>
  <si>
    <t>067-N-Sae</t>
  </si>
  <si>
    <t>MNHNL168040</t>
  </si>
  <si>
    <t>MNHNL165816</t>
  </si>
  <si>
    <t>MNHNL165814</t>
  </si>
  <si>
    <t>MNHNL168016</t>
  </si>
  <si>
    <t>MNHNL165834</t>
  </si>
  <si>
    <t>MNHNL174270</t>
  </si>
  <si>
    <t>MNHNL164148</t>
  </si>
  <si>
    <t>MNHNL174240</t>
  </si>
  <si>
    <t>MNHNL165843</t>
  </si>
  <si>
    <t>MNHNL178212</t>
  </si>
  <si>
    <t>MNHNL177979</t>
  </si>
  <si>
    <t>MNHNL168081</t>
  </si>
  <si>
    <t>MNHNL178311</t>
  </si>
  <si>
    <t>MNHNL178219</t>
  </si>
  <si>
    <t>MNHNL178208</t>
  </si>
  <si>
    <t>MNHNL178060</t>
  </si>
  <si>
    <t>iLi_p</t>
  </si>
  <si>
    <t>073-N-iLi</t>
  </si>
  <si>
    <t>MNHNL165822</t>
  </si>
  <si>
    <t>MNHNL164147</t>
  </si>
  <si>
    <t>MNHNL177995</t>
  </si>
  <si>
    <t>MNHNL174271</t>
  </si>
  <si>
    <t>MNHNL165852</t>
  </si>
  <si>
    <t>ep.au</t>
  </si>
  <si>
    <t>Episyrphus auricollis</t>
  </si>
  <si>
    <t>MNHNL174243</t>
  </si>
  <si>
    <t>MNHNL178327</t>
  </si>
  <si>
    <t>MNHNL174247</t>
  </si>
  <si>
    <t>CAP identified 5 Scaeva but only 2 were S. selenitica and 3 others S. pyrastri</t>
  </si>
  <si>
    <t>MNHNL178214</t>
  </si>
  <si>
    <t>sc.py</t>
  </si>
  <si>
    <t>Scaeva pyrastri</t>
  </si>
  <si>
    <t>MNHNL175577</t>
  </si>
  <si>
    <t>idR_p</t>
  </si>
  <si>
    <t>011-N-idR</t>
  </si>
  <si>
    <t>MNHNL165818</t>
  </si>
  <si>
    <t>MNHNL165846</t>
  </si>
  <si>
    <t>MNHNL178206</t>
  </si>
  <si>
    <t>MNHNL178024</t>
  </si>
  <si>
    <t>MNHNL168035</t>
  </si>
  <si>
    <t>MNHNL178302</t>
  </si>
  <si>
    <t>MNHNL167981</t>
  </si>
  <si>
    <t>ikW_p</t>
  </si>
  <si>
    <t>034-N-ikW</t>
  </si>
  <si>
    <t>MNHNL168049</t>
  </si>
  <si>
    <t>49.765204</t>
  </si>
  <si>
    <t>5.955758</t>
  </si>
  <si>
    <t>067-N-Wie</t>
  </si>
  <si>
    <t>MNHNL178004</t>
  </si>
  <si>
    <t>49.632797</t>
  </si>
  <si>
    <t>102-R-KloG</t>
  </si>
  <si>
    <t>MNHNL165856</t>
  </si>
  <si>
    <t>MNHNL168044</t>
  </si>
  <si>
    <t>MNHNL174258</t>
  </si>
  <si>
    <t>MNHNL165850</t>
  </si>
  <si>
    <t>MNHNL165847</t>
  </si>
  <si>
    <t>MNHNL165839</t>
  </si>
  <si>
    <t>MNHNL175525</t>
  </si>
  <si>
    <t>MNHNL165789</t>
  </si>
  <si>
    <t>MNHNL177967</t>
  </si>
  <si>
    <t>ID was 3 S. selenitica but only 1</t>
  </si>
  <si>
    <t>MNHNL178328</t>
  </si>
  <si>
    <t>041125</t>
  </si>
  <si>
    <t>MNHNL175586</t>
  </si>
  <si>
    <t>da.tr</t>
  </si>
  <si>
    <t>Dasysyrphus tricinctus</t>
  </si>
  <si>
    <t>MNHNL178072</t>
  </si>
  <si>
    <t>MNHNL165824</t>
  </si>
  <si>
    <t>MNHNL178075</t>
  </si>
  <si>
    <t>160822</t>
  </si>
  <si>
    <t>230822</t>
  </si>
  <si>
    <t>MNHNL168012</t>
  </si>
  <si>
    <t>eu.ni</t>
  </si>
  <si>
    <t>Eupeodes nitens</t>
  </si>
  <si>
    <t>MNHNL178050</t>
  </si>
  <si>
    <t>49.84240367394449</t>
  </si>
  <si>
    <t>6.339192586691965</t>
  </si>
  <si>
    <t>Rei_p</t>
  </si>
  <si>
    <t>051-N-Rei</t>
  </si>
  <si>
    <t>MNHNL178014</t>
  </si>
  <si>
    <t>MNHNL167991</t>
  </si>
  <si>
    <t>JWW_p</t>
  </si>
  <si>
    <t>077-N-JWW</t>
  </si>
  <si>
    <t>MNHNL167999</t>
  </si>
  <si>
    <t>MNHNL165842</t>
  </si>
  <si>
    <t>1 headless</t>
  </si>
  <si>
    <t>MNHNL168045</t>
  </si>
  <si>
    <t>MNHNL165835</t>
  </si>
  <si>
    <t>MNHNL164756</t>
  </si>
  <si>
    <t>MNHNL165832</t>
  </si>
  <si>
    <t>MNHNL178221</t>
  </si>
  <si>
    <t>MNHNL178000</t>
  </si>
  <si>
    <t>49.62638</t>
  </si>
  <si>
    <t>5.89650</t>
  </si>
  <si>
    <t>1 specimen in bad condition</t>
  </si>
  <si>
    <t>MNHNL168019</t>
  </si>
  <si>
    <t>MNHNL168010</t>
  </si>
  <si>
    <t>MNHNL177990</t>
  </si>
  <si>
    <t>sy.vi</t>
  </si>
  <si>
    <t>Syrphus vitripennis</t>
  </si>
  <si>
    <t>MNHNL174245</t>
  </si>
  <si>
    <t>sy.to</t>
  </si>
  <si>
    <t>Syrphus torvus</t>
  </si>
  <si>
    <t>MNHNL178081</t>
  </si>
  <si>
    <t>Bri_p</t>
  </si>
  <si>
    <t>091-N-Bri</t>
  </si>
  <si>
    <t>MNHNL178025</t>
  </si>
  <si>
    <t>MNHNL165827</t>
  </si>
  <si>
    <t>MNHNL174264</t>
  </si>
  <si>
    <t>050622</t>
  </si>
  <si>
    <t>MNHNL168109</t>
  </si>
  <si>
    <t>MNHNL178054</t>
  </si>
  <si>
    <t>MNHNL177966</t>
  </si>
  <si>
    <t>ch.pa</t>
  </si>
  <si>
    <t>Cheilosia pagana</t>
  </si>
  <si>
    <t>MNHNL178306</t>
  </si>
  <si>
    <t>MNHNL139526</t>
  </si>
  <si>
    <t>Lon_p</t>
  </si>
  <si>
    <t>096-N-Lon</t>
  </si>
  <si>
    <t>MNHNL139542</t>
  </si>
  <si>
    <t>MNHNL139513</t>
  </si>
  <si>
    <t>MNHNL139521</t>
  </si>
  <si>
    <t>060224</t>
  </si>
  <si>
    <t>MNHNL139529</t>
  </si>
  <si>
    <t>sp.</t>
  </si>
  <si>
    <t>Sphaerophoria</t>
  </si>
  <si>
    <t>021025</t>
  </si>
  <si>
    <t>MNHNL175468</t>
  </si>
  <si>
    <t>MNHNL175469</t>
  </si>
  <si>
    <t>Hel_a</t>
  </si>
  <si>
    <t>MNHNL175470</t>
  </si>
  <si>
    <t>010421</t>
  </si>
  <si>
    <t>GCGD_a</t>
  </si>
  <si>
    <t>ar.ar</t>
  </si>
  <si>
    <t>MNHNL174927</t>
  </si>
  <si>
    <t>er.ne</t>
  </si>
  <si>
    <t>Eristalis nemorum</t>
  </si>
  <si>
    <t>Ana Dias</t>
  </si>
  <si>
    <t>MNHNL188331</t>
  </si>
  <si>
    <t>me.</t>
  </si>
  <si>
    <t>Melanostoma</t>
  </si>
  <si>
    <t>eu.li</t>
  </si>
  <si>
    <t>Eurimyia lineata</t>
  </si>
  <si>
    <t>MNHNL188332</t>
  </si>
  <si>
    <t>MNHNL188333</t>
  </si>
  <si>
    <t>WBA</t>
  </si>
  <si>
    <t>MNHNL188334</t>
  </si>
  <si>
    <t>br.va</t>
  </si>
  <si>
    <t>Brachypalpus valgus</t>
  </si>
  <si>
    <t>MNHNL188335</t>
  </si>
  <si>
    <t xml:space="preserve">Sphaerophoria </t>
  </si>
  <si>
    <t>MNHNL188336</t>
  </si>
  <si>
    <t>MNHNL188337</t>
  </si>
  <si>
    <t xml:space="preserve">Volucella bombylans </t>
  </si>
  <si>
    <t>MNHNL188338</t>
  </si>
  <si>
    <t>MNHNL188339</t>
  </si>
  <si>
    <t>MNHNL188366</t>
  </si>
  <si>
    <t>MNHNL188367</t>
  </si>
  <si>
    <t>MNHNL188368</t>
  </si>
  <si>
    <t>MNHNL188369</t>
  </si>
  <si>
    <t>MNHNL188370</t>
  </si>
  <si>
    <t>96.1.300721-Trans1.p.pi.</t>
  </si>
  <si>
    <t>96_1_300721_Trans1_p_pi.</t>
  </si>
  <si>
    <t>96_1_300721_Trans1_p_pi.no</t>
  </si>
  <si>
    <t>Trans1</t>
  </si>
  <si>
    <t>p</t>
  </si>
  <si>
    <t>(LINNAEUS,1758)</t>
  </si>
  <si>
    <t>Hans Georg Rudzinski</t>
  </si>
  <si>
    <t>06.2025</t>
  </si>
  <si>
    <t>MNHNL174950</t>
  </si>
  <si>
    <t>Unique</t>
  </si>
  <si>
    <t xml:space="preserve">Episyrphus balteatus </t>
  </si>
  <si>
    <t>MNHNL188371</t>
  </si>
  <si>
    <t>MNHNL188372</t>
  </si>
  <si>
    <t>MNHNL188373</t>
  </si>
  <si>
    <t>Hoo_a</t>
  </si>
  <si>
    <t>MNHNL174942</t>
  </si>
  <si>
    <t>49,811244</t>
  </si>
  <si>
    <t>5,814094</t>
  </si>
  <si>
    <t>MNHNL174943</t>
  </si>
  <si>
    <t>MNHNL174944</t>
  </si>
  <si>
    <t>49,667371</t>
  </si>
  <si>
    <t>6,08171</t>
  </si>
  <si>
    <t>Bri_a</t>
  </si>
  <si>
    <t>MNHNL174945</t>
  </si>
  <si>
    <t>Collectors S1</t>
  </si>
  <si>
    <t>001-R-Hel050522</t>
  </si>
  <si>
    <t>Fernanda Herrera Mesias, Alena Susic</t>
  </si>
  <si>
    <t>007-R-Kal050522</t>
  </si>
  <si>
    <t>002-N-iCo050522</t>
  </si>
  <si>
    <t>003-N-Ani050522</t>
  </si>
  <si>
    <t>005-N-adW060522</t>
  </si>
  <si>
    <t>006-N-odW060522</t>
  </si>
  <si>
    <t>014-R-Bai210422</t>
  </si>
  <si>
    <t>004-N-ioA210422</t>
  </si>
  <si>
    <t>005-N-iKo210422</t>
  </si>
  <si>
    <t>010-N-Ahe210422</t>
  </si>
  <si>
    <t>011-N-Den210422</t>
  </si>
  <si>
    <t>011-N-idR210422</t>
  </si>
  <si>
    <t>044-R-Och190422</t>
  </si>
  <si>
    <t>054-R-udA190422</t>
  </si>
  <si>
    <t>022-N-aHa190422</t>
  </si>
  <si>
    <t>029-N-Fas190422</t>
  </si>
  <si>
    <t>034-N-ikWx</t>
  </si>
  <si>
    <t>043-N-Der190422</t>
  </si>
  <si>
    <t>046-N-Don030522</t>
  </si>
  <si>
    <t>047-N-Sai030522</t>
  </si>
  <si>
    <t>057-N-Gro030522</t>
  </si>
  <si>
    <t>048-R-Dit030522</t>
  </si>
  <si>
    <t>047-N-War30522</t>
  </si>
  <si>
    <t>068-N-Mes30522</t>
  </si>
  <si>
    <t>041-R-Wanx</t>
  </si>
  <si>
    <t>050-N-Schx</t>
  </si>
  <si>
    <t>024-R-Saux</t>
  </si>
  <si>
    <t>012-N-idBx</t>
  </si>
  <si>
    <t>025-N-idFx</t>
  </si>
  <si>
    <t>033-N-Aflx</t>
  </si>
  <si>
    <t>066-R-Red190422</t>
  </si>
  <si>
    <t>067-N-Wie190422</t>
  </si>
  <si>
    <t>089-R-Koe190422</t>
  </si>
  <si>
    <t>066-N-Bec190422</t>
  </si>
  <si>
    <t>067-N-Sae190422</t>
  </si>
  <si>
    <t>077-N-JWW190422</t>
  </si>
  <si>
    <t>091-N-Bri200422</t>
  </si>
  <si>
    <t>069-N-Meh200422</t>
  </si>
  <si>
    <t>099-N-Bru200422</t>
  </si>
  <si>
    <t>079-R-Roe200422</t>
  </si>
  <si>
    <t>082-R-Gee200422</t>
  </si>
  <si>
    <t>090-R-AdH200422</t>
  </si>
  <si>
    <t>063-R-Gie200422</t>
  </si>
  <si>
    <t>064-N-IdW200422</t>
  </si>
  <si>
    <t>073-R-Joh200422</t>
  </si>
  <si>
    <t>074-N-Ree200422</t>
  </si>
  <si>
    <t>075-N-Giw200422</t>
  </si>
  <si>
    <t>063-N-oWa200422</t>
  </si>
  <si>
    <t>0-0-0</t>
  </si>
  <si>
    <t>110-R-Lan190422</t>
  </si>
  <si>
    <t>098-R-Mou190422</t>
  </si>
  <si>
    <t>100-R-Tos190422</t>
  </si>
  <si>
    <t>088-N-Ste190422</t>
  </si>
  <si>
    <t>088-N-Eec190422</t>
  </si>
  <si>
    <t>093-N-Kei220422</t>
  </si>
  <si>
    <t>094-R-Gre220422</t>
  </si>
  <si>
    <t>095-R-odF200422</t>
  </si>
  <si>
    <t>104-N-Can220422</t>
  </si>
  <si>
    <t>094-N-Hie220422</t>
  </si>
  <si>
    <t>096-N-adG200422</t>
  </si>
  <si>
    <t>105-N-Gel220422</t>
  </si>
  <si>
    <t>102-R-KloG230422</t>
  </si>
  <si>
    <t>110-N-Buc050522</t>
  </si>
  <si>
    <t>121-R-Hoo050522</t>
  </si>
  <si>
    <t>120-N-BAB050522</t>
  </si>
  <si>
    <t>120-N-Bet050522</t>
  </si>
  <si>
    <t>123-R-Mac060522</t>
  </si>
  <si>
    <t>133-R-Bag210422</t>
  </si>
  <si>
    <t>113-N-adW210422</t>
  </si>
  <si>
    <t>123-N-Bue210422</t>
  </si>
  <si>
    <t>132-N-aLa240422</t>
  </si>
  <si>
    <t>132-N-usW210422</t>
  </si>
  <si>
    <t>118-R-Aes050522</t>
  </si>
  <si>
    <t>128-N-Hie100522</t>
  </si>
  <si>
    <t>128-N-Loo100522</t>
  </si>
  <si>
    <t>128-R-Ang100522</t>
  </si>
  <si>
    <t>117-N-iWa100522</t>
  </si>
  <si>
    <t>116-R-Gei070621</t>
  </si>
  <si>
    <t>117-N-Wei 100522</t>
  </si>
  <si>
    <t>051-N-Reix</t>
  </si>
  <si>
    <t>072-N-Kue?</t>
  </si>
  <si>
    <t>061-N-Seix</t>
  </si>
  <si>
    <t>073-N-iLix</t>
  </si>
  <si>
    <t>082-N-aDu130522</t>
  </si>
  <si>
    <t>074-N-Swix</t>
  </si>
  <si>
    <t>001-R-Hel210622</t>
  </si>
  <si>
    <t>007-R-Kal220622</t>
  </si>
  <si>
    <t>002-N-iCo220622</t>
  </si>
  <si>
    <t>003-N-Ani220622</t>
  </si>
  <si>
    <t>005-N-adW210622</t>
  </si>
  <si>
    <t>006-N-odW220622</t>
  </si>
  <si>
    <t>014-R-Bai200622</t>
  </si>
  <si>
    <t>004-N-ioA200622</t>
  </si>
  <si>
    <t>005-N-iKo200622</t>
  </si>
  <si>
    <t>010-N-Ahe200622</t>
  </si>
  <si>
    <t>011-N-Den200622</t>
  </si>
  <si>
    <t>011-N-idR200622</t>
  </si>
  <si>
    <t>044-R-Och210622</t>
  </si>
  <si>
    <t>054-R-udAx</t>
  </si>
  <si>
    <t>022-N-aHa210622</t>
  </si>
  <si>
    <t>029-N-Fas210622</t>
  </si>
  <si>
    <t>034-N-ikW210622</t>
  </si>
  <si>
    <t>043-N-Der210622</t>
  </si>
  <si>
    <t>046-N-Don060722</t>
  </si>
  <si>
    <t>047-N-Sai060722</t>
  </si>
  <si>
    <t>057-N-Gro060722</t>
  </si>
  <si>
    <t>048-R-Dit060722</t>
  </si>
  <si>
    <t>047-N-War060722</t>
  </si>
  <si>
    <t>068-N-Mes060722</t>
  </si>
  <si>
    <t>041-R-Wan070722</t>
  </si>
  <si>
    <t>050-N-Sch070722</t>
  </si>
  <si>
    <t>024-R-Sau060722</t>
  </si>
  <si>
    <t>012-N-idB060722</t>
  </si>
  <si>
    <t>025-N-idF060722</t>
  </si>
  <si>
    <t>033-N-Afl060722</t>
  </si>
  <si>
    <t>066-R-Red210622</t>
  </si>
  <si>
    <t>067-N-Wie210622</t>
  </si>
  <si>
    <t>089-R-Koe210622</t>
  </si>
  <si>
    <t>066-N-Bec210622</t>
  </si>
  <si>
    <t>067-N-Sae210622</t>
  </si>
  <si>
    <t>077-N-JWW210622</t>
  </si>
  <si>
    <t>091-N-Bri220622</t>
  </si>
  <si>
    <t>069-N-Meh220622</t>
  </si>
  <si>
    <t>099-N-Bru220622</t>
  </si>
  <si>
    <t>079-R-Roe220622</t>
  </si>
  <si>
    <t>082-R-Gee220622</t>
  </si>
  <si>
    <t>090-R-AdH220622</t>
  </si>
  <si>
    <t>063-R-Gie050722</t>
  </si>
  <si>
    <t>064-N-IdW050722</t>
  </si>
  <si>
    <t>073-R-Joh060722</t>
  </si>
  <si>
    <t>074-N-Ree050722</t>
  </si>
  <si>
    <t>075-N-Giw50722</t>
  </si>
  <si>
    <t>063-N-oWa050722</t>
  </si>
  <si>
    <t>110-R-Lan200622</t>
  </si>
  <si>
    <t>098-R-Mou200622</t>
  </si>
  <si>
    <t>100-R-Tos200622</t>
  </si>
  <si>
    <t>088-N-Stex</t>
  </si>
  <si>
    <t>088-N-Eec200622</t>
  </si>
  <si>
    <t>093-N-Kei240622</t>
  </si>
  <si>
    <t>094-R-Gre240622</t>
  </si>
  <si>
    <t>095-R-odF240622</t>
  </si>
  <si>
    <t>104-N-Can240622</t>
  </si>
  <si>
    <t>094-N-Hie240622</t>
  </si>
  <si>
    <t>096-N-adG240622</t>
  </si>
  <si>
    <t>105-N-Gel240622</t>
  </si>
  <si>
    <t>102-R-KloG50722</t>
  </si>
  <si>
    <t>Danielle Dolisy, Imen Kharrat, Hinatea Ariey</t>
  </si>
  <si>
    <t>110-N-Buc050722</t>
  </si>
  <si>
    <t>121-R-Hoo050722</t>
  </si>
  <si>
    <t>120-N-BAB50722</t>
  </si>
  <si>
    <t>120-N-Bet50722</t>
  </si>
  <si>
    <t>123-R-Macx</t>
  </si>
  <si>
    <t>133-R-Bag220622</t>
  </si>
  <si>
    <t>113-N-adW220622</t>
  </si>
  <si>
    <t>123-N-Bue220622</t>
  </si>
  <si>
    <t>132-N-aLa220622</t>
  </si>
  <si>
    <t>132-N-usW220622</t>
  </si>
  <si>
    <t>118-R-Aes060722</t>
  </si>
  <si>
    <t>Danielle Dolisy, Hinatea Ariey</t>
  </si>
  <si>
    <t>128-N-Hie060722</t>
  </si>
  <si>
    <t>128-N-Loo060722</t>
  </si>
  <si>
    <t>128-R-Ang060722</t>
  </si>
  <si>
    <t>117-N-iWa080722</t>
  </si>
  <si>
    <t>116-R-Gei080722</t>
  </si>
  <si>
    <t>117-N-Wei 080722</t>
  </si>
  <si>
    <t>051-N-Rei070722</t>
  </si>
  <si>
    <t>072-N-Kue050722</t>
  </si>
  <si>
    <t>061-N-Sei050723</t>
  </si>
  <si>
    <t>073-N-iLi050724</t>
  </si>
  <si>
    <t>082-N-aDu050725</t>
  </si>
  <si>
    <t>074-N-Swi070722</t>
  </si>
  <si>
    <t>001-R-Hel070922</t>
  </si>
  <si>
    <t>Fernanda Herrera-Mesías, Alena Susic</t>
  </si>
  <si>
    <t>007-R-Kal070922</t>
  </si>
  <si>
    <t>002-N-iCo070922</t>
  </si>
  <si>
    <t>003-N-Ani070922</t>
  </si>
  <si>
    <t>005-N-adW070922</t>
  </si>
  <si>
    <t>006-N-odW070922</t>
  </si>
  <si>
    <t>014-R-Bai120922</t>
  </si>
  <si>
    <t>Danielle Dolisy, Alexander Weigand</t>
  </si>
  <si>
    <t>004-N-ioA120922</t>
  </si>
  <si>
    <t>005-N-iKo120922</t>
  </si>
  <si>
    <t>010-N-Ahe120922</t>
  </si>
  <si>
    <t>011-N-Den120922</t>
  </si>
  <si>
    <t>011-N-idR120922</t>
  </si>
  <si>
    <t>044-R-Och240822</t>
  </si>
  <si>
    <t>Eric Stöver, Kai Jäckels, Dylan Thissen</t>
  </si>
  <si>
    <t>054-R-udA240822</t>
  </si>
  <si>
    <t>022-N-aHa230822</t>
  </si>
  <si>
    <t>029-N-Fas230822</t>
  </si>
  <si>
    <t>034-N-ikW230822</t>
  </si>
  <si>
    <t>043-N-Der240822</t>
  </si>
  <si>
    <t>046-N-Don050922</t>
  </si>
  <si>
    <t>047-N-Sai050922</t>
  </si>
  <si>
    <t>057-N-Gro050922</t>
  </si>
  <si>
    <t>048-R-Dit050922</t>
  </si>
  <si>
    <t>047-N-War050922</t>
  </si>
  <si>
    <t>068-N-Mes050922</t>
  </si>
  <si>
    <t>041-R-Wan080922</t>
  </si>
  <si>
    <t>Eric Stöver, Kai Jäckels</t>
  </si>
  <si>
    <t>050-N-Sch080922</t>
  </si>
  <si>
    <t>024-R-Sau080922</t>
  </si>
  <si>
    <t>012-N-idB080922</t>
  </si>
  <si>
    <t>025-N-idF080922</t>
  </si>
  <si>
    <t>033-N-Afl080922</t>
  </si>
  <si>
    <t>066-R-Red130922</t>
  </si>
  <si>
    <t>067-N-Wie130922</t>
  </si>
  <si>
    <t>089-R-Koe130922</t>
  </si>
  <si>
    <t>066-N-Bec130922</t>
  </si>
  <si>
    <t>067-N-Sae130922</t>
  </si>
  <si>
    <t>077-N-JWW130922</t>
  </si>
  <si>
    <t>091-N-Bri290822</t>
  </si>
  <si>
    <t>069-N-Meh290822</t>
  </si>
  <si>
    <t>099-N-Bru290822</t>
  </si>
  <si>
    <t>079-R-Roe290822</t>
  </si>
  <si>
    <t>082-R-Gee290822</t>
  </si>
  <si>
    <t>090-R-AdH290822</t>
  </si>
  <si>
    <t>063-R-Gie260822</t>
  </si>
  <si>
    <t>064-N-IdW260822</t>
  </si>
  <si>
    <t>073-R-Joh260822</t>
  </si>
  <si>
    <t>074-N-Ree260822</t>
  </si>
  <si>
    <t>075-N-Giw260822</t>
  </si>
  <si>
    <t>063-N-oWa260822</t>
  </si>
  <si>
    <t>110-R-Lan230822</t>
  </si>
  <si>
    <t>098-R-Mou230822</t>
  </si>
  <si>
    <t>100-R-Tos230822</t>
  </si>
  <si>
    <t>088-N-Eec230822</t>
  </si>
  <si>
    <t>093-N-Kei240822</t>
  </si>
  <si>
    <t>094-R-Gre240822</t>
  </si>
  <si>
    <t>095-R-odF240822</t>
  </si>
  <si>
    <t>104-N-Can240822</t>
  </si>
  <si>
    <t>094-N-Hie240822</t>
  </si>
  <si>
    <t>096-N-adG240822</t>
  </si>
  <si>
    <t>105-N-Gel240822</t>
  </si>
  <si>
    <t>102-R-KloG10922</t>
  </si>
  <si>
    <t>110-N-Buc010922</t>
  </si>
  <si>
    <t>121-R-Hoo300822</t>
  </si>
  <si>
    <t>120-N-BAB300822</t>
  </si>
  <si>
    <t>120-N-Bet300822</t>
  </si>
  <si>
    <t>123-R-Mac260822</t>
  </si>
  <si>
    <t>133-R-Bag260822</t>
  </si>
  <si>
    <t>113-N-adW260822</t>
  </si>
  <si>
    <t>123-N-Bue260822</t>
  </si>
  <si>
    <t>132-N-aLa260822</t>
  </si>
  <si>
    <t>132-N-usW260822</t>
  </si>
  <si>
    <t>118-R-Aes010922</t>
  </si>
  <si>
    <t>128-N-Hie010922</t>
  </si>
  <si>
    <t>128-N-Loo300822</t>
  </si>
  <si>
    <t>128-R-Ang010922</t>
  </si>
  <si>
    <t>117-N-iWa300822</t>
  </si>
  <si>
    <t>116-R-Gei300822</t>
  </si>
  <si>
    <t>117-N-Wei 300822</t>
  </si>
  <si>
    <t>051-N-Rei050922</t>
  </si>
  <si>
    <t>072-N-Kue050922</t>
  </si>
  <si>
    <t>061-N-Sei050922</t>
  </si>
  <si>
    <t>073-N-iLi050922</t>
  </si>
  <si>
    <t>082-N-aDu050922</t>
  </si>
  <si>
    <t>074-N-Swi50922</t>
  </si>
  <si>
    <t>001-N-Fol220421</t>
  </si>
  <si>
    <t>Kaja Joeris</t>
  </si>
  <si>
    <t>001-R-Hel220421</t>
  </si>
  <si>
    <t>002-N-adS220421</t>
  </si>
  <si>
    <t>006-N-Con220421</t>
  </si>
  <si>
    <t>007-N-Gei220421</t>
  </si>
  <si>
    <t>007-R-Kal220421</t>
  </si>
  <si>
    <t>012-N-Hei220421</t>
  </si>
  <si>
    <t>008-N-Hab270421</t>
  </si>
  <si>
    <t>Imen Kharrat, Alex Weigand, Danielle Dolisy</t>
  </si>
  <si>
    <t>009-N-Ram280421</t>
  </si>
  <si>
    <t>014-N-Mue280421</t>
  </si>
  <si>
    <t>014-R-Bai270421</t>
  </si>
  <si>
    <t>016-N-Fen270421</t>
  </si>
  <si>
    <t>016-N-Hir270421</t>
  </si>
  <si>
    <t>027-N-Die200421</t>
  </si>
  <si>
    <t>Caroline Grounds, Dylan Thissen, Balint Andrasi, Senyu Zhu</t>
  </si>
  <si>
    <t>044-R-Och190421</t>
  </si>
  <si>
    <t>053-N-Bes190421</t>
  </si>
  <si>
    <t>054-R-udA190421</t>
  </si>
  <si>
    <t>Carolime Grounds, Dylan Thissen, Balint Andrasi</t>
  </si>
  <si>
    <t>055-N-War190421</t>
  </si>
  <si>
    <t>055-N-Eer200421</t>
  </si>
  <si>
    <t>056-N-Hon</t>
  </si>
  <si>
    <t>056-N-Pre</t>
  </si>
  <si>
    <t>046-N-Neu</t>
  </si>
  <si>
    <t>046-N-Haa</t>
  </si>
  <si>
    <t>047-N-Sai</t>
  </si>
  <si>
    <t>047-N-War080421</t>
  </si>
  <si>
    <t>048-N-Kie080421</t>
  </si>
  <si>
    <t>048-R-Dit080421</t>
  </si>
  <si>
    <t>056-N-Tho</t>
  </si>
  <si>
    <t>057-N-Kie</t>
  </si>
  <si>
    <t>057-N-Maa080421</t>
  </si>
  <si>
    <t>058-N-Gro080421</t>
  </si>
  <si>
    <t>030-N-adK200421</t>
  </si>
  <si>
    <t>Caroline Grounds, Balint Andrasi, Dylan Thissen</t>
  </si>
  <si>
    <t>032-N-Sch220421</t>
  </si>
  <si>
    <t>040-N-Mar220421</t>
  </si>
  <si>
    <t>040-N-Tan220421</t>
  </si>
  <si>
    <t>041-R-Wan220421</t>
  </si>
  <si>
    <t>024-R-Sau200421</t>
  </si>
  <si>
    <t>Caroline Grounds, Balint Andrasi, Dylan Thissen, Senyu Zhu</t>
  </si>
  <si>
    <t>065-N-Wie300321</t>
  </si>
  <si>
    <t>Imen Kharrat, Alex Weigand</t>
  </si>
  <si>
    <t>066-R-Red300321</t>
  </si>
  <si>
    <t>076-N-Obe300321</t>
  </si>
  <si>
    <t>077-N-Mar300321</t>
  </si>
  <si>
    <t>078-N-AzF</t>
  </si>
  <si>
    <t>088-N-Ste</t>
  </si>
  <si>
    <t>089-N-Koe</t>
  </si>
  <si>
    <t>089-R-Koe300321</t>
  </si>
  <si>
    <t>069-N-Ber</t>
  </si>
  <si>
    <t>069-N-Mer200421</t>
  </si>
  <si>
    <t>071-N-Wel200421</t>
  </si>
  <si>
    <t>079-R-Roe260421</t>
  </si>
  <si>
    <t>082-N-Gee260421</t>
  </si>
  <si>
    <t>082-N-Hwe260421</t>
  </si>
  <si>
    <t>083-N-UdG</t>
  </si>
  <si>
    <t>090-R-AdH260421</t>
  </si>
  <si>
    <t>061-N-Sei</t>
  </si>
  <si>
    <t>063-R-Gie310321</t>
  </si>
  <si>
    <t>Balint Andrasi</t>
  </si>
  <si>
    <t>073-N-Gro</t>
  </si>
  <si>
    <t>073-R-Joh310321</t>
  </si>
  <si>
    <t>074-N-Ree</t>
  </si>
  <si>
    <t>083-N-Rat310321</t>
  </si>
  <si>
    <t>084-N-Gra310321</t>
  </si>
  <si>
    <t>085-N-Kou</t>
  </si>
  <si>
    <t>085-N-Wan310321</t>
  </si>
  <si>
    <t>090-N-Bra</t>
  </si>
  <si>
    <t>090-N-Cim280321</t>
  </si>
  <si>
    <t>090-N-Pra290321</t>
  </si>
  <si>
    <t>098-R-Mou290321</t>
  </si>
  <si>
    <t>099-N-Sch290321</t>
  </si>
  <si>
    <t>100-N-Kaz290321</t>
  </si>
  <si>
    <t>100-R-Tos290321</t>
  </si>
  <si>
    <t>093-N-Kei</t>
  </si>
  <si>
    <t>094-N-adT</t>
  </si>
  <si>
    <t>094-R-Gre300321</t>
  </si>
  <si>
    <t>095-R-odF300321</t>
  </si>
  <si>
    <t>095-N-adR300321</t>
  </si>
  <si>
    <t>096-N-Haa</t>
  </si>
  <si>
    <t>096-N-Lon300321</t>
  </si>
  <si>
    <t>104-N-Can200421</t>
  </si>
  <si>
    <t>Kaja Joeris, Balint Andrasi</t>
  </si>
  <si>
    <t>104-N-Wen300321</t>
  </si>
  <si>
    <t>105-N-Wen300321</t>
  </si>
  <si>
    <t>108-N-Nue310321</t>
  </si>
  <si>
    <t>Caroline Grounds, Dylan Thissen</t>
  </si>
  <si>
    <t>108-N-OdL310321</t>
  </si>
  <si>
    <t>109-N-Woe010421</t>
  </si>
  <si>
    <t>109-N-Gro010421</t>
  </si>
  <si>
    <t>110-R-Lan010421</t>
  </si>
  <si>
    <t>116-N-LaM</t>
  </si>
  <si>
    <t>116-R-Gei310321</t>
  </si>
  <si>
    <t xml:space="preserve">117-N-Wei </t>
  </si>
  <si>
    <t>102-R-KloG230421</t>
  </si>
  <si>
    <t>111-N-Bon10421</t>
  </si>
  <si>
    <t>111-N-Koc10421</t>
  </si>
  <si>
    <t>111-N-LAM10421</t>
  </si>
  <si>
    <t>113-N-Wit</t>
  </si>
  <si>
    <t>121-N-Has</t>
  </si>
  <si>
    <t xml:space="preserve">121-N-Wei </t>
  </si>
  <si>
    <t>121-R-Hoo010421</t>
  </si>
  <si>
    <t>123-N-Fus300321</t>
  </si>
  <si>
    <t>123-R-Mac300321</t>
  </si>
  <si>
    <t>123-N-adK300321</t>
  </si>
  <si>
    <t>123-N-odN</t>
  </si>
  <si>
    <t>133-N-Mue290321</t>
  </si>
  <si>
    <t>133-R-Bag290321</t>
  </si>
  <si>
    <t>137-N-Fie290321</t>
  </si>
  <si>
    <t>117-N-Gad290321</t>
  </si>
  <si>
    <t>118-N-Bre</t>
  </si>
  <si>
    <t>118-R-Aes290321</t>
  </si>
  <si>
    <t>119-N-Bie290321</t>
  </si>
  <si>
    <t>119-N-Paf290321</t>
  </si>
  <si>
    <t>128-N-Loo</t>
  </si>
  <si>
    <t>128-R-Ang290321</t>
  </si>
  <si>
    <t>129-N-Ech290321</t>
  </si>
  <si>
    <t>transekt1230421</t>
  </si>
  <si>
    <t>transekt2230421</t>
  </si>
  <si>
    <t>102-N-GCGD10421</t>
  </si>
  <si>
    <t>Extra Site</t>
  </si>
  <si>
    <t>Moulin de beckerich</t>
  </si>
  <si>
    <t>??-A-Man</t>
  </si>
  <si>
    <t>117-A-PchNA</t>
  </si>
  <si>
    <t>119-A-PaeNA</t>
  </si>
  <si>
    <t>001-N-Fol300621</t>
  </si>
  <si>
    <t>Elena Breitenberger, Dylan Thyssen</t>
  </si>
  <si>
    <t>001-R-Hel300621</t>
  </si>
  <si>
    <t>002-N-adS300621</t>
  </si>
  <si>
    <t>006-N-Con300621</t>
  </si>
  <si>
    <t>007-N-Gei300621</t>
  </si>
  <si>
    <t>007-R-Kal300621</t>
  </si>
  <si>
    <t>012-N-Hei300621</t>
  </si>
  <si>
    <t>008-N-Hab210621</t>
  </si>
  <si>
    <t>Imen  Kharrat, Danielle Dolisy</t>
  </si>
  <si>
    <t>009-N-Ram210621</t>
  </si>
  <si>
    <t>014-N-Mue210621</t>
  </si>
  <si>
    <t>014-R-Bai210621</t>
  </si>
  <si>
    <t>016-N-Fen210621</t>
  </si>
  <si>
    <t>016-N-Hir210621</t>
  </si>
  <si>
    <t>027-N-Die210621</t>
  </si>
  <si>
    <t>Dylan Thissen, Caroline Grounds</t>
  </si>
  <si>
    <t>044-R-Och210621</t>
  </si>
  <si>
    <t>053-N-Bes210621</t>
  </si>
  <si>
    <t>054-R-udA210621</t>
  </si>
  <si>
    <t>055-N-War210621</t>
  </si>
  <si>
    <t>055-N-Eer220621</t>
  </si>
  <si>
    <t>047-N-War250621</t>
  </si>
  <si>
    <t>Elena Breitenberger, S Ogan</t>
  </si>
  <si>
    <t>048-N-Kie250621</t>
  </si>
  <si>
    <t>Dylan Thissen, Caroline Grounds, Elena Breitenberger</t>
  </si>
  <si>
    <t>048-R-Dit250621</t>
  </si>
  <si>
    <t>057-N-Maa250621</t>
  </si>
  <si>
    <t>058-N-Gro250621</t>
  </si>
  <si>
    <t>030-N-adK220621</t>
  </si>
  <si>
    <t>032-N-Sch220621</t>
  </si>
  <si>
    <t>040-N-Mar240621</t>
  </si>
  <si>
    <t>040-N-Tan240621</t>
  </si>
  <si>
    <t>041-R-Wan240621</t>
  </si>
  <si>
    <t>024-R-Sau220621</t>
  </si>
  <si>
    <t>065-N-Wie220621</t>
  </si>
  <si>
    <t>066-R-Red220621</t>
  </si>
  <si>
    <t>076-N-Obe220621</t>
  </si>
  <si>
    <t>077-N-Mar220621</t>
  </si>
  <si>
    <t>089-R-Koe90621</t>
  </si>
  <si>
    <t>069-N-Mer80621</t>
  </si>
  <si>
    <t>Imen  Kharrat, Danielle Dolisy, Alexander Weigand</t>
  </si>
  <si>
    <t>071-N-Wel80621</t>
  </si>
  <si>
    <t>079-R-Roe080621</t>
  </si>
  <si>
    <t>082-N-Gee80621</t>
  </si>
  <si>
    <t>082-N-Hwe80621</t>
  </si>
  <si>
    <t>090-R-AdH80621</t>
  </si>
  <si>
    <t>063-R-Gie210621</t>
  </si>
  <si>
    <t>073-R-Joh210621</t>
  </si>
  <si>
    <t>083-N-Rat210621</t>
  </si>
  <si>
    <t>084-N-Gra210621</t>
  </si>
  <si>
    <t>085-N-Wan210621</t>
  </si>
  <si>
    <t>090-N-Cim90621</t>
  </si>
  <si>
    <t>Fernanda Herrera Mesias, Michelle Koehler</t>
  </si>
  <si>
    <t>090-N-Pra90621</t>
  </si>
  <si>
    <t>098-R-Mou90621</t>
  </si>
  <si>
    <t>099-N-Sch90621</t>
  </si>
  <si>
    <t>100-N-Kaz90621</t>
  </si>
  <si>
    <t>100-R-Tos90621</t>
  </si>
  <si>
    <t>094-R-Gre100621</t>
  </si>
  <si>
    <t>095-R-odF100621</t>
  </si>
  <si>
    <t>095-N-adR100621</t>
  </si>
  <si>
    <t>096-N-Lon100621</t>
  </si>
  <si>
    <t>104-N-Can100621</t>
  </si>
  <si>
    <t>104-N-Wen100621</t>
  </si>
  <si>
    <t>105-N-Wen100621</t>
  </si>
  <si>
    <t>108-N-Nue70621</t>
  </si>
  <si>
    <t>108-N-OdL70621</t>
  </si>
  <si>
    <t>109-N-Woe70621</t>
  </si>
  <si>
    <t>109-N-Gro70621</t>
  </si>
  <si>
    <t>110-R-Lan70621</t>
  </si>
  <si>
    <t>116-R-Gei70621</t>
  </si>
  <si>
    <t>102-R-KloG150621</t>
  </si>
  <si>
    <t>Imen  Kharrat, Danielle Dolisy , Elena Breitenberger</t>
  </si>
  <si>
    <t>111-N-Bon090621</t>
  </si>
  <si>
    <t>Imen  Kharrat, Danielle Dolisy , Alex Weigand</t>
  </si>
  <si>
    <t>111-N-Koc090621</t>
  </si>
  <si>
    <t>111-N-LAM</t>
  </si>
  <si>
    <t>121-R-Hoo090621</t>
  </si>
  <si>
    <t>123-N-Fus090621</t>
  </si>
  <si>
    <t>123-R-Mac090621</t>
  </si>
  <si>
    <t>123-N-adK090621</t>
  </si>
  <si>
    <t>133-N-Mue90621</t>
  </si>
  <si>
    <t>133-R-Bag90621</t>
  </si>
  <si>
    <t>137-N-Fie90621</t>
  </si>
  <si>
    <t>117-N-Gad70621</t>
  </si>
  <si>
    <t>118-R-Aes70621</t>
  </si>
  <si>
    <t>119-N-Bie70621</t>
  </si>
  <si>
    <t>119-N-Paf70621</t>
  </si>
  <si>
    <t>128-R-Ang070621</t>
  </si>
  <si>
    <t>129-N-Ech070621</t>
  </si>
  <si>
    <t/>
  </si>
  <si>
    <t>transekt1100621</t>
  </si>
  <si>
    <t>transekt2100621</t>
  </si>
  <si>
    <t>102-N-GCGD150621</t>
  </si>
  <si>
    <t>001-N-Fol070921</t>
  </si>
  <si>
    <t>001-R-Hel070921</t>
  </si>
  <si>
    <t>002-N-adS070921</t>
  </si>
  <si>
    <t>006-N-Con080921</t>
  </si>
  <si>
    <t>007-N-Gei080921</t>
  </si>
  <si>
    <t>007-R-Kal070921</t>
  </si>
  <si>
    <t>012-N-Hei080921</t>
  </si>
  <si>
    <t>008-N-Hab070921</t>
  </si>
  <si>
    <t>009-N-Ram070921</t>
  </si>
  <si>
    <t>014-N-Mue070921</t>
  </si>
  <si>
    <t>014-R-Bai070921</t>
  </si>
  <si>
    <t>016-N-Fen070921</t>
  </si>
  <si>
    <t>016-N-Hir070921</t>
  </si>
  <si>
    <t>027-N-Die070921</t>
  </si>
  <si>
    <t>Dylan Thissen, Tabea Theis</t>
  </si>
  <si>
    <t>044-R-Och070921</t>
  </si>
  <si>
    <t>053-N-Bes070921</t>
  </si>
  <si>
    <t>054-R-udA070921</t>
  </si>
  <si>
    <t>055-N-War070921</t>
  </si>
  <si>
    <t>055-N-Eer070921</t>
  </si>
  <si>
    <t>047-N-War061021</t>
  </si>
  <si>
    <t>048-N-Kie061021</t>
  </si>
  <si>
    <t>048-R-Dit061021</t>
  </si>
  <si>
    <t>057-N-Maa061021</t>
  </si>
  <si>
    <t>058-N-Gro061021</t>
  </si>
  <si>
    <t>030-N-adK090921</t>
  </si>
  <si>
    <t>032-N-Sch100921</t>
  </si>
  <si>
    <t>040-N-Mar100921</t>
  </si>
  <si>
    <t>040-N-Tan100921</t>
  </si>
  <si>
    <t>041-R-Wan100921</t>
  </si>
  <si>
    <t>024-R-Sau090921</t>
  </si>
  <si>
    <t>065-N-Wie60921</t>
  </si>
  <si>
    <t>066-R-Red60921</t>
  </si>
  <si>
    <t>076-N-Obe60921</t>
  </si>
  <si>
    <t>077-N-Mar60921</t>
  </si>
  <si>
    <t>089-R-Koe60921</t>
  </si>
  <si>
    <t>069-N-Mer240821</t>
  </si>
  <si>
    <t>071-N-Wel240821</t>
  </si>
  <si>
    <t>079-R-Roe240821</t>
  </si>
  <si>
    <t>082-N-Gee240821</t>
  </si>
  <si>
    <t>082-N-Hwe240821</t>
  </si>
  <si>
    <t>090-R-AdH240821</t>
  </si>
  <si>
    <t>063-R-Gie260821</t>
  </si>
  <si>
    <t>073-R-Joh260821</t>
  </si>
  <si>
    <t>083-N-Rat260821</t>
  </si>
  <si>
    <t>084-N-Gra260821</t>
  </si>
  <si>
    <t>085-N-Wan260821</t>
  </si>
  <si>
    <t>090-N-Cim240821</t>
  </si>
  <si>
    <t>090-N-Pra240821</t>
  </si>
  <si>
    <t>098-R-Mou240821</t>
  </si>
  <si>
    <t>099-N-Sch240821</t>
  </si>
  <si>
    <t>100-N-Kaz240821</t>
  </si>
  <si>
    <t>100-R-Tos240821</t>
  </si>
  <si>
    <t>094-R-Gre240821</t>
  </si>
  <si>
    <t>095-R-odF240821</t>
  </si>
  <si>
    <t>095-N-adR240821</t>
  </si>
  <si>
    <t>096-N-Lon240821</t>
  </si>
  <si>
    <t>104-N-Can300821</t>
  </si>
  <si>
    <t>104-N-Wen240821</t>
  </si>
  <si>
    <t>105-N-Wen240821</t>
  </si>
  <si>
    <t>108-N-Nue240821</t>
  </si>
  <si>
    <t>108-N-OdL240821</t>
  </si>
  <si>
    <t>109-N-Woe240821</t>
  </si>
  <si>
    <t>109-N-Gro240821</t>
  </si>
  <si>
    <t>110-R-Lan240821</t>
  </si>
  <si>
    <t>116-R-Gei240821</t>
  </si>
  <si>
    <t>102-R-KloG10921</t>
  </si>
  <si>
    <t>111-N-Bon10921</t>
  </si>
  <si>
    <t>111-N-Koc10921</t>
  </si>
  <si>
    <t>121-R-Hoo260821</t>
  </si>
  <si>
    <t>123-N-Fus250821</t>
  </si>
  <si>
    <t>123-R-Mac250821</t>
  </si>
  <si>
    <t>123-N-adK250821</t>
  </si>
  <si>
    <t>133-N-Mue250821</t>
  </si>
  <si>
    <t>133-R-Bag250821</t>
  </si>
  <si>
    <t>137-N-Fie250821</t>
  </si>
  <si>
    <t>117-N-Gad230821</t>
  </si>
  <si>
    <t>Danielle Dolisy, Imen Kharrat, Alexander Weigand</t>
  </si>
  <si>
    <t>118-R-Aes230821</t>
  </si>
  <si>
    <t>119-N-Bie230821</t>
  </si>
  <si>
    <t>119-N-Paf230821</t>
  </si>
  <si>
    <t>128-R-Ang230821</t>
  </si>
  <si>
    <t>129-N-Ech230821</t>
  </si>
  <si>
    <t>transekt1300821</t>
  </si>
  <si>
    <t>transekt2300821</t>
  </si>
  <si>
    <t>102-N-GCGD260821</t>
  </si>
  <si>
    <t>Extra Site10921</t>
  </si>
  <si>
    <t>Moulin de beckerich60921</t>
  </si>
  <si>
    <t>??-A-Man260821</t>
  </si>
  <si>
    <t>117-A-Pch230821</t>
  </si>
  <si>
    <t>CELL</t>
  </si>
  <si>
    <t>STATION</t>
  </si>
  <si>
    <t>Season 1</t>
  </si>
  <si>
    <t>Team S1</t>
  </si>
  <si>
    <t>Season 2</t>
  </si>
  <si>
    <t>Collectors S2</t>
  </si>
  <si>
    <t>Team S2</t>
  </si>
  <si>
    <t>Season 3</t>
  </si>
  <si>
    <t>Collectors S3</t>
  </si>
  <si>
    <t>Team S3</t>
  </si>
  <si>
    <t>date on jar</t>
  </si>
  <si>
    <t>B</t>
  </si>
  <si>
    <t>002-N-adS</t>
  </si>
  <si>
    <t>A</t>
  </si>
  <si>
    <t>014-N-Mue</t>
  </si>
  <si>
    <t>027-N-Die</t>
  </si>
  <si>
    <t>C</t>
  </si>
  <si>
    <t>053-N-Bes</t>
  </si>
  <si>
    <t>055-N-Eer</t>
  </si>
  <si>
    <t>047-N-War</t>
  </si>
  <si>
    <t>solved, no syrphidae found for S3</t>
  </si>
  <si>
    <t>Problem</t>
  </si>
  <si>
    <t>058-N-Gro</t>
  </si>
  <si>
    <t>solved</t>
  </si>
  <si>
    <t>030-N-adK</t>
  </si>
  <si>
    <t>040-N-Mar</t>
  </si>
  <si>
    <t>040-N-Tan</t>
  </si>
  <si>
    <t>077-N-Mar</t>
  </si>
  <si>
    <t>071-N-Wel</t>
  </si>
  <si>
    <t>080621</t>
  </si>
  <si>
    <t xml:space="preserve">solved </t>
  </si>
  <si>
    <t>082-N-Gee</t>
  </si>
  <si>
    <t>solved, no syrphidae found for S1</t>
  </si>
  <si>
    <t>104-N-Wen</t>
  </si>
  <si>
    <t>108-N-OdL</t>
  </si>
  <si>
    <t>111-N-Bon</t>
  </si>
  <si>
    <t>020621</t>
  </si>
  <si>
    <t>123-N-Fus</t>
  </si>
  <si>
    <t>123-N-adK</t>
  </si>
  <si>
    <t>problem</t>
  </si>
  <si>
    <t>transekt2</t>
  </si>
  <si>
    <t>Golf-Club Grand-Ducal</t>
  </si>
  <si>
    <t>117-A-Pch</t>
  </si>
  <si>
    <t>119-A-Pae</t>
  </si>
  <si>
    <t>Site-ID_2019</t>
  </si>
  <si>
    <t>2021_1+2+3</t>
  </si>
  <si>
    <t>2022_1+2+3</t>
  </si>
  <si>
    <t xml:space="preserve">Team </t>
  </si>
  <si>
    <t>Saison 1</t>
  </si>
  <si>
    <t>Saison 2</t>
  </si>
  <si>
    <t>Saison 3</t>
  </si>
  <si>
    <t>year</t>
  </si>
  <si>
    <t>Cluster number</t>
  </si>
  <si>
    <t>site code</t>
  </si>
  <si>
    <t>region</t>
  </si>
  <si>
    <t>site name</t>
  </si>
  <si>
    <t>type</t>
  </si>
  <si>
    <t>lat</t>
  </si>
  <si>
    <t>long</t>
  </si>
  <si>
    <t>contact</t>
  </si>
  <si>
    <t xml:space="preserve">To Inform </t>
  </si>
  <si>
    <t xml:space="preserve">aditionnal </t>
  </si>
  <si>
    <t>x</t>
  </si>
  <si>
    <t>R</t>
  </si>
  <si>
    <t>Huldange</t>
  </si>
  <si>
    <t>in Helwen</t>
  </si>
  <si>
    <t>Prairie paturee en milieu humide</t>
  </si>
  <si>
    <t>natur&amp;ëmwelt</t>
  </si>
  <si>
    <t>Clerf</t>
  </si>
  <si>
    <t>Kalborner Mühle</t>
  </si>
  <si>
    <t>meadow close to the Our River</t>
  </si>
  <si>
    <t>Frankie Thielen</t>
  </si>
  <si>
    <t>002-N-iCo</t>
  </si>
  <si>
    <t>Troisvierges</t>
  </si>
  <si>
    <t>Im Conzenfenn</t>
  </si>
  <si>
    <t>no</t>
  </si>
  <si>
    <t>Weiswampach</t>
  </si>
  <si>
    <t>An Niddelbur</t>
  </si>
  <si>
    <t>Auf der untersten Woltz</t>
  </si>
  <si>
    <t>006-N-odW</t>
  </si>
  <si>
    <t>Wincrange</t>
  </si>
  <si>
    <t>Op der Wilwert</t>
  </si>
  <si>
    <t>a Baierbich</t>
  </si>
  <si>
    <t>In der obersten Alheck</t>
  </si>
  <si>
    <t>In Koppricht</t>
  </si>
  <si>
    <t>Auf Hemischt</t>
  </si>
  <si>
    <t>Denschwies</t>
  </si>
  <si>
    <t>Clervaux</t>
  </si>
  <si>
    <t>In der Reichelbach</t>
  </si>
  <si>
    <t>Rambrouch</t>
  </si>
  <si>
    <t>Ochelter</t>
  </si>
  <si>
    <t>Rambrouch/Ell</t>
  </si>
  <si>
    <t>Unter dem Ahlenweg</t>
  </si>
  <si>
    <t>Kiischpelt</t>
  </si>
  <si>
    <t>auf Haschleid</t>
  </si>
  <si>
    <t>Eichenwald</t>
  </si>
  <si>
    <t>Buederscheid</t>
  </si>
  <si>
    <t>Fassbich</t>
  </si>
  <si>
    <t>Surre</t>
  </si>
  <si>
    <t>In klein Wellestein</t>
  </si>
  <si>
    <t>Waldrand</t>
  </si>
  <si>
    <t>Bigonville</t>
  </si>
  <si>
    <t>In Dermicht</t>
  </si>
  <si>
    <t>270422</t>
  </si>
  <si>
    <t>030522</t>
  </si>
  <si>
    <t>2022</t>
  </si>
  <si>
    <t xml:space="preserve">MertzV019, Donneschleed </t>
  </si>
  <si>
    <t>Ackerbuntbrache SICONA</t>
  </si>
  <si>
    <t>SICONA</t>
  </si>
  <si>
    <t>300622</t>
  </si>
  <si>
    <t xml:space="preserve">MertzS015, Säitert </t>
  </si>
  <si>
    <t>Weiher (Mahd SICONA). Bongert davor wird wanderbeweidet</t>
  </si>
  <si>
    <t>49.82748</t>
  </si>
  <si>
    <t>6.012677</t>
  </si>
  <si>
    <t>Bissen</t>
  </si>
  <si>
    <t>BisseS005, Grousst Muer</t>
  </si>
  <si>
    <t>BK04 B, BK06 C Mahd SICONA</t>
  </si>
  <si>
    <t>290622</t>
  </si>
  <si>
    <t>Ettelbrück</t>
  </si>
  <si>
    <t>in der Ditchesbach</t>
  </si>
  <si>
    <t>Streuobstwiese</t>
  </si>
  <si>
    <t>Feulen</t>
  </si>
  <si>
    <t>FeuleS050, Warkdall</t>
  </si>
  <si>
    <t>Nur umzäunter Weiher von SICONA bewirtschaftet</t>
  </si>
  <si>
    <t>068-N-Mes</t>
  </si>
  <si>
    <t>Mersch</t>
  </si>
  <si>
    <t>MerscS015, Béisener Weier /Béisener Wee</t>
  </si>
  <si>
    <t>6210 A Wanderbeweidung Schafe</t>
  </si>
  <si>
    <t>Reisdorf</t>
  </si>
  <si>
    <t>Wangersberg</t>
  </si>
  <si>
    <t>Jardin</t>
  </si>
  <si>
    <t>Vallee de l'Ernz</t>
  </si>
  <si>
    <t>Schinneschgraecht</t>
  </si>
  <si>
    <t>Pelouse seche</t>
  </si>
  <si>
    <t>Diekirch</t>
  </si>
  <si>
    <t>Sauerwisen</t>
  </si>
  <si>
    <t>meadow near river</t>
  </si>
  <si>
    <t>NPOur Alain Klein, alain.klein@naturpark-our.lu</t>
  </si>
  <si>
    <t>012-N-idB</t>
  </si>
  <si>
    <t>Parc Hosingen</t>
  </si>
  <si>
    <t>In den Birken</t>
  </si>
  <si>
    <t>025-N-idF</t>
  </si>
  <si>
    <t>Putscheid</t>
  </si>
  <si>
    <t>In der Fischdell</t>
  </si>
  <si>
    <t>033-N-Afl</t>
  </si>
  <si>
    <t>Vianden</t>
  </si>
  <si>
    <t>Auf Flerschet</t>
  </si>
  <si>
    <t>Foret feuillue a dominance de chene</t>
  </si>
  <si>
    <t>120422</t>
  </si>
  <si>
    <t>190422</t>
  </si>
  <si>
    <t xml:space="preserve">RedanV004, Redange </t>
  </si>
  <si>
    <t>Weiher (Mahd SICONA)</t>
  </si>
  <si>
    <t>Useldingen</t>
  </si>
  <si>
    <t xml:space="preserve">UseldS007, Weiden </t>
  </si>
  <si>
    <t>BK08 A Weiher (Mahd SICONA)</t>
  </si>
  <si>
    <t>Simmern</t>
  </si>
  <si>
    <t>Koerich</t>
  </si>
  <si>
    <t>private garden with ponds</t>
  </si>
  <si>
    <t>Roland Proess; ecotop@pt.lu</t>
  </si>
  <si>
    <t>066-N-Bec</t>
  </si>
  <si>
    <t>Beckerich</t>
  </si>
  <si>
    <t>BeckeV115</t>
  </si>
  <si>
    <t>Näerdenerbaach, Bachrenaturierung. Wird von Landwirt beweidet, Beweidungspause Mitte Juni-Mitte August. SICONA fragt Bewirtschafter</t>
  </si>
  <si>
    <t>Saeul</t>
  </si>
  <si>
    <t>SaeulV001</t>
  </si>
  <si>
    <t>Schwébecherbréck, Weiher mit kleinem Randstreifen, Wegrand mit Hochstaudenflur</t>
  </si>
  <si>
    <t>Hobscheid</t>
  </si>
  <si>
    <t>Jardin "Wëll Wolleg Landschaft"</t>
  </si>
  <si>
    <t>yes</t>
  </si>
  <si>
    <t>19, rue de Kreuzerbuch in Hobscheid</t>
  </si>
  <si>
    <t>Kopstal</t>
  </si>
  <si>
    <t>KopstV011, Bridel, Fënnef Buchen</t>
  </si>
  <si>
    <t>Renat. Heide (Wanderbeweidung Schafe), Waldrand</t>
  </si>
  <si>
    <t>49.667371</t>
  </si>
  <si>
    <t>6.08171</t>
  </si>
  <si>
    <t>SICONA, Simone Schneider</t>
  </si>
  <si>
    <t>069-N-Meh</t>
  </si>
  <si>
    <t>MerscV005 (MerscS014)</t>
  </si>
  <si>
    <t>unbefestigter Weg mit alten Obstbäumen &amp; Hecke, Mahd SICONA</t>
  </si>
  <si>
    <t>Mamer</t>
  </si>
  <si>
    <t>MamerS024, Bruch</t>
  </si>
  <si>
    <t>meadow with ponds, BK11 A, 6510 B + BK06 A (Wanderbeweidung Schafe)</t>
  </si>
  <si>
    <t>Helperknapp</t>
  </si>
  <si>
    <t>auf Roebben</t>
  </si>
  <si>
    <t>Pre de fauche</t>
  </si>
  <si>
    <t>Junglinster</t>
  </si>
  <si>
    <t>Geespert</t>
  </si>
  <si>
    <t>An der Heedchen</t>
  </si>
  <si>
    <t>Heide mit entomologischem Inventar in 2020</t>
  </si>
  <si>
    <t>Rosport-Mompach</t>
  </si>
  <si>
    <t>am Gier</t>
  </si>
  <si>
    <t>Iwwert dem Wangertswee</t>
  </si>
  <si>
    <t>Terrasses de vignoble en friche</t>
  </si>
  <si>
    <t>Manternach</t>
  </si>
  <si>
    <t>Im Johannsweier</t>
  </si>
  <si>
    <t>Roseliere</t>
  </si>
  <si>
    <t>A Reer</t>
  </si>
  <si>
    <t>49.74947468422455</t>
  </si>
  <si>
    <t>6.440053488020958</t>
  </si>
  <si>
    <t>auf Giwer Wangert</t>
  </si>
  <si>
    <t>Rosport - op Wäiteschwee</t>
  </si>
  <si>
    <t>C2X; Steinh-01</t>
  </si>
  <si>
    <t>ALL</t>
  </si>
  <si>
    <t>kehlen</t>
  </si>
  <si>
    <t>Kehlen</t>
  </si>
  <si>
    <t>Kehlen-Lager</t>
  </si>
  <si>
    <t>Depot</t>
  </si>
  <si>
    <t>49.66534</t>
  </si>
  <si>
    <t>6.01318</t>
  </si>
  <si>
    <t>110422</t>
  </si>
  <si>
    <t>200622</t>
  </si>
  <si>
    <t xml:space="preserve">DippaS057, Langwiss </t>
  </si>
  <si>
    <t>BK10 A, BK11 A; BK08 AB Beweidung Schafe + Mahd SOFRANEL</t>
  </si>
  <si>
    <t xml:space="preserve">Belongs to Cluster 11 </t>
  </si>
  <si>
    <t>KaerjS076, Moukebrill</t>
  </si>
  <si>
    <t>Bertrange</t>
  </si>
  <si>
    <t>BertrS080, Tossebierg</t>
  </si>
  <si>
    <t>old quarry between farmland, BK03 A, 6510 A+B Beweidung Schafe und Mahd SICONA</t>
  </si>
  <si>
    <t>SteifV005</t>
  </si>
  <si>
    <r>
      <rPr>
        <sz val="11"/>
        <color theme="1"/>
        <rFont val="Calibri"/>
      </rPr>
      <t>Aktioun Päiperlek-Fläche bei Kleinbettinger Wasserturm.</t>
    </r>
    <r>
      <rPr>
        <sz val="11"/>
        <color theme="5"/>
        <rFont val="Calibri"/>
      </rPr>
      <t xml:space="preserve"> Gemeinde Steinfort bewirtschaftet, um Erlaubnis fragen um Fallen anzubringen</t>
    </r>
  </si>
  <si>
    <t>49.659598</t>
  </si>
  <si>
    <t>5.90771</t>
  </si>
  <si>
    <t>088-N-Eec</t>
  </si>
  <si>
    <t>Niederanven</t>
  </si>
  <si>
    <t>Im Keidel</t>
  </si>
  <si>
    <t>49.670255171340344</t>
  </si>
  <si>
    <t>6.248790488909548</t>
  </si>
  <si>
    <t>Betzdorf</t>
  </si>
  <si>
    <t>Grendelbuch</t>
  </si>
  <si>
    <t>Flaxweiler</t>
  </si>
  <si>
    <t>op dem Frimbierg</t>
  </si>
  <si>
    <t>Canach</t>
  </si>
  <si>
    <t>meadow</t>
  </si>
  <si>
    <t>49.614981</t>
  </si>
  <si>
    <t>natur&amp;ëmwelt (Biodiversity Day 2019), Claudine Felten, c.felten@naturemwelt.lu, Tel: 29 04 04 304</t>
  </si>
  <si>
    <t>Hierden, GID 4820</t>
  </si>
  <si>
    <t>Wormeldange - an de Grieden</t>
  </si>
  <si>
    <t>C1C; Macht-03</t>
  </si>
  <si>
    <t>Flaxweiler - Gëllebierg</t>
  </si>
  <si>
    <t>C3A; Ahn-02</t>
  </si>
  <si>
    <t>Luxembourg</t>
  </si>
  <si>
    <t>Parc Klose-Groendchen</t>
  </si>
  <si>
    <t>Arboretum, sandy</t>
  </si>
  <si>
    <t>MNHNL, thierry.helminger@mnhn.lu, Thierry Bescheid geben wann</t>
  </si>
  <si>
    <t>270622</t>
  </si>
  <si>
    <t>240822</t>
  </si>
  <si>
    <t xml:space="preserve">ReckaS022, Buchholz </t>
  </si>
  <si>
    <t>6510 A Beweidung Schafe und Mahd SICONA</t>
  </si>
  <si>
    <t>300822</t>
  </si>
  <si>
    <t>Roeser</t>
  </si>
  <si>
    <t>RoeseV032, Hoowisen</t>
  </si>
  <si>
    <t>6510 B BK08 B, BK04 B, BK06 B (Mahd SICONA)</t>
  </si>
  <si>
    <t>120-N-BAB</t>
  </si>
  <si>
    <t>Bettembourg</t>
  </si>
  <si>
    <t>Bongert Altenhoven - Bettembourg</t>
  </si>
  <si>
    <t>BettmV003</t>
  </si>
  <si>
    <t>Stillgewässer mit Feuchtgrünland, Mahd &amp; Wanderbeweidung SICONA</t>
  </si>
  <si>
    <t>Schengen</t>
  </si>
  <si>
    <t>Machergruet</t>
  </si>
  <si>
    <t>Remerschen</t>
  </si>
  <si>
    <t>Baggerweieren</t>
  </si>
  <si>
    <t>wetland close to lakes and ponds, old gravel pits</t>
  </si>
  <si>
    <t>Isabelle.Zwick@anf.etat.lu; 8 year old survey data available</t>
  </si>
  <si>
    <t>Contern</t>
  </si>
  <si>
    <t>Auf dem Widdem</t>
  </si>
  <si>
    <t>Remich - Buedenbaach</t>
  </si>
  <si>
    <t>C2Y; Remi-02</t>
  </si>
  <si>
    <t>132-N-aLa</t>
  </si>
  <si>
    <t>Elvange-02</t>
  </si>
  <si>
    <t>C3D; Burmerange - Am Lamert</t>
  </si>
  <si>
    <t>132-N-usW</t>
  </si>
  <si>
    <t>Um sauere Wues</t>
  </si>
  <si>
    <t>280422</t>
  </si>
  <si>
    <t>280622</t>
  </si>
  <si>
    <t>MondeV054, Aesing</t>
  </si>
  <si>
    <t>Weiher SICONA (Wanderbeweidung Schafe)</t>
  </si>
  <si>
    <t>KaylV041, Hiel</t>
  </si>
  <si>
    <t>100522</t>
  </si>
  <si>
    <t>BettmV011, Looreck</t>
  </si>
  <si>
    <t>Wanderbeweidung Schafe</t>
  </si>
  <si>
    <t>49.504611</t>
  </si>
  <si>
    <t>6.044029</t>
  </si>
  <si>
    <t>Dudelange</t>
  </si>
  <si>
    <t>DudelV027, Angeldall</t>
  </si>
  <si>
    <t>Streuobstwiese. Gemeinde Dudelange bewirtschaftet, um Erlaubnis fragen um Fallen aufzustellen</t>
  </si>
  <si>
    <t>Differdange</t>
  </si>
  <si>
    <t>Im Wangert</t>
  </si>
  <si>
    <t>310521</t>
  </si>
  <si>
    <t xml:space="preserve">PetanS005, Géien Honger  </t>
  </si>
  <si>
    <t>6510 B (Mahd SICONA)</t>
  </si>
  <si>
    <t>Belongs to Cluster 11</t>
  </si>
  <si>
    <t>290422</t>
  </si>
  <si>
    <t>PetanS002, Weiden</t>
  </si>
  <si>
    <t>Mahd SICONA</t>
  </si>
  <si>
    <t>Berdorf</t>
  </si>
  <si>
    <t>in der Reihbaeum</t>
  </si>
  <si>
    <t>Foret feuillue a essences melangees</t>
  </si>
  <si>
    <t>Vor Kuelenterknapp</t>
  </si>
  <si>
    <t>Consdorf</t>
  </si>
  <si>
    <t>An der Seift</t>
  </si>
  <si>
    <t>Foret feuillue a dominance de hetre</t>
  </si>
  <si>
    <t>49.79377268495194</t>
  </si>
  <si>
    <t>6.346106618530607</t>
  </si>
  <si>
    <t>050724</t>
  </si>
  <si>
    <t>Bech - In Lilien</t>
  </si>
  <si>
    <t>C1A; Lilien-01</t>
  </si>
  <si>
    <t>050725</t>
  </si>
  <si>
    <t>082-N-aDu</t>
  </si>
  <si>
    <t>Junglinster - an Duelen</t>
  </si>
  <si>
    <t>C15; Jung-09</t>
  </si>
  <si>
    <t>Schaefeschwies</t>
  </si>
  <si>
    <t>Friche en milieu humide</t>
  </si>
  <si>
    <t>QR code</t>
  </si>
  <si>
    <t>Recorder</t>
  </si>
  <si>
    <t>49.52651</t>
  </si>
  <si>
    <t>6.20790</t>
  </si>
  <si>
    <t>Loic Hellers</t>
  </si>
  <si>
    <t>BW4_p</t>
  </si>
  <si>
    <t>BW4</t>
  </si>
  <si>
    <t>Pan trap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</si>
  <si>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  <r>
      <rPr>
        <sz val="10"/>
        <rFont val="Arial"/>
      </rPr>
      <t xml:space="preserve">  (1 specimen is in a bad condition)</t>
    </r>
  </si>
  <si>
    <t>MNHNL178021</t>
  </si>
  <si>
    <t>49.52629</t>
  </si>
  <si>
    <t>6.23017</t>
  </si>
  <si>
    <t>BU2_p</t>
  </si>
  <si>
    <t>BU2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</si>
  <si>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</si>
  <si>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MNHNL164720</t>
  </si>
  <si>
    <t>49.53281</t>
  </si>
  <si>
    <t>6.20603</t>
  </si>
  <si>
    <t>BW2_1_p</t>
  </si>
  <si>
    <t>BW2</t>
  </si>
  <si>
    <r>
      <rPr>
        <sz val="10"/>
        <rFont val="Arial"/>
      </rPr>
      <t xml:space="preserve">24 </t>
    </r>
    <r>
      <rPr>
        <u/>
        <sz val="10"/>
        <color rgb="FF1155CC"/>
        <rFont val="Arial"/>
      </rPr>
      <t>Ep.ba</t>
    </r>
  </si>
  <si>
    <t>MNHNL164146</t>
  </si>
  <si>
    <t>49.54010</t>
  </si>
  <si>
    <t>6.17939</t>
  </si>
  <si>
    <t>BW1_p</t>
  </si>
  <si>
    <t>BW1</t>
  </si>
  <si>
    <r>
      <rPr>
        <sz val="10"/>
        <rFont val="Arial"/>
      </rPr>
      <t xml:space="preserve">22 </t>
    </r>
    <r>
      <rPr>
        <u/>
        <sz val="11"/>
        <color rgb="FF1155CC"/>
        <rFont val="Arial"/>
      </rPr>
      <t>Ep.ba</t>
    </r>
  </si>
  <si>
    <t>MNHNL164145</t>
  </si>
  <si>
    <t>49.53240</t>
  </si>
  <si>
    <t>6.22523</t>
  </si>
  <si>
    <t>BU1_2_p</t>
  </si>
  <si>
    <t>BU1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</si>
  <si>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</si>
  <si>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MNHNL164713</t>
  </si>
  <si>
    <t>090521</t>
  </si>
  <si>
    <t>MNHNL164712</t>
  </si>
  <si>
    <t>BW2_2_p</t>
  </si>
  <si>
    <t>BW2_2</t>
  </si>
  <si>
    <r>
      <rPr>
        <sz val="10"/>
        <rFont val="Arial"/>
      </rPr>
      <t xml:space="preserve">8 </t>
    </r>
    <r>
      <rPr>
        <u/>
        <sz val="11"/>
        <color rgb="FF1155CC"/>
        <rFont val="Arial"/>
      </rPr>
      <t>Ep.ba</t>
    </r>
  </si>
  <si>
    <t>MNHNL164144</t>
  </si>
  <si>
    <t>BW4_2_p</t>
  </si>
  <si>
    <t>BW4_2</t>
  </si>
  <si>
    <r>
      <rPr>
        <sz val="10"/>
        <rFont val="Arial"/>
      </rPr>
      <t xml:space="preserve">7 </t>
    </r>
    <r>
      <rPr>
        <u/>
        <sz val="11"/>
        <color rgb="FF1155CC"/>
        <rFont val="Arial"/>
      </rPr>
      <t>Ep.ba</t>
    </r>
  </si>
  <si>
    <t>MNHNL164143</t>
  </si>
  <si>
    <r>
      <rPr>
        <sz val="10"/>
        <rFont val="Arial"/>
      </rPr>
      <t xml:space="preserve">4 </t>
    </r>
    <r>
      <rPr>
        <u/>
        <sz val="10"/>
        <color rgb="FF1155CC"/>
        <rFont val="Arial"/>
      </rPr>
      <t>Ep.ba</t>
    </r>
  </si>
  <si>
    <t>MNHNL164716</t>
  </si>
  <si>
    <t>BW2_p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</si>
  <si>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</si>
  <si>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MNHNL164142</t>
  </si>
  <si>
    <t>49.54555</t>
  </si>
  <si>
    <t>6.22193</t>
  </si>
  <si>
    <t>BW3_p</t>
  </si>
  <si>
    <t>BW3</t>
  </si>
  <si>
    <r>
      <rPr>
        <sz val="10"/>
        <rFont val="Arial"/>
      </rPr>
      <t xml:space="preserve">3 </t>
    </r>
    <r>
      <rPr>
        <u/>
        <sz val="11"/>
        <color rgb="FF1155CC"/>
        <rFont val="Arial"/>
      </rPr>
      <t>Ep.ba</t>
    </r>
  </si>
  <si>
    <t>MNHNL164717</t>
  </si>
  <si>
    <t>BW4_1_p</t>
  </si>
  <si>
    <t>BW4_1</t>
  </si>
  <si>
    <r>
      <rPr>
        <sz val="10"/>
        <rFont val="Arial"/>
      </rPr>
      <t xml:space="preserve">4 </t>
    </r>
    <r>
      <rPr>
        <u/>
        <sz val="11"/>
        <color rgb="FF1155CC"/>
        <rFont val="Arial"/>
      </rPr>
      <t>Ep.ba</t>
    </r>
  </si>
  <si>
    <t>MNHNL164715</t>
  </si>
  <si>
    <t>49.52258</t>
  </si>
  <si>
    <t>6.19196</t>
  </si>
  <si>
    <t>BW6_p</t>
  </si>
  <si>
    <t>BW6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</si>
  <si>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</si>
  <si>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MNHNL164714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</si>
  <si>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  <r>
      <rPr>
        <sz val="10"/>
        <rFont val="Arial"/>
      </rPr>
      <t xml:space="preserve">  (1 specimen is in a bad condition)</t>
    </r>
  </si>
  <si>
    <t>MNHNL164719</t>
  </si>
  <si>
    <t>MNHNL164718</t>
  </si>
  <si>
    <t>MNHNL178198</t>
  </si>
  <si>
    <t>49.51867</t>
  </si>
  <si>
    <t>6.24549</t>
  </si>
  <si>
    <t>BU6_p</t>
  </si>
  <si>
    <t>BU6</t>
  </si>
  <si>
    <t>MNHNL178199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</si>
  <si>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  <r>
      <rPr>
        <sz val="10"/>
        <rFont val="Arial"/>
      </rPr>
      <t xml:space="preserve">  (1 specimen is in a bad condition)</t>
    </r>
  </si>
  <si>
    <t>MNHNL178200</t>
  </si>
  <si>
    <t>49.51488</t>
  </si>
  <si>
    <t>6.23240</t>
  </si>
  <si>
    <t>BU5_2_p</t>
  </si>
  <si>
    <t>BU5_2</t>
  </si>
  <si>
    <t>MNHNL177975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</si>
  <si>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</si>
  <si>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MNHNL178001</t>
  </si>
  <si>
    <r>
      <rPr>
        <sz val="10"/>
        <rFont val="Arial"/>
      </rPr>
      <t xml:space="preserve">22 </t>
    </r>
    <r>
      <rPr>
        <u/>
        <sz val="11"/>
        <color rgb="FF1155CC"/>
        <rFont val="Arial"/>
      </rPr>
      <t>Ep.ba</t>
    </r>
  </si>
  <si>
    <t>MNHNL174257</t>
  </si>
  <si>
    <t>49.52391</t>
  </si>
  <si>
    <t>6.19685</t>
  </si>
  <si>
    <t>BU7_1_p</t>
  </si>
  <si>
    <t>BU7_1</t>
  </si>
  <si>
    <t>MNHNL178002</t>
  </si>
  <si>
    <t>MNHNL174251</t>
  </si>
  <si>
    <t>090624</t>
  </si>
  <si>
    <t>MNHNL177998</t>
  </si>
  <si>
    <t>49.50785</t>
  </si>
  <si>
    <t>6.17926</t>
  </si>
  <si>
    <t>BW7_p</t>
  </si>
  <si>
    <t>BW7</t>
  </si>
  <si>
    <t>MNHNL177994</t>
  </si>
  <si>
    <t>BU7_2_p</t>
  </si>
  <si>
    <t>BU7_2</t>
  </si>
  <si>
    <t>MNHNL178032</t>
  </si>
  <si>
    <t>MNHNL178047</t>
  </si>
  <si>
    <t>MNHNL178228</t>
  </si>
  <si>
    <t>BU5_1_p</t>
  </si>
  <si>
    <t>BU5_1</t>
  </si>
  <si>
    <t>MNHNL178013</t>
  </si>
  <si>
    <t>MNHNL178010</t>
  </si>
  <si>
    <t>49.52282</t>
  </si>
  <si>
    <t>6.23330</t>
  </si>
  <si>
    <t>BU3_p</t>
  </si>
  <si>
    <t>BU3</t>
  </si>
  <si>
    <t>MNHNL178017</t>
  </si>
  <si>
    <r>
      <rPr>
        <sz val="10"/>
        <rFont val="Arial"/>
      </rPr>
      <t xml:space="preserve">8 </t>
    </r>
    <r>
      <rPr>
        <u/>
        <sz val="11"/>
        <color rgb="FF1155CC"/>
        <rFont val="Arial"/>
      </rPr>
      <t>Ep.ba</t>
    </r>
  </si>
  <si>
    <t>MNHNL174255</t>
  </si>
  <si>
    <r>
      <rPr>
        <sz val="10"/>
        <rFont val="Arial"/>
      </rPr>
      <t xml:space="preserve">7 </t>
    </r>
    <r>
      <rPr>
        <u/>
        <sz val="11"/>
        <color rgb="FF1155CC"/>
        <rFont val="Arial"/>
      </rPr>
      <t>Ep.ba</t>
    </r>
  </si>
  <si>
    <t>MNHNL174254</t>
  </si>
  <si>
    <t>BU1_1_p</t>
  </si>
  <si>
    <t>MNHNL178044</t>
  </si>
  <si>
    <t>49.52031</t>
  </si>
  <si>
    <t>6.23231</t>
  </si>
  <si>
    <t>BU4_p</t>
  </si>
  <si>
    <t>BU4</t>
  </si>
  <si>
    <t>MNHNL174256</t>
  </si>
  <si>
    <t>BU5_p</t>
  </si>
  <si>
    <t>BU5</t>
  </si>
  <si>
    <t>MNHNL178040</t>
  </si>
  <si>
    <t>1 specimen is in a bad condition</t>
  </si>
  <si>
    <t>MNHNL178036</t>
  </si>
  <si>
    <t>MNHNL178056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</si>
  <si>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</si>
  <si>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MNHNL178043</t>
  </si>
  <si>
    <r>
      <rPr>
        <sz val="10"/>
        <rFont val="Arial"/>
      </rPr>
      <t xml:space="preserve">24 </t>
    </r>
    <r>
      <rPr>
        <u/>
        <sz val="10"/>
        <color rgb="FF1155CC"/>
        <rFont val="Arial"/>
      </rPr>
      <t>Ep.ba</t>
    </r>
  </si>
  <si>
    <t>MNHNL178030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</si>
  <si>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</si>
  <si>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MNHNL178080</t>
  </si>
  <si>
    <t>MNHNL178064</t>
  </si>
  <si>
    <t>MNHNL178049</t>
  </si>
  <si>
    <r>
      <rPr>
        <sz val="10"/>
        <rFont val="Arial"/>
      </rPr>
      <t xml:space="preserve">7 </t>
    </r>
    <r>
      <rPr>
        <u/>
        <sz val="11"/>
        <color rgb="FF1155CC"/>
        <rFont val="Arial"/>
      </rPr>
      <t>Ep.ba</t>
    </r>
  </si>
  <si>
    <t>MNHNL174260</t>
  </si>
  <si>
    <r>
      <rPr>
        <sz val="10"/>
        <rFont val="Arial"/>
      </rPr>
      <t xml:space="preserve">3 </t>
    </r>
    <r>
      <rPr>
        <u/>
        <sz val="11"/>
        <color rgb="FF1155CC"/>
        <rFont val="Arial"/>
      </rPr>
      <t>Ep.ba</t>
    </r>
  </si>
  <si>
    <t>MNHNL177987</t>
  </si>
  <si>
    <t>MNHNL178031</t>
  </si>
  <si>
    <t>49.52882</t>
  </si>
  <si>
    <t>6.19899</t>
  </si>
  <si>
    <t>BW5_p</t>
  </si>
  <si>
    <t>BW5</t>
  </si>
  <si>
    <t>MNHNL178052</t>
  </si>
  <si>
    <r>
      <rPr>
        <sz val="10"/>
        <rFont val="Arial"/>
      </rPr>
      <t xml:space="preserve">22 </t>
    </r>
    <r>
      <rPr>
        <u/>
        <sz val="11"/>
        <color rgb="FF1155CC"/>
        <rFont val="Arial"/>
      </rPr>
      <t>Ep.ba</t>
    </r>
  </si>
  <si>
    <t>MNHNL178028</t>
  </si>
  <si>
    <r>
      <rPr>
        <sz val="10"/>
        <rFont val="Arial"/>
      </rPr>
      <t xml:space="preserve">24 </t>
    </r>
    <r>
      <rPr>
        <u/>
        <sz val="10"/>
        <color rgb="FF1155CC"/>
        <rFont val="Arial"/>
      </rPr>
      <t>Ep.ba</t>
    </r>
  </si>
  <si>
    <t>MNHNL178205</t>
  </si>
  <si>
    <r>
      <rPr>
        <sz val="10"/>
        <rFont val="Arial"/>
      </rPr>
      <t xml:space="preserve">4 </t>
    </r>
    <r>
      <rPr>
        <u/>
        <sz val="10"/>
        <color rgb="FF1155CC"/>
        <rFont val="Arial"/>
      </rPr>
      <t>Ep.ba</t>
    </r>
  </si>
  <si>
    <t>MNHNL178008</t>
  </si>
  <si>
    <r>
      <rPr>
        <sz val="10"/>
        <rFont val="Arial"/>
      </rPr>
      <t xml:space="preserve">3 </t>
    </r>
    <r>
      <rPr>
        <u/>
        <sz val="11"/>
        <color rgb="FF1155CC"/>
        <rFont val="Arial"/>
      </rPr>
      <t>Ep.ba</t>
    </r>
  </si>
  <si>
    <t>MNHNL177986</t>
  </si>
  <si>
    <t>MNHNL177982</t>
  </si>
  <si>
    <t>MNHNL178070</t>
  </si>
  <si>
    <t>BU7_p</t>
  </si>
  <si>
    <t>BU7</t>
  </si>
  <si>
    <t>MNHNL178035</t>
  </si>
  <si>
    <r>
      <rPr>
        <sz val="10"/>
        <rFont val="Arial"/>
      </rPr>
      <t xml:space="preserve">24 </t>
    </r>
    <r>
      <rPr>
        <u/>
        <sz val="10"/>
        <color rgb="FF1155CC"/>
        <rFont val="Arial"/>
      </rPr>
      <t>Ep.ba</t>
    </r>
  </si>
  <si>
    <t>old ID was S. selenitica done by CAP</t>
  </si>
  <si>
    <t>MNHNL178211</t>
  </si>
  <si>
    <r>
      <rPr>
        <sz val="10"/>
        <rFont val="Arial"/>
      </rPr>
      <t xml:space="preserve">24 </t>
    </r>
    <r>
      <rPr>
        <u/>
        <sz val="10"/>
        <color rgb="FF1155CC"/>
        <rFont val="Arial"/>
      </rPr>
      <t>Ep.ba</t>
    </r>
  </si>
  <si>
    <t>MNHNL178079</t>
  </si>
  <si>
    <r>
      <rPr>
        <sz val="10"/>
        <rFont val="Arial"/>
      </rPr>
      <t xml:space="preserve">22 </t>
    </r>
    <r>
      <rPr>
        <u/>
        <sz val="11"/>
        <color rgb="FF1155CC"/>
        <rFont val="Arial"/>
      </rPr>
      <t>Ep.ba</t>
    </r>
  </si>
  <si>
    <t>MNHNL178037</t>
  </si>
  <si>
    <t>MNHNL178006</t>
  </si>
  <si>
    <r>
      <rPr>
        <sz val="10"/>
        <rFont val="Arial"/>
      </rPr>
      <t xml:space="preserve">7 </t>
    </r>
    <r>
      <rPr>
        <u/>
        <sz val="11"/>
        <color rgb="FF1155CC"/>
        <rFont val="Arial"/>
      </rPr>
      <t>Ep.ba</t>
    </r>
  </si>
  <si>
    <t>MNHNL177965</t>
  </si>
  <si>
    <t>MNHNL178039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</si>
  <si>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</si>
  <si>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MNHNL178038</t>
  </si>
  <si>
    <t>MNHNL178082</t>
  </si>
  <si>
    <t>MNHNL174242</t>
  </si>
  <si>
    <t>MNHNL178022</t>
  </si>
  <si>
    <t>MNHNL178046</t>
  </si>
  <si>
    <t>MNHNL178058</t>
  </si>
  <si>
    <r>
      <rPr>
        <sz val="10"/>
        <rFont val="Arial"/>
      </rPr>
      <t xml:space="preserve">2 </t>
    </r>
    <r>
      <rPr>
        <u/>
        <sz val="10"/>
        <color rgb="FF1155CC"/>
        <rFont val="Arial"/>
      </rPr>
      <t>Ep.ba</t>
    </r>
  </si>
  <si>
    <t>MNHNL178057</t>
  </si>
  <si>
    <t>MNHNL178061</t>
  </si>
  <si>
    <t>MNHNL164734</t>
  </si>
  <si>
    <t>MNHNL178027</t>
  </si>
  <si>
    <r>
      <rPr>
        <sz val="10"/>
        <rFont val="Arial"/>
      </rPr>
      <t xml:space="preserve">22 </t>
    </r>
    <r>
      <rPr>
        <u/>
        <sz val="11"/>
        <color rgb="FF1155CC"/>
        <rFont val="Arial"/>
      </rPr>
      <t>Ep.ba</t>
    </r>
  </si>
  <si>
    <t>MNHNL178048</t>
  </si>
  <si>
    <t>011025</t>
  </si>
  <si>
    <t>MNHNL175715</t>
  </si>
  <si>
    <t>vo.inf</t>
  </si>
  <si>
    <t>MNHNL175471</t>
  </si>
  <si>
    <t>MNHNL175472</t>
  </si>
  <si>
    <t>MNHNL175473</t>
  </si>
  <si>
    <t>MNHNL175475</t>
  </si>
  <si>
    <t>qr code check</t>
  </si>
  <si>
    <t>49.53837832</t>
  </si>
  <si>
    <t>6.341665126</t>
  </si>
  <si>
    <t>C1X_p</t>
  </si>
  <si>
    <t>C1X</t>
  </si>
  <si>
    <t>MNHNL174230</t>
  </si>
  <si>
    <t>MNHNL164832</t>
  </si>
  <si>
    <t>MNHNL165805</t>
  </si>
  <si>
    <t>MNHNL178314</t>
  </si>
  <si>
    <t>MNHNL178232</t>
  </si>
  <si>
    <t>MNHNL165803</t>
  </si>
  <si>
    <t>ep.el</t>
  </si>
  <si>
    <t>Epistrophe eligans</t>
  </si>
  <si>
    <t>MNHNL165765</t>
  </si>
  <si>
    <t>pi.sp</t>
  </si>
  <si>
    <t>Pipizella</t>
  </si>
  <si>
    <t>female is not in the key</t>
  </si>
  <si>
    <t>pi.</t>
  </si>
  <si>
    <t>Pipiza</t>
  </si>
  <si>
    <t>49.7101297</t>
  </si>
  <si>
    <t>6.265946701</t>
  </si>
  <si>
    <t>C25_p</t>
  </si>
  <si>
    <t>C25</t>
  </si>
  <si>
    <t>MNHNL165775</t>
  </si>
  <si>
    <t>030521</t>
  </si>
  <si>
    <t>49.65560054</t>
  </si>
  <si>
    <t>6.421787068</t>
  </si>
  <si>
    <t>C3B_p</t>
  </si>
  <si>
    <t>C3B</t>
  </si>
  <si>
    <t>MNHNL164828</t>
  </si>
  <si>
    <t>MNHNL178154</t>
  </si>
  <si>
    <t>MNHNL178176</t>
  </si>
  <si>
    <t>MNHNL165804</t>
  </si>
  <si>
    <t>MNHNL178113</t>
  </si>
  <si>
    <t>MNHNL178155</t>
  </si>
  <si>
    <t>49.63355617</t>
  </si>
  <si>
    <t>6.411785111</t>
  </si>
  <si>
    <t>C3A_p</t>
  </si>
  <si>
    <t>C3A</t>
  </si>
  <si>
    <t>MNHNL164820</t>
  </si>
  <si>
    <t>MNHNL178213</t>
  </si>
  <si>
    <t>MNHNL178323</t>
  </si>
  <si>
    <t>MNHNL164827</t>
  </si>
  <si>
    <t>MNHNL178159</t>
  </si>
  <si>
    <t>MNHNL164843</t>
  </si>
  <si>
    <t>MNHNL164824</t>
  </si>
  <si>
    <t>MNHNL165772</t>
  </si>
  <si>
    <t>MNHNL178136</t>
  </si>
  <si>
    <t>MNHNL178171</t>
  </si>
  <si>
    <t>MNHNL178315</t>
  </si>
  <si>
    <t>MNHNL178091</t>
  </si>
  <si>
    <t>49.75381763</t>
  </si>
  <si>
    <t>6.38881854</t>
  </si>
  <si>
    <t>C1A_p</t>
  </si>
  <si>
    <t>C1A</t>
  </si>
  <si>
    <t>MNHNL164838</t>
  </si>
  <si>
    <t>MNHNL178321</t>
  </si>
  <si>
    <t>MNHNL178131</t>
  </si>
  <si>
    <t>MNHNL178118</t>
  </si>
  <si>
    <t>49.70092034</t>
  </si>
  <si>
    <t>6.27471216</t>
  </si>
  <si>
    <t>C1B_p</t>
  </si>
  <si>
    <t>C1B</t>
  </si>
  <si>
    <t>MNHNL164845</t>
  </si>
  <si>
    <t>MNHNL178092</t>
  </si>
  <si>
    <t>MNHNL178141</t>
  </si>
  <si>
    <t>MNHNL178135</t>
  </si>
  <si>
    <t>MNHNL178166</t>
  </si>
  <si>
    <t>MNHNL178168</t>
  </si>
  <si>
    <t>MNHNL178127</t>
  </si>
  <si>
    <t>MNHNL178145</t>
  </si>
  <si>
    <t>49.8096837</t>
  </si>
  <si>
    <t>6.473402157</t>
  </si>
  <si>
    <t>C2X_p</t>
  </si>
  <si>
    <t>C2X</t>
  </si>
  <si>
    <t>MNHNL178112</t>
  </si>
  <si>
    <t>MNHNL178119</t>
  </si>
  <si>
    <t>ch.fe</t>
  </si>
  <si>
    <t>Chrysotoxum festivum</t>
  </si>
  <si>
    <t>MNHNL178177</t>
  </si>
  <si>
    <t>MNHNL178318</t>
  </si>
  <si>
    <t>MNHNL178181</t>
  </si>
  <si>
    <t>MNHNL178220</t>
  </si>
  <si>
    <t>MNHNL178165</t>
  </si>
  <si>
    <t>MNHNL164830</t>
  </si>
  <si>
    <t>MNHNL178304</t>
  </si>
  <si>
    <t>MNHNL178126</t>
  </si>
  <si>
    <t>MNHNL178086</t>
  </si>
  <si>
    <t>MNHNL178096</t>
  </si>
  <si>
    <t>MNHNL165799</t>
  </si>
  <si>
    <t>MNHNL164837</t>
  </si>
  <si>
    <t>MNHNL164834</t>
  </si>
  <si>
    <t>MNHNL165773</t>
  </si>
  <si>
    <t>MNHNL178322</t>
  </si>
  <si>
    <t>MNHNL178121</t>
  </si>
  <si>
    <t>MNHNL178143</t>
  </si>
  <si>
    <t>MNHNL178163</t>
  </si>
  <si>
    <t>MNHNL178087</t>
  </si>
  <si>
    <t>MNHNL164841</t>
  </si>
  <si>
    <t>MNHNL164840</t>
  </si>
  <si>
    <t>MNHNL178227</t>
  </si>
  <si>
    <t>MNHNL178124</t>
  </si>
  <si>
    <t>030921</t>
  </si>
  <si>
    <t>XX</t>
  </si>
  <si>
    <t>MNHNL164842</t>
  </si>
  <si>
    <t>MNHNL178158</t>
  </si>
  <si>
    <t>MNHNL165767</t>
  </si>
  <si>
    <t>MNHNL178301</t>
  </si>
  <si>
    <r>
      <rPr>
        <sz val="11"/>
        <color rgb="FF000000"/>
        <rFont val="Arial"/>
      </rPr>
      <t>eu.la</t>
    </r>
    <r>
      <rPr>
        <sz val="11"/>
        <color rgb="FF000000"/>
        <rFont val="Arial"/>
      </rPr>
      <t>t</t>
    </r>
  </si>
  <si>
    <t>MNHNL178308</t>
  </si>
  <si>
    <t>MNHNL178090</t>
  </si>
  <si>
    <t>no female in the key</t>
  </si>
  <si>
    <t>80_4_030721_C25_p_ep.ba</t>
  </si>
  <si>
    <t>MNHNL164846</t>
  </si>
  <si>
    <t>80_4_030721_C25_p_he.tr</t>
  </si>
  <si>
    <t>MNHNL165801</t>
  </si>
  <si>
    <t>49.61473565</t>
  </si>
  <si>
    <t>6.33803241</t>
  </si>
  <si>
    <t>C3Y_p</t>
  </si>
  <si>
    <t>C3Y</t>
  </si>
  <si>
    <t>MNHNL164826</t>
  </si>
  <si>
    <t>Ghislain Delalle</t>
  </si>
  <si>
    <t>011024</t>
  </si>
  <si>
    <t>MNHNL164870</t>
  </si>
  <si>
    <t>MNHNL178097</t>
  </si>
  <si>
    <t>MNHNL178150</t>
  </si>
  <si>
    <t>MNHNL164821</t>
  </si>
  <si>
    <t>MNHNL178089</t>
  </si>
  <si>
    <t>MNHNL178132</t>
  </si>
  <si>
    <t>MNHNL178167</t>
  </si>
  <si>
    <t>MNHNL178147</t>
  </si>
  <si>
    <t>MNHNL178151</t>
  </si>
  <si>
    <t>MNHNL164823</t>
  </si>
  <si>
    <t>MNHNL178099</t>
  </si>
  <si>
    <t>MNHNL165798</t>
  </si>
  <si>
    <r>
      <rPr>
        <sz val="10"/>
        <color rgb="FF000000"/>
        <rFont val="Arial"/>
      </rPr>
      <t>ch.f</t>
    </r>
    <r>
      <rPr>
        <sz val="10"/>
        <color rgb="FF000000"/>
        <rFont val="Arial"/>
      </rPr>
      <t>e</t>
    </r>
  </si>
  <si>
    <t>MNHNL178170</t>
  </si>
  <si>
    <t>MNHNL178233</t>
  </si>
  <si>
    <t>MNHNL178317</t>
  </si>
  <si>
    <t>MNHNL178128</t>
  </si>
  <si>
    <t>49.61538952</t>
  </si>
  <si>
    <t>6.340262666</t>
  </si>
  <si>
    <t>C3X_p</t>
  </si>
  <si>
    <t>C3X</t>
  </si>
  <si>
    <t>MNHNL164835</t>
  </si>
  <si>
    <t>MNHNL165774</t>
  </si>
  <si>
    <t>MNHNL178180</t>
  </si>
  <si>
    <t>MNHNL178319</t>
  </si>
  <si>
    <t>MNHNL178133</t>
  </si>
  <si>
    <t>MNHNL178178</t>
  </si>
  <si>
    <t>MNHNL164819</t>
  </si>
  <si>
    <t>MNHNL178094</t>
  </si>
  <si>
    <t>MNHNL165796</t>
  </si>
  <si>
    <t>MNHNL165806</t>
  </si>
  <si>
    <r>
      <rPr>
        <sz val="10"/>
        <color rgb="FF000000"/>
        <rFont val="Arial"/>
      </rPr>
      <t>eu.la</t>
    </r>
    <r>
      <rPr>
        <sz val="10"/>
        <color rgb="FF000000"/>
        <rFont val="Arial"/>
      </rPr>
      <t>t</t>
    </r>
  </si>
  <si>
    <t>MNHNL178115</t>
  </si>
  <si>
    <t>MNHNL178156</t>
  </si>
  <si>
    <t>ch.sp</t>
  </si>
  <si>
    <t>Cheilosia</t>
  </si>
  <si>
    <t>hard to ID species</t>
  </si>
  <si>
    <t>041021</t>
  </si>
  <si>
    <t>MNHNL178111</t>
  </si>
  <si>
    <t>MNHNL178095</t>
  </si>
  <si>
    <t>MNHNL164847</t>
  </si>
  <si>
    <t>MNHNL178175</t>
  </si>
  <si>
    <t>MNHNL178108</t>
  </si>
  <si>
    <t>MNHNL178179</t>
  </si>
  <si>
    <t>pa.sp</t>
  </si>
  <si>
    <t>Paragus</t>
  </si>
  <si>
    <t>MNHNL178109</t>
  </si>
  <si>
    <t>MNHNL178098</t>
  </si>
  <si>
    <t>MNHNL164822</t>
  </si>
  <si>
    <t>MNHNL178164</t>
  </si>
  <si>
    <t>MNHNL178138</t>
  </si>
  <si>
    <t>MNHNL178309</t>
  </si>
  <si>
    <r>
      <rPr>
        <sz val="10"/>
        <color rgb="FF000000"/>
        <rFont val="Arial"/>
      </rPr>
      <t>eu.la</t>
    </r>
    <r>
      <rPr>
        <sz val="10"/>
        <color rgb="FF000000"/>
        <rFont val="Arial"/>
      </rPr>
      <t>t</t>
    </r>
  </si>
  <si>
    <t>MNHNL178130</t>
  </si>
  <si>
    <t>pl.cl</t>
  </si>
  <si>
    <t>Platycheirus clypeatus</t>
  </si>
  <si>
    <t>MNHNL178209</t>
  </si>
  <si>
    <t>49.75167632</t>
  </si>
  <si>
    <t>6.38675052</t>
  </si>
  <si>
    <t>C2B_p</t>
  </si>
  <si>
    <t>C2B</t>
  </si>
  <si>
    <t>MNHNL178120</t>
  </si>
  <si>
    <t>MNHNL178316</t>
  </si>
  <si>
    <t>MNHNL178157</t>
  </si>
  <si>
    <t>MNHNL164831</t>
  </si>
  <si>
    <t>MNHNL178161</t>
  </si>
  <si>
    <t>MNHNL178174</t>
  </si>
  <si>
    <t>MNHNL165770</t>
  </si>
  <si>
    <t>MNHNL165797</t>
  </si>
  <si>
    <t>MNHNL178140</t>
  </si>
  <si>
    <t>MNHNL164839</t>
  </si>
  <si>
    <t>MNHNL165800</t>
  </si>
  <si>
    <t>MNHNL178100</t>
  </si>
  <si>
    <t>MNHNL178142</t>
  </si>
  <si>
    <t>MNHNL174928</t>
  </si>
  <si>
    <t>MNHNL178110</t>
  </si>
  <si>
    <t>MNHNL178312</t>
  </si>
  <si>
    <t>MNHNL178149</t>
  </si>
  <si>
    <t>MNHNL165802</t>
  </si>
  <si>
    <t>MNHNL165810</t>
  </si>
  <si>
    <t>49.72522803</t>
  </si>
  <si>
    <t>6.265488379</t>
  </si>
  <si>
    <t>C1Y_p</t>
  </si>
  <si>
    <t>C1Y</t>
  </si>
  <si>
    <t>MNHNL178134</t>
  </si>
  <si>
    <t>MNHNL178123</t>
  </si>
  <si>
    <t>br.la</t>
  </si>
  <si>
    <t>Brachypalpus laphriformis</t>
  </si>
  <si>
    <t>MNHNL178153</t>
  </si>
  <si>
    <r>
      <rPr>
        <sz val="10"/>
        <color rgb="FF000000"/>
        <rFont val="Arial"/>
      </rPr>
      <t>eu.la</t>
    </r>
    <r>
      <rPr>
        <sz val="10"/>
        <color rgb="FF000000"/>
        <rFont val="Arial"/>
      </rPr>
      <t>t</t>
    </r>
  </si>
  <si>
    <t>MNHNL178215</t>
  </si>
  <si>
    <t>MNHNL178144</t>
  </si>
  <si>
    <t>MNHNL178122</t>
  </si>
  <si>
    <t>49.53722408</t>
  </si>
  <si>
    <t>6.342394687</t>
  </si>
  <si>
    <t>C2Y_p</t>
  </si>
  <si>
    <t>C2Y</t>
  </si>
  <si>
    <t>MNHNL164833</t>
  </si>
  <si>
    <t>MNHNL178093</t>
  </si>
  <si>
    <t>MNHNL165811</t>
  </si>
  <si>
    <t>MNHNL178169</t>
  </si>
  <si>
    <r>
      <rPr>
        <sz val="10"/>
        <color rgb="FF000000"/>
        <rFont val="Arial"/>
      </rPr>
      <t>eu.la</t>
    </r>
    <r>
      <rPr>
        <sz val="10"/>
        <color rgb="FF000000"/>
        <rFont val="Arial"/>
      </rPr>
      <t>t</t>
    </r>
  </si>
  <si>
    <t>MNHNL178146</t>
  </si>
  <si>
    <t>MNHNL178129</t>
  </si>
  <si>
    <t>MNHNL164825</t>
  </si>
  <si>
    <t>MNHNL165807</t>
  </si>
  <si>
    <t>MNHNL178107</t>
  </si>
  <si>
    <t>MNHNL178320</t>
  </si>
  <si>
    <t>MNHNL178106</t>
  </si>
  <si>
    <t>MNHNL164829</t>
  </si>
  <si>
    <t>MNHNL178139</t>
  </si>
  <si>
    <t>MNHNL165858</t>
  </si>
  <si>
    <t>MNHNL178172</t>
  </si>
  <si>
    <t>ep.ni</t>
  </si>
  <si>
    <t>Epistrophe nitidicollis</t>
  </si>
  <si>
    <t>MNHNL178329</t>
  </si>
  <si>
    <t>MNHNL178117</t>
  </si>
  <si>
    <t>Old identification was S. selenitica done by CAP</t>
  </si>
  <si>
    <t>MNHNL178137</t>
  </si>
  <si>
    <r>
      <rPr>
        <sz val="10"/>
        <color rgb="FF000000"/>
        <rFont val="Arial"/>
      </rPr>
      <t>eu.la</t>
    </r>
    <r>
      <rPr>
        <sz val="10"/>
        <color rgb="FF000000"/>
        <rFont val="Arial"/>
      </rPr>
      <t>t</t>
    </r>
  </si>
  <si>
    <t>MNHNL178148</t>
  </si>
  <si>
    <t>ch.vern</t>
  </si>
  <si>
    <t>Chrysotoxum vernale</t>
  </si>
  <si>
    <t>MNHNL174234</t>
  </si>
  <si>
    <t>MNHNL178330</t>
  </si>
  <si>
    <t>MNHNL178152</t>
  </si>
  <si>
    <t>MNHNL178307</t>
  </si>
  <si>
    <t>061123</t>
  </si>
  <si>
    <t>MNHNL178125</t>
  </si>
  <si>
    <t>MNHNL164836</t>
  </si>
  <si>
    <t>MNHNL178114</t>
  </si>
  <si>
    <t>MNHNL165808</t>
  </si>
  <si>
    <r>
      <rPr>
        <sz val="10"/>
        <color rgb="FF000000"/>
        <rFont val="Arial"/>
      </rPr>
      <t>ch.ve</t>
    </r>
    <r>
      <rPr>
        <sz val="10"/>
        <color rgb="FF000000"/>
        <rFont val="Arial"/>
      </rPr>
      <t>rr</t>
    </r>
  </si>
  <si>
    <t>MNHNL178088</t>
  </si>
  <si>
    <t>MNHNL178116</t>
  </si>
  <si>
    <t>MNHNL178223</t>
  </si>
  <si>
    <t>MNHNL165766</t>
  </si>
  <si>
    <t>MNHNL165812</t>
  </si>
  <si>
    <t>do.pr</t>
  </si>
  <si>
    <t>Doros profuges</t>
  </si>
  <si>
    <t>MNHNL165777</t>
  </si>
  <si>
    <t>MNHNL178160</t>
  </si>
  <si>
    <t>MNHNL178313</t>
  </si>
  <si>
    <t>da.ve</t>
  </si>
  <si>
    <t>Dasysyrphus venustus</t>
  </si>
  <si>
    <t>MNHNL178300</t>
  </si>
  <si>
    <t>MNHNL174249</t>
  </si>
  <si>
    <t>MNHNL178173</t>
  </si>
  <si>
    <t>MNHNL165813</t>
  </si>
  <si>
    <t>MNHNL165809</t>
  </si>
  <si>
    <t>MNHNL165776</t>
  </si>
  <si>
    <t>MNHNL165769</t>
  </si>
  <si>
    <t>MNHNL178201</t>
  </si>
  <si>
    <t>MNHNL164844</t>
  </si>
  <si>
    <t>MNHNL165768</t>
  </si>
  <si>
    <t>MNHNL178246</t>
  </si>
  <si>
    <t>MNHNL178162</t>
  </si>
  <si>
    <t>MNHNL81840</t>
  </si>
  <si>
    <t>MNHNL81820</t>
  </si>
  <si>
    <t>MNHNL81722</t>
  </si>
  <si>
    <t>MNHNL81845</t>
  </si>
  <si>
    <t>MNHNL81940</t>
  </si>
  <si>
    <t>MNHNL81833</t>
  </si>
  <si>
    <t>vo.ina</t>
  </si>
  <si>
    <t>Volucella inanis</t>
  </si>
  <si>
    <t>MNHNL81961</t>
  </si>
  <si>
    <t>MNHNL81843</t>
  </si>
  <si>
    <t>MNHNL81907</t>
  </si>
  <si>
    <t>MNHNL81687</t>
  </si>
  <si>
    <t>MNHNL81972</t>
  </si>
  <si>
    <t>MNHNL81813</t>
  </si>
  <si>
    <t>MNHNL81893</t>
  </si>
  <si>
    <t>MNHNL81929</t>
  </si>
  <si>
    <t>MNHNL81864</t>
  </si>
  <si>
    <t>MNHNL81948</t>
  </si>
  <si>
    <t>MNHNL81724</t>
  </si>
  <si>
    <t>MNHNL81853</t>
  </si>
  <si>
    <t>MNHNL81873</t>
  </si>
  <si>
    <t>MNHNL81891</t>
  </si>
  <si>
    <t>MNHNL81897</t>
  </si>
  <si>
    <t>MNHNL81669</t>
  </si>
  <si>
    <t>101_1_300821_C2A_p_ep.ba</t>
  </si>
  <si>
    <t>MNHNL81965</t>
  </si>
  <si>
    <t>MNHNL81856</t>
  </si>
  <si>
    <t>MNHNL81848</t>
  </si>
  <si>
    <t>MNHNL81693</t>
  </si>
  <si>
    <t>MNHNL81880</t>
  </si>
  <si>
    <t>49.54263061</t>
  </si>
  <si>
    <t>6.34167619</t>
  </si>
  <si>
    <t>C35_p</t>
  </si>
  <si>
    <t>C35</t>
  </si>
  <si>
    <t>MNHNL81378</t>
  </si>
  <si>
    <t>MNHNL81872</t>
  </si>
  <si>
    <t>MNHNL81824</t>
  </si>
  <si>
    <t>49.72810438</t>
  </si>
  <si>
    <t>6.34714981</t>
  </si>
  <si>
    <t>C1D_p</t>
  </si>
  <si>
    <t>C1D</t>
  </si>
  <si>
    <t>MNHNL81896</t>
  </si>
  <si>
    <t>MNHNL81975</t>
  </si>
  <si>
    <t>MNHNL81827</t>
  </si>
  <si>
    <t>MNHNL81761</t>
  </si>
  <si>
    <t>MNHNL81868</t>
  </si>
  <si>
    <t>MNHNL81917</t>
  </si>
  <si>
    <t>MNHNL81736</t>
  </si>
  <si>
    <t>MNHNL81859</t>
  </si>
  <si>
    <t>MNHNL81676</t>
  </si>
  <si>
    <t>MNHNL81807</t>
  </si>
  <si>
    <t>MNHNL81839</t>
  </si>
  <si>
    <t>MNHNL81747</t>
  </si>
  <si>
    <t>MNHNL81837</t>
  </si>
  <si>
    <t>MNHNL81870</t>
  </si>
  <si>
    <t>MNHNL164879</t>
  </si>
  <si>
    <t>MNHNL81773</t>
  </si>
  <si>
    <t>MNHNL81783</t>
  </si>
  <si>
    <t>MNHNL81881</t>
  </si>
  <si>
    <t>MNHNL81910</t>
  </si>
  <si>
    <t>MNHNL81826</t>
  </si>
  <si>
    <t>MNHNL81767</t>
  </si>
  <si>
    <t>MNHNL81875</t>
  </si>
  <si>
    <t>MNHNL81763</t>
  </si>
  <si>
    <t>MNHNL81924</t>
  </si>
  <si>
    <t>MNHNL81734</t>
  </si>
  <si>
    <t>MNHNL81710</t>
  </si>
  <si>
    <t>MNHNL81713</t>
  </si>
  <si>
    <t>MNHNL81812</t>
  </si>
  <si>
    <t>MNHNL165913</t>
  </si>
  <si>
    <t>MNHNL81874</t>
  </si>
  <si>
    <t>MNHNL81780</t>
  </si>
  <si>
    <t>MNHNL81905</t>
  </si>
  <si>
    <t>MNHNL81903</t>
  </si>
  <si>
    <t>MNHNL81735</t>
  </si>
  <si>
    <t>MNHNL81712</t>
  </si>
  <si>
    <t>MNHNL81942</t>
  </si>
  <si>
    <t>MNHNL81976</t>
  </si>
  <si>
    <t>MNHNL81923</t>
  </si>
  <si>
    <t>MNHNL81733</t>
  </si>
  <si>
    <t>MNHNL164885</t>
  </si>
  <si>
    <t>MNHNL164888</t>
  </si>
  <si>
    <t>071123</t>
  </si>
  <si>
    <t>MNHNL81920</t>
  </si>
  <si>
    <t>MNHNL81994</t>
  </si>
  <si>
    <t>MNHNL81988</t>
  </si>
  <si>
    <t>MNHNL81960</t>
  </si>
  <si>
    <t>MNHNL82145</t>
  </si>
  <si>
    <t>041023</t>
  </si>
  <si>
    <t>MNHNL81996</t>
  </si>
  <si>
    <t>MNHNL81696</t>
  </si>
  <si>
    <t>MNHNL81810</t>
  </si>
  <si>
    <t>MNHNL81861</t>
  </si>
  <si>
    <t>MNHNL81675</t>
  </si>
  <si>
    <t>MNHNL81969</t>
  </si>
  <si>
    <t>MNHNL81726</t>
  </si>
  <si>
    <t>MNHNL81688</t>
  </si>
  <si>
    <t>MNHNL81842</t>
  </si>
  <si>
    <t>MNHNL81841</t>
  </si>
  <si>
    <t>MNHNL81749</t>
  </si>
  <si>
    <t>MNHNL81964</t>
  </si>
  <si>
    <t>MNHNL81989</t>
  </si>
  <si>
    <t>MNHNL81732</t>
  </si>
  <si>
    <t>MNHNL81683</t>
  </si>
  <si>
    <t>MNHNL81719</t>
  </si>
  <si>
    <t>MNHNL81951</t>
  </si>
  <si>
    <t>MNHNL81927</t>
  </si>
  <si>
    <t>MNHNL81982</t>
  </si>
  <si>
    <t>MNHNL81902</t>
  </si>
  <si>
    <t>MNHNL164881</t>
  </si>
  <si>
    <t>MNHNL81685</t>
  </si>
  <si>
    <t>MNHNL128219</t>
  </si>
  <si>
    <t>MNHNL128187</t>
  </si>
  <si>
    <t>MNHNL128203</t>
  </si>
  <si>
    <t>MNHNL128211</t>
  </si>
  <si>
    <t xml:space="preserve">sp. </t>
  </si>
  <si>
    <t>MNHNL164861</t>
  </si>
  <si>
    <t>MNHNL128190</t>
  </si>
  <si>
    <t>MNHNL128195</t>
  </si>
  <si>
    <t>MNHNL128183</t>
  </si>
  <si>
    <t>MNHNL128218</t>
  </si>
  <si>
    <t>MNHNL164893</t>
  </si>
  <si>
    <t>MNHNL128217</t>
  </si>
  <si>
    <t>MNHNL164871</t>
  </si>
  <si>
    <t>MNHNL164884</t>
  </si>
  <si>
    <t>MNHNL164887</t>
  </si>
  <si>
    <t>MNHNL128191</t>
  </si>
  <si>
    <t>MNHNL128197</t>
  </si>
  <si>
    <t>MNHNL128111</t>
  </si>
  <si>
    <t>MNHNL128209</t>
  </si>
  <si>
    <t>MNHNL128186</t>
  </si>
  <si>
    <t>MNHNL128200</t>
  </si>
  <si>
    <t>MNHNL128199</t>
  </si>
  <si>
    <t>MNHNL128212</t>
  </si>
  <si>
    <t>MNHNL128115</t>
  </si>
  <si>
    <t>MNHNL128113</t>
  </si>
  <si>
    <t>MNHNL128773</t>
  </si>
  <si>
    <t>MNHNL128194</t>
  </si>
  <si>
    <t>MNHNL128105</t>
  </si>
  <si>
    <t>MNHNL128176</t>
  </si>
  <si>
    <t>MNHNL128098</t>
  </si>
  <si>
    <t>MNHNL164864</t>
  </si>
  <si>
    <t>MNHNL128112</t>
  </si>
  <si>
    <t>MNHNL128182</t>
  </si>
  <si>
    <t>MNHNL128346</t>
  </si>
  <si>
    <t>MNHNL128240</t>
  </si>
  <si>
    <t>0301123</t>
  </si>
  <si>
    <t>MNHNL128443</t>
  </si>
  <si>
    <t>011223</t>
  </si>
  <si>
    <t>MNHNL128241</t>
  </si>
  <si>
    <t>MNHNL81904</t>
  </si>
  <si>
    <t>MNHNL128222</t>
  </si>
  <si>
    <t>041223</t>
  </si>
  <si>
    <t>MNHNL128296</t>
  </si>
  <si>
    <t>061223</t>
  </si>
  <si>
    <t>MNHNL128452</t>
  </si>
  <si>
    <t>ne.po</t>
  </si>
  <si>
    <t>Neoascia podagrica</t>
  </si>
  <si>
    <t>MNHNL128469</t>
  </si>
  <si>
    <t>MNHNL128362</t>
  </si>
  <si>
    <t>MNHNL128374</t>
  </si>
  <si>
    <t>MNHNL128472</t>
  </si>
  <si>
    <t>MNHNL128473</t>
  </si>
  <si>
    <t>MNHNL128366</t>
  </si>
  <si>
    <t>MNHNL164877</t>
  </si>
  <si>
    <t>MNHNL128304</t>
  </si>
  <si>
    <t>MNHNL128311</t>
  </si>
  <si>
    <t>MNHNL81742</t>
  </si>
  <si>
    <t>MNHNL128289</t>
  </si>
  <si>
    <t>MNHNL81937</t>
  </si>
  <si>
    <t>49.64644079</t>
  </si>
  <si>
    <t>6.426379379</t>
  </si>
  <si>
    <t>090522</t>
  </si>
  <si>
    <t>C1C_p</t>
  </si>
  <si>
    <t>C1C</t>
  </si>
  <si>
    <t>MNHNL81756</t>
  </si>
  <si>
    <t>MNHNL71596</t>
  </si>
  <si>
    <t>49.64644080</t>
  </si>
  <si>
    <t>6.426379380</t>
  </si>
  <si>
    <t>MNHNL128321</t>
  </si>
  <si>
    <t>MNHNL81803</t>
  </si>
  <si>
    <t>MNHNL81728</t>
  </si>
  <si>
    <t>MNHNL128314</t>
  </si>
  <si>
    <t>MNHNL128102</t>
  </si>
  <si>
    <t>MNHNL128291</t>
  </si>
  <si>
    <t>MNHNL128223</t>
  </si>
  <si>
    <t>49.50942585</t>
  </si>
  <si>
    <t>6.328009436</t>
  </si>
  <si>
    <t>C3D_p</t>
  </si>
  <si>
    <t>C3D</t>
  </si>
  <si>
    <t>MNHNL139551</t>
  </si>
  <si>
    <t>MNHNL139552</t>
  </si>
  <si>
    <t>49.7033641</t>
  </si>
  <si>
    <t>6.432415899</t>
  </si>
  <si>
    <t>C2D_p</t>
  </si>
  <si>
    <t>C2D</t>
  </si>
  <si>
    <t>MNHNL139553</t>
  </si>
  <si>
    <t>MNHNL139558</t>
  </si>
  <si>
    <t>MNHNL139559</t>
  </si>
  <si>
    <t>MNHNL139566</t>
  </si>
  <si>
    <t>MNHNL139560</t>
  </si>
  <si>
    <t>Ep.ba</t>
  </si>
  <si>
    <t>MNHNL139567</t>
  </si>
  <si>
    <t>MNHNL139561</t>
  </si>
  <si>
    <t>49.8096838</t>
  </si>
  <si>
    <t>6.473402158</t>
  </si>
  <si>
    <t>090523</t>
  </si>
  <si>
    <t>MNHNL139568</t>
  </si>
  <si>
    <t>49.7195825</t>
  </si>
  <si>
    <t>6.4218317</t>
  </si>
  <si>
    <t>C2C_p</t>
  </si>
  <si>
    <t>C2C</t>
  </si>
  <si>
    <t>MNHNL139833</t>
  </si>
  <si>
    <t>ca.sp</t>
  </si>
  <si>
    <t>Caliprobola speciosa</t>
  </si>
  <si>
    <t>050224</t>
  </si>
  <si>
    <t>MNHNL139822</t>
  </si>
  <si>
    <t>49.61822465</t>
  </si>
  <si>
    <t>6.313865387</t>
  </si>
  <si>
    <t>080622</t>
  </si>
  <si>
    <t>C3C_p</t>
  </si>
  <si>
    <t>C3C</t>
  </si>
  <si>
    <t>barber trap</t>
  </si>
  <si>
    <t>MNHNL139824</t>
  </si>
  <si>
    <t>recorded 1 but found 2 specimens in 1 tube each</t>
  </si>
  <si>
    <t>MNHNL71609</t>
  </si>
  <si>
    <t>MNHNL139831</t>
  </si>
  <si>
    <t>MNHNL139825</t>
  </si>
  <si>
    <t>MNHNL71626</t>
  </si>
  <si>
    <t>MNHNL71586</t>
  </si>
  <si>
    <t>MNHNL139808</t>
  </si>
  <si>
    <t>MNHNL139646</t>
  </si>
  <si>
    <t>MNHNL139647</t>
  </si>
  <si>
    <t>MNHNL139648</t>
  </si>
  <si>
    <t>MNHNL139649</t>
  </si>
  <si>
    <t>MNHNL139654</t>
  </si>
  <si>
    <t>MNHNL139655</t>
  </si>
  <si>
    <t>MNHNL139656</t>
  </si>
  <si>
    <t>MNHNL139657</t>
  </si>
  <si>
    <t xml:space="preserve">Anna Hauprich </t>
  </si>
  <si>
    <t>row was supposed tobe further down in the list, check on backups if anything got deleted in this row</t>
  </si>
  <si>
    <t>070224</t>
  </si>
  <si>
    <t>MNHNL139663</t>
  </si>
  <si>
    <t>MNHNL139664</t>
  </si>
  <si>
    <t>MNHNL139665</t>
  </si>
  <si>
    <t>br.te</t>
  </si>
  <si>
    <t>Brachyopa testacea</t>
  </si>
  <si>
    <t>Wouter van Steenis</t>
  </si>
  <si>
    <t>MNHNL139670</t>
  </si>
  <si>
    <t>MNHNL139671</t>
  </si>
  <si>
    <t>ch.eu</t>
  </si>
  <si>
    <t>Chalcosyrphus eunotus</t>
  </si>
  <si>
    <t>MNHNL139672</t>
  </si>
  <si>
    <t>MNHNL139832</t>
  </si>
  <si>
    <t>MNHNL139823</t>
  </si>
  <si>
    <t>xa.di</t>
  </si>
  <si>
    <t>Xanthogramma dives</t>
  </si>
  <si>
    <t>MNHNL139702</t>
  </si>
  <si>
    <t>MNHNL139703</t>
  </si>
  <si>
    <t>MNHNL139710</t>
  </si>
  <si>
    <t>MNHNL139705</t>
  </si>
  <si>
    <t>a lot of easy species to ID (lvl1)= 34 specimens</t>
  </si>
  <si>
    <t>MNHNL139718</t>
  </si>
  <si>
    <t>morphological</t>
  </si>
  <si>
    <t>MNHNL139719</t>
  </si>
  <si>
    <t>MNHNL139720</t>
  </si>
  <si>
    <t>MNHNL139721</t>
  </si>
  <si>
    <t>MNHNL139726</t>
  </si>
  <si>
    <t>3 more found (SS)</t>
  </si>
  <si>
    <t>MNHNL139750</t>
  </si>
  <si>
    <t>MNHNL139751</t>
  </si>
  <si>
    <t>MNHNL139752</t>
  </si>
  <si>
    <t>MNHNL139753</t>
  </si>
  <si>
    <t>in the box of Hymenoptera; same code</t>
  </si>
  <si>
    <t>do.po</t>
  </si>
  <si>
    <t>MNHNL128727</t>
  </si>
  <si>
    <t>Philhelius stackelbergi</t>
  </si>
  <si>
    <t>old genus name= Xanthogramma</t>
  </si>
  <si>
    <t>MNHNL128728</t>
  </si>
  <si>
    <t>`080324</t>
  </si>
  <si>
    <t>MNHNL128734</t>
  </si>
  <si>
    <t>MNHNL168471</t>
  </si>
  <si>
    <t>MNHNL168472</t>
  </si>
  <si>
    <t>MNHNL128735</t>
  </si>
  <si>
    <t>MNHNL168467</t>
  </si>
  <si>
    <t>MNHNL168468</t>
  </si>
  <si>
    <t>MNHNL128736</t>
  </si>
  <si>
    <t>myathropa florea</t>
  </si>
  <si>
    <t>MNHNL128737</t>
  </si>
  <si>
    <t>MNHNL128738</t>
  </si>
  <si>
    <t>49.61538953</t>
  </si>
  <si>
    <t>6.340262667</t>
  </si>
  <si>
    <t>MNHNL128739</t>
  </si>
  <si>
    <t>49.61538954</t>
  </si>
  <si>
    <t>6.340262668</t>
  </si>
  <si>
    <t>MNHNL128740</t>
  </si>
  <si>
    <t>4 more found (SS)</t>
  </si>
  <si>
    <t>MNHNL128741</t>
  </si>
  <si>
    <t>MNHNL128742</t>
  </si>
  <si>
    <t>MNHNL128743</t>
  </si>
  <si>
    <t>er.</t>
  </si>
  <si>
    <t>Eristalis sp.</t>
  </si>
  <si>
    <t>MNHNL128744</t>
  </si>
  <si>
    <t>MNHNL128745</t>
  </si>
  <si>
    <t>MNHNL128746</t>
  </si>
  <si>
    <t>MNHNL128747</t>
  </si>
  <si>
    <t>MNHNL128748</t>
  </si>
  <si>
    <t>MNHNL128749</t>
  </si>
  <si>
    <t>MNHNL128750</t>
  </si>
  <si>
    <t>MNHNL128751</t>
  </si>
  <si>
    <t>MNHNL128752</t>
  </si>
  <si>
    <t>MNHNL128753</t>
  </si>
  <si>
    <t>MNHNL128754</t>
  </si>
  <si>
    <t>MNHNL128755</t>
  </si>
  <si>
    <t>MNHNL128756</t>
  </si>
  <si>
    <t>MNHNL128757</t>
  </si>
  <si>
    <t>QRcode was put in another tube, at kehlen but without QRcode</t>
  </si>
  <si>
    <t>MNHNL128759</t>
  </si>
  <si>
    <t>MNHNL128760</t>
  </si>
  <si>
    <t>MNHNL128762</t>
  </si>
  <si>
    <t>MNHNL128763</t>
  </si>
  <si>
    <t>MNHNL128764</t>
  </si>
  <si>
    <t>MNHNL128765</t>
  </si>
  <si>
    <t>MNHNL128766</t>
  </si>
  <si>
    <t>MNHNL128767</t>
  </si>
  <si>
    <t>MNHNL128768</t>
  </si>
  <si>
    <t>MNHNL128769</t>
  </si>
  <si>
    <t>MNHNL128806</t>
  </si>
  <si>
    <t>MNHNL128807</t>
  </si>
  <si>
    <t>MNHNL128808</t>
  </si>
  <si>
    <t>Laura Edo Aceña</t>
  </si>
  <si>
    <t>checked by HA</t>
  </si>
  <si>
    <t>MNHNL128996</t>
  </si>
  <si>
    <t>MNHNL128997</t>
  </si>
  <si>
    <t>MNHNL128998</t>
  </si>
  <si>
    <t>MNHNL128999</t>
  </si>
  <si>
    <t>MNHNL129000</t>
  </si>
  <si>
    <t>MNHNL129001</t>
  </si>
  <si>
    <t>MNHNL129002</t>
  </si>
  <si>
    <t>MNHNL129003</t>
  </si>
  <si>
    <t>MNHNL129004</t>
  </si>
  <si>
    <t>many</t>
  </si>
  <si>
    <t>MNHNL129005</t>
  </si>
  <si>
    <t>MNHNL129006</t>
  </si>
  <si>
    <t>MNHNL129007</t>
  </si>
  <si>
    <t>MNHNL129008</t>
  </si>
  <si>
    <t>MNHNL129009</t>
  </si>
  <si>
    <t>060524</t>
  </si>
  <si>
    <t>MNHNL128987</t>
  </si>
  <si>
    <t>MNHNL130925</t>
  </si>
  <si>
    <t>MNHNL130926</t>
  </si>
  <si>
    <t>MNHNL130927</t>
  </si>
  <si>
    <t>MNHNL129010</t>
  </si>
  <si>
    <t>MNHNL129011</t>
  </si>
  <si>
    <t>MNHNL129012</t>
  </si>
  <si>
    <t>MNHNL129013</t>
  </si>
  <si>
    <t>MNHNL129014</t>
  </si>
  <si>
    <t>MNHNL130936</t>
  </si>
  <si>
    <t>MNHNL130931</t>
  </si>
  <si>
    <t>MNHNL130935</t>
  </si>
  <si>
    <t>MNHNL130937</t>
  </si>
  <si>
    <t>040624</t>
  </si>
  <si>
    <t>MNHNL129136</t>
  </si>
  <si>
    <t>MNHNL129137</t>
  </si>
  <si>
    <t>MNHNL129135</t>
  </si>
  <si>
    <t>050624</t>
  </si>
  <si>
    <t>MNHNL 129140</t>
  </si>
  <si>
    <t>MNHNL 129141</t>
  </si>
  <si>
    <t>MNHNL 129139</t>
  </si>
  <si>
    <t>MNHNL 129138</t>
  </si>
  <si>
    <t>MNHNL 129160</t>
  </si>
  <si>
    <t>pg.qu</t>
  </si>
  <si>
    <t>Paragus quadrifasciatus</t>
  </si>
  <si>
    <t>MNHNL 164299</t>
  </si>
  <si>
    <t>MNHNL129156</t>
  </si>
  <si>
    <t>MNHNL129157</t>
  </si>
  <si>
    <t>MNHNL129158</t>
  </si>
  <si>
    <t>MNHNL129159</t>
  </si>
  <si>
    <t>49.61473569</t>
  </si>
  <si>
    <t>6.33803245</t>
  </si>
  <si>
    <t>MNHNL129221</t>
  </si>
  <si>
    <t>checked by LEA</t>
  </si>
  <si>
    <t>MNHNL152407</t>
  </si>
  <si>
    <t>MNHNL152408</t>
  </si>
  <si>
    <t>Hinatea Ariey + Ghislain Delalle</t>
  </si>
  <si>
    <t>MNHNL129170</t>
  </si>
  <si>
    <t>MNHNL129161</t>
  </si>
  <si>
    <t>MNHNL130967</t>
  </si>
  <si>
    <t>MNHNL129162</t>
  </si>
  <si>
    <t>MNHNL129163</t>
  </si>
  <si>
    <t>MNHNL129164</t>
  </si>
  <si>
    <t>MNHNL152409</t>
  </si>
  <si>
    <t>MNHNL152410</t>
  </si>
  <si>
    <t>MNHNL129169</t>
  </si>
  <si>
    <t xml:space="preserve">checked by LEA </t>
  </si>
  <si>
    <t>MNHNL152411</t>
  </si>
  <si>
    <t>MNHNL129171</t>
  </si>
  <si>
    <t>MNHNL129167</t>
  </si>
  <si>
    <t>MNHNL152412</t>
  </si>
  <si>
    <t>MNHNL152413</t>
  </si>
  <si>
    <t>MNHNL129166</t>
  </si>
  <si>
    <t>MNHNL129165</t>
  </si>
  <si>
    <t>MNHNL152406</t>
  </si>
  <si>
    <t>MNHNL129015</t>
  </si>
  <si>
    <t>MNHNL129168</t>
  </si>
  <si>
    <t>MNHNL129172</t>
  </si>
  <si>
    <t>MNHNL152414</t>
  </si>
  <si>
    <t>MNHNL152415</t>
  </si>
  <si>
    <t>MNHNL152416</t>
  </si>
  <si>
    <t>MNHNL152417</t>
  </si>
  <si>
    <t>MNHNL152418</t>
  </si>
  <si>
    <t>MNHNL152419</t>
  </si>
  <si>
    <t>MNHNL152420</t>
  </si>
  <si>
    <t>MNHNL131048</t>
  </si>
  <si>
    <t>MNHNL152402</t>
  </si>
  <si>
    <t>line looked as deleted</t>
  </si>
  <si>
    <t>070624</t>
  </si>
  <si>
    <t>MNHNL131049</t>
  </si>
  <si>
    <t>MNHNL152404</t>
  </si>
  <si>
    <t>MNHNL152403</t>
  </si>
  <si>
    <t>MNHNL152405</t>
  </si>
  <si>
    <t>MNHNL129018</t>
  </si>
  <si>
    <t>MNHNL129019</t>
  </si>
  <si>
    <t>3 lost their heads</t>
  </si>
  <si>
    <t>MNHNL129016</t>
  </si>
  <si>
    <t>MNHNL129017</t>
  </si>
  <si>
    <t>MNHNL129194</t>
  </si>
  <si>
    <t>5 more found (SS)</t>
  </si>
  <si>
    <t>MNHNL100810</t>
  </si>
  <si>
    <t>6 more found (SS)</t>
  </si>
  <si>
    <t>MNHNL129199</t>
  </si>
  <si>
    <t>7 more found (SS)</t>
  </si>
  <si>
    <t>MNHNL129204</t>
  </si>
  <si>
    <t>MNHNL129198</t>
  </si>
  <si>
    <t>MNHNL100816</t>
  </si>
  <si>
    <t>MNHNL129196</t>
  </si>
  <si>
    <t>MNHNL129193</t>
  </si>
  <si>
    <t>MNHNL100817</t>
  </si>
  <si>
    <t>MNHNL131057</t>
  </si>
  <si>
    <t>MNHNL129195</t>
  </si>
  <si>
    <t>MNHNL129208</t>
  </si>
  <si>
    <t>MNHNL129200</t>
  </si>
  <si>
    <t>MNHNL129201</t>
  </si>
  <si>
    <t>MNHNL129209</t>
  </si>
  <si>
    <t>MNHNL129212</t>
  </si>
  <si>
    <t>MNHNL152425</t>
  </si>
  <si>
    <t>MNHNL129207</t>
  </si>
  <si>
    <t>MNHNL129203</t>
  </si>
  <si>
    <t>MNHNL129206</t>
  </si>
  <si>
    <t>MNHNL129197</t>
  </si>
  <si>
    <t>MNHNL129202</t>
  </si>
  <si>
    <t>MNHNL129211</t>
  </si>
  <si>
    <t>1 with unusual wing venation. 2 More found (SS)</t>
  </si>
  <si>
    <t>MNHNL131050</t>
  </si>
  <si>
    <t>MNHNL129217</t>
  </si>
  <si>
    <t>MNHNL152424</t>
  </si>
  <si>
    <t>MNHNL129222</t>
  </si>
  <si>
    <t>MNHNL129224</t>
  </si>
  <si>
    <t>MNHNL152421</t>
  </si>
  <si>
    <t>MNHNL152422</t>
  </si>
  <si>
    <t>MNHNL129210</t>
  </si>
  <si>
    <t>MNHNL131056</t>
  </si>
  <si>
    <t>MNHNL129213</t>
  </si>
  <si>
    <t>MNHNL131051</t>
  </si>
  <si>
    <t>MNHNL129205</t>
  </si>
  <si>
    <t>MNHNL129226</t>
  </si>
  <si>
    <t>MNHNL129220</t>
  </si>
  <si>
    <t>MNHNL152423</t>
  </si>
  <si>
    <t>MNHNL129225</t>
  </si>
  <si>
    <t>MNHNL129223</t>
  </si>
  <si>
    <t>MNHNL131052</t>
  </si>
  <si>
    <t>MNHNL131053</t>
  </si>
  <si>
    <t>MNHNL131054</t>
  </si>
  <si>
    <t>checked HA</t>
  </si>
  <si>
    <t>MNHNL129218</t>
  </si>
  <si>
    <t>to find, qr code wrong</t>
  </si>
  <si>
    <t>MNHNL129215</t>
  </si>
  <si>
    <t>MNHNL129219</t>
  </si>
  <si>
    <t>MNHNL129216</t>
  </si>
  <si>
    <t>MNHNL129214</t>
  </si>
  <si>
    <t>MNHNL129187</t>
  </si>
  <si>
    <t>MNHNL129188</t>
  </si>
  <si>
    <t>MNHNL173072</t>
  </si>
  <si>
    <t>MNHNL129190</t>
  </si>
  <si>
    <t>MNHNL129189</t>
  </si>
  <si>
    <t>MNHNL129183</t>
  </si>
  <si>
    <t>MNHNL129192</t>
  </si>
  <si>
    <t>MNHNL129191</t>
  </si>
  <si>
    <t>MNHNL129185</t>
  </si>
  <si>
    <t>MNHNL129184</t>
  </si>
  <si>
    <t>MNHNL129186</t>
  </si>
  <si>
    <t>MNHNL129181</t>
  </si>
  <si>
    <t>MNHNL129180</t>
  </si>
  <si>
    <t>MNHNL129182</t>
  </si>
  <si>
    <t>MNHNL129227</t>
  </si>
  <si>
    <t>MNHNL129341</t>
  </si>
  <si>
    <t>MNHNL129340</t>
  </si>
  <si>
    <t>MNHNL129284</t>
  </si>
  <si>
    <t>MNHNL129285</t>
  </si>
  <si>
    <t>MNHNL129286</t>
  </si>
  <si>
    <t>MNHNL129268</t>
  </si>
  <si>
    <t>MNHNL129288</t>
  </si>
  <si>
    <t>MNHNL129289</t>
  </si>
  <si>
    <t>MNHNL165780</t>
  </si>
  <si>
    <t>MNHNL165781</t>
  </si>
  <si>
    <t>MNHNL165778</t>
  </si>
  <si>
    <t>MNHNL150566</t>
  </si>
  <si>
    <t>MNHNL150568</t>
  </si>
  <si>
    <t>MNHNL150567</t>
  </si>
  <si>
    <t>MNHNL150565</t>
  </si>
  <si>
    <t>MNHNL129342</t>
  </si>
  <si>
    <t>MNHNL129278</t>
  </si>
  <si>
    <t>MNHNL129277</t>
  </si>
  <si>
    <t>MNHNL129276</t>
  </si>
  <si>
    <t>MNHNL129279</t>
  </si>
  <si>
    <t>MNHNL150479</t>
  </si>
  <si>
    <t>MNHNL150480</t>
  </si>
  <si>
    <t>MNHNL150481</t>
  </si>
  <si>
    <t>MNHNL150482</t>
  </si>
  <si>
    <t>MNHNL150483</t>
  </si>
  <si>
    <t>MNHNL150484</t>
  </si>
  <si>
    <t>MNHNL150485</t>
  </si>
  <si>
    <t>MNHNL150569</t>
  </si>
  <si>
    <t>MNHNL150570</t>
  </si>
  <si>
    <t>MNHNL150571</t>
  </si>
  <si>
    <t>MNHNL129269</t>
  </si>
  <si>
    <t>MNHNL129270</t>
  </si>
  <si>
    <t>MNHNL150561</t>
  </si>
  <si>
    <t>MNHNL150562</t>
  </si>
  <si>
    <t>MNHNL150563</t>
  </si>
  <si>
    <t>MNHNL150564</t>
  </si>
  <si>
    <t>MNHNL129287</t>
  </si>
  <si>
    <r>
      <rPr>
        <sz val="10"/>
        <color rgb="FF000000"/>
        <rFont val="Arial"/>
      </rPr>
      <t>mi</t>
    </r>
    <r>
      <rPr>
        <sz val="10"/>
        <color rgb="FF000000"/>
        <rFont val="Arial"/>
      </rPr>
      <t>.</t>
    </r>
  </si>
  <si>
    <t>Microdon myrmicae/mutabilis</t>
  </si>
  <si>
    <t>040724</t>
  </si>
  <si>
    <t>MNHNL129343</t>
  </si>
  <si>
    <t>MNHNL129274</t>
  </si>
  <si>
    <t>MNHNL129273</t>
  </si>
  <si>
    <t>MNHNL129272</t>
  </si>
  <si>
    <t>MNHNL129275</t>
  </si>
  <si>
    <t>MNHNL129271</t>
  </si>
  <si>
    <t>MNHNL165779</t>
  </si>
  <si>
    <t>MNHNL165771</t>
  </si>
  <si>
    <t>MNHNL165782</t>
  </si>
  <si>
    <t>Ghislain DELALLE</t>
  </si>
  <si>
    <t>MNHNL129283</t>
  </si>
  <si>
    <t>MNHNL129280</t>
  </si>
  <si>
    <t>MNHNL130968</t>
  </si>
  <si>
    <t>MNHNL129281</t>
  </si>
  <si>
    <t>MNHNL129282</t>
  </si>
  <si>
    <t>MNHNL100818</t>
  </si>
  <si>
    <t>MNHNL100819</t>
  </si>
  <si>
    <t>MNHNL129174</t>
  </si>
  <si>
    <t>MNHNL129177</t>
  </si>
  <si>
    <t>MNHNL129176</t>
  </si>
  <si>
    <t>MNHNL129173</t>
  </si>
  <si>
    <t>MNHNL129175</t>
  </si>
  <si>
    <t>MNHNL150551</t>
  </si>
  <si>
    <t>`010724</t>
  </si>
  <si>
    <t>to find</t>
  </si>
  <si>
    <t>MNHNL164872</t>
  </si>
  <si>
    <t>MNHNL164863</t>
  </si>
  <si>
    <t>MNHNL164857</t>
  </si>
  <si>
    <t>MNHNL164866</t>
  </si>
  <si>
    <t>030822</t>
  </si>
  <si>
    <t>MNHNL164869</t>
  </si>
  <si>
    <t>MNHNL131061</t>
  </si>
  <si>
    <t>MNHNL152426</t>
  </si>
  <si>
    <t>MNHNL152427</t>
  </si>
  <si>
    <t>Juliette Pfeiffer</t>
  </si>
  <si>
    <t>MNHNL150595</t>
  </si>
  <si>
    <t>MNHNL150596</t>
  </si>
  <si>
    <t>MNHNL150597</t>
  </si>
  <si>
    <t>MNHNL150598</t>
  </si>
  <si>
    <t>MNHNL150599</t>
  </si>
  <si>
    <t>MNHNL150600</t>
  </si>
  <si>
    <t>MNHNL150601</t>
  </si>
  <si>
    <t>Lea Petesch</t>
  </si>
  <si>
    <t>010824</t>
  </si>
  <si>
    <t>MNHNL150736</t>
  </si>
  <si>
    <t>MNHNL150742</t>
  </si>
  <si>
    <t>My.fl</t>
  </si>
  <si>
    <t>MNHNL150735</t>
  </si>
  <si>
    <t>Vo.ina</t>
  </si>
  <si>
    <t>MNHNL150738</t>
  </si>
  <si>
    <t>MNHNL150737</t>
  </si>
  <si>
    <t>MNHNL150700</t>
  </si>
  <si>
    <t>MNHNL150699</t>
  </si>
  <si>
    <t>MNHNL150701</t>
  </si>
  <si>
    <t>MNHNL150743</t>
  </si>
  <si>
    <t>MNHNL150744</t>
  </si>
  <si>
    <t>MNHNL150702</t>
  </si>
  <si>
    <t>Checked by HA</t>
  </si>
  <si>
    <t>MNHNL150739</t>
  </si>
  <si>
    <t>MNHNL150740</t>
  </si>
  <si>
    <t>MNHNL150741</t>
  </si>
  <si>
    <t>020824</t>
  </si>
  <si>
    <t>MNHNL150760</t>
  </si>
  <si>
    <t>MNHNL150759</t>
  </si>
  <si>
    <t>MNHNL150765</t>
  </si>
  <si>
    <t>MNHNL150761</t>
  </si>
  <si>
    <t>MNHNL150763</t>
  </si>
  <si>
    <t>1 sp.sc in orthoptera, already in a glass jar and added to the total hoverfly count</t>
  </si>
  <si>
    <t>MNHNL150764</t>
  </si>
  <si>
    <t>Specimen pinned; MNHNL151454</t>
  </si>
  <si>
    <t>pinned</t>
  </si>
  <si>
    <t>MNHNL150766</t>
  </si>
  <si>
    <t>MNHNL150767</t>
  </si>
  <si>
    <t>MNHNL150768</t>
  </si>
  <si>
    <t>Eléonore Pottier</t>
  </si>
  <si>
    <t>080824</t>
  </si>
  <si>
    <t>MNHNL150925</t>
  </si>
  <si>
    <t>MNHNL150926</t>
  </si>
  <si>
    <t>MNHNL150927</t>
  </si>
  <si>
    <t>MNHNL150928</t>
  </si>
  <si>
    <t>Diana Ferreira</t>
  </si>
  <si>
    <t>MNHNL151151</t>
  </si>
  <si>
    <t>MNHNL151152</t>
  </si>
  <si>
    <t>MNHNL151153</t>
  </si>
  <si>
    <t>MNHNL151154</t>
  </si>
  <si>
    <t>er.ae</t>
  </si>
  <si>
    <t>Eristalinus aeneus</t>
  </si>
  <si>
    <t>MNHNL151155</t>
  </si>
  <si>
    <t>MNHNL151156</t>
  </si>
  <si>
    <t>MNHNL151157</t>
  </si>
  <si>
    <t>MNHNL129368</t>
  </si>
  <si>
    <t>MNHNL129369</t>
  </si>
  <si>
    <t>MNHNL129370</t>
  </si>
  <si>
    <t>MNHNL129371</t>
  </si>
  <si>
    <t>MNHNL151180</t>
  </si>
  <si>
    <t>MNHNL151179</t>
  </si>
  <si>
    <t>MNHNL151181</t>
  </si>
  <si>
    <t>MNHNL151182</t>
  </si>
  <si>
    <t>MNHNL151183</t>
  </si>
  <si>
    <t>MNHNL164538</t>
  </si>
  <si>
    <t>Jim Welter</t>
  </si>
  <si>
    <t>MNHNL151236</t>
  </si>
  <si>
    <t>MNHNL151237</t>
  </si>
  <si>
    <t>MNHNL151232</t>
  </si>
  <si>
    <t>MNHNL151238</t>
  </si>
  <si>
    <t>MNHNL151233</t>
  </si>
  <si>
    <t>MNHNL151231</t>
  </si>
  <si>
    <t>MNHNL151235</t>
  </si>
  <si>
    <t>xa.co</t>
  </si>
  <si>
    <t>Xanthandrus comtus</t>
  </si>
  <si>
    <t>MNHNL151014</t>
  </si>
  <si>
    <t>MNHNL151015</t>
  </si>
  <si>
    <t>MNHNL151016</t>
  </si>
  <si>
    <t>MNHNL151239</t>
  </si>
  <si>
    <t>MNHNL151240</t>
  </si>
  <si>
    <t>MNHNL151319</t>
  </si>
  <si>
    <t>MNHNL151241</t>
  </si>
  <si>
    <t>MNHNL151320</t>
  </si>
  <si>
    <t>MNHNL151242</t>
  </si>
  <si>
    <t>checked</t>
  </si>
  <si>
    <t>MNHNL151243</t>
  </si>
  <si>
    <t>MNHNL151245</t>
  </si>
  <si>
    <t>MNHNL151244</t>
  </si>
  <si>
    <t>MNHNL151017</t>
  </si>
  <si>
    <t>MNHNL164185</t>
  </si>
  <si>
    <t>MNHNL164190</t>
  </si>
  <si>
    <t>2 more found (SS)</t>
  </si>
  <si>
    <t>MNHNL164191</t>
  </si>
  <si>
    <t>MNHNL164878</t>
  </si>
  <si>
    <t>MNHNL164194</t>
  </si>
  <si>
    <t>MNHNL164196</t>
  </si>
  <si>
    <t>MNHNL164197</t>
  </si>
  <si>
    <t>ca.pr</t>
  </si>
  <si>
    <t>MNHNL164201</t>
  </si>
  <si>
    <t>MNHNL164203</t>
  </si>
  <si>
    <t>MNHNL164213</t>
  </si>
  <si>
    <t>MNHNL164222</t>
  </si>
  <si>
    <t>MNHNL164224</t>
  </si>
  <si>
    <t>MNHNL151000</t>
  </si>
  <si>
    <t>MNHNL164539</t>
  </si>
  <si>
    <t>MNHNL150998</t>
  </si>
  <si>
    <t>MNHNL164239</t>
  </si>
  <si>
    <t>MNHNL151005</t>
  </si>
  <si>
    <t>49.50942586</t>
  </si>
  <si>
    <t>6.328009437</t>
  </si>
  <si>
    <t>MNHNL151006</t>
  </si>
  <si>
    <t>MNHNL151001</t>
  </si>
  <si>
    <t>MNHNL151004</t>
  </si>
  <si>
    <t>MNHNL150997</t>
  </si>
  <si>
    <t>MNHNL150996</t>
  </si>
  <si>
    <t>MNHNL150995</t>
  </si>
  <si>
    <t>MNHNL151009</t>
  </si>
  <si>
    <t>MNHNL150994</t>
  </si>
  <si>
    <t>fe.ca</t>
  </si>
  <si>
    <t>MNHNL151008</t>
  </si>
  <si>
    <t>MNHNL151003</t>
  </si>
  <si>
    <t>MNHNL150999</t>
  </si>
  <si>
    <t>090924</t>
  </si>
  <si>
    <t>MNHNL127100</t>
  </si>
  <si>
    <t>MNHNL127101</t>
  </si>
  <si>
    <t>MNHNL127104</t>
  </si>
  <si>
    <t>MNHNL127102</t>
  </si>
  <si>
    <t>MNHNL127103</t>
  </si>
  <si>
    <t>MNHNL127105</t>
  </si>
  <si>
    <t>MNHNL127106</t>
  </si>
  <si>
    <t>MNHNL127107</t>
  </si>
  <si>
    <t>MNHNL127108</t>
  </si>
  <si>
    <t>MNHNL127109</t>
  </si>
  <si>
    <t>MNHNL127110</t>
  </si>
  <si>
    <t>MNHNL127111</t>
  </si>
  <si>
    <t>MNHNL127112</t>
  </si>
  <si>
    <t>MNHNL127113</t>
  </si>
  <si>
    <t>MNHNL127114</t>
  </si>
  <si>
    <t>MNHNL127115</t>
  </si>
  <si>
    <t>MNHNL127116</t>
  </si>
  <si>
    <t>MNHNL127117</t>
  </si>
  <si>
    <t>MNHNL127118</t>
  </si>
  <si>
    <t>100924</t>
  </si>
  <si>
    <t>MNHNL127122</t>
  </si>
  <si>
    <t>MNHNL127123</t>
  </si>
  <si>
    <t>MNHNL127124</t>
  </si>
  <si>
    <t>MNHNL127125</t>
  </si>
  <si>
    <t>MNHNL127126</t>
  </si>
  <si>
    <t>MNHNL127127</t>
  </si>
  <si>
    <t>MNHNL164081</t>
  </si>
  <si>
    <t>MNHNL164082</t>
  </si>
  <si>
    <t>MNHNL164083</t>
  </si>
  <si>
    <t>MNHNL164087</t>
  </si>
  <si>
    <t>110924</t>
  </si>
  <si>
    <t>MNHNL164240</t>
  </si>
  <si>
    <t>MNHNL164241</t>
  </si>
  <si>
    <t>5 more found. ususal appearance</t>
  </si>
  <si>
    <t>MNHNL152428</t>
  </si>
  <si>
    <t>15 more found (SS)</t>
  </si>
  <si>
    <t>MNHNL131031</t>
  </si>
  <si>
    <t>MNHNL164519</t>
  </si>
  <si>
    <t>MNHNL164505</t>
  </si>
  <si>
    <t>MNHNL164506</t>
  </si>
  <si>
    <t>MNHNL164507</t>
  </si>
  <si>
    <t>49.65560055</t>
  </si>
  <si>
    <t>6.421787069</t>
  </si>
  <si>
    <t>030922</t>
  </si>
  <si>
    <t>MNHNL164513</t>
  </si>
  <si>
    <t>49.65560056</t>
  </si>
  <si>
    <t>6.421787070</t>
  </si>
  <si>
    <t>030923</t>
  </si>
  <si>
    <t>MNHNL164518</t>
  </si>
  <si>
    <t>49.65560057</t>
  </si>
  <si>
    <t>6.421787071</t>
  </si>
  <si>
    <t>MNHNL164514</t>
  </si>
  <si>
    <t>MNHNL151010</t>
  </si>
  <si>
    <t>MNHNL151011</t>
  </si>
  <si>
    <t>MNHNL164875</t>
  </si>
  <si>
    <t>MNHNL151007</t>
  </si>
  <si>
    <t>MNHNL151002</t>
  </si>
  <si>
    <t>MNHNL164531</t>
  </si>
  <si>
    <t>120924</t>
  </si>
  <si>
    <t>MNHNL164242</t>
  </si>
  <si>
    <t>ne.tu</t>
  </si>
  <si>
    <t>Neoascia tenur</t>
  </si>
  <si>
    <t>Nicki Bassing</t>
  </si>
  <si>
    <t>030724</t>
  </si>
  <si>
    <t>MNHNL164537</t>
  </si>
  <si>
    <t>ne.me</t>
  </si>
  <si>
    <t>Neoascia meticulosa</t>
  </si>
  <si>
    <t>MNHNL164547</t>
  </si>
  <si>
    <t>MNHNL164243</t>
  </si>
  <si>
    <t>130924</t>
  </si>
  <si>
    <t>MNHNL164244</t>
  </si>
  <si>
    <t>120922</t>
  </si>
  <si>
    <t>MNHNL164089</t>
  </si>
  <si>
    <t>MNHNL164088</t>
  </si>
  <si>
    <t>MNHNL164091</t>
  </si>
  <si>
    <t>MNHNL164090</t>
  </si>
  <si>
    <t>MNHNL164245</t>
  </si>
  <si>
    <t>MNHNL164246</t>
  </si>
  <si>
    <t>Benoît Fiot</t>
  </si>
  <si>
    <t>checked by Hinatea</t>
  </si>
  <si>
    <t>rh.bo</t>
  </si>
  <si>
    <t>MNHNL164247</t>
  </si>
  <si>
    <t>MNHNL164248</t>
  </si>
  <si>
    <t>MNHNL164249</t>
  </si>
  <si>
    <t>MNHNL164250</t>
  </si>
  <si>
    <t>MNHNL164251</t>
  </si>
  <si>
    <t>MNHNL151293</t>
  </si>
  <si>
    <t>MNHNL151308</t>
  </si>
  <si>
    <t>MNHNL151295</t>
  </si>
  <si>
    <t>MNHNL151298</t>
  </si>
  <si>
    <t>MNHNL151299</t>
  </si>
  <si>
    <t>MNHNL151296</t>
  </si>
  <si>
    <t>not sure if it is a real entry (HA)</t>
  </si>
  <si>
    <t>MNHNL151307</t>
  </si>
  <si>
    <t>MNHNL151314</t>
  </si>
  <si>
    <t>MNHNL151302</t>
  </si>
  <si>
    <t>MNHNL151292</t>
  </si>
  <si>
    <t>1 mystery specimen</t>
  </si>
  <si>
    <t>MNHNL151310</t>
  </si>
  <si>
    <t>4 more Anna Hauprich</t>
  </si>
  <si>
    <t>MNHNL151318</t>
  </si>
  <si>
    <t>MNHNL151315</t>
  </si>
  <si>
    <t>MNHNL151304</t>
  </si>
  <si>
    <t>MNHNL164876</t>
  </si>
  <si>
    <t>MNHNL151300</t>
  </si>
  <si>
    <t>MNHNL151301</t>
  </si>
  <si>
    <t>MNHNL151290</t>
  </si>
  <si>
    <t>MNHNL151309</t>
  </si>
  <si>
    <t>MNHNL151297</t>
  </si>
  <si>
    <t>MNHNL151281</t>
  </si>
  <si>
    <t>MNHNL151317</t>
  </si>
  <si>
    <t>MNHNL151282</t>
  </si>
  <si>
    <t>MNHNL151303</t>
  </si>
  <si>
    <t>MNHNL151285</t>
  </si>
  <si>
    <t>MNHNL151316</t>
  </si>
  <si>
    <t>MNHNL151311</t>
  </si>
  <si>
    <t>MNHNL151288</t>
  </si>
  <si>
    <t>MNHNL151312</t>
  </si>
  <si>
    <t>MNHNL151283</t>
  </si>
  <si>
    <t>MNHNL151294</t>
  </si>
  <si>
    <t>MNHNL151286</t>
  </si>
  <si>
    <t>MNHNL151306</t>
  </si>
  <si>
    <t>MNHNL151291</t>
  </si>
  <si>
    <t>MNHNL164729</t>
  </si>
  <si>
    <t>MNHNL151287</t>
  </si>
  <si>
    <t>MNHNL151284</t>
  </si>
  <si>
    <t>MNHNL151280</t>
  </si>
  <si>
    <t>MNHNL151289</t>
  </si>
  <si>
    <t>MNHNL151305</t>
  </si>
  <si>
    <t>MNHNL151313</t>
  </si>
  <si>
    <t>MNHNL164737</t>
  </si>
  <si>
    <t>MNHNL164554</t>
  </si>
  <si>
    <t>MNHNL164696</t>
  </si>
  <si>
    <t>49.72522804</t>
  </si>
  <si>
    <t>6.265488380</t>
  </si>
  <si>
    <t>MNHNL164862</t>
  </si>
  <si>
    <t>MNHNL164697</t>
  </si>
  <si>
    <t>MNHNL164698</t>
  </si>
  <si>
    <t>MNHNL164699</t>
  </si>
  <si>
    <t>MNHNL164700</t>
  </si>
  <si>
    <t>MNHNL164701</t>
  </si>
  <si>
    <t>MNHNL164702</t>
  </si>
  <si>
    <t>MNHNL164703</t>
  </si>
  <si>
    <t>MNHNL164704</t>
  </si>
  <si>
    <t>1 more found (SS)</t>
  </si>
  <si>
    <t>MNHNL164705</t>
  </si>
  <si>
    <t>MNHNL164706</t>
  </si>
  <si>
    <t>MNHNL164707</t>
  </si>
  <si>
    <t>MNHNL164708</t>
  </si>
  <si>
    <t>MNHNL164709</t>
  </si>
  <si>
    <t>MNHNL164858</t>
  </si>
  <si>
    <t>MNHNL164860</t>
  </si>
  <si>
    <t>MNHNL164873</t>
  </si>
  <si>
    <t>MNHNL164894</t>
  </si>
  <si>
    <t>MNHNL164710</t>
  </si>
  <si>
    <t>MNHNL164711</t>
  </si>
  <si>
    <t>170924</t>
  </si>
  <si>
    <t>MNHNL164122</t>
  </si>
  <si>
    <t>MNHNL164123</t>
  </si>
  <si>
    <t>MNHNL164124</t>
  </si>
  <si>
    <t>MNHNL164125</t>
  </si>
  <si>
    <t>MNHNL164126</t>
  </si>
  <si>
    <t>MNHNL164127</t>
  </si>
  <si>
    <t>MNHNL164128</t>
  </si>
  <si>
    <t>MNHNL164129</t>
  </si>
  <si>
    <t>MNHNL164130</t>
  </si>
  <si>
    <t>MNHNL164131</t>
  </si>
  <si>
    <t>MNHNL164132</t>
  </si>
  <si>
    <t>MNHNL164133</t>
  </si>
  <si>
    <t>MNHNL164738</t>
  </si>
  <si>
    <t>MNHNL164745</t>
  </si>
  <si>
    <t>MNHNL164730</t>
  </si>
  <si>
    <t>MNHNL164749</t>
  </si>
  <si>
    <t>MNHNL164741</t>
  </si>
  <si>
    <t>MNHNL164733</t>
  </si>
  <si>
    <t>MNHNL164740</t>
  </si>
  <si>
    <t>200722</t>
  </si>
  <si>
    <t>MNHNL164747</t>
  </si>
  <si>
    <t>MNHNL164732</t>
  </si>
  <si>
    <t>MNHNL164746</t>
  </si>
  <si>
    <t>MNHNL164739</t>
  </si>
  <si>
    <t>MNHNL164731</t>
  </si>
  <si>
    <t>MNHNL164748</t>
  </si>
  <si>
    <t>MNHNL164736</t>
  </si>
  <si>
    <t>2 pipiza festiva</t>
  </si>
  <si>
    <t>2 bumblebeemimics</t>
  </si>
  <si>
    <t>MNHNL165464</t>
  </si>
  <si>
    <t>Specimen pinned</t>
  </si>
  <si>
    <t>1 xylota</t>
  </si>
  <si>
    <t>2 xylotas</t>
  </si>
  <si>
    <t>MNHNL165433</t>
  </si>
  <si>
    <t>MNHNL164859</t>
  </si>
  <si>
    <t>eu.tr</t>
  </si>
  <si>
    <t>Eumerus tricolor</t>
  </si>
  <si>
    <t>MNHNL129238</t>
  </si>
  <si>
    <t>MNHNL164865</t>
  </si>
  <si>
    <t>MNHNL164891</t>
  </si>
  <si>
    <t>MNHNL164892</t>
  </si>
  <si>
    <t>MNHNL164867</t>
  </si>
  <si>
    <t>MNHNL164868</t>
  </si>
  <si>
    <t>MNHNL164874</t>
  </si>
  <si>
    <t>MNHNL164882</t>
  </si>
  <si>
    <t>MNHNL164880</t>
  </si>
  <si>
    <t>MNHNL164886</t>
  </si>
  <si>
    <t>MNHNL164895</t>
  </si>
  <si>
    <t>MNHNL164883</t>
  </si>
  <si>
    <t>MNHNL164889</t>
  </si>
  <si>
    <t>MNHNL164890</t>
  </si>
  <si>
    <t>MNHNL164896</t>
  </si>
  <si>
    <t>MNHNL129240</t>
  </si>
  <si>
    <t>021024</t>
  </si>
  <si>
    <t>MNHNL164291</t>
  </si>
  <si>
    <t>MNHNL131062</t>
  </si>
  <si>
    <t>MNHNL164292</t>
  </si>
  <si>
    <t>it was deduced because could not find the entry but I have the tube (HA)</t>
  </si>
  <si>
    <t>ce.co</t>
  </si>
  <si>
    <t>Ceriana conopsoides</t>
  </si>
  <si>
    <t>MNHNL129242</t>
  </si>
  <si>
    <t>te.bo</t>
  </si>
  <si>
    <t>Temnostoma bombylans</t>
  </si>
  <si>
    <t>MNHNL129243</t>
  </si>
  <si>
    <t>MNHNL164294</t>
  </si>
  <si>
    <t>MNHNL164897</t>
  </si>
  <si>
    <t>MNHNL164898</t>
  </si>
  <si>
    <t>MNHNL164899</t>
  </si>
  <si>
    <t>MNHNL164900</t>
  </si>
  <si>
    <t>MNHNL164901</t>
  </si>
  <si>
    <t>MNHNL164902</t>
  </si>
  <si>
    <t>MNHNL164903</t>
  </si>
  <si>
    <t>MNHNL164904</t>
  </si>
  <si>
    <t>MNHNL164905</t>
  </si>
  <si>
    <t>MNHNL164906</t>
  </si>
  <si>
    <t>MNHNL164907</t>
  </si>
  <si>
    <t>MNHNL164908</t>
  </si>
  <si>
    <t>MNHNL164909</t>
  </si>
  <si>
    <t>MNHNL164910</t>
  </si>
  <si>
    <t>MNHNL164911</t>
  </si>
  <si>
    <t>MNHNL164912</t>
  </si>
  <si>
    <t>eu.fu</t>
  </si>
  <si>
    <t>Eumerus funeralis</t>
  </si>
  <si>
    <t>MNHNL164295</t>
  </si>
  <si>
    <t>MNHNL164913</t>
  </si>
  <si>
    <t>MNHNL164914</t>
  </si>
  <si>
    <t>MNHNL164915</t>
  </si>
  <si>
    <t>MNHNL164916</t>
  </si>
  <si>
    <t>MNHNL164918</t>
  </si>
  <si>
    <t>MNHNL164919</t>
  </si>
  <si>
    <t>MNHNL164927</t>
  </si>
  <si>
    <t>ra.ca</t>
  </si>
  <si>
    <t>MNHNL164928</t>
  </si>
  <si>
    <t>MNHNL164929</t>
  </si>
  <si>
    <t>MNHNL164930</t>
  </si>
  <si>
    <t>MNHNL164931</t>
  </si>
  <si>
    <t>MNHNL164932</t>
  </si>
  <si>
    <t>MNHNL164933</t>
  </si>
  <si>
    <t>MNHNL164934</t>
  </si>
  <si>
    <t>MNHNL164935</t>
  </si>
  <si>
    <t>MNHNL164936</t>
  </si>
  <si>
    <t>MNHNL164296</t>
  </si>
  <si>
    <t>pipiza</t>
  </si>
  <si>
    <t>041024</t>
  </si>
  <si>
    <t>MNHNL165451</t>
  </si>
  <si>
    <t>MNHNL165439</t>
  </si>
  <si>
    <t>6 sphaerophoria</t>
  </si>
  <si>
    <t>MNHNL165460</t>
  </si>
  <si>
    <t>MNHNL165452</t>
  </si>
  <si>
    <t>MNHNL165455</t>
  </si>
  <si>
    <t>1 sphaerophoria</t>
  </si>
  <si>
    <t>MNHNL165461</t>
  </si>
  <si>
    <t>10 sphaerophoria</t>
  </si>
  <si>
    <t>MNHNL165447</t>
  </si>
  <si>
    <t>MNHNL165450</t>
  </si>
  <si>
    <t>MNHNL165449</t>
  </si>
  <si>
    <t>MNHNL165462</t>
  </si>
  <si>
    <t>2 sphaerophoria</t>
  </si>
  <si>
    <t>MNHNL165454</t>
  </si>
  <si>
    <t>15 sphaerophoria</t>
  </si>
  <si>
    <t>MNHNL165463</t>
  </si>
  <si>
    <t>MNHNL165458</t>
  </si>
  <si>
    <t>8 sphaerophoria</t>
  </si>
  <si>
    <t>MNHNL165459</t>
  </si>
  <si>
    <t>041224</t>
  </si>
  <si>
    <t>3 sphaerophoria</t>
  </si>
  <si>
    <t>MNHNL165448</t>
  </si>
  <si>
    <t>13 sphaerophoria</t>
  </si>
  <si>
    <t>MNHNL165444</t>
  </si>
  <si>
    <t>11 sphaerophoria</t>
  </si>
  <si>
    <t>MNHNL165445</t>
  </si>
  <si>
    <t>1 ep.el.</t>
  </si>
  <si>
    <t>MNHNL165432</t>
  </si>
  <si>
    <t>35 Sphaerophoria</t>
  </si>
  <si>
    <t>MNHNL165443</t>
  </si>
  <si>
    <t>071024</t>
  </si>
  <si>
    <t>MNHNL164300</t>
  </si>
  <si>
    <t>MNHNL164301</t>
  </si>
  <si>
    <t>te.ve</t>
  </si>
  <si>
    <t>Temnostoma vespiforme</t>
  </si>
  <si>
    <t>MNHNL164302</t>
  </si>
  <si>
    <t>MNHNL164303</t>
  </si>
  <si>
    <t>cha.va</t>
  </si>
  <si>
    <t>Chalcosyrphus valgus</t>
  </si>
  <si>
    <t>MNHNL164304</t>
  </si>
  <si>
    <t>fe.</t>
  </si>
  <si>
    <t>Ferdinandea</t>
  </si>
  <si>
    <t>headless, difficult to say the species</t>
  </si>
  <si>
    <t>MNHNL164305</t>
  </si>
  <si>
    <t>MNHNL165446</t>
  </si>
  <si>
    <t>MNHNL165456</t>
  </si>
  <si>
    <t>MNHNL164937</t>
  </si>
  <si>
    <t>MNHNL164938</t>
  </si>
  <si>
    <t>checked, missed 5 HF</t>
  </si>
  <si>
    <t>MNHNL164939</t>
  </si>
  <si>
    <t>MNHNL164940</t>
  </si>
  <si>
    <t>MNHNL164941</t>
  </si>
  <si>
    <t>MNHNL164942</t>
  </si>
  <si>
    <t>MNHNL164943</t>
  </si>
  <si>
    <t>MNHNL164944</t>
  </si>
  <si>
    <t>MNHNL164945</t>
  </si>
  <si>
    <t>MNHNL164946</t>
  </si>
  <si>
    <t>MNHNL164947</t>
  </si>
  <si>
    <t>MNHNL164948</t>
  </si>
  <si>
    <t>MNHNL164949</t>
  </si>
  <si>
    <t>040523</t>
  </si>
  <si>
    <t>MNHNL164308</t>
  </si>
  <si>
    <t>1 ep.el. male</t>
  </si>
  <si>
    <t>MNHNL165438</t>
  </si>
  <si>
    <t>081024</t>
  </si>
  <si>
    <t>MNHNL164950</t>
  </si>
  <si>
    <t>MNHNL164951</t>
  </si>
  <si>
    <t>MNHNL164952</t>
  </si>
  <si>
    <t>MNHNL164953</t>
  </si>
  <si>
    <t>MNHNL164954</t>
  </si>
  <si>
    <t>MNHNL164955</t>
  </si>
  <si>
    <t>MNHNL164956</t>
  </si>
  <si>
    <t>checked, missed 3, no entry?</t>
  </si>
  <si>
    <t>MNHNL164957</t>
  </si>
  <si>
    <t>MNHNL164958</t>
  </si>
  <si>
    <t>MNHNL164959</t>
  </si>
  <si>
    <t>nasty, impossible to remove all syrphidae</t>
  </si>
  <si>
    <t>MNHNL164960</t>
  </si>
  <si>
    <t>MNHNL164961</t>
  </si>
  <si>
    <t>MNHNL164962</t>
  </si>
  <si>
    <t>MNHNL164963</t>
  </si>
  <si>
    <t>MNHNL164964</t>
  </si>
  <si>
    <t>MNHNL164965</t>
  </si>
  <si>
    <t>MNHNL164966</t>
  </si>
  <si>
    <t>MNHNL164967</t>
  </si>
  <si>
    <t>MNHNL164968</t>
  </si>
  <si>
    <t>MNHNL164969</t>
  </si>
  <si>
    <t>MNHNL164970</t>
  </si>
  <si>
    <t>MNHNL164971</t>
  </si>
  <si>
    <t>MNHNL164972</t>
  </si>
  <si>
    <t>MNHNL164973</t>
  </si>
  <si>
    <t>MNHNL164974</t>
  </si>
  <si>
    <t>MNHNL164975</t>
  </si>
  <si>
    <t>Viktor Coustet</t>
  </si>
  <si>
    <t>MNHNL178498</t>
  </si>
  <si>
    <t>MNHNL164976</t>
  </si>
  <si>
    <t>MNHNL165457</t>
  </si>
  <si>
    <t>1 syritta pipiens</t>
  </si>
  <si>
    <t>MNHNL165437</t>
  </si>
  <si>
    <t>Very black in Ethanol and weird pattern on abdomen, let dry very long to see it was M. florea</t>
  </si>
  <si>
    <t>MNHNL165434</t>
  </si>
  <si>
    <t>MNHNL165442</t>
  </si>
  <si>
    <t>061124</t>
  </si>
  <si>
    <t>MNHNL165929</t>
  </si>
  <si>
    <t>MNHNL164309</t>
  </si>
  <si>
    <t>Carolinr Grounds</t>
  </si>
  <si>
    <r>
      <rPr>
        <sz val="10"/>
        <color rgb="FF000000"/>
        <rFont val="Arial"/>
      </rPr>
      <t>vo.</t>
    </r>
    <r>
      <rPr>
        <sz val="10"/>
        <color rgb="FF000000"/>
        <rFont val="Arial"/>
      </rPr>
      <t>inf</t>
    </r>
  </si>
  <si>
    <t>MNHNL164310</t>
  </si>
  <si>
    <t>73 sphaerophoria</t>
  </si>
  <si>
    <t>MNHNL165441</t>
  </si>
  <si>
    <t>MNHNL164313</t>
  </si>
  <si>
    <t>MNHNL164316</t>
  </si>
  <si>
    <t>MNHNL164317</t>
  </si>
  <si>
    <t>8 xylota</t>
  </si>
  <si>
    <t>MNHNL165428</t>
  </si>
  <si>
    <t>MNHNL165453</t>
  </si>
  <si>
    <t>MNHNL165435</t>
  </si>
  <si>
    <t>80_4_060722_C25_p</t>
  </si>
  <si>
    <t>1 Sphiximorpha</t>
  </si>
  <si>
    <t xml:space="preserve">sp. su </t>
  </si>
  <si>
    <t>Sphiximorpha subsessilis</t>
  </si>
  <si>
    <t>091024</t>
  </si>
  <si>
    <t>MNHNL165436</t>
  </si>
  <si>
    <t>MNHNL165050</t>
  </si>
  <si>
    <t>MNHNL165054</t>
  </si>
  <si>
    <t>MNHNL165053</t>
  </si>
  <si>
    <t>MNHNL165052</t>
  </si>
  <si>
    <t>MNHNL165049</t>
  </si>
  <si>
    <t>MNHNL165051</t>
  </si>
  <si>
    <t>MNHNL165055</t>
  </si>
  <si>
    <t>MNHNL165056</t>
  </si>
  <si>
    <t>MNHNL165057</t>
  </si>
  <si>
    <t>MNHNL165058</t>
  </si>
  <si>
    <t>MNHNL165059</t>
  </si>
  <si>
    <t>MNHNL165060</t>
  </si>
  <si>
    <t>MNHNL165061</t>
  </si>
  <si>
    <t>MNHNL165062</t>
  </si>
  <si>
    <t>MNHNL165063</t>
  </si>
  <si>
    <t>MNHNL165064</t>
  </si>
  <si>
    <t>MNHNL165065</t>
  </si>
  <si>
    <t>MNHNL165066</t>
  </si>
  <si>
    <t>MNHNL165067</t>
  </si>
  <si>
    <t>MNHNL165068</t>
  </si>
  <si>
    <t>MNHNL165069</t>
  </si>
  <si>
    <t>MNHNL165070</t>
  </si>
  <si>
    <t>MNHNL165071</t>
  </si>
  <si>
    <t>MNHNL165072</t>
  </si>
  <si>
    <t>MNHNL165073</t>
  </si>
  <si>
    <t>MNHNL165074</t>
  </si>
  <si>
    <t>MNHNL165075</t>
  </si>
  <si>
    <t>MNHNL165076</t>
  </si>
  <si>
    <t>MNHNL165077</t>
  </si>
  <si>
    <t>MNHNL165078</t>
  </si>
  <si>
    <t>MNHNL165079</t>
  </si>
  <si>
    <t>MNHNL165080</t>
  </si>
  <si>
    <t>MNHNL165081</t>
  </si>
  <si>
    <t>MNHNL165082</t>
  </si>
  <si>
    <t>MNHNL165083</t>
  </si>
  <si>
    <t>MNHNL165084</t>
  </si>
  <si>
    <t>MNHNL165085</t>
  </si>
  <si>
    <t>MNHNL165086</t>
  </si>
  <si>
    <t>MNHNL165087</t>
  </si>
  <si>
    <t>MNHNL165088</t>
  </si>
  <si>
    <t>MNHNL165089</t>
  </si>
  <si>
    <t>MNHNL165090</t>
  </si>
  <si>
    <t>MNHNL165091</t>
  </si>
  <si>
    <t>MNHNL165092</t>
  </si>
  <si>
    <t>MNHNL165093</t>
  </si>
  <si>
    <t>MNHNL165094</t>
  </si>
  <si>
    <t>MNHNL165095</t>
  </si>
  <si>
    <t>MNHNL165096</t>
  </si>
  <si>
    <t>MNHNL165097</t>
  </si>
  <si>
    <t>MNHNL165098</t>
  </si>
  <si>
    <t>MNHNL165099</t>
  </si>
  <si>
    <t>MNHNL165763</t>
  </si>
  <si>
    <t>ne.te</t>
  </si>
  <si>
    <t>1 male &amp; 1 female with melanic morph</t>
  </si>
  <si>
    <t>MNHNL165764</t>
  </si>
  <si>
    <t>MNHNL165857</t>
  </si>
  <si>
    <t>MNHNL165162</t>
  </si>
  <si>
    <t>MNHNL165166</t>
  </si>
  <si>
    <t>MNHNL165173</t>
  </si>
  <si>
    <t>MNHNL165174</t>
  </si>
  <si>
    <t>MNHNL165867</t>
  </si>
  <si>
    <t>MNHNL164325</t>
  </si>
  <si>
    <t>MNHNL165892</t>
  </si>
  <si>
    <t>ph.pe</t>
  </si>
  <si>
    <t>Philhelius pedissequum</t>
  </si>
  <si>
    <t xml:space="preserve">Morphological </t>
  </si>
  <si>
    <t>MNHNL164347</t>
  </si>
  <si>
    <t>MNHNL166228</t>
  </si>
  <si>
    <t>MNHNL166229</t>
  </si>
  <si>
    <t>MNHNL166230</t>
  </si>
  <si>
    <t>MNHNL166231</t>
  </si>
  <si>
    <t>MNHNL166232</t>
  </si>
  <si>
    <t>MNHNL166233</t>
  </si>
  <si>
    <t>MNHNL166234</t>
  </si>
  <si>
    <t>MNHNL166235</t>
  </si>
  <si>
    <t>MNHNL166236</t>
  </si>
  <si>
    <t>MNHNL166237</t>
  </si>
  <si>
    <t>MNHNL165902</t>
  </si>
  <si>
    <t>MNHNL165903</t>
  </si>
  <si>
    <t>MNHNL165904</t>
  </si>
  <si>
    <t>MNHNL165890</t>
  </si>
  <si>
    <t>MNHNL165905</t>
  </si>
  <si>
    <t>he,pe</t>
  </si>
  <si>
    <t>MNHNL165906</t>
  </si>
  <si>
    <t>MNHNL165891</t>
  </si>
  <si>
    <t>MNHNL166222</t>
  </si>
  <si>
    <t>MNHNL166227</t>
  </si>
  <si>
    <t>MNHNL166384</t>
  </si>
  <si>
    <t>MNHNL131060</t>
  </si>
  <si>
    <t>MNHNL131059</t>
  </si>
  <si>
    <t>MNHNL131058</t>
  </si>
  <si>
    <t>MNHNL167270</t>
  </si>
  <si>
    <t>MNHNL167271</t>
  </si>
  <si>
    <t>MNHNL167272</t>
  </si>
  <si>
    <t>MNHNL167273</t>
  </si>
  <si>
    <t>MNHNL167274</t>
  </si>
  <si>
    <t>MNHNL167275</t>
  </si>
  <si>
    <t>MNHNL167276</t>
  </si>
  <si>
    <t>MNHNL167277</t>
  </si>
  <si>
    <t>MNHNL167278</t>
  </si>
  <si>
    <t>MNHNL167279</t>
  </si>
  <si>
    <t>MNHNL167280</t>
  </si>
  <si>
    <t>MNHNL167281</t>
  </si>
  <si>
    <r>
      <rPr>
        <u/>
        <sz val="11"/>
        <color rgb="FF1155CC"/>
        <rFont val="Calibri"/>
      </rPr>
      <t>1 sp.sc</t>
    </r>
    <r>
      <rPr>
        <sz val="11"/>
        <rFont val="Calibri"/>
      </rPr>
      <t xml:space="preserve"> in orthoptera, already in a glass jar and added to the total hoverfly count</t>
    </r>
  </si>
  <si>
    <t>MNHNL167282</t>
  </si>
  <si>
    <t>MNHNL167283</t>
  </si>
  <si>
    <t>MNHNL167284</t>
  </si>
  <si>
    <t>MNHNL167285</t>
  </si>
  <si>
    <t>MNHNL167286</t>
  </si>
  <si>
    <t>MNHNL167287</t>
  </si>
  <si>
    <t>MNHNL167288</t>
  </si>
  <si>
    <t>MNHNL167289</t>
  </si>
  <si>
    <t>MNHNL167290</t>
  </si>
  <si>
    <t>MNHNL167291</t>
  </si>
  <si>
    <t>MNHNL167292</t>
  </si>
  <si>
    <t>MNHNL167293</t>
  </si>
  <si>
    <t>MNHNL167294</t>
  </si>
  <si>
    <t>MNHNL167295</t>
  </si>
  <si>
    <t>MNHNL167296</t>
  </si>
  <si>
    <t>MNHNL167297</t>
  </si>
  <si>
    <t>MNHNL167298</t>
  </si>
  <si>
    <t>MNHNL167299</t>
  </si>
  <si>
    <t>MNHNL167300</t>
  </si>
  <si>
    <t>MNHNL167301</t>
  </si>
  <si>
    <t>MNHNL167302</t>
  </si>
  <si>
    <t>MNHNL167303</t>
  </si>
  <si>
    <t>MNHNL167304</t>
  </si>
  <si>
    <t>MNHNL167305</t>
  </si>
  <si>
    <t>MNHNL167306</t>
  </si>
  <si>
    <t>MNHNL167307</t>
  </si>
  <si>
    <t>MNHNL167308</t>
  </si>
  <si>
    <t>MNHNL167309</t>
  </si>
  <si>
    <t>MNHNL167310</t>
  </si>
  <si>
    <t>MNHNL167311</t>
  </si>
  <si>
    <t>MNHNL167312</t>
  </si>
  <si>
    <t>MNHNL167313</t>
  </si>
  <si>
    <t>MNHNL167314</t>
  </si>
  <si>
    <t>MNHNL167315</t>
  </si>
  <si>
    <t>MNHNL167316</t>
  </si>
  <si>
    <t>MNHNL167317</t>
  </si>
  <si>
    <t>MNHNL167318</t>
  </si>
  <si>
    <t>MNHNL167319</t>
  </si>
  <si>
    <t>MNHNL167320</t>
  </si>
  <si>
    <t>MNHNL167321</t>
  </si>
  <si>
    <t>MNHNL167322</t>
  </si>
  <si>
    <t>MNHNL167323</t>
  </si>
  <si>
    <t>MNHNL167324</t>
  </si>
  <si>
    <t>MNHNL167325</t>
  </si>
  <si>
    <t>MNHNL167326</t>
  </si>
  <si>
    <t>MNHNL167327</t>
  </si>
  <si>
    <t>MNHNL167328</t>
  </si>
  <si>
    <t>MNHNL167329</t>
  </si>
  <si>
    <t>MNHNL167330</t>
  </si>
  <si>
    <t>MNHNL167331</t>
  </si>
  <si>
    <t>MNHNL167332</t>
  </si>
  <si>
    <t>MNHNL167333</t>
  </si>
  <si>
    <t>MNHNL167334</t>
  </si>
  <si>
    <t>MNHNL167335</t>
  </si>
  <si>
    <t>MNHNL167336</t>
  </si>
  <si>
    <t>MNHNL167337</t>
  </si>
  <si>
    <t>Microdon spec.</t>
  </si>
  <si>
    <t>MNHNL167338</t>
  </si>
  <si>
    <t>MNHNL167339</t>
  </si>
  <si>
    <t>MNHNL167340</t>
  </si>
  <si>
    <t>MNHNL167341</t>
  </si>
  <si>
    <t>MNHNL167342</t>
  </si>
  <si>
    <t>MNHNL167343</t>
  </si>
  <si>
    <t>MNHNL167344</t>
  </si>
  <si>
    <t>MNHNL167345</t>
  </si>
  <si>
    <t>MNHNL167346</t>
  </si>
  <si>
    <t>MNHNL167347</t>
  </si>
  <si>
    <t>MNHNL167348</t>
  </si>
  <si>
    <t>MNHNL167349</t>
  </si>
  <si>
    <t>MNHNL167350</t>
  </si>
  <si>
    <t>MNHNL167351</t>
  </si>
  <si>
    <t>MNHNL167352</t>
  </si>
  <si>
    <t>MNHNL131063</t>
  </si>
  <si>
    <t>041124</t>
  </si>
  <si>
    <t>MNHNL167353</t>
  </si>
  <si>
    <t>MNHNL167354</t>
  </si>
  <si>
    <t>MNHNL167355</t>
  </si>
  <si>
    <t>MNHNL167356</t>
  </si>
  <si>
    <t>MNHNL167357</t>
  </si>
  <si>
    <t>MNHNL167358</t>
  </si>
  <si>
    <t>MNHNL167359</t>
  </si>
  <si>
    <t>MNHNL167360</t>
  </si>
  <si>
    <t>MNHNL167361</t>
  </si>
  <si>
    <t>MNHNL167362</t>
  </si>
  <si>
    <t>MNHNL167363</t>
  </si>
  <si>
    <t>MNHNL167364</t>
  </si>
  <si>
    <t>MNHNL167365</t>
  </si>
  <si>
    <t>MNHNL167366</t>
  </si>
  <si>
    <t>MNHNL167367</t>
  </si>
  <si>
    <t>MNHNL167368</t>
  </si>
  <si>
    <t>half body</t>
  </si>
  <si>
    <t>MNHNL167369</t>
  </si>
  <si>
    <t>MNHNL167370</t>
  </si>
  <si>
    <t>MNHNL167371</t>
  </si>
  <si>
    <t>MNHNL167372</t>
  </si>
  <si>
    <t>MNHNL167373</t>
  </si>
  <si>
    <t>same code; 2 specimens hard to ID species</t>
  </si>
  <si>
    <t>MNHNL167374</t>
  </si>
  <si>
    <t>MNHNL167375</t>
  </si>
  <si>
    <t>MNHNL167376</t>
  </si>
  <si>
    <t>MNHNL167377</t>
  </si>
  <si>
    <t>MNHNL167378</t>
  </si>
  <si>
    <t>MNHNL167379</t>
  </si>
  <si>
    <t>MNHNL167380</t>
  </si>
  <si>
    <t>MNHNL167381</t>
  </si>
  <si>
    <t>MNHNL167382</t>
  </si>
  <si>
    <t>MNHNL167383</t>
  </si>
  <si>
    <t>MNHNL167384</t>
  </si>
  <si>
    <t>MNHNL167385</t>
  </si>
  <si>
    <t>MNHNL167386</t>
  </si>
  <si>
    <t>MNHNL167387</t>
  </si>
  <si>
    <t>MNHNL167388</t>
  </si>
  <si>
    <t>MNHNL167389</t>
  </si>
  <si>
    <t>MNHNL167390</t>
  </si>
  <si>
    <t>051124</t>
  </si>
  <si>
    <t>MNHNL167394</t>
  </si>
  <si>
    <t>MNHNL167395</t>
  </si>
  <si>
    <t>MNHNL167396</t>
  </si>
  <si>
    <t>MNHNL167397</t>
  </si>
  <si>
    <t>AL, SL, DF, LEA</t>
  </si>
  <si>
    <t>MNHNL167398</t>
  </si>
  <si>
    <t>MNHNL167399</t>
  </si>
  <si>
    <t>MNHNL167400</t>
  </si>
  <si>
    <t>MNHNL167401</t>
  </si>
  <si>
    <t>MNHNL167402</t>
  </si>
  <si>
    <t>AL, DF, LEA</t>
  </si>
  <si>
    <t>Neoascia in sample</t>
  </si>
  <si>
    <t>MNHNL167403</t>
  </si>
  <si>
    <t>MNHNL167404</t>
  </si>
  <si>
    <t>MNHNL167405</t>
  </si>
  <si>
    <t>MNHNL167406</t>
  </si>
  <si>
    <t>MNHNL167407</t>
  </si>
  <si>
    <t>MNHNL167408</t>
  </si>
  <si>
    <t>MNHNL167409</t>
  </si>
  <si>
    <t>MNHNL167410</t>
  </si>
  <si>
    <t>MNHNL167411</t>
  </si>
  <si>
    <t>MNHNL167412</t>
  </si>
  <si>
    <t>MNHNL167413</t>
  </si>
  <si>
    <t>MNHNL167414</t>
  </si>
  <si>
    <t>MNHNL167415</t>
  </si>
  <si>
    <t>020623</t>
  </si>
  <si>
    <t>MNHNL167416</t>
  </si>
  <si>
    <t>MNHNL167417</t>
  </si>
  <si>
    <t>MNHNL167418</t>
  </si>
  <si>
    <t>MNHNL167419</t>
  </si>
  <si>
    <t>MNHNL167420</t>
  </si>
  <si>
    <t>MNHNL167421</t>
  </si>
  <si>
    <t>MNHNL165918</t>
  </si>
  <si>
    <t>haltere black+arista black+ black bristles on fore leg</t>
  </si>
  <si>
    <t>MNHNL165919</t>
  </si>
  <si>
    <t>arista orange</t>
  </si>
  <si>
    <t>MNHNL165920</t>
  </si>
  <si>
    <t>MNHNL167422</t>
  </si>
  <si>
    <t>MNHNL167423</t>
  </si>
  <si>
    <t>MNHNL167424</t>
  </si>
  <si>
    <t>MNHNL167425</t>
  </si>
  <si>
    <t>MNHNL167426</t>
  </si>
  <si>
    <t>MNHNL167427</t>
  </si>
  <si>
    <t>MNHNL167428</t>
  </si>
  <si>
    <t>MNHNL167429</t>
  </si>
  <si>
    <t>MNHNL167430</t>
  </si>
  <si>
    <t>MNHNL167431</t>
  </si>
  <si>
    <t>MNHNL167432</t>
  </si>
  <si>
    <t>MNHNL167433</t>
  </si>
  <si>
    <t>MNHNL167434</t>
  </si>
  <si>
    <t>MNHNL167435</t>
  </si>
  <si>
    <t>MNHNL167436</t>
  </si>
  <si>
    <t>MNHNL167437</t>
  </si>
  <si>
    <t>MNHNL167438</t>
  </si>
  <si>
    <t>MNHNL167439</t>
  </si>
  <si>
    <t>MNHNL167440</t>
  </si>
  <si>
    <t>MNHNL166397</t>
  </si>
  <si>
    <t>MNHNL166398</t>
  </si>
  <si>
    <t>MNHNL166399</t>
  </si>
  <si>
    <t>MNHNL166400</t>
  </si>
  <si>
    <t>MNHNL166401</t>
  </si>
  <si>
    <t>MNHNL166402</t>
  </si>
  <si>
    <t>MNHNL166403</t>
  </si>
  <si>
    <t>MNHNL166404</t>
  </si>
  <si>
    <t>MNHNL166405</t>
  </si>
  <si>
    <t>MNHNL166406</t>
  </si>
  <si>
    <t>MNHNL166407</t>
  </si>
  <si>
    <t>MNHNL166408</t>
  </si>
  <si>
    <t>MNHNL165923</t>
  </si>
  <si>
    <t>MNHNL165925</t>
  </si>
  <si>
    <t>MNHNL165926</t>
  </si>
  <si>
    <t>MNHNL165924</t>
  </si>
  <si>
    <t>MNHNL166409</t>
  </si>
  <si>
    <t>MNHNL166410</t>
  </si>
  <si>
    <t>MNHNL166411</t>
  </si>
  <si>
    <t>MNHNL166412</t>
  </si>
  <si>
    <t>MNHNL166413</t>
  </si>
  <si>
    <t>MNHNL166414</t>
  </si>
  <si>
    <t>MNHNL166415</t>
  </si>
  <si>
    <t>MNHNL166416</t>
  </si>
  <si>
    <t>MNHNL166417</t>
  </si>
  <si>
    <t>MNHNL165927</t>
  </si>
  <si>
    <t>MNHNL166418</t>
  </si>
  <si>
    <t>MNHNL166419</t>
  </si>
  <si>
    <t>MNHNL166420</t>
  </si>
  <si>
    <t>MNHNL166421</t>
  </si>
  <si>
    <t>MNHNL166422</t>
  </si>
  <si>
    <t>MNHNL166423</t>
  </si>
  <si>
    <t>19 missed checked by LEA</t>
  </si>
  <si>
    <t>071124</t>
  </si>
  <si>
    <t>MNHNL166424</t>
  </si>
  <si>
    <t>MNHNL166425</t>
  </si>
  <si>
    <t>MNHNL166426</t>
  </si>
  <si>
    <t>MNHNL166427</t>
  </si>
  <si>
    <t>MNHNL166428</t>
  </si>
  <si>
    <t>MNHNL166429</t>
  </si>
  <si>
    <t>MNHNL166430</t>
  </si>
  <si>
    <t>MNHNL166431</t>
  </si>
  <si>
    <t>MNHNL166432</t>
  </si>
  <si>
    <t>MNHNL165934</t>
  </si>
  <si>
    <t>MNHNL165935</t>
  </si>
  <si>
    <t>MNHNL165936</t>
  </si>
  <si>
    <t>MNHNL165937</t>
  </si>
  <si>
    <t>Amanda Luttringer, Stephanie Lippert, Diana Ferreira, Laura Edo Acena</t>
  </si>
  <si>
    <t>MNHNL165938</t>
  </si>
  <si>
    <t>MNHNL165939</t>
  </si>
  <si>
    <t>MNHNL165940</t>
  </si>
  <si>
    <t>MNHNL165941</t>
  </si>
  <si>
    <t>MNHNL165942</t>
  </si>
  <si>
    <t>MNHNL165943</t>
  </si>
  <si>
    <t>MNHNL167877</t>
  </si>
  <si>
    <t>MNHNL167878</t>
  </si>
  <si>
    <t>MNHNL167879</t>
  </si>
  <si>
    <t>MNHNL167880</t>
  </si>
  <si>
    <t>MNHNL167881</t>
  </si>
  <si>
    <t>MNHNL167882</t>
  </si>
  <si>
    <t>MNHNL167883</t>
  </si>
  <si>
    <t>MNHNL165944</t>
  </si>
  <si>
    <t>MNHNL165945</t>
  </si>
  <si>
    <t>MNHNL165946</t>
  </si>
  <si>
    <t>MNHNL165947</t>
  </si>
  <si>
    <t>MNHNL165948</t>
  </si>
  <si>
    <t>MNHNL165949</t>
  </si>
  <si>
    <t>sc.di</t>
  </si>
  <si>
    <t>Scaeva dignota</t>
  </si>
  <si>
    <t>MNHNL165951</t>
  </si>
  <si>
    <t>MNHNL165952</t>
  </si>
  <si>
    <t>MNHNL165953</t>
  </si>
  <si>
    <t>MNHNL165954</t>
  </si>
  <si>
    <t>MNHNL165955</t>
  </si>
  <si>
    <t>MNHNL165956</t>
  </si>
  <si>
    <t>MNHNL167884</t>
  </si>
  <si>
    <t>MNHNL167885</t>
  </si>
  <si>
    <t>MNHNL167886</t>
  </si>
  <si>
    <t>MNHNL167887</t>
  </si>
  <si>
    <t>MNHNL167888</t>
  </si>
  <si>
    <t>MNHNL167889</t>
  </si>
  <si>
    <t>MNHNL167890</t>
  </si>
  <si>
    <t>MNHNL167891</t>
  </si>
  <si>
    <t>MNHNL167892</t>
  </si>
  <si>
    <t>MNHNL167893</t>
  </si>
  <si>
    <t>MNHNL165960</t>
  </si>
  <si>
    <t>MNHNL167894</t>
  </si>
  <si>
    <t>MNHNL167895</t>
  </si>
  <si>
    <t>MNHNL167896</t>
  </si>
  <si>
    <t>MNHNL167897</t>
  </si>
  <si>
    <t>MNHNL167898</t>
  </si>
  <si>
    <t>MNHNL167899</t>
  </si>
  <si>
    <t>MNHNL167900</t>
  </si>
  <si>
    <t>MNHNL167901</t>
  </si>
  <si>
    <t>MNHNL167902</t>
  </si>
  <si>
    <t>MNHNL167903</t>
  </si>
  <si>
    <t>MNHNL167904</t>
  </si>
  <si>
    <t>MNHNL167905</t>
  </si>
  <si>
    <t>MNHNL167906</t>
  </si>
  <si>
    <t>MNHNL167907</t>
  </si>
  <si>
    <t>MNHNL167908</t>
  </si>
  <si>
    <t>MNHNL167909</t>
  </si>
  <si>
    <t>MNHNL167910</t>
  </si>
  <si>
    <t>MNHNL167911</t>
  </si>
  <si>
    <t>MNHNL167912</t>
  </si>
  <si>
    <t>MNHNL167913</t>
  </si>
  <si>
    <t>MNHNL167914</t>
  </si>
  <si>
    <t>MNHNL165961</t>
  </si>
  <si>
    <t>MNHNL165962</t>
  </si>
  <si>
    <t>MNHNL165963</t>
  </si>
  <si>
    <t>MNHNL165967</t>
  </si>
  <si>
    <t>MNHNL165968</t>
  </si>
  <si>
    <t>MNHNL165969</t>
  </si>
  <si>
    <t>MNHNL165970</t>
  </si>
  <si>
    <t>MNHNL167915</t>
  </si>
  <si>
    <t>MNHNL167916</t>
  </si>
  <si>
    <t>MNHNL167917</t>
  </si>
  <si>
    <t>MNHNL167918</t>
  </si>
  <si>
    <t>MNHNL167919</t>
  </si>
  <si>
    <t>MNHNL167920</t>
  </si>
  <si>
    <t>MNHNL167921</t>
  </si>
  <si>
    <t>MNHNL167922</t>
  </si>
  <si>
    <t>MNHNL167923</t>
  </si>
  <si>
    <t>MNHNL167924</t>
  </si>
  <si>
    <t>MNHNL167925</t>
  </si>
  <si>
    <t>MNHNL167926</t>
  </si>
  <si>
    <t>MNHNL167927</t>
  </si>
  <si>
    <t>MNHNL167928</t>
  </si>
  <si>
    <t>Baccha elongata with no head; Checked by HA 3 Syrphidae found</t>
  </si>
  <si>
    <t>MNHNL167929</t>
  </si>
  <si>
    <t>MNHNL167930</t>
  </si>
  <si>
    <t>MNHNL167931</t>
  </si>
  <si>
    <t>MNHNL167932</t>
  </si>
  <si>
    <t>MNHNL167933</t>
  </si>
  <si>
    <t>MNHNL167934</t>
  </si>
  <si>
    <t>MNHNL167935</t>
  </si>
  <si>
    <t>MNHNL167936</t>
  </si>
  <si>
    <t>MNHNL167937</t>
  </si>
  <si>
    <t>MNHNL167938</t>
  </si>
  <si>
    <t>MNHNL167939</t>
  </si>
  <si>
    <t>MNHNL167940</t>
  </si>
  <si>
    <t>MNHNL167941</t>
  </si>
  <si>
    <t>MNHNL167942</t>
  </si>
  <si>
    <t>MNHNL167943</t>
  </si>
  <si>
    <t>MNHNL167944</t>
  </si>
  <si>
    <t>MNHNL167945</t>
  </si>
  <si>
    <t>MNHNL167946</t>
  </si>
  <si>
    <t>MNHNL167947</t>
  </si>
  <si>
    <t>MNHNL167948</t>
  </si>
  <si>
    <t>MNHNL167949</t>
  </si>
  <si>
    <t>MNHNL167950</t>
  </si>
  <si>
    <t>MNHNL167951</t>
  </si>
  <si>
    <t>MNHNL167952</t>
  </si>
  <si>
    <t>MNHNL167953</t>
  </si>
  <si>
    <t>MNHNL167954</t>
  </si>
  <si>
    <t>MNHNL167955</t>
  </si>
  <si>
    <t>MNHNL167956</t>
  </si>
  <si>
    <t>MNHNL167957</t>
  </si>
  <si>
    <t>MNHNL167958</t>
  </si>
  <si>
    <t>MNHNL167959</t>
  </si>
  <si>
    <t>MNHNL167960</t>
  </si>
  <si>
    <t>MNHNL167961</t>
  </si>
  <si>
    <t>MNHNL167962</t>
  </si>
  <si>
    <t>MNHNL167963</t>
  </si>
  <si>
    <t>MNHNL167964</t>
  </si>
  <si>
    <t>MNHNL167965</t>
  </si>
  <si>
    <t>MNHNL167966</t>
  </si>
  <si>
    <t>MNHNL167967</t>
  </si>
  <si>
    <t>MNHNL167968</t>
  </si>
  <si>
    <t>MNHNL167969</t>
  </si>
  <si>
    <t>MNHNL167970</t>
  </si>
  <si>
    <t>MNHNL167971</t>
  </si>
  <si>
    <t>MNHNL167972</t>
  </si>
  <si>
    <t>MNHNL167973</t>
  </si>
  <si>
    <t>MNHNL167974</t>
  </si>
  <si>
    <t>eu.</t>
  </si>
  <si>
    <t>Eumerus strigatus C.F. sogdianus</t>
  </si>
  <si>
    <t>MNHNL129246</t>
  </si>
  <si>
    <t>021224</t>
  </si>
  <si>
    <t>MNHNL129253</t>
  </si>
  <si>
    <t>same code; 1 specimen hard to ID</t>
  </si>
  <si>
    <t>031224</t>
  </si>
  <si>
    <t>MNHNL168264</t>
  </si>
  <si>
    <t>MNHNL168265</t>
  </si>
  <si>
    <t>MNHNL168266</t>
  </si>
  <si>
    <t>MNHNL168267</t>
  </si>
  <si>
    <t>MNHNL168268</t>
  </si>
  <si>
    <t>MNHNL168269</t>
  </si>
  <si>
    <t>ph.de</t>
  </si>
  <si>
    <t>Philhelius dives</t>
  </si>
  <si>
    <t>MNHNL168271</t>
  </si>
  <si>
    <t>MNHNL168277</t>
  </si>
  <si>
    <t>ph.di</t>
  </si>
  <si>
    <t>MNHNL168278</t>
  </si>
  <si>
    <t>051224</t>
  </si>
  <si>
    <t>MNHNL168286</t>
  </si>
  <si>
    <t>ferdinandea cuprea</t>
  </si>
  <si>
    <t>MNHNL168287</t>
  </si>
  <si>
    <t>MNHNL168288</t>
  </si>
  <si>
    <t>MNHNL168289</t>
  </si>
  <si>
    <t>MNHNL168290</t>
  </si>
  <si>
    <t>051222</t>
  </si>
  <si>
    <t>MNHNL168291</t>
  </si>
  <si>
    <t>051223</t>
  </si>
  <si>
    <t>MNHNL168292</t>
  </si>
  <si>
    <t>MNHNL168293</t>
  </si>
  <si>
    <t>051225</t>
  </si>
  <si>
    <t>MNHNL168294</t>
  </si>
  <si>
    <t>051226</t>
  </si>
  <si>
    <t>MNHNL168295</t>
  </si>
  <si>
    <t>051227</t>
  </si>
  <si>
    <t>MNHNL168296</t>
  </si>
  <si>
    <t>051228</t>
  </si>
  <si>
    <t>MNHNL168297</t>
  </si>
  <si>
    <t>MNHNL168298</t>
  </si>
  <si>
    <t>ph.st</t>
  </si>
  <si>
    <t>MNHNL168299</t>
  </si>
  <si>
    <t>MNHNL168300</t>
  </si>
  <si>
    <t xml:space="preserve">xylota </t>
  </si>
  <si>
    <t>MNHNL168301</t>
  </si>
  <si>
    <t>061224</t>
  </si>
  <si>
    <t>MNHNL168302</t>
  </si>
  <si>
    <t>ph.</t>
  </si>
  <si>
    <t>Philhelius</t>
  </si>
  <si>
    <t>wing tip clear = P. stackelbergi BUT sternite 2 with straight black band</t>
  </si>
  <si>
    <t>MNHNL168303</t>
  </si>
  <si>
    <t>Philhelius cf. stackelbergi?</t>
  </si>
  <si>
    <t>wing tip clear+sternite with black poinyt band = P. stackelbergi BUT vexter connected to the mediale stripe band on face</t>
  </si>
  <si>
    <t>MNHNL168304</t>
  </si>
  <si>
    <t>MNHNL168305</t>
  </si>
  <si>
    <t>MNHNL168306</t>
  </si>
  <si>
    <t>ph.ci</t>
  </si>
  <si>
    <t>Philhelius citrofasciatum</t>
  </si>
  <si>
    <t>MNHNL168307</t>
  </si>
  <si>
    <t>MNHNL168308</t>
  </si>
  <si>
    <t>MNHNL168309</t>
  </si>
  <si>
    <t>MNHNL168310</t>
  </si>
  <si>
    <t>MNHNL168311</t>
  </si>
  <si>
    <t>091224</t>
  </si>
  <si>
    <t>MNHNL168572</t>
  </si>
  <si>
    <t>no date on the label, just the year</t>
  </si>
  <si>
    <t>MNHNL168330</t>
  </si>
  <si>
    <t>MNHNL168465</t>
  </si>
  <si>
    <t>metatibia without projection, neutopleuron dusted, eyes meeting</t>
  </si>
  <si>
    <t>MNHNL168466</t>
  </si>
  <si>
    <t>MNHNL168469</t>
  </si>
  <si>
    <t>MNHNL168470</t>
  </si>
  <si>
    <t>MNHNL168473</t>
  </si>
  <si>
    <t>MNHNL168474</t>
  </si>
  <si>
    <t>MNHNL168475</t>
  </si>
  <si>
    <t>MNHNL168476</t>
  </si>
  <si>
    <t>MNHNL168477</t>
  </si>
  <si>
    <t>MNHNL168478</t>
  </si>
  <si>
    <t>xylota</t>
  </si>
  <si>
    <t>MNHNL168334</t>
  </si>
  <si>
    <t>MNHNL168483</t>
  </si>
  <si>
    <t>MNHNL168484</t>
  </si>
  <si>
    <t>pa.qu</t>
  </si>
  <si>
    <t>MNHNL168482</t>
  </si>
  <si>
    <t>MNHNL168481</t>
  </si>
  <si>
    <t>MNHNL168479</t>
  </si>
  <si>
    <t>MNHNL168480</t>
  </si>
  <si>
    <t>080125</t>
  </si>
  <si>
    <t>MNHNL168372</t>
  </si>
  <si>
    <t>MNHNL168373</t>
  </si>
  <si>
    <t>MNHNL168374</t>
  </si>
  <si>
    <t>sc.</t>
  </si>
  <si>
    <t>Scaeva</t>
  </si>
  <si>
    <t>MNHNL168488</t>
  </si>
  <si>
    <t>MNHNL168487</t>
  </si>
  <si>
    <t>MNHNL168486</t>
  </si>
  <si>
    <t>MNHNL168485</t>
  </si>
  <si>
    <t>MNHNL168489</t>
  </si>
  <si>
    <t>MNHNL168490</t>
  </si>
  <si>
    <t>MNHNL168491</t>
  </si>
  <si>
    <t>MNHNL168492</t>
  </si>
  <si>
    <t>MNHNL168493</t>
  </si>
  <si>
    <t>MNHNL168494</t>
  </si>
  <si>
    <t>090125</t>
  </si>
  <si>
    <t>MNHNL168497</t>
  </si>
  <si>
    <t>MNHNL168498</t>
  </si>
  <si>
    <t>MNHNL155848</t>
  </si>
  <si>
    <t>MNHNL155849</t>
  </si>
  <si>
    <t>2 more found (AH)</t>
  </si>
  <si>
    <t>MNHNL155850</t>
  </si>
  <si>
    <t>MNHNL155851</t>
  </si>
  <si>
    <t>MNHNL155852</t>
  </si>
  <si>
    <t>1 specimen: missing body parts (antenna)</t>
  </si>
  <si>
    <t>MNHNL155853</t>
  </si>
  <si>
    <t>MNHNL155854</t>
  </si>
  <si>
    <t>MNHNL155855</t>
  </si>
  <si>
    <t>MNHNL155856</t>
  </si>
  <si>
    <t>MNHNL155857</t>
  </si>
  <si>
    <t>MNHNL155858</t>
  </si>
  <si>
    <t>MNHNL155859</t>
  </si>
  <si>
    <t>MNHNL155860</t>
  </si>
  <si>
    <t>MNHNL155861</t>
  </si>
  <si>
    <t>MNHNL155862</t>
  </si>
  <si>
    <t>MNHNL155863</t>
  </si>
  <si>
    <t>MNHNL155864</t>
  </si>
  <si>
    <t>MNHNL155865</t>
  </si>
  <si>
    <t>MNHNL155866</t>
  </si>
  <si>
    <t>MNHNL155870</t>
  </si>
  <si>
    <t>MNHNL155871</t>
  </si>
  <si>
    <t>MNHNL155872</t>
  </si>
  <si>
    <t>MNHNL155873</t>
  </si>
  <si>
    <t>MNHNL155874</t>
  </si>
  <si>
    <t>MNHNL155875</t>
  </si>
  <si>
    <t>MNHNL155876</t>
  </si>
  <si>
    <t>MNHNL155877</t>
  </si>
  <si>
    <t>MNHNL155878</t>
  </si>
  <si>
    <t>1 specimen hard to ID</t>
  </si>
  <si>
    <t>MNHNL155879</t>
  </si>
  <si>
    <t>MNHNL155880</t>
  </si>
  <si>
    <t>MNHNL155881</t>
  </si>
  <si>
    <t>MNHNL155882</t>
  </si>
  <si>
    <t>MNHNL155883</t>
  </si>
  <si>
    <t>MNHNL155884</t>
  </si>
  <si>
    <t>MNHNL155885</t>
  </si>
  <si>
    <t>MNHNL155886</t>
  </si>
  <si>
    <t>large species with golden abdomen, long antennae. 2 More found (SS)</t>
  </si>
  <si>
    <t>MNHNL155887</t>
  </si>
  <si>
    <t>MNHNL155888</t>
  </si>
  <si>
    <t>2 more found</t>
  </si>
  <si>
    <t>MNHNL155889</t>
  </si>
  <si>
    <t>MNHNL155890</t>
  </si>
  <si>
    <t>MNHNL155891</t>
  </si>
  <si>
    <t>MNHNL155892</t>
  </si>
  <si>
    <t>MNHNL155893</t>
  </si>
  <si>
    <t>MNHNL155894</t>
  </si>
  <si>
    <t>MNHNL155895</t>
  </si>
  <si>
    <t>MNHNL155896</t>
  </si>
  <si>
    <t>MNHNL155897</t>
  </si>
  <si>
    <t>MNHNL168499</t>
  </si>
  <si>
    <t>MNHNL168500</t>
  </si>
  <si>
    <t>all specimens with yellow spot on the katepisternum</t>
  </si>
  <si>
    <t>MNHNL168501</t>
  </si>
  <si>
    <t>MNHNL168502</t>
  </si>
  <si>
    <t>MNHNL168503</t>
  </si>
  <si>
    <t>MNHNL168504</t>
  </si>
  <si>
    <t>MNHNL168505</t>
  </si>
  <si>
    <t>MNHNL168506</t>
  </si>
  <si>
    <t>MNHNL168507</t>
  </si>
  <si>
    <t>MNHNL168508</t>
  </si>
  <si>
    <t>MNHNL168495</t>
  </si>
  <si>
    <t>MNHNL168496</t>
  </si>
  <si>
    <t>MNHNL168509</t>
  </si>
  <si>
    <t>MNHNL168510</t>
  </si>
  <si>
    <t>MNHNL168511</t>
  </si>
  <si>
    <t>MNHNL168512</t>
  </si>
  <si>
    <t>MNHNL168513</t>
  </si>
  <si>
    <t>MNHNL168514</t>
  </si>
  <si>
    <t>MNHNL168380</t>
  </si>
  <si>
    <t>MNHNL168515</t>
  </si>
  <si>
    <t>MNHNL168384</t>
  </si>
  <si>
    <t>MNHNL168385</t>
  </si>
  <si>
    <t>MNHNL168386</t>
  </si>
  <si>
    <t>MNHNL168387</t>
  </si>
  <si>
    <t>MNHNL168518</t>
  </si>
  <si>
    <t>sp</t>
  </si>
  <si>
    <t>MNHNL168517</t>
  </si>
  <si>
    <t>MNHNL168388</t>
  </si>
  <si>
    <t xml:space="preserve">fe. </t>
  </si>
  <si>
    <t xml:space="preserve">Ferdinandea  </t>
  </si>
  <si>
    <t>no head = no ID</t>
  </si>
  <si>
    <t>MNHNL168389</t>
  </si>
  <si>
    <t>MNHNL168390</t>
  </si>
  <si>
    <t>MNHNL168391</t>
  </si>
  <si>
    <t>MNHNL168399</t>
  </si>
  <si>
    <t>MNHNL168521</t>
  </si>
  <si>
    <t>all colors faded</t>
  </si>
  <si>
    <t>MNHNL168522</t>
  </si>
  <si>
    <t>MNHNL168400</t>
  </si>
  <si>
    <t>MNHNL168401</t>
  </si>
  <si>
    <t>MNHNL168402</t>
  </si>
  <si>
    <t>MNHNL168403</t>
  </si>
  <si>
    <t>py.ro</t>
  </si>
  <si>
    <t>Pyrophaena rosarum</t>
  </si>
  <si>
    <t>MNHNL168886</t>
  </si>
  <si>
    <t>MNHNL168891</t>
  </si>
  <si>
    <t>MNHNL168892</t>
  </si>
  <si>
    <t>MNHNL168893</t>
  </si>
  <si>
    <t>MNHNL168894</t>
  </si>
  <si>
    <t>MNHNL168896</t>
  </si>
  <si>
    <t>MNHNL168897</t>
  </si>
  <si>
    <t>MNHNL168898</t>
  </si>
  <si>
    <t>MNHNL168899</t>
  </si>
  <si>
    <t>MNHNL168900</t>
  </si>
  <si>
    <t>MNHNL168901</t>
  </si>
  <si>
    <t>MNHNL168902</t>
  </si>
  <si>
    <t>MNHNL168904</t>
  </si>
  <si>
    <t>ch.ver</t>
  </si>
  <si>
    <t>MNHNL168905</t>
  </si>
  <si>
    <t>MNHNL168906</t>
  </si>
  <si>
    <t>ch.ven</t>
  </si>
  <si>
    <t>MNHNL168907</t>
  </si>
  <si>
    <t>MNHNL168908</t>
  </si>
  <si>
    <t>MNHNL168909</t>
  </si>
  <si>
    <t>MNHNL168910</t>
  </si>
  <si>
    <t>MNHNL168911</t>
  </si>
  <si>
    <t>MNHNL168912</t>
  </si>
  <si>
    <t>MNHNL168913</t>
  </si>
  <si>
    <t>MNHNL168914</t>
  </si>
  <si>
    <t>MNHNL168915</t>
  </si>
  <si>
    <t>MNHNL168916</t>
  </si>
  <si>
    <t>MNHNL168917</t>
  </si>
  <si>
    <t>MNHNL168918</t>
  </si>
  <si>
    <t>MNHNL168919</t>
  </si>
  <si>
    <t>MNHNL168920</t>
  </si>
  <si>
    <t>MNHNL168921</t>
  </si>
  <si>
    <t>MNHNL168922</t>
  </si>
  <si>
    <t>MNHNL168923</t>
  </si>
  <si>
    <t>MNHNL168936</t>
  </si>
  <si>
    <t>MNHNL168937</t>
  </si>
  <si>
    <t>030225</t>
  </si>
  <si>
    <t>MNHNL168405</t>
  </si>
  <si>
    <t>xy.xa</t>
  </si>
  <si>
    <t>Xylota xanthocnema</t>
  </si>
  <si>
    <t>MNHNL168406</t>
  </si>
  <si>
    <t>br.le</t>
  </si>
  <si>
    <t>Brachypalpoides lentus</t>
  </si>
  <si>
    <t>MNHNL168407</t>
  </si>
  <si>
    <t>MNHNL168408</t>
  </si>
  <si>
    <t>MNHNL168409</t>
  </si>
  <si>
    <t>MNHNL168410</t>
  </si>
  <si>
    <t>MNHNL168411</t>
  </si>
  <si>
    <t>MNHNL168412</t>
  </si>
  <si>
    <t>MNHNL168413</t>
  </si>
  <si>
    <t>ch.ne</t>
  </si>
  <si>
    <t>Chalcosyrphus nemorum</t>
  </si>
  <si>
    <t>040225</t>
  </si>
  <si>
    <t>MNHNL168414</t>
  </si>
  <si>
    <t>050225</t>
  </si>
  <si>
    <t>MNHNL168419</t>
  </si>
  <si>
    <t>MNHNL168420</t>
  </si>
  <si>
    <t>MNHNL168421</t>
  </si>
  <si>
    <t xml:space="preserve">Noah Lies </t>
  </si>
  <si>
    <t>MNHNL168995</t>
  </si>
  <si>
    <t>MNHNL168996</t>
  </si>
  <si>
    <t>MNHNL169004</t>
  </si>
  <si>
    <t>MNHNL169003</t>
  </si>
  <si>
    <t>MNHNL169002</t>
  </si>
  <si>
    <t>MNHNL169001</t>
  </si>
  <si>
    <t>MNHNL169000</t>
  </si>
  <si>
    <t>MNHNL168999</t>
  </si>
  <si>
    <t>MNHNL168998</t>
  </si>
  <si>
    <r>
      <rPr>
        <sz val="10"/>
        <color rgb="FF000000"/>
        <rFont val="Arial"/>
      </rPr>
      <t>he.tr</t>
    </r>
    <r>
      <rPr>
        <sz val="10"/>
        <color theme="1"/>
        <rFont val="Arial"/>
      </rPr>
      <t>.</t>
    </r>
  </si>
  <si>
    <t>MNHNL168997</t>
  </si>
  <si>
    <t>MNHNL169012</t>
  </si>
  <si>
    <t>MNHNL168956</t>
  </si>
  <si>
    <t>MNHNL169011</t>
  </si>
  <si>
    <t>MNHNL169010</t>
  </si>
  <si>
    <t>MNHNL169009</t>
  </si>
  <si>
    <t>MNHNL169008</t>
  </si>
  <si>
    <t>MNHNL169006</t>
  </si>
  <si>
    <t>070225</t>
  </si>
  <si>
    <t>MNHNL169017</t>
  </si>
  <si>
    <t>MNHNL169014</t>
  </si>
  <si>
    <t>MNHNL169013</t>
  </si>
  <si>
    <t>MNHNL169028</t>
  </si>
  <si>
    <t>MNHNL169027</t>
  </si>
  <si>
    <t>MNHNL169025</t>
  </si>
  <si>
    <t>MNHNL169026</t>
  </si>
  <si>
    <t>MNHNL169024</t>
  </si>
  <si>
    <t>MNHNL169023</t>
  </si>
  <si>
    <t>MNHNL169022</t>
  </si>
  <si>
    <t>MNHNL169021</t>
  </si>
  <si>
    <t>MNHNL169036</t>
  </si>
  <si>
    <t>MNHNL169034</t>
  </si>
  <si>
    <t>MNHNL169035</t>
  </si>
  <si>
    <t>MNHNL169015</t>
  </si>
  <si>
    <t>MNHNL169016</t>
  </si>
  <si>
    <t>me.mo</t>
  </si>
  <si>
    <t>Merodon moenium</t>
  </si>
  <si>
    <t>MNHNL169030</t>
  </si>
  <si>
    <t>080225</t>
  </si>
  <si>
    <t>MNHNL169029</t>
  </si>
  <si>
    <r>
      <rPr>
        <u/>
        <sz val="11"/>
        <color rgb="FF1155CC"/>
        <rFont val="Calibri"/>
      </rPr>
      <t>1 sp.sc</t>
    </r>
    <r>
      <rPr>
        <sz val="11"/>
        <rFont val="Calibri"/>
      </rPr>
      <t xml:space="preserve"> in orthoptera, already in a glass jar and added to the total hoverfly count</t>
    </r>
  </si>
  <si>
    <t>MNHNL169044</t>
  </si>
  <si>
    <t>MNHNL169042</t>
  </si>
  <si>
    <t>MNHNL169043</t>
  </si>
  <si>
    <t>MNHNL169041</t>
  </si>
  <si>
    <t>MNHNL169040</t>
  </si>
  <si>
    <t>MNHNL169039</t>
  </si>
  <si>
    <t>100225</t>
  </si>
  <si>
    <t>MNHNL169037</t>
  </si>
  <si>
    <t>MNHNL169038</t>
  </si>
  <si>
    <t>MNHNL169052</t>
  </si>
  <si>
    <t>MNHNL169051</t>
  </si>
  <si>
    <t>MNHNL169050</t>
  </si>
  <si>
    <t>MNHNL169049</t>
  </si>
  <si>
    <t>MNHNL169048</t>
  </si>
  <si>
    <t>MNHNL169047</t>
  </si>
  <si>
    <t>MNHNL169046</t>
  </si>
  <si>
    <t>MNHNL169045</t>
  </si>
  <si>
    <t>MNHNL169060</t>
  </si>
  <si>
    <t>MNHNL169059</t>
  </si>
  <si>
    <t>MNHNL169058</t>
  </si>
  <si>
    <t>MNHNL169057</t>
  </si>
  <si>
    <t>MNHNL169056</t>
  </si>
  <si>
    <t>MNHNL169055</t>
  </si>
  <si>
    <t>MNHNL169054</t>
  </si>
  <si>
    <t>110225</t>
  </si>
  <si>
    <t>MNHNL169061</t>
  </si>
  <si>
    <t>MNHNL169076</t>
  </si>
  <si>
    <t>MNHNL169075</t>
  </si>
  <si>
    <t>MNHNL169074</t>
  </si>
  <si>
    <t>MNHNL169073</t>
  </si>
  <si>
    <t>MNHNL169072</t>
  </si>
  <si>
    <t>MNHNL169071</t>
  </si>
  <si>
    <t>MNHNL169070</t>
  </si>
  <si>
    <t>MNHNL168965</t>
  </si>
  <si>
    <t>MNHNL168966</t>
  </si>
  <si>
    <t>MNHNL168970</t>
  </si>
  <si>
    <t>MNHNL168971</t>
  </si>
  <si>
    <t>MNHNL168972</t>
  </si>
  <si>
    <t>MNHNL169142</t>
  </si>
  <si>
    <t>MNHNL169141</t>
  </si>
  <si>
    <t>MNHNL169156</t>
  </si>
  <si>
    <t>MNHNL169155</t>
  </si>
  <si>
    <t>MNHNL169154</t>
  </si>
  <si>
    <t>MNHNL172846</t>
  </si>
  <si>
    <t>MNHNL172849</t>
  </si>
  <si>
    <t>MNHNL172848</t>
  </si>
  <si>
    <t>030325</t>
  </si>
  <si>
    <t>MNHNL172643</t>
  </si>
  <si>
    <t>040325</t>
  </si>
  <si>
    <t>MNHNL172686</t>
  </si>
  <si>
    <t>MNHNL172685</t>
  </si>
  <si>
    <t>070325</t>
  </si>
  <si>
    <t>MNHNL172756</t>
  </si>
  <si>
    <t>MNHNL168437</t>
  </si>
  <si>
    <t>MNHNL168439</t>
  </si>
  <si>
    <t>MNHNL168440</t>
  </si>
  <si>
    <t>MNHNL168441</t>
  </si>
  <si>
    <t>MNHNL168442</t>
  </si>
  <si>
    <t>MNHNL168443</t>
  </si>
  <si>
    <t>MNHNL168444</t>
  </si>
  <si>
    <t>MNHNL168445</t>
  </si>
  <si>
    <t>MNHNL173078</t>
  </si>
  <si>
    <t>MNHNL173096</t>
  </si>
  <si>
    <t>MNHNL173097</t>
  </si>
  <si>
    <t>010425</t>
  </si>
  <si>
    <t>MNHNL173104</t>
  </si>
  <si>
    <t>010426</t>
  </si>
  <si>
    <t>MNHNL173105</t>
  </si>
  <si>
    <t>MNHNL173106</t>
  </si>
  <si>
    <t>011622</t>
  </si>
  <si>
    <t>MNHNL173107</t>
  </si>
  <si>
    <t>012220</t>
  </si>
  <si>
    <t>MNHNL173108</t>
  </si>
  <si>
    <t>MNHNL168450</t>
  </si>
  <si>
    <t>MNHNL168451</t>
  </si>
  <si>
    <t>MNHNL168452</t>
  </si>
  <si>
    <t>MNHNL168453</t>
  </si>
  <si>
    <t>MNHNL168454</t>
  </si>
  <si>
    <t>MNHNL168455</t>
  </si>
  <si>
    <t>MNHNL168456</t>
  </si>
  <si>
    <t>MNHNL168457</t>
  </si>
  <si>
    <t>MNHNL168458</t>
  </si>
  <si>
    <t>MNHNL168459</t>
  </si>
  <si>
    <t>MNHNL168460</t>
  </si>
  <si>
    <t>83_2_030822_C2D_p_er.se</t>
  </si>
  <si>
    <t>020425</t>
  </si>
  <si>
    <t>MNHNL173111</t>
  </si>
  <si>
    <t>070425</t>
  </si>
  <si>
    <t>MNHNL172930</t>
  </si>
  <si>
    <t>MNHNL172931</t>
  </si>
  <si>
    <t>MNHNL172932</t>
  </si>
  <si>
    <t>MNHNL172933</t>
  </si>
  <si>
    <t>MNHNL174291</t>
  </si>
  <si>
    <t>MNHNL174295</t>
  </si>
  <si>
    <t>MNHNL174294</t>
  </si>
  <si>
    <t>MNHNL174296</t>
  </si>
  <si>
    <t>MNHNL174293</t>
  </si>
  <si>
    <t>MNHNL174297</t>
  </si>
  <si>
    <t>MNHNL172943</t>
  </si>
  <si>
    <t>MNHNL174298</t>
  </si>
  <si>
    <t>MNHNL172960</t>
  </si>
  <si>
    <t>Esther Bouassa</t>
  </si>
  <si>
    <t>MNHNL174037</t>
  </si>
  <si>
    <t>MNHNL174042</t>
  </si>
  <si>
    <t>MNHNL174043</t>
  </si>
  <si>
    <t>MNHNL172973</t>
  </si>
  <si>
    <t>MNHNL172974</t>
  </si>
  <si>
    <t>MNHNL172975</t>
  </si>
  <si>
    <t>060625</t>
  </si>
  <si>
    <t>MNHNL173026</t>
  </si>
  <si>
    <t>MNHNL173027</t>
  </si>
  <si>
    <t>MNHNL173028</t>
  </si>
  <si>
    <t>MNHNL173029</t>
  </si>
  <si>
    <t>MNHNL173030</t>
  </si>
  <si>
    <t>MNHNL173031</t>
  </si>
  <si>
    <t>MNHNL173032</t>
  </si>
  <si>
    <t>MNHNL173033</t>
  </si>
  <si>
    <t>050625</t>
  </si>
  <si>
    <t>MNHNL164205</t>
  </si>
  <si>
    <t>MNHNL164206</t>
  </si>
  <si>
    <r>
      <rPr>
        <sz val="10"/>
        <color rgb="FF000000"/>
        <rFont val="Arial"/>
      </rPr>
      <t>ph.</t>
    </r>
    <r>
      <rPr>
        <sz val="10"/>
        <color rgb="FF000000"/>
        <rFont val="Arial"/>
      </rPr>
      <t>di</t>
    </r>
  </si>
  <si>
    <t>MNHNL164207</t>
  </si>
  <si>
    <t>MNHNL174212</t>
  </si>
  <si>
    <t>MNHNL177845</t>
  </si>
  <si>
    <t>MNHNL177897</t>
  </si>
  <si>
    <t>MNHNL177898</t>
  </si>
  <si>
    <t>MNHNL177899</t>
  </si>
  <si>
    <t>MNHNL177900</t>
  </si>
  <si>
    <t>ch.verr</t>
  </si>
  <si>
    <t>MNHNL177901</t>
  </si>
  <si>
    <t>MNHNL177902</t>
  </si>
  <si>
    <t>MNHNL177903</t>
  </si>
  <si>
    <t>MNHNL177904</t>
  </si>
  <si>
    <t>MNHNL177905</t>
  </si>
  <si>
    <t>MNHNL177906</t>
  </si>
  <si>
    <t>MNHNL177907</t>
  </si>
  <si>
    <t>MNHNL177908</t>
  </si>
  <si>
    <t>MNHNL177909</t>
  </si>
  <si>
    <t>MNHNL177910</t>
  </si>
  <si>
    <t>MNHNL177911</t>
  </si>
  <si>
    <t>MNHNL177912</t>
  </si>
  <si>
    <t>MNHNL177913</t>
  </si>
  <si>
    <t>MNHNL177914</t>
  </si>
  <si>
    <t>MNHNL177915</t>
  </si>
  <si>
    <t>MNHNL177916</t>
  </si>
  <si>
    <t>MNHNL177917</t>
  </si>
  <si>
    <t>MNHNL177918</t>
  </si>
  <si>
    <t>MNHNL177919</t>
  </si>
  <si>
    <t>MNHNL177920</t>
  </si>
  <si>
    <t>MNHNL177921</t>
  </si>
  <si>
    <t>MNHNL177922</t>
  </si>
  <si>
    <t>MNHNL177923</t>
  </si>
  <si>
    <t>MNHNL177924</t>
  </si>
  <si>
    <t>MNHNL177925</t>
  </si>
  <si>
    <t>MNHNL177926</t>
  </si>
  <si>
    <t>MNHNL177927</t>
  </si>
  <si>
    <t>MNHNL177928</t>
  </si>
  <si>
    <t>MNHNL177929</t>
  </si>
  <si>
    <t>MNHNL177930</t>
  </si>
  <si>
    <t>MNHNL177931</t>
  </si>
  <si>
    <t>MNHNL177932</t>
  </si>
  <si>
    <t>MNHNL177933</t>
  </si>
  <si>
    <t>MNHNL177934</t>
  </si>
  <si>
    <t>MNHNL177935</t>
  </si>
  <si>
    <t>MNHNL177936</t>
  </si>
  <si>
    <t>MNHNL177937</t>
  </si>
  <si>
    <t>MNHNL177938</t>
  </si>
  <si>
    <t>MNHNL177939</t>
  </si>
  <si>
    <t>MNHNL177940</t>
  </si>
  <si>
    <t>MNHNL177941</t>
  </si>
  <si>
    <t>MNHNL177942</t>
  </si>
  <si>
    <t>MNHNL177943</t>
  </si>
  <si>
    <t>MNHNL177944</t>
  </si>
  <si>
    <t>MNHNL177945</t>
  </si>
  <si>
    <t>MNHNL177946</t>
  </si>
  <si>
    <t>MNHNL177947</t>
  </si>
  <si>
    <t>Syritta pipens</t>
  </si>
  <si>
    <t>MNHNL177948</t>
  </si>
  <si>
    <t>MNHNL177949</t>
  </si>
  <si>
    <t>MNHNL177950</t>
  </si>
  <si>
    <t>010725</t>
  </si>
  <si>
    <t>MNHNL178234</t>
  </si>
  <si>
    <t>me.ms</t>
  </si>
  <si>
    <t>Melanostoma mellinum/mellarium</t>
  </si>
  <si>
    <t>MNHNL178235</t>
  </si>
  <si>
    <t>Matteo Bellucci</t>
  </si>
  <si>
    <t>020725</t>
  </si>
  <si>
    <t>MNHNL166057</t>
  </si>
  <si>
    <t>MNHNL166058</t>
  </si>
  <si>
    <t>MNHNL166059</t>
  </si>
  <si>
    <t>030725</t>
  </si>
  <si>
    <t>MNHNL166075</t>
  </si>
  <si>
    <t>MNHNL166077</t>
  </si>
  <si>
    <t>MNHNL166076</t>
  </si>
  <si>
    <t>MNHNL166078</t>
  </si>
  <si>
    <t>male without genitalia</t>
  </si>
  <si>
    <t>MNHNL166079</t>
  </si>
  <si>
    <t>080725</t>
  </si>
  <si>
    <t>MNHNL166094</t>
  </si>
  <si>
    <t>MNHNL166095</t>
  </si>
  <si>
    <t>MNHNL178499</t>
  </si>
  <si>
    <t>MNHNL178500</t>
  </si>
  <si>
    <t>MNHNL178503</t>
  </si>
  <si>
    <t>MNHNL178501</t>
  </si>
  <si>
    <t>MNHNL178502</t>
  </si>
  <si>
    <t>MNHNL174706</t>
  </si>
  <si>
    <t>MNHNL178548</t>
  </si>
  <si>
    <t>MNHNL178549</t>
  </si>
  <si>
    <t>MNHNL178550</t>
  </si>
  <si>
    <t>MNHNL174707</t>
  </si>
  <si>
    <t>MNHNL174708</t>
  </si>
  <si>
    <t>MNHNL178551</t>
  </si>
  <si>
    <t>MNHNL178552</t>
  </si>
  <si>
    <t>MNHNL178553</t>
  </si>
  <si>
    <t>MNHNL178554</t>
  </si>
  <si>
    <t>MNHNL174713</t>
  </si>
  <si>
    <t>MNHNL178555</t>
  </si>
  <si>
    <t>MNHNL174719</t>
  </si>
  <si>
    <t>MNHNL174720</t>
  </si>
  <si>
    <t>MNHNL174721</t>
  </si>
  <si>
    <t>MNHNL174725</t>
  </si>
  <si>
    <t>MNHNL174726</t>
  </si>
  <si>
    <t>MNHNL174727</t>
  </si>
  <si>
    <t>MNHNL174728</t>
  </si>
  <si>
    <t>MNHNL174733</t>
  </si>
  <si>
    <t>MNHNL174735</t>
  </si>
  <si>
    <t>1 malformed</t>
  </si>
  <si>
    <t>MNHNL174736</t>
  </si>
  <si>
    <t>MNHNL174737</t>
  </si>
  <si>
    <t>MNHNL174738</t>
  </si>
  <si>
    <t>MNHNL174739</t>
  </si>
  <si>
    <t>MNHNL174012</t>
  </si>
  <si>
    <t>MNHNL174013</t>
  </si>
  <si>
    <t>xy.fl</t>
  </si>
  <si>
    <t>Xylota florum</t>
  </si>
  <si>
    <t>MNHNL174014</t>
  </si>
  <si>
    <t>MNHNL174015</t>
  </si>
  <si>
    <t>MNHNL174016</t>
  </si>
  <si>
    <t>MNHNL174017</t>
  </si>
  <si>
    <t>MNHNL178588</t>
  </si>
  <si>
    <t>MNHNL178589</t>
  </si>
  <si>
    <t>MNHNL178587</t>
  </si>
  <si>
    <t>MNHNL174740</t>
  </si>
  <si>
    <t>MNHNL174741</t>
  </si>
  <si>
    <t>MNHNL174742</t>
  </si>
  <si>
    <t>MNHNL174743</t>
  </si>
  <si>
    <t>MNHNL174744</t>
  </si>
  <si>
    <t>MNHNL174750</t>
  </si>
  <si>
    <t>MNHNL174751</t>
  </si>
  <si>
    <t>MNHNL174752</t>
  </si>
  <si>
    <t>MNHNL174753</t>
  </si>
  <si>
    <t>MNHNL174754</t>
  </si>
  <si>
    <t>MNHNL174755</t>
  </si>
  <si>
    <t>MNHNL174756</t>
  </si>
  <si>
    <t>MNHNL174757</t>
  </si>
  <si>
    <t>MNHNL174758</t>
  </si>
  <si>
    <t>MNHNL174759</t>
  </si>
  <si>
    <t>MNHNL174760</t>
  </si>
  <si>
    <t>MNHNL174761</t>
  </si>
  <si>
    <t>MNHNL174762</t>
  </si>
  <si>
    <t>MNHNL174763</t>
  </si>
  <si>
    <t>MNHNL174764</t>
  </si>
  <si>
    <t>MNHNL174765</t>
  </si>
  <si>
    <t>MNHNL174766</t>
  </si>
  <si>
    <t>MNHNL174767</t>
  </si>
  <si>
    <t>MNHNL174768</t>
  </si>
  <si>
    <t>MNHNL174769</t>
  </si>
  <si>
    <t>5 more found. usual appearance</t>
  </si>
  <si>
    <t>malformed sternites</t>
  </si>
  <si>
    <t>MNHNL174770</t>
  </si>
  <si>
    <t>MNHNL174771</t>
  </si>
  <si>
    <t>MNHNL174772</t>
  </si>
  <si>
    <t>MNHNL174773</t>
  </si>
  <si>
    <t>MNHNL174774</t>
  </si>
  <si>
    <t>MNHNL174775</t>
  </si>
  <si>
    <t>MNHNL174776</t>
  </si>
  <si>
    <t>MNHNL174777</t>
  </si>
  <si>
    <t>MNHNL174778</t>
  </si>
  <si>
    <t>MNHNL174779</t>
  </si>
  <si>
    <t>1 male with malformed tergites</t>
  </si>
  <si>
    <t>MNHNL174780</t>
  </si>
  <si>
    <t>1 female with malformed tergites</t>
  </si>
  <si>
    <t>MNHNL174781</t>
  </si>
  <si>
    <t>MNHNL174782</t>
  </si>
  <si>
    <t>malformed</t>
  </si>
  <si>
    <t>MNHNL174783</t>
  </si>
  <si>
    <t>MNHNL174784</t>
  </si>
  <si>
    <t>MNHNL174785</t>
  </si>
  <si>
    <t>MNHNL174786</t>
  </si>
  <si>
    <t>MNHNL174787</t>
  </si>
  <si>
    <t>MNHNL174788</t>
  </si>
  <si>
    <t>MNHNL174789</t>
  </si>
  <si>
    <t>MNHNL174790</t>
  </si>
  <si>
    <t>MNHNL174791</t>
  </si>
  <si>
    <t>MNHNL174792</t>
  </si>
  <si>
    <t>MNHNL174793</t>
  </si>
  <si>
    <t>MNHNL131014</t>
  </si>
  <si>
    <t>MNHNL177952</t>
  </si>
  <si>
    <t>ma.be</t>
  </si>
  <si>
    <t>Matsumyia berberina</t>
  </si>
  <si>
    <t>MNHNL177953</t>
  </si>
  <si>
    <t>MNHNL177954</t>
  </si>
  <si>
    <t>MNHNL174794</t>
  </si>
  <si>
    <t>MNHNL174795</t>
  </si>
  <si>
    <t>MNHNL174796</t>
  </si>
  <si>
    <t>MNHNL174797</t>
  </si>
  <si>
    <t>MNHNL174798</t>
  </si>
  <si>
    <t>MNHNL174799</t>
  </si>
  <si>
    <t>MNHNL174800</t>
  </si>
  <si>
    <t>MNHNL131077</t>
  </si>
  <si>
    <t>MNHNL174886</t>
  </si>
  <si>
    <t>MNHNL174802</t>
  </si>
  <si>
    <t>MNHNL174803</t>
  </si>
  <si>
    <t>tr.sc</t>
  </si>
  <si>
    <t>Tropidia scita</t>
  </si>
  <si>
    <t>MNHNL175633</t>
  </si>
  <si>
    <t>MNHNL174899</t>
  </si>
  <si>
    <t>MNHNL174804</t>
  </si>
  <si>
    <t>MNHNL174805</t>
  </si>
  <si>
    <t>MNHNL174806</t>
  </si>
  <si>
    <t>MNHNL100830</t>
  </si>
  <si>
    <t>MNHNL174807</t>
  </si>
  <si>
    <t>MNHNL174808</t>
  </si>
  <si>
    <t>MNHNL174809</t>
  </si>
  <si>
    <t>MNHNL174810</t>
  </si>
  <si>
    <t>MNHNL174811</t>
  </si>
  <si>
    <t>MNHNL174812</t>
  </si>
  <si>
    <t>MNHNL174813</t>
  </si>
  <si>
    <t>MNHNL174814</t>
  </si>
  <si>
    <t>MNHNL174815</t>
  </si>
  <si>
    <t>MNHNL174816</t>
  </si>
  <si>
    <t>MNHNL174817</t>
  </si>
  <si>
    <t>MNHNL174818</t>
  </si>
  <si>
    <t>MNHNL174819</t>
  </si>
  <si>
    <t>MNHNL174820</t>
  </si>
  <si>
    <t>MNHNL174821</t>
  </si>
  <si>
    <t>MNHNL174822</t>
  </si>
  <si>
    <t>MNHNL174823</t>
  </si>
  <si>
    <t>MNHNL174824</t>
  </si>
  <si>
    <t>MNHNL174825</t>
  </si>
  <si>
    <t>MNHNL174826</t>
  </si>
  <si>
    <t>MNHNL174827</t>
  </si>
  <si>
    <t>MNHNL174828</t>
  </si>
  <si>
    <t>MNHNL174829</t>
  </si>
  <si>
    <t>MNHNL174830</t>
  </si>
  <si>
    <t>MNHNL174831</t>
  </si>
  <si>
    <t>MNHNL174833</t>
  </si>
  <si>
    <t>MNHNL174834</t>
  </si>
  <si>
    <t>MNHNL174836</t>
  </si>
  <si>
    <t>MNHNL174837</t>
  </si>
  <si>
    <t>MNHNL174838</t>
  </si>
  <si>
    <t>MNHNL174839</t>
  </si>
  <si>
    <t>MNHNL174840</t>
  </si>
  <si>
    <t>MNHNL174841</t>
  </si>
  <si>
    <t>MNHNL175378</t>
  </si>
  <si>
    <t>MNHNL175379</t>
  </si>
  <si>
    <t>MNHNL175380</t>
  </si>
  <si>
    <t>MNHNL175381</t>
  </si>
  <si>
    <t>MNHNL175382</t>
  </si>
  <si>
    <t>ca.au</t>
  </si>
  <si>
    <t>Callicera aurata</t>
  </si>
  <si>
    <t>010925</t>
  </si>
  <si>
    <t>MNHNL178621</t>
  </si>
  <si>
    <t>further identification needed</t>
  </si>
  <si>
    <t>MNHNL178620</t>
  </si>
  <si>
    <t>MNHNL178614</t>
  </si>
  <si>
    <t>040925</t>
  </si>
  <si>
    <t>MNHNL178625</t>
  </si>
  <si>
    <t>MNHNL178615</t>
  </si>
  <si>
    <t>MNHNL178616</t>
  </si>
  <si>
    <t>MNHNL178617</t>
  </si>
  <si>
    <t>MNHNL175406</t>
  </si>
  <si>
    <t>MNHNL175409</t>
  </si>
  <si>
    <t>MNHNL175685</t>
  </si>
  <si>
    <t>MNHNL175686</t>
  </si>
  <si>
    <t>MNHNL175687</t>
  </si>
  <si>
    <t>MNHNL175688</t>
  </si>
  <si>
    <t>MNHNL175689</t>
  </si>
  <si>
    <t>MNHNL175690</t>
  </si>
  <si>
    <t>MNHNL175691</t>
  </si>
  <si>
    <t>MNHNL175692</t>
  </si>
  <si>
    <t>MNHNL175693</t>
  </si>
  <si>
    <t>MNHNL175694</t>
  </si>
  <si>
    <t>MNHNL175695</t>
  </si>
  <si>
    <t>MNHNL175696</t>
  </si>
  <si>
    <t>MNHNL175697</t>
  </si>
  <si>
    <t>MNHNL175698</t>
  </si>
  <si>
    <t>MNHNL175699</t>
  </si>
  <si>
    <t>MNHNL175700</t>
  </si>
  <si>
    <t>MNHNL175701</t>
  </si>
  <si>
    <t>MNHNL175702</t>
  </si>
  <si>
    <t>MNHNL175703</t>
  </si>
  <si>
    <t>MNHNL175704</t>
  </si>
  <si>
    <t>MNHNL175705</t>
  </si>
  <si>
    <t>Charles Ralinger</t>
  </si>
  <si>
    <t xml:space="preserve">Chrysotoxum cautum
</t>
  </si>
  <si>
    <t>MNHNL175877</t>
  </si>
  <si>
    <t>MNHNL175878</t>
  </si>
  <si>
    <t>MNHNL175881</t>
  </si>
  <si>
    <t>MNHNL175885</t>
  </si>
  <si>
    <t>MNHNL175886</t>
  </si>
  <si>
    <t>MNHNL175889</t>
  </si>
  <si>
    <t>MNHNL175893</t>
  </si>
  <si>
    <t>MNHNL175895</t>
  </si>
  <si>
    <t>MNHNL175897</t>
  </si>
  <si>
    <t>MNHNL175901</t>
  </si>
  <si>
    <t>MNHNL175902</t>
  </si>
  <si>
    <t>MNHNL175903</t>
  </si>
  <si>
    <t>MNHNL175912</t>
  </si>
  <si>
    <t>MNHNL175913</t>
  </si>
  <si>
    <t>MNHNL175558</t>
  </si>
  <si>
    <t>MNHNL175559</t>
  </si>
  <si>
    <t>MNHNL175917</t>
  </si>
  <si>
    <t>MNHNL175918</t>
  </si>
  <si>
    <t>080623</t>
  </si>
  <si>
    <t>MNHNL175919</t>
  </si>
  <si>
    <t>MNHNL175920</t>
  </si>
  <si>
    <t>MNHNL175921</t>
  </si>
  <si>
    <t>MNHNL175925</t>
  </si>
  <si>
    <t>MNHNL175926</t>
  </si>
  <si>
    <t>49.64989785</t>
  </si>
  <si>
    <t>6.417040565</t>
  </si>
  <si>
    <t>020624</t>
  </si>
  <si>
    <t>MNHNL175928</t>
  </si>
  <si>
    <t>49.64989786</t>
  </si>
  <si>
    <t>6.417040566</t>
  </si>
  <si>
    <t>020625</t>
  </si>
  <si>
    <t>MNHNL175929</t>
  </si>
  <si>
    <t>49.64989787</t>
  </si>
  <si>
    <t>6.417040567</t>
  </si>
  <si>
    <t>020626</t>
  </si>
  <si>
    <t>MNHNL175927</t>
  </si>
  <si>
    <t>MNHNL175933</t>
  </si>
  <si>
    <t>MNHNL175934</t>
  </si>
  <si>
    <t>MNHNL175911</t>
  </si>
  <si>
    <t>MNHNL175935</t>
  </si>
  <si>
    <t>MNHNL175936</t>
  </si>
  <si>
    <t>MNHNL175937</t>
  </si>
  <si>
    <t>MNHNL175941</t>
  </si>
  <si>
    <t>MNHNL175942</t>
  </si>
  <si>
    <t>MNHNL175943</t>
  </si>
  <si>
    <t>MNHNL175944</t>
  </si>
  <si>
    <t>MNHNL175945</t>
  </si>
  <si>
    <t>MNHNL175950</t>
  </si>
  <si>
    <t>MNHNL175951</t>
  </si>
  <si>
    <t>031125</t>
  </si>
  <si>
    <t>MNHNL186734</t>
  </si>
  <si>
    <t>MNHNL186735</t>
  </si>
  <si>
    <t>MNHNL186736</t>
  </si>
  <si>
    <t>MNHNL186737</t>
  </si>
  <si>
    <t>MNHNL186738</t>
  </si>
  <si>
    <t>MNHNL186739</t>
  </si>
  <si>
    <t>MNHNL186740</t>
  </si>
  <si>
    <t>MNHNL186741</t>
  </si>
  <si>
    <t>MNHNL186743</t>
  </si>
  <si>
    <t>MNHNL186744</t>
  </si>
  <si>
    <t>MNHNL186745</t>
  </si>
  <si>
    <t>MNHNL186746</t>
  </si>
  <si>
    <t>MNHNL186747</t>
  </si>
  <si>
    <t>MNHNL175578</t>
  </si>
  <si>
    <t>MNHNL175580</t>
  </si>
  <si>
    <t>MNHNL175581</t>
  </si>
  <si>
    <t>Helophilus trivitattus</t>
  </si>
  <si>
    <t>MNHNL175582</t>
  </si>
  <si>
    <t>ma.ci</t>
  </si>
  <si>
    <t>Mallota cimbiciformis</t>
  </si>
  <si>
    <t>MNHNL175952</t>
  </si>
  <si>
    <t>061125</t>
  </si>
  <si>
    <t>MNHNL186748</t>
  </si>
  <si>
    <t>MNHNL186749</t>
  </si>
  <si>
    <t>MNHNL186750</t>
  </si>
  <si>
    <t>MNHNL186751</t>
  </si>
  <si>
    <t>MNHNL186752</t>
  </si>
  <si>
    <t>MNHNL186753</t>
  </si>
  <si>
    <t>MNHNL186754</t>
  </si>
  <si>
    <t>MNHNL186755</t>
  </si>
  <si>
    <t>MNHNL186756</t>
  </si>
  <si>
    <t>MNHNL186757</t>
  </si>
  <si>
    <t>MNHNL186758</t>
  </si>
  <si>
    <t>MNHNL186762</t>
  </si>
  <si>
    <t>MNHNL186763</t>
  </si>
  <si>
    <t>MNHNL186764</t>
  </si>
  <si>
    <t>MNHNL186765</t>
  </si>
  <si>
    <t>MNHNL186766</t>
  </si>
  <si>
    <t>Melastonoma</t>
  </si>
  <si>
    <t>071125</t>
  </si>
  <si>
    <t>MNHNL183394</t>
  </si>
  <si>
    <t>MNHNL184519</t>
  </si>
  <si>
    <t>MNHNL184520</t>
  </si>
  <si>
    <t>MNHNL184521</t>
  </si>
  <si>
    <t>MNHNL184522</t>
  </si>
  <si>
    <t>MNHNL183393</t>
  </si>
  <si>
    <t>Philhelius pedissequus</t>
  </si>
  <si>
    <t>MNHNL183411</t>
  </si>
  <si>
    <t>Brachypalpus vagus</t>
  </si>
  <si>
    <t>MNHNL183453</t>
  </si>
  <si>
    <t>070426</t>
  </si>
  <si>
    <t>Sokhna Kane</t>
  </si>
  <si>
    <t>me</t>
  </si>
  <si>
    <t>080426</t>
  </si>
  <si>
    <t xml:space="preserve">080426 </t>
  </si>
  <si>
    <t>sy.</t>
  </si>
  <si>
    <t>Syrphus</t>
  </si>
  <si>
    <t>090426</t>
  </si>
  <si>
    <t xml:space="preserve">Ana Dias </t>
  </si>
  <si>
    <t>MNHNL188082</t>
  </si>
  <si>
    <t>Eupeodes</t>
  </si>
  <si>
    <t>MNHNL188414</t>
  </si>
  <si>
    <t xml:space="preserve">morphological </t>
  </si>
  <si>
    <t xml:space="preserve">Eupeodes </t>
  </si>
  <si>
    <t xml:space="preserve">Melanostoma </t>
  </si>
  <si>
    <t>150426</t>
  </si>
  <si>
    <t>MNHNL188423</t>
  </si>
  <si>
    <t>MNHNL174906</t>
  </si>
  <si>
    <t>MNHNL188096</t>
  </si>
  <si>
    <t>MNHNL188097</t>
  </si>
  <si>
    <t xml:space="preserve">Eupeodes corollae </t>
  </si>
  <si>
    <t>MNHNL174907</t>
  </si>
  <si>
    <t xml:space="preserve">me. </t>
  </si>
  <si>
    <t>le.me</t>
  </si>
  <si>
    <t xml:space="preserve">Lejogaster metallina </t>
  </si>
  <si>
    <t>MNHNL188117</t>
  </si>
  <si>
    <t>MNHNL188118</t>
  </si>
  <si>
    <t>fa.ci</t>
  </si>
  <si>
    <t>Fagisyrphus cinctus</t>
  </si>
  <si>
    <t>040526</t>
  </si>
  <si>
    <t>MNHNL174908</t>
  </si>
  <si>
    <t>050526</t>
  </si>
  <si>
    <t>MNHNL188445</t>
  </si>
  <si>
    <t>MNHNL188438</t>
  </si>
  <si>
    <t>MNHNL188442</t>
  </si>
  <si>
    <t>MNHNL188439</t>
  </si>
  <si>
    <t>MNHNL188441</t>
  </si>
  <si>
    <t>MNHNL188434</t>
  </si>
  <si>
    <t>MNHNL188435</t>
  </si>
  <si>
    <t>060526</t>
  </si>
  <si>
    <t>MNHNL188101</t>
  </si>
  <si>
    <t>MNHNL188102</t>
  </si>
  <si>
    <t>MNHNL188159</t>
  </si>
  <si>
    <t>MNHNL188103</t>
  </si>
  <si>
    <t>MNHNL188114</t>
  </si>
  <si>
    <t>MNHNL188115</t>
  </si>
  <si>
    <t>MNHNL188116</t>
  </si>
  <si>
    <t>MNHNL188136</t>
  </si>
  <si>
    <t>ep.eu</t>
  </si>
  <si>
    <t>Epistrophella euchroma</t>
  </si>
  <si>
    <t>MNHNL188485</t>
  </si>
  <si>
    <t>050626</t>
  </si>
  <si>
    <t>MNHNL188186</t>
  </si>
  <si>
    <t>MNHNL188160</t>
  </si>
  <si>
    <t>MNHNL188161</t>
  </si>
  <si>
    <t>MNHNL188162</t>
  </si>
  <si>
    <t>MNHNL188163</t>
  </si>
  <si>
    <t>MNHNL188164</t>
  </si>
  <si>
    <t xml:space="preserve">Chrysotoxum vernale </t>
  </si>
  <si>
    <t>MNHNL188165</t>
  </si>
  <si>
    <t>MNHNL188166</t>
  </si>
  <si>
    <r>
      <rPr>
        <u/>
        <sz val="10"/>
        <color rgb="FF1155CC"/>
        <rFont val="Arial"/>
      </rPr>
      <t>ph.</t>
    </r>
    <r>
      <rPr>
        <sz val="10"/>
        <color rgb="FF1F1F1F"/>
        <rFont val="Arial"/>
      </rPr>
      <t>di</t>
    </r>
  </si>
  <si>
    <t>MNHNL188170</t>
  </si>
  <si>
    <t>tro.sc</t>
  </si>
  <si>
    <t xml:space="preserve">Tropidia scita </t>
  </si>
  <si>
    <t>MNHNL188171</t>
  </si>
  <si>
    <t>MNHNL188172</t>
  </si>
  <si>
    <t xml:space="preserve">Philhelius dives </t>
  </si>
  <si>
    <t>MNHNL188184</t>
  </si>
  <si>
    <t>MNHNL188185</t>
  </si>
  <si>
    <t>MNHNL188187</t>
  </si>
  <si>
    <r>
      <rPr>
        <u/>
        <sz val="10"/>
        <color rgb="FF1155CC"/>
        <rFont val="Arial"/>
      </rPr>
      <t>ph.</t>
    </r>
    <r>
      <rPr>
        <sz val="10"/>
        <color rgb="FF1F1F1F"/>
        <rFont val="Arial"/>
      </rPr>
      <t>di</t>
    </r>
  </si>
  <si>
    <t>MNHNL188188</t>
  </si>
  <si>
    <t>MNHNL188189</t>
  </si>
  <si>
    <t>MNHNL188190</t>
  </si>
  <si>
    <r>
      <rPr>
        <u/>
        <sz val="10"/>
        <color rgb="FF1155CC"/>
        <rFont val="Arial"/>
      </rPr>
      <t>ph.</t>
    </r>
    <r>
      <rPr>
        <sz val="10"/>
        <color rgb="FF1F1F1F"/>
        <rFont val="Arial"/>
      </rPr>
      <t>di</t>
    </r>
  </si>
  <si>
    <t>MNHNL188191</t>
  </si>
  <si>
    <t>MNHNL188192</t>
  </si>
  <si>
    <t>MNHNL188193</t>
  </si>
  <si>
    <t>MNHNL188194</t>
  </si>
  <si>
    <t>MNHNL188195</t>
  </si>
  <si>
    <t>MNHNL188196</t>
  </si>
  <si>
    <t>MNHNL188197</t>
  </si>
  <si>
    <t>MNHNL188198</t>
  </si>
  <si>
    <r>
      <rPr>
        <u/>
        <sz val="10"/>
        <color rgb="FF1155CC"/>
        <rFont val="Arial"/>
      </rPr>
      <t>ph.pe</t>
    </r>
    <r>
      <rPr>
        <sz val="10"/>
        <color rgb="FF000000"/>
        <rFont val="Arial"/>
        <scheme val="minor"/>
      </rPr>
      <t xml:space="preserve"> </t>
    </r>
  </si>
  <si>
    <t>MNHNL188199</t>
  </si>
  <si>
    <r>
      <rPr>
        <u/>
        <sz val="10"/>
        <color rgb="FF1155CC"/>
        <rFont val="Arial"/>
      </rPr>
      <t>ph.</t>
    </r>
    <r>
      <rPr>
        <sz val="10"/>
        <color rgb="FF1F1F1F"/>
        <rFont val="Arial"/>
      </rPr>
      <t>di</t>
    </r>
  </si>
  <si>
    <t>MNHNL188200</t>
  </si>
  <si>
    <t>MNHNL188201</t>
  </si>
  <si>
    <t>MNHNL188202</t>
  </si>
  <si>
    <t>MNHNL188203</t>
  </si>
  <si>
    <t>MNHNL188204</t>
  </si>
  <si>
    <t>MNHNL188205</t>
  </si>
  <si>
    <t>MNHNL188206</t>
  </si>
  <si>
    <t>070526</t>
  </si>
  <si>
    <t>MNHNL188207</t>
  </si>
  <si>
    <t>Philhelius citrofasciatus</t>
  </si>
  <si>
    <t>MNHNL188208</t>
  </si>
  <si>
    <t>MNHNL188209</t>
  </si>
  <si>
    <r>
      <rPr>
        <u/>
        <sz val="10"/>
        <color rgb="FF1155CC"/>
        <rFont val="Arial"/>
      </rPr>
      <t>ph.pe</t>
    </r>
    <r>
      <rPr>
        <sz val="10"/>
        <color rgb="FF000000"/>
        <rFont val="Arial"/>
        <scheme val="minor"/>
      </rPr>
      <t xml:space="preserve"> </t>
    </r>
  </si>
  <si>
    <t>MNHNL188210</t>
  </si>
  <si>
    <t>MNHNL188211</t>
  </si>
  <si>
    <t>Philelius citrofasciatus</t>
  </si>
  <si>
    <t>MNHNL188212</t>
  </si>
  <si>
    <t>MNHNL188213</t>
  </si>
  <si>
    <t>MNHNL188214</t>
  </si>
  <si>
    <t>MNHNL188215</t>
  </si>
  <si>
    <t>MNHNL188216</t>
  </si>
  <si>
    <t>MNHNL188217</t>
  </si>
  <si>
    <t>MNHNL188218</t>
  </si>
  <si>
    <t>MNHNL188219</t>
  </si>
  <si>
    <r>
      <rPr>
        <u/>
        <sz val="10"/>
        <color rgb="FF1155CC"/>
        <rFont val="Arial"/>
      </rPr>
      <t>ph.st</t>
    </r>
    <r>
      <rPr>
        <sz val="10"/>
        <color rgb="FF000000"/>
        <rFont val="Arial"/>
        <scheme val="minor"/>
      </rPr>
      <t xml:space="preserve"> </t>
    </r>
  </si>
  <si>
    <t>MNHNL188220</t>
  </si>
  <si>
    <t>MNHNL188462</t>
  </si>
  <si>
    <t>MNHNL188497</t>
  </si>
  <si>
    <t>MNHNL188221</t>
  </si>
  <si>
    <t>MNHNL174923</t>
  </si>
  <si>
    <t>080526</t>
  </si>
  <si>
    <t>MNHNL188542</t>
  </si>
  <si>
    <t>MNHNL188541</t>
  </si>
  <si>
    <t>MNHNL188538</t>
  </si>
  <si>
    <t>MNHNL188533</t>
  </si>
  <si>
    <t>MNHNL188512</t>
  </si>
  <si>
    <t>MNHNL188509</t>
  </si>
  <si>
    <t>MNHNL188514</t>
  </si>
  <si>
    <t>MNHNL188508</t>
  </si>
  <si>
    <t>MNHNL188457</t>
  </si>
  <si>
    <t>MNHNL188502</t>
  </si>
  <si>
    <t>MNHNL188539</t>
  </si>
  <si>
    <t>MNHNL188495</t>
  </si>
  <si>
    <t>MNHNL188507</t>
  </si>
  <si>
    <t>MNHNL188516</t>
  </si>
  <si>
    <t>MNHNL188517</t>
  </si>
  <si>
    <t>MNHNL188503</t>
  </si>
  <si>
    <t>MNHNL188501</t>
  </si>
  <si>
    <t>MNHNL188513</t>
  </si>
  <si>
    <t>MNHNL188523</t>
  </si>
  <si>
    <t>MNHNL188498</t>
  </si>
  <si>
    <t>MNHNL188487</t>
  </si>
  <si>
    <t>MNHNL188486</t>
  </si>
  <si>
    <t>MNHNL188499</t>
  </si>
  <si>
    <t>MNHNL188494</t>
  </si>
  <si>
    <t>MNHNL188506</t>
  </si>
  <si>
    <t>MNHNL188515</t>
  </si>
  <si>
    <t>MNHNL174922</t>
  </si>
  <si>
    <t>MNHNL188496</t>
  </si>
  <si>
    <t>MNHNL188549</t>
  </si>
  <si>
    <t>MNHNL188500</t>
  </si>
  <si>
    <t>MNHNL188545</t>
  </si>
  <si>
    <t>MNHNL188534</t>
  </si>
  <si>
    <t>MNHNL188459</t>
  </si>
  <si>
    <t>MNHNL188455</t>
  </si>
  <si>
    <t>MNHNL188511</t>
  </si>
  <si>
    <t>MNHNL188466</t>
  </si>
  <si>
    <t>MNHNL188510</t>
  </si>
  <si>
    <t>MNHNL188505</t>
  </si>
  <si>
    <t>MNHNL188461</t>
  </si>
  <si>
    <t>MNHNL188474</t>
  </si>
  <si>
    <t>MNHNL188476</t>
  </si>
  <si>
    <t>MNHNL188537</t>
  </si>
  <si>
    <t>Chrysotoxun bicinctum</t>
  </si>
  <si>
    <t>MNHNL188475</t>
  </si>
  <si>
    <t>MNHNL188473</t>
  </si>
  <si>
    <t>MNHNL188472</t>
  </si>
  <si>
    <t>MNHNL188467</t>
  </si>
  <si>
    <t>MNHNL188454</t>
  </si>
  <si>
    <t>MNHNL188491</t>
  </si>
  <si>
    <t>MNHNL188493</t>
  </si>
  <si>
    <t>MNHNL188479</t>
  </si>
  <si>
    <t>MNHNL188488</t>
  </si>
  <si>
    <t>MNHNL188458</t>
  </si>
  <si>
    <t>MNHNL188490</t>
  </si>
  <si>
    <t>MNHNL188468</t>
  </si>
  <si>
    <t>MNHNL188484</t>
  </si>
  <si>
    <t>MNHNL188470</t>
  </si>
  <si>
    <t>MNHNL188460</t>
  </si>
  <si>
    <t>MNHNL188464</t>
  </si>
  <si>
    <t>MNHNL188483</t>
  </si>
  <si>
    <t>MNHNL188448</t>
  </si>
  <si>
    <t>MNHNL188525</t>
  </si>
  <si>
    <t>MNHNL188465</t>
  </si>
  <si>
    <t>MNHNL188469</t>
  </si>
  <si>
    <t>MNHNL188481</t>
  </si>
  <si>
    <t>MNHNL188463</t>
  </si>
  <si>
    <t>MNHNL188482</t>
  </si>
  <si>
    <t>MNHNL188471</t>
  </si>
  <si>
    <t>MNHNL188489</t>
  </si>
  <si>
    <t>MNHNL188222</t>
  </si>
  <si>
    <t>MNHNL188223</t>
  </si>
  <si>
    <t>MNHNL188224</t>
  </si>
  <si>
    <t>MNHNL188225</t>
  </si>
  <si>
    <t>MNHNL188226</t>
  </si>
  <si>
    <t>MNHNL188227</t>
  </si>
  <si>
    <t>MNHNL188228</t>
  </si>
  <si>
    <t>MNHNL188229</t>
  </si>
  <si>
    <t>MNHNL188230</t>
  </si>
  <si>
    <t>MNHNL188231</t>
  </si>
  <si>
    <t>MNHNL188232</t>
  </si>
  <si>
    <t>MNHNL188233</t>
  </si>
  <si>
    <t>MNHNL188234</t>
  </si>
  <si>
    <t>MNHNL188235</t>
  </si>
  <si>
    <t>MNHNL188236</t>
  </si>
  <si>
    <t>MNHNL188237</t>
  </si>
  <si>
    <t>MNHNL188238</t>
  </si>
  <si>
    <t>MNHNL188239</t>
  </si>
  <si>
    <t>Philhelius sp</t>
  </si>
  <si>
    <t>110526</t>
  </si>
  <si>
    <t>MNHNL174921</t>
  </si>
  <si>
    <t>MNHNL188586</t>
  </si>
  <si>
    <t>MNHNL188240</t>
  </si>
  <si>
    <t>MNHNL188241</t>
  </si>
  <si>
    <t>MNHNL188242</t>
  </si>
  <si>
    <t>MNHNL188568</t>
  </si>
  <si>
    <t>MNHNL188570</t>
  </si>
  <si>
    <t>MNHNL188580</t>
  </si>
  <si>
    <t>MNHNL188556</t>
  </si>
  <si>
    <t>MNHNL188564</t>
  </si>
  <si>
    <t>MNHNL188578</t>
  </si>
  <si>
    <t>MNHNL188600</t>
  </si>
  <si>
    <t>MNHNL188559</t>
  </si>
  <si>
    <t>MNHNL188554</t>
  </si>
  <si>
    <t>MNHNL188597</t>
  </si>
  <si>
    <t>MNHNL188562</t>
  </si>
  <si>
    <t>MNHNL188571</t>
  </si>
  <si>
    <t>MNHNL188602</t>
  </si>
  <si>
    <t>MNHNL188569</t>
  </si>
  <si>
    <t>MNHNL188557</t>
  </si>
  <si>
    <t>MNHNL188243</t>
  </si>
  <si>
    <t>MNHNL188244</t>
  </si>
  <si>
    <t>MNHNL188245</t>
  </si>
  <si>
    <t xml:space="preserve">Philhelius pedissequus </t>
  </si>
  <si>
    <t>MNHNL188246</t>
  </si>
  <si>
    <t>MNHNL188247</t>
  </si>
  <si>
    <t>MNHNL188248</t>
  </si>
  <si>
    <t>MNHNL188249</t>
  </si>
  <si>
    <t>MNHNL188592</t>
  </si>
  <si>
    <t>MNHNL188595</t>
  </si>
  <si>
    <t>MNHNL188604</t>
  </si>
  <si>
    <t>MNHNL188524</t>
  </si>
  <si>
    <t>MNHNL188567</t>
  </si>
  <si>
    <t>MNHNL188593</t>
  </si>
  <si>
    <t>MNHNL188518</t>
  </si>
  <si>
    <t>MNHNL188573</t>
  </si>
  <si>
    <t>MNHNL188585</t>
  </si>
  <si>
    <t>MNHNL188566</t>
  </si>
  <si>
    <t>MNHNL188594</t>
  </si>
  <si>
    <t>MNHNL188588</t>
  </si>
  <si>
    <t>MNHNL188520</t>
  </si>
  <si>
    <t>MNHNL188560</t>
  </si>
  <si>
    <t>MNHNL188622</t>
  </si>
  <si>
    <t>MNHNL188590</t>
  </si>
  <si>
    <t>MNHNL188558</t>
  </si>
  <si>
    <t>MNHNL188563</t>
  </si>
  <si>
    <t>MNHNL188589</t>
  </si>
  <si>
    <t>MNHNL188582</t>
  </si>
  <si>
    <t>MNHNL188596</t>
  </si>
  <si>
    <t>MNHNL188551</t>
  </si>
  <si>
    <r>
      <rPr>
        <u/>
        <sz val="10"/>
        <color rgb="FF1155CC"/>
        <rFont val="Arial"/>
      </rPr>
      <t>ph.</t>
    </r>
    <r>
      <rPr>
        <sz val="10"/>
        <color rgb="FF1F1F1F"/>
        <rFont val="Arial"/>
      </rPr>
      <t>di</t>
    </r>
  </si>
  <si>
    <t>MNHNL188581</t>
  </si>
  <si>
    <t>MNHNL188575</t>
  </si>
  <si>
    <t>MNHNL188565</t>
  </si>
  <si>
    <t>MNHNL188584</t>
  </si>
  <si>
    <t>80_4_190922_C25_p_ph.di</t>
  </si>
  <si>
    <t>//</t>
  </si>
  <si>
    <t>TRAP NOT FOUND</t>
  </si>
  <si>
    <t>MNHNL188492</t>
  </si>
  <si>
    <t>MNHNL188251</t>
  </si>
  <si>
    <t>MNHNL188252</t>
  </si>
  <si>
    <t>MNHNL188253</t>
  </si>
  <si>
    <t>MNHNL188254</t>
  </si>
  <si>
    <t>MNHNL188255</t>
  </si>
  <si>
    <t>MNHNL188256</t>
  </si>
  <si>
    <t>MNHNL188257</t>
  </si>
  <si>
    <t>Phelhelius pedissequus</t>
  </si>
  <si>
    <t>120526</t>
  </si>
  <si>
    <t>MNHNL188550</t>
  </si>
  <si>
    <t>MNHNL188258</t>
  </si>
  <si>
    <t>MNHNL188259</t>
  </si>
  <si>
    <t>120527</t>
  </si>
  <si>
    <t>MNHNL188260</t>
  </si>
  <si>
    <t>MNHNL188261</t>
  </si>
  <si>
    <t>MNHNL188262</t>
  </si>
  <si>
    <r>
      <rPr>
        <u/>
        <sz val="10"/>
        <color rgb="FF1155CC"/>
        <rFont val="Arial"/>
      </rPr>
      <t>ph.pe</t>
    </r>
    <r>
      <rPr>
        <sz val="10"/>
        <color rgb="FF000000"/>
        <rFont val="Arial"/>
        <scheme val="minor"/>
      </rPr>
      <t xml:space="preserve"> </t>
    </r>
  </si>
  <si>
    <t>120528</t>
  </si>
  <si>
    <t>MNHNL188263</t>
  </si>
  <si>
    <t>MNHNL188264</t>
  </si>
  <si>
    <t>MNHNL188265</t>
  </si>
  <si>
    <t>120529</t>
  </si>
  <si>
    <t>MNHNL188266</t>
  </si>
  <si>
    <t>MNHNL188267</t>
  </si>
  <si>
    <t>MNHNL188268</t>
  </si>
  <si>
    <t>120530</t>
  </si>
  <si>
    <t>MNHNL188269</t>
  </si>
  <si>
    <r>
      <rPr>
        <u/>
        <sz val="10"/>
        <color rgb="FF1155CC"/>
        <rFont val="Arial"/>
      </rPr>
      <t>ph.pe</t>
    </r>
    <r>
      <rPr>
        <sz val="10"/>
        <color rgb="FF000000"/>
        <rFont val="Arial"/>
        <scheme val="minor"/>
      </rPr>
      <t xml:space="preserve"> </t>
    </r>
  </si>
  <si>
    <t>MNHNL188270</t>
  </si>
  <si>
    <r>
      <rPr>
        <u/>
        <sz val="10"/>
        <color rgb="FF1155CC"/>
        <rFont val="Arial"/>
      </rPr>
      <t>ph.pe</t>
    </r>
    <r>
      <rPr>
        <sz val="10"/>
        <color rgb="FF000000"/>
        <rFont val="Arial"/>
        <scheme val="minor"/>
      </rPr>
      <t xml:space="preserve"> </t>
    </r>
  </si>
  <si>
    <t>MNHNL188271</t>
  </si>
  <si>
    <t>120531</t>
  </si>
  <si>
    <t>MNHNL188272</t>
  </si>
  <si>
    <t>MNHNL188273</t>
  </si>
  <si>
    <t>MNHNL188274</t>
  </si>
  <si>
    <t>mi.de</t>
  </si>
  <si>
    <t>Microdon devius</t>
  </si>
  <si>
    <t>MNHNL174925</t>
  </si>
  <si>
    <t>MNHNL174207</t>
  </si>
  <si>
    <t>130526</t>
  </si>
  <si>
    <t>MNHNL188504</t>
  </si>
  <si>
    <t>MNHNL188304</t>
  </si>
  <si>
    <t xml:space="preserve">Syrphus vitripennis </t>
  </si>
  <si>
    <t>MNHNL188305</t>
  </si>
  <si>
    <t>MNHNL188306</t>
  </si>
  <si>
    <t>MNHNL188307</t>
  </si>
  <si>
    <t xml:space="preserve">Syrphus torvus </t>
  </si>
  <si>
    <t>MNHNL188308</t>
  </si>
  <si>
    <t>MNHNL188309</t>
  </si>
  <si>
    <t>MNHNL188310</t>
  </si>
  <si>
    <t>MNHNL188311</t>
  </si>
  <si>
    <t>MNHNL188312</t>
  </si>
  <si>
    <t>MNHNL188313</t>
  </si>
  <si>
    <t>MNHNL188314</t>
  </si>
  <si>
    <t>MNHNL188315</t>
  </si>
  <si>
    <t>MNHNL188316</t>
  </si>
  <si>
    <t>MNHNL188317</t>
  </si>
  <si>
    <t>MNHNL188318</t>
  </si>
  <si>
    <t xml:space="preserve">Syrphus </t>
  </si>
  <si>
    <t>broken specimen + legs missing; may be sy.ri</t>
  </si>
  <si>
    <t>MNHNL188319</t>
  </si>
  <si>
    <t>MNHNL188320</t>
  </si>
  <si>
    <t>MNHNL188321</t>
  </si>
  <si>
    <t>MNHNL188322</t>
  </si>
  <si>
    <t>MNHNL188323</t>
  </si>
  <si>
    <t>MNHNL188324</t>
  </si>
  <si>
    <t>MNHNL188325</t>
  </si>
  <si>
    <t>MNHNL188327</t>
  </si>
  <si>
    <t>MNHNL188326</t>
  </si>
  <si>
    <t>MNHNL188328</t>
  </si>
  <si>
    <t>Syrphis ribesii</t>
  </si>
  <si>
    <t>MNHNL188329</t>
  </si>
  <si>
    <t>MNHNL188330</t>
  </si>
  <si>
    <t>MNHNL188342</t>
  </si>
  <si>
    <t>MNHNL188343</t>
  </si>
  <si>
    <t>MNHNL188344</t>
  </si>
  <si>
    <t>MNHNL188345</t>
  </si>
  <si>
    <t>MNHNL188346</t>
  </si>
  <si>
    <t>MNHNL188347</t>
  </si>
  <si>
    <t>MNHNL188348</t>
  </si>
  <si>
    <t>MNHNL188349</t>
  </si>
  <si>
    <t>MNHNL188350</t>
  </si>
  <si>
    <t>MNHNL188351</t>
  </si>
  <si>
    <t>MNHNL188352</t>
  </si>
  <si>
    <t>broken specimen + head missing</t>
  </si>
  <si>
    <t>MNHNL188353</t>
  </si>
  <si>
    <t>MNHNL188354</t>
  </si>
  <si>
    <t>MNHNL188355</t>
  </si>
  <si>
    <t>MNHNL188356</t>
  </si>
  <si>
    <t>MNHNL188357</t>
  </si>
  <si>
    <t>MNHNL188358</t>
  </si>
  <si>
    <t>MNHNL188359</t>
  </si>
  <si>
    <t>MNHNL188792</t>
  </si>
  <si>
    <t>MNHNL188793</t>
  </si>
  <si>
    <t>MNHNL188794</t>
  </si>
  <si>
    <t xml:space="preserve">Brachypalpus valgus </t>
  </si>
  <si>
    <t>MNHNL188795</t>
  </si>
  <si>
    <t>Brachypalpus laphriphormis</t>
  </si>
  <si>
    <t>MNHNL188796</t>
  </si>
  <si>
    <t>me.ci</t>
  </si>
  <si>
    <t xml:space="preserve">Meliscaeva cinctella </t>
  </si>
  <si>
    <t>MNHNL188797</t>
  </si>
  <si>
    <t xml:space="preserve">Brachypalpus laphriphormis </t>
  </si>
  <si>
    <t>MNHNL188798</t>
  </si>
  <si>
    <t xml:space="preserve">Dasysyrphus albostriatus </t>
  </si>
  <si>
    <t>MNHNL188799</t>
  </si>
  <si>
    <t>MNHNL188800</t>
  </si>
  <si>
    <t>MNHNL188801</t>
  </si>
  <si>
    <t>MNHNL188802</t>
  </si>
  <si>
    <t>MNHNL188803</t>
  </si>
  <si>
    <t>MNHNL188804</t>
  </si>
  <si>
    <t>MNHNL188805</t>
  </si>
  <si>
    <t>MNHNL188806</t>
  </si>
  <si>
    <t>MNHNL188807</t>
  </si>
  <si>
    <t>MNHNL188808</t>
  </si>
  <si>
    <t xml:space="preserve">Syrpus torvus </t>
  </si>
  <si>
    <t>MNHNL188809</t>
  </si>
  <si>
    <t>MNHNL188664</t>
  </si>
  <si>
    <t>ph.la</t>
  </si>
  <si>
    <t>Philhelius laetum</t>
  </si>
  <si>
    <t>MNHNL188674</t>
  </si>
  <si>
    <t>MNHNL188685</t>
  </si>
  <si>
    <t>me.au</t>
  </si>
  <si>
    <t>Meliscaeva auricollis</t>
  </si>
  <si>
    <t>MNHNL188636</t>
  </si>
  <si>
    <t>MNHNL188683</t>
  </si>
  <si>
    <t>MNHNL188660</t>
  </si>
  <si>
    <t>MNHNL188667</t>
  </si>
  <si>
    <t>MNHNL188686</t>
  </si>
  <si>
    <t>290526</t>
  </si>
  <si>
    <t>MNHNL188633</t>
  </si>
  <si>
    <t>MNHNL188670</t>
  </si>
  <si>
    <t xml:space="preserve">Epistrophe nitidicollis </t>
  </si>
  <si>
    <t>010626</t>
  </si>
  <si>
    <t>MNHNL188810</t>
  </si>
  <si>
    <t>Dasysyrphus venustrus</t>
  </si>
  <si>
    <t>MNHNL188813</t>
  </si>
  <si>
    <t xml:space="preserve">Dasysyrphus tricinctus </t>
  </si>
  <si>
    <t>MNHNL188814</t>
  </si>
  <si>
    <t>MNHNL188815</t>
  </si>
  <si>
    <t>MNHNL188816</t>
  </si>
  <si>
    <t>MNHNL188817</t>
  </si>
  <si>
    <t>MNHNL188818</t>
  </si>
  <si>
    <t>MNHNL188819</t>
  </si>
  <si>
    <t>MNHNL188820</t>
  </si>
  <si>
    <t>MNHNL188821</t>
  </si>
  <si>
    <t>MNHNL188822</t>
  </si>
  <si>
    <t>MNHNL188638</t>
  </si>
  <si>
    <t>MNHNL188663</t>
  </si>
  <si>
    <t>MNHNL188684</t>
  </si>
  <si>
    <t>pa.fl</t>
  </si>
  <si>
    <t>Paragus flammeus</t>
  </si>
  <si>
    <t>MNHNL188691</t>
  </si>
  <si>
    <t>MNHNL188612</t>
  </si>
  <si>
    <t>MNHNL188642</t>
  </si>
  <si>
    <t>MNHNL188637</t>
  </si>
  <si>
    <t>ep.fl</t>
  </si>
  <si>
    <t>Epistrophe flava</t>
  </si>
  <si>
    <t>MNHNL188823</t>
  </si>
  <si>
    <t>MNHNL188824</t>
  </si>
  <si>
    <t>MNHNL188825</t>
  </si>
  <si>
    <t>ep.me</t>
  </si>
  <si>
    <t xml:space="preserve">Epistrophe melanostoma </t>
  </si>
  <si>
    <t>MNHNL188826</t>
  </si>
  <si>
    <t>Chacosyrphus nemorum</t>
  </si>
  <si>
    <t>MNHNL188827</t>
  </si>
  <si>
    <r>
      <rPr>
        <u/>
        <sz val="10"/>
        <color rgb="FF1155CC"/>
        <rFont val="Arial"/>
      </rPr>
      <t>ph.la</t>
    </r>
    <r>
      <rPr>
        <sz val="10"/>
        <color rgb="FF000000"/>
        <rFont val="Arial"/>
        <scheme val="minor"/>
      </rPr>
      <t xml:space="preserve"> </t>
    </r>
  </si>
  <si>
    <t>MNHNL188828</t>
  </si>
  <si>
    <t xml:space="preserve">Epistrophe eligans </t>
  </si>
  <si>
    <t>MNHNL188829</t>
  </si>
  <si>
    <t>MNHNL188830</t>
  </si>
  <si>
    <t>la.la</t>
  </si>
  <si>
    <t>Lapposyrphus lapponicus</t>
  </si>
  <si>
    <t>MNHNL188662</t>
  </si>
  <si>
    <t>di.fa</t>
  </si>
  <si>
    <t>Didea fasciata</t>
  </si>
  <si>
    <t>MNHNL188680</t>
  </si>
  <si>
    <t>MNHNL188628</t>
  </si>
  <si>
    <t>MNHNL188659</t>
  </si>
  <si>
    <t>MNHNL188632</t>
  </si>
  <si>
    <t>MNHNL188610</t>
  </si>
  <si>
    <t>MNHNL188629</t>
  </si>
  <si>
    <t>MNHNL188831</t>
  </si>
  <si>
    <t>MNHNL188832</t>
  </si>
  <si>
    <t>MNHNL188833</t>
  </si>
  <si>
    <t>MNHNL188834</t>
  </si>
  <si>
    <t>MNHNL188835</t>
  </si>
  <si>
    <t>MNHNL188836</t>
  </si>
  <si>
    <t>030626</t>
  </si>
  <si>
    <r>
      <rPr>
        <u/>
        <sz val="10"/>
        <color rgb="FF1155CC"/>
        <rFont val="Arial"/>
      </rPr>
      <t>ep.ni</t>
    </r>
    <r>
      <rPr>
        <sz val="10"/>
        <color rgb="FF000000"/>
        <rFont val="Arial"/>
        <scheme val="minor"/>
      </rPr>
      <t xml:space="preserve"> </t>
    </r>
  </si>
  <si>
    <t xml:space="preserve">Epistrophe nitidicolis </t>
  </si>
  <si>
    <t>MNHNL18837</t>
  </si>
  <si>
    <t>MNHNL18838</t>
  </si>
  <si>
    <t>MNHNL18839</t>
  </si>
  <si>
    <t>MNHNL18840</t>
  </si>
  <si>
    <t>MNHNL18841</t>
  </si>
  <si>
    <t>MNHNL188648</t>
  </si>
  <si>
    <t>MNHNL188639</t>
  </si>
  <si>
    <t>MNHNL188676</t>
  </si>
  <si>
    <t>MNHNL188643</t>
  </si>
  <si>
    <t>MNHNL188617</t>
  </si>
  <si>
    <t>MNHNL188623</t>
  </si>
  <si>
    <t>MNHNL188661</t>
  </si>
  <si>
    <t>MNHNL188675</t>
  </si>
  <si>
    <t>MNHNL188672</t>
  </si>
  <si>
    <t>040626</t>
  </si>
  <si>
    <t>MNHNL188842</t>
  </si>
  <si>
    <t>MNHNL188843</t>
  </si>
  <si>
    <t>MNHNL188844</t>
  </si>
  <si>
    <t>MNHNL188845</t>
  </si>
  <si>
    <t>MNHNL188846</t>
  </si>
  <si>
    <t>MNHNL188847</t>
  </si>
  <si>
    <t>MNHNL188848</t>
  </si>
  <si>
    <t>MNHNL188849</t>
  </si>
  <si>
    <t>MNHNL188850</t>
  </si>
  <si>
    <t>MNHNL188851</t>
  </si>
  <si>
    <t>MNHNL188852</t>
  </si>
  <si>
    <t>MNHNL188853</t>
  </si>
  <si>
    <t>MNHNL188854</t>
  </si>
  <si>
    <t>MNHNL188649</t>
  </si>
  <si>
    <t>MNHNL188701</t>
  </si>
  <si>
    <t>MNHNL188641</t>
  </si>
  <si>
    <t>MNHNL188671</t>
  </si>
  <si>
    <t>MNHNL188611</t>
  </si>
  <si>
    <t>MNHNL188614</t>
  </si>
  <si>
    <t>MNHNL188678</t>
  </si>
  <si>
    <t>MNHNL188654</t>
  </si>
  <si>
    <t>MNHNL188626</t>
  </si>
  <si>
    <t>MNHNL188631</t>
  </si>
  <si>
    <t>MNHNL188666</t>
  </si>
  <si>
    <t>MNHNL188694</t>
  </si>
  <si>
    <t xml:space="preserve">Epysyrphus balteatus </t>
  </si>
  <si>
    <t>MNHNL188855</t>
  </si>
  <si>
    <t>MNHNL188856</t>
  </si>
  <si>
    <t>MNHNL188857</t>
  </si>
  <si>
    <t>MNHNL188858</t>
  </si>
  <si>
    <t>MNHNL188859</t>
  </si>
  <si>
    <t>MNHNL188860</t>
  </si>
  <si>
    <t>MNHNL188861</t>
  </si>
  <si>
    <t>MNHNL188862</t>
  </si>
  <si>
    <t>MNHNL188863</t>
  </si>
  <si>
    <t xml:space="preserve">Brachypalpus laphriformis </t>
  </si>
  <si>
    <t>MNHNL188864</t>
  </si>
  <si>
    <t>MNHNL188865</t>
  </si>
  <si>
    <t>080626</t>
  </si>
  <si>
    <t>MNHNL188866</t>
  </si>
  <si>
    <t>MNHNL188867</t>
  </si>
  <si>
    <t xml:space="preserve">Sphaerophoria scripta </t>
  </si>
  <si>
    <t>MNHNL188868</t>
  </si>
  <si>
    <t>MNHNL188869</t>
  </si>
  <si>
    <t>ch.pi</t>
  </si>
  <si>
    <t>Chacosyrphus piger</t>
  </si>
  <si>
    <t>090626</t>
  </si>
  <si>
    <t>MNHNL188733</t>
  </si>
  <si>
    <t>MNHNL188746</t>
  </si>
  <si>
    <t>MNHNL188698</t>
  </si>
  <si>
    <t>MNHNL188748</t>
  </si>
  <si>
    <t>MNHNL188732</t>
  </si>
  <si>
    <t>MNHNL188711</t>
  </si>
  <si>
    <t>MNHNL188730</t>
  </si>
  <si>
    <t>MNHNL188693</t>
  </si>
  <si>
    <t>MNHNL188888</t>
  </si>
  <si>
    <t>MNHNL188889</t>
  </si>
  <si>
    <t>MNHNL188890</t>
  </si>
  <si>
    <t>MNHNL188891</t>
  </si>
  <si>
    <t>MNHNL188892</t>
  </si>
  <si>
    <t>MNHNL188893</t>
  </si>
  <si>
    <t>MNHNL188894</t>
  </si>
  <si>
    <t>MNHNL188895</t>
  </si>
  <si>
    <t>MNHNL188896</t>
  </si>
  <si>
    <t>MNHNL188897</t>
  </si>
  <si>
    <t>MNHNL188898</t>
  </si>
  <si>
    <t>MNHNL188899</t>
  </si>
  <si>
    <t>MNHNL188900</t>
  </si>
  <si>
    <t>MNHNL188901</t>
  </si>
  <si>
    <t>MNHNL188902</t>
  </si>
  <si>
    <t>MNHNL188903</t>
  </si>
  <si>
    <t>MNHNL188904</t>
  </si>
  <si>
    <t>MNHNL188905</t>
  </si>
  <si>
    <t>MNHNL188906</t>
  </si>
  <si>
    <t>MNHNL188907</t>
  </si>
  <si>
    <t>MNHNL188908</t>
  </si>
  <si>
    <t>MNHNL188909</t>
  </si>
  <si>
    <t>MNHNL188910</t>
  </si>
  <si>
    <t>MNHNL188911</t>
  </si>
  <si>
    <t>MNHNL188912</t>
  </si>
  <si>
    <t>Eristalis aeneus</t>
  </si>
  <si>
    <t>100626</t>
  </si>
  <si>
    <t>MNHNL188739</t>
  </si>
  <si>
    <t>MNHNL188740</t>
  </si>
  <si>
    <t>MNHNL188728</t>
  </si>
  <si>
    <t>MNHNL188745</t>
  </si>
  <si>
    <t>MNHNL188709</t>
  </si>
  <si>
    <t>MNHNL1888703</t>
  </si>
  <si>
    <t>Code(cell_station_date_site_collection)</t>
  </si>
  <si>
    <t>Year</t>
  </si>
  <si>
    <t>Collector</t>
  </si>
  <si>
    <t>Name of the site</t>
  </si>
  <si>
    <t>Original code</t>
  </si>
  <si>
    <t>NOTES</t>
  </si>
  <si>
    <t>49.494328</t>
  </si>
  <si>
    <t>5.926083</t>
  </si>
  <si>
    <t>HA_a</t>
  </si>
  <si>
    <t>398_1_27-04-22</t>
  </si>
  <si>
    <t>Bycatch from the Bombyliidae+Andrena sampling</t>
  </si>
  <si>
    <t>MNHNL 128726</t>
  </si>
  <si>
    <t>48.93083187</t>
  </si>
  <si>
    <t>5.077499</t>
  </si>
  <si>
    <t>050813</t>
  </si>
  <si>
    <t>Evelyne Carrières</t>
  </si>
  <si>
    <t>Moericke jaune Niederanven, Overwenkel site 2013/04, Alt. 260m</t>
  </si>
  <si>
    <t>MNHNL164545</t>
  </si>
  <si>
    <t>50.09585</t>
  </si>
  <si>
    <t>5.926379</t>
  </si>
  <si>
    <t>Marie Daleiden</t>
  </si>
  <si>
    <t>MD_p</t>
  </si>
  <si>
    <t xml:space="preserve">LOC3 FNr11 </t>
  </si>
  <si>
    <t xml:space="preserve">Passive </t>
  </si>
  <si>
    <t>Farbfalle</t>
  </si>
  <si>
    <t>Alexander Weigand</t>
  </si>
  <si>
    <t>010924</t>
  </si>
  <si>
    <t>MNHNL129373</t>
  </si>
  <si>
    <t>49.628028</t>
  </si>
  <si>
    <t>6.320889</t>
  </si>
  <si>
    <t>LOC2 FNr7 L</t>
  </si>
  <si>
    <t>Village Beyren, Field Pimpinella major, E 6°19'15,2" N 49°37' 40,9"</t>
  </si>
  <si>
    <t>cha.ne</t>
  </si>
  <si>
    <t>Laura Edo acena</t>
  </si>
  <si>
    <t>MNHNL168263</t>
  </si>
  <si>
    <t>49.829361</t>
  </si>
  <si>
    <t>6.059833</t>
  </si>
  <si>
    <t>060624</t>
  </si>
  <si>
    <t>LOC6 FNr15 E</t>
  </si>
  <si>
    <t>Village Colmar-Berg, Field Hypericum perforatum, E 6°03'35,4" N 49°49'45,7"</t>
  </si>
  <si>
    <t>che.</t>
  </si>
  <si>
    <t>Code expert</t>
  </si>
  <si>
    <t>Site</t>
  </si>
  <si>
    <t>Date in</t>
  </si>
  <si>
    <t>Date out</t>
  </si>
  <si>
    <t>Initials</t>
  </si>
  <si>
    <t>active</t>
  </si>
  <si>
    <t>Species</t>
  </si>
  <si>
    <t>Nomenclature</t>
  </si>
  <si>
    <t>Identifier</t>
  </si>
  <si>
    <t>Date of identification</t>
  </si>
  <si>
    <t>Male</t>
  </si>
  <si>
    <t>Female</t>
  </si>
  <si>
    <t>QR Code</t>
  </si>
  <si>
    <t>MNHNL174951</t>
  </si>
  <si>
    <t>MNHNL174952</t>
  </si>
  <si>
    <t>MNHNL174954</t>
  </si>
  <si>
    <t>MNHNL174956</t>
  </si>
  <si>
    <t>MNHNL174957</t>
  </si>
  <si>
    <t>MNHNL174958</t>
  </si>
  <si>
    <t>MNHNL174963</t>
  </si>
  <si>
    <t>MNHNL174964</t>
  </si>
  <si>
    <t>MNHNL174965</t>
  </si>
  <si>
    <t>MNHNL174974</t>
  </si>
  <si>
    <t>MNHNL174975</t>
  </si>
  <si>
    <t>MNHNL174976</t>
  </si>
  <si>
    <t>MNHNL174985</t>
  </si>
  <si>
    <t>MNHNL174986</t>
  </si>
  <si>
    <t>MNHNL174987</t>
  </si>
  <si>
    <t>MNHNL174992</t>
  </si>
  <si>
    <t>MNHNL174993</t>
  </si>
  <si>
    <t>MNHNL174994</t>
  </si>
  <si>
    <t>MNHNL174999</t>
  </si>
  <si>
    <t>MNHNL175000</t>
  </si>
  <si>
    <t>MNHNL175001</t>
  </si>
  <si>
    <t>MNHNL175007</t>
  </si>
  <si>
    <t>MNHNL175008</t>
  </si>
  <si>
    <t>MNHNL175009</t>
  </si>
  <si>
    <t>MNHNL175014</t>
  </si>
  <si>
    <t>MNHNL175015</t>
  </si>
  <si>
    <t>MNHNL175016</t>
  </si>
  <si>
    <t>80_4_020623_C25_p_pi.vi</t>
  </si>
  <si>
    <t>49.71013</t>
  </si>
  <si>
    <t>6.2659467</t>
  </si>
  <si>
    <t>pi.vi</t>
  </si>
  <si>
    <t>Pipizella virens</t>
  </si>
  <si>
    <t>(FABRICIUS, 1805)</t>
  </si>
  <si>
    <t>MNHNL182206</t>
  </si>
  <si>
    <t>MNHNL182207</t>
  </si>
  <si>
    <t>Pipizella viduata</t>
  </si>
  <si>
    <t>(LINNAEUS, 1758)</t>
  </si>
  <si>
    <t>MNHNL181973</t>
  </si>
  <si>
    <t>83_1_220622_C2C_p_sp.ta</t>
  </si>
  <si>
    <t>49.71958</t>
  </si>
  <si>
    <t>sp.ta</t>
  </si>
  <si>
    <t>Sphaerophoria taeniata</t>
  </si>
  <si>
    <t>(MEIGEN, 1822)</t>
  </si>
  <si>
    <t>MNHNL183334</t>
  </si>
  <si>
    <t>83_1_220622_C2C_p_sp.ru</t>
  </si>
  <si>
    <t>sp.ru</t>
  </si>
  <si>
    <t>Sphaerophoria rueppelli</t>
  </si>
  <si>
    <t>(WIEDEMANN, 1830)</t>
  </si>
  <si>
    <t>MNHNL181982</t>
  </si>
  <si>
    <t>MNHNL182015</t>
  </si>
  <si>
    <t>93_1_200921_C3B_p_eu.co</t>
  </si>
  <si>
    <t>49.6556</t>
  </si>
  <si>
    <t>6.421787</t>
  </si>
  <si>
    <t>(FABRICIUS, 1794)</t>
  </si>
  <si>
    <t>Hans-Georg Rudzinski</t>
  </si>
  <si>
    <t>MNHNL184802</t>
  </si>
  <si>
    <t>93_1_200921_C3B_p_pa.pe</t>
  </si>
  <si>
    <t>RONDANI, 1857</t>
  </si>
  <si>
    <t>MNHNL184803</t>
  </si>
  <si>
    <t>MNHNL184804</t>
  </si>
  <si>
    <t>93_1_200921_C3B_p_pl.sc</t>
  </si>
  <si>
    <t>pl.sc</t>
  </si>
  <si>
    <t>Platycheirus scutatus</t>
  </si>
  <si>
    <t>MNHNL184953</t>
  </si>
  <si>
    <t>93_1_200921_C3B_p_me.me</t>
  </si>
  <si>
    <t>MNHNL184954</t>
  </si>
  <si>
    <t>93_1_200921_C3B_p_pi.no</t>
  </si>
  <si>
    <t>MNHNL184955</t>
  </si>
  <si>
    <t>93_1_200921_C3B_p_ch.im</t>
  </si>
  <si>
    <t>ch.im</t>
  </si>
  <si>
    <t>Cheilosia impressa</t>
  </si>
  <si>
    <t>LOEW, 1840</t>
  </si>
  <si>
    <t>MNHNL184956</t>
  </si>
  <si>
    <t>93_1_200921_C3B_p_ch.pr</t>
  </si>
  <si>
    <t>ch.pr</t>
  </si>
  <si>
    <t>Cheilosia proxima</t>
  </si>
  <si>
    <t>(ZETTERSTEDT, 1843)</t>
  </si>
  <si>
    <t>MNHNL184805</t>
  </si>
  <si>
    <t>93_1_200921_C3B_p_da.al</t>
  </si>
  <si>
    <t>(FALLEN, 1817)</t>
  </si>
  <si>
    <t>MNHNL184806</t>
  </si>
  <si>
    <t>93_1_200921_C3B_p_eu.lu</t>
  </si>
  <si>
    <t>MNHNL184957</t>
  </si>
  <si>
    <t>93_1_200921_C3B_p_eu.la</t>
  </si>
  <si>
    <t>(MACQUART, 1829)</t>
  </si>
  <si>
    <t>MNHNL184958</t>
  </si>
  <si>
    <t>MNHNL185153</t>
  </si>
  <si>
    <t>MNHNL185154</t>
  </si>
  <si>
    <t>80_4_060722_C25_p_tr.pr</t>
  </si>
  <si>
    <t>6.265947</t>
  </si>
  <si>
    <t>tr.pr</t>
  </si>
  <si>
    <t>Triglyphus primus</t>
  </si>
  <si>
    <t>MNHNL184680</t>
  </si>
  <si>
    <t>100_1_230522_C3C_p_da.al</t>
  </si>
  <si>
    <t>49.61822</t>
  </si>
  <si>
    <t>6.313865</t>
  </si>
  <si>
    <t>MNHNL184941</t>
  </si>
  <si>
    <t>80_2_160623_C1Y_p_sc.py</t>
  </si>
  <si>
    <t>49.72523</t>
  </si>
  <si>
    <t>6.265488</t>
  </si>
  <si>
    <t>MNHNL185033</t>
  </si>
  <si>
    <t>61_1_040523_C2X_p_pa.pu</t>
  </si>
  <si>
    <t>49.80968</t>
  </si>
  <si>
    <t>6.473402</t>
  </si>
  <si>
    <t>pa.pu</t>
  </si>
  <si>
    <t>Parasyrphus punctulatus</t>
  </si>
  <si>
    <t>(VERRALL, 1873)</t>
  </si>
  <si>
    <t>MNHNL184864</t>
  </si>
  <si>
    <t>61_1_040523_C2X_p_pl.am</t>
  </si>
  <si>
    <t>pl.am</t>
  </si>
  <si>
    <t>Platycheirus ambiguus</t>
  </si>
  <si>
    <t>MNHNL184865</t>
  </si>
  <si>
    <t>61_1_040523_C2X_p_me.au</t>
  </si>
  <si>
    <t>MNHNL185131</t>
  </si>
  <si>
    <t>var. maculicornis</t>
  </si>
  <si>
    <t>93_1_160821_C3B_p</t>
  </si>
  <si>
    <t>MNHNL187528</t>
  </si>
  <si>
    <t>MNHNL187161</t>
  </si>
  <si>
    <t>MNHNL187142</t>
  </si>
  <si>
    <t>93_1_300721_C3B_p</t>
  </si>
  <si>
    <t>MNHNL187514</t>
  </si>
  <si>
    <t>MNHNL187193</t>
  </si>
  <si>
    <t>80_3_160821_C15_p</t>
  </si>
  <si>
    <t>MNHNL187521</t>
  </si>
  <si>
    <t>MNHNL187494</t>
  </si>
  <si>
    <t>MNHNL187147</t>
  </si>
  <si>
    <t>100_3_160821_C3Y_p</t>
  </si>
  <si>
    <t>MNHNL187335</t>
  </si>
  <si>
    <t>119_2_030921_C35_p</t>
  </si>
  <si>
    <t>MNHNL187382</t>
  </si>
  <si>
    <t>MNHNL187381</t>
  </si>
  <si>
    <t>MNHNL187364</t>
  </si>
  <si>
    <t>MNHNL187374</t>
  </si>
  <si>
    <t>MNHNL187404</t>
  </si>
  <si>
    <t>93_1_030921_C3B_p</t>
  </si>
  <si>
    <t>MNHNL187367</t>
  </si>
  <si>
    <t>MNHNL187365</t>
  </si>
  <si>
    <t>MNHNL187519</t>
  </si>
  <si>
    <t>MNHNL187454</t>
  </si>
  <si>
    <t>sc.br</t>
  </si>
  <si>
    <t>SCIARIDAE: Bradysia placida</t>
  </si>
  <si>
    <t>(WINNERTZ, 1867)</t>
  </si>
  <si>
    <t>MNHNL187493</t>
  </si>
  <si>
    <t>93_1_200921_C3B_p</t>
  </si>
  <si>
    <t>MNHNL187414</t>
  </si>
  <si>
    <t>MNHNL187391</t>
  </si>
  <si>
    <t>119_2_160821_C35_p</t>
  </si>
  <si>
    <t>MNHNL187530</t>
  </si>
  <si>
    <t>MNHNL187341</t>
  </si>
  <si>
    <t>80_4_200921_C25_p_er</t>
  </si>
  <si>
    <t>MNHNL187489</t>
  </si>
  <si>
    <t>MNHNL187242</t>
  </si>
  <si>
    <t>MNHNL187266</t>
  </si>
  <si>
    <t>101_2_160821_C3A_p_er</t>
  </si>
  <si>
    <t>MNHNL187224</t>
  </si>
  <si>
    <t>MNHNL187255</t>
  </si>
  <si>
    <t>MNHNL187213</t>
  </si>
  <si>
    <t>119_2_030921_C35_p_er</t>
  </si>
  <si>
    <t>MNHNL187399</t>
  </si>
  <si>
    <t>93_1_200921_C3B_p_er</t>
  </si>
  <si>
    <t>MNHNL187847</t>
  </si>
  <si>
    <t>MNHNL187848</t>
  </si>
  <si>
    <t>83_2_060722_C2D_p</t>
  </si>
  <si>
    <t>MNHNL187412</t>
  </si>
  <si>
    <t>MNHNL187388</t>
  </si>
  <si>
    <t>119_2_030822_C35_p</t>
  </si>
  <si>
    <t>ta.ta</t>
  </si>
  <si>
    <t>TABANIDAE: Tabanus bromius</t>
  </si>
  <si>
    <t>LINNAEUS, 1758</t>
  </si>
  <si>
    <t>MNHNL187185</t>
  </si>
  <si>
    <t>119_1_220622_C1X_p</t>
  </si>
  <si>
    <t>MNHNL187460</t>
  </si>
  <si>
    <t>71_2_040523_C2B_p</t>
  </si>
  <si>
    <t>pl.al</t>
  </si>
  <si>
    <t>Platycheirus albimanus</t>
  </si>
  <si>
    <t>(FABRICIUS, 1781)</t>
  </si>
  <si>
    <t>MNHNL187810</t>
  </si>
  <si>
    <t>MNHNL187820</t>
  </si>
  <si>
    <t>MNHNL187754</t>
  </si>
  <si>
    <t>71_1_040523_C1a_p</t>
  </si>
  <si>
    <t>C1a</t>
  </si>
  <si>
    <t>MNHNL187825</t>
  </si>
  <si>
    <t>80_1_040523_C1B_p</t>
  </si>
  <si>
    <t>MNHNL187739</t>
  </si>
  <si>
    <t>MNHNL187190</t>
  </si>
  <si>
    <t>me.ma</t>
  </si>
  <si>
    <t>Meliscaeva maculicornis</t>
  </si>
  <si>
    <t>MNHNL187736</t>
  </si>
  <si>
    <t>(KOWARZ, 1885)</t>
  </si>
  <si>
    <t>MNHNL187734</t>
  </si>
  <si>
    <t>Cheilosia vernalis</t>
  </si>
  <si>
    <t>MNHNL187718</t>
  </si>
  <si>
    <t>ch.la</t>
  </si>
  <si>
    <t>Cheilosia laticornis</t>
  </si>
  <si>
    <t>MNHNL187686</t>
  </si>
  <si>
    <t>50.04253</t>
  </si>
  <si>
    <t>5.90879</t>
  </si>
  <si>
    <t>280621</t>
  </si>
  <si>
    <t>120721</t>
  </si>
  <si>
    <t>Jenny Richarz</t>
  </si>
  <si>
    <t>HAM</t>
  </si>
  <si>
    <t>Malaise trap</t>
  </si>
  <si>
    <t>MNHNL139503</t>
  </si>
  <si>
    <t>MNHNL139502</t>
  </si>
  <si>
    <t>50.11448</t>
  </si>
  <si>
    <t>5.93560</t>
  </si>
  <si>
    <t>170521</t>
  </si>
  <si>
    <t>Jenny Richarz, Paul Schmitz, Yves Zeimes</t>
  </si>
  <si>
    <t>HAC</t>
  </si>
  <si>
    <t>MNHNL155944</t>
  </si>
  <si>
    <t>50.09917</t>
  </si>
  <si>
    <t>6.09697</t>
  </si>
  <si>
    <t>HE</t>
  </si>
  <si>
    <t>MNHNL155945</t>
  </si>
  <si>
    <t>49.92633</t>
  </si>
  <si>
    <t>6.19085</t>
  </si>
  <si>
    <t>V</t>
  </si>
  <si>
    <t>MNHNL155946</t>
  </si>
  <si>
    <t>MNHNL155947</t>
  </si>
  <si>
    <t>MNHNL155948</t>
  </si>
  <si>
    <t>50.02669</t>
  </si>
  <si>
    <t>6.05942</t>
  </si>
  <si>
    <t>N</t>
  </si>
  <si>
    <t>MNHNL155949</t>
  </si>
  <si>
    <t>49.97063</t>
  </si>
  <si>
    <t>5.99795</t>
  </si>
  <si>
    <t>MNHNL155950</t>
  </si>
  <si>
    <t>MNHNL155951</t>
  </si>
  <si>
    <t>MNHNL155952</t>
  </si>
  <si>
    <t>49.93671</t>
  </si>
  <si>
    <t xml:space="preserve">6.15444 </t>
  </si>
  <si>
    <t>HO</t>
  </si>
  <si>
    <t>MNHNL155953</t>
  </si>
  <si>
    <t>200921</t>
  </si>
  <si>
    <t>MNHNL155954</t>
  </si>
  <si>
    <t>MNHNL155955</t>
  </si>
  <si>
    <t>MNHNL155956</t>
  </si>
  <si>
    <t>MNHNL155957</t>
  </si>
  <si>
    <t>2 with no head</t>
  </si>
  <si>
    <t>MNHNL155958</t>
  </si>
  <si>
    <t>MNHNL155959</t>
  </si>
  <si>
    <t>50.09280</t>
  </si>
  <si>
    <t>6.04868</t>
  </si>
  <si>
    <t>HU</t>
  </si>
  <si>
    <t>MNHNL155960</t>
  </si>
  <si>
    <t>3 with no head</t>
  </si>
  <si>
    <t>MNHNL155961</t>
  </si>
  <si>
    <t>MNHNL155962</t>
  </si>
  <si>
    <t>50.16148</t>
  </si>
  <si>
    <t>5.98471</t>
  </si>
  <si>
    <t>HAU</t>
  </si>
  <si>
    <t>MNHNL155963</t>
  </si>
  <si>
    <t>MNHNL155964</t>
  </si>
  <si>
    <t>MNHNL155965</t>
  </si>
  <si>
    <t>MNHNL155966</t>
  </si>
  <si>
    <t>MNHNL155967</t>
  </si>
  <si>
    <t>MNHNL155968</t>
  </si>
  <si>
    <t>260721</t>
  </si>
  <si>
    <t>MNHNL155969</t>
  </si>
  <si>
    <t>MNHNL155970</t>
  </si>
  <si>
    <t>MNHNL155971</t>
  </si>
  <si>
    <t>MNHNL168519</t>
  </si>
  <si>
    <t>MNHNL168520</t>
  </si>
  <si>
    <t>MNHNL155972</t>
  </si>
  <si>
    <t>MNHNL155973</t>
  </si>
  <si>
    <t>MNHNL155974</t>
  </si>
  <si>
    <t>MNHNL155975</t>
  </si>
  <si>
    <t xml:space="preserve">49.94051 </t>
  </si>
  <si>
    <t>6.09940</t>
  </si>
  <si>
    <t>G</t>
  </si>
  <si>
    <t>MNHNL155976</t>
  </si>
  <si>
    <t>MNHNL155977</t>
  </si>
  <si>
    <t>MNHNL155978</t>
  </si>
  <si>
    <t>MNHNL155979</t>
  </si>
  <si>
    <t>MNHNL155980</t>
  </si>
  <si>
    <t>MNHNL155981</t>
  </si>
  <si>
    <t>MNHNL155982</t>
  </si>
  <si>
    <t>MNHNL155983</t>
  </si>
  <si>
    <t>MNHNL155984</t>
  </si>
  <si>
    <t>MNHNL155985</t>
  </si>
  <si>
    <t>MNHNL155986</t>
  </si>
  <si>
    <t>MNHNL155987</t>
  </si>
  <si>
    <t>MNHNL155988</t>
  </si>
  <si>
    <t>MNHNL155989</t>
  </si>
  <si>
    <t>Laura Edo Aceña + Hinatea Ariey</t>
  </si>
  <si>
    <t>MNHNL155990</t>
  </si>
  <si>
    <t>MNHNL155991</t>
  </si>
  <si>
    <t>MNHNL155992</t>
  </si>
  <si>
    <t>MNHNL155993</t>
  </si>
  <si>
    <t>MNHNL155994</t>
  </si>
  <si>
    <t>MNHNL155995</t>
  </si>
  <si>
    <t>MNHNL155996</t>
  </si>
  <si>
    <t>MNHNL155997</t>
  </si>
  <si>
    <t>MNHNL155998</t>
  </si>
  <si>
    <t>MNHNL155999</t>
  </si>
  <si>
    <t>MNHNL156000</t>
  </si>
  <si>
    <t>MNHNL156001</t>
  </si>
  <si>
    <t>MNHNL156002</t>
  </si>
  <si>
    <t>MNHNL156003</t>
  </si>
  <si>
    <t>MNHNL156004</t>
  </si>
  <si>
    <t>MNHNL156005</t>
  </si>
  <si>
    <t>MNHNL156006</t>
  </si>
  <si>
    <t>MNHNL156007</t>
  </si>
  <si>
    <t>MNHNL156008</t>
  </si>
  <si>
    <t>MNHNL156009</t>
  </si>
  <si>
    <t>140621</t>
  </si>
  <si>
    <t>MNHNL156010</t>
  </si>
  <si>
    <t>MNHNL156011</t>
  </si>
  <si>
    <t>MNHNL156012</t>
  </si>
  <si>
    <t>MNHNL156013</t>
  </si>
  <si>
    <t>MNHNL156014</t>
  </si>
  <si>
    <t>MNHNL156015</t>
  </si>
  <si>
    <t xml:space="preserve">Caroline Grounds </t>
  </si>
  <si>
    <t>MNHNL156016</t>
  </si>
  <si>
    <t>MNHNL156017</t>
  </si>
  <si>
    <t>MNHNL156018</t>
  </si>
  <si>
    <t>MNHNL156019</t>
  </si>
  <si>
    <t>MNHNL156020</t>
  </si>
  <si>
    <t>MNHNL156021</t>
  </si>
  <si>
    <t>MNHNL156022</t>
  </si>
  <si>
    <t>MNHNL156023</t>
  </si>
  <si>
    <t>MNHNL156024</t>
  </si>
  <si>
    <t>MNHNL156025</t>
  </si>
  <si>
    <t>MNHNL156026</t>
  </si>
  <si>
    <t>MNHNL156027</t>
  </si>
  <si>
    <t>MNHNL156028</t>
  </si>
  <si>
    <t>MNHNL156029</t>
  </si>
  <si>
    <t>MNHNL156030</t>
  </si>
  <si>
    <t>le.lu</t>
  </si>
  <si>
    <t>Leucozona lucorum</t>
  </si>
  <si>
    <r>
      <rPr>
        <sz val="11"/>
        <color theme="1"/>
        <rFont val="Arial"/>
      </rPr>
      <t xml:space="preserve">previously misidentified as </t>
    </r>
    <r>
      <rPr>
        <i/>
        <sz val="11"/>
        <color theme="1"/>
        <rFont val="Arial"/>
      </rPr>
      <t>Volucella pellucens</t>
    </r>
  </si>
  <si>
    <t>MNHNL156031</t>
  </si>
  <si>
    <t>MNHNL156032</t>
  </si>
  <si>
    <t>MNHNL156033</t>
  </si>
  <si>
    <t>MNHNL156034</t>
  </si>
  <si>
    <t>MNHNL156035</t>
  </si>
  <si>
    <t>MNHNL156036</t>
  </si>
  <si>
    <r>
      <rPr>
        <sz val="11"/>
        <color theme="1"/>
        <rFont val="Arial"/>
      </rPr>
      <t xml:space="preserve">previously misidentified as </t>
    </r>
    <r>
      <rPr>
        <i/>
        <sz val="11"/>
        <color theme="1"/>
        <rFont val="Arial"/>
      </rPr>
      <t>Volucella pellucens</t>
    </r>
  </si>
  <si>
    <t>MNHNL156037</t>
  </si>
  <si>
    <t>MNHNL156038</t>
  </si>
  <si>
    <t>MNHNL156039</t>
  </si>
  <si>
    <t>MNHNL156040</t>
  </si>
  <si>
    <t>MNHNL156041</t>
  </si>
  <si>
    <t>MNHNL156042</t>
  </si>
  <si>
    <t>MNHNL156043</t>
  </si>
  <si>
    <t>MNHNL156044</t>
  </si>
  <si>
    <t>MNHNL156045</t>
  </si>
  <si>
    <t>MNHNL156046</t>
  </si>
  <si>
    <t>MNHNL156047</t>
  </si>
  <si>
    <t>MNHNL156048</t>
  </si>
  <si>
    <t>MNHNL156049</t>
  </si>
  <si>
    <t>checked by HA (1,9%)</t>
  </si>
  <si>
    <t>MNHNL156050</t>
  </si>
  <si>
    <t>MNHNL156051</t>
  </si>
  <si>
    <t>MNHNL156052</t>
  </si>
  <si>
    <t>MNHNL156053</t>
  </si>
  <si>
    <t>MNHNL156054</t>
  </si>
  <si>
    <t>MNHNL156055</t>
  </si>
  <si>
    <t>MNHNL156056</t>
  </si>
  <si>
    <t>MNHNL156057</t>
  </si>
  <si>
    <t>MNHNL156058</t>
  </si>
  <si>
    <t>MNHNL156059</t>
  </si>
  <si>
    <t>MNHNL156060</t>
  </si>
  <si>
    <t>MNHNL156061</t>
  </si>
  <si>
    <t>MNHNL156062</t>
  </si>
  <si>
    <t>MNHNL156063</t>
  </si>
  <si>
    <t>MNHNL156064</t>
  </si>
  <si>
    <t>MNHNL156065</t>
  </si>
  <si>
    <t>MNHNL156066</t>
  </si>
  <si>
    <t>MNHNL156067</t>
  </si>
  <si>
    <t>MNHNL156068</t>
  </si>
  <si>
    <t>MNHNL156069</t>
  </si>
  <si>
    <t>MNHNL156070</t>
  </si>
  <si>
    <t>MNHNL156071</t>
  </si>
  <si>
    <t>MNHNL156072</t>
  </si>
  <si>
    <t>MNHNL156073</t>
  </si>
  <si>
    <t>MNHNL156074</t>
  </si>
  <si>
    <t>MNHNL156075</t>
  </si>
  <si>
    <t>MNHNL156076</t>
  </si>
  <si>
    <t>MNHNL156077</t>
  </si>
  <si>
    <t>MNHNL156078</t>
  </si>
  <si>
    <t>MNHNL156079</t>
  </si>
  <si>
    <t>MNHNL156080</t>
  </si>
  <si>
    <t>MNHNL156081</t>
  </si>
  <si>
    <t>MNHNL156082</t>
  </si>
  <si>
    <t>MNHNL156083</t>
  </si>
  <si>
    <t>MNHNL156084</t>
  </si>
  <si>
    <t>MNHNL156085</t>
  </si>
  <si>
    <t>MNHNL156086</t>
  </si>
  <si>
    <t>MNHNL156087</t>
  </si>
  <si>
    <t>MNHNL156088</t>
  </si>
  <si>
    <t>MNHNL156089</t>
  </si>
  <si>
    <t>MNHNL156090</t>
  </si>
  <si>
    <t>MNHNL156091</t>
  </si>
  <si>
    <t>MNHNL156092</t>
  </si>
  <si>
    <t>MNHNL156093</t>
  </si>
  <si>
    <t>MNHNL156094</t>
  </si>
  <si>
    <t>MNHNL156095</t>
  </si>
  <si>
    <t>MNHNL156096</t>
  </si>
  <si>
    <t>MNHNL156097</t>
  </si>
  <si>
    <t>MNHNL156098</t>
  </si>
  <si>
    <t>MNHNL156099</t>
  </si>
  <si>
    <t>previously misidentified as Volucella pellucens</t>
  </si>
  <si>
    <t>MNHNL156100</t>
  </si>
  <si>
    <t>MNHNL156101</t>
  </si>
  <si>
    <t>MNHNL156102</t>
  </si>
  <si>
    <t>MNHNL156103</t>
  </si>
  <si>
    <t>MNHNL156104</t>
  </si>
  <si>
    <t>MNHNL156105</t>
  </si>
  <si>
    <t>MNHNL156106</t>
  </si>
  <si>
    <t>MNHNL156107</t>
  </si>
  <si>
    <t>MNHNL156108</t>
  </si>
  <si>
    <t>MNHNL156109</t>
  </si>
  <si>
    <t>MNHNL156110</t>
  </si>
  <si>
    <t>MNHNL156111</t>
  </si>
  <si>
    <t>MNHNL156112</t>
  </si>
  <si>
    <t>Many specimens with no head</t>
  </si>
  <si>
    <t>Only 4 with head</t>
  </si>
  <si>
    <t>MNHNL156113</t>
  </si>
  <si>
    <t>MNHNL156114</t>
  </si>
  <si>
    <t>MNHNL156115</t>
  </si>
  <si>
    <t>MNHNL156116</t>
  </si>
  <si>
    <t>MNHNL156117</t>
  </si>
  <si>
    <t>MNHNL156118</t>
  </si>
  <si>
    <t>MNHNL156119</t>
  </si>
  <si>
    <t>MNHNL156120</t>
  </si>
  <si>
    <t>MNHNL156121</t>
  </si>
  <si>
    <t>MNHNL156122</t>
  </si>
  <si>
    <t>MNHNL156123</t>
  </si>
  <si>
    <t>MNHNL156124</t>
  </si>
  <si>
    <t>MNHNL156125</t>
  </si>
  <si>
    <t>MNHNL169221</t>
  </si>
  <si>
    <t>MNHNL169222</t>
  </si>
  <si>
    <t>MNHNL169223</t>
  </si>
  <si>
    <t>MNHNL169224</t>
  </si>
  <si>
    <t>MNHNL169225</t>
  </si>
  <si>
    <t>MNHNL169226</t>
  </si>
  <si>
    <t>MNHNL169227</t>
  </si>
  <si>
    <t>MNHNL168525</t>
  </si>
  <si>
    <t>MNHNL168526</t>
  </si>
  <si>
    <t>MNHNL168527</t>
  </si>
  <si>
    <t>MNHNL168528</t>
  </si>
  <si>
    <t>MNHNL169228</t>
  </si>
  <si>
    <t>MNHNL169229</t>
  </si>
  <si>
    <t>MNHNL169230</t>
  </si>
  <si>
    <t>MNHNL169231</t>
  </si>
  <si>
    <t>MNHNL169232</t>
  </si>
  <si>
    <t>MNHNL169233</t>
  </si>
  <si>
    <t>MNHNL169234</t>
  </si>
  <si>
    <t>MNHNL169235</t>
  </si>
  <si>
    <t>MNHNL169236</t>
  </si>
  <si>
    <t>MNHNL169237</t>
  </si>
  <si>
    <t>49.77827689</t>
  </si>
  <si>
    <t>6.23754563</t>
  </si>
  <si>
    <t>Tamara Laterza, Jenny Meester, Conny Bourgmeyer, Maurice Schilling</t>
  </si>
  <si>
    <t>HEF_p</t>
  </si>
  <si>
    <t>Noah Lies</t>
  </si>
  <si>
    <t>MNHNL 168973</t>
  </si>
  <si>
    <t>MNHNL 168974</t>
  </si>
  <si>
    <t>MNHNL 168975</t>
  </si>
  <si>
    <t>MNHNL 168976</t>
  </si>
  <si>
    <t>MNHNL169238</t>
  </si>
  <si>
    <t>MNHNL169239</t>
  </si>
  <si>
    <t>MNHNL169240</t>
  </si>
  <si>
    <t>MNHNL169241</t>
  </si>
  <si>
    <t>MNHNL169242</t>
  </si>
  <si>
    <t>MNHNL169243</t>
  </si>
  <si>
    <t>49.80040922</t>
  </si>
  <si>
    <t>6.36977182</t>
  </si>
  <si>
    <t>E_p</t>
  </si>
  <si>
    <t>MNHNL168943</t>
  </si>
  <si>
    <t>MNHNL168944</t>
  </si>
  <si>
    <t>MNHNL168945</t>
  </si>
  <si>
    <t>MNHNL169244</t>
  </si>
  <si>
    <t>49.81721501</t>
  </si>
  <si>
    <t>6.35234799</t>
  </si>
  <si>
    <t>BE_p</t>
  </si>
  <si>
    <t>MNHNL169245</t>
  </si>
  <si>
    <t>MNHNL169246</t>
  </si>
  <si>
    <t>MNHNL169247</t>
  </si>
  <si>
    <t>49.75924387</t>
  </si>
  <si>
    <t>6.43852125</t>
  </si>
  <si>
    <t>HER_p</t>
  </si>
  <si>
    <t>MNHNL169248</t>
  </si>
  <si>
    <t>MNHNL169249</t>
  </si>
  <si>
    <t>MNHNL169250</t>
  </si>
  <si>
    <t>49.85721531</t>
  </si>
  <si>
    <t>6.27274645</t>
  </si>
  <si>
    <t>BI_p</t>
  </si>
  <si>
    <t>MNHNL169251</t>
  </si>
  <si>
    <t>MNHNL169252</t>
  </si>
  <si>
    <t>MNHNL169253</t>
  </si>
  <si>
    <t>MNHNL169254</t>
  </si>
  <si>
    <t>49.80871861</t>
  </si>
  <si>
    <t>6.29196571</t>
  </si>
  <si>
    <t>H_p</t>
  </si>
  <si>
    <t>MNHNL169255</t>
  </si>
  <si>
    <t>MNHNL169256</t>
  </si>
  <si>
    <t>MNHNL 168978</t>
  </si>
  <si>
    <t>MNHNL 168977</t>
  </si>
  <si>
    <t>MNHNL 168981</t>
  </si>
  <si>
    <t>MNHNL 168979</t>
  </si>
  <si>
    <t>MNHNL 168982</t>
  </si>
  <si>
    <t>MNHNL 168984</t>
  </si>
  <si>
    <t>MNHNL168952</t>
  </si>
  <si>
    <t>MNHNL168947</t>
  </si>
  <si>
    <t>MNHNL168950</t>
  </si>
  <si>
    <t>MNHNL168980</t>
  </si>
  <si>
    <r>
      <rPr>
        <sz val="11"/>
        <color rgb="FF000000"/>
        <rFont val="Arial"/>
      </rPr>
      <t>ph.</t>
    </r>
    <r>
      <rPr>
        <sz val="11"/>
        <color rgb="FF000000"/>
        <rFont val="Arial"/>
      </rPr>
      <t>di</t>
    </r>
  </si>
  <si>
    <t>MNHNL168948</t>
  </si>
  <si>
    <t>MNHNL168949</t>
  </si>
  <si>
    <t>MNHNL168951</t>
  </si>
  <si>
    <t>MNHNL169257</t>
  </si>
  <si>
    <t>MNHNL169258</t>
  </si>
  <si>
    <t>MNHNL169259</t>
  </si>
  <si>
    <t>MNHNL169260</t>
  </si>
  <si>
    <t>MNHNL169261</t>
  </si>
  <si>
    <t>MNHNL169262</t>
  </si>
  <si>
    <t>MNHNL169263</t>
  </si>
  <si>
    <t>MNHNL169264</t>
  </si>
  <si>
    <t>MNHNL169265</t>
  </si>
  <si>
    <t>MNHNL169266</t>
  </si>
  <si>
    <t>MNHNL169267</t>
  </si>
  <si>
    <t>MNHNL169268</t>
  </si>
  <si>
    <t>MNHNL169269</t>
  </si>
  <si>
    <t>MNHNL169270</t>
  </si>
  <si>
    <t>MNHNL169271</t>
  </si>
  <si>
    <t>MNHNL169272</t>
  </si>
  <si>
    <t>MNHNL169273</t>
  </si>
  <si>
    <t>MNHNL169274</t>
  </si>
  <si>
    <t>MNHNL169275</t>
  </si>
  <si>
    <t>MNHNL169276</t>
  </si>
  <si>
    <t>MNHNL169277</t>
  </si>
  <si>
    <t>MNHNL169278</t>
  </si>
  <si>
    <t>MNHNL169279</t>
  </si>
  <si>
    <t>MNHNL169280</t>
  </si>
  <si>
    <t>MNHNL169281</t>
  </si>
  <si>
    <t>MNHNL169282</t>
  </si>
  <si>
    <t>MNHNL169283</t>
  </si>
  <si>
    <t>MNHNL169284</t>
  </si>
  <si>
    <t>MNHNL169285</t>
  </si>
  <si>
    <t>MNHNL169286</t>
  </si>
  <si>
    <t>MNHNL169287</t>
  </si>
  <si>
    <t>MNHNL169288</t>
  </si>
  <si>
    <t>MNHNL169289</t>
  </si>
  <si>
    <t>MNHNL168953</t>
  </si>
  <si>
    <t>MNHNL169290</t>
  </si>
  <si>
    <t>MNHNL169291</t>
  </si>
  <si>
    <t>MNHNL169292</t>
  </si>
  <si>
    <t>MNHNL169293</t>
  </si>
  <si>
    <t>MNHNL169294</t>
  </si>
  <si>
    <t>MNHNL169295</t>
  </si>
  <si>
    <t>MNHNL169296</t>
  </si>
  <si>
    <t>MNHNL169297</t>
  </si>
  <si>
    <t>MNHNL169298</t>
  </si>
  <si>
    <t>MNHNL169299</t>
  </si>
  <si>
    <t>MNHNL169300</t>
  </si>
  <si>
    <t>MNHNL169301</t>
  </si>
  <si>
    <t>MNHNL169302</t>
  </si>
  <si>
    <t>MNHNL169303</t>
  </si>
  <si>
    <t>MNHNL169304</t>
  </si>
  <si>
    <t>MNHNL169305</t>
  </si>
  <si>
    <t>MNHNL169306</t>
  </si>
  <si>
    <t>MNHNL169307</t>
  </si>
  <si>
    <t>MNHNL169308</t>
  </si>
  <si>
    <t>MNHNL169309</t>
  </si>
  <si>
    <t>MNHNL169310</t>
  </si>
  <si>
    <t>MNHNL169311</t>
  </si>
  <si>
    <t>MNHNL169312</t>
  </si>
  <si>
    <t>MNHNL169313</t>
  </si>
  <si>
    <t>MNHNL169314</t>
  </si>
  <si>
    <t xml:space="preserve">Syritta pipiens </t>
  </si>
  <si>
    <t>MNHNL168990</t>
  </si>
  <si>
    <t>MNHNL168993</t>
  </si>
  <si>
    <t>MNHNL168988</t>
  </si>
  <si>
    <t>MNHNL168986</t>
  </si>
  <si>
    <t>MNHNL168985</t>
  </si>
  <si>
    <t>MNHNL168994</t>
  </si>
  <si>
    <t>MNHNL168989</t>
  </si>
  <si>
    <t>MNHNL168987</t>
  </si>
  <si>
    <t>MNHNL168991</t>
  </si>
  <si>
    <t>MNHNL168992</t>
  </si>
  <si>
    <t>MNHNL168955</t>
  </si>
  <si>
    <t>MNHNL168954</t>
  </si>
  <si>
    <t>MNHNL168957</t>
  </si>
  <si>
    <t>MNHNL168958</t>
  </si>
  <si>
    <t>MNHNL168959</t>
  </si>
  <si>
    <t>MNHNL168960</t>
  </si>
  <si>
    <t>MNHNL168961</t>
  </si>
  <si>
    <t>MNHNL168962</t>
  </si>
  <si>
    <t>duplicate</t>
  </si>
  <si>
    <t>MNHNL168963</t>
  </si>
  <si>
    <t>MNHNL168964</t>
  </si>
  <si>
    <t>49.94061583</t>
  </si>
  <si>
    <t>5.97960619</t>
  </si>
  <si>
    <t>D_p</t>
  </si>
  <si>
    <t>Naturpark Oëwersauer</t>
  </si>
  <si>
    <t>Dahl PNHS05</t>
  </si>
  <si>
    <t>MNHNL169005</t>
  </si>
  <si>
    <t>MNHNL169020</t>
  </si>
  <si>
    <t>MNHNL169019</t>
  </si>
  <si>
    <t>MNHNL169018</t>
  </si>
  <si>
    <t>Fallen Nummer. PNHS05</t>
  </si>
  <si>
    <t>MNHNL169033</t>
  </si>
  <si>
    <t>MNHNL169031</t>
  </si>
  <si>
    <t>MNHNL169032</t>
  </si>
  <si>
    <t>49.98433445</t>
  </si>
  <si>
    <t>5.94772933</t>
  </si>
  <si>
    <t>Erp_p</t>
  </si>
  <si>
    <t>Fallen Nummer. PNHS04</t>
  </si>
  <si>
    <t>MNHNL169053</t>
  </si>
  <si>
    <t>MNHNL169068</t>
  </si>
  <si>
    <t>MNHNL169067</t>
  </si>
  <si>
    <t>49.96584437</t>
  </si>
  <si>
    <t>5.88666794</t>
  </si>
  <si>
    <t>W_p</t>
  </si>
  <si>
    <t>W_HS</t>
  </si>
  <si>
    <t>Fallen Nummer. PNHS03</t>
  </si>
  <si>
    <t>MNHNL169065</t>
  </si>
  <si>
    <t>MNHNL169064</t>
  </si>
  <si>
    <t>MNHNL169063</t>
  </si>
  <si>
    <t>MNHNL169062</t>
  </si>
  <si>
    <t>MNHNL169084</t>
  </si>
  <si>
    <t>MNHNL169069</t>
  </si>
  <si>
    <t>MNHNL169083</t>
  </si>
  <si>
    <t>120225</t>
  </si>
  <si>
    <t>MNHNL169078</t>
  </si>
  <si>
    <t>MNHNL169082</t>
  </si>
  <si>
    <t>MNHNL169080</t>
  </si>
  <si>
    <t>MNHNL169081</t>
  </si>
  <si>
    <t>MNHNL169079</t>
  </si>
  <si>
    <t>MNHNL169077</t>
  </si>
  <si>
    <t>MNHNL169092</t>
  </si>
  <si>
    <t>MNHNL169091</t>
  </si>
  <si>
    <t>MNHNL168967</t>
  </si>
  <si>
    <t>MNHNL168968</t>
  </si>
  <si>
    <t>MNHNL168969</t>
  </si>
  <si>
    <t>130225</t>
  </si>
  <si>
    <t>MNHNL169089</t>
  </si>
  <si>
    <t>MNHNL169088</t>
  </si>
  <si>
    <t>MNHNL169090</t>
  </si>
  <si>
    <t>MNHNL169099</t>
  </si>
  <si>
    <t>210225</t>
  </si>
  <si>
    <t>MNHNL169193</t>
  </si>
  <si>
    <t>MNHNL169191</t>
  </si>
  <si>
    <t>MNHNL169192</t>
  </si>
  <si>
    <t>MNHNL169194</t>
  </si>
  <si>
    <t>MNHNL169195</t>
  </si>
  <si>
    <t>MNHNL169196</t>
  </si>
  <si>
    <t>MNHNL169190</t>
  </si>
  <si>
    <t>MNHNL169213</t>
  </si>
  <si>
    <t>MNHNL172832</t>
  </si>
  <si>
    <t>MNHNL172831</t>
  </si>
  <si>
    <t>MNHNL172833</t>
  </si>
  <si>
    <t>49.92594235</t>
  </si>
  <si>
    <t>5.79907982</t>
  </si>
  <si>
    <t>Fallen Nummer. PNHS02</t>
  </si>
  <si>
    <t>MNHNL172826</t>
  </si>
  <si>
    <t>MNHNL172841</t>
  </si>
  <si>
    <t>MNHNL172840</t>
  </si>
  <si>
    <t>MNHNL172829</t>
  </si>
  <si>
    <t>MNHNL172830</t>
  </si>
  <si>
    <t>MNHNL172828</t>
  </si>
  <si>
    <t>MNHNL172827</t>
  </si>
  <si>
    <t>MNHNL172847</t>
  </si>
  <si>
    <t>49.88572272</t>
  </si>
  <si>
    <t>5.92329715</t>
  </si>
  <si>
    <t>Esc_p</t>
  </si>
  <si>
    <t>Esc_HS</t>
  </si>
  <si>
    <t>Fallen Nummer. PNHS06</t>
  </si>
  <si>
    <t>MNHNL172843</t>
  </si>
  <si>
    <t>MNHNL172844</t>
  </si>
  <si>
    <t>MNHNL172845</t>
  </si>
  <si>
    <t>MNHNL172855</t>
  </si>
  <si>
    <t>MNHNL172856</t>
  </si>
  <si>
    <t>MNHNL172842</t>
  </si>
  <si>
    <t>MNHNL172857</t>
  </si>
  <si>
    <t>Luc Kieffer, Claire Daleiden, Yves Krippel</t>
  </si>
  <si>
    <t>D.A_p_</t>
  </si>
  <si>
    <t>Fallen Nummer. PNHS05M</t>
  </si>
  <si>
    <t>MNHNL172850</t>
  </si>
  <si>
    <t>MNHNL172851</t>
  </si>
  <si>
    <t>MNHNL172854</t>
  </si>
  <si>
    <t>MNHNL172852</t>
  </si>
  <si>
    <t>MNHNL172853</t>
  </si>
  <si>
    <t>Esc.A_p_</t>
  </si>
  <si>
    <t>Fallen Nummer. PNHS06M</t>
  </si>
  <si>
    <t>MNHNL172863</t>
  </si>
  <si>
    <t>MNHNL172864</t>
  </si>
  <si>
    <t>MNHNL172865</t>
  </si>
  <si>
    <t>MNHNL172862</t>
  </si>
  <si>
    <t>MNHNL172860</t>
  </si>
  <si>
    <t>MNHNL172861</t>
  </si>
  <si>
    <t>MNHNL172859</t>
  </si>
  <si>
    <t>MNHNL172872</t>
  </si>
  <si>
    <t>Erp.B_p_</t>
  </si>
  <si>
    <t>Fallen Nummer. PNHS04M</t>
  </si>
  <si>
    <t>MNHNL172871</t>
  </si>
  <si>
    <t>MNHNL172870</t>
  </si>
  <si>
    <t>MNHNL172868</t>
  </si>
  <si>
    <t>MNHNL172869</t>
  </si>
  <si>
    <t>Fallen Nummer. PNHS03M</t>
  </si>
  <si>
    <t>MNHNL172867</t>
  </si>
  <si>
    <t>MNHNL172880</t>
  </si>
  <si>
    <t>MNHNL172866</t>
  </si>
  <si>
    <t>MNHNL172881</t>
  </si>
  <si>
    <t>MNHNL172877</t>
  </si>
  <si>
    <t>MNHNL172878</t>
  </si>
  <si>
    <t>MNHNL172879</t>
  </si>
  <si>
    <t>Esc.B_p_</t>
  </si>
  <si>
    <t>MNHNL172875</t>
  </si>
  <si>
    <t>MNHNL172889</t>
  </si>
  <si>
    <t>MNHNL172886</t>
  </si>
  <si>
    <t>MNHNL172887</t>
  </si>
  <si>
    <t>MNHNL172874</t>
  </si>
  <si>
    <t>MNHNL172876</t>
  </si>
  <si>
    <t>49.89870459</t>
  </si>
  <si>
    <t>5.78628717</t>
  </si>
  <si>
    <t>S.B_p_</t>
  </si>
  <si>
    <t>Fallen Nummer. PNHS01M</t>
  </si>
  <si>
    <t>MNHNL172884</t>
  </si>
  <si>
    <t>MNHNL172883</t>
  </si>
  <si>
    <t>MNHNL172885</t>
  </si>
  <si>
    <t>Fallen Nummer. PNHS02M</t>
  </si>
  <si>
    <t>MNHNL172888</t>
  </si>
  <si>
    <t>MNHNL172882</t>
  </si>
  <si>
    <t>MNHNL172894</t>
  </si>
  <si>
    <t>MNHNL172895</t>
  </si>
  <si>
    <t>MNHNL172897</t>
  </si>
  <si>
    <t>MNHNL172896</t>
  </si>
  <si>
    <t>W.B_p</t>
  </si>
  <si>
    <t>MNHNL172905</t>
  </si>
  <si>
    <t>MNHNL172904</t>
  </si>
  <si>
    <t>MNHNL172890</t>
  </si>
  <si>
    <t>MNHNL172891</t>
  </si>
  <si>
    <t>MNHNL172892</t>
  </si>
  <si>
    <t>Esc.A_p</t>
  </si>
  <si>
    <t>MNHNL172913</t>
  </si>
  <si>
    <t>MNHNL172900</t>
  </si>
  <si>
    <t>MNHNL172901</t>
  </si>
  <si>
    <t>MNHNL172902</t>
  </si>
  <si>
    <t>MNHNL172899</t>
  </si>
  <si>
    <t>MNHNL172898</t>
  </si>
  <si>
    <t>MNHNL172903</t>
  </si>
  <si>
    <t>Erp.B_p</t>
  </si>
  <si>
    <t>MNHNL172907</t>
  </si>
  <si>
    <t>MNHNL172911</t>
  </si>
  <si>
    <t>MNHNL172912</t>
  </si>
  <si>
    <t>MNHNL172908</t>
  </si>
  <si>
    <t>MNHNL172909</t>
  </si>
  <si>
    <t>MNHNL172910</t>
  </si>
  <si>
    <t>MNHNL172928</t>
  </si>
  <si>
    <t>MNHNL172920</t>
  </si>
  <si>
    <t>MNHNL172906</t>
  </si>
  <si>
    <t>MNHNL172921</t>
  </si>
  <si>
    <t>MNHNL172929</t>
  </si>
  <si>
    <t>with yellow spot on katepisternum</t>
  </si>
  <si>
    <t>MNHNL172656</t>
  </si>
  <si>
    <t>MNHNL172653</t>
  </si>
  <si>
    <t>MNHNL172654</t>
  </si>
  <si>
    <t>MNHNL172644</t>
  </si>
  <si>
    <t>MNHNL172655</t>
  </si>
  <si>
    <t>MNHNL172652</t>
  </si>
  <si>
    <t>MNHNL172657</t>
  </si>
  <si>
    <t>MNHNL172642</t>
  </si>
  <si>
    <t>MNHNL172650</t>
  </si>
  <si>
    <t>MNHNL172651</t>
  </si>
  <si>
    <t>MNHNL172665</t>
  </si>
  <si>
    <t>MNHNL172663</t>
  </si>
  <si>
    <t>MNHNL172664</t>
  </si>
  <si>
    <t>MNHNL172662</t>
  </si>
  <si>
    <t>MNHNL172661</t>
  </si>
  <si>
    <t>MNHNL172687</t>
  </si>
  <si>
    <t>MNHNL172689</t>
  </si>
  <si>
    <t>MNHNL172674</t>
  </si>
  <si>
    <t>MNHNL172675</t>
  </si>
  <si>
    <t>MNHNL172676</t>
  </si>
  <si>
    <t>MNHNL172688</t>
  </si>
  <si>
    <t>MNHNL172796</t>
  </si>
  <si>
    <t>MNHNL172812</t>
  </si>
  <si>
    <t>MNHNL172820</t>
  </si>
  <si>
    <t>MNHNL172804</t>
  </si>
  <si>
    <t>Erp.A_p_</t>
  </si>
  <si>
    <t>MNHNL172819</t>
  </si>
  <si>
    <t>MNHNL172780</t>
  </si>
  <si>
    <t>MNHNL172788</t>
  </si>
  <si>
    <t>MNHNL172811</t>
  </si>
  <si>
    <t>MNHNL172772</t>
  </si>
  <si>
    <t xml:space="preserve">Chrisotoxum verralis </t>
  </si>
  <si>
    <t>MNHNL172810</t>
  </si>
  <si>
    <t>MNHNL172818</t>
  </si>
  <si>
    <t>MNHNL172803</t>
  </si>
  <si>
    <t>MNHNL172795</t>
  </si>
  <si>
    <t>MNHNL172787</t>
  </si>
  <si>
    <t>H.A_p_</t>
  </si>
  <si>
    <t>MNHNL173978</t>
  </si>
  <si>
    <t>MNHNL173962</t>
  </si>
  <si>
    <t>MNHNL173954</t>
  </si>
  <si>
    <t>MNHNL173970</t>
  </si>
  <si>
    <t>MNHNL172778</t>
  </si>
  <si>
    <t>MNHNL172794</t>
  </si>
  <si>
    <t>MNHNL172802</t>
  </si>
  <si>
    <t>MNHNL172786</t>
  </si>
  <si>
    <t>MNHNL173098</t>
  </si>
  <si>
    <t>Yves Krippel, Gil Gallego</t>
  </si>
  <si>
    <t>MNHNL173102</t>
  </si>
  <si>
    <t>MNHNL173103</t>
  </si>
  <si>
    <t>MNHNL173109</t>
  </si>
  <si>
    <t>080425</t>
  </si>
  <si>
    <t>MNHNL174146</t>
  </si>
  <si>
    <t>MNHNL174147</t>
  </si>
  <si>
    <t>MNHNL174148</t>
  </si>
  <si>
    <t>MNHNL174149</t>
  </si>
  <si>
    <t>MNHNL174150</t>
  </si>
  <si>
    <t>H.B_p_</t>
  </si>
  <si>
    <t>MNHNL174018</t>
  </si>
  <si>
    <t>MNHNL174019</t>
  </si>
  <si>
    <t>MNHNL174020</t>
  </si>
  <si>
    <t>50.02669286</t>
  </si>
  <si>
    <t>6.05941734</t>
  </si>
  <si>
    <t>030723</t>
  </si>
  <si>
    <t>170723</t>
  </si>
  <si>
    <t>N_p</t>
  </si>
  <si>
    <t>N_O</t>
  </si>
  <si>
    <t>MNHNL174021</t>
  </si>
  <si>
    <t>MNHNL174022</t>
  </si>
  <si>
    <t>MNHNL174023</t>
  </si>
  <si>
    <t>MNHNL174024</t>
  </si>
  <si>
    <t>MNHNL174025</t>
  </si>
  <si>
    <t>MNHNL174026</t>
  </si>
  <si>
    <t>49.97793974</t>
  </si>
  <si>
    <t>6.09686126</t>
  </si>
  <si>
    <t>HOI_p</t>
  </si>
  <si>
    <t>HOI_O</t>
  </si>
  <si>
    <t>MNHNL174027</t>
  </si>
  <si>
    <t>MNHNL174028</t>
  </si>
  <si>
    <t>MNHNL174151</t>
  </si>
  <si>
    <t>MNHNL174152</t>
  </si>
  <si>
    <t>MNHNL174153</t>
  </si>
  <si>
    <t>MNHNL174154</t>
  </si>
  <si>
    <t>MNHNL174155</t>
  </si>
  <si>
    <t>MNHNL174156</t>
  </si>
  <si>
    <t>49.93671215</t>
  </si>
  <si>
    <t>6.15443603</t>
  </si>
  <si>
    <t>HO_p</t>
  </si>
  <si>
    <t>HO_O / HOS</t>
  </si>
  <si>
    <t>MNHNL174157</t>
  </si>
  <si>
    <t>MNHNL174158</t>
  </si>
  <si>
    <t>MNHNL174159</t>
  </si>
  <si>
    <t>MNHNL174160</t>
  </si>
  <si>
    <t>MNHNL174299</t>
  </si>
  <si>
    <t>MNHNL174300</t>
  </si>
  <si>
    <t>MNHNL174301</t>
  </si>
  <si>
    <t>S_p</t>
  </si>
  <si>
    <t>MNHNL174030</t>
  </si>
  <si>
    <t>MNHNL174031</t>
  </si>
  <si>
    <t>MNHNL174032</t>
  </si>
  <si>
    <t>MNHNL174033</t>
  </si>
  <si>
    <t>MNHNL174034</t>
  </si>
  <si>
    <t>MNHNL174035</t>
  </si>
  <si>
    <t>49.92392836</t>
  </si>
  <si>
    <t>6.16766889</t>
  </si>
  <si>
    <t>W_O</t>
  </si>
  <si>
    <t>MNHNL174161</t>
  </si>
  <si>
    <t>MNHNL174162</t>
  </si>
  <si>
    <t>MNHNL174163</t>
  </si>
  <si>
    <t>MNHNL174164</t>
  </si>
  <si>
    <t>MNHNL174165</t>
  </si>
  <si>
    <t>MNHNL174166</t>
  </si>
  <si>
    <t>se.su</t>
  </si>
  <si>
    <t>Sericomyia superbiens</t>
  </si>
  <si>
    <t>MNHNL174167</t>
  </si>
  <si>
    <t>MNHNL174302</t>
  </si>
  <si>
    <t>MNHNL174303</t>
  </si>
  <si>
    <t>MNHNL174304</t>
  </si>
  <si>
    <t>MNHNL174305</t>
  </si>
  <si>
    <t>MNHNL174306</t>
  </si>
  <si>
    <t>MNHNL174307</t>
  </si>
  <si>
    <t>MNHNL174308</t>
  </si>
  <si>
    <t>MNHNL174309</t>
  </si>
  <si>
    <t>MNHNL174310</t>
  </si>
  <si>
    <t>MNHNL174311</t>
  </si>
  <si>
    <t>MNHNL174312</t>
  </si>
  <si>
    <t>MNHNL174313</t>
  </si>
  <si>
    <t>MNHNL174314</t>
  </si>
  <si>
    <t>MNHNL174315</t>
  </si>
  <si>
    <t>MNHNL174316</t>
  </si>
  <si>
    <t>MNHNL174317</t>
  </si>
  <si>
    <t>MNHNL174318</t>
  </si>
  <si>
    <t>MNHNL174036</t>
  </si>
  <si>
    <t>missing genitalia</t>
  </si>
  <si>
    <t>MNHNL174041</t>
  </si>
  <si>
    <t>MNHNL174175</t>
  </si>
  <si>
    <t>MNHNL174176</t>
  </si>
  <si>
    <t>MNHNL174177</t>
  </si>
  <si>
    <t>MNHNL174178</t>
  </si>
  <si>
    <t>MNHNL174179</t>
  </si>
  <si>
    <t>MNHNL174180</t>
  </si>
  <si>
    <t>MNHNL174181</t>
  </si>
  <si>
    <t>MNHNL174182</t>
  </si>
  <si>
    <t>MNHNL174183</t>
  </si>
  <si>
    <t>MNHNL174184</t>
  </si>
  <si>
    <t>MNHNL174185</t>
  </si>
  <si>
    <t>MNHNL174044</t>
  </si>
  <si>
    <t>MNHNL174186</t>
  </si>
  <si>
    <t>MNHNL174187</t>
  </si>
  <si>
    <t>MNHNL174188</t>
  </si>
  <si>
    <t>MNHNL174189</t>
  </si>
  <si>
    <t>MNHNL174190</t>
  </si>
  <si>
    <t>49.94051</t>
  </si>
  <si>
    <t>120722</t>
  </si>
  <si>
    <t>MNHNL174191</t>
  </si>
  <si>
    <t>MNHNL172976</t>
  </si>
  <si>
    <t>MNHNL172977</t>
  </si>
  <si>
    <t>MNHNL172978</t>
  </si>
  <si>
    <t>MNHNL174192</t>
  </si>
  <si>
    <t>MNHNL174193</t>
  </si>
  <si>
    <t>MNHNL174194</t>
  </si>
  <si>
    <t>MNHNL174195</t>
  </si>
  <si>
    <t>49.90508747</t>
  </si>
  <si>
    <t>6.20370848</t>
  </si>
  <si>
    <t>230523</t>
  </si>
  <si>
    <t>L_p</t>
  </si>
  <si>
    <t>L_O</t>
  </si>
  <si>
    <t>MNHNL173138</t>
  </si>
  <si>
    <t>MNHNL173139</t>
  </si>
  <si>
    <t>MNHNL173140</t>
  </si>
  <si>
    <t>MNHNL173141</t>
  </si>
  <si>
    <t>MNHNL173142</t>
  </si>
  <si>
    <t>MNHNL173143</t>
  </si>
  <si>
    <t>MNHNL173144</t>
  </si>
  <si>
    <t>MNHNL173145</t>
  </si>
  <si>
    <t>MNHNL174196</t>
  </si>
  <si>
    <t>MNHNL174197</t>
  </si>
  <si>
    <t>MNHNL174198</t>
  </si>
  <si>
    <t>MNHNL174199</t>
  </si>
  <si>
    <t>MNHNL174200</t>
  </si>
  <si>
    <t>MNHNL174201</t>
  </si>
  <si>
    <t>MNHNL174202</t>
  </si>
  <si>
    <t>50.16148019</t>
  </si>
  <si>
    <t>5.98470485</t>
  </si>
  <si>
    <t>HAU_p</t>
  </si>
  <si>
    <t>HAU_O</t>
  </si>
  <si>
    <t>MNHNL174045</t>
  </si>
  <si>
    <t>MNHNL174046</t>
  </si>
  <si>
    <t>MNHNL174047</t>
  </si>
  <si>
    <t>MNHNL172979</t>
  </si>
  <si>
    <t>MNHNL173995</t>
  </si>
  <si>
    <t>MNHNL173997</t>
  </si>
  <si>
    <t>MNHNL173998</t>
  </si>
  <si>
    <t>MNHNL173999</t>
  </si>
  <si>
    <t>MNHNL174000</t>
  </si>
  <si>
    <t>MNHNL174001</t>
  </si>
  <si>
    <t>MNHNL174370</t>
  </si>
  <si>
    <t>MNHNL174371</t>
  </si>
  <si>
    <t>MNHNL174372</t>
  </si>
  <si>
    <t>MNHNL174373</t>
  </si>
  <si>
    <t>MNHNL174374</t>
  </si>
  <si>
    <t>MNHNL174375</t>
  </si>
  <si>
    <t>MNHNL174376</t>
  </si>
  <si>
    <t>MNHNL174377</t>
  </si>
  <si>
    <t>MNHNL174378</t>
  </si>
  <si>
    <t>MNHNL174379</t>
  </si>
  <si>
    <t>MNHNL174077</t>
  </si>
  <si>
    <t>MNHNL174055</t>
  </si>
  <si>
    <t>MNHNL174056</t>
  </si>
  <si>
    <t>MNHNL174203</t>
  </si>
  <si>
    <t>MNHNL174078</t>
  </si>
  <si>
    <t>MNHNL174065</t>
  </si>
  <si>
    <t>MNHNL174063</t>
  </si>
  <si>
    <t>MNHNL174064</t>
  </si>
  <si>
    <t>MNHNL174062</t>
  </si>
  <si>
    <t>MNHNL174066</t>
  </si>
  <si>
    <t>MNHNL174380</t>
  </si>
  <si>
    <t>MNHNL174381</t>
  </si>
  <si>
    <t>MNHNL174382</t>
  </si>
  <si>
    <t>MNHNL174383</t>
  </si>
  <si>
    <t>MNHNL174384</t>
  </si>
  <si>
    <t>MNHNL174385</t>
  </si>
  <si>
    <t>MNHNL174386</t>
  </si>
  <si>
    <t>MNHNL174387</t>
  </si>
  <si>
    <t>50.04252992</t>
  </si>
  <si>
    <t>5.90878074</t>
  </si>
  <si>
    <t>HAM_p</t>
  </si>
  <si>
    <t>HAM_O</t>
  </si>
  <si>
    <t>MNHNL174057</t>
  </si>
  <si>
    <t>MNHNL174058</t>
  </si>
  <si>
    <t>MNHNL174059</t>
  </si>
  <si>
    <t>MNHNL174061</t>
  </si>
  <si>
    <t>MNHNL174060</t>
  </si>
  <si>
    <t>MNHNL173146</t>
  </si>
  <si>
    <t>MNHNL174050</t>
  </si>
  <si>
    <t>MNHNL174052</t>
  </si>
  <si>
    <t>MNHNL174049</t>
  </si>
  <si>
    <t>MNHNL174053</t>
  </si>
  <si>
    <t>MNHNL174054</t>
  </si>
  <si>
    <t>MNHNL174369</t>
  </si>
  <si>
    <t>MNHNL174388</t>
  </si>
  <si>
    <t>MNHNL174389</t>
  </si>
  <si>
    <t>MNHNL174390</t>
  </si>
  <si>
    <t>MNHNL174391</t>
  </si>
  <si>
    <t>MNHNL174392</t>
  </si>
  <si>
    <t>MNHNL174393</t>
  </si>
  <si>
    <t>MNHNL174394</t>
  </si>
  <si>
    <t>MNHNL174395</t>
  </si>
  <si>
    <t>MNHNL174396</t>
  </si>
  <si>
    <t>MNHNL174397</t>
  </si>
  <si>
    <t>49.92633541</t>
  </si>
  <si>
    <t>6.19084254</t>
  </si>
  <si>
    <t>V_p</t>
  </si>
  <si>
    <t>V_O</t>
  </si>
  <si>
    <t>MNHNL174398</t>
  </si>
  <si>
    <t>MNHNL174399</t>
  </si>
  <si>
    <t>MNHNL174400</t>
  </si>
  <si>
    <t>MNHNL174401</t>
  </si>
  <si>
    <t>49.94051398</t>
  </si>
  <si>
    <t>6.09939542</t>
  </si>
  <si>
    <t>G_p</t>
  </si>
  <si>
    <t>G_O</t>
  </si>
  <si>
    <t>MNHNL174402</t>
  </si>
  <si>
    <t>MNHNL174403</t>
  </si>
  <si>
    <t>49.93408794</t>
  </si>
  <si>
    <t>6.10320698</t>
  </si>
  <si>
    <t>G2_p</t>
  </si>
  <si>
    <t>G2_O</t>
  </si>
  <si>
    <t>MNHNL174404</t>
  </si>
  <si>
    <t>MNHNL174405</t>
  </si>
  <si>
    <t>MNHNL174406</t>
  </si>
  <si>
    <t>50.11447284</t>
  </si>
  <si>
    <t>5.93560069</t>
  </si>
  <si>
    <t>HAC_p</t>
  </si>
  <si>
    <t>HAC_O</t>
  </si>
  <si>
    <t>MNHNL174407</t>
  </si>
  <si>
    <t>MNHNL174408</t>
  </si>
  <si>
    <t>MNHNL174409</t>
  </si>
  <si>
    <t>MNHNL174410</t>
  </si>
  <si>
    <t>MNHNL174411</t>
  </si>
  <si>
    <t>MNHNL174412</t>
  </si>
  <si>
    <t>MNHNL174413</t>
  </si>
  <si>
    <t>MNHNL174414</t>
  </si>
  <si>
    <t>050623</t>
  </si>
  <si>
    <t>MNHNL174415</t>
  </si>
  <si>
    <t>MNHNL174416</t>
  </si>
  <si>
    <t>MNHNL174417</t>
  </si>
  <si>
    <t>MNHNL174418</t>
  </si>
  <si>
    <t>MNHNL174419</t>
  </si>
  <si>
    <t>MNHNL174420</t>
  </si>
  <si>
    <t>MNHNL174421</t>
  </si>
  <si>
    <t>MNHNL174422</t>
  </si>
  <si>
    <t>MNHNL174423</t>
  </si>
  <si>
    <t>MNHNL174424</t>
  </si>
  <si>
    <t>MNHNL174425</t>
  </si>
  <si>
    <t>MNHNL174426</t>
  </si>
  <si>
    <t>MNHNL174427</t>
  </si>
  <si>
    <t>MNHNL174067</t>
  </si>
  <si>
    <t>MNHNL174073</t>
  </si>
  <si>
    <t>50.11447285</t>
  </si>
  <si>
    <t>5.93560070</t>
  </si>
  <si>
    <t>170724</t>
  </si>
  <si>
    <t>MNHNL174075</t>
  </si>
  <si>
    <t>50.11447286</t>
  </si>
  <si>
    <t>5.93560071</t>
  </si>
  <si>
    <t>170725</t>
  </si>
  <si>
    <t>MNHNL174076</t>
  </si>
  <si>
    <t>50.11447287</t>
  </si>
  <si>
    <t>5.93560072</t>
  </si>
  <si>
    <t>030726</t>
  </si>
  <si>
    <t>170726</t>
  </si>
  <si>
    <t>MNHNL174074</t>
  </si>
  <si>
    <t>50.09279707</t>
  </si>
  <si>
    <t>6.04867632</t>
  </si>
  <si>
    <t>HU_p</t>
  </si>
  <si>
    <t>HU_O</t>
  </si>
  <si>
    <t>MNHL174069</t>
  </si>
  <si>
    <t>MNHNL174068</t>
  </si>
  <si>
    <t>MNHNL174072</t>
  </si>
  <si>
    <t>MNHNL174071</t>
  </si>
  <si>
    <t>MNHNL174070</t>
  </si>
  <si>
    <t>49.97062726</t>
  </si>
  <si>
    <t>5.99794511</t>
  </si>
  <si>
    <t>A_p</t>
  </si>
  <si>
    <t>A_O</t>
  </si>
  <si>
    <t>MNHNL174428</t>
  </si>
  <si>
    <t>MNHNL174429</t>
  </si>
  <si>
    <t>MNHNL174430</t>
  </si>
  <si>
    <t>MNHNL174431</t>
  </si>
  <si>
    <t>MNHNL174432</t>
  </si>
  <si>
    <t>MNHNL174433</t>
  </si>
  <si>
    <t>050525</t>
  </si>
  <si>
    <t>MNHNL174434</t>
  </si>
  <si>
    <t>MNHNL174435</t>
  </si>
  <si>
    <t>MNHNL174436</t>
  </si>
  <si>
    <t>MNHNL174437</t>
  </si>
  <si>
    <t>MNHNL174438</t>
  </si>
  <si>
    <t>MNHNL174439</t>
  </si>
  <si>
    <t>MNHNL174440</t>
  </si>
  <si>
    <t>MNHNL174441</t>
  </si>
  <si>
    <t>MNHNL174442</t>
  </si>
  <si>
    <t>MNHNL174443</t>
  </si>
  <si>
    <t>MNHNL174444</t>
  </si>
  <si>
    <t>MNHNL174445</t>
  </si>
  <si>
    <t>MNHNL174446</t>
  </si>
  <si>
    <t>MNHNL174447</t>
  </si>
  <si>
    <t>MNHNL174448</t>
  </si>
  <si>
    <t>MNHNL174449</t>
  </si>
  <si>
    <t>MNHNL174450</t>
  </si>
  <si>
    <t>MNHNL174451</t>
  </si>
  <si>
    <t>MNHNL174452</t>
  </si>
  <si>
    <t>MNHNL174453</t>
  </si>
  <si>
    <t>MNHNL174454</t>
  </si>
  <si>
    <t>MNHNL174455</t>
  </si>
  <si>
    <t>MNHNL174456</t>
  </si>
  <si>
    <t>MNHNL174457</t>
  </si>
  <si>
    <t>MNHNL174458</t>
  </si>
  <si>
    <t>MNHNL174459</t>
  </si>
  <si>
    <t>MNHNL174460</t>
  </si>
  <si>
    <t>MNHNL174461</t>
  </si>
  <si>
    <t>MNHNL174462</t>
  </si>
  <si>
    <t>MNHNL174463</t>
  </si>
  <si>
    <t>S.A_p_</t>
  </si>
  <si>
    <t>MNHNL174464</t>
  </si>
  <si>
    <t>MNHNL174465</t>
  </si>
  <si>
    <t>MNHNL174466</t>
  </si>
  <si>
    <t>MNHNL174467</t>
  </si>
  <si>
    <t>MNHNL174468</t>
  </si>
  <si>
    <t>MNHNL174469</t>
  </si>
  <si>
    <t>MNHNL174470</t>
  </si>
  <si>
    <t>MNHNL174471</t>
  </si>
  <si>
    <t>MNHNL174472</t>
  </si>
  <si>
    <t>50.09916547</t>
  </si>
  <si>
    <t>6.09697738</t>
  </si>
  <si>
    <t>HE_p</t>
  </si>
  <si>
    <t>HE_O</t>
  </si>
  <si>
    <t>MNHNL174473</t>
  </si>
  <si>
    <t>MNHNL174474</t>
  </si>
  <si>
    <t>MNHNL174475</t>
  </si>
  <si>
    <t>MNHNL174476</t>
  </si>
  <si>
    <t>MNHNL174477</t>
  </si>
  <si>
    <t>MNHNL173149</t>
  </si>
  <si>
    <t>MNHNL173150</t>
  </si>
  <si>
    <t>MNHNL173151</t>
  </si>
  <si>
    <t>060525</t>
  </si>
  <si>
    <t>MNHNL174478</t>
  </si>
  <si>
    <t>MNHNL174479</t>
  </si>
  <si>
    <t>MNHNL174480</t>
  </si>
  <si>
    <t>MNHNL174481</t>
  </si>
  <si>
    <t>MNHNL174482</t>
  </si>
  <si>
    <t>MNHNL174483</t>
  </si>
  <si>
    <t>MNHNL174484</t>
  </si>
  <si>
    <t>MNHNL174485</t>
  </si>
  <si>
    <t>MNHNL174486</t>
  </si>
  <si>
    <t>MNHNL174487</t>
  </si>
  <si>
    <t>MNHNL174488</t>
  </si>
  <si>
    <t>MNHNL174489</t>
  </si>
  <si>
    <t>MNHNL174490</t>
  </si>
  <si>
    <t>MNHNL174491</t>
  </si>
  <si>
    <t>MNHNL174492</t>
  </si>
  <si>
    <t>MNHNL174493</t>
  </si>
  <si>
    <t>MNHNL174494</t>
  </si>
  <si>
    <t>110923</t>
  </si>
  <si>
    <t>250923</t>
  </si>
  <si>
    <t>MNHNL174495</t>
  </si>
  <si>
    <t>MNHNL174496</t>
  </si>
  <si>
    <t>MNHNL174497</t>
  </si>
  <si>
    <t>MNHNL174498</t>
  </si>
  <si>
    <t>MNHNL174499</t>
  </si>
  <si>
    <t>MNHNL174500</t>
  </si>
  <si>
    <t>MNHNL174501</t>
  </si>
  <si>
    <t>MNHNL174502</t>
  </si>
  <si>
    <t>MNHNL174503</t>
  </si>
  <si>
    <t>MNHNL174504</t>
  </si>
  <si>
    <t>MNHNL174505</t>
  </si>
  <si>
    <t>MNHNL174506</t>
  </si>
  <si>
    <t>MNHNL174507</t>
  </si>
  <si>
    <t>MNHNL174508</t>
  </si>
  <si>
    <t>MNHNL174509</t>
  </si>
  <si>
    <t>MNHNL174510</t>
  </si>
  <si>
    <t>MNHNL174511</t>
  </si>
  <si>
    <t>MNHNL174512</t>
  </si>
  <si>
    <t>MNHNL174513</t>
  </si>
  <si>
    <t>MNHNL174514</t>
  </si>
  <si>
    <t>MNHNL174515</t>
  </si>
  <si>
    <t>MNHNL174516</t>
  </si>
  <si>
    <t>S.B_p</t>
  </si>
  <si>
    <t>MNHNL174517</t>
  </si>
  <si>
    <t>MNHNL174518</t>
  </si>
  <si>
    <t>MNHNL174519</t>
  </si>
  <si>
    <t>MNHNL174520</t>
  </si>
  <si>
    <t>MNHNL174521</t>
  </si>
  <si>
    <t>MNHNL174522</t>
  </si>
  <si>
    <t>MNHNL173130</t>
  </si>
  <si>
    <t>py.gr</t>
  </si>
  <si>
    <t>Pyrophaena granditarsa</t>
  </si>
  <si>
    <t>MNHNL173131</t>
  </si>
  <si>
    <t>MNHNL173132</t>
  </si>
  <si>
    <t>S.A_p</t>
  </si>
  <si>
    <t>070525</t>
  </si>
  <si>
    <t>MNHNL174523</t>
  </si>
  <si>
    <t>MNHNL174524</t>
  </si>
  <si>
    <t>MNHNL174525</t>
  </si>
  <si>
    <t>MNHNL174526</t>
  </si>
  <si>
    <t>MNHNL174527</t>
  </si>
  <si>
    <t>MNHNL174528</t>
  </si>
  <si>
    <t>MNHNL174529</t>
  </si>
  <si>
    <t>D.B_p</t>
  </si>
  <si>
    <t>MNHNL174530</t>
  </si>
  <si>
    <t>MNHNL174531</t>
  </si>
  <si>
    <t>MNHNL174532</t>
  </si>
  <si>
    <t>MNHNL174533</t>
  </si>
  <si>
    <t>MNHNL174534</t>
  </si>
  <si>
    <t>MNHNL174535</t>
  </si>
  <si>
    <t>MNHNL174536</t>
  </si>
  <si>
    <t>MNHNL174537</t>
  </si>
  <si>
    <t>MNHNL174538</t>
  </si>
  <si>
    <t>MNHNL174539</t>
  </si>
  <si>
    <t>MNHNL174540</t>
  </si>
  <si>
    <t>MNHNL174541</t>
  </si>
  <si>
    <t>MNHNL174542</t>
  </si>
  <si>
    <t>MNHNL174543</t>
  </si>
  <si>
    <t>MNHNL174544</t>
  </si>
  <si>
    <t>MNHNL174545</t>
  </si>
  <si>
    <t>MNHNL174546</t>
  </si>
  <si>
    <t>MNHNL174547</t>
  </si>
  <si>
    <t>MNHNL174548</t>
  </si>
  <si>
    <t>MNHNL174549</t>
  </si>
  <si>
    <t>MNHNL174550</t>
  </si>
  <si>
    <t>MNHNL174551</t>
  </si>
  <si>
    <t>MNHNL174552</t>
  </si>
  <si>
    <t>MNHNL174553</t>
  </si>
  <si>
    <t>MNHNL174554</t>
  </si>
  <si>
    <t>MNHNL174555</t>
  </si>
  <si>
    <t>MNHNL174556</t>
  </si>
  <si>
    <t>MNHNL174557</t>
  </si>
  <si>
    <t>MNHNL174558</t>
  </si>
  <si>
    <t>MNHNL174559</t>
  </si>
  <si>
    <t>MNHNL174560</t>
  </si>
  <si>
    <t>MNHNL174561</t>
  </si>
  <si>
    <t>MNHNL174562</t>
  </si>
  <si>
    <t>MNHNL174563</t>
  </si>
  <si>
    <t>MNHNL174564</t>
  </si>
  <si>
    <t>MNHNL174565</t>
  </si>
  <si>
    <t>MNHNL174566</t>
  </si>
  <si>
    <t>MNHNL174567</t>
  </si>
  <si>
    <t>MNHNL174568</t>
  </si>
  <si>
    <t>MNHNL174569</t>
  </si>
  <si>
    <t>MNHNL174570</t>
  </si>
  <si>
    <t>MNHNL174571</t>
  </si>
  <si>
    <t>MNHNL174572</t>
  </si>
  <si>
    <t>MNHNL174573</t>
  </si>
  <si>
    <t>MNHNL174574</t>
  </si>
  <si>
    <t>MNHNL174575</t>
  </si>
  <si>
    <t>MNHNL174576</t>
  </si>
  <si>
    <t>MNHNL174577</t>
  </si>
  <si>
    <t>080525</t>
  </si>
  <si>
    <t>MNHNL174578</t>
  </si>
  <si>
    <t>MNHNL174579</t>
  </si>
  <si>
    <t>MNHNL174580</t>
  </si>
  <si>
    <t>MNHNL174581</t>
  </si>
  <si>
    <t>MNHNL174582</t>
  </si>
  <si>
    <t>MNHNL174583</t>
  </si>
  <si>
    <t>MNHNL174584</t>
  </si>
  <si>
    <t>MNHNL174585</t>
  </si>
  <si>
    <t>MNHNL174586</t>
  </si>
  <si>
    <t>MNHNL174587</t>
  </si>
  <si>
    <t>MNHNL174588</t>
  </si>
  <si>
    <t>MNHNL174589</t>
  </si>
  <si>
    <t>MNHNL174590</t>
  </si>
  <si>
    <t>MNHNL174591</t>
  </si>
  <si>
    <t>MNHNL174592</t>
  </si>
  <si>
    <t>MNHNL174593</t>
  </si>
  <si>
    <t>MNHNL174594</t>
  </si>
  <si>
    <t>MNHNL174595</t>
  </si>
  <si>
    <t>MNHNL174596</t>
  </si>
  <si>
    <t>MNHNL174597</t>
  </si>
  <si>
    <t>MNHNL174598</t>
  </si>
  <si>
    <t>MNHNL174599</t>
  </si>
  <si>
    <t>MNHNL174600</t>
  </si>
  <si>
    <t>MNHNL174601</t>
  </si>
  <si>
    <t>MNHNL174602</t>
  </si>
  <si>
    <t>MNHNL174603</t>
  </si>
  <si>
    <t>MNHNL174604</t>
  </si>
  <si>
    <t>MNHNL174605</t>
  </si>
  <si>
    <t>MNHNL174606</t>
  </si>
  <si>
    <t>MNHNL174607</t>
  </si>
  <si>
    <t>MNHNL174608</t>
  </si>
  <si>
    <t>MNHNL174609</t>
  </si>
  <si>
    <t>MNHNL177777</t>
  </si>
  <si>
    <t>MNHNL177778</t>
  </si>
  <si>
    <t>MNHNL177779</t>
  </si>
  <si>
    <t>MNHNL177780</t>
  </si>
  <si>
    <t>MNHNL177781</t>
  </si>
  <si>
    <t>MNHNL177782</t>
  </si>
  <si>
    <t>MNHNL177783</t>
  </si>
  <si>
    <t>MNHNL177784</t>
  </si>
  <si>
    <t>MNHNL177785</t>
  </si>
  <si>
    <t>MNHNL177786</t>
  </si>
  <si>
    <t>MNHNL177787</t>
  </si>
  <si>
    <t>MNHNL177788</t>
  </si>
  <si>
    <t>MNHNL177789</t>
  </si>
  <si>
    <t>MNHNL177790</t>
  </si>
  <si>
    <t>MNHNL177791</t>
  </si>
  <si>
    <t>MNHNL177792</t>
  </si>
  <si>
    <t>MNHNL177793</t>
  </si>
  <si>
    <t>MNHNL177794</t>
  </si>
  <si>
    <t>MNHNL177795</t>
  </si>
  <si>
    <t>MNHNL177796</t>
  </si>
  <si>
    <t>MNHNL177797</t>
  </si>
  <si>
    <t>MNHNL177798</t>
  </si>
  <si>
    <t>MNHNL177799</t>
  </si>
  <si>
    <t>MNHNL177800</t>
  </si>
  <si>
    <t>Checked by LEA</t>
  </si>
  <si>
    <t>MNHNL174079</t>
  </si>
  <si>
    <t>MNHNL174080</t>
  </si>
  <si>
    <t>MNHNL174081</t>
  </si>
  <si>
    <t>MNHNL174082</t>
  </si>
  <si>
    <t>MNHNL174083</t>
  </si>
  <si>
    <t>MNHNL174084</t>
  </si>
  <si>
    <t>MNHNL174085</t>
  </si>
  <si>
    <t>MNHNL174086</t>
  </si>
  <si>
    <t>MNHNL174087</t>
  </si>
  <si>
    <t>MNHNL174088</t>
  </si>
  <si>
    <t>MNHNL174089</t>
  </si>
  <si>
    <t>MNHNL174090</t>
  </si>
  <si>
    <t>MNHNL174091</t>
  </si>
  <si>
    <t>MNHNL174092</t>
  </si>
  <si>
    <t>MNHNL174093</t>
  </si>
  <si>
    <t>MNHNL174094</t>
  </si>
  <si>
    <t>MNHNL174095</t>
  </si>
  <si>
    <t>MNHNL174096</t>
  </si>
  <si>
    <t>MNHNL174097</t>
  </si>
  <si>
    <t>MNHNL177809</t>
  </si>
  <si>
    <t>MNHNL177836</t>
  </si>
  <si>
    <t>Laura Edo Aceña &amp; Hinatea Ariey</t>
  </si>
  <si>
    <t>MNHNL174216</t>
  </si>
  <si>
    <t>MNHNL174219</t>
  </si>
  <si>
    <t>MNHNL174217</t>
  </si>
  <si>
    <t>MNHNL174218</t>
  </si>
  <si>
    <t>MNHNL174220</t>
  </si>
  <si>
    <t>MNHNL174221</t>
  </si>
  <si>
    <t>MNHNL174222</t>
  </si>
  <si>
    <t>MNHNL174223</t>
  </si>
  <si>
    <t>MNHNL174224</t>
  </si>
  <si>
    <t>MNHNL174225</t>
  </si>
  <si>
    <t>H.B_p</t>
  </si>
  <si>
    <t>MNHNL174226</t>
  </si>
  <si>
    <t>MNHNL174227</t>
  </si>
  <si>
    <t>MNHNL174228</t>
  </si>
  <si>
    <t>er.ab</t>
  </si>
  <si>
    <t>Eristalis abusiva</t>
  </si>
  <si>
    <t>MNHNL174229</t>
  </si>
  <si>
    <t>MNHNL174273</t>
  </si>
  <si>
    <t>MNHNL174211</t>
  </si>
  <si>
    <t>MNHNL177859</t>
  </si>
  <si>
    <t>MNHNL177827</t>
  </si>
  <si>
    <t>MNHNL177818</t>
  </si>
  <si>
    <t>MNHNL177801</t>
  </si>
  <si>
    <t>MNHNL177803</t>
  </si>
  <si>
    <t>MNHNL177821</t>
  </si>
  <si>
    <t>ch.ar</t>
  </si>
  <si>
    <t>Chrysotoxum arcuatum</t>
  </si>
  <si>
    <t>MNHNL177814</t>
  </si>
  <si>
    <t>MNHNL177804</t>
  </si>
  <si>
    <t>MNHNL177816</t>
  </si>
  <si>
    <t>MNHNL177824</t>
  </si>
  <si>
    <t>MNHNL177811</t>
  </si>
  <si>
    <t>MNHNL177856</t>
  </si>
  <si>
    <t>MNHNL177844</t>
  </si>
  <si>
    <t>MNHNL177853</t>
  </si>
  <si>
    <t>MNHNL177854</t>
  </si>
  <si>
    <t>MNHNL177852</t>
  </si>
  <si>
    <t>MNHNL177855</t>
  </si>
  <si>
    <t>MNHNL177839</t>
  </si>
  <si>
    <t>MNHNL177838</t>
  </si>
  <si>
    <t>MNHNL177841</t>
  </si>
  <si>
    <t>MNHNL177848</t>
  </si>
  <si>
    <t>MNHNL177840</t>
  </si>
  <si>
    <t>MNHNL177843</t>
  </si>
  <si>
    <t>MNHNL177851</t>
  </si>
  <si>
    <t>MNHNL177846</t>
  </si>
  <si>
    <t>MNHNL177847</t>
  </si>
  <si>
    <t>MNHNL177850</t>
  </si>
  <si>
    <t>MNHNL177849</t>
  </si>
  <si>
    <t>D.B_p_</t>
  </si>
  <si>
    <t>MNHNL177807</t>
  </si>
  <si>
    <t>MNHNL177806</t>
  </si>
  <si>
    <t>MNHNL177802</t>
  </si>
  <si>
    <t>MNHNL177805</t>
  </si>
  <si>
    <t>MNHNL177808</t>
  </si>
  <si>
    <t>MNHNL177830</t>
  </si>
  <si>
    <t>MNHNL177813</t>
  </si>
  <si>
    <t>MNHNL177837</t>
  </si>
  <si>
    <t>MNHNL177815</t>
  </si>
  <si>
    <t>MNHNL177842</t>
  </si>
  <si>
    <t>MNHNL177826</t>
  </si>
  <si>
    <t>MNHNL177820</t>
  </si>
  <si>
    <t>MNHNL177832</t>
  </si>
  <si>
    <t>MNHNL177829</t>
  </si>
  <si>
    <t>MNHNL177825</t>
  </si>
  <si>
    <t>MNHNL177812</t>
  </si>
  <si>
    <t>MNHNL177831</t>
  </si>
  <si>
    <t>MNHNL177819</t>
  </si>
  <si>
    <t>MNHNL177835</t>
  </si>
  <si>
    <t>MNHNL177822</t>
  </si>
  <si>
    <t>MNHNL177810</t>
  </si>
  <si>
    <t>f2</t>
  </si>
  <si>
    <t>MNHNL177823</t>
  </si>
  <si>
    <t>MNHNL177828</t>
  </si>
  <si>
    <t>MNHNL177817</t>
  </si>
  <si>
    <t>MNHNL177834</t>
  </si>
  <si>
    <t>MNHNL177833</t>
  </si>
  <si>
    <t>MNHNL174142</t>
  </si>
  <si>
    <t>MNHNL174143</t>
  </si>
  <si>
    <t>MNHNL178237</t>
  </si>
  <si>
    <t>MNHNL178241</t>
  </si>
  <si>
    <t>MNHNL178240</t>
  </si>
  <si>
    <t>MNHNL178236</t>
  </si>
  <si>
    <t>MNHNL178238</t>
  </si>
  <si>
    <t>MNHNL178239</t>
  </si>
  <si>
    <t>MNHNL178242</t>
  </si>
  <si>
    <t>MNHNL178243</t>
  </si>
  <si>
    <t>MNHNL178244</t>
  </si>
  <si>
    <t>MNHNL178541</t>
  </si>
  <si>
    <t>MNHNL178542</t>
  </si>
  <si>
    <t>MNHNL174631</t>
  </si>
  <si>
    <t>MNHNL174641</t>
  </si>
  <si>
    <t>MNHNL174651</t>
  </si>
  <si>
    <t xml:space="preserve">Laura Edo Aceña </t>
  </si>
  <si>
    <t>MNHNL175630</t>
  </si>
  <si>
    <t>MNHNL174682</t>
  </si>
  <si>
    <t>MNHNL174657</t>
  </si>
  <si>
    <t>MNHNL175375</t>
  </si>
  <si>
    <t>MNHNL175376</t>
  </si>
  <si>
    <t>MNHNL174694</t>
  </si>
  <si>
    <t>MNHNL174695</t>
  </si>
  <si>
    <t>MNHNL175377</t>
  </si>
  <si>
    <t>MNHNL174696</t>
  </si>
  <si>
    <t>MNHNL174697</t>
  </si>
  <si>
    <t>MNHNL174698</t>
  </si>
  <si>
    <t>MNHNL174699</t>
  </si>
  <si>
    <t>MNHNL174700</t>
  </si>
  <si>
    <t>MNHNL174701</t>
  </si>
  <si>
    <t>MNHNL174702</t>
  </si>
  <si>
    <t>MNHNL174703</t>
  </si>
  <si>
    <t>MNHNL174704</t>
  </si>
  <si>
    <t>MNHNL174705</t>
  </si>
  <si>
    <t>MNHNL174709</t>
  </si>
  <si>
    <t>MNHNL174710</t>
  </si>
  <si>
    <t>MNHNL174711</t>
  </si>
  <si>
    <t>MNHNL174712</t>
  </si>
  <si>
    <t>MNHNL174714</t>
  </si>
  <si>
    <t>MNHNL174715</t>
  </si>
  <si>
    <t>MNHNL174716</t>
  </si>
  <si>
    <t>MNHNL174717</t>
  </si>
  <si>
    <t>MNHNL174718</t>
  </si>
  <si>
    <t>Esc.B_p</t>
  </si>
  <si>
    <t>MNHNL131021</t>
  </si>
  <si>
    <t>ca.ru</t>
  </si>
  <si>
    <t>Callicera rufa</t>
  </si>
  <si>
    <t>MNHNL174873</t>
  </si>
  <si>
    <t>MNHNL174009</t>
  </si>
  <si>
    <t>MNHNL178556</t>
  </si>
  <si>
    <t>MNHNL178557</t>
  </si>
  <si>
    <t>MNHNL174724</t>
  </si>
  <si>
    <t>MNHNL178558</t>
  </si>
  <si>
    <t>MNHNL178559</t>
  </si>
  <si>
    <t>MNHNL174729</t>
  </si>
  <si>
    <t>MNHNL174730</t>
  </si>
  <si>
    <t>MNHNL174731</t>
  </si>
  <si>
    <t>MNHNL174732</t>
  </si>
  <si>
    <t>MNHNL178560</t>
  </si>
  <si>
    <t>MNHNL178561</t>
  </si>
  <si>
    <t>MNHNL178562</t>
  </si>
  <si>
    <t>MNHNL178563</t>
  </si>
  <si>
    <t>MNHNL178564</t>
  </si>
  <si>
    <t>MNHNL178565</t>
  </si>
  <si>
    <t>MNHNL178566</t>
  </si>
  <si>
    <t>MNHNL178567</t>
  </si>
  <si>
    <t>MNHNL178568</t>
  </si>
  <si>
    <t>MNHNL178569</t>
  </si>
  <si>
    <t>MNHNL178570</t>
  </si>
  <si>
    <t>MNHNL178571</t>
  </si>
  <si>
    <t>MNHNL178572</t>
  </si>
  <si>
    <t>MNHNL178573</t>
  </si>
  <si>
    <t>MNHNL178574</t>
  </si>
  <si>
    <t>MNHNL178575</t>
  </si>
  <si>
    <t>MNHNL178576</t>
  </si>
  <si>
    <t>MNHNL178577</t>
  </si>
  <si>
    <t>MNHNL178578</t>
  </si>
  <si>
    <t>MNHNL178579</t>
  </si>
  <si>
    <t>MNHNL178580</t>
  </si>
  <si>
    <t>MNHNL178581</t>
  </si>
  <si>
    <t>MNHNL178582</t>
  </si>
  <si>
    <t>MNHNL178583</t>
  </si>
  <si>
    <t>MNHNL178584</t>
  </si>
  <si>
    <t>MNHNL178585</t>
  </si>
  <si>
    <t>MNHNL178586</t>
  </si>
  <si>
    <t>MNHNL131020</t>
  </si>
  <si>
    <t>MNHNL174832</t>
  </si>
  <si>
    <t>MNHNL131078</t>
  </si>
  <si>
    <t>MNHNL131080</t>
  </si>
  <si>
    <t>MNHNL131082</t>
  </si>
  <si>
    <t>MNHNL158595</t>
  </si>
  <si>
    <t>MNHNL158596</t>
  </si>
  <si>
    <t>MNHNL178602</t>
  </si>
  <si>
    <t>MNHNL178603</t>
  </si>
  <si>
    <t>MNHNL178605</t>
  </si>
  <si>
    <t>MNHNL175646</t>
  </si>
  <si>
    <t>MNHNL178611</t>
  </si>
  <si>
    <t>MNHNL178612</t>
  </si>
  <si>
    <t>MNHNL178613</t>
  </si>
  <si>
    <t>MNHNL178606</t>
  </si>
  <si>
    <t>MNHNL178607</t>
  </si>
  <si>
    <t>MNHNL178608</t>
  </si>
  <si>
    <t>MNHNL178609</t>
  </si>
  <si>
    <t>MNHNL178610</t>
  </si>
  <si>
    <t>MNHNL178626</t>
  </si>
  <si>
    <r>
      <rPr>
        <u/>
        <sz val="11"/>
        <color rgb="FF1155CC"/>
        <rFont val="Arial"/>
      </rPr>
      <t>sc.</t>
    </r>
    <r>
      <rPr>
        <sz val="11"/>
        <color rgb="FF000000"/>
        <rFont val="Arial"/>
      </rPr>
      <t>di</t>
    </r>
  </si>
  <si>
    <t>MNHNL178627</t>
  </si>
  <si>
    <t>MNHNL178628</t>
  </si>
  <si>
    <t>MNHNL178629</t>
  </si>
  <si>
    <t>MNHNL175647</t>
  </si>
  <si>
    <t>MNHNL175648</t>
  </si>
  <si>
    <t>MNHNL175649</t>
  </si>
  <si>
    <t>MNHNL175650</t>
  </si>
  <si>
    <t>MNHNL175651</t>
  </si>
  <si>
    <t>MNHNL175652</t>
  </si>
  <si>
    <t>MNHNL175653</t>
  </si>
  <si>
    <t>MNHNL175654</t>
  </si>
  <si>
    <t>MNHNL175655</t>
  </si>
  <si>
    <t>MNHNL175656</t>
  </si>
  <si>
    <t>MNHNL175657</t>
  </si>
  <si>
    <t>MNHNL175658</t>
  </si>
  <si>
    <t>MNHNL174048</t>
  </si>
  <si>
    <t>MNHNL175398</t>
  </si>
  <si>
    <t>MNHNL175678</t>
  </si>
  <si>
    <t>MNHNL175679</t>
  </si>
  <si>
    <t>MNHNL175680</t>
  </si>
  <si>
    <t>MNHNL175681</t>
  </si>
  <si>
    <t>MNHNL175682</t>
  </si>
  <si>
    <t>MNHNL174029</t>
  </si>
  <si>
    <t>MNHNL175683</t>
  </si>
  <si>
    <t>MNHNL175684</t>
  </si>
  <si>
    <t>MNHNL175714</t>
  </si>
  <si>
    <t>MNHNL175713</t>
  </si>
  <si>
    <t>MNHNL175717</t>
  </si>
  <si>
    <t>MNHNL175718</t>
  </si>
  <si>
    <t>MNHNL175719</t>
  </si>
  <si>
    <t>MNHNL175720</t>
  </si>
  <si>
    <t>MNHNL175721</t>
  </si>
  <si>
    <t>need further identification</t>
  </si>
  <si>
    <t>MNHNL175924</t>
  </si>
  <si>
    <t>MNHNL175932</t>
  </si>
  <si>
    <t>MNHNL175940</t>
  </si>
  <si>
    <t>MNHNL175569</t>
  </si>
  <si>
    <t>MNHNL175583</t>
  </si>
  <si>
    <t>MNHNL175587</t>
  </si>
  <si>
    <t>MNHNL183413</t>
  </si>
  <si>
    <t>MNHNL183414</t>
  </si>
  <si>
    <t>MNHNL183415</t>
  </si>
  <si>
    <t>Erp.A_p</t>
  </si>
  <si>
    <t>MNHNL183416</t>
  </si>
  <si>
    <t>MNHNL183417</t>
  </si>
  <si>
    <t>MNHNL183418</t>
  </si>
  <si>
    <t>MNHNL183419</t>
  </si>
  <si>
    <t>MNHNL183420</t>
  </si>
  <si>
    <t>MNHNL183455</t>
  </si>
  <si>
    <t>MNHNL174909</t>
  </si>
  <si>
    <t>MNHNL188443</t>
  </si>
  <si>
    <t>MNHNL188447</t>
  </si>
  <si>
    <t>MNHNL188449</t>
  </si>
  <si>
    <t>Morphologcal</t>
  </si>
  <si>
    <t>MNHNL188452</t>
  </si>
  <si>
    <t>MNHNL188450</t>
  </si>
  <si>
    <t>MNHNL188446</t>
  </si>
  <si>
    <t>MNHNL188433</t>
  </si>
  <si>
    <t>MNHNL188432</t>
  </si>
  <si>
    <t>MNHNL188430</t>
  </si>
  <si>
    <t>MNHNL188451</t>
  </si>
  <si>
    <t>MNHNL188453</t>
  </si>
  <si>
    <t>MNHNL188478</t>
  </si>
  <si>
    <t>MNHNL174910</t>
  </si>
  <si>
    <t>MNHNL174911</t>
  </si>
  <si>
    <t>MNHNL174912</t>
  </si>
  <si>
    <t>MNHNL174913</t>
  </si>
  <si>
    <t>MNHNL174914</t>
  </si>
  <si>
    <t>MNHNL174915</t>
  </si>
  <si>
    <t>MNHNL174916</t>
  </si>
  <si>
    <t>MNHNL188092</t>
  </si>
  <si>
    <t>MNHNL188093</t>
  </si>
  <si>
    <t>MNHNL188099</t>
  </si>
  <si>
    <t>MNHNL188100</t>
  </si>
  <si>
    <t>Sphaerophoria sp.</t>
  </si>
  <si>
    <t>MNHNL188095</t>
  </si>
  <si>
    <t>MNHNL188158</t>
  </si>
  <si>
    <t>MNHNL188094</t>
  </si>
  <si>
    <t>Melanostoma sp</t>
  </si>
  <si>
    <t>MNHNL188119</t>
  </si>
  <si>
    <t>MNHNL188120</t>
  </si>
  <si>
    <t>MNHNL188121</t>
  </si>
  <si>
    <t>MNHNL188146</t>
  </si>
  <si>
    <t>MNHNL188122</t>
  </si>
  <si>
    <t>MNHNL188123</t>
  </si>
  <si>
    <t>MNHNL188124</t>
  </si>
  <si>
    <t>MNHNL188125</t>
  </si>
  <si>
    <t>MNHNL188126</t>
  </si>
  <si>
    <t>MNHNL188127</t>
  </si>
  <si>
    <t>MNHNL188128</t>
  </si>
  <si>
    <t>MNHNL188168</t>
  </si>
  <si>
    <t>MNHNL188129</t>
  </si>
  <si>
    <t>MNHNL188130</t>
  </si>
  <si>
    <t>MNHNL188131</t>
  </si>
  <si>
    <t>MNHNL188132</t>
  </si>
  <si>
    <t>MNHNL188133</t>
  </si>
  <si>
    <t>MNHNL188134</t>
  </si>
  <si>
    <t>MNHNL188135</t>
  </si>
  <si>
    <t>MNHNL188477</t>
  </si>
  <si>
    <t>MNHNL188137</t>
  </si>
  <si>
    <t>MNHNL188138</t>
  </si>
  <si>
    <t>MNHNL188139</t>
  </si>
  <si>
    <t>MNHNL188140</t>
  </si>
  <si>
    <t>MNHNL188141</t>
  </si>
  <si>
    <t>MNHNL188142</t>
  </si>
  <si>
    <t>MNHNL188143</t>
  </si>
  <si>
    <t>MNHNL188144</t>
  </si>
  <si>
    <t>MNHNL188145</t>
  </si>
  <si>
    <t>MNHNL188147</t>
  </si>
  <si>
    <t>MNHNL188148</t>
  </si>
  <si>
    <t>MNHNL188149</t>
  </si>
  <si>
    <t>MNHNL188150</t>
  </si>
  <si>
    <t>MNHNL188151</t>
  </si>
  <si>
    <t>MNHNL188152</t>
  </si>
  <si>
    <t>MNHNL188153</t>
  </si>
  <si>
    <t>MNHNL188154</t>
  </si>
  <si>
    <t>Xylota.sylvarum</t>
  </si>
  <si>
    <t>MNHNL188155</t>
  </si>
  <si>
    <t xml:space="preserve">Philhelius citrofasciatus </t>
  </si>
  <si>
    <t>MNHNL188167</t>
  </si>
  <si>
    <t>MNHNL188169</t>
  </si>
  <si>
    <t>MNHNL188173</t>
  </si>
  <si>
    <r>
      <rPr>
        <u/>
        <sz val="11"/>
        <color rgb="FF1155CC"/>
        <rFont val="Arial"/>
      </rPr>
      <t>ph.pe</t>
    </r>
    <r>
      <rPr>
        <sz val="11"/>
        <rFont val="Arial"/>
      </rPr>
      <t xml:space="preserve"> </t>
    </r>
  </si>
  <si>
    <t>MNHNL188174</t>
  </si>
  <si>
    <t>MNHNL188175</t>
  </si>
  <si>
    <t>MNHNL188176</t>
  </si>
  <si>
    <t>MNHNL188177</t>
  </si>
  <si>
    <t>MNHNL188178</t>
  </si>
  <si>
    <t>MNHNL188179</t>
  </si>
  <si>
    <t>MNHNL188180</t>
  </si>
  <si>
    <t>MNHNL188181</t>
  </si>
  <si>
    <t>MNHNL188182</t>
  </si>
  <si>
    <t>MNHNL188183</t>
  </si>
  <si>
    <t>Philhelius citrofasciatius</t>
  </si>
  <si>
    <t>MNHNL188444</t>
  </si>
  <si>
    <t>Sericomya silentis</t>
  </si>
  <si>
    <t>MNHNL188250</t>
  </si>
  <si>
    <t>MNHNL188583</t>
  </si>
  <si>
    <t>MNHNL188275</t>
  </si>
  <si>
    <t>MNHNL188276</t>
  </si>
  <si>
    <t>MNHNL188277</t>
  </si>
  <si>
    <t>MNHNL188278</t>
  </si>
  <si>
    <t>MNHNL188601</t>
  </si>
  <si>
    <t>MNHNL188532</t>
  </si>
  <si>
    <t>MNHNL188279</t>
  </si>
  <si>
    <t>MNHNL188280</t>
  </si>
  <si>
    <t>MNHNL188281</t>
  </si>
  <si>
    <t>MNHNL188282</t>
  </si>
  <si>
    <t>MNHNL188283</t>
  </si>
  <si>
    <t>130528</t>
  </si>
  <si>
    <t>MNHNL188287</t>
  </si>
  <si>
    <t>MNHNL188288</t>
  </si>
  <si>
    <t>MNHNL188289</t>
  </si>
  <si>
    <t>130529</t>
  </si>
  <si>
    <t>MNHNL188290</t>
  </si>
  <si>
    <t xml:space="preserve">head missing </t>
  </si>
  <si>
    <t>MNHNL188294</t>
  </si>
  <si>
    <t>MNHNL188295</t>
  </si>
  <si>
    <t>MNHNL188296</t>
  </si>
  <si>
    <t>MNHNL188297</t>
  </si>
  <si>
    <t>MNHNL188298</t>
  </si>
  <si>
    <t>MNHNL188299</t>
  </si>
  <si>
    <t>MNHNL188300</t>
  </si>
  <si>
    <t>MNHNL188301</t>
  </si>
  <si>
    <t>MNHNL188302</t>
  </si>
  <si>
    <t>MNHNL188303</t>
  </si>
  <si>
    <t>MNHNL188577</t>
  </si>
  <si>
    <t>MNHNL188546</t>
  </si>
  <si>
    <t>MNHNL188587</t>
  </si>
  <si>
    <t>MNHNL188553</t>
  </si>
  <si>
    <t>MNHNL188543</t>
  </si>
  <si>
    <t>MNHNL188576</t>
  </si>
  <si>
    <t>Chrysotuxum bicinctum</t>
  </si>
  <si>
    <t>MNHNL188599</t>
  </si>
  <si>
    <t>MNHNL188555</t>
  </si>
  <si>
    <t>MNHNL188519</t>
  </si>
  <si>
    <t>MNHNL188531</t>
  </si>
  <si>
    <t>MNHNL188536</t>
  </si>
  <si>
    <t>MNHNL188548</t>
  </si>
  <si>
    <t>MNHNL188340</t>
  </si>
  <si>
    <t>MNHNL188341</t>
  </si>
  <si>
    <t>180526</t>
  </si>
  <si>
    <t>MNHNL188527</t>
  </si>
  <si>
    <t>MNHNL188598</t>
  </si>
  <si>
    <t>MNHNL188522</t>
  </si>
  <si>
    <t>MNHNL188530</t>
  </si>
  <si>
    <t>Meliscaeva auricaulis</t>
  </si>
  <si>
    <t>MNHNL188526</t>
  </si>
  <si>
    <t>MNHNL188360</t>
  </si>
  <si>
    <t>MNHNL188361</t>
  </si>
  <si>
    <t>MNHNL188362</t>
  </si>
  <si>
    <t>MNHNL188363</t>
  </si>
  <si>
    <t>MNHNL188364</t>
  </si>
  <si>
    <t>MNHNL188365</t>
  </si>
  <si>
    <t>xylota segnis</t>
  </si>
  <si>
    <t>200526</t>
  </si>
  <si>
    <t>MNHNL188613</t>
  </si>
  <si>
    <t>MNHNL188535</t>
  </si>
  <si>
    <t>MNHNL188547</t>
  </si>
  <si>
    <t>MNHNL188561</t>
  </si>
  <si>
    <t>MNHNL188528</t>
  </si>
  <si>
    <t>MNHNL188521</t>
  </si>
  <si>
    <t>MNHNL188572</t>
  </si>
  <si>
    <t>MNHNL188540</t>
  </si>
  <si>
    <t>MNHNL174929</t>
  </si>
  <si>
    <t>MNHNL174938</t>
  </si>
  <si>
    <t>MNHNL174937</t>
  </si>
  <si>
    <t>MNHNL174939</t>
  </si>
  <si>
    <t>MNHNL174940</t>
  </si>
  <si>
    <t>Scaeva pyratri</t>
  </si>
  <si>
    <t>MNHNL188374</t>
  </si>
  <si>
    <t xml:space="preserve">Eupeodes luniger </t>
  </si>
  <si>
    <t>MNHNL188375</t>
  </si>
  <si>
    <t>MNHNL188376</t>
  </si>
  <si>
    <t>MNHNL188377</t>
  </si>
  <si>
    <t>MNHNL188647</t>
  </si>
  <si>
    <t>MNHNL188650</t>
  </si>
  <si>
    <t>MNHNL188688</t>
  </si>
  <si>
    <t>MNHNL188652</t>
  </si>
  <si>
    <t>MNHNL188646</t>
  </si>
  <si>
    <t>MNHNL188656</t>
  </si>
  <si>
    <t>MNHNL188378</t>
  </si>
  <si>
    <t>MNHNL188379</t>
  </si>
  <si>
    <t>MNHNL188380</t>
  </si>
  <si>
    <t>MNHNL188381</t>
  </si>
  <si>
    <t>MNHNL188382</t>
  </si>
  <si>
    <t>MNHNL188383</t>
  </si>
  <si>
    <t>MNHNL188384</t>
  </si>
  <si>
    <t>MNHNL188385</t>
  </si>
  <si>
    <t>210526</t>
  </si>
  <si>
    <t>MNHNL188682</t>
  </si>
  <si>
    <t>MNHNL188651</t>
  </si>
  <si>
    <t>MNHNL188690</t>
  </si>
  <si>
    <t>MNHNL188616</t>
  </si>
  <si>
    <t>MNHNL188608</t>
  </si>
  <si>
    <t>MNHNL188665</t>
  </si>
  <si>
    <t>MNHNL188640</t>
  </si>
  <si>
    <t>MNHNL188653</t>
  </si>
  <si>
    <t xml:space="preserve">Xylota segnis </t>
  </si>
  <si>
    <t>MNHNL188386</t>
  </si>
  <si>
    <t>MNHNL188387</t>
  </si>
  <si>
    <t>MNHNL188388</t>
  </si>
  <si>
    <t>MNHNL188389</t>
  </si>
  <si>
    <t>MNHNL188390</t>
  </si>
  <si>
    <t>MNHNL188391</t>
  </si>
  <si>
    <t>MNHNL188392</t>
  </si>
  <si>
    <t>MNHNL188393</t>
  </si>
  <si>
    <t>220526</t>
  </si>
  <si>
    <t>MNHNL188673</t>
  </si>
  <si>
    <t>MNHNL188627</t>
  </si>
  <si>
    <t>MNHNL188625</t>
  </si>
  <si>
    <t>MNHNL188394</t>
  </si>
  <si>
    <t>MNHNL188395</t>
  </si>
  <si>
    <t>MNHNL188396</t>
  </si>
  <si>
    <t>MNHNL188397</t>
  </si>
  <si>
    <t>MNHNL188398</t>
  </si>
  <si>
    <t>MNHNL188399</t>
  </si>
  <si>
    <t>MNHNL188400</t>
  </si>
  <si>
    <t>MNHNL188401</t>
  </si>
  <si>
    <t>MNHNL188402</t>
  </si>
  <si>
    <t>MNHNL188403</t>
  </si>
  <si>
    <t>MNHNL188404</t>
  </si>
  <si>
    <t>MNHNL188405</t>
  </si>
  <si>
    <t>MNHNL188406</t>
  </si>
  <si>
    <t>MNHNL188407</t>
  </si>
  <si>
    <t>MNHNL188408</t>
  </si>
  <si>
    <t>260526</t>
  </si>
  <si>
    <t>MNHNL188607</t>
  </si>
  <si>
    <t>MNHNL188669</t>
  </si>
  <si>
    <t>MNHNL188692</t>
  </si>
  <si>
    <t>MNHNL188634</t>
  </si>
  <si>
    <t>MNHNL188657</t>
  </si>
  <si>
    <t>MNHNL188689</t>
  </si>
  <si>
    <t>MNHNL188544</t>
  </si>
  <si>
    <t>MNHNL188409</t>
  </si>
  <si>
    <t>MNHNL188410</t>
  </si>
  <si>
    <t>MNHNL188411</t>
  </si>
  <si>
    <t>MNHNL188412</t>
  </si>
  <si>
    <t>MNHNL188413</t>
  </si>
  <si>
    <t>MNHNL188750</t>
  </si>
  <si>
    <t>MNHNL188751</t>
  </si>
  <si>
    <t>MNHNL188752</t>
  </si>
  <si>
    <t>MNHNL188753</t>
  </si>
  <si>
    <t>MNHNL188754</t>
  </si>
  <si>
    <t>MNHNL188755</t>
  </si>
  <si>
    <t>MNHNL188756</t>
  </si>
  <si>
    <t>MNHNL188757</t>
  </si>
  <si>
    <t>MNHNL188758</t>
  </si>
  <si>
    <t>MNHNL188759</t>
  </si>
  <si>
    <t>MNHNL188760</t>
  </si>
  <si>
    <t>MNHNL188761</t>
  </si>
  <si>
    <t>MNHNL188762</t>
  </si>
  <si>
    <t>MNHNL188763</t>
  </si>
  <si>
    <t>MNHNL188764</t>
  </si>
  <si>
    <t>MNHNL188765</t>
  </si>
  <si>
    <t>MNHNL188766</t>
  </si>
  <si>
    <t>MNHNL188620</t>
  </si>
  <si>
    <t>MNHNL188635</t>
  </si>
  <si>
    <t>MNHNL188606</t>
  </si>
  <si>
    <t>MNHNL188668</t>
  </si>
  <si>
    <t>280526</t>
  </si>
  <si>
    <t>MNHNL188658</t>
  </si>
  <si>
    <t>MNHNL188681</t>
  </si>
  <si>
    <t>MNHNL188630</t>
  </si>
  <si>
    <t>pa.re</t>
  </si>
  <si>
    <t>Parasyrphus relictus</t>
  </si>
  <si>
    <t>MNHNL188618</t>
  </si>
  <si>
    <t>MNHNL188644</t>
  </si>
  <si>
    <t>MNHNL188767</t>
  </si>
  <si>
    <t>MNHNL188768</t>
  </si>
  <si>
    <t>MNHNL188769</t>
  </si>
  <si>
    <t>MNHNL188770</t>
  </si>
  <si>
    <t>MNHNL188771</t>
  </si>
  <si>
    <t>MNHNL188772</t>
  </si>
  <si>
    <t>MNHNL188773</t>
  </si>
  <si>
    <t>MNHNL188774</t>
  </si>
  <si>
    <t>MNHNL188775</t>
  </si>
  <si>
    <t>MNHNL188776</t>
  </si>
  <si>
    <t>MNHNL188777</t>
  </si>
  <si>
    <t>MNHNL188778</t>
  </si>
  <si>
    <t>MNHNL188779</t>
  </si>
  <si>
    <t>MNHNL188780</t>
  </si>
  <si>
    <t>MNHNL188781</t>
  </si>
  <si>
    <t>MNHNL188782</t>
  </si>
  <si>
    <t>MNHNL188783</t>
  </si>
  <si>
    <t>MNHNL188784</t>
  </si>
  <si>
    <t>MNHNL188785</t>
  </si>
  <si>
    <t>MNHNL188786</t>
  </si>
  <si>
    <t>ep.oc</t>
  </si>
  <si>
    <t xml:space="preserve">Epistrophe ochostroma </t>
  </si>
  <si>
    <t>MNHNL188787</t>
  </si>
  <si>
    <t>MNHNL188788</t>
  </si>
  <si>
    <t>MNHNL188789</t>
  </si>
  <si>
    <t>MNHNL188790</t>
  </si>
  <si>
    <t>MNHNL188645</t>
  </si>
  <si>
    <t>MNHNL188621</t>
  </si>
  <si>
    <t>MNHNL188624</t>
  </si>
  <si>
    <t>MNHNL188615</t>
  </si>
  <si>
    <t>MNHNL188609</t>
  </si>
  <si>
    <t>MNHNL188655</t>
  </si>
  <si>
    <t>MNHNL188791</t>
  </si>
  <si>
    <t>MNHNL188679</t>
  </si>
  <si>
    <t>MNHNL188619</t>
  </si>
  <si>
    <t>MNHNL188811</t>
  </si>
  <si>
    <t>Epistrophe melanostoma</t>
  </si>
  <si>
    <t>MNHNL188812</t>
  </si>
  <si>
    <t>MNHNL188677</t>
  </si>
  <si>
    <t>MNHNL188870</t>
  </si>
  <si>
    <t>MNHNL188871</t>
  </si>
  <si>
    <t>MNHNL188872</t>
  </si>
  <si>
    <t>MNHNL188873</t>
  </si>
  <si>
    <t>MNHNL188874</t>
  </si>
  <si>
    <t>MNHNL188875</t>
  </si>
  <si>
    <t>MNHNL188876</t>
  </si>
  <si>
    <t>MNHNL188877</t>
  </si>
  <si>
    <t>MNHNL188878</t>
  </si>
  <si>
    <t>MNHNL188879</t>
  </si>
  <si>
    <t>MNHNL188880</t>
  </si>
  <si>
    <t>MNHNL188881</t>
  </si>
  <si>
    <t>MNHNL188882</t>
  </si>
  <si>
    <t>MNHNL188883</t>
  </si>
  <si>
    <t>MNHNL188884</t>
  </si>
  <si>
    <t>MNHNL188885</t>
  </si>
  <si>
    <t>MNHNL188886</t>
  </si>
  <si>
    <t>MNHNL188887</t>
  </si>
  <si>
    <t>code</t>
  </si>
  <si>
    <t>040424</t>
  </si>
  <si>
    <t>p5br</t>
  </si>
  <si>
    <t>MNHNL165959</t>
  </si>
  <si>
    <t>49,613605</t>
  </si>
  <si>
    <t>6,253124</t>
  </si>
  <si>
    <t>070524</t>
  </si>
  <si>
    <t>p29br</t>
  </si>
  <si>
    <t>MNHNL129247</t>
  </si>
  <si>
    <t>49,587677</t>
  </si>
  <si>
    <t>6,265347</t>
  </si>
  <si>
    <t>080524</t>
  </si>
  <si>
    <t>p24br</t>
  </si>
  <si>
    <t>MNHNL129248</t>
  </si>
  <si>
    <t>MNHNL129249</t>
  </si>
  <si>
    <t>49,58846</t>
  </si>
  <si>
    <t>6,33027</t>
  </si>
  <si>
    <t>080424</t>
  </si>
  <si>
    <t>p24r</t>
  </si>
  <si>
    <t>MNHNL129250</t>
  </si>
  <si>
    <t>49,578606</t>
  </si>
  <si>
    <t>6,343495</t>
  </si>
  <si>
    <t>p23r</t>
  </si>
  <si>
    <t>MNHNL129251</t>
  </si>
  <si>
    <t>Volucella Bombylans</t>
  </si>
  <si>
    <t>MNHNL129252</t>
  </si>
  <si>
    <t>49,595766</t>
  </si>
  <si>
    <t>6,300121</t>
  </si>
  <si>
    <t>p25r</t>
  </si>
  <si>
    <t>MNHNL168260</t>
  </si>
  <si>
    <r>
      <rPr>
        <u/>
        <sz val="10"/>
        <color rgb="FF1155CC"/>
        <rFont val="Arial"/>
      </rPr>
      <t>ne.</t>
    </r>
    <r>
      <rPr>
        <sz val="10"/>
        <color rgb="FF000000"/>
        <rFont val="Arial"/>
      </rPr>
      <t>po</t>
    </r>
  </si>
  <si>
    <t>MNHNL168261</t>
  </si>
  <si>
    <r>
      <rPr>
        <u/>
        <sz val="10"/>
        <color rgb="FF1155CC"/>
        <rFont val="Arial"/>
      </rPr>
      <t>ne.</t>
    </r>
    <r>
      <rPr>
        <sz val="10"/>
        <color rgb="FF000000"/>
        <rFont val="Arial"/>
        <scheme val="minor"/>
      </rPr>
      <t>te</t>
    </r>
  </si>
  <si>
    <t>MNHNL168262</t>
  </si>
  <si>
    <t>030424</t>
  </si>
  <si>
    <t>Amanda Luttringer, Laura Edo Aceña</t>
  </si>
  <si>
    <t>p15yR</t>
  </si>
  <si>
    <t>MNHNL128983</t>
  </si>
  <si>
    <t>MNHNL128984</t>
  </si>
  <si>
    <t>49,8438</t>
  </si>
  <si>
    <t>6,29992</t>
  </si>
  <si>
    <t>49BEAU</t>
  </si>
  <si>
    <t>Hinatea Ariey, Camille Muller</t>
  </si>
  <si>
    <t>pbr</t>
  </si>
  <si>
    <t>MNHNL168383</t>
  </si>
  <si>
    <t>49,931955</t>
  </si>
  <si>
    <t>5,918956</t>
  </si>
  <si>
    <t>27WIL</t>
  </si>
  <si>
    <t>Amanda Luttringer, Lea Petsch</t>
  </si>
  <si>
    <t>pyr</t>
  </si>
  <si>
    <t>MNHNL168396</t>
  </si>
  <si>
    <t>49,837979</t>
  </si>
  <si>
    <t>5,94501</t>
  </si>
  <si>
    <t>44GROS</t>
  </si>
  <si>
    <t>180724</t>
  </si>
  <si>
    <t>Laura Edo Aceña, Diana Ferreira</t>
  </si>
  <si>
    <t>LEA, DF</t>
  </si>
  <si>
    <t>MNHNL168397</t>
  </si>
  <si>
    <t>MNHNL168398</t>
  </si>
  <si>
    <t>MNHNL168415</t>
  </si>
  <si>
    <t>120424</t>
  </si>
  <si>
    <t>MNHNL168416</t>
  </si>
  <si>
    <t>MNHNL168417</t>
  </si>
  <si>
    <t>MNHNL168418</t>
  </si>
  <si>
    <t>MNHNL168422</t>
  </si>
  <si>
    <t>MNHNL168423</t>
  </si>
  <si>
    <t>MNHNL168424</t>
  </si>
  <si>
    <t>MNHNL168425</t>
  </si>
  <si>
    <t>MNHNL172942</t>
  </si>
  <si>
    <t>MNHNL172944</t>
  </si>
  <si>
    <t>MNHNL172945</t>
  </si>
  <si>
    <t>MNHNL172946</t>
  </si>
  <si>
    <t>MNHNL172947</t>
  </si>
  <si>
    <t>MNHNL172948</t>
  </si>
  <si>
    <t>MNHNL172949</t>
  </si>
  <si>
    <t>MNHNL172950</t>
  </si>
  <si>
    <t>MNHNL172951</t>
  </si>
  <si>
    <t>MNHNL172952</t>
  </si>
  <si>
    <t>MNHNL172953</t>
  </si>
  <si>
    <t>MNHNL172954</t>
  </si>
  <si>
    <t>MNHNL172955</t>
  </si>
  <si>
    <t>MNHNL172956</t>
  </si>
  <si>
    <t>MNHNL172957</t>
  </si>
  <si>
    <t>MNHNL172958</t>
  </si>
  <si>
    <t>MNHNL172959</t>
  </si>
  <si>
    <t>49.595766</t>
  </si>
  <si>
    <t>6.300121</t>
  </si>
  <si>
    <t>ch.vi</t>
  </si>
  <si>
    <t>Chrysogaster virescens</t>
  </si>
  <si>
    <t>MNHNL174962</t>
  </si>
  <si>
    <t>MNHNL174970</t>
  </si>
  <si>
    <t>MNHNL175293</t>
  </si>
  <si>
    <t>MNHNL175712</t>
  </si>
  <si>
    <t>49,541072</t>
  </si>
  <si>
    <t>6,161576</t>
  </si>
  <si>
    <t>070324</t>
  </si>
  <si>
    <t>p2yr</t>
  </si>
  <si>
    <t>MNHNL183406</t>
  </si>
  <si>
    <t>p2wr</t>
  </si>
  <si>
    <t>MNHNL183421</t>
  </si>
  <si>
    <t>49,51258</t>
  </si>
  <si>
    <t>6,23121</t>
  </si>
  <si>
    <t>050424</t>
  </si>
  <si>
    <t>MNHNL183422</t>
  </si>
  <si>
    <t>49,54096</t>
  </si>
  <si>
    <t>6,161623</t>
  </si>
  <si>
    <t>Stephanie Lippert, Amanda Luttringer</t>
  </si>
  <si>
    <t>MNHNL183423</t>
  </si>
  <si>
    <t>49,924234</t>
  </si>
  <si>
    <t>5,808593</t>
  </si>
  <si>
    <t>p12wr</t>
  </si>
  <si>
    <t>MNHNL183426</t>
  </si>
  <si>
    <t>MNHNL183427</t>
  </si>
  <si>
    <t>MNHNL183428</t>
  </si>
  <si>
    <t>49,542444</t>
  </si>
  <si>
    <t>6,069889</t>
  </si>
  <si>
    <t>Amanda Luttringer, Stephanie Lippert</t>
  </si>
  <si>
    <t>p4yr</t>
  </si>
  <si>
    <t>MNHNL183429</t>
  </si>
  <si>
    <t>49,924148</t>
  </si>
  <si>
    <t>5,808911</t>
  </si>
  <si>
    <t>p12br</t>
  </si>
  <si>
    <t>MNHNL183430</t>
  </si>
  <si>
    <t>49,546342</t>
  </si>
  <si>
    <t>6,160863</t>
  </si>
  <si>
    <t>p1br</t>
  </si>
  <si>
    <t>MNHNL183431</t>
  </si>
  <si>
    <t>MNHNL183432</t>
  </si>
  <si>
    <t>p1yr</t>
  </si>
  <si>
    <t>MNHNL183433</t>
  </si>
  <si>
    <t>50,032369</t>
  </si>
  <si>
    <t>5,974779</t>
  </si>
  <si>
    <t>15EXP</t>
  </si>
  <si>
    <t>pwr</t>
  </si>
  <si>
    <t>MNHNL188078</t>
  </si>
  <si>
    <t xml:space="preserve">Eristalis pertinax </t>
  </si>
  <si>
    <t>MNHNL188079</t>
  </si>
  <si>
    <t>MNHNL188080</t>
  </si>
  <si>
    <t xml:space="preserve">MNHNL188081 </t>
  </si>
  <si>
    <t>49,885812</t>
  </si>
  <si>
    <t>5,805002</t>
  </si>
  <si>
    <t>42BOUL</t>
  </si>
  <si>
    <t>MNHNL188428</t>
  </si>
  <si>
    <t>MNHNL188427</t>
  </si>
  <si>
    <t>49,76494</t>
  </si>
  <si>
    <t>6,22643</t>
  </si>
  <si>
    <t>69SOUP</t>
  </si>
  <si>
    <t>060824</t>
  </si>
  <si>
    <t>MNHNL188421</t>
  </si>
  <si>
    <t>49,662767</t>
  </si>
  <si>
    <t>6,423777</t>
  </si>
  <si>
    <t>93MACH</t>
  </si>
  <si>
    <t>Chrysotoxum verrali</t>
  </si>
  <si>
    <t>MNHNL188429</t>
  </si>
  <si>
    <t>MNHNL188426</t>
  </si>
  <si>
    <t>Sericomyia silensis</t>
  </si>
  <si>
    <t>MNHNL188437</t>
  </si>
  <si>
    <t>MNHNL174904</t>
  </si>
  <si>
    <t>49,843449</t>
  </si>
  <si>
    <t>6,300476</t>
  </si>
  <si>
    <t>MNHNL188420</t>
  </si>
  <si>
    <t>MNHNL188422</t>
  </si>
  <si>
    <t>MNHNL188419</t>
  </si>
  <si>
    <t>49,838</t>
  </si>
  <si>
    <t>5,945002</t>
  </si>
  <si>
    <t>MNHNL188415</t>
  </si>
  <si>
    <t>MNHNL188418</t>
  </si>
  <si>
    <t>MNHNL188424</t>
  </si>
  <si>
    <t>Eriatalis pertinax</t>
  </si>
  <si>
    <t>MNHNL174903</t>
  </si>
  <si>
    <t>MNHNL188417</t>
  </si>
  <si>
    <t>Eristalix tenax</t>
  </si>
  <si>
    <t>MNHNL188416</t>
  </si>
  <si>
    <t>MNHNL174905</t>
  </si>
  <si>
    <t>49,837992</t>
  </si>
  <si>
    <t>5,944987</t>
  </si>
  <si>
    <t>MNHNL188425</t>
  </si>
  <si>
    <t>MNHNL188436</t>
  </si>
  <si>
    <t>MNHNL188087</t>
  </si>
  <si>
    <t>MNHNL188086</t>
  </si>
  <si>
    <t>MNHNL188083</t>
  </si>
  <si>
    <t>MNHNL188084</t>
  </si>
  <si>
    <t xml:space="preserve">sy. </t>
  </si>
  <si>
    <t>MNHNL188088</t>
  </si>
  <si>
    <t xml:space="preserve">Helophilus pendulus </t>
  </si>
  <si>
    <t>MNHNL188089</t>
  </si>
  <si>
    <t xml:space="preserve">Chrysotoxum bicinctum </t>
  </si>
  <si>
    <t>MNHNL188090</t>
  </si>
  <si>
    <t>MNHNL188091</t>
  </si>
  <si>
    <t>49,469374</t>
  </si>
  <si>
    <t>5,981486</t>
  </si>
  <si>
    <t>130ELLER</t>
  </si>
  <si>
    <t>49,907081</t>
  </si>
  <si>
    <t>5,773323</t>
  </si>
  <si>
    <t>33SUR</t>
  </si>
  <si>
    <t>MNHNL188104</t>
  </si>
  <si>
    <t>49,885793</t>
  </si>
  <si>
    <t>5,805024</t>
  </si>
  <si>
    <t>49,764937</t>
  </si>
  <si>
    <t>6,22638</t>
  </si>
  <si>
    <t>49,843447</t>
  </si>
  <si>
    <t>6,300478</t>
  </si>
  <si>
    <t>MNHNL188440</t>
  </si>
  <si>
    <t>MNHNL188157</t>
  </si>
  <si>
    <t>MNHNL188085</t>
  </si>
  <si>
    <t>MNHNL188098</t>
  </si>
  <si>
    <t>49BEAU_1_260724_DF, LEA_pyr</t>
  </si>
  <si>
    <t>6,300457</t>
  </si>
  <si>
    <t>Diana Ferreira, Laura Edo Aceña</t>
  </si>
  <si>
    <t>MNHNL188105</t>
  </si>
  <si>
    <t>42BOUL_1_020824_LEA_pwr</t>
  </si>
  <si>
    <t>49,885792</t>
  </si>
  <si>
    <t>5,80504</t>
  </si>
  <si>
    <t>MNHNL188106</t>
  </si>
  <si>
    <t>42BOUL_1_020824_LEA_pbr</t>
  </si>
  <si>
    <t>MNHNL188107</t>
  </si>
  <si>
    <t>130ELLER_1_130824_HA, CM_pyr</t>
  </si>
  <si>
    <t xml:space="preserve">na </t>
  </si>
  <si>
    <t>MNHNL188108</t>
  </si>
  <si>
    <t>MNHNL188109</t>
  </si>
  <si>
    <t>MNHNL188110</t>
  </si>
  <si>
    <t>MNHNL188111</t>
  </si>
  <si>
    <t>MNHNL188112</t>
  </si>
  <si>
    <t>130ELLER_1_130824_HA, CM_pwr</t>
  </si>
  <si>
    <t>MNHNL188113</t>
  </si>
  <si>
    <t>MNHNL188284</t>
  </si>
  <si>
    <t>MNHNL188285</t>
  </si>
  <si>
    <t>MNHNL188286</t>
  </si>
  <si>
    <t>MNHNL188291</t>
  </si>
  <si>
    <t>MNHNL188292</t>
  </si>
  <si>
    <t>MNHNL188293</t>
  </si>
  <si>
    <t>MNHNL174930</t>
  </si>
  <si>
    <t>MNHNL174931</t>
  </si>
  <si>
    <t>MNHNL174932</t>
  </si>
  <si>
    <t>MNHNL174933</t>
  </si>
  <si>
    <t>MNHNL174934</t>
  </si>
  <si>
    <t>MNHNL174935</t>
  </si>
  <si>
    <t>MNHNL174936</t>
  </si>
  <si>
    <t>Active/Passive</t>
  </si>
  <si>
    <t>21_1_250923_2023_Erp_p</t>
  </si>
  <si>
    <t>21_1_250923_Erp_p_eu.st</t>
  </si>
  <si>
    <t>49.98433</t>
  </si>
  <si>
    <t>Erp</t>
  </si>
  <si>
    <t>MNHNL182085</t>
  </si>
  <si>
    <t>5_1_310521_2021_HAC_p</t>
  </si>
  <si>
    <t>5_1_310521_HAC_p_pl.sc</t>
  </si>
  <si>
    <t>MNHNL182129</t>
  </si>
  <si>
    <t>5_1_310521_HAC_p_pl.al</t>
  </si>
  <si>
    <t>MNHNL182130</t>
  </si>
  <si>
    <t>5_1_310521_HAC_p_pl.eu</t>
  </si>
  <si>
    <t>pl.eu</t>
  </si>
  <si>
    <t>Platycheirus europaeus</t>
  </si>
  <si>
    <t>MNHNL182131</t>
  </si>
  <si>
    <t>5_1_310521_HAC_p_pl.an</t>
  </si>
  <si>
    <t>pl.an</t>
  </si>
  <si>
    <t>Platycheirus angustatus</t>
  </si>
  <si>
    <t>MNHNL182016</t>
  </si>
  <si>
    <t>MNHNL182132</t>
  </si>
  <si>
    <t>27_1_200921_2021_W_p</t>
  </si>
  <si>
    <t>27_1_200921_W_p_eu.st</t>
  </si>
  <si>
    <t>49.96584</t>
  </si>
  <si>
    <t>W</t>
  </si>
  <si>
    <t>MNHNL181983</t>
  </si>
  <si>
    <t>27_1_200921_W_p_ch.ve</t>
  </si>
  <si>
    <t>MNHNL182173</t>
  </si>
  <si>
    <t>MNHNL182174</t>
  </si>
  <si>
    <t>11_1_050623_2023_HV_p</t>
  </si>
  <si>
    <t>11_1_050623_HU_p_pi.no</t>
  </si>
  <si>
    <t>50.0928</t>
  </si>
  <si>
    <t>MNHNL182216</t>
  </si>
  <si>
    <t>MNHNL181988</t>
  </si>
  <si>
    <t>11_1_050623_HU_p_tr.jo</t>
  </si>
  <si>
    <t>tr.jo</t>
  </si>
  <si>
    <t>Trichopsomyia joratensis</t>
  </si>
  <si>
    <t>MNHNL182217</t>
  </si>
  <si>
    <t>27_1_200921_W_p_pl.al</t>
  </si>
  <si>
    <t>MNHNL182270</t>
  </si>
  <si>
    <t>27_1_200921_W_p_pl.sc</t>
  </si>
  <si>
    <t>MNHNL182271</t>
  </si>
  <si>
    <t>27_1_200921_W_p_me.me</t>
  </si>
  <si>
    <t>MNHNL182272</t>
  </si>
  <si>
    <t>27_1_200921_W_p_pl.cl</t>
  </si>
  <si>
    <t>MNHNL182273</t>
  </si>
  <si>
    <t>27_1_200921_W_p_pl.an</t>
  </si>
  <si>
    <t>MNHNL182274</t>
  </si>
  <si>
    <t>MNHNL182275</t>
  </si>
  <si>
    <t>MNHNL182276</t>
  </si>
  <si>
    <t>MNHNL182277</t>
  </si>
  <si>
    <t>MNHNL182278</t>
  </si>
  <si>
    <t>29_1_310521_2021_G_p</t>
  </si>
  <si>
    <t>29_1_310521_G_p_ep.eu</t>
  </si>
  <si>
    <t>6.0994</t>
  </si>
  <si>
    <t>MNHNL182292</t>
  </si>
  <si>
    <t>31_1_200921_2021_HO_p</t>
  </si>
  <si>
    <t>31_1_200921_HO_p_sp.ta</t>
  </si>
  <si>
    <t>6.15444</t>
  </si>
  <si>
    <t>MNHNL183327</t>
  </si>
  <si>
    <t>29_1_260721_2021_G_p</t>
  </si>
  <si>
    <t>29_1_260721_G_p_sp.ta</t>
  </si>
  <si>
    <t>49.94052</t>
  </si>
  <si>
    <t>6.09941</t>
  </si>
  <si>
    <t>MNHNL183329</t>
  </si>
  <si>
    <t>1_1_170723_2023_HAU_p</t>
  </si>
  <si>
    <t>1_1_170723_HAU_p_sp.ta</t>
  </si>
  <si>
    <t>MNHNL183331</t>
  </si>
  <si>
    <t>21_1_200921_2021_Erp_p</t>
  </si>
  <si>
    <t>21_1_200921_Erp.B_p_sp.ta</t>
  </si>
  <si>
    <t>Erp.B</t>
  </si>
  <si>
    <t>MNHNL183335</t>
  </si>
  <si>
    <t>27_1_200921_W_p_sp.ta</t>
  </si>
  <si>
    <t>MNHNL181999</t>
  </si>
  <si>
    <t>39_1_230523_2023_L_p</t>
  </si>
  <si>
    <t>39_1_230523_L_p_fa.ci</t>
  </si>
  <si>
    <t>49.90509</t>
  </si>
  <si>
    <t>L</t>
  </si>
  <si>
    <t>MNHNL181997</t>
  </si>
  <si>
    <t>39_1_230523_L_p_ep.eu</t>
  </si>
  <si>
    <t>MNHNL183355</t>
  </si>
  <si>
    <t>39_1_230523_L_p_ep.ni</t>
  </si>
  <si>
    <t>MNHNL182007</t>
  </si>
  <si>
    <t>39_1_230523_L_p_pi.vi</t>
  </si>
  <si>
    <t>MNHNL183356</t>
  </si>
  <si>
    <t>39_1_230523_L_p_eu.am</t>
  </si>
  <si>
    <t>eu.am</t>
  </si>
  <si>
    <t>Eumerus amoenus</t>
  </si>
  <si>
    <t>MNHNL183357</t>
  </si>
  <si>
    <t>31_1_230523_2023_HO_p</t>
  </si>
  <si>
    <t>31_1_230523_HO_p_ep.ni</t>
  </si>
  <si>
    <t>MNHNL182022</t>
  </si>
  <si>
    <t>31_1_230523_HO_p_fa.ci</t>
  </si>
  <si>
    <t>MNHNL183364</t>
  </si>
  <si>
    <t>31_1_230523_HO_p_me.tr</t>
  </si>
  <si>
    <t>me.tr</t>
  </si>
  <si>
    <t>Meligramma triangulifera</t>
  </si>
  <si>
    <t>MNHNL183365</t>
  </si>
  <si>
    <t>31_1_230523_HO_p_pi.no</t>
  </si>
  <si>
    <t>MNHNL182027</t>
  </si>
  <si>
    <t>59-1-041021-H-p</t>
  </si>
  <si>
    <t>59_1_041021_H_p_pl.al</t>
  </si>
  <si>
    <t>49.80872</t>
  </si>
  <si>
    <t>6.291966</t>
  </si>
  <si>
    <t>H</t>
  </si>
  <si>
    <t>MNHNL184692</t>
  </si>
  <si>
    <t>21-1-041021-Erp-p</t>
  </si>
  <si>
    <t>21_1_041021_Erp_p_ch.ve</t>
  </si>
  <si>
    <t>5.947729</t>
  </si>
  <si>
    <t>MNHNL184774</t>
  </si>
  <si>
    <t>21_1_041021_Erp_p_pl.cl</t>
  </si>
  <si>
    <t>MNHNL184775</t>
  </si>
  <si>
    <t>25-1-200921-Esc.B-p</t>
  </si>
  <si>
    <t>35_1_200921_Esc.B_p_pl.al</t>
  </si>
  <si>
    <t>49.88572</t>
  </si>
  <si>
    <t>5.923297</t>
  </si>
  <si>
    <t>Esc.B</t>
  </si>
  <si>
    <t>MNHNL184659</t>
  </si>
  <si>
    <t>35_1_200921_Esc.B_p_pl.sc</t>
  </si>
  <si>
    <t>MNHNL184660</t>
  </si>
  <si>
    <t>35_1_200921_Esc.B_p_sy.pi</t>
  </si>
  <si>
    <t>MNHNL184661</t>
  </si>
  <si>
    <t>35_1_200921_Esc.B_p_xy.sy</t>
  </si>
  <si>
    <t>MNHNL184662</t>
  </si>
  <si>
    <t>21-1-200921-A-p</t>
  </si>
  <si>
    <t>21_1_200921_A_p_er.ar</t>
  </si>
  <si>
    <t>MNHNL185055</t>
  </si>
  <si>
    <t>14-1-280621-HAM-p</t>
  </si>
  <si>
    <t>14_1_280621_HAM_p_er.pe</t>
  </si>
  <si>
    <t>MNHNL185059</t>
  </si>
  <si>
    <t>33-1-200921-S-A-p</t>
  </si>
  <si>
    <t>33_1_200921_S.A_p_er.ne</t>
  </si>
  <si>
    <t>49.8987</t>
  </si>
  <si>
    <t>5.786287</t>
  </si>
  <si>
    <t>S.A</t>
  </si>
  <si>
    <t>MNHNL184658</t>
  </si>
  <si>
    <t>12-1-200921-HE-p</t>
  </si>
  <si>
    <t>12_1_200921_HE_p_er.ar</t>
  </si>
  <si>
    <t>MNHNL185066</t>
  </si>
  <si>
    <t>16-1-041021-N-p</t>
  </si>
  <si>
    <t>16_1_041021_N_p_er.ar</t>
  </si>
  <si>
    <t>MNHNL185075</t>
  </si>
  <si>
    <t>16_1_041021_N_p_er.ne</t>
  </si>
  <si>
    <t>MNHNL185076</t>
  </si>
  <si>
    <t>16-1-200921-N-p</t>
  </si>
  <si>
    <t>16_1_200921_N_p_er.ne</t>
  </si>
  <si>
    <t>MNHNL185079</t>
  </si>
  <si>
    <t>31-2-200921-V-p</t>
  </si>
  <si>
    <t>31_2_200921_V_p_er.ar</t>
  </si>
  <si>
    <t>MNHNL185080</t>
  </si>
  <si>
    <t>31_2_200921_V_p_er.ne</t>
  </si>
  <si>
    <t>MNHNL185081</t>
  </si>
  <si>
    <t>27-1-200921-W-p</t>
  </si>
  <si>
    <t>27_1_200921_W_p_er.si</t>
  </si>
  <si>
    <t>5.886668</t>
  </si>
  <si>
    <t>MNHNL185086</t>
  </si>
  <si>
    <t>27_1_200921_W_p_er.ne</t>
  </si>
  <si>
    <t>MNHNL185087</t>
  </si>
  <si>
    <t>27_1_200921_W_p_er.ar</t>
  </si>
  <si>
    <t>MNHNL185088</t>
  </si>
  <si>
    <t>21-1-041021-A-p</t>
  </si>
  <si>
    <t>21_1_041021_A_p_er.ar</t>
  </si>
  <si>
    <t>MNHNL185089</t>
  </si>
  <si>
    <t>21_1_041021_A_p_er.ne</t>
  </si>
  <si>
    <t>MNHNL185090</t>
  </si>
  <si>
    <t>11-1-041021-HU-p</t>
  </si>
  <si>
    <t>11_1_041021_HU_p_er.ar</t>
  </si>
  <si>
    <t>MNHNL185093</t>
  </si>
  <si>
    <t>11_1_041021_HU_p_er.ho</t>
  </si>
  <si>
    <t>MNHNL185094</t>
  </si>
  <si>
    <t>29-1-041021-G-p</t>
  </si>
  <si>
    <t>29_1_041021_G_p_er.ne</t>
  </si>
  <si>
    <t>MNHNL185100</t>
  </si>
  <si>
    <t>14-1-200921-HAM-p</t>
  </si>
  <si>
    <t>14_1_200921_HAM_p_er.si</t>
  </si>
  <si>
    <t>MNHNL185103</t>
  </si>
  <si>
    <t>14_1_200921_HAM_p_er.ne</t>
  </si>
  <si>
    <t>MNHNL185104</t>
  </si>
  <si>
    <t>14-1-041021-HAM-p</t>
  </si>
  <si>
    <t>14_1_041021_HAM_p_er.pe</t>
  </si>
  <si>
    <t>MNHNL185118</t>
  </si>
  <si>
    <t>14_1_041021_HAM_p_er.ar</t>
  </si>
  <si>
    <t>MNHNL185119</t>
  </si>
  <si>
    <t>14-1-260721-HAM-p</t>
  </si>
  <si>
    <t>14_1_260721_HAM_p_er.ar</t>
  </si>
  <si>
    <t>MNHNL185126</t>
  </si>
  <si>
    <t>14_1_260721_HAM_p_er.ne</t>
  </si>
  <si>
    <t>MNHNL185127</t>
  </si>
  <si>
    <t>31-2-041021-V-p</t>
  </si>
  <si>
    <t>31_2_041021_V_p_er.pe</t>
  </si>
  <si>
    <t>MNHNL185128</t>
  </si>
  <si>
    <t>31_2_041021_V_p_er.ar</t>
  </si>
  <si>
    <t>MNHNL185129</t>
  </si>
  <si>
    <t>60-2-200921-BE-p</t>
  </si>
  <si>
    <t>60_2_200921_BE_p_pl.an</t>
  </si>
  <si>
    <t>49.81722</t>
  </si>
  <si>
    <t>6.352348</t>
  </si>
  <si>
    <t>BE</t>
  </si>
  <si>
    <t>MNHNL185146</t>
  </si>
  <si>
    <t>60_2_200921_BE_p_pl.pe</t>
  </si>
  <si>
    <t>pl.pe</t>
  </si>
  <si>
    <t>Platycheirus peltatus</t>
  </si>
  <si>
    <t>MNHNL185147</t>
  </si>
  <si>
    <t>11-1-230523-HU-p</t>
  </si>
  <si>
    <t>11_1_230523_HU_p_pi.no</t>
  </si>
  <si>
    <t>6.048676</t>
  </si>
  <si>
    <t>MNHNL184933</t>
  </si>
  <si>
    <t>11_1_230523_HU_p_pi.lu</t>
  </si>
  <si>
    <t>pi.lu</t>
  </si>
  <si>
    <t>Pipiza luteitarsis</t>
  </si>
  <si>
    <t>MNHNL184760</t>
  </si>
  <si>
    <t>31-2-170723-V-p</t>
  </si>
  <si>
    <t>31_2_170723_V_p_er.ar</t>
  </si>
  <si>
    <t>49.92634</t>
  </si>
  <si>
    <t>6.190843</t>
  </si>
  <si>
    <t>MNHNL185048</t>
  </si>
  <si>
    <t>39-1-250923-L-p</t>
  </si>
  <si>
    <t>39_1_250923_L_p_er.ne</t>
  </si>
  <si>
    <t>6.203708</t>
  </si>
  <si>
    <t>MNHNL185051</t>
  </si>
  <si>
    <t>5-1-170723-HAC-p</t>
  </si>
  <si>
    <t>5_1_170723_HAC_p_er.ne</t>
  </si>
  <si>
    <t>50.11447</t>
  </si>
  <si>
    <t>5.935601</t>
  </si>
  <si>
    <t>MNHNL185083</t>
  </si>
  <si>
    <t>5_1_170723_HAC_p_er.te</t>
  </si>
  <si>
    <t>MNHNL185084</t>
  </si>
  <si>
    <t>5_1_170723_HAC_p_er.ar</t>
  </si>
  <si>
    <t>MNHNL185085</t>
  </si>
  <si>
    <t>27-1-170723-W-p</t>
  </si>
  <si>
    <t>27_1_170723_W_p_er.ar</t>
  </si>
  <si>
    <t>MNHNL185092</t>
  </si>
  <si>
    <t>26-1-170723-H-p</t>
  </si>
  <si>
    <t>26_1_170723_H_p_er.ar</t>
  </si>
  <si>
    <t>49.92594</t>
  </si>
  <si>
    <t>5.79908</t>
  </si>
  <si>
    <t>MNHNL185098</t>
  </si>
  <si>
    <t>26_1_170723_H_p_er.ne</t>
  </si>
  <si>
    <t>MNHNL185099</t>
  </si>
  <si>
    <t>26_1_170723_H_p_</t>
  </si>
  <si>
    <t>11_1_230523_HU_p_da.al</t>
  </si>
  <si>
    <t>MNHNL185132</t>
  </si>
  <si>
    <t>MNHNL184866</t>
  </si>
  <si>
    <t>11_1_230523_HU_p_eu.co</t>
  </si>
  <si>
    <t>MNHNL185133</t>
  </si>
  <si>
    <t>11_1_230523_HU_p_pa.re</t>
  </si>
  <si>
    <t>MNHNL184867</t>
  </si>
  <si>
    <t>11_1_230523_HU_p_ep.eu</t>
  </si>
  <si>
    <t>MNHNL185134</t>
  </si>
  <si>
    <t>11_1_230523_HU_p_fa.ci</t>
  </si>
  <si>
    <t>MNHNL184868</t>
  </si>
  <si>
    <t>11_1_230523_HU_p_me.au</t>
  </si>
  <si>
    <t>MNHNL185135</t>
  </si>
  <si>
    <t>11_1_230523_HU_p_pa.pu</t>
  </si>
  <si>
    <t>MNHNL185136</t>
  </si>
  <si>
    <t>11_1_230523_HU_p_me.la</t>
  </si>
  <si>
    <t>me.la</t>
  </si>
  <si>
    <t>Melangyna lasiophthalma</t>
  </si>
  <si>
    <t>MNHNL185137</t>
  </si>
  <si>
    <t>11_1_230523_HU_p_pi.vi</t>
  </si>
  <si>
    <t>MNHNL185138</t>
  </si>
  <si>
    <t>11_1_230523_HU_p_pl.sc</t>
  </si>
  <si>
    <t>MNHNL184869</t>
  </si>
  <si>
    <t>11_1_230523_HU_p_ne.vi</t>
  </si>
  <si>
    <t>ne.vi</t>
  </si>
  <si>
    <t>Neocnemodon vitripennis</t>
  </si>
  <si>
    <t>MNHNL184870</t>
  </si>
  <si>
    <t>11_1_230523_HU_p_pl.am</t>
  </si>
  <si>
    <t>MNHNL184871</t>
  </si>
  <si>
    <t>44-GROS-1-250724-LEA+DF-pyr</t>
  </si>
  <si>
    <t>44_GROS_1_250724_LEA+DF_pyr</t>
  </si>
  <si>
    <t>49.837979</t>
  </si>
  <si>
    <t>5.94501</t>
  </si>
  <si>
    <t>MNHNL187682</t>
  </si>
  <si>
    <t>or.no</t>
  </si>
  <si>
    <t>Orthonevra nobilis</t>
  </si>
  <si>
    <t>MNHNL187724</t>
  </si>
  <si>
    <t>260722</t>
  </si>
  <si>
    <t>Loic Msc.</t>
  </si>
  <si>
    <t>Expert_LBB</t>
  </si>
  <si>
    <t>Insekteraich</t>
  </si>
  <si>
    <t>Expert_Insekteraich</t>
  </si>
  <si>
    <t>Other</t>
  </si>
  <si>
    <t>Pan traps 2024</t>
  </si>
  <si>
    <t>total</t>
  </si>
  <si>
    <t>Top 5</t>
  </si>
  <si>
    <t>total of species</t>
  </si>
  <si>
    <t>total per project</t>
  </si>
  <si>
    <t>last backup: 28/10/2025</t>
  </si>
  <si>
    <t>recorder for december 2024</t>
  </si>
  <si>
    <t>total of syrphidae sorted</t>
  </si>
  <si>
    <t>% done</t>
  </si>
  <si>
    <t>Specimens?</t>
  </si>
  <si>
    <t>% of the total</t>
  </si>
  <si>
    <t>Anasimyia femorata</t>
  </si>
  <si>
    <t>Anasimyia interpuncta</t>
  </si>
  <si>
    <t>Anasimyia lunulata</t>
  </si>
  <si>
    <t>Anasimyia transfuga</t>
  </si>
  <si>
    <t>Arctosyrphus willingii</t>
  </si>
  <si>
    <t>Blera eoa</t>
  </si>
  <si>
    <t>Blera fallax</t>
  </si>
  <si>
    <t>Blera nitens</t>
  </si>
  <si>
    <t>Brachyopa atlantea</t>
  </si>
  <si>
    <t>Brachyopa bicolor</t>
  </si>
  <si>
    <t>Brachyopa bimaculosa</t>
  </si>
  <si>
    <t>Brachyopa cinerea</t>
  </si>
  <si>
    <t>Brachyopa dorsata</t>
  </si>
  <si>
    <t>Brachyopa grunewaldensis</t>
  </si>
  <si>
    <t>Brachyopa insensilis</t>
  </si>
  <si>
    <t>Brachyopa maculipennis</t>
  </si>
  <si>
    <t>Brachyopa minima</t>
  </si>
  <si>
    <t>Brachyopa obscura</t>
  </si>
  <si>
    <t>Brachyopa panzeri</t>
  </si>
  <si>
    <t>Brachyopa pilosa</t>
  </si>
  <si>
    <t>Brachyopa plena</t>
  </si>
  <si>
    <t>Brachyopa quadrimaculosa</t>
  </si>
  <si>
    <t>Brachyopa scutellaris</t>
  </si>
  <si>
    <t>Brachyopa silviae</t>
  </si>
  <si>
    <t>Brachyopa vernalis</t>
  </si>
  <si>
    <t>Brachyopa vittata</t>
  </si>
  <si>
    <t>Brachyopa zhelochovtsevi</t>
  </si>
  <si>
    <t>Brachypalpus chrysites</t>
  </si>
  <si>
    <t>Callicera aenea</t>
  </si>
  <si>
    <t>Callicera fagesii</t>
  </si>
  <si>
    <t>Callicera macquarti</t>
  </si>
  <si>
    <t>Callicera scintilla</t>
  </si>
  <si>
    <t>Callicera spinolae</t>
  </si>
  <si>
    <t>Ceriana glaebosa</t>
  </si>
  <si>
    <t>Ceriana vespiformis</t>
  </si>
  <si>
    <t>Chalcosyrphus eumerus</t>
  </si>
  <si>
    <t>Chalcosyrphus femoratus</t>
  </si>
  <si>
    <t>Chalcosyrphus jacobsoni</t>
  </si>
  <si>
    <t>Chalcosyrphus nigripes</t>
  </si>
  <si>
    <t>Chalcosyrphus nitidus</t>
  </si>
  <si>
    <t>Chalcosyrphus obscurus</t>
  </si>
  <si>
    <t>Chalcosyrphus pannonicus</t>
  </si>
  <si>
    <t>Chalcosyrphus piger</t>
  </si>
  <si>
    <t>Chalcosyrphus rufipes</t>
  </si>
  <si>
    <t>Cheilosia aerea</t>
  </si>
  <si>
    <t>Cheilosia ahenea</t>
  </si>
  <si>
    <t>Cheilosia alba</t>
  </si>
  <si>
    <t>Cheilosia albipila</t>
  </si>
  <si>
    <t>Cheilosia albitarsis</t>
  </si>
  <si>
    <t>Cheilosia alpestris</t>
  </si>
  <si>
    <t>Cheilosia alpina</t>
  </si>
  <si>
    <t>Cheilosia andalusiaca</t>
  </si>
  <si>
    <t>Cheilosia angustigenis</t>
  </si>
  <si>
    <t>Cheilosia antiqua</t>
  </si>
  <si>
    <t>Cheilosia aristata</t>
  </si>
  <si>
    <t>Cheilosia balkana</t>
  </si>
  <si>
    <t>Cheilosia barbafacies</t>
  </si>
  <si>
    <t>Cheilosia barbata</t>
  </si>
  <si>
    <t>Cheilosia beckeri</t>
  </si>
  <si>
    <t>Cheilosia bergenstammi</t>
  </si>
  <si>
    <t>Cheilosia brachysoma</t>
  </si>
  <si>
    <t>Cheilosia bracusi</t>
  </si>
  <si>
    <t>Cheilosia brunnipennis</t>
  </si>
  <si>
    <t>Cheilosia caerulescens</t>
  </si>
  <si>
    <t>Cheilosia candida</t>
  </si>
  <si>
    <t>Cheilosia canicularis</t>
  </si>
  <si>
    <t>Cheilosia carbonaria</t>
  </si>
  <si>
    <t>Cheilosia chloris</t>
  </si>
  <si>
    <t>Cheilosia chrysocoma</t>
  </si>
  <si>
    <t>Cheilosia chrysocomus</t>
  </si>
  <si>
    <t>Cheilosia clama</t>
  </si>
  <si>
    <t>Cheilosia clausseni</t>
  </si>
  <si>
    <t>Cheilosia crassiseta</t>
  </si>
  <si>
    <t>Cheilosia cumanica</t>
  </si>
  <si>
    <t>Cheilosia cynocephala</t>
  </si>
  <si>
    <t>Cheilosia derasa</t>
  </si>
  <si>
    <t>Cheilosia fasciata</t>
  </si>
  <si>
    <t>Cheilosia faucis</t>
  </si>
  <si>
    <t>Cheilosia flavipes</t>
  </si>
  <si>
    <t>Cheilosia flavissima</t>
  </si>
  <si>
    <t>Cheilosia fraterna</t>
  </si>
  <si>
    <t>Cheilosia frontalis</t>
  </si>
  <si>
    <t>Cheilosia gagatea</t>
  </si>
  <si>
    <t>Cheilosia gigantea</t>
  </si>
  <si>
    <t>Cheilosia gorodkovi</t>
  </si>
  <si>
    <t>Cheilosia griseifacies</t>
  </si>
  <si>
    <t>Cheilosia griseiventris</t>
  </si>
  <si>
    <t>Cheilosia grisella</t>
  </si>
  <si>
    <t>Cheilosia grossa</t>
  </si>
  <si>
    <t>Cheilosia herculana</t>
  </si>
  <si>
    <t>Cheilosia hercyniae</t>
  </si>
  <si>
    <t>Cheilosia himantopus</t>
  </si>
  <si>
    <t>Cheilosia hypena</t>
  </si>
  <si>
    <t>Cheilosia iberica</t>
  </si>
  <si>
    <t>Cheilosia illustrata</t>
  </si>
  <si>
    <t>Cheilosia impudens</t>
  </si>
  <si>
    <t>Cheilosia ingerae</t>
  </si>
  <si>
    <t>Cheilosia insignis</t>
  </si>
  <si>
    <t>Cheilosia katara</t>
  </si>
  <si>
    <t>Cheilosia kerteszi</t>
  </si>
  <si>
    <t>Cheilosia laeviseta</t>
  </si>
  <si>
    <t>Cheilosia laeviventris</t>
  </si>
  <si>
    <t>Cheilosia lasiopa</t>
  </si>
  <si>
    <t>Cheilosia latifrons</t>
  </si>
  <si>
    <t>Cheilosia latigenis</t>
  </si>
  <si>
    <t>Cheilosia lenis</t>
  </si>
  <si>
    <t>Cheilosia lenta</t>
  </si>
  <si>
    <t>Cheilosia limbicornis</t>
  </si>
  <si>
    <t>Cheilosia loewi</t>
  </si>
  <si>
    <t>Cheilosia longula</t>
  </si>
  <si>
    <t>Cheilosia lucense</t>
  </si>
  <si>
    <t>Cheilosia luteicornis</t>
  </si>
  <si>
    <t>Cheilosia marginata</t>
  </si>
  <si>
    <t>Cheilosia melanopa</t>
  </si>
  <si>
    <t>Cheilosia melanura</t>
  </si>
  <si>
    <t>Cheilosia montana</t>
  </si>
  <si>
    <t>Cheilosia morio</t>
  </si>
  <si>
    <t>Cheilosia mutabilis</t>
  </si>
  <si>
    <t>Cheilosia naruska</t>
  </si>
  <si>
    <t>Cheilosia nebulosa</t>
  </si>
  <si>
    <t>Cheilosia nigripes</t>
  </si>
  <si>
    <t>Cheilosia nivalis</t>
  </si>
  <si>
    <t>Cheilosia orthotricha</t>
  </si>
  <si>
    <t>Cheilosia paralobi</t>
  </si>
  <si>
    <t>Cheilosia pascuorum</t>
  </si>
  <si>
    <t>Cheilosia pedemontana</t>
  </si>
  <si>
    <t>Cheilosia pedestris</t>
  </si>
  <si>
    <t>Cheilosia personata</t>
  </si>
  <si>
    <t>Cheilosia pictipennis</t>
  </si>
  <si>
    <t>Cheilosia pilifer</t>
  </si>
  <si>
    <t>Cheilosia pini</t>
  </si>
  <si>
    <t>Cheilosia psilophthalma</t>
  </si>
  <si>
    <t>Cheilosia pubera</t>
  </si>
  <si>
    <t>Cheilosia ranunculi</t>
  </si>
  <si>
    <t>Cheilosia redi</t>
  </si>
  <si>
    <t>Cheilosia reniformis</t>
  </si>
  <si>
    <t>Cheilosia rhodiolae</t>
  </si>
  <si>
    <t>Cheilosia rhynchops</t>
  </si>
  <si>
    <t>Cheilosia rodgersi</t>
  </si>
  <si>
    <t>Cheilosia ruffipes</t>
  </si>
  <si>
    <t>Cheilosia rufimana</t>
  </si>
  <si>
    <t>Cheilosia sahlbergi</t>
  </si>
  <si>
    <t>Cheilosia schnabli</t>
  </si>
  <si>
    <t>Cheilosia scutellata</t>
  </si>
  <si>
    <t>Cheilosia semifasciata</t>
  </si>
  <si>
    <t>Cheilosia sootryeni</t>
  </si>
  <si>
    <t>Cheilosia subpictipennis</t>
  </si>
  <si>
    <t>Cheilosia thessala</t>
  </si>
  <si>
    <t>Cheilosia tonsa</t>
  </si>
  <si>
    <t>Cheilosia urbanus</t>
  </si>
  <si>
    <t>Cheilosia uviformis</t>
  </si>
  <si>
    <t>Cheilosia vangaveri</t>
  </si>
  <si>
    <t>Cheilosia variabilis</t>
  </si>
  <si>
    <t>Cheilosia varnensis</t>
  </si>
  <si>
    <t>Cheilosia velutina</t>
  </si>
  <si>
    <t>Cheilosia venosa</t>
  </si>
  <si>
    <t>Cheilosia vicina</t>
  </si>
  <si>
    <t>Cheilosia vujici</t>
  </si>
  <si>
    <t>Cheilosia vulpina</t>
  </si>
  <si>
    <t>Chrysogaster basalis</t>
  </si>
  <si>
    <t>Chrysogaster cemiteriorum</t>
  </si>
  <si>
    <t>Chrysogaster coerulea</t>
  </si>
  <si>
    <t>Chrysogaster mediterraneus</t>
  </si>
  <si>
    <t>Chrysogaster musatovi</t>
  </si>
  <si>
    <t>Chrysogaster rondanii</t>
  </si>
  <si>
    <t>Chrysogaster simplex</t>
  </si>
  <si>
    <t>Chrysogaster solstitialis</t>
  </si>
  <si>
    <t>Chrysosyrphus nasutus</t>
  </si>
  <si>
    <t>Chrysosyrphus niger</t>
  </si>
  <si>
    <t>Chrysotoxum cisalpinum</t>
  </si>
  <si>
    <t>Chrysotoxum elegans</t>
  </si>
  <si>
    <t>Chrysotoxum fasciolatum</t>
  </si>
  <si>
    <t>Chrysotoxum gracile</t>
  </si>
  <si>
    <t>Chrysotoxum intermedium</t>
  </si>
  <si>
    <t>Chrysotoxum lessonae</t>
  </si>
  <si>
    <t>Chrysotoxum lineare</t>
  </si>
  <si>
    <t>Chrysotoxum montanum</t>
  </si>
  <si>
    <t>Chrysotoxum octomaculatum</t>
  </si>
  <si>
    <t>Chrysotoxum orthostylum</t>
  </si>
  <si>
    <t>Chrysotoxum parmense</t>
  </si>
  <si>
    <t>Chrysotoxum tomentosum</t>
  </si>
  <si>
    <t>Chrysotoxum triarcuatum</t>
  </si>
  <si>
    <t>Chrysotoxum volaticum</t>
  </si>
  <si>
    <t>Claussenia hispanica</t>
  </si>
  <si>
    <t>Copestylum melleum</t>
  </si>
  <si>
    <t>Criorhina asilica</t>
  </si>
  <si>
    <t>Criorhina floccosa</t>
  </si>
  <si>
    <t>Criorhina pachymera</t>
  </si>
  <si>
    <t>Criorhina ranunculi</t>
  </si>
  <si>
    <t>Cryptopipiza notabila</t>
  </si>
  <si>
    <t>Dasysyrphus corsicanus</t>
  </si>
  <si>
    <t>Dasysyrphus eggeri</t>
  </si>
  <si>
    <t>Dasysyrphus friuliensis</t>
  </si>
  <si>
    <t>Dasysyrphus hilaris</t>
  </si>
  <si>
    <t>Dasysyrphus lenensis</t>
  </si>
  <si>
    <t>Dasysyrphus neovenustus</t>
  </si>
  <si>
    <t>Dasysyrphus nigricornis</t>
  </si>
  <si>
    <t>Dasysyrphus pauxillus</t>
  </si>
  <si>
    <t>Dasysyrphus pinastri</t>
  </si>
  <si>
    <t>Dasysyrphus postclaviger</t>
  </si>
  <si>
    <t>Didea alneti</t>
  </si>
  <si>
    <t>Didea intermedia</t>
  </si>
  <si>
    <t>Doros destillatorius</t>
  </si>
  <si>
    <t>Epistrophe annulitarsis</t>
  </si>
  <si>
    <t>Epistrophe diaphana</t>
  </si>
  <si>
    <t>Epistrophe grossulariae</t>
  </si>
  <si>
    <t>Epistrophe leiophthalma</t>
  </si>
  <si>
    <t>Epistrophe obscuripes</t>
  </si>
  <si>
    <t>Epistrophe ochrostoma</t>
  </si>
  <si>
    <t>Epistrophe olgae</t>
  </si>
  <si>
    <t>Epistrophella coronata</t>
  </si>
  <si>
    <t>Eriozona syrphoides</t>
  </si>
  <si>
    <t>Eristalinus megacephalus</t>
  </si>
  <si>
    <t>Eristalinus taeniops</t>
  </si>
  <si>
    <t>Eristalis alpina</t>
  </si>
  <si>
    <t>Eristalis anthophorina</t>
  </si>
  <si>
    <t>Eristalis cryptarum</t>
  </si>
  <si>
    <t>Eristalis fratercula</t>
  </si>
  <si>
    <t>Eristalis gomojunovae</t>
  </si>
  <si>
    <t>Eristalis hirta</t>
  </si>
  <si>
    <t>Eristalis intricaria</t>
  </si>
  <si>
    <t>Eristalis obscura</t>
  </si>
  <si>
    <t>Eristalis oestracea</t>
  </si>
  <si>
    <t>Eristalis picea</t>
  </si>
  <si>
    <t>Eristalis rossica</t>
  </si>
  <si>
    <t>Eristalis rupium</t>
  </si>
  <si>
    <t>Eristalis tecta</t>
  </si>
  <si>
    <t>Eumerus alpinus</t>
  </si>
  <si>
    <t>Eumerus arctus</t>
  </si>
  <si>
    <t>Eumerus argyropus</t>
  </si>
  <si>
    <t>Eumerus armatus</t>
  </si>
  <si>
    <t>Eumerus aurofinis</t>
  </si>
  <si>
    <t>Eumerus azabense</t>
  </si>
  <si>
    <t>Eumerus banaticus</t>
  </si>
  <si>
    <t>Eumerus barbarus</t>
  </si>
  <si>
    <t>Eumerus basalis</t>
  </si>
  <si>
    <t>Eumerus bayardi</t>
  </si>
  <si>
    <t>Eumerus bicornis</t>
  </si>
  <si>
    <t>Eumerus bifurcatus</t>
  </si>
  <si>
    <t>Eumerus caballeroi</t>
  </si>
  <si>
    <t>Eumerus canariensis</t>
  </si>
  <si>
    <t>Eumerus claripennis</t>
  </si>
  <si>
    <t>Eumerus clavatus</t>
  </si>
  <si>
    <t>Eumerus consimilis</t>
  </si>
  <si>
    <t>Eumerus crassus</t>
  </si>
  <si>
    <t>Eumerus crispus</t>
  </si>
  <si>
    <t>Eumerus dubius</t>
  </si>
  <si>
    <t>Eumerus emarginatus</t>
  </si>
  <si>
    <t>Eumerus etnensis</t>
  </si>
  <si>
    <t>Eumerus excisus</t>
  </si>
  <si>
    <t>Eumerus flavitarsis</t>
  </si>
  <si>
    <t>Eumerus gibbosus</t>
  </si>
  <si>
    <t>Eumerus grallator</t>
  </si>
  <si>
    <t>Eumerus grandis</t>
  </si>
  <si>
    <t>Eumerus hispanicus</t>
  </si>
  <si>
    <t>Eumerus hispidus</t>
  </si>
  <si>
    <t>Eumerus hungaricus</t>
  </si>
  <si>
    <t>Eumerus incisus</t>
  </si>
  <si>
    <t>Eumerus karyates</t>
  </si>
  <si>
    <t>Eumerus latitarsis</t>
  </si>
  <si>
    <t>Eumerus longicornis</t>
  </si>
  <si>
    <t>Eumerus lucidus</t>
  </si>
  <si>
    <t>Eumerus minotaurus</t>
  </si>
  <si>
    <t>Eumerus montanum</t>
  </si>
  <si>
    <t>Eumerus narcissi</t>
  </si>
  <si>
    <t>Eumerus niehuisi</t>
  </si>
  <si>
    <t>Eumerus nigrorufus</t>
  </si>
  <si>
    <t>Eumerus nivariae</t>
  </si>
  <si>
    <t>Eumerus niveitibia</t>
  </si>
  <si>
    <t>Eumerus nudus</t>
  </si>
  <si>
    <t>Eumerus obliquus</t>
  </si>
  <si>
    <t>Eumerus olivaceus</t>
  </si>
  <si>
    <t>Eumerus ovatus</t>
  </si>
  <si>
    <t>Eumerus pannonicus</t>
  </si>
  <si>
    <t>Eumerus pauper</t>
  </si>
  <si>
    <t>Eumerus phaeacus</t>
  </si>
  <si>
    <t>Eumerus pulchellus</t>
  </si>
  <si>
    <t>Eumerus purpurariae</t>
  </si>
  <si>
    <t>Eumerus purpureus</t>
  </si>
  <si>
    <t>Eumerus pusillus</t>
  </si>
  <si>
    <t>Eumerus richteri</t>
  </si>
  <si>
    <t>Eumerus rubrum</t>
  </si>
  <si>
    <t>Eumerus ruficornis</t>
  </si>
  <si>
    <t>Eumerus rusticus</t>
  </si>
  <si>
    <t>Eumerus sabulonum</t>
  </si>
  <si>
    <t>Eumerus santosabreui</t>
  </si>
  <si>
    <t>Eumerus sicilianus</t>
  </si>
  <si>
    <t>Eumerus sinuatus</t>
  </si>
  <si>
    <t>Eumerus sogdianus</t>
  </si>
  <si>
    <t>Eumerus subornatus</t>
  </si>
  <si>
    <t>Eumerus sulcitibius</t>
  </si>
  <si>
    <t>Eumerus tarsalis</t>
  </si>
  <si>
    <t>Eumerus tauricus</t>
  </si>
  <si>
    <t>Eumerus tenuitarsis</t>
  </si>
  <si>
    <t>Eumerus torsicus</t>
  </si>
  <si>
    <t>Eumerus truncatus</t>
  </si>
  <si>
    <t>Eumerus uncipes</t>
  </si>
  <si>
    <t>Eumerus vandenberghei</t>
  </si>
  <si>
    <t>Eumerus vestitus</t>
  </si>
  <si>
    <t>Eupeodes abiskoensis</t>
  </si>
  <si>
    <t>Eupeodes biciki</t>
  </si>
  <si>
    <t>Eupeodes bucculatus</t>
  </si>
  <si>
    <t>Eupeodes curtus</t>
  </si>
  <si>
    <t>Eupeodes duseki</t>
  </si>
  <si>
    <t>Eupeodes flaviceps</t>
  </si>
  <si>
    <t>Eupeodes frequens</t>
  </si>
  <si>
    <t>Eupeodes goeldlini</t>
  </si>
  <si>
    <t>Eupeodes lambecki</t>
  </si>
  <si>
    <t>Eupeodes lucasi</t>
  </si>
  <si>
    <t>Eupeodes lundbecki</t>
  </si>
  <si>
    <t>Eupeodes nielseni</t>
  </si>
  <si>
    <t>Eupeodes nuba</t>
  </si>
  <si>
    <t>Eupeodes punctifer</t>
  </si>
  <si>
    <t>Eupeodes rufipunctatus</t>
  </si>
  <si>
    <t>Eupeodes tirolensis</t>
  </si>
  <si>
    <t>Eupeodes vandergooti</t>
  </si>
  <si>
    <t>Eupeodes vockerothi</t>
  </si>
  <si>
    <t>Ferdinandea aurea</t>
  </si>
  <si>
    <t>Ferdinandea fumipennis</t>
  </si>
  <si>
    <t>Hammerschmidtia ferruginea</t>
  </si>
  <si>
    <t>Hammerschmidtia ingrica</t>
  </si>
  <si>
    <t>Helophilus affinis</t>
  </si>
  <si>
    <t>Helophilus bottnicus</t>
  </si>
  <si>
    <t>Helophilus continuus</t>
  </si>
  <si>
    <t>Helophilus groenlandicus</t>
  </si>
  <si>
    <t>Helophilus lapponicus</t>
  </si>
  <si>
    <t>Heringia adpropinquans</t>
  </si>
  <si>
    <t>Heringia heringi</t>
  </si>
  <si>
    <t>Ischiodon aegyptius</t>
  </si>
  <si>
    <t>Ischiodon scutellaris</t>
  </si>
  <si>
    <t>Ischyroptera bipilosa</t>
  </si>
  <si>
    <t>Katara connexa</t>
  </si>
  <si>
    <t>Lejogaster metallina</t>
  </si>
  <si>
    <t>Lejogaster tarsata</t>
  </si>
  <si>
    <t>Lejops vittatus</t>
  </si>
  <si>
    <t>Lejota korsakovi</t>
  </si>
  <si>
    <t>Lejota ruficornis</t>
  </si>
  <si>
    <t>Leucozona glaucia</t>
  </si>
  <si>
    <t>Leucozona inopinata</t>
  </si>
  <si>
    <t>Leucozona laternaria</t>
  </si>
  <si>
    <t>Mallota dusmeti</t>
  </si>
  <si>
    <t>Mallota eurasiatica</t>
  </si>
  <si>
    <t>Mallota fuciformis</t>
  </si>
  <si>
    <t>Mallota megilliformis</t>
  </si>
  <si>
    <t>Mallota rossica</t>
  </si>
  <si>
    <t>Mallota tricolor</t>
  </si>
  <si>
    <t>Megasyrphus erraticus</t>
  </si>
  <si>
    <t>Melangyna arctica</t>
  </si>
  <si>
    <t>Melangyna barbifrons</t>
  </si>
  <si>
    <t>Melangyna coei</t>
  </si>
  <si>
    <t>Melangyna compositarum</t>
  </si>
  <si>
    <t>Melangyna ericarum</t>
  </si>
  <si>
    <t>Melangyna labiatarum</t>
  </si>
  <si>
    <t>Melangyna lucifera</t>
  </si>
  <si>
    <t>Melangyna pavlovskyi</t>
  </si>
  <si>
    <t>Melangyna quadrimaculata</t>
  </si>
  <si>
    <t>Melangyna umbellatarum</t>
  </si>
  <si>
    <t>Melanogaster aerosa</t>
  </si>
  <si>
    <t>Melanogaster baetica</t>
  </si>
  <si>
    <t>Melanogaster curvistylus</t>
  </si>
  <si>
    <t>Melanogaster jaroslavensis</t>
  </si>
  <si>
    <t>Melanogaster nigricans</t>
  </si>
  <si>
    <t>Melanogaster parumplicata</t>
  </si>
  <si>
    <t>Melanogaster tumescens</t>
  </si>
  <si>
    <t>Melanostoma certum</t>
  </si>
  <si>
    <t>Melanostoma incompletum</t>
  </si>
  <si>
    <t>Melanostoma mellarium</t>
  </si>
  <si>
    <t>Melanostoma wollastoni</t>
  </si>
  <si>
    <t>Meligramma cingulatum</t>
  </si>
  <si>
    <t>Meligramma guttatum</t>
  </si>
  <si>
    <t>Meliscaeva auricollis var. maculicornis</t>
  </si>
  <si>
    <t>Meliscaeva cinctella</t>
  </si>
  <si>
    <t>Merodon aberrans</t>
  </si>
  <si>
    <t>Merodon abruzzensis</t>
  </si>
  <si>
    <t>Merodon adriaticus</t>
  </si>
  <si>
    <t>Merodon aerarius</t>
  </si>
  <si>
    <t>Merodon alagoezicus</t>
  </si>
  <si>
    <t>Merodon albifasciatus</t>
  </si>
  <si>
    <t>Merodon albifrons</t>
  </si>
  <si>
    <t>Merodon alexandri</t>
  </si>
  <si>
    <t>Merodon ambiguus</t>
  </si>
  <si>
    <t>Merodon analis</t>
  </si>
  <si>
    <t>Merodon andriotes</t>
  </si>
  <si>
    <t>Merodon antonioi</t>
  </si>
  <si>
    <t>Merodon armipes</t>
  </si>
  <si>
    <t>Merodon arundanus</t>
  </si>
  <si>
    <t>Merodon atratus</t>
  </si>
  <si>
    <t>Merodon atricapillatus</t>
  </si>
  <si>
    <t>Merodon aureus</t>
  </si>
  <si>
    <t>Merodon aurifer</t>
  </si>
  <si>
    <t>Merodon auripes</t>
  </si>
  <si>
    <t>Merodon avidus</t>
  </si>
  <si>
    <t>Merodon balkanicus</t>
  </si>
  <si>
    <t>Merodon bessarabicus</t>
  </si>
  <si>
    <t>Merodon cabanerensis</t>
  </si>
  <si>
    <t>Merodon caerulescens</t>
  </si>
  <si>
    <t>Merodon calcaratus</t>
  </si>
  <si>
    <t>Merodon calidus</t>
  </si>
  <si>
    <t>Merodon chalybeatus</t>
  </si>
  <si>
    <t>Merodon chalybeus</t>
  </si>
  <si>
    <t>Merodon chrysotrichos</t>
  </si>
  <si>
    <t>Merodon cinereus</t>
  </si>
  <si>
    <t>Merodon clavipes</t>
  </si>
  <si>
    <t>Merodon clunipes</t>
  </si>
  <si>
    <t>Merodon confinium</t>
  </si>
  <si>
    <t>Merodon confusus</t>
  </si>
  <si>
    <t>Merodon constans</t>
  </si>
  <si>
    <t>Merodon crassifemoris</t>
  </si>
  <si>
    <t>Merodon crypticus</t>
  </si>
  <si>
    <t>Merodon desuturinus</t>
  </si>
  <si>
    <t>Merodon dobrogensis</t>
  </si>
  <si>
    <t>Merodon dzhalitae</t>
  </si>
  <si>
    <t>Merodon eques</t>
  </si>
  <si>
    <t>Merodon erivanicus</t>
  </si>
  <si>
    <t>Merodon erymanthius</t>
  </si>
  <si>
    <t>Merodon escorialensis</t>
  </si>
  <si>
    <t>Merodon euri</t>
  </si>
  <si>
    <t>Merodon femoratoides</t>
  </si>
  <si>
    <t>Merodon femoratus</t>
  </si>
  <si>
    <t>Merodon flavicornis</t>
  </si>
  <si>
    <t>Merodon flavus</t>
  </si>
  <si>
    <t>Merodon funestus</t>
  </si>
  <si>
    <t>Merodon gallicus</t>
  </si>
  <si>
    <t>Merodon geniculatus</t>
  </si>
  <si>
    <t>Merodon hamifer</t>
  </si>
  <si>
    <t>Merodon hirtus</t>
  </si>
  <si>
    <t>Merodon hoplitis</t>
  </si>
  <si>
    <t>Merodon ibericus</t>
  </si>
  <si>
    <t>Merodon italicus</t>
  </si>
  <si>
    <t>Merodon kozufensis</t>
  </si>
  <si>
    <t>Merodon latifemoris</t>
  </si>
  <si>
    <t>Merodon legionensis</t>
  </si>
  <si>
    <t>Merodon loewi</t>
  </si>
  <si>
    <t>Merodon longisetus</t>
  </si>
  <si>
    <t>Merodon longispinus</t>
  </si>
  <si>
    <t>Merodon luteihumerus</t>
  </si>
  <si>
    <t>Merodon luteofasciatus</t>
  </si>
  <si>
    <t>Merodon luteomaculatus</t>
  </si>
  <si>
    <t>Merodon makrisi</t>
  </si>
  <si>
    <t>Merodon medium</t>
  </si>
  <si>
    <t>Merodon megavidus</t>
  </si>
  <si>
    <t>Merodon minutus</t>
  </si>
  <si>
    <t>Merodon nanus</t>
  </si>
  <si>
    <t>Merodon natans</t>
  </si>
  <si>
    <t>Merodon naxius</t>
  </si>
  <si>
    <t>Merodon neofasciatus</t>
  </si>
  <si>
    <t>Merodon neolydicus</t>
  </si>
  <si>
    <t>Merodon neonanus</t>
  </si>
  <si>
    <t>Merodon nigritarsis</t>
  </si>
  <si>
    <t>Merodon nisi</t>
  </si>
  <si>
    <t>Merodon nitens</t>
  </si>
  <si>
    <t>Merodon obscuritarsis</t>
  </si>
  <si>
    <t>Merodon olympius</t>
  </si>
  <si>
    <t>Merodon opacus</t>
  </si>
  <si>
    <t>Merodon orjensis</t>
  </si>
  <si>
    <t>Merodon ottomanus</t>
  </si>
  <si>
    <t>Merodon papillus</t>
  </si>
  <si>
    <t>Merodon parietum</t>
  </si>
  <si>
    <t>Merodon peloponnesius</t>
  </si>
  <si>
    <t>Merodon planiceps</t>
  </si>
  <si>
    <t>Merodon pruni</t>
  </si>
  <si>
    <t>Merodon pulveris</t>
  </si>
  <si>
    <t>Merodon pumilus</t>
  </si>
  <si>
    <t>Merodon puniceus</t>
  </si>
  <si>
    <t>Merodon quercetorum</t>
  </si>
  <si>
    <t>Merodon rasicus</t>
  </si>
  <si>
    <t>Merodon robustus</t>
  </si>
  <si>
    <t>Merodon rojoi</t>
  </si>
  <si>
    <t>Merodon rubidiventris</t>
  </si>
  <si>
    <t>Merodon ruficornis</t>
  </si>
  <si>
    <t>Merodon rufipes</t>
  </si>
  <si>
    <t>Merodon rufus</t>
  </si>
  <si>
    <t>Merodon sacki</t>
  </si>
  <si>
    <t>Merodon sapphous</t>
  </si>
  <si>
    <t>Merodon segetum</t>
  </si>
  <si>
    <t>Merodon serrulatus</t>
  </si>
  <si>
    <t>Merodon spineus</t>
  </si>
  <si>
    <t>Merodon spinitarsis</t>
  </si>
  <si>
    <t>Merodon telmateia</t>
  </si>
  <si>
    <t>Merodon teruelensis</t>
  </si>
  <si>
    <t>Merodon testaceus</t>
  </si>
  <si>
    <t>Merodon toscanus</t>
  </si>
  <si>
    <t>Merodon trebevicensis</t>
  </si>
  <si>
    <t>Merodon triangulum</t>
  </si>
  <si>
    <t>Merodon trochantericus</t>
  </si>
  <si>
    <t>Merodon unguicornis</t>
  </si>
  <si>
    <t>Merodon unicolor</t>
  </si>
  <si>
    <t>Merodon velox</t>
  </si>
  <si>
    <t>Merodon virgatus</t>
  </si>
  <si>
    <t>Merodon vladimiri</t>
  </si>
  <si>
    <t>Mesembrius peregrinus</t>
  </si>
  <si>
    <t>Microdon analis</t>
  </si>
  <si>
    <t>Microdon major</t>
  </si>
  <si>
    <t>Microdon miki</t>
  </si>
  <si>
    <t>Microdon mutabilis</t>
  </si>
  <si>
    <t>Microdon myrmicae</t>
  </si>
  <si>
    <t>Milesia crabroniformis</t>
  </si>
  <si>
    <t>not in N-W EU</t>
  </si>
  <si>
    <t>Milesia cretica</t>
  </si>
  <si>
    <t>Milesia semiluctifera</t>
  </si>
  <si>
    <t>Myathropa usta</t>
  </si>
  <si>
    <t>Myolepta difformis</t>
  </si>
  <si>
    <t>Myolepta dubia</t>
  </si>
  <si>
    <t>Myolepta nigritarsis</t>
  </si>
  <si>
    <t>Myolepta obscura</t>
  </si>
  <si>
    <t>Myolepta potens</t>
  </si>
  <si>
    <t>Myolepta trojana</t>
  </si>
  <si>
    <t>Myolepta vara</t>
  </si>
  <si>
    <t>Neoascia annexa</t>
  </si>
  <si>
    <t>Neoascia balearensis</t>
  </si>
  <si>
    <t>Neoascia geniculata</t>
  </si>
  <si>
    <t>Neoascia interrupta</t>
  </si>
  <si>
    <t>Neoascia obliqua</t>
  </si>
  <si>
    <t>Neoascia subchalybea</t>
  </si>
  <si>
    <t>Neoascia unifasciata</t>
  </si>
  <si>
    <t>Neocnemodon brevidens</t>
  </si>
  <si>
    <t>Neocnemodon fulvimanus</t>
  </si>
  <si>
    <t>Neocnemodon larusi</t>
  </si>
  <si>
    <t>Neocnemodon latitarsis</t>
  </si>
  <si>
    <t>Neocnemodon pubescens</t>
  </si>
  <si>
    <t>Neocnemodon verrucula</t>
  </si>
  <si>
    <t>Orthonevra arcana</t>
  </si>
  <si>
    <t>Orthonevra auritarsis</t>
  </si>
  <si>
    <t>Orthonevra brevicornis</t>
  </si>
  <si>
    <t>Orthonevra elegans</t>
  </si>
  <si>
    <t>Orthonevra erythrogona</t>
  </si>
  <si>
    <t>Orthonevra frontalis</t>
  </si>
  <si>
    <t>Orthonevra gemmula</t>
  </si>
  <si>
    <t>Orthonevra geniculata</t>
  </si>
  <si>
    <t>Orthonevra incisa</t>
  </si>
  <si>
    <t>Orthonevra intermedia</t>
  </si>
  <si>
    <t>Orthonevra montana</t>
  </si>
  <si>
    <t>Orthonevra plumbago</t>
  </si>
  <si>
    <t>Orthonevra shusteri</t>
  </si>
  <si>
    <t>Orthonevra stackelbergi</t>
  </si>
  <si>
    <t>Orthonevra tristis</t>
  </si>
  <si>
    <t>Palumbia bellierii</t>
  </si>
  <si>
    <t>Paragus absidatus</t>
  </si>
  <si>
    <t>Paragus albifrons</t>
  </si>
  <si>
    <t>Paragus albipes</t>
  </si>
  <si>
    <t>Paragus ascoensis</t>
  </si>
  <si>
    <t>Paragus bicolor</t>
  </si>
  <si>
    <t>Paragus bradescui</t>
  </si>
  <si>
    <t>Paragus cinctus</t>
  </si>
  <si>
    <t>Paragus coadunatus</t>
  </si>
  <si>
    <t>Paragus compeditus</t>
  </si>
  <si>
    <t>Paragus constrictus</t>
  </si>
  <si>
    <t>Paragus finitimus</t>
  </si>
  <si>
    <t>Paragus glumaci</t>
  </si>
  <si>
    <t>Paragus haemorrhous</t>
  </si>
  <si>
    <t>Paragus hermonensis</t>
  </si>
  <si>
    <t>Paragus hyalopteri</t>
  </si>
  <si>
    <t>Paragus kopdagensis</t>
  </si>
  <si>
    <t>Paragus majoranae</t>
  </si>
  <si>
    <t>Paragus medeae</t>
  </si>
  <si>
    <t>Paragus oltenicus</t>
  </si>
  <si>
    <t>Paragus punctulatus</t>
  </si>
  <si>
    <t>Paragus sexarcuatus</t>
  </si>
  <si>
    <t>Paragus strigatus</t>
  </si>
  <si>
    <t>Paragus testaceus</t>
  </si>
  <si>
    <t>Paragus thracusi</t>
  </si>
  <si>
    <t>Paragus tibialis</t>
  </si>
  <si>
    <t>Paragus vandergooti</t>
  </si>
  <si>
    <t>Parasyrphus annulatus</t>
  </si>
  <si>
    <t>Parasyrphus groenlandicus</t>
  </si>
  <si>
    <t>Parasyrphus kirgizorum</t>
  </si>
  <si>
    <t>Parasyrphus lineola</t>
  </si>
  <si>
    <t>Parasyrphus macularis</t>
  </si>
  <si>
    <t>Parasyrphus malinellus</t>
  </si>
  <si>
    <t>Parasyrphus nigritarsis</t>
  </si>
  <si>
    <t>Parasyrphus proximus</t>
  </si>
  <si>
    <t>Parasyrphus tarsatus</t>
  </si>
  <si>
    <t>Parhelophilus consimilis</t>
  </si>
  <si>
    <t>Parhelophilus crococoronatus</t>
  </si>
  <si>
    <t>Pelecocera caledonica</t>
  </si>
  <si>
    <t>Pelecocera garrigae</t>
  </si>
  <si>
    <t>Pelecocera hederae</t>
  </si>
  <si>
    <t>Pelecocera lusitanica</t>
  </si>
  <si>
    <t>Pelecocera nigricornis</t>
  </si>
  <si>
    <t>Pelecocera pruinosomaculata</t>
  </si>
  <si>
    <t>Pelecocera scaevoides</t>
  </si>
  <si>
    <t>Pelecocera tricincta</t>
  </si>
  <si>
    <t>Philhelius aeginae</t>
  </si>
  <si>
    <t>Philhelius laetus</t>
  </si>
  <si>
    <t>Philhelius marginalis</t>
  </si>
  <si>
    <t>Philhelius pedissequua</t>
  </si>
  <si>
    <t>Philhelius pilosus</t>
  </si>
  <si>
    <t>Pipiza accola</t>
  </si>
  <si>
    <t>Pipiza austriaca</t>
  </si>
  <si>
    <t>Pipiza carbonaria</t>
  </si>
  <si>
    <t>Pipiza fasciata</t>
  </si>
  <si>
    <t>Pipiza laurusi</t>
  </si>
  <si>
    <t>Pipiza lugubris</t>
  </si>
  <si>
    <t>Pipiza luteibarba</t>
  </si>
  <si>
    <t>Pipiza notata</t>
  </si>
  <si>
    <t>Pipiza quadrimaculata</t>
  </si>
  <si>
    <t>Pipizella annulata</t>
  </si>
  <si>
    <t>Pipizella bispina</t>
  </si>
  <si>
    <t>Pipizella brevis</t>
  </si>
  <si>
    <t>Pipizella calabra</t>
  </si>
  <si>
    <t>Pipizella cantabrica</t>
  </si>
  <si>
    <t>Pipizella certa</t>
  </si>
  <si>
    <t>Pipizella divicoi</t>
  </si>
  <si>
    <t>Pipizella elegantissima</t>
  </si>
  <si>
    <t>Pipizella lyneborgi</t>
  </si>
  <si>
    <t>Pipizella maculipennis</t>
  </si>
  <si>
    <t>Pipizella mongolorum</t>
  </si>
  <si>
    <t>Pipizella nataliae</t>
  </si>
  <si>
    <t>Pipizella nigriana</t>
  </si>
  <si>
    <t>Pipizella obscura</t>
  </si>
  <si>
    <t>Pipizella pennina</t>
  </si>
  <si>
    <t>Pipizella siciliana</t>
  </si>
  <si>
    <t>Pipizella speighti</t>
  </si>
  <si>
    <t>Pipizella thapsiana</t>
  </si>
  <si>
    <t>Pipizella zeneggenensis</t>
  </si>
  <si>
    <t>Pipizella zloti</t>
  </si>
  <si>
    <t>Platycheirus abruzzensis</t>
  </si>
  <si>
    <t>Platycheirus aeratus</t>
  </si>
  <si>
    <t>Platycheirus altomontis</t>
  </si>
  <si>
    <t>Platycheirus amplus</t>
  </si>
  <si>
    <t>Platycheirus angustipes</t>
  </si>
  <si>
    <t>Platycheirus aurolateralis</t>
  </si>
  <si>
    <t>Platycheirus brunnifrons</t>
  </si>
  <si>
    <t>Platycheirus caesius</t>
  </si>
  <si>
    <t>Platycheirus chilosia</t>
  </si>
  <si>
    <t>Platycheirus ciliatus</t>
  </si>
  <si>
    <t>Platycheirus cintoensis</t>
  </si>
  <si>
    <t>Platycheirus clausseni</t>
  </si>
  <si>
    <t>Platycheirus complicatus</t>
  </si>
  <si>
    <t>Platycheirus discimanus</t>
  </si>
  <si>
    <t>Platycheirus fasciculatus</t>
  </si>
  <si>
    <t>Platycheirus fimbriatus</t>
  </si>
  <si>
    <t>Platycheirus fulviventris</t>
  </si>
  <si>
    <t>Platycheirus goeldlini</t>
  </si>
  <si>
    <t>Platycheirus groenlandicus</t>
  </si>
  <si>
    <t>Platycheirus hyperboreus</t>
  </si>
  <si>
    <t>Platycheirus immaculatus</t>
  </si>
  <si>
    <t>Platycheirus islandicus</t>
  </si>
  <si>
    <t>Platycheirus jaerensis</t>
  </si>
  <si>
    <t>Platycheirus kittilaensis</t>
  </si>
  <si>
    <t>Platycheirus laskai</t>
  </si>
  <si>
    <t>Platycheirus latimanus</t>
  </si>
  <si>
    <t>Platycheirus lundbecki</t>
  </si>
  <si>
    <t>Platycheirus magadanensis</t>
  </si>
  <si>
    <t>Platycheirus manicatus</t>
  </si>
  <si>
    <t>Platycheirus marokkanus</t>
  </si>
  <si>
    <t>Platycheirus melanopsis</t>
  </si>
  <si>
    <t>Platycheirus meridimontanus</t>
  </si>
  <si>
    <t>Platycheirus modestus</t>
  </si>
  <si>
    <t>Platycheirus muelleri</t>
  </si>
  <si>
    <t>Platycheirus naso</t>
  </si>
  <si>
    <t>Platycheirus nielseni</t>
  </si>
  <si>
    <t>Platycheirus nigrofemoratus</t>
  </si>
  <si>
    <t>Platycheirus occultus</t>
  </si>
  <si>
    <t>Platycheirus parmatus</t>
  </si>
  <si>
    <t>Platycheirus perpallidus</t>
  </si>
  <si>
    <t>Platycheirus podagratus</t>
  </si>
  <si>
    <t>Platycheirus ramsarensis</t>
  </si>
  <si>
    <t>Platycheirus scambus</t>
  </si>
  <si>
    <t>Platycheirus sibiricus</t>
  </si>
  <si>
    <t>Platycheirus sigiktae</t>
  </si>
  <si>
    <t>Platycheirus speighti</t>
  </si>
  <si>
    <t>Platycheirus splendidus</t>
  </si>
  <si>
    <t>Platycheirus sticticus</t>
  </si>
  <si>
    <t>Platycheirus subambiguus</t>
  </si>
  <si>
    <t>Platycheirus subordinatus</t>
  </si>
  <si>
    <t>Platycheirus tarsalis</t>
  </si>
  <si>
    <t>Platycheirus tatricus</t>
  </si>
  <si>
    <t>Platycheirus torei</t>
  </si>
  <si>
    <t>Platycheirus transfugus</t>
  </si>
  <si>
    <t>Platycheirus urakawensis</t>
  </si>
  <si>
    <t>Platycheirus varipes</t>
  </si>
  <si>
    <t>Platynochaetus macquarti</t>
  </si>
  <si>
    <t>Platynochaetus setosus</t>
  </si>
  <si>
    <t>Pocota personata</t>
  </si>
  <si>
    <t>Portevinia maculata</t>
  </si>
  <si>
    <t>Primocerioides regale</t>
  </si>
  <si>
    <t>Psarus abdominalis</t>
  </si>
  <si>
    <t>Pseudodoros nigricollis</t>
  </si>
  <si>
    <t>Pseudopelecocera latifrons</t>
  </si>
  <si>
    <t>Psilota aegeae</t>
  </si>
  <si>
    <t>Psilota anthracina</t>
  </si>
  <si>
    <t>Psilota atra</t>
  </si>
  <si>
    <t>Psilota exilistyla</t>
  </si>
  <si>
    <t>Psilota innupta</t>
  </si>
  <si>
    <t>Psilota nana</t>
  </si>
  <si>
    <t>Rhingia borealis</t>
  </si>
  <si>
    <t>Riponnensia daccordii</t>
  </si>
  <si>
    <t>Riponnensia insignis</t>
  </si>
  <si>
    <t>Riponnensia longicornis</t>
  </si>
  <si>
    <t>Riponnensia morini</t>
  </si>
  <si>
    <t>Riponnensia splendens</t>
  </si>
  <si>
    <t>Rohdendorfia alpina</t>
  </si>
  <si>
    <t>Scaeva albomaculata</t>
  </si>
  <si>
    <t>Scaeva mecogramma</t>
  </si>
  <si>
    <t>Sericomyia arctica</t>
  </si>
  <si>
    <t>Sericomyia bequaerti</t>
  </si>
  <si>
    <t>Sericomyia bombiformis</t>
  </si>
  <si>
    <t>Sericomyia hispanica</t>
  </si>
  <si>
    <t>Sericomyia jakutica</t>
  </si>
  <si>
    <t>Sericomyia lappona</t>
  </si>
  <si>
    <t>Sericomyia nigra</t>
  </si>
  <si>
    <t>Sericomyia tolli</t>
  </si>
  <si>
    <t>Spazigaster ambulans</t>
  </si>
  <si>
    <t>Sphaerophoria abbreviata</t>
  </si>
  <si>
    <t>Sphaerophoria bankowskae</t>
  </si>
  <si>
    <t>Sphaerophoria batava</t>
  </si>
  <si>
    <t>Sphaerophoria bengalensis</t>
  </si>
  <si>
    <t>Sphaerophoria boreoalpina</t>
  </si>
  <si>
    <t>Sphaerophoria chongjini</t>
  </si>
  <si>
    <t>Sphaerophoria estebani</t>
  </si>
  <si>
    <t>Sphaerophoria fatarum</t>
  </si>
  <si>
    <t>Sphaerophoria infuscata</t>
  </si>
  <si>
    <t>Sphaerophoria interrupta</t>
  </si>
  <si>
    <t>Sphaerophoria kaa</t>
  </si>
  <si>
    <t>Sphaerophoria laurae</t>
  </si>
  <si>
    <t>Sphaerophoria loewi</t>
  </si>
  <si>
    <t>Sphaerophoria nigra</t>
  </si>
  <si>
    <t>Sphaerophoria pallidula</t>
  </si>
  <si>
    <t>Sphaerophoria philanthus</t>
  </si>
  <si>
    <t>Sphaerophoria potentillae</t>
  </si>
  <si>
    <t>Sphaerophoria shirchan</t>
  </si>
  <si>
    <t>Sphaerophoria virgata</t>
  </si>
  <si>
    <t>Sphecomyia vespiformis</t>
  </si>
  <si>
    <t>Sphegina atrolutea</t>
  </si>
  <si>
    <t>Sphegina clavata</t>
  </si>
  <si>
    <t>Sphegina clunipes</t>
  </si>
  <si>
    <t>Sphegina cornifera</t>
  </si>
  <si>
    <t>Sphegina elegans</t>
  </si>
  <si>
    <t>Sphegina latifrons</t>
  </si>
  <si>
    <t>Sphegina limbipennis</t>
  </si>
  <si>
    <t>Sphegina montana</t>
  </si>
  <si>
    <t>Sphegina obscurifacies</t>
  </si>
  <si>
    <t>Sphegina platychira</t>
  </si>
  <si>
    <t>Sphegina sibirica</t>
  </si>
  <si>
    <t>Sphegina spheginea</t>
  </si>
  <si>
    <t>Sphegina sublatifrons</t>
  </si>
  <si>
    <t>Sphegina varifacies</t>
  </si>
  <si>
    <t>Sphegina verecunda</t>
  </si>
  <si>
    <t>Sphiximorpha euprosopa</t>
  </si>
  <si>
    <t>Sphiximorpha garibaldii</t>
  </si>
  <si>
    <t>Sphiximorpha petronillae</t>
  </si>
  <si>
    <t>Spilomyia digitata</t>
  </si>
  <si>
    <t>Spilomyia diophthalma</t>
  </si>
  <si>
    <t>Spilomyia graciosa</t>
  </si>
  <si>
    <t>Spilomyia manicata</t>
  </si>
  <si>
    <t>Spilomyia maxima</t>
  </si>
  <si>
    <t>Spilomyia saltuum</t>
  </si>
  <si>
    <t>Spilomyia triangulata</t>
  </si>
  <si>
    <t>Syritta flaviventris</t>
  </si>
  <si>
    <t>Syritta vittata</t>
  </si>
  <si>
    <t>Syrphocheilosia claviventris</t>
  </si>
  <si>
    <t>Syrphus admirandus</t>
  </si>
  <si>
    <t>Syrphus attenuatus</t>
  </si>
  <si>
    <t>Syrphus auberti</t>
  </si>
  <si>
    <t>Syrphus nitidifrons</t>
  </si>
  <si>
    <t>Syrphus rectus</t>
  </si>
  <si>
    <t>Syrphus sexmaculatus</t>
  </si>
  <si>
    <t>Syrphus stackelbergi</t>
  </si>
  <si>
    <t>Temnostoma angustistriatum</t>
  </si>
  <si>
    <t>Temnostoma apiforme</t>
  </si>
  <si>
    <t>Temnostoma carens</t>
  </si>
  <si>
    <t>Temnostoma meridionale</t>
  </si>
  <si>
    <t>Temnostoma sericomyiaeforme</t>
  </si>
  <si>
    <t>Trichopsomyia flavitarsis</t>
  </si>
  <si>
    <t>Trichopsomyia lucida</t>
  </si>
  <si>
    <t>Triglyphus escalerai</t>
  </si>
  <si>
    <t>Tropidia fasciata</t>
  </si>
  <si>
    <t>Volucella elegans</t>
  </si>
  <si>
    <t>Xanthandrus azorensis</t>
  </si>
  <si>
    <t>Xanthandrus babyssa</t>
  </si>
  <si>
    <t>Xylota abiens</t>
  </si>
  <si>
    <t>Xylota caeruleiventris</t>
  </si>
  <si>
    <t>Xylota ignava</t>
  </si>
  <si>
    <t>Xylota jakutorum</t>
  </si>
  <si>
    <t>Xylota meigeniana</t>
  </si>
  <si>
    <t>Xylota suecica</t>
  </si>
  <si>
    <t>Xylota tarda</t>
  </si>
  <si>
    <t>Xylota triangularis</t>
  </si>
  <si>
    <t>128_1_200722_C3D_p_pi.no</t>
  </si>
  <si>
    <t>83_2_310822_C2D_p_pi.no</t>
  </si>
  <si>
    <t>61_1_170822_C2X_p_pi.no</t>
  </si>
  <si>
    <t>80_3_300823_C15_p_pi.no</t>
  </si>
  <si>
    <t>2023</t>
  </si>
  <si>
    <t>83_1_310822_C2C_p_pi.no</t>
  </si>
  <si>
    <t>100_3_230522_C3Y_p_pi.no</t>
  </si>
  <si>
    <t>128_1_030822_C3D_p_pi.no</t>
  </si>
  <si>
    <t>119_2_250422_C35_p_pi.no</t>
  </si>
  <si>
    <t>119_1_300823_C1X_p_pi.no</t>
  </si>
  <si>
    <t>119_2_030921_C2Y_p_pi.no</t>
  </si>
  <si>
    <t>2021</t>
  </si>
  <si>
    <t>119_1_150621_C1X_p_pi.no</t>
  </si>
  <si>
    <t>119_1_310822_C1X_p_pi.no</t>
  </si>
  <si>
    <t>119_2_190922_C35_p_pi.no</t>
  </si>
  <si>
    <t>80_2_080622_C1Y_p_pi.no</t>
  </si>
  <si>
    <t>119_1_030822_C1X_p_pi.no</t>
  </si>
  <si>
    <t>83_2_170822_C2D_p_pi.no</t>
  </si>
  <si>
    <t>102_1_190922_C1C_p_pi.no</t>
  </si>
  <si>
    <t>119_1_030921_C1X_p_pi.no</t>
  </si>
  <si>
    <t>102_1_220622_C1C_p_pi.no</t>
  </si>
  <si>
    <t>83_1_200722_C2C_p_pi.no</t>
  </si>
  <si>
    <t>83_2_190922_C2D_p_pi.no</t>
  </si>
  <si>
    <t>81_1_200722_C1D_p_pi.no</t>
  </si>
  <si>
    <t>119_2_310822_C2Y_p_pi.no</t>
  </si>
  <si>
    <t>71_1_200921_C1A_p_pi.no</t>
  </si>
  <si>
    <t>61_1_030822_C2X_p_pi.no</t>
  </si>
  <si>
    <t>128_1_170822_C3D_p_pi.no</t>
  </si>
  <si>
    <t>90_1_110424_SL_p5br_ep.ba</t>
  </si>
  <si>
    <t>99_2_140524_CG_p29br_me.eq</t>
  </si>
  <si>
    <t>109_1_150524_CG_p24br_rh.ro</t>
  </si>
  <si>
    <t>109_1_150524_CG_p24br_fe.cu</t>
  </si>
  <si>
    <t>110_2_150424_CG_p24r_sp.sc</t>
  </si>
  <si>
    <t>110_1_150424_CG_p23r_sp.sc</t>
  </si>
  <si>
    <t>109_1_150524_CG_p24br_vo.bo</t>
  </si>
  <si>
    <t>110_3_150424_CG_p25r_ne.me</t>
  </si>
  <si>
    <t>110_3_150424_CG_p25r_ne.po</t>
  </si>
  <si>
    <t>110_3_150424_CG_p25r_ne.te</t>
  </si>
  <si>
    <t>88_1_100424_AL,LEA_p15yR_ne.me</t>
  </si>
  <si>
    <t>88_1_100424_AL,LEA_p15yR_ne.po</t>
  </si>
  <si>
    <t>49BEAU_1_190824_HA,CM_pbr_er.te</t>
  </si>
  <si>
    <t>27WIL_1_250724_AL,LP_pyr_xy.sy</t>
  </si>
  <si>
    <t>44GROS_1_250724_LEA, DF_pyr_er.te</t>
  </si>
  <si>
    <t>44GROS_1_250724_LEA, DF_pyr_he.pe</t>
  </si>
  <si>
    <t>110_2_150424_CG_p24r_ch.ne</t>
  </si>
  <si>
    <t>110_3_150424_CG_p25r_ch.ne</t>
  </si>
  <si>
    <t>110_3_150424_CG_p25r_ch.vi</t>
  </si>
  <si>
    <t>110_3_150424_CG_p25r_me.me</t>
  </si>
  <si>
    <t>44GROS_1_250724_LEA, DF_pyr_ch.ne</t>
  </si>
  <si>
    <t>117_3_140324_SL_p2yr_br.va</t>
  </si>
  <si>
    <t>117_3_140324_SL_p2wr_br.va</t>
  </si>
  <si>
    <t>127_1_120424_SL_p2wr_br.va</t>
  </si>
  <si>
    <t>117_3_210324_SL, AL_p2yr_br.va</t>
  </si>
  <si>
    <t>26_1_170624_CG_p12wr_vo.bo</t>
  </si>
  <si>
    <t>26_1_170624_CG_p12wr_fe.cu</t>
  </si>
  <si>
    <t>26_1_170624_CG_p12wr_br.le</t>
  </si>
  <si>
    <t>115_3_270324_AL, SL_p4yr_br.va</t>
  </si>
  <si>
    <t>26_1_170624_CG_p12br_vo.bo</t>
  </si>
  <si>
    <t>117_1_140324_SL_p1br_br.va</t>
  </si>
  <si>
    <t>127_1_120424_SL_p2yr_br.va</t>
  </si>
  <si>
    <t>117_1_140324_SL_p1yr_br.va</t>
  </si>
  <si>
    <t>15EXP_1_160824_HA_pwr_my.fl</t>
  </si>
  <si>
    <t>15EXP_1_160824_HA_pwr_er.pe</t>
  </si>
  <si>
    <t>15EXP_1_160824_HA_pwr_he.pe</t>
  </si>
  <si>
    <t>15EXP_1_160824_HA_pwr_da.tr</t>
  </si>
  <si>
    <t>15EXP_1_160824_HA_pwr_sy.</t>
  </si>
  <si>
    <t>15EXP_1_160824_HA_pwr_me.</t>
  </si>
  <si>
    <t>42BOUL_1_020824_LEA_pyr_xy.se</t>
  </si>
  <si>
    <t>49BEAU_1_190824_HA, CM_pyr_xy.se</t>
  </si>
  <si>
    <t>69SOUP_1_060824_LEA, DF_pbr_er.te</t>
  </si>
  <si>
    <t>93MACH_1_310724_AL_pyr_ch.ve</t>
  </si>
  <si>
    <t>93MACH_1_310724_AL_pyr_ph.di</t>
  </si>
  <si>
    <t>49BEAU_1_190824_HA, CM_pyr_se.si</t>
  </si>
  <si>
    <t>42BOUL_1_020824_LEA_pyr_er.te</t>
  </si>
  <si>
    <t>49BEAU_1_260724_LEA, DF_pwr_xy.se</t>
  </si>
  <si>
    <t>69SOUP_1_060824_LEA, DF_pbr_he.pe</t>
  </si>
  <si>
    <t>49BEAU_1_260724_LEA, DF_pwr_he.pe</t>
  </si>
  <si>
    <t>44GROS_1_250724_LEA, DF_pwr_ep.ba</t>
  </si>
  <si>
    <t>49BEAU_1_260724_LEA, DF_pwr_ch.ne</t>
  </si>
  <si>
    <t>93MACH_1_310724_AL_pbr_rh.ro</t>
  </si>
  <si>
    <t>49BEAU_1_190824_HA, CM_pyr_er.pe</t>
  </si>
  <si>
    <t>44GROS_1_250724_LEA, DF_pwr_he.pe</t>
  </si>
  <si>
    <t>49BEAU_1_190824_HA, CM_pyr_er.te</t>
  </si>
  <si>
    <t>42BOUL_1_020824_LEA_pyr_he.pe</t>
  </si>
  <si>
    <t>44GROS_1_250724_LEA, DF_pbr_he.pe</t>
  </si>
  <si>
    <t>93MACH_1_310724_AL_pyr_ep.ba</t>
  </si>
  <si>
    <t>42BOUL_1_020824_LEA_pyr_me.</t>
  </si>
  <si>
    <t>15EXP_1_160824_HA_pyr_my.fl</t>
  </si>
  <si>
    <t>15EXP_1_160824_HA_pyr_ep.ba</t>
  </si>
  <si>
    <t>15EXP_1_160824_HA_pyr_sp.sc</t>
  </si>
  <si>
    <t>15EXP_1_160824_HA_pyr_xy.se</t>
  </si>
  <si>
    <t xml:space="preserve">15EXP_1_160824_HA_pyr_sy. </t>
  </si>
  <si>
    <t>15EXP_1_160824_HA_pbr_me.</t>
  </si>
  <si>
    <t>15EXP_1_160824_HA_pbr_er.pe</t>
  </si>
  <si>
    <t>15EXP_1_160824_HA_pbr_he.pe</t>
  </si>
  <si>
    <t>15EXP_1_160824_HA_pbr_ch.bi</t>
  </si>
  <si>
    <t>15EXP_1_160824_HA_pbr_ep.ba</t>
  </si>
  <si>
    <t>15EXP_1_160824_HA_pbr_sy.</t>
  </si>
  <si>
    <t>130ELLER_1_130824_HA, CM_pbr_me.</t>
  </si>
  <si>
    <t>33SUR_1_020824_LEA_pbr_py.ro</t>
  </si>
  <si>
    <t>42BOUL_1_020824_LEA_pbr_me.</t>
  </si>
  <si>
    <t>69SOUP_1_060824_LEA, DF_pwr_me.</t>
  </si>
  <si>
    <t>49BEAU_1_260724_LEA, DF_pbr_me.</t>
  </si>
  <si>
    <t>44GROS_1_250724_LEA, DF_pyr_xy.sy</t>
  </si>
  <si>
    <t>15EXP_1_160824_HA_pyr_er.pe</t>
  </si>
  <si>
    <t>15EXP_1_160824_HA_pbr_er.te</t>
  </si>
  <si>
    <t>49BEAU_1_260724_LEA, DF_pbr_my.fl</t>
  </si>
  <si>
    <t>49BEAU_1_260724_LEA, DF_pbr_ch.ne</t>
  </si>
  <si>
    <t>49BEAU_1_260724_LEA, DF_pbr_xy.se</t>
  </si>
  <si>
    <t>15EXP_1_160824_HA_pwr_sy.to</t>
  </si>
  <si>
    <t>15EXP_1_160824_HA_pyr_sy.ri</t>
  </si>
  <si>
    <t>15EXP_1_160824_HA_pyr_sy.to</t>
  </si>
  <si>
    <t>15EXP_1_160824_HA_pbr_sy.to</t>
  </si>
  <si>
    <t>15EXP_1_160824_HA_pbr_sy.vi</t>
  </si>
  <si>
    <t>15EXP_1_160824_HA_pbr_sy.ri</t>
  </si>
  <si>
    <t>44GROS_1_250724_LEA, DF_pwr_er.ne</t>
  </si>
  <si>
    <t>15EXP_1_160824_HA_pyr_er.ne</t>
  </si>
  <si>
    <t>49BEAU_1_190824_HA, CM_pyr_er.ne</t>
  </si>
  <si>
    <t>15EXP_1_160824_HA_pbr_er.si</t>
  </si>
  <si>
    <t>15EXP_1_160824_HA_pwr_er.ne</t>
  </si>
  <si>
    <t>15EXP_1_160824_HA_pwr_er.ar</t>
  </si>
  <si>
    <t>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</si>
</sst>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yyyy"/>
  </numFmts>
  <fonts count="1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b/>
      <sz val="10"/>
      <color rgb="FFFF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u/>
      <sz val="10"/>
      <color rgb="FF0000FF"/>
      <name val="Arial"/>
    </font>
    <font>
      <sz val="9"/>
      <color rgb="FF000000"/>
      <name val="&quot;Google Sans Mono&quot;"/>
    </font>
    <font>
      <sz val="11"/>
      <color rgb="FF000000"/>
      <name val="Calibri"/>
    </font>
    <font>
      <sz val="10"/>
      <color rgb="FF000000"/>
      <name val="Arial"/>
      <scheme val="minor"/>
    </font>
    <font>
      <sz val="9"/>
      <name val="&quot;Google Sans Mono&quot;"/>
    </font>
    <font>
      <sz val="10"/>
      <color theme="1"/>
      <name val="Docs-Calibri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9"/>
      <color rgb="FF0000FF"/>
      <name val="&quot;Google Sans Mono&quot;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2"/>
      <color rgb="FF0000FF"/>
      <name val="Arial"/>
    </font>
    <font>
      <sz val="9"/>
      <color theme="1"/>
      <name val="&quot;Google Sans Mono&quot;"/>
    </font>
    <font>
      <u/>
      <sz val="10"/>
      <color rgb="FF0000FF"/>
      <name val="Arial"/>
    </font>
    <font>
      <sz val="11"/>
      <color theme="1"/>
      <name val="Docs-Calibri"/>
    </font>
    <font>
      <u/>
      <sz val="10"/>
      <color rgb="FF0000FF"/>
      <name val="Arial"/>
    </font>
    <font>
      <u/>
      <sz val="11"/>
      <color rgb="FF0000FF"/>
      <name val="Arial"/>
    </font>
    <font>
      <sz val="9"/>
      <color theme="1"/>
      <name val="Google Sans Mono"/>
    </font>
    <font>
      <u/>
      <sz val="9"/>
      <color rgb="FF0000FF"/>
      <name val="Google Sans Mono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rgb="FFFF0000"/>
      <name val="Calibri"/>
    </font>
    <font>
      <b/>
      <sz val="11"/>
      <color theme="1"/>
      <name val="Calibri"/>
    </font>
    <font>
      <sz val="12"/>
      <color rgb="FFFF0000"/>
      <name val="Calibri"/>
    </font>
    <font>
      <b/>
      <sz val="11"/>
      <color rgb="FFFF0000"/>
      <name val="Calibri"/>
    </font>
    <font>
      <sz val="9"/>
      <color rgb="FFA61D4C"/>
      <name val="Google Sans Mono"/>
    </font>
    <font>
      <sz val="12"/>
      <color theme="1"/>
      <name val="Calibri"/>
    </font>
    <font>
      <b/>
      <sz val="10"/>
      <color rgb="FF000000"/>
      <name val="Arial"/>
      <scheme val="minor"/>
    </font>
    <font>
      <sz val="9"/>
      <color rgb="FF4285F4"/>
      <name val="&quot;Google Sans Mono&quot;"/>
    </font>
    <font>
      <sz val="12"/>
      <color theme="1"/>
      <name val="Arial"/>
    </font>
    <font>
      <sz val="13"/>
      <color theme="1"/>
      <name val="Arial"/>
    </font>
    <font>
      <sz val="11"/>
      <color rgb="FF000000"/>
      <name val="Arial"/>
    </font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2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9"/>
      <color rgb="FF1F1F1F"/>
      <name val="Google Sans"/>
    </font>
    <font>
      <sz val="9"/>
      <color rgb="FF1F1F1F"/>
      <name val="&quot;Google Sans&quot;"/>
    </font>
    <font>
      <sz val="9"/>
      <color rgb="FF4285F4"/>
      <name val="Google Sans Mono"/>
    </font>
    <font>
      <sz val="11"/>
      <color rgb="FF1F1F1F"/>
      <name val="Calibri"/>
    </font>
    <font>
      <u/>
      <sz val="11"/>
      <color rgb="FF0000FF"/>
      <name val="Calibri"/>
    </font>
    <font>
      <sz val="11"/>
      <color rgb="FF4285F4"/>
      <name val="Calibri"/>
    </font>
    <font>
      <sz val="10"/>
      <color rgb="FF4285F4"/>
      <name val="Arial"/>
    </font>
    <font>
      <u/>
      <sz val="9"/>
      <color rgb="FF4285F4"/>
      <name val="Google Sans Mono"/>
    </font>
    <font>
      <sz val="10"/>
      <color rgb="FF1F1F1F"/>
      <name val="Arial"/>
      <scheme val="minor"/>
    </font>
    <font>
      <sz val="10"/>
      <color rgb="FF0000FF"/>
      <name val="Arial"/>
    </font>
    <font>
      <u/>
      <sz val="9"/>
      <color rgb="FF0000FF"/>
      <name val="&quot;Google Sans Mono&quot;"/>
    </font>
    <font>
      <u/>
      <sz val="10"/>
      <color rgb="FF0000FF"/>
      <name val="Arial"/>
    </font>
    <font>
      <sz val="10"/>
      <name val="Arial"/>
    </font>
    <font>
      <u/>
      <sz val="9"/>
      <color rgb="FF4285F4"/>
      <name val="Google Sans Mono"/>
    </font>
    <font>
      <u/>
      <sz val="9"/>
      <color rgb="FFA61D4C"/>
      <name val="&quot;Google Sans Mono&quot;"/>
    </font>
    <font>
      <sz val="9"/>
      <color rgb="FFA61D4C"/>
      <name val="&quot;Google Sans Mono&quot;"/>
    </font>
    <font>
      <u/>
      <sz val="11"/>
      <color rgb="FF0563C1"/>
      <name val="Calibri"/>
    </font>
    <font>
      <sz val="12"/>
      <color rgb="FF000000"/>
      <name val="Calibri"/>
    </font>
    <font>
      <i/>
      <sz val="12"/>
      <color rgb="FF000000"/>
      <name val="Calibri"/>
    </font>
    <font>
      <sz val="12"/>
      <color rgb="FF333333"/>
      <name val="Arial"/>
    </font>
    <font>
      <b/>
      <sz val="11"/>
      <color theme="1"/>
      <name val="Arial"/>
    </font>
    <font>
      <sz val="11"/>
      <color theme="1"/>
      <name val="Aptos Narrow"/>
    </font>
    <font>
      <u/>
      <sz val="10"/>
      <color rgb="FF1155CC"/>
      <name val="Arial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1"/>
      <color rgb="FF4285F4"/>
      <name val="Arial"/>
    </font>
    <font>
      <sz val="11"/>
      <color rgb="FF212121"/>
      <name val="Arial"/>
    </font>
    <font>
      <u/>
      <sz val="11"/>
      <color rgb="FF1155CC"/>
      <name val="Arial"/>
    </font>
    <font>
      <sz val="11"/>
      <color rgb="FF1F1F1F"/>
      <name val="Arial"/>
    </font>
    <font>
      <u/>
      <sz val="11"/>
      <color rgb="FF0000FF"/>
      <name val="Arial"/>
    </font>
    <font>
      <u/>
      <sz val="11"/>
      <color rgb="FF4285F4"/>
      <name val="Arial"/>
    </font>
    <font>
      <u/>
      <sz val="11"/>
      <color rgb="FF0000FF"/>
      <name val="Arial"/>
    </font>
    <font>
      <sz val="12"/>
      <color theme="1"/>
      <name val="Aptos Narrow"/>
    </font>
    <font>
      <b/>
      <sz val="11"/>
      <color rgb="FF212121"/>
      <name val="Arial"/>
    </font>
    <font>
      <sz val="10"/>
      <color rgb="FF1F1F1F"/>
      <name val="Arial"/>
    </font>
    <font>
      <sz val="11"/>
      <color rgb="FF0000FF"/>
      <name val="Arial"/>
    </font>
    <font>
      <sz val="11"/>
      <name val="Arial"/>
    </font>
    <font>
      <u/>
      <sz val="11"/>
      <color rgb="FF0000FF"/>
      <name val="Arial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Arial"/>
    </font>
    <font>
      <sz val="10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Arial"/>
      <scheme val="minor"/>
    </font>
    <font>
      <sz val="13"/>
      <color rgb="FF000000"/>
      <name val="Arial"/>
    </font>
    <font>
      <b/>
      <sz val="13"/>
      <color theme="1"/>
      <name val="Arial"/>
      <scheme val="minor"/>
    </font>
    <font>
      <b/>
      <sz val="17"/>
      <color theme="1"/>
      <name val="Arial"/>
      <scheme val="minor"/>
    </font>
    <font>
      <b/>
      <sz val="14"/>
      <color rgb="FF000000"/>
      <name val="Arial"/>
      <scheme val="minor"/>
    </font>
    <font>
      <sz val="12"/>
      <color rgb="FF161616"/>
      <name val="&quot;Segoe UI&quot;"/>
    </font>
    <font>
      <sz val="11"/>
      <color rgb="FF000000"/>
      <name val="&quot;Aptos Narrow&quot;"/>
    </font>
    <font>
      <b/>
      <sz val="14"/>
      <color theme="1"/>
      <name val="Arial"/>
      <scheme val="minor"/>
    </font>
    <font>
      <i/>
      <sz val="10"/>
      <color theme="1"/>
      <name val="Arial"/>
    </font>
    <font>
      <sz val="11"/>
      <color theme="5"/>
      <name val="Calibri"/>
    </font>
    <font>
      <u/>
      <sz val="11"/>
      <color rgb="FF1155CC"/>
      <name val="Calibri"/>
    </font>
    <font>
      <sz val="11"/>
      <name val="Calibri"/>
    </font>
    <font>
      <i/>
      <sz val="11"/>
      <color theme="1"/>
      <name val="Arial"/>
    </font>
  </fonts>
  <fills count="4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0F1F1"/>
        <bgColor rgb="FFB0F1F1"/>
      </patternFill>
    </fill>
    <fill>
      <patternFill patternType="solid">
        <fgColor rgb="FFA8F3A8"/>
        <bgColor rgb="FFA8F3A8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9BC2E6"/>
        <bgColor rgb="FF9BC2E6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D0CECE"/>
        <bgColor rgb="FFD0CECE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EBF1DE"/>
        <bgColor rgb="FFEBF1DE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4285F4"/>
        <bgColor rgb="FF4285F4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EA4335"/>
        <bgColor rgb="FFEA4335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 applyAlignment="1"/>
    <xf numFmtId="0" fontId="2" fillId="3" borderId="0" xfId="0" quotePrefix="1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quotePrefix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2" fillId="4" borderId="0" xfId="0" applyFont="1" applyFill="1" applyAlignment="1"/>
    <xf numFmtId="0" fontId="2" fillId="4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6" fillId="0" borderId="2" xfId="0" applyFont="1" applyBorder="1" applyAlignment="1"/>
    <xf numFmtId="0" fontId="6" fillId="0" borderId="1" xfId="0" applyFont="1" applyBorder="1" applyAlignment="1"/>
    <xf numFmtId="0" fontId="6" fillId="0" borderId="3" xfId="0" applyFont="1" applyBorder="1" applyAlignment="1"/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4" borderId="0" xfId="0" applyFont="1" applyFill="1" applyAlignment="1"/>
    <xf numFmtId="0" fontId="8" fillId="4" borderId="0" xfId="0" applyFont="1" applyFill="1" applyAlignment="1">
      <alignment horizontal="right"/>
    </xf>
    <xf numFmtId="0" fontId="8" fillId="5" borderId="0" xfId="0" applyFont="1" applyFill="1" applyAlignment="1"/>
    <xf numFmtId="0" fontId="8" fillId="5" borderId="0" xfId="0" quotePrefix="1" applyFont="1" applyFill="1" applyAlignment="1"/>
    <xf numFmtId="0" fontId="5" fillId="4" borderId="0" xfId="0" applyFont="1" applyFill="1" applyAlignment="1"/>
    <xf numFmtId="0" fontId="5" fillId="4" borderId="0" xfId="0" applyFont="1" applyFill="1"/>
    <xf numFmtId="0" fontId="8" fillId="5" borderId="0" xfId="0" applyFont="1" applyFill="1" applyAlignment="1"/>
    <xf numFmtId="0" fontId="9" fillId="4" borderId="0" xfId="0" applyFont="1" applyFill="1" applyAlignment="1"/>
    <xf numFmtId="0" fontId="1" fillId="0" borderId="3" xfId="0" applyFont="1" applyBorder="1" applyAlignment="1"/>
    <xf numFmtId="0" fontId="6" fillId="0" borderId="0" xfId="0" applyFont="1" applyAlignment="1"/>
    <xf numFmtId="0" fontId="6" fillId="0" borderId="0" xfId="0" applyFont="1"/>
    <xf numFmtId="0" fontId="10" fillId="0" borderId="3" xfId="0" applyFont="1" applyBorder="1"/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1" xfId="0" applyFont="1" applyBorder="1"/>
    <xf numFmtId="0" fontId="12" fillId="0" borderId="3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/>
    <xf numFmtId="0" fontId="12" fillId="0" borderId="0" xfId="0" applyFont="1"/>
    <xf numFmtId="0" fontId="12" fillId="0" borderId="0" xfId="0" quotePrefix="1" applyFont="1" applyAlignment="1"/>
    <xf numFmtId="0" fontId="2" fillId="0" borderId="0" xfId="0" applyFont="1" applyAlignment="1"/>
    <xf numFmtId="0" fontId="10" fillId="0" borderId="3" xfId="0" applyFont="1" applyBorder="1"/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3" xfId="0" applyFont="1" applyBorder="1" applyAlignment="1"/>
    <xf numFmtId="0" fontId="14" fillId="4" borderId="1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3" xfId="0" applyFont="1" applyBorder="1" applyAlignment="1"/>
    <xf numFmtId="0" fontId="5" fillId="0" borderId="1" xfId="0" applyFont="1" applyBorder="1" applyAlignment="1"/>
    <xf numFmtId="0" fontId="5" fillId="0" borderId="0" xfId="0" applyFont="1" applyAlignment="1">
      <alignment horizontal="left"/>
    </xf>
    <xf numFmtId="0" fontId="5" fillId="0" borderId="3" xfId="0" applyFont="1" applyBorder="1" applyAlignment="1"/>
    <xf numFmtId="0" fontId="8" fillId="0" borderId="1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2" fillId="0" borderId="1" xfId="0" quotePrefix="1" applyFont="1" applyBorder="1" applyAlignment="1"/>
    <xf numFmtId="0" fontId="2" fillId="0" borderId="0" xfId="0" applyFont="1" applyAlignment="1">
      <alignment horizontal="left"/>
    </xf>
    <xf numFmtId="0" fontId="8" fillId="0" borderId="1" xfId="0" applyFont="1" applyBorder="1" applyAlignment="1"/>
    <xf numFmtId="0" fontId="15" fillId="0" borderId="1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2" fillId="0" borderId="1" xfId="0" quotePrefix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2" fillId="0" borderId="1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0" xfId="0" quotePrefix="1" applyFont="1" applyAlignment="1"/>
    <xf numFmtId="0" fontId="17" fillId="0" borderId="0" xfId="0" applyFont="1" applyAlignment="1">
      <alignment horizontal="left"/>
    </xf>
    <xf numFmtId="0" fontId="18" fillId="0" borderId="3" xfId="0" applyFont="1" applyBorder="1" applyAlignment="1"/>
    <xf numFmtId="0" fontId="15" fillId="0" borderId="3" xfId="0" applyFont="1" applyBorder="1" applyAlignment="1"/>
    <xf numFmtId="0" fontId="2" fillId="0" borderId="1" xfId="0" quotePrefix="1" applyFont="1" applyBorder="1" applyAlignment="1">
      <alignment horizontal="right"/>
    </xf>
    <xf numFmtId="0" fontId="19" fillId="0" borderId="3" xfId="0" applyFont="1" applyBorder="1" applyAlignment="1"/>
    <xf numFmtId="0" fontId="2" fillId="0" borderId="1" xfId="0" applyFont="1" applyBorder="1" applyAlignment="1">
      <alignment horizontal="right"/>
    </xf>
    <xf numFmtId="0" fontId="10" fillId="0" borderId="3" xfId="0" applyFont="1" applyBorder="1" applyAlignment="1"/>
    <xf numFmtId="0" fontId="2" fillId="0" borderId="3" xfId="0" quotePrefix="1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/>
    <xf numFmtId="0" fontId="2" fillId="6" borderId="0" xfId="0" applyFont="1" applyFill="1" applyAlignment="1"/>
    <xf numFmtId="0" fontId="2" fillId="0" borderId="0" xfId="0" applyFont="1" applyAlignment="1">
      <alignment horizontal="right"/>
    </xf>
    <xf numFmtId="0" fontId="2" fillId="6" borderId="0" xfId="0" applyFont="1" applyFill="1" applyAlignment="1"/>
    <xf numFmtId="0" fontId="2" fillId="0" borderId="3" xfId="0" quotePrefix="1" applyFont="1" applyBorder="1" applyAlignment="1"/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left"/>
    </xf>
    <xf numFmtId="0" fontId="20" fillId="0" borderId="3" xfId="0" applyFont="1" applyBorder="1" applyAlignment="1"/>
    <xf numFmtId="0" fontId="2" fillId="4" borderId="3" xfId="0" applyFont="1" applyFill="1" applyBorder="1" applyAlignment="1">
      <alignment horizontal="right"/>
    </xf>
    <xf numFmtId="0" fontId="2" fillId="0" borderId="3" xfId="0" applyFont="1" applyBorder="1" applyAlignment="1"/>
    <xf numFmtId="0" fontId="2" fillId="7" borderId="0" xfId="0" applyFont="1" applyFill="1" applyAlignment="1"/>
    <xf numFmtId="0" fontId="2" fillId="0" borderId="3" xfId="0" quotePrefix="1" applyFont="1" applyBorder="1" applyAlignment="1"/>
    <xf numFmtId="0" fontId="21" fillId="0" borderId="0" xfId="0" applyFont="1" applyAlignment="1">
      <alignment horizontal="left"/>
    </xf>
    <xf numFmtId="0" fontId="8" fillId="8" borderId="3" xfId="0" quotePrefix="1" applyFont="1" applyFill="1" applyBorder="1" applyAlignment="1">
      <alignment horizontal="right"/>
    </xf>
    <xf numFmtId="0" fontId="8" fillId="8" borderId="1" xfId="0" quotePrefix="1" applyFont="1" applyFill="1" applyBorder="1" applyAlignment="1">
      <alignment horizontal="right"/>
    </xf>
    <xf numFmtId="0" fontId="2" fillId="8" borderId="3" xfId="0" applyFont="1" applyFill="1" applyBorder="1" applyAlignment="1"/>
    <xf numFmtId="0" fontId="22" fillId="0" borderId="3" xfId="0" applyFont="1" applyBorder="1" applyAlignment="1"/>
    <xf numFmtId="0" fontId="23" fillId="0" borderId="0" xfId="0" applyFont="1" applyAlignment="1"/>
    <xf numFmtId="49" fontId="8" fillId="0" borderId="3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0" fontId="5" fillId="0" borderId="0" xfId="0" quotePrefix="1" applyFont="1" applyAlignment="1"/>
    <xf numFmtId="0" fontId="5" fillId="0" borderId="3" xfId="0" applyFont="1" applyBorder="1"/>
    <xf numFmtId="0" fontId="5" fillId="0" borderId="1" xfId="0" applyFont="1" applyBorder="1"/>
    <xf numFmtId="0" fontId="5" fillId="0" borderId="0" xfId="0" applyFont="1"/>
    <xf numFmtId="0" fontId="8" fillId="0" borderId="3" xfId="0" applyFont="1" applyBorder="1" applyAlignment="1"/>
    <xf numFmtId="0" fontId="8" fillId="0" borderId="1" xfId="0" quotePrefix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8" fillId="0" borderId="3" xfId="0" quotePrefix="1" applyFont="1" applyBorder="1" applyAlignment="1">
      <alignment horizontal="center"/>
    </xf>
    <xf numFmtId="0" fontId="2" fillId="7" borderId="3" xfId="0" applyFont="1" applyFill="1" applyBorder="1" applyAlignment="1"/>
    <xf numFmtId="0" fontId="24" fillId="0" borderId="0" xfId="0" applyFont="1" applyAlignment="1"/>
    <xf numFmtId="49" fontId="2" fillId="0" borderId="3" xfId="0" applyNumberFormat="1" applyFont="1" applyBorder="1" applyAlignment="1"/>
    <xf numFmtId="49" fontId="8" fillId="0" borderId="3" xfId="0" applyNumberFormat="1" applyFont="1" applyBorder="1" applyAlignment="1"/>
    <xf numFmtId="0" fontId="8" fillId="0" borderId="1" xfId="0" quotePrefix="1" applyFont="1" applyBorder="1" applyAlignment="1">
      <alignment horizontal="right"/>
    </xf>
    <xf numFmtId="49" fontId="8" fillId="0" borderId="3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12" fillId="0" borderId="1" xfId="0" applyNumberFormat="1" applyFont="1" applyBorder="1" applyAlignment="1"/>
    <xf numFmtId="49" fontId="2" fillId="0" borderId="0" xfId="0" applyNumberFormat="1" applyFont="1" applyAlignment="1"/>
    <xf numFmtId="49" fontId="2" fillId="0" borderId="3" xfId="0" applyNumberFormat="1" applyFont="1" applyBorder="1" applyAlignment="1"/>
    <xf numFmtId="49" fontId="2" fillId="0" borderId="1" xfId="0" quotePrefix="1" applyNumberFormat="1" applyFont="1" applyBorder="1" applyAlignment="1"/>
    <xf numFmtId="0" fontId="8" fillId="0" borderId="3" xfId="0" applyFont="1" applyBorder="1" applyAlignment="1">
      <alignment horizontal="center"/>
    </xf>
    <xf numFmtId="0" fontId="2" fillId="4" borderId="3" xfId="0" applyFont="1" applyFill="1" applyBorder="1" applyAlignment="1"/>
    <xf numFmtId="0" fontId="8" fillId="0" borderId="1" xfId="0" applyFont="1" applyBorder="1" applyAlignment="1">
      <alignment horizontal="center"/>
    </xf>
    <xf numFmtId="49" fontId="2" fillId="7" borderId="3" xfId="0" applyNumberFormat="1" applyFont="1" applyFill="1" applyBorder="1" applyAlignment="1"/>
    <xf numFmtId="49" fontId="2" fillId="0" borderId="1" xfId="0" applyNumberFormat="1" applyFont="1" applyBorder="1" applyAlignment="1">
      <alignment horizontal="right"/>
    </xf>
    <xf numFmtId="49" fontId="2" fillId="0" borderId="1" xfId="0" quotePrefix="1" applyNumberFormat="1" applyFont="1" applyBorder="1" applyAlignment="1"/>
    <xf numFmtId="0" fontId="2" fillId="0" borderId="3" xfId="0" applyFont="1" applyBorder="1" applyAlignment="1"/>
    <xf numFmtId="0" fontId="8" fillId="9" borderId="3" xfId="0" applyFont="1" applyFill="1" applyBorder="1" applyAlignment="1">
      <alignment horizontal="right"/>
    </xf>
    <xf numFmtId="0" fontId="10" fillId="4" borderId="3" xfId="0" applyFont="1" applyFill="1" applyBorder="1"/>
    <xf numFmtId="0" fontId="15" fillId="0" borderId="3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5" fillId="7" borderId="3" xfId="0" applyFont="1" applyFill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2" fillId="7" borderId="1" xfId="0" applyFont="1" applyFill="1" applyBorder="1" applyAlignment="1"/>
    <xf numFmtId="0" fontId="12" fillId="7" borderId="1" xfId="0" applyFont="1" applyFill="1" applyBorder="1"/>
    <xf numFmtId="0" fontId="15" fillId="0" borderId="3" xfId="0" applyFont="1" applyBorder="1" applyAlignment="1"/>
    <xf numFmtId="0" fontId="25" fillId="0" borderId="3" xfId="0" applyFont="1" applyBorder="1" applyAlignment="1"/>
    <xf numFmtId="0" fontId="2" fillId="7" borderId="0" xfId="0" applyFont="1" applyFill="1" applyAlignment="1"/>
    <xf numFmtId="0" fontId="8" fillId="0" borderId="0" xfId="0" applyFont="1" applyAlignment="1"/>
    <xf numFmtId="0" fontId="8" fillId="6" borderId="3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 applyAlignment="1"/>
    <xf numFmtId="0" fontId="2" fillId="6" borderId="3" xfId="0" applyFont="1" applyFill="1" applyBorder="1" applyAlignment="1"/>
    <xf numFmtId="0" fontId="5" fillId="0" borderId="0" xfId="0" applyFont="1" applyAlignment="1">
      <alignment horizontal="left"/>
    </xf>
    <xf numFmtId="0" fontId="8" fillId="10" borderId="3" xfId="0" applyFont="1" applyFill="1" applyBorder="1" applyAlignment="1">
      <alignment horizontal="right"/>
    </xf>
    <xf numFmtId="0" fontId="2" fillId="10" borderId="3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2" fillId="10" borderId="3" xfId="0" applyFont="1" applyFill="1" applyBorder="1" applyAlignment="1"/>
    <xf numFmtId="0" fontId="2" fillId="10" borderId="1" xfId="0" applyFont="1" applyFill="1" applyBorder="1" applyAlignment="1"/>
    <xf numFmtId="0" fontId="2" fillId="10" borderId="0" xfId="0" applyFont="1" applyFill="1" applyAlignment="1"/>
    <xf numFmtId="0" fontId="5" fillId="10" borderId="0" xfId="0" applyFont="1" applyFill="1" applyAlignment="1">
      <alignment horizontal="left"/>
    </xf>
    <xf numFmtId="0" fontId="12" fillId="10" borderId="0" xfId="0" applyFont="1" applyFill="1" applyAlignment="1"/>
    <xf numFmtId="0" fontId="2" fillId="10" borderId="0" xfId="0" applyFont="1" applyFill="1" applyAlignment="1"/>
    <xf numFmtId="0" fontId="26" fillId="0" borderId="0" xfId="0" applyFont="1" applyAlignment="1"/>
    <xf numFmtId="0" fontId="2" fillId="4" borderId="0" xfId="0" applyFont="1" applyFill="1" applyAlignment="1">
      <alignment horizontal="right"/>
    </xf>
    <xf numFmtId="0" fontId="10" fillId="10" borderId="3" xfId="0" applyFont="1" applyFill="1" applyBorder="1"/>
    <xf numFmtId="0" fontId="2" fillId="10" borderId="1" xfId="0" quotePrefix="1" applyFont="1" applyFill="1" applyBorder="1" applyAlignment="1">
      <alignment horizontal="right"/>
    </xf>
    <xf numFmtId="0" fontId="2" fillId="10" borderId="0" xfId="0" applyFont="1" applyFill="1" applyAlignment="1">
      <alignment horizontal="left"/>
    </xf>
    <xf numFmtId="0" fontId="2" fillId="10" borderId="0" xfId="0" applyFont="1" applyFill="1" applyAlignment="1"/>
    <xf numFmtId="0" fontId="2" fillId="7" borderId="0" xfId="0" applyFont="1" applyFill="1" applyAlignment="1"/>
    <xf numFmtId="0" fontId="2" fillId="0" borderId="0" xfId="0" quotePrefix="1" applyFont="1" applyAlignment="1"/>
    <xf numFmtId="0" fontId="2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5" xfId="0" applyFont="1" applyBorder="1" applyAlignment="1"/>
    <xf numFmtId="0" fontId="27" fillId="0" borderId="3" xfId="0" applyFont="1" applyBorder="1" applyAlignment="1"/>
    <xf numFmtId="0" fontId="8" fillId="0" borderId="6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6" xfId="0" applyFont="1" applyBorder="1" applyAlignment="1">
      <alignment horizontal="right"/>
    </xf>
    <xf numFmtId="0" fontId="2" fillId="10" borderId="1" xfId="0" quotePrefix="1" applyFont="1" applyFill="1" applyBorder="1" applyAlignment="1"/>
    <xf numFmtId="0" fontId="28" fillId="10" borderId="0" xfId="0" applyFont="1" applyFill="1" applyAlignment="1"/>
    <xf numFmtId="0" fontId="5" fillId="10" borderId="0" xfId="0" quotePrefix="1" applyFont="1" applyFill="1" applyAlignment="1"/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6" xfId="0" applyNumberFormat="1" applyFont="1" applyBorder="1" applyAlignment="1"/>
    <xf numFmtId="0" fontId="14" fillId="4" borderId="3" xfId="0" applyFont="1" applyFill="1" applyBorder="1" applyAlignment="1"/>
    <xf numFmtId="0" fontId="2" fillId="0" borderId="6" xfId="0" applyFont="1" applyBorder="1" applyAlignment="1"/>
    <xf numFmtId="49" fontId="2" fillId="0" borderId="6" xfId="0" applyNumberFormat="1" applyFont="1" applyBorder="1" applyAlignment="1"/>
    <xf numFmtId="49" fontId="8" fillId="0" borderId="1" xfId="0" quotePrefix="1" applyNumberFormat="1" applyFont="1" applyBorder="1" applyAlignment="1">
      <alignment horizontal="center"/>
    </xf>
    <xf numFmtId="0" fontId="29" fillId="0" borderId="0" xfId="0" applyFont="1" applyAlignment="1"/>
    <xf numFmtId="0" fontId="8" fillId="0" borderId="6" xfId="0" applyFont="1" applyBorder="1" applyAlignment="1"/>
    <xf numFmtId="49" fontId="8" fillId="0" borderId="5" xfId="0" applyNumberFormat="1" applyFont="1" applyBorder="1" applyAlignment="1"/>
    <xf numFmtId="49" fontId="2" fillId="0" borderId="5" xfId="0" applyNumberFormat="1" applyFont="1" applyBorder="1" applyAlignment="1">
      <alignment horizontal="right"/>
    </xf>
    <xf numFmtId="49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/>
    <xf numFmtId="49" fontId="8" fillId="0" borderId="6" xfId="0" applyNumberFormat="1" applyFont="1" applyBorder="1" applyAlignment="1">
      <alignment horizontal="right"/>
    </xf>
    <xf numFmtId="0" fontId="2" fillId="0" borderId="9" xfId="0" applyFont="1" applyBorder="1" applyAlignment="1"/>
    <xf numFmtId="0" fontId="2" fillId="0" borderId="10" xfId="0" applyFont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0" borderId="7" xfId="0" quotePrefix="1" applyFont="1" applyBorder="1" applyAlignment="1"/>
    <xf numFmtId="0" fontId="8" fillId="0" borderId="7" xfId="0" applyFont="1" applyBorder="1" applyAlignment="1">
      <alignment horizontal="right"/>
    </xf>
    <xf numFmtId="0" fontId="8" fillId="0" borderId="8" xfId="0" quotePrefix="1" applyFont="1" applyBorder="1" applyAlignment="1">
      <alignment horizontal="right"/>
    </xf>
    <xf numFmtId="0" fontId="2" fillId="0" borderId="8" xfId="0" applyFont="1" applyBorder="1" applyAlignment="1"/>
    <xf numFmtId="49" fontId="2" fillId="0" borderId="5" xfId="0" applyNumberFormat="1" applyFont="1" applyBorder="1" applyAlignment="1"/>
    <xf numFmtId="49" fontId="2" fillId="0" borderId="3" xfId="0" quotePrefix="1" applyNumberFormat="1" applyFont="1" applyBorder="1" applyAlignment="1"/>
    <xf numFmtId="0" fontId="15" fillId="0" borderId="0" xfId="0" applyFont="1" applyAlignment="1"/>
    <xf numFmtId="0" fontId="2" fillId="0" borderId="2" xfId="0" applyFont="1" applyBorder="1" applyAlignment="1">
      <alignment horizontal="right"/>
    </xf>
    <xf numFmtId="0" fontId="11" fillId="0" borderId="0" xfId="0" applyFont="1" applyAlignment="1"/>
    <xf numFmtId="0" fontId="30" fillId="0" borderId="3" xfId="0" applyFont="1" applyBorder="1" applyAlignment="1"/>
    <xf numFmtId="0" fontId="31" fillId="0" borderId="3" xfId="0" applyFont="1" applyBorder="1" applyAlignment="1"/>
    <xf numFmtId="0" fontId="8" fillId="0" borderId="0" xfId="0" applyFont="1" applyAlignment="1">
      <alignment horizontal="right"/>
    </xf>
    <xf numFmtId="0" fontId="2" fillId="7" borderId="3" xfId="0" applyFont="1" applyFill="1" applyBorder="1" applyAlignment="1"/>
    <xf numFmtId="0" fontId="8" fillId="11" borderId="11" xfId="0" applyFont="1" applyFill="1" applyBorder="1" applyAlignment="1"/>
    <xf numFmtId="0" fontId="32" fillId="11" borderId="0" xfId="0" applyFont="1" applyFill="1" applyAlignment="1"/>
    <xf numFmtId="0" fontId="2" fillId="11" borderId="0" xfId="0" applyFont="1" applyFill="1" applyAlignment="1">
      <alignment horizontal="center"/>
    </xf>
    <xf numFmtId="0" fontId="2" fillId="11" borderId="0" xfId="0" applyFont="1" applyFill="1" applyAlignment="1">
      <alignment horizontal="right"/>
    </xf>
    <xf numFmtId="0" fontId="2" fillId="11" borderId="0" xfId="0" applyFont="1" applyFill="1" applyAlignment="1"/>
    <xf numFmtId="0" fontId="33" fillId="11" borderId="0" xfId="0" applyFont="1" applyFill="1" applyAlignment="1"/>
    <xf numFmtId="49" fontId="2" fillId="11" borderId="0" xfId="0" applyNumberFormat="1" applyFont="1" applyFill="1" applyAlignment="1"/>
    <xf numFmtId="0" fontId="2" fillId="11" borderId="0" xfId="0" applyFont="1" applyFill="1" applyAlignment="1"/>
    <xf numFmtId="49" fontId="34" fillId="0" borderId="0" xfId="0" applyNumberFormat="1" applyFont="1" applyAlignment="1"/>
    <xf numFmtId="49" fontId="2" fillId="0" borderId="1" xfId="0" applyNumberFormat="1" applyFont="1" applyBorder="1" applyAlignment="1"/>
    <xf numFmtId="0" fontId="5" fillId="0" borderId="0" xfId="0" applyFont="1" applyAlignment="1">
      <alignment horizontal="left"/>
    </xf>
    <xf numFmtId="0" fontId="30" fillId="0" borderId="3" xfId="0" applyFont="1" applyBorder="1" applyAlignment="1"/>
    <xf numFmtId="0" fontId="2" fillId="12" borderId="0" xfId="0" applyFont="1" applyFill="1" applyAlignment="1"/>
    <xf numFmtId="0" fontId="35" fillId="12" borderId="0" xfId="0" applyFont="1" applyFill="1" applyAlignment="1"/>
    <xf numFmtId="0" fontId="8" fillId="12" borderId="0" xfId="0" applyFont="1" applyFill="1" applyAlignment="1">
      <alignment horizontal="center"/>
    </xf>
    <xf numFmtId="0" fontId="2" fillId="12" borderId="9" xfId="0" applyFont="1" applyFill="1" applyBorder="1" applyAlignment="1"/>
    <xf numFmtId="49" fontId="2" fillId="12" borderId="0" xfId="0" applyNumberFormat="1" applyFont="1" applyFill="1" applyAlignment="1"/>
    <xf numFmtId="49" fontId="2" fillId="12" borderId="9" xfId="0" applyNumberFormat="1" applyFont="1" applyFill="1" applyBorder="1" applyAlignment="1"/>
    <xf numFmtId="0" fontId="8" fillId="13" borderId="0" xfId="0" applyFont="1" applyFill="1" applyAlignment="1"/>
    <xf numFmtId="0" fontId="8" fillId="14" borderId="0" xfId="0" applyFont="1" applyFill="1" applyAlignment="1">
      <alignment horizontal="center"/>
    </xf>
    <xf numFmtId="0" fontId="8" fillId="12" borderId="0" xfId="0" applyFont="1" applyFill="1" applyAlignment="1"/>
    <xf numFmtId="0" fontId="35" fillId="0" borderId="0" xfId="0" applyFont="1" applyAlignment="1">
      <alignment horizontal="center"/>
    </xf>
    <xf numFmtId="0" fontId="8" fillId="2" borderId="0" xfId="0" applyFont="1" applyFill="1" applyAlignment="1"/>
    <xf numFmtId="0" fontId="8" fillId="15" borderId="0" xfId="0" applyFont="1" applyFill="1" applyAlignment="1"/>
    <xf numFmtId="0" fontId="8" fillId="16" borderId="0" xfId="0" applyFont="1" applyFill="1" applyAlignment="1"/>
    <xf numFmtId="0" fontId="8" fillId="13" borderId="0" xfId="0" applyFont="1" applyFill="1" applyAlignment="1">
      <alignment horizontal="right"/>
    </xf>
    <xf numFmtId="0" fontId="8" fillId="1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15" borderId="0" xfId="0" applyFont="1" applyFill="1" applyAlignment="1">
      <alignment horizontal="right"/>
    </xf>
    <xf numFmtId="0" fontId="8" fillId="15" borderId="0" xfId="0" quotePrefix="1" applyFont="1" applyFill="1" applyAlignment="1">
      <alignment horizontal="right"/>
    </xf>
    <xf numFmtId="0" fontId="34" fillId="0" borderId="0" xfId="0" applyFont="1" applyAlignment="1"/>
    <xf numFmtId="0" fontId="34" fillId="0" borderId="0" xfId="0" applyFont="1" applyAlignment="1">
      <alignment horizontal="right"/>
    </xf>
    <xf numFmtId="0" fontId="34" fillId="13" borderId="0" xfId="0" applyFont="1" applyFill="1" applyAlignment="1">
      <alignment horizontal="right"/>
    </xf>
    <xf numFmtId="0" fontId="34" fillId="14" borderId="0" xfId="0" applyFont="1" applyFill="1" applyAlignment="1">
      <alignment horizontal="center"/>
    </xf>
    <xf numFmtId="0" fontId="34" fillId="15" borderId="0" xfId="0" applyFont="1" applyFill="1" applyAlignment="1">
      <alignment horizontal="right"/>
    </xf>
    <xf numFmtId="0" fontId="34" fillId="16" borderId="0" xfId="0" applyFont="1" applyFill="1" applyAlignment="1">
      <alignment horizontal="right"/>
    </xf>
    <xf numFmtId="0" fontId="34" fillId="2" borderId="0" xfId="0" applyFont="1" applyFill="1" applyAlignment="1">
      <alignment horizontal="right"/>
    </xf>
    <xf numFmtId="0" fontId="34" fillId="16" borderId="0" xfId="0" quotePrefix="1" applyFont="1" applyFill="1" applyAlignment="1"/>
    <xf numFmtId="0" fontId="8" fillId="15" borderId="0" xfId="0" quotePrefix="1" applyFont="1" applyFill="1" applyAlignment="1">
      <alignment horizontal="right"/>
    </xf>
    <xf numFmtId="0" fontId="34" fillId="2" borderId="0" xfId="0" quotePrefix="1" applyFont="1" applyFill="1" applyAlignment="1">
      <alignment horizontal="right"/>
    </xf>
    <xf numFmtId="0" fontId="34" fillId="12" borderId="0" xfId="0" applyFont="1" applyFill="1" applyAlignment="1">
      <alignment horizontal="right"/>
    </xf>
    <xf numFmtId="0" fontId="8" fillId="14" borderId="0" xfId="0" applyFont="1" applyFill="1" applyAlignment="1"/>
    <xf numFmtId="0" fontId="35" fillId="16" borderId="0" xfId="0" applyFont="1" applyFill="1" applyAlignment="1"/>
    <xf numFmtId="0" fontId="35" fillId="17" borderId="0" xfId="0" applyFont="1" applyFill="1" applyAlignment="1">
      <alignment horizontal="center"/>
    </xf>
    <xf numFmtId="0" fontId="8" fillId="17" borderId="0" xfId="0" applyFont="1" applyFill="1" applyAlignment="1"/>
    <xf numFmtId="0" fontId="35" fillId="16" borderId="0" xfId="0" applyFont="1" applyFill="1" applyAlignment="1">
      <alignment horizontal="center"/>
    </xf>
    <xf numFmtId="0" fontId="35" fillId="18" borderId="0" xfId="0" applyFont="1" applyFill="1" applyAlignment="1">
      <alignment horizontal="center"/>
    </xf>
    <xf numFmtId="0" fontId="8" fillId="18" borderId="0" xfId="0" applyFont="1" applyFill="1" applyAlignment="1"/>
    <xf numFmtId="0" fontId="35" fillId="6" borderId="0" xfId="0" applyFont="1" applyFill="1" applyAlignment="1">
      <alignment horizontal="center"/>
    </xf>
    <xf numFmtId="0" fontId="35" fillId="0" borderId="0" xfId="0" applyFont="1" applyAlignment="1"/>
    <xf numFmtId="0" fontId="35" fillId="11" borderId="0" xfId="0" applyFont="1" applyFill="1" applyAlignment="1">
      <alignment horizontal="center"/>
    </xf>
    <xf numFmtId="0" fontId="35" fillId="19" borderId="0" xfId="0" applyFont="1" applyFill="1" applyAlignment="1">
      <alignment horizontal="center"/>
    </xf>
    <xf numFmtId="0" fontId="35" fillId="20" borderId="12" xfId="0" applyFont="1" applyFill="1" applyBorder="1" applyAlignment="1"/>
    <xf numFmtId="0" fontId="34" fillId="0" borderId="0" xfId="0" applyFont="1" applyAlignment="1">
      <alignment horizontal="center"/>
    </xf>
    <xf numFmtId="0" fontId="8" fillId="12" borderId="0" xfId="0" quotePrefix="1" applyFont="1" applyFill="1" applyAlignment="1">
      <alignment horizontal="right"/>
    </xf>
    <xf numFmtId="0" fontId="8" fillId="16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8" fillId="18" borderId="0" xfId="0" quotePrefix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8" fillId="9" borderId="12" xfId="0" applyFont="1" applyFill="1" applyBorder="1" applyAlignment="1"/>
    <xf numFmtId="0" fontId="8" fillId="9" borderId="12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19" borderId="12" xfId="0" applyFont="1" applyFill="1" applyBorder="1" applyAlignment="1">
      <alignment horizontal="center"/>
    </xf>
    <xf numFmtId="0" fontId="8" fillId="9" borderId="13" xfId="0" applyFont="1" applyFill="1" applyBorder="1" applyAlignment="1"/>
    <xf numFmtId="0" fontId="8" fillId="9" borderId="13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right"/>
    </xf>
    <xf numFmtId="0" fontId="8" fillId="17" borderId="9" xfId="0" applyFont="1" applyFill="1" applyBorder="1" applyAlignment="1">
      <alignment horizontal="center"/>
    </xf>
    <xf numFmtId="0" fontId="8" fillId="17" borderId="9" xfId="0" applyFont="1" applyFill="1" applyBorder="1" applyAlignment="1"/>
    <xf numFmtId="0" fontId="8" fillId="18" borderId="9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8" fillId="19" borderId="13" xfId="0" applyFont="1" applyFill="1" applyBorder="1" applyAlignment="1">
      <alignment horizontal="center"/>
    </xf>
    <xf numFmtId="0" fontId="8" fillId="0" borderId="9" xfId="0" applyFont="1" applyBorder="1" applyAlignment="1"/>
    <xf numFmtId="49" fontId="8" fillId="18" borderId="0" xfId="0" applyNumberFormat="1" applyFont="1" applyFill="1" applyAlignment="1">
      <alignment horizontal="center"/>
    </xf>
    <xf numFmtId="0" fontId="8" fillId="0" borderId="0" xfId="0" applyFont="1"/>
    <xf numFmtId="0" fontId="8" fillId="12" borderId="9" xfId="0" applyFont="1" applyFill="1" applyBorder="1" applyAlignment="1">
      <alignment horizontal="center"/>
    </xf>
    <xf numFmtId="0" fontId="7" fillId="18" borderId="0" xfId="0" applyFont="1" applyFill="1" applyAlignment="1"/>
    <xf numFmtId="0" fontId="8" fillId="12" borderId="9" xfId="0" applyFont="1" applyFill="1" applyBorder="1" applyAlignment="1"/>
    <xf numFmtId="49" fontId="8" fillId="0" borderId="0" xfId="0" applyNumberFormat="1" applyFont="1"/>
    <xf numFmtId="49" fontId="8" fillId="0" borderId="0" xfId="0" applyNumberFormat="1" applyFont="1" applyAlignment="1">
      <alignment horizontal="center"/>
    </xf>
    <xf numFmtId="49" fontId="8" fillId="12" borderId="0" xfId="0" applyNumberFormat="1" applyFont="1" applyFill="1" applyAlignment="1">
      <alignment horizontal="center"/>
    </xf>
    <xf numFmtId="49" fontId="8" fillId="17" borderId="0" xfId="0" quotePrefix="1" applyNumberFormat="1" applyFont="1" applyFill="1" applyAlignment="1">
      <alignment horizontal="center"/>
    </xf>
    <xf numFmtId="49" fontId="8" fillId="17" borderId="0" xfId="0" applyNumberFormat="1" applyFont="1" applyFill="1" applyAlignment="1"/>
    <xf numFmtId="49" fontId="8" fillId="18" borderId="0" xfId="0" applyNumberFormat="1" applyFont="1" applyFill="1" applyAlignment="1">
      <alignment horizontal="center"/>
    </xf>
    <xf numFmtId="49" fontId="8" fillId="0" borderId="0" xfId="0" applyNumberFormat="1" applyFont="1" applyAlignment="1"/>
    <xf numFmtId="49" fontId="8" fillId="17" borderId="0" xfId="0" applyNumberFormat="1" applyFont="1" applyFill="1" applyAlignment="1">
      <alignment horizontal="center"/>
    </xf>
    <xf numFmtId="0" fontId="8" fillId="21" borderId="12" xfId="0" applyFont="1" applyFill="1" applyBorder="1" applyAlignment="1"/>
    <xf numFmtId="49" fontId="8" fillId="21" borderId="12" xfId="0" applyNumberFormat="1" applyFont="1" applyFill="1" applyBorder="1"/>
    <xf numFmtId="49" fontId="8" fillId="21" borderId="12" xfId="0" applyNumberFormat="1" applyFont="1" applyFill="1" applyBorder="1" applyAlignment="1">
      <alignment horizontal="center"/>
    </xf>
    <xf numFmtId="0" fontId="8" fillId="21" borderId="12" xfId="0" applyFont="1" applyFill="1" applyBorder="1" applyAlignment="1">
      <alignment horizontal="center"/>
    </xf>
    <xf numFmtId="49" fontId="8" fillId="21" borderId="12" xfId="0" applyNumberFormat="1" applyFont="1" applyFill="1" applyBorder="1" applyAlignment="1"/>
    <xf numFmtId="49" fontId="34" fillId="0" borderId="0" xfId="0" applyNumberFormat="1" applyFont="1" applyAlignment="1">
      <alignment horizontal="center"/>
    </xf>
    <xf numFmtId="0" fontId="8" fillId="17" borderId="0" xfId="0" quotePrefix="1" applyFont="1" applyFill="1" applyAlignment="1">
      <alignment horizontal="center"/>
    </xf>
    <xf numFmtId="0" fontId="8" fillId="17" borderId="9" xfId="0" quotePrefix="1" applyFont="1" applyFill="1" applyBorder="1" applyAlignment="1">
      <alignment horizontal="center"/>
    </xf>
    <xf numFmtId="49" fontId="34" fillId="0" borderId="0" xfId="0" applyNumberFormat="1" applyFont="1"/>
    <xf numFmtId="0" fontId="36" fillId="0" borderId="0" xfId="0" applyFont="1" applyAlignment="1"/>
    <xf numFmtId="0" fontId="34" fillId="9" borderId="13" xfId="0" applyFont="1" applyFill="1" applyBorder="1" applyAlignment="1"/>
    <xf numFmtId="0" fontId="34" fillId="0" borderId="9" xfId="0" applyFont="1" applyBorder="1" applyAlignment="1"/>
    <xf numFmtId="0" fontId="34" fillId="0" borderId="9" xfId="0" applyFont="1" applyBorder="1" applyAlignment="1">
      <alignment horizontal="center"/>
    </xf>
    <xf numFmtId="0" fontId="8" fillId="19" borderId="9" xfId="0" applyFont="1" applyFill="1" applyBorder="1" applyAlignment="1">
      <alignment horizontal="center"/>
    </xf>
    <xf numFmtId="49" fontId="34" fillId="0" borderId="9" xfId="0" applyNumberFormat="1" applyFont="1" applyBorder="1" applyAlignment="1"/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/>
    <xf numFmtId="0" fontId="8" fillId="12" borderId="14" xfId="0" applyFont="1" applyFill="1" applyBorder="1" applyAlignment="1"/>
    <xf numFmtId="0" fontId="8" fillId="18" borderId="14" xfId="0" applyFont="1" applyFill="1" applyBorder="1" applyAlignment="1"/>
    <xf numFmtId="0" fontId="8" fillId="11" borderId="14" xfId="0" applyFont="1" applyFill="1" applyBorder="1" applyAlignment="1">
      <alignment horizontal="center"/>
    </xf>
    <xf numFmtId="0" fontId="8" fillId="19" borderId="14" xfId="0" applyFont="1" applyFill="1" applyBorder="1" applyAlignment="1">
      <alignment horizontal="center"/>
    </xf>
    <xf numFmtId="49" fontId="8" fillId="0" borderId="14" xfId="0" applyNumberFormat="1" applyFont="1" applyBorder="1" applyAlignment="1"/>
    <xf numFmtId="49" fontId="8" fillId="18" borderId="0" xfId="0" applyNumberFormat="1" applyFont="1" applyFill="1"/>
    <xf numFmtId="49" fontId="8" fillId="0" borderId="9" xfId="0" applyNumberFormat="1" applyFont="1" applyBorder="1" applyAlignment="1"/>
    <xf numFmtId="49" fontId="8" fillId="12" borderId="0" xfId="0" quotePrefix="1" applyNumberFormat="1" applyFont="1" applyFill="1" applyAlignment="1">
      <alignment horizontal="center"/>
    </xf>
    <xf numFmtId="49" fontId="8" fillId="12" borderId="0" xfId="0" applyNumberFormat="1" applyFont="1" applyFill="1" applyAlignment="1"/>
    <xf numFmtId="0" fontId="34" fillId="9" borderId="12" xfId="0" applyFont="1" applyFill="1" applyBorder="1" applyAlignment="1"/>
    <xf numFmtId="0" fontId="37" fillId="9" borderId="12" xfId="0" applyFont="1" applyFill="1" applyBorder="1" applyAlignment="1"/>
    <xf numFmtId="49" fontId="8" fillId="12" borderId="9" xfId="0" applyNumberFormat="1" applyFont="1" applyFill="1" applyBorder="1" applyAlignment="1">
      <alignment horizontal="center"/>
    </xf>
    <xf numFmtId="49" fontId="8" fillId="12" borderId="9" xfId="0" applyNumberFormat="1" applyFont="1" applyFill="1" applyBorder="1" applyAlignment="1"/>
    <xf numFmtId="0" fontId="8" fillId="12" borderId="0" xfId="0" quotePrefix="1" applyFont="1" applyFill="1" applyAlignment="1">
      <alignment horizontal="center"/>
    </xf>
    <xf numFmtId="0" fontId="34" fillId="0" borderId="0" xfId="0" applyFont="1"/>
    <xf numFmtId="49" fontId="8" fillId="0" borderId="9" xfId="0" applyNumberFormat="1" applyFont="1" applyBorder="1"/>
    <xf numFmtId="49" fontId="8" fillId="0" borderId="9" xfId="0" applyNumberFormat="1" applyFont="1" applyBorder="1" applyAlignment="1">
      <alignment horizontal="center"/>
    </xf>
    <xf numFmtId="49" fontId="8" fillId="17" borderId="9" xfId="0" applyNumberFormat="1" applyFont="1" applyFill="1" applyBorder="1" applyAlignment="1">
      <alignment horizontal="center"/>
    </xf>
    <xf numFmtId="49" fontId="8" fillId="18" borderId="9" xfId="0" applyNumberFormat="1" applyFont="1" applyFill="1" applyBorder="1" applyAlignment="1">
      <alignment horizontal="center"/>
    </xf>
    <xf numFmtId="49" fontId="35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8" fillId="4" borderId="7" xfId="0" applyFont="1" applyFill="1" applyBorder="1" applyAlignment="1"/>
    <xf numFmtId="0" fontId="38" fillId="4" borderId="3" xfId="0" applyFont="1" applyFill="1" applyBorder="1" applyAlignment="1"/>
    <xf numFmtId="0" fontId="39" fillId="0" borderId="0" xfId="0" applyFont="1" applyAlignment="1">
      <alignment horizontal="right"/>
    </xf>
    <xf numFmtId="0" fontId="39" fillId="0" borderId="0" xfId="0" quotePrefix="1" applyFont="1" applyAlignment="1"/>
    <xf numFmtId="0" fontId="38" fillId="4" borderId="3" xfId="0" applyFont="1" applyFill="1" applyBorder="1" applyAlignment="1"/>
    <xf numFmtId="0" fontId="39" fillId="0" borderId="0" xfId="0" quotePrefix="1" applyFont="1" applyAlignment="1">
      <alignment horizontal="right"/>
    </xf>
    <xf numFmtId="0" fontId="39" fillId="0" borderId="0" xfId="0" applyFont="1" applyAlignment="1"/>
    <xf numFmtId="0" fontId="38" fillId="4" borderId="3" xfId="0" applyFont="1" applyFill="1" applyBorder="1" applyAlignment="1"/>
    <xf numFmtId="0" fontId="5" fillId="0" borderId="0" xfId="0" applyFont="1"/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40" fillId="0" borderId="0" xfId="0" applyFont="1" applyAlignment="1"/>
    <xf numFmtId="0" fontId="41" fillId="0" borderId="0" xfId="0" applyFont="1" applyAlignment="1"/>
    <xf numFmtId="0" fontId="8" fillId="0" borderId="0" xfId="0" applyFont="1" applyAlignment="1">
      <alignment horizontal="left"/>
    </xf>
    <xf numFmtId="0" fontId="7" fillId="0" borderId="0" xfId="0" applyFont="1" applyAlignment="1"/>
    <xf numFmtId="0" fontId="15" fillId="4" borderId="0" xfId="0" applyFont="1" applyFill="1" applyAlignment="1">
      <alignment horizontal="left"/>
    </xf>
    <xf numFmtId="0" fontId="15" fillId="0" borderId="0" xfId="0" applyFont="1" applyAlignment="1"/>
    <xf numFmtId="0" fontId="2" fillId="0" borderId="0" xfId="0" applyFont="1" applyAlignment="1"/>
    <xf numFmtId="0" fontId="42" fillId="0" borderId="0" xfId="0" applyFont="1" applyAlignment="1"/>
    <xf numFmtId="0" fontId="15" fillId="0" borderId="0" xfId="0" applyFont="1" applyAlignment="1"/>
    <xf numFmtId="0" fontId="41" fillId="0" borderId="0" xfId="0" applyFont="1" applyAlignment="1"/>
    <xf numFmtId="0" fontId="8" fillId="0" borderId="0" xfId="0" applyFont="1" applyAlignment="1"/>
    <xf numFmtId="0" fontId="8" fillId="0" borderId="0" xfId="0" applyFont="1" applyAlignment="1"/>
    <xf numFmtId="0" fontId="11" fillId="0" borderId="0" xfId="0" applyFont="1" applyAlignment="1"/>
    <xf numFmtId="0" fontId="11" fillId="0" borderId="0" xfId="0" applyFont="1" applyAlignment="1"/>
    <xf numFmtId="0" fontId="8" fillId="0" borderId="0" xfId="0" quotePrefix="1" applyFont="1" applyAlignment="1">
      <alignment horizontal="right"/>
    </xf>
    <xf numFmtId="0" fontId="43" fillId="0" borderId="0" xfId="0" applyFont="1" applyAlignment="1"/>
    <xf numFmtId="0" fontId="44" fillId="0" borderId="0" xfId="0" applyFont="1" applyAlignment="1"/>
    <xf numFmtId="0" fontId="7" fillId="0" borderId="0" xfId="0" applyFont="1" applyAlignment="1"/>
    <xf numFmtId="0" fontId="45" fillId="0" borderId="0" xfId="0" applyFont="1" applyAlignment="1"/>
    <xf numFmtId="0" fontId="46" fillId="0" borderId="0" xfId="0" applyFont="1"/>
    <xf numFmtId="0" fontId="44" fillId="0" borderId="0" xfId="0" applyFont="1" applyAlignment="1"/>
    <xf numFmtId="0" fontId="46" fillId="0" borderId="0" xfId="0" applyFont="1" applyAlignment="1"/>
    <xf numFmtId="0" fontId="44" fillId="0" borderId="0" xfId="0" applyFont="1" applyAlignment="1">
      <alignment horizontal="left"/>
    </xf>
    <xf numFmtId="0" fontId="7" fillId="0" borderId="0" xfId="0" applyFont="1" applyAlignment="1"/>
    <xf numFmtId="0" fontId="41" fillId="22" borderId="0" xfId="0" applyFont="1" applyFill="1" applyAlignment="1"/>
    <xf numFmtId="0" fontId="8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0" fontId="47" fillId="0" borderId="0" xfId="0" applyFont="1" applyAlignment="1"/>
    <xf numFmtId="0" fontId="47" fillId="0" borderId="0" xfId="0" applyFont="1" applyAlignment="1"/>
    <xf numFmtId="0" fontId="0" fillId="0" borderId="0" xfId="0" applyFont="1" applyAlignment="1"/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48" fillId="0" borderId="0" xfId="0" applyFont="1"/>
    <xf numFmtId="0" fontId="12" fillId="0" borderId="0" xfId="0" applyFont="1" applyAlignment="1"/>
    <xf numFmtId="0" fontId="49" fillId="0" borderId="0" xfId="0" applyFont="1" applyAlignment="1"/>
    <xf numFmtId="0" fontId="50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50" fillId="0" borderId="0" xfId="0" applyFont="1" applyAlignment="1"/>
    <xf numFmtId="0" fontId="50" fillId="0" borderId="0" xfId="0" applyFont="1" applyAlignment="1"/>
    <xf numFmtId="0" fontId="49" fillId="0" borderId="0" xfId="0" applyFont="1" applyAlignment="1"/>
    <xf numFmtId="0" fontId="49" fillId="0" borderId="0" xfId="0" applyFont="1" applyAlignment="1"/>
    <xf numFmtId="0" fontId="49" fillId="0" borderId="0" xfId="0" applyFont="1" applyAlignment="1"/>
    <xf numFmtId="0" fontId="0" fillId="0" borderId="0" xfId="0" applyFont="1" applyAlignment="1"/>
    <xf numFmtId="0" fontId="51" fillId="0" borderId="0" xfId="0" applyFont="1" applyAlignment="1"/>
    <xf numFmtId="0" fontId="8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8" fillId="11" borderId="0" xfId="0" applyFont="1" applyFill="1" applyAlignment="1">
      <alignment horizontal="left"/>
    </xf>
    <xf numFmtId="0" fontId="8" fillId="11" borderId="0" xfId="0" applyFont="1" applyFill="1" applyAlignment="1">
      <alignment horizontal="right"/>
    </xf>
    <xf numFmtId="0" fontId="8" fillId="11" borderId="0" xfId="0" applyFont="1" applyFill="1" applyAlignment="1"/>
    <xf numFmtId="0" fontId="5" fillId="11" borderId="0" xfId="0" applyFont="1" applyFill="1" applyAlignment="1"/>
    <xf numFmtId="0" fontId="5" fillId="11" borderId="0" xfId="0" applyFont="1" applyFill="1"/>
    <xf numFmtId="0" fontId="5" fillId="11" borderId="0" xfId="0" applyFont="1" applyFill="1" applyAlignment="1"/>
    <xf numFmtId="0" fontId="5" fillId="11" borderId="0" xfId="0" applyFont="1" applyFill="1" applyAlignment="1">
      <alignment horizontal="right"/>
    </xf>
    <xf numFmtId="0" fontId="12" fillId="11" borderId="0" xfId="0" applyFont="1" applyFill="1" applyAlignment="1"/>
    <xf numFmtId="0" fontId="41" fillId="19" borderId="0" xfId="0" applyFont="1" applyFill="1" applyAlignment="1"/>
    <xf numFmtId="0" fontId="8" fillId="7" borderId="0" xfId="0" applyFont="1" applyFill="1" applyAlignment="1">
      <alignment horizontal="right"/>
    </xf>
    <xf numFmtId="0" fontId="5" fillId="0" borderId="0" xfId="0" quotePrefix="1" applyFont="1" applyAlignment="1">
      <alignment horizontal="right"/>
    </xf>
    <xf numFmtId="0" fontId="12" fillId="0" borderId="0" xfId="0" applyFont="1" applyAlignment="1"/>
    <xf numFmtId="0" fontId="15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0" fontId="52" fillId="0" borderId="0" xfId="0" applyFont="1" applyAlignment="1"/>
    <xf numFmtId="0" fontId="41" fillId="7" borderId="0" xfId="0" applyFont="1" applyFill="1" applyAlignment="1"/>
    <xf numFmtId="0" fontId="8" fillId="7" borderId="0" xfId="0" applyFont="1" applyFill="1" applyAlignment="1">
      <alignment horizontal="left"/>
    </xf>
    <xf numFmtId="0" fontId="8" fillId="7" borderId="0" xfId="0" applyFont="1" applyFill="1" applyAlignment="1">
      <alignment horizontal="right"/>
    </xf>
    <xf numFmtId="0" fontId="8" fillId="7" borderId="0" xfId="0" quotePrefix="1" applyFont="1" applyFill="1" applyAlignment="1">
      <alignment horizontal="right"/>
    </xf>
    <xf numFmtId="0" fontId="8" fillId="7" borderId="0" xfId="0" applyFont="1" applyFill="1" applyAlignment="1"/>
    <xf numFmtId="0" fontId="2" fillId="7" borderId="0" xfId="0" applyFont="1" applyFill="1" applyAlignment="1">
      <alignment horizontal="right"/>
    </xf>
    <xf numFmtId="0" fontId="5" fillId="7" borderId="0" xfId="0" applyFont="1" applyFill="1" applyAlignment="1"/>
    <xf numFmtId="0" fontId="5" fillId="7" borderId="0" xfId="0" applyFont="1" applyFill="1" applyAlignment="1"/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12" fillId="7" borderId="0" xfId="0" applyFont="1" applyFill="1" applyAlignment="1"/>
    <xf numFmtId="0" fontId="15" fillId="0" borderId="0" xfId="0" applyFont="1" applyAlignment="1"/>
    <xf numFmtId="0" fontId="8" fillId="0" borderId="0" xfId="0" applyFont="1" applyAlignment="1"/>
    <xf numFmtId="0" fontId="2" fillId="0" borderId="0" xfId="0" applyFont="1" applyAlignment="1"/>
    <xf numFmtId="0" fontId="8" fillId="4" borderId="0" xfId="0" applyFont="1" applyFill="1" applyAlignment="1">
      <alignment horizontal="left"/>
    </xf>
    <xf numFmtId="0" fontId="8" fillId="4" borderId="0" xfId="0" quotePrefix="1" applyFont="1" applyFill="1" applyAlignment="1">
      <alignment horizontal="right"/>
    </xf>
    <xf numFmtId="0" fontId="2" fillId="4" borderId="0" xfId="0" applyFont="1" applyFill="1" applyAlignment="1"/>
    <xf numFmtId="0" fontId="2" fillId="4" borderId="0" xfId="0" applyFont="1" applyFill="1" applyAlignment="1"/>
    <xf numFmtId="0" fontId="2" fillId="4" borderId="0" xfId="0" applyFont="1" applyFill="1" applyAlignment="1"/>
    <xf numFmtId="0" fontId="15" fillId="4" borderId="0" xfId="0" applyFont="1" applyFill="1" applyAlignment="1"/>
    <xf numFmtId="0" fontId="41" fillId="23" borderId="0" xfId="0" applyFont="1" applyFill="1" applyAlignment="1"/>
    <xf numFmtId="0" fontId="8" fillId="23" borderId="0" xfId="0" applyFont="1" applyFill="1" applyAlignment="1">
      <alignment horizontal="left"/>
    </xf>
    <xf numFmtId="0" fontId="8" fillId="23" borderId="0" xfId="0" applyFont="1" applyFill="1" applyAlignment="1">
      <alignment horizontal="right"/>
    </xf>
    <xf numFmtId="0" fontId="8" fillId="23" borderId="0" xfId="0" quotePrefix="1" applyFont="1" applyFill="1" applyAlignment="1">
      <alignment horizontal="right"/>
    </xf>
    <xf numFmtId="0" fontId="8" fillId="23" borderId="0" xfId="0" applyFont="1" applyFill="1" applyAlignment="1"/>
    <xf numFmtId="0" fontId="2" fillId="23" borderId="0" xfId="0" applyFont="1" applyFill="1" applyAlignment="1"/>
    <xf numFmtId="0" fontId="2" fillId="23" borderId="0" xfId="0" applyFont="1" applyFill="1" applyAlignment="1">
      <alignment horizontal="right"/>
    </xf>
    <xf numFmtId="0" fontId="5" fillId="23" borderId="0" xfId="0" applyFont="1" applyFill="1"/>
    <xf numFmtId="0" fontId="5" fillId="23" borderId="0" xfId="0" applyFont="1" applyFill="1" applyAlignment="1"/>
    <xf numFmtId="0" fontId="5" fillId="23" borderId="0" xfId="0" applyFont="1" applyFill="1" applyAlignment="1"/>
    <xf numFmtId="0" fontId="2" fillId="23" borderId="0" xfId="0" applyFont="1" applyFill="1" applyAlignment="1"/>
    <xf numFmtId="0" fontId="2" fillId="23" borderId="0" xfId="0" applyFont="1" applyFill="1" applyAlignment="1">
      <alignment horizontal="right"/>
    </xf>
    <xf numFmtId="0" fontId="12" fillId="23" borderId="0" xfId="0" applyFont="1" applyFill="1" applyAlignment="1"/>
    <xf numFmtId="0" fontId="5" fillId="23" borderId="0" xfId="0" applyFont="1" applyFill="1" applyAlignment="1">
      <alignment horizontal="right"/>
    </xf>
    <xf numFmtId="0" fontId="12" fillId="23" borderId="0" xfId="0" applyFont="1" applyFill="1"/>
    <xf numFmtId="0" fontId="53" fillId="4" borderId="0" xfId="0" applyFont="1" applyFill="1" applyAlignment="1">
      <alignment horizontal="right"/>
    </xf>
    <xf numFmtId="0" fontId="54" fillId="4" borderId="0" xfId="0" quotePrefix="1" applyFont="1" applyFill="1" applyAlignment="1">
      <alignment horizontal="right"/>
    </xf>
    <xf numFmtId="0" fontId="54" fillId="4" borderId="0" xfId="0" applyFont="1" applyFill="1" applyAlignment="1">
      <alignment horizontal="right"/>
    </xf>
    <xf numFmtId="0" fontId="8" fillId="0" borderId="0" xfId="0" applyFont="1" applyAlignment="1"/>
    <xf numFmtId="0" fontId="41" fillId="24" borderId="0" xfId="0" applyFont="1" applyFill="1" applyAlignment="1"/>
    <xf numFmtId="0" fontId="8" fillId="24" borderId="0" xfId="0" applyFont="1" applyFill="1" applyAlignment="1">
      <alignment horizontal="left"/>
    </xf>
    <xf numFmtId="0" fontId="8" fillId="24" borderId="0" xfId="0" applyFont="1" applyFill="1" applyAlignment="1">
      <alignment horizontal="right"/>
    </xf>
    <xf numFmtId="0" fontId="53" fillId="24" borderId="0" xfId="0" applyFont="1" applyFill="1" applyAlignment="1">
      <alignment horizontal="right"/>
    </xf>
    <xf numFmtId="0" fontId="2" fillId="24" borderId="0" xfId="0" quotePrefix="1" applyFont="1" applyFill="1" applyAlignment="1">
      <alignment horizontal="right"/>
    </xf>
    <xf numFmtId="0" fontId="8" fillId="24" borderId="0" xfId="0" applyFont="1" applyFill="1" applyAlignment="1"/>
    <xf numFmtId="0" fontId="2" fillId="24" borderId="0" xfId="0" applyFont="1" applyFill="1" applyAlignment="1"/>
    <xf numFmtId="0" fontId="8" fillId="24" borderId="0" xfId="0" applyFont="1" applyFill="1" applyAlignment="1"/>
    <xf numFmtId="0" fontId="2" fillId="24" borderId="0" xfId="0" applyFont="1" applyFill="1" applyAlignment="1"/>
    <xf numFmtId="0" fontId="2" fillId="24" borderId="0" xfId="0" applyFont="1" applyFill="1" applyAlignment="1"/>
    <xf numFmtId="0" fontId="2" fillId="24" borderId="0" xfId="0" applyFont="1" applyFill="1" applyAlignment="1">
      <alignment horizontal="right"/>
    </xf>
    <xf numFmtId="0" fontId="15" fillId="24" borderId="0" xfId="0" applyFont="1" applyFill="1" applyAlignment="1"/>
    <xf numFmtId="0" fontId="15" fillId="0" borderId="0" xfId="0" applyFont="1" applyAlignment="1"/>
    <xf numFmtId="0" fontId="53" fillId="4" borderId="0" xfId="0" quotePrefix="1" applyFont="1" applyFill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2" fillId="19" borderId="0" xfId="0" applyFont="1" applyFill="1" applyAlignment="1"/>
    <xf numFmtId="0" fontId="8" fillId="0" borderId="0" xfId="0" quotePrefix="1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41" fillId="10" borderId="0" xfId="0" applyFont="1" applyFill="1" applyAlignment="1"/>
    <xf numFmtId="0" fontId="8" fillId="10" borderId="0" xfId="0" applyFont="1" applyFill="1" applyAlignment="1"/>
    <xf numFmtId="0" fontId="8" fillId="10" borderId="0" xfId="0" applyFont="1" applyFill="1" applyAlignment="1">
      <alignment horizontal="right"/>
    </xf>
    <xf numFmtId="0" fontId="8" fillId="10" borderId="0" xfId="0" applyFont="1" applyFill="1" applyAlignment="1"/>
    <xf numFmtId="0" fontId="8" fillId="10" borderId="0" xfId="0" applyFont="1" applyFill="1" applyAlignment="1">
      <alignment horizontal="right"/>
    </xf>
    <xf numFmtId="0" fontId="8" fillId="10" borderId="0" xfId="0" applyFont="1" applyFill="1" applyAlignment="1"/>
    <xf numFmtId="0" fontId="2" fillId="10" borderId="0" xfId="0" applyFont="1" applyFill="1" applyAlignment="1">
      <alignment horizontal="right"/>
    </xf>
    <xf numFmtId="0" fontId="5" fillId="10" borderId="0" xfId="0" applyFont="1" applyFill="1"/>
    <xf numFmtId="0" fontId="5" fillId="10" borderId="0" xfId="0" applyFont="1" applyFill="1" applyAlignment="1"/>
    <xf numFmtId="0" fontId="5" fillId="10" borderId="0" xfId="0" applyFont="1" applyFill="1" applyAlignment="1"/>
    <xf numFmtId="0" fontId="2" fillId="1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4" borderId="0" xfId="0" quotePrefix="1" applyFont="1" applyFill="1" applyAlignment="1">
      <alignment horizontal="right"/>
    </xf>
    <xf numFmtId="0" fontId="15" fillId="4" borderId="0" xfId="0" applyFont="1" applyFill="1" applyAlignment="1"/>
    <xf numFmtId="0" fontId="8" fillId="19" borderId="0" xfId="0" applyFont="1" applyFill="1" applyAlignment="1">
      <alignment horizontal="left"/>
    </xf>
    <xf numFmtId="0" fontId="8" fillId="19" borderId="0" xfId="0" applyFont="1" applyFill="1" applyAlignment="1">
      <alignment horizontal="right"/>
    </xf>
    <xf numFmtId="0" fontId="2" fillId="19" borderId="0" xfId="0" quotePrefix="1" applyFont="1" applyFill="1" applyAlignment="1">
      <alignment horizontal="right"/>
    </xf>
    <xf numFmtId="0" fontId="2" fillId="19" borderId="0" xfId="0" applyFont="1" applyFill="1" applyAlignment="1">
      <alignment horizontal="right"/>
    </xf>
    <xf numFmtId="0" fontId="8" fillId="19" borderId="0" xfId="0" applyFont="1" applyFill="1" applyAlignment="1"/>
    <xf numFmtId="0" fontId="2" fillId="19" borderId="0" xfId="0" applyFont="1" applyFill="1" applyAlignment="1"/>
    <xf numFmtId="0" fontId="2" fillId="19" borderId="0" xfId="0" applyFont="1" applyFill="1" applyAlignment="1"/>
    <xf numFmtId="0" fontId="2" fillId="19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41" fillId="15" borderId="0" xfId="0" applyFont="1" applyFill="1" applyAlignment="1"/>
    <xf numFmtId="0" fontId="8" fillId="15" borderId="0" xfId="0" applyFont="1" applyFill="1" applyAlignment="1">
      <alignment horizontal="left"/>
    </xf>
    <xf numFmtId="0" fontId="53" fillId="15" borderId="0" xfId="0" quotePrefix="1" applyFont="1" applyFill="1" applyAlignment="1">
      <alignment horizontal="right"/>
    </xf>
    <xf numFmtId="0" fontId="2" fillId="15" borderId="0" xfId="0" applyFont="1" applyFill="1" applyAlignment="1">
      <alignment horizontal="right"/>
    </xf>
    <xf numFmtId="0" fontId="2" fillId="15" borderId="0" xfId="0" applyFont="1" applyFill="1" applyAlignment="1"/>
    <xf numFmtId="0" fontId="2" fillId="15" borderId="0" xfId="0" applyFont="1" applyFill="1" applyAlignment="1"/>
    <xf numFmtId="0" fontId="2" fillId="15" borderId="0" xfId="0" applyFont="1" applyFill="1" applyAlignment="1"/>
    <xf numFmtId="0" fontId="2" fillId="15" borderId="0" xfId="0" applyFont="1" applyFill="1" applyAlignment="1">
      <alignment horizontal="right"/>
    </xf>
    <xf numFmtId="0" fontId="15" fillId="15" borderId="0" xfId="0" applyFont="1" applyFill="1" applyAlignment="1"/>
    <xf numFmtId="0" fontId="5" fillId="15" borderId="0" xfId="0" applyFont="1" applyFill="1" applyAlignment="1"/>
    <xf numFmtId="0" fontId="5" fillId="15" borderId="0" xfId="0" applyFont="1" applyFill="1"/>
    <xf numFmtId="0" fontId="8" fillId="0" borderId="0" xfId="0" quotePrefix="1" applyFont="1" applyAlignment="1"/>
    <xf numFmtId="0" fontId="41" fillId="25" borderId="0" xfId="0" applyFont="1" applyFill="1" applyAlignment="1"/>
    <xf numFmtId="0" fontId="8" fillId="25" borderId="0" xfId="0" applyFont="1" applyFill="1" applyAlignment="1">
      <alignment horizontal="left"/>
    </xf>
    <xf numFmtId="0" fontId="8" fillId="25" borderId="0" xfId="0" applyFont="1" applyFill="1" applyAlignment="1">
      <alignment horizontal="right"/>
    </xf>
    <xf numFmtId="0" fontId="2" fillId="25" borderId="0" xfId="0" applyFont="1" applyFill="1" applyAlignment="1">
      <alignment horizontal="right"/>
    </xf>
    <xf numFmtId="0" fontId="8" fillId="25" borderId="0" xfId="0" applyFont="1" applyFill="1" applyAlignment="1"/>
    <xf numFmtId="0" fontId="5" fillId="25" borderId="0" xfId="0" applyFont="1" applyFill="1" applyAlignment="1"/>
    <xf numFmtId="0" fontId="5" fillId="25" borderId="0" xfId="0" applyFont="1" applyFill="1" applyAlignment="1"/>
    <xf numFmtId="0" fontId="2" fillId="25" borderId="0" xfId="0" applyFont="1" applyFill="1" applyAlignment="1"/>
    <xf numFmtId="0" fontId="2" fillId="25" borderId="0" xfId="0" applyFont="1" applyFill="1" applyAlignment="1"/>
    <xf numFmtId="0" fontId="5" fillId="25" borderId="0" xfId="0" quotePrefix="1" applyFont="1" applyFill="1" applyAlignment="1">
      <alignment horizontal="right"/>
    </xf>
    <xf numFmtId="0" fontId="15" fillId="25" borderId="0" xfId="0" applyFont="1" applyFill="1" applyAlignment="1"/>
    <xf numFmtId="0" fontId="5" fillId="25" borderId="0" xfId="0" applyFont="1" applyFill="1"/>
    <xf numFmtId="0" fontId="8" fillId="25" borderId="0" xfId="0" quotePrefix="1" applyFont="1" applyFill="1" applyAlignment="1">
      <alignment horizontal="right"/>
    </xf>
    <xf numFmtId="0" fontId="15" fillId="0" borderId="0" xfId="0" applyFont="1" applyAlignment="1"/>
    <xf numFmtId="0" fontId="8" fillId="4" borderId="0" xfId="0" applyFont="1" applyFill="1" applyAlignment="1"/>
    <xf numFmtId="0" fontId="8" fillId="10" borderId="0" xfId="0" applyFont="1" applyFill="1" applyAlignment="1">
      <alignment horizontal="right"/>
    </xf>
    <xf numFmtId="0" fontId="53" fillId="4" borderId="0" xfId="0" quotePrefix="1" applyFont="1" applyFill="1" applyAlignment="1"/>
    <xf numFmtId="0" fontId="8" fillId="19" borderId="0" xfId="0" applyFont="1" applyFill="1" applyAlignment="1">
      <alignment horizontal="right"/>
    </xf>
    <xf numFmtId="0" fontId="8" fillId="19" borderId="0" xfId="0" quotePrefix="1" applyFont="1" applyFill="1" applyAlignment="1"/>
    <xf numFmtId="0" fontId="8" fillId="10" borderId="0" xfId="0" applyFont="1" applyFill="1" applyAlignment="1">
      <alignment horizontal="left"/>
    </xf>
    <xf numFmtId="0" fontId="8" fillId="10" borderId="0" xfId="0" quotePrefix="1" applyFont="1" applyFill="1" applyAlignment="1">
      <alignment horizontal="right"/>
    </xf>
    <xf numFmtId="0" fontId="8" fillId="10" borderId="0" xfId="0" quotePrefix="1" applyFont="1" applyFill="1" applyAlignment="1">
      <alignment horizontal="right"/>
    </xf>
    <xf numFmtId="0" fontId="5" fillId="10" borderId="0" xfId="0" quotePrefix="1" applyFont="1" applyFill="1" applyAlignment="1">
      <alignment horizontal="right"/>
    </xf>
    <xf numFmtId="0" fontId="41" fillId="5" borderId="0" xfId="0" applyFont="1" applyFill="1" applyAlignment="1"/>
    <xf numFmtId="0" fontId="8" fillId="5" borderId="0" xfId="0" applyFont="1" applyFill="1" applyAlignment="1">
      <alignment horizontal="right"/>
    </xf>
    <xf numFmtId="0" fontId="2" fillId="5" borderId="0" xfId="0" applyFont="1" applyFill="1" applyAlignment="1"/>
    <xf numFmtId="0" fontId="2" fillId="5" borderId="0" xfId="0" applyFont="1" applyFill="1" applyAlignment="1"/>
    <xf numFmtId="0" fontId="2" fillId="5" borderId="0" xfId="0" applyFont="1" applyFill="1" applyAlignment="1"/>
    <xf numFmtId="0" fontId="2" fillId="5" borderId="0" xfId="0" quotePrefix="1" applyFont="1" applyFill="1" applyAlignment="1"/>
    <xf numFmtId="0" fontId="15" fillId="5" borderId="0" xfId="0" applyFont="1" applyFill="1" applyAlignment="1"/>
    <xf numFmtId="0" fontId="5" fillId="5" borderId="0" xfId="0" applyFont="1" applyFill="1"/>
    <xf numFmtId="0" fontId="8" fillId="5" borderId="0" xfId="0" applyFont="1" applyFill="1" applyAlignment="1">
      <alignment horizontal="right"/>
    </xf>
    <xf numFmtId="0" fontId="8" fillId="26" borderId="0" xfId="0" applyFont="1" applyFill="1" applyAlignment="1"/>
    <xf numFmtId="0" fontId="8" fillId="26" borderId="0" xfId="0" applyFont="1" applyFill="1" applyAlignment="1">
      <alignment horizontal="right"/>
    </xf>
    <xf numFmtId="0" fontId="15" fillId="0" borderId="0" xfId="0" applyFont="1" applyAlignment="1">
      <alignment horizontal="left"/>
    </xf>
    <xf numFmtId="0" fontId="8" fillId="4" borderId="0" xfId="0" quotePrefix="1" applyFont="1" applyFill="1" applyAlignment="1"/>
    <xf numFmtId="0" fontId="5" fillId="0" borderId="0" xfId="0" applyFont="1" applyAlignment="1">
      <alignment horizontal="right"/>
    </xf>
    <xf numFmtId="0" fontId="55" fillId="0" borderId="0" xfId="0" applyFont="1" applyAlignment="1"/>
    <xf numFmtId="0" fontId="56" fillId="4" borderId="0" xfId="0" applyFont="1" applyFill="1" applyAlignment="1">
      <alignment horizontal="right"/>
    </xf>
    <xf numFmtId="0" fontId="57" fillId="0" borderId="0" xfId="0" applyFont="1" applyAlignment="1"/>
    <xf numFmtId="0" fontId="56" fillId="4" borderId="0" xfId="0" quotePrefix="1" applyFont="1" applyFill="1" applyAlignment="1">
      <alignment horizontal="right"/>
    </xf>
    <xf numFmtId="0" fontId="44" fillId="0" borderId="0" xfId="0" applyFont="1" applyAlignment="1"/>
    <xf numFmtId="0" fontId="8" fillId="0" borderId="0" xfId="0" applyFont="1" applyAlignment="1">
      <alignment horizontal="right"/>
    </xf>
    <xf numFmtId="0" fontId="8" fillId="19" borderId="0" xfId="0" applyFont="1" applyFill="1" applyAlignment="1"/>
    <xf numFmtId="0" fontId="58" fillId="0" borderId="0" xfId="0" applyFont="1" applyAlignment="1"/>
    <xf numFmtId="0" fontId="8" fillId="0" borderId="0" xfId="0" applyFont="1" applyAlignment="1">
      <alignment horizontal="left"/>
    </xf>
    <xf numFmtId="0" fontId="5" fillId="0" borderId="0" xfId="0" quotePrefix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8" fillId="15" borderId="0" xfId="0" applyFont="1" applyFill="1" applyAlignment="1">
      <alignment horizontal="right"/>
    </xf>
    <xf numFmtId="0" fontId="53" fillId="15" borderId="0" xfId="0" applyFont="1" applyFill="1" applyAlignment="1">
      <alignment horizontal="right"/>
    </xf>
    <xf numFmtId="0" fontId="8" fillId="15" borderId="0" xfId="0" applyFont="1" applyFill="1" applyAlignment="1"/>
    <xf numFmtId="0" fontId="5" fillId="15" borderId="0" xfId="0" quotePrefix="1" applyFont="1" applyFill="1" applyAlignment="1">
      <alignment horizontal="right"/>
    </xf>
    <xf numFmtId="0" fontId="12" fillId="15" borderId="0" xfId="0" applyFont="1" applyFill="1" applyAlignment="1"/>
    <xf numFmtId="0" fontId="41" fillId="19" borderId="0" xfId="0" applyFont="1" applyFill="1" applyAlignment="1"/>
    <xf numFmtId="0" fontId="8" fillId="19" borderId="0" xfId="0" applyFont="1" applyFill="1" applyAlignment="1">
      <alignment horizontal="left"/>
    </xf>
    <xf numFmtId="0" fontId="8" fillId="19" borderId="0" xfId="0" quotePrefix="1" applyFont="1" applyFill="1" applyAlignment="1">
      <alignment horizontal="right"/>
    </xf>
    <xf numFmtId="0" fontId="8" fillId="19" borderId="0" xfId="0" applyFont="1" applyFill="1" applyAlignment="1">
      <alignment horizontal="left"/>
    </xf>
    <xf numFmtId="0" fontId="5" fillId="19" borderId="0" xfId="0" applyFont="1" applyFill="1" applyAlignment="1"/>
    <xf numFmtId="0" fontId="5" fillId="19" borderId="0" xfId="0" applyFont="1" applyFill="1"/>
    <xf numFmtId="0" fontId="48" fillId="0" borderId="0" xfId="0" applyFont="1" applyAlignment="1"/>
    <xf numFmtId="0" fontId="2" fillId="0" borderId="0" xfId="0" quotePrefix="1" applyFont="1" applyAlignment="1">
      <alignment horizontal="right"/>
    </xf>
    <xf numFmtId="0" fontId="5" fillId="0" borderId="0" xfId="0" applyFont="1" applyAlignment="1"/>
    <xf numFmtId="0" fontId="41" fillId="4" borderId="0" xfId="0" applyFont="1" applyFill="1" applyAlignment="1"/>
    <xf numFmtId="0" fontId="5" fillId="4" borderId="0" xfId="0" applyFont="1" applyFill="1" applyAlignment="1">
      <alignment horizontal="right"/>
    </xf>
    <xf numFmtId="0" fontId="12" fillId="4" borderId="0" xfId="0" applyFont="1" applyFill="1" applyAlignment="1"/>
    <xf numFmtId="0" fontId="5" fillId="0" borderId="0" xfId="0" applyFont="1" applyAlignment="1"/>
    <xf numFmtId="0" fontId="12" fillId="0" borderId="0" xfId="0" applyFont="1" applyAlignment="1"/>
    <xf numFmtId="0" fontId="55" fillId="0" borderId="0" xfId="0" applyFont="1" applyAlignment="1"/>
    <xf numFmtId="0" fontId="50" fillId="0" borderId="0" xfId="0" applyFont="1" applyAlignment="1">
      <alignment horizontal="left"/>
    </xf>
    <xf numFmtId="0" fontId="50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0" fontId="50" fillId="0" borderId="0" xfId="0" quotePrefix="1" applyFont="1" applyAlignment="1"/>
    <xf numFmtId="0" fontId="59" fillId="0" borderId="0" xfId="0" applyFont="1" applyAlignment="1"/>
    <xf numFmtId="0" fontId="8" fillId="0" borderId="0" xfId="0" quotePrefix="1" applyFont="1" applyAlignment="1"/>
    <xf numFmtId="0" fontId="60" fillId="0" borderId="0" xfId="0" applyFont="1" applyAlignment="1"/>
    <xf numFmtId="0" fontId="53" fillId="0" borderId="0" xfId="0" quotePrefix="1" applyFont="1" applyAlignment="1">
      <alignment horizontal="right"/>
    </xf>
    <xf numFmtId="0" fontId="7" fillId="0" borderId="0" xfId="0" applyFont="1" applyAlignment="1"/>
    <xf numFmtId="0" fontId="58" fillId="0" borderId="0" xfId="0" applyFont="1" applyAlignment="1"/>
    <xf numFmtId="0" fontId="61" fillId="0" borderId="0" xfId="0" applyFont="1" applyAlignment="1"/>
    <xf numFmtId="0" fontId="62" fillId="0" borderId="0" xfId="0" applyFont="1" applyAlignment="1"/>
    <xf numFmtId="0" fontId="63" fillId="0" borderId="0" xfId="0" applyFont="1" applyAlignment="1"/>
    <xf numFmtId="0" fontId="41" fillId="0" borderId="0" xfId="0" applyFont="1" applyAlignment="1"/>
    <xf numFmtId="0" fontId="8" fillId="0" borderId="15" xfId="0" applyFont="1" applyBorder="1" applyAlignment="1">
      <alignment horizontal="right"/>
    </xf>
    <xf numFmtId="0" fontId="7" fillId="0" borderId="0" xfId="0" applyFont="1"/>
    <xf numFmtId="0" fontId="41" fillId="27" borderId="0" xfId="0" applyFont="1" applyFill="1" applyAlignment="1"/>
    <xf numFmtId="0" fontId="8" fillId="27" borderId="0" xfId="0" applyFont="1" applyFill="1" applyAlignment="1">
      <alignment horizontal="left"/>
    </xf>
    <xf numFmtId="0" fontId="8" fillId="27" borderId="0" xfId="0" applyFont="1" applyFill="1" applyAlignment="1">
      <alignment horizontal="right"/>
    </xf>
    <xf numFmtId="0" fontId="8" fillId="27" borderId="0" xfId="0" quotePrefix="1" applyFont="1" applyFill="1" applyAlignment="1">
      <alignment horizontal="right"/>
    </xf>
    <xf numFmtId="0" fontId="8" fillId="27" borderId="0" xfId="0" applyFont="1" applyFill="1" applyAlignment="1"/>
    <xf numFmtId="0" fontId="2" fillId="27" borderId="0" xfId="0" applyFont="1" applyFill="1" applyAlignment="1"/>
    <xf numFmtId="0" fontId="2" fillId="27" borderId="0" xfId="0" applyFont="1" applyFill="1" applyAlignment="1">
      <alignment horizontal="right"/>
    </xf>
    <xf numFmtId="0" fontId="64" fillId="27" borderId="0" xfId="0" applyFont="1" applyFill="1" applyAlignment="1"/>
    <xf numFmtId="0" fontId="5" fillId="27" borderId="0" xfId="0" applyFont="1" applyFill="1" applyAlignment="1"/>
    <xf numFmtId="0" fontId="7" fillId="27" borderId="0" xfId="0" applyFont="1" applyFill="1"/>
    <xf numFmtId="0" fontId="5" fillId="27" borderId="0" xfId="0" applyFont="1" applyFill="1"/>
    <xf numFmtId="0" fontId="5" fillId="27" borderId="0" xfId="0" quotePrefix="1" applyFont="1" applyFill="1" applyAlignment="1">
      <alignment horizontal="right"/>
    </xf>
    <xf numFmtId="0" fontId="12" fillId="27" borderId="0" xfId="0" applyFont="1" applyFill="1" applyAlignment="1"/>
    <xf numFmtId="0" fontId="8" fillId="27" borderId="0" xfId="0" quotePrefix="1" applyFont="1" applyFill="1" applyAlignment="1">
      <alignment horizontal="right"/>
    </xf>
    <xf numFmtId="0" fontId="7" fillId="27" borderId="0" xfId="0" applyFont="1" applyFill="1" applyAlignment="1"/>
    <xf numFmtId="0" fontId="55" fillId="27" borderId="0" xfId="0" applyFont="1" applyFill="1" applyAlignment="1"/>
    <xf numFmtId="0" fontId="5" fillId="27" borderId="0" xfId="0" applyFont="1" applyFill="1" applyAlignment="1"/>
    <xf numFmtId="0" fontId="65" fillId="0" borderId="0" xfId="0" applyFont="1" applyAlignment="1"/>
    <xf numFmtId="0" fontId="8" fillId="27" borderId="0" xfId="0" applyFont="1" applyFill="1" applyAlignment="1"/>
    <xf numFmtId="0" fontId="5" fillId="27" borderId="0" xfId="0" applyFont="1" applyFill="1" applyAlignment="1">
      <alignment horizontal="right"/>
    </xf>
    <xf numFmtId="0" fontId="66" fillId="27" borderId="0" xfId="0" applyFont="1" applyFill="1" applyAlignment="1"/>
    <xf numFmtId="0" fontId="8" fillId="27" borderId="0" xfId="0" applyFont="1" applyFill="1" applyAlignment="1">
      <alignment horizontal="right"/>
    </xf>
    <xf numFmtId="0" fontId="65" fillId="27" borderId="0" xfId="0" applyFont="1" applyFill="1" applyAlignment="1"/>
    <xf numFmtId="0" fontId="2" fillId="27" borderId="0" xfId="0" applyFont="1" applyFill="1" applyAlignment="1"/>
    <xf numFmtId="0" fontId="35" fillId="0" borderId="3" xfId="0" applyFont="1" applyBorder="1" applyAlignment="1"/>
    <xf numFmtId="0" fontId="35" fillId="0" borderId="3" xfId="0" applyFont="1" applyBorder="1" applyAlignment="1"/>
    <xf numFmtId="0" fontId="67" fillId="4" borderId="0" xfId="0" applyFont="1" applyFill="1"/>
    <xf numFmtId="0" fontId="68" fillId="4" borderId="0" xfId="0" applyFont="1" applyFill="1" applyAlignment="1"/>
    <xf numFmtId="0" fontId="69" fillId="0" borderId="0" xfId="0" applyFont="1" applyAlignment="1"/>
    <xf numFmtId="0" fontId="11" fillId="4" borderId="0" xfId="0" applyFont="1" applyFill="1" applyAlignment="1">
      <alignment horizontal="left"/>
    </xf>
    <xf numFmtId="0" fontId="70" fillId="0" borderId="0" xfId="0" applyFont="1" applyAlignment="1"/>
    <xf numFmtId="0" fontId="68" fillId="4" borderId="0" xfId="0" applyFont="1" applyFill="1"/>
    <xf numFmtId="0" fontId="71" fillId="0" borderId="0" xfId="0" applyFont="1" applyAlignment="1"/>
    <xf numFmtId="0" fontId="72" fillId="4" borderId="0" xfId="0" applyFont="1" applyFill="1" applyAlignment="1"/>
    <xf numFmtId="0" fontId="35" fillId="0" borderId="5" xfId="0" applyFont="1" applyBorder="1" applyAlignment="1"/>
    <xf numFmtId="49" fontId="35" fillId="0" borderId="5" xfId="0" applyNumberFormat="1" applyFont="1" applyBorder="1" applyAlignment="1"/>
    <xf numFmtId="0" fontId="73" fillId="0" borderId="0" xfId="0" applyFont="1" applyAlignment="1"/>
    <xf numFmtId="0" fontId="74" fillId="0" borderId="0" xfId="0" applyFont="1" applyAlignment="1"/>
    <xf numFmtId="0" fontId="75" fillId="0" borderId="0" xfId="0" applyFont="1" applyAlignment="1"/>
    <xf numFmtId="0" fontId="11" fillId="0" borderId="16" xfId="0" applyFont="1" applyBorder="1" applyAlignment="1">
      <alignment horizontal="right"/>
    </xf>
    <xf numFmtId="0" fontId="11" fillId="0" borderId="16" xfId="0" applyFont="1" applyBorder="1" applyAlignment="1"/>
    <xf numFmtId="0" fontId="76" fillId="0" borderId="16" xfId="0" applyFont="1" applyBorder="1" applyAlignment="1"/>
    <xf numFmtId="0" fontId="77" fillId="0" borderId="0" xfId="0" applyFont="1" applyAlignment="1"/>
    <xf numFmtId="0" fontId="11" fillId="0" borderId="0" xfId="0" applyFont="1" applyAlignment="1"/>
    <xf numFmtId="0" fontId="11" fillId="4" borderId="16" xfId="0" applyFont="1" applyFill="1" applyBorder="1" applyAlignment="1">
      <alignment horizontal="right"/>
    </xf>
    <xf numFmtId="0" fontId="11" fillId="4" borderId="16" xfId="0" applyFont="1" applyFill="1" applyBorder="1" applyAlignment="1"/>
    <xf numFmtId="0" fontId="78" fillId="0" borderId="0" xfId="0" applyFont="1" applyAlignment="1"/>
    <xf numFmtId="164" fontId="11" fillId="0" borderId="0" xfId="0" applyNumberFormat="1" applyFont="1" applyAlignment="1">
      <alignment horizontal="right"/>
    </xf>
    <xf numFmtId="0" fontId="11" fillId="28" borderId="0" xfId="0" applyFont="1" applyFill="1" applyAlignment="1"/>
    <xf numFmtId="0" fontId="11" fillId="0" borderId="0" xfId="0" applyFont="1" applyAlignment="1"/>
    <xf numFmtId="0" fontId="11" fillId="28" borderId="0" xfId="0" applyFont="1" applyFill="1" applyAlignment="1"/>
    <xf numFmtId="0" fontId="73" fillId="0" borderId="3" xfId="0" applyFont="1" applyBorder="1" applyAlignment="1">
      <alignment horizontal="center"/>
    </xf>
    <xf numFmtId="0" fontId="79" fillId="0" borderId="0" xfId="0" applyFont="1" applyAlignment="1"/>
    <xf numFmtId="0" fontId="80" fillId="15" borderId="0" xfId="0" applyFont="1" applyFill="1" applyAlignment="1">
      <alignment horizontal="left"/>
    </xf>
    <xf numFmtId="0" fontId="7" fillId="15" borderId="0" xfId="0" applyFont="1" applyFill="1" applyAlignment="1">
      <alignment horizontal="right"/>
    </xf>
    <xf numFmtId="0" fontId="7" fillId="1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0" fillId="29" borderId="0" xfId="0" applyFont="1" applyFill="1" applyAlignment="1">
      <alignment horizontal="left"/>
    </xf>
    <xf numFmtId="0" fontId="7" fillId="29" borderId="0" xfId="0" applyFont="1" applyFill="1" applyAlignment="1">
      <alignment horizontal="right"/>
    </xf>
    <xf numFmtId="0" fontId="7" fillId="29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0" fillId="30" borderId="0" xfId="0" applyFont="1" applyFill="1" applyAlignment="1">
      <alignment horizontal="left"/>
    </xf>
    <xf numFmtId="0" fontId="7" fillId="30" borderId="0" xfId="0" applyFont="1" applyFill="1" applyAlignment="1">
      <alignment horizontal="right"/>
    </xf>
    <xf numFmtId="0" fontId="7" fillId="30" borderId="0" xfId="0" quotePrefix="1" applyFont="1" applyFill="1" applyAlignment="1">
      <alignment horizontal="right"/>
    </xf>
    <xf numFmtId="0" fontId="7" fillId="30" borderId="0" xfId="0" applyFont="1" applyFill="1" applyAlignment="1">
      <alignment horizontal="left"/>
    </xf>
    <xf numFmtId="0" fontId="80" fillId="24" borderId="0" xfId="0" applyFont="1" applyFill="1" applyAlignment="1">
      <alignment horizontal="left"/>
    </xf>
    <xf numFmtId="0" fontId="7" fillId="24" borderId="0" xfId="0" applyFont="1" applyFill="1" applyAlignment="1">
      <alignment horizontal="right"/>
    </xf>
    <xf numFmtId="0" fontId="7" fillId="24" borderId="0" xfId="0" applyFont="1" applyFill="1" applyAlignment="1">
      <alignment horizontal="left"/>
    </xf>
    <xf numFmtId="0" fontId="80" fillId="31" borderId="0" xfId="0" applyFont="1" applyFill="1" applyAlignment="1">
      <alignment horizontal="left"/>
    </xf>
    <xf numFmtId="0" fontId="7" fillId="31" borderId="0" xfId="0" applyFont="1" applyFill="1" applyAlignment="1">
      <alignment horizontal="right"/>
    </xf>
    <xf numFmtId="0" fontId="7" fillId="31" borderId="0" xfId="0" applyFont="1" applyFill="1" applyAlignment="1">
      <alignment horizontal="left"/>
    </xf>
    <xf numFmtId="0" fontId="80" fillId="32" borderId="0" xfId="0" applyFont="1" applyFill="1" applyAlignment="1">
      <alignment horizontal="left"/>
    </xf>
    <xf numFmtId="0" fontId="7" fillId="32" borderId="0" xfId="0" applyFont="1" applyFill="1" applyAlignment="1">
      <alignment horizontal="right"/>
    </xf>
    <xf numFmtId="0" fontId="7" fillId="32" borderId="0" xfId="0" applyFont="1" applyFill="1" applyAlignment="1">
      <alignment horizontal="left"/>
    </xf>
    <xf numFmtId="0" fontId="80" fillId="33" borderId="0" xfId="0" applyFont="1" applyFill="1" applyAlignment="1">
      <alignment horizontal="left"/>
    </xf>
    <xf numFmtId="0" fontId="7" fillId="33" borderId="0" xfId="0" applyFont="1" applyFill="1" applyAlignment="1">
      <alignment horizontal="right"/>
    </xf>
    <xf numFmtId="0" fontId="7" fillId="33" borderId="0" xfId="0" applyFont="1" applyFill="1" applyAlignment="1">
      <alignment horizontal="left"/>
    </xf>
    <xf numFmtId="0" fontId="80" fillId="26" borderId="0" xfId="0" applyFont="1" applyFill="1" applyAlignment="1">
      <alignment horizontal="left"/>
    </xf>
    <xf numFmtId="0" fontId="7" fillId="26" borderId="0" xfId="0" applyFont="1" applyFill="1" applyAlignment="1">
      <alignment horizontal="right"/>
    </xf>
    <xf numFmtId="0" fontId="7" fillId="26" borderId="0" xfId="0" applyFont="1" applyFill="1" applyAlignment="1">
      <alignment horizontal="left"/>
    </xf>
    <xf numFmtId="0" fontId="80" fillId="0" borderId="0" xfId="0" applyFont="1" applyAlignment="1">
      <alignment horizontal="left"/>
    </xf>
    <xf numFmtId="0" fontId="7" fillId="4" borderId="0" xfId="0" applyFont="1" applyFill="1" applyAlignment="1">
      <alignment horizontal="right"/>
    </xf>
    <xf numFmtId="0" fontId="80" fillId="34" borderId="0" xfId="0" applyFont="1" applyFill="1" applyAlignment="1">
      <alignment horizontal="left"/>
    </xf>
    <xf numFmtId="0" fontId="7" fillId="34" borderId="0" xfId="0" applyFont="1" applyFill="1" applyAlignment="1">
      <alignment horizontal="right"/>
    </xf>
    <xf numFmtId="0" fontId="7" fillId="34" borderId="0" xfId="0" applyFont="1" applyFill="1" applyAlignment="1">
      <alignment horizontal="left"/>
    </xf>
    <xf numFmtId="0" fontId="80" fillId="22" borderId="0" xfId="0" applyFont="1" applyFill="1" applyAlignment="1">
      <alignment horizontal="left"/>
    </xf>
    <xf numFmtId="0" fontId="7" fillId="22" borderId="0" xfId="0" applyFont="1" applyFill="1" applyAlignment="1">
      <alignment horizontal="right"/>
    </xf>
    <xf numFmtId="0" fontId="7" fillId="22" borderId="0" xfId="0" applyFont="1" applyFill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44" fillId="0" borderId="0" xfId="0" applyFont="1" applyAlignment="1"/>
    <xf numFmtId="0" fontId="7" fillId="0" borderId="0" xfId="0" quotePrefix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0" fontId="7" fillId="35" borderId="0" xfId="0" applyFont="1" applyFill="1" applyAlignment="1">
      <alignment horizontal="left"/>
    </xf>
    <xf numFmtId="0" fontId="7" fillId="35" borderId="0" xfId="0" applyFont="1" applyFill="1" applyAlignment="1">
      <alignment horizontal="right"/>
    </xf>
    <xf numFmtId="0" fontId="7" fillId="8" borderId="0" xfId="0" applyFont="1" applyFill="1" applyAlignment="1">
      <alignment horizontal="left"/>
    </xf>
    <xf numFmtId="0" fontId="7" fillId="8" borderId="0" xfId="0" applyFont="1" applyFill="1" applyAlignment="1">
      <alignment horizontal="right"/>
    </xf>
    <xf numFmtId="0" fontId="44" fillId="0" borderId="0" xfId="0" applyFont="1" applyAlignment="1">
      <alignment horizontal="left"/>
    </xf>
    <xf numFmtId="0" fontId="7" fillId="36" borderId="0" xfId="0" applyFont="1" applyFill="1" applyAlignment="1">
      <alignment horizontal="right"/>
    </xf>
    <xf numFmtId="0" fontId="7" fillId="36" borderId="0" xfId="0" applyFont="1" applyFill="1" applyAlignment="1">
      <alignment horizontal="left"/>
    </xf>
    <xf numFmtId="0" fontId="7" fillId="37" borderId="0" xfId="0" applyFont="1" applyFill="1" applyAlignment="1">
      <alignment horizontal="right"/>
    </xf>
    <xf numFmtId="0" fontId="7" fillId="37" borderId="0" xfId="0" applyFont="1" applyFill="1" applyAlignment="1">
      <alignment horizontal="left"/>
    </xf>
    <xf numFmtId="0" fontId="7" fillId="38" borderId="0" xfId="0" applyFont="1" applyFill="1" applyAlignment="1">
      <alignment horizontal="right"/>
    </xf>
    <xf numFmtId="0" fontId="7" fillId="0" borderId="0" xfId="0" quotePrefix="1" applyFont="1" applyAlignment="1">
      <alignment horizontal="right"/>
    </xf>
    <xf numFmtId="0" fontId="7" fillId="38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9" fillId="0" borderId="0" xfId="0" applyFont="1" applyAlignment="1"/>
    <xf numFmtId="0" fontId="7" fillId="25" borderId="0" xfId="0" applyFont="1" applyFill="1" applyAlignment="1">
      <alignment horizontal="left"/>
    </xf>
    <xf numFmtId="0" fontId="7" fillId="25" borderId="0" xfId="0" applyFont="1" applyFill="1" applyAlignment="1">
      <alignment horizontal="right"/>
    </xf>
    <xf numFmtId="0" fontId="7" fillId="39" borderId="0" xfId="0" applyFont="1" applyFill="1" applyAlignment="1">
      <alignment horizontal="left"/>
    </xf>
    <xf numFmtId="0" fontId="7" fillId="39" borderId="0" xfId="0" applyFont="1" applyFill="1" applyAlignment="1">
      <alignment horizontal="right"/>
    </xf>
    <xf numFmtId="0" fontId="44" fillId="0" borderId="0" xfId="0" applyFont="1" applyAlignment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39" borderId="0" xfId="0" applyFont="1" applyFill="1" applyAlignment="1">
      <alignment horizontal="left"/>
    </xf>
    <xf numFmtId="0" fontId="7" fillId="37" borderId="0" xfId="0" applyFont="1" applyFill="1" applyAlignment="1">
      <alignment horizontal="left"/>
    </xf>
    <xf numFmtId="0" fontId="81" fillId="0" borderId="0" xfId="0" applyFont="1" applyAlignment="1"/>
    <xf numFmtId="0" fontId="44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40" borderId="0" xfId="0" applyFont="1" applyFill="1" applyAlignment="1">
      <alignment horizontal="left"/>
    </xf>
    <xf numFmtId="0" fontId="7" fillId="40" borderId="0" xfId="0" applyFont="1" applyFill="1" applyAlignment="1">
      <alignment horizontal="right"/>
    </xf>
    <xf numFmtId="0" fontId="80" fillId="33" borderId="0" xfId="0" applyFont="1" applyFill="1" applyAlignment="1">
      <alignment horizontal="right"/>
    </xf>
    <xf numFmtId="0" fontId="80" fillId="33" borderId="0" xfId="0" applyFont="1" applyFill="1" applyAlignment="1">
      <alignment horizontal="right"/>
    </xf>
    <xf numFmtId="0" fontId="7" fillId="41" borderId="0" xfId="0" applyFont="1" applyFill="1" applyAlignment="1">
      <alignment horizontal="left"/>
    </xf>
    <xf numFmtId="0" fontId="7" fillId="41" borderId="0" xfId="0" applyFont="1" applyFill="1" applyAlignment="1">
      <alignment horizontal="right"/>
    </xf>
    <xf numFmtId="0" fontId="7" fillId="22" borderId="0" xfId="0" applyFont="1" applyFill="1" applyAlignment="1">
      <alignment horizontal="left"/>
    </xf>
    <xf numFmtId="0" fontId="7" fillId="22" borderId="0" xfId="0" applyFont="1" applyFill="1" applyAlignment="1">
      <alignment horizontal="right"/>
    </xf>
    <xf numFmtId="0" fontId="7" fillId="42" borderId="0" xfId="0" applyFont="1" applyFill="1" applyAlignment="1">
      <alignment horizontal="left"/>
    </xf>
    <xf numFmtId="0" fontId="7" fillId="42" borderId="0" xfId="0" applyFont="1" applyFill="1" applyAlignment="1">
      <alignment horizontal="right"/>
    </xf>
    <xf numFmtId="0" fontId="7" fillId="43" borderId="0" xfId="0" applyFont="1" applyFill="1" applyAlignment="1">
      <alignment horizontal="left"/>
    </xf>
    <xf numFmtId="0" fontId="7" fillId="43" borderId="0" xfId="0" applyFont="1" applyFill="1" applyAlignment="1">
      <alignment horizontal="right"/>
    </xf>
    <xf numFmtId="0" fontId="7" fillId="19" borderId="0" xfId="0" applyFont="1" applyFill="1" applyAlignment="1">
      <alignment horizontal="left"/>
    </xf>
    <xf numFmtId="0" fontId="7" fillId="19" borderId="0" xfId="0" applyFont="1" applyFill="1" applyAlignment="1">
      <alignment horizontal="right"/>
    </xf>
    <xf numFmtId="0" fontId="7" fillId="44" borderId="0" xfId="0" applyFont="1" applyFill="1" applyAlignment="1">
      <alignment horizontal="left"/>
    </xf>
    <xf numFmtId="0" fontId="7" fillId="44" borderId="0" xfId="0" applyFont="1" applyFill="1" applyAlignment="1">
      <alignment horizontal="right"/>
    </xf>
    <xf numFmtId="0" fontId="7" fillId="12" borderId="0" xfId="0" applyFont="1" applyFill="1" applyAlignment="1">
      <alignment horizontal="left"/>
    </xf>
    <xf numFmtId="0" fontId="7" fillId="12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45" borderId="0" xfId="0" applyFont="1" applyFill="1" applyAlignment="1">
      <alignment horizontal="left"/>
    </xf>
    <xf numFmtId="0" fontId="7" fillId="45" borderId="0" xfId="0" applyFont="1" applyFill="1" applyAlignment="1">
      <alignment horizontal="right"/>
    </xf>
    <xf numFmtId="0" fontId="7" fillId="11" borderId="0" xfId="0" applyFont="1" applyFill="1" applyAlignment="1">
      <alignment horizontal="left"/>
    </xf>
    <xf numFmtId="0" fontId="7" fillId="11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36" borderId="0" xfId="0" applyFont="1" applyFill="1" applyAlignment="1">
      <alignment horizontal="left"/>
    </xf>
    <xf numFmtId="0" fontId="7" fillId="0" borderId="0" xfId="0" quotePrefix="1" applyFont="1" applyAlignment="1"/>
    <xf numFmtId="0" fontId="7" fillId="25" borderId="0" xfId="0" applyFont="1" applyFill="1" applyAlignment="1">
      <alignment horizontal="left"/>
    </xf>
    <xf numFmtId="0" fontId="44" fillId="0" borderId="0" xfId="0" applyFont="1" applyAlignment="1"/>
    <xf numFmtId="0" fontId="82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3" fillId="0" borderId="0" xfId="0" applyFont="1" applyAlignment="1">
      <alignment horizontal="left"/>
    </xf>
    <xf numFmtId="0" fontId="84" fillId="0" borderId="0" xfId="0" applyFont="1" applyAlignment="1"/>
    <xf numFmtId="0" fontId="85" fillId="0" borderId="0" xfId="0" applyFont="1" applyAlignment="1">
      <alignment horizontal="left"/>
    </xf>
    <xf numFmtId="0" fontId="2" fillId="43" borderId="0" xfId="0" applyFont="1" applyFill="1" applyAlignment="1">
      <alignment horizontal="center"/>
    </xf>
    <xf numFmtId="0" fontId="86" fillId="43" borderId="0" xfId="0" applyFont="1" applyFill="1" applyAlignment="1">
      <alignment horizontal="center"/>
    </xf>
    <xf numFmtId="0" fontId="2" fillId="43" borderId="0" xfId="0" applyFont="1" applyFill="1" applyAlignment="1"/>
    <xf numFmtId="0" fontId="7" fillId="38" borderId="0" xfId="0" applyFont="1" applyFill="1" applyAlignment="1"/>
    <xf numFmtId="0" fontId="80" fillId="0" borderId="0" xfId="0" applyFont="1" applyAlignment="1"/>
    <xf numFmtId="0" fontId="80" fillId="15" borderId="0" xfId="0" applyFont="1" applyFill="1" applyAlignment="1"/>
    <xf numFmtId="0" fontId="7" fillId="15" borderId="0" xfId="0" applyFont="1" applyFill="1" applyAlignment="1"/>
    <xf numFmtId="0" fontId="44" fillId="0" borderId="0" xfId="0" applyFont="1" applyAlignment="1"/>
    <xf numFmtId="0" fontId="2" fillId="15" borderId="0" xfId="0" applyFont="1" applyFill="1" applyAlignment="1">
      <alignment horizontal="center"/>
    </xf>
    <xf numFmtId="0" fontId="86" fillId="15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80" fillId="22" borderId="0" xfId="0" applyFont="1" applyFill="1" applyAlignment="1">
      <alignment horizontal="center"/>
    </xf>
    <xf numFmtId="0" fontId="2" fillId="22" borderId="0" xfId="0" applyFont="1" applyFill="1" applyAlignment="1"/>
    <xf numFmtId="0" fontId="2" fillId="45" borderId="0" xfId="0" applyFont="1" applyFill="1" applyAlignment="1">
      <alignment horizontal="center"/>
    </xf>
    <xf numFmtId="0" fontId="86" fillId="45" borderId="0" xfId="0" applyFont="1" applyFill="1" applyAlignment="1">
      <alignment horizontal="center"/>
    </xf>
    <xf numFmtId="0" fontId="2" fillId="45" borderId="0" xfId="0" applyFont="1" applyFill="1" applyAlignment="1"/>
    <xf numFmtId="0" fontId="1" fillId="24" borderId="0" xfId="0" applyFont="1" applyFill="1" applyAlignment="1">
      <alignment horizontal="center"/>
    </xf>
    <xf numFmtId="0" fontId="87" fillId="24" borderId="0" xfId="0" applyFont="1" applyFill="1" applyAlignment="1">
      <alignment horizontal="center"/>
    </xf>
    <xf numFmtId="0" fontId="86" fillId="26" borderId="0" xfId="0" applyFont="1" applyFill="1" applyAlignment="1"/>
    <xf numFmtId="0" fontId="2" fillId="26" borderId="0" xfId="0" applyFont="1" applyFill="1" applyAlignment="1">
      <alignment horizontal="right"/>
    </xf>
    <xf numFmtId="0" fontId="2" fillId="26" borderId="0" xfId="0" applyFont="1" applyFill="1" applyAlignment="1"/>
    <xf numFmtId="0" fontId="2" fillId="26" borderId="0" xfId="0" applyFont="1" applyFill="1" applyAlignment="1">
      <alignment horizontal="center"/>
    </xf>
    <xf numFmtId="0" fontId="86" fillId="26" borderId="0" xfId="0" applyFont="1" applyFill="1" applyAlignment="1">
      <alignment horizontal="center"/>
    </xf>
    <xf numFmtId="0" fontId="86" fillId="44" borderId="0" xfId="0" applyFont="1" applyFill="1" applyAlignment="1">
      <alignment horizontal="center"/>
    </xf>
    <xf numFmtId="0" fontId="2" fillId="44" borderId="0" xfId="0" applyFont="1" applyFill="1" applyAlignment="1">
      <alignment horizontal="center"/>
    </xf>
    <xf numFmtId="0" fontId="2" fillId="44" borderId="0" xfId="0" applyFont="1" applyFill="1" applyAlignment="1"/>
    <xf numFmtId="0" fontId="2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2" fillId="40" borderId="0" xfId="0" applyFont="1" applyFill="1" applyAlignment="1"/>
    <xf numFmtId="0" fontId="2" fillId="40" borderId="0" xfId="0" applyFont="1" applyFill="1" applyAlignment="1">
      <alignment horizontal="right"/>
    </xf>
    <xf numFmtId="0" fontId="2" fillId="40" borderId="0" xfId="0" applyFont="1" applyFill="1" applyAlignment="1">
      <alignment horizontal="center"/>
    </xf>
    <xf numFmtId="0" fontId="86" fillId="40" borderId="0" xfId="0" applyFont="1" applyFill="1" applyAlignment="1">
      <alignment horizontal="center"/>
    </xf>
    <xf numFmtId="0" fontId="88" fillId="0" borderId="0" xfId="0" applyFont="1" applyAlignment="1">
      <alignment horizontal="left"/>
    </xf>
    <xf numFmtId="0" fontId="2" fillId="38" borderId="0" xfId="0" applyFont="1" applyFill="1" applyAlignment="1">
      <alignment horizontal="center"/>
    </xf>
    <xf numFmtId="0" fontId="2" fillId="38" borderId="0" xfId="0" applyFont="1" applyFill="1" applyAlignment="1"/>
    <xf numFmtId="0" fontId="2" fillId="25" borderId="0" xfId="0" applyFont="1" applyFill="1" applyAlignment="1">
      <alignment horizontal="center"/>
    </xf>
    <xf numFmtId="0" fontId="79" fillId="0" borderId="0" xfId="0" applyFont="1" applyAlignment="1"/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right"/>
    </xf>
    <xf numFmtId="0" fontId="7" fillId="4" borderId="0" xfId="0" quotePrefix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/>
    <xf numFmtId="0" fontId="79" fillId="4" borderId="0" xfId="0" applyFont="1" applyFill="1" applyAlignment="1"/>
    <xf numFmtId="0" fontId="7" fillId="4" borderId="0" xfId="0" applyFont="1" applyFill="1"/>
    <xf numFmtId="0" fontId="2" fillId="11" borderId="0" xfId="0" applyFont="1" applyFill="1" applyAlignment="1">
      <alignment horizontal="center"/>
    </xf>
    <xf numFmtId="0" fontId="86" fillId="11" borderId="0" xfId="0" applyFont="1" applyFill="1" applyAlignment="1">
      <alignment horizontal="center"/>
    </xf>
    <xf numFmtId="0" fontId="82" fillId="0" borderId="0" xfId="0" applyFont="1" applyAlignment="1"/>
    <xf numFmtId="0" fontId="2" fillId="35" borderId="0" xfId="0" applyFont="1" applyFill="1" applyAlignment="1">
      <alignment horizontal="center"/>
    </xf>
    <xf numFmtId="0" fontId="2" fillId="35" borderId="0" xfId="0" applyFont="1" applyFill="1" applyAlignment="1"/>
    <xf numFmtId="0" fontId="2" fillId="33" borderId="0" xfId="0" applyFont="1" applyFill="1" applyAlignment="1">
      <alignment horizontal="center"/>
    </xf>
    <xf numFmtId="0" fontId="80" fillId="33" borderId="0" xfId="0" applyFont="1" applyFill="1" applyAlignment="1">
      <alignment horizontal="center"/>
    </xf>
    <xf numFmtId="0" fontId="2" fillId="33" borderId="0" xfId="0" applyFont="1" applyFill="1" applyAlignment="1"/>
    <xf numFmtId="0" fontId="2" fillId="39" borderId="0" xfId="0" applyFont="1" applyFill="1" applyAlignment="1">
      <alignment horizontal="center"/>
    </xf>
    <xf numFmtId="0" fontId="2" fillId="39" borderId="0" xfId="0" applyFont="1" applyFill="1" applyAlignment="1"/>
    <xf numFmtId="0" fontId="89" fillId="0" borderId="0" xfId="0" applyFont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/>
    <xf numFmtId="0" fontId="2" fillId="39" borderId="0" xfId="0" applyFont="1" applyFill="1" applyAlignment="1">
      <alignment horizontal="right"/>
    </xf>
    <xf numFmtId="0" fontId="86" fillId="39" borderId="0" xfId="0" applyFont="1" applyFill="1" applyAlignment="1"/>
    <xf numFmtId="0" fontId="80" fillId="4" borderId="0" xfId="0" applyFont="1" applyFill="1" applyAlignment="1">
      <alignment horizontal="left"/>
    </xf>
    <xf numFmtId="0" fontId="80" fillId="4" borderId="0" xfId="0" applyFont="1" applyFill="1" applyAlignment="1">
      <alignment horizontal="left"/>
    </xf>
    <xf numFmtId="0" fontId="7" fillId="36" borderId="0" xfId="0" applyFont="1" applyFill="1" applyAlignment="1"/>
    <xf numFmtId="0" fontId="2" fillId="36" borderId="0" xfId="0" applyFont="1" applyFill="1" applyAlignment="1"/>
    <xf numFmtId="0" fontId="7" fillId="12" borderId="0" xfId="0" applyFont="1" applyFill="1" applyAlignment="1"/>
    <xf numFmtId="0" fontId="80" fillId="32" borderId="0" xfId="0" applyFont="1" applyFill="1" applyAlignment="1"/>
    <xf numFmtId="0" fontId="7" fillId="32" borderId="0" xfId="0" applyFont="1" applyFill="1" applyAlignment="1"/>
    <xf numFmtId="0" fontId="7" fillId="25" borderId="0" xfId="0" applyFont="1" applyFill="1" applyAlignment="1"/>
    <xf numFmtId="0" fontId="2" fillId="37" borderId="0" xfId="0" applyFont="1" applyFill="1" applyAlignment="1"/>
    <xf numFmtId="0" fontId="2" fillId="37" borderId="0" xfId="0" applyFont="1" applyFill="1" applyAlignment="1">
      <alignment horizontal="right"/>
    </xf>
    <xf numFmtId="0" fontId="86" fillId="37" borderId="0" xfId="0" applyFont="1" applyFill="1" applyAlignment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/>
    <xf numFmtId="0" fontId="2" fillId="29" borderId="0" xfId="0" applyFont="1" applyFill="1" applyAlignment="1">
      <alignment horizontal="center"/>
    </xf>
    <xf numFmtId="0" fontId="2" fillId="29" borderId="0" xfId="0" applyFont="1" applyFill="1" applyAlignment="1"/>
    <xf numFmtId="0" fontId="7" fillId="37" borderId="0" xfId="0" applyFont="1" applyFill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14" xfId="0" applyFont="1" applyBorder="1" applyAlignment="1">
      <alignment wrapText="1"/>
    </xf>
    <xf numFmtId="0" fontId="92" fillId="0" borderId="0" xfId="0" applyFont="1"/>
    <xf numFmtId="0" fontId="11" fillId="0" borderId="0" xfId="0" quotePrefix="1" applyFont="1" applyAlignment="1">
      <alignment horizontal="right"/>
    </xf>
    <xf numFmtId="0" fontId="93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5" fillId="4" borderId="0" xfId="0" applyFont="1" applyFill="1" applyAlignment="1">
      <alignment horizontal="left"/>
    </xf>
    <xf numFmtId="0" fontId="5" fillId="46" borderId="0" xfId="0" applyFont="1" applyFill="1" applyAlignment="1"/>
    <xf numFmtId="0" fontId="5" fillId="46" borderId="0" xfId="0" applyFont="1" applyFill="1"/>
    <xf numFmtId="0" fontId="5" fillId="46" borderId="0" xfId="0" applyFont="1" applyFill="1" applyAlignment="1">
      <alignment horizontal="left"/>
    </xf>
    <xf numFmtId="0" fontId="94" fillId="46" borderId="0" xfId="0" applyFont="1" applyFill="1" applyAlignment="1"/>
    <xf numFmtId="0" fontId="5" fillId="46" borderId="0" xfId="0" applyFont="1" applyFill="1" applyAlignment="1">
      <alignment horizontal="right"/>
    </xf>
    <xf numFmtId="0" fontId="8" fillId="46" borderId="0" xfId="0" applyFont="1" applyFill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2" xfId="0" applyFont="1" applyBorder="1" applyAlignment="1"/>
    <xf numFmtId="0" fontId="8" fillId="0" borderId="12" xfId="0" applyFont="1" applyBorder="1" applyAlignment="1">
      <alignment horizontal="right"/>
    </xf>
    <xf numFmtId="49" fontId="8" fillId="0" borderId="12" xfId="0" applyNumberFormat="1" applyFont="1" applyBorder="1" applyAlignment="1">
      <alignment horizontal="right"/>
    </xf>
    <xf numFmtId="49" fontId="8" fillId="0" borderId="0" xfId="0" applyNumberFormat="1" applyFont="1" applyAlignment="1">
      <alignment horizontal="right"/>
    </xf>
    <xf numFmtId="0" fontId="95" fillId="0" borderId="0" xfId="0" applyFont="1" applyAlignment="1"/>
    <xf numFmtId="49" fontId="2" fillId="0" borderId="0" xfId="0" applyNumberFormat="1" applyFont="1" applyAlignment="1"/>
    <xf numFmtId="0" fontId="15" fillId="0" borderId="0" xfId="0" applyFont="1" applyAlignment="1"/>
    <xf numFmtId="0" fontId="96" fillId="4" borderId="0" xfId="0" applyFont="1" applyFill="1" applyAlignment="1">
      <alignment horizontal="right"/>
    </xf>
    <xf numFmtId="0" fontId="7" fillId="4" borderId="0" xfId="0" applyFont="1" applyFill="1" applyAlignment="1"/>
    <xf numFmtId="0" fontId="5" fillId="4" borderId="0" xfId="0" quotePrefix="1" applyFont="1" applyFill="1" applyAlignment="1">
      <alignment horizontal="right"/>
    </xf>
    <xf numFmtId="0" fontId="35" fillId="0" borderId="5" xfId="0" applyFont="1" applyBorder="1" applyAlignment="1"/>
    <xf numFmtId="0" fontId="97" fillId="0" borderId="0" xfId="0" applyFont="1" applyAlignment="1"/>
    <xf numFmtId="164" fontId="11" fillId="0" borderId="0" xfId="0" applyNumberFormat="1" applyFont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/>
    <xf numFmtId="0" fontId="98" fillId="0" borderId="16" xfId="0" applyFont="1" applyBorder="1" applyAlignment="1"/>
    <xf numFmtId="0" fontId="11" fillId="0" borderId="16" xfId="0" applyFont="1" applyBorder="1" applyAlignment="1">
      <alignment horizontal="right"/>
    </xf>
    <xf numFmtId="0" fontId="11" fillId="0" borderId="16" xfId="0" applyFont="1" applyBorder="1" applyAlignment="1"/>
    <xf numFmtId="0" fontId="99" fillId="47" borderId="0" xfId="0" applyFont="1" applyFill="1" applyAlignment="1"/>
    <xf numFmtId="0" fontId="11" fillId="47" borderId="0" xfId="0" applyFont="1" applyFill="1" applyAlignment="1"/>
    <xf numFmtId="0" fontId="1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" fillId="38" borderId="0" xfId="0" applyFont="1" applyFill="1" applyAlignment="1">
      <alignment horizontal="center"/>
    </xf>
    <xf numFmtId="0" fontId="80" fillId="29" borderId="0" xfId="0" applyFont="1" applyFill="1" applyAlignment="1">
      <alignment horizontal="center"/>
    </xf>
    <xf numFmtId="0" fontId="2" fillId="32" borderId="0" xfId="0" applyFont="1" applyFill="1" applyAlignment="1">
      <alignment horizontal="center"/>
    </xf>
    <xf numFmtId="0" fontId="80" fillId="32" borderId="0" xfId="0" applyFont="1" applyFill="1" applyAlignment="1">
      <alignment horizontal="center"/>
    </xf>
    <xf numFmtId="0" fontId="2" fillId="32" borderId="0" xfId="0" applyFont="1" applyFill="1" applyAlignment="1"/>
    <xf numFmtId="0" fontId="2" fillId="30" borderId="0" xfId="0" applyFont="1" applyFill="1" applyAlignment="1">
      <alignment horizontal="center"/>
    </xf>
    <xf numFmtId="0" fontId="80" fillId="30" borderId="0" xfId="0" applyFont="1" applyFill="1" applyAlignment="1">
      <alignment horizontal="center"/>
    </xf>
    <xf numFmtId="0" fontId="2" fillId="30" borderId="0" xfId="0" applyFont="1" applyFill="1" applyAlignment="1"/>
    <xf numFmtId="0" fontId="80" fillId="15" borderId="0" xfId="0" applyFont="1" applyFill="1" applyAlignment="1">
      <alignment horizontal="center"/>
    </xf>
    <xf numFmtId="0" fontId="2" fillId="34" borderId="0" xfId="0" applyFont="1" applyFill="1" applyAlignment="1">
      <alignment horizontal="center"/>
    </xf>
    <xf numFmtId="0" fontId="80" fillId="34" borderId="0" xfId="0" applyFont="1" applyFill="1" applyAlignment="1">
      <alignment horizontal="center"/>
    </xf>
    <xf numFmtId="0" fontId="2" fillId="34" borderId="0" xfId="0" applyFont="1" applyFill="1" applyAlignment="1"/>
    <xf numFmtId="0" fontId="100" fillId="0" borderId="0" xfId="0" applyFont="1" applyAlignment="1">
      <alignment wrapText="1"/>
    </xf>
    <xf numFmtId="0" fontId="100" fillId="0" borderId="0" xfId="0" applyFont="1" applyAlignment="1">
      <alignment wrapText="1"/>
    </xf>
    <xf numFmtId="0" fontId="101" fillId="0" borderId="0" xfId="0" applyFont="1" applyAlignment="1">
      <alignment horizontal="center" wrapText="1"/>
    </xf>
    <xf numFmtId="0" fontId="102" fillId="0" borderId="0" xfId="0" applyFont="1" applyAlignment="1">
      <alignment wrapText="1"/>
    </xf>
    <xf numFmtId="0" fontId="103" fillId="0" borderId="0" xfId="0" applyFont="1" applyAlignment="1">
      <alignment wrapText="1"/>
    </xf>
    <xf numFmtId="0" fontId="104" fillId="0" borderId="0" xfId="0" applyFont="1" applyAlignment="1">
      <alignment horizontal="left"/>
    </xf>
    <xf numFmtId="0" fontId="5" fillId="0" borderId="18" xfId="0" applyFont="1" applyBorder="1" applyAlignment="1"/>
    <xf numFmtId="0" fontId="5" fillId="0" borderId="19" xfId="0" applyFont="1" applyBorder="1"/>
    <xf numFmtId="0" fontId="105" fillId="0" borderId="0" xfId="0" applyFont="1" applyAlignment="1">
      <alignment horizontal="center" wrapText="1"/>
    </xf>
    <xf numFmtId="0" fontId="44" fillId="0" borderId="18" xfId="0" applyFont="1" applyBorder="1" applyAlignment="1"/>
    <xf numFmtId="0" fontId="5" fillId="0" borderId="14" xfId="0" applyFont="1" applyBorder="1"/>
    <xf numFmtId="3" fontId="5" fillId="0" borderId="14" xfId="0" applyNumberFormat="1" applyFont="1" applyBorder="1"/>
    <xf numFmtId="3" fontId="5" fillId="0" borderId="19" xfId="0" applyNumberFormat="1" applyFont="1" applyBorder="1"/>
    <xf numFmtId="0" fontId="106" fillId="4" borderId="0" xfId="0" applyFont="1" applyFill="1" applyAlignment="1">
      <alignment horizontal="left"/>
    </xf>
    <xf numFmtId="3" fontId="106" fillId="4" borderId="0" xfId="0" applyNumberFormat="1" applyFont="1" applyFill="1" applyAlignment="1">
      <alignment horizontal="left"/>
    </xf>
    <xf numFmtId="10" fontId="106" fillId="4" borderId="0" xfId="0" applyNumberFormat="1" applyFont="1" applyFill="1" applyAlignment="1">
      <alignment horizontal="left"/>
    </xf>
    <xf numFmtId="3" fontId="5" fillId="0" borderId="0" xfId="0" applyNumberFormat="1" applyFont="1"/>
    <xf numFmtId="0" fontId="5" fillId="0" borderId="0" xfId="0" applyFont="1" applyAlignment="1">
      <alignment wrapText="1"/>
    </xf>
    <xf numFmtId="0" fontId="107" fillId="0" borderId="0" xfId="0" applyFont="1" applyAlignment="1"/>
    <xf numFmtId="0" fontId="5" fillId="0" borderId="0" xfId="0" applyFont="1" applyAlignment="1">
      <alignment wrapText="1"/>
    </xf>
    <xf numFmtId="0" fontId="107" fillId="0" borderId="8" xfId="0" applyFont="1" applyBorder="1" applyAlignment="1"/>
    <xf numFmtId="10" fontId="7" fillId="0" borderId="0" xfId="0" applyNumberFormat="1" applyFont="1" applyAlignment="1">
      <alignment horizontal="left"/>
    </xf>
    <xf numFmtId="1" fontId="5" fillId="0" borderId="0" xfId="0" applyNumberFormat="1" applyFont="1" applyAlignment="1"/>
    <xf numFmtId="1" fontId="5" fillId="0" borderId="1" xfId="0" applyNumberFormat="1" applyFont="1" applyBorder="1" applyAlignment="1"/>
    <xf numFmtId="10" fontId="7" fillId="0" borderId="0" xfId="0" applyNumberFormat="1" applyFont="1" applyAlignment="1">
      <alignment horizontal="left"/>
    </xf>
    <xf numFmtId="0" fontId="108" fillId="0" borderId="0" xfId="0" applyFont="1" applyAlignment="1">
      <alignment horizontal="center" wrapText="1"/>
    </xf>
    <xf numFmtId="2" fontId="5" fillId="0" borderId="0" xfId="0" applyNumberFormat="1" applyFont="1"/>
    <xf numFmtId="10" fontId="5" fillId="0" borderId="10" xfId="0" applyNumberFormat="1" applyFont="1" applyBorder="1"/>
    <xf numFmtId="10" fontId="5" fillId="0" borderId="0" xfId="0" applyNumberFormat="1" applyFont="1"/>
    <xf numFmtId="10" fontId="108" fillId="0" borderId="0" xfId="0" applyNumberFormat="1" applyFont="1" applyAlignment="1">
      <alignment horizontal="left" wrapText="1"/>
    </xf>
    <xf numFmtId="0" fontId="108" fillId="0" borderId="0" xfId="0" applyFont="1" applyAlignment="1">
      <alignment horizontal="center" wrapText="1"/>
    </xf>
    <xf numFmtId="10" fontId="108" fillId="0" borderId="0" xfId="0" applyNumberFormat="1" applyFont="1" applyAlignment="1">
      <alignment horizontal="left" wrapText="1"/>
    </xf>
    <xf numFmtId="0" fontId="5" fillId="22" borderId="0" xfId="0" applyFont="1" applyFill="1"/>
    <xf numFmtId="3" fontId="107" fillId="0" borderId="0" xfId="0" applyNumberFormat="1" applyFont="1" applyAlignment="1"/>
    <xf numFmtId="10" fontId="5" fillId="0" borderId="0" xfId="0" applyNumberFormat="1" applyFont="1" applyAlignment="1">
      <alignment horizontal="left"/>
    </xf>
    <xf numFmtId="0" fontId="106" fillId="4" borderId="0" xfId="0" applyFont="1" applyFill="1"/>
    <xf numFmtId="0" fontId="5" fillId="16" borderId="0" xfId="0" applyFont="1" applyFill="1" applyAlignment="1"/>
    <xf numFmtId="0" fontId="5" fillId="16" borderId="0" xfId="0" applyFont="1" applyFill="1"/>
    <xf numFmtId="3" fontId="107" fillId="16" borderId="0" xfId="0" applyNumberFormat="1" applyFont="1" applyFill="1" applyAlignment="1"/>
    <xf numFmtId="0" fontId="5" fillId="22" borderId="0" xfId="0" applyFont="1" applyFill="1" applyAlignment="1"/>
    <xf numFmtId="0" fontId="11" fillId="48" borderId="0" xfId="0" applyFont="1" applyFill="1" applyAlignment="1"/>
    <xf numFmtId="0" fontId="107" fillId="23" borderId="0" xfId="0" applyFont="1" applyFill="1" applyAlignment="1"/>
    <xf numFmtId="0" fontId="107" fillId="0" borderId="0" xfId="0" applyFont="1" applyAlignment="1"/>
    <xf numFmtId="0" fontId="0" fillId="0" borderId="0" xfId="0" applyFont="1" applyAlignment="1"/>
    <xf numFmtId="0" fontId="8" fillId="12" borderId="0" xfId="0" applyFont="1" applyFill="1" applyAlignment="1"/>
    <xf numFmtId="0" fontId="0" fillId="0" borderId="0" xfId="0" applyFont="1" applyAlignment="1"/>
    <xf numFmtId="0" fontId="8" fillId="2" borderId="0" xfId="0" applyFont="1" applyFill="1" applyAlignment="1"/>
    <xf numFmtId="0" fontId="8" fillId="15" borderId="0" xfId="0" applyFont="1" applyFill="1" applyAlignment="1"/>
    <xf numFmtId="0" fontId="35" fillId="12" borderId="0" xfId="0" applyFont="1" applyFill="1" applyAlignment="1"/>
    <xf numFmtId="0" fontId="44" fillId="0" borderId="15" xfId="0" applyFont="1" applyBorder="1" applyAlignment="1">
      <alignment horizontal="center"/>
    </xf>
    <xf numFmtId="0" fontId="65" fillId="0" borderId="6" xfId="0" applyFont="1" applyBorder="1"/>
    <xf numFmtId="4" fontId="107" fillId="0" borderId="15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65" fillId="0" borderId="3" xfId="0" applyFont="1" applyBorder="1"/>
    <xf numFmtId="10" fontId="5" fillId="0" borderId="17" xfId="0" applyNumberFormat="1" applyFont="1" applyBorder="1" applyAlignment="1">
      <alignment horizontal="center"/>
    </xf>
    <xf numFmtId="0" fontId="6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DBA74B20-CB8A-29EB-715A-01AA2D1C2300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0E074C22-DB8B-F6B5-0AB4-5C9B45F73AC3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9</xdr:row>
      <xdr:rowOff>38100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A6DCE58-0C9B-4F83-DC7C-CC2B851C10F4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5430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11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F1328536-63D1-391D-28AF-230CA3EE7480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943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B1EAA25-F5D0-7976-F390-D9CC2EBE4E65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7A2DC29C-BF8D-892C-729D-C39BCBC0079B}"/>
            </a:ext>
          </a:extLst>
        </xdr:cNvPr>
        <xdr:cNvSpPr txBox="1">
          <a:spLocks noChangeArrowheads="1"/>
        </xdr:cNvSpPr>
      </xdr:nvSpPr>
      <xdr:spPr bwMode="auto">
        <a:xfrm>
          <a:off x="1514475" y="295275"/>
          <a:ext cx="4829175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atea Ariey" id="{AC5C6B4A-CC69-42B2-8F17-8A894B5FB4F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4-24T09:33:32.00" personId="{AC5C6B4A-CC69-42B2-8F17-8A894B5FB4FC}" id="{1D6AC02A-9006-49C9-A6A4-56D1342FDCAF}">
    <text>no QR assigned yet to the 1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1" dT="2023-05-08T14:01:41.00" personId="{AC5C6B4A-CC69-42B2-8F17-8A894B5FB4FC}" id="{25AB16DD-7639-44D2-A966-DCC9FA6DD2E0}">
    <text>Morphological
DNA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1" dT="2023-05-08T14:01:41.00" personId="{AC5C6B4A-CC69-42B2-8F17-8A894B5FB4FC}" id="{C7E09671-CF99-4F06-840A-12437C20C754}">
    <text>Morphological
DNA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1" dT="2023-05-08T14:01:41.00" personId="{AC5C6B4A-CC69-42B2-8F17-8A894B5FB4FC}" id="{7E9F4EBD-54B2-4181-9D18-F8A119206B4F}">
    <text>Morphological
DNA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Y1" dT="2023-05-08T14:01:41.00" personId="{AC5C6B4A-CC69-42B2-8F17-8A894B5FB4FC}" id="{F17B2A5B-6226-45C5-8DAD-4C2FDE2F8628}">
    <text>Morphological
DNA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Y1" dT="2023-05-08T14:01:41.00" personId="{AC5C6B4A-CC69-42B2-8F17-8A894B5FB4FC}" id="{321C90D1-F0E2-4BB7-B0D5-F04313BFF956}">
    <text>Morphological
DNA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GZGSqEDB7kM5XL4o8Ma2-w_OkZ9DyZjC/view?usp=share_link" TargetMode="External"/><Relationship Id="rId1" Type="http://schemas.openxmlformats.org/officeDocument/2006/relationships/hyperlink" Target="https://docs.google.com/spreadsheets/d/1G99DlNxgrc5YdJMR_AypO6Hy3ql9j49x/edit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p.ba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fe.cu/" TargetMode="External"/><Relationship Id="rId299" Type="http://schemas.openxmlformats.org/officeDocument/2006/relationships/hyperlink" Target="http://fe.cu/" TargetMode="External"/><Relationship Id="rId21" Type="http://schemas.openxmlformats.org/officeDocument/2006/relationships/hyperlink" Target="http://ep.ba/" TargetMode="External"/><Relationship Id="rId63" Type="http://schemas.openxmlformats.org/officeDocument/2006/relationships/hyperlink" Target="http://ep.ba/" TargetMode="External"/><Relationship Id="rId159" Type="http://schemas.openxmlformats.org/officeDocument/2006/relationships/hyperlink" Target="http://he.pe/" TargetMode="External"/><Relationship Id="rId324" Type="http://schemas.openxmlformats.org/officeDocument/2006/relationships/hyperlink" Target="http://fe.cu/" TargetMode="External"/><Relationship Id="rId366" Type="http://schemas.openxmlformats.org/officeDocument/2006/relationships/hyperlink" Target="http://ep.cr/" TargetMode="External"/><Relationship Id="rId170" Type="http://schemas.openxmlformats.org/officeDocument/2006/relationships/hyperlink" Target="http://fe.cu/" TargetMode="External"/><Relationship Id="rId226" Type="http://schemas.openxmlformats.org/officeDocument/2006/relationships/hyperlink" Target="http://he.tr/" TargetMode="External"/><Relationship Id="rId268" Type="http://schemas.openxmlformats.org/officeDocument/2006/relationships/hyperlink" Target="http://xy.sy/" TargetMode="External"/><Relationship Id="rId32" Type="http://schemas.openxmlformats.org/officeDocument/2006/relationships/hyperlink" Target="http://rh.ca/" TargetMode="External"/><Relationship Id="rId74" Type="http://schemas.openxmlformats.org/officeDocument/2006/relationships/hyperlink" Target="http://rh.ca/" TargetMode="External"/><Relationship Id="rId128" Type="http://schemas.openxmlformats.org/officeDocument/2006/relationships/hyperlink" Target="http://eu.la/" TargetMode="External"/><Relationship Id="rId335" Type="http://schemas.openxmlformats.org/officeDocument/2006/relationships/hyperlink" Target="http://xy.se/" TargetMode="External"/><Relationship Id="rId377" Type="http://schemas.openxmlformats.org/officeDocument/2006/relationships/hyperlink" Target="http://fe.cu/" TargetMode="External"/><Relationship Id="rId5" Type="http://schemas.openxmlformats.org/officeDocument/2006/relationships/hyperlink" Target="http://ep.ba/" TargetMode="External"/><Relationship Id="rId181" Type="http://schemas.openxmlformats.org/officeDocument/2006/relationships/hyperlink" Target="http://me.me/" TargetMode="External"/><Relationship Id="rId237" Type="http://schemas.openxmlformats.org/officeDocument/2006/relationships/hyperlink" Target="http://he.pe/" TargetMode="External"/><Relationship Id="rId402" Type="http://schemas.openxmlformats.org/officeDocument/2006/relationships/hyperlink" Target="http://br.va/" TargetMode="External"/><Relationship Id="rId279" Type="http://schemas.openxmlformats.org/officeDocument/2006/relationships/hyperlink" Target="http://me.me/" TargetMode="External"/><Relationship Id="rId43" Type="http://schemas.openxmlformats.org/officeDocument/2006/relationships/hyperlink" Target="http://rh.ca/" TargetMode="External"/><Relationship Id="rId139" Type="http://schemas.openxmlformats.org/officeDocument/2006/relationships/hyperlink" Target="http://he.tr/" TargetMode="External"/><Relationship Id="rId290" Type="http://schemas.openxmlformats.org/officeDocument/2006/relationships/hyperlink" Target="http://fe.cu/" TargetMode="External"/><Relationship Id="rId304" Type="http://schemas.openxmlformats.org/officeDocument/2006/relationships/hyperlink" Target="http://sp.sc/" TargetMode="External"/><Relationship Id="rId346" Type="http://schemas.openxmlformats.org/officeDocument/2006/relationships/hyperlink" Target="http://eu.la/" TargetMode="External"/><Relationship Id="rId388" Type="http://schemas.openxmlformats.org/officeDocument/2006/relationships/hyperlink" Target="http://xy.se/" TargetMode="External"/><Relationship Id="rId85" Type="http://schemas.openxmlformats.org/officeDocument/2006/relationships/hyperlink" Target="http://rh.ca/" TargetMode="External"/><Relationship Id="rId150" Type="http://schemas.openxmlformats.org/officeDocument/2006/relationships/hyperlink" Target="http://sp.sc/" TargetMode="External"/><Relationship Id="rId192" Type="http://schemas.openxmlformats.org/officeDocument/2006/relationships/hyperlink" Target="http://sp.sc/" TargetMode="External"/><Relationship Id="rId206" Type="http://schemas.openxmlformats.org/officeDocument/2006/relationships/hyperlink" Target="http://me.me/" TargetMode="External"/><Relationship Id="rId413" Type="http://schemas.openxmlformats.org/officeDocument/2006/relationships/hyperlink" Target="http://br.va/" TargetMode="External"/><Relationship Id="rId248" Type="http://schemas.openxmlformats.org/officeDocument/2006/relationships/hyperlink" Target="http://xy.se/" TargetMode="External"/><Relationship Id="rId12" Type="http://schemas.openxmlformats.org/officeDocument/2006/relationships/hyperlink" Target="http://ep.ba/" TargetMode="External"/><Relationship Id="rId108" Type="http://schemas.openxmlformats.org/officeDocument/2006/relationships/hyperlink" Target="http://sp.sc/" TargetMode="External"/><Relationship Id="rId315" Type="http://schemas.openxmlformats.org/officeDocument/2006/relationships/hyperlink" Target="http://me.me/" TargetMode="External"/><Relationship Id="rId357" Type="http://schemas.openxmlformats.org/officeDocument/2006/relationships/hyperlink" Target="http://fe.cu/" TargetMode="External"/><Relationship Id="rId54" Type="http://schemas.openxmlformats.org/officeDocument/2006/relationships/hyperlink" Target="http://ep.ba/" TargetMode="External"/><Relationship Id="rId96" Type="http://schemas.openxmlformats.org/officeDocument/2006/relationships/hyperlink" Target="http://ep.ba/" TargetMode="External"/><Relationship Id="rId161" Type="http://schemas.openxmlformats.org/officeDocument/2006/relationships/hyperlink" Target="http://eu.co/" TargetMode="External"/><Relationship Id="rId217" Type="http://schemas.openxmlformats.org/officeDocument/2006/relationships/hyperlink" Target="http://he.tr/" TargetMode="External"/><Relationship Id="rId399" Type="http://schemas.openxmlformats.org/officeDocument/2006/relationships/hyperlink" Target="http://eu.li/" TargetMode="External"/><Relationship Id="rId259" Type="http://schemas.openxmlformats.org/officeDocument/2006/relationships/hyperlink" Target="http://eu.la/" TargetMode="External"/><Relationship Id="rId23" Type="http://schemas.openxmlformats.org/officeDocument/2006/relationships/hyperlink" Target="http://ep.ba/" TargetMode="External"/><Relationship Id="rId119" Type="http://schemas.openxmlformats.org/officeDocument/2006/relationships/hyperlink" Target="http://he.tr/" TargetMode="External"/><Relationship Id="rId270" Type="http://schemas.openxmlformats.org/officeDocument/2006/relationships/hyperlink" Target="http://me.me/" TargetMode="External"/><Relationship Id="rId326" Type="http://schemas.openxmlformats.org/officeDocument/2006/relationships/hyperlink" Target="http://ep.cr/" TargetMode="External"/><Relationship Id="rId65" Type="http://schemas.openxmlformats.org/officeDocument/2006/relationships/hyperlink" Target="http://ep.ba/" TargetMode="External"/><Relationship Id="rId130" Type="http://schemas.openxmlformats.org/officeDocument/2006/relationships/hyperlink" Target="http://fe.cu/" TargetMode="External"/><Relationship Id="rId368" Type="http://schemas.openxmlformats.org/officeDocument/2006/relationships/hyperlink" Target="http://sc.se/" TargetMode="External"/><Relationship Id="rId172" Type="http://schemas.openxmlformats.org/officeDocument/2006/relationships/hyperlink" Target="http://sp.sc/" TargetMode="External"/><Relationship Id="rId228" Type="http://schemas.openxmlformats.org/officeDocument/2006/relationships/hyperlink" Target="http://sp.sc/" TargetMode="External"/><Relationship Id="rId281" Type="http://schemas.openxmlformats.org/officeDocument/2006/relationships/hyperlink" Target="http://me.me/" TargetMode="External"/><Relationship Id="rId337" Type="http://schemas.openxmlformats.org/officeDocument/2006/relationships/hyperlink" Target="http://he.tr/" TargetMode="External"/><Relationship Id="rId34" Type="http://schemas.openxmlformats.org/officeDocument/2006/relationships/hyperlink" Target="http://rh.ca/" TargetMode="External"/><Relationship Id="rId76" Type="http://schemas.openxmlformats.org/officeDocument/2006/relationships/hyperlink" Target="http://rh.ca/" TargetMode="External"/><Relationship Id="rId141" Type="http://schemas.openxmlformats.org/officeDocument/2006/relationships/hyperlink" Target="http://eu.co/" TargetMode="External"/><Relationship Id="rId379" Type="http://schemas.openxmlformats.org/officeDocument/2006/relationships/hyperlink" Target="http://he.pe/" TargetMode="External"/><Relationship Id="rId7" Type="http://schemas.openxmlformats.org/officeDocument/2006/relationships/hyperlink" Target="http://ep.ba/" TargetMode="External"/><Relationship Id="rId183" Type="http://schemas.openxmlformats.org/officeDocument/2006/relationships/hyperlink" Target="http://eu.co/" TargetMode="External"/><Relationship Id="rId239" Type="http://schemas.openxmlformats.org/officeDocument/2006/relationships/hyperlink" Target="http://sp.sc/" TargetMode="External"/><Relationship Id="rId390" Type="http://schemas.openxmlformats.org/officeDocument/2006/relationships/hyperlink" Target="http://xa.pe/" TargetMode="External"/><Relationship Id="rId404" Type="http://schemas.openxmlformats.org/officeDocument/2006/relationships/hyperlink" Target="http://vo.bo/" TargetMode="External"/><Relationship Id="rId250" Type="http://schemas.openxmlformats.org/officeDocument/2006/relationships/hyperlink" Target="http://sp.sc/" TargetMode="External"/><Relationship Id="rId292" Type="http://schemas.openxmlformats.org/officeDocument/2006/relationships/hyperlink" Target="http://fe.cu/" TargetMode="External"/><Relationship Id="rId306" Type="http://schemas.openxmlformats.org/officeDocument/2006/relationships/hyperlink" Target="http://he.pe/" TargetMode="External"/><Relationship Id="rId45" Type="http://schemas.openxmlformats.org/officeDocument/2006/relationships/hyperlink" Target="http://ep.ba/" TargetMode="External"/><Relationship Id="rId87" Type="http://schemas.openxmlformats.org/officeDocument/2006/relationships/hyperlink" Target="http://rh.ca/" TargetMode="External"/><Relationship Id="rId110" Type="http://schemas.openxmlformats.org/officeDocument/2006/relationships/hyperlink" Target="http://he.pe/" TargetMode="External"/><Relationship Id="rId348" Type="http://schemas.openxmlformats.org/officeDocument/2006/relationships/hyperlink" Target="http://sp.sc/" TargetMode="External"/><Relationship Id="rId152" Type="http://schemas.openxmlformats.org/officeDocument/2006/relationships/hyperlink" Target="http://fe.cu/" TargetMode="External"/><Relationship Id="rId194" Type="http://schemas.openxmlformats.org/officeDocument/2006/relationships/hyperlink" Target="http://fe.cu/" TargetMode="External"/><Relationship Id="rId208" Type="http://schemas.openxmlformats.org/officeDocument/2006/relationships/hyperlink" Target="http://ep.ba/" TargetMode="External"/><Relationship Id="rId415" Type="http://schemas.openxmlformats.org/officeDocument/2006/relationships/vmlDrawing" Target="../drawings/vmlDrawing2.vml"/><Relationship Id="rId261" Type="http://schemas.openxmlformats.org/officeDocument/2006/relationships/hyperlink" Target="http://xy.se/" TargetMode="External"/><Relationship Id="rId14" Type="http://schemas.openxmlformats.org/officeDocument/2006/relationships/hyperlink" Target="http://ep.ba/" TargetMode="External"/><Relationship Id="rId56" Type="http://schemas.openxmlformats.org/officeDocument/2006/relationships/hyperlink" Target="http://ep.ba/" TargetMode="External"/><Relationship Id="rId317" Type="http://schemas.openxmlformats.org/officeDocument/2006/relationships/hyperlink" Target="http://da.al/" TargetMode="External"/><Relationship Id="rId359" Type="http://schemas.openxmlformats.org/officeDocument/2006/relationships/hyperlink" Target="http://da.al/" TargetMode="External"/><Relationship Id="rId98" Type="http://schemas.openxmlformats.org/officeDocument/2006/relationships/hyperlink" Target="http://ep.ba/" TargetMode="External"/><Relationship Id="rId121" Type="http://schemas.openxmlformats.org/officeDocument/2006/relationships/hyperlink" Target="http://eu.co/" TargetMode="External"/><Relationship Id="rId163" Type="http://schemas.openxmlformats.org/officeDocument/2006/relationships/hyperlink" Target="http://sp.sc/" TargetMode="External"/><Relationship Id="rId219" Type="http://schemas.openxmlformats.org/officeDocument/2006/relationships/hyperlink" Target="http://er.pe/" TargetMode="External"/><Relationship Id="rId370" Type="http://schemas.openxmlformats.org/officeDocument/2006/relationships/hyperlink" Target="http://da.tr/" TargetMode="External"/><Relationship Id="rId230" Type="http://schemas.openxmlformats.org/officeDocument/2006/relationships/hyperlink" Target="http://he.tr/" TargetMode="External"/><Relationship Id="rId25" Type="http://schemas.openxmlformats.org/officeDocument/2006/relationships/hyperlink" Target="http://ep.ba/" TargetMode="External"/><Relationship Id="rId67" Type="http://schemas.openxmlformats.org/officeDocument/2006/relationships/hyperlink" Target="http://rh.ca/" TargetMode="External"/><Relationship Id="rId272" Type="http://schemas.openxmlformats.org/officeDocument/2006/relationships/hyperlink" Target="http://sp.sc/" TargetMode="External"/><Relationship Id="rId328" Type="http://schemas.openxmlformats.org/officeDocument/2006/relationships/hyperlink" Target="http://sp.sc/" TargetMode="External"/><Relationship Id="rId132" Type="http://schemas.openxmlformats.org/officeDocument/2006/relationships/hyperlink" Target="http://me.me/" TargetMode="External"/><Relationship Id="rId174" Type="http://schemas.openxmlformats.org/officeDocument/2006/relationships/hyperlink" Target="http://eu.co/" TargetMode="External"/><Relationship Id="rId381" Type="http://schemas.openxmlformats.org/officeDocument/2006/relationships/hyperlink" Target="http://da.al/" TargetMode="External"/><Relationship Id="rId241" Type="http://schemas.openxmlformats.org/officeDocument/2006/relationships/hyperlink" Target="http://eu.co/" TargetMode="External"/><Relationship Id="rId36" Type="http://schemas.openxmlformats.org/officeDocument/2006/relationships/hyperlink" Target="http://ep.ba/" TargetMode="External"/><Relationship Id="rId283" Type="http://schemas.openxmlformats.org/officeDocument/2006/relationships/hyperlink" Target="http://he.tr/" TargetMode="External"/><Relationship Id="rId339" Type="http://schemas.openxmlformats.org/officeDocument/2006/relationships/hyperlink" Target="http://sp.sc/" TargetMode="External"/><Relationship Id="rId78" Type="http://schemas.openxmlformats.org/officeDocument/2006/relationships/hyperlink" Target="http://ep.ba/" TargetMode="External"/><Relationship Id="rId101" Type="http://schemas.openxmlformats.org/officeDocument/2006/relationships/hyperlink" Target="http://rh.ca/" TargetMode="External"/><Relationship Id="rId143" Type="http://schemas.openxmlformats.org/officeDocument/2006/relationships/hyperlink" Target="http://he.tr/" TargetMode="External"/><Relationship Id="rId185" Type="http://schemas.openxmlformats.org/officeDocument/2006/relationships/hyperlink" Target="http://me.me/" TargetMode="External"/><Relationship Id="rId350" Type="http://schemas.openxmlformats.org/officeDocument/2006/relationships/hyperlink" Target="http://eu.co/" TargetMode="External"/><Relationship Id="rId406" Type="http://schemas.openxmlformats.org/officeDocument/2006/relationships/hyperlink" Target="http://br.va/" TargetMode="External"/><Relationship Id="rId9" Type="http://schemas.openxmlformats.org/officeDocument/2006/relationships/hyperlink" Target="http://101_1_250821_odf_p_ep.ba/" TargetMode="External"/><Relationship Id="rId210" Type="http://schemas.openxmlformats.org/officeDocument/2006/relationships/hyperlink" Target="http://ep.ba/" TargetMode="External"/><Relationship Id="rId392" Type="http://schemas.openxmlformats.org/officeDocument/2006/relationships/hyperlink" Target="http://ch.pa/" TargetMode="External"/><Relationship Id="rId252" Type="http://schemas.openxmlformats.org/officeDocument/2006/relationships/hyperlink" Target="http://eu.co/" TargetMode="External"/><Relationship Id="rId294" Type="http://schemas.openxmlformats.org/officeDocument/2006/relationships/hyperlink" Target="http://fe.cu/" TargetMode="External"/><Relationship Id="rId308" Type="http://schemas.openxmlformats.org/officeDocument/2006/relationships/hyperlink" Target="http://fe.cu/" TargetMode="External"/><Relationship Id="rId47" Type="http://schemas.openxmlformats.org/officeDocument/2006/relationships/hyperlink" Target="http://ep.ba/" TargetMode="External"/><Relationship Id="rId89" Type="http://schemas.openxmlformats.org/officeDocument/2006/relationships/hyperlink" Target="http://rh.ca/" TargetMode="External"/><Relationship Id="rId112" Type="http://schemas.openxmlformats.org/officeDocument/2006/relationships/hyperlink" Target="http://fe.cu/" TargetMode="External"/><Relationship Id="rId154" Type="http://schemas.openxmlformats.org/officeDocument/2006/relationships/hyperlink" Target="http://sp.sc/" TargetMode="External"/><Relationship Id="rId361" Type="http://schemas.openxmlformats.org/officeDocument/2006/relationships/hyperlink" Target="http://fe.cu/" TargetMode="External"/><Relationship Id="rId196" Type="http://schemas.openxmlformats.org/officeDocument/2006/relationships/hyperlink" Target="http://xa.st/" TargetMode="External"/><Relationship Id="rId417" Type="http://schemas.microsoft.com/office/2017/10/relationships/threadedComment" Target="../threadedComments/threadedComment2.xml"/><Relationship Id="rId16" Type="http://schemas.openxmlformats.org/officeDocument/2006/relationships/hyperlink" Target="http://ep.ba/" TargetMode="External"/><Relationship Id="rId221" Type="http://schemas.openxmlformats.org/officeDocument/2006/relationships/hyperlink" Target="http://eu.co/" TargetMode="External"/><Relationship Id="rId263" Type="http://schemas.openxmlformats.org/officeDocument/2006/relationships/hyperlink" Target="http://fe.cu/" TargetMode="External"/><Relationship Id="rId319" Type="http://schemas.openxmlformats.org/officeDocument/2006/relationships/hyperlink" Target="http://pi.no/" TargetMode="External"/><Relationship Id="rId58" Type="http://schemas.openxmlformats.org/officeDocument/2006/relationships/hyperlink" Target="http://ep.ba/" TargetMode="External"/><Relationship Id="rId123" Type="http://schemas.openxmlformats.org/officeDocument/2006/relationships/hyperlink" Target="http://me.me/" TargetMode="External"/><Relationship Id="rId330" Type="http://schemas.openxmlformats.org/officeDocument/2006/relationships/hyperlink" Target="http://fe.cu/" TargetMode="External"/><Relationship Id="rId165" Type="http://schemas.openxmlformats.org/officeDocument/2006/relationships/hyperlink" Target="http://er.se/" TargetMode="External"/><Relationship Id="rId372" Type="http://schemas.openxmlformats.org/officeDocument/2006/relationships/hyperlink" Target="http://eu.lu/" TargetMode="External"/><Relationship Id="rId232" Type="http://schemas.openxmlformats.org/officeDocument/2006/relationships/hyperlink" Target="http://me.me/" TargetMode="External"/><Relationship Id="rId274" Type="http://schemas.openxmlformats.org/officeDocument/2006/relationships/hyperlink" Target="http://eu.co/" TargetMode="External"/><Relationship Id="rId27" Type="http://schemas.openxmlformats.org/officeDocument/2006/relationships/hyperlink" Target="http://ep.ba/" TargetMode="External"/><Relationship Id="rId69" Type="http://schemas.openxmlformats.org/officeDocument/2006/relationships/hyperlink" Target="http://rh.ca/" TargetMode="External"/><Relationship Id="rId134" Type="http://schemas.openxmlformats.org/officeDocument/2006/relationships/hyperlink" Target="http://an.co/" TargetMode="External"/><Relationship Id="rId80" Type="http://schemas.openxmlformats.org/officeDocument/2006/relationships/hyperlink" Target="http://rh.ca/" TargetMode="External"/><Relationship Id="rId176" Type="http://schemas.openxmlformats.org/officeDocument/2006/relationships/hyperlink" Target="http://ep.ba/" TargetMode="External"/><Relationship Id="rId341" Type="http://schemas.openxmlformats.org/officeDocument/2006/relationships/hyperlink" Target="http://pi.no/" TargetMode="External"/><Relationship Id="rId383" Type="http://schemas.openxmlformats.org/officeDocument/2006/relationships/hyperlink" Target="http://fe.cu/" TargetMode="External"/><Relationship Id="rId201" Type="http://schemas.openxmlformats.org/officeDocument/2006/relationships/hyperlink" Target="http://me.me/" TargetMode="External"/><Relationship Id="rId222" Type="http://schemas.openxmlformats.org/officeDocument/2006/relationships/hyperlink" Target="http://fe.cu/" TargetMode="External"/><Relationship Id="rId243" Type="http://schemas.openxmlformats.org/officeDocument/2006/relationships/hyperlink" Target="http://sp.sc/" TargetMode="External"/><Relationship Id="rId264" Type="http://schemas.openxmlformats.org/officeDocument/2006/relationships/hyperlink" Target="http://eu.st/" TargetMode="External"/><Relationship Id="rId285" Type="http://schemas.openxmlformats.org/officeDocument/2006/relationships/hyperlink" Target="http://ch.bi/" TargetMode="External"/><Relationship Id="rId17" Type="http://schemas.openxmlformats.org/officeDocument/2006/relationships/hyperlink" Target="http://ep.ba/" TargetMode="External"/><Relationship Id="rId38" Type="http://schemas.openxmlformats.org/officeDocument/2006/relationships/hyperlink" Target="http://ep.ba/" TargetMode="External"/><Relationship Id="rId59" Type="http://schemas.openxmlformats.org/officeDocument/2006/relationships/hyperlink" Target="http://rh.ca/" TargetMode="External"/><Relationship Id="rId103" Type="http://schemas.openxmlformats.org/officeDocument/2006/relationships/hyperlink" Target="http://rh.ca/" TargetMode="External"/><Relationship Id="rId124" Type="http://schemas.openxmlformats.org/officeDocument/2006/relationships/hyperlink" Target="http://eu.co/" TargetMode="External"/><Relationship Id="rId310" Type="http://schemas.openxmlformats.org/officeDocument/2006/relationships/hyperlink" Target="http://me.me/" TargetMode="External"/><Relationship Id="rId70" Type="http://schemas.openxmlformats.org/officeDocument/2006/relationships/hyperlink" Target="http://ep.ba/" TargetMode="External"/><Relationship Id="rId91" Type="http://schemas.openxmlformats.org/officeDocument/2006/relationships/hyperlink" Target="http://ep.ba/" TargetMode="External"/><Relationship Id="rId145" Type="http://schemas.openxmlformats.org/officeDocument/2006/relationships/hyperlink" Target="http://me.me/" TargetMode="External"/><Relationship Id="rId166" Type="http://schemas.openxmlformats.org/officeDocument/2006/relationships/hyperlink" Target="http://sp.sc/" TargetMode="External"/><Relationship Id="rId187" Type="http://schemas.openxmlformats.org/officeDocument/2006/relationships/hyperlink" Target="http://sp.sc/" TargetMode="External"/><Relationship Id="rId331" Type="http://schemas.openxmlformats.org/officeDocument/2006/relationships/hyperlink" Target="http://fe.cu/" TargetMode="External"/><Relationship Id="rId352" Type="http://schemas.openxmlformats.org/officeDocument/2006/relationships/hyperlink" Target="http://ep.au/" TargetMode="External"/><Relationship Id="rId373" Type="http://schemas.openxmlformats.org/officeDocument/2006/relationships/hyperlink" Target="http://fe.cu/" TargetMode="External"/><Relationship Id="rId394" Type="http://schemas.openxmlformats.org/officeDocument/2006/relationships/hyperlink" Target="http://er.si/" TargetMode="External"/><Relationship Id="rId408" Type="http://schemas.openxmlformats.org/officeDocument/2006/relationships/hyperlink" Target="http://96_1_300721_trans1_p_pi.no/" TargetMode="External"/><Relationship Id="rId1" Type="http://schemas.openxmlformats.org/officeDocument/2006/relationships/hyperlink" Target="http://ep.ba/" TargetMode="External"/><Relationship Id="rId212" Type="http://schemas.openxmlformats.org/officeDocument/2006/relationships/hyperlink" Target="http://he.tr/" TargetMode="External"/><Relationship Id="rId233" Type="http://schemas.openxmlformats.org/officeDocument/2006/relationships/hyperlink" Target="http://er.si/" TargetMode="External"/><Relationship Id="rId254" Type="http://schemas.openxmlformats.org/officeDocument/2006/relationships/hyperlink" Target="http://me.me/" TargetMode="External"/><Relationship Id="rId28" Type="http://schemas.openxmlformats.org/officeDocument/2006/relationships/hyperlink" Target="http://ep.ba/" TargetMode="External"/><Relationship Id="rId49" Type="http://schemas.openxmlformats.org/officeDocument/2006/relationships/hyperlink" Target="http://ep.ba/" TargetMode="External"/><Relationship Id="rId114" Type="http://schemas.openxmlformats.org/officeDocument/2006/relationships/hyperlink" Target="http://sp.sc/" TargetMode="External"/><Relationship Id="rId275" Type="http://schemas.openxmlformats.org/officeDocument/2006/relationships/hyperlink" Target="http://ep.ba/" TargetMode="External"/><Relationship Id="rId296" Type="http://schemas.openxmlformats.org/officeDocument/2006/relationships/hyperlink" Target="http://sp.sc/" TargetMode="External"/><Relationship Id="rId300" Type="http://schemas.openxmlformats.org/officeDocument/2006/relationships/hyperlink" Target="http://ch.ve/" TargetMode="External"/><Relationship Id="rId60" Type="http://schemas.openxmlformats.org/officeDocument/2006/relationships/hyperlink" Target="http://ep.ba/" TargetMode="External"/><Relationship Id="rId81" Type="http://schemas.openxmlformats.org/officeDocument/2006/relationships/hyperlink" Target="http://rh.ca/" TargetMode="External"/><Relationship Id="rId135" Type="http://schemas.openxmlformats.org/officeDocument/2006/relationships/hyperlink" Target="http://eu.co/" TargetMode="External"/><Relationship Id="rId156" Type="http://schemas.openxmlformats.org/officeDocument/2006/relationships/hyperlink" Target="http://er.ar/" TargetMode="External"/><Relationship Id="rId177" Type="http://schemas.openxmlformats.org/officeDocument/2006/relationships/hyperlink" Target="http://he.tr/" TargetMode="External"/><Relationship Id="rId198" Type="http://schemas.openxmlformats.org/officeDocument/2006/relationships/hyperlink" Target="http://sp.sc/" TargetMode="External"/><Relationship Id="rId321" Type="http://schemas.openxmlformats.org/officeDocument/2006/relationships/hyperlink" Target="http://sp.sc/" TargetMode="External"/><Relationship Id="rId342" Type="http://schemas.openxmlformats.org/officeDocument/2006/relationships/hyperlink" Target="http://fe.cu/" TargetMode="External"/><Relationship Id="rId363" Type="http://schemas.openxmlformats.org/officeDocument/2006/relationships/hyperlink" Target="http://eu.lu/" TargetMode="External"/><Relationship Id="rId384" Type="http://schemas.openxmlformats.org/officeDocument/2006/relationships/hyperlink" Target="http://fe.cu/" TargetMode="External"/><Relationship Id="rId202" Type="http://schemas.openxmlformats.org/officeDocument/2006/relationships/hyperlink" Target="http://sp.sc/" TargetMode="External"/><Relationship Id="rId223" Type="http://schemas.openxmlformats.org/officeDocument/2006/relationships/hyperlink" Target="http://pl.im/" TargetMode="External"/><Relationship Id="rId244" Type="http://schemas.openxmlformats.org/officeDocument/2006/relationships/hyperlink" Target="http://me.me/" TargetMode="External"/><Relationship Id="rId18" Type="http://schemas.openxmlformats.org/officeDocument/2006/relationships/hyperlink" Target="http://ep.ba/" TargetMode="External"/><Relationship Id="rId39" Type="http://schemas.openxmlformats.org/officeDocument/2006/relationships/hyperlink" Target="http://rh.ca/" TargetMode="External"/><Relationship Id="rId265" Type="http://schemas.openxmlformats.org/officeDocument/2006/relationships/hyperlink" Target="http://me.me/" TargetMode="External"/><Relationship Id="rId286" Type="http://schemas.openxmlformats.org/officeDocument/2006/relationships/hyperlink" Target="http://xy.si/" TargetMode="External"/><Relationship Id="rId50" Type="http://schemas.openxmlformats.org/officeDocument/2006/relationships/hyperlink" Target="http://ep.ba/" TargetMode="External"/><Relationship Id="rId104" Type="http://schemas.openxmlformats.org/officeDocument/2006/relationships/hyperlink" Target="http://ep.ba/" TargetMode="External"/><Relationship Id="rId125" Type="http://schemas.openxmlformats.org/officeDocument/2006/relationships/hyperlink" Target="http://er.si/" TargetMode="External"/><Relationship Id="rId146" Type="http://schemas.openxmlformats.org/officeDocument/2006/relationships/hyperlink" Target="http://an.co/" TargetMode="External"/><Relationship Id="rId167" Type="http://schemas.openxmlformats.org/officeDocument/2006/relationships/hyperlink" Target="http://xa.pe/" TargetMode="External"/><Relationship Id="rId188" Type="http://schemas.openxmlformats.org/officeDocument/2006/relationships/hyperlink" Target="http://sp.sc/" TargetMode="External"/><Relationship Id="rId311" Type="http://schemas.openxmlformats.org/officeDocument/2006/relationships/hyperlink" Target="http://fe.cu/" TargetMode="External"/><Relationship Id="rId332" Type="http://schemas.openxmlformats.org/officeDocument/2006/relationships/hyperlink" Target="http://pa.co/" TargetMode="External"/><Relationship Id="rId353" Type="http://schemas.openxmlformats.org/officeDocument/2006/relationships/hyperlink" Target="http://sc.se/" TargetMode="External"/><Relationship Id="rId374" Type="http://schemas.openxmlformats.org/officeDocument/2006/relationships/hyperlink" Target="http://eu.ni/" TargetMode="External"/><Relationship Id="rId395" Type="http://schemas.openxmlformats.org/officeDocument/2006/relationships/hyperlink" Target="http://me.me/" TargetMode="External"/><Relationship Id="rId409" Type="http://schemas.openxmlformats.org/officeDocument/2006/relationships/hyperlink" Target="http://pi.no/" TargetMode="External"/><Relationship Id="rId71" Type="http://schemas.openxmlformats.org/officeDocument/2006/relationships/hyperlink" Target="http://vo.in/" TargetMode="External"/><Relationship Id="rId92" Type="http://schemas.openxmlformats.org/officeDocument/2006/relationships/hyperlink" Target="http://rh.ca/" TargetMode="External"/><Relationship Id="rId213" Type="http://schemas.openxmlformats.org/officeDocument/2006/relationships/hyperlink" Target="http://eu.co/" TargetMode="External"/><Relationship Id="rId234" Type="http://schemas.openxmlformats.org/officeDocument/2006/relationships/hyperlink" Target="http://eu.lu/" TargetMode="External"/><Relationship Id="rId2" Type="http://schemas.openxmlformats.org/officeDocument/2006/relationships/hyperlink" Target="http://rh.ca/" TargetMode="External"/><Relationship Id="rId29" Type="http://schemas.openxmlformats.org/officeDocument/2006/relationships/hyperlink" Target="http://ep.ba/" TargetMode="External"/><Relationship Id="rId255" Type="http://schemas.openxmlformats.org/officeDocument/2006/relationships/hyperlink" Target="http://he.tr/" TargetMode="External"/><Relationship Id="rId276" Type="http://schemas.openxmlformats.org/officeDocument/2006/relationships/hyperlink" Target="http://me.me/" TargetMode="External"/><Relationship Id="rId297" Type="http://schemas.openxmlformats.org/officeDocument/2006/relationships/hyperlink" Target="http://pi.no/" TargetMode="External"/><Relationship Id="rId40" Type="http://schemas.openxmlformats.org/officeDocument/2006/relationships/hyperlink" Target="http://ep.ba/" TargetMode="External"/><Relationship Id="rId115" Type="http://schemas.openxmlformats.org/officeDocument/2006/relationships/hyperlink" Target="http://me.sc/" TargetMode="External"/><Relationship Id="rId136" Type="http://schemas.openxmlformats.org/officeDocument/2006/relationships/hyperlink" Target="http://pa.fr/" TargetMode="External"/><Relationship Id="rId157" Type="http://schemas.openxmlformats.org/officeDocument/2006/relationships/hyperlink" Target="http://fe.cu/" TargetMode="External"/><Relationship Id="rId178" Type="http://schemas.openxmlformats.org/officeDocument/2006/relationships/hyperlink" Target="http://ep.ba/" TargetMode="External"/><Relationship Id="rId301" Type="http://schemas.openxmlformats.org/officeDocument/2006/relationships/hyperlink" Target="http://ch.ca/" TargetMode="External"/><Relationship Id="rId322" Type="http://schemas.openxmlformats.org/officeDocument/2006/relationships/hyperlink" Target="http://eu.co/" TargetMode="External"/><Relationship Id="rId343" Type="http://schemas.openxmlformats.org/officeDocument/2006/relationships/hyperlink" Target="http://sc.se/" TargetMode="External"/><Relationship Id="rId364" Type="http://schemas.openxmlformats.org/officeDocument/2006/relationships/hyperlink" Target="http://fe.cu/" TargetMode="External"/><Relationship Id="rId61" Type="http://schemas.openxmlformats.org/officeDocument/2006/relationships/hyperlink" Target="http://rh.ca/" TargetMode="External"/><Relationship Id="rId82" Type="http://schemas.openxmlformats.org/officeDocument/2006/relationships/hyperlink" Target="http://rh.ca/" TargetMode="External"/><Relationship Id="rId199" Type="http://schemas.openxmlformats.org/officeDocument/2006/relationships/hyperlink" Target="http://eu.co/" TargetMode="External"/><Relationship Id="rId203" Type="http://schemas.openxmlformats.org/officeDocument/2006/relationships/hyperlink" Target="http://eu.co/" TargetMode="External"/><Relationship Id="rId385" Type="http://schemas.openxmlformats.org/officeDocument/2006/relationships/hyperlink" Target="http://sy.vi/" TargetMode="External"/><Relationship Id="rId19" Type="http://schemas.openxmlformats.org/officeDocument/2006/relationships/hyperlink" Target="http://ep.ba/" TargetMode="External"/><Relationship Id="rId224" Type="http://schemas.openxmlformats.org/officeDocument/2006/relationships/hyperlink" Target="http://se.si/" TargetMode="External"/><Relationship Id="rId245" Type="http://schemas.openxmlformats.org/officeDocument/2006/relationships/hyperlink" Target="http://xy.se/" TargetMode="External"/><Relationship Id="rId266" Type="http://schemas.openxmlformats.org/officeDocument/2006/relationships/hyperlink" Target="http://fe.ru/" TargetMode="External"/><Relationship Id="rId287" Type="http://schemas.openxmlformats.org/officeDocument/2006/relationships/hyperlink" Target="http://he.pe/" TargetMode="External"/><Relationship Id="rId410" Type="http://schemas.openxmlformats.org/officeDocument/2006/relationships/hyperlink" Target="http://ep.ba/" TargetMode="External"/><Relationship Id="rId30" Type="http://schemas.openxmlformats.org/officeDocument/2006/relationships/hyperlink" Target="http://ep.ba/" TargetMode="External"/><Relationship Id="rId105" Type="http://schemas.openxmlformats.org/officeDocument/2006/relationships/hyperlink" Target="http://ep.ba/" TargetMode="External"/><Relationship Id="rId126" Type="http://schemas.openxmlformats.org/officeDocument/2006/relationships/hyperlink" Target="http://er.pe/" TargetMode="External"/><Relationship Id="rId147" Type="http://schemas.openxmlformats.org/officeDocument/2006/relationships/hyperlink" Target="http://fe.cu/" TargetMode="External"/><Relationship Id="rId168" Type="http://schemas.openxmlformats.org/officeDocument/2006/relationships/hyperlink" Target="http://sp.sc/" TargetMode="External"/><Relationship Id="rId312" Type="http://schemas.openxmlformats.org/officeDocument/2006/relationships/hyperlink" Target="http://me.me/" TargetMode="External"/><Relationship Id="rId333" Type="http://schemas.openxmlformats.org/officeDocument/2006/relationships/hyperlink" Target="http://fe.ru/" TargetMode="External"/><Relationship Id="rId354" Type="http://schemas.openxmlformats.org/officeDocument/2006/relationships/hyperlink" Target="http://sc.se/" TargetMode="External"/><Relationship Id="rId51" Type="http://schemas.openxmlformats.org/officeDocument/2006/relationships/hyperlink" Target="http://ep.ba/" TargetMode="External"/><Relationship Id="rId72" Type="http://schemas.openxmlformats.org/officeDocument/2006/relationships/hyperlink" Target="http://ep.ba/" TargetMode="External"/><Relationship Id="rId93" Type="http://schemas.openxmlformats.org/officeDocument/2006/relationships/hyperlink" Target="http://rh.ca/" TargetMode="External"/><Relationship Id="rId189" Type="http://schemas.openxmlformats.org/officeDocument/2006/relationships/hyperlink" Target="http://me.me/" TargetMode="External"/><Relationship Id="rId375" Type="http://schemas.openxmlformats.org/officeDocument/2006/relationships/hyperlink" Target="http://xy.se/" TargetMode="External"/><Relationship Id="rId396" Type="http://schemas.openxmlformats.org/officeDocument/2006/relationships/hyperlink" Target="http://er.pe/" TargetMode="External"/><Relationship Id="rId3" Type="http://schemas.openxmlformats.org/officeDocument/2006/relationships/hyperlink" Target="http://ep.ba/" TargetMode="External"/><Relationship Id="rId214" Type="http://schemas.openxmlformats.org/officeDocument/2006/relationships/hyperlink" Target="http://er.si/" TargetMode="External"/><Relationship Id="rId235" Type="http://schemas.openxmlformats.org/officeDocument/2006/relationships/hyperlink" Target="http://ep.ba/" TargetMode="External"/><Relationship Id="rId256" Type="http://schemas.openxmlformats.org/officeDocument/2006/relationships/hyperlink" Target="http://eu.co/" TargetMode="External"/><Relationship Id="rId277" Type="http://schemas.openxmlformats.org/officeDocument/2006/relationships/hyperlink" Target="http://ep.ba/" TargetMode="External"/><Relationship Id="rId298" Type="http://schemas.openxmlformats.org/officeDocument/2006/relationships/hyperlink" Target="http://eu.la/" TargetMode="External"/><Relationship Id="rId400" Type="http://schemas.openxmlformats.org/officeDocument/2006/relationships/hyperlink" Target="http://fe.cu/" TargetMode="External"/><Relationship Id="rId116" Type="http://schemas.openxmlformats.org/officeDocument/2006/relationships/hyperlink" Target="http://eu.co/" TargetMode="External"/><Relationship Id="rId137" Type="http://schemas.openxmlformats.org/officeDocument/2006/relationships/hyperlink" Target="http://he.pe/" TargetMode="External"/><Relationship Id="rId158" Type="http://schemas.openxmlformats.org/officeDocument/2006/relationships/hyperlink" Target="http://sp.sc/" TargetMode="External"/><Relationship Id="rId302" Type="http://schemas.openxmlformats.org/officeDocument/2006/relationships/hyperlink" Target="http://eu.la/" TargetMode="External"/><Relationship Id="rId323" Type="http://schemas.openxmlformats.org/officeDocument/2006/relationships/hyperlink" Target="http://sc.se/" TargetMode="External"/><Relationship Id="rId344" Type="http://schemas.openxmlformats.org/officeDocument/2006/relationships/hyperlink" Target="http://fe.cu/" TargetMode="External"/><Relationship Id="rId20" Type="http://schemas.openxmlformats.org/officeDocument/2006/relationships/hyperlink" Target="http://ep.ba/" TargetMode="External"/><Relationship Id="rId41" Type="http://schemas.openxmlformats.org/officeDocument/2006/relationships/hyperlink" Target="http://ep.ba/" TargetMode="External"/><Relationship Id="rId62" Type="http://schemas.openxmlformats.org/officeDocument/2006/relationships/hyperlink" Target="http://ep.ba/" TargetMode="External"/><Relationship Id="rId83" Type="http://schemas.openxmlformats.org/officeDocument/2006/relationships/hyperlink" Target="http://ep.ba/" TargetMode="External"/><Relationship Id="rId179" Type="http://schemas.openxmlformats.org/officeDocument/2006/relationships/hyperlink" Target="http://me.me/" TargetMode="External"/><Relationship Id="rId365" Type="http://schemas.openxmlformats.org/officeDocument/2006/relationships/hyperlink" Target="http://xy.se/" TargetMode="External"/><Relationship Id="rId386" Type="http://schemas.openxmlformats.org/officeDocument/2006/relationships/hyperlink" Target="http://sy.to/" TargetMode="External"/><Relationship Id="rId190" Type="http://schemas.openxmlformats.org/officeDocument/2006/relationships/hyperlink" Target="http://he.tr/" TargetMode="External"/><Relationship Id="rId204" Type="http://schemas.openxmlformats.org/officeDocument/2006/relationships/hyperlink" Target="http://he.tr/" TargetMode="External"/><Relationship Id="rId225" Type="http://schemas.openxmlformats.org/officeDocument/2006/relationships/hyperlink" Target="http://me.me/" TargetMode="External"/><Relationship Id="rId246" Type="http://schemas.openxmlformats.org/officeDocument/2006/relationships/hyperlink" Target="http://me.me/" TargetMode="External"/><Relationship Id="rId267" Type="http://schemas.openxmlformats.org/officeDocument/2006/relationships/hyperlink" Target="http://eu.co/" TargetMode="External"/><Relationship Id="rId288" Type="http://schemas.openxmlformats.org/officeDocument/2006/relationships/hyperlink" Target="http://sp.sc/" TargetMode="External"/><Relationship Id="rId411" Type="http://schemas.openxmlformats.org/officeDocument/2006/relationships/hyperlink" Target="http://he.tr/" TargetMode="External"/><Relationship Id="rId106" Type="http://schemas.openxmlformats.org/officeDocument/2006/relationships/hyperlink" Target="http://rh.ca/" TargetMode="External"/><Relationship Id="rId127" Type="http://schemas.openxmlformats.org/officeDocument/2006/relationships/hyperlink" Target="http://sp.sc/" TargetMode="External"/><Relationship Id="rId313" Type="http://schemas.openxmlformats.org/officeDocument/2006/relationships/hyperlink" Target="http://fe.ru/" TargetMode="External"/><Relationship Id="rId10" Type="http://schemas.openxmlformats.org/officeDocument/2006/relationships/hyperlink" Target="http://ep.ba/" TargetMode="External"/><Relationship Id="rId31" Type="http://schemas.openxmlformats.org/officeDocument/2006/relationships/hyperlink" Target="http://ep.ba/" TargetMode="External"/><Relationship Id="rId52" Type="http://schemas.openxmlformats.org/officeDocument/2006/relationships/hyperlink" Target="http://ep.ba/" TargetMode="External"/><Relationship Id="rId73" Type="http://schemas.openxmlformats.org/officeDocument/2006/relationships/hyperlink" Target="http://rh.ca/" TargetMode="External"/><Relationship Id="rId94" Type="http://schemas.openxmlformats.org/officeDocument/2006/relationships/hyperlink" Target="http://ep.ba/" TargetMode="External"/><Relationship Id="rId148" Type="http://schemas.openxmlformats.org/officeDocument/2006/relationships/hyperlink" Target="http://he.tr/" TargetMode="External"/><Relationship Id="rId169" Type="http://schemas.openxmlformats.org/officeDocument/2006/relationships/hyperlink" Target="http://he.tr/" TargetMode="External"/><Relationship Id="rId334" Type="http://schemas.openxmlformats.org/officeDocument/2006/relationships/hyperlink" Target="http://sp.sc/" TargetMode="External"/><Relationship Id="rId355" Type="http://schemas.openxmlformats.org/officeDocument/2006/relationships/hyperlink" Target="http://sc.se/" TargetMode="External"/><Relationship Id="rId376" Type="http://schemas.openxmlformats.org/officeDocument/2006/relationships/hyperlink" Target="http://xy.se/" TargetMode="External"/><Relationship Id="rId397" Type="http://schemas.openxmlformats.org/officeDocument/2006/relationships/hyperlink" Target="http://ar.ar/" TargetMode="External"/><Relationship Id="rId4" Type="http://schemas.openxmlformats.org/officeDocument/2006/relationships/hyperlink" Target="http://ep.ba/" TargetMode="External"/><Relationship Id="rId180" Type="http://schemas.openxmlformats.org/officeDocument/2006/relationships/hyperlink" Target="http://sp.sc/" TargetMode="External"/><Relationship Id="rId215" Type="http://schemas.openxmlformats.org/officeDocument/2006/relationships/hyperlink" Target="http://sp.sc/" TargetMode="External"/><Relationship Id="rId236" Type="http://schemas.openxmlformats.org/officeDocument/2006/relationships/hyperlink" Target="http://xy.se/" TargetMode="External"/><Relationship Id="rId257" Type="http://schemas.openxmlformats.org/officeDocument/2006/relationships/hyperlink" Target="http://me.me/" TargetMode="External"/><Relationship Id="rId278" Type="http://schemas.openxmlformats.org/officeDocument/2006/relationships/hyperlink" Target="http://fe.cu/" TargetMode="External"/><Relationship Id="rId401" Type="http://schemas.openxmlformats.org/officeDocument/2006/relationships/hyperlink" Target="http://er.pe/" TargetMode="External"/><Relationship Id="rId303" Type="http://schemas.openxmlformats.org/officeDocument/2006/relationships/hyperlink" Target="http://xa.ci/" TargetMode="External"/><Relationship Id="rId42" Type="http://schemas.openxmlformats.org/officeDocument/2006/relationships/hyperlink" Target="http://ch.bi/" TargetMode="External"/><Relationship Id="rId84" Type="http://schemas.openxmlformats.org/officeDocument/2006/relationships/hyperlink" Target="http://ep.ba/" TargetMode="External"/><Relationship Id="rId138" Type="http://schemas.openxmlformats.org/officeDocument/2006/relationships/hyperlink" Target="http://er.si/" TargetMode="External"/><Relationship Id="rId345" Type="http://schemas.openxmlformats.org/officeDocument/2006/relationships/hyperlink" Target="http://sc.se/" TargetMode="External"/><Relationship Id="rId387" Type="http://schemas.openxmlformats.org/officeDocument/2006/relationships/hyperlink" Target="http://sy.to/" TargetMode="External"/><Relationship Id="rId191" Type="http://schemas.openxmlformats.org/officeDocument/2006/relationships/hyperlink" Target="http://he.pe/" TargetMode="External"/><Relationship Id="rId205" Type="http://schemas.openxmlformats.org/officeDocument/2006/relationships/hyperlink" Target="http://er.si/" TargetMode="External"/><Relationship Id="rId247" Type="http://schemas.openxmlformats.org/officeDocument/2006/relationships/hyperlink" Target="http://an.co/" TargetMode="External"/><Relationship Id="rId412" Type="http://schemas.openxmlformats.org/officeDocument/2006/relationships/hyperlink" Target="http://er.si/" TargetMode="External"/><Relationship Id="rId107" Type="http://schemas.openxmlformats.org/officeDocument/2006/relationships/hyperlink" Target="http://he.tr/" TargetMode="External"/><Relationship Id="rId289" Type="http://schemas.openxmlformats.org/officeDocument/2006/relationships/hyperlink" Target="http://sp.sc/" TargetMode="External"/><Relationship Id="rId11" Type="http://schemas.openxmlformats.org/officeDocument/2006/relationships/hyperlink" Target="http://101_2_250821_wen_p_ep.ba/" TargetMode="External"/><Relationship Id="rId53" Type="http://schemas.openxmlformats.org/officeDocument/2006/relationships/hyperlink" Target="http://ep.ba/" TargetMode="External"/><Relationship Id="rId149" Type="http://schemas.openxmlformats.org/officeDocument/2006/relationships/hyperlink" Target="http://eu.co/" TargetMode="External"/><Relationship Id="rId314" Type="http://schemas.openxmlformats.org/officeDocument/2006/relationships/hyperlink" Target="http://sp.sc/" TargetMode="External"/><Relationship Id="rId356" Type="http://schemas.openxmlformats.org/officeDocument/2006/relationships/hyperlink" Target="http://fe.cu/" TargetMode="External"/><Relationship Id="rId398" Type="http://schemas.openxmlformats.org/officeDocument/2006/relationships/hyperlink" Target="http://er.ne/" TargetMode="External"/><Relationship Id="rId95" Type="http://schemas.openxmlformats.org/officeDocument/2006/relationships/hyperlink" Target="http://ep.ba/" TargetMode="External"/><Relationship Id="rId160" Type="http://schemas.openxmlformats.org/officeDocument/2006/relationships/hyperlink" Target="http://me.me/" TargetMode="External"/><Relationship Id="rId216" Type="http://schemas.openxmlformats.org/officeDocument/2006/relationships/hyperlink" Target="http://sp.sc/" TargetMode="External"/><Relationship Id="rId258" Type="http://schemas.openxmlformats.org/officeDocument/2006/relationships/hyperlink" Target="http://xy.se/" TargetMode="External"/><Relationship Id="rId22" Type="http://schemas.openxmlformats.org/officeDocument/2006/relationships/hyperlink" Target="http://ep.ba/" TargetMode="External"/><Relationship Id="rId64" Type="http://schemas.openxmlformats.org/officeDocument/2006/relationships/hyperlink" Target="http://vo.bo/" TargetMode="External"/><Relationship Id="rId118" Type="http://schemas.openxmlformats.org/officeDocument/2006/relationships/hyperlink" Target="http://sp.sc/" TargetMode="External"/><Relationship Id="rId325" Type="http://schemas.openxmlformats.org/officeDocument/2006/relationships/hyperlink" Target="http://eu.la/" TargetMode="External"/><Relationship Id="rId367" Type="http://schemas.openxmlformats.org/officeDocument/2006/relationships/hyperlink" Target="http://sp.sc/" TargetMode="External"/><Relationship Id="rId171" Type="http://schemas.openxmlformats.org/officeDocument/2006/relationships/hyperlink" Target="http://me.me/" TargetMode="External"/><Relationship Id="rId227" Type="http://schemas.openxmlformats.org/officeDocument/2006/relationships/hyperlink" Target="http://fe.cu/" TargetMode="External"/><Relationship Id="rId269" Type="http://schemas.openxmlformats.org/officeDocument/2006/relationships/hyperlink" Target="http://me.nu/" TargetMode="External"/><Relationship Id="rId33" Type="http://schemas.openxmlformats.org/officeDocument/2006/relationships/hyperlink" Target="http://ep.ba/" TargetMode="External"/><Relationship Id="rId129" Type="http://schemas.openxmlformats.org/officeDocument/2006/relationships/hyperlink" Target="http://sp.sc/" TargetMode="External"/><Relationship Id="rId280" Type="http://schemas.openxmlformats.org/officeDocument/2006/relationships/hyperlink" Target="http://me.me/" TargetMode="External"/><Relationship Id="rId336" Type="http://schemas.openxmlformats.org/officeDocument/2006/relationships/hyperlink" Target="http://fe.cu/" TargetMode="External"/><Relationship Id="rId75" Type="http://schemas.openxmlformats.org/officeDocument/2006/relationships/hyperlink" Target="http://rh.ca/" TargetMode="External"/><Relationship Id="rId140" Type="http://schemas.openxmlformats.org/officeDocument/2006/relationships/hyperlink" Target="http://sp.sc/" TargetMode="External"/><Relationship Id="rId182" Type="http://schemas.openxmlformats.org/officeDocument/2006/relationships/hyperlink" Target="http://sp.sc/" TargetMode="External"/><Relationship Id="rId378" Type="http://schemas.openxmlformats.org/officeDocument/2006/relationships/hyperlink" Target="http://xa.pe/" TargetMode="External"/><Relationship Id="rId403" Type="http://schemas.openxmlformats.org/officeDocument/2006/relationships/hyperlink" Target="http://br.va/" TargetMode="External"/><Relationship Id="rId6" Type="http://schemas.openxmlformats.org/officeDocument/2006/relationships/hyperlink" Target="http://ep.ba/" TargetMode="External"/><Relationship Id="rId238" Type="http://schemas.openxmlformats.org/officeDocument/2006/relationships/hyperlink" Target="http://eu.la/" TargetMode="External"/><Relationship Id="rId291" Type="http://schemas.openxmlformats.org/officeDocument/2006/relationships/hyperlink" Target="http://fe.cu/" TargetMode="External"/><Relationship Id="rId305" Type="http://schemas.openxmlformats.org/officeDocument/2006/relationships/hyperlink" Target="http://fe.cu/" TargetMode="External"/><Relationship Id="rId347" Type="http://schemas.openxmlformats.org/officeDocument/2006/relationships/hyperlink" Target="http://fe.cu/" TargetMode="External"/><Relationship Id="rId44" Type="http://schemas.openxmlformats.org/officeDocument/2006/relationships/hyperlink" Target="http://ep.ba/" TargetMode="External"/><Relationship Id="rId86" Type="http://schemas.openxmlformats.org/officeDocument/2006/relationships/hyperlink" Target="http://rh.ca/" TargetMode="External"/><Relationship Id="rId151" Type="http://schemas.openxmlformats.org/officeDocument/2006/relationships/hyperlink" Target="http://er.ar/" TargetMode="External"/><Relationship Id="rId389" Type="http://schemas.openxmlformats.org/officeDocument/2006/relationships/hyperlink" Target="http://eu.co/" TargetMode="External"/><Relationship Id="rId193" Type="http://schemas.openxmlformats.org/officeDocument/2006/relationships/hyperlink" Target="http://er.pe/" TargetMode="External"/><Relationship Id="rId207" Type="http://schemas.openxmlformats.org/officeDocument/2006/relationships/hyperlink" Target="http://eu.co/" TargetMode="External"/><Relationship Id="rId249" Type="http://schemas.openxmlformats.org/officeDocument/2006/relationships/hyperlink" Target="http://sp.sc/" TargetMode="External"/><Relationship Id="rId414" Type="http://schemas.openxmlformats.org/officeDocument/2006/relationships/hyperlink" Target="http://sy.to/" TargetMode="External"/><Relationship Id="rId13" Type="http://schemas.openxmlformats.org/officeDocument/2006/relationships/hyperlink" Target="http://ep.ba/" TargetMode="External"/><Relationship Id="rId109" Type="http://schemas.openxmlformats.org/officeDocument/2006/relationships/hyperlink" Target="http://he.tr/" TargetMode="External"/><Relationship Id="rId260" Type="http://schemas.openxmlformats.org/officeDocument/2006/relationships/hyperlink" Target="http://pa.pe/" TargetMode="External"/><Relationship Id="rId316" Type="http://schemas.openxmlformats.org/officeDocument/2006/relationships/hyperlink" Target="http://fe.cu/" TargetMode="External"/><Relationship Id="rId55" Type="http://schemas.openxmlformats.org/officeDocument/2006/relationships/hyperlink" Target="http://ep.ba/" TargetMode="External"/><Relationship Id="rId97" Type="http://schemas.openxmlformats.org/officeDocument/2006/relationships/hyperlink" Target="http://ep.ba/" TargetMode="External"/><Relationship Id="rId120" Type="http://schemas.openxmlformats.org/officeDocument/2006/relationships/hyperlink" Target="http://he.pe/" TargetMode="External"/><Relationship Id="rId358" Type="http://schemas.openxmlformats.org/officeDocument/2006/relationships/hyperlink" Target="http://sc.se/" TargetMode="External"/><Relationship Id="rId162" Type="http://schemas.openxmlformats.org/officeDocument/2006/relationships/hyperlink" Target="http://sp.sc/" TargetMode="External"/><Relationship Id="rId218" Type="http://schemas.openxmlformats.org/officeDocument/2006/relationships/hyperlink" Target="http://me.me/" TargetMode="External"/><Relationship Id="rId271" Type="http://schemas.openxmlformats.org/officeDocument/2006/relationships/hyperlink" Target="http://ep.ba/" TargetMode="External"/><Relationship Id="rId24" Type="http://schemas.openxmlformats.org/officeDocument/2006/relationships/hyperlink" Target="http://ep.ba/" TargetMode="External"/><Relationship Id="rId66" Type="http://schemas.openxmlformats.org/officeDocument/2006/relationships/hyperlink" Target="http://rh.ca/" TargetMode="External"/><Relationship Id="rId131" Type="http://schemas.openxmlformats.org/officeDocument/2006/relationships/hyperlink" Target="http://er.ar/" TargetMode="External"/><Relationship Id="rId327" Type="http://schemas.openxmlformats.org/officeDocument/2006/relationships/hyperlink" Target="http://eu.co/" TargetMode="External"/><Relationship Id="rId369" Type="http://schemas.openxmlformats.org/officeDocument/2006/relationships/hyperlink" Target="http://sc.py/" TargetMode="External"/><Relationship Id="rId173" Type="http://schemas.openxmlformats.org/officeDocument/2006/relationships/hyperlink" Target="http://er.pe/" TargetMode="External"/><Relationship Id="rId229" Type="http://schemas.openxmlformats.org/officeDocument/2006/relationships/hyperlink" Target="http://he.pe/" TargetMode="External"/><Relationship Id="rId380" Type="http://schemas.openxmlformats.org/officeDocument/2006/relationships/hyperlink" Target="http://fe.cu/" TargetMode="External"/><Relationship Id="rId240" Type="http://schemas.openxmlformats.org/officeDocument/2006/relationships/hyperlink" Target="http://sp.sc/" TargetMode="External"/><Relationship Id="rId35" Type="http://schemas.openxmlformats.org/officeDocument/2006/relationships/hyperlink" Target="http://rh.ca/" TargetMode="External"/><Relationship Id="rId77" Type="http://schemas.openxmlformats.org/officeDocument/2006/relationships/hyperlink" Target="http://rh.ca/" TargetMode="External"/><Relationship Id="rId100" Type="http://schemas.openxmlformats.org/officeDocument/2006/relationships/hyperlink" Target="http://ep.ba/" TargetMode="External"/><Relationship Id="rId282" Type="http://schemas.openxmlformats.org/officeDocument/2006/relationships/hyperlink" Target="http://he.tr/" TargetMode="External"/><Relationship Id="rId338" Type="http://schemas.openxmlformats.org/officeDocument/2006/relationships/hyperlink" Target="http://eu.co/" TargetMode="External"/><Relationship Id="rId8" Type="http://schemas.openxmlformats.org/officeDocument/2006/relationships/hyperlink" Target="http://ep.ba/" TargetMode="External"/><Relationship Id="rId142" Type="http://schemas.openxmlformats.org/officeDocument/2006/relationships/hyperlink" Target="http://sp.sc/" TargetMode="External"/><Relationship Id="rId184" Type="http://schemas.openxmlformats.org/officeDocument/2006/relationships/hyperlink" Target="http://xa.pe/" TargetMode="External"/><Relationship Id="rId391" Type="http://schemas.openxmlformats.org/officeDocument/2006/relationships/hyperlink" Target="http://eu.lu/" TargetMode="External"/><Relationship Id="rId405" Type="http://schemas.openxmlformats.org/officeDocument/2006/relationships/hyperlink" Target="http://fe.cu/" TargetMode="External"/><Relationship Id="rId251" Type="http://schemas.openxmlformats.org/officeDocument/2006/relationships/hyperlink" Target="http://me.me/" TargetMode="External"/><Relationship Id="rId46" Type="http://schemas.openxmlformats.org/officeDocument/2006/relationships/hyperlink" Target="http://ep.ba/" TargetMode="External"/><Relationship Id="rId293" Type="http://schemas.openxmlformats.org/officeDocument/2006/relationships/hyperlink" Target="http://fe.cu/" TargetMode="External"/><Relationship Id="rId307" Type="http://schemas.openxmlformats.org/officeDocument/2006/relationships/hyperlink" Target="http://eu.la/" TargetMode="External"/><Relationship Id="rId349" Type="http://schemas.openxmlformats.org/officeDocument/2006/relationships/hyperlink" Target="http://me.me/" TargetMode="External"/><Relationship Id="rId88" Type="http://schemas.openxmlformats.org/officeDocument/2006/relationships/hyperlink" Target="http://ep.ba/" TargetMode="External"/><Relationship Id="rId111" Type="http://schemas.openxmlformats.org/officeDocument/2006/relationships/hyperlink" Target="http://xy.se/" TargetMode="External"/><Relationship Id="rId153" Type="http://schemas.openxmlformats.org/officeDocument/2006/relationships/hyperlink" Target="http://he.tr/" TargetMode="External"/><Relationship Id="rId195" Type="http://schemas.openxmlformats.org/officeDocument/2006/relationships/hyperlink" Target="http://me.me/" TargetMode="External"/><Relationship Id="rId209" Type="http://schemas.openxmlformats.org/officeDocument/2006/relationships/hyperlink" Target="http://sp.sc/" TargetMode="External"/><Relationship Id="rId360" Type="http://schemas.openxmlformats.org/officeDocument/2006/relationships/hyperlink" Target="http://he.pe/" TargetMode="External"/><Relationship Id="rId416" Type="http://schemas.openxmlformats.org/officeDocument/2006/relationships/comments" Target="../comments2.xml"/><Relationship Id="rId220" Type="http://schemas.openxmlformats.org/officeDocument/2006/relationships/hyperlink" Target="http://er.si/" TargetMode="External"/><Relationship Id="rId15" Type="http://schemas.openxmlformats.org/officeDocument/2006/relationships/hyperlink" Target="http://ep.ba/" TargetMode="External"/><Relationship Id="rId57" Type="http://schemas.openxmlformats.org/officeDocument/2006/relationships/hyperlink" Target="http://vo.pe/" TargetMode="External"/><Relationship Id="rId262" Type="http://schemas.openxmlformats.org/officeDocument/2006/relationships/hyperlink" Target="http://me.me/" TargetMode="External"/><Relationship Id="rId318" Type="http://schemas.openxmlformats.org/officeDocument/2006/relationships/hyperlink" Target="http://me.me/" TargetMode="External"/><Relationship Id="rId99" Type="http://schemas.openxmlformats.org/officeDocument/2006/relationships/hyperlink" Target="http://rh.ca/" TargetMode="External"/><Relationship Id="rId122" Type="http://schemas.openxmlformats.org/officeDocument/2006/relationships/hyperlink" Target="http://fe.cu/" TargetMode="External"/><Relationship Id="rId164" Type="http://schemas.openxmlformats.org/officeDocument/2006/relationships/hyperlink" Target="http://sp.sc/" TargetMode="External"/><Relationship Id="rId371" Type="http://schemas.openxmlformats.org/officeDocument/2006/relationships/hyperlink" Target="http://he.pe/" TargetMode="External"/><Relationship Id="rId26" Type="http://schemas.openxmlformats.org/officeDocument/2006/relationships/hyperlink" Target="http://ep.ba/" TargetMode="External"/><Relationship Id="rId231" Type="http://schemas.openxmlformats.org/officeDocument/2006/relationships/hyperlink" Target="http://fe.cu/" TargetMode="External"/><Relationship Id="rId273" Type="http://schemas.openxmlformats.org/officeDocument/2006/relationships/hyperlink" Target="http://ep.ba/" TargetMode="External"/><Relationship Id="rId329" Type="http://schemas.openxmlformats.org/officeDocument/2006/relationships/hyperlink" Target="http://he.pe/" TargetMode="External"/><Relationship Id="rId68" Type="http://schemas.openxmlformats.org/officeDocument/2006/relationships/hyperlink" Target="http://rh.ca/" TargetMode="External"/><Relationship Id="rId133" Type="http://schemas.openxmlformats.org/officeDocument/2006/relationships/hyperlink" Target="http://me.me/" TargetMode="External"/><Relationship Id="rId175" Type="http://schemas.openxmlformats.org/officeDocument/2006/relationships/hyperlink" Target="http://me.me/" TargetMode="External"/><Relationship Id="rId340" Type="http://schemas.openxmlformats.org/officeDocument/2006/relationships/hyperlink" Target="http://me.me/" TargetMode="External"/><Relationship Id="rId200" Type="http://schemas.openxmlformats.org/officeDocument/2006/relationships/hyperlink" Target="http://he.pe/" TargetMode="External"/><Relationship Id="rId382" Type="http://schemas.openxmlformats.org/officeDocument/2006/relationships/hyperlink" Target="http://eu.la/" TargetMode="External"/><Relationship Id="rId242" Type="http://schemas.openxmlformats.org/officeDocument/2006/relationships/hyperlink" Target="http://sp.sc/" TargetMode="External"/><Relationship Id="rId284" Type="http://schemas.openxmlformats.org/officeDocument/2006/relationships/hyperlink" Target="http://fe.cu/" TargetMode="External"/><Relationship Id="rId37" Type="http://schemas.openxmlformats.org/officeDocument/2006/relationships/hyperlink" Target="http://ep.ba/" TargetMode="External"/><Relationship Id="rId79" Type="http://schemas.openxmlformats.org/officeDocument/2006/relationships/hyperlink" Target="http://ep.ba/" TargetMode="External"/><Relationship Id="rId102" Type="http://schemas.openxmlformats.org/officeDocument/2006/relationships/hyperlink" Target="http://ep.ba/" TargetMode="External"/><Relationship Id="rId144" Type="http://schemas.openxmlformats.org/officeDocument/2006/relationships/hyperlink" Target="http://he.pe/" TargetMode="External"/><Relationship Id="rId90" Type="http://schemas.openxmlformats.org/officeDocument/2006/relationships/hyperlink" Target="http://rh.ca/" TargetMode="External"/><Relationship Id="rId186" Type="http://schemas.openxmlformats.org/officeDocument/2006/relationships/hyperlink" Target="http://eu.co/" TargetMode="External"/><Relationship Id="rId351" Type="http://schemas.openxmlformats.org/officeDocument/2006/relationships/hyperlink" Target="http://fe.cu/" TargetMode="External"/><Relationship Id="rId393" Type="http://schemas.openxmlformats.org/officeDocument/2006/relationships/hyperlink" Target="http://he.tr/" TargetMode="External"/><Relationship Id="rId407" Type="http://schemas.openxmlformats.org/officeDocument/2006/relationships/hyperlink" Target="http://fe.cu/" TargetMode="External"/><Relationship Id="rId211" Type="http://schemas.openxmlformats.org/officeDocument/2006/relationships/hyperlink" Target="http://me.me/" TargetMode="External"/><Relationship Id="rId253" Type="http://schemas.openxmlformats.org/officeDocument/2006/relationships/hyperlink" Target="http://eu.la/" TargetMode="External"/><Relationship Id="rId295" Type="http://schemas.openxmlformats.org/officeDocument/2006/relationships/hyperlink" Target="http://fe.cu/" TargetMode="External"/><Relationship Id="rId309" Type="http://schemas.openxmlformats.org/officeDocument/2006/relationships/hyperlink" Target="http://fe.cu/" TargetMode="External"/><Relationship Id="rId48" Type="http://schemas.openxmlformats.org/officeDocument/2006/relationships/hyperlink" Target="http://ep.ba/" TargetMode="External"/><Relationship Id="rId113" Type="http://schemas.openxmlformats.org/officeDocument/2006/relationships/hyperlink" Target="http://eu.co/" TargetMode="External"/><Relationship Id="rId320" Type="http://schemas.openxmlformats.org/officeDocument/2006/relationships/hyperlink" Target="http://an.co/" TargetMode="External"/><Relationship Id="rId155" Type="http://schemas.openxmlformats.org/officeDocument/2006/relationships/hyperlink" Target="http://me.me/" TargetMode="External"/><Relationship Id="rId197" Type="http://schemas.openxmlformats.org/officeDocument/2006/relationships/hyperlink" Target="http://eu.co/" TargetMode="External"/><Relationship Id="rId362" Type="http://schemas.openxmlformats.org/officeDocument/2006/relationships/hyperlink" Target="http://fe.c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ep.ba/" TargetMode="External"/><Relationship Id="rId21" Type="http://schemas.openxmlformats.org/officeDocument/2006/relationships/hyperlink" Target="http://ep.ba/" TargetMode="External"/><Relationship Id="rId42" Type="http://schemas.openxmlformats.org/officeDocument/2006/relationships/hyperlink" Target="http://eu.co/" TargetMode="External"/><Relationship Id="rId47" Type="http://schemas.openxmlformats.org/officeDocument/2006/relationships/hyperlink" Target="http://ep.ba/" TargetMode="External"/><Relationship Id="rId63" Type="http://schemas.openxmlformats.org/officeDocument/2006/relationships/hyperlink" Target="http://ep.ba/" TargetMode="External"/><Relationship Id="rId68" Type="http://schemas.openxmlformats.org/officeDocument/2006/relationships/hyperlink" Target="http://sp.sc/" TargetMode="External"/><Relationship Id="rId84" Type="http://schemas.openxmlformats.org/officeDocument/2006/relationships/hyperlink" Target="http://xa.pe/" TargetMode="External"/><Relationship Id="rId89" Type="http://schemas.openxmlformats.org/officeDocument/2006/relationships/comments" Target="../comments4.xml"/><Relationship Id="rId16" Type="http://schemas.openxmlformats.org/officeDocument/2006/relationships/hyperlink" Target="http://ep.ba/" TargetMode="External"/><Relationship Id="rId11" Type="http://schemas.openxmlformats.org/officeDocument/2006/relationships/hyperlink" Target="http://ep.ba/" TargetMode="External"/><Relationship Id="rId32" Type="http://schemas.openxmlformats.org/officeDocument/2006/relationships/hyperlink" Target="http://ep.ba/" TargetMode="External"/><Relationship Id="rId37" Type="http://schemas.openxmlformats.org/officeDocument/2006/relationships/hyperlink" Target="http://ep.ba/" TargetMode="External"/><Relationship Id="rId53" Type="http://schemas.openxmlformats.org/officeDocument/2006/relationships/hyperlink" Target="http://ep.ba/" TargetMode="External"/><Relationship Id="rId58" Type="http://schemas.openxmlformats.org/officeDocument/2006/relationships/hyperlink" Target="http://me.me/" TargetMode="External"/><Relationship Id="rId74" Type="http://schemas.openxmlformats.org/officeDocument/2006/relationships/hyperlink" Target="http://sp.sc/" TargetMode="External"/><Relationship Id="rId79" Type="http://schemas.openxmlformats.org/officeDocument/2006/relationships/hyperlink" Target="http://ep.ba/" TargetMode="External"/><Relationship Id="rId5" Type="http://schemas.openxmlformats.org/officeDocument/2006/relationships/hyperlink" Target="http://ep.ba/" TargetMode="External"/><Relationship Id="rId90" Type="http://schemas.microsoft.com/office/2017/10/relationships/threadedComment" Target="../threadedComments/threadedComment3.xml"/><Relationship Id="rId14" Type="http://schemas.openxmlformats.org/officeDocument/2006/relationships/hyperlink" Target="http://ep.ba/" TargetMode="External"/><Relationship Id="rId22" Type="http://schemas.openxmlformats.org/officeDocument/2006/relationships/hyperlink" Target="http://ep.ba/" TargetMode="External"/><Relationship Id="rId27" Type="http://schemas.openxmlformats.org/officeDocument/2006/relationships/hyperlink" Target="http://ep.ba/" TargetMode="External"/><Relationship Id="rId30" Type="http://schemas.openxmlformats.org/officeDocument/2006/relationships/hyperlink" Target="http://er.si/" TargetMode="External"/><Relationship Id="rId35" Type="http://schemas.openxmlformats.org/officeDocument/2006/relationships/hyperlink" Target="http://ep.ba/" TargetMode="External"/><Relationship Id="rId43" Type="http://schemas.openxmlformats.org/officeDocument/2006/relationships/hyperlink" Target="http://ep.ba/" TargetMode="External"/><Relationship Id="rId48" Type="http://schemas.openxmlformats.org/officeDocument/2006/relationships/hyperlink" Target="http://eu.co/" TargetMode="External"/><Relationship Id="rId56" Type="http://schemas.openxmlformats.org/officeDocument/2006/relationships/hyperlink" Target="http://me.me/" TargetMode="External"/><Relationship Id="rId64" Type="http://schemas.openxmlformats.org/officeDocument/2006/relationships/hyperlink" Target="http://sc.py/" TargetMode="External"/><Relationship Id="rId69" Type="http://schemas.openxmlformats.org/officeDocument/2006/relationships/hyperlink" Target="http://sp.sc/" TargetMode="External"/><Relationship Id="rId77" Type="http://schemas.openxmlformats.org/officeDocument/2006/relationships/hyperlink" Target="http://sp.sc/" TargetMode="External"/><Relationship Id="rId8" Type="http://schemas.openxmlformats.org/officeDocument/2006/relationships/hyperlink" Target="http://ep.ba/" TargetMode="External"/><Relationship Id="rId51" Type="http://schemas.openxmlformats.org/officeDocument/2006/relationships/hyperlink" Target="http://eu.co/" TargetMode="External"/><Relationship Id="rId72" Type="http://schemas.openxmlformats.org/officeDocument/2006/relationships/hyperlink" Target="http://sp.sc/" TargetMode="External"/><Relationship Id="rId80" Type="http://schemas.openxmlformats.org/officeDocument/2006/relationships/hyperlink" Target="http://sy.vi/" TargetMode="External"/><Relationship Id="rId85" Type="http://schemas.openxmlformats.org/officeDocument/2006/relationships/hyperlink" Target="http://ep.ba/" TargetMode="External"/><Relationship Id="rId3" Type="http://schemas.openxmlformats.org/officeDocument/2006/relationships/hyperlink" Target="http://ep.ba/" TargetMode="External"/><Relationship Id="rId12" Type="http://schemas.openxmlformats.org/officeDocument/2006/relationships/hyperlink" Target="http://ep.ba/" TargetMode="External"/><Relationship Id="rId17" Type="http://schemas.openxmlformats.org/officeDocument/2006/relationships/hyperlink" Target="http://ep.ba/" TargetMode="External"/><Relationship Id="rId25" Type="http://schemas.openxmlformats.org/officeDocument/2006/relationships/hyperlink" Target="http://ep.ba/" TargetMode="External"/><Relationship Id="rId33" Type="http://schemas.openxmlformats.org/officeDocument/2006/relationships/hyperlink" Target="http://er.si/" TargetMode="External"/><Relationship Id="rId38" Type="http://schemas.openxmlformats.org/officeDocument/2006/relationships/hyperlink" Target="http://ep.ba/" TargetMode="External"/><Relationship Id="rId46" Type="http://schemas.openxmlformats.org/officeDocument/2006/relationships/hyperlink" Target="http://eu.co/" TargetMode="External"/><Relationship Id="rId59" Type="http://schemas.openxmlformats.org/officeDocument/2006/relationships/hyperlink" Target="http://ep.ba/" TargetMode="External"/><Relationship Id="rId67" Type="http://schemas.openxmlformats.org/officeDocument/2006/relationships/hyperlink" Target="http://ep.ba/" TargetMode="External"/><Relationship Id="rId20" Type="http://schemas.openxmlformats.org/officeDocument/2006/relationships/hyperlink" Target="http://ep.ba/" TargetMode="External"/><Relationship Id="rId41" Type="http://schemas.openxmlformats.org/officeDocument/2006/relationships/hyperlink" Target="http://ep.ba/" TargetMode="External"/><Relationship Id="rId54" Type="http://schemas.openxmlformats.org/officeDocument/2006/relationships/hyperlink" Target="http://he.tr/" TargetMode="External"/><Relationship Id="rId62" Type="http://schemas.openxmlformats.org/officeDocument/2006/relationships/hyperlink" Target="http://rh.ca/" TargetMode="External"/><Relationship Id="rId70" Type="http://schemas.openxmlformats.org/officeDocument/2006/relationships/hyperlink" Target="http://ep.ba/" TargetMode="External"/><Relationship Id="rId75" Type="http://schemas.openxmlformats.org/officeDocument/2006/relationships/hyperlink" Target="http://sp.sc/" TargetMode="External"/><Relationship Id="rId83" Type="http://schemas.openxmlformats.org/officeDocument/2006/relationships/hyperlink" Target="http://ep.ba/" TargetMode="External"/><Relationship Id="rId88" Type="http://schemas.openxmlformats.org/officeDocument/2006/relationships/vmlDrawing" Target="../drawings/vmlDrawing4.vml"/><Relationship Id="rId1" Type="http://schemas.openxmlformats.org/officeDocument/2006/relationships/hyperlink" Target="http://ep.ba/" TargetMode="External"/><Relationship Id="rId6" Type="http://schemas.openxmlformats.org/officeDocument/2006/relationships/hyperlink" Target="http://ep.ba/" TargetMode="External"/><Relationship Id="rId15" Type="http://schemas.openxmlformats.org/officeDocument/2006/relationships/hyperlink" Target="http://ep.ba/" TargetMode="External"/><Relationship Id="rId23" Type="http://schemas.openxmlformats.org/officeDocument/2006/relationships/hyperlink" Target="http://ep.ba/" TargetMode="External"/><Relationship Id="rId28" Type="http://schemas.openxmlformats.org/officeDocument/2006/relationships/hyperlink" Target="http://ep.ba/" TargetMode="External"/><Relationship Id="rId36" Type="http://schemas.openxmlformats.org/officeDocument/2006/relationships/hyperlink" Target="http://er.pe/" TargetMode="External"/><Relationship Id="rId49" Type="http://schemas.openxmlformats.org/officeDocument/2006/relationships/hyperlink" Target="http://ep.ba/" TargetMode="External"/><Relationship Id="rId57" Type="http://schemas.openxmlformats.org/officeDocument/2006/relationships/hyperlink" Target="http://ep.ba/" TargetMode="External"/><Relationship Id="rId10" Type="http://schemas.openxmlformats.org/officeDocument/2006/relationships/hyperlink" Target="http://ep.ba/" TargetMode="External"/><Relationship Id="rId31" Type="http://schemas.openxmlformats.org/officeDocument/2006/relationships/hyperlink" Target="http://er.si/" TargetMode="External"/><Relationship Id="rId44" Type="http://schemas.openxmlformats.org/officeDocument/2006/relationships/hyperlink" Target="http://eu.co/" TargetMode="External"/><Relationship Id="rId52" Type="http://schemas.openxmlformats.org/officeDocument/2006/relationships/hyperlink" Target="http://he.pe/" TargetMode="External"/><Relationship Id="rId60" Type="http://schemas.openxmlformats.org/officeDocument/2006/relationships/hyperlink" Target="http://me.me/" TargetMode="External"/><Relationship Id="rId65" Type="http://schemas.openxmlformats.org/officeDocument/2006/relationships/hyperlink" Target="http://ep.ba/" TargetMode="External"/><Relationship Id="rId73" Type="http://schemas.openxmlformats.org/officeDocument/2006/relationships/hyperlink" Target="http://ep.ba/" TargetMode="External"/><Relationship Id="rId78" Type="http://schemas.openxmlformats.org/officeDocument/2006/relationships/hyperlink" Target="http://sp.sc/" TargetMode="External"/><Relationship Id="rId81" Type="http://schemas.openxmlformats.org/officeDocument/2006/relationships/hyperlink" Target="http://vo.pe/" TargetMode="External"/><Relationship Id="rId86" Type="http://schemas.openxmlformats.org/officeDocument/2006/relationships/hyperlink" Target="http://eu.co/" TargetMode="External"/><Relationship Id="rId4" Type="http://schemas.openxmlformats.org/officeDocument/2006/relationships/hyperlink" Target="http://ep.ba/" TargetMode="External"/><Relationship Id="rId9" Type="http://schemas.openxmlformats.org/officeDocument/2006/relationships/hyperlink" Target="http://ep.ba/" TargetMode="External"/><Relationship Id="rId13" Type="http://schemas.openxmlformats.org/officeDocument/2006/relationships/hyperlink" Target="http://ep.ba/" TargetMode="External"/><Relationship Id="rId18" Type="http://schemas.openxmlformats.org/officeDocument/2006/relationships/hyperlink" Target="http://ep.ba/" TargetMode="External"/><Relationship Id="rId39" Type="http://schemas.openxmlformats.org/officeDocument/2006/relationships/hyperlink" Target="http://ep.ba/" TargetMode="External"/><Relationship Id="rId34" Type="http://schemas.openxmlformats.org/officeDocument/2006/relationships/hyperlink" Target="http://ep.ba/" TargetMode="External"/><Relationship Id="rId50" Type="http://schemas.openxmlformats.org/officeDocument/2006/relationships/hyperlink" Target="http://eu.co/" TargetMode="External"/><Relationship Id="rId55" Type="http://schemas.openxmlformats.org/officeDocument/2006/relationships/hyperlink" Target="http://ep.ba/" TargetMode="External"/><Relationship Id="rId76" Type="http://schemas.openxmlformats.org/officeDocument/2006/relationships/hyperlink" Target="http://sp.sc/" TargetMode="External"/><Relationship Id="rId7" Type="http://schemas.openxmlformats.org/officeDocument/2006/relationships/hyperlink" Target="http://ep.ba/" TargetMode="External"/><Relationship Id="rId71" Type="http://schemas.openxmlformats.org/officeDocument/2006/relationships/hyperlink" Target="http://sp.sc/" TargetMode="External"/><Relationship Id="rId2" Type="http://schemas.openxmlformats.org/officeDocument/2006/relationships/hyperlink" Target="http://ch.bi/" TargetMode="External"/><Relationship Id="rId29" Type="http://schemas.openxmlformats.org/officeDocument/2006/relationships/hyperlink" Target="http://er.pe/" TargetMode="External"/><Relationship Id="rId24" Type="http://schemas.openxmlformats.org/officeDocument/2006/relationships/hyperlink" Target="http://ep.ba/" TargetMode="External"/><Relationship Id="rId40" Type="http://schemas.openxmlformats.org/officeDocument/2006/relationships/hyperlink" Target="http://eu.co/" TargetMode="External"/><Relationship Id="rId45" Type="http://schemas.openxmlformats.org/officeDocument/2006/relationships/hyperlink" Target="http://eu.co/" TargetMode="External"/><Relationship Id="rId66" Type="http://schemas.openxmlformats.org/officeDocument/2006/relationships/hyperlink" Target="http://sp.sc/" TargetMode="External"/><Relationship Id="rId87" Type="http://schemas.openxmlformats.org/officeDocument/2006/relationships/hyperlink" Target="http://ep.ba/" TargetMode="External"/><Relationship Id="rId61" Type="http://schemas.openxmlformats.org/officeDocument/2006/relationships/hyperlink" Target="http://me.me/" TargetMode="External"/><Relationship Id="rId82" Type="http://schemas.openxmlformats.org/officeDocument/2006/relationships/hyperlink" Target="http://xa.ci/" TargetMode="External"/><Relationship Id="rId19" Type="http://schemas.openxmlformats.org/officeDocument/2006/relationships/hyperlink" Target="http://ep.ba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ph.pe/" TargetMode="External"/><Relationship Id="rId299" Type="http://schemas.openxmlformats.org/officeDocument/2006/relationships/hyperlink" Target="http://sc.se/" TargetMode="External"/><Relationship Id="rId21" Type="http://schemas.openxmlformats.org/officeDocument/2006/relationships/hyperlink" Target="http://xy.se/" TargetMode="External"/><Relationship Id="rId63" Type="http://schemas.openxmlformats.org/officeDocument/2006/relationships/hyperlink" Target="http://er.pe/" TargetMode="External"/><Relationship Id="rId159" Type="http://schemas.openxmlformats.org/officeDocument/2006/relationships/hyperlink" Target="http://ch.bi/" TargetMode="External"/><Relationship Id="rId324" Type="http://schemas.openxmlformats.org/officeDocument/2006/relationships/hyperlink" Target="http://eu.co/" TargetMode="External"/><Relationship Id="rId366" Type="http://schemas.openxmlformats.org/officeDocument/2006/relationships/hyperlink" Target="http://xy.se/" TargetMode="External"/><Relationship Id="rId170" Type="http://schemas.openxmlformats.org/officeDocument/2006/relationships/hyperlink" Target="http://ph.pe/" TargetMode="External"/><Relationship Id="rId226" Type="http://schemas.openxmlformats.org/officeDocument/2006/relationships/hyperlink" Target="http://ph.pe/" TargetMode="External"/><Relationship Id="rId268" Type="http://schemas.openxmlformats.org/officeDocument/2006/relationships/hyperlink" Target="http://sy.vi/" TargetMode="External"/><Relationship Id="rId32" Type="http://schemas.openxmlformats.org/officeDocument/2006/relationships/hyperlink" Target="http://xy.se/" TargetMode="External"/><Relationship Id="rId74" Type="http://schemas.openxmlformats.org/officeDocument/2006/relationships/hyperlink" Target="http://er.pe/" TargetMode="External"/><Relationship Id="rId128" Type="http://schemas.openxmlformats.org/officeDocument/2006/relationships/hyperlink" Target="http://ph.pe/" TargetMode="External"/><Relationship Id="rId335" Type="http://schemas.openxmlformats.org/officeDocument/2006/relationships/hyperlink" Target="http://sy.vi/" TargetMode="External"/><Relationship Id="rId377" Type="http://schemas.openxmlformats.org/officeDocument/2006/relationships/hyperlink" Target="http://sy.vi/" TargetMode="External"/><Relationship Id="rId5" Type="http://schemas.openxmlformats.org/officeDocument/2006/relationships/hyperlink" Target="http://he.tr/" TargetMode="External"/><Relationship Id="rId181" Type="http://schemas.openxmlformats.org/officeDocument/2006/relationships/hyperlink" Target="http://ph.pe/" TargetMode="External"/><Relationship Id="rId237" Type="http://schemas.openxmlformats.org/officeDocument/2006/relationships/hyperlink" Target="http://ph.pe/" TargetMode="External"/><Relationship Id="rId279" Type="http://schemas.openxmlformats.org/officeDocument/2006/relationships/hyperlink" Target="http://br.la/" TargetMode="External"/><Relationship Id="rId43" Type="http://schemas.openxmlformats.org/officeDocument/2006/relationships/hyperlink" Target="http://ch.ca/" TargetMode="External"/><Relationship Id="rId139" Type="http://schemas.openxmlformats.org/officeDocument/2006/relationships/hyperlink" Target="http://ph.pe/" TargetMode="External"/><Relationship Id="rId290" Type="http://schemas.openxmlformats.org/officeDocument/2006/relationships/hyperlink" Target="http://da.al/" TargetMode="External"/><Relationship Id="rId304" Type="http://schemas.openxmlformats.org/officeDocument/2006/relationships/hyperlink" Target="http://ep.ni/" TargetMode="External"/><Relationship Id="rId346" Type="http://schemas.openxmlformats.org/officeDocument/2006/relationships/hyperlink" Target="http://me.au/" TargetMode="External"/><Relationship Id="rId388" Type="http://schemas.openxmlformats.org/officeDocument/2006/relationships/hyperlink" Target="http://br.va/" TargetMode="External"/><Relationship Id="rId85" Type="http://schemas.openxmlformats.org/officeDocument/2006/relationships/hyperlink" Target="http://eu.co/" TargetMode="External"/><Relationship Id="rId150" Type="http://schemas.openxmlformats.org/officeDocument/2006/relationships/hyperlink" Target="http://ph.pe/" TargetMode="External"/><Relationship Id="rId192" Type="http://schemas.openxmlformats.org/officeDocument/2006/relationships/hyperlink" Target="http://ph.pe/" TargetMode="External"/><Relationship Id="rId206" Type="http://schemas.openxmlformats.org/officeDocument/2006/relationships/hyperlink" Target="http://ph.ci/" TargetMode="External"/><Relationship Id="rId248" Type="http://schemas.openxmlformats.org/officeDocument/2006/relationships/hyperlink" Target="http://sy.to/" TargetMode="External"/><Relationship Id="rId12" Type="http://schemas.openxmlformats.org/officeDocument/2006/relationships/hyperlink" Target="http://xy.se/" TargetMode="External"/><Relationship Id="rId108" Type="http://schemas.openxmlformats.org/officeDocument/2006/relationships/hyperlink" Target="http://ph.pe/" TargetMode="External"/><Relationship Id="rId315" Type="http://schemas.openxmlformats.org/officeDocument/2006/relationships/hyperlink" Target="http://br.la/" TargetMode="External"/><Relationship Id="rId357" Type="http://schemas.openxmlformats.org/officeDocument/2006/relationships/hyperlink" Target="http://xy.sy/" TargetMode="External"/><Relationship Id="rId54" Type="http://schemas.openxmlformats.org/officeDocument/2006/relationships/hyperlink" Target="http://ch.ca/" TargetMode="External"/><Relationship Id="rId96" Type="http://schemas.openxmlformats.org/officeDocument/2006/relationships/hyperlink" Target="http://ph.st/" TargetMode="External"/><Relationship Id="rId161" Type="http://schemas.openxmlformats.org/officeDocument/2006/relationships/hyperlink" Target="http://ph.st/" TargetMode="External"/><Relationship Id="rId217" Type="http://schemas.openxmlformats.org/officeDocument/2006/relationships/hyperlink" Target="http://ph.pe/" TargetMode="External"/><Relationship Id="rId259" Type="http://schemas.openxmlformats.org/officeDocument/2006/relationships/hyperlink" Target="http://sy.vi/" TargetMode="External"/><Relationship Id="rId23" Type="http://schemas.openxmlformats.org/officeDocument/2006/relationships/hyperlink" Target="http://xy.se/" TargetMode="External"/><Relationship Id="rId119" Type="http://schemas.openxmlformats.org/officeDocument/2006/relationships/hyperlink" Target="http://ph.pe/" TargetMode="External"/><Relationship Id="rId270" Type="http://schemas.openxmlformats.org/officeDocument/2006/relationships/hyperlink" Target="http://sy.vi/" TargetMode="External"/><Relationship Id="rId326" Type="http://schemas.openxmlformats.org/officeDocument/2006/relationships/hyperlink" Target="http://eu.co/" TargetMode="External"/><Relationship Id="rId65" Type="http://schemas.openxmlformats.org/officeDocument/2006/relationships/hyperlink" Target="http://er.pe/" TargetMode="External"/><Relationship Id="rId130" Type="http://schemas.openxmlformats.org/officeDocument/2006/relationships/hyperlink" Target="http://ph.pe/" TargetMode="External"/><Relationship Id="rId368" Type="http://schemas.openxmlformats.org/officeDocument/2006/relationships/hyperlink" Target="http://xy.sy/" TargetMode="External"/><Relationship Id="rId172" Type="http://schemas.openxmlformats.org/officeDocument/2006/relationships/hyperlink" Target="http://ph.pe/" TargetMode="External"/><Relationship Id="rId228" Type="http://schemas.openxmlformats.org/officeDocument/2006/relationships/hyperlink" Target="http://ph.pe/" TargetMode="External"/><Relationship Id="rId281" Type="http://schemas.openxmlformats.org/officeDocument/2006/relationships/hyperlink" Target="http://sy.vi/" TargetMode="External"/><Relationship Id="rId337" Type="http://schemas.openxmlformats.org/officeDocument/2006/relationships/hyperlink" Target="http://sy.to/" TargetMode="External"/><Relationship Id="rId34" Type="http://schemas.openxmlformats.org/officeDocument/2006/relationships/hyperlink" Target="http://xy.se/" TargetMode="External"/><Relationship Id="rId76" Type="http://schemas.openxmlformats.org/officeDocument/2006/relationships/hyperlink" Target="http://er.pe/" TargetMode="External"/><Relationship Id="rId141" Type="http://schemas.openxmlformats.org/officeDocument/2006/relationships/hyperlink" Target="http://ph.pe/" TargetMode="External"/><Relationship Id="rId379" Type="http://schemas.openxmlformats.org/officeDocument/2006/relationships/hyperlink" Target="http://sy.vi/" TargetMode="External"/><Relationship Id="rId7" Type="http://schemas.openxmlformats.org/officeDocument/2006/relationships/hyperlink" Target="http://rh.ca/" TargetMode="External"/><Relationship Id="rId183" Type="http://schemas.openxmlformats.org/officeDocument/2006/relationships/hyperlink" Target="http://ph.pe/" TargetMode="External"/><Relationship Id="rId239" Type="http://schemas.openxmlformats.org/officeDocument/2006/relationships/hyperlink" Target="http://ph.pe/" TargetMode="External"/><Relationship Id="rId390" Type="http://schemas.openxmlformats.org/officeDocument/2006/relationships/comments" Target="../comments5.xml"/><Relationship Id="rId250" Type="http://schemas.openxmlformats.org/officeDocument/2006/relationships/hyperlink" Target="http://sy.vi/" TargetMode="External"/><Relationship Id="rId292" Type="http://schemas.openxmlformats.org/officeDocument/2006/relationships/hyperlink" Target="http://da.al/" TargetMode="External"/><Relationship Id="rId306" Type="http://schemas.openxmlformats.org/officeDocument/2006/relationships/hyperlink" Target="http://ep.me/" TargetMode="External"/><Relationship Id="rId45" Type="http://schemas.openxmlformats.org/officeDocument/2006/relationships/hyperlink" Target="http://ch.ca/" TargetMode="External"/><Relationship Id="rId87" Type="http://schemas.openxmlformats.org/officeDocument/2006/relationships/hyperlink" Target="http://er.ae/" TargetMode="External"/><Relationship Id="rId110" Type="http://schemas.openxmlformats.org/officeDocument/2006/relationships/hyperlink" Target="http://ph.st/" TargetMode="External"/><Relationship Id="rId348" Type="http://schemas.openxmlformats.org/officeDocument/2006/relationships/hyperlink" Target="http://da.al/" TargetMode="External"/><Relationship Id="rId152" Type="http://schemas.openxmlformats.org/officeDocument/2006/relationships/hyperlink" Target="http://ph.pe/" TargetMode="External"/><Relationship Id="rId194" Type="http://schemas.openxmlformats.org/officeDocument/2006/relationships/hyperlink" Target="http://ph.st/" TargetMode="External"/><Relationship Id="rId208" Type="http://schemas.openxmlformats.org/officeDocument/2006/relationships/hyperlink" Target="http://ph.pe/" TargetMode="External"/><Relationship Id="rId261" Type="http://schemas.openxmlformats.org/officeDocument/2006/relationships/hyperlink" Target="http://sy.vi/" TargetMode="External"/><Relationship Id="rId14" Type="http://schemas.openxmlformats.org/officeDocument/2006/relationships/hyperlink" Target="http://sy.to/" TargetMode="External"/><Relationship Id="rId56" Type="http://schemas.openxmlformats.org/officeDocument/2006/relationships/hyperlink" Target="http://ch.ca/" TargetMode="External"/><Relationship Id="rId317" Type="http://schemas.openxmlformats.org/officeDocument/2006/relationships/hyperlink" Target="http://sy.to/" TargetMode="External"/><Relationship Id="rId359" Type="http://schemas.openxmlformats.org/officeDocument/2006/relationships/hyperlink" Target="http://sy.to/" TargetMode="External"/><Relationship Id="rId98" Type="http://schemas.openxmlformats.org/officeDocument/2006/relationships/hyperlink" Target="http://ph.st/" TargetMode="External"/><Relationship Id="rId121" Type="http://schemas.openxmlformats.org/officeDocument/2006/relationships/hyperlink" Target="http://ph.ci/" TargetMode="External"/><Relationship Id="rId163" Type="http://schemas.openxmlformats.org/officeDocument/2006/relationships/hyperlink" Target="http://ph.pe/" TargetMode="External"/><Relationship Id="rId219" Type="http://schemas.openxmlformats.org/officeDocument/2006/relationships/hyperlink" Target="http://ph.pe/" TargetMode="External"/><Relationship Id="rId370" Type="http://schemas.openxmlformats.org/officeDocument/2006/relationships/hyperlink" Target="http://sy.vi/" TargetMode="External"/><Relationship Id="rId230" Type="http://schemas.openxmlformats.org/officeDocument/2006/relationships/hyperlink" Target="http://ph.pe/" TargetMode="External"/><Relationship Id="rId25" Type="http://schemas.openxmlformats.org/officeDocument/2006/relationships/hyperlink" Target="http://xy.se/" TargetMode="External"/><Relationship Id="rId67" Type="http://schemas.openxmlformats.org/officeDocument/2006/relationships/hyperlink" Target="http://er.pe/" TargetMode="External"/><Relationship Id="rId272" Type="http://schemas.openxmlformats.org/officeDocument/2006/relationships/hyperlink" Target="http://sy.vi/" TargetMode="External"/><Relationship Id="rId328" Type="http://schemas.openxmlformats.org/officeDocument/2006/relationships/hyperlink" Target="http://eu.co/" TargetMode="External"/><Relationship Id="rId132" Type="http://schemas.openxmlformats.org/officeDocument/2006/relationships/hyperlink" Target="http://ph.pe/" TargetMode="External"/><Relationship Id="rId174" Type="http://schemas.openxmlformats.org/officeDocument/2006/relationships/hyperlink" Target="http://ph.pe/" TargetMode="External"/><Relationship Id="rId381" Type="http://schemas.openxmlformats.org/officeDocument/2006/relationships/hyperlink" Target="http://sy.vi/" TargetMode="External"/><Relationship Id="rId241" Type="http://schemas.openxmlformats.org/officeDocument/2006/relationships/hyperlink" Target="http://ph.pe/" TargetMode="External"/><Relationship Id="rId36" Type="http://schemas.openxmlformats.org/officeDocument/2006/relationships/hyperlink" Target="http://xy.sy/" TargetMode="External"/><Relationship Id="rId283" Type="http://schemas.openxmlformats.org/officeDocument/2006/relationships/hyperlink" Target="http://tr.sc/" TargetMode="External"/><Relationship Id="rId339" Type="http://schemas.openxmlformats.org/officeDocument/2006/relationships/hyperlink" Target="http://sy.vi/" TargetMode="External"/><Relationship Id="rId78" Type="http://schemas.openxmlformats.org/officeDocument/2006/relationships/hyperlink" Target="http://er.pe/" TargetMode="External"/><Relationship Id="rId101" Type="http://schemas.openxmlformats.org/officeDocument/2006/relationships/hyperlink" Target="http://ph.pe/" TargetMode="External"/><Relationship Id="rId143" Type="http://schemas.openxmlformats.org/officeDocument/2006/relationships/hyperlink" Target="http://ph.ci/" TargetMode="External"/><Relationship Id="rId185" Type="http://schemas.openxmlformats.org/officeDocument/2006/relationships/hyperlink" Target="http://ph.st/" TargetMode="External"/><Relationship Id="rId350" Type="http://schemas.openxmlformats.org/officeDocument/2006/relationships/hyperlink" Target="http://eu.co/" TargetMode="External"/><Relationship Id="rId9" Type="http://schemas.openxmlformats.org/officeDocument/2006/relationships/hyperlink" Target="http://sp.sc/" TargetMode="External"/><Relationship Id="rId210" Type="http://schemas.openxmlformats.org/officeDocument/2006/relationships/hyperlink" Target="http://ph.pe/" TargetMode="External"/><Relationship Id="rId252" Type="http://schemas.openxmlformats.org/officeDocument/2006/relationships/hyperlink" Target="http://sy.to/" TargetMode="External"/><Relationship Id="rId294" Type="http://schemas.openxmlformats.org/officeDocument/2006/relationships/hyperlink" Target="http://ep.ni/" TargetMode="External"/><Relationship Id="rId308" Type="http://schemas.openxmlformats.org/officeDocument/2006/relationships/hyperlink" Target="http://ph.la/" TargetMode="External"/><Relationship Id="rId47" Type="http://schemas.openxmlformats.org/officeDocument/2006/relationships/hyperlink" Target="http://ch.ca/" TargetMode="External"/><Relationship Id="rId89" Type="http://schemas.openxmlformats.org/officeDocument/2006/relationships/hyperlink" Target="http://da.al/" TargetMode="External"/><Relationship Id="rId112" Type="http://schemas.openxmlformats.org/officeDocument/2006/relationships/hyperlink" Target="http://ph.pe/" TargetMode="External"/><Relationship Id="rId154" Type="http://schemas.openxmlformats.org/officeDocument/2006/relationships/hyperlink" Target="http://ph.pe/" TargetMode="External"/><Relationship Id="rId361" Type="http://schemas.openxmlformats.org/officeDocument/2006/relationships/hyperlink" Target="http://br.la/" TargetMode="External"/><Relationship Id="rId196" Type="http://schemas.openxmlformats.org/officeDocument/2006/relationships/hyperlink" Target="http://ph.pe/" TargetMode="External"/><Relationship Id="rId200" Type="http://schemas.openxmlformats.org/officeDocument/2006/relationships/hyperlink" Target="http://ph.pe/" TargetMode="External"/><Relationship Id="rId382" Type="http://schemas.openxmlformats.org/officeDocument/2006/relationships/hyperlink" Target="http://sy.vi/" TargetMode="External"/><Relationship Id="rId16" Type="http://schemas.openxmlformats.org/officeDocument/2006/relationships/hyperlink" Target="http://sc.py/" TargetMode="External"/><Relationship Id="rId221" Type="http://schemas.openxmlformats.org/officeDocument/2006/relationships/hyperlink" Target="http://ph.st/" TargetMode="External"/><Relationship Id="rId242" Type="http://schemas.openxmlformats.org/officeDocument/2006/relationships/hyperlink" Target="http://ph.pe/" TargetMode="External"/><Relationship Id="rId263" Type="http://schemas.openxmlformats.org/officeDocument/2006/relationships/hyperlink" Target="http://sy.vi/" TargetMode="External"/><Relationship Id="rId284" Type="http://schemas.openxmlformats.org/officeDocument/2006/relationships/hyperlink" Target="http://sy.vi/" TargetMode="External"/><Relationship Id="rId319" Type="http://schemas.openxmlformats.org/officeDocument/2006/relationships/hyperlink" Target="http://ep.ni/" TargetMode="External"/><Relationship Id="rId37" Type="http://schemas.openxmlformats.org/officeDocument/2006/relationships/hyperlink" Target="http://tr.sc/" TargetMode="External"/><Relationship Id="rId58" Type="http://schemas.openxmlformats.org/officeDocument/2006/relationships/hyperlink" Target="http://ch.ca/" TargetMode="External"/><Relationship Id="rId79" Type="http://schemas.openxmlformats.org/officeDocument/2006/relationships/hyperlink" Target="http://er.si/" TargetMode="External"/><Relationship Id="rId102" Type="http://schemas.openxmlformats.org/officeDocument/2006/relationships/hyperlink" Target="http://ph.st/" TargetMode="External"/><Relationship Id="rId123" Type="http://schemas.openxmlformats.org/officeDocument/2006/relationships/hyperlink" Target="http://ph.pe/" TargetMode="External"/><Relationship Id="rId144" Type="http://schemas.openxmlformats.org/officeDocument/2006/relationships/hyperlink" Target="http://ph.pe/" TargetMode="External"/><Relationship Id="rId330" Type="http://schemas.openxmlformats.org/officeDocument/2006/relationships/hyperlink" Target="http://da.tr/" TargetMode="External"/><Relationship Id="rId90" Type="http://schemas.openxmlformats.org/officeDocument/2006/relationships/hyperlink" Target="http://ep.ba/" TargetMode="External"/><Relationship Id="rId165" Type="http://schemas.openxmlformats.org/officeDocument/2006/relationships/hyperlink" Target="http://ph.pe/" TargetMode="External"/><Relationship Id="rId186" Type="http://schemas.openxmlformats.org/officeDocument/2006/relationships/hyperlink" Target="http://ph.pe/" TargetMode="External"/><Relationship Id="rId351" Type="http://schemas.openxmlformats.org/officeDocument/2006/relationships/hyperlink" Target="http://xa.co/" TargetMode="External"/><Relationship Id="rId372" Type="http://schemas.openxmlformats.org/officeDocument/2006/relationships/hyperlink" Target="http://sy.vi/" TargetMode="External"/><Relationship Id="rId211" Type="http://schemas.openxmlformats.org/officeDocument/2006/relationships/hyperlink" Target="http://ph.pe/" TargetMode="External"/><Relationship Id="rId232" Type="http://schemas.openxmlformats.org/officeDocument/2006/relationships/hyperlink" Target="http://ph.pe/" TargetMode="External"/><Relationship Id="rId253" Type="http://schemas.openxmlformats.org/officeDocument/2006/relationships/hyperlink" Target="http://sy.vi/" TargetMode="External"/><Relationship Id="rId274" Type="http://schemas.openxmlformats.org/officeDocument/2006/relationships/hyperlink" Target="http://sy.vi/" TargetMode="External"/><Relationship Id="rId295" Type="http://schemas.openxmlformats.org/officeDocument/2006/relationships/hyperlink" Target="http://da.ve/" TargetMode="External"/><Relationship Id="rId309" Type="http://schemas.openxmlformats.org/officeDocument/2006/relationships/hyperlink" Target="http://sy.vi/" TargetMode="External"/><Relationship Id="rId27" Type="http://schemas.openxmlformats.org/officeDocument/2006/relationships/hyperlink" Target="http://xy.se/" TargetMode="External"/><Relationship Id="rId48" Type="http://schemas.openxmlformats.org/officeDocument/2006/relationships/hyperlink" Target="http://ch.ca/" TargetMode="External"/><Relationship Id="rId69" Type="http://schemas.openxmlformats.org/officeDocument/2006/relationships/hyperlink" Target="http://er.pe/" TargetMode="External"/><Relationship Id="rId113" Type="http://schemas.openxmlformats.org/officeDocument/2006/relationships/hyperlink" Target="http://ph.pe/" TargetMode="External"/><Relationship Id="rId134" Type="http://schemas.openxmlformats.org/officeDocument/2006/relationships/hyperlink" Target="http://ph.pe/" TargetMode="External"/><Relationship Id="rId320" Type="http://schemas.openxmlformats.org/officeDocument/2006/relationships/hyperlink" Target="http://fa.ci/" TargetMode="External"/><Relationship Id="rId80" Type="http://schemas.openxmlformats.org/officeDocument/2006/relationships/hyperlink" Target="http://er.pe/" TargetMode="External"/><Relationship Id="rId155" Type="http://schemas.openxmlformats.org/officeDocument/2006/relationships/hyperlink" Target="http://ph.st/" TargetMode="External"/><Relationship Id="rId176" Type="http://schemas.openxmlformats.org/officeDocument/2006/relationships/hyperlink" Target="http://ph.pe/" TargetMode="External"/><Relationship Id="rId197" Type="http://schemas.openxmlformats.org/officeDocument/2006/relationships/hyperlink" Target="http://ph.st/" TargetMode="External"/><Relationship Id="rId341" Type="http://schemas.openxmlformats.org/officeDocument/2006/relationships/hyperlink" Target="http://xa.co/" TargetMode="External"/><Relationship Id="rId362" Type="http://schemas.openxmlformats.org/officeDocument/2006/relationships/hyperlink" Target="http://sp.sc/" TargetMode="External"/><Relationship Id="rId383" Type="http://schemas.openxmlformats.org/officeDocument/2006/relationships/hyperlink" Target="http://sy.vi/" TargetMode="External"/><Relationship Id="rId201" Type="http://schemas.openxmlformats.org/officeDocument/2006/relationships/hyperlink" Target="http://ph.st/" TargetMode="External"/><Relationship Id="rId222" Type="http://schemas.openxmlformats.org/officeDocument/2006/relationships/hyperlink" Target="http://ph.pe/" TargetMode="External"/><Relationship Id="rId243" Type="http://schemas.openxmlformats.org/officeDocument/2006/relationships/hyperlink" Target="http://ph.pe/" TargetMode="External"/><Relationship Id="rId264" Type="http://schemas.openxmlformats.org/officeDocument/2006/relationships/hyperlink" Target="http://sy.vi/" TargetMode="External"/><Relationship Id="rId285" Type="http://schemas.openxmlformats.org/officeDocument/2006/relationships/hyperlink" Target="http://sy.to/" TargetMode="External"/><Relationship Id="rId17" Type="http://schemas.openxmlformats.org/officeDocument/2006/relationships/hyperlink" Target="http://ch.ca/" TargetMode="External"/><Relationship Id="rId38" Type="http://schemas.openxmlformats.org/officeDocument/2006/relationships/hyperlink" Target="http://ch.ca/" TargetMode="External"/><Relationship Id="rId59" Type="http://schemas.openxmlformats.org/officeDocument/2006/relationships/hyperlink" Target="http://ch.ca/" TargetMode="External"/><Relationship Id="rId103" Type="http://schemas.openxmlformats.org/officeDocument/2006/relationships/hyperlink" Target="http://tro.sc/" TargetMode="External"/><Relationship Id="rId124" Type="http://schemas.openxmlformats.org/officeDocument/2006/relationships/hyperlink" Target="http://ph.ci/" TargetMode="External"/><Relationship Id="rId310" Type="http://schemas.openxmlformats.org/officeDocument/2006/relationships/hyperlink" Target="http://la.la/" TargetMode="External"/><Relationship Id="rId70" Type="http://schemas.openxmlformats.org/officeDocument/2006/relationships/hyperlink" Target="http://er.pe/" TargetMode="External"/><Relationship Id="rId91" Type="http://schemas.openxmlformats.org/officeDocument/2006/relationships/hyperlink" Target="http://xy.se/" TargetMode="External"/><Relationship Id="rId145" Type="http://schemas.openxmlformats.org/officeDocument/2006/relationships/hyperlink" Target="http://ph.pe/" TargetMode="External"/><Relationship Id="rId166" Type="http://schemas.openxmlformats.org/officeDocument/2006/relationships/hyperlink" Target="http://ph.pe/" TargetMode="External"/><Relationship Id="rId187" Type="http://schemas.openxmlformats.org/officeDocument/2006/relationships/hyperlink" Target="http://ph.pe/" TargetMode="External"/><Relationship Id="rId331" Type="http://schemas.openxmlformats.org/officeDocument/2006/relationships/hyperlink" Target="http://eu.co/" TargetMode="External"/><Relationship Id="rId352" Type="http://schemas.openxmlformats.org/officeDocument/2006/relationships/hyperlink" Target="http://ep.ba/" TargetMode="External"/><Relationship Id="rId373" Type="http://schemas.openxmlformats.org/officeDocument/2006/relationships/hyperlink" Target="http://sy.to/" TargetMode="External"/><Relationship Id="rId1" Type="http://schemas.openxmlformats.org/officeDocument/2006/relationships/hyperlink" Target="http://sc.py/" TargetMode="External"/><Relationship Id="rId212" Type="http://schemas.openxmlformats.org/officeDocument/2006/relationships/hyperlink" Target="http://ph.ci/" TargetMode="External"/><Relationship Id="rId233" Type="http://schemas.openxmlformats.org/officeDocument/2006/relationships/hyperlink" Target="http://ph.pe/" TargetMode="External"/><Relationship Id="rId254" Type="http://schemas.openxmlformats.org/officeDocument/2006/relationships/hyperlink" Target="http://sy.vi/" TargetMode="External"/><Relationship Id="rId28" Type="http://schemas.openxmlformats.org/officeDocument/2006/relationships/hyperlink" Target="http://xy.se/" TargetMode="External"/><Relationship Id="rId49" Type="http://schemas.openxmlformats.org/officeDocument/2006/relationships/hyperlink" Target="http://ch.ca/" TargetMode="External"/><Relationship Id="rId114" Type="http://schemas.openxmlformats.org/officeDocument/2006/relationships/hyperlink" Target="http://ph.st/" TargetMode="External"/><Relationship Id="rId275" Type="http://schemas.openxmlformats.org/officeDocument/2006/relationships/hyperlink" Target="http://sy.to/" TargetMode="External"/><Relationship Id="rId296" Type="http://schemas.openxmlformats.org/officeDocument/2006/relationships/hyperlink" Target="http://da.tr/" TargetMode="External"/><Relationship Id="rId300" Type="http://schemas.openxmlformats.org/officeDocument/2006/relationships/hyperlink" Target="http://eu.tr/" TargetMode="External"/><Relationship Id="rId60" Type="http://schemas.openxmlformats.org/officeDocument/2006/relationships/hyperlink" Target="http://ch.ca/" TargetMode="External"/><Relationship Id="rId81" Type="http://schemas.openxmlformats.org/officeDocument/2006/relationships/hyperlink" Target="http://ph.pe/" TargetMode="External"/><Relationship Id="rId135" Type="http://schemas.openxmlformats.org/officeDocument/2006/relationships/hyperlink" Target="http://ph.ci/" TargetMode="External"/><Relationship Id="rId156" Type="http://schemas.openxmlformats.org/officeDocument/2006/relationships/hyperlink" Target="http://ph.pe/" TargetMode="External"/><Relationship Id="rId177" Type="http://schemas.openxmlformats.org/officeDocument/2006/relationships/hyperlink" Target="http://ph.st/" TargetMode="External"/><Relationship Id="rId198" Type="http://schemas.openxmlformats.org/officeDocument/2006/relationships/hyperlink" Target="http://ph.pe/" TargetMode="External"/><Relationship Id="rId321" Type="http://schemas.openxmlformats.org/officeDocument/2006/relationships/hyperlink" Target="http://ep.ni/" TargetMode="External"/><Relationship Id="rId342" Type="http://schemas.openxmlformats.org/officeDocument/2006/relationships/hyperlink" Target="http://ph.pe/" TargetMode="External"/><Relationship Id="rId363" Type="http://schemas.openxmlformats.org/officeDocument/2006/relationships/hyperlink" Target="http://xa.co/" TargetMode="External"/><Relationship Id="rId384" Type="http://schemas.openxmlformats.org/officeDocument/2006/relationships/hyperlink" Target="http://er.ae/" TargetMode="External"/><Relationship Id="rId202" Type="http://schemas.openxmlformats.org/officeDocument/2006/relationships/hyperlink" Target="http://ph.pe/" TargetMode="External"/><Relationship Id="rId223" Type="http://schemas.openxmlformats.org/officeDocument/2006/relationships/hyperlink" Target="http://ph.pe/" TargetMode="External"/><Relationship Id="rId244" Type="http://schemas.openxmlformats.org/officeDocument/2006/relationships/hyperlink" Target="http://mi.de/" TargetMode="External"/><Relationship Id="rId18" Type="http://schemas.openxmlformats.org/officeDocument/2006/relationships/hyperlink" Target="http://xy.se/" TargetMode="External"/><Relationship Id="rId39" Type="http://schemas.openxmlformats.org/officeDocument/2006/relationships/hyperlink" Target="http://ch.ca/" TargetMode="External"/><Relationship Id="rId265" Type="http://schemas.openxmlformats.org/officeDocument/2006/relationships/hyperlink" Target="http://sy.vi/" TargetMode="External"/><Relationship Id="rId286" Type="http://schemas.openxmlformats.org/officeDocument/2006/relationships/hyperlink" Target="http://br.la/" TargetMode="External"/><Relationship Id="rId50" Type="http://schemas.openxmlformats.org/officeDocument/2006/relationships/hyperlink" Target="http://ch.ca/" TargetMode="External"/><Relationship Id="rId104" Type="http://schemas.openxmlformats.org/officeDocument/2006/relationships/hyperlink" Target="http://ph.pe/" TargetMode="External"/><Relationship Id="rId125" Type="http://schemas.openxmlformats.org/officeDocument/2006/relationships/hyperlink" Target="http://ph.st/" TargetMode="External"/><Relationship Id="rId146" Type="http://schemas.openxmlformats.org/officeDocument/2006/relationships/hyperlink" Target="http://ph.pe/" TargetMode="External"/><Relationship Id="rId167" Type="http://schemas.openxmlformats.org/officeDocument/2006/relationships/hyperlink" Target="http://ph.pe/" TargetMode="External"/><Relationship Id="rId188" Type="http://schemas.openxmlformats.org/officeDocument/2006/relationships/hyperlink" Target="http://ph.pe/" TargetMode="External"/><Relationship Id="rId311" Type="http://schemas.openxmlformats.org/officeDocument/2006/relationships/hyperlink" Target="http://eu.la/" TargetMode="External"/><Relationship Id="rId332" Type="http://schemas.openxmlformats.org/officeDocument/2006/relationships/hyperlink" Target="http://ep.ni/" TargetMode="External"/><Relationship Id="rId353" Type="http://schemas.openxmlformats.org/officeDocument/2006/relationships/hyperlink" Target="http://ep.ni/" TargetMode="External"/><Relationship Id="rId374" Type="http://schemas.openxmlformats.org/officeDocument/2006/relationships/hyperlink" Target="http://sy.vi/" TargetMode="External"/><Relationship Id="rId71" Type="http://schemas.openxmlformats.org/officeDocument/2006/relationships/hyperlink" Target="http://he.tr/" TargetMode="External"/><Relationship Id="rId92" Type="http://schemas.openxmlformats.org/officeDocument/2006/relationships/hyperlink" Target="http://ph.pe/" TargetMode="External"/><Relationship Id="rId213" Type="http://schemas.openxmlformats.org/officeDocument/2006/relationships/hyperlink" Target="http://ph.pe/" TargetMode="External"/><Relationship Id="rId234" Type="http://schemas.openxmlformats.org/officeDocument/2006/relationships/hyperlink" Target="http://ph.pe/" TargetMode="External"/><Relationship Id="rId2" Type="http://schemas.openxmlformats.org/officeDocument/2006/relationships/hyperlink" Target="http://sc.py/" TargetMode="External"/><Relationship Id="rId29" Type="http://schemas.openxmlformats.org/officeDocument/2006/relationships/hyperlink" Target="http://xy.se/" TargetMode="External"/><Relationship Id="rId255" Type="http://schemas.openxmlformats.org/officeDocument/2006/relationships/hyperlink" Target="http://sy.vi/" TargetMode="External"/><Relationship Id="rId276" Type="http://schemas.openxmlformats.org/officeDocument/2006/relationships/hyperlink" Target="http://br.va/" TargetMode="External"/><Relationship Id="rId297" Type="http://schemas.openxmlformats.org/officeDocument/2006/relationships/hyperlink" Target="http://sy.to/" TargetMode="External"/><Relationship Id="rId40" Type="http://schemas.openxmlformats.org/officeDocument/2006/relationships/hyperlink" Target="http://ch.ca/" TargetMode="External"/><Relationship Id="rId115" Type="http://schemas.openxmlformats.org/officeDocument/2006/relationships/hyperlink" Target="http://ph.pe/" TargetMode="External"/><Relationship Id="rId136" Type="http://schemas.openxmlformats.org/officeDocument/2006/relationships/hyperlink" Target="http://ph.pe/" TargetMode="External"/><Relationship Id="rId157" Type="http://schemas.openxmlformats.org/officeDocument/2006/relationships/hyperlink" Target="http://ph.pe/" TargetMode="External"/><Relationship Id="rId178" Type="http://schemas.openxmlformats.org/officeDocument/2006/relationships/hyperlink" Target="http://ph.pe/" TargetMode="External"/><Relationship Id="rId301" Type="http://schemas.openxmlformats.org/officeDocument/2006/relationships/hyperlink" Target="http://fa.ci/" TargetMode="External"/><Relationship Id="rId322" Type="http://schemas.openxmlformats.org/officeDocument/2006/relationships/hyperlink" Target="http://sy.vi/" TargetMode="External"/><Relationship Id="rId343" Type="http://schemas.openxmlformats.org/officeDocument/2006/relationships/hyperlink" Target="http://eu.co/" TargetMode="External"/><Relationship Id="rId364" Type="http://schemas.openxmlformats.org/officeDocument/2006/relationships/hyperlink" Target="http://la.la/" TargetMode="External"/><Relationship Id="rId61" Type="http://schemas.openxmlformats.org/officeDocument/2006/relationships/hyperlink" Target="http://er.pe/" TargetMode="External"/><Relationship Id="rId82" Type="http://schemas.openxmlformats.org/officeDocument/2006/relationships/hyperlink" Target="http://br.va/" TargetMode="External"/><Relationship Id="rId199" Type="http://schemas.openxmlformats.org/officeDocument/2006/relationships/hyperlink" Target="http://ph.st/" TargetMode="External"/><Relationship Id="rId203" Type="http://schemas.openxmlformats.org/officeDocument/2006/relationships/hyperlink" Target="http://ph.pe/" TargetMode="External"/><Relationship Id="rId385" Type="http://schemas.openxmlformats.org/officeDocument/2006/relationships/hyperlink" Target="http://la.la/" TargetMode="External"/><Relationship Id="rId19" Type="http://schemas.openxmlformats.org/officeDocument/2006/relationships/hyperlink" Target="http://xy.se/" TargetMode="External"/><Relationship Id="rId224" Type="http://schemas.openxmlformats.org/officeDocument/2006/relationships/hyperlink" Target="http://ph.pe/" TargetMode="External"/><Relationship Id="rId245" Type="http://schemas.openxmlformats.org/officeDocument/2006/relationships/hyperlink" Target="http://xy.se/" TargetMode="External"/><Relationship Id="rId266" Type="http://schemas.openxmlformats.org/officeDocument/2006/relationships/hyperlink" Target="http://sy.to/" TargetMode="External"/><Relationship Id="rId287" Type="http://schemas.openxmlformats.org/officeDocument/2006/relationships/hyperlink" Target="http://ph.la/" TargetMode="External"/><Relationship Id="rId30" Type="http://schemas.openxmlformats.org/officeDocument/2006/relationships/hyperlink" Target="http://xy.se/" TargetMode="External"/><Relationship Id="rId105" Type="http://schemas.openxmlformats.org/officeDocument/2006/relationships/hyperlink" Target="http://ph.pe/" TargetMode="External"/><Relationship Id="rId126" Type="http://schemas.openxmlformats.org/officeDocument/2006/relationships/hyperlink" Target="http://ph.pe/" TargetMode="External"/><Relationship Id="rId147" Type="http://schemas.openxmlformats.org/officeDocument/2006/relationships/hyperlink" Target="http://ph.pe/" TargetMode="External"/><Relationship Id="rId168" Type="http://schemas.openxmlformats.org/officeDocument/2006/relationships/hyperlink" Target="http://ph.pe/" TargetMode="External"/><Relationship Id="rId312" Type="http://schemas.openxmlformats.org/officeDocument/2006/relationships/hyperlink" Target="http://me.au/" TargetMode="External"/><Relationship Id="rId333" Type="http://schemas.openxmlformats.org/officeDocument/2006/relationships/hyperlink" Target="http://sy.vi/" TargetMode="External"/><Relationship Id="rId354" Type="http://schemas.openxmlformats.org/officeDocument/2006/relationships/hyperlink" Target="http://sc.se/" TargetMode="External"/><Relationship Id="rId51" Type="http://schemas.openxmlformats.org/officeDocument/2006/relationships/hyperlink" Target="http://ch.ca/" TargetMode="External"/><Relationship Id="rId72" Type="http://schemas.openxmlformats.org/officeDocument/2006/relationships/hyperlink" Target="http://ma.ci/" TargetMode="External"/><Relationship Id="rId93" Type="http://schemas.openxmlformats.org/officeDocument/2006/relationships/hyperlink" Target="http://xy.se/" TargetMode="External"/><Relationship Id="rId189" Type="http://schemas.openxmlformats.org/officeDocument/2006/relationships/hyperlink" Target="http://ph.pe/" TargetMode="External"/><Relationship Id="rId375" Type="http://schemas.openxmlformats.org/officeDocument/2006/relationships/hyperlink" Target="http://sy.to/" TargetMode="External"/><Relationship Id="rId3" Type="http://schemas.openxmlformats.org/officeDocument/2006/relationships/hyperlink" Target="http://rh.ca/" TargetMode="External"/><Relationship Id="rId214" Type="http://schemas.openxmlformats.org/officeDocument/2006/relationships/hyperlink" Target="http://ph.pe/" TargetMode="External"/><Relationship Id="rId235" Type="http://schemas.openxmlformats.org/officeDocument/2006/relationships/hyperlink" Target="http://ph.pe/" TargetMode="External"/><Relationship Id="rId256" Type="http://schemas.openxmlformats.org/officeDocument/2006/relationships/hyperlink" Target="http://sy.to/" TargetMode="External"/><Relationship Id="rId277" Type="http://schemas.openxmlformats.org/officeDocument/2006/relationships/hyperlink" Target="http://br.la/" TargetMode="External"/><Relationship Id="rId298" Type="http://schemas.openxmlformats.org/officeDocument/2006/relationships/hyperlink" Target="http://xy.sy/" TargetMode="External"/><Relationship Id="rId116" Type="http://schemas.openxmlformats.org/officeDocument/2006/relationships/hyperlink" Target="http://ph.pe/" TargetMode="External"/><Relationship Id="rId137" Type="http://schemas.openxmlformats.org/officeDocument/2006/relationships/hyperlink" Target="http://ph.pe/" TargetMode="External"/><Relationship Id="rId158" Type="http://schemas.openxmlformats.org/officeDocument/2006/relationships/hyperlink" Target="http://ph.st/" TargetMode="External"/><Relationship Id="rId302" Type="http://schemas.openxmlformats.org/officeDocument/2006/relationships/hyperlink" Target="http://me.au/" TargetMode="External"/><Relationship Id="rId323" Type="http://schemas.openxmlformats.org/officeDocument/2006/relationships/hyperlink" Target="http://eu.lu/" TargetMode="External"/><Relationship Id="rId344" Type="http://schemas.openxmlformats.org/officeDocument/2006/relationships/hyperlink" Target="http://eu.co/" TargetMode="External"/><Relationship Id="rId20" Type="http://schemas.openxmlformats.org/officeDocument/2006/relationships/hyperlink" Target="http://xy.se/" TargetMode="External"/><Relationship Id="rId41" Type="http://schemas.openxmlformats.org/officeDocument/2006/relationships/hyperlink" Target="http://ch.ca/" TargetMode="External"/><Relationship Id="rId62" Type="http://schemas.openxmlformats.org/officeDocument/2006/relationships/hyperlink" Target="http://er.pe/" TargetMode="External"/><Relationship Id="rId83" Type="http://schemas.openxmlformats.org/officeDocument/2006/relationships/hyperlink" Target="http://ch.ne/" TargetMode="External"/><Relationship Id="rId179" Type="http://schemas.openxmlformats.org/officeDocument/2006/relationships/hyperlink" Target="http://ph.pe/" TargetMode="External"/><Relationship Id="rId365" Type="http://schemas.openxmlformats.org/officeDocument/2006/relationships/hyperlink" Target="http://te.bo/" TargetMode="External"/><Relationship Id="rId386" Type="http://schemas.openxmlformats.org/officeDocument/2006/relationships/hyperlink" Target="http://br.va/" TargetMode="External"/><Relationship Id="rId190" Type="http://schemas.openxmlformats.org/officeDocument/2006/relationships/hyperlink" Target="http://ph.pe/" TargetMode="External"/><Relationship Id="rId204" Type="http://schemas.openxmlformats.org/officeDocument/2006/relationships/hyperlink" Target="http://ph.pe/" TargetMode="External"/><Relationship Id="rId225" Type="http://schemas.openxmlformats.org/officeDocument/2006/relationships/hyperlink" Target="http://ph.pe/" TargetMode="External"/><Relationship Id="rId246" Type="http://schemas.openxmlformats.org/officeDocument/2006/relationships/hyperlink" Target="http://sy.vi/" TargetMode="External"/><Relationship Id="rId267" Type="http://schemas.openxmlformats.org/officeDocument/2006/relationships/hyperlink" Target="http://sy.vi/" TargetMode="External"/><Relationship Id="rId288" Type="http://schemas.openxmlformats.org/officeDocument/2006/relationships/hyperlink" Target="http://fa.ci/" TargetMode="External"/><Relationship Id="rId106" Type="http://schemas.openxmlformats.org/officeDocument/2006/relationships/hyperlink" Target="http://ph.st/" TargetMode="External"/><Relationship Id="rId127" Type="http://schemas.openxmlformats.org/officeDocument/2006/relationships/hyperlink" Target="http://ch.bi/" TargetMode="External"/><Relationship Id="rId313" Type="http://schemas.openxmlformats.org/officeDocument/2006/relationships/hyperlink" Target="http://fa.ci/" TargetMode="External"/><Relationship Id="rId10" Type="http://schemas.openxmlformats.org/officeDocument/2006/relationships/hyperlink" Target="http://ca.au/" TargetMode="External"/><Relationship Id="rId31" Type="http://schemas.openxmlformats.org/officeDocument/2006/relationships/hyperlink" Target="http://xy.se/" TargetMode="External"/><Relationship Id="rId52" Type="http://schemas.openxmlformats.org/officeDocument/2006/relationships/hyperlink" Target="http://me.sc/" TargetMode="External"/><Relationship Id="rId73" Type="http://schemas.openxmlformats.org/officeDocument/2006/relationships/hyperlink" Target="http://er.pe/" TargetMode="External"/><Relationship Id="rId94" Type="http://schemas.openxmlformats.org/officeDocument/2006/relationships/hyperlink" Target="http://ch.bi/" TargetMode="External"/><Relationship Id="rId148" Type="http://schemas.openxmlformats.org/officeDocument/2006/relationships/hyperlink" Target="http://ph.st/" TargetMode="External"/><Relationship Id="rId169" Type="http://schemas.openxmlformats.org/officeDocument/2006/relationships/hyperlink" Target="http://ph.st/" TargetMode="External"/><Relationship Id="rId334" Type="http://schemas.openxmlformats.org/officeDocument/2006/relationships/hyperlink" Target="http://sy.to/" TargetMode="External"/><Relationship Id="rId355" Type="http://schemas.openxmlformats.org/officeDocument/2006/relationships/hyperlink" Target="http://sy.to/" TargetMode="External"/><Relationship Id="rId376" Type="http://schemas.openxmlformats.org/officeDocument/2006/relationships/hyperlink" Target="http://sy.vi/" TargetMode="External"/><Relationship Id="rId4" Type="http://schemas.openxmlformats.org/officeDocument/2006/relationships/hyperlink" Target="http://he.pe/" TargetMode="External"/><Relationship Id="rId180" Type="http://schemas.openxmlformats.org/officeDocument/2006/relationships/hyperlink" Target="http://ph.pe/" TargetMode="External"/><Relationship Id="rId215" Type="http://schemas.openxmlformats.org/officeDocument/2006/relationships/hyperlink" Target="http://ph.st/" TargetMode="External"/><Relationship Id="rId236" Type="http://schemas.openxmlformats.org/officeDocument/2006/relationships/hyperlink" Target="http://ph.pe/" TargetMode="External"/><Relationship Id="rId257" Type="http://schemas.openxmlformats.org/officeDocument/2006/relationships/hyperlink" Target="http://sy.vi/" TargetMode="External"/><Relationship Id="rId278" Type="http://schemas.openxmlformats.org/officeDocument/2006/relationships/hyperlink" Target="http://me.ci/" TargetMode="External"/><Relationship Id="rId303" Type="http://schemas.openxmlformats.org/officeDocument/2006/relationships/hyperlink" Target="http://br.la/" TargetMode="External"/><Relationship Id="rId42" Type="http://schemas.openxmlformats.org/officeDocument/2006/relationships/hyperlink" Target="http://ch.ca/" TargetMode="External"/><Relationship Id="rId84" Type="http://schemas.openxmlformats.org/officeDocument/2006/relationships/hyperlink" Target="http://sp.sc/" TargetMode="External"/><Relationship Id="rId138" Type="http://schemas.openxmlformats.org/officeDocument/2006/relationships/hyperlink" Target="http://ph.pe/" TargetMode="External"/><Relationship Id="rId345" Type="http://schemas.openxmlformats.org/officeDocument/2006/relationships/hyperlink" Target="http://eu.lu/" TargetMode="External"/><Relationship Id="rId387" Type="http://schemas.openxmlformats.org/officeDocument/2006/relationships/hyperlink" Target="http://eu.tr/" TargetMode="External"/><Relationship Id="rId191" Type="http://schemas.openxmlformats.org/officeDocument/2006/relationships/hyperlink" Target="http://ph.st/" TargetMode="External"/><Relationship Id="rId205" Type="http://schemas.openxmlformats.org/officeDocument/2006/relationships/hyperlink" Target="http://ph.pe/" TargetMode="External"/><Relationship Id="rId247" Type="http://schemas.openxmlformats.org/officeDocument/2006/relationships/hyperlink" Target="http://sy.vi/" TargetMode="External"/><Relationship Id="rId107" Type="http://schemas.openxmlformats.org/officeDocument/2006/relationships/hyperlink" Target="http://ph.pe/" TargetMode="External"/><Relationship Id="rId289" Type="http://schemas.openxmlformats.org/officeDocument/2006/relationships/hyperlink" Target="http://me.au/" TargetMode="External"/><Relationship Id="rId11" Type="http://schemas.openxmlformats.org/officeDocument/2006/relationships/hyperlink" Target="http://er.se/" TargetMode="External"/><Relationship Id="rId53" Type="http://schemas.openxmlformats.org/officeDocument/2006/relationships/hyperlink" Target="http://me.me/" TargetMode="External"/><Relationship Id="rId149" Type="http://schemas.openxmlformats.org/officeDocument/2006/relationships/hyperlink" Target="http://ph.pe/" TargetMode="External"/><Relationship Id="rId314" Type="http://schemas.openxmlformats.org/officeDocument/2006/relationships/hyperlink" Target="http://ep.ba/" TargetMode="External"/><Relationship Id="rId356" Type="http://schemas.openxmlformats.org/officeDocument/2006/relationships/hyperlink" Target="http://da.al/" TargetMode="External"/><Relationship Id="rId95" Type="http://schemas.openxmlformats.org/officeDocument/2006/relationships/hyperlink" Target="http://ph.pe/" TargetMode="External"/><Relationship Id="rId160" Type="http://schemas.openxmlformats.org/officeDocument/2006/relationships/hyperlink" Target="http://ph.pe/" TargetMode="External"/><Relationship Id="rId216" Type="http://schemas.openxmlformats.org/officeDocument/2006/relationships/hyperlink" Target="http://ph.ci/" TargetMode="External"/><Relationship Id="rId258" Type="http://schemas.openxmlformats.org/officeDocument/2006/relationships/hyperlink" Target="http://sy.to/" TargetMode="External"/><Relationship Id="rId22" Type="http://schemas.openxmlformats.org/officeDocument/2006/relationships/hyperlink" Target="http://xy.se/" TargetMode="External"/><Relationship Id="rId64" Type="http://schemas.openxmlformats.org/officeDocument/2006/relationships/hyperlink" Target="http://er.pe/" TargetMode="External"/><Relationship Id="rId118" Type="http://schemas.openxmlformats.org/officeDocument/2006/relationships/hyperlink" Target="http://ph.pe/" TargetMode="External"/><Relationship Id="rId325" Type="http://schemas.openxmlformats.org/officeDocument/2006/relationships/hyperlink" Target="http://eu.co/" TargetMode="External"/><Relationship Id="rId367" Type="http://schemas.openxmlformats.org/officeDocument/2006/relationships/hyperlink" Target="http://tr.sc/" TargetMode="External"/><Relationship Id="rId171" Type="http://schemas.openxmlformats.org/officeDocument/2006/relationships/hyperlink" Target="http://ph.st/" TargetMode="External"/><Relationship Id="rId227" Type="http://schemas.openxmlformats.org/officeDocument/2006/relationships/hyperlink" Target="http://ph.pe/" TargetMode="External"/><Relationship Id="rId269" Type="http://schemas.openxmlformats.org/officeDocument/2006/relationships/hyperlink" Target="http://sy.to/" TargetMode="External"/><Relationship Id="rId33" Type="http://schemas.openxmlformats.org/officeDocument/2006/relationships/hyperlink" Target="http://xy.se/" TargetMode="External"/><Relationship Id="rId129" Type="http://schemas.openxmlformats.org/officeDocument/2006/relationships/hyperlink" Target="http://ph.pe/" TargetMode="External"/><Relationship Id="rId280" Type="http://schemas.openxmlformats.org/officeDocument/2006/relationships/hyperlink" Target="http://da.al/" TargetMode="External"/><Relationship Id="rId336" Type="http://schemas.openxmlformats.org/officeDocument/2006/relationships/hyperlink" Target="http://da.al/" TargetMode="External"/><Relationship Id="rId75" Type="http://schemas.openxmlformats.org/officeDocument/2006/relationships/hyperlink" Target="http://er.pe/" TargetMode="External"/><Relationship Id="rId140" Type="http://schemas.openxmlformats.org/officeDocument/2006/relationships/hyperlink" Target="http://ph.st/" TargetMode="External"/><Relationship Id="rId182" Type="http://schemas.openxmlformats.org/officeDocument/2006/relationships/hyperlink" Target="http://ph.pe/" TargetMode="External"/><Relationship Id="rId378" Type="http://schemas.openxmlformats.org/officeDocument/2006/relationships/hyperlink" Target="http://sy.to/" TargetMode="External"/><Relationship Id="rId6" Type="http://schemas.openxmlformats.org/officeDocument/2006/relationships/hyperlink" Target="http://ep.ba/" TargetMode="External"/><Relationship Id="rId238" Type="http://schemas.openxmlformats.org/officeDocument/2006/relationships/hyperlink" Target="http://ph.pe/" TargetMode="External"/><Relationship Id="rId291" Type="http://schemas.openxmlformats.org/officeDocument/2006/relationships/hyperlink" Target="http://da.tr/" TargetMode="External"/><Relationship Id="rId305" Type="http://schemas.openxmlformats.org/officeDocument/2006/relationships/hyperlink" Target="http://sc.py/" TargetMode="External"/><Relationship Id="rId347" Type="http://schemas.openxmlformats.org/officeDocument/2006/relationships/hyperlink" Target="http://eu.co/" TargetMode="External"/><Relationship Id="rId44" Type="http://schemas.openxmlformats.org/officeDocument/2006/relationships/hyperlink" Target="http://ch.ca/" TargetMode="External"/><Relationship Id="rId86" Type="http://schemas.openxmlformats.org/officeDocument/2006/relationships/hyperlink" Target="http://le.me/" TargetMode="External"/><Relationship Id="rId151" Type="http://schemas.openxmlformats.org/officeDocument/2006/relationships/hyperlink" Target="http://ph.pe/" TargetMode="External"/><Relationship Id="rId389" Type="http://schemas.openxmlformats.org/officeDocument/2006/relationships/vmlDrawing" Target="../drawings/vmlDrawing5.vml"/><Relationship Id="rId193" Type="http://schemas.openxmlformats.org/officeDocument/2006/relationships/hyperlink" Target="http://ph.pe/" TargetMode="External"/><Relationship Id="rId207" Type="http://schemas.openxmlformats.org/officeDocument/2006/relationships/hyperlink" Target="http://ph.pe/" TargetMode="External"/><Relationship Id="rId249" Type="http://schemas.openxmlformats.org/officeDocument/2006/relationships/hyperlink" Target="http://sy.vi/" TargetMode="External"/><Relationship Id="rId13" Type="http://schemas.openxmlformats.org/officeDocument/2006/relationships/hyperlink" Target="http://er.se/" TargetMode="External"/><Relationship Id="rId109" Type="http://schemas.openxmlformats.org/officeDocument/2006/relationships/hyperlink" Target="http://ph.st/" TargetMode="External"/><Relationship Id="rId260" Type="http://schemas.openxmlformats.org/officeDocument/2006/relationships/hyperlink" Target="http://sy.vi/" TargetMode="External"/><Relationship Id="rId316" Type="http://schemas.openxmlformats.org/officeDocument/2006/relationships/hyperlink" Target="http://sy.vi/" TargetMode="External"/><Relationship Id="rId55" Type="http://schemas.openxmlformats.org/officeDocument/2006/relationships/hyperlink" Target="http://ch.ca/" TargetMode="External"/><Relationship Id="rId97" Type="http://schemas.openxmlformats.org/officeDocument/2006/relationships/hyperlink" Target="http://ph.pe/" TargetMode="External"/><Relationship Id="rId120" Type="http://schemas.openxmlformats.org/officeDocument/2006/relationships/hyperlink" Target="http://ph.pe/" TargetMode="External"/><Relationship Id="rId358" Type="http://schemas.openxmlformats.org/officeDocument/2006/relationships/hyperlink" Target="http://sy.vi/" TargetMode="External"/><Relationship Id="rId162" Type="http://schemas.openxmlformats.org/officeDocument/2006/relationships/hyperlink" Target="http://ph.st/" TargetMode="External"/><Relationship Id="rId218" Type="http://schemas.openxmlformats.org/officeDocument/2006/relationships/hyperlink" Target="http://ph.pe/" TargetMode="External"/><Relationship Id="rId271" Type="http://schemas.openxmlformats.org/officeDocument/2006/relationships/hyperlink" Target="http://sy.vi/" TargetMode="External"/><Relationship Id="rId24" Type="http://schemas.openxmlformats.org/officeDocument/2006/relationships/hyperlink" Target="http://xy.se/" TargetMode="External"/><Relationship Id="rId66" Type="http://schemas.openxmlformats.org/officeDocument/2006/relationships/hyperlink" Target="http://er.pe/" TargetMode="External"/><Relationship Id="rId131" Type="http://schemas.openxmlformats.org/officeDocument/2006/relationships/hyperlink" Target="http://ph.st/" TargetMode="External"/><Relationship Id="rId327" Type="http://schemas.openxmlformats.org/officeDocument/2006/relationships/hyperlink" Target="http://eu.la/" TargetMode="External"/><Relationship Id="rId369" Type="http://schemas.openxmlformats.org/officeDocument/2006/relationships/hyperlink" Target="http://sy.to/" TargetMode="External"/><Relationship Id="rId173" Type="http://schemas.openxmlformats.org/officeDocument/2006/relationships/hyperlink" Target="http://ph.pe/" TargetMode="External"/><Relationship Id="rId229" Type="http://schemas.openxmlformats.org/officeDocument/2006/relationships/hyperlink" Target="http://ph.pe/" TargetMode="External"/><Relationship Id="rId380" Type="http://schemas.openxmlformats.org/officeDocument/2006/relationships/hyperlink" Target="http://sy.vi/" TargetMode="External"/><Relationship Id="rId240" Type="http://schemas.openxmlformats.org/officeDocument/2006/relationships/hyperlink" Target="http://ph.pe/" TargetMode="External"/><Relationship Id="rId35" Type="http://schemas.openxmlformats.org/officeDocument/2006/relationships/hyperlink" Target="http://xy.se/" TargetMode="External"/><Relationship Id="rId77" Type="http://schemas.openxmlformats.org/officeDocument/2006/relationships/hyperlink" Target="http://er.pe/" TargetMode="External"/><Relationship Id="rId100" Type="http://schemas.openxmlformats.org/officeDocument/2006/relationships/hyperlink" Target="http://ch.ve/" TargetMode="External"/><Relationship Id="rId282" Type="http://schemas.openxmlformats.org/officeDocument/2006/relationships/hyperlink" Target="http://sy.to/" TargetMode="External"/><Relationship Id="rId338" Type="http://schemas.openxmlformats.org/officeDocument/2006/relationships/hyperlink" Target="http://sy.vi/" TargetMode="External"/><Relationship Id="rId8" Type="http://schemas.openxmlformats.org/officeDocument/2006/relationships/hyperlink" Target="http://sp.sc/" TargetMode="External"/><Relationship Id="rId142" Type="http://schemas.openxmlformats.org/officeDocument/2006/relationships/hyperlink" Target="http://ph.pe/" TargetMode="External"/><Relationship Id="rId184" Type="http://schemas.openxmlformats.org/officeDocument/2006/relationships/hyperlink" Target="http://ph.pe/" TargetMode="External"/><Relationship Id="rId391" Type="http://schemas.microsoft.com/office/2017/10/relationships/threadedComment" Target="../threadedComments/threadedComment4.xml"/><Relationship Id="rId251" Type="http://schemas.openxmlformats.org/officeDocument/2006/relationships/hyperlink" Target="http://sy.vi/" TargetMode="External"/><Relationship Id="rId46" Type="http://schemas.openxmlformats.org/officeDocument/2006/relationships/hyperlink" Target="http://ch.ca/" TargetMode="External"/><Relationship Id="rId293" Type="http://schemas.openxmlformats.org/officeDocument/2006/relationships/hyperlink" Target="http://xy.se/" TargetMode="External"/><Relationship Id="rId307" Type="http://schemas.openxmlformats.org/officeDocument/2006/relationships/hyperlink" Target="http://ch.ne/" TargetMode="External"/><Relationship Id="rId349" Type="http://schemas.openxmlformats.org/officeDocument/2006/relationships/hyperlink" Target="http://eu.la/" TargetMode="External"/><Relationship Id="rId88" Type="http://schemas.openxmlformats.org/officeDocument/2006/relationships/hyperlink" Target="http://fa.ci/" TargetMode="External"/><Relationship Id="rId111" Type="http://schemas.openxmlformats.org/officeDocument/2006/relationships/hyperlink" Target="http://ph.pe/" TargetMode="External"/><Relationship Id="rId153" Type="http://schemas.openxmlformats.org/officeDocument/2006/relationships/hyperlink" Target="http://ph.st/" TargetMode="External"/><Relationship Id="rId195" Type="http://schemas.openxmlformats.org/officeDocument/2006/relationships/hyperlink" Target="http://ph.pe/" TargetMode="External"/><Relationship Id="rId209" Type="http://schemas.openxmlformats.org/officeDocument/2006/relationships/hyperlink" Target="http://ph.pe/" TargetMode="External"/><Relationship Id="rId360" Type="http://schemas.openxmlformats.org/officeDocument/2006/relationships/hyperlink" Target="http://sy.to/" TargetMode="External"/><Relationship Id="rId220" Type="http://schemas.openxmlformats.org/officeDocument/2006/relationships/hyperlink" Target="http://ph.pe/" TargetMode="External"/><Relationship Id="rId15" Type="http://schemas.openxmlformats.org/officeDocument/2006/relationships/hyperlink" Target="http://sy.vi/" TargetMode="External"/><Relationship Id="rId57" Type="http://schemas.openxmlformats.org/officeDocument/2006/relationships/hyperlink" Target="http://ch.ca/" TargetMode="External"/><Relationship Id="rId262" Type="http://schemas.openxmlformats.org/officeDocument/2006/relationships/hyperlink" Target="http://sy.to/" TargetMode="External"/><Relationship Id="rId318" Type="http://schemas.openxmlformats.org/officeDocument/2006/relationships/hyperlink" Target="http://sy.vi/" TargetMode="External"/><Relationship Id="rId99" Type="http://schemas.openxmlformats.org/officeDocument/2006/relationships/hyperlink" Target="http://ph.pe/" TargetMode="External"/><Relationship Id="rId122" Type="http://schemas.openxmlformats.org/officeDocument/2006/relationships/hyperlink" Target="http://ph.pe/" TargetMode="External"/><Relationship Id="rId164" Type="http://schemas.openxmlformats.org/officeDocument/2006/relationships/hyperlink" Target="http://ph.pe/" TargetMode="External"/><Relationship Id="rId371" Type="http://schemas.openxmlformats.org/officeDocument/2006/relationships/hyperlink" Target="http://sy.to/" TargetMode="External"/><Relationship Id="rId26" Type="http://schemas.openxmlformats.org/officeDocument/2006/relationships/hyperlink" Target="http://xy.se/" TargetMode="External"/><Relationship Id="rId231" Type="http://schemas.openxmlformats.org/officeDocument/2006/relationships/hyperlink" Target="http://ph.pe/" TargetMode="External"/><Relationship Id="rId273" Type="http://schemas.openxmlformats.org/officeDocument/2006/relationships/hyperlink" Target="http://sy.vi/" TargetMode="External"/><Relationship Id="rId329" Type="http://schemas.openxmlformats.org/officeDocument/2006/relationships/hyperlink" Target="http://da.al/" TargetMode="External"/><Relationship Id="rId68" Type="http://schemas.openxmlformats.org/officeDocument/2006/relationships/hyperlink" Target="http://er.pe/" TargetMode="External"/><Relationship Id="rId133" Type="http://schemas.openxmlformats.org/officeDocument/2006/relationships/hyperlink" Target="http://ph.pe/" TargetMode="External"/><Relationship Id="rId175" Type="http://schemas.openxmlformats.org/officeDocument/2006/relationships/hyperlink" Target="http://ph.pe/" TargetMode="External"/><Relationship Id="rId340" Type="http://schemas.openxmlformats.org/officeDocument/2006/relationships/hyperlink" Target="http://sc.py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cha.ne/" TargetMode="External"/><Relationship Id="rId2" Type="http://schemas.openxmlformats.org/officeDocument/2006/relationships/hyperlink" Target="http://eu.li/" TargetMode="External"/><Relationship Id="rId1" Type="http://schemas.openxmlformats.org/officeDocument/2006/relationships/hyperlink" Target="http://rh.ca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da.al/" TargetMode="External"/><Relationship Id="rId21" Type="http://schemas.openxmlformats.org/officeDocument/2006/relationships/hyperlink" Target="http://93_1_200921_c3b_p_ch.im/" TargetMode="External"/><Relationship Id="rId42" Type="http://schemas.openxmlformats.org/officeDocument/2006/relationships/hyperlink" Target="http://pl.am/" TargetMode="External"/><Relationship Id="rId47" Type="http://schemas.openxmlformats.org/officeDocument/2006/relationships/hyperlink" Target="http://er.si/" TargetMode="External"/><Relationship Id="rId63" Type="http://schemas.openxmlformats.org/officeDocument/2006/relationships/hyperlink" Target="http://er.ne/" TargetMode="External"/><Relationship Id="rId68" Type="http://schemas.openxmlformats.org/officeDocument/2006/relationships/hyperlink" Target="http://er.ar/" TargetMode="External"/><Relationship Id="rId84" Type="http://schemas.openxmlformats.org/officeDocument/2006/relationships/hyperlink" Target="http://ch.ve/" TargetMode="External"/><Relationship Id="rId16" Type="http://schemas.openxmlformats.org/officeDocument/2006/relationships/hyperlink" Target="http://pl.sc/" TargetMode="External"/><Relationship Id="rId11" Type="http://schemas.openxmlformats.org/officeDocument/2006/relationships/hyperlink" Target="http://93_1_200921_c3b_p_pa.pe/" TargetMode="External"/><Relationship Id="rId32" Type="http://schemas.openxmlformats.org/officeDocument/2006/relationships/hyperlink" Target="http://eu.co/" TargetMode="External"/><Relationship Id="rId37" Type="http://schemas.openxmlformats.org/officeDocument/2006/relationships/hyperlink" Target="http://100_1_230522_c3c_p_da.al/" TargetMode="External"/><Relationship Id="rId53" Type="http://schemas.openxmlformats.org/officeDocument/2006/relationships/hyperlink" Target="http://er.si/" TargetMode="External"/><Relationship Id="rId58" Type="http://schemas.openxmlformats.org/officeDocument/2006/relationships/hyperlink" Target="http://er.ar/" TargetMode="External"/><Relationship Id="rId74" Type="http://schemas.openxmlformats.org/officeDocument/2006/relationships/hyperlink" Target="http://er.ne/" TargetMode="External"/><Relationship Id="rId79" Type="http://schemas.openxmlformats.org/officeDocument/2006/relationships/hyperlink" Target="http://pl.al/" TargetMode="External"/><Relationship Id="rId5" Type="http://schemas.openxmlformats.org/officeDocument/2006/relationships/hyperlink" Target="http://80_4_020623_c25_p_pi.vi/" TargetMode="External"/><Relationship Id="rId19" Type="http://schemas.openxmlformats.org/officeDocument/2006/relationships/hyperlink" Target="http://93_1_200921_c3b_p_pi.no/" TargetMode="External"/><Relationship Id="rId14" Type="http://schemas.openxmlformats.org/officeDocument/2006/relationships/hyperlink" Target="http://pa.pe/" TargetMode="External"/><Relationship Id="rId22" Type="http://schemas.openxmlformats.org/officeDocument/2006/relationships/hyperlink" Target="http://ch.im/" TargetMode="External"/><Relationship Id="rId27" Type="http://schemas.openxmlformats.org/officeDocument/2006/relationships/hyperlink" Target="http://93_1_200921_c3b_p_eu.lu/" TargetMode="External"/><Relationship Id="rId30" Type="http://schemas.openxmlformats.org/officeDocument/2006/relationships/hyperlink" Target="http://eu.la/" TargetMode="External"/><Relationship Id="rId35" Type="http://schemas.openxmlformats.org/officeDocument/2006/relationships/hyperlink" Target="http://80_4_060722_c25_p_tr.pr/" TargetMode="External"/><Relationship Id="rId43" Type="http://schemas.openxmlformats.org/officeDocument/2006/relationships/hyperlink" Target="http://61_1_040523_c2x_p_me.au/" TargetMode="External"/><Relationship Id="rId48" Type="http://schemas.openxmlformats.org/officeDocument/2006/relationships/hyperlink" Target="http://er.ne/" TargetMode="External"/><Relationship Id="rId56" Type="http://schemas.openxmlformats.org/officeDocument/2006/relationships/hyperlink" Target="http://er.ne/" TargetMode="External"/><Relationship Id="rId64" Type="http://schemas.openxmlformats.org/officeDocument/2006/relationships/hyperlink" Target="http://er.ne/" TargetMode="External"/><Relationship Id="rId69" Type="http://schemas.openxmlformats.org/officeDocument/2006/relationships/hyperlink" Target="http://er.si/" TargetMode="External"/><Relationship Id="rId77" Type="http://schemas.openxmlformats.org/officeDocument/2006/relationships/hyperlink" Target="http://er.ne/" TargetMode="External"/><Relationship Id="rId8" Type="http://schemas.openxmlformats.org/officeDocument/2006/relationships/hyperlink" Target="http://sp.ru/" TargetMode="External"/><Relationship Id="rId51" Type="http://schemas.openxmlformats.org/officeDocument/2006/relationships/hyperlink" Target="http://er.ne/" TargetMode="External"/><Relationship Id="rId72" Type="http://schemas.openxmlformats.org/officeDocument/2006/relationships/hyperlink" Target="http://er.si/" TargetMode="External"/><Relationship Id="rId80" Type="http://schemas.openxmlformats.org/officeDocument/2006/relationships/hyperlink" Target="http://pi.no/" TargetMode="External"/><Relationship Id="rId85" Type="http://schemas.openxmlformats.org/officeDocument/2006/relationships/hyperlink" Target="http://ch.la/" TargetMode="External"/><Relationship Id="rId3" Type="http://schemas.openxmlformats.org/officeDocument/2006/relationships/hyperlink" Target="http://80_4_020623_c25_p_pi.vi/" TargetMode="External"/><Relationship Id="rId12" Type="http://schemas.openxmlformats.org/officeDocument/2006/relationships/hyperlink" Target="http://pa.pe/" TargetMode="External"/><Relationship Id="rId17" Type="http://schemas.openxmlformats.org/officeDocument/2006/relationships/hyperlink" Target="http://93_1_200921_c3b_p_me.me/" TargetMode="External"/><Relationship Id="rId25" Type="http://schemas.openxmlformats.org/officeDocument/2006/relationships/hyperlink" Target="http://93_1_200921_c3b_p_da.al/" TargetMode="External"/><Relationship Id="rId33" Type="http://schemas.openxmlformats.org/officeDocument/2006/relationships/hyperlink" Target="http://93_1_200921_c3b_p_eu.lu/" TargetMode="External"/><Relationship Id="rId38" Type="http://schemas.openxmlformats.org/officeDocument/2006/relationships/hyperlink" Target="http://da.al/" TargetMode="External"/><Relationship Id="rId46" Type="http://schemas.openxmlformats.org/officeDocument/2006/relationships/hyperlink" Target="http://er.si/" TargetMode="External"/><Relationship Id="rId59" Type="http://schemas.openxmlformats.org/officeDocument/2006/relationships/hyperlink" Target="http://er.ne/" TargetMode="External"/><Relationship Id="rId67" Type="http://schemas.openxmlformats.org/officeDocument/2006/relationships/hyperlink" Target="http://er.ar/" TargetMode="External"/><Relationship Id="rId20" Type="http://schemas.openxmlformats.org/officeDocument/2006/relationships/hyperlink" Target="http://pi.no/" TargetMode="External"/><Relationship Id="rId41" Type="http://schemas.openxmlformats.org/officeDocument/2006/relationships/hyperlink" Target="http://61_1_040523_c2x_p_pl.am/" TargetMode="External"/><Relationship Id="rId54" Type="http://schemas.openxmlformats.org/officeDocument/2006/relationships/hyperlink" Target="http://er.si/" TargetMode="External"/><Relationship Id="rId62" Type="http://schemas.openxmlformats.org/officeDocument/2006/relationships/hyperlink" Target="http://sc.br/" TargetMode="External"/><Relationship Id="rId70" Type="http://schemas.openxmlformats.org/officeDocument/2006/relationships/hyperlink" Target="http://er.si/" TargetMode="External"/><Relationship Id="rId75" Type="http://schemas.openxmlformats.org/officeDocument/2006/relationships/hyperlink" Target="http://er.ar/" TargetMode="External"/><Relationship Id="rId83" Type="http://schemas.openxmlformats.org/officeDocument/2006/relationships/hyperlink" Target="http://me.ma/" TargetMode="External"/><Relationship Id="rId1" Type="http://schemas.openxmlformats.org/officeDocument/2006/relationships/hyperlink" Target="http://80_4_020623_c25_p_pi.vi/" TargetMode="External"/><Relationship Id="rId6" Type="http://schemas.openxmlformats.org/officeDocument/2006/relationships/hyperlink" Target="http://pi.vi/" TargetMode="External"/><Relationship Id="rId15" Type="http://schemas.openxmlformats.org/officeDocument/2006/relationships/hyperlink" Target="http://93_1_200921_c3b_p_pl.sc/" TargetMode="External"/><Relationship Id="rId23" Type="http://schemas.openxmlformats.org/officeDocument/2006/relationships/hyperlink" Target="http://93_1_200921_c3b_p_ch.pr/" TargetMode="External"/><Relationship Id="rId28" Type="http://schemas.openxmlformats.org/officeDocument/2006/relationships/hyperlink" Target="http://eu.lu/" TargetMode="External"/><Relationship Id="rId36" Type="http://schemas.openxmlformats.org/officeDocument/2006/relationships/hyperlink" Target="http://tr.pr/" TargetMode="External"/><Relationship Id="rId49" Type="http://schemas.openxmlformats.org/officeDocument/2006/relationships/hyperlink" Target="http://er.si/" TargetMode="External"/><Relationship Id="rId57" Type="http://schemas.openxmlformats.org/officeDocument/2006/relationships/hyperlink" Target="http://er.ar/" TargetMode="External"/><Relationship Id="rId10" Type="http://schemas.openxmlformats.org/officeDocument/2006/relationships/hyperlink" Target="http://eu.co/" TargetMode="External"/><Relationship Id="rId31" Type="http://schemas.openxmlformats.org/officeDocument/2006/relationships/hyperlink" Target="http://93_1_200921_c3b_p_eu.co/" TargetMode="External"/><Relationship Id="rId44" Type="http://schemas.openxmlformats.org/officeDocument/2006/relationships/hyperlink" Target="http://me.au/" TargetMode="External"/><Relationship Id="rId52" Type="http://schemas.openxmlformats.org/officeDocument/2006/relationships/hyperlink" Target="http://er.si/" TargetMode="External"/><Relationship Id="rId60" Type="http://schemas.openxmlformats.org/officeDocument/2006/relationships/hyperlink" Target="http://er.ar/" TargetMode="External"/><Relationship Id="rId65" Type="http://schemas.openxmlformats.org/officeDocument/2006/relationships/hyperlink" Target="http://er.ar/" TargetMode="External"/><Relationship Id="rId73" Type="http://schemas.openxmlformats.org/officeDocument/2006/relationships/hyperlink" Target="http://er.ar/" TargetMode="External"/><Relationship Id="rId78" Type="http://schemas.openxmlformats.org/officeDocument/2006/relationships/hyperlink" Target="http://er.ne/" TargetMode="External"/><Relationship Id="rId81" Type="http://schemas.openxmlformats.org/officeDocument/2006/relationships/hyperlink" Target="http://pi.vi/" TargetMode="External"/><Relationship Id="rId4" Type="http://schemas.openxmlformats.org/officeDocument/2006/relationships/hyperlink" Target="http://pi.vi/" TargetMode="External"/><Relationship Id="rId9" Type="http://schemas.openxmlformats.org/officeDocument/2006/relationships/hyperlink" Target="http://93_1_200921_c3b_p_eu.co/" TargetMode="External"/><Relationship Id="rId13" Type="http://schemas.openxmlformats.org/officeDocument/2006/relationships/hyperlink" Target="http://93_1_200921_c3b_p_pa.pe/" TargetMode="External"/><Relationship Id="rId18" Type="http://schemas.openxmlformats.org/officeDocument/2006/relationships/hyperlink" Target="http://me.me/" TargetMode="External"/><Relationship Id="rId39" Type="http://schemas.openxmlformats.org/officeDocument/2006/relationships/hyperlink" Target="http://80_2_160623_c1y_p_sc.py/" TargetMode="External"/><Relationship Id="rId34" Type="http://schemas.openxmlformats.org/officeDocument/2006/relationships/hyperlink" Target="http://eu.lu/" TargetMode="External"/><Relationship Id="rId50" Type="http://schemas.openxmlformats.org/officeDocument/2006/relationships/hyperlink" Target="http://er.ar/" TargetMode="External"/><Relationship Id="rId55" Type="http://schemas.openxmlformats.org/officeDocument/2006/relationships/hyperlink" Target="http://er.ne/" TargetMode="External"/><Relationship Id="rId76" Type="http://schemas.openxmlformats.org/officeDocument/2006/relationships/hyperlink" Target="http://er.ne/" TargetMode="External"/><Relationship Id="rId7" Type="http://schemas.openxmlformats.org/officeDocument/2006/relationships/hyperlink" Target="http://83_1_220622_c2c_p_sp.ru/" TargetMode="External"/><Relationship Id="rId71" Type="http://schemas.openxmlformats.org/officeDocument/2006/relationships/hyperlink" Target="http://er.si/" TargetMode="External"/><Relationship Id="rId2" Type="http://schemas.openxmlformats.org/officeDocument/2006/relationships/hyperlink" Target="http://pi.vi/" TargetMode="External"/><Relationship Id="rId29" Type="http://schemas.openxmlformats.org/officeDocument/2006/relationships/hyperlink" Target="http://93_1_200921_c3b_p_eu.la/" TargetMode="External"/><Relationship Id="rId24" Type="http://schemas.openxmlformats.org/officeDocument/2006/relationships/hyperlink" Target="http://ch.pr/" TargetMode="External"/><Relationship Id="rId40" Type="http://schemas.openxmlformats.org/officeDocument/2006/relationships/hyperlink" Target="http://sc.py/" TargetMode="External"/><Relationship Id="rId45" Type="http://schemas.openxmlformats.org/officeDocument/2006/relationships/hyperlink" Target="http://er.ar/" TargetMode="External"/><Relationship Id="rId66" Type="http://schemas.openxmlformats.org/officeDocument/2006/relationships/hyperlink" Target="http://er.si/" TargetMode="External"/><Relationship Id="rId61" Type="http://schemas.openxmlformats.org/officeDocument/2006/relationships/hyperlink" Target="http://er.si/" TargetMode="External"/><Relationship Id="rId82" Type="http://schemas.openxmlformats.org/officeDocument/2006/relationships/hyperlink" Target="http://pl.am/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://sy.vi/" TargetMode="External"/><Relationship Id="rId299" Type="http://schemas.openxmlformats.org/officeDocument/2006/relationships/hyperlink" Target="http://er.ar/" TargetMode="External"/><Relationship Id="rId21" Type="http://schemas.openxmlformats.org/officeDocument/2006/relationships/hyperlink" Target="http://er.pe/" TargetMode="External"/><Relationship Id="rId63" Type="http://schemas.openxmlformats.org/officeDocument/2006/relationships/hyperlink" Target="http://la.la/" TargetMode="External"/><Relationship Id="rId159" Type="http://schemas.openxmlformats.org/officeDocument/2006/relationships/hyperlink" Target="http://ep.ba/" TargetMode="External"/><Relationship Id="rId324" Type="http://schemas.openxmlformats.org/officeDocument/2006/relationships/hyperlink" Target="http://27_1_200921_w_p_er.ar/" TargetMode="External"/><Relationship Id="rId366" Type="http://schemas.openxmlformats.org/officeDocument/2006/relationships/hyperlink" Target="http://31_1_230523_ho_p_ep.ni/" TargetMode="External"/><Relationship Id="rId170" Type="http://schemas.openxmlformats.org/officeDocument/2006/relationships/hyperlink" Target="http://xy.se/" TargetMode="External"/><Relationship Id="rId226" Type="http://schemas.openxmlformats.org/officeDocument/2006/relationships/hyperlink" Target="http://sy.to/" TargetMode="External"/><Relationship Id="rId268" Type="http://schemas.openxmlformats.org/officeDocument/2006/relationships/hyperlink" Target="http://11_1_230523_hu_p_me.au/" TargetMode="External"/><Relationship Id="rId32" Type="http://schemas.openxmlformats.org/officeDocument/2006/relationships/hyperlink" Target="http://ph.pe/" TargetMode="External"/><Relationship Id="rId74" Type="http://schemas.openxmlformats.org/officeDocument/2006/relationships/hyperlink" Target="http://xy.se/" TargetMode="External"/><Relationship Id="rId128" Type="http://schemas.openxmlformats.org/officeDocument/2006/relationships/hyperlink" Target="http://da.al/" TargetMode="External"/><Relationship Id="rId335" Type="http://schemas.openxmlformats.org/officeDocument/2006/relationships/hyperlink" Target="http://er.ne/" TargetMode="External"/><Relationship Id="rId377" Type="http://schemas.openxmlformats.org/officeDocument/2006/relationships/hyperlink" Target="http://pl.sc/" TargetMode="External"/><Relationship Id="rId5" Type="http://schemas.openxmlformats.org/officeDocument/2006/relationships/hyperlink" Target="http://sc.py/" TargetMode="External"/><Relationship Id="rId181" Type="http://schemas.openxmlformats.org/officeDocument/2006/relationships/hyperlink" Target="http://sy.to/" TargetMode="External"/><Relationship Id="rId237" Type="http://schemas.openxmlformats.org/officeDocument/2006/relationships/hyperlink" Target="http://da.al/" TargetMode="External"/><Relationship Id="rId402" Type="http://schemas.openxmlformats.org/officeDocument/2006/relationships/hyperlink" Target="http://27_1_200921_w_p_eu.st/" TargetMode="External"/><Relationship Id="rId279" Type="http://schemas.openxmlformats.org/officeDocument/2006/relationships/hyperlink" Target="http://er.ne/" TargetMode="External"/><Relationship Id="rId43" Type="http://schemas.openxmlformats.org/officeDocument/2006/relationships/hyperlink" Target="http://ep.ba/" TargetMode="External"/><Relationship Id="rId139" Type="http://schemas.openxmlformats.org/officeDocument/2006/relationships/hyperlink" Target="http://xy.se/" TargetMode="External"/><Relationship Id="rId290" Type="http://schemas.openxmlformats.org/officeDocument/2006/relationships/hyperlink" Target="http://39_1_250923_l_p_er.ne/" TargetMode="External"/><Relationship Id="rId304" Type="http://schemas.openxmlformats.org/officeDocument/2006/relationships/hyperlink" Target="http://14_1_260721_ham_p_er.ne/" TargetMode="External"/><Relationship Id="rId346" Type="http://schemas.openxmlformats.org/officeDocument/2006/relationships/hyperlink" Target="http://21_1_200921_a_p_er.ar/" TargetMode="External"/><Relationship Id="rId388" Type="http://schemas.openxmlformats.org/officeDocument/2006/relationships/hyperlink" Target="http://27_1_200921_w_p_pl.sc/" TargetMode="External"/><Relationship Id="rId85" Type="http://schemas.openxmlformats.org/officeDocument/2006/relationships/hyperlink" Target="http://la.la/" TargetMode="External"/><Relationship Id="rId150" Type="http://schemas.openxmlformats.org/officeDocument/2006/relationships/hyperlink" Target="http://da.al/" TargetMode="External"/><Relationship Id="rId192" Type="http://schemas.openxmlformats.org/officeDocument/2006/relationships/hyperlink" Target="http://da.al/" TargetMode="External"/><Relationship Id="rId206" Type="http://schemas.openxmlformats.org/officeDocument/2006/relationships/hyperlink" Target="http://sy.vi/" TargetMode="External"/><Relationship Id="rId248" Type="http://schemas.openxmlformats.org/officeDocument/2006/relationships/hyperlink" Target="http://sy.to/" TargetMode="External"/><Relationship Id="rId12" Type="http://schemas.openxmlformats.org/officeDocument/2006/relationships/hyperlink" Target="http://xy.se/" TargetMode="External"/><Relationship Id="rId108" Type="http://schemas.openxmlformats.org/officeDocument/2006/relationships/hyperlink" Target="http://sy.to/" TargetMode="External"/><Relationship Id="rId315" Type="http://schemas.openxmlformats.org/officeDocument/2006/relationships/hyperlink" Target="http://er.ne/" TargetMode="External"/><Relationship Id="rId357" Type="http://schemas.openxmlformats.org/officeDocument/2006/relationships/hyperlink" Target="http://pl.al/" TargetMode="External"/><Relationship Id="rId54" Type="http://schemas.openxmlformats.org/officeDocument/2006/relationships/hyperlink" Target="http://ep.ba/" TargetMode="External"/><Relationship Id="rId96" Type="http://schemas.openxmlformats.org/officeDocument/2006/relationships/hyperlink" Target="http://ph.pe/" TargetMode="External"/><Relationship Id="rId161" Type="http://schemas.openxmlformats.org/officeDocument/2006/relationships/hyperlink" Target="http://da.tr/" TargetMode="External"/><Relationship Id="rId217" Type="http://schemas.openxmlformats.org/officeDocument/2006/relationships/hyperlink" Target="http://sy.vi/" TargetMode="External"/><Relationship Id="rId399" Type="http://schemas.openxmlformats.org/officeDocument/2006/relationships/hyperlink" Target="http://ch.ve/" TargetMode="External"/><Relationship Id="rId259" Type="http://schemas.openxmlformats.org/officeDocument/2006/relationships/hyperlink" Target="http://ne.vi/" TargetMode="External"/><Relationship Id="rId23" Type="http://schemas.openxmlformats.org/officeDocument/2006/relationships/hyperlink" Target="http://er.pe/" TargetMode="External"/><Relationship Id="rId119" Type="http://schemas.openxmlformats.org/officeDocument/2006/relationships/hyperlink" Target="http://ep.ba/" TargetMode="External"/><Relationship Id="rId270" Type="http://schemas.openxmlformats.org/officeDocument/2006/relationships/hyperlink" Target="http://11_1_230523_hu_p_fa.ci/" TargetMode="External"/><Relationship Id="rId326" Type="http://schemas.openxmlformats.org/officeDocument/2006/relationships/hyperlink" Target="http://27_1_200921_w_p_er.ne/" TargetMode="External"/><Relationship Id="rId65" Type="http://schemas.openxmlformats.org/officeDocument/2006/relationships/hyperlink" Target="http://xy.se/" TargetMode="External"/><Relationship Id="rId130" Type="http://schemas.openxmlformats.org/officeDocument/2006/relationships/hyperlink" Target="http://da.al/" TargetMode="External"/><Relationship Id="rId368" Type="http://schemas.openxmlformats.org/officeDocument/2006/relationships/hyperlink" Target="http://39_1_230523_l_p_eu.am/" TargetMode="External"/><Relationship Id="rId172" Type="http://schemas.openxmlformats.org/officeDocument/2006/relationships/hyperlink" Target="http://xy.sy/" TargetMode="External"/><Relationship Id="rId228" Type="http://schemas.openxmlformats.org/officeDocument/2006/relationships/hyperlink" Target="http://sc.py/" TargetMode="External"/><Relationship Id="rId281" Type="http://schemas.openxmlformats.org/officeDocument/2006/relationships/hyperlink" Target="http://er.ar/" TargetMode="External"/><Relationship Id="rId337" Type="http://schemas.openxmlformats.org/officeDocument/2006/relationships/hyperlink" Target="http://er.ar/" TargetMode="External"/><Relationship Id="rId34" Type="http://schemas.openxmlformats.org/officeDocument/2006/relationships/hyperlink" Target="http://sc.py/" TargetMode="External"/><Relationship Id="rId76" Type="http://schemas.openxmlformats.org/officeDocument/2006/relationships/hyperlink" Target="http://xy.sy/" TargetMode="External"/><Relationship Id="rId141" Type="http://schemas.openxmlformats.org/officeDocument/2006/relationships/hyperlink" Target="http://la.la/" TargetMode="External"/><Relationship Id="rId379" Type="http://schemas.openxmlformats.org/officeDocument/2006/relationships/hyperlink" Target="http://pl.cl/" TargetMode="External"/><Relationship Id="rId7" Type="http://schemas.openxmlformats.org/officeDocument/2006/relationships/hyperlink" Target="http://sc.py/" TargetMode="External"/><Relationship Id="rId183" Type="http://schemas.openxmlformats.org/officeDocument/2006/relationships/hyperlink" Target="http://sy.vi/" TargetMode="External"/><Relationship Id="rId239" Type="http://schemas.openxmlformats.org/officeDocument/2006/relationships/hyperlink" Target="http://xa.co/" TargetMode="External"/><Relationship Id="rId390" Type="http://schemas.openxmlformats.org/officeDocument/2006/relationships/hyperlink" Target="http://27_1_200921_w_p_pl.al/" TargetMode="External"/><Relationship Id="rId404" Type="http://schemas.openxmlformats.org/officeDocument/2006/relationships/hyperlink" Target="http://5_1_310521_hac_p_pl.al/" TargetMode="External"/><Relationship Id="rId250" Type="http://schemas.openxmlformats.org/officeDocument/2006/relationships/hyperlink" Target="http://sy.to/" TargetMode="External"/><Relationship Id="rId292" Type="http://schemas.openxmlformats.org/officeDocument/2006/relationships/hyperlink" Target="http://31_2_170723_v_p_er.ar/" TargetMode="External"/><Relationship Id="rId306" Type="http://schemas.openxmlformats.org/officeDocument/2006/relationships/hyperlink" Target="http://14_1_260721_ham_p_er.ar/" TargetMode="External"/><Relationship Id="rId45" Type="http://schemas.openxmlformats.org/officeDocument/2006/relationships/hyperlink" Target="http://er.pe/" TargetMode="External"/><Relationship Id="rId87" Type="http://schemas.openxmlformats.org/officeDocument/2006/relationships/hyperlink" Target="http://ph.ci/" TargetMode="External"/><Relationship Id="rId110" Type="http://schemas.openxmlformats.org/officeDocument/2006/relationships/hyperlink" Target="http://sy.vi/" TargetMode="External"/><Relationship Id="rId348" Type="http://schemas.openxmlformats.org/officeDocument/2006/relationships/hyperlink" Target="http://35_1_200921_esc.b_p_xy.sy/" TargetMode="External"/><Relationship Id="rId152" Type="http://schemas.openxmlformats.org/officeDocument/2006/relationships/hyperlink" Target="http://fa.ci/" TargetMode="External"/><Relationship Id="rId194" Type="http://schemas.openxmlformats.org/officeDocument/2006/relationships/hyperlink" Target="http://sy.vi/" TargetMode="External"/><Relationship Id="rId208" Type="http://schemas.openxmlformats.org/officeDocument/2006/relationships/hyperlink" Target="http://xy.se/" TargetMode="External"/><Relationship Id="rId261" Type="http://schemas.openxmlformats.org/officeDocument/2006/relationships/hyperlink" Target="http://pl.sc/" TargetMode="External"/><Relationship Id="rId14" Type="http://schemas.openxmlformats.org/officeDocument/2006/relationships/hyperlink" Target="http://xy.se/" TargetMode="External"/><Relationship Id="rId56" Type="http://schemas.openxmlformats.org/officeDocument/2006/relationships/hyperlink" Target="http://xy.se/" TargetMode="External"/><Relationship Id="rId317" Type="http://schemas.openxmlformats.org/officeDocument/2006/relationships/hyperlink" Target="http://er.ar/" TargetMode="External"/><Relationship Id="rId359" Type="http://schemas.openxmlformats.org/officeDocument/2006/relationships/hyperlink" Target="http://pi.no/" TargetMode="External"/><Relationship Id="rId98" Type="http://schemas.openxmlformats.org/officeDocument/2006/relationships/hyperlink" Target="http://ph.ci/" TargetMode="External"/><Relationship Id="rId121" Type="http://schemas.openxmlformats.org/officeDocument/2006/relationships/hyperlink" Target="http://ch.bi/" TargetMode="External"/><Relationship Id="rId163" Type="http://schemas.openxmlformats.org/officeDocument/2006/relationships/hyperlink" Target="http://se.si/" TargetMode="External"/><Relationship Id="rId219" Type="http://schemas.openxmlformats.org/officeDocument/2006/relationships/hyperlink" Target="http://sy.vi/" TargetMode="External"/><Relationship Id="rId370" Type="http://schemas.openxmlformats.org/officeDocument/2006/relationships/hyperlink" Target="http://39_1_230523_l_p_pi.vi/" TargetMode="External"/><Relationship Id="rId230" Type="http://schemas.openxmlformats.org/officeDocument/2006/relationships/hyperlink" Target="http://sc.se/" TargetMode="External"/><Relationship Id="rId25" Type="http://schemas.openxmlformats.org/officeDocument/2006/relationships/hyperlink" Target="http://sp.sc/" TargetMode="External"/><Relationship Id="rId67" Type="http://schemas.openxmlformats.org/officeDocument/2006/relationships/hyperlink" Target="http://xy.sy/" TargetMode="External"/><Relationship Id="rId272" Type="http://schemas.openxmlformats.org/officeDocument/2006/relationships/hyperlink" Target="http://11_1_230523_hu_p_pa.re/" TargetMode="External"/><Relationship Id="rId328" Type="http://schemas.openxmlformats.org/officeDocument/2006/relationships/hyperlink" Target="http://27_1_200921_w_p_er.si/" TargetMode="External"/><Relationship Id="rId132" Type="http://schemas.openxmlformats.org/officeDocument/2006/relationships/hyperlink" Target="http://me.au/" TargetMode="External"/><Relationship Id="rId174" Type="http://schemas.openxmlformats.org/officeDocument/2006/relationships/hyperlink" Target="http://sy.vi/" TargetMode="External"/><Relationship Id="rId381" Type="http://schemas.openxmlformats.org/officeDocument/2006/relationships/hyperlink" Target="http://pl.al/" TargetMode="External"/><Relationship Id="rId241" Type="http://schemas.openxmlformats.org/officeDocument/2006/relationships/hyperlink" Target="http://ep.ni/" TargetMode="External"/><Relationship Id="rId36" Type="http://schemas.openxmlformats.org/officeDocument/2006/relationships/hyperlink" Target="http://xy.se/" TargetMode="External"/><Relationship Id="rId283" Type="http://schemas.openxmlformats.org/officeDocument/2006/relationships/hyperlink" Target="http://er.ar/" TargetMode="External"/><Relationship Id="rId339" Type="http://schemas.openxmlformats.org/officeDocument/2006/relationships/hyperlink" Target="http://er.ar/" TargetMode="External"/><Relationship Id="rId78" Type="http://schemas.openxmlformats.org/officeDocument/2006/relationships/hyperlink" Target="http://da.al/" TargetMode="External"/><Relationship Id="rId101" Type="http://schemas.openxmlformats.org/officeDocument/2006/relationships/hyperlink" Target="http://sy.vi/" TargetMode="External"/><Relationship Id="rId143" Type="http://schemas.openxmlformats.org/officeDocument/2006/relationships/hyperlink" Target="http://er.ne/" TargetMode="External"/><Relationship Id="rId185" Type="http://schemas.openxmlformats.org/officeDocument/2006/relationships/hyperlink" Target="http://se.si/" TargetMode="External"/><Relationship Id="rId350" Type="http://schemas.openxmlformats.org/officeDocument/2006/relationships/hyperlink" Target="http://35_1_200921_esc.b_p_pl.sc/" TargetMode="External"/><Relationship Id="rId406" Type="http://schemas.openxmlformats.org/officeDocument/2006/relationships/hyperlink" Target="http://5_1_310521_hac_p_pl.sc/" TargetMode="External"/><Relationship Id="rId9" Type="http://schemas.openxmlformats.org/officeDocument/2006/relationships/hyperlink" Target="http://sp.sc/" TargetMode="External"/><Relationship Id="rId210" Type="http://schemas.openxmlformats.org/officeDocument/2006/relationships/hyperlink" Target="http://fe.ru/" TargetMode="External"/><Relationship Id="rId392" Type="http://schemas.openxmlformats.org/officeDocument/2006/relationships/hyperlink" Target="http://11_1_050623_hu_p_tr.jo/" TargetMode="External"/><Relationship Id="rId252" Type="http://schemas.openxmlformats.org/officeDocument/2006/relationships/hyperlink" Target="http://sy.vi/" TargetMode="External"/><Relationship Id="rId294" Type="http://schemas.openxmlformats.org/officeDocument/2006/relationships/hyperlink" Target="http://11_1_230523_hu_p_pi.lu/" TargetMode="External"/><Relationship Id="rId308" Type="http://schemas.openxmlformats.org/officeDocument/2006/relationships/hyperlink" Target="http://14_1_041021_ham_p_er.ar/" TargetMode="External"/><Relationship Id="rId47" Type="http://schemas.openxmlformats.org/officeDocument/2006/relationships/hyperlink" Target="http://br.va/" TargetMode="External"/><Relationship Id="rId89" Type="http://schemas.openxmlformats.org/officeDocument/2006/relationships/hyperlink" Target="http://ph.pe/" TargetMode="External"/><Relationship Id="rId112" Type="http://schemas.openxmlformats.org/officeDocument/2006/relationships/hyperlink" Target="http://sy.vi/" TargetMode="External"/><Relationship Id="rId154" Type="http://schemas.openxmlformats.org/officeDocument/2006/relationships/hyperlink" Target="http://fa.ci/" TargetMode="External"/><Relationship Id="rId361" Type="http://schemas.openxmlformats.org/officeDocument/2006/relationships/hyperlink" Target="http://me.tr/" TargetMode="External"/><Relationship Id="rId196" Type="http://schemas.openxmlformats.org/officeDocument/2006/relationships/hyperlink" Target="http://sy.to/" TargetMode="External"/><Relationship Id="rId16" Type="http://schemas.openxmlformats.org/officeDocument/2006/relationships/hyperlink" Target="http://xy.se/" TargetMode="External"/><Relationship Id="rId221" Type="http://schemas.openxmlformats.org/officeDocument/2006/relationships/hyperlink" Target="http://sy.to/" TargetMode="External"/><Relationship Id="rId263" Type="http://schemas.openxmlformats.org/officeDocument/2006/relationships/hyperlink" Target="http://pi.vi/" TargetMode="External"/><Relationship Id="rId319" Type="http://schemas.openxmlformats.org/officeDocument/2006/relationships/hyperlink" Target="http://er.ne/" TargetMode="External"/><Relationship Id="rId58" Type="http://schemas.openxmlformats.org/officeDocument/2006/relationships/hyperlink" Target="http://da.al/" TargetMode="External"/><Relationship Id="rId123" Type="http://schemas.openxmlformats.org/officeDocument/2006/relationships/hyperlink" Target="http://xy.se/" TargetMode="External"/><Relationship Id="rId330" Type="http://schemas.openxmlformats.org/officeDocument/2006/relationships/hyperlink" Target="http://31_2_200921_v_p_er.ne/" TargetMode="External"/><Relationship Id="rId165" Type="http://schemas.openxmlformats.org/officeDocument/2006/relationships/hyperlink" Target="http://sy.vi/" TargetMode="External"/><Relationship Id="rId372" Type="http://schemas.openxmlformats.org/officeDocument/2006/relationships/hyperlink" Target="http://39_1_230523_l_p_ep.ni/" TargetMode="External"/><Relationship Id="rId232" Type="http://schemas.openxmlformats.org/officeDocument/2006/relationships/hyperlink" Target="http://sc.py/" TargetMode="External"/><Relationship Id="rId274" Type="http://schemas.openxmlformats.org/officeDocument/2006/relationships/hyperlink" Target="http://11_1_230523_hu_p_eu.co/" TargetMode="External"/><Relationship Id="rId27" Type="http://schemas.openxmlformats.org/officeDocument/2006/relationships/hyperlink" Target="http://ph.st/" TargetMode="External"/><Relationship Id="rId48" Type="http://schemas.openxmlformats.org/officeDocument/2006/relationships/hyperlink" Target="http://ep.ni/" TargetMode="External"/><Relationship Id="rId69" Type="http://schemas.openxmlformats.org/officeDocument/2006/relationships/hyperlink" Target="http://xy.se/" TargetMode="External"/><Relationship Id="rId113" Type="http://schemas.openxmlformats.org/officeDocument/2006/relationships/hyperlink" Target="http://sy.vi/" TargetMode="External"/><Relationship Id="rId134" Type="http://schemas.openxmlformats.org/officeDocument/2006/relationships/hyperlink" Target="http://sy.vi/" TargetMode="External"/><Relationship Id="rId320" Type="http://schemas.openxmlformats.org/officeDocument/2006/relationships/hyperlink" Target="http://21_1_041021_a_p_er.ne/" TargetMode="External"/><Relationship Id="rId80" Type="http://schemas.openxmlformats.org/officeDocument/2006/relationships/hyperlink" Target="http://da.tr/" TargetMode="External"/><Relationship Id="rId155" Type="http://schemas.openxmlformats.org/officeDocument/2006/relationships/hyperlink" Target="http://ep.ba/" TargetMode="External"/><Relationship Id="rId176" Type="http://schemas.openxmlformats.org/officeDocument/2006/relationships/hyperlink" Target="http://sy.vi/" TargetMode="External"/><Relationship Id="rId197" Type="http://schemas.openxmlformats.org/officeDocument/2006/relationships/hyperlink" Target="http://sy.vi/" TargetMode="External"/><Relationship Id="rId341" Type="http://schemas.openxmlformats.org/officeDocument/2006/relationships/hyperlink" Target="http://er.ne/" TargetMode="External"/><Relationship Id="rId362" Type="http://schemas.openxmlformats.org/officeDocument/2006/relationships/hyperlink" Target="http://31_1_230523_ho_p_me.tr/" TargetMode="External"/><Relationship Id="rId383" Type="http://schemas.openxmlformats.org/officeDocument/2006/relationships/hyperlink" Target="http://pl.cl/" TargetMode="External"/><Relationship Id="rId201" Type="http://schemas.openxmlformats.org/officeDocument/2006/relationships/hyperlink" Target="http://sy.to/" TargetMode="External"/><Relationship Id="rId222" Type="http://schemas.openxmlformats.org/officeDocument/2006/relationships/hyperlink" Target="http://sy.vi/" TargetMode="External"/><Relationship Id="rId243" Type="http://schemas.openxmlformats.org/officeDocument/2006/relationships/hyperlink" Target="http://me.ci/" TargetMode="External"/><Relationship Id="rId264" Type="http://schemas.openxmlformats.org/officeDocument/2006/relationships/hyperlink" Target="http://11_1_230523_hu_p_pi.vi/" TargetMode="External"/><Relationship Id="rId285" Type="http://schemas.openxmlformats.org/officeDocument/2006/relationships/hyperlink" Target="http://er.ar/" TargetMode="External"/><Relationship Id="rId17" Type="http://schemas.openxmlformats.org/officeDocument/2006/relationships/hyperlink" Target="http://ca.au/" TargetMode="External"/><Relationship Id="rId38" Type="http://schemas.openxmlformats.org/officeDocument/2006/relationships/hyperlink" Target="http://rh.ca/" TargetMode="External"/><Relationship Id="rId59" Type="http://schemas.openxmlformats.org/officeDocument/2006/relationships/hyperlink" Target="http://he.pe/" TargetMode="External"/><Relationship Id="rId103" Type="http://schemas.openxmlformats.org/officeDocument/2006/relationships/hyperlink" Target="http://xy.se/" TargetMode="External"/><Relationship Id="rId124" Type="http://schemas.openxmlformats.org/officeDocument/2006/relationships/hyperlink" Target="http://xy.sy/" TargetMode="External"/><Relationship Id="rId310" Type="http://schemas.openxmlformats.org/officeDocument/2006/relationships/hyperlink" Target="http://14_1_041021_ham_p_er.pe/" TargetMode="External"/><Relationship Id="rId70" Type="http://schemas.openxmlformats.org/officeDocument/2006/relationships/hyperlink" Target="http://fe.ru/" TargetMode="External"/><Relationship Id="rId91" Type="http://schemas.openxmlformats.org/officeDocument/2006/relationships/hyperlink" Target="http://ph.pe/" TargetMode="External"/><Relationship Id="rId145" Type="http://schemas.openxmlformats.org/officeDocument/2006/relationships/hyperlink" Target="http://ch.ar/" TargetMode="External"/><Relationship Id="rId166" Type="http://schemas.openxmlformats.org/officeDocument/2006/relationships/hyperlink" Target="http://me.ci/" TargetMode="External"/><Relationship Id="rId187" Type="http://schemas.openxmlformats.org/officeDocument/2006/relationships/hyperlink" Target="http://da.tr/" TargetMode="External"/><Relationship Id="rId331" Type="http://schemas.openxmlformats.org/officeDocument/2006/relationships/hyperlink" Target="http://er.ar/" TargetMode="External"/><Relationship Id="rId352" Type="http://schemas.openxmlformats.org/officeDocument/2006/relationships/hyperlink" Target="http://35_1_200921_esc.b_p_pl.al/" TargetMode="External"/><Relationship Id="rId373" Type="http://schemas.openxmlformats.org/officeDocument/2006/relationships/hyperlink" Target="http://fa.ci/" TargetMode="External"/><Relationship Id="rId394" Type="http://schemas.openxmlformats.org/officeDocument/2006/relationships/hyperlink" Target="http://11_1_050623_hu_p_pi.no/" TargetMode="External"/><Relationship Id="rId408" Type="http://schemas.openxmlformats.org/officeDocument/2006/relationships/hyperlink" Target="http://21_1_250923_erp_p_eu.st/" TargetMode="External"/><Relationship Id="rId1" Type="http://schemas.openxmlformats.org/officeDocument/2006/relationships/hyperlink" Target="http://xy.sy/" TargetMode="External"/><Relationship Id="rId212" Type="http://schemas.openxmlformats.org/officeDocument/2006/relationships/hyperlink" Target="http://ma.be/" TargetMode="External"/><Relationship Id="rId233" Type="http://schemas.openxmlformats.org/officeDocument/2006/relationships/hyperlink" Target="http://py.gr/" TargetMode="External"/><Relationship Id="rId254" Type="http://schemas.openxmlformats.org/officeDocument/2006/relationships/hyperlink" Target="http://sy.vi/" TargetMode="External"/><Relationship Id="rId28" Type="http://schemas.openxmlformats.org/officeDocument/2006/relationships/hyperlink" Target="http://ph.pe/" TargetMode="External"/><Relationship Id="rId49" Type="http://schemas.openxmlformats.org/officeDocument/2006/relationships/hyperlink" Target="http://fa.ci/" TargetMode="External"/><Relationship Id="rId114" Type="http://schemas.openxmlformats.org/officeDocument/2006/relationships/hyperlink" Target="http://sy.vi/" TargetMode="External"/><Relationship Id="rId275" Type="http://schemas.openxmlformats.org/officeDocument/2006/relationships/hyperlink" Target="http://da.al/" TargetMode="External"/><Relationship Id="rId296" Type="http://schemas.openxmlformats.org/officeDocument/2006/relationships/hyperlink" Target="http://11_1_230523_hu_p_pi.no/" TargetMode="External"/><Relationship Id="rId300" Type="http://schemas.openxmlformats.org/officeDocument/2006/relationships/hyperlink" Target="http://31_2_041021_v_p_er.ar/" TargetMode="External"/><Relationship Id="rId60" Type="http://schemas.openxmlformats.org/officeDocument/2006/relationships/hyperlink" Target="http://xy.se/" TargetMode="External"/><Relationship Id="rId81" Type="http://schemas.openxmlformats.org/officeDocument/2006/relationships/hyperlink" Target="http://da.al/" TargetMode="External"/><Relationship Id="rId135" Type="http://schemas.openxmlformats.org/officeDocument/2006/relationships/hyperlink" Target="http://xy.se/" TargetMode="External"/><Relationship Id="rId156" Type="http://schemas.openxmlformats.org/officeDocument/2006/relationships/hyperlink" Target="http://xy.se/" TargetMode="External"/><Relationship Id="rId177" Type="http://schemas.openxmlformats.org/officeDocument/2006/relationships/hyperlink" Target="http://sy.to/" TargetMode="External"/><Relationship Id="rId198" Type="http://schemas.openxmlformats.org/officeDocument/2006/relationships/hyperlink" Target="http://sy.to/" TargetMode="External"/><Relationship Id="rId321" Type="http://schemas.openxmlformats.org/officeDocument/2006/relationships/hyperlink" Target="http://er.ar/" TargetMode="External"/><Relationship Id="rId342" Type="http://schemas.openxmlformats.org/officeDocument/2006/relationships/hyperlink" Target="http://33_1_200921_s.a_p_er.ne/" TargetMode="External"/><Relationship Id="rId363" Type="http://schemas.openxmlformats.org/officeDocument/2006/relationships/hyperlink" Target="http://fa.ci/" TargetMode="External"/><Relationship Id="rId384" Type="http://schemas.openxmlformats.org/officeDocument/2006/relationships/hyperlink" Target="http://27_1_200921_w_p_pl.cl/" TargetMode="External"/><Relationship Id="rId202" Type="http://schemas.openxmlformats.org/officeDocument/2006/relationships/hyperlink" Target="http://sy.vi/" TargetMode="External"/><Relationship Id="rId223" Type="http://schemas.openxmlformats.org/officeDocument/2006/relationships/hyperlink" Target="http://sy.vi/" TargetMode="External"/><Relationship Id="rId244" Type="http://schemas.openxmlformats.org/officeDocument/2006/relationships/hyperlink" Target="http://sy.vi/" TargetMode="External"/><Relationship Id="rId18" Type="http://schemas.openxmlformats.org/officeDocument/2006/relationships/hyperlink" Target="http://sp.sc/" TargetMode="External"/><Relationship Id="rId39" Type="http://schemas.openxmlformats.org/officeDocument/2006/relationships/hyperlink" Target="http://ep.ba/" TargetMode="External"/><Relationship Id="rId265" Type="http://schemas.openxmlformats.org/officeDocument/2006/relationships/hyperlink" Target="http://me.la/" TargetMode="External"/><Relationship Id="rId286" Type="http://schemas.openxmlformats.org/officeDocument/2006/relationships/hyperlink" Target="http://5_1_170723_hac_p_er.ar/" TargetMode="External"/><Relationship Id="rId50" Type="http://schemas.openxmlformats.org/officeDocument/2006/relationships/hyperlink" Target="http://rh.ca/" TargetMode="External"/><Relationship Id="rId104" Type="http://schemas.openxmlformats.org/officeDocument/2006/relationships/hyperlink" Target="http://la.la/" TargetMode="External"/><Relationship Id="rId125" Type="http://schemas.openxmlformats.org/officeDocument/2006/relationships/hyperlink" Target="http://xy.sy/" TargetMode="External"/><Relationship Id="rId146" Type="http://schemas.openxmlformats.org/officeDocument/2006/relationships/hyperlink" Target="http://sc.py/" TargetMode="External"/><Relationship Id="rId167" Type="http://schemas.openxmlformats.org/officeDocument/2006/relationships/hyperlink" Target="http://xy.se/" TargetMode="External"/><Relationship Id="rId188" Type="http://schemas.openxmlformats.org/officeDocument/2006/relationships/hyperlink" Target="http://me.au/" TargetMode="External"/><Relationship Id="rId311" Type="http://schemas.openxmlformats.org/officeDocument/2006/relationships/hyperlink" Target="http://er.ne/" TargetMode="External"/><Relationship Id="rId332" Type="http://schemas.openxmlformats.org/officeDocument/2006/relationships/hyperlink" Target="http://31_2_200921_v_p_er.ar/" TargetMode="External"/><Relationship Id="rId353" Type="http://schemas.openxmlformats.org/officeDocument/2006/relationships/hyperlink" Target="http://pl.cl/" TargetMode="External"/><Relationship Id="rId374" Type="http://schemas.openxmlformats.org/officeDocument/2006/relationships/hyperlink" Target="http://39_1_230523_l_p_fa.ci/" TargetMode="External"/><Relationship Id="rId395" Type="http://schemas.openxmlformats.org/officeDocument/2006/relationships/hyperlink" Target="http://pi.no/" TargetMode="External"/><Relationship Id="rId409" Type="http://schemas.openxmlformats.org/officeDocument/2006/relationships/vmlDrawing" Target="../drawings/vmlDrawing6.vml"/><Relationship Id="rId71" Type="http://schemas.openxmlformats.org/officeDocument/2006/relationships/hyperlink" Target="http://xy.se/" TargetMode="External"/><Relationship Id="rId92" Type="http://schemas.openxmlformats.org/officeDocument/2006/relationships/hyperlink" Target="http://ph.pe/" TargetMode="External"/><Relationship Id="rId213" Type="http://schemas.openxmlformats.org/officeDocument/2006/relationships/hyperlink" Target="http://xy.se/" TargetMode="External"/><Relationship Id="rId234" Type="http://schemas.openxmlformats.org/officeDocument/2006/relationships/hyperlink" Target="http://ch.ve/" TargetMode="External"/><Relationship Id="rId2" Type="http://schemas.openxmlformats.org/officeDocument/2006/relationships/hyperlink" Target="http://xy.se/" TargetMode="External"/><Relationship Id="rId29" Type="http://schemas.openxmlformats.org/officeDocument/2006/relationships/hyperlink" Target="http://ph.pe/" TargetMode="External"/><Relationship Id="rId255" Type="http://schemas.openxmlformats.org/officeDocument/2006/relationships/hyperlink" Target="http://or.no/" TargetMode="External"/><Relationship Id="rId276" Type="http://schemas.openxmlformats.org/officeDocument/2006/relationships/hyperlink" Target="http://11_1_230523_hu_p_da.al/" TargetMode="External"/><Relationship Id="rId297" Type="http://schemas.openxmlformats.org/officeDocument/2006/relationships/hyperlink" Target="http://pl.pe/" TargetMode="External"/><Relationship Id="rId40" Type="http://schemas.openxmlformats.org/officeDocument/2006/relationships/hyperlink" Target="http://xy.sy/" TargetMode="External"/><Relationship Id="rId115" Type="http://schemas.openxmlformats.org/officeDocument/2006/relationships/hyperlink" Target="http://sy.to/" TargetMode="External"/><Relationship Id="rId136" Type="http://schemas.openxmlformats.org/officeDocument/2006/relationships/hyperlink" Target="http://me.au/" TargetMode="External"/><Relationship Id="rId157" Type="http://schemas.openxmlformats.org/officeDocument/2006/relationships/hyperlink" Target="http://ch.ne/" TargetMode="External"/><Relationship Id="rId178" Type="http://schemas.openxmlformats.org/officeDocument/2006/relationships/hyperlink" Target="http://sy.to/" TargetMode="External"/><Relationship Id="rId301" Type="http://schemas.openxmlformats.org/officeDocument/2006/relationships/hyperlink" Target="http://er.pe/" TargetMode="External"/><Relationship Id="rId322" Type="http://schemas.openxmlformats.org/officeDocument/2006/relationships/hyperlink" Target="http://21_1_041021_a_p_er.ar/" TargetMode="External"/><Relationship Id="rId343" Type="http://schemas.openxmlformats.org/officeDocument/2006/relationships/hyperlink" Target="http://er.pe/" TargetMode="External"/><Relationship Id="rId364" Type="http://schemas.openxmlformats.org/officeDocument/2006/relationships/hyperlink" Target="http://31_1_230523_ho_p_fa.ci/" TargetMode="External"/><Relationship Id="rId61" Type="http://schemas.openxmlformats.org/officeDocument/2006/relationships/hyperlink" Target="http://ep.ba/" TargetMode="External"/><Relationship Id="rId82" Type="http://schemas.openxmlformats.org/officeDocument/2006/relationships/hyperlink" Target="http://xy.se/" TargetMode="External"/><Relationship Id="rId199" Type="http://schemas.openxmlformats.org/officeDocument/2006/relationships/hyperlink" Target="http://sy.vi/" TargetMode="External"/><Relationship Id="rId203" Type="http://schemas.openxmlformats.org/officeDocument/2006/relationships/hyperlink" Target="http://sy.vi/" TargetMode="External"/><Relationship Id="rId385" Type="http://schemas.openxmlformats.org/officeDocument/2006/relationships/hyperlink" Target="http://me.me/" TargetMode="External"/><Relationship Id="rId19" Type="http://schemas.openxmlformats.org/officeDocument/2006/relationships/hyperlink" Target="http://ch.ar/" TargetMode="External"/><Relationship Id="rId224" Type="http://schemas.openxmlformats.org/officeDocument/2006/relationships/hyperlink" Target="http://sy.vi/" TargetMode="External"/><Relationship Id="rId245" Type="http://schemas.openxmlformats.org/officeDocument/2006/relationships/hyperlink" Target="http://sy.vi/" TargetMode="External"/><Relationship Id="rId266" Type="http://schemas.openxmlformats.org/officeDocument/2006/relationships/hyperlink" Target="http://11_1_230523_hu_p_me.la/" TargetMode="External"/><Relationship Id="rId287" Type="http://schemas.openxmlformats.org/officeDocument/2006/relationships/hyperlink" Target="http://er.ne/" TargetMode="External"/><Relationship Id="rId410" Type="http://schemas.openxmlformats.org/officeDocument/2006/relationships/comments" Target="../comments6.xml"/><Relationship Id="rId30" Type="http://schemas.openxmlformats.org/officeDocument/2006/relationships/hyperlink" Target="http://ph.ci/" TargetMode="External"/><Relationship Id="rId105" Type="http://schemas.openxmlformats.org/officeDocument/2006/relationships/hyperlink" Target="http://sy.to/" TargetMode="External"/><Relationship Id="rId126" Type="http://schemas.openxmlformats.org/officeDocument/2006/relationships/hyperlink" Target="http://sy.vi/" TargetMode="External"/><Relationship Id="rId147" Type="http://schemas.openxmlformats.org/officeDocument/2006/relationships/hyperlink" Target="http://eu.lu/" TargetMode="External"/><Relationship Id="rId168" Type="http://schemas.openxmlformats.org/officeDocument/2006/relationships/hyperlink" Target="http://sy.vi/" TargetMode="External"/><Relationship Id="rId312" Type="http://schemas.openxmlformats.org/officeDocument/2006/relationships/hyperlink" Target="http://14_1_200921_ham_p_er.ne/" TargetMode="External"/><Relationship Id="rId333" Type="http://schemas.openxmlformats.org/officeDocument/2006/relationships/hyperlink" Target="http://er.ne/" TargetMode="External"/><Relationship Id="rId354" Type="http://schemas.openxmlformats.org/officeDocument/2006/relationships/hyperlink" Target="http://21_1_041021_erp_p_pl.cl/" TargetMode="External"/><Relationship Id="rId51" Type="http://schemas.openxmlformats.org/officeDocument/2006/relationships/hyperlink" Target="http://he.pe/" TargetMode="External"/><Relationship Id="rId72" Type="http://schemas.openxmlformats.org/officeDocument/2006/relationships/hyperlink" Target="http://xy.se/" TargetMode="External"/><Relationship Id="rId93" Type="http://schemas.openxmlformats.org/officeDocument/2006/relationships/hyperlink" Target="http://ph.pe/" TargetMode="External"/><Relationship Id="rId189" Type="http://schemas.openxmlformats.org/officeDocument/2006/relationships/hyperlink" Target="http://xy.se/" TargetMode="External"/><Relationship Id="rId375" Type="http://schemas.openxmlformats.org/officeDocument/2006/relationships/hyperlink" Target="http://pl.sc/" TargetMode="External"/><Relationship Id="rId396" Type="http://schemas.openxmlformats.org/officeDocument/2006/relationships/hyperlink" Target="http://11_1_050623_hu_p_pi.no/" TargetMode="External"/><Relationship Id="rId3" Type="http://schemas.openxmlformats.org/officeDocument/2006/relationships/hyperlink" Target="http://er.pe/" TargetMode="External"/><Relationship Id="rId214" Type="http://schemas.openxmlformats.org/officeDocument/2006/relationships/hyperlink" Target="http://pa.re/" TargetMode="External"/><Relationship Id="rId235" Type="http://schemas.openxmlformats.org/officeDocument/2006/relationships/hyperlink" Target="http://xy.se/" TargetMode="External"/><Relationship Id="rId256" Type="http://schemas.openxmlformats.org/officeDocument/2006/relationships/hyperlink" Target="http://pi.vi/" TargetMode="External"/><Relationship Id="rId277" Type="http://schemas.openxmlformats.org/officeDocument/2006/relationships/hyperlink" Target="http://da.al/" TargetMode="External"/><Relationship Id="rId298" Type="http://schemas.openxmlformats.org/officeDocument/2006/relationships/hyperlink" Target="http://60_2_200921_be_p_pl.pe/" TargetMode="External"/><Relationship Id="rId400" Type="http://schemas.openxmlformats.org/officeDocument/2006/relationships/hyperlink" Target="http://27_1_200921_w_p_ch.ve/" TargetMode="External"/><Relationship Id="rId116" Type="http://schemas.openxmlformats.org/officeDocument/2006/relationships/hyperlink" Target="http://sy.to/" TargetMode="External"/><Relationship Id="rId137" Type="http://schemas.openxmlformats.org/officeDocument/2006/relationships/hyperlink" Target="http://me.au/" TargetMode="External"/><Relationship Id="rId158" Type="http://schemas.openxmlformats.org/officeDocument/2006/relationships/hyperlink" Target="http://la.la/" TargetMode="External"/><Relationship Id="rId302" Type="http://schemas.openxmlformats.org/officeDocument/2006/relationships/hyperlink" Target="http://31_2_041021_v_p_er.pe/" TargetMode="External"/><Relationship Id="rId323" Type="http://schemas.openxmlformats.org/officeDocument/2006/relationships/hyperlink" Target="http://er.ar/" TargetMode="External"/><Relationship Id="rId344" Type="http://schemas.openxmlformats.org/officeDocument/2006/relationships/hyperlink" Target="http://14_1_280621_ham_p_er.pe/" TargetMode="External"/><Relationship Id="rId20" Type="http://schemas.openxmlformats.org/officeDocument/2006/relationships/hyperlink" Target="http://sy.to/" TargetMode="External"/><Relationship Id="rId41" Type="http://schemas.openxmlformats.org/officeDocument/2006/relationships/hyperlink" Target="http://xy.se/" TargetMode="External"/><Relationship Id="rId62" Type="http://schemas.openxmlformats.org/officeDocument/2006/relationships/hyperlink" Target="http://xy.sy/" TargetMode="External"/><Relationship Id="rId83" Type="http://schemas.openxmlformats.org/officeDocument/2006/relationships/hyperlink" Target="http://xy.sy/" TargetMode="External"/><Relationship Id="rId179" Type="http://schemas.openxmlformats.org/officeDocument/2006/relationships/hyperlink" Target="http://sy.vi/" TargetMode="External"/><Relationship Id="rId365" Type="http://schemas.openxmlformats.org/officeDocument/2006/relationships/hyperlink" Target="http://ep.ni/" TargetMode="External"/><Relationship Id="rId386" Type="http://schemas.openxmlformats.org/officeDocument/2006/relationships/hyperlink" Target="http://27_1_200921_w_p_me.me/" TargetMode="External"/><Relationship Id="rId190" Type="http://schemas.openxmlformats.org/officeDocument/2006/relationships/hyperlink" Target="http://xy.se/" TargetMode="External"/><Relationship Id="rId204" Type="http://schemas.openxmlformats.org/officeDocument/2006/relationships/hyperlink" Target="http://sy.to/" TargetMode="External"/><Relationship Id="rId225" Type="http://schemas.openxmlformats.org/officeDocument/2006/relationships/hyperlink" Target="http://sy.vi/" TargetMode="External"/><Relationship Id="rId246" Type="http://schemas.openxmlformats.org/officeDocument/2006/relationships/hyperlink" Target="http://sy.to/" TargetMode="External"/><Relationship Id="rId267" Type="http://schemas.openxmlformats.org/officeDocument/2006/relationships/hyperlink" Target="http://me.au/" TargetMode="External"/><Relationship Id="rId288" Type="http://schemas.openxmlformats.org/officeDocument/2006/relationships/hyperlink" Target="http://5_1_170723_hac_p_er.ne/" TargetMode="External"/><Relationship Id="rId411" Type="http://schemas.microsoft.com/office/2017/10/relationships/threadedComment" Target="../threadedComments/threadedComment5.xml"/><Relationship Id="rId106" Type="http://schemas.openxmlformats.org/officeDocument/2006/relationships/hyperlink" Target="http://sy.to/" TargetMode="External"/><Relationship Id="rId127" Type="http://schemas.openxmlformats.org/officeDocument/2006/relationships/hyperlink" Target="http://rh.ca/" TargetMode="External"/><Relationship Id="rId313" Type="http://schemas.openxmlformats.org/officeDocument/2006/relationships/hyperlink" Target="http://er.si/" TargetMode="External"/><Relationship Id="rId10" Type="http://schemas.openxmlformats.org/officeDocument/2006/relationships/hyperlink" Target="http://xy.se/" TargetMode="External"/><Relationship Id="rId31" Type="http://schemas.openxmlformats.org/officeDocument/2006/relationships/hyperlink" Target="http://ph.ci/" TargetMode="External"/><Relationship Id="rId52" Type="http://schemas.openxmlformats.org/officeDocument/2006/relationships/hyperlink" Target="http://ch.ca/" TargetMode="External"/><Relationship Id="rId73" Type="http://schemas.openxmlformats.org/officeDocument/2006/relationships/hyperlink" Target="http://xy.se/" TargetMode="External"/><Relationship Id="rId94" Type="http://schemas.openxmlformats.org/officeDocument/2006/relationships/hyperlink" Target="http://ph.pe/" TargetMode="External"/><Relationship Id="rId148" Type="http://schemas.openxmlformats.org/officeDocument/2006/relationships/hyperlink" Target="http://sy.vi/" TargetMode="External"/><Relationship Id="rId169" Type="http://schemas.openxmlformats.org/officeDocument/2006/relationships/hyperlink" Target="http://xy.se/" TargetMode="External"/><Relationship Id="rId334" Type="http://schemas.openxmlformats.org/officeDocument/2006/relationships/hyperlink" Target="http://16_1_200921_n_p_er.ne/" TargetMode="External"/><Relationship Id="rId355" Type="http://schemas.openxmlformats.org/officeDocument/2006/relationships/hyperlink" Target="http://ch.ve/" TargetMode="External"/><Relationship Id="rId376" Type="http://schemas.openxmlformats.org/officeDocument/2006/relationships/hyperlink" Target="http://27_1_200921_w_p_pl.sc/" TargetMode="External"/><Relationship Id="rId397" Type="http://schemas.openxmlformats.org/officeDocument/2006/relationships/hyperlink" Target="http://ch.ve/" TargetMode="External"/><Relationship Id="rId4" Type="http://schemas.openxmlformats.org/officeDocument/2006/relationships/hyperlink" Target="http://er.si/" TargetMode="External"/><Relationship Id="rId180" Type="http://schemas.openxmlformats.org/officeDocument/2006/relationships/hyperlink" Target="http://sy.to/" TargetMode="External"/><Relationship Id="rId215" Type="http://schemas.openxmlformats.org/officeDocument/2006/relationships/hyperlink" Target="http://sy.vi/" TargetMode="External"/><Relationship Id="rId236" Type="http://schemas.openxmlformats.org/officeDocument/2006/relationships/hyperlink" Target="http://xy.se/" TargetMode="External"/><Relationship Id="rId257" Type="http://schemas.openxmlformats.org/officeDocument/2006/relationships/hyperlink" Target="http://pl.am/" TargetMode="External"/><Relationship Id="rId278" Type="http://schemas.openxmlformats.org/officeDocument/2006/relationships/hyperlink" Target="http://11_1_230523_hu_p_da.al/" TargetMode="External"/><Relationship Id="rId401" Type="http://schemas.openxmlformats.org/officeDocument/2006/relationships/hyperlink" Target="http://eu.st/" TargetMode="External"/><Relationship Id="rId303" Type="http://schemas.openxmlformats.org/officeDocument/2006/relationships/hyperlink" Target="http://er.ne/" TargetMode="External"/><Relationship Id="rId42" Type="http://schemas.openxmlformats.org/officeDocument/2006/relationships/hyperlink" Target="http://xy.se/" TargetMode="External"/><Relationship Id="rId84" Type="http://schemas.openxmlformats.org/officeDocument/2006/relationships/hyperlink" Target="http://br.va/" TargetMode="External"/><Relationship Id="rId138" Type="http://schemas.openxmlformats.org/officeDocument/2006/relationships/hyperlink" Target="http://xy.se/" TargetMode="External"/><Relationship Id="rId345" Type="http://schemas.openxmlformats.org/officeDocument/2006/relationships/hyperlink" Target="http://er.ar/" TargetMode="External"/><Relationship Id="rId387" Type="http://schemas.openxmlformats.org/officeDocument/2006/relationships/hyperlink" Target="http://pl.sc/" TargetMode="External"/><Relationship Id="rId191" Type="http://schemas.openxmlformats.org/officeDocument/2006/relationships/hyperlink" Target="http://xy.se/" TargetMode="External"/><Relationship Id="rId205" Type="http://schemas.openxmlformats.org/officeDocument/2006/relationships/hyperlink" Target="http://sy.vi/" TargetMode="External"/><Relationship Id="rId247" Type="http://schemas.openxmlformats.org/officeDocument/2006/relationships/hyperlink" Target="http://sy.vi/" TargetMode="External"/><Relationship Id="rId107" Type="http://schemas.openxmlformats.org/officeDocument/2006/relationships/hyperlink" Target="http://sy.vi/" TargetMode="External"/><Relationship Id="rId289" Type="http://schemas.openxmlformats.org/officeDocument/2006/relationships/hyperlink" Target="http://er.ne/" TargetMode="External"/><Relationship Id="rId11" Type="http://schemas.openxmlformats.org/officeDocument/2006/relationships/hyperlink" Target="http://xy.se/" TargetMode="External"/><Relationship Id="rId53" Type="http://schemas.openxmlformats.org/officeDocument/2006/relationships/hyperlink" Target="http://sp.sc/" TargetMode="External"/><Relationship Id="rId149" Type="http://schemas.openxmlformats.org/officeDocument/2006/relationships/hyperlink" Target="http://da.al/" TargetMode="External"/><Relationship Id="rId314" Type="http://schemas.openxmlformats.org/officeDocument/2006/relationships/hyperlink" Target="http://14_1_200921_ham_p_er.si/" TargetMode="External"/><Relationship Id="rId356" Type="http://schemas.openxmlformats.org/officeDocument/2006/relationships/hyperlink" Target="http://21_1_041021_erp_p_ch.ve/" TargetMode="External"/><Relationship Id="rId398" Type="http://schemas.openxmlformats.org/officeDocument/2006/relationships/hyperlink" Target="http://27_1_200921_w_p_ch.ve/" TargetMode="External"/><Relationship Id="rId95" Type="http://schemas.openxmlformats.org/officeDocument/2006/relationships/hyperlink" Target="http://ph.st/" TargetMode="External"/><Relationship Id="rId160" Type="http://schemas.openxmlformats.org/officeDocument/2006/relationships/hyperlink" Target="http://da.al/" TargetMode="External"/><Relationship Id="rId216" Type="http://schemas.openxmlformats.org/officeDocument/2006/relationships/hyperlink" Target="http://sy.vi/" TargetMode="External"/><Relationship Id="rId258" Type="http://schemas.openxmlformats.org/officeDocument/2006/relationships/hyperlink" Target="http://11_1_230523_hu_p_pl.am/" TargetMode="External"/><Relationship Id="rId22" Type="http://schemas.openxmlformats.org/officeDocument/2006/relationships/hyperlink" Target="http://er.pe/" TargetMode="External"/><Relationship Id="rId64" Type="http://schemas.openxmlformats.org/officeDocument/2006/relationships/hyperlink" Target="http://xy.se/" TargetMode="External"/><Relationship Id="rId118" Type="http://schemas.openxmlformats.org/officeDocument/2006/relationships/hyperlink" Target="http://he.tr/" TargetMode="External"/><Relationship Id="rId325" Type="http://schemas.openxmlformats.org/officeDocument/2006/relationships/hyperlink" Target="http://er.ne/" TargetMode="External"/><Relationship Id="rId367" Type="http://schemas.openxmlformats.org/officeDocument/2006/relationships/hyperlink" Target="http://eu.am/" TargetMode="External"/><Relationship Id="rId171" Type="http://schemas.openxmlformats.org/officeDocument/2006/relationships/hyperlink" Target="http://xy.sy/" TargetMode="External"/><Relationship Id="rId227" Type="http://schemas.openxmlformats.org/officeDocument/2006/relationships/hyperlink" Target="http://sy.vi/" TargetMode="External"/><Relationship Id="rId269" Type="http://schemas.openxmlformats.org/officeDocument/2006/relationships/hyperlink" Target="http://fa.ci/" TargetMode="External"/><Relationship Id="rId33" Type="http://schemas.openxmlformats.org/officeDocument/2006/relationships/hyperlink" Target="http://ph.pe/" TargetMode="External"/><Relationship Id="rId129" Type="http://schemas.openxmlformats.org/officeDocument/2006/relationships/hyperlink" Target="http://xy.sy/" TargetMode="External"/><Relationship Id="rId280" Type="http://schemas.openxmlformats.org/officeDocument/2006/relationships/hyperlink" Target="http://26_1_170723_h_p_er.ne/" TargetMode="External"/><Relationship Id="rId336" Type="http://schemas.openxmlformats.org/officeDocument/2006/relationships/hyperlink" Target="http://16_1_041021_n_p_er.ne/" TargetMode="External"/><Relationship Id="rId75" Type="http://schemas.openxmlformats.org/officeDocument/2006/relationships/hyperlink" Target="http://er.se/" TargetMode="External"/><Relationship Id="rId140" Type="http://schemas.openxmlformats.org/officeDocument/2006/relationships/hyperlink" Target="http://fe.cu/" TargetMode="External"/><Relationship Id="rId182" Type="http://schemas.openxmlformats.org/officeDocument/2006/relationships/hyperlink" Target="http://xy.se/" TargetMode="External"/><Relationship Id="rId378" Type="http://schemas.openxmlformats.org/officeDocument/2006/relationships/hyperlink" Target="http://27_1_200921_w_p_pl.sc/" TargetMode="External"/><Relationship Id="rId403" Type="http://schemas.openxmlformats.org/officeDocument/2006/relationships/hyperlink" Target="http://pl.al/" TargetMode="External"/><Relationship Id="rId6" Type="http://schemas.openxmlformats.org/officeDocument/2006/relationships/hyperlink" Target="http://sc.py/" TargetMode="External"/><Relationship Id="rId238" Type="http://schemas.openxmlformats.org/officeDocument/2006/relationships/hyperlink" Target="http://sc.py/" TargetMode="External"/><Relationship Id="rId291" Type="http://schemas.openxmlformats.org/officeDocument/2006/relationships/hyperlink" Target="http://er.ar/" TargetMode="External"/><Relationship Id="rId305" Type="http://schemas.openxmlformats.org/officeDocument/2006/relationships/hyperlink" Target="http://er.ar/" TargetMode="External"/><Relationship Id="rId347" Type="http://schemas.openxmlformats.org/officeDocument/2006/relationships/hyperlink" Target="http://xy.sy/" TargetMode="External"/><Relationship Id="rId44" Type="http://schemas.openxmlformats.org/officeDocument/2006/relationships/hyperlink" Target="http://xy.sy/" TargetMode="External"/><Relationship Id="rId86" Type="http://schemas.openxmlformats.org/officeDocument/2006/relationships/hyperlink" Target="http://xy.sy/" TargetMode="External"/><Relationship Id="rId151" Type="http://schemas.openxmlformats.org/officeDocument/2006/relationships/hyperlink" Target="http://sc.py/" TargetMode="External"/><Relationship Id="rId389" Type="http://schemas.openxmlformats.org/officeDocument/2006/relationships/hyperlink" Target="http://pl.al/" TargetMode="External"/><Relationship Id="rId193" Type="http://schemas.openxmlformats.org/officeDocument/2006/relationships/hyperlink" Target="http://sy.vi/" TargetMode="External"/><Relationship Id="rId207" Type="http://schemas.openxmlformats.org/officeDocument/2006/relationships/hyperlink" Target="http://xa.co/" TargetMode="External"/><Relationship Id="rId249" Type="http://schemas.openxmlformats.org/officeDocument/2006/relationships/hyperlink" Target="http://sy.vi/" TargetMode="External"/><Relationship Id="rId13" Type="http://schemas.openxmlformats.org/officeDocument/2006/relationships/hyperlink" Target="http://xy.se/" TargetMode="External"/><Relationship Id="rId109" Type="http://schemas.openxmlformats.org/officeDocument/2006/relationships/hyperlink" Target="http://sy.vi/" TargetMode="External"/><Relationship Id="rId260" Type="http://schemas.openxmlformats.org/officeDocument/2006/relationships/hyperlink" Target="http://11_1_230523_hu_p_ne.vi/" TargetMode="External"/><Relationship Id="rId316" Type="http://schemas.openxmlformats.org/officeDocument/2006/relationships/hyperlink" Target="http://29_1_041021_g_p_er.ne/" TargetMode="External"/><Relationship Id="rId55" Type="http://schemas.openxmlformats.org/officeDocument/2006/relationships/hyperlink" Target="http://ep.ba/" TargetMode="External"/><Relationship Id="rId97" Type="http://schemas.openxmlformats.org/officeDocument/2006/relationships/hyperlink" Target="http://ph.pe/" TargetMode="External"/><Relationship Id="rId120" Type="http://schemas.openxmlformats.org/officeDocument/2006/relationships/hyperlink" Target="http://ch.ca/" TargetMode="External"/><Relationship Id="rId358" Type="http://schemas.openxmlformats.org/officeDocument/2006/relationships/hyperlink" Target="http://59_1_041021_h_p_pl.al/" TargetMode="External"/><Relationship Id="rId162" Type="http://schemas.openxmlformats.org/officeDocument/2006/relationships/hyperlink" Target="http://se.si/" TargetMode="External"/><Relationship Id="rId218" Type="http://schemas.openxmlformats.org/officeDocument/2006/relationships/hyperlink" Target="http://sy.to/" TargetMode="External"/><Relationship Id="rId271" Type="http://schemas.openxmlformats.org/officeDocument/2006/relationships/hyperlink" Target="http://pa.re/" TargetMode="External"/><Relationship Id="rId24" Type="http://schemas.openxmlformats.org/officeDocument/2006/relationships/hyperlink" Target="http://sp.sc/" TargetMode="External"/><Relationship Id="rId66" Type="http://schemas.openxmlformats.org/officeDocument/2006/relationships/hyperlink" Target="http://xa.co/" TargetMode="External"/><Relationship Id="rId131" Type="http://schemas.openxmlformats.org/officeDocument/2006/relationships/hyperlink" Target="http://xy.se/" TargetMode="External"/><Relationship Id="rId327" Type="http://schemas.openxmlformats.org/officeDocument/2006/relationships/hyperlink" Target="http://er.si/" TargetMode="External"/><Relationship Id="rId369" Type="http://schemas.openxmlformats.org/officeDocument/2006/relationships/hyperlink" Target="http://pi.vi/" TargetMode="External"/><Relationship Id="rId173" Type="http://schemas.openxmlformats.org/officeDocument/2006/relationships/hyperlink" Target="http://sy.to/" TargetMode="External"/><Relationship Id="rId229" Type="http://schemas.openxmlformats.org/officeDocument/2006/relationships/hyperlink" Target="http://sc.py/" TargetMode="External"/><Relationship Id="rId380" Type="http://schemas.openxmlformats.org/officeDocument/2006/relationships/hyperlink" Target="http://27_1_200921_w_p_pl.cl/" TargetMode="External"/><Relationship Id="rId240" Type="http://schemas.openxmlformats.org/officeDocument/2006/relationships/hyperlink" Target="http://br.la/" TargetMode="External"/><Relationship Id="rId35" Type="http://schemas.openxmlformats.org/officeDocument/2006/relationships/hyperlink" Target="http://ma.be/" TargetMode="External"/><Relationship Id="rId77" Type="http://schemas.openxmlformats.org/officeDocument/2006/relationships/hyperlink" Target="http://xy.se/" TargetMode="External"/><Relationship Id="rId100" Type="http://schemas.openxmlformats.org/officeDocument/2006/relationships/hyperlink" Target="http://se.si/" TargetMode="External"/><Relationship Id="rId282" Type="http://schemas.openxmlformats.org/officeDocument/2006/relationships/hyperlink" Target="http://26_1_170723_h_p_er.ar/" TargetMode="External"/><Relationship Id="rId338" Type="http://schemas.openxmlformats.org/officeDocument/2006/relationships/hyperlink" Target="http://16_1_041021_n_p_er.ar/" TargetMode="External"/><Relationship Id="rId8" Type="http://schemas.openxmlformats.org/officeDocument/2006/relationships/hyperlink" Target="http://sc.py/" TargetMode="External"/><Relationship Id="rId142" Type="http://schemas.openxmlformats.org/officeDocument/2006/relationships/hyperlink" Target="http://er.ne/" TargetMode="External"/><Relationship Id="rId184" Type="http://schemas.openxmlformats.org/officeDocument/2006/relationships/hyperlink" Target="http://xy.se/" TargetMode="External"/><Relationship Id="rId391" Type="http://schemas.openxmlformats.org/officeDocument/2006/relationships/hyperlink" Target="http://tr.jo/" TargetMode="External"/><Relationship Id="rId405" Type="http://schemas.openxmlformats.org/officeDocument/2006/relationships/hyperlink" Target="http://pl.sc/" TargetMode="External"/><Relationship Id="rId251" Type="http://schemas.openxmlformats.org/officeDocument/2006/relationships/hyperlink" Target="http://sy.vi/" TargetMode="External"/><Relationship Id="rId46" Type="http://schemas.openxmlformats.org/officeDocument/2006/relationships/hyperlink" Target="http://da.tr/" TargetMode="External"/><Relationship Id="rId293" Type="http://schemas.openxmlformats.org/officeDocument/2006/relationships/hyperlink" Target="http://pi.lu/" TargetMode="External"/><Relationship Id="rId307" Type="http://schemas.openxmlformats.org/officeDocument/2006/relationships/hyperlink" Target="http://er.ar/" TargetMode="External"/><Relationship Id="rId349" Type="http://schemas.openxmlformats.org/officeDocument/2006/relationships/hyperlink" Target="http://pl.sc/" TargetMode="External"/><Relationship Id="rId88" Type="http://schemas.openxmlformats.org/officeDocument/2006/relationships/hyperlink" Target="http://ph.pe/" TargetMode="External"/><Relationship Id="rId111" Type="http://schemas.openxmlformats.org/officeDocument/2006/relationships/hyperlink" Target="http://sy.to/" TargetMode="External"/><Relationship Id="rId153" Type="http://schemas.openxmlformats.org/officeDocument/2006/relationships/hyperlink" Target="http://da.al/" TargetMode="External"/><Relationship Id="rId195" Type="http://schemas.openxmlformats.org/officeDocument/2006/relationships/hyperlink" Target="http://xy.se/" TargetMode="External"/><Relationship Id="rId209" Type="http://schemas.openxmlformats.org/officeDocument/2006/relationships/hyperlink" Target="http://da.tr/" TargetMode="External"/><Relationship Id="rId360" Type="http://schemas.openxmlformats.org/officeDocument/2006/relationships/hyperlink" Target="http://31_1_230523_ho_p_pi.no/" TargetMode="External"/><Relationship Id="rId220" Type="http://schemas.openxmlformats.org/officeDocument/2006/relationships/hyperlink" Target="http://sy.to/" TargetMode="External"/><Relationship Id="rId15" Type="http://schemas.openxmlformats.org/officeDocument/2006/relationships/hyperlink" Target="http://he.pe/" TargetMode="External"/><Relationship Id="rId57" Type="http://schemas.openxmlformats.org/officeDocument/2006/relationships/hyperlink" Target="http://xy.se/" TargetMode="External"/><Relationship Id="rId262" Type="http://schemas.openxmlformats.org/officeDocument/2006/relationships/hyperlink" Target="http://11_1_230523_hu_p_pl.sc/" TargetMode="External"/><Relationship Id="rId318" Type="http://schemas.openxmlformats.org/officeDocument/2006/relationships/hyperlink" Target="http://11_1_041021_hu_p_er.ar/" TargetMode="External"/><Relationship Id="rId99" Type="http://schemas.openxmlformats.org/officeDocument/2006/relationships/hyperlink" Target="http://se.si/" TargetMode="External"/><Relationship Id="rId122" Type="http://schemas.openxmlformats.org/officeDocument/2006/relationships/hyperlink" Target="http://xy.se/" TargetMode="External"/><Relationship Id="rId164" Type="http://schemas.openxmlformats.org/officeDocument/2006/relationships/hyperlink" Target="http://xy.se/" TargetMode="External"/><Relationship Id="rId371" Type="http://schemas.openxmlformats.org/officeDocument/2006/relationships/hyperlink" Target="http://ep.ni/" TargetMode="External"/><Relationship Id="rId26" Type="http://schemas.openxmlformats.org/officeDocument/2006/relationships/hyperlink" Target="http://ph.pe/" TargetMode="External"/><Relationship Id="rId231" Type="http://schemas.openxmlformats.org/officeDocument/2006/relationships/hyperlink" Target="http://xy.se/" TargetMode="External"/><Relationship Id="rId273" Type="http://schemas.openxmlformats.org/officeDocument/2006/relationships/hyperlink" Target="http://eu.co/" TargetMode="External"/><Relationship Id="rId329" Type="http://schemas.openxmlformats.org/officeDocument/2006/relationships/hyperlink" Target="http://er.ne/" TargetMode="External"/><Relationship Id="rId68" Type="http://schemas.openxmlformats.org/officeDocument/2006/relationships/hyperlink" Target="http://xy.se/" TargetMode="External"/><Relationship Id="rId133" Type="http://schemas.openxmlformats.org/officeDocument/2006/relationships/hyperlink" Target="http://sy.vi/" TargetMode="External"/><Relationship Id="rId175" Type="http://schemas.openxmlformats.org/officeDocument/2006/relationships/hyperlink" Target="http://sy.to/" TargetMode="External"/><Relationship Id="rId340" Type="http://schemas.openxmlformats.org/officeDocument/2006/relationships/hyperlink" Target="http://12_1_200921_he_p_er.ar/" TargetMode="External"/><Relationship Id="rId200" Type="http://schemas.openxmlformats.org/officeDocument/2006/relationships/hyperlink" Target="http://sy.vi/" TargetMode="External"/><Relationship Id="rId382" Type="http://schemas.openxmlformats.org/officeDocument/2006/relationships/hyperlink" Target="http://27_1_200921_w_p_pl.al/" TargetMode="External"/><Relationship Id="rId242" Type="http://schemas.openxmlformats.org/officeDocument/2006/relationships/hyperlink" Target="http://ep.me/" TargetMode="External"/><Relationship Id="rId284" Type="http://schemas.openxmlformats.org/officeDocument/2006/relationships/hyperlink" Target="http://27_1_170723_w_p_er.ar/" TargetMode="External"/><Relationship Id="rId37" Type="http://schemas.openxmlformats.org/officeDocument/2006/relationships/hyperlink" Target="http://xy.sy/" TargetMode="External"/><Relationship Id="rId79" Type="http://schemas.openxmlformats.org/officeDocument/2006/relationships/hyperlink" Target="http://xy.se/" TargetMode="External"/><Relationship Id="rId102" Type="http://schemas.openxmlformats.org/officeDocument/2006/relationships/hyperlink" Target="http://sy.to/" TargetMode="External"/><Relationship Id="rId144" Type="http://schemas.openxmlformats.org/officeDocument/2006/relationships/hyperlink" Target="http://er.ar/" TargetMode="External"/><Relationship Id="rId90" Type="http://schemas.openxmlformats.org/officeDocument/2006/relationships/hyperlink" Target="http://ph.pe/" TargetMode="External"/><Relationship Id="rId186" Type="http://schemas.openxmlformats.org/officeDocument/2006/relationships/hyperlink" Target="http://da.al/" TargetMode="External"/><Relationship Id="rId351" Type="http://schemas.openxmlformats.org/officeDocument/2006/relationships/hyperlink" Target="http://pl.al/" TargetMode="External"/><Relationship Id="rId393" Type="http://schemas.openxmlformats.org/officeDocument/2006/relationships/hyperlink" Target="http://pi.no/" TargetMode="External"/><Relationship Id="rId407" Type="http://schemas.openxmlformats.org/officeDocument/2006/relationships/hyperlink" Target="http://eu.st/" TargetMode="External"/><Relationship Id="rId211" Type="http://schemas.openxmlformats.org/officeDocument/2006/relationships/hyperlink" Target="http://xy.se/" TargetMode="External"/><Relationship Id="rId253" Type="http://schemas.openxmlformats.org/officeDocument/2006/relationships/hyperlink" Target="http://sy.vi/" TargetMode="External"/><Relationship Id="rId295" Type="http://schemas.openxmlformats.org/officeDocument/2006/relationships/hyperlink" Target="http://pi.no/" TargetMode="External"/><Relationship Id="rId309" Type="http://schemas.openxmlformats.org/officeDocument/2006/relationships/hyperlink" Target="http://er.pe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://ch.ne/" TargetMode="External"/><Relationship Id="rId21" Type="http://schemas.openxmlformats.org/officeDocument/2006/relationships/hyperlink" Target="http://ch.ne/" TargetMode="External"/><Relationship Id="rId42" Type="http://schemas.openxmlformats.org/officeDocument/2006/relationships/hyperlink" Target="http://br.va/" TargetMode="External"/><Relationship Id="rId47" Type="http://schemas.openxmlformats.org/officeDocument/2006/relationships/hyperlink" Target="http://fe.cu/" TargetMode="External"/><Relationship Id="rId63" Type="http://schemas.openxmlformats.org/officeDocument/2006/relationships/hyperlink" Target="http://ep.ba/" TargetMode="External"/><Relationship Id="rId68" Type="http://schemas.openxmlformats.org/officeDocument/2006/relationships/hyperlink" Target="http://he.pe/" TargetMode="External"/><Relationship Id="rId84" Type="http://schemas.openxmlformats.org/officeDocument/2006/relationships/hyperlink" Target="http://he.pe/" TargetMode="External"/><Relationship Id="rId89" Type="http://schemas.openxmlformats.org/officeDocument/2006/relationships/hyperlink" Target="http://xy.se/" TargetMode="External"/><Relationship Id="rId16" Type="http://schemas.openxmlformats.org/officeDocument/2006/relationships/hyperlink" Target="http://ch.ne/" TargetMode="External"/><Relationship Id="rId11" Type="http://schemas.openxmlformats.org/officeDocument/2006/relationships/hyperlink" Target="http://xy.sy/" TargetMode="External"/><Relationship Id="rId32" Type="http://schemas.openxmlformats.org/officeDocument/2006/relationships/hyperlink" Target="http://ch.ne/" TargetMode="External"/><Relationship Id="rId37" Type="http://schemas.openxmlformats.org/officeDocument/2006/relationships/hyperlink" Target="http://ch.ne/" TargetMode="External"/><Relationship Id="rId53" Type="http://schemas.openxmlformats.org/officeDocument/2006/relationships/hyperlink" Target="http://er.pe/" TargetMode="External"/><Relationship Id="rId58" Type="http://schemas.openxmlformats.org/officeDocument/2006/relationships/hyperlink" Target="http://ch.ve/" TargetMode="External"/><Relationship Id="rId74" Type="http://schemas.openxmlformats.org/officeDocument/2006/relationships/hyperlink" Target="http://er.pe/" TargetMode="External"/><Relationship Id="rId79" Type="http://schemas.openxmlformats.org/officeDocument/2006/relationships/hyperlink" Target="http://xy.sy/" TargetMode="External"/><Relationship Id="rId102" Type="http://schemas.openxmlformats.org/officeDocument/2006/relationships/comments" Target="../comments7.xml"/><Relationship Id="rId5" Type="http://schemas.openxmlformats.org/officeDocument/2006/relationships/hyperlink" Target="http://sp.sc/" TargetMode="External"/><Relationship Id="rId90" Type="http://schemas.openxmlformats.org/officeDocument/2006/relationships/hyperlink" Target="http://sy.to/" TargetMode="External"/><Relationship Id="rId95" Type="http://schemas.openxmlformats.org/officeDocument/2006/relationships/hyperlink" Target="http://er.ne/" TargetMode="External"/><Relationship Id="rId22" Type="http://schemas.openxmlformats.org/officeDocument/2006/relationships/hyperlink" Target="http://ch.ne/" TargetMode="External"/><Relationship Id="rId27" Type="http://schemas.openxmlformats.org/officeDocument/2006/relationships/hyperlink" Target="http://ch.ne/" TargetMode="External"/><Relationship Id="rId43" Type="http://schemas.openxmlformats.org/officeDocument/2006/relationships/hyperlink" Target="http://br.va/" TargetMode="External"/><Relationship Id="rId48" Type="http://schemas.openxmlformats.org/officeDocument/2006/relationships/hyperlink" Target="http://br.va/" TargetMode="External"/><Relationship Id="rId64" Type="http://schemas.openxmlformats.org/officeDocument/2006/relationships/hyperlink" Target="http://ch.ne/" TargetMode="External"/><Relationship Id="rId69" Type="http://schemas.openxmlformats.org/officeDocument/2006/relationships/hyperlink" Target="http://he.pe/" TargetMode="External"/><Relationship Id="rId80" Type="http://schemas.openxmlformats.org/officeDocument/2006/relationships/hyperlink" Target="http://er.pe/" TargetMode="External"/><Relationship Id="rId85" Type="http://schemas.openxmlformats.org/officeDocument/2006/relationships/hyperlink" Target="http://ep.ba/" TargetMode="External"/><Relationship Id="rId12" Type="http://schemas.openxmlformats.org/officeDocument/2006/relationships/hyperlink" Target="http://he.pe/" TargetMode="External"/><Relationship Id="rId17" Type="http://schemas.openxmlformats.org/officeDocument/2006/relationships/hyperlink" Target="http://ch.ne/" TargetMode="External"/><Relationship Id="rId25" Type="http://schemas.openxmlformats.org/officeDocument/2006/relationships/hyperlink" Target="http://ch.ne/" TargetMode="External"/><Relationship Id="rId33" Type="http://schemas.openxmlformats.org/officeDocument/2006/relationships/hyperlink" Target="http://ch.ne/" TargetMode="External"/><Relationship Id="rId38" Type="http://schemas.openxmlformats.org/officeDocument/2006/relationships/hyperlink" Target="http://ch.vi/" TargetMode="External"/><Relationship Id="rId46" Type="http://schemas.openxmlformats.org/officeDocument/2006/relationships/hyperlink" Target="http://vo.bo/" TargetMode="External"/><Relationship Id="rId59" Type="http://schemas.openxmlformats.org/officeDocument/2006/relationships/hyperlink" Target="http://se.si/" TargetMode="External"/><Relationship Id="rId67" Type="http://schemas.openxmlformats.org/officeDocument/2006/relationships/hyperlink" Target="http://he.pe/" TargetMode="External"/><Relationship Id="rId103" Type="http://schemas.microsoft.com/office/2017/10/relationships/threadedComment" Target="../threadedComments/threadedComment6.xml"/><Relationship Id="rId20" Type="http://schemas.openxmlformats.org/officeDocument/2006/relationships/hyperlink" Target="http://ch.ne/" TargetMode="External"/><Relationship Id="rId41" Type="http://schemas.openxmlformats.org/officeDocument/2006/relationships/hyperlink" Target="http://ch.ne/" TargetMode="External"/><Relationship Id="rId54" Type="http://schemas.openxmlformats.org/officeDocument/2006/relationships/hyperlink" Target="http://he.pe/" TargetMode="External"/><Relationship Id="rId62" Type="http://schemas.openxmlformats.org/officeDocument/2006/relationships/hyperlink" Target="http://he.pe/" TargetMode="External"/><Relationship Id="rId70" Type="http://schemas.openxmlformats.org/officeDocument/2006/relationships/hyperlink" Target="http://ep.ba/" TargetMode="External"/><Relationship Id="rId75" Type="http://schemas.openxmlformats.org/officeDocument/2006/relationships/hyperlink" Target="http://he.pe/" TargetMode="External"/><Relationship Id="rId83" Type="http://schemas.openxmlformats.org/officeDocument/2006/relationships/hyperlink" Target="http://he.pe/" TargetMode="External"/><Relationship Id="rId88" Type="http://schemas.openxmlformats.org/officeDocument/2006/relationships/hyperlink" Target="http://xy.se/" TargetMode="External"/><Relationship Id="rId91" Type="http://schemas.openxmlformats.org/officeDocument/2006/relationships/hyperlink" Target="http://sy.to/" TargetMode="External"/><Relationship Id="rId96" Type="http://schemas.openxmlformats.org/officeDocument/2006/relationships/hyperlink" Target="http://er.ne/" TargetMode="External"/><Relationship Id="rId1" Type="http://schemas.openxmlformats.org/officeDocument/2006/relationships/hyperlink" Target="http://ep.ba/" TargetMode="External"/><Relationship Id="rId6" Type="http://schemas.openxmlformats.org/officeDocument/2006/relationships/hyperlink" Target="http://vo.bo/" TargetMode="External"/><Relationship Id="rId15" Type="http://schemas.openxmlformats.org/officeDocument/2006/relationships/hyperlink" Target="http://ch.ne/" TargetMode="External"/><Relationship Id="rId23" Type="http://schemas.openxmlformats.org/officeDocument/2006/relationships/hyperlink" Target="http://ch.ne/" TargetMode="External"/><Relationship Id="rId28" Type="http://schemas.openxmlformats.org/officeDocument/2006/relationships/hyperlink" Target="http://ch.ne/" TargetMode="External"/><Relationship Id="rId36" Type="http://schemas.openxmlformats.org/officeDocument/2006/relationships/hyperlink" Target="http://ch.ne/" TargetMode="External"/><Relationship Id="rId49" Type="http://schemas.openxmlformats.org/officeDocument/2006/relationships/hyperlink" Target="http://vo.bo/" TargetMode="External"/><Relationship Id="rId57" Type="http://schemas.openxmlformats.org/officeDocument/2006/relationships/hyperlink" Target="http://xy.se/" TargetMode="External"/><Relationship Id="rId10" Type="http://schemas.openxmlformats.org/officeDocument/2006/relationships/hyperlink" Target="http://ne.me/" TargetMode="External"/><Relationship Id="rId31" Type="http://schemas.openxmlformats.org/officeDocument/2006/relationships/hyperlink" Target="http://ch.ne/" TargetMode="External"/><Relationship Id="rId44" Type="http://schemas.openxmlformats.org/officeDocument/2006/relationships/hyperlink" Target="http://br.va/" TargetMode="External"/><Relationship Id="rId52" Type="http://schemas.openxmlformats.org/officeDocument/2006/relationships/hyperlink" Target="http://br.va/" TargetMode="External"/><Relationship Id="rId60" Type="http://schemas.openxmlformats.org/officeDocument/2006/relationships/hyperlink" Target="http://xy.se/" TargetMode="External"/><Relationship Id="rId65" Type="http://schemas.openxmlformats.org/officeDocument/2006/relationships/hyperlink" Target="http://rh.ro/" TargetMode="External"/><Relationship Id="rId73" Type="http://schemas.openxmlformats.org/officeDocument/2006/relationships/hyperlink" Target="http://xy.se/" TargetMode="External"/><Relationship Id="rId78" Type="http://schemas.openxmlformats.org/officeDocument/2006/relationships/hyperlink" Target="http://py.ro/" TargetMode="External"/><Relationship Id="rId81" Type="http://schemas.openxmlformats.org/officeDocument/2006/relationships/hyperlink" Target="http://er.pe/" TargetMode="External"/><Relationship Id="rId86" Type="http://schemas.openxmlformats.org/officeDocument/2006/relationships/hyperlink" Target="http://xy.se/" TargetMode="External"/><Relationship Id="rId94" Type="http://schemas.openxmlformats.org/officeDocument/2006/relationships/hyperlink" Target="http://er.ne/" TargetMode="External"/><Relationship Id="rId99" Type="http://schemas.openxmlformats.org/officeDocument/2006/relationships/hyperlink" Target="http://er.ar/" TargetMode="External"/><Relationship Id="rId101" Type="http://schemas.openxmlformats.org/officeDocument/2006/relationships/vmlDrawing" Target="../drawings/vmlDrawing7.vml"/><Relationship Id="rId4" Type="http://schemas.openxmlformats.org/officeDocument/2006/relationships/hyperlink" Target="http://sp.sc/" TargetMode="External"/><Relationship Id="rId9" Type="http://schemas.openxmlformats.org/officeDocument/2006/relationships/hyperlink" Target="http://ne.me/" TargetMode="External"/><Relationship Id="rId13" Type="http://schemas.openxmlformats.org/officeDocument/2006/relationships/hyperlink" Target="http://ch.ne/" TargetMode="External"/><Relationship Id="rId18" Type="http://schemas.openxmlformats.org/officeDocument/2006/relationships/hyperlink" Target="http://ch.ne/" TargetMode="External"/><Relationship Id="rId39" Type="http://schemas.openxmlformats.org/officeDocument/2006/relationships/hyperlink" Target="http://me.me/" TargetMode="External"/><Relationship Id="rId34" Type="http://schemas.openxmlformats.org/officeDocument/2006/relationships/hyperlink" Target="http://ch.ne/" TargetMode="External"/><Relationship Id="rId50" Type="http://schemas.openxmlformats.org/officeDocument/2006/relationships/hyperlink" Target="http://br.va/" TargetMode="External"/><Relationship Id="rId55" Type="http://schemas.openxmlformats.org/officeDocument/2006/relationships/hyperlink" Target="http://da.tr/" TargetMode="External"/><Relationship Id="rId76" Type="http://schemas.openxmlformats.org/officeDocument/2006/relationships/hyperlink" Target="http://ch.bi/" TargetMode="External"/><Relationship Id="rId97" Type="http://schemas.openxmlformats.org/officeDocument/2006/relationships/hyperlink" Target="http://er.si/" TargetMode="External"/><Relationship Id="rId7" Type="http://schemas.openxmlformats.org/officeDocument/2006/relationships/hyperlink" Target="http://ne.me/" TargetMode="External"/><Relationship Id="rId71" Type="http://schemas.openxmlformats.org/officeDocument/2006/relationships/hyperlink" Target="http://ep.ba/" TargetMode="External"/><Relationship Id="rId92" Type="http://schemas.openxmlformats.org/officeDocument/2006/relationships/hyperlink" Target="http://sy.to/" TargetMode="External"/><Relationship Id="rId2" Type="http://schemas.openxmlformats.org/officeDocument/2006/relationships/hyperlink" Target="http://rh.ro/" TargetMode="External"/><Relationship Id="rId29" Type="http://schemas.openxmlformats.org/officeDocument/2006/relationships/hyperlink" Target="http://ch.ne/" TargetMode="External"/><Relationship Id="rId24" Type="http://schemas.openxmlformats.org/officeDocument/2006/relationships/hyperlink" Target="http://ch.ne/" TargetMode="External"/><Relationship Id="rId40" Type="http://schemas.openxmlformats.org/officeDocument/2006/relationships/hyperlink" Target="http://me.me/" TargetMode="External"/><Relationship Id="rId45" Type="http://schemas.openxmlformats.org/officeDocument/2006/relationships/hyperlink" Target="http://br.va/" TargetMode="External"/><Relationship Id="rId66" Type="http://schemas.openxmlformats.org/officeDocument/2006/relationships/hyperlink" Target="http://er.pe/" TargetMode="External"/><Relationship Id="rId87" Type="http://schemas.openxmlformats.org/officeDocument/2006/relationships/hyperlink" Target="http://ch.ne/" TargetMode="External"/><Relationship Id="rId61" Type="http://schemas.openxmlformats.org/officeDocument/2006/relationships/hyperlink" Target="http://he.pe/" TargetMode="External"/><Relationship Id="rId82" Type="http://schemas.openxmlformats.org/officeDocument/2006/relationships/hyperlink" Target="http://xy.se/" TargetMode="External"/><Relationship Id="rId19" Type="http://schemas.openxmlformats.org/officeDocument/2006/relationships/hyperlink" Target="http://ch.ne/" TargetMode="External"/><Relationship Id="rId14" Type="http://schemas.openxmlformats.org/officeDocument/2006/relationships/hyperlink" Target="http://ch.ne/" TargetMode="External"/><Relationship Id="rId30" Type="http://schemas.openxmlformats.org/officeDocument/2006/relationships/hyperlink" Target="http://ch.ne/" TargetMode="External"/><Relationship Id="rId35" Type="http://schemas.openxmlformats.org/officeDocument/2006/relationships/hyperlink" Target="http://ch.ne/" TargetMode="External"/><Relationship Id="rId56" Type="http://schemas.openxmlformats.org/officeDocument/2006/relationships/hyperlink" Target="http://xy.se/" TargetMode="External"/><Relationship Id="rId77" Type="http://schemas.openxmlformats.org/officeDocument/2006/relationships/hyperlink" Target="http://ep.ba/" TargetMode="External"/><Relationship Id="rId100" Type="http://schemas.openxmlformats.org/officeDocument/2006/relationships/hyperlink" Target="http://er.ne/" TargetMode="External"/><Relationship Id="rId8" Type="http://schemas.openxmlformats.org/officeDocument/2006/relationships/hyperlink" Target="http://ne.me/" TargetMode="External"/><Relationship Id="rId51" Type="http://schemas.openxmlformats.org/officeDocument/2006/relationships/hyperlink" Target="http://br.va/" TargetMode="External"/><Relationship Id="rId72" Type="http://schemas.openxmlformats.org/officeDocument/2006/relationships/hyperlink" Target="http://sp.sc/" TargetMode="External"/><Relationship Id="rId93" Type="http://schemas.openxmlformats.org/officeDocument/2006/relationships/hyperlink" Target="http://sy.vi/" TargetMode="External"/><Relationship Id="rId98" Type="http://schemas.openxmlformats.org/officeDocument/2006/relationships/hyperlink" Target="http://er.ne/" TargetMode="External"/><Relationship Id="rId3" Type="http://schemas.openxmlformats.org/officeDocument/2006/relationships/hyperlink" Target="http://fe.c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1"/>
  <sheetViews>
    <sheetView workbookViewId="0"/>
  </sheetViews>
  <sheetFormatPr defaultColWidth="12.5703125" defaultRowHeight="15.75" customHeight="1"/>
  <cols>
    <col min="1" max="1" width="20.5703125" customWidth="1"/>
    <col min="2" max="2" width="28" customWidth="1"/>
    <col min="4" max="4" width="19.28515625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4" t="s">
        <v>2</v>
      </c>
      <c r="C2" s="4" t="s">
        <v>3</v>
      </c>
      <c r="D2" s="4" t="s">
        <v>4</v>
      </c>
      <c r="E2" s="2"/>
    </row>
    <row r="3" spans="1:5">
      <c r="A3" s="5" t="s">
        <v>5</v>
      </c>
      <c r="B3" s="5" t="s">
        <v>6</v>
      </c>
      <c r="C3" s="5" t="s">
        <v>7</v>
      </c>
      <c r="D3" s="5" t="s">
        <v>8</v>
      </c>
      <c r="E3" s="2"/>
    </row>
    <row r="4" spans="1:5">
      <c r="A4" s="6" t="s">
        <v>9</v>
      </c>
      <c r="B4" s="5" t="s">
        <v>10</v>
      </c>
      <c r="C4" s="6">
        <v>2021</v>
      </c>
      <c r="D4" s="5" t="s">
        <v>11</v>
      </c>
      <c r="E4" s="2"/>
    </row>
    <row r="5" spans="1:5">
      <c r="A5" s="5" t="s">
        <v>12</v>
      </c>
      <c r="B5" s="5" t="s">
        <v>13</v>
      </c>
      <c r="C5" s="7" t="s">
        <v>14</v>
      </c>
      <c r="D5" s="5" t="s">
        <v>15</v>
      </c>
      <c r="E5" s="2"/>
    </row>
    <row r="6" spans="1:5">
      <c r="A6" s="5" t="s">
        <v>16</v>
      </c>
      <c r="B6" s="5" t="s">
        <v>17</v>
      </c>
      <c r="C6" s="5" t="s">
        <v>18</v>
      </c>
      <c r="D6" s="5" t="s">
        <v>19</v>
      </c>
      <c r="E6" s="2"/>
    </row>
    <row r="7" spans="1:5">
      <c r="A7" s="5" t="s">
        <v>20</v>
      </c>
      <c r="B7" s="5" t="s">
        <v>21</v>
      </c>
      <c r="C7" s="5" t="s">
        <v>7</v>
      </c>
      <c r="D7" s="5" t="s">
        <v>19</v>
      </c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8" t="s">
        <v>22</v>
      </c>
      <c r="B10" s="2"/>
      <c r="C10" s="2"/>
      <c r="D10" s="2"/>
      <c r="E10" s="2"/>
    </row>
    <row r="11" spans="1:5">
      <c r="A11" s="8" t="s">
        <v>23</v>
      </c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8" t="s">
        <v>24</v>
      </c>
      <c r="B13" s="2"/>
      <c r="C13" s="2"/>
      <c r="D13" s="2"/>
      <c r="E13" s="2"/>
    </row>
    <row r="14" spans="1:5">
      <c r="A14" s="9" t="s">
        <v>25</v>
      </c>
      <c r="B14" s="10" t="s">
        <v>26</v>
      </c>
      <c r="C14" s="2"/>
      <c r="D14" s="2"/>
      <c r="E14" s="2"/>
    </row>
    <row r="15" spans="1:5">
      <c r="A15" s="9" t="s">
        <v>27</v>
      </c>
      <c r="B15" s="10" t="s">
        <v>28</v>
      </c>
      <c r="C15" s="2"/>
      <c r="D15" s="2"/>
      <c r="E15" s="2"/>
    </row>
    <row r="16" spans="1:5">
      <c r="A16" s="11" t="s">
        <v>16</v>
      </c>
      <c r="B16" s="10" t="s">
        <v>29</v>
      </c>
      <c r="C16" s="2"/>
      <c r="D16" s="2"/>
      <c r="E16" s="2"/>
    </row>
    <row r="17" spans="1:5">
      <c r="A17" s="11"/>
      <c r="B17" s="2"/>
      <c r="C17" s="2"/>
      <c r="D17" s="2"/>
      <c r="E17" s="2"/>
    </row>
    <row r="18" spans="1:5">
      <c r="A18" s="12" t="s">
        <v>30</v>
      </c>
      <c r="B18" s="2"/>
      <c r="C18" s="2"/>
      <c r="D18" s="2"/>
      <c r="E18" s="2"/>
    </row>
    <row r="19" spans="1:5">
      <c r="A19" s="13" t="s">
        <v>31</v>
      </c>
      <c r="B19" s="2"/>
      <c r="C19" s="2"/>
      <c r="D19" s="2"/>
      <c r="E19" s="2"/>
    </row>
    <row r="20" spans="1:5">
      <c r="A20" s="13" t="s">
        <v>32</v>
      </c>
      <c r="B20" s="2"/>
      <c r="C20" s="2"/>
      <c r="D20" s="2"/>
      <c r="E20" s="2"/>
    </row>
    <row r="21" spans="1:5">
      <c r="A21" s="13" t="s">
        <v>33</v>
      </c>
      <c r="B21" s="2"/>
      <c r="C21" s="2"/>
      <c r="D21" s="2"/>
      <c r="E21" s="2"/>
    </row>
    <row r="22" spans="1:5">
      <c r="A22" s="13" t="s">
        <v>34</v>
      </c>
      <c r="B22" s="2"/>
      <c r="C22" s="2"/>
      <c r="D22" s="2"/>
      <c r="E22" s="2"/>
    </row>
    <row r="23" spans="1:5">
      <c r="A23" s="13" t="s">
        <v>35</v>
      </c>
      <c r="B23" s="2"/>
      <c r="C23" s="2"/>
      <c r="D23" s="2"/>
      <c r="E23" s="2"/>
    </row>
    <row r="24" spans="1:5">
      <c r="A24" s="13" t="s">
        <v>36</v>
      </c>
      <c r="B24" s="2"/>
      <c r="C24" s="2"/>
      <c r="D24" s="2"/>
      <c r="E24" s="2"/>
    </row>
    <row r="25" spans="1:5">
      <c r="A25" s="8" t="s">
        <v>37</v>
      </c>
      <c r="B25" s="2"/>
      <c r="C25" s="2"/>
      <c r="D25" s="2"/>
      <c r="E25" s="2"/>
    </row>
    <row r="26" spans="1:5">
      <c r="A26" s="11"/>
      <c r="B26" s="11"/>
      <c r="C26" s="2"/>
      <c r="D26" s="2"/>
      <c r="E26" s="2"/>
    </row>
    <row r="27" spans="1:5">
      <c r="A27" s="11" t="s">
        <v>38</v>
      </c>
      <c r="B27" s="11"/>
      <c r="C27" s="2"/>
      <c r="D27" s="2"/>
      <c r="E27" s="2"/>
    </row>
    <row r="28" spans="1:5">
      <c r="A28" s="14" t="s">
        <v>39</v>
      </c>
      <c r="B28" s="11"/>
      <c r="C28" s="2"/>
      <c r="D28" s="2"/>
      <c r="E28" s="2"/>
    </row>
    <row r="29" spans="1:5">
      <c r="A29" s="13" t="s">
        <v>40</v>
      </c>
      <c r="B29" s="2"/>
      <c r="C29" s="2"/>
      <c r="D29" s="2"/>
      <c r="E29" s="2"/>
    </row>
    <row r="30" spans="1:5">
      <c r="A30" s="15" t="s">
        <v>41</v>
      </c>
      <c r="B30" s="2"/>
      <c r="C30" s="2"/>
      <c r="D30" s="2"/>
      <c r="E30" s="2"/>
    </row>
    <row r="31" spans="1:5">
      <c r="A31" s="13" t="s">
        <v>42</v>
      </c>
      <c r="B31" s="2"/>
      <c r="C31" s="2"/>
      <c r="D31" s="2"/>
      <c r="E31" s="2"/>
    </row>
  </sheetData>
  <hyperlinks>
    <hyperlink ref="A14" r:id="rId1" location="gid=1718240098" xr:uid="{00000000-0004-0000-0000-000000000000}"/>
    <hyperlink ref="A15" r:id="rId2" xr:uid="{00000000-0004-0000-0000-000001000000}"/>
  </hyperlinks>
  <pageMargins left="0.7" right="0.7" top="0.75" bottom="0.75" header="0.3" footer="0.3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"/>
  <sheetViews>
    <sheetView workbookViewId="0"/>
  </sheetViews>
  <sheetFormatPr defaultColWidth="12.5703125" defaultRowHeight="15.75" customHeight="1"/>
  <sheetData>
    <row r="1" spans="1:26" ht="12.75">
      <c r="A1" s="16" t="s">
        <v>43</v>
      </c>
    </row>
    <row r="2" spans="1:26" ht="42.75">
      <c r="A2" s="17" t="s">
        <v>44</v>
      </c>
      <c r="B2" s="18" t="s">
        <v>45</v>
      </c>
      <c r="C2" s="19" t="s">
        <v>46</v>
      </c>
      <c r="D2" s="20" t="s">
        <v>47</v>
      </c>
      <c r="E2" s="21" t="s">
        <v>48</v>
      </c>
      <c r="F2" s="22" t="s">
        <v>49</v>
      </c>
      <c r="G2" s="22" t="s">
        <v>50</v>
      </c>
      <c r="H2" s="22" t="s">
        <v>51</v>
      </c>
      <c r="I2" s="22" t="s">
        <v>52</v>
      </c>
      <c r="J2" s="22" t="s">
        <v>53</v>
      </c>
      <c r="K2" s="22" t="s">
        <v>54</v>
      </c>
      <c r="L2" s="22" t="s">
        <v>55</v>
      </c>
      <c r="M2" s="22" t="s">
        <v>56</v>
      </c>
      <c r="N2" s="22" t="s">
        <v>57</v>
      </c>
      <c r="O2" s="22" t="s">
        <v>58</v>
      </c>
      <c r="P2" s="23" t="s">
        <v>59</v>
      </c>
      <c r="Q2" s="24" t="s">
        <v>60</v>
      </c>
      <c r="R2" s="25" t="s">
        <v>61</v>
      </c>
      <c r="S2" s="25" t="s">
        <v>62</v>
      </c>
      <c r="T2" s="26" t="s">
        <v>63</v>
      </c>
      <c r="U2" s="26" t="s">
        <v>64</v>
      </c>
      <c r="V2" s="26" t="s">
        <v>65</v>
      </c>
      <c r="W2" s="25" t="s">
        <v>66</v>
      </c>
      <c r="X2" s="27" t="s">
        <v>67</v>
      </c>
      <c r="Y2" s="27" t="s">
        <v>68</v>
      </c>
    </row>
    <row r="3" spans="1:26" ht="15.75" customHeight="1">
      <c r="B3" s="28" t="s">
        <v>69</v>
      </c>
      <c r="C3" s="28" t="s">
        <v>70</v>
      </c>
      <c r="D3" s="29">
        <v>80</v>
      </c>
      <c r="E3" s="29">
        <v>3</v>
      </c>
      <c r="F3" s="30"/>
      <c r="G3" s="31" t="s">
        <v>71</v>
      </c>
      <c r="H3" s="29">
        <v>2021</v>
      </c>
      <c r="I3" s="28" t="s">
        <v>43</v>
      </c>
      <c r="J3" s="28" t="s">
        <v>72</v>
      </c>
      <c r="K3" s="28" t="s">
        <v>73</v>
      </c>
      <c r="L3" s="28" t="s">
        <v>74</v>
      </c>
      <c r="M3" s="32" t="s">
        <v>75</v>
      </c>
      <c r="N3" s="33"/>
      <c r="O3" s="33"/>
      <c r="P3" s="32" t="s">
        <v>76</v>
      </c>
      <c r="Q3" s="32" t="s">
        <v>77</v>
      </c>
      <c r="R3" s="32" t="s">
        <v>75</v>
      </c>
      <c r="S3" s="32">
        <v>1</v>
      </c>
      <c r="T3" s="32">
        <v>0</v>
      </c>
      <c r="U3" s="32">
        <v>1</v>
      </c>
      <c r="V3" s="32">
        <v>0</v>
      </c>
      <c r="W3" s="33"/>
      <c r="X3" s="32">
        <v>231023</v>
      </c>
      <c r="Y3" s="32" t="s">
        <v>78</v>
      </c>
      <c r="Z3" s="32" t="s">
        <v>79</v>
      </c>
    </row>
    <row r="4" spans="1:26" ht="15.75" customHeight="1">
      <c r="B4" s="28" t="s">
        <v>80</v>
      </c>
      <c r="C4" s="28" t="s">
        <v>81</v>
      </c>
      <c r="D4" s="29">
        <v>101</v>
      </c>
      <c r="E4" s="29">
        <v>1</v>
      </c>
      <c r="F4" s="30"/>
      <c r="G4" s="34">
        <v>300821</v>
      </c>
      <c r="H4" s="29">
        <v>2021</v>
      </c>
      <c r="I4" s="28" t="s">
        <v>43</v>
      </c>
      <c r="J4" s="28" t="s">
        <v>82</v>
      </c>
      <c r="K4" s="28" t="s">
        <v>83</v>
      </c>
      <c r="L4" s="28" t="s">
        <v>74</v>
      </c>
      <c r="M4" s="32" t="s">
        <v>75</v>
      </c>
      <c r="N4" s="33"/>
      <c r="O4" s="33"/>
      <c r="P4" s="35" t="s">
        <v>84</v>
      </c>
      <c r="Q4" s="32" t="s">
        <v>85</v>
      </c>
      <c r="R4" s="32" t="s">
        <v>75</v>
      </c>
      <c r="S4" s="32">
        <v>9</v>
      </c>
      <c r="T4" s="32">
        <v>2</v>
      </c>
      <c r="U4" s="32">
        <v>7</v>
      </c>
      <c r="V4" s="32">
        <v>0</v>
      </c>
      <c r="W4" s="33"/>
      <c r="X4" s="32">
        <v>241023</v>
      </c>
      <c r="Y4" s="32" t="s">
        <v>78</v>
      </c>
      <c r="Z4" s="32" t="s">
        <v>86</v>
      </c>
    </row>
  </sheetData>
  <hyperlinks>
    <hyperlink ref="P4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567"/>
  <sheetViews>
    <sheetView topLeftCell="R1" workbookViewId="0">
      <pane ySplit="1" topLeftCell="A2" activePane="bottomLeft" state="frozen"/>
      <selection pane="bottomLeft" activeCell="R1" sqref="A1:XFD1"/>
    </sheetView>
  </sheetViews>
  <sheetFormatPr defaultColWidth="12.5703125" defaultRowHeight="15.75" customHeight="1"/>
  <cols>
    <col min="1" max="1" width="34.7109375" customWidth="1"/>
    <col min="2" max="2" width="17.5703125" customWidth="1"/>
    <col min="3" max="3" width="15.42578125" customWidth="1"/>
    <col min="9" max="9" width="18.7109375" customWidth="1"/>
    <col min="13" max="14" width="19.7109375" customWidth="1"/>
    <col min="15" max="15" width="24.42578125" customWidth="1"/>
    <col min="16" max="16" width="17.7109375" customWidth="1"/>
    <col min="17" max="17" width="23.5703125" customWidth="1"/>
    <col min="18" max="18" width="39.5703125" customWidth="1"/>
    <col min="23" max="23" width="15.7109375" customWidth="1"/>
  </cols>
  <sheetData>
    <row r="1" spans="1:50" ht="42.75">
      <c r="A1" s="37" t="s">
        <v>44</v>
      </c>
      <c r="B1" s="18" t="s">
        <v>45</v>
      </c>
      <c r="C1" s="36" t="s">
        <v>46</v>
      </c>
      <c r="D1" s="21" t="s">
        <v>47</v>
      </c>
      <c r="E1" s="21" t="s">
        <v>48</v>
      </c>
      <c r="F1" s="22" t="s">
        <v>49</v>
      </c>
      <c r="G1" s="21" t="s">
        <v>50</v>
      </c>
      <c r="H1" s="22" t="s">
        <v>51</v>
      </c>
      <c r="I1" s="21" t="s">
        <v>52</v>
      </c>
      <c r="J1" s="21" t="s">
        <v>53</v>
      </c>
      <c r="K1" s="22" t="s">
        <v>54</v>
      </c>
      <c r="L1" s="21" t="s">
        <v>55</v>
      </c>
      <c r="M1" s="22" t="s">
        <v>56</v>
      </c>
      <c r="N1" s="21" t="s">
        <v>57</v>
      </c>
      <c r="O1" s="22" t="s">
        <v>58</v>
      </c>
      <c r="P1" s="23" t="s">
        <v>59</v>
      </c>
      <c r="Q1" s="24" t="s">
        <v>60</v>
      </c>
      <c r="R1" s="25" t="s">
        <v>61</v>
      </c>
      <c r="S1" s="847" t="s">
        <v>62</v>
      </c>
      <c r="T1" s="26" t="s">
        <v>63</v>
      </c>
      <c r="U1" s="26" t="s">
        <v>64</v>
      </c>
      <c r="V1" s="26" t="s">
        <v>65</v>
      </c>
      <c r="W1" s="25" t="s">
        <v>66</v>
      </c>
      <c r="X1" s="27" t="s">
        <v>67</v>
      </c>
      <c r="Y1" s="27" t="s">
        <v>68</v>
      </c>
      <c r="Z1" s="37" t="s">
        <v>2109</v>
      </c>
      <c r="AA1" s="37" t="s">
        <v>87</v>
      </c>
      <c r="AB1" s="38" t="s">
        <v>1209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50" ht="15">
      <c r="A2" s="39" t="str">
        <f t="shared" ref="A2:A15" si="0">D2&amp;"_"&amp;E2&amp;"_"&amp;G2&amp;"_"&amp;J2&amp;"_"&amp;P2</f>
        <v>117_1_260821_Hoo_p_ep.ba</v>
      </c>
      <c r="B2" s="40">
        <v>49.553269999999998</v>
      </c>
      <c r="C2" s="41">
        <v>6.1466310000000002</v>
      </c>
      <c r="D2" s="42">
        <v>117</v>
      </c>
      <c r="E2" s="42">
        <v>1</v>
      </c>
      <c r="F2" s="42">
        <v>190821</v>
      </c>
      <c r="G2" s="42">
        <v>260821</v>
      </c>
      <c r="H2" s="43">
        <v>2021</v>
      </c>
      <c r="I2" s="44" t="s">
        <v>88</v>
      </c>
      <c r="J2" s="42" t="s">
        <v>89</v>
      </c>
      <c r="K2" s="45" t="s">
        <v>90</v>
      </c>
      <c r="L2" s="42" t="s">
        <v>91</v>
      </c>
      <c r="M2" s="45"/>
      <c r="N2" s="44"/>
      <c r="O2" s="45"/>
      <c r="P2" s="46" t="s">
        <v>84</v>
      </c>
      <c r="Q2" s="47" t="s">
        <v>85</v>
      </c>
      <c r="R2" s="47" t="s">
        <v>92</v>
      </c>
      <c r="S2" s="47">
        <v>1</v>
      </c>
      <c r="T2" s="47">
        <v>0</v>
      </c>
      <c r="U2" s="47">
        <v>1</v>
      </c>
      <c r="V2" s="47">
        <v>0</v>
      </c>
      <c r="W2" s="48"/>
      <c r="X2" s="49" t="s">
        <v>93</v>
      </c>
      <c r="Y2" s="47" t="s">
        <v>78</v>
      </c>
      <c r="Z2" s="47" t="s">
        <v>94</v>
      </c>
      <c r="AA2" s="50" t="s">
        <v>95</v>
      </c>
      <c r="AB2" s="48" t="str">
        <f t="shared" ref="AB2:AB65" si="1">IF(COUNTIF(Z:Z, Z2)&gt;1, "Duplicate", "Unique")</f>
        <v>Unique</v>
      </c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spans="1:50" ht="15">
      <c r="A3" s="51" t="str">
        <f t="shared" si="0"/>
        <v>87_1_240821_AdH_p_my.fl</v>
      </c>
      <c r="B3" s="52">
        <v>49.687339999999999</v>
      </c>
      <c r="C3" s="53">
        <v>6.0349500000000003</v>
      </c>
      <c r="D3" s="42">
        <v>87</v>
      </c>
      <c r="E3" s="42">
        <v>1</v>
      </c>
      <c r="F3" s="42">
        <v>170821</v>
      </c>
      <c r="G3" s="42">
        <v>240821</v>
      </c>
      <c r="H3" s="43">
        <v>2021</v>
      </c>
      <c r="I3" s="42" t="e">
        <f t="array" aca="1" ref="I3" ca="1">_xludf.XLOOKUP(#REF!,'Feuille 16'!A:A,'Feuille 16'!B:B)</f>
        <v>#NAME?</v>
      </c>
      <c r="J3" s="42" t="s">
        <v>96</v>
      </c>
      <c r="K3" s="43" t="s">
        <v>97</v>
      </c>
      <c r="L3" s="42" t="s">
        <v>91</v>
      </c>
      <c r="M3" s="43"/>
      <c r="N3" s="42">
        <v>2</v>
      </c>
      <c r="O3" s="43"/>
      <c r="P3" s="54" t="s">
        <v>98</v>
      </c>
      <c r="Q3" s="47" t="s">
        <v>99</v>
      </c>
      <c r="R3" s="47" t="s">
        <v>100</v>
      </c>
      <c r="S3" s="47">
        <v>2</v>
      </c>
      <c r="T3" s="47">
        <v>0</v>
      </c>
      <c r="U3" s="47">
        <v>2</v>
      </c>
      <c r="V3" s="47">
        <v>0</v>
      </c>
      <c r="W3" s="48"/>
      <c r="X3" s="49" t="s">
        <v>93</v>
      </c>
      <c r="Y3" s="47" t="s">
        <v>78</v>
      </c>
      <c r="Z3" s="47" t="s">
        <v>101</v>
      </c>
      <c r="AA3" s="50" t="s">
        <v>95</v>
      </c>
      <c r="AB3" s="48" t="str">
        <f t="shared" si="1"/>
        <v>Unique</v>
      </c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spans="1:50" ht="12.75">
      <c r="A4" s="55" t="str">
        <f t="shared" si="0"/>
        <v>42_1_210621_Och_p_ep.ba</v>
      </c>
      <c r="B4" s="56">
        <v>49.862259999999999</v>
      </c>
      <c r="C4" s="57">
        <v>5.8238349999999999</v>
      </c>
      <c r="D4" s="58">
        <v>42</v>
      </c>
      <c r="E4" s="58">
        <v>1</v>
      </c>
      <c r="F4" s="59"/>
      <c r="G4" s="58">
        <v>210621</v>
      </c>
      <c r="H4" s="57">
        <v>2021</v>
      </c>
      <c r="I4" s="42" t="e">
        <f t="array" aca="1" ref="I4" ca="1">_xludf.XLOOKUP(#REF!,'Feuille 16'!A:A,'Feuille 16'!B:B)</f>
        <v>#NAME?</v>
      </c>
      <c r="J4" s="60" t="s">
        <v>102</v>
      </c>
      <c r="K4" s="59" t="s">
        <v>103</v>
      </c>
      <c r="L4" s="60" t="s">
        <v>91</v>
      </c>
      <c r="M4" s="61" t="s">
        <v>104</v>
      </c>
      <c r="N4" s="62">
        <v>1</v>
      </c>
      <c r="O4" s="2"/>
      <c r="P4" s="63" t="s">
        <v>84</v>
      </c>
      <c r="Q4" s="64" t="s">
        <v>85</v>
      </c>
      <c r="R4" s="50" t="s">
        <v>105</v>
      </c>
      <c r="S4" s="50">
        <v>1</v>
      </c>
      <c r="T4" s="50">
        <v>0</v>
      </c>
      <c r="U4" s="50">
        <v>1</v>
      </c>
      <c r="V4" s="50">
        <v>0</v>
      </c>
      <c r="W4" s="2"/>
      <c r="X4" s="50">
        <v>150523</v>
      </c>
      <c r="Y4" s="47" t="s">
        <v>78</v>
      </c>
      <c r="Z4" s="50" t="s">
        <v>106</v>
      </c>
      <c r="AA4" s="50" t="s">
        <v>95</v>
      </c>
      <c r="AB4" s="48" t="str">
        <f t="shared" si="1"/>
        <v>Unique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5">
      <c r="A5" s="39" t="str">
        <f t="shared" si="0"/>
        <v>6_1_080921_Con_p_vo.pe</v>
      </c>
      <c r="B5" s="65" t="s">
        <v>107</v>
      </c>
      <c r="C5" s="66" t="s">
        <v>108</v>
      </c>
      <c r="D5" s="58">
        <v>6</v>
      </c>
      <c r="E5" s="58">
        <v>1</v>
      </c>
      <c r="F5" s="59"/>
      <c r="G5" s="67" t="s">
        <v>109</v>
      </c>
      <c r="H5" s="57">
        <v>2021</v>
      </c>
      <c r="I5" s="42" t="e">
        <f t="array" aca="1" ref="I5" ca="1">_xludf.XLOOKUP(#REF!,'Feuille 16'!A:A,'Feuille 16'!B:B)</f>
        <v>#NAME?</v>
      </c>
      <c r="J5" s="60" t="s">
        <v>110</v>
      </c>
      <c r="K5" s="59" t="s">
        <v>111</v>
      </c>
      <c r="L5" s="60" t="s">
        <v>91</v>
      </c>
      <c r="M5" s="59" t="s">
        <v>92</v>
      </c>
      <c r="N5" s="58">
        <v>2</v>
      </c>
      <c r="O5" s="59"/>
      <c r="P5" s="68" t="s">
        <v>112</v>
      </c>
      <c r="Q5" s="50" t="s">
        <v>113</v>
      </c>
      <c r="R5" s="47" t="s">
        <v>100</v>
      </c>
      <c r="S5" s="50">
        <v>1</v>
      </c>
      <c r="T5" s="50">
        <v>0</v>
      </c>
      <c r="U5" s="50">
        <v>1</v>
      </c>
      <c r="V5" s="50">
        <v>0</v>
      </c>
      <c r="W5" s="2"/>
      <c r="X5" s="47">
        <v>160523</v>
      </c>
      <c r="Y5" s="47" t="s">
        <v>78</v>
      </c>
      <c r="Z5" s="50" t="s">
        <v>114</v>
      </c>
      <c r="AA5" s="50" t="s">
        <v>95</v>
      </c>
      <c r="AB5" s="48" t="str">
        <f t="shared" si="1"/>
        <v>Unique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spans="1:50" ht="12.75">
      <c r="A6" s="39" t="str">
        <f t="shared" si="0"/>
        <v>114_1_240821_Gro_p_ep.ba</v>
      </c>
      <c r="B6" s="58" t="s">
        <v>115</v>
      </c>
      <c r="C6" s="57" t="s">
        <v>116</v>
      </c>
      <c r="D6" s="58">
        <v>114</v>
      </c>
      <c r="E6" s="58">
        <v>1</v>
      </c>
      <c r="F6" s="57">
        <v>170821</v>
      </c>
      <c r="G6" s="58">
        <v>240821</v>
      </c>
      <c r="H6" s="57">
        <v>2021</v>
      </c>
      <c r="I6" s="42" t="e">
        <f t="array" aca="1" ref="I6" ca="1">_xludf.XLOOKUP(#REF!,'Feuille 16'!A:A,'Feuille 16'!B:B)</f>
        <v>#NAME?</v>
      </c>
      <c r="J6" s="60" t="s">
        <v>117</v>
      </c>
      <c r="K6" s="59" t="s">
        <v>118</v>
      </c>
      <c r="L6" s="60" t="s">
        <v>91</v>
      </c>
      <c r="M6" s="59"/>
      <c r="N6" s="58">
        <v>5</v>
      </c>
      <c r="O6" s="59"/>
      <c r="P6" s="46" t="s">
        <v>84</v>
      </c>
      <c r="Q6" s="47" t="s">
        <v>85</v>
      </c>
      <c r="R6" s="47" t="s">
        <v>100</v>
      </c>
      <c r="S6" s="50">
        <v>4</v>
      </c>
      <c r="T6" s="50">
        <v>1</v>
      </c>
      <c r="U6" s="50">
        <v>3</v>
      </c>
      <c r="V6" s="50">
        <v>0</v>
      </c>
      <c r="W6" s="2"/>
      <c r="X6" s="47">
        <v>160523</v>
      </c>
      <c r="Y6" s="47" t="s">
        <v>78</v>
      </c>
      <c r="Z6" s="50" t="s">
        <v>119</v>
      </c>
      <c r="AA6" s="50" t="s">
        <v>95</v>
      </c>
      <c r="AB6" s="48" t="str">
        <f t="shared" si="1"/>
        <v>Unique</v>
      </c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spans="1:50" ht="15">
      <c r="A7" s="39" t="str">
        <f t="shared" si="0"/>
        <v>64_1_060921_Red_p_ep.ba</v>
      </c>
      <c r="B7" s="60" t="s">
        <v>120</v>
      </c>
      <c r="C7" s="59" t="s">
        <v>121</v>
      </c>
      <c r="D7" s="58">
        <v>64</v>
      </c>
      <c r="E7" s="58">
        <v>1</v>
      </c>
      <c r="F7" s="57">
        <v>300821</v>
      </c>
      <c r="G7" s="67" t="s">
        <v>122</v>
      </c>
      <c r="H7" s="57">
        <v>2021</v>
      </c>
      <c r="I7" s="69" t="s">
        <v>88</v>
      </c>
      <c r="J7" s="60" t="s">
        <v>123</v>
      </c>
      <c r="K7" s="59" t="s">
        <v>124</v>
      </c>
      <c r="L7" s="60" t="s">
        <v>91</v>
      </c>
      <c r="M7" s="59" t="s">
        <v>75</v>
      </c>
      <c r="N7" s="58">
        <v>15</v>
      </c>
      <c r="O7" s="59" t="s">
        <v>125</v>
      </c>
      <c r="P7" s="46" t="s">
        <v>84</v>
      </c>
      <c r="Q7" s="47" t="s">
        <v>85</v>
      </c>
      <c r="R7" s="47" t="s">
        <v>100</v>
      </c>
      <c r="S7" s="50">
        <v>2</v>
      </c>
      <c r="T7" s="50">
        <v>0</v>
      </c>
      <c r="U7" s="50">
        <v>2</v>
      </c>
      <c r="V7" s="50">
        <v>0</v>
      </c>
      <c r="W7" s="2"/>
      <c r="X7" s="50">
        <v>250523</v>
      </c>
      <c r="Y7" s="47" t="s">
        <v>78</v>
      </c>
      <c r="Z7" s="50" t="s">
        <v>126</v>
      </c>
      <c r="AA7" s="50" t="s">
        <v>95</v>
      </c>
      <c r="AB7" s="48" t="str">
        <f t="shared" si="1"/>
        <v>Unique</v>
      </c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</row>
    <row r="8" spans="1:50" ht="12.75">
      <c r="A8" s="39" t="str">
        <f t="shared" si="0"/>
        <v>14_1_070921_Bai_p_ep.ba</v>
      </c>
      <c r="B8" s="70" t="s">
        <v>127</v>
      </c>
      <c r="C8" s="71" t="s">
        <v>128</v>
      </c>
      <c r="D8" s="42">
        <v>14</v>
      </c>
      <c r="E8" s="42">
        <v>1</v>
      </c>
      <c r="F8" s="43">
        <v>310821</v>
      </c>
      <c r="G8" s="72" t="s">
        <v>129</v>
      </c>
      <c r="H8" s="43">
        <v>2021</v>
      </c>
      <c r="I8" s="42" t="e">
        <f t="array" aca="1" ref="I8" ca="1">_xludf.XLOOKUP(#REF!,'Feuille 16'!A:A,'Feuille 16'!B:B)</f>
        <v>#NAME?</v>
      </c>
      <c r="J8" s="42" t="s">
        <v>130</v>
      </c>
      <c r="K8" s="43" t="s">
        <v>131</v>
      </c>
      <c r="L8" s="42" t="s">
        <v>91</v>
      </c>
      <c r="M8" s="43" t="s">
        <v>132</v>
      </c>
      <c r="N8" s="44"/>
      <c r="O8" s="45"/>
      <c r="P8" s="73" t="s">
        <v>84</v>
      </c>
      <c r="Q8" s="47" t="s">
        <v>85</v>
      </c>
      <c r="R8" s="47" t="s">
        <v>100</v>
      </c>
      <c r="S8" s="47">
        <v>1</v>
      </c>
      <c r="T8" s="47">
        <v>0</v>
      </c>
      <c r="U8" s="47">
        <v>1</v>
      </c>
      <c r="V8" s="47">
        <v>0</v>
      </c>
      <c r="W8" s="48"/>
      <c r="X8" s="47">
        <v>120623</v>
      </c>
      <c r="Y8" s="47" t="s">
        <v>78</v>
      </c>
      <c r="Z8" s="47" t="s">
        <v>133</v>
      </c>
      <c r="AA8" s="50" t="s">
        <v>95</v>
      </c>
      <c r="AB8" s="48" t="str">
        <f t="shared" si="1"/>
        <v>Unique</v>
      </c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</row>
    <row r="9" spans="1:50" ht="12.75">
      <c r="A9" s="39" t="str">
        <f t="shared" si="0"/>
        <v>14_1_070921_Bai_p_rh.ca</v>
      </c>
      <c r="B9" s="71" t="s">
        <v>127</v>
      </c>
      <c r="C9" s="71" t="s">
        <v>128</v>
      </c>
      <c r="D9" s="43">
        <v>14</v>
      </c>
      <c r="E9" s="42">
        <v>1</v>
      </c>
      <c r="F9" s="43">
        <v>310821</v>
      </c>
      <c r="G9" s="74" t="s">
        <v>129</v>
      </c>
      <c r="H9" s="43">
        <v>2021</v>
      </c>
      <c r="I9" s="42" t="e">
        <f t="array" aca="1" ref="I9" ca="1">_xludf.XLOOKUP(#REF!,'Feuille 16'!A:A,'Feuille 16'!B:B)</f>
        <v>#NAME?</v>
      </c>
      <c r="J9" s="42" t="s">
        <v>130</v>
      </c>
      <c r="K9" s="43" t="s">
        <v>131</v>
      </c>
      <c r="L9" s="42" t="s">
        <v>91</v>
      </c>
      <c r="M9" s="43" t="s">
        <v>132</v>
      </c>
      <c r="N9" s="44"/>
      <c r="O9" s="45"/>
      <c r="P9" s="73" t="s">
        <v>134</v>
      </c>
      <c r="Q9" s="47" t="s">
        <v>135</v>
      </c>
      <c r="R9" s="47" t="s">
        <v>100</v>
      </c>
      <c r="S9" s="47">
        <v>2</v>
      </c>
      <c r="T9" s="47">
        <v>2</v>
      </c>
      <c r="U9" s="47">
        <v>0</v>
      </c>
      <c r="V9" s="47">
        <v>0</v>
      </c>
      <c r="W9" s="48"/>
      <c r="X9" s="47">
        <v>120623</v>
      </c>
      <c r="Y9" s="47" t="s">
        <v>78</v>
      </c>
      <c r="Z9" s="47" t="s">
        <v>136</v>
      </c>
      <c r="AA9" s="50" t="s">
        <v>95</v>
      </c>
      <c r="AB9" s="48" t="str">
        <f t="shared" si="1"/>
        <v>Unique</v>
      </c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</row>
    <row r="10" spans="1:50" ht="15">
      <c r="A10" s="39" t="str">
        <f t="shared" si="0"/>
        <v>87_1_240821_AdH_p_ep.ba</v>
      </c>
      <c r="B10" s="75">
        <v>49.687339999999999</v>
      </c>
      <c r="C10" s="75">
        <v>6.0349500000000003</v>
      </c>
      <c r="D10" s="76">
        <v>87</v>
      </c>
      <c r="E10" s="77">
        <v>1</v>
      </c>
      <c r="F10" s="76">
        <v>170821</v>
      </c>
      <c r="G10" s="77">
        <v>240821</v>
      </c>
      <c r="H10" s="76">
        <v>2021</v>
      </c>
      <c r="I10" s="42" t="e">
        <f t="array" aca="1" ref="I10" ca="1">_xludf.XLOOKUP(#REF!,'Feuille 16'!A:A,'Feuille 16'!B:B)</f>
        <v>#NAME?</v>
      </c>
      <c r="J10" s="78" t="s">
        <v>96</v>
      </c>
      <c r="K10" s="61" t="s">
        <v>97</v>
      </c>
      <c r="L10" s="78" t="s">
        <v>91</v>
      </c>
      <c r="M10" s="43" t="s">
        <v>137</v>
      </c>
      <c r="N10" s="60"/>
      <c r="O10" s="59"/>
      <c r="P10" s="73" t="s">
        <v>84</v>
      </c>
      <c r="Q10" s="47" t="s">
        <v>85</v>
      </c>
      <c r="R10" s="47"/>
      <c r="S10" s="47">
        <v>1</v>
      </c>
      <c r="T10" s="50">
        <v>0</v>
      </c>
      <c r="U10" s="50">
        <v>1</v>
      </c>
      <c r="V10" s="50">
        <v>0</v>
      </c>
      <c r="W10" s="2"/>
      <c r="X10" s="50">
        <v>130623</v>
      </c>
      <c r="Y10" s="47" t="s">
        <v>78</v>
      </c>
      <c r="Z10" s="47" t="s">
        <v>138</v>
      </c>
      <c r="AA10" s="50" t="s">
        <v>95</v>
      </c>
      <c r="AB10" s="48" t="str">
        <f t="shared" si="1"/>
        <v>Unique</v>
      </c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</row>
    <row r="11" spans="1:50" ht="15">
      <c r="A11" s="39" t="str">
        <f t="shared" si="0"/>
        <v>87_1_240821_AdH_p_ep.ba</v>
      </c>
      <c r="B11" s="75">
        <v>49.687339999999999</v>
      </c>
      <c r="C11" s="75">
        <v>6.0349500000000003</v>
      </c>
      <c r="D11" s="76">
        <v>87</v>
      </c>
      <c r="E11" s="77">
        <v>1</v>
      </c>
      <c r="F11" s="76">
        <v>170821</v>
      </c>
      <c r="G11" s="77">
        <v>240821</v>
      </c>
      <c r="H11" s="76">
        <v>2021</v>
      </c>
      <c r="I11" s="42" t="e">
        <f t="array" aca="1" ref="I11" ca="1">_xludf.XLOOKUP(#REF!,'Feuille 16'!A:A,'Feuille 16'!B:B)</f>
        <v>#NAME?</v>
      </c>
      <c r="J11" s="78" t="s">
        <v>96</v>
      </c>
      <c r="K11" s="61" t="s">
        <v>97</v>
      </c>
      <c r="L11" s="78" t="s">
        <v>91</v>
      </c>
      <c r="M11" s="43" t="s">
        <v>137</v>
      </c>
      <c r="N11" s="60"/>
      <c r="O11" s="59"/>
      <c r="P11" s="73" t="s">
        <v>84</v>
      </c>
      <c r="Q11" s="47" t="s">
        <v>85</v>
      </c>
      <c r="R11" s="47" t="s">
        <v>139</v>
      </c>
      <c r="S11" s="47">
        <v>1</v>
      </c>
      <c r="T11" s="50">
        <v>1</v>
      </c>
      <c r="U11" s="50">
        <v>0</v>
      </c>
      <c r="V11" s="50">
        <v>0</v>
      </c>
      <c r="W11" s="2"/>
      <c r="X11" s="79" t="s">
        <v>140</v>
      </c>
      <c r="Y11" s="47" t="s">
        <v>78</v>
      </c>
      <c r="Z11" s="47" t="s">
        <v>141</v>
      </c>
      <c r="AA11" s="50" t="s">
        <v>95</v>
      </c>
      <c r="AB11" s="48" t="str">
        <f t="shared" si="1"/>
        <v>Unique</v>
      </c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</row>
    <row r="12" spans="1:50" ht="15">
      <c r="A12" s="39" t="str">
        <f t="shared" si="0"/>
        <v>67_1_240821_Mer_p_ep.ba</v>
      </c>
      <c r="B12" s="65">
        <v>49.760010000000001</v>
      </c>
      <c r="C12" s="66">
        <v>6.0781489999999998</v>
      </c>
      <c r="D12" s="58">
        <v>67</v>
      </c>
      <c r="E12" s="58">
        <v>1</v>
      </c>
      <c r="F12" s="57">
        <v>170821</v>
      </c>
      <c r="G12" s="58">
        <v>240821</v>
      </c>
      <c r="H12" s="57">
        <v>2021</v>
      </c>
      <c r="I12" s="42" t="e">
        <f t="array" aca="1" ref="I12" ca="1">_xludf.XLOOKUP(#REF!,'Feuille 16'!A:A,'Feuille 16'!B:B)</f>
        <v>#NAME?</v>
      </c>
      <c r="J12" s="60" t="s">
        <v>142</v>
      </c>
      <c r="K12" s="59" t="s">
        <v>143</v>
      </c>
      <c r="L12" s="60" t="s">
        <v>91</v>
      </c>
      <c r="M12" s="59" t="s">
        <v>100</v>
      </c>
      <c r="N12" s="58">
        <v>2</v>
      </c>
      <c r="O12" s="59"/>
      <c r="P12" s="80" t="s">
        <v>84</v>
      </c>
      <c r="Q12" s="50" t="s">
        <v>85</v>
      </c>
      <c r="R12" s="50" t="s">
        <v>100</v>
      </c>
      <c r="S12" s="50">
        <v>1</v>
      </c>
      <c r="T12" s="50">
        <v>0</v>
      </c>
      <c r="U12" s="50">
        <v>1</v>
      </c>
      <c r="V12" s="50">
        <v>0</v>
      </c>
      <c r="W12" s="2"/>
      <c r="X12" s="50">
        <v>150623</v>
      </c>
      <c r="Y12" s="47" t="s">
        <v>78</v>
      </c>
      <c r="Z12" s="47" t="s">
        <v>144</v>
      </c>
      <c r="AA12" s="50" t="s">
        <v>95</v>
      </c>
      <c r="AB12" s="48" t="str">
        <f t="shared" si="1"/>
        <v>Unique</v>
      </c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</row>
    <row r="13" spans="1:50" ht="15">
      <c r="A13" s="39" t="str">
        <f t="shared" si="0"/>
        <v>82_1_210621_Joh_p_ep.ba</v>
      </c>
      <c r="B13" s="66">
        <v>49.740850000000002</v>
      </c>
      <c r="C13" s="66">
        <v>6.3892090000000001</v>
      </c>
      <c r="D13" s="57">
        <v>82</v>
      </c>
      <c r="E13" s="58">
        <v>1</v>
      </c>
      <c r="F13" s="57">
        <v>140621</v>
      </c>
      <c r="G13" s="58">
        <v>210621</v>
      </c>
      <c r="H13" s="57">
        <v>2021</v>
      </c>
      <c r="I13" s="42" t="e">
        <f t="array" aca="1" ref="I13" ca="1">_xludf.XLOOKUP(#REF!,'Feuille 16'!A:A,'Feuille 16'!B:B)</f>
        <v>#NAME?</v>
      </c>
      <c r="J13" s="60" t="s">
        <v>145</v>
      </c>
      <c r="K13" s="59" t="s">
        <v>146</v>
      </c>
      <c r="L13" s="60" t="s">
        <v>91</v>
      </c>
      <c r="M13" s="59" t="s">
        <v>147</v>
      </c>
      <c r="N13" s="58">
        <v>2</v>
      </c>
      <c r="O13" s="81"/>
      <c r="P13" s="80" t="s">
        <v>84</v>
      </c>
      <c r="Q13" s="50" t="s">
        <v>85</v>
      </c>
      <c r="R13" s="50" t="s">
        <v>147</v>
      </c>
      <c r="S13" s="50">
        <v>2</v>
      </c>
      <c r="T13" s="50">
        <v>1</v>
      </c>
      <c r="U13" s="50">
        <v>1</v>
      </c>
      <c r="V13" s="50">
        <v>0</v>
      </c>
      <c r="W13" s="2"/>
      <c r="X13" s="50">
        <v>220623</v>
      </c>
      <c r="Y13" s="47" t="s">
        <v>78</v>
      </c>
      <c r="Z13" s="50" t="s">
        <v>148</v>
      </c>
      <c r="AA13" s="50" t="s">
        <v>95</v>
      </c>
      <c r="AB13" s="48" t="str">
        <f t="shared" si="1"/>
        <v>Unique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12.75">
      <c r="A14" s="39" t="str">
        <f t="shared" si="0"/>
        <v>96_2_100921_Trans_p_ep.ba</v>
      </c>
      <c r="B14" s="82">
        <v>49.647258999999998</v>
      </c>
      <c r="C14" s="82">
        <v>6.013814</v>
      </c>
      <c r="D14" s="45">
        <v>96</v>
      </c>
      <c r="E14" s="44">
        <v>2</v>
      </c>
      <c r="F14" s="45"/>
      <c r="G14" s="44">
        <v>100921</v>
      </c>
      <c r="H14" s="45">
        <v>2021</v>
      </c>
      <c r="I14" s="42" t="e">
        <f t="array" aca="1" ref="I14" ca="1">_xludf.XLOOKUP(#REF!,'Feuille 16'!A:A,'Feuille 16'!B:B)</f>
        <v>#NAME?</v>
      </c>
      <c r="J14" s="44" t="s">
        <v>149</v>
      </c>
      <c r="K14" s="45" t="s">
        <v>150</v>
      </c>
      <c r="L14" s="44" t="s">
        <v>91</v>
      </c>
      <c r="M14" s="45" t="s">
        <v>100</v>
      </c>
      <c r="N14" s="44">
        <v>1</v>
      </c>
      <c r="O14" s="45"/>
      <c r="P14" s="73" t="s">
        <v>84</v>
      </c>
      <c r="Q14" s="47" t="s">
        <v>85</v>
      </c>
      <c r="R14" s="47" t="s">
        <v>100</v>
      </c>
      <c r="S14" s="47">
        <v>1</v>
      </c>
      <c r="T14" s="47">
        <v>1</v>
      </c>
      <c r="U14" s="47">
        <v>0</v>
      </c>
      <c r="V14" s="47">
        <v>0</v>
      </c>
      <c r="W14" s="48"/>
      <c r="X14" s="47">
        <v>260623</v>
      </c>
      <c r="Y14" s="47" t="s">
        <v>78</v>
      </c>
      <c r="Z14" s="47" t="s">
        <v>151</v>
      </c>
      <c r="AA14" s="50" t="s">
        <v>95</v>
      </c>
      <c r="AB14" s="48" t="str">
        <f t="shared" si="1"/>
        <v>Unique</v>
      </c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</row>
    <row r="15" spans="1:50" ht="15">
      <c r="A15" s="39" t="str">
        <f t="shared" si="0"/>
        <v>56_1_061021_Kie_p_ep.ba</v>
      </c>
      <c r="B15" s="75">
        <v>49.83343</v>
      </c>
      <c r="C15" s="75">
        <v>6.1369829999999999</v>
      </c>
      <c r="D15" s="76">
        <v>56</v>
      </c>
      <c r="E15" s="77">
        <v>1</v>
      </c>
      <c r="F15" s="61">
        <v>310921</v>
      </c>
      <c r="G15" s="83" t="s">
        <v>152</v>
      </c>
      <c r="H15" s="76">
        <v>2021</v>
      </c>
      <c r="I15" s="60" t="s">
        <v>153</v>
      </c>
      <c r="J15" s="78" t="s">
        <v>154</v>
      </c>
      <c r="K15" s="61" t="s">
        <v>155</v>
      </c>
      <c r="L15" s="78" t="s">
        <v>91</v>
      </c>
      <c r="M15" s="61" t="s">
        <v>100</v>
      </c>
      <c r="N15" s="77">
        <v>1</v>
      </c>
      <c r="O15" s="59"/>
      <c r="P15" s="80" t="s">
        <v>84</v>
      </c>
      <c r="Q15" s="50" t="s">
        <v>85</v>
      </c>
      <c r="R15" s="50" t="s">
        <v>100</v>
      </c>
      <c r="S15" s="50">
        <v>1</v>
      </c>
      <c r="T15" s="50">
        <v>1</v>
      </c>
      <c r="U15" s="50">
        <v>0</v>
      </c>
      <c r="V15" s="50">
        <v>0</v>
      </c>
      <c r="W15" s="2"/>
      <c r="X15" s="50">
        <v>260623</v>
      </c>
      <c r="Y15" s="50" t="s">
        <v>78</v>
      </c>
      <c r="Z15" s="50" t="s">
        <v>156</v>
      </c>
      <c r="AA15" s="50" t="s">
        <v>95</v>
      </c>
      <c r="AB15" s="48" t="str">
        <f t="shared" si="1"/>
        <v>Unique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15">
      <c r="A16" s="84" t="s">
        <v>157</v>
      </c>
      <c r="B16" s="66">
        <v>49.648980000000002</v>
      </c>
      <c r="C16" s="66">
        <v>6.4161520000000003</v>
      </c>
      <c r="D16" s="57">
        <v>101</v>
      </c>
      <c r="E16" s="58">
        <v>1</v>
      </c>
      <c r="F16" s="57">
        <v>170821</v>
      </c>
      <c r="G16" s="85">
        <v>240821</v>
      </c>
      <c r="H16" s="57">
        <v>2021</v>
      </c>
      <c r="I16" s="60" t="s">
        <v>158</v>
      </c>
      <c r="J16" s="60" t="s">
        <v>159</v>
      </c>
      <c r="K16" s="59" t="s">
        <v>160</v>
      </c>
      <c r="L16" s="60" t="s">
        <v>91</v>
      </c>
      <c r="M16" s="59" t="s">
        <v>147</v>
      </c>
      <c r="N16" s="85">
        <v>4</v>
      </c>
      <c r="O16" s="59"/>
      <c r="P16" s="73" t="s">
        <v>84</v>
      </c>
      <c r="Q16" s="50" t="s">
        <v>85</v>
      </c>
      <c r="R16" s="50" t="s">
        <v>147</v>
      </c>
      <c r="S16" s="50">
        <v>3</v>
      </c>
      <c r="T16" s="50">
        <v>0</v>
      </c>
      <c r="U16" s="50">
        <v>3</v>
      </c>
      <c r="V16" s="50">
        <v>0</v>
      </c>
      <c r="W16" s="2"/>
      <c r="X16" s="50">
        <v>300623</v>
      </c>
      <c r="Y16" s="50" t="s">
        <v>78</v>
      </c>
      <c r="Z16" s="50" t="s">
        <v>161</v>
      </c>
      <c r="AA16" s="50" t="s">
        <v>95</v>
      </c>
      <c r="AB16" s="48" t="str">
        <f t="shared" si="1"/>
        <v>Unique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15">
      <c r="A17" s="86" t="s">
        <v>162</v>
      </c>
      <c r="B17" s="66">
        <v>49.616549999999997</v>
      </c>
      <c r="C17" s="66">
        <v>6.3485360000000002</v>
      </c>
      <c r="D17" s="57">
        <v>101</v>
      </c>
      <c r="E17" s="58">
        <v>2</v>
      </c>
      <c r="F17" s="57">
        <v>170821</v>
      </c>
      <c r="G17" s="85">
        <v>240821</v>
      </c>
      <c r="H17" s="57">
        <v>2021</v>
      </c>
      <c r="I17" s="60" t="s">
        <v>158</v>
      </c>
      <c r="J17" s="60" t="s">
        <v>163</v>
      </c>
      <c r="K17" s="59" t="s">
        <v>164</v>
      </c>
      <c r="L17" s="60" t="s">
        <v>91</v>
      </c>
      <c r="M17" s="59" t="s">
        <v>147</v>
      </c>
      <c r="N17" s="58">
        <v>2</v>
      </c>
      <c r="O17" s="59"/>
      <c r="P17" s="80" t="s">
        <v>84</v>
      </c>
      <c r="Q17" s="50" t="s">
        <v>85</v>
      </c>
      <c r="R17" s="50" t="s">
        <v>147</v>
      </c>
      <c r="S17" s="50">
        <v>1</v>
      </c>
      <c r="T17" s="50">
        <v>0</v>
      </c>
      <c r="U17" s="50">
        <v>1</v>
      </c>
      <c r="V17" s="50">
        <v>0</v>
      </c>
      <c r="W17" s="2"/>
      <c r="X17" s="50">
        <v>300623</v>
      </c>
      <c r="Y17" s="50" t="s">
        <v>78</v>
      </c>
      <c r="Z17" s="50" t="s">
        <v>165</v>
      </c>
      <c r="AA17" s="50" t="s">
        <v>95</v>
      </c>
      <c r="AB17" s="48" t="str">
        <f t="shared" si="1"/>
        <v>Unique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15">
      <c r="A18" s="39" t="str">
        <f t="shared" ref="A18:A52" si="2">D18&amp;"_"&amp;E18&amp;"_"&amp;G18&amp;"_"&amp;J18&amp;"_"&amp;P18</f>
        <v>77_1_240821_Roe_p_ep.ba</v>
      </c>
      <c r="B18" s="66">
        <v>49.709200000000003</v>
      </c>
      <c r="C18" s="66">
        <v>6.0507200000000001</v>
      </c>
      <c r="D18" s="57">
        <v>77</v>
      </c>
      <c r="E18" s="58">
        <v>1</v>
      </c>
      <c r="F18" s="57">
        <v>170821</v>
      </c>
      <c r="G18" s="58">
        <v>240821</v>
      </c>
      <c r="H18" s="57">
        <v>2021</v>
      </c>
      <c r="I18" s="42" t="e">
        <f t="array" aca="1" ref="I18" ca="1">_xludf.XLOOKUP(#REF!,'Feuille 16'!A:A,'Feuille 16'!B:B)</f>
        <v>#NAME?</v>
      </c>
      <c r="J18" s="60" t="s">
        <v>166</v>
      </c>
      <c r="K18" s="59" t="s">
        <v>167</v>
      </c>
      <c r="L18" s="60" t="s">
        <v>91</v>
      </c>
      <c r="M18" s="59" t="s">
        <v>168</v>
      </c>
      <c r="N18" s="58">
        <v>4</v>
      </c>
      <c r="O18" s="59"/>
      <c r="P18" s="80" t="s">
        <v>84</v>
      </c>
      <c r="Q18" s="50" t="s">
        <v>85</v>
      </c>
      <c r="R18" s="50" t="s">
        <v>147</v>
      </c>
      <c r="S18" s="50">
        <v>1</v>
      </c>
      <c r="T18" s="50">
        <v>1</v>
      </c>
      <c r="U18" s="50">
        <v>0</v>
      </c>
      <c r="V18" s="50">
        <v>0</v>
      </c>
      <c r="W18" s="2"/>
      <c r="X18" s="50">
        <v>300623</v>
      </c>
      <c r="Y18" s="50" t="s">
        <v>78</v>
      </c>
      <c r="Z18" s="50" t="s">
        <v>169</v>
      </c>
      <c r="AA18" s="50" t="s">
        <v>95</v>
      </c>
      <c r="AB18" s="48" t="str">
        <f t="shared" si="1"/>
        <v>Unique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15">
      <c r="A19" s="39" t="str">
        <f t="shared" si="2"/>
        <v>94_1_240821_Mou_p_ep.ba</v>
      </c>
      <c r="B19" s="66">
        <v>49.626379999999997</v>
      </c>
      <c r="C19" s="66">
        <v>5.8964999999999996</v>
      </c>
      <c r="D19" s="57">
        <v>94</v>
      </c>
      <c r="E19" s="58">
        <v>1</v>
      </c>
      <c r="F19" s="57">
        <v>170821</v>
      </c>
      <c r="G19" s="58">
        <v>240821</v>
      </c>
      <c r="H19" s="57">
        <v>2021</v>
      </c>
      <c r="I19" s="42" t="e">
        <f t="array" aca="1" ref="I19" ca="1">_xludf.XLOOKUP(#REF!,'Feuille 16'!A:A,'Feuille 16'!B:B)</f>
        <v>#NAME?</v>
      </c>
      <c r="J19" s="60" t="s">
        <v>170</v>
      </c>
      <c r="K19" s="59" t="s">
        <v>171</v>
      </c>
      <c r="L19" s="60" t="s">
        <v>91</v>
      </c>
      <c r="M19" s="59" t="s">
        <v>168</v>
      </c>
      <c r="N19" s="58">
        <v>39</v>
      </c>
      <c r="O19" s="59"/>
      <c r="P19" s="73" t="s">
        <v>84</v>
      </c>
      <c r="Q19" s="50" t="s">
        <v>85</v>
      </c>
      <c r="R19" s="50" t="s">
        <v>147</v>
      </c>
      <c r="S19" s="50">
        <v>2</v>
      </c>
      <c r="T19" s="50">
        <v>1</v>
      </c>
      <c r="U19" s="50">
        <v>1</v>
      </c>
      <c r="V19" s="50">
        <v>0</v>
      </c>
      <c r="W19" s="2"/>
      <c r="X19" s="50">
        <v>300623</v>
      </c>
      <c r="Y19" s="50" t="s">
        <v>78</v>
      </c>
      <c r="Z19" s="50" t="s">
        <v>172</v>
      </c>
      <c r="AA19" s="50" t="s">
        <v>95</v>
      </c>
      <c r="AB19" s="48" t="str">
        <f t="shared" si="1"/>
        <v>Unique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15">
      <c r="A20" s="39" t="str">
        <f t="shared" si="2"/>
        <v>12_1_070921_Kal_p_sy.pi</v>
      </c>
      <c r="B20" s="66">
        <v>50.103180000000002</v>
      </c>
      <c r="C20" s="66">
        <v>6.1334400000000002</v>
      </c>
      <c r="D20" s="57">
        <v>12</v>
      </c>
      <c r="E20" s="58">
        <v>1</v>
      </c>
      <c r="F20" s="87" t="s">
        <v>173</v>
      </c>
      <c r="G20" s="88" t="s">
        <v>129</v>
      </c>
      <c r="H20" s="57">
        <v>2021</v>
      </c>
      <c r="I20" s="42" t="e">
        <f t="array" aca="1" ref="I20" ca="1">_xludf.XLOOKUP(#REF!,'Feuille 16'!A:A,'Feuille 16'!B:B)</f>
        <v>#NAME?</v>
      </c>
      <c r="J20" s="60" t="s">
        <v>174</v>
      </c>
      <c r="K20" s="59" t="s">
        <v>175</v>
      </c>
      <c r="L20" s="60" t="s">
        <v>91</v>
      </c>
      <c r="M20" s="59" t="s">
        <v>147</v>
      </c>
      <c r="N20" s="58">
        <v>11</v>
      </c>
      <c r="O20" s="59"/>
      <c r="P20" s="54" t="s">
        <v>176</v>
      </c>
      <c r="Q20" s="47" t="s">
        <v>177</v>
      </c>
      <c r="R20" s="50" t="s">
        <v>147</v>
      </c>
      <c r="S20" s="50">
        <v>1</v>
      </c>
      <c r="T20" s="50">
        <v>0</v>
      </c>
      <c r="U20" s="50">
        <v>1</v>
      </c>
      <c r="V20" s="50">
        <v>0</v>
      </c>
      <c r="W20" s="2"/>
      <c r="X20" s="89" t="s">
        <v>178</v>
      </c>
      <c r="Y20" s="50" t="s">
        <v>78</v>
      </c>
      <c r="Z20" s="50" t="s">
        <v>179</v>
      </c>
      <c r="AA20" s="50" t="s">
        <v>95</v>
      </c>
      <c r="AB20" s="48" t="str">
        <f t="shared" si="1"/>
        <v>Unique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15">
      <c r="A21" s="39" t="str">
        <f t="shared" si="2"/>
        <v>12_1_070921_Kal_p_my.fl</v>
      </c>
      <c r="B21" s="66">
        <v>50.103180000000002</v>
      </c>
      <c r="C21" s="66">
        <v>6.1334400000000002</v>
      </c>
      <c r="D21" s="57">
        <v>12</v>
      </c>
      <c r="E21" s="58">
        <v>1</v>
      </c>
      <c r="F21" s="87" t="s">
        <v>173</v>
      </c>
      <c r="G21" s="88" t="s">
        <v>129</v>
      </c>
      <c r="H21" s="57">
        <v>2021</v>
      </c>
      <c r="I21" s="42" t="e">
        <f t="array" aca="1" ref="I21" ca="1">_xludf.XLOOKUP(#REF!,'Feuille 16'!A:A,'Feuille 16'!B:B)</f>
        <v>#NAME?</v>
      </c>
      <c r="J21" s="60" t="s">
        <v>174</v>
      </c>
      <c r="K21" s="59" t="s">
        <v>175</v>
      </c>
      <c r="L21" s="60" t="s">
        <v>91</v>
      </c>
      <c r="M21" s="59" t="s">
        <v>147</v>
      </c>
      <c r="N21" s="58">
        <v>11</v>
      </c>
      <c r="O21" s="59"/>
      <c r="P21" s="54" t="s">
        <v>98</v>
      </c>
      <c r="Q21" s="47" t="s">
        <v>99</v>
      </c>
      <c r="R21" s="50" t="s">
        <v>147</v>
      </c>
      <c r="S21" s="50">
        <v>1</v>
      </c>
      <c r="T21" s="50">
        <v>0</v>
      </c>
      <c r="U21" s="50">
        <v>1</v>
      </c>
      <c r="V21" s="50">
        <v>0</v>
      </c>
      <c r="W21" s="2"/>
      <c r="X21" s="89" t="s">
        <v>178</v>
      </c>
      <c r="Y21" s="50" t="s">
        <v>78</v>
      </c>
      <c r="Z21" s="50" t="s">
        <v>180</v>
      </c>
      <c r="AA21" s="50" t="s">
        <v>95</v>
      </c>
      <c r="AB21" s="48" t="str">
        <f t="shared" si="1"/>
        <v>Unique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12.75">
      <c r="A22" s="39" t="str">
        <f t="shared" si="2"/>
        <v>113_1_160821_Gad_a_ep.ba</v>
      </c>
      <c r="B22" s="59" t="s">
        <v>181</v>
      </c>
      <c r="C22" s="59" t="s">
        <v>182</v>
      </c>
      <c r="D22" s="57">
        <v>113</v>
      </c>
      <c r="E22" s="58">
        <v>1</v>
      </c>
      <c r="F22" s="90"/>
      <c r="G22" s="85">
        <v>160821</v>
      </c>
      <c r="H22" s="57">
        <v>2021</v>
      </c>
      <c r="I22" s="42" t="e">
        <f t="array" aca="1" ref="I22" ca="1">_xludf.XLOOKUP(#REF!,'Feuille 16'!A:A,'Feuille 16'!B:B)</f>
        <v>#NAME?</v>
      </c>
      <c r="J22" s="91" t="s">
        <v>183</v>
      </c>
      <c r="K22" s="59" t="s">
        <v>184</v>
      </c>
      <c r="L22" s="91" t="s">
        <v>185</v>
      </c>
      <c r="M22" s="59" t="s">
        <v>75</v>
      </c>
      <c r="N22" s="58"/>
      <c r="O22" s="59"/>
      <c r="P22" s="73" t="s">
        <v>84</v>
      </c>
      <c r="Q22" s="50" t="s">
        <v>85</v>
      </c>
      <c r="R22" s="50" t="s">
        <v>100</v>
      </c>
      <c r="S22" s="50">
        <v>1</v>
      </c>
      <c r="T22" s="50">
        <v>0</v>
      </c>
      <c r="U22" s="50">
        <v>1</v>
      </c>
      <c r="V22" s="50">
        <v>0</v>
      </c>
      <c r="W22" s="92"/>
      <c r="X22" s="93">
        <v>220621</v>
      </c>
      <c r="Y22" s="50" t="s">
        <v>78</v>
      </c>
      <c r="Z22" s="94" t="s">
        <v>186</v>
      </c>
      <c r="AA22" s="50" t="s">
        <v>95</v>
      </c>
      <c r="AB22" s="48" t="str">
        <f t="shared" si="1"/>
        <v>Unique</v>
      </c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</row>
    <row r="23" spans="1:50" ht="12.75">
      <c r="A23" s="39" t="str">
        <f t="shared" si="2"/>
        <v>95_1_240821_Sch_p_my.fl</v>
      </c>
      <c r="B23" s="58" t="s">
        <v>187</v>
      </c>
      <c r="C23" s="57" t="s">
        <v>188</v>
      </c>
      <c r="D23" s="58">
        <v>95</v>
      </c>
      <c r="E23" s="58">
        <v>1</v>
      </c>
      <c r="F23" s="57">
        <v>160821</v>
      </c>
      <c r="G23" s="58">
        <v>240821</v>
      </c>
      <c r="H23" s="57">
        <v>2021</v>
      </c>
      <c r="I23" s="42" t="e">
        <f t="array" aca="1" ref="I23" ca="1">_xludf.XLOOKUP(#REF!,'Feuille 16'!A:A,'Feuille 16'!B:B)</f>
        <v>#NAME?</v>
      </c>
      <c r="J23" s="60" t="s">
        <v>189</v>
      </c>
      <c r="K23" s="59" t="s">
        <v>190</v>
      </c>
      <c r="L23" s="60" t="s">
        <v>91</v>
      </c>
      <c r="M23" s="59" t="s">
        <v>191</v>
      </c>
      <c r="N23" s="58">
        <v>9</v>
      </c>
      <c r="O23" s="95" t="s">
        <v>192</v>
      </c>
      <c r="P23" s="54" t="s">
        <v>98</v>
      </c>
      <c r="Q23" s="47" t="s">
        <v>99</v>
      </c>
      <c r="R23" s="50" t="s">
        <v>147</v>
      </c>
      <c r="S23" s="50">
        <v>1</v>
      </c>
      <c r="T23" s="50">
        <v>1</v>
      </c>
      <c r="U23" s="50">
        <v>0</v>
      </c>
      <c r="V23" s="50">
        <v>0</v>
      </c>
      <c r="W23" s="2"/>
      <c r="X23" s="89" t="s">
        <v>193</v>
      </c>
      <c r="Y23" s="50" t="s">
        <v>78</v>
      </c>
      <c r="Z23" s="50" t="s">
        <v>194</v>
      </c>
      <c r="AA23" s="50" t="s">
        <v>95</v>
      </c>
      <c r="AB23" s="48" t="str">
        <f t="shared" si="1"/>
        <v>Unique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12.75">
      <c r="A24" s="39" t="str">
        <f t="shared" si="2"/>
        <v>95_1_240821_Sch_p_ep.ba</v>
      </c>
      <c r="B24" s="58" t="s">
        <v>187</v>
      </c>
      <c r="C24" s="57" t="s">
        <v>188</v>
      </c>
      <c r="D24" s="58">
        <v>95</v>
      </c>
      <c r="E24" s="58">
        <v>1</v>
      </c>
      <c r="F24" s="57">
        <v>160821</v>
      </c>
      <c r="G24" s="58">
        <v>240821</v>
      </c>
      <c r="H24" s="57">
        <v>2021</v>
      </c>
      <c r="I24" s="42" t="e">
        <f t="array" aca="1" ref="I24" ca="1">_xludf.XLOOKUP(#REF!,'Feuille 16'!A:A,'Feuille 16'!B:B)</f>
        <v>#NAME?</v>
      </c>
      <c r="J24" s="60" t="s">
        <v>189</v>
      </c>
      <c r="K24" s="59" t="s">
        <v>190</v>
      </c>
      <c r="L24" s="60" t="s">
        <v>91</v>
      </c>
      <c r="M24" s="59" t="s">
        <v>191</v>
      </c>
      <c r="N24" s="58">
        <v>9</v>
      </c>
      <c r="O24" s="95" t="s">
        <v>192</v>
      </c>
      <c r="P24" s="73" t="s">
        <v>84</v>
      </c>
      <c r="Q24" s="50" t="s">
        <v>85</v>
      </c>
      <c r="R24" s="50" t="s">
        <v>147</v>
      </c>
      <c r="S24" s="50">
        <v>5</v>
      </c>
      <c r="T24" s="50">
        <v>4</v>
      </c>
      <c r="U24" s="50">
        <v>1</v>
      </c>
      <c r="V24" s="50">
        <v>0</v>
      </c>
      <c r="W24" s="2"/>
      <c r="X24" s="89" t="s">
        <v>193</v>
      </c>
      <c r="Y24" s="50" t="s">
        <v>78</v>
      </c>
      <c r="Z24" s="50" t="s">
        <v>195</v>
      </c>
      <c r="AA24" s="50" t="s">
        <v>95</v>
      </c>
      <c r="AB24" s="48" t="str">
        <f t="shared" si="1"/>
        <v>Unique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15">
      <c r="A25" s="39" t="str">
        <f t="shared" si="2"/>
        <v>99_1_250821_GCGD_p_ep.ba</v>
      </c>
      <c r="B25" s="65">
        <v>49.638566156233601</v>
      </c>
      <c r="C25" s="66">
        <v>6.2126921643162802</v>
      </c>
      <c r="D25" s="58">
        <v>99</v>
      </c>
      <c r="E25" s="58">
        <v>1</v>
      </c>
      <c r="F25" s="57">
        <v>190821</v>
      </c>
      <c r="G25" s="58">
        <v>250821</v>
      </c>
      <c r="H25" s="57">
        <v>2021</v>
      </c>
      <c r="I25" s="42" t="e">
        <f t="array" aca="1" ref="I25" ca="1">_xludf.XLOOKUP(#REF!,'Feuille 16'!A:A,'Feuille 16'!B:B)</f>
        <v>#NAME?</v>
      </c>
      <c r="J25" s="60" t="s">
        <v>196</v>
      </c>
      <c r="K25" s="59" t="s">
        <v>197</v>
      </c>
      <c r="L25" s="60" t="s">
        <v>91</v>
      </c>
      <c r="M25" s="59" t="s">
        <v>75</v>
      </c>
      <c r="N25" s="58">
        <v>2</v>
      </c>
      <c r="O25" s="59"/>
      <c r="P25" s="73" t="s">
        <v>84</v>
      </c>
      <c r="Q25" s="50" t="s">
        <v>85</v>
      </c>
      <c r="R25" s="50" t="s">
        <v>147</v>
      </c>
      <c r="S25" s="50">
        <v>2</v>
      </c>
      <c r="T25" s="50">
        <v>1</v>
      </c>
      <c r="U25" s="50">
        <v>1</v>
      </c>
      <c r="V25" s="50">
        <v>0</v>
      </c>
      <c r="W25" s="2"/>
      <c r="X25" s="96" t="s">
        <v>193</v>
      </c>
      <c r="Y25" s="2" t="s">
        <v>78</v>
      </c>
      <c r="Z25" s="50" t="s">
        <v>198</v>
      </c>
      <c r="AA25" s="50" t="s">
        <v>95</v>
      </c>
      <c r="AB25" s="48" t="str">
        <f t="shared" si="1"/>
        <v>Unique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15">
      <c r="A26" s="39" t="str">
        <f t="shared" si="2"/>
        <v>72_1_260821_Gie_p_ep.ba</v>
      </c>
      <c r="B26" s="65">
        <v>49.783180000000002</v>
      </c>
      <c r="C26" s="66">
        <v>6.4805820000000001</v>
      </c>
      <c r="D26" s="58">
        <v>72</v>
      </c>
      <c r="E26" s="58">
        <v>1</v>
      </c>
      <c r="F26" s="57">
        <v>180821</v>
      </c>
      <c r="G26" s="58">
        <v>260821</v>
      </c>
      <c r="H26" s="57">
        <v>2021</v>
      </c>
      <c r="I26" s="42" t="e">
        <f t="array" aca="1" ref="I26" ca="1">_xludf.XLOOKUP(#REF!,'Feuille 16'!A:A,'Feuille 16'!B:B)</f>
        <v>#NAME?</v>
      </c>
      <c r="J26" s="60" t="s">
        <v>199</v>
      </c>
      <c r="K26" s="59" t="s">
        <v>200</v>
      </c>
      <c r="L26" s="60" t="s">
        <v>91</v>
      </c>
      <c r="M26" s="59" t="s">
        <v>100</v>
      </c>
      <c r="N26" s="60" t="s">
        <v>201</v>
      </c>
      <c r="O26" s="59"/>
      <c r="P26" s="73" t="s">
        <v>84</v>
      </c>
      <c r="Q26" s="50" t="s">
        <v>85</v>
      </c>
      <c r="R26" s="50" t="s">
        <v>147</v>
      </c>
      <c r="S26" s="50">
        <v>51</v>
      </c>
      <c r="T26" s="50">
        <v>18</v>
      </c>
      <c r="U26" s="50">
        <v>33</v>
      </c>
      <c r="V26" s="50">
        <v>0</v>
      </c>
      <c r="W26" s="2"/>
      <c r="X26" s="89" t="s">
        <v>202</v>
      </c>
      <c r="Y26" s="2" t="s">
        <v>78</v>
      </c>
      <c r="Z26" s="50" t="s">
        <v>203</v>
      </c>
      <c r="AA26" s="50" t="s">
        <v>95</v>
      </c>
      <c r="AB26" s="48" t="str">
        <f t="shared" si="1"/>
        <v>Unique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12.75">
      <c r="A27" s="39" t="str">
        <f t="shared" si="2"/>
        <v>96_1_240821_Tos_p_vo.zo</v>
      </c>
      <c r="B27" s="58" t="s">
        <v>204</v>
      </c>
      <c r="C27" s="57" t="s">
        <v>205</v>
      </c>
      <c r="D27" s="58">
        <v>96</v>
      </c>
      <c r="E27" s="58">
        <v>1</v>
      </c>
      <c r="F27" s="57">
        <v>160821</v>
      </c>
      <c r="G27" s="58">
        <v>240821</v>
      </c>
      <c r="H27" s="57">
        <v>2021</v>
      </c>
      <c r="I27" s="42" t="e">
        <f t="array" aca="1" ref="I27" ca="1">_xludf.XLOOKUP(#REF!,'Feuille 16'!A:A,'Feuille 16'!B:B)</f>
        <v>#NAME?</v>
      </c>
      <c r="J27" s="60" t="s">
        <v>206</v>
      </c>
      <c r="K27" s="59" t="s">
        <v>207</v>
      </c>
      <c r="L27" s="60" t="s">
        <v>91</v>
      </c>
      <c r="M27" s="59" t="s">
        <v>104</v>
      </c>
      <c r="N27" s="58">
        <v>2</v>
      </c>
      <c r="O27" s="59"/>
      <c r="P27" s="97" t="s">
        <v>76</v>
      </c>
      <c r="Q27" s="50" t="s">
        <v>77</v>
      </c>
      <c r="R27" s="50" t="s">
        <v>147</v>
      </c>
      <c r="S27" s="50">
        <v>1</v>
      </c>
      <c r="T27" s="50">
        <v>0</v>
      </c>
      <c r="U27" s="50">
        <v>1</v>
      </c>
      <c r="V27" s="50">
        <v>0</v>
      </c>
      <c r="W27" s="2"/>
      <c r="X27" s="89" t="s">
        <v>202</v>
      </c>
      <c r="Y27" s="2" t="s">
        <v>78</v>
      </c>
      <c r="Z27" s="50" t="s">
        <v>208</v>
      </c>
      <c r="AA27" s="50" t="s">
        <v>95</v>
      </c>
      <c r="AB27" s="48" t="str">
        <f t="shared" si="1"/>
        <v>Unique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12.75">
      <c r="A28" s="39" t="str">
        <f t="shared" si="2"/>
        <v>96_1_240821_Tos_p_ep.ba</v>
      </c>
      <c r="B28" s="58" t="s">
        <v>204</v>
      </c>
      <c r="C28" s="57" t="s">
        <v>205</v>
      </c>
      <c r="D28" s="58">
        <v>96</v>
      </c>
      <c r="E28" s="58">
        <v>1</v>
      </c>
      <c r="F28" s="57">
        <v>160821</v>
      </c>
      <c r="G28" s="58">
        <v>240821</v>
      </c>
      <c r="H28" s="57">
        <v>2021</v>
      </c>
      <c r="I28" s="42" t="e">
        <f t="array" aca="1" ref="I28" ca="1">_xludf.XLOOKUP(#REF!,'Feuille 16'!A:A,'Feuille 16'!B:B)</f>
        <v>#NAME?</v>
      </c>
      <c r="J28" s="60" t="s">
        <v>206</v>
      </c>
      <c r="K28" s="59" t="s">
        <v>207</v>
      </c>
      <c r="L28" s="60" t="s">
        <v>91</v>
      </c>
      <c r="M28" s="59" t="s">
        <v>104</v>
      </c>
      <c r="N28" s="58"/>
      <c r="O28" s="59"/>
      <c r="P28" s="80" t="s">
        <v>84</v>
      </c>
      <c r="Q28" s="50" t="s">
        <v>85</v>
      </c>
      <c r="R28" s="50" t="s">
        <v>139</v>
      </c>
      <c r="S28" s="50">
        <v>1</v>
      </c>
      <c r="T28" s="50">
        <v>1</v>
      </c>
      <c r="U28" s="50">
        <v>0</v>
      </c>
      <c r="V28" s="50">
        <v>0</v>
      </c>
      <c r="W28" s="2"/>
      <c r="X28" s="79" t="s">
        <v>178</v>
      </c>
      <c r="Y28" s="2" t="s">
        <v>78</v>
      </c>
      <c r="Z28" s="50" t="s">
        <v>209</v>
      </c>
      <c r="AA28" s="50" t="s">
        <v>95</v>
      </c>
      <c r="AB28" s="48" t="str">
        <f t="shared" si="1"/>
        <v>Unique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15">
      <c r="A29" s="39" t="str">
        <f t="shared" si="2"/>
        <v>52_1_070921_udA_p_ep.ba</v>
      </c>
      <c r="B29" s="65">
        <v>49.811239999999998</v>
      </c>
      <c r="C29" s="66">
        <v>5.8140939999999999</v>
      </c>
      <c r="D29" s="58">
        <v>52</v>
      </c>
      <c r="E29" s="58">
        <v>1</v>
      </c>
      <c r="F29" s="57">
        <v>310821</v>
      </c>
      <c r="G29" s="67" t="s">
        <v>129</v>
      </c>
      <c r="H29" s="57">
        <v>2021</v>
      </c>
      <c r="I29" s="42" t="e">
        <f t="array" aca="1" ref="I29" ca="1">_xludf.XLOOKUP(#REF!,'Feuille 16'!A:A,'Feuille 16'!B:B)</f>
        <v>#NAME?</v>
      </c>
      <c r="J29" s="60" t="s">
        <v>210</v>
      </c>
      <c r="K29" s="59" t="s">
        <v>211</v>
      </c>
      <c r="L29" s="60" t="s">
        <v>91</v>
      </c>
      <c r="M29" s="59" t="s">
        <v>100</v>
      </c>
      <c r="N29" s="58">
        <v>18</v>
      </c>
      <c r="O29" s="59"/>
      <c r="P29" s="73" t="s">
        <v>84</v>
      </c>
      <c r="Q29" s="50" t="s">
        <v>85</v>
      </c>
      <c r="R29" s="50" t="s">
        <v>147</v>
      </c>
      <c r="S29" s="50">
        <v>2</v>
      </c>
      <c r="T29" s="50">
        <v>1</v>
      </c>
      <c r="U29" s="50">
        <v>1</v>
      </c>
      <c r="V29" s="50">
        <v>0</v>
      </c>
      <c r="W29" s="2"/>
      <c r="X29" s="50">
        <v>240723</v>
      </c>
      <c r="Y29" s="2" t="s">
        <v>78</v>
      </c>
      <c r="Z29" s="50" t="s">
        <v>212</v>
      </c>
      <c r="AA29" s="50" t="s">
        <v>95</v>
      </c>
      <c r="AB29" s="48" t="str">
        <f t="shared" si="1"/>
        <v>Unique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18.75" customHeight="1">
      <c r="A30" s="39" t="str">
        <f t="shared" si="2"/>
        <v>28_1_110422_Fas_a_ep.ba</v>
      </c>
      <c r="B30" s="66">
        <v>49.938180000000003</v>
      </c>
      <c r="C30" s="66">
        <v>5.9465700000000004</v>
      </c>
      <c r="D30" s="57">
        <v>28</v>
      </c>
      <c r="E30" s="58">
        <v>1</v>
      </c>
      <c r="F30" s="59" t="s">
        <v>213</v>
      </c>
      <c r="G30" s="58">
        <v>110422</v>
      </c>
      <c r="H30" s="57">
        <v>2022</v>
      </c>
      <c r="I30" s="42" t="e">
        <f t="array" aca="1" ref="I30" ca="1">_xludf.XLOOKUP(#REF!,'Feuille 16'!A:A,'Feuille 16'!B:B)</f>
        <v>#NAME?</v>
      </c>
      <c r="J30" s="60" t="s">
        <v>214</v>
      </c>
      <c r="K30" s="59" t="s">
        <v>215</v>
      </c>
      <c r="L30" s="60" t="s">
        <v>185</v>
      </c>
      <c r="M30" s="59" t="s">
        <v>147</v>
      </c>
      <c r="N30" s="58">
        <v>5</v>
      </c>
      <c r="O30" s="59"/>
      <c r="P30" s="73" t="s">
        <v>84</v>
      </c>
      <c r="Q30" s="50" t="s">
        <v>85</v>
      </c>
      <c r="R30" s="50" t="s">
        <v>147</v>
      </c>
      <c r="S30" s="50">
        <v>1</v>
      </c>
      <c r="T30" s="50">
        <v>0</v>
      </c>
      <c r="U30" s="50">
        <v>1</v>
      </c>
      <c r="V30" s="50">
        <v>0</v>
      </c>
      <c r="W30" s="2"/>
      <c r="X30" s="50">
        <v>240723</v>
      </c>
      <c r="Y30" s="2" t="s">
        <v>78</v>
      </c>
      <c r="Z30" s="50" t="s">
        <v>216</v>
      </c>
      <c r="AA30" s="50" t="s">
        <v>95</v>
      </c>
      <c r="AB30" s="48" t="str">
        <f t="shared" si="1"/>
        <v>Unique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18.75" customHeight="1">
      <c r="A31" s="39" t="str">
        <f t="shared" si="2"/>
        <v>103_1_240821_Gei_p_ep.ba</v>
      </c>
      <c r="B31" s="66">
        <v>49.544339999999998</v>
      </c>
      <c r="C31" s="66">
        <v>5.8540619999999999</v>
      </c>
      <c r="D31" s="57">
        <v>103</v>
      </c>
      <c r="E31" s="58">
        <v>1</v>
      </c>
      <c r="F31" s="57">
        <v>170821</v>
      </c>
      <c r="G31" s="58">
        <v>240821</v>
      </c>
      <c r="H31" s="57">
        <v>2021</v>
      </c>
      <c r="I31" s="42" t="e">
        <f t="array" aca="1" ref="I31" ca="1">_xludf.XLOOKUP(#REF!,'Feuille 16'!A:A,'Feuille 16'!B:B)</f>
        <v>#NAME?</v>
      </c>
      <c r="J31" s="60" t="s">
        <v>217</v>
      </c>
      <c r="K31" s="59" t="s">
        <v>218</v>
      </c>
      <c r="L31" s="60" t="s">
        <v>91</v>
      </c>
      <c r="M31" s="59" t="s">
        <v>147</v>
      </c>
      <c r="N31" s="58">
        <v>4</v>
      </c>
      <c r="O31" s="98" t="s">
        <v>219</v>
      </c>
      <c r="P31" s="73" t="s">
        <v>84</v>
      </c>
      <c r="Q31" s="50" t="s">
        <v>85</v>
      </c>
      <c r="R31" s="50" t="s">
        <v>147</v>
      </c>
      <c r="S31" s="50">
        <v>2</v>
      </c>
      <c r="T31" s="50">
        <v>0</v>
      </c>
      <c r="U31" s="50">
        <v>2</v>
      </c>
      <c r="V31" s="50">
        <v>0</v>
      </c>
      <c r="W31" s="2"/>
      <c r="X31" s="50">
        <v>240723</v>
      </c>
      <c r="Y31" s="2" t="s">
        <v>78</v>
      </c>
      <c r="Z31" s="50" t="s">
        <v>220</v>
      </c>
      <c r="AA31" s="50" t="s">
        <v>95</v>
      </c>
      <c r="AB31" s="48" t="str">
        <f t="shared" si="1"/>
        <v>Unique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15">
      <c r="A32" s="39" t="str">
        <f t="shared" si="2"/>
        <v>72_1_260821_Gie_p_ep.ba</v>
      </c>
      <c r="B32" s="66">
        <v>49.783180000000002</v>
      </c>
      <c r="C32" s="66">
        <v>6.4805820000000001</v>
      </c>
      <c r="D32" s="57">
        <v>72</v>
      </c>
      <c r="E32" s="58">
        <v>1</v>
      </c>
      <c r="F32" s="57">
        <v>180821</v>
      </c>
      <c r="G32" s="58">
        <v>260821</v>
      </c>
      <c r="H32" s="57">
        <v>2021</v>
      </c>
      <c r="I32" s="42" t="e">
        <f t="array" aca="1" ref="I32" ca="1">_xludf.XLOOKUP(#REF!,'Feuille 16'!A:A,'Feuille 16'!B:B)</f>
        <v>#NAME?</v>
      </c>
      <c r="J32" s="60" t="s">
        <v>199</v>
      </c>
      <c r="K32" s="2" t="s">
        <v>200</v>
      </c>
      <c r="L32" s="60" t="s">
        <v>91</v>
      </c>
      <c r="M32" s="59" t="s">
        <v>100</v>
      </c>
      <c r="N32" s="60" t="s">
        <v>201</v>
      </c>
      <c r="O32" s="59"/>
      <c r="P32" s="73" t="s">
        <v>84</v>
      </c>
      <c r="Q32" s="50" t="s">
        <v>85</v>
      </c>
      <c r="R32" s="50" t="s">
        <v>147</v>
      </c>
      <c r="S32" s="50">
        <v>1</v>
      </c>
      <c r="T32" s="50">
        <v>1</v>
      </c>
      <c r="U32" s="50">
        <v>0</v>
      </c>
      <c r="V32" s="50">
        <v>0</v>
      </c>
      <c r="W32" s="2"/>
      <c r="X32" s="50">
        <v>250723</v>
      </c>
      <c r="Y32" s="2" t="s">
        <v>78</v>
      </c>
      <c r="Z32" s="50" t="s">
        <v>221</v>
      </c>
      <c r="AA32" s="50" t="s">
        <v>95</v>
      </c>
      <c r="AB32" s="48" t="str">
        <f t="shared" si="1"/>
        <v>Unique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15">
      <c r="A33" s="39" t="str">
        <f t="shared" si="2"/>
        <v>82_1_260821_Joh_p_ep.ba</v>
      </c>
      <c r="B33" s="66">
        <v>49.740850000000002</v>
      </c>
      <c r="C33" s="66">
        <v>6.3892090000000001</v>
      </c>
      <c r="D33" s="57">
        <v>82</v>
      </c>
      <c r="E33" s="58">
        <v>1</v>
      </c>
      <c r="F33" s="66">
        <v>140621</v>
      </c>
      <c r="G33" s="58">
        <v>260821</v>
      </c>
      <c r="H33" s="57">
        <v>2021</v>
      </c>
      <c r="I33" s="42" t="e">
        <f t="array" aca="1" ref="I33" ca="1">_xludf.XLOOKUP(#REF!,'Feuille 16'!A:A,'Feuille 16'!B:B)</f>
        <v>#NAME?</v>
      </c>
      <c r="J33" s="60" t="s">
        <v>145</v>
      </c>
      <c r="K33" s="2" t="s">
        <v>146</v>
      </c>
      <c r="L33" s="60" t="s">
        <v>91</v>
      </c>
      <c r="M33" s="59" t="s">
        <v>100</v>
      </c>
      <c r="N33" s="58">
        <v>17</v>
      </c>
      <c r="O33" s="99" t="s">
        <v>222</v>
      </c>
      <c r="P33" s="73" t="s">
        <v>84</v>
      </c>
      <c r="Q33" s="47" t="s">
        <v>85</v>
      </c>
      <c r="R33" s="50" t="s">
        <v>100</v>
      </c>
      <c r="S33" s="50">
        <v>2</v>
      </c>
      <c r="T33" s="50">
        <v>0</v>
      </c>
      <c r="U33" s="50">
        <v>2</v>
      </c>
      <c r="V33" s="50">
        <v>0</v>
      </c>
      <c r="W33" s="2"/>
      <c r="X33" s="79" t="s">
        <v>140</v>
      </c>
      <c r="Y33" s="2" t="s">
        <v>78</v>
      </c>
      <c r="Z33" s="50" t="s">
        <v>223</v>
      </c>
      <c r="AA33" s="50" t="s">
        <v>95</v>
      </c>
      <c r="AB33" s="48" t="str">
        <f t="shared" si="1"/>
        <v>Unique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15">
      <c r="A34" s="39" t="str">
        <f t="shared" si="2"/>
        <v>87_1_240821_Pra_p_ep.ba</v>
      </c>
      <c r="B34" s="65">
        <v>49.654449999999997</v>
      </c>
      <c r="C34" s="66">
        <v>6.0247200000000003</v>
      </c>
      <c r="D34" s="58">
        <v>87</v>
      </c>
      <c r="E34" s="58">
        <v>1</v>
      </c>
      <c r="F34" s="57">
        <v>160821</v>
      </c>
      <c r="G34" s="58">
        <v>240821</v>
      </c>
      <c r="H34" s="57">
        <v>2021</v>
      </c>
      <c r="I34" s="42" t="e">
        <f t="array" aca="1" ref="I34" ca="1">_xludf.XLOOKUP(#REF!,'Feuille 16'!A:A,'Feuille 16'!B:B)</f>
        <v>#NAME?</v>
      </c>
      <c r="J34" s="60" t="s">
        <v>224</v>
      </c>
      <c r="K34" s="59" t="s">
        <v>225</v>
      </c>
      <c r="L34" s="60" t="s">
        <v>91</v>
      </c>
      <c r="M34" s="59" t="s">
        <v>226</v>
      </c>
      <c r="N34" s="58"/>
      <c r="O34" s="59"/>
      <c r="P34" s="73" t="s">
        <v>84</v>
      </c>
      <c r="Q34" s="47" t="s">
        <v>85</v>
      </c>
      <c r="R34" s="50" t="s">
        <v>139</v>
      </c>
      <c r="S34" s="50">
        <v>5</v>
      </c>
      <c r="T34" s="50">
        <v>3</v>
      </c>
      <c r="U34" s="50">
        <v>2</v>
      </c>
      <c r="V34" s="50">
        <v>0</v>
      </c>
      <c r="W34" s="2"/>
      <c r="X34" s="50">
        <v>250723</v>
      </c>
      <c r="Y34" s="2" t="s">
        <v>78</v>
      </c>
      <c r="Z34" s="50" t="s">
        <v>227</v>
      </c>
      <c r="AA34" s="50" t="s">
        <v>95</v>
      </c>
      <c r="AB34" s="48" t="str">
        <f t="shared" si="1"/>
        <v>Unique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15">
      <c r="A35" s="39" t="str">
        <f t="shared" si="2"/>
        <v>96_1_240821_Kaz_p_ep.ba</v>
      </c>
      <c r="B35" s="66">
        <v>49.642960000000002</v>
      </c>
      <c r="C35" s="66">
        <v>6.0223469999999999</v>
      </c>
      <c r="D35" s="57">
        <v>96</v>
      </c>
      <c r="E35" s="58">
        <v>1</v>
      </c>
      <c r="F35" s="57">
        <v>160821</v>
      </c>
      <c r="G35" s="58">
        <v>240821</v>
      </c>
      <c r="H35" s="57">
        <v>2021</v>
      </c>
      <c r="I35" s="42" t="e">
        <f t="array" aca="1" ref="I35" ca="1">_xludf.XLOOKUP(#REF!,'Feuille 16'!A:A,'Feuille 16'!B:B)</f>
        <v>#NAME?</v>
      </c>
      <c r="J35" s="60" t="s">
        <v>228</v>
      </c>
      <c r="K35" s="59" t="s">
        <v>229</v>
      </c>
      <c r="L35" s="60" t="s">
        <v>91</v>
      </c>
      <c r="M35" s="59" t="s">
        <v>100</v>
      </c>
      <c r="N35" s="58">
        <v>9</v>
      </c>
      <c r="O35" s="59"/>
      <c r="P35" s="73" t="s">
        <v>84</v>
      </c>
      <c r="Q35" s="50" t="s">
        <v>85</v>
      </c>
      <c r="R35" s="50" t="s">
        <v>147</v>
      </c>
      <c r="S35" s="50">
        <v>1</v>
      </c>
      <c r="T35" s="50">
        <v>0</v>
      </c>
      <c r="U35" s="50">
        <v>1</v>
      </c>
      <c r="V35" s="50">
        <v>0</v>
      </c>
      <c r="W35" s="2"/>
      <c r="X35" s="50">
        <v>250723</v>
      </c>
      <c r="Y35" s="2" t="s">
        <v>78</v>
      </c>
      <c r="Z35" s="50" t="s">
        <v>230</v>
      </c>
      <c r="AA35" s="50" t="s">
        <v>95</v>
      </c>
      <c r="AB35" s="48" t="str">
        <f t="shared" si="1"/>
        <v>Unique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15">
      <c r="A36" s="39" t="str">
        <f t="shared" si="2"/>
        <v>96_1_240821_Kaz_p_ep.ba</v>
      </c>
      <c r="B36" s="66">
        <v>49.642960000000002</v>
      </c>
      <c r="C36" s="66">
        <v>6.0223469999999999</v>
      </c>
      <c r="D36" s="57">
        <v>96</v>
      </c>
      <c r="E36" s="58">
        <v>1</v>
      </c>
      <c r="F36" s="57">
        <v>160821</v>
      </c>
      <c r="G36" s="58">
        <v>240821</v>
      </c>
      <c r="H36" s="57">
        <v>2021</v>
      </c>
      <c r="I36" s="42" t="e">
        <f t="array" aca="1" ref="I36" ca="1">_xludf.XLOOKUP(#REF!,'Feuille 16'!A:A,'Feuille 16'!B:B)</f>
        <v>#NAME?</v>
      </c>
      <c r="J36" s="60" t="s">
        <v>228</v>
      </c>
      <c r="K36" s="59" t="s">
        <v>229</v>
      </c>
      <c r="L36" s="60" t="s">
        <v>91</v>
      </c>
      <c r="M36" s="59" t="s">
        <v>100</v>
      </c>
      <c r="N36" s="58">
        <v>9</v>
      </c>
      <c r="O36" s="59"/>
      <c r="P36" s="73" t="s">
        <v>84</v>
      </c>
      <c r="Q36" s="50" t="s">
        <v>85</v>
      </c>
      <c r="R36" s="50" t="s">
        <v>147</v>
      </c>
      <c r="S36" s="50">
        <v>1</v>
      </c>
      <c r="T36" s="50">
        <v>0</v>
      </c>
      <c r="U36" s="50">
        <v>1</v>
      </c>
      <c r="V36" s="50">
        <v>0</v>
      </c>
      <c r="W36" s="2"/>
      <c r="X36" s="50">
        <v>250723</v>
      </c>
      <c r="Y36" s="2" t="s">
        <v>78</v>
      </c>
      <c r="Z36" s="50" t="s">
        <v>231</v>
      </c>
      <c r="AA36" s="50"/>
      <c r="AB36" s="48" t="str">
        <f t="shared" si="1"/>
        <v>Unique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15">
      <c r="A37" s="39" t="str">
        <f t="shared" si="2"/>
        <v>48_1_100921_Wan_p_ep.ba</v>
      </c>
      <c r="B37" s="66">
        <v>49.871499999999997</v>
      </c>
      <c r="C37" s="66">
        <v>6.2754459999999996</v>
      </c>
      <c r="D37" s="57">
        <v>48</v>
      </c>
      <c r="E37" s="58">
        <v>1</v>
      </c>
      <c r="F37" s="87" t="s">
        <v>232</v>
      </c>
      <c r="G37" s="58">
        <v>100921</v>
      </c>
      <c r="H37" s="57">
        <v>2021</v>
      </c>
      <c r="I37" s="42" t="e">
        <f t="array" aca="1" ref="I37" ca="1">_xludf.XLOOKUP(#REF!,'Feuille 16'!A:A,'Feuille 16'!B:B)</f>
        <v>#NAME?</v>
      </c>
      <c r="J37" s="60" t="s">
        <v>233</v>
      </c>
      <c r="K37" s="2" t="s">
        <v>234</v>
      </c>
      <c r="L37" s="60" t="s">
        <v>91</v>
      </c>
      <c r="M37" s="59" t="s">
        <v>147</v>
      </c>
      <c r="N37" s="58">
        <v>11</v>
      </c>
      <c r="O37" s="98" t="s">
        <v>235</v>
      </c>
      <c r="P37" s="73" t="s">
        <v>84</v>
      </c>
      <c r="Q37" s="50" t="s">
        <v>85</v>
      </c>
      <c r="R37" s="50" t="s">
        <v>147</v>
      </c>
      <c r="S37" s="50">
        <v>1</v>
      </c>
      <c r="T37" s="50">
        <v>0</v>
      </c>
      <c r="U37" s="50">
        <v>1</v>
      </c>
      <c r="V37" s="50">
        <v>0</v>
      </c>
      <c r="W37" s="2"/>
      <c r="X37" s="50">
        <v>250723</v>
      </c>
      <c r="Y37" s="2" t="s">
        <v>78</v>
      </c>
      <c r="Z37" s="50" t="s">
        <v>236</v>
      </c>
      <c r="AA37" s="50" t="s">
        <v>95</v>
      </c>
      <c r="AB37" s="48" t="str">
        <f t="shared" si="1"/>
        <v>Unique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ht="15">
      <c r="A38" s="39" t="str">
        <f t="shared" si="2"/>
        <v>48_1_100921_Wan_p_rh.ca</v>
      </c>
      <c r="B38" s="66">
        <v>49.871499999999997</v>
      </c>
      <c r="C38" s="66">
        <v>6.2754459999999996</v>
      </c>
      <c r="D38" s="57">
        <v>48</v>
      </c>
      <c r="E38" s="58">
        <v>1</v>
      </c>
      <c r="F38" s="87" t="s">
        <v>232</v>
      </c>
      <c r="G38" s="58">
        <v>100921</v>
      </c>
      <c r="H38" s="57">
        <v>2021</v>
      </c>
      <c r="I38" s="42" t="e">
        <f t="array" aca="1" ref="I38" ca="1">_xludf.XLOOKUP(#REF!,'Feuille 16'!A:A,'Feuille 16'!B:B)</f>
        <v>#NAME?</v>
      </c>
      <c r="J38" s="60" t="s">
        <v>233</v>
      </c>
      <c r="K38" s="2" t="s">
        <v>234</v>
      </c>
      <c r="L38" s="60" t="s">
        <v>91</v>
      </c>
      <c r="M38" s="59" t="s">
        <v>147</v>
      </c>
      <c r="N38" s="58">
        <v>11</v>
      </c>
      <c r="O38" s="98" t="s">
        <v>237</v>
      </c>
      <c r="P38" s="80" t="s">
        <v>134</v>
      </c>
      <c r="Q38" s="50" t="s">
        <v>135</v>
      </c>
      <c r="R38" s="50" t="s">
        <v>147</v>
      </c>
      <c r="S38" s="50">
        <v>5</v>
      </c>
      <c r="T38" s="50">
        <v>1</v>
      </c>
      <c r="U38" s="50">
        <v>4</v>
      </c>
      <c r="V38" s="50">
        <v>0</v>
      </c>
      <c r="W38" s="2"/>
      <c r="X38" s="50">
        <v>250723</v>
      </c>
      <c r="Y38" s="2" t="s">
        <v>78</v>
      </c>
      <c r="Z38" s="50" t="s">
        <v>238</v>
      </c>
      <c r="AA38" s="50" t="s">
        <v>95</v>
      </c>
      <c r="AB38" s="48" t="str">
        <f t="shared" si="1"/>
        <v>Unique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ht="15">
      <c r="A39" s="39" t="str">
        <f t="shared" si="2"/>
        <v>96_2_300821_Trans2_p_ep.ba</v>
      </c>
      <c r="B39" s="66">
        <v>49.647258999999998</v>
      </c>
      <c r="C39" s="66">
        <v>6.013814</v>
      </c>
      <c r="D39" s="57">
        <v>96</v>
      </c>
      <c r="E39" s="58">
        <v>2</v>
      </c>
      <c r="F39" s="57">
        <v>190821</v>
      </c>
      <c r="G39" s="58">
        <v>300821</v>
      </c>
      <c r="H39" s="57">
        <v>2021</v>
      </c>
      <c r="I39" s="42" t="e">
        <f t="array" aca="1" ref="I39" ca="1">_xludf.XLOOKUP(#REF!,'Feuille 16'!A:A,'Feuille 16'!B:B)</f>
        <v>#NAME?</v>
      </c>
      <c r="J39" s="60" t="s">
        <v>239</v>
      </c>
      <c r="K39" s="2" t="s">
        <v>240</v>
      </c>
      <c r="L39" s="60" t="s">
        <v>91</v>
      </c>
      <c r="M39" s="59" t="s">
        <v>75</v>
      </c>
      <c r="N39" s="58">
        <v>20</v>
      </c>
      <c r="O39" s="100" t="s">
        <v>241</v>
      </c>
      <c r="P39" s="73" t="s">
        <v>84</v>
      </c>
      <c r="Q39" s="50" t="s">
        <v>85</v>
      </c>
      <c r="R39" s="50" t="s">
        <v>147</v>
      </c>
      <c r="S39" s="50">
        <v>3</v>
      </c>
      <c r="T39" s="50">
        <v>2</v>
      </c>
      <c r="U39" s="50">
        <v>1</v>
      </c>
      <c r="V39" s="50">
        <v>0</v>
      </c>
      <c r="W39" s="2"/>
      <c r="X39" s="50">
        <v>250723</v>
      </c>
      <c r="Y39" s="2" t="s">
        <v>78</v>
      </c>
      <c r="Z39" s="50" t="s">
        <v>242</v>
      </c>
      <c r="AA39" s="50" t="s">
        <v>95</v>
      </c>
      <c r="AB39" s="48" t="str">
        <f t="shared" si="1"/>
        <v>Unique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ht="12.75">
      <c r="A40" s="39" t="str">
        <f t="shared" si="2"/>
        <v>86_1_060921_Koe_p_rh.ca</v>
      </c>
      <c r="B40" s="59" t="s">
        <v>243</v>
      </c>
      <c r="C40" s="59" t="s">
        <v>244</v>
      </c>
      <c r="D40" s="57">
        <v>86</v>
      </c>
      <c r="E40" s="58">
        <v>1</v>
      </c>
      <c r="F40" s="57">
        <v>300821</v>
      </c>
      <c r="G40" s="88" t="s">
        <v>122</v>
      </c>
      <c r="H40" s="57">
        <v>2021</v>
      </c>
      <c r="I40" s="42" t="e">
        <f t="array" aca="1" ref="I40" ca="1">_xludf.XLOOKUP(#REF!,'Feuille 16'!A:A,'Feuille 16'!B:B)</f>
        <v>#NAME?</v>
      </c>
      <c r="J40" s="60" t="s">
        <v>245</v>
      </c>
      <c r="K40" s="2" t="s">
        <v>246</v>
      </c>
      <c r="L40" s="60" t="s">
        <v>91</v>
      </c>
      <c r="M40" s="59" t="s">
        <v>75</v>
      </c>
      <c r="N40" s="58">
        <v>7</v>
      </c>
      <c r="O40" s="59" t="s">
        <v>125</v>
      </c>
      <c r="P40" s="80" t="s">
        <v>134</v>
      </c>
      <c r="Q40" s="50" t="s">
        <v>135</v>
      </c>
      <c r="R40" s="50" t="s">
        <v>147</v>
      </c>
      <c r="S40" s="50">
        <v>2</v>
      </c>
      <c r="T40" s="50">
        <v>2</v>
      </c>
      <c r="U40" s="50">
        <v>0</v>
      </c>
      <c r="V40" s="50">
        <v>0</v>
      </c>
      <c r="W40" s="2"/>
      <c r="X40" s="50">
        <v>250723</v>
      </c>
      <c r="Y40" s="2" t="s">
        <v>78</v>
      </c>
      <c r="Z40" s="50" t="s">
        <v>247</v>
      </c>
      <c r="AA40" s="50" t="s">
        <v>95</v>
      </c>
      <c r="AB40" s="48" t="str">
        <f t="shared" si="1"/>
        <v>Unique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ht="12.75">
      <c r="A41" s="39" t="str">
        <f t="shared" si="2"/>
        <v>42_1_070921_Och_p_rh.ca</v>
      </c>
      <c r="B41" s="57" t="s">
        <v>248</v>
      </c>
      <c r="C41" s="57" t="s">
        <v>249</v>
      </c>
      <c r="D41" s="57">
        <v>42</v>
      </c>
      <c r="E41" s="58">
        <v>1</v>
      </c>
      <c r="F41" s="57">
        <v>310821</v>
      </c>
      <c r="G41" s="88" t="s">
        <v>129</v>
      </c>
      <c r="H41" s="57">
        <v>2021</v>
      </c>
      <c r="I41" s="42" t="e">
        <f t="array" aca="1" ref="I41" ca="1">_xludf.XLOOKUP(#REF!,'Feuille 16'!A:A,'Feuille 16'!B:B)</f>
        <v>#NAME?</v>
      </c>
      <c r="J41" s="60" t="s">
        <v>102</v>
      </c>
      <c r="K41" s="59" t="s">
        <v>103</v>
      </c>
      <c r="L41" s="60" t="s">
        <v>91</v>
      </c>
      <c r="M41" s="59" t="s">
        <v>191</v>
      </c>
      <c r="N41" s="58">
        <v>17</v>
      </c>
      <c r="O41" s="95" t="s">
        <v>250</v>
      </c>
      <c r="P41" s="80" t="s">
        <v>134</v>
      </c>
      <c r="Q41" s="50" t="s">
        <v>135</v>
      </c>
      <c r="R41" s="50" t="s">
        <v>147</v>
      </c>
      <c r="S41" s="50">
        <v>1</v>
      </c>
      <c r="T41" s="50">
        <v>0</v>
      </c>
      <c r="U41" s="50">
        <v>1</v>
      </c>
      <c r="V41" s="50">
        <v>0</v>
      </c>
      <c r="W41" s="101" t="s">
        <v>251</v>
      </c>
      <c r="X41" s="50">
        <v>260723</v>
      </c>
      <c r="Y41" s="2" t="s">
        <v>78</v>
      </c>
      <c r="Z41" s="50" t="s">
        <v>252</v>
      </c>
      <c r="AA41" s="50" t="s">
        <v>95</v>
      </c>
      <c r="AB41" s="48" t="str">
        <f t="shared" si="1"/>
        <v>Unique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ht="15">
      <c r="A42" s="39" t="str">
        <f t="shared" si="2"/>
        <v>80_1_240821_Hwe_p_ep.ba</v>
      </c>
      <c r="B42" s="66">
        <v>49.701970000000003</v>
      </c>
      <c r="C42" s="66">
        <v>6.2745819999999997</v>
      </c>
      <c r="D42" s="57">
        <v>80</v>
      </c>
      <c r="E42" s="58">
        <v>1</v>
      </c>
      <c r="F42" s="57">
        <v>170821</v>
      </c>
      <c r="G42" s="58">
        <v>240821</v>
      </c>
      <c r="H42" s="57">
        <v>2021</v>
      </c>
      <c r="I42" s="42" t="e">
        <f t="array" aca="1" ref="I42" ca="1">_xludf.XLOOKUP(#REF!,'Feuille 16'!A:A,'Feuille 16'!B:B)</f>
        <v>#NAME?</v>
      </c>
      <c r="J42" s="60" t="s">
        <v>253</v>
      </c>
      <c r="K42" s="59" t="s">
        <v>254</v>
      </c>
      <c r="L42" s="60" t="s">
        <v>91</v>
      </c>
      <c r="M42" s="59" t="s">
        <v>168</v>
      </c>
      <c r="N42" s="58">
        <v>2</v>
      </c>
      <c r="O42" s="98" t="s">
        <v>255</v>
      </c>
      <c r="P42" s="80" t="s">
        <v>84</v>
      </c>
      <c r="Q42" s="50" t="s">
        <v>85</v>
      </c>
      <c r="R42" s="50" t="s">
        <v>147</v>
      </c>
      <c r="S42" s="50">
        <v>1</v>
      </c>
      <c r="T42" s="50">
        <v>1</v>
      </c>
      <c r="U42" s="50">
        <v>0</v>
      </c>
      <c r="V42" s="50">
        <v>0</v>
      </c>
      <c r="W42" s="2"/>
      <c r="X42" s="50">
        <v>260723</v>
      </c>
      <c r="Y42" s="2" t="s">
        <v>78</v>
      </c>
      <c r="Z42" s="50" t="s">
        <v>256</v>
      </c>
      <c r="AA42" s="50" t="s">
        <v>95</v>
      </c>
      <c r="AB42" s="48" t="str">
        <f t="shared" si="1"/>
        <v>Unique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ht="15">
      <c r="A43" s="39" t="str">
        <f t="shared" si="2"/>
        <v>80_1_240821_Wel_p_ep.ba</v>
      </c>
      <c r="B43" s="66">
        <v>49.701970000000003</v>
      </c>
      <c r="C43" s="66">
        <v>6.2745819999999997</v>
      </c>
      <c r="D43" s="57">
        <v>80</v>
      </c>
      <c r="E43" s="58">
        <v>1</v>
      </c>
      <c r="F43" s="57">
        <v>170821</v>
      </c>
      <c r="G43" s="58">
        <v>240821</v>
      </c>
      <c r="H43" s="57">
        <v>2021</v>
      </c>
      <c r="I43" s="42" t="e">
        <f t="array" aca="1" ref="I43" ca="1">_xludf.XLOOKUP(#REF!,'Feuille 16'!A:A,'Feuille 16'!B:B)</f>
        <v>#NAME?</v>
      </c>
      <c r="J43" s="91" t="s">
        <v>257</v>
      </c>
      <c r="K43" s="2" t="s">
        <v>254</v>
      </c>
      <c r="L43" s="60" t="s">
        <v>91</v>
      </c>
      <c r="M43" s="2" t="s">
        <v>168</v>
      </c>
      <c r="N43" s="60"/>
      <c r="O43" s="100"/>
      <c r="P43" s="80" t="s">
        <v>84</v>
      </c>
      <c r="Q43" s="50" t="s">
        <v>85</v>
      </c>
      <c r="R43" s="50" t="s">
        <v>139</v>
      </c>
      <c r="S43" s="50">
        <v>1</v>
      </c>
      <c r="T43" s="50">
        <v>1</v>
      </c>
      <c r="U43" s="50">
        <v>0</v>
      </c>
      <c r="V43" s="50">
        <v>0</v>
      </c>
      <c r="W43" s="2"/>
      <c r="X43" s="79" t="s">
        <v>178</v>
      </c>
      <c r="Y43" s="2" t="s">
        <v>78</v>
      </c>
      <c r="Z43" s="50" t="s">
        <v>258</v>
      </c>
      <c r="AA43" s="50" t="s">
        <v>95</v>
      </c>
      <c r="AB43" s="48" t="str">
        <f t="shared" si="1"/>
        <v>Unique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12.75">
      <c r="A44" s="39" t="str">
        <f t="shared" si="2"/>
        <v>1_1_300621_Hel_p_rh.ca</v>
      </c>
      <c r="B44" s="59" t="s">
        <v>259</v>
      </c>
      <c r="C44" s="59" t="s">
        <v>260</v>
      </c>
      <c r="D44" s="57">
        <v>1</v>
      </c>
      <c r="E44" s="58">
        <v>1</v>
      </c>
      <c r="F44" s="57">
        <v>160621</v>
      </c>
      <c r="G44" s="58">
        <v>300621</v>
      </c>
      <c r="H44" s="57">
        <v>2021</v>
      </c>
      <c r="I44" s="42" t="e">
        <f t="array" aca="1" ref="I44" ca="1">_xludf.XLOOKUP(#REF!,'Feuille 16'!A:A,'Feuille 16'!B:B)</f>
        <v>#NAME?</v>
      </c>
      <c r="J44" s="60" t="s">
        <v>261</v>
      </c>
      <c r="K44" s="2" t="s">
        <v>262</v>
      </c>
      <c r="L44" s="60" t="s">
        <v>91</v>
      </c>
      <c r="M44" s="2" t="s">
        <v>137</v>
      </c>
      <c r="N44" s="60"/>
      <c r="O44" s="102" t="s">
        <v>263</v>
      </c>
      <c r="P44" s="80" t="s">
        <v>134</v>
      </c>
      <c r="Q44" s="50" t="s">
        <v>135</v>
      </c>
      <c r="R44" s="50" t="s">
        <v>147</v>
      </c>
      <c r="S44" s="50">
        <v>1</v>
      </c>
      <c r="T44" s="50">
        <v>0</v>
      </c>
      <c r="U44" s="50">
        <v>1</v>
      </c>
      <c r="V44" s="50">
        <v>0</v>
      </c>
      <c r="W44" s="2"/>
      <c r="X44" s="50">
        <v>260723</v>
      </c>
      <c r="Y44" s="2" t="s">
        <v>78</v>
      </c>
      <c r="Z44" s="50" t="s">
        <v>264</v>
      </c>
      <c r="AA44" s="50" t="s">
        <v>95</v>
      </c>
      <c r="AB44" s="48" t="str">
        <f t="shared" si="1"/>
        <v>Unique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ht="12.75">
      <c r="A45" s="39" t="str">
        <f t="shared" si="2"/>
        <v>23_1_090921_Sau_p_ep.ba</v>
      </c>
      <c r="B45" s="57" t="s">
        <v>265</v>
      </c>
      <c r="C45" s="57" t="s">
        <v>266</v>
      </c>
      <c r="D45" s="57">
        <v>23</v>
      </c>
      <c r="E45" s="58">
        <v>1</v>
      </c>
      <c r="F45" s="87" t="s">
        <v>232</v>
      </c>
      <c r="G45" s="88" t="s">
        <v>267</v>
      </c>
      <c r="H45" s="57">
        <v>2021</v>
      </c>
      <c r="I45" s="42" t="e">
        <f t="array" aca="1" ref="I45" ca="1">_xludf.XLOOKUP(#REF!,'Feuille 16'!A:A,'Feuille 16'!B:B)</f>
        <v>#NAME?</v>
      </c>
      <c r="J45" s="60" t="s">
        <v>268</v>
      </c>
      <c r="K45" s="2" t="s">
        <v>269</v>
      </c>
      <c r="L45" s="60" t="s">
        <v>91</v>
      </c>
      <c r="M45" s="2"/>
      <c r="N45" s="58">
        <v>3</v>
      </c>
      <c r="O45" s="102" t="s">
        <v>270</v>
      </c>
      <c r="P45" s="80" t="s">
        <v>84</v>
      </c>
      <c r="Q45" s="50" t="s">
        <v>85</v>
      </c>
      <c r="R45" s="50" t="s">
        <v>147</v>
      </c>
      <c r="S45" s="50">
        <v>2</v>
      </c>
      <c r="T45" s="50">
        <v>0</v>
      </c>
      <c r="U45" s="50">
        <v>2</v>
      </c>
      <c r="V45" s="50">
        <v>0</v>
      </c>
      <c r="W45" s="2"/>
      <c r="X45" s="50">
        <v>260723</v>
      </c>
      <c r="Y45" s="2" t="s">
        <v>78</v>
      </c>
      <c r="Z45" s="50" t="s">
        <v>271</v>
      </c>
      <c r="AA45" s="50" t="s">
        <v>95</v>
      </c>
      <c r="AB45" s="48" t="str">
        <f t="shared" si="1"/>
        <v>Unique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ht="15">
      <c r="A46" s="39" t="str">
        <f t="shared" si="2"/>
        <v>134_1_250821_Fie_p_ba.el</v>
      </c>
      <c r="B46" s="66">
        <v>49.463209999999997</v>
      </c>
      <c r="C46" s="66">
        <v>6.364744</v>
      </c>
      <c r="D46" s="57">
        <v>134</v>
      </c>
      <c r="E46" s="58">
        <v>1</v>
      </c>
      <c r="F46" s="57">
        <v>180821</v>
      </c>
      <c r="G46" s="58">
        <v>250821</v>
      </c>
      <c r="H46" s="57">
        <v>2021</v>
      </c>
      <c r="I46" s="42" t="e">
        <f t="array" aca="1" ref="I46" ca="1">_xludf.XLOOKUP(#REF!,'Feuille 16'!A:A,'Feuille 16'!B:B)</f>
        <v>#NAME?</v>
      </c>
      <c r="J46" s="60" t="s">
        <v>272</v>
      </c>
      <c r="K46" s="2" t="s">
        <v>273</v>
      </c>
      <c r="L46" s="60" t="s">
        <v>91</v>
      </c>
      <c r="M46" s="2" t="s">
        <v>100</v>
      </c>
      <c r="N46" s="58">
        <v>2</v>
      </c>
      <c r="O46" s="59"/>
      <c r="P46" s="97" t="s">
        <v>274</v>
      </c>
      <c r="Q46" s="50" t="s">
        <v>275</v>
      </c>
      <c r="R46" s="50" t="s">
        <v>147</v>
      </c>
      <c r="S46" s="50">
        <v>1</v>
      </c>
      <c r="T46" s="50">
        <v>1</v>
      </c>
      <c r="U46" s="50">
        <v>0</v>
      </c>
      <c r="V46" s="50">
        <v>0</v>
      </c>
      <c r="W46" s="2"/>
      <c r="X46" s="50">
        <v>260723</v>
      </c>
      <c r="Y46" s="2" t="s">
        <v>78</v>
      </c>
      <c r="Z46" s="50" t="s">
        <v>276</v>
      </c>
      <c r="AA46" s="50" t="s">
        <v>95</v>
      </c>
      <c r="AB46" s="48" t="str">
        <f t="shared" si="1"/>
        <v>Unique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ht="15">
      <c r="A47" s="39" t="str">
        <f t="shared" si="2"/>
        <v>1_1_070921_Fol_p_ba.el</v>
      </c>
      <c r="B47" s="66" t="s">
        <v>277</v>
      </c>
      <c r="C47" s="66" t="s">
        <v>278</v>
      </c>
      <c r="D47" s="57">
        <v>1</v>
      </c>
      <c r="E47" s="58">
        <v>1</v>
      </c>
      <c r="F47" s="87" t="s">
        <v>173</v>
      </c>
      <c r="G47" s="88" t="s">
        <v>129</v>
      </c>
      <c r="H47" s="57">
        <v>2021</v>
      </c>
      <c r="I47" s="42" t="e">
        <f t="array" aca="1" ref="I47" ca="1">_xludf.XLOOKUP(#REF!,'Feuille 16'!A:A,'Feuille 16'!B:B)</f>
        <v>#NAME?</v>
      </c>
      <c r="J47" s="60" t="s">
        <v>279</v>
      </c>
      <c r="K47" s="2" t="s">
        <v>280</v>
      </c>
      <c r="L47" s="60" t="s">
        <v>91</v>
      </c>
      <c r="M47" s="2" t="s">
        <v>92</v>
      </c>
      <c r="N47" s="58">
        <v>1</v>
      </c>
      <c r="O47" s="59"/>
      <c r="P47" s="97" t="s">
        <v>274</v>
      </c>
      <c r="Q47" s="50" t="s">
        <v>275</v>
      </c>
      <c r="R47" s="50" t="s">
        <v>147</v>
      </c>
      <c r="S47" s="50">
        <v>1</v>
      </c>
      <c r="T47" s="50">
        <v>0</v>
      </c>
      <c r="U47" s="50">
        <v>1</v>
      </c>
      <c r="V47" s="50">
        <v>0</v>
      </c>
      <c r="W47" s="2"/>
      <c r="X47" s="50">
        <v>260723</v>
      </c>
      <c r="Y47" s="2" t="s">
        <v>78</v>
      </c>
      <c r="Z47" s="50" t="s">
        <v>281</v>
      </c>
      <c r="AA47" s="50" t="s">
        <v>95</v>
      </c>
      <c r="AB47" s="48" t="str">
        <f t="shared" si="1"/>
        <v>Unique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ht="15">
      <c r="A48" s="39" t="str">
        <f t="shared" si="2"/>
        <v>115_1_230821_Paf_p_ep.ba</v>
      </c>
      <c r="B48" s="66">
        <v>49.534759999999999</v>
      </c>
      <c r="C48" s="66">
        <v>6.0068330000000003</v>
      </c>
      <c r="D48" s="57">
        <v>115</v>
      </c>
      <c r="E48" s="58">
        <v>1</v>
      </c>
      <c r="F48" s="57">
        <v>160821</v>
      </c>
      <c r="G48" s="58">
        <v>230821</v>
      </c>
      <c r="H48" s="57">
        <v>2021</v>
      </c>
      <c r="I48" s="42" t="e">
        <f t="array" aca="1" ref="I48" ca="1">_xludf.XLOOKUP(#REF!,'Feuille 16'!A:A,'Feuille 16'!B:B)</f>
        <v>#NAME?</v>
      </c>
      <c r="J48" s="60" t="s">
        <v>282</v>
      </c>
      <c r="K48" s="2" t="s">
        <v>283</v>
      </c>
      <c r="L48" s="60" t="s">
        <v>91</v>
      </c>
      <c r="M48" s="2" t="s">
        <v>100</v>
      </c>
      <c r="N48" s="58">
        <v>15</v>
      </c>
      <c r="O48" s="100"/>
      <c r="P48" s="80" t="s">
        <v>84</v>
      </c>
      <c r="Q48" s="50" t="s">
        <v>85</v>
      </c>
      <c r="R48" s="50" t="s">
        <v>139</v>
      </c>
      <c r="S48" s="50">
        <v>1</v>
      </c>
      <c r="T48" s="50">
        <v>0</v>
      </c>
      <c r="U48" s="50">
        <v>1</v>
      </c>
      <c r="V48" s="50">
        <v>0</v>
      </c>
      <c r="W48" s="2"/>
      <c r="X48" s="79" t="s">
        <v>140</v>
      </c>
      <c r="Y48" s="2" t="s">
        <v>78</v>
      </c>
      <c r="Z48" s="50" t="s">
        <v>284</v>
      </c>
      <c r="AA48" s="50" t="s">
        <v>95</v>
      </c>
      <c r="AB48" s="48" t="str">
        <f t="shared" si="1"/>
        <v>Unique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ht="15">
      <c r="A49" s="39" t="str">
        <f t="shared" si="2"/>
        <v>105_1_240821_Nue_p_ch.bi</v>
      </c>
      <c r="B49" s="66">
        <v>49.593559999999997</v>
      </c>
      <c r="C49" s="66">
        <v>5.9067600000000002</v>
      </c>
      <c r="D49" s="57">
        <v>105</v>
      </c>
      <c r="E49" s="58">
        <v>1</v>
      </c>
      <c r="F49" s="66">
        <v>170821</v>
      </c>
      <c r="G49" s="65">
        <v>240821</v>
      </c>
      <c r="H49" s="57">
        <v>2021</v>
      </c>
      <c r="I49" s="42" t="e">
        <f t="array" aca="1" ref="I49" ca="1">_xludf.XLOOKUP(#REF!,'Feuille 16'!A:A,'Feuille 16'!B:B)</f>
        <v>#NAME?</v>
      </c>
      <c r="J49" s="60" t="s">
        <v>285</v>
      </c>
      <c r="K49" s="2" t="s">
        <v>286</v>
      </c>
      <c r="L49" s="60" t="s">
        <v>91</v>
      </c>
      <c r="M49" s="2" t="s">
        <v>168</v>
      </c>
      <c r="N49" s="58">
        <v>8</v>
      </c>
      <c r="O49" s="59"/>
      <c r="P49" s="73" t="s">
        <v>287</v>
      </c>
      <c r="Q49" s="47" t="s">
        <v>288</v>
      </c>
      <c r="R49" s="50" t="s">
        <v>147</v>
      </c>
      <c r="S49" s="50">
        <v>3</v>
      </c>
      <c r="T49" s="50">
        <v>0</v>
      </c>
      <c r="U49" s="50">
        <v>3</v>
      </c>
      <c r="V49" s="50">
        <v>0</v>
      </c>
      <c r="W49" s="2"/>
      <c r="X49" s="50">
        <v>270723</v>
      </c>
      <c r="Y49" s="2" t="s">
        <v>78</v>
      </c>
      <c r="Z49" s="50" t="s">
        <v>289</v>
      </c>
      <c r="AA49" s="50" t="s">
        <v>95</v>
      </c>
      <c r="AB49" s="48" t="str">
        <f t="shared" si="1"/>
        <v>Unique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12.75">
      <c r="A50" s="39" t="str">
        <f t="shared" si="2"/>
        <v>1_1_070921_Hel_p_rh.ca</v>
      </c>
      <c r="B50" s="59" t="s">
        <v>259</v>
      </c>
      <c r="C50" s="59" t="s">
        <v>260</v>
      </c>
      <c r="D50" s="57">
        <v>1</v>
      </c>
      <c r="E50" s="58">
        <v>1</v>
      </c>
      <c r="F50" s="87" t="s">
        <v>173</v>
      </c>
      <c r="G50" s="88" t="s">
        <v>129</v>
      </c>
      <c r="H50" s="57">
        <v>2021</v>
      </c>
      <c r="I50" s="42" t="e">
        <f t="array" aca="1" ref="I50" ca="1">_xludf.XLOOKUP(#REF!,'Feuille 16'!A:A,'Feuille 16'!B:B)</f>
        <v>#NAME?</v>
      </c>
      <c r="J50" s="60" t="s">
        <v>261</v>
      </c>
      <c r="K50" s="2" t="s">
        <v>262</v>
      </c>
      <c r="L50" s="60" t="s">
        <v>91</v>
      </c>
      <c r="M50" s="2" t="s">
        <v>75</v>
      </c>
      <c r="N50" s="58">
        <v>7</v>
      </c>
      <c r="O50" s="59" t="s">
        <v>125</v>
      </c>
      <c r="P50" s="80" t="s">
        <v>134</v>
      </c>
      <c r="Q50" s="50" t="s">
        <v>135</v>
      </c>
      <c r="R50" s="50" t="s">
        <v>147</v>
      </c>
      <c r="S50" s="50">
        <v>1</v>
      </c>
      <c r="T50" s="50">
        <v>0</v>
      </c>
      <c r="U50" s="50">
        <v>1</v>
      </c>
      <c r="V50" s="50">
        <v>0</v>
      </c>
      <c r="W50" s="2"/>
      <c r="X50" s="50">
        <v>270723</v>
      </c>
      <c r="Y50" s="2" t="s">
        <v>78</v>
      </c>
      <c r="Z50" s="50" t="s">
        <v>290</v>
      </c>
      <c r="AA50" s="50" t="s">
        <v>95</v>
      </c>
      <c r="AB50" s="48" t="str">
        <f t="shared" si="1"/>
        <v>Unique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ht="12.75">
      <c r="A51" s="39" t="str">
        <f t="shared" si="2"/>
        <v>1_1_070921_Hel_p_ep.ba</v>
      </c>
      <c r="B51" s="59" t="s">
        <v>259</v>
      </c>
      <c r="C51" s="59" t="s">
        <v>260</v>
      </c>
      <c r="D51" s="57">
        <v>1</v>
      </c>
      <c r="E51" s="58">
        <v>1</v>
      </c>
      <c r="F51" s="87" t="s">
        <v>173</v>
      </c>
      <c r="G51" s="88" t="s">
        <v>129</v>
      </c>
      <c r="H51" s="57">
        <v>2021</v>
      </c>
      <c r="I51" s="42" t="e">
        <f t="array" aca="1" ref="I51" ca="1">_xludf.XLOOKUP(#REF!,'Feuille 16'!A:A,'Feuille 16'!B:B)</f>
        <v>#NAME?</v>
      </c>
      <c r="J51" s="60" t="s">
        <v>261</v>
      </c>
      <c r="K51" s="2" t="s">
        <v>262</v>
      </c>
      <c r="L51" s="60" t="s">
        <v>91</v>
      </c>
      <c r="M51" s="2" t="s">
        <v>75</v>
      </c>
      <c r="N51" s="58">
        <v>7</v>
      </c>
      <c r="O51" s="59" t="s">
        <v>125</v>
      </c>
      <c r="P51" s="80" t="s">
        <v>84</v>
      </c>
      <c r="Q51" s="50" t="s">
        <v>85</v>
      </c>
      <c r="R51" s="50" t="s">
        <v>139</v>
      </c>
      <c r="S51" s="50">
        <v>1</v>
      </c>
      <c r="T51" s="50">
        <v>0</v>
      </c>
      <c r="U51" s="50">
        <v>1</v>
      </c>
      <c r="V51" s="50">
        <v>0</v>
      </c>
      <c r="W51" s="2"/>
      <c r="X51" s="79" t="s">
        <v>140</v>
      </c>
      <c r="Y51" s="2" t="s">
        <v>78</v>
      </c>
      <c r="Z51" s="50" t="s">
        <v>291</v>
      </c>
      <c r="AA51" s="50" t="s">
        <v>95</v>
      </c>
      <c r="AB51" s="48" t="str">
        <f t="shared" si="1"/>
        <v>Unique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ht="15">
      <c r="A52" s="39" t="str">
        <f t="shared" si="2"/>
        <v>82_1_260821_Gra_p_ep.ba</v>
      </c>
      <c r="B52" s="59" t="s">
        <v>292</v>
      </c>
      <c r="C52" s="59" t="s">
        <v>293</v>
      </c>
      <c r="D52" s="57">
        <v>82</v>
      </c>
      <c r="E52" s="58">
        <v>1</v>
      </c>
      <c r="F52" s="57">
        <v>180821</v>
      </c>
      <c r="G52" s="58">
        <v>260821</v>
      </c>
      <c r="H52" s="57">
        <v>2021</v>
      </c>
      <c r="I52" s="42" t="e">
        <f t="array" aca="1" ref="I52" ca="1">_xludf.XLOOKUP(#REF!,'Feuille 16'!A:A,'Feuille 16'!B:B)</f>
        <v>#NAME?</v>
      </c>
      <c r="J52" s="60" t="s">
        <v>294</v>
      </c>
      <c r="K52" s="2" t="s">
        <v>295</v>
      </c>
      <c r="L52" s="60" t="s">
        <v>91</v>
      </c>
      <c r="M52" s="2" t="s">
        <v>75</v>
      </c>
      <c r="N52" s="85">
        <v>1</v>
      </c>
      <c r="O52" s="59"/>
      <c r="P52" s="103" t="s">
        <v>84</v>
      </c>
      <c r="Q52" s="50" t="s">
        <v>85</v>
      </c>
      <c r="R52" s="50" t="s">
        <v>139</v>
      </c>
      <c r="S52" s="50">
        <v>1</v>
      </c>
      <c r="T52" s="50">
        <v>1</v>
      </c>
      <c r="U52" s="50">
        <v>0</v>
      </c>
      <c r="V52" s="50">
        <v>0</v>
      </c>
      <c r="W52" s="2"/>
      <c r="X52" s="79" t="s">
        <v>178</v>
      </c>
      <c r="Y52" s="2" t="s">
        <v>78</v>
      </c>
      <c r="Z52" s="50" t="s">
        <v>296</v>
      </c>
      <c r="AA52" s="50" t="s">
        <v>95</v>
      </c>
      <c r="AB52" s="48" t="str">
        <f t="shared" si="1"/>
        <v>Unique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ht="15">
      <c r="A53" s="39" t="str">
        <f>D53&amp;"_"&amp;E53&amp;"_"&amp;J53&amp;"_"&amp;P53</f>
        <v>117_1_Hoo_p_ep.ba</v>
      </c>
      <c r="B53" s="66">
        <v>49.553269999999998</v>
      </c>
      <c r="C53" s="66">
        <v>6.1466310000000002</v>
      </c>
      <c r="D53" s="57">
        <v>117</v>
      </c>
      <c r="E53" s="58">
        <v>1</v>
      </c>
      <c r="F53" s="104" t="s">
        <v>297</v>
      </c>
      <c r="G53" s="105" t="s">
        <v>298</v>
      </c>
      <c r="H53" s="106">
        <v>2021</v>
      </c>
      <c r="I53" s="42" t="e">
        <f t="array" aca="1" ref="I53" ca="1">_xludf.XLOOKUP(#REF!,'Feuille 16'!A:A,'Feuille 16'!B:B)</f>
        <v>#NAME?</v>
      </c>
      <c r="J53" s="60" t="s">
        <v>89</v>
      </c>
      <c r="K53" s="2" t="s">
        <v>90</v>
      </c>
      <c r="L53" s="60" t="s">
        <v>91</v>
      </c>
      <c r="M53" s="2" t="s">
        <v>147</v>
      </c>
      <c r="N53" s="58">
        <v>1</v>
      </c>
      <c r="O53" s="107" t="s">
        <v>299</v>
      </c>
      <c r="P53" s="80" t="s">
        <v>84</v>
      </c>
      <c r="Q53" s="50" t="s">
        <v>85</v>
      </c>
      <c r="R53" s="50" t="s">
        <v>147</v>
      </c>
      <c r="S53" s="50">
        <v>1</v>
      </c>
      <c r="T53" s="50">
        <v>0</v>
      </c>
      <c r="U53" s="50">
        <v>1</v>
      </c>
      <c r="V53" s="50">
        <v>0</v>
      </c>
      <c r="W53" s="2"/>
      <c r="X53" s="50">
        <v>280723</v>
      </c>
      <c r="Y53" s="2" t="s">
        <v>78</v>
      </c>
      <c r="Z53" s="50" t="s">
        <v>300</v>
      </c>
      <c r="AA53" s="50" t="s">
        <v>95</v>
      </c>
      <c r="AB53" s="48" t="str">
        <f t="shared" si="1"/>
        <v>Unique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ht="12.75">
      <c r="A54" s="39" t="str">
        <f t="shared" ref="A54:A117" si="3">D54&amp;"_"&amp;E54&amp;"_"&amp;G54&amp;"_"&amp;J54&amp;"_"&amp;P54</f>
        <v>104_1_240821_Odl_p_ep.ba</v>
      </c>
      <c r="B54" s="57" t="s">
        <v>301</v>
      </c>
      <c r="C54" s="57" t="s">
        <v>302</v>
      </c>
      <c r="D54" s="57">
        <v>104</v>
      </c>
      <c r="E54" s="58">
        <v>1</v>
      </c>
      <c r="F54" s="57">
        <v>170821</v>
      </c>
      <c r="G54" s="58">
        <v>240821</v>
      </c>
      <c r="H54" s="57">
        <v>2021</v>
      </c>
      <c r="I54" s="42" t="e">
        <f t="array" aca="1" ref="I54" ca="1">_xludf.XLOOKUP(#REF!,'Feuille 16'!A:A,'Feuille 16'!B:B)</f>
        <v>#NAME?</v>
      </c>
      <c r="J54" s="60" t="s">
        <v>303</v>
      </c>
      <c r="K54" s="2" t="s">
        <v>304</v>
      </c>
      <c r="L54" s="60" t="s">
        <v>91</v>
      </c>
      <c r="M54" s="2" t="s">
        <v>137</v>
      </c>
      <c r="N54" s="58">
        <v>1</v>
      </c>
      <c r="O54" s="102" t="s">
        <v>263</v>
      </c>
      <c r="P54" s="80" t="s">
        <v>84</v>
      </c>
      <c r="Q54" s="50" t="s">
        <v>85</v>
      </c>
      <c r="R54" s="50" t="s">
        <v>100</v>
      </c>
      <c r="S54" s="50">
        <v>1</v>
      </c>
      <c r="T54" s="50">
        <v>1</v>
      </c>
      <c r="U54" s="50">
        <v>0</v>
      </c>
      <c r="V54" s="50">
        <v>0</v>
      </c>
      <c r="W54" s="2"/>
      <c r="X54" s="50">
        <v>100523</v>
      </c>
      <c r="Y54" s="2" t="s">
        <v>78</v>
      </c>
      <c r="Z54" s="50" t="s">
        <v>305</v>
      </c>
      <c r="AA54" s="50" t="s">
        <v>95</v>
      </c>
      <c r="AB54" s="48" t="str">
        <f t="shared" si="1"/>
        <v>Unique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ht="15">
      <c r="A55" s="39" t="str">
        <f t="shared" si="3"/>
        <v>105_1_240821_Woe_p_ep.ba</v>
      </c>
      <c r="B55" s="66">
        <v>49.590719999999997</v>
      </c>
      <c r="C55" s="66">
        <v>5.9901080000000002</v>
      </c>
      <c r="D55" s="57">
        <v>105</v>
      </c>
      <c r="E55" s="58">
        <v>1</v>
      </c>
      <c r="F55" s="57">
        <v>170821</v>
      </c>
      <c r="G55" s="58">
        <v>240821</v>
      </c>
      <c r="H55" s="57">
        <v>2021</v>
      </c>
      <c r="I55" s="42" t="e">
        <f t="array" aca="1" ref="I55" ca="1">_xludf.XLOOKUP(#REF!,'Feuille 16'!A:A,'Feuille 16'!B:B)</f>
        <v>#NAME?</v>
      </c>
      <c r="J55" s="60" t="s">
        <v>306</v>
      </c>
      <c r="K55" s="2" t="s">
        <v>307</v>
      </c>
      <c r="L55" s="60" t="s">
        <v>91</v>
      </c>
      <c r="M55" s="59" t="s">
        <v>147</v>
      </c>
      <c r="N55" s="58">
        <v>6</v>
      </c>
      <c r="O55" s="98" t="s">
        <v>308</v>
      </c>
      <c r="P55" s="80" t="s">
        <v>84</v>
      </c>
      <c r="Q55" s="50" t="s">
        <v>85</v>
      </c>
      <c r="R55" s="50" t="s">
        <v>147</v>
      </c>
      <c r="S55" s="50">
        <v>1</v>
      </c>
      <c r="T55" s="50">
        <v>0</v>
      </c>
      <c r="U55" s="50">
        <v>1</v>
      </c>
      <c r="V55" s="50">
        <v>0</v>
      </c>
      <c r="W55" s="2"/>
      <c r="X55" s="50">
        <v>280723</v>
      </c>
      <c r="Y55" s="2" t="s">
        <v>78</v>
      </c>
      <c r="Z55" s="50" t="s">
        <v>309</v>
      </c>
      <c r="AA55" s="50" t="s">
        <v>95</v>
      </c>
      <c r="AB55" s="48" t="str">
        <f t="shared" si="1"/>
        <v>Unique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ht="12.75">
      <c r="A56" s="39" t="str">
        <f t="shared" si="3"/>
        <v>119_1_250821_adK_p_ep.ba</v>
      </c>
      <c r="B56" s="57" t="s">
        <v>310</v>
      </c>
      <c r="C56" s="57" t="s">
        <v>311</v>
      </c>
      <c r="D56" s="57">
        <v>119</v>
      </c>
      <c r="E56" s="58">
        <v>1</v>
      </c>
      <c r="F56" s="57">
        <v>180821</v>
      </c>
      <c r="G56" s="58">
        <v>250821</v>
      </c>
      <c r="H56" s="57">
        <v>2021</v>
      </c>
      <c r="I56" s="42" t="e">
        <f t="array" aca="1" ref="I56" ca="1">_xludf.XLOOKUP(#REF!,'Feuille 16'!A:A,'Feuille 16'!B:B)</f>
        <v>#NAME?</v>
      </c>
      <c r="J56" s="60" t="s">
        <v>312</v>
      </c>
      <c r="K56" s="2" t="s">
        <v>313</v>
      </c>
      <c r="L56" s="60" t="s">
        <v>91</v>
      </c>
      <c r="M56" s="59" t="s">
        <v>191</v>
      </c>
      <c r="N56" s="58">
        <v>1</v>
      </c>
      <c r="O56" s="95" t="s">
        <v>263</v>
      </c>
      <c r="P56" s="108" t="s">
        <v>84</v>
      </c>
      <c r="Q56" s="50" t="s">
        <v>85</v>
      </c>
      <c r="R56" s="50" t="s">
        <v>147</v>
      </c>
      <c r="S56" s="50">
        <v>1</v>
      </c>
      <c r="T56" s="50">
        <v>0</v>
      </c>
      <c r="U56" s="50">
        <v>1</v>
      </c>
      <c r="V56" s="50">
        <v>0</v>
      </c>
      <c r="W56" s="2"/>
      <c r="X56" s="50">
        <v>280723</v>
      </c>
      <c r="Y56" s="2" t="s">
        <v>78</v>
      </c>
      <c r="Z56" s="50" t="s">
        <v>314</v>
      </c>
      <c r="AA56" s="50" t="s">
        <v>95</v>
      </c>
      <c r="AB56" s="48" t="str">
        <f t="shared" si="1"/>
        <v>Unique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ht="15">
      <c r="A57" s="39" t="str">
        <f t="shared" si="3"/>
        <v>96_1_100621_Trans1_p_ep.ba</v>
      </c>
      <c r="B57" s="109">
        <v>49.645940000000003</v>
      </c>
      <c r="C57" s="109">
        <v>6.0105599999999999</v>
      </c>
      <c r="D57" s="57">
        <v>96</v>
      </c>
      <c r="E57" s="58">
        <v>1</v>
      </c>
      <c r="F57" s="57">
        <v>30621</v>
      </c>
      <c r="G57" s="58">
        <v>100621</v>
      </c>
      <c r="H57" s="57">
        <v>2021</v>
      </c>
      <c r="I57" s="42" t="e">
        <f t="array" aca="1" ref="I57" ca="1">_xludf.XLOOKUP(#REF!,'Feuille 16'!A:A,'Feuille 16'!B:B)</f>
        <v>#NAME?</v>
      </c>
      <c r="J57" s="60" t="s">
        <v>315</v>
      </c>
      <c r="K57" s="2" t="s">
        <v>316</v>
      </c>
      <c r="L57" s="60" t="s">
        <v>91</v>
      </c>
      <c r="M57" s="59"/>
      <c r="N57" s="60"/>
      <c r="O57" s="59"/>
      <c r="P57" s="80" t="s">
        <v>84</v>
      </c>
      <c r="Q57" s="50" t="s">
        <v>85</v>
      </c>
      <c r="R57" s="50" t="s">
        <v>147</v>
      </c>
      <c r="S57" s="50">
        <v>1</v>
      </c>
      <c r="T57" s="50">
        <v>1</v>
      </c>
      <c r="U57" s="50">
        <v>0</v>
      </c>
      <c r="V57" s="50">
        <v>0</v>
      </c>
      <c r="W57" s="2"/>
      <c r="X57" s="50">
        <v>280723</v>
      </c>
      <c r="Y57" s="2" t="s">
        <v>78</v>
      </c>
      <c r="Z57" s="50" t="s">
        <v>317</v>
      </c>
      <c r="AA57" s="50" t="s">
        <v>95</v>
      </c>
      <c r="AB57" s="48" t="str">
        <f t="shared" si="1"/>
        <v>Unique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ht="12.75">
      <c r="A58" s="39" t="str">
        <f t="shared" si="3"/>
        <v>21_1_210622_aHa_p_ep.ba</v>
      </c>
      <c r="B58" s="110">
        <v>49.992064383550399</v>
      </c>
      <c r="C58" s="110">
        <v>5.9831865695795399</v>
      </c>
      <c r="D58" s="57">
        <v>21</v>
      </c>
      <c r="E58" s="58">
        <v>1</v>
      </c>
      <c r="F58" s="59" t="s">
        <v>213</v>
      </c>
      <c r="G58" s="58">
        <v>210622</v>
      </c>
      <c r="H58" s="57">
        <v>2022</v>
      </c>
      <c r="I58" s="42" t="e">
        <f t="array" aca="1" ref="I58" ca="1">_xludf.XLOOKUP(#REF!,'Feuille 16'!A:A,'Feuille 16'!B:B)</f>
        <v>#NAME?</v>
      </c>
      <c r="J58" s="60" t="s">
        <v>318</v>
      </c>
      <c r="K58" s="2" t="s">
        <v>319</v>
      </c>
      <c r="L58" s="60" t="s">
        <v>91</v>
      </c>
      <c r="M58" s="59" t="s">
        <v>320</v>
      </c>
      <c r="N58" s="58">
        <v>1</v>
      </c>
      <c r="O58" s="59"/>
      <c r="P58" s="108" t="s">
        <v>84</v>
      </c>
      <c r="Q58" s="50" t="s">
        <v>85</v>
      </c>
      <c r="R58" s="50" t="s">
        <v>320</v>
      </c>
      <c r="S58" s="50">
        <v>1</v>
      </c>
      <c r="T58" s="50">
        <v>0</v>
      </c>
      <c r="U58" s="50">
        <v>1</v>
      </c>
      <c r="V58" s="50">
        <v>0</v>
      </c>
      <c r="W58" s="2"/>
      <c r="X58" s="79" t="s">
        <v>321</v>
      </c>
      <c r="Y58" s="2" t="s">
        <v>78</v>
      </c>
      <c r="Z58" s="50" t="s">
        <v>322</v>
      </c>
      <c r="AA58" s="50" t="s">
        <v>95</v>
      </c>
      <c r="AB58" s="48" t="str">
        <f t="shared" si="1"/>
        <v>Unique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ht="15">
      <c r="A59" s="39" t="str">
        <f t="shared" si="3"/>
        <v>28_1_210622_Fas_p_ep.ba</v>
      </c>
      <c r="B59" s="66" t="s">
        <v>323</v>
      </c>
      <c r="C59" s="66" t="s">
        <v>324</v>
      </c>
      <c r="D59" s="57">
        <v>28</v>
      </c>
      <c r="E59" s="58">
        <v>1</v>
      </c>
      <c r="F59" s="59" t="s">
        <v>213</v>
      </c>
      <c r="G59" s="58">
        <v>210622</v>
      </c>
      <c r="H59" s="57">
        <v>2022</v>
      </c>
      <c r="I59" s="42" t="e">
        <f t="array" aca="1" ref="I59" ca="1">_xludf.XLOOKUP(#REF!,'Feuille 16'!A:A,'Feuille 16'!B:B)</f>
        <v>#NAME?</v>
      </c>
      <c r="J59" s="60" t="s">
        <v>325</v>
      </c>
      <c r="K59" s="2" t="s">
        <v>215</v>
      </c>
      <c r="L59" s="60" t="s">
        <v>91</v>
      </c>
      <c r="M59" s="59" t="s">
        <v>168</v>
      </c>
      <c r="N59" s="58">
        <v>1</v>
      </c>
      <c r="O59" s="59"/>
      <c r="P59" s="108" t="s">
        <v>84</v>
      </c>
      <c r="Q59" s="50" t="s">
        <v>85</v>
      </c>
      <c r="R59" s="50" t="s">
        <v>320</v>
      </c>
      <c r="S59" s="50">
        <v>1</v>
      </c>
      <c r="T59" s="50">
        <v>0</v>
      </c>
      <c r="U59" s="50">
        <v>1</v>
      </c>
      <c r="V59" s="50">
        <v>0</v>
      </c>
      <c r="W59" s="2"/>
      <c r="X59" s="79" t="s">
        <v>321</v>
      </c>
      <c r="Y59" s="2" t="s">
        <v>78</v>
      </c>
      <c r="Z59" s="50" t="s">
        <v>326</v>
      </c>
      <c r="AA59" s="50" t="s">
        <v>95</v>
      </c>
      <c r="AB59" s="48" t="str">
        <f t="shared" si="1"/>
        <v>Unique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ht="12.75">
      <c r="A60" s="39" t="str">
        <f t="shared" si="3"/>
        <v>109_2_220622_adW_p_ep.ba</v>
      </c>
      <c r="B60" s="57">
        <v>49.575380000000003</v>
      </c>
      <c r="C60" s="57">
        <v>6.2556399999999996</v>
      </c>
      <c r="D60" s="57">
        <v>109</v>
      </c>
      <c r="E60" s="58">
        <v>2</v>
      </c>
      <c r="F60" s="59" t="s">
        <v>213</v>
      </c>
      <c r="G60" s="58">
        <v>220622</v>
      </c>
      <c r="H60" s="57">
        <v>2022</v>
      </c>
      <c r="I60" s="42" t="e">
        <f t="array" aca="1" ref="I60" ca="1">_xludf.XLOOKUP(#REF!,'Feuille 16'!A:A,'Feuille 16'!B:B)</f>
        <v>#NAME?</v>
      </c>
      <c r="J60" s="60" t="s">
        <v>327</v>
      </c>
      <c r="K60" s="2" t="s">
        <v>328</v>
      </c>
      <c r="L60" s="60" t="s">
        <v>91</v>
      </c>
      <c r="M60" s="59" t="s">
        <v>320</v>
      </c>
      <c r="N60" s="58">
        <v>2</v>
      </c>
      <c r="O60" s="59"/>
      <c r="P60" s="108" t="s">
        <v>84</v>
      </c>
      <c r="Q60" s="50" t="s">
        <v>85</v>
      </c>
      <c r="R60" s="50" t="s">
        <v>168</v>
      </c>
      <c r="S60" s="50">
        <v>1</v>
      </c>
      <c r="T60" s="50">
        <v>1</v>
      </c>
      <c r="U60" s="50">
        <v>0</v>
      </c>
      <c r="V60" s="50">
        <v>0</v>
      </c>
      <c r="W60" s="2"/>
      <c r="X60" s="111" t="s">
        <v>321</v>
      </c>
      <c r="Y60" s="2" t="s">
        <v>78</v>
      </c>
      <c r="Z60" s="50" t="s">
        <v>329</v>
      </c>
      <c r="AA60" s="50" t="s">
        <v>95</v>
      </c>
      <c r="AB60" s="48" t="str">
        <f t="shared" si="1"/>
        <v>Unique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ht="12.75">
      <c r="A61" s="39" t="str">
        <f t="shared" si="3"/>
        <v>116_1_250321_Koc_a_ep.ba</v>
      </c>
      <c r="B61" s="59">
        <v>49.557139999999997</v>
      </c>
      <c r="C61" s="59">
        <v>6.0968460000000002</v>
      </c>
      <c r="D61" s="112">
        <v>116</v>
      </c>
      <c r="E61" s="113">
        <v>1</v>
      </c>
      <c r="F61" s="112" t="s">
        <v>330</v>
      </c>
      <c r="G61" s="113">
        <v>250321</v>
      </c>
      <c r="H61" s="112">
        <v>2021</v>
      </c>
      <c r="I61" s="42" t="e">
        <f t="array" aca="1" ref="I61" ca="1">_xludf.XLOOKUP(#REF!,'Feuille 16'!A:A,'Feuille 16'!B:B)</f>
        <v>#NAME?</v>
      </c>
      <c r="J61" s="113" t="s">
        <v>331</v>
      </c>
      <c r="K61" s="114" t="s">
        <v>332</v>
      </c>
      <c r="L61" s="113" t="s">
        <v>185</v>
      </c>
      <c r="M61" s="112" t="s">
        <v>100</v>
      </c>
      <c r="N61" s="113">
        <v>1</v>
      </c>
      <c r="O61" s="112"/>
      <c r="P61" s="73" t="s">
        <v>84</v>
      </c>
      <c r="Q61" s="16" t="s">
        <v>85</v>
      </c>
      <c r="R61" s="16" t="s">
        <v>100</v>
      </c>
      <c r="S61" s="16">
        <v>1</v>
      </c>
      <c r="T61" s="16">
        <v>0</v>
      </c>
      <c r="U61" s="16">
        <v>1</v>
      </c>
      <c r="V61" s="16">
        <v>0</v>
      </c>
      <c r="X61" s="111" t="s">
        <v>333</v>
      </c>
      <c r="Y61" s="16" t="s">
        <v>78</v>
      </c>
      <c r="Z61" s="16" t="s">
        <v>334</v>
      </c>
      <c r="AA61" s="50" t="s">
        <v>95</v>
      </c>
      <c r="AB61" s="48" t="str">
        <f t="shared" si="1"/>
        <v>Unique</v>
      </c>
    </row>
    <row r="62" spans="1:50" ht="15">
      <c r="A62" s="39" t="str">
        <f t="shared" si="3"/>
        <v>73_1_050722_Giw_a_vo.pe</v>
      </c>
      <c r="B62" s="115" t="s">
        <v>335</v>
      </c>
      <c r="C62" s="115" t="s">
        <v>336</v>
      </c>
      <c r="D62" s="57">
        <v>73</v>
      </c>
      <c r="E62" s="58">
        <v>1</v>
      </c>
      <c r="F62" s="59" t="s">
        <v>213</v>
      </c>
      <c r="G62" s="67" t="s">
        <v>337</v>
      </c>
      <c r="H62" s="57">
        <v>2022</v>
      </c>
      <c r="I62" s="42" t="e">
        <f t="array" aca="1" ref="I62" ca="1">_xludf.XLOOKUP(#REF!,'Feuille 16'!A:A,'Feuille 16'!B:B)</f>
        <v>#NAME?</v>
      </c>
      <c r="J62" s="60" t="s">
        <v>338</v>
      </c>
      <c r="K62" s="2" t="s">
        <v>339</v>
      </c>
      <c r="L62" s="60" t="s">
        <v>185</v>
      </c>
      <c r="M62" s="59" t="s">
        <v>147</v>
      </c>
      <c r="N62" s="58">
        <v>1</v>
      </c>
      <c r="O62" s="59" t="s">
        <v>340</v>
      </c>
      <c r="P62" s="108" t="s">
        <v>112</v>
      </c>
      <c r="Q62" s="50" t="s">
        <v>113</v>
      </c>
      <c r="R62" s="50" t="s">
        <v>147</v>
      </c>
      <c r="S62" s="50">
        <v>1</v>
      </c>
      <c r="T62" s="50">
        <v>0</v>
      </c>
      <c r="U62" s="50">
        <v>1</v>
      </c>
      <c r="V62" s="50">
        <v>0</v>
      </c>
      <c r="W62" s="2"/>
      <c r="X62" s="79" t="s">
        <v>341</v>
      </c>
      <c r="Y62" s="16" t="s">
        <v>78</v>
      </c>
      <c r="Z62" s="50" t="s">
        <v>342</v>
      </c>
      <c r="AA62" s="50" t="s">
        <v>95</v>
      </c>
      <c r="AB62" s="48" t="str">
        <f t="shared" si="1"/>
        <v>Unique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ht="12.75">
      <c r="A63" s="39" t="str">
        <f t="shared" si="3"/>
        <v>61_1_050722_owA_p_ep.ba</v>
      </c>
      <c r="B63" s="57">
        <v>49.809683700000001</v>
      </c>
      <c r="C63" s="57">
        <v>6.4734021569999998</v>
      </c>
      <c r="D63" s="57">
        <v>61</v>
      </c>
      <c r="E63" s="58">
        <v>1</v>
      </c>
      <c r="F63" s="59" t="s">
        <v>213</v>
      </c>
      <c r="G63" s="67" t="s">
        <v>337</v>
      </c>
      <c r="H63" s="57">
        <v>2022</v>
      </c>
      <c r="I63" s="42" t="e">
        <f t="array" aca="1" ref="I63" ca="1">_xludf.XLOOKUP(#REF!,'Feuille 16'!A:A,'Feuille 16'!B:B)</f>
        <v>#NAME?</v>
      </c>
      <c r="J63" s="60" t="s">
        <v>343</v>
      </c>
      <c r="K63" s="59" t="s">
        <v>344</v>
      </c>
      <c r="L63" s="60" t="s">
        <v>91</v>
      </c>
      <c r="M63" s="59" t="s">
        <v>168</v>
      </c>
      <c r="N63" s="58">
        <v>2</v>
      </c>
      <c r="O63" s="59"/>
      <c r="P63" s="80" t="s">
        <v>84</v>
      </c>
      <c r="Q63" s="50" t="s">
        <v>85</v>
      </c>
      <c r="R63" s="50" t="s">
        <v>147</v>
      </c>
      <c r="S63" s="50">
        <v>1</v>
      </c>
      <c r="T63" s="50">
        <v>0</v>
      </c>
      <c r="U63" s="50">
        <v>1</v>
      </c>
      <c r="V63" s="50">
        <v>0</v>
      </c>
      <c r="W63" s="2"/>
      <c r="X63" s="50">
        <v>120923</v>
      </c>
      <c r="Y63" s="16" t="s">
        <v>78</v>
      </c>
      <c r="Z63" s="50" t="s">
        <v>345</v>
      </c>
      <c r="AA63" s="50" t="s">
        <v>95</v>
      </c>
      <c r="AB63" s="48" t="str">
        <f t="shared" si="1"/>
        <v>Unique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ht="15">
      <c r="A64" s="39" t="str">
        <f t="shared" si="3"/>
        <v>5_1_060522_adW_p_rh.ca</v>
      </c>
      <c r="B64" s="110">
        <v>50.134410000000003</v>
      </c>
      <c r="C64" s="110">
        <v>5.98489</v>
      </c>
      <c r="D64" s="57">
        <v>5</v>
      </c>
      <c r="E64" s="58">
        <v>1</v>
      </c>
      <c r="F64" s="66">
        <v>290422</v>
      </c>
      <c r="G64" s="116" t="s">
        <v>346</v>
      </c>
      <c r="H64" s="57">
        <v>2022</v>
      </c>
      <c r="I64" s="42" t="e">
        <f t="array" aca="1" ref="I64" ca="1">_xludf.XLOOKUP(#REF!,'Feuille 16'!A:A,'Feuille 16'!B:B)</f>
        <v>#NAME?</v>
      </c>
      <c r="J64" s="60" t="s">
        <v>327</v>
      </c>
      <c r="K64" s="59" t="s">
        <v>347</v>
      </c>
      <c r="L64" s="60" t="s">
        <v>91</v>
      </c>
      <c r="M64" s="59" t="s">
        <v>147</v>
      </c>
      <c r="N64" s="58">
        <v>2</v>
      </c>
      <c r="O64" s="59"/>
      <c r="P64" s="80" t="s">
        <v>134</v>
      </c>
      <c r="Q64" s="50" t="s">
        <v>135</v>
      </c>
      <c r="R64" s="50" t="s">
        <v>147</v>
      </c>
      <c r="S64" s="50">
        <v>1</v>
      </c>
      <c r="T64" s="50">
        <v>1</v>
      </c>
      <c r="U64" s="50">
        <v>0</v>
      </c>
      <c r="V64" s="50">
        <v>0</v>
      </c>
      <c r="W64" s="2"/>
      <c r="X64" s="50">
        <v>120923</v>
      </c>
      <c r="Y64" s="16" t="s">
        <v>78</v>
      </c>
      <c r="Z64" s="50" t="s">
        <v>348</v>
      </c>
      <c r="AA64" s="50" t="s">
        <v>95</v>
      </c>
      <c r="AB64" s="48" t="str">
        <f t="shared" si="1"/>
        <v>Unique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ht="12.75">
      <c r="A65" s="39" t="str">
        <f t="shared" si="3"/>
        <v>3_1_220622_Ani_p_ep.ba</v>
      </c>
      <c r="B65" s="57">
        <v>50.157580000000003</v>
      </c>
      <c r="C65" s="57">
        <v>6.1003400000000001</v>
      </c>
      <c r="D65" s="57">
        <v>3</v>
      </c>
      <c r="E65" s="58">
        <v>1</v>
      </c>
      <c r="F65" s="59" t="s">
        <v>213</v>
      </c>
      <c r="G65" s="58">
        <v>220622</v>
      </c>
      <c r="H65" s="57">
        <v>2022</v>
      </c>
      <c r="I65" s="42" t="e">
        <f t="array" aca="1" ref="I65" ca="1">_xludf.XLOOKUP(#REF!,'Feuille 16'!A:A,'Feuille 16'!B:B)</f>
        <v>#NAME?</v>
      </c>
      <c r="J65" s="60" t="s">
        <v>349</v>
      </c>
      <c r="K65" s="59" t="s">
        <v>350</v>
      </c>
      <c r="L65" s="60" t="s">
        <v>91</v>
      </c>
      <c r="M65" s="59" t="s">
        <v>168</v>
      </c>
      <c r="N65" s="58">
        <v>1</v>
      </c>
      <c r="O65" s="59"/>
      <c r="P65" s="80" t="s">
        <v>84</v>
      </c>
      <c r="Q65" s="50" t="s">
        <v>85</v>
      </c>
      <c r="R65" s="50" t="s">
        <v>147</v>
      </c>
      <c r="S65" s="50">
        <v>1</v>
      </c>
      <c r="T65" s="50">
        <v>1</v>
      </c>
      <c r="U65" s="50">
        <v>0</v>
      </c>
      <c r="V65" s="50">
        <v>0</v>
      </c>
      <c r="W65" s="2"/>
      <c r="X65" s="117">
        <v>120923</v>
      </c>
      <c r="Y65" s="2" t="s">
        <v>78</v>
      </c>
      <c r="Z65" s="50" t="s">
        <v>351</v>
      </c>
      <c r="AA65" s="50" t="s">
        <v>95</v>
      </c>
      <c r="AB65" s="48" t="str">
        <f t="shared" si="1"/>
        <v>Unique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ht="15">
      <c r="A66" s="39" t="str">
        <f t="shared" si="3"/>
        <v>48_2_080922_Sch_p_rh.ca</v>
      </c>
      <c r="B66" s="115" t="s">
        <v>352</v>
      </c>
      <c r="C66" s="115" t="s">
        <v>353</v>
      </c>
      <c r="D66" s="57">
        <v>48</v>
      </c>
      <c r="E66" s="58">
        <v>2</v>
      </c>
      <c r="F66" s="118" t="s">
        <v>354</v>
      </c>
      <c r="G66" s="116" t="s">
        <v>355</v>
      </c>
      <c r="H66" s="57">
        <v>2022</v>
      </c>
      <c r="I66" s="42" t="e">
        <f t="array" aca="1" ref="I66" ca="1">_xludf.XLOOKUP(#REF!,'Feuille 16'!A:A,'Feuille 16'!B:B)</f>
        <v>#NAME?</v>
      </c>
      <c r="J66" s="60" t="s">
        <v>189</v>
      </c>
      <c r="K66" s="59" t="s">
        <v>356</v>
      </c>
      <c r="L66" s="60" t="s">
        <v>91</v>
      </c>
      <c r="M66" s="59" t="s">
        <v>147</v>
      </c>
      <c r="N66" s="58">
        <v>1</v>
      </c>
      <c r="O66" s="59" t="s">
        <v>357</v>
      </c>
      <c r="P66" s="80" t="s">
        <v>134</v>
      </c>
      <c r="Q66" s="50" t="s">
        <v>135</v>
      </c>
      <c r="R66" s="50" t="s">
        <v>147</v>
      </c>
      <c r="S66" s="50">
        <v>1</v>
      </c>
      <c r="T66" s="50">
        <v>0</v>
      </c>
      <c r="U66" s="50">
        <v>1</v>
      </c>
      <c r="V66" s="50">
        <v>0</v>
      </c>
      <c r="W66" s="2"/>
      <c r="X66" s="117">
        <v>120923</v>
      </c>
      <c r="Y66" s="2" t="s">
        <v>78</v>
      </c>
      <c r="Z66" s="50" t="s">
        <v>358</v>
      </c>
      <c r="AA66" s="50" t="s">
        <v>95</v>
      </c>
      <c r="AB66" s="48" t="str">
        <f t="shared" ref="AB66:AB129" si="4">IF(COUNTIF(Z:Z, Z66)&gt;1, "Duplicate", "Unique")</f>
        <v>Unique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ht="12.75">
      <c r="A67" s="39" t="str">
        <f t="shared" si="3"/>
        <v>12_1_220622_Kal_p_ep.ba</v>
      </c>
      <c r="B67" s="59" t="s">
        <v>359</v>
      </c>
      <c r="C67" s="59" t="s">
        <v>360</v>
      </c>
      <c r="D67" s="57">
        <v>12</v>
      </c>
      <c r="E67" s="58">
        <v>1</v>
      </c>
      <c r="F67" s="59" t="s">
        <v>213</v>
      </c>
      <c r="G67" s="58">
        <v>220622</v>
      </c>
      <c r="H67" s="57">
        <v>2022</v>
      </c>
      <c r="I67" s="42" t="e">
        <f t="array" aca="1" ref="I67" ca="1">_xludf.XLOOKUP(#REF!,'Feuille 16'!A:A,'Feuille 16'!B:B)</f>
        <v>#NAME?</v>
      </c>
      <c r="J67" s="60" t="s">
        <v>174</v>
      </c>
      <c r="K67" s="59" t="s">
        <v>175</v>
      </c>
      <c r="L67" s="60" t="s">
        <v>91</v>
      </c>
      <c r="M67" s="59" t="s">
        <v>168</v>
      </c>
      <c r="N67" s="58">
        <v>15</v>
      </c>
      <c r="O67" s="59"/>
      <c r="P67" s="108" t="s">
        <v>84</v>
      </c>
      <c r="Q67" s="50" t="s">
        <v>85</v>
      </c>
      <c r="R67" s="50" t="s">
        <v>147</v>
      </c>
      <c r="S67" s="50">
        <v>3</v>
      </c>
      <c r="T67" s="50">
        <v>2</v>
      </c>
      <c r="U67" s="50">
        <v>1</v>
      </c>
      <c r="V67" s="50">
        <v>0</v>
      </c>
      <c r="W67" s="2"/>
      <c r="X67" s="89" t="s">
        <v>361</v>
      </c>
      <c r="Y67" s="2" t="s">
        <v>78</v>
      </c>
      <c r="Z67" s="50" t="s">
        <v>362</v>
      </c>
      <c r="AA67" s="50" t="s">
        <v>95</v>
      </c>
      <c r="AB67" s="48" t="str">
        <f t="shared" si="4"/>
        <v>Unique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ht="12.75">
      <c r="A68" s="39" t="str">
        <f t="shared" si="3"/>
        <v>72_1_050722_Gie_p_ep.ba</v>
      </c>
      <c r="B68" s="59" t="s">
        <v>363</v>
      </c>
      <c r="C68" s="59" t="s">
        <v>364</v>
      </c>
      <c r="D68" s="57">
        <v>72</v>
      </c>
      <c r="E68" s="58">
        <v>1</v>
      </c>
      <c r="F68" s="119"/>
      <c r="G68" s="67" t="s">
        <v>337</v>
      </c>
      <c r="H68" s="57">
        <v>2022</v>
      </c>
      <c r="I68" s="42" t="e">
        <f t="array" aca="1" ref="I68" ca="1">_xludf.XLOOKUP(#REF!,'Feuille 16'!A:A,'Feuille 16'!B:B)</f>
        <v>#NAME?</v>
      </c>
      <c r="J68" s="60" t="s">
        <v>199</v>
      </c>
      <c r="K68" s="59" t="s">
        <v>200</v>
      </c>
      <c r="L68" s="60" t="s">
        <v>91</v>
      </c>
      <c r="M68" s="59" t="s">
        <v>100</v>
      </c>
      <c r="N68" s="58">
        <v>14</v>
      </c>
      <c r="O68" s="59"/>
      <c r="P68" s="108" t="s">
        <v>84</v>
      </c>
      <c r="Q68" s="50" t="s">
        <v>85</v>
      </c>
      <c r="R68" s="50" t="s">
        <v>147</v>
      </c>
      <c r="S68" s="50">
        <v>7</v>
      </c>
      <c r="T68" s="50">
        <v>5</v>
      </c>
      <c r="U68" s="50">
        <v>2</v>
      </c>
      <c r="V68" s="50">
        <v>0</v>
      </c>
      <c r="W68" s="2"/>
      <c r="X68" s="89" t="s">
        <v>361</v>
      </c>
      <c r="Y68" s="2" t="s">
        <v>78</v>
      </c>
      <c r="Z68" s="50" t="s">
        <v>365</v>
      </c>
      <c r="AA68" s="50" t="s">
        <v>95</v>
      </c>
      <c r="AB68" s="48" t="str">
        <f t="shared" si="4"/>
        <v>Unique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ht="15">
      <c r="A69" s="39" t="str">
        <f t="shared" si="3"/>
        <v>5_1_210622_adW_p_vo.bo</v>
      </c>
      <c r="B69" s="57">
        <v>50.134410000000003</v>
      </c>
      <c r="C69" s="57">
        <v>5.98489</v>
      </c>
      <c r="D69" s="57">
        <v>5</v>
      </c>
      <c r="E69" s="58">
        <v>1</v>
      </c>
      <c r="F69" s="59"/>
      <c r="G69" s="58">
        <v>210622</v>
      </c>
      <c r="H69" s="57">
        <v>2022</v>
      </c>
      <c r="I69" s="42" t="e">
        <f t="array" aca="1" ref="I69" ca="1">_xludf.XLOOKUP(#REF!,'Feuille 16'!A:A,'Feuille 16'!B:B)</f>
        <v>#NAME?</v>
      </c>
      <c r="J69" s="60" t="s">
        <v>327</v>
      </c>
      <c r="K69" s="59" t="s">
        <v>347</v>
      </c>
      <c r="L69" s="60" t="s">
        <v>91</v>
      </c>
      <c r="M69" s="59" t="s">
        <v>100</v>
      </c>
      <c r="N69" s="58">
        <v>3</v>
      </c>
      <c r="O69" s="59"/>
      <c r="P69" s="120" t="s">
        <v>366</v>
      </c>
      <c r="Q69" s="50" t="s">
        <v>367</v>
      </c>
      <c r="R69" s="50" t="s">
        <v>147</v>
      </c>
      <c r="S69" s="50">
        <v>1</v>
      </c>
      <c r="T69" s="50">
        <v>1</v>
      </c>
      <c r="U69" s="50">
        <v>0</v>
      </c>
      <c r="V69" s="50">
        <v>0</v>
      </c>
      <c r="W69" s="2"/>
      <c r="X69" s="89" t="s">
        <v>361</v>
      </c>
      <c r="Y69" s="2" t="s">
        <v>78</v>
      </c>
      <c r="Z69" s="50" t="s">
        <v>368</v>
      </c>
      <c r="AA69" s="50" t="s">
        <v>95</v>
      </c>
      <c r="AB69" s="48" t="str">
        <f t="shared" si="4"/>
        <v>Unique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ht="15">
      <c r="A70" s="39" t="str">
        <f t="shared" si="3"/>
        <v>80_1_220622_Gee_p_ep.ba</v>
      </c>
      <c r="B70" s="115" t="s">
        <v>369</v>
      </c>
      <c r="C70" s="115" t="s">
        <v>370</v>
      </c>
      <c r="D70" s="57">
        <v>80</v>
      </c>
      <c r="E70" s="58">
        <v>1</v>
      </c>
      <c r="F70" s="57">
        <v>160622</v>
      </c>
      <c r="G70" s="58">
        <v>220622</v>
      </c>
      <c r="H70" s="57">
        <v>2022</v>
      </c>
      <c r="I70" s="42" t="e">
        <f t="array" aca="1" ref="I70" ca="1">_xludf.XLOOKUP(#REF!,'Feuille 16'!A:A,'Feuille 16'!B:B)</f>
        <v>#NAME?</v>
      </c>
      <c r="J70" s="60" t="s">
        <v>371</v>
      </c>
      <c r="K70" s="59" t="s">
        <v>372</v>
      </c>
      <c r="L70" s="60" t="s">
        <v>91</v>
      </c>
      <c r="M70" s="59" t="s">
        <v>147</v>
      </c>
      <c r="N70" s="58">
        <v>7</v>
      </c>
      <c r="O70" s="59"/>
      <c r="P70" s="108" t="s">
        <v>84</v>
      </c>
      <c r="Q70" s="50" t="s">
        <v>85</v>
      </c>
      <c r="R70" s="50" t="s">
        <v>147</v>
      </c>
      <c r="S70" s="50">
        <v>1</v>
      </c>
      <c r="T70" s="50">
        <v>0</v>
      </c>
      <c r="U70" s="50">
        <v>1</v>
      </c>
      <c r="V70" s="50">
        <v>0</v>
      </c>
      <c r="W70" s="2"/>
      <c r="X70" s="89" t="s">
        <v>373</v>
      </c>
      <c r="Y70" s="2" t="s">
        <v>78</v>
      </c>
      <c r="Z70" s="50" t="s">
        <v>374</v>
      </c>
      <c r="AA70" s="50" t="s">
        <v>95</v>
      </c>
      <c r="AB70" s="48" t="str">
        <f t="shared" si="4"/>
        <v>Unique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ht="12.75">
      <c r="A71" s="39" t="str">
        <f t="shared" si="3"/>
        <v>82_1_050722_Joh_p_rh.ca</v>
      </c>
      <c r="B71" s="121" t="s">
        <v>375</v>
      </c>
      <c r="C71" s="121" t="s">
        <v>376</v>
      </c>
      <c r="D71" s="57">
        <v>82</v>
      </c>
      <c r="E71" s="58">
        <v>1</v>
      </c>
      <c r="F71" s="119"/>
      <c r="G71" s="67" t="s">
        <v>337</v>
      </c>
      <c r="H71" s="57">
        <v>2022</v>
      </c>
      <c r="I71" s="42" t="e">
        <f t="array" aca="1" ref="I71" ca="1">_xludf.XLOOKUP(#REF!,'Feuille 16'!A:A,'Feuille 16'!B:B)</f>
        <v>#NAME?</v>
      </c>
      <c r="J71" s="60" t="s">
        <v>145</v>
      </c>
      <c r="K71" s="59" t="s">
        <v>146</v>
      </c>
      <c r="L71" s="60" t="s">
        <v>91</v>
      </c>
      <c r="M71" s="59" t="s">
        <v>168</v>
      </c>
      <c r="N71" s="58">
        <v>9</v>
      </c>
      <c r="O71" s="59"/>
      <c r="P71" s="108" t="s">
        <v>134</v>
      </c>
      <c r="Q71" s="50" t="s">
        <v>135</v>
      </c>
      <c r="R71" s="50" t="s">
        <v>147</v>
      </c>
      <c r="S71" s="50">
        <v>1</v>
      </c>
      <c r="T71" s="50">
        <v>0</v>
      </c>
      <c r="U71" s="50">
        <v>1</v>
      </c>
      <c r="V71" s="50">
        <v>0</v>
      </c>
      <c r="W71" s="2"/>
      <c r="X71" s="89" t="s">
        <v>373</v>
      </c>
      <c r="Y71" s="2" t="s">
        <v>78</v>
      </c>
      <c r="Z71" s="50" t="s">
        <v>377</v>
      </c>
      <c r="AA71" s="50" t="s">
        <v>95</v>
      </c>
      <c r="AB71" s="48" t="str">
        <f t="shared" si="4"/>
        <v>Unique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ht="15">
      <c r="A72" s="39" t="str">
        <f t="shared" si="3"/>
        <v>48_1_080922_Wan_p_rh.ca</v>
      </c>
      <c r="B72" s="122" t="s">
        <v>378</v>
      </c>
      <c r="C72" s="122" t="s">
        <v>379</v>
      </c>
      <c r="D72" s="57">
        <v>48</v>
      </c>
      <c r="E72" s="58">
        <v>1</v>
      </c>
      <c r="F72" s="118" t="s">
        <v>354</v>
      </c>
      <c r="G72" s="116" t="s">
        <v>355</v>
      </c>
      <c r="H72" s="57">
        <v>2022</v>
      </c>
      <c r="I72" s="42" t="e">
        <f t="array" aca="1" ref="I72" ca="1">_xludf.XLOOKUP(#REF!,'Feuille 16'!A:A,'Feuille 16'!B:B)</f>
        <v>#NAME?</v>
      </c>
      <c r="J72" s="60" t="s">
        <v>233</v>
      </c>
      <c r="K72" s="59" t="s">
        <v>234</v>
      </c>
      <c r="L72" s="60" t="s">
        <v>91</v>
      </c>
      <c r="M72" s="59" t="s">
        <v>147</v>
      </c>
      <c r="N72" s="58">
        <v>3</v>
      </c>
      <c r="O72" s="59" t="s">
        <v>357</v>
      </c>
      <c r="P72" s="108" t="s">
        <v>134</v>
      </c>
      <c r="Q72" s="50" t="s">
        <v>135</v>
      </c>
      <c r="R72" s="50" t="s">
        <v>147</v>
      </c>
      <c r="S72" s="50">
        <v>1</v>
      </c>
      <c r="T72" s="50">
        <v>0</v>
      </c>
      <c r="U72" s="50">
        <v>1</v>
      </c>
      <c r="V72" s="50">
        <v>0</v>
      </c>
      <c r="W72" s="2"/>
      <c r="X72" s="89" t="s">
        <v>373</v>
      </c>
      <c r="Y72" s="2" t="s">
        <v>78</v>
      </c>
      <c r="Z72" s="50" t="s">
        <v>380</v>
      </c>
      <c r="AA72" s="50" t="s">
        <v>95</v>
      </c>
      <c r="AB72" s="48" t="str">
        <f t="shared" si="4"/>
        <v>Unique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ht="15">
      <c r="A73" s="39" t="str">
        <f t="shared" si="3"/>
        <v>12_1_050522_Kal_p_rh.ca</v>
      </c>
      <c r="B73" s="59" t="s">
        <v>359</v>
      </c>
      <c r="C73" s="59" t="s">
        <v>360</v>
      </c>
      <c r="D73" s="57">
        <v>12</v>
      </c>
      <c r="E73" s="58">
        <v>1</v>
      </c>
      <c r="F73" s="66">
        <v>280422</v>
      </c>
      <c r="G73" s="123" t="s">
        <v>381</v>
      </c>
      <c r="H73" s="57">
        <v>2022</v>
      </c>
      <c r="I73" s="42" t="e">
        <f t="array" aca="1" ref="I73" ca="1">_xludf.XLOOKUP(#REF!,'Feuille 16'!A:A,'Feuille 16'!B:B)</f>
        <v>#NAME?</v>
      </c>
      <c r="J73" s="60" t="s">
        <v>174</v>
      </c>
      <c r="K73" s="59" t="s">
        <v>175</v>
      </c>
      <c r="L73" s="60" t="s">
        <v>91</v>
      </c>
      <c r="M73" s="59" t="s">
        <v>147</v>
      </c>
      <c r="N73" s="58">
        <v>6</v>
      </c>
      <c r="O73" s="59"/>
      <c r="P73" s="108" t="s">
        <v>134</v>
      </c>
      <c r="Q73" s="50" t="s">
        <v>135</v>
      </c>
      <c r="R73" s="50" t="s">
        <v>147</v>
      </c>
      <c r="S73" s="50">
        <v>5</v>
      </c>
      <c r="T73" s="50">
        <v>5</v>
      </c>
      <c r="U73" s="50">
        <v>0</v>
      </c>
      <c r="V73" s="50">
        <v>0</v>
      </c>
      <c r="W73" s="2"/>
      <c r="X73" s="89" t="s">
        <v>373</v>
      </c>
      <c r="Y73" s="2" t="s">
        <v>78</v>
      </c>
      <c r="Z73" s="50" t="s">
        <v>382</v>
      </c>
      <c r="AA73" s="50" t="s">
        <v>95</v>
      </c>
      <c r="AB73" s="48" t="str">
        <f t="shared" si="4"/>
        <v>Unique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ht="15">
      <c r="A74" s="39" t="str">
        <f t="shared" si="3"/>
        <v>64_1_130922_Red_p_rh.ca</v>
      </c>
      <c r="B74" s="122" t="s">
        <v>120</v>
      </c>
      <c r="C74" s="122" t="s">
        <v>121</v>
      </c>
      <c r="D74" s="57">
        <v>64</v>
      </c>
      <c r="E74" s="58">
        <v>1</v>
      </c>
      <c r="F74" s="124" t="s">
        <v>383</v>
      </c>
      <c r="G74" s="125" t="s">
        <v>384</v>
      </c>
      <c r="H74" s="57">
        <v>2022</v>
      </c>
      <c r="I74" s="126" t="e">
        <f t="array" aca="1" ref="I74" ca="1">_xludf.XLOOKUP(#REF!,'Feuille 16'!A:A,'Feuille 16'!B:B)</f>
        <v>#NAME?</v>
      </c>
      <c r="J74" s="60" t="s">
        <v>123</v>
      </c>
      <c r="K74" s="59" t="s">
        <v>124</v>
      </c>
      <c r="L74" s="60" t="s">
        <v>91</v>
      </c>
      <c r="M74" s="59" t="s">
        <v>147</v>
      </c>
      <c r="N74" s="58">
        <v>3</v>
      </c>
      <c r="O74" s="59"/>
      <c r="P74" s="108" t="s">
        <v>134</v>
      </c>
      <c r="Q74" s="50" t="s">
        <v>135</v>
      </c>
      <c r="R74" s="50" t="s">
        <v>147</v>
      </c>
      <c r="S74" s="50">
        <v>1</v>
      </c>
      <c r="T74" s="50">
        <v>0</v>
      </c>
      <c r="U74" s="50">
        <v>1</v>
      </c>
      <c r="V74" s="50">
        <v>0</v>
      </c>
      <c r="W74" s="2"/>
      <c r="X74" s="89" t="s">
        <v>373</v>
      </c>
      <c r="Y74" s="2" t="s">
        <v>78</v>
      </c>
      <c r="Z74" s="50" t="s">
        <v>385</v>
      </c>
      <c r="AA74" s="50" t="s">
        <v>95</v>
      </c>
      <c r="AB74" s="48" t="str">
        <f t="shared" si="4"/>
        <v>Unique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ht="12.75">
      <c r="A75" s="39" t="str">
        <f t="shared" si="3"/>
        <v>91_1_240622_Gre_p_ep.ba</v>
      </c>
      <c r="B75" s="59" t="s">
        <v>386</v>
      </c>
      <c r="C75" s="59" t="s">
        <v>387</v>
      </c>
      <c r="D75" s="57">
        <v>91</v>
      </c>
      <c r="E75" s="58">
        <v>1</v>
      </c>
      <c r="F75" s="119"/>
      <c r="G75" s="58">
        <v>240622</v>
      </c>
      <c r="H75" s="57">
        <v>2022</v>
      </c>
      <c r="I75" s="42" t="e">
        <f t="array" aca="1" ref="I75" ca="1">_xludf.XLOOKUP(#REF!,'Feuille 16'!A:A,'Feuille 16'!B:B)</f>
        <v>#NAME?</v>
      </c>
      <c r="J75" s="60" t="s">
        <v>388</v>
      </c>
      <c r="K75" s="59" t="s">
        <v>389</v>
      </c>
      <c r="L75" s="60" t="s">
        <v>91</v>
      </c>
      <c r="M75" s="59" t="s">
        <v>390</v>
      </c>
      <c r="N75" s="58">
        <v>10</v>
      </c>
      <c r="O75" s="59"/>
      <c r="P75" s="108" t="s">
        <v>84</v>
      </c>
      <c r="Q75" s="50" t="s">
        <v>85</v>
      </c>
      <c r="R75" s="50" t="s">
        <v>147</v>
      </c>
      <c r="S75" s="50">
        <v>4</v>
      </c>
      <c r="T75" s="50">
        <v>3</v>
      </c>
      <c r="U75" s="50">
        <v>1</v>
      </c>
      <c r="V75" s="50">
        <v>0</v>
      </c>
      <c r="W75" s="2"/>
      <c r="X75" s="89" t="s">
        <v>373</v>
      </c>
      <c r="Y75" s="2" t="s">
        <v>78</v>
      </c>
      <c r="Z75" s="50" t="s">
        <v>391</v>
      </c>
      <c r="AA75" s="50" t="s">
        <v>95</v>
      </c>
      <c r="AB75" s="48" t="str">
        <f t="shared" si="4"/>
        <v>Unique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ht="12.75">
      <c r="A76" s="39" t="str">
        <f t="shared" si="3"/>
        <v>91_1_240622_Gre_p_vo.in</v>
      </c>
      <c r="B76" s="59" t="s">
        <v>386</v>
      </c>
      <c r="C76" s="59" t="s">
        <v>387</v>
      </c>
      <c r="D76" s="57">
        <v>91</v>
      </c>
      <c r="E76" s="58">
        <v>1</v>
      </c>
      <c r="F76" s="119"/>
      <c r="G76" s="58">
        <v>240622</v>
      </c>
      <c r="H76" s="57">
        <v>2022</v>
      </c>
      <c r="I76" s="42" t="e">
        <f t="array" aca="1" ref="I76" ca="1">_xludf.XLOOKUP(#REF!,'Feuille 16'!A:A,'Feuille 16'!B:B)</f>
        <v>#NAME?</v>
      </c>
      <c r="J76" s="60" t="s">
        <v>388</v>
      </c>
      <c r="K76" s="59" t="s">
        <v>389</v>
      </c>
      <c r="L76" s="60" t="s">
        <v>91</v>
      </c>
      <c r="M76" s="59" t="s">
        <v>390</v>
      </c>
      <c r="N76" s="58">
        <v>10</v>
      </c>
      <c r="O76" s="59"/>
      <c r="P76" s="108" t="s">
        <v>392</v>
      </c>
      <c r="Q76" s="50" t="s">
        <v>393</v>
      </c>
      <c r="R76" s="50" t="s">
        <v>147</v>
      </c>
      <c r="S76" s="50">
        <v>2</v>
      </c>
      <c r="T76" s="50">
        <v>0</v>
      </c>
      <c r="U76" s="50">
        <v>2</v>
      </c>
      <c r="V76" s="50">
        <v>0</v>
      </c>
      <c r="W76" s="2"/>
      <c r="X76" s="89" t="s">
        <v>373</v>
      </c>
      <c r="Y76" s="2" t="s">
        <v>78</v>
      </c>
      <c r="Z76" s="50" t="s">
        <v>394</v>
      </c>
      <c r="AA76" s="50" t="s">
        <v>95</v>
      </c>
      <c r="AB76" s="48" t="str">
        <f t="shared" si="4"/>
        <v>Unique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ht="12.75">
      <c r="A77" s="39" t="str">
        <f t="shared" si="3"/>
        <v>81_1_260821_Rat_p_ep.ba</v>
      </c>
      <c r="B77" s="57">
        <v>49.728290000000001</v>
      </c>
      <c r="C77" s="57">
        <v>6.3457850000000002</v>
      </c>
      <c r="D77" s="57">
        <v>81</v>
      </c>
      <c r="E77" s="58">
        <v>1</v>
      </c>
      <c r="F77" s="59"/>
      <c r="G77" s="58">
        <v>260821</v>
      </c>
      <c r="H77" s="57">
        <v>2021</v>
      </c>
      <c r="I77" s="42" t="e">
        <f t="array" aca="1" ref="I77" ca="1">_xludf.XLOOKUP(#REF!,'Feuille 16'!A:A,'Feuille 16'!B:B)</f>
        <v>#NAME?</v>
      </c>
      <c r="J77" s="60" t="s">
        <v>395</v>
      </c>
      <c r="K77" s="59" t="s">
        <v>396</v>
      </c>
      <c r="L77" s="60" t="s">
        <v>91</v>
      </c>
      <c r="M77" s="59" t="s">
        <v>100</v>
      </c>
      <c r="N77" s="58">
        <v>2</v>
      </c>
      <c r="O77" s="59"/>
      <c r="P77" s="108" t="s">
        <v>84</v>
      </c>
      <c r="Q77" s="50" t="s">
        <v>85</v>
      </c>
      <c r="R77" s="50" t="s">
        <v>147</v>
      </c>
      <c r="S77" s="50">
        <v>1</v>
      </c>
      <c r="T77" s="50">
        <v>0</v>
      </c>
      <c r="U77" s="50">
        <v>1</v>
      </c>
      <c r="V77" s="50">
        <v>0</v>
      </c>
      <c r="W77" s="2"/>
      <c r="X77" s="89" t="s">
        <v>373</v>
      </c>
      <c r="Y77" s="2" t="s">
        <v>78</v>
      </c>
      <c r="Z77" s="50" t="s">
        <v>397</v>
      </c>
      <c r="AA77" s="50" t="s">
        <v>95</v>
      </c>
      <c r="AB77" s="48" t="str">
        <f t="shared" si="4"/>
        <v>Unique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ht="12.75">
      <c r="A78" s="39" t="str">
        <f t="shared" si="3"/>
        <v>117_1_300822_Hoo_p_rh.ca</v>
      </c>
      <c r="B78" s="59" t="s">
        <v>398</v>
      </c>
      <c r="C78" s="59" t="s">
        <v>399</v>
      </c>
      <c r="D78" s="57">
        <v>117</v>
      </c>
      <c r="E78" s="58">
        <v>1</v>
      </c>
      <c r="F78" s="57">
        <v>240822</v>
      </c>
      <c r="G78" s="58">
        <v>300822</v>
      </c>
      <c r="H78" s="57">
        <v>2022</v>
      </c>
      <c r="I78" s="126" t="e">
        <f t="array" aca="1" ref="I78" ca="1">_xludf.XLOOKUP(#REF!,'Feuille 16'!A:A,'Feuille 16'!B:B)</f>
        <v>#NAME?</v>
      </c>
      <c r="J78" s="60" t="s">
        <v>89</v>
      </c>
      <c r="K78" s="127" t="s">
        <v>90</v>
      </c>
      <c r="L78" s="60" t="s">
        <v>91</v>
      </c>
      <c r="M78" s="59" t="s">
        <v>100</v>
      </c>
      <c r="N78" s="58">
        <v>2</v>
      </c>
      <c r="O78" s="59"/>
      <c r="P78" s="108" t="s">
        <v>134</v>
      </c>
      <c r="Q78" s="50" t="s">
        <v>135</v>
      </c>
      <c r="R78" s="50" t="s">
        <v>147</v>
      </c>
      <c r="S78" s="50">
        <v>1</v>
      </c>
      <c r="T78" s="50">
        <v>0</v>
      </c>
      <c r="U78" s="50">
        <v>1</v>
      </c>
      <c r="V78" s="50">
        <v>0</v>
      </c>
      <c r="W78" s="2"/>
      <c r="X78" s="50">
        <v>101023</v>
      </c>
      <c r="Y78" s="2" t="s">
        <v>78</v>
      </c>
      <c r="Z78" s="50" t="s">
        <v>400</v>
      </c>
      <c r="AA78" s="50" t="s">
        <v>95</v>
      </c>
      <c r="AB78" s="48" t="str">
        <f t="shared" si="4"/>
        <v>Unique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ht="15">
      <c r="A79" s="39" t="str">
        <f t="shared" si="3"/>
        <v>46_1_050922_Dit_p_rh.ca</v>
      </c>
      <c r="B79" s="115" t="s">
        <v>401</v>
      </c>
      <c r="C79" s="115" t="s">
        <v>402</v>
      </c>
      <c r="D79" s="57">
        <v>46</v>
      </c>
      <c r="E79" s="58">
        <v>1</v>
      </c>
      <c r="F79" s="124" t="s">
        <v>403</v>
      </c>
      <c r="G79" s="125" t="s">
        <v>404</v>
      </c>
      <c r="H79" s="57">
        <v>2022</v>
      </c>
      <c r="I79" s="42" t="e">
        <f t="array" aca="1" ref="I79" ca="1">_xludf.XLOOKUP(#REF!,'Feuille 16'!A:A,'Feuille 16'!B:B)</f>
        <v>#NAME?</v>
      </c>
      <c r="J79" s="60" t="s">
        <v>405</v>
      </c>
      <c r="K79" s="59" t="s">
        <v>406</v>
      </c>
      <c r="L79" s="60" t="s">
        <v>91</v>
      </c>
      <c r="M79" s="59" t="s">
        <v>147</v>
      </c>
      <c r="N79" s="58">
        <v>4</v>
      </c>
      <c r="O79" s="59"/>
      <c r="P79" s="108" t="s">
        <v>134</v>
      </c>
      <c r="Q79" s="50" t="s">
        <v>135</v>
      </c>
      <c r="R79" s="50" t="s">
        <v>147</v>
      </c>
      <c r="S79" s="50">
        <v>1</v>
      </c>
      <c r="T79" s="50">
        <v>1</v>
      </c>
      <c r="U79" s="50">
        <v>0</v>
      </c>
      <c r="V79" s="50">
        <v>0</v>
      </c>
      <c r="W79" s="2"/>
      <c r="X79" s="50">
        <v>101023</v>
      </c>
      <c r="Y79" s="2" t="s">
        <v>78</v>
      </c>
      <c r="Z79" s="50" t="s">
        <v>407</v>
      </c>
      <c r="AA79" s="50" t="s">
        <v>95</v>
      </c>
      <c r="AB79" s="48" t="str">
        <f t="shared" si="4"/>
        <v>Unique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ht="12.75">
      <c r="A80" s="39" t="str">
        <f t="shared" si="3"/>
        <v>81_1_050922_Kue_p_rh.ca</v>
      </c>
      <c r="B80" s="59" t="s">
        <v>408</v>
      </c>
      <c r="C80" s="59" t="s">
        <v>409</v>
      </c>
      <c r="D80" s="57">
        <v>81</v>
      </c>
      <c r="E80" s="58">
        <v>1</v>
      </c>
      <c r="F80" s="128" t="s">
        <v>403</v>
      </c>
      <c r="G80" s="129" t="s">
        <v>404</v>
      </c>
      <c r="H80" s="57">
        <v>2022</v>
      </c>
      <c r="I80" s="42" t="e">
        <f t="array" aca="1" ref="I80" ca="1">_xludf.XLOOKUP(#REF!,'Feuille 16'!A:A,'Feuille 16'!B:B)</f>
        <v>#NAME?</v>
      </c>
      <c r="J80" s="60" t="s">
        <v>410</v>
      </c>
      <c r="K80" s="59" t="s">
        <v>411</v>
      </c>
      <c r="L80" s="60" t="s">
        <v>91</v>
      </c>
      <c r="M80" s="59" t="s">
        <v>168</v>
      </c>
      <c r="N80" s="58">
        <v>1</v>
      </c>
      <c r="O80" s="59"/>
      <c r="P80" s="108" t="s">
        <v>134</v>
      </c>
      <c r="Q80" s="50" t="s">
        <v>135</v>
      </c>
      <c r="R80" s="50" t="s">
        <v>147</v>
      </c>
      <c r="S80" s="50">
        <v>1</v>
      </c>
      <c r="T80" s="50">
        <v>0</v>
      </c>
      <c r="U80" s="50">
        <v>1</v>
      </c>
      <c r="V80" s="50">
        <v>0</v>
      </c>
      <c r="W80" s="2"/>
      <c r="X80" s="50">
        <v>101023</v>
      </c>
      <c r="Y80" s="2" t="s">
        <v>78</v>
      </c>
      <c r="Z80" s="50" t="s">
        <v>412</v>
      </c>
      <c r="AA80" s="50" t="s">
        <v>95</v>
      </c>
      <c r="AB80" s="48" t="str">
        <f t="shared" si="4"/>
        <v>Unique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ht="12.75">
      <c r="A81" s="39" t="str">
        <f t="shared" si="3"/>
        <v>5_1_070922_adW_p_rh.ca</v>
      </c>
      <c r="B81" s="57">
        <v>50.134410000000003</v>
      </c>
      <c r="C81" s="57">
        <v>5.98489</v>
      </c>
      <c r="D81" s="57">
        <v>5</v>
      </c>
      <c r="E81" s="58">
        <v>1</v>
      </c>
      <c r="F81" s="95" t="s">
        <v>354</v>
      </c>
      <c r="G81" s="67" t="s">
        <v>413</v>
      </c>
      <c r="H81" s="57">
        <v>2022</v>
      </c>
      <c r="I81" s="42" t="e">
        <f t="array" aca="1" ref="I81" ca="1">_xludf.XLOOKUP(#REF!,'Feuille 16'!A:A,'Feuille 16'!B:B)</f>
        <v>#NAME?</v>
      </c>
      <c r="J81" s="60" t="s">
        <v>327</v>
      </c>
      <c r="K81" s="59" t="s">
        <v>347</v>
      </c>
      <c r="L81" s="60" t="s">
        <v>91</v>
      </c>
      <c r="M81" s="59" t="s">
        <v>147</v>
      </c>
      <c r="N81" s="58">
        <v>3</v>
      </c>
      <c r="O81" s="59"/>
      <c r="P81" s="108" t="s">
        <v>134</v>
      </c>
      <c r="Q81" s="50" t="s">
        <v>135</v>
      </c>
      <c r="R81" s="50" t="s">
        <v>147</v>
      </c>
      <c r="S81" s="50">
        <v>1</v>
      </c>
      <c r="T81" s="50">
        <v>0</v>
      </c>
      <c r="U81" s="50">
        <v>1</v>
      </c>
      <c r="V81" s="50">
        <v>0</v>
      </c>
      <c r="W81" s="2"/>
      <c r="X81" s="50">
        <v>101023</v>
      </c>
      <c r="Y81" s="2" t="s">
        <v>78</v>
      </c>
      <c r="Z81" s="50" t="s">
        <v>414</v>
      </c>
      <c r="AA81" s="50" t="s">
        <v>95</v>
      </c>
      <c r="AB81" s="48" t="str">
        <f t="shared" si="4"/>
        <v>Unique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ht="12.75">
      <c r="A82" s="39" t="str">
        <f t="shared" si="3"/>
        <v>95_1_290822_Bru_p_rh.ca</v>
      </c>
      <c r="B82" s="59" t="s">
        <v>415</v>
      </c>
      <c r="C82" s="59" t="s">
        <v>416</v>
      </c>
      <c r="D82" s="57">
        <v>95</v>
      </c>
      <c r="E82" s="58">
        <v>1</v>
      </c>
      <c r="F82" s="57">
        <v>220822</v>
      </c>
      <c r="G82" s="58">
        <v>290822</v>
      </c>
      <c r="H82" s="57">
        <v>2022</v>
      </c>
      <c r="I82" s="126" t="e">
        <f t="array" aca="1" ref="I82" ca="1">_xludf.XLOOKUP(#REF!,'Feuille 16'!A:A,'Feuille 16'!B:B)</f>
        <v>#NAME?</v>
      </c>
      <c r="J82" s="60" t="s">
        <v>417</v>
      </c>
      <c r="K82" s="59" t="s">
        <v>418</v>
      </c>
      <c r="L82" s="60" t="s">
        <v>91</v>
      </c>
      <c r="M82" s="59" t="s">
        <v>390</v>
      </c>
      <c r="N82" s="58">
        <v>7</v>
      </c>
      <c r="O82" s="59"/>
      <c r="P82" s="108" t="s">
        <v>134</v>
      </c>
      <c r="Q82" s="50" t="s">
        <v>135</v>
      </c>
      <c r="R82" s="50" t="s">
        <v>147</v>
      </c>
      <c r="S82" s="50">
        <v>2</v>
      </c>
      <c r="T82" s="50">
        <v>1</v>
      </c>
      <c r="U82" s="50">
        <v>1</v>
      </c>
      <c r="V82" s="50">
        <v>0</v>
      </c>
      <c r="W82" s="2"/>
      <c r="X82" s="50">
        <v>111023</v>
      </c>
      <c r="Y82" s="2" t="s">
        <v>78</v>
      </c>
      <c r="Z82" s="50" t="s">
        <v>419</v>
      </c>
      <c r="AA82" s="50" t="s">
        <v>95</v>
      </c>
      <c r="AB82" s="48" t="str">
        <f t="shared" si="4"/>
        <v>Unique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ht="15">
      <c r="A83" s="39" t="str">
        <f t="shared" si="3"/>
        <v>112_1_080722_Gei_p_ep.ba</v>
      </c>
      <c r="B83" s="122" t="s">
        <v>420</v>
      </c>
      <c r="C83" s="122" t="s">
        <v>421</v>
      </c>
      <c r="D83" s="57">
        <v>112</v>
      </c>
      <c r="E83" s="58">
        <v>1</v>
      </c>
      <c r="F83" s="57">
        <v>280622</v>
      </c>
      <c r="G83" s="67" t="s">
        <v>422</v>
      </c>
      <c r="H83" s="57">
        <v>2022</v>
      </c>
      <c r="I83" s="126" t="e">
        <f t="array" aca="1" ref="I83" ca="1">_xludf.XLOOKUP(#REF!,'Feuille 16'!A:A,'Feuille 16'!B:B)</f>
        <v>#NAME?</v>
      </c>
      <c r="J83" s="60" t="s">
        <v>217</v>
      </c>
      <c r="K83" s="59" t="s">
        <v>218</v>
      </c>
      <c r="L83" s="60" t="s">
        <v>91</v>
      </c>
      <c r="M83" s="59" t="s">
        <v>147</v>
      </c>
      <c r="N83" s="58">
        <v>8</v>
      </c>
      <c r="O83" s="59"/>
      <c r="P83" s="108" t="s">
        <v>84</v>
      </c>
      <c r="Q83" s="50" t="s">
        <v>85</v>
      </c>
      <c r="R83" s="50" t="s">
        <v>147</v>
      </c>
      <c r="S83" s="50">
        <v>2</v>
      </c>
      <c r="T83" s="50">
        <v>1</v>
      </c>
      <c r="U83" s="50">
        <v>1</v>
      </c>
      <c r="V83" s="50">
        <v>0</v>
      </c>
      <c r="W83" s="2"/>
      <c r="X83" s="50">
        <v>111023</v>
      </c>
      <c r="Y83" s="2" t="s">
        <v>78</v>
      </c>
      <c r="Z83" s="50" t="s">
        <v>423</v>
      </c>
      <c r="AA83" s="50" t="s">
        <v>95</v>
      </c>
      <c r="AB83" s="48" t="str">
        <f t="shared" si="4"/>
        <v>Unique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ht="12.75">
      <c r="A84" s="39" t="str">
        <f t="shared" si="3"/>
        <v>96_1_300821_Trans1_p_ep.ba</v>
      </c>
      <c r="B84" s="110">
        <v>49.645940000000003</v>
      </c>
      <c r="C84" s="110">
        <v>6.0105599999999999</v>
      </c>
      <c r="D84" s="57">
        <v>96</v>
      </c>
      <c r="E84" s="58">
        <v>1</v>
      </c>
      <c r="F84" s="57">
        <v>190821</v>
      </c>
      <c r="G84" s="58">
        <v>300821</v>
      </c>
      <c r="H84" s="57">
        <v>2021</v>
      </c>
      <c r="I84" s="42" t="e">
        <f t="array" aca="1" ref="I84" ca="1">_xludf.XLOOKUP(#REF!,'Feuille 16'!A:A,'Feuille 16'!B:B)</f>
        <v>#NAME?</v>
      </c>
      <c r="J84" s="60" t="s">
        <v>315</v>
      </c>
      <c r="K84" s="59" t="s">
        <v>424</v>
      </c>
      <c r="L84" s="60" t="s">
        <v>91</v>
      </c>
      <c r="M84" s="59" t="s">
        <v>390</v>
      </c>
      <c r="N84" s="58">
        <v>18</v>
      </c>
      <c r="O84" s="59"/>
      <c r="P84" s="108" t="s">
        <v>84</v>
      </c>
      <c r="Q84" s="50" t="s">
        <v>85</v>
      </c>
      <c r="R84" s="50" t="s">
        <v>147</v>
      </c>
      <c r="S84" s="50">
        <v>1</v>
      </c>
      <c r="T84" s="50">
        <v>1</v>
      </c>
      <c r="U84" s="50">
        <v>0</v>
      </c>
      <c r="V84" s="50">
        <v>0</v>
      </c>
      <c r="W84" s="2"/>
      <c r="X84" s="50">
        <v>111023</v>
      </c>
      <c r="Y84" s="2" t="s">
        <v>78</v>
      </c>
      <c r="Z84" s="50" t="s">
        <v>425</v>
      </c>
      <c r="AA84" s="50" t="s">
        <v>95</v>
      </c>
      <c r="AB84" s="48" t="str">
        <f t="shared" si="4"/>
        <v>Unique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ht="12.75">
      <c r="A85" s="39" t="str">
        <f t="shared" si="3"/>
        <v>96_1_300821_Trans1_p_rh.ca</v>
      </c>
      <c r="B85" s="110">
        <v>49.645940000000003</v>
      </c>
      <c r="C85" s="110">
        <v>6.0105599999999999</v>
      </c>
      <c r="D85" s="57">
        <v>96</v>
      </c>
      <c r="E85" s="58">
        <v>1</v>
      </c>
      <c r="F85" s="57">
        <v>190821</v>
      </c>
      <c r="G85" s="58">
        <v>300821</v>
      </c>
      <c r="H85" s="57">
        <v>2021</v>
      </c>
      <c r="I85" s="42" t="e">
        <f t="array" aca="1" ref="I85" ca="1">_xludf.XLOOKUP(#REF!,'Feuille 16'!A:A,'Feuille 16'!B:B)</f>
        <v>#NAME?</v>
      </c>
      <c r="J85" s="60" t="s">
        <v>315</v>
      </c>
      <c r="K85" s="59" t="s">
        <v>424</v>
      </c>
      <c r="L85" s="60" t="s">
        <v>91</v>
      </c>
      <c r="M85" s="59" t="s">
        <v>390</v>
      </c>
      <c r="N85" s="58">
        <v>18</v>
      </c>
      <c r="O85" s="59"/>
      <c r="P85" s="108" t="s">
        <v>134</v>
      </c>
      <c r="Q85" s="50" t="s">
        <v>135</v>
      </c>
      <c r="R85" s="50" t="s">
        <v>147</v>
      </c>
      <c r="S85" s="50">
        <v>1</v>
      </c>
      <c r="T85" s="50">
        <v>1</v>
      </c>
      <c r="U85" s="50">
        <v>0</v>
      </c>
      <c r="V85" s="50">
        <v>0</v>
      </c>
      <c r="W85" s="2"/>
      <c r="X85" s="50">
        <v>111023</v>
      </c>
      <c r="Y85" s="2" t="s">
        <v>78</v>
      </c>
      <c r="Z85" s="50" t="s">
        <v>426</v>
      </c>
      <c r="AA85" s="50" t="s">
        <v>95</v>
      </c>
      <c r="AB85" s="48" t="str">
        <f t="shared" si="4"/>
        <v>Unique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ht="12.75">
      <c r="A86" s="39" t="str">
        <f t="shared" si="3"/>
        <v>1_1_210622_Hel_p_rh.ca</v>
      </c>
      <c r="B86" s="59" t="s">
        <v>427</v>
      </c>
      <c r="C86" s="59" t="s">
        <v>428</v>
      </c>
      <c r="D86" s="57">
        <v>1</v>
      </c>
      <c r="E86" s="58">
        <v>1</v>
      </c>
      <c r="F86" s="59" t="s">
        <v>213</v>
      </c>
      <c r="G86" s="58">
        <v>210622</v>
      </c>
      <c r="H86" s="57">
        <v>2022</v>
      </c>
      <c r="I86" s="42" t="e">
        <f t="array" aca="1" ref="I86" ca="1">_xludf.XLOOKUP(#REF!,'Feuille 16'!A:A,'Feuille 16'!B:B)</f>
        <v>#NAME?</v>
      </c>
      <c r="J86" s="60" t="s">
        <v>261</v>
      </c>
      <c r="K86" s="59" t="s">
        <v>262</v>
      </c>
      <c r="L86" s="60" t="s">
        <v>91</v>
      </c>
      <c r="M86" s="59" t="s">
        <v>168</v>
      </c>
      <c r="N86" s="58">
        <v>10</v>
      </c>
      <c r="O86" s="59"/>
      <c r="P86" s="108" t="s">
        <v>134</v>
      </c>
      <c r="Q86" s="50" t="s">
        <v>135</v>
      </c>
      <c r="R86" s="50" t="s">
        <v>147</v>
      </c>
      <c r="S86" s="50">
        <v>4</v>
      </c>
      <c r="T86" s="50">
        <v>1</v>
      </c>
      <c r="U86" s="50">
        <v>3</v>
      </c>
      <c r="V86" s="50">
        <v>0</v>
      </c>
      <c r="W86" s="2"/>
      <c r="X86" s="50">
        <v>111023</v>
      </c>
      <c r="Y86" s="2" t="s">
        <v>78</v>
      </c>
      <c r="Z86" s="50" t="s">
        <v>429</v>
      </c>
      <c r="AA86" s="50" t="s">
        <v>95</v>
      </c>
      <c r="AB86" s="48" t="str">
        <f t="shared" si="4"/>
        <v>Unique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ht="15">
      <c r="A87" s="39" t="str">
        <f t="shared" si="3"/>
        <v>106_1_200622_Lan_a_rh.ca</v>
      </c>
      <c r="B87" s="122" t="s">
        <v>430</v>
      </c>
      <c r="C87" s="122" t="s">
        <v>431</v>
      </c>
      <c r="D87" s="57">
        <v>106</v>
      </c>
      <c r="E87" s="58">
        <v>1</v>
      </c>
      <c r="F87" s="59" t="s">
        <v>213</v>
      </c>
      <c r="G87" s="58">
        <v>200622</v>
      </c>
      <c r="H87" s="57">
        <v>2022</v>
      </c>
      <c r="I87" s="126" t="e">
        <f t="array" aca="1" ref="I87" ca="1">_xludf.XLOOKUP(#REF!,'Feuille 16'!A:A,'Feuille 16'!B:B)</f>
        <v>#NAME?</v>
      </c>
      <c r="J87" s="60" t="s">
        <v>432</v>
      </c>
      <c r="K87" s="59" t="s">
        <v>433</v>
      </c>
      <c r="L87" s="60" t="s">
        <v>185</v>
      </c>
      <c r="M87" s="59" t="s">
        <v>147</v>
      </c>
      <c r="N87" s="58">
        <v>9</v>
      </c>
      <c r="O87" s="59"/>
      <c r="P87" s="108" t="s">
        <v>134</v>
      </c>
      <c r="Q87" s="50" t="s">
        <v>135</v>
      </c>
      <c r="R87" s="50" t="s">
        <v>147</v>
      </c>
      <c r="S87" s="50">
        <v>1</v>
      </c>
      <c r="T87" s="50">
        <v>0</v>
      </c>
      <c r="U87" s="50">
        <v>1</v>
      </c>
      <c r="V87" s="50">
        <v>0</v>
      </c>
      <c r="W87" s="2"/>
      <c r="X87" s="50">
        <v>111023</v>
      </c>
      <c r="Y87" s="2" t="s">
        <v>78</v>
      </c>
      <c r="Z87" s="50" t="s">
        <v>434</v>
      </c>
      <c r="AA87" s="50" t="s">
        <v>95</v>
      </c>
      <c r="AB87" s="48" t="str">
        <f t="shared" si="4"/>
        <v>Unique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ht="15">
      <c r="A88" s="39" t="str">
        <f t="shared" si="3"/>
        <v>117_1_050722_Hoo_p_ep.ba</v>
      </c>
      <c r="B88" s="122" t="s">
        <v>398</v>
      </c>
      <c r="C88" s="122" t="s">
        <v>399</v>
      </c>
      <c r="D88" s="57">
        <v>117</v>
      </c>
      <c r="E88" s="58">
        <v>1</v>
      </c>
      <c r="F88" s="130">
        <v>270622</v>
      </c>
      <c r="G88" s="116" t="s">
        <v>337</v>
      </c>
      <c r="H88" s="57">
        <v>2022</v>
      </c>
      <c r="I88" s="42" t="e">
        <f t="array" aca="1" ref="I88" ca="1">_xludf.XLOOKUP(#REF!,'Feuille 16'!A:A,'Feuille 16'!B:B)</f>
        <v>#NAME?</v>
      </c>
      <c r="J88" s="60" t="s">
        <v>89</v>
      </c>
      <c r="K88" s="131" t="s">
        <v>90</v>
      </c>
      <c r="L88" s="60" t="s">
        <v>91</v>
      </c>
      <c r="M88" s="59" t="s">
        <v>147</v>
      </c>
      <c r="N88" s="58">
        <v>4</v>
      </c>
      <c r="O88" s="59"/>
      <c r="P88" s="108" t="s">
        <v>84</v>
      </c>
      <c r="Q88" s="50" t="s">
        <v>85</v>
      </c>
      <c r="R88" s="50" t="s">
        <v>147</v>
      </c>
      <c r="S88" s="50">
        <v>1</v>
      </c>
      <c r="T88" s="50">
        <v>1</v>
      </c>
      <c r="U88" s="50">
        <v>0</v>
      </c>
      <c r="V88" s="50">
        <v>0</v>
      </c>
      <c r="W88" s="2"/>
      <c r="X88" s="50">
        <v>121023</v>
      </c>
      <c r="Y88" s="2" t="s">
        <v>78</v>
      </c>
      <c r="Z88" s="50" t="s">
        <v>435</v>
      </c>
      <c r="AA88" s="50" t="s">
        <v>95</v>
      </c>
      <c r="AB88" s="48" t="str">
        <f t="shared" si="4"/>
        <v>Unique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ht="12.75">
      <c r="A89" s="39" t="str">
        <f t="shared" si="3"/>
        <v>101_1_240622_odF_p_ep.ba</v>
      </c>
      <c r="B89" s="121" t="s">
        <v>436</v>
      </c>
      <c r="C89" s="121" t="s">
        <v>437</v>
      </c>
      <c r="D89" s="57">
        <v>101</v>
      </c>
      <c r="E89" s="58">
        <v>1</v>
      </c>
      <c r="F89" s="119"/>
      <c r="G89" s="58">
        <v>240622</v>
      </c>
      <c r="H89" s="57">
        <v>2022</v>
      </c>
      <c r="I89" s="42" t="e">
        <f t="array" aca="1" ref="I89" ca="1">_xludf.XLOOKUP(#REF!,'Feuille 16'!A:A,'Feuille 16'!B:B)</f>
        <v>#NAME?</v>
      </c>
      <c r="J89" s="60" t="s">
        <v>159</v>
      </c>
      <c r="K89" s="59" t="s">
        <v>160</v>
      </c>
      <c r="L89" s="60" t="s">
        <v>91</v>
      </c>
      <c r="M89" s="59" t="s">
        <v>390</v>
      </c>
      <c r="N89" s="58">
        <v>8</v>
      </c>
      <c r="O89" s="59"/>
      <c r="P89" s="108" t="s">
        <v>84</v>
      </c>
      <c r="Q89" s="50" t="s">
        <v>85</v>
      </c>
      <c r="R89" s="50" t="s">
        <v>147</v>
      </c>
      <c r="S89" s="50">
        <v>1</v>
      </c>
      <c r="T89" s="50">
        <v>0</v>
      </c>
      <c r="U89" s="50">
        <v>1</v>
      </c>
      <c r="V89" s="50">
        <v>0</v>
      </c>
      <c r="W89" s="2"/>
      <c r="X89" s="50">
        <v>121023</v>
      </c>
      <c r="Y89" s="2" t="s">
        <v>78</v>
      </c>
      <c r="Z89" s="50" t="s">
        <v>438</v>
      </c>
      <c r="AA89" s="50" t="s">
        <v>95</v>
      </c>
      <c r="AB89" s="48" t="str">
        <f t="shared" si="4"/>
        <v>Unique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ht="15">
      <c r="A90" s="39" t="str">
        <f t="shared" si="3"/>
        <v>14_1_200622_Bai_p_rh.ca</v>
      </c>
      <c r="B90" s="122" t="s">
        <v>439</v>
      </c>
      <c r="C90" s="122" t="s">
        <v>128</v>
      </c>
      <c r="D90" s="57">
        <v>14</v>
      </c>
      <c r="E90" s="58">
        <v>1</v>
      </c>
      <c r="F90" s="130">
        <v>140622</v>
      </c>
      <c r="G90" s="132">
        <v>200622</v>
      </c>
      <c r="H90" s="57">
        <v>2022</v>
      </c>
      <c r="I90" s="42" t="e">
        <f t="array" aca="1" ref="I90" ca="1">_xludf.XLOOKUP(#REF!,'Feuille 16'!A:A,'Feuille 16'!B:B)</f>
        <v>#NAME?</v>
      </c>
      <c r="J90" s="60" t="s">
        <v>130</v>
      </c>
      <c r="K90" s="59" t="s">
        <v>131</v>
      </c>
      <c r="L90" s="60" t="s">
        <v>91</v>
      </c>
      <c r="M90" s="59" t="s">
        <v>147</v>
      </c>
      <c r="N90" s="58">
        <v>11</v>
      </c>
      <c r="O90" s="59"/>
      <c r="P90" s="108" t="s">
        <v>134</v>
      </c>
      <c r="Q90" s="50" t="s">
        <v>135</v>
      </c>
      <c r="R90" s="50" t="s">
        <v>147</v>
      </c>
      <c r="S90" s="50">
        <v>2</v>
      </c>
      <c r="T90" s="50">
        <v>0</v>
      </c>
      <c r="U90" s="50">
        <v>2</v>
      </c>
      <c r="V90" s="50">
        <v>0</v>
      </c>
      <c r="W90" s="2"/>
      <c r="X90" s="50">
        <v>121023</v>
      </c>
      <c r="Y90" s="2" t="s">
        <v>78</v>
      </c>
      <c r="Z90" s="50" t="s">
        <v>440</v>
      </c>
      <c r="AA90" s="50" t="s">
        <v>95</v>
      </c>
      <c r="AB90" s="48" t="str">
        <f t="shared" si="4"/>
        <v>Unique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ht="12.75">
      <c r="A91" s="39" t="str">
        <f t="shared" si="3"/>
        <v>9_1_120922_ioA_p_rh.ca</v>
      </c>
      <c r="B91" s="57">
        <v>50.097259999999999</v>
      </c>
      <c r="C91" s="57">
        <v>5.9026699999999996</v>
      </c>
      <c r="D91" s="57">
        <v>9</v>
      </c>
      <c r="E91" s="58">
        <v>1</v>
      </c>
      <c r="F91" s="95" t="s">
        <v>404</v>
      </c>
      <c r="G91" s="58">
        <v>120922</v>
      </c>
      <c r="H91" s="57">
        <v>2022</v>
      </c>
      <c r="I91" s="126" t="e">
        <f t="array" aca="1" ref="I91" ca="1">_xludf.XLOOKUP(#REF!,'Feuille 16'!A:A,'Feuille 16'!B:B)</f>
        <v>#NAME?</v>
      </c>
      <c r="J91" s="60" t="s">
        <v>441</v>
      </c>
      <c r="K91" s="59" t="s">
        <v>442</v>
      </c>
      <c r="L91" s="60" t="s">
        <v>91</v>
      </c>
      <c r="M91" s="59" t="s">
        <v>168</v>
      </c>
      <c r="N91" s="58">
        <v>3</v>
      </c>
      <c r="O91" s="59"/>
      <c r="P91" s="108" t="s">
        <v>134</v>
      </c>
      <c r="Q91" s="50" t="s">
        <v>135</v>
      </c>
      <c r="R91" s="50" t="s">
        <v>147</v>
      </c>
      <c r="S91" s="50">
        <v>1</v>
      </c>
      <c r="T91" s="50">
        <v>0</v>
      </c>
      <c r="U91" s="50">
        <v>1</v>
      </c>
      <c r="V91" s="50">
        <v>0</v>
      </c>
      <c r="W91" s="2"/>
      <c r="X91" s="50">
        <v>131023</v>
      </c>
      <c r="Y91" s="2" t="s">
        <v>78</v>
      </c>
      <c r="Z91" s="50" t="s">
        <v>443</v>
      </c>
      <c r="AA91" s="50" t="s">
        <v>95</v>
      </c>
      <c r="AB91" s="48" t="str">
        <f t="shared" si="4"/>
        <v>Unique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ht="12.75">
      <c r="A92" s="39" t="str">
        <f t="shared" si="3"/>
        <v>10_1_120922_iKo_p_rh.ca</v>
      </c>
      <c r="B92" s="57">
        <v>50.099769999999999</v>
      </c>
      <c r="C92" s="57">
        <v>5.9404700000000004</v>
      </c>
      <c r="D92" s="57">
        <v>10</v>
      </c>
      <c r="E92" s="58">
        <v>1</v>
      </c>
      <c r="F92" s="95" t="s">
        <v>404</v>
      </c>
      <c r="G92" s="58">
        <v>120922</v>
      </c>
      <c r="H92" s="57">
        <v>2022</v>
      </c>
      <c r="I92" s="126" t="e">
        <f t="array" aca="1" ref="I92" ca="1">_xludf.XLOOKUP(#REF!,'Feuille 16'!A:A,'Feuille 16'!B:B)</f>
        <v>#NAME?</v>
      </c>
      <c r="J92" s="60" t="s">
        <v>444</v>
      </c>
      <c r="K92" s="59" t="s">
        <v>445</v>
      </c>
      <c r="L92" s="60" t="s">
        <v>91</v>
      </c>
      <c r="M92" s="59" t="s">
        <v>168</v>
      </c>
      <c r="N92" s="58">
        <v>4</v>
      </c>
      <c r="O92" s="2"/>
      <c r="P92" s="108" t="s">
        <v>134</v>
      </c>
      <c r="Q92" s="50" t="s">
        <v>135</v>
      </c>
      <c r="R92" s="50" t="s">
        <v>147</v>
      </c>
      <c r="S92" s="50">
        <v>1</v>
      </c>
      <c r="T92" s="50">
        <v>0</v>
      </c>
      <c r="U92" s="50">
        <v>1</v>
      </c>
      <c r="V92" s="50">
        <v>0</v>
      </c>
      <c r="W92" s="2"/>
      <c r="X92" s="50">
        <v>131023</v>
      </c>
      <c r="Y92" s="2" t="s">
        <v>78</v>
      </c>
      <c r="Z92" s="50" t="s">
        <v>446</v>
      </c>
      <c r="AA92" s="50" t="s">
        <v>95</v>
      </c>
      <c r="AB92" s="48" t="str">
        <f t="shared" si="4"/>
        <v>Unique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ht="12.75">
      <c r="A93" s="39" t="str">
        <f t="shared" si="3"/>
        <v>10_1_120922_iKo_p_ep.ba</v>
      </c>
      <c r="B93" s="57">
        <v>50.099769999999999</v>
      </c>
      <c r="C93" s="57">
        <v>5.9404700000000004</v>
      </c>
      <c r="D93" s="57">
        <v>10</v>
      </c>
      <c r="E93" s="58">
        <v>1</v>
      </c>
      <c r="F93" s="95" t="s">
        <v>404</v>
      </c>
      <c r="G93" s="58">
        <v>120922</v>
      </c>
      <c r="H93" s="57">
        <v>2022</v>
      </c>
      <c r="I93" s="126" t="e">
        <f t="array" aca="1" ref="I93" ca="1">_xludf.XLOOKUP(#REF!,'Feuille 16'!A:A,'Feuille 16'!B:B)</f>
        <v>#NAME?</v>
      </c>
      <c r="J93" s="60" t="s">
        <v>444</v>
      </c>
      <c r="K93" s="59" t="s">
        <v>445</v>
      </c>
      <c r="L93" s="60" t="s">
        <v>91</v>
      </c>
      <c r="M93" s="59" t="s">
        <v>168</v>
      </c>
      <c r="N93" s="58">
        <v>4</v>
      </c>
      <c r="O93" s="59"/>
      <c r="P93" s="108" t="s">
        <v>84</v>
      </c>
      <c r="Q93" s="50" t="s">
        <v>85</v>
      </c>
      <c r="R93" s="50" t="s">
        <v>147</v>
      </c>
      <c r="S93" s="50">
        <v>1</v>
      </c>
      <c r="T93" s="50">
        <v>0</v>
      </c>
      <c r="U93" s="50">
        <v>1</v>
      </c>
      <c r="V93" s="50">
        <v>0</v>
      </c>
      <c r="W93" s="2"/>
      <c r="X93" s="50">
        <v>131023</v>
      </c>
      <c r="Y93" s="2" t="s">
        <v>78</v>
      </c>
      <c r="Z93" s="50" t="s">
        <v>447</v>
      </c>
      <c r="AA93" s="50" t="s">
        <v>95</v>
      </c>
      <c r="AB93" s="48" t="str">
        <f t="shared" si="4"/>
        <v>Unique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ht="15">
      <c r="A94" s="39" t="str">
        <f t="shared" si="3"/>
        <v>124_1_010922_Ang_p_rh.ca</v>
      </c>
      <c r="B94" s="122" t="s">
        <v>448</v>
      </c>
      <c r="C94" s="122" t="s">
        <v>449</v>
      </c>
      <c r="D94" s="57">
        <v>124</v>
      </c>
      <c r="E94" s="58">
        <v>1</v>
      </c>
      <c r="F94" s="124" t="s">
        <v>450</v>
      </c>
      <c r="G94" s="125" t="s">
        <v>354</v>
      </c>
      <c r="H94" s="57">
        <v>2022</v>
      </c>
      <c r="I94" s="126" t="e">
        <f t="array" aca="1" ref="I94" ca="1">_xludf.XLOOKUP(#REF!,'Feuille 16'!A:A,'Feuille 16'!B:B)</f>
        <v>#NAME?</v>
      </c>
      <c r="J94" s="60" t="s">
        <v>451</v>
      </c>
      <c r="K94" s="59" t="s">
        <v>452</v>
      </c>
      <c r="L94" s="60" t="s">
        <v>91</v>
      </c>
      <c r="M94" s="59" t="s">
        <v>147</v>
      </c>
      <c r="N94" s="58">
        <v>7</v>
      </c>
      <c r="O94" s="59"/>
      <c r="P94" s="108" t="s">
        <v>134</v>
      </c>
      <c r="Q94" s="50" t="s">
        <v>135</v>
      </c>
      <c r="R94" s="50" t="s">
        <v>147</v>
      </c>
      <c r="S94" s="50">
        <v>2</v>
      </c>
      <c r="T94" s="50">
        <v>0</v>
      </c>
      <c r="U94" s="50">
        <v>2</v>
      </c>
      <c r="V94" s="50">
        <v>0</v>
      </c>
      <c r="W94" s="2"/>
      <c r="X94" s="50">
        <v>131023</v>
      </c>
      <c r="Y94" s="2" t="s">
        <v>78</v>
      </c>
      <c r="Z94" s="50" t="s">
        <v>453</v>
      </c>
      <c r="AA94" s="50" t="s">
        <v>95</v>
      </c>
      <c r="AB94" s="48" t="str">
        <f t="shared" si="4"/>
        <v>Unique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ht="15">
      <c r="A95" s="39" t="str">
        <f t="shared" si="3"/>
        <v>64_1_210622_Red_p_rh.ca</v>
      </c>
      <c r="B95" s="122" t="s">
        <v>120</v>
      </c>
      <c r="C95" s="122" t="s">
        <v>121</v>
      </c>
      <c r="D95" s="57">
        <v>64</v>
      </c>
      <c r="E95" s="58">
        <v>1</v>
      </c>
      <c r="F95" s="124" t="s">
        <v>454</v>
      </c>
      <c r="G95" s="125" t="s">
        <v>455</v>
      </c>
      <c r="H95" s="57">
        <v>2022</v>
      </c>
      <c r="I95" s="126" t="e">
        <f t="array" aca="1" ref="I95" ca="1">_xludf.XLOOKUP(#REF!,'Feuille 16'!A:A,'Feuille 16'!B:B)</f>
        <v>#NAME?</v>
      </c>
      <c r="J95" s="60" t="s">
        <v>123</v>
      </c>
      <c r="K95" s="59" t="s">
        <v>124</v>
      </c>
      <c r="L95" s="60" t="s">
        <v>91</v>
      </c>
      <c r="M95" s="59" t="s">
        <v>147</v>
      </c>
      <c r="N95" s="58">
        <v>8</v>
      </c>
      <c r="O95" s="59"/>
      <c r="P95" s="108" t="s">
        <v>134</v>
      </c>
      <c r="Q95" s="50" t="s">
        <v>135</v>
      </c>
      <c r="R95" s="50" t="s">
        <v>147</v>
      </c>
      <c r="S95" s="50">
        <v>4</v>
      </c>
      <c r="T95" s="50">
        <v>0</v>
      </c>
      <c r="U95" s="50">
        <v>4</v>
      </c>
      <c r="V95" s="50">
        <v>0</v>
      </c>
      <c r="W95" s="2"/>
      <c r="X95" s="50">
        <v>131023</v>
      </c>
      <c r="Y95" s="2" t="s">
        <v>78</v>
      </c>
      <c r="Z95" s="50" t="s">
        <v>456</v>
      </c>
      <c r="AA95" s="50" t="s">
        <v>95</v>
      </c>
      <c r="AB95" s="48" t="str">
        <f t="shared" si="4"/>
        <v>Unique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ht="12.75">
      <c r="A96" s="39" t="str">
        <f t="shared" si="3"/>
        <v>91_1_240622_Hie_p_ep.ba</v>
      </c>
      <c r="B96" s="110">
        <v>49.668226244571898</v>
      </c>
      <c r="C96" s="110">
        <v>6.3193786593310497</v>
      </c>
      <c r="D96" s="57">
        <v>91</v>
      </c>
      <c r="E96" s="58">
        <v>1</v>
      </c>
      <c r="F96" s="133"/>
      <c r="G96" s="134">
        <v>240622</v>
      </c>
      <c r="H96" s="57">
        <v>2022</v>
      </c>
      <c r="I96" s="42" t="e">
        <f t="array" aca="1" ref="I96" ca="1">_xludf.XLOOKUP(#REF!,'Feuille 16'!A:A,'Feuille 16'!B:B)</f>
        <v>#NAME?</v>
      </c>
      <c r="J96" s="60" t="s">
        <v>457</v>
      </c>
      <c r="K96" s="59" t="s">
        <v>458</v>
      </c>
      <c r="L96" s="60" t="s">
        <v>91</v>
      </c>
      <c r="M96" s="59" t="s">
        <v>390</v>
      </c>
      <c r="N96" s="58">
        <v>4</v>
      </c>
      <c r="O96" s="59"/>
      <c r="P96" s="108" t="s">
        <v>84</v>
      </c>
      <c r="Q96" s="50" t="s">
        <v>85</v>
      </c>
      <c r="R96" s="50" t="s">
        <v>147</v>
      </c>
      <c r="S96" s="50">
        <v>3</v>
      </c>
      <c r="T96" s="50">
        <v>2</v>
      </c>
      <c r="U96" s="50">
        <v>1</v>
      </c>
      <c r="V96" s="50">
        <v>0</v>
      </c>
      <c r="W96" s="2"/>
      <c r="X96" s="50">
        <v>131023</v>
      </c>
      <c r="Y96" s="2" t="s">
        <v>78</v>
      </c>
      <c r="Z96" s="50" t="s">
        <v>459</v>
      </c>
      <c r="AA96" s="50" t="s">
        <v>95</v>
      </c>
      <c r="AB96" s="48" t="str">
        <f t="shared" si="4"/>
        <v>Unique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ht="12.75">
      <c r="A97" s="39" t="str">
        <f t="shared" si="3"/>
        <v>72_1_260822_Gie_p_rh.ro</v>
      </c>
      <c r="B97" s="121" t="s">
        <v>363</v>
      </c>
      <c r="C97" s="121" t="s">
        <v>364</v>
      </c>
      <c r="D97" s="57">
        <v>72</v>
      </c>
      <c r="E97" s="58">
        <v>1</v>
      </c>
      <c r="F97" s="110">
        <v>190822</v>
      </c>
      <c r="G97" s="134">
        <v>260822</v>
      </c>
      <c r="H97" s="57">
        <v>2022</v>
      </c>
      <c r="I97" s="42" t="e">
        <f t="array" aca="1" ref="I97" ca="1">_xludf.XLOOKUP(#REF!,'Feuille 16'!A:A,'Feuille 16'!B:B)</f>
        <v>#NAME?</v>
      </c>
      <c r="J97" s="60" t="s">
        <v>199</v>
      </c>
      <c r="K97" s="59" t="s">
        <v>200</v>
      </c>
      <c r="L97" s="60" t="s">
        <v>91</v>
      </c>
      <c r="M97" s="59" t="s">
        <v>168</v>
      </c>
      <c r="N97" s="58">
        <v>3</v>
      </c>
      <c r="O97" s="59"/>
      <c r="P97" s="108" t="s">
        <v>460</v>
      </c>
      <c r="Q97" s="50" t="s">
        <v>461</v>
      </c>
      <c r="R97" s="50" t="s">
        <v>100</v>
      </c>
      <c r="S97" s="50">
        <v>1</v>
      </c>
      <c r="T97" s="50">
        <v>0</v>
      </c>
      <c r="U97" s="50">
        <v>1</v>
      </c>
      <c r="V97" s="50">
        <v>0</v>
      </c>
      <c r="W97" s="108" t="s">
        <v>462</v>
      </c>
      <c r="X97" s="79" t="s">
        <v>463</v>
      </c>
      <c r="Y97" s="2" t="s">
        <v>78</v>
      </c>
      <c r="Z97" s="50" t="s">
        <v>464</v>
      </c>
      <c r="AA97" s="50" t="s">
        <v>95</v>
      </c>
      <c r="AB97" s="48" t="str">
        <f t="shared" si="4"/>
        <v>Unique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ht="15">
      <c r="A98" s="39" t="str">
        <f t="shared" si="3"/>
        <v>113_1_060722_iWa_p_ep.ba</v>
      </c>
      <c r="B98" s="109">
        <v>49.524970000000003</v>
      </c>
      <c r="C98" s="109">
        <v>5.88239</v>
      </c>
      <c r="D98" s="57">
        <v>113</v>
      </c>
      <c r="E98" s="58">
        <v>1</v>
      </c>
      <c r="F98" s="110">
        <v>280622</v>
      </c>
      <c r="G98" s="135" t="s">
        <v>465</v>
      </c>
      <c r="H98" s="57">
        <v>2022</v>
      </c>
      <c r="I98" s="42" t="e">
        <f t="array" aca="1" ref="I98" ca="1">_xludf.XLOOKUP(#REF!,'Feuille 16'!A:A,'Feuille 16'!B:B)</f>
        <v>#NAME?</v>
      </c>
      <c r="J98" s="60" t="s">
        <v>466</v>
      </c>
      <c r="K98" s="59" t="s">
        <v>467</v>
      </c>
      <c r="L98" s="60" t="s">
        <v>91</v>
      </c>
      <c r="M98" s="59" t="s">
        <v>147</v>
      </c>
      <c r="N98" s="58">
        <v>1</v>
      </c>
      <c r="O98" s="59"/>
      <c r="P98" s="108" t="s">
        <v>84</v>
      </c>
      <c r="Q98" s="50" t="s">
        <v>85</v>
      </c>
      <c r="R98" s="50" t="s">
        <v>147</v>
      </c>
      <c r="S98" s="50">
        <v>1</v>
      </c>
      <c r="T98" s="50">
        <v>0</v>
      </c>
      <c r="U98" s="50">
        <v>1</v>
      </c>
      <c r="V98" s="50">
        <v>0</v>
      </c>
      <c r="W98" s="2"/>
      <c r="X98" s="50">
        <v>131023</v>
      </c>
      <c r="Y98" s="2" t="s">
        <v>78</v>
      </c>
      <c r="Z98" s="50" t="s">
        <v>468</v>
      </c>
      <c r="AA98" s="50" t="s">
        <v>95</v>
      </c>
      <c r="AB98" s="48" t="str">
        <f t="shared" si="4"/>
        <v>Unique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ht="15">
      <c r="A99" s="39" t="str">
        <f t="shared" si="3"/>
        <v>124_2_060722_Hie_p_ep.ba</v>
      </c>
      <c r="B99" s="122" t="s">
        <v>469</v>
      </c>
      <c r="C99" s="122" t="s">
        <v>470</v>
      </c>
      <c r="D99" s="57">
        <v>124</v>
      </c>
      <c r="E99" s="58">
        <v>2</v>
      </c>
      <c r="F99" s="110">
        <v>280622</v>
      </c>
      <c r="G99" s="135" t="s">
        <v>465</v>
      </c>
      <c r="H99" s="57">
        <v>2022</v>
      </c>
      <c r="I99" s="126" t="e">
        <f t="array" aca="1" ref="I99" ca="1">_xludf.XLOOKUP(#REF!,'Feuille 16'!A:A,'Feuille 16'!B:B)</f>
        <v>#NAME?</v>
      </c>
      <c r="J99" s="60" t="s">
        <v>457</v>
      </c>
      <c r="K99" s="131" t="s">
        <v>471</v>
      </c>
      <c r="L99" s="60" t="s">
        <v>91</v>
      </c>
      <c r="M99" s="59" t="s">
        <v>147</v>
      </c>
      <c r="N99" s="58">
        <v>1</v>
      </c>
      <c r="O99" s="59"/>
      <c r="P99" s="108" t="s">
        <v>84</v>
      </c>
      <c r="Q99" s="50" t="s">
        <v>85</v>
      </c>
      <c r="R99" s="50" t="s">
        <v>147</v>
      </c>
      <c r="S99" s="50">
        <v>1</v>
      </c>
      <c r="T99" s="50">
        <v>1</v>
      </c>
      <c r="U99" s="50">
        <v>0</v>
      </c>
      <c r="V99" s="50">
        <v>0</v>
      </c>
      <c r="W99" s="2"/>
      <c r="X99" s="50">
        <v>131023</v>
      </c>
      <c r="Y99" s="2" t="s">
        <v>78</v>
      </c>
      <c r="Z99" s="50" t="s">
        <v>472</v>
      </c>
      <c r="AA99" s="50" t="s">
        <v>95</v>
      </c>
      <c r="AB99" s="48" t="str">
        <f t="shared" si="4"/>
        <v>Unique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ht="12.75">
      <c r="A100" s="39" t="str">
        <f t="shared" si="3"/>
        <v>100_1_250821_Gre_p_ep.ba</v>
      </c>
      <c r="B100" s="57">
        <v>49.654870000000003</v>
      </c>
      <c r="C100" s="57">
        <v>6.2852870000000003</v>
      </c>
      <c r="D100" s="57">
        <v>100</v>
      </c>
      <c r="E100" s="58">
        <v>1</v>
      </c>
      <c r="F100" s="57">
        <v>170821</v>
      </c>
      <c r="G100" s="58">
        <v>250821</v>
      </c>
      <c r="H100" s="57">
        <v>2021</v>
      </c>
      <c r="I100" s="42" t="e">
        <f t="array" aca="1" ref="I100" ca="1">_xludf.XLOOKUP(#REF!,'Feuille 16'!A:A,'Feuille 16'!B:B)</f>
        <v>#NAME?</v>
      </c>
      <c r="J100" s="60" t="s">
        <v>388</v>
      </c>
      <c r="K100" s="59" t="s">
        <v>389</v>
      </c>
      <c r="L100" s="60" t="s">
        <v>91</v>
      </c>
      <c r="M100" s="59"/>
      <c r="N100" s="58">
        <v>8</v>
      </c>
      <c r="O100" s="136" t="s">
        <v>85</v>
      </c>
      <c r="P100" s="108" t="s">
        <v>84</v>
      </c>
      <c r="Q100" s="50" t="s">
        <v>85</v>
      </c>
      <c r="R100" s="50" t="s">
        <v>100</v>
      </c>
      <c r="S100" s="50">
        <v>1</v>
      </c>
      <c r="T100" s="50">
        <v>0</v>
      </c>
      <c r="U100" s="50">
        <v>1</v>
      </c>
      <c r="V100" s="50">
        <v>0</v>
      </c>
      <c r="W100" s="2"/>
      <c r="X100" s="50">
        <v>2023</v>
      </c>
      <c r="Y100" s="50" t="s">
        <v>78</v>
      </c>
      <c r="Z100" s="50" t="s">
        <v>473</v>
      </c>
      <c r="AA100" s="50" t="s">
        <v>95</v>
      </c>
      <c r="AB100" s="48" t="str">
        <f t="shared" si="4"/>
        <v>Unique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ht="15">
      <c r="A101" s="39" t="str">
        <f t="shared" si="3"/>
        <v>102_1_200422_adG_p_ep.ba</v>
      </c>
      <c r="B101" s="137">
        <v>49.64644079</v>
      </c>
      <c r="C101" s="137">
        <v>6.4263793790000001</v>
      </c>
      <c r="D101" s="57">
        <v>102</v>
      </c>
      <c r="E101" s="58">
        <v>1</v>
      </c>
      <c r="F101" s="57">
        <v>120422</v>
      </c>
      <c r="G101" s="58">
        <v>200422</v>
      </c>
      <c r="H101" s="57">
        <v>2022</v>
      </c>
      <c r="I101" s="42" t="e">
        <f t="array" aca="1" ref="I101" ca="1">_xludf.XLOOKUP(#REF!,'Feuille 16'!A:A,'Feuille 16'!B:B)</f>
        <v>#NAME?</v>
      </c>
      <c r="J101" s="60" t="s">
        <v>474</v>
      </c>
      <c r="K101" s="59" t="s">
        <v>475</v>
      </c>
      <c r="L101" s="60" t="s">
        <v>91</v>
      </c>
      <c r="M101" s="59" t="s">
        <v>476</v>
      </c>
      <c r="N101" s="58">
        <v>1</v>
      </c>
      <c r="O101" s="59"/>
      <c r="P101" s="108" t="s">
        <v>84</v>
      </c>
      <c r="Q101" s="50" t="s">
        <v>85</v>
      </c>
      <c r="R101" s="50" t="s">
        <v>477</v>
      </c>
      <c r="S101" s="50">
        <v>1</v>
      </c>
      <c r="T101" s="50">
        <v>0</v>
      </c>
      <c r="U101" s="50">
        <v>1</v>
      </c>
      <c r="V101" s="50">
        <v>0</v>
      </c>
      <c r="W101" s="2"/>
      <c r="X101" s="50">
        <v>110124</v>
      </c>
      <c r="Y101" s="50" t="s">
        <v>78</v>
      </c>
      <c r="Z101" s="50" t="s">
        <v>478</v>
      </c>
      <c r="AA101" s="50" t="s">
        <v>95</v>
      </c>
      <c r="AB101" s="48" t="str">
        <f t="shared" si="4"/>
        <v>Unique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ht="15">
      <c r="A102" s="39" t="str">
        <f t="shared" si="3"/>
        <v>48_1_070722_Wan_p_ep.ba</v>
      </c>
      <c r="B102" s="66">
        <v>49.871499999999997</v>
      </c>
      <c r="C102" s="66">
        <v>6.2754459999999996</v>
      </c>
      <c r="D102" s="57">
        <v>48</v>
      </c>
      <c r="E102" s="58">
        <v>1</v>
      </c>
      <c r="F102" s="119"/>
      <c r="G102" s="88" t="s">
        <v>479</v>
      </c>
      <c r="H102" s="57">
        <v>2022</v>
      </c>
      <c r="I102" s="42" t="e">
        <f t="array" aca="1" ref="I102" ca="1">_xludf.XLOOKUP(#REF!,'Feuille 16'!A:A,'Feuille 16'!B:B)</f>
        <v>#NAME?</v>
      </c>
      <c r="J102" s="60" t="s">
        <v>233</v>
      </c>
      <c r="K102" s="59" t="s">
        <v>234</v>
      </c>
      <c r="L102" s="60" t="s">
        <v>91</v>
      </c>
      <c r="M102" s="59" t="s">
        <v>226</v>
      </c>
      <c r="N102" s="58">
        <v>8</v>
      </c>
      <c r="O102" s="59"/>
      <c r="P102" s="108" t="s">
        <v>84</v>
      </c>
      <c r="Q102" s="50" t="s">
        <v>85</v>
      </c>
      <c r="R102" s="50" t="s">
        <v>477</v>
      </c>
      <c r="S102" s="50">
        <v>1</v>
      </c>
      <c r="T102" s="50">
        <v>0</v>
      </c>
      <c r="U102" s="50">
        <v>1</v>
      </c>
      <c r="V102" s="50">
        <v>0</v>
      </c>
      <c r="W102" s="2"/>
      <c r="X102" s="50">
        <v>110124</v>
      </c>
      <c r="Y102" s="50" t="s">
        <v>78</v>
      </c>
      <c r="Z102" s="50" t="s">
        <v>480</v>
      </c>
      <c r="AA102" s="50" t="s">
        <v>95</v>
      </c>
      <c r="AB102" s="48" t="str">
        <f t="shared" si="4"/>
        <v>Unique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ht="12.75">
      <c r="A103" s="39" t="str">
        <f t="shared" si="3"/>
        <v>124_1_100522_Ang_p_rh.ca</v>
      </c>
      <c r="B103" s="57">
        <v>49.48856</v>
      </c>
      <c r="C103" s="57">
        <v>6.0647900000000003</v>
      </c>
      <c r="D103" s="57">
        <v>124</v>
      </c>
      <c r="E103" s="58">
        <v>1</v>
      </c>
      <c r="F103" s="57">
        <v>280422</v>
      </c>
      <c r="G103" s="58">
        <v>100522</v>
      </c>
      <c r="H103" s="57">
        <v>2022</v>
      </c>
      <c r="I103" s="126" t="e">
        <f t="array" aca="1" ref="I103" ca="1">_xludf.XLOOKUP(#REF!,'Feuille 16'!A:A,'Feuille 16'!B:B)</f>
        <v>#NAME?</v>
      </c>
      <c r="J103" s="60" t="s">
        <v>451</v>
      </c>
      <c r="K103" s="59" t="s">
        <v>452</v>
      </c>
      <c r="L103" s="60" t="s">
        <v>91</v>
      </c>
      <c r="M103" s="59" t="s">
        <v>476</v>
      </c>
      <c r="N103" s="58">
        <v>1</v>
      </c>
      <c r="O103" s="59"/>
      <c r="P103" s="108" t="s">
        <v>134</v>
      </c>
      <c r="Q103" s="50" t="s">
        <v>135</v>
      </c>
      <c r="R103" s="50" t="s">
        <v>477</v>
      </c>
      <c r="S103" s="50">
        <v>1</v>
      </c>
      <c r="T103" s="50">
        <v>0</v>
      </c>
      <c r="U103" s="50">
        <v>1</v>
      </c>
      <c r="V103" s="50">
        <v>0</v>
      </c>
      <c r="W103" s="50"/>
      <c r="X103" s="50">
        <v>110124</v>
      </c>
      <c r="Y103" s="50" t="s">
        <v>78</v>
      </c>
      <c r="Z103" s="50" t="s">
        <v>481</v>
      </c>
      <c r="AA103" s="50" t="s">
        <v>95</v>
      </c>
      <c r="AB103" s="48" t="str">
        <f t="shared" si="4"/>
        <v>Unique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12.75">
      <c r="A104" s="39" t="str">
        <f t="shared" si="3"/>
        <v>116_1_300822_Bet_p_ep.ba</v>
      </c>
      <c r="B104" s="57">
        <v>49.536525269999998</v>
      </c>
      <c r="C104" s="57">
        <v>6.0912667840000001</v>
      </c>
      <c r="D104" s="57">
        <v>116</v>
      </c>
      <c r="E104" s="58">
        <v>1</v>
      </c>
      <c r="F104" s="57">
        <v>240822</v>
      </c>
      <c r="G104" s="58">
        <v>300822</v>
      </c>
      <c r="H104" s="57">
        <v>2022</v>
      </c>
      <c r="I104" s="126" t="e">
        <f t="array" aca="1" ref="I104" ca="1">_xludf.XLOOKUP(#REF!,'Feuille 16'!A:A,'Feuille 16'!B:B)</f>
        <v>#NAME?</v>
      </c>
      <c r="J104" s="60" t="s">
        <v>482</v>
      </c>
      <c r="K104" s="59" t="s">
        <v>483</v>
      </c>
      <c r="L104" s="60" t="s">
        <v>91</v>
      </c>
      <c r="M104" s="59" t="s">
        <v>484</v>
      </c>
      <c r="N104" s="58">
        <v>2</v>
      </c>
      <c r="O104" s="59"/>
      <c r="P104" s="108" t="s">
        <v>84</v>
      </c>
      <c r="Q104" s="50" t="s">
        <v>85</v>
      </c>
      <c r="R104" s="50" t="s">
        <v>477</v>
      </c>
      <c r="S104" s="50">
        <v>1</v>
      </c>
      <c r="T104" s="50">
        <v>1</v>
      </c>
      <c r="U104" s="50">
        <v>0</v>
      </c>
      <c r="V104" s="50">
        <v>0</v>
      </c>
      <c r="W104" s="2"/>
      <c r="X104" s="50">
        <v>110124</v>
      </c>
      <c r="Y104" s="50" t="s">
        <v>78</v>
      </c>
      <c r="Z104" s="50" t="s">
        <v>485</v>
      </c>
      <c r="AA104" s="50" t="s">
        <v>95</v>
      </c>
      <c r="AB104" s="48" t="str">
        <f t="shared" si="4"/>
        <v>Unique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ht="15">
      <c r="A105" s="39" t="str">
        <f t="shared" si="3"/>
        <v>48_1_070722_Wan_p_rh.ca</v>
      </c>
      <c r="B105" s="66">
        <v>49.871499999999997</v>
      </c>
      <c r="C105" s="66">
        <v>6.2754459999999996</v>
      </c>
      <c r="D105" s="57">
        <v>48</v>
      </c>
      <c r="E105" s="58">
        <v>1</v>
      </c>
      <c r="F105" s="119"/>
      <c r="G105" s="88" t="s">
        <v>479</v>
      </c>
      <c r="H105" s="57">
        <v>2022</v>
      </c>
      <c r="I105" s="42" t="e">
        <f t="array" aca="1" ref="I105" ca="1">_xludf.XLOOKUP(#REF!,'Feuille 16'!A:A,'Feuille 16'!B:B)</f>
        <v>#NAME?</v>
      </c>
      <c r="J105" s="60" t="s">
        <v>233</v>
      </c>
      <c r="K105" s="59" t="s">
        <v>234</v>
      </c>
      <c r="L105" s="60" t="s">
        <v>91</v>
      </c>
      <c r="M105" s="59" t="s">
        <v>226</v>
      </c>
      <c r="N105" s="58">
        <v>8</v>
      </c>
      <c r="O105" s="59"/>
      <c r="P105" s="108" t="s">
        <v>134</v>
      </c>
      <c r="Q105" s="50" t="s">
        <v>135</v>
      </c>
      <c r="R105" s="50" t="s">
        <v>477</v>
      </c>
      <c r="S105" s="50">
        <v>1</v>
      </c>
      <c r="T105" s="50">
        <v>0</v>
      </c>
      <c r="U105" s="50">
        <v>1</v>
      </c>
      <c r="V105" s="50">
        <v>0</v>
      </c>
      <c r="W105" s="2"/>
      <c r="X105" s="50">
        <v>110124</v>
      </c>
      <c r="Y105" s="50" t="s">
        <v>78</v>
      </c>
      <c r="Z105" s="50" t="s">
        <v>486</v>
      </c>
      <c r="AA105" s="50" t="s">
        <v>95</v>
      </c>
      <c r="AB105" s="48" t="str">
        <f t="shared" si="4"/>
        <v>Unique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ht="15">
      <c r="A106" s="39" t="str">
        <f t="shared" si="3"/>
        <v>129_1_220622_Bag-p_ep.ba</v>
      </c>
      <c r="B106" s="66">
        <v>49.496839999999999</v>
      </c>
      <c r="C106" s="66">
        <v>6.3609200000000001</v>
      </c>
      <c r="D106" s="57">
        <v>129</v>
      </c>
      <c r="E106" s="58">
        <v>1</v>
      </c>
      <c r="F106" s="119"/>
      <c r="G106" s="58">
        <v>220622</v>
      </c>
      <c r="H106" s="57">
        <v>2022</v>
      </c>
      <c r="I106" s="42" t="e">
        <f t="array" aca="1" ref="I106" ca="1">_xludf.XLOOKUP(#REF!,'Feuille 16'!A:A,'Feuille 16'!B:B)</f>
        <v>#NAME?</v>
      </c>
      <c r="J106" s="60" t="s">
        <v>487</v>
      </c>
      <c r="K106" s="59" t="s">
        <v>488</v>
      </c>
      <c r="L106" s="60" t="s">
        <v>91</v>
      </c>
      <c r="M106" s="59" t="s">
        <v>226</v>
      </c>
      <c r="N106" s="58">
        <v>4</v>
      </c>
      <c r="O106" s="2"/>
      <c r="P106" s="108" t="s">
        <v>84</v>
      </c>
      <c r="Q106" s="50" t="s">
        <v>85</v>
      </c>
      <c r="R106" s="50" t="s">
        <v>477</v>
      </c>
      <c r="S106" s="50">
        <v>3</v>
      </c>
      <c r="T106" s="50">
        <v>0</v>
      </c>
      <c r="U106" s="50">
        <v>0</v>
      </c>
      <c r="V106" s="50">
        <v>0</v>
      </c>
      <c r="W106" s="2"/>
      <c r="X106" s="50">
        <v>110124</v>
      </c>
      <c r="Y106" s="50" t="s">
        <v>78</v>
      </c>
      <c r="Z106" s="50" t="s">
        <v>489</v>
      </c>
      <c r="AA106" s="50" t="s">
        <v>95</v>
      </c>
      <c r="AB106" s="48" t="str">
        <f t="shared" si="4"/>
        <v>Unique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ht="12.75">
      <c r="A107" s="39" t="str">
        <f t="shared" si="3"/>
        <v>14_1_180422_Bai_p_rh.ca</v>
      </c>
      <c r="B107" s="57">
        <v>50.018690999999997</v>
      </c>
      <c r="C107" s="57">
        <v>5.9217940000000002</v>
      </c>
      <c r="D107" s="57">
        <v>14</v>
      </c>
      <c r="E107" s="58">
        <v>1</v>
      </c>
      <c r="F107" s="57">
        <v>110422</v>
      </c>
      <c r="G107" s="58">
        <v>180422</v>
      </c>
      <c r="H107" s="57">
        <v>2022</v>
      </c>
      <c r="I107" s="42" t="e">
        <f t="array" aca="1" ref="I107" ca="1">_xludf.XLOOKUP(#REF!,'Feuille 16'!A:A,'Feuille 16'!B:B)</f>
        <v>#NAME?</v>
      </c>
      <c r="J107" s="60" t="s">
        <v>130</v>
      </c>
      <c r="K107" s="59" t="s">
        <v>131</v>
      </c>
      <c r="L107" s="60" t="s">
        <v>91</v>
      </c>
      <c r="M107" s="59" t="s">
        <v>476</v>
      </c>
      <c r="N107" s="58">
        <v>1</v>
      </c>
      <c r="O107" s="59" t="s">
        <v>490</v>
      </c>
      <c r="P107" s="108" t="s">
        <v>134</v>
      </c>
      <c r="Q107" s="50" t="s">
        <v>135</v>
      </c>
      <c r="R107" s="50" t="s">
        <v>477</v>
      </c>
      <c r="S107" s="50">
        <v>1</v>
      </c>
      <c r="T107" s="50">
        <v>1</v>
      </c>
      <c r="U107" s="50">
        <v>0</v>
      </c>
      <c r="V107" s="50">
        <v>0</v>
      </c>
      <c r="W107" s="2"/>
      <c r="X107" s="50">
        <v>110124</v>
      </c>
      <c r="Y107" s="50" t="s">
        <v>78</v>
      </c>
      <c r="Z107" s="50" t="s">
        <v>491</v>
      </c>
      <c r="AA107" s="50" t="s">
        <v>95</v>
      </c>
      <c r="AB107" s="48" t="str">
        <f t="shared" si="4"/>
        <v>Unique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ht="12.75">
      <c r="A108" s="39" t="str">
        <f t="shared" si="3"/>
        <v>106_1_240821_Lan_p_ep.ba</v>
      </c>
      <c r="B108" s="57">
        <v>49.592709999999997</v>
      </c>
      <c r="C108" s="57">
        <v>6.0046369999999998</v>
      </c>
      <c r="D108" s="57">
        <v>106</v>
      </c>
      <c r="E108" s="58">
        <v>1</v>
      </c>
      <c r="F108" s="57">
        <v>170821</v>
      </c>
      <c r="G108" s="58">
        <v>240821</v>
      </c>
      <c r="H108" s="57">
        <v>2021</v>
      </c>
      <c r="I108" s="42" t="e">
        <f t="array" aca="1" ref="I108" ca="1">_xludf.XLOOKUP(#REF!,'Feuille 16'!A:A,'Feuille 16'!B:B)</f>
        <v>#NAME?</v>
      </c>
      <c r="J108" s="60" t="s">
        <v>492</v>
      </c>
      <c r="K108" s="59" t="s">
        <v>433</v>
      </c>
      <c r="L108" s="60" t="s">
        <v>91</v>
      </c>
      <c r="M108" s="59"/>
      <c r="N108" s="58">
        <v>5</v>
      </c>
      <c r="O108" s="59"/>
      <c r="P108" s="108" t="s">
        <v>84</v>
      </c>
      <c r="Q108" s="50" t="s">
        <v>85</v>
      </c>
      <c r="R108" s="50" t="s">
        <v>477</v>
      </c>
      <c r="S108" s="50">
        <v>1</v>
      </c>
      <c r="T108" s="50">
        <v>1</v>
      </c>
      <c r="U108" s="50">
        <v>0</v>
      </c>
      <c r="V108" s="50">
        <v>0</v>
      </c>
      <c r="W108" s="2"/>
      <c r="X108" s="50">
        <v>110124</v>
      </c>
      <c r="Y108" s="50" t="s">
        <v>78</v>
      </c>
      <c r="Z108" s="50" t="s">
        <v>493</v>
      </c>
      <c r="AA108" s="50" t="s">
        <v>95</v>
      </c>
      <c r="AB108" s="48" t="str">
        <f t="shared" si="4"/>
        <v>Unique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ht="12.75">
      <c r="A109" s="39" t="str">
        <f t="shared" si="3"/>
        <v>106_1_240921_Lan_p_ep.ba</v>
      </c>
      <c r="B109" s="57">
        <v>49.592709999999997</v>
      </c>
      <c r="C109" s="57">
        <v>6.0046369999999998</v>
      </c>
      <c r="D109" s="57">
        <v>106</v>
      </c>
      <c r="E109" s="58">
        <v>1</v>
      </c>
      <c r="F109" s="57">
        <v>170821</v>
      </c>
      <c r="G109" s="85">
        <v>240921</v>
      </c>
      <c r="H109" s="57">
        <v>2021</v>
      </c>
      <c r="I109" s="42" t="e">
        <f t="array" aca="1" ref="I109" ca="1">_xludf.XLOOKUP(#REF!,'Feuille 16'!A:A,'Feuille 16'!B:B)</f>
        <v>#NAME?</v>
      </c>
      <c r="J109" s="60" t="s">
        <v>492</v>
      </c>
      <c r="K109" s="59" t="s">
        <v>433</v>
      </c>
      <c r="L109" s="60" t="s">
        <v>91</v>
      </c>
      <c r="M109" s="59"/>
      <c r="N109" s="58"/>
      <c r="O109" s="59"/>
      <c r="P109" s="108" t="s">
        <v>84</v>
      </c>
      <c r="Q109" s="50" t="s">
        <v>85</v>
      </c>
      <c r="R109" s="50" t="s">
        <v>139</v>
      </c>
      <c r="S109" s="50">
        <v>1</v>
      </c>
      <c r="T109" s="50">
        <v>0</v>
      </c>
      <c r="U109" s="50">
        <v>1</v>
      </c>
      <c r="V109" s="50">
        <v>0</v>
      </c>
      <c r="W109" s="2"/>
      <c r="X109" s="79" t="s">
        <v>140</v>
      </c>
      <c r="Y109" s="50" t="s">
        <v>78</v>
      </c>
      <c r="Z109" s="50" t="s">
        <v>494</v>
      </c>
      <c r="AA109" s="50" t="s">
        <v>95</v>
      </c>
      <c r="AB109" s="48" t="str">
        <f t="shared" si="4"/>
        <v>Unique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ht="12.75">
      <c r="A110" s="39" t="str">
        <f t="shared" si="3"/>
        <v>87_1_200422_AdH_p_rh.ca</v>
      </c>
      <c r="B110" s="57">
        <v>49.687339999999999</v>
      </c>
      <c r="C110" s="57">
        <v>6.0349500000000003</v>
      </c>
      <c r="D110" s="57">
        <v>87</v>
      </c>
      <c r="E110" s="58">
        <v>1</v>
      </c>
      <c r="F110" s="57">
        <v>130422</v>
      </c>
      <c r="G110" s="58">
        <v>200422</v>
      </c>
      <c r="H110" s="57">
        <v>2022</v>
      </c>
      <c r="I110" s="42" t="e">
        <f t="array" aca="1" ref="I110" ca="1">_xludf.XLOOKUP(#REF!,'Feuille 16'!A:A,'Feuille 16'!B:B)</f>
        <v>#NAME?</v>
      </c>
      <c r="J110" s="60" t="s">
        <v>96</v>
      </c>
      <c r="K110" s="59" t="s">
        <v>97</v>
      </c>
      <c r="L110" s="60" t="s">
        <v>91</v>
      </c>
      <c r="M110" s="59" t="s">
        <v>476</v>
      </c>
      <c r="N110" s="58">
        <v>1</v>
      </c>
      <c r="O110" s="59"/>
      <c r="P110" s="108" t="s">
        <v>134</v>
      </c>
      <c r="Q110" s="50" t="s">
        <v>135</v>
      </c>
      <c r="R110" s="50" t="s">
        <v>477</v>
      </c>
      <c r="S110" s="50">
        <v>1</v>
      </c>
      <c r="T110" s="50">
        <v>1</v>
      </c>
      <c r="U110" s="50">
        <v>0</v>
      </c>
      <c r="V110" s="50">
        <v>0</v>
      </c>
      <c r="W110" s="2"/>
      <c r="X110" s="50">
        <v>110124</v>
      </c>
      <c r="Y110" s="50" t="s">
        <v>78</v>
      </c>
      <c r="Z110" s="50" t="s">
        <v>495</v>
      </c>
      <c r="AA110" s="50" t="s">
        <v>95</v>
      </c>
      <c r="AB110" s="48" t="str">
        <f t="shared" si="4"/>
        <v>Unique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ht="12.75">
      <c r="A111" s="138" t="str">
        <f t="shared" si="3"/>
        <v>119_1_25082021_Adk_ep.ba</v>
      </c>
      <c r="B111" s="139" t="s">
        <v>310</v>
      </c>
      <c r="C111" s="139" t="s">
        <v>311</v>
      </c>
      <c r="D111" s="140">
        <v>119</v>
      </c>
      <c r="E111" s="42">
        <v>1</v>
      </c>
      <c r="F111" s="141"/>
      <c r="G111" s="142">
        <v>25082021</v>
      </c>
      <c r="H111" s="43">
        <v>2021</v>
      </c>
      <c r="I111" s="42" t="e">
        <f t="array" aca="1" ref="I111" ca="1">_xludf.XLOOKUP(#REF!,'Feuille 16'!A:A,'Feuille 16'!B:B)</f>
        <v>#NAME?</v>
      </c>
      <c r="J111" s="143" t="s">
        <v>496</v>
      </c>
      <c r="K111" s="43" t="s">
        <v>313</v>
      </c>
      <c r="L111" s="144"/>
      <c r="M111" s="43"/>
      <c r="N111" s="42">
        <v>1</v>
      </c>
      <c r="O111" s="45"/>
      <c r="P111" s="46" t="s">
        <v>84</v>
      </c>
      <c r="Q111" s="47" t="s">
        <v>85</v>
      </c>
      <c r="R111" s="47" t="s">
        <v>100</v>
      </c>
      <c r="S111" s="47">
        <v>1</v>
      </c>
      <c r="T111" s="48"/>
      <c r="U111" s="48"/>
      <c r="V111" s="48"/>
      <c r="W111" s="48"/>
      <c r="X111" s="47">
        <v>110523</v>
      </c>
      <c r="Y111" s="47" t="s">
        <v>78</v>
      </c>
      <c r="Z111" s="48"/>
      <c r="AA111" s="48"/>
      <c r="AB111" s="48" t="str">
        <f t="shared" si="4"/>
        <v>Unique</v>
      </c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</row>
    <row r="112" spans="1:50" ht="12.75">
      <c r="A112" s="138" t="str">
        <f t="shared" si="3"/>
        <v>104_1_24082021_Odl_p_ep.ba</v>
      </c>
      <c r="B112" s="139" t="s">
        <v>301</v>
      </c>
      <c r="C112" s="139" t="s">
        <v>302</v>
      </c>
      <c r="D112" s="140">
        <v>104</v>
      </c>
      <c r="E112" s="42">
        <v>1</v>
      </c>
      <c r="F112" s="140"/>
      <c r="G112" s="142">
        <v>24082021</v>
      </c>
      <c r="H112" s="43">
        <v>2021</v>
      </c>
      <c r="I112" s="42" t="e">
        <f t="array" aca="1" ref="I112" ca="1">_xludf.XLOOKUP(#REF!,'Feuille 16'!A:A,'Feuille 16'!B:B)</f>
        <v>#NAME?</v>
      </c>
      <c r="J112" s="42" t="s">
        <v>303</v>
      </c>
      <c r="K112" s="43" t="s">
        <v>304</v>
      </c>
      <c r="L112" s="42" t="s">
        <v>91</v>
      </c>
      <c r="M112" s="43"/>
      <c r="N112" s="42">
        <v>1</v>
      </c>
      <c r="O112" s="45"/>
      <c r="P112" s="46" t="s">
        <v>84</v>
      </c>
      <c r="Q112" s="47" t="s">
        <v>85</v>
      </c>
      <c r="R112" s="47" t="s">
        <v>100</v>
      </c>
      <c r="S112" s="47">
        <v>1</v>
      </c>
      <c r="T112" s="48"/>
      <c r="U112" s="48"/>
      <c r="V112" s="48"/>
      <c r="W112" s="48"/>
      <c r="X112" s="47">
        <v>100523</v>
      </c>
      <c r="Y112" s="47" t="s">
        <v>78</v>
      </c>
      <c r="Z112" s="50"/>
      <c r="AA112" s="48"/>
      <c r="AB112" s="48" t="str">
        <f t="shared" si="4"/>
        <v>Unique</v>
      </c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</row>
    <row r="113" spans="1:50" ht="12.75">
      <c r="A113" s="138" t="str">
        <f t="shared" si="3"/>
        <v>100_1_25082021_Gre_p_ep.ba</v>
      </c>
      <c r="B113" s="140">
        <v>49.654870000000003</v>
      </c>
      <c r="C113" s="140">
        <v>6.2852870000000003</v>
      </c>
      <c r="D113" s="43">
        <v>100</v>
      </c>
      <c r="E113" s="42">
        <v>1</v>
      </c>
      <c r="F113" s="43"/>
      <c r="G113" s="42">
        <v>25082021</v>
      </c>
      <c r="H113" s="43">
        <v>2021</v>
      </c>
      <c r="I113" s="42" t="e">
        <f t="array" aca="1" ref="I113" ca="1">_xludf.XLOOKUP(#REF!,'Feuille 16'!A:A,'Feuille 16'!B:B)</f>
        <v>#NAME?</v>
      </c>
      <c r="J113" s="42" t="s">
        <v>388</v>
      </c>
      <c r="K113" s="48" t="s">
        <v>389</v>
      </c>
      <c r="L113" s="42" t="s">
        <v>91</v>
      </c>
      <c r="M113" s="43"/>
      <c r="N113" s="42">
        <v>1</v>
      </c>
      <c r="O113" s="112"/>
      <c r="P113" s="63" t="s">
        <v>84</v>
      </c>
      <c r="Q113" s="47" t="s">
        <v>85</v>
      </c>
      <c r="R113" s="47" t="s">
        <v>100</v>
      </c>
      <c r="S113" s="47">
        <v>1</v>
      </c>
      <c r="T113" s="48"/>
      <c r="U113" s="48"/>
      <c r="V113" s="48"/>
      <c r="W113" s="48"/>
      <c r="X113" s="49" t="s">
        <v>497</v>
      </c>
      <c r="Y113" s="47" t="s">
        <v>78</v>
      </c>
      <c r="Z113" s="47"/>
      <c r="AA113" s="48"/>
      <c r="AB113" s="48" t="str">
        <f t="shared" si="4"/>
        <v>Unique</v>
      </c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</row>
    <row r="114" spans="1:50" ht="15">
      <c r="A114" s="39" t="str">
        <f t="shared" si="3"/>
        <v>117_1_250821_Hoo_p_he.tr</v>
      </c>
      <c r="B114" s="41">
        <v>49.553269999999998</v>
      </c>
      <c r="C114" s="41">
        <v>6.1466310000000002</v>
      </c>
      <c r="D114" s="43">
        <v>117</v>
      </c>
      <c r="E114" s="42">
        <v>1</v>
      </c>
      <c r="F114" s="43">
        <v>190821</v>
      </c>
      <c r="G114" s="42">
        <v>250821</v>
      </c>
      <c r="H114" s="43">
        <v>2021</v>
      </c>
      <c r="I114" s="42" t="e">
        <f t="array" aca="1" ref="I114" ca="1">_xludf.XLOOKUP(#REF!,'Feuille 16'!A:A,'Feuille 16'!B:B)</f>
        <v>#NAME?</v>
      </c>
      <c r="J114" s="42" t="s">
        <v>89</v>
      </c>
      <c r="K114" s="45" t="s">
        <v>90</v>
      </c>
      <c r="L114" s="42" t="s">
        <v>91</v>
      </c>
      <c r="M114" s="45"/>
      <c r="N114" s="42">
        <v>14</v>
      </c>
      <c r="O114" s="45"/>
      <c r="P114" s="46" t="s">
        <v>498</v>
      </c>
      <c r="Q114" s="47" t="s">
        <v>499</v>
      </c>
      <c r="R114" s="47" t="s">
        <v>500</v>
      </c>
      <c r="S114" s="47">
        <v>14</v>
      </c>
      <c r="T114" s="48"/>
      <c r="U114" s="48"/>
      <c r="V114" s="48"/>
      <c r="W114" s="48"/>
      <c r="X114" s="47">
        <v>150523</v>
      </c>
      <c r="Y114" s="47" t="s">
        <v>78</v>
      </c>
      <c r="Z114" s="47" t="s">
        <v>501</v>
      </c>
      <c r="AA114" s="50"/>
      <c r="AB114" s="48" t="str">
        <f t="shared" si="4"/>
        <v>Unique</v>
      </c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</row>
    <row r="115" spans="1:50" ht="15">
      <c r="A115" s="51" t="str">
        <f t="shared" si="3"/>
        <v>114_1_230821_Aes_p_sy.pi</v>
      </c>
      <c r="B115" s="53">
        <v>49.542140000000003</v>
      </c>
      <c r="C115" s="53">
        <v>5.969157</v>
      </c>
      <c r="D115" s="43">
        <v>114</v>
      </c>
      <c r="E115" s="42">
        <v>1</v>
      </c>
      <c r="F115" s="43"/>
      <c r="G115" s="42">
        <v>230821</v>
      </c>
      <c r="H115" s="43">
        <v>2021</v>
      </c>
      <c r="I115" s="42" t="e">
        <f t="array" aca="1" ref="I115" ca="1">_xludf.XLOOKUP(#REF!,'Feuille 16'!A:A,'Feuille 16'!B:B)</f>
        <v>#NAME?</v>
      </c>
      <c r="J115" s="42" t="s">
        <v>502</v>
      </c>
      <c r="K115" s="43" t="s">
        <v>503</v>
      </c>
      <c r="L115" s="42" t="s">
        <v>91</v>
      </c>
      <c r="M115" s="43"/>
      <c r="N115" s="42">
        <v>1</v>
      </c>
      <c r="O115" s="47"/>
      <c r="P115" s="54" t="s">
        <v>176</v>
      </c>
      <c r="Q115" s="47" t="s">
        <v>177</v>
      </c>
      <c r="R115" s="47" t="s">
        <v>100</v>
      </c>
      <c r="S115" s="47">
        <v>1</v>
      </c>
      <c r="T115" s="47">
        <v>0</v>
      </c>
      <c r="U115" s="47">
        <v>1</v>
      </c>
      <c r="V115" s="47">
        <v>0</v>
      </c>
      <c r="W115" s="48"/>
      <c r="X115" s="47">
        <v>100523</v>
      </c>
      <c r="Y115" s="47" t="s">
        <v>78</v>
      </c>
      <c r="Z115" s="47" t="s">
        <v>504</v>
      </c>
      <c r="AA115" s="50"/>
      <c r="AB115" s="48" t="str">
        <f t="shared" si="4"/>
        <v>Unique</v>
      </c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</row>
    <row r="116" spans="1:50" ht="12.75">
      <c r="A116" s="39" t="str">
        <f t="shared" si="3"/>
        <v>16_1_140621_Hir_p_sp.sc</v>
      </c>
      <c r="B116" s="57" t="s">
        <v>505</v>
      </c>
      <c r="C116" s="57" t="s">
        <v>506</v>
      </c>
      <c r="D116" s="57">
        <v>16</v>
      </c>
      <c r="E116" s="58">
        <v>1</v>
      </c>
      <c r="F116" s="57"/>
      <c r="G116" s="58">
        <v>140621</v>
      </c>
      <c r="H116" s="57">
        <v>2021</v>
      </c>
      <c r="I116" s="42" t="e">
        <f t="array" aca="1" ref="I116" ca="1">_xludf.XLOOKUP(#REF!,'Feuille 16'!A:A,'Feuille 16'!B:B)</f>
        <v>#NAME?</v>
      </c>
      <c r="J116" s="60" t="s">
        <v>507</v>
      </c>
      <c r="K116" s="59" t="s">
        <v>508</v>
      </c>
      <c r="L116" s="60" t="s">
        <v>91</v>
      </c>
      <c r="M116" s="136"/>
      <c r="N116" s="91">
        <v>1</v>
      </c>
      <c r="O116" s="57">
        <v>1</v>
      </c>
      <c r="P116" s="63" t="s">
        <v>509</v>
      </c>
      <c r="Q116" s="47" t="s">
        <v>510</v>
      </c>
      <c r="R116" s="50" t="s">
        <v>511</v>
      </c>
      <c r="S116" s="50">
        <v>1</v>
      </c>
      <c r="T116" s="2"/>
      <c r="U116" s="2"/>
      <c r="V116" s="2"/>
      <c r="W116" s="2"/>
      <c r="X116" s="50">
        <v>150523</v>
      </c>
      <c r="Y116" s="47" t="s">
        <v>78</v>
      </c>
      <c r="Z116" s="50" t="s">
        <v>512</v>
      </c>
      <c r="AA116" s="50"/>
      <c r="AB116" s="48" t="str">
        <f t="shared" si="4"/>
        <v>Unique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ht="12.75">
      <c r="A117" s="39" t="str">
        <f t="shared" si="3"/>
        <v>98_1_080921_KloG_p_he.tr</v>
      </c>
      <c r="B117" s="57" t="s">
        <v>513</v>
      </c>
      <c r="C117" s="57" t="s">
        <v>514</v>
      </c>
      <c r="D117" s="57">
        <v>98</v>
      </c>
      <c r="E117" s="58">
        <v>1</v>
      </c>
      <c r="F117" s="87" t="s">
        <v>173</v>
      </c>
      <c r="G117" s="88" t="s">
        <v>109</v>
      </c>
      <c r="H117" s="57">
        <v>2021</v>
      </c>
      <c r="I117" s="42" t="e">
        <f t="array" aca="1" ref="I117" ca="1">_xludf.XLOOKUP(#REF!,'Feuille 16'!A:A,'Feuille 16'!B:B)</f>
        <v>#NAME?</v>
      </c>
      <c r="J117" s="60" t="s">
        <v>515</v>
      </c>
      <c r="K117" s="59" t="s">
        <v>516</v>
      </c>
      <c r="L117" s="60" t="s">
        <v>91</v>
      </c>
      <c r="M117" s="59"/>
      <c r="N117" s="58">
        <v>1</v>
      </c>
      <c r="O117" s="59"/>
      <c r="P117" s="68" t="s">
        <v>498</v>
      </c>
      <c r="Q117" s="50" t="s">
        <v>499</v>
      </c>
      <c r="R117" s="50" t="s">
        <v>511</v>
      </c>
      <c r="S117" s="50">
        <v>1</v>
      </c>
      <c r="T117" s="2"/>
      <c r="U117" s="50">
        <v>1</v>
      </c>
      <c r="V117" s="2"/>
      <c r="W117" s="2"/>
      <c r="X117" s="50">
        <v>150523</v>
      </c>
      <c r="Y117" s="47" t="s">
        <v>78</v>
      </c>
      <c r="Z117" s="50" t="s">
        <v>517</v>
      </c>
      <c r="AA117" s="50"/>
      <c r="AB117" s="48" t="str">
        <f t="shared" si="4"/>
        <v>Unique</v>
      </c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</row>
    <row r="118" spans="1:50" ht="12.75">
      <c r="A118" s="39" t="str">
        <f t="shared" ref="A118:A181" si="5">D118&amp;"_"&amp;E118&amp;"_"&amp;G118&amp;"_"&amp;J118&amp;"_"&amp;P118</f>
        <v>77_1_240821_Roe_p_he.tr</v>
      </c>
      <c r="B118" s="145">
        <v>49.709200000000003</v>
      </c>
      <c r="C118" s="145">
        <v>6.0507200000000001</v>
      </c>
      <c r="D118" s="43">
        <v>77</v>
      </c>
      <c r="E118" s="42">
        <v>1</v>
      </c>
      <c r="F118" s="43">
        <v>170821</v>
      </c>
      <c r="G118" s="42">
        <v>240821</v>
      </c>
      <c r="H118" s="43">
        <v>2021</v>
      </c>
      <c r="I118" s="42" t="e">
        <f t="array" aca="1" ref="I118" ca="1">_xludf.XLOOKUP(#REF!,'Feuille 16'!A:A,'Feuille 16'!B:B)</f>
        <v>#NAME?</v>
      </c>
      <c r="J118" s="42" t="s">
        <v>166</v>
      </c>
      <c r="K118" s="43" t="s">
        <v>167</v>
      </c>
      <c r="L118" s="42" t="s">
        <v>91</v>
      </c>
      <c r="M118" s="43" t="s">
        <v>104</v>
      </c>
      <c r="N118" s="44"/>
      <c r="O118" s="45"/>
      <c r="P118" s="68" t="s">
        <v>498</v>
      </c>
      <c r="Q118" s="50" t="s">
        <v>499</v>
      </c>
      <c r="R118" s="47" t="s">
        <v>518</v>
      </c>
      <c r="S118" s="47">
        <v>4</v>
      </c>
      <c r="T118" s="47">
        <v>1</v>
      </c>
      <c r="U118" s="47">
        <v>3</v>
      </c>
      <c r="V118" s="47">
        <v>0</v>
      </c>
      <c r="W118" s="48"/>
      <c r="X118" s="47" t="s">
        <v>519</v>
      </c>
      <c r="Y118" s="47" t="s">
        <v>78</v>
      </c>
      <c r="Z118" s="47" t="s">
        <v>520</v>
      </c>
      <c r="AA118" s="50"/>
      <c r="AB118" s="48" t="str">
        <f t="shared" si="4"/>
        <v>Unique</v>
      </c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</row>
    <row r="119" spans="1:50" ht="15">
      <c r="A119" s="146" t="str">
        <f t="shared" si="5"/>
        <v>6_1_080921_Con_p_er.te</v>
      </c>
      <c r="B119" s="66" t="s">
        <v>107</v>
      </c>
      <c r="C119" s="66" t="s">
        <v>108</v>
      </c>
      <c r="D119" s="57">
        <v>6</v>
      </c>
      <c r="E119" s="58">
        <v>1</v>
      </c>
      <c r="F119" s="59"/>
      <c r="G119" s="67" t="s">
        <v>109</v>
      </c>
      <c r="H119" s="57">
        <v>2021</v>
      </c>
      <c r="I119" s="42" t="e">
        <f t="array" aca="1" ref="I119" ca="1">_xludf.XLOOKUP(#REF!,'Feuille 16'!A:A,'Feuille 16'!B:B)</f>
        <v>#NAME?</v>
      </c>
      <c r="J119" s="60" t="s">
        <v>110</v>
      </c>
      <c r="K119" s="59" t="s">
        <v>111</v>
      </c>
      <c r="L119" s="60" t="s">
        <v>91</v>
      </c>
      <c r="M119" s="59" t="s">
        <v>92</v>
      </c>
      <c r="N119" s="58">
        <v>2</v>
      </c>
      <c r="O119" s="59"/>
      <c r="P119" s="97" t="s">
        <v>521</v>
      </c>
      <c r="Q119" s="50" t="s">
        <v>522</v>
      </c>
      <c r="R119" s="47" t="s">
        <v>100</v>
      </c>
      <c r="S119" s="50">
        <v>1</v>
      </c>
      <c r="T119" s="2"/>
      <c r="U119" s="2"/>
      <c r="V119" s="2"/>
      <c r="W119" s="2"/>
      <c r="X119" s="47">
        <v>160523</v>
      </c>
      <c r="Y119" s="47" t="s">
        <v>78</v>
      </c>
      <c r="Z119" s="50" t="s">
        <v>523</v>
      </c>
      <c r="AA119" s="50"/>
      <c r="AB119" s="48" t="str">
        <f t="shared" si="4"/>
        <v>Unique</v>
      </c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</row>
    <row r="120" spans="1:50" ht="12.75">
      <c r="A120" s="39" t="str">
        <f t="shared" si="5"/>
        <v>114_1_240821_Gro_p_er.te</v>
      </c>
      <c r="B120" s="57" t="s">
        <v>115</v>
      </c>
      <c r="C120" s="57" t="s">
        <v>116</v>
      </c>
      <c r="D120" s="57">
        <v>114</v>
      </c>
      <c r="E120" s="58">
        <v>1</v>
      </c>
      <c r="F120" s="57">
        <v>170821</v>
      </c>
      <c r="G120" s="58">
        <v>240821</v>
      </c>
      <c r="H120" s="57">
        <v>2021</v>
      </c>
      <c r="I120" s="42" t="e">
        <f t="array" aca="1" ref="I120" ca="1">_xludf.XLOOKUP(#REF!,'Feuille 16'!A:A,'Feuille 16'!B:B)</f>
        <v>#NAME?</v>
      </c>
      <c r="J120" s="60" t="s">
        <v>117</v>
      </c>
      <c r="K120" s="59" t="s">
        <v>118</v>
      </c>
      <c r="L120" s="60" t="s">
        <v>91</v>
      </c>
      <c r="M120" s="59"/>
      <c r="N120" s="58">
        <v>5</v>
      </c>
      <c r="O120" s="59"/>
      <c r="P120" s="97" t="s">
        <v>521</v>
      </c>
      <c r="Q120" s="50" t="s">
        <v>522</v>
      </c>
      <c r="R120" s="47" t="s">
        <v>100</v>
      </c>
      <c r="S120" s="50">
        <v>1</v>
      </c>
      <c r="T120" s="50">
        <v>1</v>
      </c>
      <c r="U120" s="2"/>
      <c r="V120" s="2"/>
      <c r="W120" s="2"/>
      <c r="X120" s="47">
        <v>131025</v>
      </c>
      <c r="Y120" s="47" t="s">
        <v>78</v>
      </c>
      <c r="Z120" s="50" t="s">
        <v>524</v>
      </c>
      <c r="AA120" s="50"/>
      <c r="AB120" s="48" t="str">
        <f t="shared" si="4"/>
        <v>Unique</v>
      </c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</row>
    <row r="121" spans="1:50" ht="15">
      <c r="A121" s="55" t="str">
        <f t="shared" si="5"/>
        <v>12_1_080921_Hei_p_xy.se</v>
      </c>
      <c r="B121" s="66" t="s">
        <v>525</v>
      </c>
      <c r="C121" s="66" t="s">
        <v>526</v>
      </c>
      <c r="D121" s="57">
        <v>12</v>
      </c>
      <c r="E121" s="58">
        <v>1</v>
      </c>
      <c r="F121" s="59"/>
      <c r="G121" s="67" t="s">
        <v>109</v>
      </c>
      <c r="H121" s="57">
        <v>2021</v>
      </c>
      <c r="I121" s="42" t="e">
        <f t="array" aca="1" ref="I121" ca="1">_xludf.XLOOKUP(#REF!,'Feuille 16'!A:A,'Feuille 16'!B:B)</f>
        <v>#NAME?</v>
      </c>
      <c r="J121" s="60" t="s">
        <v>527</v>
      </c>
      <c r="K121" s="59" t="s">
        <v>528</v>
      </c>
      <c r="L121" s="60" t="s">
        <v>91</v>
      </c>
      <c r="M121" s="59" t="s">
        <v>92</v>
      </c>
      <c r="N121" s="58">
        <v>2</v>
      </c>
      <c r="O121" s="59"/>
      <c r="P121" s="68" t="s">
        <v>529</v>
      </c>
      <c r="Q121" s="50" t="s">
        <v>530</v>
      </c>
      <c r="R121" s="47" t="s">
        <v>100</v>
      </c>
      <c r="S121" s="50">
        <v>1</v>
      </c>
      <c r="T121" s="2"/>
      <c r="U121" s="2"/>
      <c r="V121" s="2"/>
      <c r="W121" s="2"/>
      <c r="X121" s="50">
        <v>160523</v>
      </c>
      <c r="Y121" s="50" t="s">
        <v>78</v>
      </c>
      <c r="Z121" s="50" t="s">
        <v>531</v>
      </c>
      <c r="AA121" s="2"/>
      <c r="AB121" s="48" t="str">
        <f t="shared" si="4"/>
        <v>Unique</v>
      </c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</row>
    <row r="122" spans="1:50" ht="15">
      <c r="A122" s="39" t="str">
        <f t="shared" si="5"/>
        <v>12_1_080921_Hei_p_er.te</v>
      </c>
      <c r="B122" s="66" t="s">
        <v>525</v>
      </c>
      <c r="C122" s="66" t="s">
        <v>526</v>
      </c>
      <c r="D122" s="57">
        <v>12</v>
      </c>
      <c r="E122" s="58">
        <v>1</v>
      </c>
      <c r="F122" s="59"/>
      <c r="G122" s="67" t="s">
        <v>109</v>
      </c>
      <c r="H122" s="57">
        <v>2021</v>
      </c>
      <c r="I122" s="42" t="e">
        <f t="array" aca="1" ref="I122" ca="1">_xludf.XLOOKUP(#REF!,'Feuille 16'!A:A,'Feuille 16'!B:B)</f>
        <v>#NAME?</v>
      </c>
      <c r="J122" s="60" t="s">
        <v>527</v>
      </c>
      <c r="K122" s="59" t="s">
        <v>528</v>
      </c>
      <c r="L122" s="60" t="s">
        <v>91</v>
      </c>
      <c r="M122" s="59" t="s">
        <v>92</v>
      </c>
      <c r="N122" s="58">
        <v>2</v>
      </c>
      <c r="O122" s="45"/>
      <c r="P122" s="54" t="s">
        <v>521</v>
      </c>
      <c r="Q122" s="47" t="s">
        <v>522</v>
      </c>
      <c r="R122" s="47" t="s">
        <v>100</v>
      </c>
      <c r="S122" s="47">
        <v>1</v>
      </c>
      <c r="T122" s="48"/>
      <c r="U122" s="47">
        <v>1</v>
      </c>
      <c r="V122" s="48"/>
      <c r="W122" s="48"/>
      <c r="X122" s="47">
        <v>160523</v>
      </c>
      <c r="Y122" s="47" t="s">
        <v>78</v>
      </c>
      <c r="Z122" s="47" t="s">
        <v>532</v>
      </c>
      <c r="AA122" s="50"/>
      <c r="AB122" s="48" t="str">
        <f t="shared" si="4"/>
        <v>Unique</v>
      </c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</row>
    <row r="123" spans="1:50" ht="12.75">
      <c r="A123" s="39" t="str">
        <f t="shared" si="5"/>
        <v>64_1_060921_Red_p_he.tr</v>
      </c>
      <c r="B123" s="59" t="s">
        <v>120</v>
      </c>
      <c r="C123" s="59" t="s">
        <v>121</v>
      </c>
      <c r="D123" s="57">
        <v>64</v>
      </c>
      <c r="E123" s="58">
        <v>1</v>
      </c>
      <c r="F123" s="57">
        <v>300821</v>
      </c>
      <c r="G123" s="67" t="s">
        <v>122</v>
      </c>
      <c r="H123" s="57">
        <v>2021</v>
      </c>
      <c r="I123" s="42" t="e">
        <f t="array" aca="1" ref="I123" ca="1">_xludf.XLOOKUP(#REF!,'Feuille 16'!A:A,'Feuille 16'!B:B)</f>
        <v>#NAME?</v>
      </c>
      <c r="J123" s="60" t="s">
        <v>123</v>
      </c>
      <c r="K123" s="59" t="s">
        <v>124</v>
      </c>
      <c r="L123" s="60" t="s">
        <v>91</v>
      </c>
      <c r="M123" s="59" t="s">
        <v>75</v>
      </c>
      <c r="N123" s="58">
        <v>15</v>
      </c>
      <c r="O123" s="59" t="s">
        <v>125</v>
      </c>
      <c r="P123" s="80" t="s">
        <v>498</v>
      </c>
      <c r="Q123" s="47" t="s">
        <v>499</v>
      </c>
      <c r="R123" s="47" t="s">
        <v>100</v>
      </c>
      <c r="S123" s="50">
        <v>3</v>
      </c>
      <c r="T123" s="50">
        <v>3</v>
      </c>
      <c r="U123" s="50">
        <v>0</v>
      </c>
      <c r="V123" s="50">
        <v>0</v>
      </c>
      <c r="W123" s="2"/>
      <c r="X123" s="50">
        <v>250523</v>
      </c>
      <c r="Y123" s="50" t="s">
        <v>78</v>
      </c>
      <c r="Z123" s="50" t="s">
        <v>533</v>
      </c>
      <c r="AA123" s="50"/>
      <c r="AB123" s="48" t="str">
        <f t="shared" si="4"/>
        <v>Unique</v>
      </c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</row>
    <row r="124" spans="1:50" ht="12.75">
      <c r="A124" s="39" t="str">
        <f t="shared" si="5"/>
        <v>83_2_260821_Wan_p_fe.cu</v>
      </c>
      <c r="B124" s="59" t="s">
        <v>292</v>
      </c>
      <c r="C124" s="59" t="s">
        <v>534</v>
      </c>
      <c r="D124" s="57">
        <v>83</v>
      </c>
      <c r="E124" s="58">
        <v>2</v>
      </c>
      <c r="F124" s="147"/>
      <c r="G124" s="58">
        <v>260821</v>
      </c>
      <c r="H124" s="57">
        <v>2021</v>
      </c>
      <c r="I124" s="42" t="e">
        <f t="array" aca="1" ref="I124" ca="1">_xludf.XLOOKUP(#REF!,'Feuille 16'!A:A,'Feuille 16'!B:B)</f>
        <v>#NAME?</v>
      </c>
      <c r="J124" s="60" t="s">
        <v>233</v>
      </c>
      <c r="K124" s="59" t="s">
        <v>535</v>
      </c>
      <c r="L124" s="60" t="s">
        <v>91</v>
      </c>
      <c r="M124" s="61" t="s">
        <v>75</v>
      </c>
      <c r="N124" s="77">
        <v>4</v>
      </c>
      <c r="O124" s="59"/>
      <c r="P124" s="68" t="s">
        <v>536</v>
      </c>
      <c r="Q124" s="50" t="s">
        <v>537</v>
      </c>
      <c r="R124" s="47" t="s">
        <v>100</v>
      </c>
      <c r="S124" s="50">
        <v>3</v>
      </c>
      <c r="T124" s="2"/>
      <c r="U124" s="2"/>
      <c r="V124" s="2"/>
      <c r="W124" s="2"/>
      <c r="X124" s="50">
        <v>310523</v>
      </c>
      <c r="Y124" s="47" t="s">
        <v>78</v>
      </c>
      <c r="Z124" s="47" t="s">
        <v>538</v>
      </c>
      <c r="AA124" s="50"/>
      <c r="AB124" s="48" t="str">
        <f t="shared" si="4"/>
        <v>Unique</v>
      </c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</row>
    <row r="125" spans="1:50" ht="12.75">
      <c r="A125" s="39" t="str">
        <f t="shared" si="5"/>
        <v>83_2_260821_Wan_p_sp.sc</v>
      </c>
      <c r="B125" s="59" t="s">
        <v>292</v>
      </c>
      <c r="C125" s="59" t="s">
        <v>534</v>
      </c>
      <c r="D125" s="57">
        <v>83</v>
      </c>
      <c r="E125" s="58">
        <v>2</v>
      </c>
      <c r="F125" s="119"/>
      <c r="G125" s="58">
        <v>260821</v>
      </c>
      <c r="H125" s="57">
        <v>2021</v>
      </c>
      <c r="I125" s="42" t="e">
        <f t="array" aca="1" ref="I125" ca="1">_xludf.XLOOKUP(#REF!,'Feuille 16'!A:A,'Feuille 16'!B:B)</f>
        <v>#NAME?</v>
      </c>
      <c r="J125" s="60" t="s">
        <v>233</v>
      </c>
      <c r="K125" s="59" t="s">
        <v>535</v>
      </c>
      <c r="L125" s="60" t="s">
        <v>91</v>
      </c>
      <c r="M125" s="61" t="s">
        <v>75</v>
      </c>
      <c r="N125" s="77">
        <v>4</v>
      </c>
      <c r="O125" s="45"/>
      <c r="P125" s="73" t="s">
        <v>509</v>
      </c>
      <c r="Q125" s="47" t="s">
        <v>510</v>
      </c>
      <c r="R125" s="47" t="s">
        <v>100</v>
      </c>
      <c r="S125" s="47">
        <v>1</v>
      </c>
      <c r="T125" s="47">
        <v>0</v>
      </c>
      <c r="U125" s="47">
        <v>1</v>
      </c>
      <c r="V125" s="47">
        <v>0</v>
      </c>
      <c r="W125" s="47"/>
      <c r="X125" s="50">
        <v>310523</v>
      </c>
      <c r="Y125" s="50" t="s">
        <v>78</v>
      </c>
      <c r="Z125" s="47" t="s">
        <v>539</v>
      </c>
      <c r="AA125" s="50"/>
      <c r="AB125" s="48" t="str">
        <f t="shared" si="4"/>
        <v>Unique</v>
      </c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</row>
    <row r="126" spans="1:50" ht="12.75">
      <c r="A126" s="39" t="str">
        <f t="shared" si="5"/>
        <v>14_1_070921_Bai_p_he.tr</v>
      </c>
      <c r="B126" s="71" t="s">
        <v>127</v>
      </c>
      <c r="C126" s="71" t="s">
        <v>128</v>
      </c>
      <c r="D126" s="43">
        <v>14</v>
      </c>
      <c r="E126" s="42">
        <v>1</v>
      </c>
      <c r="F126" s="43">
        <v>310821</v>
      </c>
      <c r="G126" s="72" t="s">
        <v>129</v>
      </c>
      <c r="H126" s="43">
        <v>2021</v>
      </c>
      <c r="I126" s="42" t="e">
        <f t="array" aca="1" ref="I126" ca="1">_xludf.XLOOKUP(#REF!,'Feuille 16'!A:A,'Feuille 16'!B:B)</f>
        <v>#NAME?</v>
      </c>
      <c r="J126" s="42" t="s">
        <v>130</v>
      </c>
      <c r="K126" s="43" t="s">
        <v>131</v>
      </c>
      <c r="L126" s="42" t="s">
        <v>91</v>
      </c>
      <c r="M126" s="43" t="s">
        <v>132</v>
      </c>
      <c r="N126" s="44"/>
      <c r="O126" s="45"/>
      <c r="P126" s="73" t="s">
        <v>498</v>
      </c>
      <c r="Q126" s="47" t="s">
        <v>499</v>
      </c>
      <c r="R126" s="47" t="s">
        <v>92</v>
      </c>
      <c r="S126" s="47">
        <v>3</v>
      </c>
      <c r="T126" s="47">
        <v>3</v>
      </c>
      <c r="U126" s="47">
        <v>0</v>
      </c>
      <c r="V126" s="47">
        <v>0</v>
      </c>
      <c r="W126" s="48"/>
      <c r="X126" s="49" t="s">
        <v>540</v>
      </c>
      <c r="Y126" s="47" t="s">
        <v>78</v>
      </c>
      <c r="Z126" s="47" t="s">
        <v>541</v>
      </c>
      <c r="AA126" s="50"/>
      <c r="AB126" s="48" t="str">
        <f t="shared" si="4"/>
        <v>Unique</v>
      </c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</row>
    <row r="127" spans="1:50" ht="12.75">
      <c r="A127" s="39" t="str">
        <f t="shared" si="5"/>
        <v>14_1_070921_Bai_p_er.te</v>
      </c>
      <c r="B127" s="71" t="s">
        <v>127</v>
      </c>
      <c r="C127" s="71" t="s">
        <v>128</v>
      </c>
      <c r="D127" s="43">
        <v>14</v>
      </c>
      <c r="E127" s="42">
        <v>1</v>
      </c>
      <c r="F127" s="43">
        <v>310821</v>
      </c>
      <c r="G127" s="74" t="s">
        <v>129</v>
      </c>
      <c r="H127" s="43">
        <v>2021</v>
      </c>
      <c r="I127" s="42" t="e">
        <f t="array" aca="1" ref="I127" ca="1">_xludf.XLOOKUP(#REF!,'Feuille 16'!A:A,'Feuille 16'!B:B)</f>
        <v>#NAME?</v>
      </c>
      <c r="J127" s="42" t="s">
        <v>130</v>
      </c>
      <c r="K127" s="43" t="s">
        <v>131</v>
      </c>
      <c r="L127" s="42" t="s">
        <v>91</v>
      </c>
      <c r="M127" s="43" t="s">
        <v>132</v>
      </c>
      <c r="N127" s="44"/>
      <c r="O127" s="45"/>
      <c r="P127" s="54" t="s">
        <v>521</v>
      </c>
      <c r="Q127" s="50" t="s">
        <v>522</v>
      </c>
      <c r="R127" s="47" t="s">
        <v>100</v>
      </c>
      <c r="S127" s="50">
        <v>1</v>
      </c>
      <c r="T127" s="47">
        <v>1</v>
      </c>
      <c r="U127" s="47">
        <v>0</v>
      </c>
      <c r="V127" s="47">
        <v>0</v>
      </c>
      <c r="W127" s="48"/>
      <c r="X127" s="47">
        <v>120623</v>
      </c>
      <c r="Y127" s="47" t="s">
        <v>78</v>
      </c>
      <c r="Z127" s="47" t="s">
        <v>542</v>
      </c>
      <c r="AA127" s="50"/>
      <c r="AB127" s="48" t="str">
        <f t="shared" si="4"/>
        <v>Unique</v>
      </c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</row>
    <row r="128" spans="1:50" ht="12.75">
      <c r="A128" s="39" t="str">
        <f t="shared" si="5"/>
        <v>14_1_070921_Bai_p_he.pe</v>
      </c>
      <c r="B128" s="71" t="s">
        <v>127</v>
      </c>
      <c r="C128" s="71" t="s">
        <v>128</v>
      </c>
      <c r="D128" s="43">
        <v>14</v>
      </c>
      <c r="E128" s="42">
        <v>1</v>
      </c>
      <c r="F128" s="43">
        <v>310821</v>
      </c>
      <c r="G128" s="74" t="s">
        <v>129</v>
      </c>
      <c r="H128" s="43">
        <v>2021</v>
      </c>
      <c r="I128" s="42" t="e">
        <f t="array" aca="1" ref="I128" ca="1">_xludf.XLOOKUP(#REF!,'Feuille 16'!A:A,'Feuille 16'!B:B)</f>
        <v>#NAME?</v>
      </c>
      <c r="J128" s="42" t="s">
        <v>130</v>
      </c>
      <c r="K128" s="43" t="s">
        <v>131</v>
      </c>
      <c r="L128" s="42" t="s">
        <v>91</v>
      </c>
      <c r="M128" s="43" t="s">
        <v>132</v>
      </c>
      <c r="N128" s="44"/>
      <c r="O128" s="45"/>
      <c r="P128" s="73" t="s">
        <v>543</v>
      </c>
      <c r="Q128" s="47" t="s">
        <v>544</v>
      </c>
      <c r="R128" s="47" t="s">
        <v>100</v>
      </c>
      <c r="S128" s="47">
        <v>2</v>
      </c>
      <c r="T128" s="47">
        <v>1</v>
      </c>
      <c r="U128" s="47">
        <v>1</v>
      </c>
      <c r="V128" s="47">
        <v>0</v>
      </c>
      <c r="W128" s="48"/>
      <c r="X128" s="47">
        <v>120623</v>
      </c>
      <c r="Y128" s="47" t="s">
        <v>78</v>
      </c>
      <c r="Z128" s="47" t="s">
        <v>545</v>
      </c>
      <c r="AA128" s="50"/>
      <c r="AB128" s="48" t="str">
        <f t="shared" si="4"/>
        <v>Unique</v>
      </c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</row>
    <row r="129" spans="1:50" ht="12.75">
      <c r="A129" s="39" t="str">
        <f t="shared" si="5"/>
        <v>14_1_070921_Bai_p_xy.se</v>
      </c>
      <c r="B129" s="71" t="s">
        <v>127</v>
      </c>
      <c r="C129" s="71" t="s">
        <v>128</v>
      </c>
      <c r="D129" s="43">
        <v>14</v>
      </c>
      <c r="E129" s="42">
        <v>1</v>
      </c>
      <c r="F129" s="43">
        <v>310821</v>
      </c>
      <c r="G129" s="74" t="s">
        <v>129</v>
      </c>
      <c r="H129" s="43">
        <v>2021</v>
      </c>
      <c r="I129" s="42" t="e">
        <f t="array" aca="1" ref="I129" ca="1">_xludf.XLOOKUP(#REF!,'Feuille 16'!A:A,'Feuille 16'!B:B)</f>
        <v>#NAME?</v>
      </c>
      <c r="J129" s="42" t="s">
        <v>130</v>
      </c>
      <c r="K129" s="43" t="s">
        <v>131</v>
      </c>
      <c r="L129" s="42" t="s">
        <v>91</v>
      </c>
      <c r="M129" s="43" t="s">
        <v>132</v>
      </c>
      <c r="N129" s="44"/>
      <c r="O129" s="45"/>
      <c r="P129" s="73" t="s">
        <v>529</v>
      </c>
      <c r="Q129" s="47" t="s">
        <v>530</v>
      </c>
      <c r="R129" s="47" t="s">
        <v>100</v>
      </c>
      <c r="S129" s="47">
        <v>1</v>
      </c>
      <c r="T129" s="47">
        <v>0</v>
      </c>
      <c r="U129" s="47">
        <v>1</v>
      </c>
      <c r="V129" s="47">
        <v>0</v>
      </c>
      <c r="W129" s="48"/>
      <c r="X129" s="47">
        <v>120623</v>
      </c>
      <c r="Y129" s="47" t="s">
        <v>78</v>
      </c>
      <c r="Z129" s="47" t="s">
        <v>546</v>
      </c>
      <c r="AA129" s="48"/>
      <c r="AB129" s="48" t="str">
        <f t="shared" si="4"/>
        <v>Unique</v>
      </c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</row>
    <row r="130" spans="1:50" ht="12.75">
      <c r="A130" s="39" t="str">
        <f t="shared" si="5"/>
        <v>14_1_070921_Bai_p_fe.cu</v>
      </c>
      <c r="B130" s="71" t="s">
        <v>127</v>
      </c>
      <c r="C130" s="71" t="s">
        <v>128</v>
      </c>
      <c r="D130" s="43">
        <v>14</v>
      </c>
      <c r="E130" s="42">
        <v>1</v>
      </c>
      <c r="F130" s="43">
        <v>310821</v>
      </c>
      <c r="G130" s="74" t="s">
        <v>129</v>
      </c>
      <c r="H130" s="43">
        <v>2021</v>
      </c>
      <c r="I130" s="42" t="e">
        <f t="array" aca="1" ref="I130" ca="1">_xludf.XLOOKUP(#REF!,'Feuille 16'!A:A,'Feuille 16'!B:B)</f>
        <v>#NAME?</v>
      </c>
      <c r="J130" s="42" t="s">
        <v>130</v>
      </c>
      <c r="K130" s="43" t="s">
        <v>131</v>
      </c>
      <c r="L130" s="42" t="s">
        <v>91</v>
      </c>
      <c r="M130" s="43" t="s">
        <v>132</v>
      </c>
      <c r="N130" s="44"/>
      <c r="O130" s="45"/>
      <c r="P130" s="73" t="s">
        <v>536</v>
      </c>
      <c r="Q130" s="47" t="s">
        <v>537</v>
      </c>
      <c r="R130" s="47" t="s">
        <v>100</v>
      </c>
      <c r="S130" s="47">
        <v>1</v>
      </c>
      <c r="T130" s="47">
        <v>0</v>
      </c>
      <c r="U130" s="47">
        <v>1</v>
      </c>
      <c r="V130" s="47">
        <v>0</v>
      </c>
      <c r="W130" s="48"/>
      <c r="X130" s="47">
        <v>120623</v>
      </c>
      <c r="Y130" s="47" t="s">
        <v>78</v>
      </c>
      <c r="Z130" s="47" t="s">
        <v>547</v>
      </c>
      <c r="AA130" s="50"/>
      <c r="AB130" s="48" t="str">
        <f t="shared" ref="AB130:AB193" si="6">IF(COUNTIF(Z:Z, Z130)&gt;1, "Duplicate", "Unique")</f>
        <v>Unique</v>
      </c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</row>
    <row r="131" spans="1:50" ht="15">
      <c r="A131" s="39" t="str">
        <f t="shared" si="5"/>
        <v>101_1_250821_odF_p_eu.co</v>
      </c>
      <c r="B131" s="66">
        <v>49.648980000000002</v>
      </c>
      <c r="C131" s="66">
        <v>6.4161520000000003</v>
      </c>
      <c r="D131" s="57">
        <v>101</v>
      </c>
      <c r="E131" s="58">
        <v>1</v>
      </c>
      <c r="F131" s="57">
        <v>170821</v>
      </c>
      <c r="G131" s="58">
        <v>250821</v>
      </c>
      <c r="H131" s="57">
        <v>2021</v>
      </c>
      <c r="I131" s="42" t="e">
        <f t="array" aca="1" ref="I131" ca="1">_xludf.XLOOKUP(#REF!,'Feuille 16'!A:A,'Feuille 16'!B:B)</f>
        <v>#NAME?</v>
      </c>
      <c r="J131" s="60" t="s">
        <v>159</v>
      </c>
      <c r="K131" s="59" t="s">
        <v>160</v>
      </c>
      <c r="L131" s="60" t="s">
        <v>91</v>
      </c>
      <c r="M131" s="59" t="s">
        <v>147</v>
      </c>
      <c r="N131" s="85">
        <v>4</v>
      </c>
      <c r="O131" s="59"/>
      <c r="P131" s="80" t="s">
        <v>548</v>
      </c>
      <c r="Q131" s="50" t="s">
        <v>549</v>
      </c>
      <c r="R131" s="50" t="s">
        <v>147</v>
      </c>
      <c r="S131" s="50">
        <v>1</v>
      </c>
      <c r="T131" s="50">
        <v>1</v>
      </c>
      <c r="U131" s="50">
        <v>0</v>
      </c>
      <c r="V131" s="50">
        <v>0</v>
      </c>
      <c r="W131" s="2"/>
      <c r="X131" s="50">
        <v>300623</v>
      </c>
      <c r="Y131" s="50" t="s">
        <v>78</v>
      </c>
      <c r="Z131" s="50" t="s">
        <v>550</v>
      </c>
      <c r="AA131" s="2"/>
      <c r="AB131" s="48" t="str">
        <f t="shared" si="6"/>
        <v>Unique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ht="15">
      <c r="A132" s="39" t="str">
        <f t="shared" si="5"/>
        <v>101_2_250821_Wen_p_sp.sc</v>
      </c>
      <c r="B132" s="66">
        <v>49.616549999999997</v>
      </c>
      <c r="C132" s="66">
        <v>6.3485360000000002</v>
      </c>
      <c r="D132" s="57">
        <v>101</v>
      </c>
      <c r="E132" s="58">
        <v>2</v>
      </c>
      <c r="F132" s="57">
        <v>170821</v>
      </c>
      <c r="G132" s="58">
        <v>250821</v>
      </c>
      <c r="H132" s="57">
        <v>2021</v>
      </c>
      <c r="I132" s="42" t="e">
        <f t="array" aca="1" ref="I132" ca="1">_xludf.XLOOKUP(#REF!,'Feuille 16'!A:A,'Feuille 16'!B:B)</f>
        <v>#NAME?</v>
      </c>
      <c r="J132" s="60" t="s">
        <v>163</v>
      </c>
      <c r="K132" s="59" t="s">
        <v>164</v>
      </c>
      <c r="L132" s="60" t="s">
        <v>91</v>
      </c>
      <c r="M132" s="59" t="s">
        <v>147</v>
      </c>
      <c r="N132" s="58">
        <v>2</v>
      </c>
      <c r="O132" s="59"/>
      <c r="P132" s="73" t="s">
        <v>509</v>
      </c>
      <c r="Q132" s="47" t="s">
        <v>510</v>
      </c>
      <c r="R132" s="50" t="s">
        <v>147</v>
      </c>
      <c r="S132" s="50">
        <v>1</v>
      </c>
      <c r="T132" s="50">
        <v>1</v>
      </c>
      <c r="U132" s="50">
        <v>0</v>
      </c>
      <c r="V132" s="50">
        <v>0</v>
      </c>
      <c r="W132" s="2"/>
      <c r="X132" s="50">
        <v>300623</v>
      </c>
      <c r="Y132" s="50" t="s">
        <v>78</v>
      </c>
      <c r="Z132" s="50" t="s">
        <v>551</v>
      </c>
      <c r="AA132" s="50"/>
      <c r="AB132" s="48" t="str">
        <f t="shared" si="6"/>
        <v>Unique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ht="12.75">
      <c r="A133" s="39" t="str">
        <f t="shared" si="5"/>
        <v>53_1_070921_War_p_er.te</v>
      </c>
      <c r="B133" s="57" t="s">
        <v>552</v>
      </c>
      <c r="C133" s="57" t="s">
        <v>553</v>
      </c>
      <c r="D133" s="57">
        <v>53</v>
      </c>
      <c r="E133" s="58">
        <v>1</v>
      </c>
      <c r="F133" s="57">
        <v>310821</v>
      </c>
      <c r="G133" s="88" t="s">
        <v>129</v>
      </c>
      <c r="H133" s="57">
        <v>2021</v>
      </c>
      <c r="I133" s="42" t="e">
        <f t="array" aca="1" ref="I133" ca="1">_xludf.XLOOKUP(#REF!,'Feuille 16'!A:A,'Feuille 16'!B:B)</f>
        <v>#NAME?</v>
      </c>
      <c r="J133" s="60" t="s">
        <v>554</v>
      </c>
      <c r="K133" s="59" t="s">
        <v>555</v>
      </c>
      <c r="L133" s="60" t="s">
        <v>91</v>
      </c>
      <c r="M133" s="59"/>
      <c r="N133" s="58">
        <v>3</v>
      </c>
      <c r="O133" s="59"/>
      <c r="P133" s="54" t="s">
        <v>521</v>
      </c>
      <c r="Q133" s="47" t="s">
        <v>522</v>
      </c>
      <c r="R133" s="50" t="s">
        <v>147</v>
      </c>
      <c r="S133" s="50">
        <v>2</v>
      </c>
      <c r="T133" s="50">
        <v>1</v>
      </c>
      <c r="U133" s="50">
        <v>1</v>
      </c>
      <c r="V133" s="50">
        <v>0</v>
      </c>
      <c r="W133" s="2"/>
      <c r="X133" s="50">
        <v>300623</v>
      </c>
      <c r="Y133" s="50" t="s">
        <v>78</v>
      </c>
      <c r="Z133" s="50" t="s">
        <v>556</v>
      </c>
      <c r="AA133" s="50"/>
      <c r="AB133" s="48" t="str">
        <f t="shared" si="6"/>
        <v>Unique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ht="12.75">
      <c r="A134" s="39" t="str">
        <f t="shared" si="5"/>
        <v>53_1_070921_War_p_me.sc</v>
      </c>
      <c r="B134" s="57" t="s">
        <v>552</v>
      </c>
      <c r="C134" s="57" t="s">
        <v>553</v>
      </c>
      <c r="D134" s="57">
        <v>53</v>
      </c>
      <c r="E134" s="58">
        <v>1</v>
      </c>
      <c r="F134" s="57">
        <v>310821</v>
      </c>
      <c r="G134" s="88" t="s">
        <v>129</v>
      </c>
      <c r="H134" s="57">
        <v>2021</v>
      </c>
      <c r="I134" s="42" t="e">
        <f t="array" aca="1" ref="I134" ca="1">_xludf.XLOOKUP(#REF!,'Feuille 16'!A:A,'Feuille 16'!B:B)</f>
        <v>#NAME?</v>
      </c>
      <c r="J134" s="60" t="s">
        <v>554</v>
      </c>
      <c r="K134" s="59" t="s">
        <v>555</v>
      </c>
      <c r="L134" s="60" t="s">
        <v>91</v>
      </c>
      <c r="M134" s="59"/>
      <c r="N134" s="58">
        <v>3</v>
      </c>
      <c r="O134" s="59"/>
      <c r="P134" s="80" t="s">
        <v>557</v>
      </c>
      <c r="Q134" s="50" t="s">
        <v>558</v>
      </c>
      <c r="R134" s="50" t="s">
        <v>147</v>
      </c>
      <c r="S134" s="50">
        <v>1</v>
      </c>
      <c r="T134" s="50">
        <v>1</v>
      </c>
      <c r="U134" s="50">
        <v>0</v>
      </c>
      <c r="V134" s="50">
        <v>0</v>
      </c>
      <c r="W134" s="2"/>
      <c r="X134" s="50">
        <v>300623</v>
      </c>
      <c r="Y134" s="50" t="s">
        <v>78</v>
      </c>
      <c r="Z134" s="50" t="s">
        <v>559</v>
      </c>
      <c r="AA134" s="2"/>
      <c r="AB134" s="48" t="str">
        <f t="shared" si="6"/>
        <v>Unique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ht="15">
      <c r="A135" s="39" t="str">
        <f t="shared" si="5"/>
        <v>77_1_240821_Roe_p_eu.co</v>
      </c>
      <c r="B135" s="66">
        <v>49.709200000000003</v>
      </c>
      <c r="C135" s="66">
        <v>6.0507200000000001</v>
      </c>
      <c r="D135" s="57">
        <v>77</v>
      </c>
      <c r="E135" s="58">
        <v>1</v>
      </c>
      <c r="F135" s="57">
        <v>170821</v>
      </c>
      <c r="G135" s="58">
        <v>240821</v>
      </c>
      <c r="H135" s="57">
        <v>2021</v>
      </c>
      <c r="I135" s="42" t="e">
        <f t="array" aca="1" ref="I135" ca="1">_xludf.XLOOKUP(#REF!,'Feuille 16'!A:A,'Feuille 16'!B:B)</f>
        <v>#NAME?</v>
      </c>
      <c r="J135" s="60" t="s">
        <v>166</v>
      </c>
      <c r="K135" s="59" t="s">
        <v>167</v>
      </c>
      <c r="L135" s="60" t="s">
        <v>91</v>
      </c>
      <c r="M135" s="59" t="s">
        <v>168</v>
      </c>
      <c r="N135" s="58">
        <v>4</v>
      </c>
      <c r="O135" s="59"/>
      <c r="P135" s="80" t="s">
        <v>548</v>
      </c>
      <c r="Q135" s="50" t="s">
        <v>549</v>
      </c>
      <c r="R135" s="50" t="s">
        <v>147</v>
      </c>
      <c r="S135" s="50">
        <v>1</v>
      </c>
      <c r="T135" s="50">
        <v>0</v>
      </c>
      <c r="U135" s="50">
        <v>1</v>
      </c>
      <c r="V135" s="50">
        <v>0</v>
      </c>
      <c r="W135" s="2"/>
      <c r="X135" s="50">
        <v>300623</v>
      </c>
      <c r="Y135" s="50" t="s">
        <v>78</v>
      </c>
      <c r="Z135" s="50" t="s">
        <v>560</v>
      </c>
      <c r="AA135" s="2"/>
      <c r="AB135" s="48" t="str">
        <f t="shared" si="6"/>
        <v>Unique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ht="15">
      <c r="A136" s="39" t="str">
        <f t="shared" si="5"/>
        <v>77_1_240821_Roe_p_fe.cu</v>
      </c>
      <c r="B136" s="66">
        <v>49.709200000000003</v>
      </c>
      <c r="C136" s="66">
        <v>6.0507200000000001</v>
      </c>
      <c r="D136" s="57">
        <v>77</v>
      </c>
      <c r="E136" s="58">
        <v>1</v>
      </c>
      <c r="F136" s="57">
        <v>170821</v>
      </c>
      <c r="G136" s="58">
        <v>240821</v>
      </c>
      <c r="H136" s="57">
        <v>2021</v>
      </c>
      <c r="I136" s="42" t="e">
        <f t="array" aca="1" ref="I136" ca="1">_xludf.XLOOKUP(#REF!,'Feuille 16'!A:A,'Feuille 16'!B:B)</f>
        <v>#NAME?</v>
      </c>
      <c r="J136" s="60" t="s">
        <v>166</v>
      </c>
      <c r="K136" s="2" t="s">
        <v>167</v>
      </c>
      <c r="L136" s="60" t="s">
        <v>91</v>
      </c>
      <c r="M136" s="59" t="s">
        <v>168</v>
      </c>
      <c r="N136" s="58">
        <v>4</v>
      </c>
      <c r="O136" s="59"/>
      <c r="P136" s="80" t="s">
        <v>536</v>
      </c>
      <c r="Q136" s="50" t="s">
        <v>537</v>
      </c>
      <c r="R136" s="50" t="s">
        <v>147</v>
      </c>
      <c r="S136" s="50">
        <v>1</v>
      </c>
      <c r="T136" s="50">
        <v>0</v>
      </c>
      <c r="U136" s="50">
        <v>1</v>
      </c>
      <c r="V136" s="50">
        <v>0</v>
      </c>
      <c r="W136" s="2"/>
      <c r="X136" s="50">
        <v>300623</v>
      </c>
      <c r="Y136" s="50" t="s">
        <v>78</v>
      </c>
      <c r="Z136" s="50" t="s">
        <v>561</v>
      </c>
      <c r="AA136" s="50"/>
      <c r="AB136" s="48" t="str">
        <f t="shared" si="6"/>
        <v>Unique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ht="15">
      <c r="A137" s="39" t="str">
        <f t="shared" si="5"/>
        <v>116_1_250821_Koc_p_er.te</v>
      </c>
      <c r="B137" s="66">
        <v>49.557139999999997</v>
      </c>
      <c r="C137" s="66">
        <v>6.0968460000000002</v>
      </c>
      <c r="D137" s="57">
        <v>116</v>
      </c>
      <c r="E137" s="58">
        <v>1</v>
      </c>
      <c r="F137" s="57">
        <v>190821</v>
      </c>
      <c r="G137" s="58">
        <v>250821</v>
      </c>
      <c r="H137" s="57">
        <v>2021</v>
      </c>
      <c r="I137" s="42" t="e">
        <f t="array" aca="1" ref="I137" ca="1">_xludf.XLOOKUP(#REF!,'Feuille 16'!A:A,'Feuille 16'!B:B)</f>
        <v>#NAME?</v>
      </c>
      <c r="J137" s="60" t="s">
        <v>562</v>
      </c>
      <c r="K137" s="148" t="s">
        <v>332</v>
      </c>
      <c r="L137" s="60" t="s">
        <v>91</v>
      </c>
      <c r="M137" s="59" t="s">
        <v>168</v>
      </c>
      <c r="N137" s="58">
        <v>1</v>
      </c>
      <c r="O137" s="59"/>
      <c r="P137" s="97" t="s">
        <v>521</v>
      </c>
      <c r="Q137" s="50" t="s">
        <v>522</v>
      </c>
      <c r="R137" s="50" t="s">
        <v>147</v>
      </c>
      <c r="S137" s="50">
        <v>1</v>
      </c>
      <c r="T137" s="50">
        <v>0</v>
      </c>
      <c r="U137" s="50">
        <v>1</v>
      </c>
      <c r="V137" s="50">
        <v>0</v>
      </c>
      <c r="W137" s="2"/>
      <c r="X137" s="50">
        <v>300623</v>
      </c>
      <c r="Y137" s="50" t="s">
        <v>78</v>
      </c>
      <c r="Z137" s="50" t="s">
        <v>563</v>
      </c>
      <c r="AA137" s="50"/>
      <c r="AB137" s="48" t="str">
        <f t="shared" si="6"/>
        <v>Unique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ht="15">
      <c r="A138" s="39" t="str">
        <f t="shared" si="5"/>
        <v>94_1_240821_Mou_p_sp.sc</v>
      </c>
      <c r="B138" s="66">
        <v>49.626379999999997</v>
      </c>
      <c r="C138" s="66">
        <v>5.8964999999999996</v>
      </c>
      <c r="D138" s="57">
        <v>94</v>
      </c>
      <c r="E138" s="58">
        <v>1</v>
      </c>
      <c r="F138" s="57">
        <v>170821</v>
      </c>
      <c r="G138" s="58">
        <v>240821</v>
      </c>
      <c r="H138" s="57">
        <v>2021</v>
      </c>
      <c r="I138" s="42" t="e">
        <f t="array" aca="1" ref="I138" ca="1">_xludf.XLOOKUP(#REF!,'Feuille 16'!A:A,'Feuille 16'!B:B)</f>
        <v>#NAME?</v>
      </c>
      <c r="J138" s="60" t="s">
        <v>170</v>
      </c>
      <c r="K138" s="2" t="s">
        <v>171</v>
      </c>
      <c r="L138" s="60" t="s">
        <v>91</v>
      </c>
      <c r="M138" s="59" t="s">
        <v>168</v>
      </c>
      <c r="N138" s="58">
        <v>39</v>
      </c>
      <c r="O138" s="59"/>
      <c r="P138" s="73" t="s">
        <v>509</v>
      </c>
      <c r="Q138" s="47" t="s">
        <v>510</v>
      </c>
      <c r="R138" s="50" t="s">
        <v>147</v>
      </c>
      <c r="S138" s="50">
        <v>7</v>
      </c>
      <c r="T138" s="50">
        <v>2</v>
      </c>
      <c r="U138" s="50">
        <v>5</v>
      </c>
      <c r="V138" s="50">
        <v>0</v>
      </c>
      <c r="W138" s="2"/>
      <c r="X138" s="50">
        <v>300623</v>
      </c>
      <c r="Y138" s="50" t="s">
        <v>78</v>
      </c>
      <c r="Z138" s="50" t="s">
        <v>564</v>
      </c>
      <c r="AA138" s="50"/>
      <c r="AB138" s="48" t="str">
        <f t="shared" si="6"/>
        <v>Unique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ht="15">
      <c r="A139" s="39" t="str">
        <f t="shared" si="5"/>
        <v>94_1_240821_Mou_p_he.tr</v>
      </c>
      <c r="B139" s="66">
        <v>49.626379999999997</v>
      </c>
      <c r="C139" s="66">
        <v>5.8964999999999996</v>
      </c>
      <c r="D139" s="57">
        <v>94</v>
      </c>
      <c r="E139" s="58">
        <v>1</v>
      </c>
      <c r="F139" s="57">
        <v>170821</v>
      </c>
      <c r="G139" s="58">
        <v>240821</v>
      </c>
      <c r="H139" s="57">
        <v>2021</v>
      </c>
      <c r="I139" s="42" t="e">
        <f t="array" aca="1" ref="I139" ca="1">_xludf.XLOOKUP(#REF!,'Feuille 16'!A:A,'Feuille 16'!B:B)</f>
        <v>#NAME?</v>
      </c>
      <c r="J139" s="60" t="s">
        <v>170</v>
      </c>
      <c r="K139" s="2" t="s">
        <v>171</v>
      </c>
      <c r="L139" s="60" t="s">
        <v>91</v>
      </c>
      <c r="M139" s="59" t="s">
        <v>168</v>
      </c>
      <c r="N139" s="58">
        <v>39</v>
      </c>
      <c r="O139" s="59"/>
      <c r="P139" s="73" t="s">
        <v>498</v>
      </c>
      <c r="Q139" s="47" t="s">
        <v>499</v>
      </c>
      <c r="R139" s="50" t="s">
        <v>147</v>
      </c>
      <c r="S139" s="50">
        <v>1</v>
      </c>
      <c r="T139" s="50">
        <v>0</v>
      </c>
      <c r="U139" s="50">
        <v>1</v>
      </c>
      <c r="V139" s="50">
        <v>0</v>
      </c>
      <c r="W139" s="2"/>
      <c r="X139" s="50">
        <v>300623</v>
      </c>
      <c r="Y139" s="50" t="s">
        <v>78</v>
      </c>
      <c r="Z139" s="50" t="s">
        <v>565</v>
      </c>
      <c r="AA139" s="50"/>
      <c r="AB139" s="48" t="str">
        <f t="shared" si="6"/>
        <v>Unique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ht="15">
      <c r="A140" s="39" t="str">
        <f t="shared" si="5"/>
        <v>94_1_240821_Mou_p_he.pe</v>
      </c>
      <c r="B140" s="66">
        <v>49.626379999999997</v>
      </c>
      <c r="C140" s="66">
        <v>5.8964999999999996</v>
      </c>
      <c r="D140" s="57">
        <v>94</v>
      </c>
      <c r="E140" s="58">
        <v>1</v>
      </c>
      <c r="F140" s="57">
        <v>170821</v>
      </c>
      <c r="G140" s="58">
        <v>240821</v>
      </c>
      <c r="H140" s="57">
        <v>2021</v>
      </c>
      <c r="I140" s="42" t="e">
        <f t="array" aca="1" ref="I140" ca="1">_xludf.XLOOKUP(#REF!,'Feuille 16'!A:A,'Feuille 16'!B:B)</f>
        <v>#NAME?</v>
      </c>
      <c r="J140" s="60" t="s">
        <v>170</v>
      </c>
      <c r="K140" s="59" t="s">
        <v>171</v>
      </c>
      <c r="L140" s="60" t="s">
        <v>91</v>
      </c>
      <c r="M140" s="59" t="s">
        <v>168</v>
      </c>
      <c r="N140" s="58">
        <v>39</v>
      </c>
      <c r="O140" s="59"/>
      <c r="P140" s="80" t="s">
        <v>543</v>
      </c>
      <c r="Q140" s="47" t="s">
        <v>544</v>
      </c>
      <c r="R140" s="50" t="s">
        <v>147</v>
      </c>
      <c r="S140" s="50">
        <v>1</v>
      </c>
      <c r="T140" s="50">
        <v>1</v>
      </c>
      <c r="U140" s="50">
        <v>0</v>
      </c>
      <c r="V140" s="50">
        <v>0</v>
      </c>
      <c r="W140" s="2"/>
      <c r="X140" s="50">
        <v>300623</v>
      </c>
      <c r="Y140" s="50" t="s">
        <v>78</v>
      </c>
      <c r="Z140" s="50" t="s">
        <v>566</v>
      </c>
      <c r="AA140" s="50"/>
      <c r="AB140" s="48" t="str">
        <f t="shared" si="6"/>
        <v>Unique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ht="15">
      <c r="A141" s="39" t="str">
        <f t="shared" si="5"/>
        <v>94_1_240821_Mou_p_eu.co</v>
      </c>
      <c r="B141" s="66">
        <v>49.626379999999997</v>
      </c>
      <c r="C141" s="66">
        <v>5.8964999999999996</v>
      </c>
      <c r="D141" s="57">
        <v>94</v>
      </c>
      <c r="E141" s="58">
        <v>1</v>
      </c>
      <c r="F141" s="57">
        <v>170821</v>
      </c>
      <c r="G141" s="58">
        <v>240821</v>
      </c>
      <c r="H141" s="57">
        <v>2021</v>
      </c>
      <c r="I141" s="42" t="e">
        <f t="array" aca="1" ref="I141" ca="1">_xludf.XLOOKUP(#REF!,'Feuille 16'!A:A,'Feuille 16'!B:B)</f>
        <v>#NAME?</v>
      </c>
      <c r="J141" s="60" t="s">
        <v>170</v>
      </c>
      <c r="K141" s="59" t="s">
        <v>171</v>
      </c>
      <c r="L141" s="60" t="s">
        <v>91</v>
      </c>
      <c r="M141" s="59" t="s">
        <v>168</v>
      </c>
      <c r="N141" s="58">
        <v>39</v>
      </c>
      <c r="O141" s="59"/>
      <c r="P141" s="80" t="s">
        <v>548</v>
      </c>
      <c r="Q141" s="50" t="s">
        <v>549</v>
      </c>
      <c r="R141" s="50" t="s">
        <v>147</v>
      </c>
      <c r="S141" s="48">
        <f>SUM(T141:V141)</f>
        <v>24</v>
      </c>
      <c r="T141" s="47">
        <v>18</v>
      </c>
      <c r="U141" s="47">
        <v>6</v>
      </c>
      <c r="V141" s="47">
        <v>0</v>
      </c>
      <c r="W141" s="48"/>
      <c r="X141" s="50">
        <v>300623</v>
      </c>
      <c r="Y141" s="50" t="s">
        <v>78</v>
      </c>
      <c r="Z141" s="47" t="s">
        <v>567</v>
      </c>
      <c r="AA141" s="48"/>
      <c r="AB141" s="48" t="str">
        <f t="shared" si="6"/>
        <v>Unique</v>
      </c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</row>
    <row r="142" spans="1:50" ht="15">
      <c r="A142" s="39" t="str">
        <f t="shared" si="5"/>
        <v>94_1_240821_Mou_p_fe.cu</v>
      </c>
      <c r="B142" s="66">
        <v>49.626379999999997</v>
      </c>
      <c r="C142" s="66">
        <v>5.8964999999999996</v>
      </c>
      <c r="D142" s="57">
        <v>94</v>
      </c>
      <c r="E142" s="58">
        <v>1</v>
      </c>
      <c r="F142" s="57">
        <v>170821</v>
      </c>
      <c r="G142" s="58">
        <v>240821</v>
      </c>
      <c r="H142" s="57">
        <v>2021</v>
      </c>
      <c r="I142" s="42" t="e">
        <f t="array" aca="1" ref="I142" ca="1">_xludf.XLOOKUP(#REF!,'Feuille 16'!A:A,'Feuille 16'!B:B)</f>
        <v>#NAME?</v>
      </c>
      <c r="J142" s="60" t="s">
        <v>170</v>
      </c>
      <c r="K142" s="59" t="s">
        <v>171</v>
      </c>
      <c r="L142" s="60" t="s">
        <v>91</v>
      </c>
      <c r="M142" s="59" t="s">
        <v>168</v>
      </c>
      <c r="N142" s="58">
        <v>39</v>
      </c>
      <c r="O142" s="59"/>
      <c r="P142" s="80" t="s">
        <v>536</v>
      </c>
      <c r="Q142" s="50" t="s">
        <v>537</v>
      </c>
      <c r="R142" s="50" t="s">
        <v>147</v>
      </c>
      <c r="S142" s="50">
        <v>2</v>
      </c>
      <c r="T142" s="50">
        <v>0</v>
      </c>
      <c r="U142" s="50">
        <v>2</v>
      </c>
      <c r="V142" s="50">
        <v>0</v>
      </c>
      <c r="W142" s="2"/>
      <c r="X142" s="50">
        <v>300623</v>
      </c>
      <c r="Y142" s="50" t="s">
        <v>78</v>
      </c>
      <c r="Z142" s="47" t="s">
        <v>568</v>
      </c>
      <c r="AA142" s="50"/>
      <c r="AB142" s="48" t="str">
        <f t="shared" si="6"/>
        <v>Unique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ht="15">
      <c r="A143" s="39" t="str">
        <f t="shared" si="5"/>
        <v>94_1_240821_Mou_p_me.me</v>
      </c>
      <c r="B143" s="66">
        <v>49.626379999999997</v>
      </c>
      <c r="C143" s="66">
        <v>5.8964999999999996</v>
      </c>
      <c r="D143" s="57">
        <v>94</v>
      </c>
      <c r="E143" s="58">
        <v>1</v>
      </c>
      <c r="F143" s="57">
        <v>170821</v>
      </c>
      <c r="G143" s="58">
        <v>240821</v>
      </c>
      <c r="H143" s="57">
        <v>2021</v>
      </c>
      <c r="I143" s="42" t="e">
        <f t="array" aca="1" ref="I143" ca="1">_xludf.XLOOKUP(#REF!,'Feuille 16'!A:A,'Feuille 16'!B:B)</f>
        <v>#NAME?</v>
      </c>
      <c r="J143" s="60" t="s">
        <v>170</v>
      </c>
      <c r="K143" s="59" t="s">
        <v>171</v>
      </c>
      <c r="L143" s="60" t="s">
        <v>91</v>
      </c>
      <c r="M143" s="59" t="s">
        <v>168</v>
      </c>
      <c r="N143" s="58">
        <v>39</v>
      </c>
      <c r="O143" s="59"/>
      <c r="P143" s="80" t="s">
        <v>569</v>
      </c>
      <c r="Q143" s="50" t="s">
        <v>570</v>
      </c>
      <c r="R143" s="50" t="s">
        <v>147</v>
      </c>
      <c r="S143" s="50">
        <v>1</v>
      </c>
      <c r="T143" s="50">
        <v>1</v>
      </c>
      <c r="U143" s="50">
        <v>0</v>
      </c>
      <c r="V143" s="50">
        <v>0</v>
      </c>
      <c r="W143" s="2"/>
      <c r="X143" s="50">
        <v>300623</v>
      </c>
      <c r="Y143" s="50" t="s">
        <v>78</v>
      </c>
      <c r="Z143" s="50" t="s">
        <v>571</v>
      </c>
      <c r="AA143" s="2"/>
      <c r="AB143" s="48" t="str">
        <f t="shared" si="6"/>
        <v>Unique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ht="15">
      <c r="A144" s="39" t="str">
        <f t="shared" si="5"/>
        <v>94_1_240821_Mou_p_sy.pi</v>
      </c>
      <c r="B144" s="66">
        <v>49.626379999999997</v>
      </c>
      <c r="C144" s="66">
        <v>5.8964999999999996</v>
      </c>
      <c r="D144" s="57">
        <v>94</v>
      </c>
      <c r="E144" s="58">
        <v>1</v>
      </c>
      <c r="F144" s="57">
        <v>170821</v>
      </c>
      <c r="G144" s="58">
        <v>240821</v>
      </c>
      <c r="H144" s="57">
        <v>2021</v>
      </c>
      <c r="I144" s="42" t="e">
        <f t="array" aca="1" ref="I144" ca="1">_xludf.XLOOKUP(#REF!,'Feuille 16'!A:A,'Feuille 16'!B:B)</f>
        <v>#NAME?</v>
      </c>
      <c r="J144" s="60" t="s">
        <v>170</v>
      </c>
      <c r="K144" s="59" t="s">
        <v>171</v>
      </c>
      <c r="L144" s="60" t="s">
        <v>91</v>
      </c>
      <c r="M144" s="59" t="s">
        <v>168</v>
      </c>
      <c r="N144" s="58">
        <v>39</v>
      </c>
      <c r="O144" s="59"/>
      <c r="P144" s="54" t="s">
        <v>176</v>
      </c>
      <c r="Q144" s="47" t="s">
        <v>177</v>
      </c>
      <c r="R144" s="50" t="s">
        <v>147</v>
      </c>
      <c r="S144" s="50">
        <v>1</v>
      </c>
      <c r="T144" s="50">
        <v>0</v>
      </c>
      <c r="U144" s="50">
        <v>1</v>
      </c>
      <c r="V144" s="50">
        <v>0</v>
      </c>
      <c r="W144" s="2"/>
      <c r="X144" s="50">
        <v>300623</v>
      </c>
      <c r="Y144" s="50" t="s">
        <v>78</v>
      </c>
      <c r="Z144" s="50" t="s">
        <v>572</v>
      </c>
      <c r="AA144" s="50"/>
      <c r="AB144" s="48" t="str">
        <f t="shared" si="6"/>
        <v>Unique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ht="15">
      <c r="A145" s="39" t="str">
        <f t="shared" si="5"/>
        <v>7_2_080921_Gei_p_eu.co</v>
      </c>
      <c r="B145" s="66">
        <v>50.133899999999997</v>
      </c>
      <c r="C145" s="66">
        <v>6.1137420000000002</v>
      </c>
      <c r="D145" s="57">
        <v>7</v>
      </c>
      <c r="E145" s="58">
        <v>2</v>
      </c>
      <c r="F145" s="95" t="s">
        <v>232</v>
      </c>
      <c r="G145" s="67" t="s">
        <v>109</v>
      </c>
      <c r="H145" s="57">
        <v>2021</v>
      </c>
      <c r="I145" s="42" t="e">
        <f t="array" aca="1" ref="I145" ca="1">_xludf.XLOOKUP(#REF!,'Feuille 16'!A:A,'Feuille 16'!B:B)</f>
        <v>#NAME?</v>
      </c>
      <c r="J145" s="60" t="s">
        <v>217</v>
      </c>
      <c r="K145" s="59" t="s">
        <v>573</v>
      </c>
      <c r="L145" s="60" t="s">
        <v>91</v>
      </c>
      <c r="M145" s="59" t="s">
        <v>100</v>
      </c>
      <c r="N145" s="58">
        <v>1</v>
      </c>
      <c r="O145" s="59"/>
      <c r="P145" s="80" t="s">
        <v>548</v>
      </c>
      <c r="Q145" s="50" t="s">
        <v>549</v>
      </c>
      <c r="R145" s="50" t="s">
        <v>147</v>
      </c>
      <c r="S145" s="50">
        <v>1</v>
      </c>
      <c r="T145" s="50">
        <v>1</v>
      </c>
      <c r="U145" s="50">
        <v>0</v>
      </c>
      <c r="V145" s="50">
        <v>0</v>
      </c>
      <c r="W145" s="2"/>
      <c r="X145" s="50">
        <v>300623</v>
      </c>
      <c r="Y145" s="50" t="s">
        <v>78</v>
      </c>
      <c r="Z145" s="50" t="s">
        <v>574</v>
      </c>
      <c r="AA145" s="2"/>
      <c r="AB145" s="48" t="str">
        <f t="shared" si="6"/>
        <v>Unique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ht="15">
      <c r="A146" s="39" t="str">
        <f t="shared" si="5"/>
        <v>12_1_070921_Kal_p_er.te</v>
      </c>
      <c r="B146" s="66">
        <v>50.103180000000002</v>
      </c>
      <c r="C146" s="66">
        <v>6.1334400000000002</v>
      </c>
      <c r="D146" s="57">
        <v>12</v>
      </c>
      <c r="E146" s="58">
        <v>1</v>
      </c>
      <c r="F146" s="87" t="s">
        <v>173</v>
      </c>
      <c r="G146" s="88" t="s">
        <v>129</v>
      </c>
      <c r="H146" s="57">
        <v>2021</v>
      </c>
      <c r="I146" s="42" t="e">
        <f t="array" aca="1" ref="I146" ca="1">_xludf.XLOOKUP(#REF!,'Feuille 16'!A:A,'Feuille 16'!B:B)</f>
        <v>#NAME?</v>
      </c>
      <c r="J146" s="60" t="s">
        <v>174</v>
      </c>
      <c r="K146" s="59" t="s">
        <v>175</v>
      </c>
      <c r="L146" s="60" t="s">
        <v>91</v>
      </c>
      <c r="M146" s="59" t="s">
        <v>147</v>
      </c>
      <c r="N146" s="58">
        <v>11</v>
      </c>
      <c r="O146" s="59"/>
      <c r="P146" s="97" t="s">
        <v>521</v>
      </c>
      <c r="Q146" s="50" t="s">
        <v>522</v>
      </c>
      <c r="R146" s="50" t="s">
        <v>147</v>
      </c>
      <c r="S146" s="50">
        <v>5</v>
      </c>
      <c r="T146" s="50">
        <v>2</v>
      </c>
      <c r="U146" s="50">
        <v>3</v>
      </c>
      <c r="V146" s="50">
        <v>0</v>
      </c>
      <c r="W146" s="50"/>
      <c r="X146" s="89" t="s">
        <v>178</v>
      </c>
      <c r="Y146" s="50" t="s">
        <v>78</v>
      </c>
      <c r="Z146" s="50" t="s">
        <v>575</v>
      </c>
      <c r="AA146" s="50"/>
      <c r="AB146" s="48" t="str">
        <f t="shared" si="6"/>
        <v>Unique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ht="15">
      <c r="A147" s="39" t="str">
        <f t="shared" si="5"/>
        <v>12_1_070921_Kal_p_er.si</v>
      </c>
      <c r="B147" s="66">
        <v>50.103180000000002</v>
      </c>
      <c r="C147" s="66">
        <v>6.1334400000000002</v>
      </c>
      <c r="D147" s="57">
        <v>12</v>
      </c>
      <c r="E147" s="58">
        <v>1</v>
      </c>
      <c r="F147" s="87" t="s">
        <v>173</v>
      </c>
      <c r="G147" s="88" t="s">
        <v>129</v>
      </c>
      <c r="H147" s="57">
        <v>2021</v>
      </c>
      <c r="I147" s="42" t="e">
        <f t="array" aca="1" ref="I147" ca="1">_xludf.XLOOKUP(#REF!,'Feuille 16'!A:A,'Feuille 16'!B:B)</f>
        <v>#NAME?</v>
      </c>
      <c r="J147" s="60" t="s">
        <v>174</v>
      </c>
      <c r="K147" s="59" t="s">
        <v>175</v>
      </c>
      <c r="L147" s="60" t="s">
        <v>91</v>
      </c>
      <c r="M147" s="59" t="s">
        <v>147</v>
      </c>
      <c r="N147" s="58">
        <v>11</v>
      </c>
      <c r="O147" s="59"/>
      <c r="P147" s="80" t="s">
        <v>576</v>
      </c>
      <c r="Q147" s="50" t="s">
        <v>577</v>
      </c>
      <c r="R147" s="50" t="s">
        <v>147</v>
      </c>
      <c r="S147" s="50">
        <v>1</v>
      </c>
      <c r="T147" s="50">
        <v>0</v>
      </c>
      <c r="U147" s="50">
        <v>1</v>
      </c>
      <c r="V147" s="50">
        <v>0</v>
      </c>
      <c r="W147" s="50"/>
      <c r="X147" s="89" t="s">
        <v>178</v>
      </c>
      <c r="Y147" s="50" t="s">
        <v>78</v>
      </c>
      <c r="Z147" s="50" t="s">
        <v>578</v>
      </c>
      <c r="AA147" s="50"/>
      <c r="AB147" s="48" t="str">
        <f t="shared" si="6"/>
        <v>Unique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ht="15">
      <c r="A148" s="39" t="str">
        <f t="shared" si="5"/>
        <v>12_1_070921_Kal_p_er.pe</v>
      </c>
      <c r="B148" s="66">
        <v>50.103180000000002</v>
      </c>
      <c r="C148" s="66">
        <v>6.1334400000000002</v>
      </c>
      <c r="D148" s="57">
        <v>12</v>
      </c>
      <c r="E148" s="58">
        <v>1</v>
      </c>
      <c r="F148" s="87" t="s">
        <v>173</v>
      </c>
      <c r="G148" s="88" t="s">
        <v>129</v>
      </c>
      <c r="H148" s="57">
        <v>2021</v>
      </c>
      <c r="I148" s="42" t="e">
        <f t="array" aca="1" ref="I148" ca="1">_xludf.XLOOKUP(#REF!,'Feuille 16'!A:A,'Feuille 16'!B:B)</f>
        <v>#NAME?</v>
      </c>
      <c r="J148" s="60" t="s">
        <v>174</v>
      </c>
      <c r="K148" s="59" t="s">
        <v>175</v>
      </c>
      <c r="L148" s="60" t="s">
        <v>91</v>
      </c>
      <c r="M148" s="59" t="s">
        <v>147</v>
      </c>
      <c r="N148" s="58">
        <v>11</v>
      </c>
      <c r="O148" s="59"/>
      <c r="P148" s="80" t="s">
        <v>579</v>
      </c>
      <c r="Q148" s="50" t="s">
        <v>580</v>
      </c>
      <c r="R148" s="50" t="s">
        <v>147</v>
      </c>
      <c r="S148" s="50">
        <v>1</v>
      </c>
      <c r="T148" s="50">
        <v>1</v>
      </c>
      <c r="U148" s="50">
        <v>0</v>
      </c>
      <c r="V148" s="50">
        <v>0</v>
      </c>
      <c r="W148" s="50"/>
      <c r="X148" s="89" t="s">
        <v>178</v>
      </c>
      <c r="Y148" s="50" t="s">
        <v>78</v>
      </c>
      <c r="Z148" s="50" t="s">
        <v>581</v>
      </c>
      <c r="AA148" s="50"/>
      <c r="AB148" s="48" t="str">
        <f t="shared" si="6"/>
        <v>Unique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 ht="15">
      <c r="A149" s="39" t="str">
        <f t="shared" si="5"/>
        <v>12_1_070921_Kal_p_sp.sc</v>
      </c>
      <c r="B149" s="66">
        <v>50.103180000000002</v>
      </c>
      <c r="C149" s="66">
        <v>6.1334400000000002</v>
      </c>
      <c r="D149" s="57">
        <v>12</v>
      </c>
      <c r="E149" s="58">
        <v>1</v>
      </c>
      <c r="F149" s="87" t="s">
        <v>173</v>
      </c>
      <c r="G149" s="88" t="s">
        <v>129</v>
      </c>
      <c r="H149" s="57">
        <v>2021</v>
      </c>
      <c r="I149" s="42" t="e">
        <f t="array" aca="1" ref="I149" ca="1">_xludf.XLOOKUP(#REF!,'Feuille 16'!A:A,'Feuille 16'!B:B)</f>
        <v>#NAME?</v>
      </c>
      <c r="J149" s="60" t="s">
        <v>174</v>
      </c>
      <c r="K149" s="59" t="s">
        <v>175</v>
      </c>
      <c r="L149" s="60" t="s">
        <v>91</v>
      </c>
      <c r="M149" s="59" t="s">
        <v>147</v>
      </c>
      <c r="N149" s="58">
        <v>11</v>
      </c>
      <c r="O149" s="59"/>
      <c r="P149" s="80" t="s">
        <v>509</v>
      </c>
      <c r="Q149" s="47" t="s">
        <v>510</v>
      </c>
      <c r="R149" s="50" t="s">
        <v>147</v>
      </c>
      <c r="S149" s="50">
        <v>1</v>
      </c>
      <c r="T149" s="50">
        <v>1</v>
      </c>
      <c r="U149" s="50">
        <v>0</v>
      </c>
      <c r="V149" s="50">
        <v>0</v>
      </c>
      <c r="W149" s="2"/>
      <c r="X149" s="89" t="s">
        <v>178</v>
      </c>
      <c r="Y149" s="50" t="s">
        <v>78</v>
      </c>
      <c r="Z149" s="50" t="s">
        <v>582</v>
      </c>
      <c r="AA149" s="50"/>
      <c r="AB149" s="48" t="str">
        <f t="shared" si="6"/>
        <v>Unique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ht="15">
      <c r="A150" s="39" t="str">
        <f t="shared" si="5"/>
        <v>12_1_070921_Kal_p_eu.la</v>
      </c>
      <c r="B150" s="66">
        <v>50.103180000000002</v>
      </c>
      <c r="C150" s="66">
        <v>6.1334400000000002</v>
      </c>
      <c r="D150" s="57">
        <v>12</v>
      </c>
      <c r="E150" s="58">
        <v>1</v>
      </c>
      <c r="F150" s="87" t="s">
        <v>173</v>
      </c>
      <c r="G150" s="88" t="s">
        <v>129</v>
      </c>
      <c r="H150" s="57">
        <v>2021</v>
      </c>
      <c r="I150" s="42" t="e">
        <f t="array" aca="1" ref="I150" ca="1">_xludf.XLOOKUP(#REF!,'Feuille 16'!A:A,'Feuille 16'!B:B)</f>
        <v>#NAME?</v>
      </c>
      <c r="J150" s="60" t="s">
        <v>174</v>
      </c>
      <c r="K150" s="59" t="s">
        <v>175</v>
      </c>
      <c r="L150" s="60" t="s">
        <v>91</v>
      </c>
      <c r="M150" s="59" t="s">
        <v>147</v>
      </c>
      <c r="N150" s="58">
        <v>11</v>
      </c>
      <c r="O150" s="59"/>
      <c r="P150" s="80" t="s">
        <v>583</v>
      </c>
      <c r="Q150" s="50" t="s">
        <v>584</v>
      </c>
      <c r="R150" s="50" t="s">
        <v>147</v>
      </c>
      <c r="S150" s="50">
        <v>1</v>
      </c>
      <c r="T150" s="50">
        <v>0</v>
      </c>
      <c r="U150" s="50">
        <v>1</v>
      </c>
      <c r="V150" s="50">
        <v>0</v>
      </c>
      <c r="W150" s="2"/>
      <c r="X150" s="89" t="s">
        <v>178</v>
      </c>
      <c r="Y150" s="50" t="s">
        <v>78</v>
      </c>
      <c r="Z150" s="50" t="s">
        <v>585</v>
      </c>
      <c r="AA150" s="2"/>
      <c r="AB150" s="48" t="str">
        <f t="shared" si="6"/>
        <v>Unique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 ht="12.75">
      <c r="A151" s="39" t="str">
        <f t="shared" si="5"/>
        <v>106_1_240821_Lan_p_sp.sc</v>
      </c>
      <c r="B151" s="57" t="s">
        <v>430</v>
      </c>
      <c r="C151" s="57" t="s">
        <v>431</v>
      </c>
      <c r="D151" s="57">
        <v>106</v>
      </c>
      <c r="E151" s="58">
        <v>1</v>
      </c>
      <c r="F151" s="57">
        <v>170821</v>
      </c>
      <c r="G151" s="58">
        <v>240821</v>
      </c>
      <c r="H151" s="57">
        <v>2021</v>
      </c>
      <c r="I151" s="42" t="e">
        <f t="array" aca="1" ref="I151" ca="1">_xludf.XLOOKUP(#REF!,'Feuille 16'!A:A,'Feuille 16'!B:B)</f>
        <v>#NAME?</v>
      </c>
      <c r="J151" s="60" t="s">
        <v>492</v>
      </c>
      <c r="K151" s="59" t="s">
        <v>433</v>
      </c>
      <c r="L151" s="60" t="s">
        <v>91</v>
      </c>
      <c r="M151" s="59" t="s">
        <v>137</v>
      </c>
      <c r="N151" s="60"/>
      <c r="O151" s="95" t="s">
        <v>586</v>
      </c>
      <c r="P151" s="80" t="s">
        <v>509</v>
      </c>
      <c r="Q151" s="47" t="s">
        <v>510</v>
      </c>
      <c r="R151" s="50" t="s">
        <v>147</v>
      </c>
      <c r="S151" s="50">
        <v>1</v>
      </c>
      <c r="T151" s="50">
        <v>1</v>
      </c>
      <c r="U151" s="50">
        <v>0</v>
      </c>
      <c r="V151" s="50">
        <v>0</v>
      </c>
      <c r="W151" s="2"/>
      <c r="X151" s="89" t="s">
        <v>178</v>
      </c>
      <c r="Y151" s="50" t="s">
        <v>78</v>
      </c>
      <c r="Z151" s="50" t="s">
        <v>587</v>
      </c>
      <c r="AA151" s="50"/>
      <c r="AB151" s="48" t="str">
        <f t="shared" si="6"/>
        <v>Unique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ht="12.75">
      <c r="A152" s="39" t="str">
        <f t="shared" si="5"/>
        <v>106_1_240821_Lan_p_fe.cu</v>
      </c>
      <c r="B152" s="57" t="s">
        <v>430</v>
      </c>
      <c r="C152" s="57" t="s">
        <v>431</v>
      </c>
      <c r="D152" s="57">
        <v>106</v>
      </c>
      <c r="E152" s="58">
        <v>1</v>
      </c>
      <c r="F152" s="57">
        <v>170821</v>
      </c>
      <c r="G152" s="58">
        <v>240821</v>
      </c>
      <c r="H152" s="57">
        <v>2021</v>
      </c>
      <c r="I152" s="42" t="e">
        <f t="array" aca="1" ref="I152" ca="1">_xludf.XLOOKUP(#REF!,'Feuille 16'!A:A,'Feuille 16'!B:B)</f>
        <v>#NAME?</v>
      </c>
      <c r="J152" s="60" t="s">
        <v>492</v>
      </c>
      <c r="K152" s="59" t="s">
        <v>433</v>
      </c>
      <c r="L152" s="60" t="s">
        <v>91</v>
      </c>
      <c r="M152" s="59" t="s">
        <v>137</v>
      </c>
      <c r="N152" s="60"/>
      <c r="O152" s="95" t="s">
        <v>586</v>
      </c>
      <c r="P152" s="80" t="s">
        <v>536</v>
      </c>
      <c r="Q152" s="50" t="s">
        <v>537</v>
      </c>
      <c r="R152" s="50" t="s">
        <v>147</v>
      </c>
      <c r="S152" s="50">
        <v>1</v>
      </c>
      <c r="T152" s="50">
        <v>0</v>
      </c>
      <c r="U152" s="50">
        <v>1</v>
      </c>
      <c r="V152" s="50">
        <v>0</v>
      </c>
      <c r="W152" s="2"/>
      <c r="X152" s="89" t="s">
        <v>178</v>
      </c>
      <c r="Y152" s="50" t="s">
        <v>78</v>
      </c>
      <c r="Z152" s="50" t="s">
        <v>588</v>
      </c>
      <c r="AA152" s="50"/>
      <c r="AB152" s="48" t="str">
        <f t="shared" si="6"/>
        <v>Unique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 ht="12.75">
      <c r="A153" s="39" t="str">
        <f t="shared" si="5"/>
        <v>106_1_240821_Lan_p_er.ar</v>
      </c>
      <c r="B153" s="57" t="s">
        <v>430</v>
      </c>
      <c r="C153" s="57" t="s">
        <v>431</v>
      </c>
      <c r="D153" s="57">
        <v>106</v>
      </c>
      <c r="E153" s="58">
        <v>1</v>
      </c>
      <c r="F153" s="57">
        <v>170821</v>
      </c>
      <c r="G153" s="58">
        <v>240821</v>
      </c>
      <c r="H153" s="57">
        <v>2021</v>
      </c>
      <c r="I153" s="42" t="e">
        <f t="array" aca="1" ref="I153" ca="1">_xludf.XLOOKUP(#REF!,'Feuille 16'!A:A,'Feuille 16'!B:B)</f>
        <v>#NAME?</v>
      </c>
      <c r="J153" s="60" t="s">
        <v>492</v>
      </c>
      <c r="K153" s="59" t="s">
        <v>433</v>
      </c>
      <c r="L153" s="60" t="s">
        <v>91</v>
      </c>
      <c r="M153" s="59" t="s">
        <v>137</v>
      </c>
      <c r="N153" s="60"/>
      <c r="O153" s="95" t="s">
        <v>586</v>
      </c>
      <c r="P153" s="80" t="s">
        <v>589</v>
      </c>
      <c r="Q153" s="50" t="s">
        <v>590</v>
      </c>
      <c r="R153" s="50" t="s">
        <v>147</v>
      </c>
      <c r="S153" s="50">
        <v>1</v>
      </c>
      <c r="T153" s="50">
        <v>1</v>
      </c>
      <c r="U153" s="50">
        <v>0</v>
      </c>
      <c r="V153" s="50">
        <v>0</v>
      </c>
      <c r="W153" s="2"/>
      <c r="X153" s="89" t="s">
        <v>178</v>
      </c>
      <c r="Y153" s="50" t="s">
        <v>78</v>
      </c>
      <c r="Z153" s="50" t="s">
        <v>591</v>
      </c>
      <c r="AA153" s="50"/>
      <c r="AB153" s="48" t="str">
        <f t="shared" si="6"/>
        <v>Unique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ht="12.75">
      <c r="A154" s="39" t="str">
        <f t="shared" si="5"/>
        <v>106_1_240821_Lan_p_me.me</v>
      </c>
      <c r="B154" s="57" t="s">
        <v>430</v>
      </c>
      <c r="C154" s="57" t="s">
        <v>431</v>
      </c>
      <c r="D154" s="57">
        <v>106</v>
      </c>
      <c r="E154" s="58">
        <v>1</v>
      </c>
      <c r="F154" s="57">
        <v>170821</v>
      </c>
      <c r="G154" s="58">
        <v>240821</v>
      </c>
      <c r="H154" s="57">
        <v>2021</v>
      </c>
      <c r="I154" s="42" t="e">
        <f t="array" aca="1" ref="I154" ca="1">_xludf.XLOOKUP(#REF!,'Feuille 16'!A:A,'Feuille 16'!B:B)</f>
        <v>#NAME?</v>
      </c>
      <c r="J154" s="60" t="s">
        <v>492</v>
      </c>
      <c r="K154" s="59" t="s">
        <v>433</v>
      </c>
      <c r="L154" s="60" t="s">
        <v>91</v>
      </c>
      <c r="M154" s="59" t="s">
        <v>137</v>
      </c>
      <c r="N154" s="60"/>
      <c r="O154" s="95" t="s">
        <v>586</v>
      </c>
      <c r="P154" s="80" t="s">
        <v>569</v>
      </c>
      <c r="Q154" s="50" t="s">
        <v>570</v>
      </c>
      <c r="R154" s="50" t="s">
        <v>147</v>
      </c>
      <c r="S154" s="50">
        <v>1</v>
      </c>
      <c r="T154" s="50">
        <v>1</v>
      </c>
      <c r="U154" s="50">
        <v>0</v>
      </c>
      <c r="V154" s="50">
        <v>0</v>
      </c>
      <c r="W154" s="2"/>
      <c r="X154" s="89" t="s">
        <v>178</v>
      </c>
      <c r="Y154" s="50" t="s">
        <v>78</v>
      </c>
      <c r="Z154" s="50" t="s">
        <v>592</v>
      </c>
      <c r="AA154" s="2"/>
      <c r="AB154" s="48" t="str">
        <f t="shared" si="6"/>
        <v>Unique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 ht="12.75">
      <c r="A155" s="39" t="str">
        <f t="shared" si="5"/>
        <v>64_1_060921_Red_p_me.me</v>
      </c>
      <c r="B155" s="59" t="s">
        <v>120</v>
      </c>
      <c r="C155" s="59" t="s">
        <v>121</v>
      </c>
      <c r="D155" s="57">
        <v>64</v>
      </c>
      <c r="E155" s="58">
        <v>1</v>
      </c>
      <c r="F155" s="57">
        <v>300821</v>
      </c>
      <c r="G155" s="88" t="s">
        <v>122</v>
      </c>
      <c r="H155" s="57">
        <v>2021</v>
      </c>
      <c r="I155" s="44" t="s">
        <v>88</v>
      </c>
      <c r="J155" s="60" t="s">
        <v>123</v>
      </c>
      <c r="K155" s="59" t="s">
        <v>124</v>
      </c>
      <c r="L155" s="60" t="s">
        <v>91</v>
      </c>
      <c r="M155" s="59" t="s">
        <v>75</v>
      </c>
      <c r="N155" s="58">
        <v>15</v>
      </c>
      <c r="O155" s="59" t="s">
        <v>125</v>
      </c>
      <c r="P155" s="80" t="s">
        <v>569</v>
      </c>
      <c r="Q155" s="50" t="s">
        <v>570</v>
      </c>
      <c r="R155" s="50" t="s">
        <v>147</v>
      </c>
      <c r="S155" s="50">
        <v>4</v>
      </c>
      <c r="T155" s="50">
        <v>1</v>
      </c>
      <c r="U155" s="50">
        <v>3</v>
      </c>
      <c r="V155" s="50">
        <v>0</v>
      </c>
      <c r="W155" s="2"/>
      <c r="X155" s="89" t="s">
        <v>193</v>
      </c>
      <c r="Y155" s="50" t="s">
        <v>78</v>
      </c>
      <c r="Z155" s="50" t="s">
        <v>593</v>
      </c>
      <c r="AA155" s="2"/>
      <c r="AB155" s="48" t="str">
        <f t="shared" si="6"/>
        <v>Unique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ht="12.75">
      <c r="A156" s="39" t="str">
        <f t="shared" si="5"/>
        <v>64_1_060921_Red_p_an.co</v>
      </c>
      <c r="B156" s="59" t="s">
        <v>120</v>
      </c>
      <c r="C156" s="59" t="s">
        <v>121</v>
      </c>
      <c r="D156" s="57">
        <v>64</v>
      </c>
      <c r="E156" s="58">
        <v>1</v>
      </c>
      <c r="F156" s="57">
        <v>300821</v>
      </c>
      <c r="G156" s="88" t="s">
        <v>122</v>
      </c>
      <c r="H156" s="57">
        <v>2021</v>
      </c>
      <c r="I156" s="44" t="s">
        <v>88</v>
      </c>
      <c r="J156" s="60" t="s">
        <v>123</v>
      </c>
      <c r="K156" s="59" t="s">
        <v>124</v>
      </c>
      <c r="L156" s="60" t="s">
        <v>91</v>
      </c>
      <c r="M156" s="59" t="s">
        <v>75</v>
      </c>
      <c r="N156" s="58">
        <v>15</v>
      </c>
      <c r="O156" s="2" t="s">
        <v>125</v>
      </c>
      <c r="P156" s="80" t="s">
        <v>594</v>
      </c>
      <c r="Q156" s="50" t="s">
        <v>595</v>
      </c>
      <c r="R156" s="50" t="s">
        <v>147</v>
      </c>
      <c r="S156" s="50">
        <v>1</v>
      </c>
      <c r="T156" s="50">
        <v>1</v>
      </c>
      <c r="U156" s="50">
        <v>0</v>
      </c>
      <c r="V156" s="50">
        <v>0</v>
      </c>
      <c r="W156" s="2"/>
      <c r="X156" s="89" t="s">
        <v>193</v>
      </c>
      <c r="Y156" s="50" t="s">
        <v>78</v>
      </c>
      <c r="Z156" s="2"/>
      <c r="AA156" s="2"/>
      <c r="AB156" s="48" t="str">
        <f t="shared" si="6"/>
        <v>Unique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 ht="12.75">
      <c r="A157" s="39" t="str">
        <f t="shared" si="5"/>
        <v>64_1_060921_Red_p_eu.co</v>
      </c>
      <c r="B157" s="59" t="s">
        <v>120</v>
      </c>
      <c r="C157" s="59" t="s">
        <v>121</v>
      </c>
      <c r="D157" s="57">
        <v>64</v>
      </c>
      <c r="E157" s="58">
        <v>1</v>
      </c>
      <c r="F157" s="57">
        <v>300821</v>
      </c>
      <c r="G157" s="88" t="s">
        <v>122</v>
      </c>
      <c r="H157" s="57">
        <v>2021</v>
      </c>
      <c r="I157" s="44" t="s">
        <v>88</v>
      </c>
      <c r="J157" s="60" t="s">
        <v>123</v>
      </c>
      <c r="K157" s="59" t="s">
        <v>124</v>
      </c>
      <c r="L157" s="60" t="s">
        <v>91</v>
      </c>
      <c r="M157" s="59" t="s">
        <v>75</v>
      </c>
      <c r="N157" s="58">
        <v>15</v>
      </c>
      <c r="O157" s="2" t="s">
        <v>125</v>
      </c>
      <c r="P157" s="80" t="s">
        <v>548</v>
      </c>
      <c r="Q157" s="50" t="s">
        <v>549</v>
      </c>
      <c r="R157" s="50" t="s">
        <v>147</v>
      </c>
      <c r="S157" s="50">
        <v>1</v>
      </c>
      <c r="T157" s="50">
        <v>1</v>
      </c>
      <c r="U157" s="50">
        <v>0</v>
      </c>
      <c r="V157" s="50">
        <v>0</v>
      </c>
      <c r="W157" s="2"/>
      <c r="X157" s="89" t="s">
        <v>193</v>
      </c>
      <c r="Y157" s="50" t="s">
        <v>78</v>
      </c>
      <c r="Z157" s="50" t="s">
        <v>596</v>
      </c>
      <c r="AA157" s="2"/>
      <c r="AB157" s="48" t="str">
        <f t="shared" si="6"/>
        <v>Unique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ht="12.75">
      <c r="A158" s="39" t="str">
        <f t="shared" si="5"/>
        <v>64_1_060921_Red_p_pa.fr</v>
      </c>
      <c r="B158" s="59" t="s">
        <v>120</v>
      </c>
      <c r="C158" s="59" t="s">
        <v>121</v>
      </c>
      <c r="D158" s="57">
        <v>64</v>
      </c>
      <c r="E158" s="58">
        <v>1</v>
      </c>
      <c r="F158" s="57">
        <v>300821</v>
      </c>
      <c r="G158" s="88" t="s">
        <v>122</v>
      </c>
      <c r="H158" s="57">
        <v>2021</v>
      </c>
      <c r="I158" s="44" t="s">
        <v>88</v>
      </c>
      <c r="J158" s="60" t="s">
        <v>123</v>
      </c>
      <c r="K158" s="59" t="s">
        <v>124</v>
      </c>
      <c r="L158" s="60" t="s">
        <v>91</v>
      </c>
      <c r="M158" s="59" t="s">
        <v>75</v>
      </c>
      <c r="N158" s="58">
        <v>15</v>
      </c>
      <c r="O158" s="2" t="s">
        <v>125</v>
      </c>
      <c r="P158" s="80" t="s">
        <v>597</v>
      </c>
      <c r="Q158" s="50" t="s">
        <v>598</v>
      </c>
      <c r="R158" s="50" t="s">
        <v>147</v>
      </c>
      <c r="S158" s="50">
        <v>2</v>
      </c>
      <c r="T158" s="50">
        <v>0</v>
      </c>
      <c r="U158" s="50">
        <v>2</v>
      </c>
      <c r="V158" s="50">
        <v>0</v>
      </c>
      <c r="W158" s="2"/>
      <c r="X158" s="89" t="s">
        <v>193</v>
      </c>
      <c r="Y158" s="50" t="s">
        <v>78</v>
      </c>
      <c r="Z158" s="50" t="s">
        <v>599</v>
      </c>
      <c r="AA158" s="2"/>
      <c r="AB158" s="48" t="str">
        <f t="shared" si="6"/>
        <v>Unique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 ht="12.75">
      <c r="A159" s="39" t="str">
        <f t="shared" si="5"/>
        <v>64_1_060921_Red_p_he.pe</v>
      </c>
      <c r="B159" s="59" t="s">
        <v>120</v>
      </c>
      <c r="C159" s="59" t="s">
        <v>121</v>
      </c>
      <c r="D159" s="57">
        <v>64</v>
      </c>
      <c r="E159" s="58">
        <v>1</v>
      </c>
      <c r="F159" s="57">
        <v>300821</v>
      </c>
      <c r="G159" s="88" t="s">
        <v>122</v>
      </c>
      <c r="H159" s="57">
        <v>2021</v>
      </c>
      <c r="I159" s="44" t="s">
        <v>88</v>
      </c>
      <c r="J159" s="60" t="s">
        <v>123</v>
      </c>
      <c r="K159" s="59" t="s">
        <v>124</v>
      </c>
      <c r="L159" s="60" t="s">
        <v>91</v>
      </c>
      <c r="M159" s="59" t="s">
        <v>75</v>
      </c>
      <c r="N159" s="58">
        <v>15</v>
      </c>
      <c r="O159" s="2" t="s">
        <v>125</v>
      </c>
      <c r="P159" s="80" t="s">
        <v>543</v>
      </c>
      <c r="Q159" s="47" t="s">
        <v>544</v>
      </c>
      <c r="R159" s="50" t="s">
        <v>147</v>
      </c>
      <c r="S159" s="50">
        <v>1</v>
      </c>
      <c r="T159" s="50">
        <v>0</v>
      </c>
      <c r="U159" s="50">
        <v>1</v>
      </c>
      <c r="V159" s="50">
        <v>0</v>
      </c>
      <c r="W159" s="2"/>
      <c r="X159" s="89" t="s">
        <v>193</v>
      </c>
      <c r="Y159" s="50" t="s">
        <v>78</v>
      </c>
      <c r="Z159" s="50" t="s">
        <v>600</v>
      </c>
      <c r="AA159" s="50"/>
      <c r="AB159" s="48" t="str">
        <f t="shared" si="6"/>
        <v>Unique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ht="12.75">
      <c r="A160" s="39" t="str">
        <f t="shared" si="5"/>
        <v>64_1_060921_Red_p_er.ho</v>
      </c>
      <c r="B160" s="59" t="s">
        <v>120</v>
      </c>
      <c r="C160" s="59" t="s">
        <v>121</v>
      </c>
      <c r="D160" s="57">
        <v>64</v>
      </c>
      <c r="E160" s="58">
        <v>1</v>
      </c>
      <c r="F160" s="57">
        <v>300821</v>
      </c>
      <c r="G160" s="88" t="s">
        <v>122</v>
      </c>
      <c r="H160" s="57">
        <v>2021</v>
      </c>
      <c r="I160" s="44" t="s">
        <v>88</v>
      </c>
      <c r="J160" s="60" t="s">
        <v>123</v>
      </c>
      <c r="K160" s="59" t="s">
        <v>124</v>
      </c>
      <c r="L160" s="60" t="s">
        <v>91</v>
      </c>
      <c r="M160" s="59" t="s">
        <v>75</v>
      </c>
      <c r="N160" s="58">
        <v>15</v>
      </c>
      <c r="O160" s="2" t="s">
        <v>125</v>
      </c>
      <c r="P160" s="97" t="s">
        <v>601</v>
      </c>
      <c r="Q160" s="50" t="s">
        <v>602</v>
      </c>
      <c r="R160" s="50" t="s">
        <v>147</v>
      </c>
      <c r="S160" s="50">
        <v>1</v>
      </c>
      <c r="T160" s="50">
        <v>1</v>
      </c>
      <c r="U160" s="50">
        <v>0</v>
      </c>
      <c r="V160" s="50">
        <v>0</v>
      </c>
      <c r="W160" s="2"/>
      <c r="X160" s="89" t="s">
        <v>193</v>
      </c>
      <c r="Y160" s="50" t="s">
        <v>78</v>
      </c>
      <c r="Z160" s="50" t="s">
        <v>603</v>
      </c>
      <c r="AA160" s="50"/>
      <c r="AB160" s="48" t="str">
        <f t="shared" si="6"/>
        <v>Unique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 ht="12.75">
      <c r="A161" s="39" t="str">
        <f t="shared" si="5"/>
        <v>113_1_230821_Gad_p_er.te</v>
      </c>
      <c r="B161" s="59" t="s">
        <v>181</v>
      </c>
      <c r="C161" s="59" t="s">
        <v>182</v>
      </c>
      <c r="D161" s="57">
        <v>113</v>
      </c>
      <c r="E161" s="58">
        <v>1</v>
      </c>
      <c r="F161" s="57">
        <v>160821</v>
      </c>
      <c r="G161" s="58">
        <v>230821</v>
      </c>
      <c r="H161" s="57">
        <v>2021</v>
      </c>
      <c r="I161" s="42" t="e">
        <f t="array" aca="1" ref="I161" ca="1">_xludf.XLOOKUP(#REF!,'Feuille 16'!A:A,'Feuille 16'!B:B)</f>
        <v>#NAME?</v>
      </c>
      <c r="J161" s="60" t="s">
        <v>604</v>
      </c>
      <c r="K161" s="59" t="s">
        <v>184</v>
      </c>
      <c r="L161" s="60" t="s">
        <v>91</v>
      </c>
      <c r="M161" s="59" t="s">
        <v>75</v>
      </c>
      <c r="N161" s="58">
        <v>5</v>
      </c>
      <c r="O161" s="2" t="s">
        <v>125</v>
      </c>
      <c r="P161" s="97" t="s">
        <v>521</v>
      </c>
      <c r="Q161" s="50" t="s">
        <v>522</v>
      </c>
      <c r="R161" s="50" t="s">
        <v>147</v>
      </c>
      <c r="S161" s="50">
        <v>2</v>
      </c>
      <c r="T161" s="50">
        <v>0</v>
      </c>
      <c r="U161" s="50">
        <v>2</v>
      </c>
      <c r="V161" s="50">
        <v>0</v>
      </c>
      <c r="W161" s="2"/>
      <c r="X161" s="89" t="s">
        <v>193</v>
      </c>
      <c r="Y161" s="50" t="s">
        <v>78</v>
      </c>
      <c r="Z161" s="50" t="s">
        <v>605</v>
      </c>
      <c r="AA161" s="50"/>
      <c r="AB161" s="48" t="str">
        <f t="shared" si="6"/>
        <v>Unique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ht="12.75">
      <c r="A162" s="39" t="str">
        <f t="shared" si="5"/>
        <v>113_1_230821_Gad_p_er.si</v>
      </c>
      <c r="B162" s="59" t="s">
        <v>181</v>
      </c>
      <c r="C162" s="59" t="s">
        <v>182</v>
      </c>
      <c r="D162" s="57">
        <v>113</v>
      </c>
      <c r="E162" s="58">
        <v>1</v>
      </c>
      <c r="F162" s="57">
        <v>160821</v>
      </c>
      <c r="G162" s="58">
        <v>230821</v>
      </c>
      <c r="H162" s="57">
        <v>2021</v>
      </c>
      <c r="I162" s="42" t="e">
        <f t="array" aca="1" ref="I162" ca="1">_xludf.XLOOKUP(#REF!,'Feuille 16'!A:A,'Feuille 16'!B:B)</f>
        <v>#NAME?</v>
      </c>
      <c r="J162" s="60" t="s">
        <v>604</v>
      </c>
      <c r="K162" s="59" t="s">
        <v>184</v>
      </c>
      <c r="L162" s="60" t="s">
        <v>91</v>
      </c>
      <c r="M162" s="59" t="s">
        <v>75</v>
      </c>
      <c r="N162" s="58">
        <v>5</v>
      </c>
      <c r="O162" s="59" t="s">
        <v>125</v>
      </c>
      <c r="P162" s="80" t="s">
        <v>576</v>
      </c>
      <c r="Q162" s="50" t="s">
        <v>577</v>
      </c>
      <c r="R162" s="50" t="s">
        <v>147</v>
      </c>
      <c r="S162" s="50">
        <v>1</v>
      </c>
      <c r="T162" s="50">
        <v>0</v>
      </c>
      <c r="U162" s="50">
        <v>1</v>
      </c>
      <c r="V162" s="50">
        <v>1</v>
      </c>
      <c r="W162" s="2"/>
      <c r="X162" s="89" t="s">
        <v>193</v>
      </c>
      <c r="Y162" s="50" t="s">
        <v>78</v>
      </c>
      <c r="Z162" s="50" t="s">
        <v>606</v>
      </c>
      <c r="AA162" s="50"/>
      <c r="AB162" s="48" t="str">
        <f t="shared" si="6"/>
        <v>Unique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 ht="12.75">
      <c r="A163" s="39" t="str">
        <f t="shared" si="5"/>
        <v>113_1_230821_Gad_p_he.tr</v>
      </c>
      <c r="B163" s="59" t="s">
        <v>181</v>
      </c>
      <c r="C163" s="59" t="s">
        <v>182</v>
      </c>
      <c r="D163" s="57">
        <v>113</v>
      </c>
      <c r="E163" s="58">
        <v>1</v>
      </c>
      <c r="F163" s="57">
        <v>160821</v>
      </c>
      <c r="G163" s="58">
        <v>230821</v>
      </c>
      <c r="H163" s="57">
        <v>2021</v>
      </c>
      <c r="I163" s="42" t="e">
        <f t="array" aca="1" ref="I163" ca="1">_xludf.XLOOKUP(#REF!,'Feuille 16'!A:A,'Feuille 16'!B:B)</f>
        <v>#NAME?</v>
      </c>
      <c r="J163" s="60" t="s">
        <v>604</v>
      </c>
      <c r="K163" s="59" t="s">
        <v>184</v>
      </c>
      <c r="L163" s="60" t="s">
        <v>91</v>
      </c>
      <c r="M163" s="59" t="s">
        <v>75</v>
      </c>
      <c r="N163" s="58">
        <v>5</v>
      </c>
      <c r="O163" s="59" t="s">
        <v>125</v>
      </c>
      <c r="P163" s="73" t="s">
        <v>498</v>
      </c>
      <c r="Q163" s="47" t="s">
        <v>499</v>
      </c>
      <c r="R163" s="50" t="s">
        <v>147</v>
      </c>
      <c r="S163" s="50">
        <v>1</v>
      </c>
      <c r="T163" s="50">
        <v>0</v>
      </c>
      <c r="U163" s="50">
        <v>1</v>
      </c>
      <c r="V163" s="50">
        <v>0</v>
      </c>
      <c r="W163" s="2"/>
      <c r="X163" s="89" t="s">
        <v>193</v>
      </c>
      <c r="Y163" s="50" t="s">
        <v>78</v>
      </c>
      <c r="Z163" s="50" t="s">
        <v>607</v>
      </c>
      <c r="AA163" s="50"/>
      <c r="AB163" s="48" t="str">
        <f t="shared" si="6"/>
        <v>Unique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ht="12.75">
      <c r="A164" s="39" t="str">
        <f t="shared" si="5"/>
        <v>113_1_230821_Gad_p_sp.sc</v>
      </c>
      <c r="B164" s="59" t="s">
        <v>181</v>
      </c>
      <c r="C164" s="59" t="s">
        <v>182</v>
      </c>
      <c r="D164" s="57">
        <v>113</v>
      </c>
      <c r="E164" s="58">
        <v>1</v>
      </c>
      <c r="F164" s="57">
        <v>160821</v>
      </c>
      <c r="G164" s="58">
        <v>230821</v>
      </c>
      <c r="H164" s="57">
        <v>2021</v>
      </c>
      <c r="I164" s="42" t="e">
        <f t="array" aca="1" ref="I164" ca="1">_xludf.XLOOKUP(#REF!,'Feuille 16'!A:A,'Feuille 16'!B:B)</f>
        <v>#NAME?</v>
      </c>
      <c r="J164" s="60" t="s">
        <v>604</v>
      </c>
      <c r="K164" s="59" t="s">
        <v>184</v>
      </c>
      <c r="L164" s="60" t="s">
        <v>91</v>
      </c>
      <c r="M164" s="59" t="s">
        <v>75</v>
      </c>
      <c r="N164" s="58">
        <v>5</v>
      </c>
      <c r="O164" s="59" t="s">
        <v>125</v>
      </c>
      <c r="P164" s="80" t="s">
        <v>509</v>
      </c>
      <c r="Q164" s="47" t="s">
        <v>510</v>
      </c>
      <c r="R164" s="50" t="s">
        <v>147</v>
      </c>
      <c r="S164" s="50">
        <v>1</v>
      </c>
      <c r="T164" s="50">
        <v>0</v>
      </c>
      <c r="U164" s="50">
        <v>1</v>
      </c>
      <c r="V164" s="50">
        <v>0</v>
      </c>
      <c r="W164" s="2"/>
      <c r="X164" s="89" t="s">
        <v>193</v>
      </c>
      <c r="Y164" s="50" t="s">
        <v>78</v>
      </c>
      <c r="Z164" s="50" t="s">
        <v>608</v>
      </c>
      <c r="AA164" s="50"/>
      <c r="AB164" s="48" t="str">
        <f t="shared" si="6"/>
        <v>Unique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 ht="15">
      <c r="A165" s="39" t="str">
        <f t="shared" si="5"/>
        <v>72_1_210621_Gie_p_eu.co</v>
      </c>
      <c r="B165" s="149">
        <v>49.783180000000002</v>
      </c>
      <c r="C165" s="149">
        <v>6.4805820000000001</v>
      </c>
      <c r="D165" s="150">
        <v>72</v>
      </c>
      <c r="E165" s="151">
        <v>1</v>
      </c>
      <c r="F165" s="150">
        <v>140621</v>
      </c>
      <c r="G165" s="151">
        <v>210621</v>
      </c>
      <c r="H165" s="150">
        <v>2021</v>
      </c>
      <c r="I165" s="42" t="e">
        <f t="array" aca="1" ref="I165" ca="1">_xludf.XLOOKUP(#REF!,'Feuille 16'!A:A,'Feuille 16'!B:B)</f>
        <v>#NAME?</v>
      </c>
      <c r="J165" s="152" t="s">
        <v>199</v>
      </c>
      <c r="K165" s="153" t="s">
        <v>200</v>
      </c>
      <c r="L165" s="152" t="s">
        <v>91</v>
      </c>
      <c r="M165" s="153" t="s">
        <v>168</v>
      </c>
      <c r="N165" s="151">
        <v>1</v>
      </c>
      <c r="O165" s="153"/>
      <c r="P165" s="80" t="s">
        <v>548</v>
      </c>
      <c r="Q165" s="50" t="s">
        <v>549</v>
      </c>
      <c r="R165" s="50" t="s">
        <v>147</v>
      </c>
      <c r="S165" s="50">
        <v>1</v>
      </c>
      <c r="T165" s="50">
        <v>0</v>
      </c>
      <c r="U165" s="50">
        <v>1</v>
      </c>
      <c r="V165" s="50">
        <v>0</v>
      </c>
      <c r="W165" s="92"/>
      <c r="X165" s="89" t="s">
        <v>193</v>
      </c>
      <c r="Y165" s="50" t="s">
        <v>78</v>
      </c>
      <c r="Z165" s="94" t="s">
        <v>609</v>
      </c>
      <c r="AA165" s="92"/>
      <c r="AB165" s="48" t="str">
        <f t="shared" si="6"/>
        <v>Unique</v>
      </c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</row>
    <row r="166" spans="1:50" ht="15">
      <c r="A166" s="39" t="str">
        <f t="shared" si="5"/>
        <v>114_1_230821_Aes_p_sp.sc</v>
      </c>
      <c r="B166" s="66">
        <v>49.542140000000003</v>
      </c>
      <c r="C166" s="66">
        <v>5.969157</v>
      </c>
      <c r="D166" s="57">
        <v>114</v>
      </c>
      <c r="E166" s="58">
        <v>1</v>
      </c>
      <c r="F166" s="57">
        <v>160821</v>
      </c>
      <c r="G166" s="58">
        <v>230821</v>
      </c>
      <c r="H166" s="57">
        <v>2021</v>
      </c>
      <c r="I166" s="42" t="e">
        <f t="array" aca="1" ref="I166" ca="1">_xludf.XLOOKUP(#REF!,'Feuille 16'!A:A,'Feuille 16'!B:B)</f>
        <v>#NAME?</v>
      </c>
      <c r="J166" s="60" t="s">
        <v>502</v>
      </c>
      <c r="K166" s="59" t="s">
        <v>503</v>
      </c>
      <c r="L166" s="60" t="s">
        <v>91</v>
      </c>
      <c r="M166" s="59" t="s">
        <v>137</v>
      </c>
      <c r="N166" s="60" t="s">
        <v>610</v>
      </c>
      <c r="O166" s="59" t="s">
        <v>611</v>
      </c>
      <c r="P166" s="80" t="s">
        <v>509</v>
      </c>
      <c r="Q166" s="47" t="s">
        <v>510</v>
      </c>
      <c r="R166" s="50" t="s">
        <v>147</v>
      </c>
      <c r="S166" s="50">
        <v>4</v>
      </c>
      <c r="T166" s="50">
        <v>2</v>
      </c>
      <c r="U166" s="50">
        <v>2</v>
      </c>
      <c r="V166" s="50">
        <v>0</v>
      </c>
      <c r="W166" s="2"/>
      <c r="X166" s="89" t="s">
        <v>193</v>
      </c>
      <c r="Y166" s="50" t="s">
        <v>78</v>
      </c>
      <c r="Z166" s="50" t="s">
        <v>612</v>
      </c>
      <c r="AA166" s="50"/>
      <c r="AB166" s="48" t="str">
        <f t="shared" si="6"/>
        <v>Unique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ht="15">
      <c r="A167" s="39" t="str">
        <f t="shared" si="5"/>
        <v>114_1_230821_Aes_p_he.tr</v>
      </c>
      <c r="B167" s="66">
        <v>49.542140000000003</v>
      </c>
      <c r="C167" s="66">
        <v>5.969157</v>
      </c>
      <c r="D167" s="57">
        <v>114</v>
      </c>
      <c r="E167" s="58">
        <v>1</v>
      </c>
      <c r="F167" s="57">
        <v>160821</v>
      </c>
      <c r="G167" s="58">
        <v>230821</v>
      </c>
      <c r="H167" s="57">
        <v>2021</v>
      </c>
      <c r="I167" s="42" t="e">
        <f t="array" aca="1" ref="I167" ca="1">_xludf.XLOOKUP(#REF!,'Feuille 16'!A:A,'Feuille 16'!B:B)</f>
        <v>#NAME?</v>
      </c>
      <c r="J167" s="60" t="s">
        <v>502</v>
      </c>
      <c r="K167" s="59" t="s">
        <v>503</v>
      </c>
      <c r="L167" s="60" t="s">
        <v>91</v>
      </c>
      <c r="M167" s="59" t="s">
        <v>137</v>
      </c>
      <c r="N167" s="60" t="s">
        <v>610</v>
      </c>
      <c r="O167" s="59" t="s">
        <v>611</v>
      </c>
      <c r="P167" s="73" t="s">
        <v>498</v>
      </c>
      <c r="Q167" s="47" t="s">
        <v>499</v>
      </c>
      <c r="R167" s="50" t="s">
        <v>147</v>
      </c>
      <c r="S167" s="50">
        <v>3</v>
      </c>
      <c r="T167" s="50">
        <v>1</v>
      </c>
      <c r="U167" s="50">
        <v>2</v>
      </c>
      <c r="V167" s="50">
        <v>0</v>
      </c>
      <c r="W167" s="2"/>
      <c r="X167" s="89" t="s">
        <v>193</v>
      </c>
      <c r="Y167" s="50" t="s">
        <v>78</v>
      </c>
      <c r="Z167" s="50" t="s">
        <v>613</v>
      </c>
      <c r="AA167" s="50"/>
      <c r="AB167" s="48" t="str">
        <f t="shared" si="6"/>
        <v>Unique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 ht="15">
      <c r="A168" s="39" t="str">
        <f t="shared" si="5"/>
        <v>114_1_230821_Aes_p_he.pe</v>
      </c>
      <c r="B168" s="66">
        <v>49.542140000000003</v>
      </c>
      <c r="C168" s="66">
        <v>5.969157</v>
      </c>
      <c r="D168" s="57">
        <v>114</v>
      </c>
      <c r="E168" s="58">
        <v>1</v>
      </c>
      <c r="F168" s="57">
        <v>160821</v>
      </c>
      <c r="G168" s="58">
        <v>230821</v>
      </c>
      <c r="H168" s="57">
        <v>2021</v>
      </c>
      <c r="I168" s="42" t="e">
        <f t="array" aca="1" ref="I168" ca="1">_xludf.XLOOKUP(#REF!,'Feuille 16'!A:A,'Feuille 16'!B:B)</f>
        <v>#NAME?</v>
      </c>
      <c r="J168" s="60" t="s">
        <v>502</v>
      </c>
      <c r="K168" s="59" t="s">
        <v>503</v>
      </c>
      <c r="L168" s="60" t="s">
        <v>91</v>
      </c>
      <c r="M168" s="59" t="s">
        <v>137</v>
      </c>
      <c r="N168" s="60" t="s">
        <v>610</v>
      </c>
      <c r="O168" s="59" t="s">
        <v>611</v>
      </c>
      <c r="P168" s="80" t="s">
        <v>543</v>
      </c>
      <c r="Q168" s="47" t="s">
        <v>544</v>
      </c>
      <c r="R168" s="50" t="s">
        <v>147</v>
      </c>
      <c r="S168" s="50">
        <v>1</v>
      </c>
      <c r="T168" s="50">
        <v>1</v>
      </c>
      <c r="U168" s="50">
        <v>0</v>
      </c>
      <c r="V168" s="50">
        <v>0</v>
      </c>
      <c r="W168" s="2"/>
      <c r="X168" s="89" t="s">
        <v>193</v>
      </c>
      <c r="Y168" s="50" t="s">
        <v>78</v>
      </c>
      <c r="Z168" s="50" t="s">
        <v>614</v>
      </c>
      <c r="AA168" s="50"/>
      <c r="AB168" s="48" t="str">
        <f t="shared" si="6"/>
        <v>Unique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 ht="15">
      <c r="A169" s="39" t="str">
        <f t="shared" si="5"/>
        <v>114_1_230821_Aes_p_me.me</v>
      </c>
      <c r="B169" s="66">
        <v>49.542140000000003</v>
      </c>
      <c r="C169" s="66">
        <v>5.969157</v>
      </c>
      <c r="D169" s="57">
        <v>114</v>
      </c>
      <c r="E169" s="58">
        <v>1</v>
      </c>
      <c r="F169" s="57">
        <v>160821</v>
      </c>
      <c r="G169" s="58">
        <v>230821</v>
      </c>
      <c r="H169" s="57">
        <v>2021</v>
      </c>
      <c r="I169" s="42" t="e">
        <f t="array" aca="1" ref="I169" ca="1">_xludf.XLOOKUP(#REF!,'Feuille 16'!A:A,'Feuille 16'!B:B)</f>
        <v>#NAME?</v>
      </c>
      <c r="J169" s="60" t="s">
        <v>502</v>
      </c>
      <c r="K169" s="59" t="s">
        <v>503</v>
      </c>
      <c r="L169" s="60" t="s">
        <v>91</v>
      </c>
      <c r="M169" s="59" t="s">
        <v>137</v>
      </c>
      <c r="N169" s="60" t="s">
        <v>610</v>
      </c>
      <c r="O169" s="59" t="s">
        <v>611</v>
      </c>
      <c r="P169" s="80" t="s">
        <v>569</v>
      </c>
      <c r="Q169" s="50" t="s">
        <v>570</v>
      </c>
      <c r="R169" s="50" t="s">
        <v>147</v>
      </c>
      <c r="S169" s="50">
        <v>5</v>
      </c>
      <c r="T169" s="50">
        <v>2</v>
      </c>
      <c r="U169" s="50">
        <v>3</v>
      </c>
      <c r="V169" s="50">
        <v>0</v>
      </c>
      <c r="W169" s="2"/>
      <c r="X169" s="89" t="s">
        <v>193</v>
      </c>
      <c r="Y169" s="50" t="s">
        <v>78</v>
      </c>
      <c r="Z169" s="50" t="s">
        <v>615</v>
      </c>
      <c r="AA169" s="2"/>
      <c r="AB169" s="48" t="str">
        <f t="shared" si="6"/>
        <v>Unique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ht="15">
      <c r="A170" s="39" t="str">
        <f t="shared" si="5"/>
        <v>114_1_230821_Aes_p_er.te</v>
      </c>
      <c r="B170" s="66">
        <v>49.542140000000003</v>
      </c>
      <c r="C170" s="66">
        <v>5.969157</v>
      </c>
      <c r="D170" s="57">
        <v>114</v>
      </c>
      <c r="E170" s="58">
        <v>1</v>
      </c>
      <c r="F170" s="57">
        <v>160821</v>
      </c>
      <c r="G170" s="58">
        <v>230821</v>
      </c>
      <c r="H170" s="57">
        <v>2021</v>
      </c>
      <c r="I170" s="42" t="e">
        <f t="array" aca="1" ref="I170" ca="1">_xludf.XLOOKUP(#REF!,'Feuille 16'!A:A,'Feuille 16'!B:B)</f>
        <v>#NAME?</v>
      </c>
      <c r="J170" s="60" t="s">
        <v>502</v>
      </c>
      <c r="K170" s="59" t="s">
        <v>503</v>
      </c>
      <c r="L170" s="60" t="s">
        <v>91</v>
      </c>
      <c r="M170" s="59" t="s">
        <v>137</v>
      </c>
      <c r="N170" s="60" t="s">
        <v>610</v>
      </c>
      <c r="O170" s="59" t="s">
        <v>611</v>
      </c>
      <c r="P170" s="97" t="s">
        <v>521</v>
      </c>
      <c r="Q170" s="50" t="s">
        <v>522</v>
      </c>
      <c r="R170" s="50" t="s">
        <v>147</v>
      </c>
      <c r="S170" s="50">
        <v>1</v>
      </c>
      <c r="T170" s="50">
        <v>0</v>
      </c>
      <c r="U170" s="50">
        <v>1</v>
      </c>
      <c r="V170" s="50">
        <v>0</v>
      </c>
      <c r="W170" s="2"/>
      <c r="X170" s="89" t="s">
        <v>193</v>
      </c>
      <c r="Y170" s="50" t="s">
        <v>78</v>
      </c>
      <c r="Z170" s="50" t="s">
        <v>616</v>
      </c>
      <c r="AA170" s="50"/>
      <c r="AB170" s="48" t="str">
        <f t="shared" si="6"/>
        <v>Unique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 ht="15">
      <c r="A171" s="39" t="str">
        <f t="shared" si="5"/>
        <v>114_1_230821_Aes_p_an.co</v>
      </c>
      <c r="B171" s="66">
        <v>49.542140000000003</v>
      </c>
      <c r="C171" s="66">
        <v>5.969157</v>
      </c>
      <c r="D171" s="57">
        <v>114</v>
      </c>
      <c r="E171" s="58">
        <v>1</v>
      </c>
      <c r="F171" s="57">
        <v>160821</v>
      </c>
      <c r="G171" s="58">
        <v>230821</v>
      </c>
      <c r="H171" s="57">
        <v>2021</v>
      </c>
      <c r="I171" s="42" t="e">
        <f t="array" aca="1" ref="I171" ca="1">_xludf.XLOOKUP(#REF!,'Feuille 16'!A:A,'Feuille 16'!B:B)</f>
        <v>#NAME?</v>
      </c>
      <c r="J171" s="60" t="s">
        <v>502</v>
      </c>
      <c r="K171" s="59" t="s">
        <v>503</v>
      </c>
      <c r="L171" s="60" t="s">
        <v>91</v>
      </c>
      <c r="M171" s="59" t="s">
        <v>137</v>
      </c>
      <c r="N171" s="60" t="s">
        <v>610</v>
      </c>
      <c r="O171" s="59" t="s">
        <v>611</v>
      </c>
      <c r="P171" s="80" t="s">
        <v>594</v>
      </c>
      <c r="Q171" s="50" t="s">
        <v>595</v>
      </c>
      <c r="R171" s="50" t="s">
        <v>147</v>
      </c>
      <c r="S171" s="50">
        <v>1</v>
      </c>
      <c r="T171" s="50">
        <v>0</v>
      </c>
      <c r="U171" s="50">
        <v>1</v>
      </c>
      <c r="V171" s="50">
        <v>0</v>
      </c>
      <c r="W171" s="2"/>
      <c r="X171" s="89" t="s">
        <v>193</v>
      </c>
      <c r="Y171" s="50" t="s">
        <v>78</v>
      </c>
      <c r="Z171" s="2"/>
      <c r="AA171" s="2"/>
      <c r="AB171" s="48" t="str">
        <f t="shared" si="6"/>
        <v>Unique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 ht="15">
      <c r="A172" s="39" t="str">
        <f t="shared" si="5"/>
        <v>114_1_230821_Aes_p_fe.cu</v>
      </c>
      <c r="B172" s="66">
        <v>49.542140000000003</v>
      </c>
      <c r="C172" s="66">
        <v>5.969157</v>
      </c>
      <c r="D172" s="57">
        <v>114</v>
      </c>
      <c r="E172" s="58">
        <v>1</v>
      </c>
      <c r="F172" s="57">
        <v>160821</v>
      </c>
      <c r="G172" s="58">
        <v>230821</v>
      </c>
      <c r="H172" s="57">
        <v>2021</v>
      </c>
      <c r="I172" s="42" t="e">
        <f t="array" aca="1" ref="I172" ca="1">_xludf.XLOOKUP(#REF!,'Feuille 16'!A:A,'Feuille 16'!B:B)</f>
        <v>#NAME?</v>
      </c>
      <c r="J172" s="60" t="s">
        <v>502</v>
      </c>
      <c r="K172" s="59" t="s">
        <v>503</v>
      </c>
      <c r="L172" s="60" t="s">
        <v>91</v>
      </c>
      <c r="M172" s="59" t="s">
        <v>137</v>
      </c>
      <c r="N172" s="60" t="s">
        <v>610</v>
      </c>
      <c r="O172" s="59" t="s">
        <v>611</v>
      </c>
      <c r="P172" s="80" t="s">
        <v>536</v>
      </c>
      <c r="Q172" s="50" t="s">
        <v>537</v>
      </c>
      <c r="R172" s="50" t="s">
        <v>147</v>
      </c>
      <c r="S172" s="50">
        <v>3</v>
      </c>
      <c r="T172" s="50">
        <v>1</v>
      </c>
      <c r="U172" s="50">
        <v>2</v>
      </c>
      <c r="V172" s="50">
        <v>0</v>
      </c>
      <c r="W172" s="2"/>
      <c r="X172" s="89" t="s">
        <v>193</v>
      </c>
      <c r="Y172" s="50" t="s">
        <v>78</v>
      </c>
      <c r="Z172" s="50" t="s">
        <v>617</v>
      </c>
      <c r="AA172" s="50"/>
      <c r="AB172" s="48" t="str">
        <f t="shared" si="6"/>
        <v>Unique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 ht="12.75">
      <c r="A173" s="39" t="str">
        <f t="shared" si="5"/>
        <v>95_1_240821_Sch_p_he.tr</v>
      </c>
      <c r="B173" s="57" t="s">
        <v>187</v>
      </c>
      <c r="C173" s="57" t="s">
        <v>188</v>
      </c>
      <c r="D173" s="57">
        <v>95</v>
      </c>
      <c r="E173" s="58">
        <v>1</v>
      </c>
      <c r="F173" s="57">
        <v>160821</v>
      </c>
      <c r="G173" s="58">
        <v>240821</v>
      </c>
      <c r="H173" s="57">
        <v>2021</v>
      </c>
      <c r="I173" s="42" t="e">
        <f t="array" aca="1" ref="I173" ca="1">_xludf.XLOOKUP(#REF!,'Feuille 16'!A:A,'Feuille 16'!B:B)</f>
        <v>#NAME?</v>
      </c>
      <c r="J173" s="60" t="s">
        <v>189</v>
      </c>
      <c r="K173" s="59" t="s">
        <v>190</v>
      </c>
      <c r="L173" s="60" t="s">
        <v>91</v>
      </c>
      <c r="M173" s="59" t="s">
        <v>191</v>
      </c>
      <c r="N173" s="58">
        <v>9</v>
      </c>
      <c r="O173" s="95" t="s">
        <v>192</v>
      </c>
      <c r="P173" s="73" t="s">
        <v>498</v>
      </c>
      <c r="Q173" s="47" t="s">
        <v>499</v>
      </c>
      <c r="R173" s="50" t="s">
        <v>147</v>
      </c>
      <c r="S173" s="50">
        <v>1</v>
      </c>
      <c r="T173" s="50">
        <v>1</v>
      </c>
      <c r="U173" s="50">
        <v>0</v>
      </c>
      <c r="V173" s="50">
        <v>0</v>
      </c>
      <c r="W173" s="2"/>
      <c r="X173" s="89" t="s">
        <v>193</v>
      </c>
      <c r="Y173" s="50" t="s">
        <v>78</v>
      </c>
      <c r="Z173" s="50" t="s">
        <v>618</v>
      </c>
      <c r="AA173" s="50"/>
      <c r="AB173" s="48" t="str">
        <f t="shared" si="6"/>
        <v>Unique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ht="12.75">
      <c r="A174" s="39" t="str">
        <f t="shared" si="5"/>
        <v>95_1_240821_Sch_p_eu.co</v>
      </c>
      <c r="B174" s="57" t="s">
        <v>187</v>
      </c>
      <c r="C174" s="57" t="s">
        <v>188</v>
      </c>
      <c r="D174" s="57">
        <v>95</v>
      </c>
      <c r="E174" s="58">
        <v>1</v>
      </c>
      <c r="F174" s="57">
        <v>160821</v>
      </c>
      <c r="G174" s="58">
        <v>240821</v>
      </c>
      <c r="H174" s="57">
        <v>2021</v>
      </c>
      <c r="I174" s="42" t="e">
        <f t="array" aca="1" ref="I174" ca="1">_xludf.XLOOKUP(#REF!,'Feuille 16'!A:A,'Feuille 16'!B:B)</f>
        <v>#NAME?</v>
      </c>
      <c r="J174" s="60" t="s">
        <v>189</v>
      </c>
      <c r="K174" s="59" t="s">
        <v>190</v>
      </c>
      <c r="L174" s="60" t="s">
        <v>91</v>
      </c>
      <c r="M174" s="59" t="s">
        <v>191</v>
      </c>
      <c r="N174" s="58">
        <v>9</v>
      </c>
      <c r="O174" s="95" t="s">
        <v>192</v>
      </c>
      <c r="P174" s="80" t="s">
        <v>548</v>
      </c>
      <c r="Q174" s="50" t="s">
        <v>549</v>
      </c>
      <c r="R174" s="50" t="s">
        <v>147</v>
      </c>
      <c r="S174" s="50">
        <v>2</v>
      </c>
      <c r="T174" s="50">
        <v>2</v>
      </c>
      <c r="U174" s="50">
        <v>0</v>
      </c>
      <c r="V174" s="50">
        <v>0</v>
      </c>
      <c r="W174" s="2"/>
      <c r="X174" s="89" t="s">
        <v>193</v>
      </c>
      <c r="Y174" s="50" t="s">
        <v>78</v>
      </c>
      <c r="Z174" s="50" t="s">
        <v>619</v>
      </c>
      <c r="AA174" s="2"/>
      <c r="AB174" s="48" t="str">
        <f t="shared" si="6"/>
        <v>Unique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 ht="12.75">
      <c r="A175" s="39" t="str">
        <f t="shared" si="5"/>
        <v>95_1_240821_Sch_p_sp.sc</v>
      </c>
      <c r="B175" s="57" t="s">
        <v>187</v>
      </c>
      <c r="C175" s="57" t="s">
        <v>188</v>
      </c>
      <c r="D175" s="57">
        <v>95</v>
      </c>
      <c r="E175" s="58">
        <v>1</v>
      </c>
      <c r="F175" s="57">
        <v>160821</v>
      </c>
      <c r="G175" s="58">
        <v>240821</v>
      </c>
      <c r="H175" s="57">
        <v>2021</v>
      </c>
      <c r="I175" s="42" t="e">
        <f t="array" aca="1" ref="I175" ca="1">_xludf.XLOOKUP(#REF!,'Feuille 16'!A:A,'Feuille 16'!B:B)</f>
        <v>#NAME?</v>
      </c>
      <c r="J175" s="60" t="s">
        <v>189</v>
      </c>
      <c r="K175" s="59" t="s">
        <v>190</v>
      </c>
      <c r="L175" s="60" t="s">
        <v>91</v>
      </c>
      <c r="M175" s="59" t="s">
        <v>191</v>
      </c>
      <c r="N175" s="58">
        <v>9</v>
      </c>
      <c r="O175" s="95" t="s">
        <v>192</v>
      </c>
      <c r="P175" s="80" t="s">
        <v>509</v>
      </c>
      <c r="Q175" s="47" t="s">
        <v>510</v>
      </c>
      <c r="R175" s="50" t="s">
        <v>147</v>
      </c>
      <c r="S175" s="50">
        <v>1</v>
      </c>
      <c r="T175" s="50">
        <v>1</v>
      </c>
      <c r="U175" s="50">
        <v>0</v>
      </c>
      <c r="V175" s="50">
        <v>0</v>
      </c>
      <c r="W175" s="2"/>
      <c r="X175" s="89" t="s">
        <v>193</v>
      </c>
      <c r="Y175" s="50" t="s">
        <v>78</v>
      </c>
      <c r="Z175" s="50" t="s">
        <v>620</v>
      </c>
      <c r="AA175" s="50"/>
      <c r="AB175" s="48" t="str">
        <f t="shared" si="6"/>
        <v>Unique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ht="12.75">
      <c r="A176" s="39" t="str">
        <f t="shared" si="5"/>
        <v>95_1_240821_Sch_p_er.ar</v>
      </c>
      <c r="B176" s="57" t="s">
        <v>187</v>
      </c>
      <c r="C176" s="57" t="s">
        <v>188</v>
      </c>
      <c r="D176" s="57">
        <v>95</v>
      </c>
      <c r="E176" s="58">
        <v>1</v>
      </c>
      <c r="F176" s="57">
        <v>160821</v>
      </c>
      <c r="G176" s="58">
        <v>240821</v>
      </c>
      <c r="H176" s="57">
        <v>2021</v>
      </c>
      <c r="I176" s="42" t="e">
        <f t="array" aca="1" ref="I176" ca="1">_xludf.XLOOKUP(#REF!,'Feuille 16'!A:A,'Feuille 16'!B:B)</f>
        <v>#NAME?</v>
      </c>
      <c r="J176" s="60" t="s">
        <v>189</v>
      </c>
      <c r="K176" s="59" t="s">
        <v>190</v>
      </c>
      <c r="L176" s="60" t="s">
        <v>91</v>
      </c>
      <c r="M176" s="59" t="s">
        <v>191</v>
      </c>
      <c r="N176" s="58">
        <v>9</v>
      </c>
      <c r="O176" s="95" t="s">
        <v>192</v>
      </c>
      <c r="P176" s="80" t="s">
        <v>589</v>
      </c>
      <c r="Q176" s="50" t="s">
        <v>590</v>
      </c>
      <c r="R176" s="50" t="s">
        <v>147</v>
      </c>
      <c r="S176" s="50">
        <v>1</v>
      </c>
      <c r="T176" s="50">
        <v>1</v>
      </c>
      <c r="U176" s="50">
        <v>0</v>
      </c>
      <c r="V176" s="50">
        <v>0</v>
      </c>
      <c r="W176" s="2"/>
      <c r="X176" s="89" t="s">
        <v>193</v>
      </c>
      <c r="Y176" s="50" t="s">
        <v>78</v>
      </c>
      <c r="Z176" s="50" t="s">
        <v>621</v>
      </c>
      <c r="AA176" s="50"/>
      <c r="AB176" s="48" t="str">
        <f t="shared" si="6"/>
        <v>Unique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 ht="12.75">
      <c r="A177" s="39" t="str">
        <f t="shared" si="5"/>
        <v>82_1_260821_Gra_p_fe.cu</v>
      </c>
      <c r="B177" s="59" t="s">
        <v>292</v>
      </c>
      <c r="C177" s="59" t="s">
        <v>293</v>
      </c>
      <c r="D177" s="57">
        <v>82</v>
      </c>
      <c r="E177" s="58">
        <v>1</v>
      </c>
      <c r="F177" s="57">
        <v>180821</v>
      </c>
      <c r="G177" s="58">
        <v>260821</v>
      </c>
      <c r="H177" s="57">
        <v>2021</v>
      </c>
      <c r="I177" s="42" t="e">
        <f t="array" aca="1" ref="I177" ca="1">_xludf.XLOOKUP(#REF!,'Feuille 16'!A:A,'Feuille 16'!B:B)</f>
        <v>#NAME?</v>
      </c>
      <c r="J177" s="60" t="s">
        <v>294</v>
      </c>
      <c r="K177" s="59" t="s">
        <v>295</v>
      </c>
      <c r="L177" s="60" t="s">
        <v>91</v>
      </c>
      <c r="M177" s="59" t="s">
        <v>75</v>
      </c>
      <c r="N177" s="58">
        <v>1</v>
      </c>
      <c r="O177" s="100" t="s">
        <v>622</v>
      </c>
      <c r="P177" s="80" t="s">
        <v>536</v>
      </c>
      <c r="Q177" s="50" t="s">
        <v>537</v>
      </c>
      <c r="R177" s="50" t="s">
        <v>147</v>
      </c>
      <c r="S177" s="50">
        <v>1</v>
      </c>
      <c r="T177" s="50">
        <v>0</v>
      </c>
      <c r="U177" s="50">
        <v>1</v>
      </c>
      <c r="V177" s="50">
        <v>0</v>
      </c>
      <c r="W177" s="2"/>
      <c r="X177" s="89" t="s">
        <v>193</v>
      </c>
      <c r="Y177" s="50" t="s">
        <v>78</v>
      </c>
      <c r="Z177" s="50" t="s">
        <v>623</v>
      </c>
      <c r="AA177" s="50"/>
      <c r="AB177" s="48" t="str">
        <f t="shared" si="6"/>
        <v>Unique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 ht="15">
      <c r="A178" s="39" t="str">
        <f t="shared" si="5"/>
        <v>74_1_060921_Obe_p_he.tr</v>
      </c>
      <c r="B178" s="66" t="s">
        <v>624</v>
      </c>
      <c r="C178" s="66" t="s">
        <v>625</v>
      </c>
      <c r="D178" s="57">
        <v>74</v>
      </c>
      <c r="E178" s="58">
        <v>1</v>
      </c>
      <c r="F178" s="57">
        <v>300821</v>
      </c>
      <c r="G178" s="88" t="s">
        <v>122</v>
      </c>
      <c r="H178" s="57">
        <v>2021</v>
      </c>
      <c r="I178" s="42" t="e">
        <f t="array" aca="1" ref="I178" ca="1">_xludf.XLOOKUP(#REF!,'Feuille 16'!A:A,'Feuille 16'!B:B)</f>
        <v>#NAME?</v>
      </c>
      <c r="J178" s="60" t="s">
        <v>626</v>
      </c>
      <c r="K178" s="59" t="s">
        <v>627</v>
      </c>
      <c r="L178" s="60" t="s">
        <v>91</v>
      </c>
      <c r="M178" s="59"/>
      <c r="N178" s="58">
        <v>8</v>
      </c>
      <c r="O178" s="59"/>
      <c r="P178" s="73" t="s">
        <v>498</v>
      </c>
      <c r="Q178" s="47" t="s">
        <v>499</v>
      </c>
      <c r="R178" s="50" t="s">
        <v>147</v>
      </c>
      <c r="S178" s="50">
        <v>1</v>
      </c>
      <c r="T178" s="50">
        <v>1</v>
      </c>
      <c r="U178" s="50">
        <v>0</v>
      </c>
      <c r="V178" s="50">
        <v>0</v>
      </c>
      <c r="W178" s="2"/>
      <c r="X178" s="96" t="s">
        <v>193</v>
      </c>
      <c r="Y178" s="2" t="s">
        <v>78</v>
      </c>
      <c r="Z178" s="50" t="s">
        <v>628</v>
      </c>
      <c r="AA178" s="50"/>
      <c r="AB178" s="48" t="str">
        <f t="shared" si="6"/>
        <v>Unique</v>
      </c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 ht="15">
      <c r="A179" s="39" t="str">
        <f t="shared" si="5"/>
        <v>74_1_060921_Obe_p_sp.sc</v>
      </c>
      <c r="B179" s="66" t="s">
        <v>624</v>
      </c>
      <c r="C179" s="66" t="s">
        <v>625</v>
      </c>
      <c r="D179" s="57">
        <v>74</v>
      </c>
      <c r="E179" s="58">
        <v>1</v>
      </c>
      <c r="F179" s="57">
        <v>300821</v>
      </c>
      <c r="G179" s="88" t="s">
        <v>122</v>
      </c>
      <c r="H179" s="57">
        <v>2021</v>
      </c>
      <c r="I179" s="42" t="e">
        <f t="array" aca="1" ref="I179" ca="1">_xludf.XLOOKUP(#REF!,'Feuille 16'!A:A,'Feuille 16'!B:B)</f>
        <v>#NAME?</v>
      </c>
      <c r="J179" s="60" t="s">
        <v>626</v>
      </c>
      <c r="K179" s="59" t="s">
        <v>627</v>
      </c>
      <c r="L179" s="60" t="s">
        <v>91</v>
      </c>
      <c r="M179" s="59"/>
      <c r="N179" s="58">
        <v>8</v>
      </c>
      <c r="O179" s="59"/>
      <c r="P179" s="80" t="s">
        <v>509</v>
      </c>
      <c r="Q179" s="47" t="s">
        <v>510</v>
      </c>
      <c r="R179" s="50" t="s">
        <v>147</v>
      </c>
      <c r="S179" s="50">
        <v>2</v>
      </c>
      <c r="T179" s="50">
        <v>2</v>
      </c>
      <c r="U179" s="50">
        <v>0</v>
      </c>
      <c r="V179" s="50">
        <v>0</v>
      </c>
      <c r="W179" s="2"/>
      <c r="X179" s="96" t="s">
        <v>193</v>
      </c>
      <c r="Y179" s="2" t="s">
        <v>78</v>
      </c>
      <c r="Z179" s="50" t="s">
        <v>629</v>
      </c>
      <c r="AA179" s="50"/>
      <c r="AB179" s="48" t="str">
        <f t="shared" si="6"/>
        <v>Unique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 ht="15">
      <c r="A180" s="39" t="str">
        <f t="shared" si="5"/>
        <v>74_1_060921_Obe_p_me.me</v>
      </c>
      <c r="B180" s="66" t="s">
        <v>624</v>
      </c>
      <c r="C180" s="66" t="s">
        <v>625</v>
      </c>
      <c r="D180" s="57">
        <v>74</v>
      </c>
      <c r="E180" s="58">
        <v>1</v>
      </c>
      <c r="F180" s="57">
        <v>300821</v>
      </c>
      <c r="G180" s="88" t="s">
        <v>122</v>
      </c>
      <c r="H180" s="57">
        <v>2021</v>
      </c>
      <c r="I180" s="42" t="e">
        <f t="array" aca="1" ref="I180" ca="1">_xludf.XLOOKUP(#REF!,'Feuille 16'!A:A,'Feuille 16'!B:B)</f>
        <v>#NAME?</v>
      </c>
      <c r="J180" s="60" t="s">
        <v>626</v>
      </c>
      <c r="K180" s="59" t="s">
        <v>627</v>
      </c>
      <c r="L180" s="60" t="s">
        <v>91</v>
      </c>
      <c r="M180" s="59"/>
      <c r="N180" s="58">
        <v>8</v>
      </c>
      <c r="O180" s="2"/>
      <c r="P180" s="80" t="s">
        <v>569</v>
      </c>
      <c r="Q180" s="50" t="s">
        <v>570</v>
      </c>
      <c r="R180" s="50" t="s">
        <v>147</v>
      </c>
      <c r="S180" s="50">
        <v>2</v>
      </c>
      <c r="T180" s="50">
        <v>2</v>
      </c>
      <c r="U180" s="50">
        <v>0</v>
      </c>
      <c r="V180" s="50">
        <v>0</v>
      </c>
      <c r="W180" s="2"/>
      <c r="X180" s="96" t="s">
        <v>193</v>
      </c>
      <c r="Y180" s="2" t="s">
        <v>78</v>
      </c>
      <c r="Z180" s="50" t="s">
        <v>630</v>
      </c>
      <c r="AA180" s="2"/>
      <c r="AB180" s="48" t="str">
        <f t="shared" si="6"/>
        <v>Unique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 ht="15">
      <c r="A181" s="39" t="str">
        <f t="shared" si="5"/>
        <v>74_1_060921_Obe_p_er.ar</v>
      </c>
      <c r="B181" s="66" t="s">
        <v>624</v>
      </c>
      <c r="C181" s="66" t="s">
        <v>625</v>
      </c>
      <c r="D181" s="57">
        <v>74</v>
      </c>
      <c r="E181" s="58">
        <v>1</v>
      </c>
      <c r="F181" s="57">
        <v>300821</v>
      </c>
      <c r="G181" s="88" t="s">
        <v>122</v>
      </c>
      <c r="H181" s="57">
        <v>2021</v>
      </c>
      <c r="I181" s="42" t="e">
        <f t="array" aca="1" ref="I181" ca="1">_xludf.XLOOKUP(#REF!,'Feuille 16'!A:A,'Feuille 16'!B:B)</f>
        <v>#NAME?</v>
      </c>
      <c r="J181" s="60" t="s">
        <v>626</v>
      </c>
      <c r="K181" s="59" t="s">
        <v>627</v>
      </c>
      <c r="L181" s="60" t="s">
        <v>91</v>
      </c>
      <c r="M181" s="59"/>
      <c r="N181" s="58">
        <v>8</v>
      </c>
      <c r="O181" s="2"/>
      <c r="P181" s="80" t="s">
        <v>589</v>
      </c>
      <c r="Q181" s="50" t="s">
        <v>590</v>
      </c>
      <c r="R181" s="50" t="s">
        <v>147</v>
      </c>
      <c r="S181" s="50">
        <v>2</v>
      </c>
      <c r="T181" s="50">
        <v>1</v>
      </c>
      <c r="U181" s="50">
        <v>1</v>
      </c>
      <c r="V181" s="50">
        <v>0</v>
      </c>
      <c r="W181" s="2"/>
      <c r="X181" s="96" t="s">
        <v>193</v>
      </c>
      <c r="Y181" s="2" t="s">
        <v>78</v>
      </c>
      <c r="Z181" s="50" t="s">
        <v>631</v>
      </c>
      <c r="AA181" s="50"/>
      <c r="AB181" s="48" t="str">
        <f t="shared" si="6"/>
        <v>Unique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 ht="15">
      <c r="A182" s="39" t="str">
        <f t="shared" ref="A182:A245" si="7">D182&amp;"_"&amp;E182&amp;"_"&amp;G182&amp;"_"&amp;J182&amp;"_"&amp;P182</f>
        <v>74_1_060921_Obe_p_fe.cu</v>
      </c>
      <c r="B182" s="66" t="s">
        <v>624</v>
      </c>
      <c r="C182" s="66" t="s">
        <v>625</v>
      </c>
      <c r="D182" s="57">
        <v>74</v>
      </c>
      <c r="E182" s="58">
        <v>1</v>
      </c>
      <c r="F182" s="57">
        <v>300821</v>
      </c>
      <c r="G182" s="88" t="s">
        <v>122</v>
      </c>
      <c r="H182" s="57">
        <v>2021</v>
      </c>
      <c r="I182" s="42" t="e">
        <f t="array" aca="1" ref="I182" ca="1">_xludf.XLOOKUP(#REF!,'Feuille 16'!A:A,'Feuille 16'!B:B)</f>
        <v>#NAME?</v>
      </c>
      <c r="J182" s="60" t="s">
        <v>626</v>
      </c>
      <c r="K182" s="59" t="s">
        <v>627</v>
      </c>
      <c r="L182" s="60" t="s">
        <v>91</v>
      </c>
      <c r="M182" s="59"/>
      <c r="N182" s="58">
        <v>8</v>
      </c>
      <c r="O182" s="2"/>
      <c r="P182" s="80" t="s">
        <v>536</v>
      </c>
      <c r="Q182" s="50" t="s">
        <v>537</v>
      </c>
      <c r="R182" s="50" t="s">
        <v>147</v>
      </c>
      <c r="S182" s="50">
        <v>1</v>
      </c>
      <c r="T182" s="50">
        <v>0</v>
      </c>
      <c r="U182" s="50">
        <v>1</v>
      </c>
      <c r="V182" s="50">
        <v>0</v>
      </c>
      <c r="W182" s="2"/>
      <c r="X182" s="96" t="s">
        <v>193</v>
      </c>
      <c r="Y182" s="2" t="s">
        <v>78</v>
      </c>
      <c r="Z182" s="50" t="s">
        <v>632</v>
      </c>
      <c r="AA182" s="50"/>
      <c r="AB182" s="48" t="str">
        <f t="shared" si="6"/>
        <v>Unique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 ht="15">
      <c r="A183" s="39" t="str">
        <f t="shared" si="7"/>
        <v>99_1_250821_GCGD_p_er.te</v>
      </c>
      <c r="B183" s="66">
        <v>49.638566156233601</v>
      </c>
      <c r="C183" s="66">
        <v>6.2126921643162802</v>
      </c>
      <c r="D183" s="57">
        <v>99</v>
      </c>
      <c r="E183" s="58">
        <v>1</v>
      </c>
      <c r="F183" s="57">
        <v>190821</v>
      </c>
      <c r="G183" s="58">
        <v>250821</v>
      </c>
      <c r="H183" s="57">
        <v>2021</v>
      </c>
      <c r="I183" s="42" t="e">
        <f t="array" aca="1" ref="I183" ca="1">_xludf.XLOOKUP(#REF!,'Feuille 16'!A:A,'Feuille 16'!B:B)</f>
        <v>#NAME?</v>
      </c>
      <c r="J183" s="60" t="s">
        <v>196</v>
      </c>
      <c r="K183" s="59" t="s">
        <v>197</v>
      </c>
      <c r="L183" s="60" t="s">
        <v>91</v>
      </c>
      <c r="M183" s="59" t="s">
        <v>75</v>
      </c>
      <c r="N183" s="58">
        <v>2</v>
      </c>
      <c r="O183" s="2"/>
      <c r="P183" s="97" t="s">
        <v>521</v>
      </c>
      <c r="Q183" s="50" t="s">
        <v>522</v>
      </c>
      <c r="R183" s="50" t="s">
        <v>147</v>
      </c>
      <c r="S183" s="50">
        <v>1</v>
      </c>
      <c r="T183" s="50">
        <v>0</v>
      </c>
      <c r="U183" s="50">
        <v>1</v>
      </c>
      <c r="V183" s="50">
        <v>0</v>
      </c>
      <c r="W183" s="2"/>
      <c r="X183" s="96" t="s">
        <v>193</v>
      </c>
      <c r="Y183" s="2" t="s">
        <v>78</v>
      </c>
      <c r="Z183" s="50" t="s">
        <v>633</v>
      </c>
      <c r="AA183" s="50"/>
      <c r="AB183" s="48" t="str">
        <f t="shared" si="6"/>
        <v>Unique</v>
      </c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 ht="12.75">
      <c r="A184" s="39" t="str">
        <f t="shared" si="7"/>
        <v>1_1_070921_Hel_p_sp.sc</v>
      </c>
      <c r="B184" s="59" t="s">
        <v>259</v>
      </c>
      <c r="C184" s="59" t="s">
        <v>260</v>
      </c>
      <c r="D184" s="57">
        <v>1</v>
      </c>
      <c r="E184" s="58">
        <v>1</v>
      </c>
      <c r="F184" s="87" t="s">
        <v>173</v>
      </c>
      <c r="G184" s="88" t="s">
        <v>129</v>
      </c>
      <c r="H184" s="57">
        <v>2021</v>
      </c>
      <c r="I184" s="42" t="e">
        <f t="array" aca="1" ref="I184" ca="1">_xludf.XLOOKUP(#REF!,'Feuille 16'!A:A,'Feuille 16'!B:B)</f>
        <v>#NAME?</v>
      </c>
      <c r="J184" s="60" t="s">
        <v>261</v>
      </c>
      <c r="K184" s="59" t="s">
        <v>262</v>
      </c>
      <c r="L184" s="60" t="s">
        <v>91</v>
      </c>
      <c r="M184" s="59" t="s">
        <v>75</v>
      </c>
      <c r="N184" s="58">
        <v>7</v>
      </c>
      <c r="O184" s="2" t="s">
        <v>125</v>
      </c>
      <c r="P184" s="80" t="s">
        <v>509</v>
      </c>
      <c r="Q184" s="47" t="s">
        <v>510</v>
      </c>
      <c r="R184" s="50" t="s">
        <v>147</v>
      </c>
      <c r="S184" s="50">
        <v>1</v>
      </c>
      <c r="T184" s="50">
        <v>0</v>
      </c>
      <c r="U184" s="50">
        <v>1</v>
      </c>
      <c r="V184" s="50">
        <v>0</v>
      </c>
      <c r="W184" s="2"/>
      <c r="X184" s="96" t="s">
        <v>193</v>
      </c>
      <c r="Y184" s="2" t="s">
        <v>78</v>
      </c>
      <c r="Z184" s="50" t="s">
        <v>634</v>
      </c>
      <c r="AA184" s="50"/>
      <c r="AB184" s="48" t="str">
        <f t="shared" si="6"/>
        <v>Unique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 ht="12.75">
      <c r="A185" s="39" t="str">
        <f t="shared" si="7"/>
        <v>1_1_070921_Hel_p_he.pe</v>
      </c>
      <c r="B185" s="59" t="s">
        <v>259</v>
      </c>
      <c r="C185" s="59" t="s">
        <v>260</v>
      </c>
      <c r="D185" s="57">
        <v>1</v>
      </c>
      <c r="E185" s="58">
        <v>1</v>
      </c>
      <c r="F185" s="87" t="s">
        <v>173</v>
      </c>
      <c r="G185" s="88" t="s">
        <v>129</v>
      </c>
      <c r="H185" s="57">
        <v>2021</v>
      </c>
      <c r="I185" s="42" t="e">
        <f t="array" aca="1" ref="I185" ca="1">_xludf.XLOOKUP(#REF!,'Feuille 16'!A:A,'Feuille 16'!B:B)</f>
        <v>#NAME?</v>
      </c>
      <c r="J185" s="60" t="s">
        <v>261</v>
      </c>
      <c r="K185" s="59" t="s">
        <v>262</v>
      </c>
      <c r="L185" s="60" t="s">
        <v>91</v>
      </c>
      <c r="M185" s="59" t="s">
        <v>75</v>
      </c>
      <c r="N185" s="58">
        <v>7</v>
      </c>
      <c r="O185" s="2" t="s">
        <v>125</v>
      </c>
      <c r="P185" s="80" t="s">
        <v>543</v>
      </c>
      <c r="Q185" s="47" t="s">
        <v>544</v>
      </c>
      <c r="R185" s="50" t="s">
        <v>147</v>
      </c>
      <c r="S185" s="50">
        <v>1</v>
      </c>
      <c r="T185" s="50">
        <v>0</v>
      </c>
      <c r="U185" s="50">
        <v>1</v>
      </c>
      <c r="V185" s="50">
        <v>0</v>
      </c>
      <c r="W185" s="2"/>
      <c r="X185" s="96" t="s">
        <v>193</v>
      </c>
      <c r="Y185" s="2" t="s">
        <v>78</v>
      </c>
      <c r="Z185" s="50" t="s">
        <v>635</v>
      </c>
      <c r="AA185" s="50"/>
      <c r="AB185" s="48" t="str">
        <f t="shared" si="6"/>
        <v>Unique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 ht="12.75">
      <c r="A186" s="39" t="str">
        <f t="shared" si="7"/>
        <v>1_1_070921_Hel_p_me.me</v>
      </c>
      <c r="B186" s="59" t="s">
        <v>259</v>
      </c>
      <c r="C186" s="59" t="s">
        <v>260</v>
      </c>
      <c r="D186" s="57">
        <v>1</v>
      </c>
      <c r="E186" s="58">
        <v>1</v>
      </c>
      <c r="F186" s="87" t="s">
        <v>173</v>
      </c>
      <c r="G186" s="88" t="s">
        <v>129</v>
      </c>
      <c r="H186" s="57">
        <v>2021</v>
      </c>
      <c r="I186" s="42" t="e">
        <f t="array" aca="1" ref="I186" ca="1">_xludf.XLOOKUP(#REF!,'Feuille 16'!A:A,'Feuille 16'!B:B)</f>
        <v>#NAME?</v>
      </c>
      <c r="J186" s="60" t="s">
        <v>261</v>
      </c>
      <c r="K186" s="59" t="s">
        <v>262</v>
      </c>
      <c r="L186" s="60" t="s">
        <v>91</v>
      </c>
      <c r="M186" s="59" t="s">
        <v>75</v>
      </c>
      <c r="N186" s="58">
        <v>7</v>
      </c>
      <c r="O186" s="2" t="s">
        <v>125</v>
      </c>
      <c r="P186" s="80" t="s">
        <v>569</v>
      </c>
      <c r="Q186" s="50" t="s">
        <v>570</v>
      </c>
      <c r="R186" s="50" t="s">
        <v>147</v>
      </c>
      <c r="S186" s="50">
        <v>1</v>
      </c>
      <c r="T186" s="50">
        <v>0</v>
      </c>
      <c r="U186" s="50">
        <v>1</v>
      </c>
      <c r="V186" s="50">
        <v>0</v>
      </c>
      <c r="W186" s="2"/>
      <c r="X186" s="96" t="s">
        <v>193</v>
      </c>
      <c r="Y186" s="2" t="s">
        <v>78</v>
      </c>
      <c r="Z186" s="50" t="s">
        <v>636</v>
      </c>
      <c r="AA186" s="2"/>
      <c r="AB186" s="48" t="str">
        <f t="shared" si="6"/>
        <v>Unique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 ht="12.75">
      <c r="A187" s="39" t="str">
        <f t="shared" si="7"/>
        <v>1_1_070921_Hel_p_er.ho</v>
      </c>
      <c r="B187" s="59" t="s">
        <v>259</v>
      </c>
      <c r="C187" s="59" t="s">
        <v>260</v>
      </c>
      <c r="D187" s="57">
        <v>1</v>
      </c>
      <c r="E187" s="58">
        <v>1</v>
      </c>
      <c r="F187" s="87" t="s">
        <v>173</v>
      </c>
      <c r="G187" s="88" t="s">
        <v>129</v>
      </c>
      <c r="H187" s="57">
        <v>2021</v>
      </c>
      <c r="I187" s="42" t="e">
        <f t="array" aca="1" ref="I187" ca="1">_xludf.XLOOKUP(#REF!,'Feuille 16'!A:A,'Feuille 16'!B:B)</f>
        <v>#NAME?</v>
      </c>
      <c r="J187" s="60" t="s">
        <v>261</v>
      </c>
      <c r="K187" s="59" t="s">
        <v>262</v>
      </c>
      <c r="L187" s="60" t="s">
        <v>91</v>
      </c>
      <c r="M187" s="59" t="s">
        <v>75</v>
      </c>
      <c r="N187" s="58">
        <v>7</v>
      </c>
      <c r="O187" s="2" t="s">
        <v>125</v>
      </c>
      <c r="P187" s="97" t="s">
        <v>601</v>
      </c>
      <c r="Q187" s="50" t="s">
        <v>602</v>
      </c>
      <c r="R187" s="50" t="s">
        <v>147</v>
      </c>
      <c r="S187" s="50">
        <v>1</v>
      </c>
      <c r="T187" s="50">
        <v>0</v>
      </c>
      <c r="U187" s="50">
        <v>1</v>
      </c>
      <c r="V187" s="50">
        <v>0</v>
      </c>
      <c r="W187" s="2"/>
      <c r="X187" s="96" t="s">
        <v>193</v>
      </c>
      <c r="Y187" s="2" t="s">
        <v>78</v>
      </c>
      <c r="Z187" s="50" t="s">
        <v>637</v>
      </c>
      <c r="AA187" s="50"/>
      <c r="AB187" s="48" t="str">
        <f t="shared" si="6"/>
        <v>Unique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 ht="12.75">
      <c r="A188" s="39" t="str">
        <f t="shared" si="7"/>
        <v>100_1_300821_Can_p_eu.co</v>
      </c>
      <c r="B188" s="59" t="s">
        <v>638</v>
      </c>
      <c r="C188" s="59" t="s">
        <v>639</v>
      </c>
      <c r="D188" s="57">
        <v>100</v>
      </c>
      <c r="E188" s="58">
        <v>1</v>
      </c>
      <c r="F188" s="57">
        <v>190821</v>
      </c>
      <c r="G188" s="58">
        <v>300821</v>
      </c>
      <c r="H188" s="57">
        <v>2021</v>
      </c>
      <c r="I188" s="42" t="e">
        <f t="array" aca="1" ref="I188" ca="1">_xludf.XLOOKUP(#REF!,'Feuille 16'!A:A,'Feuille 16'!B:B)</f>
        <v>#NAME?</v>
      </c>
      <c r="J188" s="60" t="s">
        <v>640</v>
      </c>
      <c r="K188" s="59" t="s">
        <v>641</v>
      </c>
      <c r="L188" s="60" t="s">
        <v>91</v>
      </c>
      <c r="M188" s="59" t="s">
        <v>642</v>
      </c>
      <c r="N188" s="58">
        <v>12</v>
      </c>
      <c r="O188" s="13" t="s">
        <v>643</v>
      </c>
      <c r="P188" s="80" t="s">
        <v>548</v>
      </c>
      <c r="Q188" s="50" t="s">
        <v>549</v>
      </c>
      <c r="R188" s="50" t="s">
        <v>147</v>
      </c>
      <c r="S188" s="50">
        <v>1</v>
      </c>
      <c r="T188" s="50">
        <v>1</v>
      </c>
      <c r="U188" s="50">
        <v>0</v>
      </c>
      <c r="V188" s="50">
        <v>0</v>
      </c>
      <c r="W188" s="2"/>
      <c r="X188" s="89" t="s">
        <v>202</v>
      </c>
      <c r="Y188" s="2" t="s">
        <v>78</v>
      </c>
      <c r="Z188" s="50" t="s">
        <v>644</v>
      </c>
      <c r="AA188" s="2"/>
      <c r="AB188" s="48" t="str">
        <f t="shared" si="6"/>
        <v>Unique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 ht="15">
      <c r="A189" s="39" t="str">
        <f t="shared" si="7"/>
        <v>87_1_240821_Cim_p_sp.sc</v>
      </c>
      <c r="B189" s="66">
        <v>49.671930000000003</v>
      </c>
      <c r="C189" s="66">
        <v>6.0467180000000003</v>
      </c>
      <c r="D189" s="57">
        <v>87</v>
      </c>
      <c r="E189" s="58">
        <v>1</v>
      </c>
      <c r="F189" s="57">
        <v>160821</v>
      </c>
      <c r="G189" s="58">
        <v>240821</v>
      </c>
      <c r="H189" s="57">
        <v>2021</v>
      </c>
      <c r="I189" s="42" t="e">
        <f t="array" aca="1" ref="I189" ca="1">_xludf.XLOOKUP(#REF!,'Feuille 16'!A:A,'Feuille 16'!B:B)</f>
        <v>#NAME?</v>
      </c>
      <c r="J189" s="91" t="s">
        <v>645</v>
      </c>
      <c r="K189" s="59" t="s">
        <v>646</v>
      </c>
      <c r="L189" s="60" t="s">
        <v>91</v>
      </c>
      <c r="M189" s="59" t="s">
        <v>226</v>
      </c>
      <c r="N189" s="60"/>
      <c r="O189" s="2"/>
      <c r="P189" s="80" t="s">
        <v>509</v>
      </c>
      <c r="Q189" s="47" t="s">
        <v>510</v>
      </c>
      <c r="R189" s="50" t="s">
        <v>147</v>
      </c>
      <c r="S189" s="50">
        <v>2</v>
      </c>
      <c r="T189" s="50">
        <v>2</v>
      </c>
      <c r="U189" s="50">
        <v>0</v>
      </c>
      <c r="V189" s="50">
        <v>0</v>
      </c>
      <c r="W189" s="2"/>
      <c r="X189" s="89" t="s">
        <v>202</v>
      </c>
      <c r="Y189" s="2" t="s">
        <v>78</v>
      </c>
      <c r="Z189" s="50" t="s">
        <v>647</v>
      </c>
      <c r="AA189" s="50"/>
      <c r="AB189" s="48" t="str">
        <f t="shared" si="6"/>
        <v>Unique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 ht="15">
      <c r="A190" s="39" t="str">
        <f t="shared" si="7"/>
        <v>87_1_240821_Cim_p_sy.pi</v>
      </c>
      <c r="B190" s="66">
        <v>49.671930000000003</v>
      </c>
      <c r="C190" s="66">
        <v>6.0467180000000003</v>
      </c>
      <c r="D190" s="57">
        <v>87</v>
      </c>
      <c r="E190" s="58">
        <v>1</v>
      </c>
      <c r="F190" s="57">
        <v>160821</v>
      </c>
      <c r="G190" s="58">
        <v>240821</v>
      </c>
      <c r="H190" s="57">
        <v>2021</v>
      </c>
      <c r="I190" s="42" t="e">
        <f t="array" aca="1" ref="I190" ca="1">_xludf.XLOOKUP(#REF!,'Feuille 16'!A:A,'Feuille 16'!B:B)</f>
        <v>#NAME?</v>
      </c>
      <c r="J190" s="91" t="s">
        <v>645</v>
      </c>
      <c r="K190" s="59" t="s">
        <v>646</v>
      </c>
      <c r="L190" s="60" t="s">
        <v>91</v>
      </c>
      <c r="M190" s="59" t="s">
        <v>226</v>
      </c>
      <c r="N190" s="60"/>
      <c r="O190" s="2"/>
      <c r="P190" s="54" t="s">
        <v>176</v>
      </c>
      <c r="Q190" s="47" t="s">
        <v>177</v>
      </c>
      <c r="R190" s="50" t="s">
        <v>147</v>
      </c>
      <c r="S190" s="50">
        <v>1</v>
      </c>
      <c r="T190" s="50">
        <v>0</v>
      </c>
      <c r="U190" s="50">
        <v>1</v>
      </c>
      <c r="V190" s="50">
        <v>0</v>
      </c>
      <c r="W190" s="2"/>
      <c r="X190" s="89" t="s">
        <v>202</v>
      </c>
      <c r="Y190" s="2" t="s">
        <v>78</v>
      </c>
      <c r="Z190" s="50" t="s">
        <v>648</v>
      </c>
      <c r="AA190" s="50"/>
      <c r="AB190" s="48" t="str">
        <f t="shared" si="6"/>
        <v>Unique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 ht="12.75">
      <c r="A191" s="39" t="str">
        <f t="shared" si="7"/>
        <v>46_1_060921_Dit_p_sp.sc</v>
      </c>
      <c r="B191" s="57" t="s">
        <v>649</v>
      </c>
      <c r="C191" s="57" t="s">
        <v>650</v>
      </c>
      <c r="D191" s="57">
        <v>46</v>
      </c>
      <c r="E191" s="58">
        <v>1</v>
      </c>
      <c r="F191" s="57">
        <v>310921</v>
      </c>
      <c r="G191" s="88" t="s">
        <v>122</v>
      </c>
      <c r="H191" s="57">
        <v>2021</v>
      </c>
      <c r="I191" s="42" t="e">
        <f t="array" aca="1" ref="I191" ca="1">_xludf.XLOOKUP(#REF!,'Feuille 16'!A:A,'Feuille 16'!B:B)</f>
        <v>#NAME?</v>
      </c>
      <c r="J191" s="60" t="s">
        <v>405</v>
      </c>
      <c r="K191" s="59" t="s">
        <v>406</v>
      </c>
      <c r="L191" s="60" t="s">
        <v>91</v>
      </c>
      <c r="M191" s="59"/>
      <c r="N191" s="58">
        <v>1</v>
      </c>
      <c r="O191" s="59"/>
      <c r="P191" s="80" t="s">
        <v>509</v>
      </c>
      <c r="Q191" s="47" t="s">
        <v>510</v>
      </c>
      <c r="R191" s="50" t="s">
        <v>147</v>
      </c>
      <c r="S191" s="50">
        <v>1</v>
      </c>
      <c r="T191" s="50">
        <v>0</v>
      </c>
      <c r="U191" s="50">
        <v>1</v>
      </c>
      <c r="V191" s="50">
        <v>0</v>
      </c>
      <c r="W191" s="2"/>
      <c r="X191" s="89" t="s">
        <v>202</v>
      </c>
      <c r="Y191" s="2" t="s">
        <v>78</v>
      </c>
      <c r="Z191" s="50" t="s">
        <v>651</v>
      </c>
      <c r="AA191" s="50"/>
      <c r="AB191" s="48" t="str">
        <f t="shared" si="6"/>
        <v>Unique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 ht="12.75">
      <c r="A192" s="39" t="str">
        <f t="shared" si="7"/>
        <v>96_1_240821_Tos_p_sp.sc</v>
      </c>
      <c r="B192" s="57" t="s">
        <v>204</v>
      </c>
      <c r="C192" s="57" t="s">
        <v>205</v>
      </c>
      <c r="D192" s="57">
        <v>96</v>
      </c>
      <c r="E192" s="58">
        <v>1</v>
      </c>
      <c r="F192" s="57">
        <v>160821</v>
      </c>
      <c r="G192" s="58">
        <v>240821</v>
      </c>
      <c r="H192" s="57">
        <v>2021</v>
      </c>
      <c r="I192" s="42" t="e">
        <f t="array" aca="1" ref="I192" ca="1">_xludf.XLOOKUP(#REF!,'Feuille 16'!A:A,'Feuille 16'!B:B)</f>
        <v>#NAME?</v>
      </c>
      <c r="J192" s="60" t="s">
        <v>206</v>
      </c>
      <c r="K192" s="59" t="s">
        <v>207</v>
      </c>
      <c r="L192" s="60" t="s">
        <v>91</v>
      </c>
      <c r="M192" s="59" t="s">
        <v>104</v>
      </c>
      <c r="N192" s="58">
        <v>2</v>
      </c>
      <c r="O192" s="59"/>
      <c r="P192" s="80" t="s">
        <v>509</v>
      </c>
      <c r="Q192" s="47" t="s">
        <v>510</v>
      </c>
      <c r="R192" s="50" t="s">
        <v>147</v>
      </c>
      <c r="S192" s="50">
        <v>1</v>
      </c>
      <c r="T192" s="50">
        <v>1</v>
      </c>
      <c r="U192" s="50">
        <v>0</v>
      </c>
      <c r="V192" s="50">
        <v>0</v>
      </c>
      <c r="W192" s="2"/>
      <c r="X192" s="89" t="s">
        <v>202</v>
      </c>
      <c r="Y192" s="2" t="s">
        <v>78</v>
      </c>
      <c r="Z192" s="50" t="s">
        <v>652</v>
      </c>
      <c r="AA192" s="50"/>
      <c r="AB192" s="48" t="str">
        <f t="shared" si="6"/>
        <v>Unique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 ht="15">
      <c r="A193" s="39" t="str">
        <f t="shared" si="7"/>
        <v>129_1_220622_Bag_p_er.se</v>
      </c>
      <c r="B193" s="66">
        <v>49.496839999999999</v>
      </c>
      <c r="C193" s="66">
        <v>6.3609200000000001</v>
      </c>
      <c r="D193" s="57">
        <v>129</v>
      </c>
      <c r="E193" s="58">
        <v>1</v>
      </c>
      <c r="F193" s="119"/>
      <c r="G193" s="58">
        <v>220622</v>
      </c>
      <c r="H193" s="57">
        <v>2022</v>
      </c>
      <c r="I193" s="42" t="e">
        <f t="array" aca="1" ref="I193" ca="1">_xludf.XLOOKUP(#REF!,'Feuille 16'!A:A,'Feuille 16'!B:B)</f>
        <v>#NAME?</v>
      </c>
      <c r="J193" s="91" t="s">
        <v>653</v>
      </c>
      <c r="K193" s="59" t="s">
        <v>488</v>
      </c>
      <c r="L193" s="60" t="s">
        <v>91</v>
      </c>
      <c r="M193" s="59" t="s">
        <v>226</v>
      </c>
      <c r="N193" s="58">
        <v>4</v>
      </c>
      <c r="O193" s="59"/>
      <c r="P193" s="80" t="s">
        <v>654</v>
      </c>
      <c r="Q193" s="50" t="s">
        <v>655</v>
      </c>
      <c r="R193" s="50" t="s">
        <v>147</v>
      </c>
      <c r="S193" s="50">
        <v>3</v>
      </c>
      <c r="T193" s="50">
        <v>3</v>
      </c>
      <c r="U193" s="50">
        <v>0</v>
      </c>
      <c r="V193" s="50">
        <v>0</v>
      </c>
      <c r="W193" s="2"/>
      <c r="X193" s="50">
        <v>110723</v>
      </c>
      <c r="Y193" s="2" t="s">
        <v>78</v>
      </c>
      <c r="Z193" s="50" t="s">
        <v>656</v>
      </c>
      <c r="AA193" s="50"/>
      <c r="AB193" s="48" t="str">
        <f t="shared" si="6"/>
        <v>Unique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 ht="15">
      <c r="A194" s="39" t="str">
        <f t="shared" si="7"/>
        <v>80_2_240821_Gee_p_sp.sc</v>
      </c>
      <c r="B194" s="66">
        <v>49.722009999999997</v>
      </c>
      <c r="C194" s="66">
        <v>6.2671450000000002</v>
      </c>
      <c r="D194" s="57">
        <v>80</v>
      </c>
      <c r="E194" s="58">
        <v>2</v>
      </c>
      <c r="F194" s="57">
        <v>170821</v>
      </c>
      <c r="G194" s="58">
        <v>240821</v>
      </c>
      <c r="H194" s="57">
        <v>2021</v>
      </c>
      <c r="I194" s="42" t="e">
        <f t="array" aca="1" ref="I194" ca="1">_xludf.XLOOKUP(#REF!,'Feuille 16'!A:A,'Feuille 16'!B:B)</f>
        <v>#NAME?</v>
      </c>
      <c r="J194" s="60" t="s">
        <v>371</v>
      </c>
      <c r="K194" s="59" t="s">
        <v>372</v>
      </c>
      <c r="L194" s="60" t="s">
        <v>91</v>
      </c>
      <c r="M194" s="59" t="s">
        <v>100</v>
      </c>
      <c r="N194" s="58">
        <v>1</v>
      </c>
      <c r="O194" s="59"/>
      <c r="P194" s="80" t="s">
        <v>509</v>
      </c>
      <c r="Q194" s="47" t="s">
        <v>510</v>
      </c>
      <c r="R194" s="50" t="s">
        <v>147</v>
      </c>
      <c r="S194" s="50">
        <v>1</v>
      </c>
      <c r="T194" s="50">
        <v>0</v>
      </c>
      <c r="U194" s="50">
        <v>1</v>
      </c>
      <c r="V194" s="50">
        <v>0</v>
      </c>
      <c r="W194" s="2"/>
      <c r="X194" s="50">
        <v>240723</v>
      </c>
      <c r="Y194" s="2" t="s">
        <v>78</v>
      </c>
      <c r="Z194" s="50" t="s">
        <v>657</v>
      </c>
      <c r="AA194" s="50"/>
      <c r="AB194" s="48" t="str">
        <f t="shared" ref="AB194:AB257" si="8">IF(COUNTIF(Z:Z, Z194)&gt;1, "Duplicate", "Unique")</f>
        <v>Unique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 ht="12.75">
      <c r="A195" s="39" t="str">
        <f t="shared" si="7"/>
        <v>46_1_250621_Dit_p_xa.pe</v>
      </c>
      <c r="B195" s="59" t="s">
        <v>649</v>
      </c>
      <c r="C195" s="59" t="s">
        <v>650</v>
      </c>
      <c r="D195" s="57">
        <v>46</v>
      </c>
      <c r="E195" s="58">
        <v>1</v>
      </c>
      <c r="F195" s="57">
        <v>140621</v>
      </c>
      <c r="G195" s="58">
        <v>250621</v>
      </c>
      <c r="H195" s="57">
        <v>2021</v>
      </c>
      <c r="I195" s="42" t="e">
        <f t="array" aca="1" ref="I195" ca="1">_xludf.XLOOKUP(#REF!,'Feuille 16'!A:A,'Feuille 16'!B:B)</f>
        <v>#NAME?</v>
      </c>
      <c r="J195" s="60" t="s">
        <v>405</v>
      </c>
      <c r="K195" s="59" t="s">
        <v>406</v>
      </c>
      <c r="L195" s="60" t="s">
        <v>91</v>
      </c>
      <c r="M195" s="59" t="s">
        <v>168</v>
      </c>
      <c r="N195" s="58">
        <v>1</v>
      </c>
      <c r="O195" s="59"/>
      <c r="P195" s="80" t="s">
        <v>658</v>
      </c>
      <c r="Q195" s="50" t="s">
        <v>659</v>
      </c>
      <c r="R195" s="50" t="s">
        <v>147</v>
      </c>
      <c r="S195" s="50">
        <v>1</v>
      </c>
      <c r="T195" s="50">
        <v>0</v>
      </c>
      <c r="U195" s="50">
        <v>1</v>
      </c>
      <c r="V195" s="50">
        <v>0</v>
      </c>
      <c r="W195" s="50" t="s">
        <v>660</v>
      </c>
      <c r="X195" s="50">
        <v>240723</v>
      </c>
      <c r="Y195" s="2" t="s">
        <v>78</v>
      </c>
      <c r="Z195" s="50" t="s">
        <v>661</v>
      </c>
      <c r="AA195" s="50"/>
      <c r="AB195" s="48" t="str">
        <f t="shared" si="8"/>
        <v>Unique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ht="15">
      <c r="A196" s="39" t="str">
        <f t="shared" si="7"/>
        <v>52_1_070921_udA_p_sy.pi</v>
      </c>
      <c r="B196" s="66">
        <v>49.811239999999998</v>
      </c>
      <c r="C196" s="66">
        <v>5.8140939999999999</v>
      </c>
      <c r="D196" s="57">
        <v>52</v>
      </c>
      <c r="E196" s="58">
        <v>1</v>
      </c>
      <c r="F196" s="57">
        <v>310821</v>
      </c>
      <c r="G196" s="67" t="s">
        <v>129</v>
      </c>
      <c r="H196" s="57">
        <v>2021</v>
      </c>
      <c r="I196" s="42" t="e">
        <f t="array" aca="1" ref="I196" ca="1">_xludf.XLOOKUP(#REF!,'Feuille 16'!A:A,'Feuille 16'!B:B)</f>
        <v>#NAME?</v>
      </c>
      <c r="J196" s="60" t="s">
        <v>210</v>
      </c>
      <c r="K196" s="59" t="s">
        <v>211</v>
      </c>
      <c r="L196" s="60" t="s">
        <v>91</v>
      </c>
      <c r="M196" s="59" t="s">
        <v>100</v>
      </c>
      <c r="N196" s="58">
        <v>18</v>
      </c>
      <c r="O196" s="59"/>
      <c r="P196" s="54" t="s">
        <v>176</v>
      </c>
      <c r="Q196" s="47" t="s">
        <v>177</v>
      </c>
      <c r="R196" s="50" t="s">
        <v>147</v>
      </c>
      <c r="S196" s="50">
        <v>4</v>
      </c>
      <c r="T196" s="50">
        <v>2</v>
      </c>
      <c r="U196" s="50">
        <v>2</v>
      </c>
      <c r="V196" s="50">
        <v>0</v>
      </c>
      <c r="W196" s="2"/>
      <c r="X196" s="50">
        <v>240723</v>
      </c>
      <c r="Y196" s="2" t="s">
        <v>78</v>
      </c>
      <c r="Z196" s="50" t="s">
        <v>662</v>
      </c>
      <c r="AA196" s="50"/>
      <c r="AB196" s="48" t="str">
        <f t="shared" si="8"/>
        <v>Unique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 ht="15">
      <c r="A197" s="39" t="str">
        <f t="shared" si="7"/>
        <v>52_1_070921_udA_p_sp.sc</v>
      </c>
      <c r="B197" s="66">
        <v>49.811239999999998</v>
      </c>
      <c r="C197" s="66">
        <v>5.8140939999999999</v>
      </c>
      <c r="D197" s="57">
        <v>52</v>
      </c>
      <c r="E197" s="58">
        <v>1</v>
      </c>
      <c r="F197" s="57">
        <v>310821</v>
      </c>
      <c r="G197" s="67" t="s">
        <v>129</v>
      </c>
      <c r="H197" s="57">
        <v>2021</v>
      </c>
      <c r="I197" s="42" t="e">
        <f t="array" aca="1" ref="I197" ca="1">_xludf.XLOOKUP(#REF!,'Feuille 16'!A:A,'Feuille 16'!B:B)</f>
        <v>#NAME?</v>
      </c>
      <c r="J197" s="60" t="s">
        <v>210</v>
      </c>
      <c r="K197" s="59" t="s">
        <v>211</v>
      </c>
      <c r="L197" s="60" t="s">
        <v>91</v>
      </c>
      <c r="M197" s="59" t="s">
        <v>100</v>
      </c>
      <c r="N197" s="58">
        <v>18</v>
      </c>
      <c r="O197" s="59"/>
      <c r="P197" s="80" t="s">
        <v>509</v>
      </c>
      <c r="Q197" s="47" t="s">
        <v>510</v>
      </c>
      <c r="R197" s="50" t="s">
        <v>147</v>
      </c>
      <c r="S197" s="50">
        <v>1</v>
      </c>
      <c r="T197" s="50">
        <v>1</v>
      </c>
      <c r="U197" s="50">
        <v>0</v>
      </c>
      <c r="V197" s="50">
        <v>0</v>
      </c>
      <c r="W197" s="2"/>
      <c r="X197" s="50">
        <v>240723</v>
      </c>
      <c r="Y197" s="2" t="s">
        <v>78</v>
      </c>
      <c r="Z197" s="50" t="s">
        <v>663</v>
      </c>
      <c r="AA197" s="50"/>
      <c r="AB197" s="48" t="str">
        <f t="shared" si="8"/>
        <v>Unique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 ht="15">
      <c r="A198" s="39" t="str">
        <f t="shared" si="7"/>
        <v>52_1_070921_udA_p_he.tr</v>
      </c>
      <c r="B198" s="66">
        <v>49.811239999999998</v>
      </c>
      <c r="C198" s="66">
        <v>5.8140939999999999</v>
      </c>
      <c r="D198" s="57">
        <v>52</v>
      </c>
      <c r="E198" s="58">
        <v>1</v>
      </c>
      <c r="F198" s="57">
        <v>310821</v>
      </c>
      <c r="G198" s="67" t="s">
        <v>129</v>
      </c>
      <c r="H198" s="57">
        <v>2021</v>
      </c>
      <c r="I198" s="42" t="e">
        <f t="array" aca="1" ref="I198" ca="1">_xludf.XLOOKUP(#REF!,'Feuille 16'!A:A,'Feuille 16'!B:B)</f>
        <v>#NAME?</v>
      </c>
      <c r="J198" s="60" t="s">
        <v>210</v>
      </c>
      <c r="K198" s="59" t="s">
        <v>211</v>
      </c>
      <c r="L198" s="60" t="s">
        <v>91</v>
      </c>
      <c r="M198" s="59" t="s">
        <v>100</v>
      </c>
      <c r="N198" s="58">
        <v>18</v>
      </c>
      <c r="O198" s="59"/>
      <c r="P198" s="73" t="s">
        <v>498</v>
      </c>
      <c r="Q198" s="47" t="s">
        <v>499</v>
      </c>
      <c r="R198" s="50" t="s">
        <v>147</v>
      </c>
      <c r="S198" s="50">
        <v>2</v>
      </c>
      <c r="T198" s="50">
        <v>2</v>
      </c>
      <c r="U198" s="50">
        <v>0</v>
      </c>
      <c r="V198" s="50">
        <v>0</v>
      </c>
      <c r="W198" s="2"/>
      <c r="X198" s="50">
        <v>240723</v>
      </c>
      <c r="Y198" s="2" t="s">
        <v>78</v>
      </c>
      <c r="Z198" s="50" t="s">
        <v>664</v>
      </c>
      <c r="AA198" s="50"/>
      <c r="AB198" s="48" t="str">
        <f t="shared" si="8"/>
        <v>Unique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 ht="15">
      <c r="A199" s="39" t="str">
        <f t="shared" si="7"/>
        <v>52_1_070921_udA_p_er.ho</v>
      </c>
      <c r="B199" s="66">
        <v>49.811239999999998</v>
      </c>
      <c r="C199" s="66">
        <v>5.8140939999999999</v>
      </c>
      <c r="D199" s="57">
        <v>52</v>
      </c>
      <c r="E199" s="58">
        <v>1</v>
      </c>
      <c r="F199" s="57">
        <v>310821</v>
      </c>
      <c r="G199" s="67" t="s">
        <v>129</v>
      </c>
      <c r="H199" s="57">
        <v>2021</v>
      </c>
      <c r="I199" s="42" t="e">
        <f t="array" aca="1" ref="I199" ca="1">_xludf.XLOOKUP(#REF!,'Feuille 16'!A:A,'Feuille 16'!B:B)</f>
        <v>#NAME?</v>
      </c>
      <c r="J199" s="60" t="s">
        <v>210</v>
      </c>
      <c r="K199" s="59" t="s">
        <v>211</v>
      </c>
      <c r="L199" s="60" t="s">
        <v>91</v>
      </c>
      <c r="M199" s="59" t="s">
        <v>100</v>
      </c>
      <c r="N199" s="58">
        <v>18</v>
      </c>
      <c r="O199" s="59"/>
      <c r="P199" s="154" t="s">
        <v>601</v>
      </c>
      <c r="Q199" s="47" t="s">
        <v>602</v>
      </c>
      <c r="R199" s="50" t="s">
        <v>147</v>
      </c>
      <c r="S199" s="50">
        <v>1</v>
      </c>
      <c r="T199" s="50">
        <v>0</v>
      </c>
      <c r="U199" s="50">
        <v>1</v>
      </c>
      <c r="V199" s="50">
        <v>0</v>
      </c>
      <c r="W199" s="2"/>
      <c r="X199" s="50">
        <v>240723</v>
      </c>
      <c r="Y199" s="2" t="s">
        <v>78</v>
      </c>
      <c r="Z199" s="50" t="s">
        <v>665</v>
      </c>
      <c r="AA199" s="50"/>
      <c r="AB199" s="48" t="str">
        <f t="shared" si="8"/>
        <v>Unique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 ht="15">
      <c r="A200" s="39" t="str">
        <f t="shared" si="7"/>
        <v>52_1_070921_udA_p_er.te</v>
      </c>
      <c r="B200" s="66">
        <v>49.811239999999998</v>
      </c>
      <c r="C200" s="66">
        <v>5.8140939999999999</v>
      </c>
      <c r="D200" s="57">
        <v>52</v>
      </c>
      <c r="E200" s="58">
        <v>1</v>
      </c>
      <c r="F200" s="57">
        <v>310821</v>
      </c>
      <c r="G200" s="67" t="s">
        <v>129</v>
      </c>
      <c r="H200" s="57">
        <v>2021</v>
      </c>
      <c r="I200" s="42" t="e">
        <f t="array" aca="1" ref="I200" ca="1">_xludf.XLOOKUP(#REF!,'Feuille 16'!A:A,'Feuille 16'!B:B)</f>
        <v>#NAME?</v>
      </c>
      <c r="J200" s="60" t="s">
        <v>210</v>
      </c>
      <c r="K200" s="59" t="s">
        <v>211</v>
      </c>
      <c r="L200" s="60" t="s">
        <v>91</v>
      </c>
      <c r="M200" s="59" t="s">
        <v>100</v>
      </c>
      <c r="N200" s="58">
        <v>18</v>
      </c>
      <c r="O200" s="59"/>
      <c r="P200" s="154" t="s">
        <v>521</v>
      </c>
      <c r="Q200" s="47" t="s">
        <v>522</v>
      </c>
      <c r="R200" s="50" t="s">
        <v>147</v>
      </c>
      <c r="S200" s="50">
        <v>6</v>
      </c>
      <c r="T200" s="50">
        <v>2</v>
      </c>
      <c r="U200" s="50">
        <v>4</v>
      </c>
      <c r="V200" s="50">
        <v>0</v>
      </c>
      <c r="W200" s="2"/>
      <c r="X200" s="50">
        <v>240723</v>
      </c>
      <c r="Y200" s="2" t="s">
        <v>78</v>
      </c>
      <c r="Z200" s="50" t="s">
        <v>666</v>
      </c>
      <c r="AA200" s="50"/>
      <c r="AB200" s="48" t="str">
        <f t="shared" si="8"/>
        <v>Unique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 ht="15">
      <c r="A201" s="39" t="str">
        <f t="shared" si="7"/>
        <v>52_1_070921_udA_p_fe.cu</v>
      </c>
      <c r="B201" s="66">
        <v>49.811239999999998</v>
      </c>
      <c r="C201" s="66">
        <v>5.8140939999999999</v>
      </c>
      <c r="D201" s="57">
        <v>52</v>
      </c>
      <c r="E201" s="58">
        <v>1</v>
      </c>
      <c r="F201" s="57">
        <v>310821</v>
      </c>
      <c r="G201" s="67" t="s">
        <v>129</v>
      </c>
      <c r="H201" s="57">
        <v>2021</v>
      </c>
      <c r="I201" s="42" t="e">
        <f t="array" aca="1" ref="I201" ca="1">_xludf.XLOOKUP(#REF!,'Feuille 16'!A:A,'Feuille 16'!B:B)</f>
        <v>#NAME?</v>
      </c>
      <c r="J201" s="60" t="s">
        <v>210</v>
      </c>
      <c r="K201" s="59" t="s">
        <v>211</v>
      </c>
      <c r="L201" s="60" t="s">
        <v>91</v>
      </c>
      <c r="M201" s="59" t="s">
        <v>100</v>
      </c>
      <c r="N201" s="58">
        <v>18</v>
      </c>
      <c r="O201" s="59"/>
      <c r="P201" s="73" t="s">
        <v>536</v>
      </c>
      <c r="Q201" s="47" t="s">
        <v>537</v>
      </c>
      <c r="R201" s="50" t="s">
        <v>147</v>
      </c>
      <c r="S201" s="50">
        <v>1</v>
      </c>
      <c r="T201" s="50">
        <v>0</v>
      </c>
      <c r="U201" s="50">
        <v>1</v>
      </c>
      <c r="V201" s="50">
        <v>0</v>
      </c>
      <c r="W201" s="2"/>
      <c r="X201" s="50">
        <v>240723</v>
      </c>
      <c r="Y201" s="2" t="s">
        <v>78</v>
      </c>
      <c r="Z201" s="50" t="s">
        <v>667</v>
      </c>
      <c r="AA201" s="50"/>
      <c r="AB201" s="48" t="str">
        <f t="shared" si="8"/>
        <v>Unique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 ht="15">
      <c r="A202" s="39" t="str">
        <f t="shared" si="7"/>
        <v>52_1_070921_udA_p_me.me</v>
      </c>
      <c r="B202" s="66">
        <v>49.811239999999998</v>
      </c>
      <c r="C202" s="66">
        <v>5.8140939999999999</v>
      </c>
      <c r="D202" s="57">
        <v>52</v>
      </c>
      <c r="E202" s="58">
        <v>1</v>
      </c>
      <c r="F202" s="57">
        <v>310821</v>
      </c>
      <c r="G202" s="67" t="s">
        <v>129</v>
      </c>
      <c r="H202" s="57">
        <v>2021</v>
      </c>
      <c r="I202" s="42" t="e">
        <f t="array" aca="1" ref="I202" ca="1">_xludf.XLOOKUP(#REF!,'Feuille 16'!A:A,'Feuille 16'!B:B)</f>
        <v>#NAME?</v>
      </c>
      <c r="J202" s="60" t="s">
        <v>210</v>
      </c>
      <c r="K202" s="59" t="s">
        <v>211</v>
      </c>
      <c r="L202" s="60" t="s">
        <v>91</v>
      </c>
      <c r="M202" s="59" t="s">
        <v>100</v>
      </c>
      <c r="N202" s="58">
        <v>18</v>
      </c>
      <c r="O202" s="59"/>
      <c r="P202" s="73" t="s">
        <v>569</v>
      </c>
      <c r="Q202" s="47" t="s">
        <v>570</v>
      </c>
      <c r="R202" s="50" t="s">
        <v>147</v>
      </c>
      <c r="S202" s="50">
        <v>4</v>
      </c>
      <c r="T202" s="50">
        <v>2</v>
      </c>
      <c r="U202" s="50">
        <v>2</v>
      </c>
      <c r="V202" s="50">
        <v>0</v>
      </c>
      <c r="W202" s="2"/>
      <c r="X202" s="50">
        <v>240723</v>
      </c>
      <c r="Y202" s="2" t="s">
        <v>78</v>
      </c>
      <c r="Z202" s="50" t="s">
        <v>668</v>
      </c>
      <c r="AA202" s="2"/>
      <c r="AB202" s="48" t="str">
        <f t="shared" si="8"/>
        <v>Unique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 ht="15">
      <c r="A203" s="39" t="str">
        <f t="shared" si="7"/>
        <v>106_1_070621_Lan_p_sp.sc</v>
      </c>
      <c r="B203" s="57" t="s">
        <v>430</v>
      </c>
      <c r="C203" s="57" t="s">
        <v>431</v>
      </c>
      <c r="D203" s="57">
        <v>106</v>
      </c>
      <c r="E203" s="58">
        <v>1</v>
      </c>
      <c r="F203" s="66">
        <v>310521</v>
      </c>
      <c r="G203" s="123" t="s">
        <v>669</v>
      </c>
      <c r="H203" s="57">
        <v>2021</v>
      </c>
      <c r="I203" s="42" t="e">
        <f t="array" aca="1" ref="I203" ca="1">_xludf.XLOOKUP(#REF!,'Feuille 16'!A:A,'Feuille 16'!B:B)</f>
        <v>#NAME?</v>
      </c>
      <c r="J203" s="60" t="s">
        <v>492</v>
      </c>
      <c r="K203" s="59" t="s">
        <v>433</v>
      </c>
      <c r="L203" s="60" t="s">
        <v>91</v>
      </c>
      <c r="M203" s="59" t="s">
        <v>147</v>
      </c>
      <c r="N203" s="58">
        <v>1</v>
      </c>
      <c r="O203" s="59"/>
      <c r="P203" s="80" t="s">
        <v>509</v>
      </c>
      <c r="Q203" s="47" t="s">
        <v>510</v>
      </c>
      <c r="R203" s="50" t="s">
        <v>147</v>
      </c>
      <c r="S203" s="50">
        <v>1</v>
      </c>
      <c r="T203" s="50">
        <v>1</v>
      </c>
      <c r="U203" s="50">
        <v>0</v>
      </c>
      <c r="V203" s="50">
        <v>0</v>
      </c>
      <c r="W203" s="2"/>
      <c r="X203" s="50">
        <v>240723</v>
      </c>
      <c r="Y203" s="2" t="s">
        <v>78</v>
      </c>
      <c r="Z203" s="50" t="s">
        <v>670</v>
      </c>
      <c r="AA203" s="50"/>
      <c r="AB203" s="48" t="str">
        <f t="shared" si="8"/>
        <v>Unique</v>
      </c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 ht="15">
      <c r="A204" s="39" t="str">
        <f t="shared" si="7"/>
        <v>28_1_110422_Fas_a_er.te</v>
      </c>
      <c r="B204" s="66">
        <v>49.938180000000003</v>
      </c>
      <c r="C204" s="66">
        <v>5.9465700000000004</v>
      </c>
      <c r="D204" s="57">
        <v>28</v>
      </c>
      <c r="E204" s="58">
        <v>1</v>
      </c>
      <c r="F204" s="59" t="s">
        <v>213</v>
      </c>
      <c r="G204" s="58">
        <v>110422</v>
      </c>
      <c r="H204" s="57">
        <v>2022</v>
      </c>
      <c r="I204" s="42" t="e">
        <f t="array" aca="1" ref="I204" ca="1">_xludf.XLOOKUP(#REF!,'Feuille 16'!A:A,'Feuille 16'!B:B)</f>
        <v>#NAME?</v>
      </c>
      <c r="J204" s="60" t="s">
        <v>214</v>
      </c>
      <c r="K204" s="59" t="s">
        <v>215</v>
      </c>
      <c r="L204" s="60" t="s">
        <v>185</v>
      </c>
      <c r="M204" s="59" t="s">
        <v>147</v>
      </c>
      <c r="N204" s="58">
        <v>5</v>
      </c>
      <c r="O204" s="59"/>
      <c r="P204" s="154" t="s">
        <v>521</v>
      </c>
      <c r="Q204" s="47" t="s">
        <v>522</v>
      </c>
      <c r="R204" s="50" t="s">
        <v>147</v>
      </c>
      <c r="S204" s="50">
        <v>1</v>
      </c>
      <c r="T204" s="50">
        <v>0</v>
      </c>
      <c r="U204" s="50">
        <v>1</v>
      </c>
      <c r="V204" s="50">
        <v>0</v>
      </c>
      <c r="W204" s="2"/>
      <c r="X204" s="50">
        <v>240723</v>
      </c>
      <c r="Y204" s="2" t="s">
        <v>78</v>
      </c>
      <c r="Z204" s="50" t="s">
        <v>671</v>
      </c>
      <c r="AA204" s="50"/>
      <c r="AB204" s="48" t="str">
        <f t="shared" si="8"/>
        <v>Unique</v>
      </c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 ht="15">
      <c r="A205" s="39" t="str">
        <f t="shared" si="7"/>
        <v>28_1_110422_Fas_a_er.pe</v>
      </c>
      <c r="B205" s="66">
        <v>49.938180000000003</v>
      </c>
      <c r="C205" s="66">
        <v>5.9465700000000004</v>
      </c>
      <c r="D205" s="57">
        <v>28</v>
      </c>
      <c r="E205" s="58">
        <v>1</v>
      </c>
      <c r="F205" s="59" t="s">
        <v>213</v>
      </c>
      <c r="G205" s="58">
        <v>110422</v>
      </c>
      <c r="H205" s="57">
        <v>2022</v>
      </c>
      <c r="I205" s="42" t="e">
        <f t="array" aca="1" ref="I205" ca="1">_xludf.XLOOKUP(#REF!,'Feuille 16'!A:A,'Feuille 16'!B:B)</f>
        <v>#NAME?</v>
      </c>
      <c r="J205" s="60" t="s">
        <v>214</v>
      </c>
      <c r="K205" s="59" t="s">
        <v>215</v>
      </c>
      <c r="L205" s="60" t="s">
        <v>185</v>
      </c>
      <c r="M205" s="59" t="s">
        <v>147</v>
      </c>
      <c r="N205" s="58">
        <v>5</v>
      </c>
      <c r="O205" s="59"/>
      <c r="P205" s="73" t="s">
        <v>579</v>
      </c>
      <c r="Q205" s="47" t="s">
        <v>580</v>
      </c>
      <c r="R205" s="50" t="s">
        <v>147</v>
      </c>
      <c r="S205" s="50">
        <v>1</v>
      </c>
      <c r="T205" s="50">
        <v>1</v>
      </c>
      <c r="U205" s="50">
        <v>0</v>
      </c>
      <c r="V205" s="50">
        <v>0</v>
      </c>
      <c r="W205" s="2"/>
      <c r="X205" s="50">
        <v>240723</v>
      </c>
      <c r="Y205" s="2" t="s">
        <v>78</v>
      </c>
      <c r="Z205" s="50" t="s">
        <v>672</v>
      </c>
      <c r="AA205" s="50"/>
      <c r="AB205" s="48" t="str">
        <f t="shared" si="8"/>
        <v>Unique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 ht="15">
      <c r="A206" s="39" t="str">
        <f t="shared" si="7"/>
        <v>28_1_110422_Fas_a_eu.co</v>
      </c>
      <c r="B206" s="66">
        <v>49.938180000000003</v>
      </c>
      <c r="C206" s="66">
        <v>5.9465700000000004</v>
      </c>
      <c r="D206" s="57">
        <v>28</v>
      </c>
      <c r="E206" s="58">
        <v>1</v>
      </c>
      <c r="F206" s="59" t="s">
        <v>213</v>
      </c>
      <c r="G206" s="58">
        <v>110422</v>
      </c>
      <c r="H206" s="57">
        <v>2022</v>
      </c>
      <c r="I206" s="42" t="e">
        <f t="array" aca="1" ref="I206" ca="1">_xludf.XLOOKUP(#REF!,'Feuille 16'!A:A,'Feuille 16'!B:B)</f>
        <v>#NAME?</v>
      </c>
      <c r="J206" s="60" t="s">
        <v>214</v>
      </c>
      <c r="K206" s="59" t="s">
        <v>215</v>
      </c>
      <c r="L206" s="60" t="s">
        <v>185</v>
      </c>
      <c r="M206" s="59" t="s">
        <v>147</v>
      </c>
      <c r="N206" s="58">
        <v>5</v>
      </c>
      <c r="O206" s="59"/>
      <c r="P206" s="73" t="s">
        <v>548</v>
      </c>
      <c r="Q206" s="47" t="s">
        <v>549</v>
      </c>
      <c r="R206" s="50" t="s">
        <v>147</v>
      </c>
      <c r="S206" s="50">
        <v>1</v>
      </c>
      <c r="T206" s="50">
        <v>0</v>
      </c>
      <c r="U206" s="50">
        <v>1</v>
      </c>
      <c r="V206" s="50">
        <v>0</v>
      </c>
      <c r="W206" s="2"/>
      <c r="X206" s="50">
        <v>240723</v>
      </c>
      <c r="Y206" s="2" t="s">
        <v>78</v>
      </c>
      <c r="Z206" s="50" t="s">
        <v>673</v>
      </c>
      <c r="AA206" s="2"/>
      <c r="AB206" s="48" t="str">
        <f t="shared" si="8"/>
        <v>Unique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 ht="15">
      <c r="A207" s="39" t="str">
        <f t="shared" si="7"/>
        <v>28_1_110422_Fas_a_</v>
      </c>
      <c r="B207" s="155">
        <v>49.938180000000003</v>
      </c>
      <c r="C207" s="155">
        <v>5.9465700000000004</v>
      </c>
      <c r="D207" s="156">
        <v>28</v>
      </c>
      <c r="E207" s="157">
        <v>1</v>
      </c>
      <c r="F207" s="158" t="s">
        <v>213</v>
      </c>
      <c r="G207" s="157">
        <v>110422</v>
      </c>
      <c r="H207" s="156">
        <v>2022</v>
      </c>
      <c r="I207" s="42" t="e">
        <f t="array" aca="1" ref="I207" ca="1">_xludf.XLOOKUP(#REF!,'Feuille 16'!A:A,'Feuille 16'!B:B)</f>
        <v>#NAME?</v>
      </c>
      <c r="J207" s="159" t="s">
        <v>214</v>
      </c>
      <c r="K207" s="160" t="s">
        <v>215</v>
      </c>
      <c r="L207" s="159" t="s">
        <v>185</v>
      </c>
      <c r="M207" s="160" t="s">
        <v>147</v>
      </c>
      <c r="N207" s="157">
        <v>5</v>
      </c>
      <c r="O207" s="158"/>
      <c r="P207" s="161"/>
      <c r="Q207" s="162"/>
      <c r="R207" s="163" t="s">
        <v>147</v>
      </c>
      <c r="S207" s="163">
        <v>1</v>
      </c>
      <c r="T207" s="163">
        <v>0</v>
      </c>
      <c r="U207" s="163">
        <v>0</v>
      </c>
      <c r="V207" s="163">
        <v>1</v>
      </c>
      <c r="W207" s="163" t="s">
        <v>674</v>
      </c>
      <c r="X207" s="163"/>
      <c r="Y207" s="160"/>
      <c r="Z207" s="160"/>
      <c r="AA207" s="160"/>
      <c r="AB207" s="48" t="str">
        <f t="shared" si="8"/>
        <v>Unique</v>
      </c>
      <c r="AC207" s="160"/>
      <c r="AD207" s="160"/>
      <c r="AE207" s="160"/>
      <c r="AF207" s="160"/>
      <c r="AG207" s="160"/>
      <c r="AH207" s="160"/>
      <c r="AI207" s="160"/>
      <c r="AJ207" s="160"/>
      <c r="AK207" s="160"/>
      <c r="AL207" s="160"/>
      <c r="AM207" s="160"/>
      <c r="AN207" s="160"/>
      <c r="AO207" s="160"/>
      <c r="AP207" s="160"/>
      <c r="AQ207" s="160"/>
      <c r="AR207" s="160"/>
      <c r="AS207" s="160"/>
      <c r="AT207" s="160"/>
      <c r="AU207" s="160"/>
      <c r="AV207" s="160"/>
      <c r="AW207" s="160"/>
      <c r="AX207" s="160"/>
    </row>
    <row r="208" spans="1:50" ht="15">
      <c r="A208" s="39" t="str">
        <f t="shared" si="7"/>
        <v>124_1_230821_Bie_p_me.me</v>
      </c>
      <c r="B208" s="66">
        <v>49.512549999999997</v>
      </c>
      <c r="C208" s="66">
        <v>6.0513690000000002</v>
      </c>
      <c r="D208" s="57">
        <v>124</v>
      </c>
      <c r="E208" s="58">
        <v>1</v>
      </c>
      <c r="F208" s="57">
        <v>160821</v>
      </c>
      <c r="G208" s="58">
        <v>230821</v>
      </c>
      <c r="H208" s="57">
        <v>2021</v>
      </c>
      <c r="I208" s="42" t="e">
        <f t="array" aca="1" ref="I208" ca="1">_xludf.XLOOKUP(#REF!,'Feuille 16'!A:A,'Feuille 16'!B:B)</f>
        <v>#NAME?</v>
      </c>
      <c r="J208" s="60" t="s">
        <v>675</v>
      </c>
      <c r="K208" s="2" t="s">
        <v>676</v>
      </c>
      <c r="L208" s="60" t="s">
        <v>91</v>
      </c>
      <c r="M208" s="2" t="s">
        <v>137</v>
      </c>
      <c r="N208" s="60"/>
      <c r="O208" s="95" t="s">
        <v>263</v>
      </c>
      <c r="P208" s="73" t="s">
        <v>569</v>
      </c>
      <c r="Q208" s="47" t="s">
        <v>570</v>
      </c>
      <c r="R208" s="50" t="s">
        <v>147</v>
      </c>
      <c r="S208" s="50">
        <v>1</v>
      </c>
      <c r="T208" s="50">
        <v>0</v>
      </c>
      <c r="U208" s="50">
        <v>1</v>
      </c>
      <c r="V208" s="50">
        <v>0</v>
      </c>
      <c r="W208" s="2"/>
      <c r="X208" s="50">
        <v>240723</v>
      </c>
      <c r="Y208" s="2" t="s">
        <v>78</v>
      </c>
      <c r="Z208" s="50" t="s">
        <v>677</v>
      </c>
      <c r="AA208" s="2"/>
      <c r="AB208" s="48" t="str">
        <f t="shared" si="8"/>
        <v>Unique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 ht="15">
      <c r="A209" s="39" t="str">
        <f t="shared" si="7"/>
        <v>103_1_240821_Gei_p_he.tr</v>
      </c>
      <c r="B209" s="66">
        <v>49.544339999999998</v>
      </c>
      <c r="C209" s="66">
        <v>5.8540619999999999</v>
      </c>
      <c r="D209" s="57">
        <v>103</v>
      </c>
      <c r="E209" s="58">
        <v>1</v>
      </c>
      <c r="F209" s="57">
        <v>170821</v>
      </c>
      <c r="G209" s="58">
        <v>240821</v>
      </c>
      <c r="H209" s="57">
        <v>2021</v>
      </c>
      <c r="I209" s="42" t="e">
        <f t="array" aca="1" ref="I209" ca="1">_xludf.XLOOKUP(#REF!,'Feuille 16'!A:A,'Feuille 16'!B:B)</f>
        <v>#NAME?</v>
      </c>
      <c r="J209" s="60" t="s">
        <v>217</v>
      </c>
      <c r="K209" s="2" t="s">
        <v>218</v>
      </c>
      <c r="L209" s="60" t="s">
        <v>91</v>
      </c>
      <c r="M209" s="2" t="s">
        <v>147</v>
      </c>
      <c r="N209" s="58">
        <v>4</v>
      </c>
      <c r="O209" s="164" t="s">
        <v>678</v>
      </c>
      <c r="P209" s="73" t="s">
        <v>498</v>
      </c>
      <c r="Q209" s="47" t="s">
        <v>499</v>
      </c>
      <c r="R209" s="50" t="s">
        <v>147</v>
      </c>
      <c r="S209" s="50">
        <v>1</v>
      </c>
      <c r="T209" s="50">
        <v>1</v>
      </c>
      <c r="U209" s="50">
        <v>0</v>
      </c>
      <c r="V209" s="50">
        <v>0</v>
      </c>
      <c r="W209" s="2"/>
      <c r="X209" s="50">
        <v>240723</v>
      </c>
      <c r="Y209" s="2" t="s">
        <v>78</v>
      </c>
      <c r="Z209" s="50" t="s">
        <v>679</v>
      </c>
      <c r="AA209" s="50"/>
      <c r="AB209" s="48" t="str">
        <f t="shared" si="8"/>
        <v>Unique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 ht="15">
      <c r="A210" s="39" t="str">
        <f t="shared" si="7"/>
        <v>103_1_240821_Gei_p_me.me</v>
      </c>
      <c r="B210" s="66">
        <v>49.544339999999998</v>
      </c>
      <c r="C210" s="66">
        <v>5.8540619999999999</v>
      </c>
      <c r="D210" s="57">
        <v>103</v>
      </c>
      <c r="E210" s="58">
        <v>1</v>
      </c>
      <c r="F210" s="57">
        <v>170821</v>
      </c>
      <c r="G210" s="58">
        <v>240821</v>
      </c>
      <c r="H210" s="57">
        <v>2021</v>
      </c>
      <c r="I210" s="42" t="e">
        <f t="array" aca="1" ref="I210" ca="1">_xludf.XLOOKUP(#REF!,'Feuille 16'!A:A,'Feuille 16'!B:B)</f>
        <v>#NAME?</v>
      </c>
      <c r="J210" s="60" t="s">
        <v>217</v>
      </c>
      <c r="K210" s="59" t="s">
        <v>218</v>
      </c>
      <c r="L210" s="60" t="s">
        <v>91</v>
      </c>
      <c r="M210" s="59" t="s">
        <v>147</v>
      </c>
      <c r="N210" s="58">
        <v>4</v>
      </c>
      <c r="O210" s="164" t="s">
        <v>680</v>
      </c>
      <c r="P210" s="73" t="s">
        <v>569</v>
      </c>
      <c r="Q210" s="47" t="s">
        <v>570</v>
      </c>
      <c r="R210" s="50" t="s">
        <v>147</v>
      </c>
      <c r="S210" s="50">
        <v>1</v>
      </c>
      <c r="T210" s="50">
        <v>0</v>
      </c>
      <c r="U210" s="50">
        <v>1</v>
      </c>
      <c r="V210" s="50">
        <v>0</v>
      </c>
      <c r="W210" s="2"/>
      <c r="X210" s="50">
        <v>240723</v>
      </c>
      <c r="Y210" s="2" t="s">
        <v>78</v>
      </c>
      <c r="Z210" s="50" t="s">
        <v>681</v>
      </c>
      <c r="AA210" s="2"/>
      <c r="AB210" s="48" t="str">
        <f t="shared" si="8"/>
        <v>Unique</v>
      </c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 ht="15">
      <c r="A211" s="39" t="str">
        <f t="shared" si="7"/>
        <v>87_1_240821_AdH_p_sp.sc</v>
      </c>
      <c r="B211" s="66">
        <v>49.687339999999999</v>
      </c>
      <c r="C211" s="66">
        <v>6.0349500000000003</v>
      </c>
      <c r="D211" s="57">
        <v>87</v>
      </c>
      <c r="E211" s="58">
        <v>1</v>
      </c>
      <c r="F211" s="57">
        <v>170821</v>
      </c>
      <c r="G211" s="58">
        <v>240821</v>
      </c>
      <c r="H211" s="57">
        <v>2021</v>
      </c>
      <c r="I211" s="42" t="e">
        <f t="array" aca="1" ref="I211" ca="1">_xludf.XLOOKUP(#REF!,'Feuille 16'!A:A,'Feuille 16'!B:B)</f>
        <v>#NAME?</v>
      </c>
      <c r="J211" s="60" t="s">
        <v>96</v>
      </c>
      <c r="K211" s="59" t="s">
        <v>97</v>
      </c>
      <c r="L211" s="60" t="s">
        <v>91</v>
      </c>
      <c r="M211" s="59" t="s">
        <v>137</v>
      </c>
      <c r="N211" s="60" t="s">
        <v>682</v>
      </c>
      <c r="O211" s="59" t="s">
        <v>683</v>
      </c>
      <c r="P211" s="80" t="s">
        <v>509</v>
      </c>
      <c r="Q211" s="47" t="s">
        <v>510</v>
      </c>
      <c r="R211" s="50" t="s">
        <v>147</v>
      </c>
      <c r="S211" s="50">
        <v>2</v>
      </c>
      <c r="T211" s="50">
        <v>0</v>
      </c>
      <c r="U211" s="50">
        <v>2</v>
      </c>
      <c r="V211" s="50">
        <v>0</v>
      </c>
      <c r="W211" s="2"/>
      <c r="X211" s="50">
        <v>240723</v>
      </c>
      <c r="Y211" s="2" t="s">
        <v>78</v>
      </c>
      <c r="Z211" s="50" t="s">
        <v>684</v>
      </c>
      <c r="AA211" s="50"/>
      <c r="AB211" s="48" t="str">
        <f t="shared" si="8"/>
        <v>Unique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 ht="15">
      <c r="A212" s="39" t="str">
        <f t="shared" si="7"/>
        <v>87_1_240821_AdH_p_me.me</v>
      </c>
      <c r="B212" s="66">
        <v>49.687339999999999</v>
      </c>
      <c r="C212" s="66">
        <v>6.0349500000000003</v>
      </c>
      <c r="D212" s="57">
        <v>87</v>
      </c>
      <c r="E212" s="58">
        <v>1</v>
      </c>
      <c r="F212" s="57">
        <v>170821</v>
      </c>
      <c r="G212" s="58">
        <v>240821</v>
      </c>
      <c r="H212" s="57">
        <v>2021</v>
      </c>
      <c r="I212" s="42" t="e">
        <f t="array" aca="1" ref="I212" ca="1">_xludf.XLOOKUP(#REF!,'Feuille 16'!A:A,'Feuille 16'!B:B)</f>
        <v>#NAME?</v>
      </c>
      <c r="J212" s="60" t="s">
        <v>96</v>
      </c>
      <c r="K212" s="59" t="s">
        <v>97</v>
      </c>
      <c r="L212" s="60" t="s">
        <v>91</v>
      </c>
      <c r="M212" s="59" t="s">
        <v>137</v>
      </c>
      <c r="N212" s="60" t="s">
        <v>682</v>
      </c>
      <c r="O212" s="59" t="s">
        <v>683</v>
      </c>
      <c r="P212" s="73" t="s">
        <v>569</v>
      </c>
      <c r="Q212" s="47" t="s">
        <v>570</v>
      </c>
      <c r="R212" s="50" t="s">
        <v>147</v>
      </c>
      <c r="S212" s="50">
        <v>1</v>
      </c>
      <c r="T212" s="50">
        <v>1</v>
      </c>
      <c r="U212" s="50">
        <v>0</v>
      </c>
      <c r="V212" s="50">
        <v>0</v>
      </c>
      <c r="W212" s="50" t="s">
        <v>685</v>
      </c>
      <c r="X212" s="50">
        <v>240723</v>
      </c>
      <c r="Y212" s="2" t="s">
        <v>78</v>
      </c>
      <c r="Z212" s="50" t="s">
        <v>686</v>
      </c>
      <c r="AA212" s="50"/>
      <c r="AB212" s="48" t="str">
        <f t="shared" si="8"/>
        <v>Unique</v>
      </c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 ht="15">
      <c r="A213" s="39" t="str">
        <f t="shared" si="7"/>
        <v>119_1_250821_Mac_p_sp.sc</v>
      </c>
      <c r="B213" s="66">
        <v>49.528979999999997</v>
      </c>
      <c r="C213" s="66">
        <v>6.3439930000000002</v>
      </c>
      <c r="D213" s="57">
        <v>119</v>
      </c>
      <c r="E213" s="58">
        <v>1</v>
      </c>
      <c r="F213" s="66">
        <v>180821</v>
      </c>
      <c r="G213" s="65">
        <v>250821</v>
      </c>
      <c r="H213" s="57">
        <v>2021</v>
      </c>
      <c r="I213" s="42" t="e">
        <f t="array" aca="1" ref="I213" ca="1">_xludf.XLOOKUP(#REF!,'Feuille 16'!A:A,'Feuille 16'!B:B)</f>
        <v>#NAME?</v>
      </c>
      <c r="J213" s="60" t="s">
        <v>687</v>
      </c>
      <c r="K213" s="59" t="s">
        <v>688</v>
      </c>
      <c r="L213" s="60" t="s">
        <v>91</v>
      </c>
      <c r="M213" s="59" t="s">
        <v>147</v>
      </c>
      <c r="N213" s="58">
        <v>14</v>
      </c>
      <c r="O213" s="2"/>
      <c r="P213" s="80" t="s">
        <v>509</v>
      </c>
      <c r="Q213" s="47" t="s">
        <v>510</v>
      </c>
      <c r="R213" s="50" t="s">
        <v>147</v>
      </c>
      <c r="S213" s="50">
        <v>6</v>
      </c>
      <c r="T213" s="50">
        <v>4</v>
      </c>
      <c r="U213" s="50">
        <v>2</v>
      </c>
      <c r="V213" s="50">
        <v>0</v>
      </c>
      <c r="W213" s="2"/>
      <c r="X213" s="50">
        <v>240723</v>
      </c>
      <c r="Y213" s="2" t="s">
        <v>78</v>
      </c>
      <c r="Z213" s="50" t="s">
        <v>689</v>
      </c>
      <c r="AA213" s="50"/>
      <c r="AB213" s="48" t="str">
        <f t="shared" si="8"/>
        <v>Unique</v>
      </c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ht="15">
      <c r="A214" s="39" t="str">
        <f t="shared" si="7"/>
        <v>119_1_250821_Mac_p_eu.co</v>
      </c>
      <c r="B214" s="66">
        <v>49.528979999999997</v>
      </c>
      <c r="C214" s="66">
        <v>6.3439930000000002</v>
      </c>
      <c r="D214" s="57">
        <v>119</v>
      </c>
      <c r="E214" s="58">
        <v>1</v>
      </c>
      <c r="F214" s="66">
        <v>180821</v>
      </c>
      <c r="G214" s="65">
        <v>250821</v>
      </c>
      <c r="H214" s="57">
        <v>2021</v>
      </c>
      <c r="I214" s="42" t="e">
        <f t="array" aca="1" ref="I214" ca="1">_xludf.XLOOKUP(#REF!,'Feuille 16'!A:A,'Feuille 16'!B:B)</f>
        <v>#NAME?</v>
      </c>
      <c r="J214" s="60" t="s">
        <v>687</v>
      </c>
      <c r="K214" s="59" t="s">
        <v>688</v>
      </c>
      <c r="L214" s="60" t="s">
        <v>91</v>
      </c>
      <c r="M214" s="59" t="s">
        <v>147</v>
      </c>
      <c r="N214" s="58">
        <v>14</v>
      </c>
      <c r="O214" s="2"/>
      <c r="P214" s="73" t="s">
        <v>548</v>
      </c>
      <c r="Q214" s="47" t="s">
        <v>549</v>
      </c>
      <c r="R214" s="50" t="s">
        <v>147</v>
      </c>
      <c r="S214" s="50">
        <v>5</v>
      </c>
      <c r="T214" s="50">
        <v>2</v>
      </c>
      <c r="U214" s="50">
        <v>3</v>
      </c>
      <c r="V214" s="50">
        <v>0</v>
      </c>
      <c r="W214" s="2"/>
      <c r="X214" s="50">
        <v>240723</v>
      </c>
      <c r="Y214" s="2" t="s">
        <v>78</v>
      </c>
      <c r="Z214" s="50" t="s">
        <v>690</v>
      </c>
      <c r="AA214" s="2"/>
      <c r="AB214" s="48" t="str">
        <f t="shared" si="8"/>
        <v>Unique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 ht="15">
      <c r="A215" s="39" t="str">
        <f t="shared" si="7"/>
        <v>119_1_250821_Mac_p_xa.pe</v>
      </c>
      <c r="B215" s="66">
        <v>49.528979999999997</v>
      </c>
      <c r="C215" s="66">
        <v>6.3439930000000002</v>
      </c>
      <c r="D215" s="57">
        <v>119</v>
      </c>
      <c r="E215" s="58">
        <v>1</v>
      </c>
      <c r="F215" s="66">
        <v>180821</v>
      </c>
      <c r="G215" s="65">
        <v>250821</v>
      </c>
      <c r="H215" s="57">
        <v>2021</v>
      </c>
      <c r="I215" s="42" t="e">
        <f t="array" aca="1" ref="I215" ca="1">_xludf.XLOOKUP(#REF!,'Feuille 16'!A:A,'Feuille 16'!B:B)</f>
        <v>#NAME?</v>
      </c>
      <c r="J215" s="60" t="s">
        <v>687</v>
      </c>
      <c r="K215" s="2" t="s">
        <v>688</v>
      </c>
      <c r="L215" s="60" t="s">
        <v>91</v>
      </c>
      <c r="M215" s="59" t="s">
        <v>147</v>
      </c>
      <c r="N215" s="58">
        <v>14</v>
      </c>
      <c r="O215" s="59"/>
      <c r="P215" s="80" t="s">
        <v>658</v>
      </c>
      <c r="Q215" s="50" t="s">
        <v>659</v>
      </c>
      <c r="R215" s="50" t="s">
        <v>147</v>
      </c>
      <c r="S215" s="50">
        <v>1</v>
      </c>
      <c r="T215" s="50">
        <v>0</v>
      </c>
      <c r="U215" s="50">
        <v>1</v>
      </c>
      <c r="V215" s="50">
        <v>0</v>
      </c>
      <c r="W215" s="50" t="s">
        <v>660</v>
      </c>
      <c r="X215" s="50">
        <v>240723</v>
      </c>
      <c r="Y215" s="2" t="s">
        <v>78</v>
      </c>
      <c r="Z215" s="50" t="s">
        <v>691</v>
      </c>
      <c r="AA215" s="50"/>
      <c r="AB215" s="48" t="str">
        <f t="shared" si="8"/>
        <v>Unique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 ht="15">
      <c r="A216" s="39" t="str">
        <f t="shared" si="7"/>
        <v>119_1_250821_Mac_p_me.me</v>
      </c>
      <c r="B216" s="66">
        <v>49.528979999999997</v>
      </c>
      <c r="C216" s="66">
        <v>6.3439930000000002</v>
      </c>
      <c r="D216" s="57">
        <v>119</v>
      </c>
      <c r="E216" s="58">
        <v>1</v>
      </c>
      <c r="F216" s="66">
        <v>180821</v>
      </c>
      <c r="G216" s="65">
        <v>250821</v>
      </c>
      <c r="H216" s="57">
        <v>2021</v>
      </c>
      <c r="I216" s="42" t="e">
        <f t="array" aca="1" ref="I216" ca="1">_xludf.XLOOKUP(#REF!,'Feuille 16'!A:A,'Feuille 16'!B:B)</f>
        <v>#NAME?</v>
      </c>
      <c r="J216" s="60" t="s">
        <v>687</v>
      </c>
      <c r="K216" s="2" t="s">
        <v>688</v>
      </c>
      <c r="L216" s="60" t="s">
        <v>91</v>
      </c>
      <c r="M216" s="59" t="s">
        <v>147</v>
      </c>
      <c r="N216" s="58">
        <v>14</v>
      </c>
      <c r="O216" s="59"/>
      <c r="P216" s="73" t="s">
        <v>569</v>
      </c>
      <c r="Q216" s="47" t="s">
        <v>570</v>
      </c>
      <c r="R216" s="50" t="s">
        <v>147</v>
      </c>
      <c r="S216" s="50">
        <v>1</v>
      </c>
      <c r="T216" s="50">
        <v>1</v>
      </c>
      <c r="U216" s="50">
        <v>0</v>
      </c>
      <c r="V216" s="50">
        <v>0</v>
      </c>
      <c r="W216" s="2"/>
      <c r="X216" s="50">
        <v>240723</v>
      </c>
      <c r="Y216" s="2" t="s">
        <v>78</v>
      </c>
      <c r="Z216" s="50" t="s">
        <v>692</v>
      </c>
      <c r="AA216" s="2"/>
      <c r="AB216" s="48" t="str">
        <f t="shared" si="8"/>
        <v>Unique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 ht="15">
      <c r="A217" s="39" t="str">
        <f t="shared" si="7"/>
        <v>117_1_250821_Hoo_p_eu.co</v>
      </c>
      <c r="B217" s="66">
        <v>49.553269999999998</v>
      </c>
      <c r="C217" s="66">
        <v>6.1466310000000002</v>
      </c>
      <c r="D217" s="57">
        <v>117</v>
      </c>
      <c r="E217" s="58">
        <v>1</v>
      </c>
      <c r="F217" s="57">
        <v>190821</v>
      </c>
      <c r="G217" s="58">
        <v>250821</v>
      </c>
      <c r="H217" s="57">
        <v>2021</v>
      </c>
      <c r="I217" s="42" t="e">
        <f t="array" aca="1" ref="I217" ca="1">_xludf.XLOOKUP(#REF!,'Feuille 16'!A:A,'Feuille 16'!B:B)</f>
        <v>#NAME?</v>
      </c>
      <c r="J217" s="60" t="s">
        <v>89</v>
      </c>
      <c r="K217" s="59" t="s">
        <v>90</v>
      </c>
      <c r="L217" s="60" t="s">
        <v>91</v>
      </c>
      <c r="M217" s="59"/>
      <c r="N217" s="60"/>
      <c r="O217" s="59"/>
      <c r="P217" s="73" t="s">
        <v>548</v>
      </c>
      <c r="Q217" s="47" t="s">
        <v>549</v>
      </c>
      <c r="R217" s="50" t="s">
        <v>147</v>
      </c>
      <c r="S217" s="50">
        <v>6</v>
      </c>
      <c r="T217" s="50">
        <v>4</v>
      </c>
      <c r="U217" s="50">
        <v>2</v>
      </c>
      <c r="V217" s="50">
        <v>0</v>
      </c>
      <c r="W217" s="2"/>
      <c r="X217" s="50">
        <v>240723</v>
      </c>
      <c r="Y217" s="2" t="s">
        <v>78</v>
      </c>
      <c r="Z217" s="50" t="s">
        <v>693</v>
      </c>
      <c r="AA217" s="2"/>
      <c r="AB217" s="48" t="str">
        <f t="shared" si="8"/>
        <v>Unique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 ht="15">
      <c r="A218" s="39" t="str">
        <f t="shared" si="7"/>
        <v>117_1_250821_Hoo_p_sp.sc</v>
      </c>
      <c r="B218" s="66">
        <v>49.553269999999998</v>
      </c>
      <c r="C218" s="66">
        <v>6.1466310000000002</v>
      </c>
      <c r="D218" s="57">
        <v>117</v>
      </c>
      <c r="E218" s="58">
        <v>1</v>
      </c>
      <c r="F218" s="57">
        <v>190821</v>
      </c>
      <c r="G218" s="58">
        <v>250821</v>
      </c>
      <c r="H218" s="57">
        <v>2021</v>
      </c>
      <c r="I218" s="42" t="e">
        <f t="array" aca="1" ref="I218" ca="1">_xludf.XLOOKUP(#REF!,'Feuille 16'!A:A,'Feuille 16'!B:B)</f>
        <v>#NAME?</v>
      </c>
      <c r="J218" s="60" t="s">
        <v>89</v>
      </c>
      <c r="K218" s="2" t="s">
        <v>90</v>
      </c>
      <c r="L218" s="60" t="s">
        <v>91</v>
      </c>
      <c r="M218" s="59"/>
      <c r="N218" s="60"/>
      <c r="O218" s="59"/>
      <c r="P218" s="80" t="s">
        <v>509</v>
      </c>
      <c r="Q218" s="47" t="s">
        <v>510</v>
      </c>
      <c r="R218" s="50" t="s">
        <v>147</v>
      </c>
      <c r="S218" s="50">
        <v>4</v>
      </c>
      <c r="T218" s="50">
        <v>2</v>
      </c>
      <c r="U218" s="50">
        <v>2</v>
      </c>
      <c r="V218" s="50">
        <v>0</v>
      </c>
      <c r="W218" s="2"/>
      <c r="X218" s="50">
        <v>240723</v>
      </c>
      <c r="Y218" s="2" t="s">
        <v>78</v>
      </c>
      <c r="Z218" s="50" t="s">
        <v>694</v>
      </c>
      <c r="AA218" s="50"/>
      <c r="AB218" s="48" t="str">
        <f t="shared" si="8"/>
        <v>Unique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 ht="15">
      <c r="A219" s="39" t="str">
        <f t="shared" si="7"/>
        <v>117_1_250821_Hoo_p_sp.sc</v>
      </c>
      <c r="B219" s="66">
        <v>49.553269999999998</v>
      </c>
      <c r="C219" s="66">
        <v>6.1466310000000002</v>
      </c>
      <c r="D219" s="57">
        <v>117</v>
      </c>
      <c r="E219" s="58">
        <v>1</v>
      </c>
      <c r="F219" s="57">
        <v>190821</v>
      </c>
      <c r="G219" s="58">
        <v>250821</v>
      </c>
      <c r="H219" s="57">
        <v>2021</v>
      </c>
      <c r="I219" s="42" t="e">
        <f t="array" aca="1" ref="I219" ca="1">_xludf.XLOOKUP(#REF!,'Feuille 16'!A:A,'Feuille 16'!B:B)</f>
        <v>#NAME?</v>
      </c>
      <c r="J219" s="60" t="s">
        <v>89</v>
      </c>
      <c r="K219" s="2" t="s">
        <v>90</v>
      </c>
      <c r="L219" s="60" t="s">
        <v>91</v>
      </c>
      <c r="M219" s="59"/>
      <c r="N219" s="60"/>
      <c r="O219" s="59"/>
      <c r="P219" s="80" t="s">
        <v>509</v>
      </c>
      <c r="Q219" s="47" t="s">
        <v>510</v>
      </c>
      <c r="R219" s="50" t="s">
        <v>147</v>
      </c>
      <c r="S219" s="50">
        <v>4</v>
      </c>
      <c r="T219" s="50">
        <v>2</v>
      </c>
      <c r="U219" s="50">
        <v>2</v>
      </c>
      <c r="V219" s="50">
        <v>0</v>
      </c>
      <c r="W219" s="2"/>
      <c r="X219" s="50">
        <v>240723</v>
      </c>
      <c r="Y219" s="2" t="s">
        <v>78</v>
      </c>
      <c r="Z219" s="2"/>
      <c r="AA219" s="2"/>
      <c r="AB219" s="48" t="str">
        <f t="shared" si="8"/>
        <v>Unique</v>
      </c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 ht="15">
      <c r="A220" s="39" t="str">
        <f t="shared" si="7"/>
        <v>117_1_250821_Hoo_p_me.me</v>
      </c>
      <c r="B220" s="66">
        <v>49.553269999999998</v>
      </c>
      <c r="C220" s="66">
        <v>6.1466310000000002</v>
      </c>
      <c r="D220" s="57">
        <v>117</v>
      </c>
      <c r="E220" s="58">
        <v>1</v>
      </c>
      <c r="F220" s="57">
        <v>190821</v>
      </c>
      <c r="G220" s="58">
        <v>250821</v>
      </c>
      <c r="H220" s="57">
        <v>2021</v>
      </c>
      <c r="I220" s="42" t="e">
        <f t="array" aca="1" ref="I220" ca="1">_xludf.XLOOKUP(#REF!,'Feuille 16'!A:A,'Feuille 16'!B:B)</f>
        <v>#NAME?</v>
      </c>
      <c r="J220" s="60" t="s">
        <v>89</v>
      </c>
      <c r="K220" s="59" t="s">
        <v>90</v>
      </c>
      <c r="L220" s="60" t="s">
        <v>91</v>
      </c>
      <c r="M220" s="59"/>
      <c r="N220" s="60"/>
      <c r="O220" s="59"/>
      <c r="P220" s="73" t="s">
        <v>569</v>
      </c>
      <c r="Q220" s="47" t="s">
        <v>570</v>
      </c>
      <c r="R220" s="50" t="s">
        <v>147</v>
      </c>
      <c r="S220" s="50">
        <v>2</v>
      </c>
      <c r="T220" s="50">
        <v>0</v>
      </c>
      <c r="U220" s="50">
        <v>2</v>
      </c>
      <c r="V220" s="50">
        <v>0</v>
      </c>
      <c r="W220" s="2"/>
      <c r="X220" s="50">
        <v>240723</v>
      </c>
      <c r="Y220" s="2" t="s">
        <v>78</v>
      </c>
      <c r="Z220" s="50" t="s">
        <v>695</v>
      </c>
      <c r="AA220" s="2"/>
      <c r="AB220" s="48" t="str">
        <f t="shared" si="8"/>
        <v>Unique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 ht="12.75">
      <c r="A221" s="39" t="str">
        <f t="shared" si="7"/>
        <v>13_1_070921_Hab_p_he.tr</v>
      </c>
      <c r="B221" s="59" t="s">
        <v>696</v>
      </c>
      <c r="C221" s="59" t="s">
        <v>697</v>
      </c>
      <c r="D221" s="57">
        <v>13</v>
      </c>
      <c r="E221" s="58">
        <v>1</v>
      </c>
      <c r="F221" s="57">
        <v>310821</v>
      </c>
      <c r="G221" s="88" t="s">
        <v>129</v>
      </c>
      <c r="H221" s="57">
        <v>2021</v>
      </c>
      <c r="I221" s="42" t="e">
        <f t="array" aca="1" ref="I221" ca="1">_xludf.XLOOKUP(#REF!,'Feuille 16'!A:A,'Feuille 16'!B:B)</f>
        <v>#NAME?</v>
      </c>
      <c r="J221" s="60" t="s">
        <v>698</v>
      </c>
      <c r="K221" s="59" t="s">
        <v>699</v>
      </c>
      <c r="L221" s="60" t="s">
        <v>91</v>
      </c>
      <c r="M221" s="59" t="s">
        <v>75</v>
      </c>
      <c r="N221" s="58">
        <v>3</v>
      </c>
      <c r="O221" s="59" t="s">
        <v>125</v>
      </c>
      <c r="P221" s="73" t="s">
        <v>498</v>
      </c>
      <c r="Q221" s="47" t="s">
        <v>499</v>
      </c>
      <c r="R221" s="50" t="s">
        <v>147</v>
      </c>
      <c r="S221" s="50">
        <v>1</v>
      </c>
      <c r="T221" s="50">
        <v>1</v>
      </c>
      <c r="U221" s="50">
        <v>0</v>
      </c>
      <c r="V221" s="50">
        <v>0</v>
      </c>
      <c r="W221" s="2"/>
      <c r="X221" s="50">
        <v>240723</v>
      </c>
      <c r="Y221" s="2" t="s">
        <v>78</v>
      </c>
      <c r="Z221" s="50" t="s">
        <v>700</v>
      </c>
      <c r="AA221" s="50"/>
      <c r="AB221" s="48" t="str">
        <f t="shared" si="8"/>
        <v>Unique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 ht="12.75">
      <c r="A222" s="39" t="str">
        <f t="shared" si="7"/>
        <v>13_1_070921_Hab_p_he.pe</v>
      </c>
      <c r="B222" s="59" t="s">
        <v>696</v>
      </c>
      <c r="C222" s="59" t="s">
        <v>697</v>
      </c>
      <c r="D222" s="57">
        <v>13</v>
      </c>
      <c r="E222" s="58">
        <v>1</v>
      </c>
      <c r="F222" s="57">
        <v>310821</v>
      </c>
      <c r="G222" s="88" t="s">
        <v>129</v>
      </c>
      <c r="H222" s="57">
        <v>2021</v>
      </c>
      <c r="I222" s="42" t="e">
        <f t="array" aca="1" ref="I222" ca="1">_xludf.XLOOKUP(#REF!,'Feuille 16'!A:A,'Feuille 16'!B:B)</f>
        <v>#NAME?</v>
      </c>
      <c r="J222" s="60" t="s">
        <v>698</v>
      </c>
      <c r="K222" s="59" t="s">
        <v>699</v>
      </c>
      <c r="L222" s="60" t="s">
        <v>91</v>
      </c>
      <c r="M222" s="59" t="s">
        <v>75</v>
      </c>
      <c r="N222" s="58">
        <v>3</v>
      </c>
      <c r="O222" s="59" t="s">
        <v>125</v>
      </c>
      <c r="P222" s="73" t="s">
        <v>543</v>
      </c>
      <c r="Q222" s="47" t="s">
        <v>544</v>
      </c>
      <c r="R222" s="50" t="s">
        <v>147</v>
      </c>
      <c r="S222" s="50">
        <v>1</v>
      </c>
      <c r="T222" s="50">
        <v>0</v>
      </c>
      <c r="U222" s="50">
        <v>1</v>
      </c>
      <c r="V222" s="50">
        <v>0</v>
      </c>
      <c r="W222" s="2"/>
      <c r="X222" s="50">
        <v>240723</v>
      </c>
      <c r="Y222" s="2" t="s">
        <v>78</v>
      </c>
      <c r="Z222" s="50" t="s">
        <v>701</v>
      </c>
      <c r="AA222" s="50"/>
      <c r="AB222" s="48" t="str">
        <f t="shared" si="8"/>
        <v>Unique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 ht="12.75">
      <c r="A223" s="39" t="str">
        <f t="shared" si="7"/>
        <v>13_1_070921_Hab_p_er.te</v>
      </c>
      <c r="B223" s="59" t="s">
        <v>696</v>
      </c>
      <c r="C223" s="59" t="s">
        <v>697</v>
      </c>
      <c r="D223" s="57">
        <v>13</v>
      </c>
      <c r="E223" s="58">
        <v>1</v>
      </c>
      <c r="F223" s="57">
        <v>310821</v>
      </c>
      <c r="G223" s="88" t="s">
        <v>129</v>
      </c>
      <c r="H223" s="57">
        <v>2021</v>
      </c>
      <c r="I223" s="42" t="e">
        <f t="array" aca="1" ref="I223" ca="1">_xludf.XLOOKUP(#REF!,'Feuille 16'!A:A,'Feuille 16'!B:B)</f>
        <v>#NAME?</v>
      </c>
      <c r="J223" s="60" t="s">
        <v>698</v>
      </c>
      <c r="K223" s="59" t="s">
        <v>699</v>
      </c>
      <c r="L223" s="60" t="s">
        <v>91</v>
      </c>
      <c r="M223" s="59" t="s">
        <v>75</v>
      </c>
      <c r="N223" s="58">
        <v>3</v>
      </c>
      <c r="O223" s="59" t="s">
        <v>125</v>
      </c>
      <c r="P223" s="154" t="s">
        <v>521</v>
      </c>
      <c r="Q223" s="47" t="s">
        <v>522</v>
      </c>
      <c r="R223" s="50" t="s">
        <v>147</v>
      </c>
      <c r="S223" s="50">
        <v>1</v>
      </c>
      <c r="T223" s="50">
        <v>1</v>
      </c>
      <c r="U223" s="50">
        <v>0</v>
      </c>
      <c r="V223" s="50">
        <v>0</v>
      </c>
      <c r="W223" s="2"/>
      <c r="X223" s="50">
        <v>240723</v>
      </c>
      <c r="Y223" s="2" t="s">
        <v>78</v>
      </c>
      <c r="Z223" s="50" t="s">
        <v>702</v>
      </c>
      <c r="AA223" s="50"/>
      <c r="AB223" s="48" t="str">
        <f t="shared" si="8"/>
        <v>Unique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ht="15">
      <c r="A224" s="39" t="str">
        <f t="shared" si="7"/>
        <v>72_1_260821_Gie_p_sp.sc</v>
      </c>
      <c r="B224" s="66">
        <v>49.783180000000002</v>
      </c>
      <c r="C224" s="66">
        <v>6.4805820000000001</v>
      </c>
      <c r="D224" s="57">
        <v>72</v>
      </c>
      <c r="E224" s="58">
        <v>1</v>
      </c>
      <c r="F224" s="57">
        <v>180821</v>
      </c>
      <c r="G224" s="58">
        <v>260821</v>
      </c>
      <c r="H224" s="57">
        <v>2021</v>
      </c>
      <c r="I224" s="42" t="e">
        <f t="array" aca="1" ref="I224" ca="1">_xludf.XLOOKUP(#REF!,'Feuille 16'!A:A,'Feuille 16'!B:B)</f>
        <v>#NAME?</v>
      </c>
      <c r="J224" s="60" t="s">
        <v>199</v>
      </c>
      <c r="K224" s="59" t="s">
        <v>200</v>
      </c>
      <c r="L224" s="60" t="s">
        <v>91</v>
      </c>
      <c r="M224" s="2" t="s">
        <v>100</v>
      </c>
      <c r="N224" s="60" t="s">
        <v>201</v>
      </c>
      <c r="O224" s="2"/>
      <c r="P224" s="80" t="s">
        <v>509</v>
      </c>
      <c r="Q224" s="47" t="s">
        <v>510</v>
      </c>
      <c r="R224" s="50" t="s">
        <v>147</v>
      </c>
      <c r="S224" s="50">
        <v>6</v>
      </c>
      <c r="T224" s="50">
        <v>5</v>
      </c>
      <c r="U224" s="50">
        <v>1</v>
      </c>
      <c r="V224" s="50">
        <v>0</v>
      </c>
      <c r="W224" s="2"/>
      <c r="X224" s="50">
        <v>250723</v>
      </c>
      <c r="Y224" s="2" t="s">
        <v>78</v>
      </c>
      <c r="Z224" s="50" t="s">
        <v>703</v>
      </c>
      <c r="AA224" s="50"/>
      <c r="AB224" s="48" t="str">
        <f t="shared" si="8"/>
        <v>Unique</v>
      </c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 ht="15">
      <c r="A225" s="39" t="str">
        <f t="shared" si="7"/>
        <v>72_1_260821_Gie_p_er.te</v>
      </c>
      <c r="B225" s="66">
        <v>49.783180000000002</v>
      </c>
      <c r="C225" s="66">
        <v>6.4805820000000001</v>
      </c>
      <c r="D225" s="57">
        <v>72</v>
      </c>
      <c r="E225" s="58">
        <v>1</v>
      </c>
      <c r="F225" s="57">
        <v>180821</v>
      </c>
      <c r="G225" s="58">
        <v>260821</v>
      </c>
      <c r="H225" s="57">
        <v>2021</v>
      </c>
      <c r="I225" s="42" t="e">
        <f t="array" aca="1" ref="I225" ca="1">_xludf.XLOOKUP(#REF!,'Feuille 16'!A:A,'Feuille 16'!B:B)</f>
        <v>#NAME?</v>
      </c>
      <c r="J225" s="60" t="s">
        <v>199</v>
      </c>
      <c r="K225" s="59" t="s">
        <v>200</v>
      </c>
      <c r="L225" s="60" t="s">
        <v>91</v>
      </c>
      <c r="M225" s="2" t="s">
        <v>100</v>
      </c>
      <c r="N225" s="60" t="s">
        <v>201</v>
      </c>
      <c r="O225" s="2"/>
      <c r="P225" s="154" t="s">
        <v>521</v>
      </c>
      <c r="Q225" s="47" t="s">
        <v>522</v>
      </c>
      <c r="R225" s="50" t="s">
        <v>147</v>
      </c>
      <c r="S225" s="50">
        <v>2</v>
      </c>
      <c r="T225" s="50">
        <v>1</v>
      </c>
      <c r="U225" s="50">
        <v>1</v>
      </c>
      <c r="V225" s="50">
        <v>0</v>
      </c>
      <c r="W225" s="2"/>
      <c r="X225" s="50">
        <v>250723</v>
      </c>
      <c r="Y225" s="2" t="s">
        <v>78</v>
      </c>
      <c r="Z225" s="16" t="s">
        <v>704</v>
      </c>
      <c r="AA225" s="50"/>
      <c r="AB225" s="48" t="str">
        <f t="shared" si="8"/>
        <v>Unique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 ht="15">
      <c r="A226" s="39" t="str">
        <f t="shared" si="7"/>
        <v>72_1_260821_Gie_p_er.pe</v>
      </c>
      <c r="B226" s="66">
        <v>49.783180000000002</v>
      </c>
      <c r="C226" s="66">
        <v>6.4805820000000001</v>
      </c>
      <c r="D226" s="57">
        <v>72</v>
      </c>
      <c r="E226" s="58">
        <v>1</v>
      </c>
      <c r="F226" s="57">
        <v>180821</v>
      </c>
      <c r="G226" s="58">
        <v>260821</v>
      </c>
      <c r="H226" s="57">
        <v>2021</v>
      </c>
      <c r="I226" s="42" t="e">
        <f t="array" aca="1" ref="I226" ca="1">_xludf.XLOOKUP(#REF!,'Feuille 16'!A:A,'Feuille 16'!B:B)</f>
        <v>#NAME?</v>
      </c>
      <c r="J226" s="60" t="s">
        <v>199</v>
      </c>
      <c r="K226" s="59" t="s">
        <v>200</v>
      </c>
      <c r="L226" s="60" t="s">
        <v>91</v>
      </c>
      <c r="M226" s="59" t="s">
        <v>100</v>
      </c>
      <c r="N226" s="60" t="s">
        <v>201</v>
      </c>
      <c r="O226" s="59"/>
      <c r="P226" s="73" t="s">
        <v>579</v>
      </c>
      <c r="Q226" s="47" t="s">
        <v>580</v>
      </c>
      <c r="R226" s="50" t="s">
        <v>147</v>
      </c>
      <c r="S226" s="50">
        <v>1</v>
      </c>
      <c r="T226" s="50">
        <v>1</v>
      </c>
      <c r="U226" s="50">
        <v>0</v>
      </c>
      <c r="V226" s="50">
        <v>0</v>
      </c>
      <c r="W226" s="2"/>
      <c r="X226" s="50">
        <v>250723</v>
      </c>
      <c r="Y226" s="2" t="s">
        <v>78</v>
      </c>
      <c r="Z226" s="50" t="s">
        <v>705</v>
      </c>
      <c r="AA226" s="50"/>
      <c r="AB226" s="48" t="str">
        <f t="shared" si="8"/>
        <v>Unique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 ht="15">
      <c r="A227" s="39" t="str">
        <f t="shared" si="7"/>
        <v>72_1_260821_Gie_p_fe.cu</v>
      </c>
      <c r="B227" s="66">
        <v>49.783180000000002</v>
      </c>
      <c r="C227" s="66">
        <v>6.4805820000000001</v>
      </c>
      <c r="D227" s="57">
        <v>72</v>
      </c>
      <c r="E227" s="58">
        <v>1</v>
      </c>
      <c r="F227" s="57">
        <v>180821</v>
      </c>
      <c r="G227" s="58">
        <v>260821</v>
      </c>
      <c r="H227" s="57">
        <v>2021</v>
      </c>
      <c r="I227" s="42" t="e">
        <f t="array" aca="1" ref="I227" ca="1">_xludf.XLOOKUP(#REF!,'Feuille 16'!A:A,'Feuille 16'!B:B)</f>
        <v>#NAME?</v>
      </c>
      <c r="J227" s="60" t="s">
        <v>199</v>
      </c>
      <c r="K227" s="59" t="s">
        <v>200</v>
      </c>
      <c r="L227" s="60" t="s">
        <v>91</v>
      </c>
      <c r="M227" s="59" t="s">
        <v>100</v>
      </c>
      <c r="N227" s="60" t="s">
        <v>201</v>
      </c>
      <c r="O227" s="59"/>
      <c r="P227" s="73" t="s">
        <v>536</v>
      </c>
      <c r="Q227" s="47" t="s">
        <v>537</v>
      </c>
      <c r="R227" s="50" t="s">
        <v>147</v>
      </c>
      <c r="S227" s="50">
        <v>2</v>
      </c>
      <c r="T227" s="50">
        <v>0</v>
      </c>
      <c r="U227" s="50">
        <v>2</v>
      </c>
      <c r="V227" s="50">
        <v>0</v>
      </c>
      <c r="W227" s="2"/>
      <c r="X227" s="50">
        <v>250723</v>
      </c>
      <c r="Y227" s="2" t="s">
        <v>78</v>
      </c>
      <c r="Z227" s="50" t="s">
        <v>706</v>
      </c>
      <c r="AA227" s="50"/>
      <c r="AB227" s="48" t="str">
        <f t="shared" si="8"/>
        <v>Unique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 ht="15">
      <c r="A228" s="39" t="str">
        <f t="shared" si="7"/>
        <v>72_1_260821_Gie_p_sy.pi</v>
      </c>
      <c r="B228" s="66">
        <v>49.783180000000002</v>
      </c>
      <c r="C228" s="66">
        <v>6.4805820000000001</v>
      </c>
      <c r="D228" s="57">
        <v>72</v>
      </c>
      <c r="E228" s="58">
        <v>1</v>
      </c>
      <c r="F228" s="57">
        <v>180821</v>
      </c>
      <c r="G228" s="58">
        <v>260821</v>
      </c>
      <c r="H228" s="57">
        <v>2021</v>
      </c>
      <c r="I228" s="42" t="e">
        <f t="array" aca="1" ref="I228" ca="1">_xludf.XLOOKUP(#REF!,'Feuille 16'!A:A,'Feuille 16'!B:B)</f>
        <v>#NAME?</v>
      </c>
      <c r="J228" s="60" t="s">
        <v>199</v>
      </c>
      <c r="K228" s="59" t="s">
        <v>200</v>
      </c>
      <c r="L228" s="60" t="s">
        <v>91</v>
      </c>
      <c r="M228" s="59" t="s">
        <v>100</v>
      </c>
      <c r="N228" s="60" t="s">
        <v>201</v>
      </c>
      <c r="O228" s="59"/>
      <c r="P228" s="54" t="s">
        <v>176</v>
      </c>
      <c r="Q228" s="47" t="s">
        <v>177</v>
      </c>
      <c r="R228" s="50" t="s">
        <v>147</v>
      </c>
      <c r="S228" s="50">
        <v>1</v>
      </c>
      <c r="T228" s="50">
        <v>0</v>
      </c>
      <c r="U228" s="50">
        <v>1</v>
      </c>
      <c r="V228" s="50">
        <v>0</v>
      </c>
      <c r="W228" s="2"/>
      <c r="X228" s="50">
        <v>250723</v>
      </c>
      <c r="Y228" s="2" t="s">
        <v>78</v>
      </c>
      <c r="Z228" s="50" t="s">
        <v>707</v>
      </c>
      <c r="AA228" s="50"/>
      <c r="AB228" s="48" t="str">
        <f t="shared" si="8"/>
        <v>Unique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 ht="15">
      <c r="A229" s="39" t="str">
        <f t="shared" si="7"/>
        <v>72_1_260821_Gie_p_me.me</v>
      </c>
      <c r="B229" s="66">
        <v>49.783180000000002</v>
      </c>
      <c r="C229" s="66">
        <v>6.4805820000000001</v>
      </c>
      <c r="D229" s="57">
        <v>72</v>
      </c>
      <c r="E229" s="58">
        <v>1</v>
      </c>
      <c r="F229" s="57">
        <v>180821</v>
      </c>
      <c r="G229" s="58">
        <v>260821</v>
      </c>
      <c r="H229" s="57">
        <v>2021</v>
      </c>
      <c r="I229" s="42" t="e">
        <f t="array" aca="1" ref="I229" ca="1">_xludf.XLOOKUP(#REF!,'Feuille 16'!A:A,'Feuille 16'!B:B)</f>
        <v>#NAME?</v>
      </c>
      <c r="J229" s="60" t="s">
        <v>199</v>
      </c>
      <c r="K229" s="2" t="s">
        <v>200</v>
      </c>
      <c r="L229" s="60" t="s">
        <v>91</v>
      </c>
      <c r="M229" s="59" t="s">
        <v>100</v>
      </c>
      <c r="N229" s="60" t="s">
        <v>201</v>
      </c>
      <c r="O229" s="59"/>
      <c r="P229" s="73" t="s">
        <v>569</v>
      </c>
      <c r="Q229" s="47" t="s">
        <v>570</v>
      </c>
      <c r="R229" s="50" t="s">
        <v>147</v>
      </c>
      <c r="S229" s="50">
        <v>6</v>
      </c>
      <c r="T229" s="50">
        <v>4</v>
      </c>
      <c r="U229" s="50">
        <v>2</v>
      </c>
      <c r="V229" s="50">
        <v>0</v>
      </c>
      <c r="W229" s="2"/>
      <c r="X229" s="50">
        <v>250723</v>
      </c>
      <c r="Y229" s="2" t="s">
        <v>78</v>
      </c>
      <c r="Z229" s="50" t="s">
        <v>708</v>
      </c>
      <c r="AA229" s="2"/>
      <c r="AB229" s="48" t="str">
        <f t="shared" si="8"/>
        <v>Unique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ht="15">
      <c r="A230" s="39" t="str">
        <f t="shared" si="7"/>
        <v>72_1_260821_Gie_p_xa.st</v>
      </c>
      <c r="B230" s="66">
        <v>49.783180000000002</v>
      </c>
      <c r="C230" s="66">
        <v>6.4805820000000001</v>
      </c>
      <c r="D230" s="57">
        <v>72</v>
      </c>
      <c r="E230" s="58">
        <v>1</v>
      </c>
      <c r="F230" s="57">
        <v>180821</v>
      </c>
      <c r="G230" s="58">
        <v>260821</v>
      </c>
      <c r="H230" s="57">
        <v>2021</v>
      </c>
      <c r="I230" s="42" t="e">
        <f t="array" aca="1" ref="I230" ca="1">_xludf.XLOOKUP(#REF!,'Feuille 16'!A:A,'Feuille 16'!B:B)</f>
        <v>#NAME?</v>
      </c>
      <c r="J230" s="60" t="s">
        <v>199</v>
      </c>
      <c r="K230" s="2" t="s">
        <v>200</v>
      </c>
      <c r="L230" s="60" t="s">
        <v>91</v>
      </c>
      <c r="M230" s="59" t="s">
        <v>100</v>
      </c>
      <c r="N230" s="60" t="s">
        <v>201</v>
      </c>
      <c r="O230" s="59"/>
      <c r="P230" s="73" t="s">
        <v>709</v>
      </c>
      <c r="Q230" s="47" t="s">
        <v>710</v>
      </c>
      <c r="R230" s="50" t="s">
        <v>147</v>
      </c>
      <c r="S230" s="50">
        <v>1</v>
      </c>
      <c r="T230" s="50">
        <v>1</v>
      </c>
      <c r="U230" s="50">
        <v>0</v>
      </c>
      <c r="V230" s="50">
        <v>0</v>
      </c>
      <c r="W230" s="50" t="s">
        <v>660</v>
      </c>
      <c r="X230" s="50">
        <v>250723</v>
      </c>
      <c r="Y230" s="2" t="s">
        <v>78</v>
      </c>
      <c r="Z230" s="50" t="s">
        <v>711</v>
      </c>
      <c r="AA230" s="50"/>
      <c r="AB230" s="48" t="str">
        <f t="shared" si="8"/>
        <v>Unique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 ht="15">
      <c r="A231" s="39" t="str">
        <f t="shared" si="7"/>
        <v>72_1_260821_Gie_p_eu.co</v>
      </c>
      <c r="B231" s="66">
        <v>49.783180000000002</v>
      </c>
      <c r="C231" s="66">
        <v>6.4805820000000001</v>
      </c>
      <c r="D231" s="57">
        <v>72</v>
      </c>
      <c r="E231" s="58">
        <v>1</v>
      </c>
      <c r="F231" s="57">
        <v>180821</v>
      </c>
      <c r="G231" s="58">
        <v>260821</v>
      </c>
      <c r="H231" s="57">
        <v>2021</v>
      </c>
      <c r="I231" s="42" t="e">
        <f t="array" aca="1" ref="I231" ca="1">_xludf.XLOOKUP(#REF!,'Feuille 16'!A:A,'Feuille 16'!B:B)</f>
        <v>#NAME?</v>
      </c>
      <c r="J231" s="60" t="s">
        <v>199</v>
      </c>
      <c r="K231" s="2" t="s">
        <v>200</v>
      </c>
      <c r="L231" s="60" t="s">
        <v>91</v>
      </c>
      <c r="M231" s="59" t="s">
        <v>100</v>
      </c>
      <c r="N231" s="60" t="s">
        <v>201</v>
      </c>
      <c r="O231" s="59"/>
      <c r="P231" s="73" t="s">
        <v>548</v>
      </c>
      <c r="Q231" s="47" t="s">
        <v>549</v>
      </c>
      <c r="R231" s="50" t="s">
        <v>147</v>
      </c>
      <c r="S231" s="50">
        <f>T231+U231</f>
        <v>57</v>
      </c>
      <c r="T231" s="50">
        <v>30</v>
      </c>
      <c r="U231" s="50">
        <v>27</v>
      </c>
      <c r="V231" s="50">
        <v>0</v>
      </c>
      <c r="W231" s="2"/>
      <c r="X231" s="50">
        <v>250723</v>
      </c>
      <c r="Y231" s="2" t="s">
        <v>78</v>
      </c>
      <c r="Z231" s="50" t="s">
        <v>712</v>
      </c>
      <c r="AA231" s="2"/>
      <c r="AB231" s="48" t="str">
        <f t="shared" si="8"/>
        <v>Unique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 ht="15">
      <c r="A232" s="39" t="str">
        <f t="shared" si="7"/>
        <v>82_1_260821_Joh_p_sp.sc</v>
      </c>
      <c r="B232" s="66">
        <v>49.740850000000002</v>
      </c>
      <c r="C232" s="66">
        <v>6.3892090000000001</v>
      </c>
      <c r="D232" s="57">
        <v>82</v>
      </c>
      <c r="E232" s="58">
        <v>1</v>
      </c>
      <c r="F232" s="66">
        <v>140621</v>
      </c>
      <c r="G232" s="58">
        <v>260821</v>
      </c>
      <c r="H232" s="57">
        <v>2021</v>
      </c>
      <c r="I232" s="42" t="e">
        <f t="array" aca="1" ref="I232" ca="1">_xludf.XLOOKUP(#REF!,'Feuille 16'!A:A,'Feuille 16'!B:B)</f>
        <v>#NAME?</v>
      </c>
      <c r="J232" s="60" t="s">
        <v>145</v>
      </c>
      <c r="K232" s="2" t="s">
        <v>146</v>
      </c>
      <c r="L232" s="60" t="s">
        <v>91</v>
      </c>
      <c r="M232" s="59" t="s">
        <v>100</v>
      </c>
      <c r="N232" s="58">
        <v>17</v>
      </c>
      <c r="O232" s="99" t="s">
        <v>222</v>
      </c>
      <c r="P232" s="80" t="s">
        <v>509</v>
      </c>
      <c r="Q232" s="47" t="s">
        <v>510</v>
      </c>
      <c r="R232" s="50" t="s">
        <v>147</v>
      </c>
      <c r="S232" s="50">
        <v>1</v>
      </c>
      <c r="T232" s="50">
        <v>0</v>
      </c>
      <c r="U232" s="50">
        <v>1</v>
      </c>
      <c r="V232" s="50">
        <v>0</v>
      </c>
      <c r="W232" s="2"/>
      <c r="X232" s="50">
        <v>250723</v>
      </c>
      <c r="Y232" s="2" t="s">
        <v>78</v>
      </c>
      <c r="Z232" s="50" t="s">
        <v>713</v>
      </c>
      <c r="AA232" s="50"/>
      <c r="AB232" s="48" t="str">
        <f t="shared" si="8"/>
        <v>Unique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 ht="15">
      <c r="A233" s="39" t="str">
        <f t="shared" si="7"/>
        <v>82_1_260821_Joh_p_eu.co</v>
      </c>
      <c r="B233" s="66">
        <v>49.740850000000002</v>
      </c>
      <c r="C233" s="66">
        <v>6.3892090000000001</v>
      </c>
      <c r="D233" s="57">
        <v>82</v>
      </c>
      <c r="E233" s="58">
        <v>1</v>
      </c>
      <c r="F233" s="66">
        <v>140621</v>
      </c>
      <c r="G233" s="58">
        <v>260821</v>
      </c>
      <c r="H233" s="57">
        <v>2021</v>
      </c>
      <c r="I233" s="42" t="e">
        <f t="array" aca="1" ref="I233" ca="1">_xludf.XLOOKUP(#REF!,'Feuille 16'!A:A,'Feuille 16'!B:B)</f>
        <v>#NAME?</v>
      </c>
      <c r="J233" s="60" t="s">
        <v>145</v>
      </c>
      <c r="K233" s="2" t="s">
        <v>146</v>
      </c>
      <c r="L233" s="60" t="s">
        <v>91</v>
      </c>
      <c r="M233" s="59" t="s">
        <v>100</v>
      </c>
      <c r="N233" s="58">
        <v>17</v>
      </c>
      <c r="O233" s="99" t="s">
        <v>222</v>
      </c>
      <c r="P233" s="73" t="s">
        <v>548</v>
      </c>
      <c r="Q233" s="47" t="s">
        <v>549</v>
      </c>
      <c r="R233" s="50" t="s">
        <v>147</v>
      </c>
      <c r="S233" s="50">
        <v>1</v>
      </c>
      <c r="T233" s="50">
        <v>0</v>
      </c>
      <c r="U233" s="50">
        <v>1</v>
      </c>
      <c r="V233" s="50">
        <v>0</v>
      </c>
      <c r="W233" s="2"/>
      <c r="X233" s="50">
        <v>250723</v>
      </c>
      <c r="Y233" s="2" t="s">
        <v>78</v>
      </c>
      <c r="Z233" s="50" t="s">
        <v>714</v>
      </c>
      <c r="AA233" s="2"/>
      <c r="AB233" s="48" t="str">
        <f t="shared" si="8"/>
        <v>Unique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 ht="15">
      <c r="A234" s="39" t="str">
        <f t="shared" si="7"/>
        <v>82_1_260821_Joh_p_er.te</v>
      </c>
      <c r="B234" s="66">
        <v>49.740850000000002</v>
      </c>
      <c r="C234" s="66">
        <v>6.3892090000000001</v>
      </c>
      <c r="D234" s="57">
        <v>82</v>
      </c>
      <c r="E234" s="58">
        <v>1</v>
      </c>
      <c r="F234" s="66">
        <v>140621</v>
      </c>
      <c r="G234" s="58">
        <v>260821</v>
      </c>
      <c r="H234" s="57">
        <v>2021</v>
      </c>
      <c r="I234" s="42" t="e">
        <f t="array" aca="1" ref="I234" ca="1">_xludf.XLOOKUP(#REF!,'Feuille 16'!A:A,'Feuille 16'!B:B)</f>
        <v>#NAME?</v>
      </c>
      <c r="J234" s="60" t="s">
        <v>145</v>
      </c>
      <c r="K234" s="2" t="s">
        <v>146</v>
      </c>
      <c r="L234" s="60" t="s">
        <v>91</v>
      </c>
      <c r="M234" s="59" t="s">
        <v>100</v>
      </c>
      <c r="N234" s="58">
        <v>17</v>
      </c>
      <c r="O234" s="165" t="s">
        <v>222</v>
      </c>
      <c r="P234" s="154" t="s">
        <v>521</v>
      </c>
      <c r="Q234" s="47" t="s">
        <v>522</v>
      </c>
      <c r="R234" s="50" t="s">
        <v>147</v>
      </c>
      <c r="S234" s="50">
        <v>3</v>
      </c>
      <c r="T234" s="50">
        <v>3</v>
      </c>
      <c r="U234" s="50">
        <v>0</v>
      </c>
      <c r="V234" s="50">
        <v>0</v>
      </c>
      <c r="W234" s="2"/>
      <c r="X234" s="50">
        <v>250723</v>
      </c>
      <c r="Y234" s="2" t="s">
        <v>78</v>
      </c>
      <c r="Z234" s="50" t="s">
        <v>715</v>
      </c>
      <c r="AA234" s="50"/>
      <c r="AB234" s="48" t="str">
        <f t="shared" si="8"/>
        <v>Unique</v>
      </c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 ht="15">
      <c r="A235" s="39" t="str">
        <f t="shared" si="7"/>
        <v>82_1_260821_Joh_p_he.pe</v>
      </c>
      <c r="B235" s="66">
        <v>49.740850000000002</v>
      </c>
      <c r="C235" s="66">
        <v>6.3892090000000001</v>
      </c>
      <c r="D235" s="57">
        <v>82</v>
      </c>
      <c r="E235" s="58">
        <v>1</v>
      </c>
      <c r="F235" s="66">
        <v>140621</v>
      </c>
      <c r="G235" s="58">
        <v>260821</v>
      </c>
      <c r="H235" s="57">
        <v>2021</v>
      </c>
      <c r="I235" s="42" t="e">
        <f t="array" aca="1" ref="I235" ca="1">_xludf.XLOOKUP(#REF!,'Feuille 16'!A:A,'Feuille 16'!B:B)</f>
        <v>#NAME?</v>
      </c>
      <c r="J235" s="60" t="s">
        <v>145</v>
      </c>
      <c r="K235" s="59" t="s">
        <v>146</v>
      </c>
      <c r="L235" s="60" t="s">
        <v>91</v>
      </c>
      <c r="M235" s="59" t="s">
        <v>100</v>
      </c>
      <c r="N235" s="58">
        <v>17</v>
      </c>
      <c r="O235" s="165" t="s">
        <v>222</v>
      </c>
      <c r="P235" s="73" t="s">
        <v>543</v>
      </c>
      <c r="Q235" s="47" t="s">
        <v>544</v>
      </c>
      <c r="R235" s="50" t="s">
        <v>147</v>
      </c>
      <c r="S235" s="50">
        <v>1</v>
      </c>
      <c r="T235" s="50">
        <v>1</v>
      </c>
      <c r="U235" s="50">
        <v>0</v>
      </c>
      <c r="V235" s="50">
        <v>0</v>
      </c>
      <c r="W235" s="2"/>
      <c r="X235" s="50">
        <v>250723</v>
      </c>
      <c r="Y235" s="2" t="s">
        <v>78</v>
      </c>
      <c r="Z235" s="50" t="s">
        <v>716</v>
      </c>
      <c r="AA235" s="50"/>
      <c r="AB235" s="48" t="str">
        <f t="shared" si="8"/>
        <v>Unique</v>
      </c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ht="15">
      <c r="A236" s="39" t="str">
        <f t="shared" si="7"/>
        <v>82_1_260821_Joh_p_me.me</v>
      </c>
      <c r="B236" s="66">
        <v>49.740850000000002</v>
      </c>
      <c r="C236" s="66">
        <v>6.3892090000000001</v>
      </c>
      <c r="D236" s="57">
        <v>82</v>
      </c>
      <c r="E236" s="58">
        <v>1</v>
      </c>
      <c r="F236" s="66">
        <v>140621</v>
      </c>
      <c r="G236" s="58">
        <v>260821</v>
      </c>
      <c r="H236" s="57">
        <v>2021</v>
      </c>
      <c r="I236" s="42" t="e">
        <f t="array" aca="1" ref="I236" ca="1">_xludf.XLOOKUP(#REF!,'Feuille 16'!A:A,'Feuille 16'!B:B)</f>
        <v>#NAME?</v>
      </c>
      <c r="J236" s="60" t="s">
        <v>145</v>
      </c>
      <c r="K236" s="59" t="s">
        <v>146</v>
      </c>
      <c r="L236" s="60" t="s">
        <v>91</v>
      </c>
      <c r="M236" s="59" t="s">
        <v>100</v>
      </c>
      <c r="N236" s="58">
        <v>17</v>
      </c>
      <c r="O236" s="99" t="s">
        <v>222</v>
      </c>
      <c r="P236" s="73" t="s">
        <v>569</v>
      </c>
      <c r="Q236" s="47" t="s">
        <v>570</v>
      </c>
      <c r="R236" s="50" t="s">
        <v>147</v>
      </c>
      <c r="S236" s="50">
        <v>11</v>
      </c>
      <c r="T236" s="50">
        <v>2</v>
      </c>
      <c r="U236" s="50">
        <v>10</v>
      </c>
      <c r="V236" s="50">
        <v>0</v>
      </c>
      <c r="W236" s="2"/>
      <c r="X236" s="50">
        <v>250723</v>
      </c>
      <c r="Y236" s="2" t="s">
        <v>78</v>
      </c>
      <c r="Z236" s="50" t="s">
        <v>717</v>
      </c>
      <c r="AA236" s="2"/>
      <c r="AB236" s="48" t="str">
        <f t="shared" si="8"/>
        <v>Unique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 ht="15">
      <c r="A237" s="39" t="str">
        <f t="shared" si="7"/>
        <v>87_1_240821_Pra_p_sp.sc</v>
      </c>
      <c r="B237" s="66">
        <v>49.654449999999997</v>
      </c>
      <c r="C237" s="66">
        <v>6.0247200000000003</v>
      </c>
      <c r="D237" s="57">
        <v>87</v>
      </c>
      <c r="E237" s="58">
        <v>1</v>
      </c>
      <c r="F237" s="57">
        <v>160821</v>
      </c>
      <c r="G237" s="58">
        <v>240821</v>
      </c>
      <c r="H237" s="57">
        <v>2021</v>
      </c>
      <c r="I237" s="42" t="e">
        <f t="array" aca="1" ref="I237" ca="1">_xludf.XLOOKUP(#REF!,'Feuille 16'!A:A,'Feuille 16'!B:B)</f>
        <v>#NAME?</v>
      </c>
      <c r="J237" s="60" t="s">
        <v>224</v>
      </c>
      <c r="K237" s="59" t="s">
        <v>225</v>
      </c>
      <c r="L237" s="60" t="s">
        <v>91</v>
      </c>
      <c r="M237" s="59" t="s">
        <v>226</v>
      </c>
      <c r="N237" s="60"/>
      <c r="O237" s="59"/>
      <c r="P237" s="80" t="s">
        <v>509</v>
      </c>
      <c r="Q237" s="47" t="s">
        <v>510</v>
      </c>
      <c r="R237" s="50" t="s">
        <v>147</v>
      </c>
      <c r="S237" s="50">
        <v>4</v>
      </c>
      <c r="T237" s="50">
        <v>0</v>
      </c>
      <c r="U237" s="50">
        <v>4</v>
      </c>
      <c r="V237" s="50">
        <v>0</v>
      </c>
      <c r="W237" s="2"/>
      <c r="X237" s="50">
        <v>250723</v>
      </c>
      <c r="Y237" s="2" t="s">
        <v>78</v>
      </c>
      <c r="Z237" s="50" t="s">
        <v>718</v>
      </c>
      <c r="AA237" s="50"/>
      <c r="AB237" s="48" t="str">
        <f t="shared" si="8"/>
        <v>Unique</v>
      </c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 ht="15">
      <c r="A238" s="39" t="str">
        <f t="shared" si="7"/>
        <v>87_1_240821_Pra_p_eu.co</v>
      </c>
      <c r="B238" s="66">
        <v>49.654449999999997</v>
      </c>
      <c r="C238" s="66">
        <v>6.0247200000000003</v>
      </c>
      <c r="D238" s="57">
        <v>87</v>
      </c>
      <c r="E238" s="58">
        <v>1</v>
      </c>
      <c r="F238" s="57">
        <v>160821</v>
      </c>
      <c r="G238" s="58">
        <v>240821</v>
      </c>
      <c r="H238" s="57">
        <v>2021</v>
      </c>
      <c r="I238" s="42" t="e">
        <f t="array" aca="1" ref="I238" ca="1">_xludf.XLOOKUP(#REF!,'Feuille 16'!A:A,'Feuille 16'!B:B)</f>
        <v>#NAME?</v>
      </c>
      <c r="J238" s="60" t="s">
        <v>224</v>
      </c>
      <c r="K238" s="59" t="s">
        <v>225</v>
      </c>
      <c r="L238" s="60" t="s">
        <v>91</v>
      </c>
      <c r="M238" s="59" t="s">
        <v>226</v>
      </c>
      <c r="N238" s="60"/>
      <c r="O238" s="59"/>
      <c r="P238" s="73" t="s">
        <v>548</v>
      </c>
      <c r="Q238" s="47" t="s">
        <v>549</v>
      </c>
      <c r="R238" s="50" t="s">
        <v>147</v>
      </c>
      <c r="S238" s="50">
        <v>1</v>
      </c>
      <c r="T238" s="50">
        <v>1</v>
      </c>
      <c r="U238" s="50">
        <v>0</v>
      </c>
      <c r="V238" s="50">
        <v>0</v>
      </c>
      <c r="W238" s="2"/>
      <c r="X238" s="50">
        <v>250723</v>
      </c>
      <c r="Y238" s="2" t="s">
        <v>78</v>
      </c>
      <c r="Z238" s="50" t="s">
        <v>719</v>
      </c>
      <c r="AA238" s="2"/>
      <c r="AB238" s="48" t="str">
        <f t="shared" si="8"/>
        <v>Unique</v>
      </c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 ht="15">
      <c r="A239" s="39" t="str">
        <f t="shared" si="7"/>
        <v>87_1_240821_Pra_p_he.tr</v>
      </c>
      <c r="B239" s="66">
        <v>49.654449999999997</v>
      </c>
      <c r="C239" s="66">
        <v>6.0247200000000003</v>
      </c>
      <c r="D239" s="57">
        <v>87</v>
      </c>
      <c r="E239" s="58">
        <v>1</v>
      </c>
      <c r="F239" s="57">
        <v>160821</v>
      </c>
      <c r="G239" s="58">
        <v>240821</v>
      </c>
      <c r="H239" s="57">
        <v>2021</v>
      </c>
      <c r="I239" s="42" t="e">
        <f t="array" aca="1" ref="I239" ca="1">_xludf.XLOOKUP(#REF!,'Feuille 16'!A:A,'Feuille 16'!B:B)</f>
        <v>#NAME?</v>
      </c>
      <c r="J239" s="60" t="s">
        <v>224</v>
      </c>
      <c r="K239" s="59" t="s">
        <v>225</v>
      </c>
      <c r="L239" s="60" t="s">
        <v>91</v>
      </c>
      <c r="M239" s="59" t="s">
        <v>226</v>
      </c>
      <c r="N239" s="60"/>
      <c r="O239" s="59"/>
      <c r="P239" s="73" t="s">
        <v>498</v>
      </c>
      <c r="Q239" s="47" t="s">
        <v>499</v>
      </c>
      <c r="R239" s="50" t="s">
        <v>100</v>
      </c>
      <c r="S239" s="50">
        <v>1</v>
      </c>
      <c r="T239" s="50">
        <v>1</v>
      </c>
      <c r="U239" s="50">
        <v>0</v>
      </c>
      <c r="V239" s="50">
        <v>0</v>
      </c>
      <c r="W239" s="2"/>
      <c r="X239" s="79" t="s">
        <v>720</v>
      </c>
      <c r="Y239" s="2" t="s">
        <v>78</v>
      </c>
      <c r="Z239" s="50" t="s">
        <v>721</v>
      </c>
      <c r="AA239" s="50"/>
      <c r="AB239" s="48" t="str">
        <f t="shared" si="8"/>
        <v>Unique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 ht="15">
      <c r="A240" s="39" t="str">
        <f t="shared" si="7"/>
        <v>87_1_240821_Pra_p_er.te</v>
      </c>
      <c r="B240" s="66">
        <v>49.654449999999997</v>
      </c>
      <c r="C240" s="66">
        <v>6.0247200000000003</v>
      </c>
      <c r="D240" s="57">
        <v>87</v>
      </c>
      <c r="E240" s="58">
        <v>1</v>
      </c>
      <c r="F240" s="57">
        <v>160821</v>
      </c>
      <c r="G240" s="58">
        <v>240821</v>
      </c>
      <c r="H240" s="57">
        <v>2021</v>
      </c>
      <c r="I240" s="42" t="e">
        <f t="array" aca="1" ref="I240" ca="1">_xludf.XLOOKUP(#REF!,'Feuille 16'!A:A,'Feuille 16'!B:B)</f>
        <v>#NAME?</v>
      </c>
      <c r="J240" s="60" t="s">
        <v>224</v>
      </c>
      <c r="K240" s="59" t="s">
        <v>225</v>
      </c>
      <c r="L240" s="60" t="s">
        <v>91</v>
      </c>
      <c r="M240" s="59" t="s">
        <v>226</v>
      </c>
      <c r="N240" s="60"/>
      <c r="O240" s="59"/>
      <c r="P240" s="154" t="s">
        <v>521</v>
      </c>
      <c r="Q240" s="47" t="s">
        <v>522</v>
      </c>
      <c r="R240" s="50" t="s">
        <v>147</v>
      </c>
      <c r="S240" s="50">
        <v>2</v>
      </c>
      <c r="T240" s="50">
        <v>1</v>
      </c>
      <c r="U240" s="50">
        <v>1</v>
      </c>
      <c r="V240" s="50">
        <v>0</v>
      </c>
      <c r="W240" s="2"/>
      <c r="X240" s="50">
        <v>250723</v>
      </c>
      <c r="Y240" s="2" t="s">
        <v>78</v>
      </c>
      <c r="Z240" s="50" t="s">
        <v>722</v>
      </c>
      <c r="AA240" s="50"/>
      <c r="AB240" s="48" t="str">
        <f t="shared" si="8"/>
        <v>Unique</v>
      </c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 ht="15">
      <c r="A241" s="39" t="str">
        <f t="shared" si="7"/>
        <v>87_1_240821_Pra_p_er.si</v>
      </c>
      <c r="B241" s="66">
        <v>49.654449999999997</v>
      </c>
      <c r="C241" s="66">
        <v>6.0247200000000003</v>
      </c>
      <c r="D241" s="57">
        <v>87</v>
      </c>
      <c r="E241" s="58">
        <v>1</v>
      </c>
      <c r="F241" s="57">
        <v>160821</v>
      </c>
      <c r="G241" s="58">
        <v>240821</v>
      </c>
      <c r="H241" s="57">
        <v>2021</v>
      </c>
      <c r="I241" s="42" t="e">
        <f t="array" aca="1" ref="I241" ca="1">_xludf.XLOOKUP(#REF!,'Feuille 16'!A:A,'Feuille 16'!B:B)</f>
        <v>#NAME?</v>
      </c>
      <c r="J241" s="60" t="s">
        <v>224</v>
      </c>
      <c r="K241" s="59" t="s">
        <v>225</v>
      </c>
      <c r="L241" s="60" t="s">
        <v>91</v>
      </c>
      <c r="M241" s="59" t="s">
        <v>226</v>
      </c>
      <c r="N241" s="60"/>
      <c r="O241" s="59"/>
      <c r="P241" s="73" t="s">
        <v>576</v>
      </c>
      <c r="Q241" s="47" t="s">
        <v>577</v>
      </c>
      <c r="R241" s="50" t="s">
        <v>147</v>
      </c>
      <c r="S241" s="50">
        <v>1</v>
      </c>
      <c r="T241" s="50">
        <v>0</v>
      </c>
      <c r="U241" s="50">
        <v>1</v>
      </c>
      <c r="V241" s="50">
        <v>0</v>
      </c>
      <c r="W241" s="2"/>
      <c r="X241" s="50">
        <v>250723</v>
      </c>
      <c r="Y241" s="2" t="s">
        <v>78</v>
      </c>
      <c r="Z241" s="50" t="s">
        <v>723</v>
      </c>
      <c r="AA241" s="50"/>
      <c r="AB241" s="48" t="str">
        <f t="shared" si="8"/>
        <v>Unique</v>
      </c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ht="15">
      <c r="A242" s="39" t="str">
        <f t="shared" si="7"/>
        <v>96_1_240821_Kaz_p_me.me</v>
      </c>
      <c r="B242" s="66">
        <v>49.642960000000002</v>
      </c>
      <c r="C242" s="66">
        <v>6.0223469999999999</v>
      </c>
      <c r="D242" s="57">
        <v>96</v>
      </c>
      <c r="E242" s="58">
        <v>1</v>
      </c>
      <c r="F242" s="57">
        <v>160821</v>
      </c>
      <c r="G242" s="58">
        <v>240821</v>
      </c>
      <c r="H242" s="57">
        <v>2021</v>
      </c>
      <c r="I242" s="42" t="e">
        <f t="array" aca="1" ref="I242" ca="1">_xludf.XLOOKUP(#REF!,'Feuille 16'!A:A,'Feuille 16'!B:B)</f>
        <v>#NAME?</v>
      </c>
      <c r="J242" s="60" t="s">
        <v>228</v>
      </c>
      <c r="K242" s="59" t="s">
        <v>229</v>
      </c>
      <c r="L242" s="60" t="s">
        <v>91</v>
      </c>
      <c r="M242" s="59" t="s">
        <v>100</v>
      </c>
      <c r="N242" s="58">
        <v>9</v>
      </c>
      <c r="O242" s="59"/>
      <c r="P242" s="73" t="s">
        <v>569</v>
      </c>
      <c r="Q242" s="47" t="s">
        <v>570</v>
      </c>
      <c r="R242" s="50" t="s">
        <v>147</v>
      </c>
      <c r="S242" s="50">
        <v>2</v>
      </c>
      <c r="T242" s="50">
        <v>0</v>
      </c>
      <c r="U242" s="50">
        <v>2</v>
      </c>
      <c r="V242" s="50">
        <v>0</v>
      </c>
      <c r="W242" s="2"/>
      <c r="X242" s="50">
        <v>250723</v>
      </c>
      <c r="Y242" s="2" t="s">
        <v>78</v>
      </c>
      <c r="Z242" s="50" t="s">
        <v>724</v>
      </c>
      <c r="AA242" s="2"/>
      <c r="AB242" s="48" t="str">
        <f t="shared" si="8"/>
        <v>Unique</v>
      </c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 ht="15">
      <c r="A243" s="39" t="str">
        <f t="shared" si="7"/>
        <v>96_1_240821_Kaz_p_eu.co</v>
      </c>
      <c r="B243" s="66">
        <v>49.642960000000002</v>
      </c>
      <c r="C243" s="66">
        <v>6.0223469999999999</v>
      </c>
      <c r="D243" s="57">
        <v>96</v>
      </c>
      <c r="E243" s="58">
        <v>1</v>
      </c>
      <c r="F243" s="57">
        <v>160821</v>
      </c>
      <c r="G243" s="58">
        <v>240821</v>
      </c>
      <c r="H243" s="57">
        <v>2021</v>
      </c>
      <c r="I243" s="42" t="e">
        <f t="array" aca="1" ref="I243" ca="1">_xludf.XLOOKUP(#REF!,'Feuille 16'!A:A,'Feuille 16'!B:B)</f>
        <v>#NAME?</v>
      </c>
      <c r="J243" s="60" t="s">
        <v>228</v>
      </c>
      <c r="K243" s="59" t="s">
        <v>229</v>
      </c>
      <c r="L243" s="60" t="s">
        <v>91</v>
      </c>
      <c r="M243" s="59" t="s">
        <v>100</v>
      </c>
      <c r="N243" s="58">
        <v>9</v>
      </c>
      <c r="O243" s="59"/>
      <c r="P243" s="73" t="s">
        <v>548</v>
      </c>
      <c r="Q243" s="47" t="s">
        <v>549</v>
      </c>
      <c r="R243" s="50" t="s">
        <v>147</v>
      </c>
      <c r="S243" s="50">
        <v>2</v>
      </c>
      <c r="T243" s="50">
        <v>0</v>
      </c>
      <c r="U243" s="50">
        <v>2</v>
      </c>
      <c r="V243" s="50">
        <v>0</v>
      </c>
      <c r="W243" s="2"/>
      <c r="X243" s="50">
        <v>250723</v>
      </c>
      <c r="Y243" s="2" t="s">
        <v>78</v>
      </c>
      <c r="Z243" s="50" t="s">
        <v>725</v>
      </c>
      <c r="AA243" s="2"/>
      <c r="AB243" s="48" t="str">
        <f t="shared" si="8"/>
        <v>Unique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ht="15">
      <c r="A244" s="39" t="str">
        <f t="shared" si="7"/>
        <v>96_1_240821_Kaz_p_er.te</v>
      </c>
      <c r="B244" s="66">
        <v>49.642960000000002</v>
      </c>
      <c r="C244" s="66">
        <v>6.0223469999999999</v>
      </c>
      <c r="D244" s="57">
        <v>96</v>
      </c>
      <c r="E244" s="58">
        <v>1</v>
      </c>
      <c r="F244" s="57">
        <v>160821</v>
      </c>
      <c r="G244" s="58">
        <v>240821</v>
      </c>
      <c r="H244" s="57">
        <v>2021</v>
      </c>
      <c r="I244" s="42" t="e">
        <f t="array" aca="1" ref="I244" ca="1">_xludf.XLOOKUP(#REF!,'Feuille 16'!A:A,'Feuille 16'!B:B)</f>
        <v>#NAME?</v>
      </c>
      <c r="J244" s="60" t="s">
        <v>228</v>
      </c>
      <c r="K244" s="59" t="s">
        <v>229</v>
      </c>
      <c r="L244" s="60" t="s">
        <v>91</v>
      </c>
      <c r="M244" s="59" t="s">
        <v>100</v>
      </c>
      <c r="N244" s="58">
        <v>9</v>
      </c>
      <c r="O244" s="59"/>
      <c r="P244" s="154" t="s">
        <v>521</v>
      </c>
      <c r="Q244" s="47" t="s">
        <v>522</v>
      </c>
      <c r="R244" s="50" t="s">
        <v>147</v>
      </c>
      <c r="S244" s="50">
        <v>3</v>
      </c>
      <c r="T244" s="50">
        <v>2</v>
      </c>
      <c r="U244" s="50">
        <v>1</v>
      </c>
      <c r="V244" s="50">
        <v>0</v>
      </c>
      <c r="W244" s="2"/>
      <c r="X244" s="50">
        <v>250723</v>
      </c>
      <c r="Y244" s="2" t="s">
        <v>78</v>
      </c>
      <c r="Z244" s="50" t="s">
        <v>726</v>
      </c>
      <c r="AA244" s="50"/>
      <c r="AB244" s="48" t="str">
        <f t="shared" si="8"/>
        <v>Unique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 ht="15">
      <c r="A245" s="39" t="str">
        <f t="shared" si="7"/>
        <v>48_1_100921_Wan_p_sp.sc</v>
      </c>
      <c r="B245" s="66">
        <v>49.871499999999997</v>
      </c>
      <c r="C245" s="66">
        <v>6.2754459999999996</v>
      </c>
      <c r="D245" s="57">
        <v>48</v>
      </c>
      <c r="E245" s="58">
        <v>1</v>
      </c>
      <c r="F245" s="87" t="s">
        <v>232</v>
      </c>
      <c r="G245" s="58">
        <v>100921</v>
      </c>
      <c r="H245" s="57">
        <v>2021</v>
      </c>
      <c r="I245" s="42" t="e">
        <f t="array" aca="1" ref="I245" ca="1">_xludf.XLOOKUP(#REF!,'Feuille 16'!A:A,'Feuille 16'!B:B)</f>
        <v>#NAME?</v>
      </c>
      <c r="J245" s="60" t="s">
        <v>233</v>
      </c>
      <c r="K245" s="2" t="s">
        <v>234</v>
      </c>
      <c r="L245" s="60" t="s">
        <v>91</v>
      </c>
      <c r="M245" s="59" t="s">
        <v>147</v>
      </c>
      <c r="N245" s="58">
        <v>11</v>
      </c>
      <c r="O245" s="98" t="s">
        <v>727</v>
      </c>
      <c r="P245" s="80" t="s">
        <v>509</v>
      </c>
      <c r="Q245" s="47" t="s">
        <v>510</v>
      </c>
      <c r="R245" s="50" t="s">
        <v>147</v>
      </c>
      <c r="S245" s="50">
        <v>1</v>
      </c>
      <c r="T245" s="50">
        <v>1</v>
      </c>
      <c r="U245" s="50">
        <v>0</v>
      </c>
      <c r="V245" s="50">
        <v>0</v>
      </c>
      <c r="W245" s="2"/>
      <c r="X245" s="50">
        <v>250723</v>
      </c>
      <c r="Y245" s="2" t="s">
        <v>78</v>
      </c>
      <c r="Z245" s="50" t="s">
        <v>728</v>
      </c>
      <c r="AA245" s="50"/>
      <c r="AB245" s="48" t="str">
        <f t="shared" si="8"/>
        <v>Unique</v>
      </c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 ht="15">
      <c r="A246" s="39" t="str">
        <f t="shared" ref="A246:A309" si="9">D246&amp;"_"&amp;E246&amp;"_"&amp;G246&amp;"_"&amp;J246&amp;"_"&amp;P246</f>
        <v>48_1_100921_Wan_p_me.me</v>
      </c>
      <c r="B246" s="66">
        <v>49.871499999999997</v>
      </c>
      <c r="C246" s="66">
        <v>6.2754459999999996</v>
      </c>
      <c r="D246" s="57">
        <v>48</v>
      </c>
      <c r="E246" s="58">
        <v>1</v>
      </c>
      <c r="F246" s="87" t="s">
        <v>232</v>
      </c>
      <c r="G246" s="58">
        <v>100921</v>
      </c>
      <c r="H246" s="57">
        <v>2021</v>
      </c>
      <c r="I246" s="42" t="e">
        <f t="array" aca="1" ref="I246" ca="1">_xludf.XLOOKUP(#REF!,'Feuille 16'!A:A,'Feuille 16'!B:B)</f>
        <v>#NAME?</v>
      </c>
      <c r="J246" s="60" t="s">
        <v>233</v>
      </c>
      <c r="K246" s="59" t="s">
        <v>234</v>
      </c>
      <c r="L246" s="60" t="s">
        <v>91</v>
      </c>
      <c r="M246" s="59" t="s">
        <v>147</v>
      </c>
      <c r="N246" s="58">
        <v>11</v>
      </c>
      <c r="O246" s="98" t="s">
        <v>729</v>
      </c>
      <c r="P246" s="73" t="s">
        <v>569</v>
      </c>
      <c r="Q246" s="47" t="s">
        <v>570</v>
      </c>
      <c r="R246" s="50" t="s">
        <v>147</v>
      </c>
      <c r="S246" s="50">
        <v>4</v>
      </c>
      <c r="T246" s="50">
        <v>0</v>
      </c>
      <c r="U246" s="50">
        <v>4</v>
      </c>
      <c r="V246" s="50">
        <v>0</v>
      </c>
      <c r="W246" s="2"/>
      <c r="X246" s="50">
        <v>250723</v>
      </c>
      <c r="Y246" s="2" t="s">
        <v>78</v>
      </c>
      <c r="Z246" s="50" t="s">
        <v>730</v>
      </c>
      <c r="AA246" s="2"/>
      <c r="AB246" s="48" t="str">
        <f t="shared" si="8"/>
        <v>Unique</v>
      </c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 ht="12.75">
      <c r="A247" s="39" t="str">
        <f t="shared" si="9"/>
        <v>100_1_300821_Can_p_he.tr</v>
      </c>
      <c r="B247" s="59" t="s">
        <v>638</v>
      </c>
      <c r="C247" s="59" t="s">
        <v>639</v>
      </c>
      <c r="D247" s="57">
        <v>100</v>
      </c>
      <c r="E247" s="58">
        <v>1</v>
      </c>
      <c r="F247" s="57">
        <v>190821</v>
      </c>
      <c r="G247" s="58">
        <v>300821</v>
      </c>
      <c r="H247" s="57">
        <v>2021</v>
      </c>
      <c r="I247" s="42" t="e">
        <f t="array" aca="1" ref="I247" ca="1">_xludf.XLOOKUP(#REF!,'Feuille 16'!A:A,'Feuille 16'!B:B)</f>
        <v>#NAME?</v>
      </c>
      <c r="J247" s="60" t="s">
        <v>640</v>
      </c>
      <c r="K247" s="59" t="s">
        <v>641</v>
      </c>
      <c r="L247" s="60" t="s">
        <v>91</v>
      </c>
      <c r="M247" s="59" t="s">
        <v>642</v>
      </c>
      <c r="N247" s="58">
        <v>12</v>
      </c>
      <c r="O247" s="59" t="s">
        <v>643</v>
      </c>
      <c r="P247" s="73" t="s">
        <v>498</v>
      </c>
      <c r="Q247" s="47" t="s">
        <v>499</v>
      </c>
      <c r="R247" s="50" t="s">
        <v>147</v>
      </c>
      <c r="S247" s="50">
        <v>4</v>
      </c>
      <c r="T247" s="50">
        <v>3</v>
      </c>
      <c r="U247" s="50">
        <v>1</v>
      </c>
      <c r="V247" s="50">
        <v>0</v>
      </c>
      <c r="W247" s="2"/>
      <c r="X247" s="50">
        <v>250723</v>
      </c>
      <c r="Y247" s="2" t="s">
        <v>78</v>
      </c>
      <c r="Z247" s="50" t="s">
        <v>731</v>
      </c>
      <c r="AA247" s="50"/>
      <c r="AB247" s="48" t="str">
        <f t="shared" si="8"/>
        <v>Unique</v>
      </c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 ht="12.75">
      <c r="A248" s="39" t="str">
        <f t="shared" si="9"/>
        <v>100_1_300821_Can_p_eu.co</v>
      </c>
      <c r="B248" s="59" t="s">
        <v>638</v>
      </c>
      <c r="C248" s="59" t="s">
        <v>639</v>
      </c>
      <c r="D248" s="57">
        <v>100</v>
      </c>
      <c r="E248" s="58">
        <v>1</v>
      </c>
      <c r="F248" s="57">
        <v>190821</v>
      </c>
      <c r="G248" s="58">
        <v>300821</v>
      </c>
      <c r="H248" s="57">
        <v>2021</v>
      </c>
      <c r="I248" s="42" t="e">
        <f t="array" aca="1" ref="I248" ca="1">_xludf.XLOOKUP(#REF!,'Feuille 16'!A:A,'Feuille 16'!B:B)</f>
        <v>#NAME?</v>
      </c>
      <c r="J248" s="60" t="s">
        <v>640</v>
      </c>
      <c r="K248" s="59" t="s">
        <v>641</v>
      </c>
      <c r="L248" s="60" t="s">
        <v>91</v>
      </c>
      <c r="M248" s="59" t="s">
        <v>642</v>
      </c>
      <c r="N248" s="58">
        <v>12</v>
      </c>
      <c r="O248" s="59" t="s">
        <v>643</v>
      </c>
      <c r="P248" s="73" t="s">
        <v>548</v>
      </c>
      <c r="Q248" s="47" t="s">
        <v>549</v>
      </c>
      <c r="R248" s="50" t="s">
        <v>147</v>
      </c>
      <c r="S248" s="50">
        <v>2</v>
      </c>
      <c r="T248" s="50">
        <v>2</v>
      </c>
      <c r="U248" s="50">
        <v>0</v>
      </c>
      <c r="V248" s="50">
        <v>0</v>
      </c>
      <c r="W248" s="2"/>
      <c r="X248" s="50">
        <v>250723</v>
      </c>
      <c r="Y248" s="2" t="s">
        <v>78</v>
      </c>
      <c r="Z248" s="50" t="s">
        <v>732</v>
      </c>
      <c r="AA248" s="2"/>
      <c r="AB248" s="48" t="str">
        <f t="shared" si="8"/>
        <v>Unique</v>
      </c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 ht="12.75">
      <c r="A249" s="39" t="str">
        <f t="shared" si="9"/>
        <v>100_1_300821_Can_p_er.te</v>
      </c>
      <c r="B249" s="59" t="s">
        <v>638</v>
      </c>
      <c r="C249" s="59" t="s">
        <v>639</v>
      </c>
      <c r="D249" s="57">
        <v>100</v>
      </c>
      <c r="E249" s="58">
        <v>1</v>
      </c>
      <c r="F249" s="57">
        <v>190821</v>
      </c>
      <c r="G249" s="58">
        <v>300821</v>
      </c>
      <c r="H249" s="57">
        <v>2021</v>
      </c>
      <c r="I249" s="42" t="e">
        <f t="array" aca="1" ref="I249" ca="1">_xludf.XLOOKUP(#REF!,'Feuille 16'!A:A,'Feuille 16'!B:B)</f>
        <v>#NAME?</v>
      </c>
      <c r="J249" s="60" t="s">
        <v>640</v>
      </c>
      <c r="K249" s="59" t="s">
        <v>641</v>
      </c>
      <c r="L249" s="60" t="s">
        <v>91</v>
      </c>
      <c r="M249" s="59" t="s">
        <v>642</v>
      </c>
      <c r="N249" s="58">
        <v>12</v>
      </c>
      <c r="O249" s="59" t="s">
        <v>643</v>
      </c>
      <c r="P249" s="154" t="s">
        <v>521</v>
      </c>
      <c r="Q249" s="47" t="s">
        <v>522</v>
      </c>
      <c r="R249" s="50" t="s">
        <v>147</v>
      </c>
      <c r="S249" s="50">
        <v>3</v>
      </c>
      <c r="T249" s="50">
        <v>0</v>
      </c>
      <c r="U249" s="50">
        <v>3</v>
      </c>
      <c r="V249" s="50">
        <v>0</v>
      </c>
      <c r="W249" s="2"/>
      <c r="X249" s="50">
        <v>250723</v>
      </c>
      <c r="Y249" s="2" t="s">
        <v>78</v>
      </c>
      <c r="Z249" s="50" t="s">
        <v>733</v>
      </c>
      <c r="AA249" s="50"/>
      <c r="AB249" s="48" t="str">
        <f t="shared" si="8"/>
        <v>Unique</v>
      </c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 ht="12.75">
      <c r="A250" s="39" t="str">
        <f t="shared" si="9"/>
        <v>100_1_300821_Can_p_er.si</v>
      </c>
      <c r="B250" s="59" t="s">
        <v>638</v>
      </c>
      <c r="C250" s="59" t="s">
        <v>639</v>
      </c>
      <c r="D250" s="57">
        <v>100</v>
      </c>
      <c r="E250" s="58">
        <v>1</v>
      </c>
      <c r="F250" s="57">
        <v>190821</v>
      </c>
      <c r="G250" s="58">
        <v>300821</v>
      </c>
      <c r="H250" s="57">
        <v>2021</v>
      </c>
      <c r="I250" s="42" t="e">
        <f t="array" aca="1" ref="I250" ca="1">_xludf.XLOOKUP(#REF!,'Feuille 16'!A:A,'Feuille 16'!B:B)</f>
        <v>#NAME?</v>
      </c>
      <c r="J250" s="60" t="s">
        <v>640</v>
      </c>
      <c r="K250" s="59" t="s">
        <v>641</v>
      </c>
      <c r="L250" s="60" t="s">
        <v>91</v>
      </c>
      <c r="M250" s="59" t="s">
        <v>642</v>
      </c>
      <c r="N250" s="58">
        <v>12</v>
      </c>
      <c r="O250" s="59" t="s">
        <v>643</v>
      </c>
      <c r="P250" s="80" t="s">
        <v>576</v>
      </c>
      <c r="Q250" s="50" t="s">
        <v>577</v>
      </c>
      <c r="R250" s="50" t="s">
        <v>147</v>
      </c>
      <c r="S250" s="50">
        <v>1</v>
      </c>
      <c r="T250" s="50">
        <v>0</v>
      </c>
      <c r="U250" s="50">
        <v>1</v>
      </c>
      <c r="V250" s="50">
        <v>0</v>
      </c>
      <c r="W250" s="2"/>
      <c r="X250" s="50">
        <v>250723</v>
      </c>
      <c r="Y250" s="2" t="s">
        <v>78</v>
      </c>
      <c r="Z250" s="50" t="s">
        <v>734</v>
      </c>
      <c r="AA250" s="50"/>
      <c r="AB250" s="48" t="str">
        <f t="shared" si="8"/>
        <v>Unique</v>
      </c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 ht="15">
      <c r="A251" s="39" t="str">
        <f t="shared" si="9"/>
        <v>96_2_300821_Trans2_p_sp.sc</v>
      </c>
      <c r="B251" s="66">
        <v>49.647258999999998</v>
      </c>
      <c r="C251" s="66">
        <v>6.013814</v>
      </c>
      <c r="D251" s="57">
        <v>96</v>
      </c>
      <c r="E251" s="58">
        <v>2</v>
      </c>
      <c r="F251" s="57">
        <v>190821</v>
      </c>
      <c r="G251" s="58">
        <v>300821</v>
      </c>
      <c r="H251" s="57">
        <v>2021</v>
      </c>
      <c r="I251" s="42" t="e">
        <f t="array" aca="1" ref="I251" ca="1">_xludf.XLOOKUP(#REF!,'Feuille 16'!A:A,'Feuille 16'!B:B)</f>
        <v>#NAME?</v>
      </c>
      <c r="J251" s="60" t="s">
        <v>239</v>
      </c>
      <c r="K251" s="59" t="s">
        <v>240</v>
      </c>
      <c r="L251" s="60" t="s">
        <v>91</v>
      </c>
      <c r="M251" s="59" t="s">
        <v>75</v>
      </c>
      <c r="N251" s="58">
        <v>20</v>
      </c>
      <c r="O251" s="13" t="s">
        <v>241</v>
      </c>
      <c r="P251" s="80" t="s">
        <v>509</v>
      </c>
      <c r="Q251" s="47" t="s">
        <v>510</v>
      </c>
      <c r="R251" s="50" t="s">
        <v>147</v>
      </c>
      <c r="S251" s="50">
        <v>3</v>
      </c>
      <c r="T251" s="50">
        <v>0</v>
      </c>
      <c r="U251" s="50">
        <v>3</v>
      </c>
      <c r="V251" s="50">
        <v>0</v>
      </c>
      <c r="W251" s="2"/>
      <c r="X251" s="50">
        <v>250723</v>
      </c>
      <c r="Y251" s="2" t="s">
        <v>78</v>
      </c>
      <c r="Z251" s="50" t="s">
        <v>735</v>
      </c>
      <c r="AA251" s="50"/>
      <c r="AB251" s="48" t="str">
        <f t="shared" si="8"/>
        <v>Unique</v>
      </c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 ht="15">
      <c r="A252" s="39" t="str">
        <f t="shared" si="9"/>
        <v>96_2_300821_Trans2_p_sp.sc</v>
      </c>
      <c r="B252" s="66">
        <v>49.647258999999998</v>
      </c>
      <c r="C252" s="66">
        <v>6.013814</v>
      </c>
      <c r="D252" s="57">
        <v>96</v>
      </c>
      <c r="E252" s="58">
        <v>2</v>
      </c>
      <c r="F252" s="57">
        <v>190821</v>
      </c>
      <c r="G252" s="58">
        <v>300821</v>
      </c>
      <c r="H252" s="57">
        <v>2021</v>
      </c>
      <c r="I252" s="42" t="e">
        <f t="array" aca="1" ref="I252" ca="1">_xludf.XLOOKUP(#REF!,'Feuille 16'!A:A,'Feuille 16'!B:B)</f>
        <v>#NAME?</v>
      </c>
      <c r="J252" s="60" t="s">
        <v>239</v>
      </c>
      <c r="K252" s="2" t="s">
        <v>240</v>
      </c>
      <c r="L252" s="60" t="s">
        <v>91</v>
      </c>
      <c r="M252" s="59" t="s">
        <v>75</v>
      </c>
      <c r="N252" s="58">
        <v>20</v>
      </c>
      <c r="O252" s="13" t="s">
        <v>241</v>
      </c>
      <c r="P252" s="80" t="s">
        <v>509</v>
      </c>
      <c r="Q252" s="47" t="s">
        <v>510</v>
      </c>
      <c r="R252" s="50" t="s">
        <v>147</v>
      </c>
      <c r="S252" s="50">
        <v>1</v>
      </c>
      <c r="T252" s="50">
        <v>1</v>
      </c>
      <c r="U252" s="50">
        <v>0</v>
      </c>
      <c r="V252" s="50">
        <v>0</v>
      </c>
      <c r="W252" s="2"/>
      <c r="X252" s="50">
        <v>250723</v>
      </c>
      <c r="Y252" s="2" t="s">
        <v>78</v>
      </c>
      <c r="Z252" s="50" t="s">
        <v>736</v>
      </c>
      <c r="AA252" s="50"/>
      <c r="AB252" s="48" t="str">
        <f t="shared" si="8"/>
        <v>Unique</v>
      </c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 ht="15">
      <c r="A253" s="39" t="str">
        <f t="shared" si="9"/>
        <v>96_2_300821_Trans2_p_he.tr</v>
      </c>
      <c r="B253" s="66">
        <v>49.647258999999998</v>
      </c>
      <c r="C253" s="66">
        <v>6.013814</v>
      </c>
      <c r="D253" s="57">
        <v>96</v>
      </c>
      <c r="E253" s="58">
        <v>2</v>
      </c>
      <c r="F253" s="117">
        <v>190821</v>
      </c>
      <c r="G253" s="58">
        <v>300821</v>
      </c>
      <c r="H253" s="57">
        <v>2021</v>
      </c>
      <c r="I253" s="42" t="e">
        <f t="array" aca="1" ref="I253" ca="1">_xludf.XLOOKUP(#REF!,'Feuille 16'!A:A,'Feuille 16'!B:B)</f>
        <v>#NAME?</v>
      </c>
      <c r="J253" s="60" t="s">
        <v>239</v>
      </c>
      <c r="K253" s="59" t="s">
        <v>240</v>
      </c>
      <c r="L253" s="60" t="s">
        <v>91</v>
      </c>
      <c r="M253" s="59" t="s">
        <v>75</v>
      </c>
      <c r="N253" s="58">
        <v>20</v>
      </c>
      <c r="O253" s="100" t="s">
        <v>241</v>
      </c>
      <c r="P253" s="73" t="s">
        <v>498</v>
      </c>
      <c r="Q253" s="47" t="s">
        <v>499</v>
      </c>
      <c r="R253" s="50" t="s">
        <v>147</v>
      </c>
      <c r="S253" s="50">
        <v>2</v>
      </c>
      <c r="T253" s="50">
        <v>0</v>
      </c>
      <c r="U253" s="50">
        <v>2</v>
      </c>
      <c r="V253" s="50">
        <v>0</v>
      </c>
      <c r="W253" s="2"/>
      <c r="X253" s="50">
        <v>250723</v>
      </c>
      <c r="Y253" s="2" t="s">
        <v>78</v>
      </c>
      <c r="Z253" s="50" t="s">
        <v>737</v>
      </c>
      <c r="AA253" s="50"/>
      <c r="AB253" s="48" t="str">
        <f t="shared" si="8"/>
        <v>Unique</v>
      </c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 ht="15">
      <c r="A254" s="39" t="str">
        <f t="shared" si="9"/>
        <v>96_2_300821_Trans2_p_he.hy</v>
      </c>
      <c r="B254" s="66">
        <v>49.647258999999998</v>
      </c>
      <c r="C254" s="66">
        <v>6.013814</v>
      </c>
      <c r="D254" s="57">
        <v>96</v>
      </c>
      <c r="E254" s="58">
        <v>2</v>
      </c>
      <c r="F254" s="57">
        <v>190821</v>
      </c>
      <c r="G254" s="58">
        <v>300821</v>
      </c>
      <c r="H254" s="57">
        <v>2021</v>
      </c>
      <c r="I254" s="42" t="e">
        <f t="array" aca="1" ref="I254" ca="1">_xludf.XLOOKUP(#REF!,'Feuille 16'!A:A,'Feuille 16'!B:B)</f>
        <v>#NAME?</v>
      </c>
      <c r="J254" s="60" t="s">
        <v>239</v>
      </c>
      <c r="K254" s="59" t="s">
        <v>240</v>
      </c>
      <c r="L254" s="60" t="s">
        <v>91</v>
      </c>
      <c r="M254" s="59" t="s">
        <v>75</v>
      </c>
      <c r="N254" s="58">
        <v>20</v>
      </c>
      <c r="O254" s="100" t="s">
        <v>241</v>
      </c>
      <c r="P254" s="97" t="s">
        <v>738</v>
      </c>
      <c r="Q254" s="50" t="s">
        <v>739</v>
      </c>
      <c r="R254" s="50" t="s">
        <v>147</v>
      </c>
      <c r="S254" s="50">
        <v>1</v>
      </c>
      <c r="T254" s="50">
        <v>1</v>
      </c>
      <c r="U254" s="50">
        <v>0</v>
      </c>
      <c r="V254" s="50">
        <v>0</v>
      </c>
      <c r="W254" s="2"/>
      <c r="X254" s="50">
        <v>250723</v>
      </c>
      <c r="Y254" s="2" t="s">
        <v>78</v>
      </c>
      <c r="Z254" s="50" t="s">
        <v>740</v>
      </c>
      <c r="AA254" s="50"/>
      <c r="AB254" s="48" t="str">
        <f t="shared" si="8"/>
        <v>Unique</v>
      </c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 ht="15">
      <c r="A255" s="39" t="str">
        <f t="shared" si="9"/>
        <v>96_2_300821_Trans2_p_me.me</v>
      </c>
      <c r="B255" s="66">
        <v>49.647258999999998</v>
      </c>
      <c r="C255" s="66">
        <v>6.013814</v>
      </c>
      <c r="D255" s="57">
        <v>96</v>
      </c>
      <c r="E255" s="58">
        <v>2</v>
      </c>
      <c r="F255" s="57">
        <v>190821</v>
      </c>
      <c r="G255" s="58">
        <v>300821</v>
      </c>
      <c r="H255" s="57">
        <v>2021</v>
      </c>
      <c r="I255" s="42" t="e">
        <f t="array" aca="1" ref="I255" ca="1">_xludf.XLOOKUP(#REF!,'Feuille 16'!A:A,'Feuille 16'!B:B)</f>
        <v>#NAME?</v>
      </c>
      <c r="J255" s="60" t="s">
        <v>239</v>
      </c>
      <c r="K255" s="59" t="s">
        <v>240</v>
      </c>
      <c r="L255" s="60" t="s">
        <v>91</v>
      </c>
      <c r="M255" s="59" t="s">
        <v>75</v>
      </c>
      <c r="N255" s="58">
        <v>20</v>
      </c>
      <c r="O255" s="100" t="s">
        <v>241</v>
      </c>
      <c r="P255" s="73" t="s">
        <v>569</v>
      </c>
      <c r="Q255" s="47" t="s">
        <v>570</v>
      </c>
      <c r="R255" s="50" t="s">
        <v>147</v>
      </c>
      <c r="S255" s="50">
        <v>1</v>
      </c>
      <c r="T255" s="50">
        <v>1</v>
      </c>
      <c r="U255" s="50">
        <v>0</v>
      </c>
      <c r="V255" s="50">
        <v>0</v>
      </c>
      <c r="W255" s="2"/>
      <c r="X255" s="50">
        <v>250723</v>
      </c>
      <c r="Y255" s="2" t="s">
        <v>78</v>
      </c>
      <c r="Z255" s="50" t="s">
        <v>741</v>
      </c>
      <c r="AA255" s="2"/>
      <c r="AB255" s="48" t="str">
        <f t="shared" si="8"/>
        <v>Unique</v>
      </c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 ht="15">
      <c r="A256" s="39" t="str">
        <f t="shared" si="9"/>
        <v>96_2_300821_Trans2_p_er.pe</v>
      </c>
      <c r="B256" s="66">
        <v>49.647258999999998</v>
      </c>
      <c r="C256" s="66">
        <v>6.013814</v>
      </c>
      <c r="D256" s="57">
        <v>96</v>
      </c>
      <c r="E256" s="58">
        <v>2</v>
      </c>
      <c r="F256" s="57">
        <v>190821</v>
      </c>
      <c r="G256" s="58">
        <v>300821</v>
      </c>
      <c r="H256" s="57">
        <v>2021</v>
      </c>
      <c r="I256" s="42" t="e">
        <f t="array" aca="1" ref="I256" ca="1">_xludf.XLOOKUP(#REF!,'Feuille 16'!A:A,'Feuille 16'!B:B)</f>
        <v>#NAME?</v>
      </c>
      <c r="J256" s="60" t="s">
        <v>239</v>
      </c>
      <c r="K256" s="59" t="s">
        <v>240</v>
      </c>
      <c r="L256" s="60" t="s">
        <v>91</v>
      </c>
      <c r="M256" s="59" t="s">
        <v>75</v>
      </c>
      <c r="N256" s="58">
        <v>20</v>
      </c>
      <c r="O256" s="100" t="s">
        <v>241</v>
      </c>
      <c r="P256" s="80" t="s">
        <v>579</v>
      </c>
      <c r="Q256" s="50" t="s">
        <v>580</v>
      </c>
      <c r="R256" s="50" t="s">
        <v>147</v>
      </c>
      <c r="S256" s="50">
        <v>1</v>
      </c>
      <c r="T256" s="50">
        <v>0</v>
      </c>
      <c r="U256" s="50">
        <v>1</v>
      </c>
      <c r="V256" s="50">
        <v>0</v>
      </c>
      <c r="W256" s="2"/>
      <c r="X256" s="50">
        <v>250723</v>
      </c>
      <c r="Y256" s="2" t="s">
        <v>78</v>
      </c>
      <c r="Z256" s="50" t="s">
        <v>742</v>
      </c>
      <c r="AA256" s="50"/>
      <c r="AB256" s="48" t="str">
        <f t="shared" si="8"/>
        <v>Unique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  <row r="257" spans="1:50" ht="15">
      <c r="A257" s="39" t="str">
        <f t="shared" si="9"/>
        <v>96_2_300821_Trans2_p_er.si</v>
      </c>
      <c r="B257" s="66">
        <v>49.647258999999998</v>
      </c>
      <c r="C257" s="66">
        <v>6.013814</v>
      </c>
      <c r="D257" s="57">
        <v>96</v>
      </c>
      <c r="E257" s="58">
        <v>2</v>
      </c>
      <c r="F257" s="57">
        <v>190821</v>
      </c>
      <c r="G257" s="58">
        <v>300821</v>
      </c>
      <c r="H257" s="57">
        <v>2021</v>
      </c>
      <c r="I257" s="42" t="e">
        <f t="array" aca="1" ref="I257" ca="1">_xludf.XLOOKUP(#REF!,'Feuille 16'!A:A,'Feuille 16'!B:B)</f>
        <v>#NAME?</v>
      </c>
      <c r="J257" s="60" t="s">
        <v>239</v>
      </c>
      <c r="K257" s="59" t="s">
        <v>240</v>
      </c>
      <c r="L257" s="60" t="s">
        <v>91</v>
      </c>
      <c r="M257" s="59" t="s">
        <v>75</v>
      </c>
      <c r="N257" s="58">
        <v>20</v>
      </c>
      <c r="O257" s="13" t="s">
        <v>241</v>
      </c>
      <c r="P257" s="80" t="s">
        <v>576</v>
      </c>
      <c r="Q257" s="50" t="s">
        <v>577</v>
      </c>
      <c r="R257" s="50" t="s">
        <v>147</v>
      </c>
      <c r="S257" s="50">
        <v>1</v>
      </c>
      <c r="T257" s="50">
        <v>0</v>
      </c>
      <c r="U257" s="50">
        <v>1</v>
      </c>
      <c r="V257" s="50">
        <v>0</v>
      </c>
      <c r="W257" s="2"/>
      <c r="X257" s="50">
        <v>250723</v>
      </c>
      <c r="Y257" s="2" t="s">
        <v>78</v>
      </c>
      <c r="Z257" s="50" t="s">
        <v>743</v>
      </c>
      <c r="AA257" s="50"/>
      <c r="AB257" s="48" t="str">
        <f t="shared" si="8"/>
        <v>Unique</v>
      </c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</row>
    <row r="258" spans="1:50" ht="15">
      <c r="A258" s="39" t="str">
        <f t="shared" si="9"/>
        <v>96_2_300821_Trans2_p_eu.co</v>
      </c>
      <c r="B258" s="66">
        <v>49.647258999999998</v>
      </c>
      <c r="C258" s="66">
        <v>6.013814</v>
      </c>
      <c r="D258" s="57">
        <v>96</v>
      </c>
      <c r="E258" s="58">
        <v>2</v>
      </c>
      <c r="F258" s="57">
        <v>190821</v>
      </c>
      <c r="G258" s="58">
        <v>300821</v>
      </c>
      <c r="H258" s="57">
        <v>2021</v>
      </c>
      <c r="I258" s="42" t="e">
        <f t="array" aca="1" ref="I258" ca="1">_xludf.XLOOKUP(#REF!,'Feuille 16'!A:A,'Feuille 16'!B:B)</f>
        <v>#NAME?</v>
      </c>
      <c r="J258" s="60" t="s">
        <v>239</v>
      </c>
      <c r="K258" s="59" t="s">
        <v>240</v>
      </c>
      <c r="L258" s="60" t="s">
        <v>91</v>
      </c>
      <c r="M258" s="59" t="s">
        <v>75</v>
      </c>
      <c r="N258" s="58">
        <v>20</v>
      </c>
      <c r="O258" s="13" t="s">
        <v>241</v>
      </c>
      <c r="P258" s="73" t="s">
        <v>548</v>
      </c>
      <c r="Q258" s="47" t="s">
        <v>549</v>
      </c>
      <c r="R258" s="50" t="s">
        <v>147</v>
      </c>
      <c r="S258" s="50">
        <v>6</v>
      </c>
      <c r="T258" s="50">
        <v>5</v>
      </c>
      <c r="U258" s="50">
        <v>1</v>
      </c>
      <c r="V258" s="50">
        <v>0</v>
      </c>
      <c r="W258" s="2"/>
      <c r="X258" s="50">
        <v>250723</v>
      </c>
      <c r="Y258" s="2" t="s">
        <v>78</v>
      </c>
      <c r="Z258" s="50" t="s">
        <v>744</v>
      </c>
      <c r="AA258" s="2"/>
      <c r="AB258" s="48" t="str">
        <f t="shared" ref="AB258:AB321" si="10">IF(COUNTIF(Z:Z, Z258)&gt;1, "Duplicate", "Unique")</f>
        <v>Unique</v>
      </c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 ht="15">
      <c r="A259" s="39" t="str">
        <f t="shared" si="9"/>
        <v>96_2_300821_Trans2_p_fe.cu</v>
      </c>
      <c r="B259" s="66">
        <v>49.647258999999998</v>
      </c>
      <c r="C259" s="66">
        <v>6.013814</v>
      </c>
      <c r="D259" s="57">
        <v>96</v>
      </c>
      <c r="E259" s="58">
        <v>2</v>
      </c>
      <c r="F259" s="57">
        <v>190821</v>
      </c>
      <c r="G259" s="58">
        <v>300821</v>
      </c>
      <c r="H259" s="57">
        <v>2021</v>
      </c>
      <c r="I259" s="42" t="e">
        <f t="array" aca="1" ref="I259" ca="1">_xludf.XLOOKUP(#REF!,'Feuille 16'!A:A,'Feuille 16'!B:B)</f>
        <v>#NAME?</v>
      </c>
      <c r="J259" s="60" t="s">
        <v>239</v>
      </c>
      <c r="K259" s="59" t="s">
        <v>240</v>
      </c>
      <c r="L259" s="60" t="s">
        <v>91</v>
      </c>
      <c r="M259" s="59" t="s">
        <v>75</v>
      </c>
      <c r="N259" s="58">
        <v>20</v>
      </c>
      <c r="O259" s="100" t="s">
        <v>241</v>
      </c>
      <c r="P259" s="80" t="s">
        <v>536</v>
      </c>
      <c r="Q259" s="50" t="s">
        <v>537</v>
      </c>
      <c r="R259" s="50" t="s">
        <v>147</v>
      </c>
      <c r="S259" s="50">
        <v>1</v>
      </c>
      <c r="T259" s="50">
        <v>0</v>
      </c>
      <c r="U259" s="50">
        <v>1</v>
      </c>
      <c r="V259" s="50">
        <v>0</v>
      </c>
      <c r="W259" s="2"/>
      <c r="X259" s="50">
        <v>250723</v>
      </c>
      <c r="Y259" s="2" t="s">
        <v>78</v>
      </c>
      <c r="Z259" s="50" t="s">
        <v>745</v>
      </c>
      <c r="AA259" s="50"/>
      <c r="AB259" s="48" t="str">
        <f t="shared" si="10"/>
        <v>Unique</v>
      </c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</row>
    <row r="260" spans="1:50" ht="15">
      <c r="A260" s="39" t="str">
        <f t="shared" si="9"/>
        <v>96_2_300821_Trans2_p_pl.im</v>
      </c>
      <c r="B260" s="66">
        <v>49.647258999999998</v>
      </c>
      <c r="C260" s="66">
        <v>6.013814</v>
      </c>
      <c r="D260" s="57">
        <v>96</v>
      </c>
      <c r="E260" s="58">
        <v>2</v>
      </c>
      <c r="F260" s="57">
        <v>190821</v>
      </c>
      <c r="G260" s="58">
        <v>300821</v>
      </c>
      <c r="H260" s="57">
        <v>2021</v>
      </c>
      <c r="I260" s="42" t="e">
        <f t="array" aca="1" ref="I260" ca="1">_xludf.XLOOKUP(#REF!,'Feuille 16'!A:A,'Feuille 16'!B:B)</f>
        <v>#NAME?</v>
      </c>
      <c r="J260" s="60" t="s">
        <v>239</v>
      </c>
      <c r="K260" s="59" t="s">
        <v>240</v>
      </c>
      <c r="L260" s="60" t="s">
        <v>91</v>
      </c>
      <c r="M260" s="59" t="s">
        <v>75</v>
      </c>
      <c r="N260" s="58">
        <v>20</v>
      </c>
      <c r="O260" s="100" t="s">
        <v>241</v>
      </c>
      <c r="P260" s="80" t="s">
        <v>746</v>
      </c>
      <c r="Q260" s="50" t="s">
        <v>747</v>
      </c>
      <c r="R260" s="50" t="s">
        <v>147</v>
      </c>
      <c r="S260" s="50">
        <v>1</v>
      </c>
      <c r="T260" s="50">
        <v>1</v>
      </c>
      <c r="U260" s="50">
        <v>0</v>
      </c>
      <c r="V260" s="50">
        <v>0</v>
      </c>
      <c r="W260" s="2"/>
      <c r="X260" s="50">
        <v>250723</v>
      </c>
      <c r="Y260" s="2" t="s">
        <v>78</v>
      </c>
      <c r="Z260" s="2"/>
      <c r="AA260" s="2"/>
      <c r="AB260" s="48" t="str">
        <f t="shared" si="10"/>
        <v>Unique</v>
      </c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</row>
    <row r="261" spans="1:50" ht="12.75">
      <c r="A261" s="39" t="str">
        <f t="shared" si="9"/>
        <v>14_1_070921_Bai_p_se.si</v>
      </c>
      <c r="B261" s="57" t="s">
        <v>127</v>
      </c>
      <c r="C261" s="57" t="s">
        <v>128</v>
      </c>
      <c r="D261" s="57">
        <v>14</v>
      </c>
      <c r="E261" s="58">
        <v>1</v>
      </c>
      <c r="F261" s="57">
        <v>310821</v>
      </c>
      <c r="G261" s="88" t="s">
        <v>129</v>
      </c>
      <c r="H261" s="57">
        <v>2021</v>
      </c>
      <c r="I261" s="42" t="e">
        <f t="array" aca="1" ref="I261" ca="1">_xludf.XLOOKUP(#REF!,'Feuille 16'!A:A,'Feuille 16'!B:B)</f>
        <v>#NAME?</v>
      </c>
      <c r="J261" s="60" t="s">
        <v>130</v>
      </c>
      <c r="K261" s="59" t="s">
        <v>131</v>
      </c>
      <c r="L261" s="60" t="s">
        <v>91</v>
      </c>
      <c r="M261" s="59" t="s">
        <v>132</v>
      </c>
      <c r="N261" s="58">
        <v>1</v>
      </c>
      <c r="O261" s="102" t="s">
        <v>748</v>
      </c>
      <c r="P261" s="80" t="s">
        <v>749</v>
      </c>
      <c r="Q261" s="50" t="s">
        <v>750</v>
      </c>
      <c r="R261" s="50" t="s">
        <v>147</v>
      </c>
      <c r="S261" s="50">
        <v>1</v>
      </c>
      <c r="T261" s="50">
        <v>0</v>
      </c>
      <c r="U261" s="50">
        <v>1</v>
      </c>
      <c r="V261" s="50">
        <v>0</v>
      </c>
      <c r="W261" s="2"/>
      <c r="X261" s="50">
        <v>250723</v>
      </c>
      <c r="Y261" s="2" t="s">
        <v>78</v>
      </c>
      <c r="Z261" s="50" t="s">
        <v>751</v>
      </c>
      <c r="AA261" s="2"/>
      <c r="AB261" s="48" t="str">
        <f t="shared" si="10"/>
        <v>Unique</v>
      </c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</row>
    <row r="262" spans="1:50" ht="12.75">
      <c r="A262" s="39" t="str">
        <f t="shared" si="9"/>
        <v>86_1_060921_Koe_p_er.te</v>
      </c>
      <c r="B262" s="59" t="s">
        <v>243</v>
      </c>
      <c r="C262" s="59" t="s">
        <v>244</v>
      </c>
      <c r="D262" s="57">
        <v>86</v>
      </c>
      <c r="E262" s="58">
        <v>1</v>
      </c>
      <c r="F262" s="57">
        <v>300821</v>
      </c>
      <c r="G262" s="88" t="s">
        <v>122</v>
      </c>
      <c r="H262" s="57">
        <v>2021</v>
      </c>
      <c r="I262" s="42" t="e">
        <f t="array" aca="1" ref="I262" ca="1">_xludf.XLOOKUP(#REF!,'Feuille 16'!A:A,'Feuille 16'!B:B)</f>
        <v>#NAME?</v>
      </c>
      <c r="J262" s="60" t="s">
        <v>245</v>
      </c>
      <c r="K262" s="59" t="s">
        <v>246</v>
      </c>
      <c r="L262" s="60" t="s">
        <v>91</v>
      </c>
      <c r="M262" s="59" t="s">
        <v>75</v>
      </c>
      <c r="N262" s="58">
        <v>7</v>
      </c>
      <c r="O262" s="59" t="s">
        <v>125</v>
      </c>
      <c r="P262" s="154" t="s">
        <v>521</v>
      </c>
      <c r="Q262" s="47" t="s">
        <v>522</v>
      </c>
      <c r="R262" s="50" t="s">
        <v>147</v>
      </c>
      <c r="S262" s="50">
        <v>2</v>
      </c>
      <c r="T262" s="50">
        <v>0</v>
      </c>
      <c r="U262" s="50">
        <v>2</v>
      </c>
      <c r="V262" s="50">
        <v>0</v>
      </c>
      <c r="W262" s="2"/>
      <c r="X262" s="50">
        <v>250723</v>
      </c>
      <c r="Y262" s="2" t="s">
        <v>78</v>
      </c>
      <c r="Z262" s="50" t="s">
        <v>752</v>
      </c>
      <c r="AA262" s="50"/>
      <c r="AB262" s="48" t="str">
        <f t="shared" si="10"/>
        <v>Unique</v>
      </c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</row>
    <row r="263" spans="1:50" ht="12.75">
      <c r="A263" s="39" t="str">
        <f t="shared" si="9"/>
        <v>86_1_060921_Koe_p_me.me</v>
      </c>
      <c r="B263" s="59" t="s">
        <v>243</v>
      </c>
      <c r="C263" s="59" t="s">
        <v>244</v>
      </c>
      <c r="D263" s="57">
        <v>86</v>
      </c>
      <c r="E263" s="58">
        <v>1</v>
      </c>
      <c r="F263" s="57">
        <v>300821</v>
      </c>
      <c r="G263" s="88" t="s">
        <v>122</v>
      </c>
      <c r="H263" s="57">
        <v>2021</v>
      </c>
      <c r="I263" s="42" t="e">
        <f t="array" aca="1" ref="I263" ca="1">_xludf.XLOOKUP(#REF!,'Feuille 16'!A:A,'Feuille 16'!B:B)</f>
        <v>#NAME?</v>
      </c>
      <c r="J263" s="60" t="s">
        <v>245</v>
      </c>
      <c r="K263" s="59" t="s">
        <v>246</v>
      </c>
      <c r="L263" s="60" t="s">
        <v>91</v>
      </c>
      <c r="M263" s="59" t="s">
        <v>75</v>
      </c>
      <c r="N263" s="58">
        <v>7</v>
      </c>
      <c r="O263" s="59" t="s">
        <v>125</v>
      </c>
      <c r="P263" s="73" t="s">
        <v>569</v>
      </c>
      <c r="Q263" s="47" t="s">
        <v>570</v>
      </c>
      <c r="R263" s="50" t="s">
        <v>147</v>
      </c>
      <c r="S263" s="50">
        <v>3</v>
      </c>
      <c r="T263" s="50">
        <v>3</v>
      </c>
      <c r="U263" s="50">
        <v>0</v>
      </c>
      <c r="V263" s="50">
        <v>0</v>
      </c>
      <c r="W263" s="2"/>
      <c r="X263" s="50">
        <v>250723</v>
      </c>
      <c r="Y263" s="2" t="s">
        <v>78</v>
      </c>
      <c r="Z263" s="50" t="s">
        <v>753</v>
      </c>
      <c r="AA263" s="2"/>
      <c r="AB263" s="48" t="str">
        <f t="shared" si="10"/>
        <v>Unique</v>
      </c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</row>
    <row r="264" spans="1:50" ht="15">
      <c r="A264" s="39" t="str">
        <f t="shared" si="9"/>
        <v>29_2_090921_adK_p_he.tr</v>
      </c>
      <c r="B264" s="66">
        <v>49.945680000000003</v>
      </c>
      <c r="C264" s="66">
        <v>6.0322120000000004</v>
      </c>
      <c r="D264" s="57">
        <v>29</v>
      </c>
      <c r="E264" s="58">
        <v>2</v>
      </c>
      <c r="F264" s="57">
        <v>20921</v>
      </c>
      <c r="G264" s="67" t="s">
        <v>267</v>
      </c>
      <c r="H264" s="57">
        <v>2021</v>
      </c>
      <c r="I264" s="42" t="e">
        <f t="array" aca="1" ref="I264" ca="1">_xludf.XLOOKUP(#REF!,'Feuille 16'!A:A,'Feuille 16'!B:B)</f>
        <v>#NAME?</v>
      </c>
      <c r="J264" s="60" t="s">
        <v>312</v>
      </c>
      <c r="K264" s="59" t="s">
        <v>754</v>
      </c>
      <c r="L264" s="60" t="s">
        <v>91</v>
      </c>
      <c r="M264" s="59" t="s">
        <v>100</v>
      </c>
      <c r="N264" s="58">
        <v>3</v>
      </c>
      <c r="O264" s="2"/>
      <c r="P264" s="73" t="s">
        <v>498</v>
      </c>
      <c r="Q264" s="47" t="s">
        <v>499</v>
      </c>
      <c r="R264" s="50" t="s">
        <v>147</v>
      </c>
      <c r="S264" s="50">
        <v>1</v>
      </c>
      <c r="T264" s="50">
        <v>1</v>
      </c>
      <c r="U264" s="50">
        <v>0</v>
      </c>
      <c r="V264" s="50">
        <v>0</v>
      </c>
      <c r="W264" s="2"/>
      <c r="X264" s="50">
        <v>250723</v>
      </c>
      <c r="Y264" s="2" t="s">
        <v>78</v>
      </c>
      <c r="Z264" s="50" t="s">
        <v>755</v>
      </c>
      <c r="AA264" s="50"/>
      <c r="AB264" s="48" t="str">
        <f t="shared" si="10"/>
        <v>Unique</v>
      </c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</row>
    <row r="265" spans="1:50" ht="15">
      <c r="A265" s="39" t="str">
        <f t="shared" si="9"/>
        <v>29_2_090921_adK_p_fe.cu</v>
      </c>
      <c r="B265" s="66">
        <v>49.945680000000003</v>
      </c>
      <c r="C265" s="66">
        <v>6.0322120000000004</v>
      </c>
      <c r="D265" s="57">
        <v>29</v>
      </c>
      <c r="E265" s="58">
        <v>2</v>
      </c>
      <c r="F265" s="57">
        <v>20921</v>
      </c>
      <c r="G265" s="67" t="s">
        <v>267</v>
      </c>
      <c r="H265" s="57">
        <v>2021</v>
      </c>
      <c r="I265" s="42" t="e">
        <f t="array" aca="1" ref="I265" ca="1">_xludf.XLOOKUP(#REF!,'Feuille 16'!A:A,'Feuille 16'!B:B)</f>
        <v>#NAME?</v>
      </c>
      <c r="J265" s="60" t="s">
        <v>312</v>
      </c>
      <c r="K265" s="59" t="s">
        <v>754</v>
      </c>
      <c r="L265" s="60" t="s">
        <v>91</v>
      </c>
      <c r="M265" s="59" t="s">
        <v>100</v>
      </c>
      <c r="N265" s="58">
        <v>3</v>
      </c>
      <c r="O265" s="59"/>
      <c r="P265" s="80" t="s">
        <v>536</v>
      </c>
      <c r="Q265" s="50" t="s">
        <v>537</v>
      </c>
      <c r="R265" s="50" t="s">
        <v>147</v>
      </c>
      <c r="S265" s="50">
        <v>2</v>
      </c>
      <c r="T265" s="50">
        <v>0</v>
      </c>
      <c r="U265" s="50">
        <v>2</v>
      </c>
      <c r="V265" s="50">
        <v>0</v>
      </c>
      <c r="W265" s="2"/>
      <c r="X265" s="50">
        <v>250723</v>
      </c>
      <c r="Y265" s="2" t="s">
        <v>78</v>
      </c>
      <c r="Z265" s="50" t="s">
        <v>756</v>
      </c>
      <c r="AA265" s="50"/>
      <c r="AB265" s="48" t="str">
        <f t="shared" si="10"/>
        <v>Unique</v>
      </c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</row>
    <row r="266" spans="1:50" ht="12.75">
      <c r="A266" s="39" t="str">
        <f t="shared" si="9"/>
        <v>9_1_070921_Ram_p_sp.sc</v>
      </c>
      <c r="B266" s="59" t="s">
        <v>757</v>
      </c>
      <c r="C266" s="59" t="s">
        <v>758</v>
      </c>
      <c r="D266" s="57">
        <v>9</v>
      </c>
      <c r="E266" s="58">
        <v>1</v>
      </c>
      <c r="F266" s="57">
        <v>310821</v>
      </c>
      <c r="G266" s="88" t="s">
        <v>129</v>
      </c>
      <c r="H266" s="57">
        <v>2021</v>
      </c>
      <c r="I266" s="42" t="e">
        <f t="array" aca="1" ref="I266" ca="1">_xludf.XLOOKUP(#REF!,'Feuille 16'!A:A,'Feuille 16'!B:B)</f>
        <v>#NAME?</v>
      </c>
      <c r="J266" s="60" t="s">
        <v>759</v>
      </c>
      <c r="K266" s="59" t="s">
        <v>760</v>
      </c>
      <c r="L266" s="60" t="s">
        <v>91</v>
      </c>
      <c r="M266" s="59" t="s">
        <v>75</v>
      </c>
      <c r="N266" s="58">
        <v>1</v>
      </c>
      <c r="O266" s="59" t="s">
        <v>125</v>
      </c>
      <c r="P266" s="80" t="s">
        <v>509</v>
      </c>
      <c r="Q266" s="47" t="s">
        <v>510</v>
      </c>
      <c r="R266" s="50" t="s">
        <v>147</v>
      </c>
      <c r="S266" s="50">
        <v>1</v>
      </c>
      <c r="T266" s="50">
        <v>0</v>
      </c>
      <c r="U266" s="50">
        <v>1</v>
      </c>
      <c r="V266" s="50">
        <v>0</v>
      </c>
      <c r="W266" s="2"/>
      <c r="X266" s="50">
        <v>250723</v>
      </c>
      <c r="Y266" s="2" t="s">
        <v>78</v>
      </c>
      <c r="Z266" s="50" t="s">
        <v>761</v>
      </c>
      <c r="AA266" s="50"/>
      <c r="AB266" s="48" t="str">
        <f t="shared" si="10"/>
        <v>Unique</v>
      </c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</row>
    <row r="267" spans="1:50" ht="12.75">
      <c r="A267" s="39" t="str">
        <f t="shared" si="9"/>
        <v>9_1_070921_Ram_p_he.pe</v>
      </c>
      <c r="B267" s="59" t="s">
        <v>757</v>
      </c>
      <c r="C267" s="59" t="s">
        <v>758</v>
      </c>
      <c r="D267" s="57">
        <v>9</v>
      </c>
      <c r="E267" s="58">
        <v>1</v>
      </c>
      <c r="F267" s="57">
        <v>310821</v>
      </c>
      <c r="G267" s="88" t="s">
        <v>129</v>
      </c>
      <c r="H267" s="57">
        <v>2021</v>
      </c>
      <c r="I267" s="42" t="e">
        <f t="array" aca="1" ref="I267" ca="1">_xludf.XLOOKUP(#REF!,'Feuille 16'!A:A,'Feuille 16'!B:B)</f>
        <v>#NAME?</v>
      </c>
      <c r="J267" s="60" t="s">
        <v>759</v>
      </c>
      <c r="K267" s="59" t="s">
        <v>760</v>
      </c>
      <c r="L267" s="60" t="s">
        <v>91</v>
      </c>
      <c r="M267" s="59" t="s">
        <v>75</v>
      </c>
      <c r="N267" s="58">
        <v>1</v>
      </c>
      <c r="O267" s="59" t="s">
        <v>125</v>
      </c>
      <c r="P267" s="80" t="s">
        <v>543</v>
      </c>
      <c r="Q267" s="50" t="s">
        <v>544</v>
      </c>
      <c r="R267" s="50" t="s">
        <v>147</v>
      </c>
      <c r="S267" s="50">
        <v>1</v>
      </c>
      <c r="T267" s="50">
        <v>0</v>
      </c>
      <c r="U267" s="50">
        <v>1</v>
      </c>
      <c r="V267" s="50">
        <v>0</v>
      </c>
      <c r="W267" s="2"/>
      <c r="X267" s="50">
        <v>250723</v>
      </c>
      <c r="Y267" s="2" t="s">
        <v>78</v>
      </c>
      <c r="Z267" s="50" t="s">
        <v>762</v>
      </c>
      <c r="AA267" s="50"/>
      <c r="AB267" s="48" t="str">
        <f t="shared" si="10"/>
        <v>Unique</v>
      </c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</row>
    <row r="268" spans="1:50" ht="12.75">
      <c r="A268" s="166" t="str">
        <f t="shared" si="9"/>
        <v>9_1_070921_Ram_p_</v>
      </c>
      <c r="B268" s="158" t="s">
        <v>757</v>
      </c>
      <c r="C268" s="158" t="s">
        <v>758</v>
      </c>
      <c r="D268" s="156">
        <v>9</v>
      </c>
      <c r="E268" s="157">
        <v>1</v>
      </c>
      <c r="F268" s="156">
        <v>310821</v>
      </c>
      <c r="G268" s="167" t="s">
        <v>129</v>
      </c>
      <c r="H268" s="156">
        <v>2021</v>
      </c>
      <c r="I268" s="42" t="e">
        <f t="array" aca="1" ref="I268" ca="1">_xludf.XLOOKUP(#REF!,'Feuille 16'!A:A,'Feuille 16'!B:B)</f>
        <v>#NAME?</v>
      </c>
      <c r="J268" s="159" t="s">
        <v>759</v>
      </c>
      <c r="K268" s="160" t="s">
        <v>760</v>
      </c>
      <c r="L268" s="159" t="s">
        <v>91</v>
      </c>
      <c r="M268" s="158" t="s">
        <v>75</v>
      </c>
      <c r="N268" s="157">
        <v>1</v>
      </c>
      <c r="O268" s="158" t="s">
        <v>125</v>
      </c>
      <c r="P268" s="168"/>
      <c r="Q268" s="160"/>
      <c r="R268" s="160"/>
      <c r="S268" s="160"/>
      <c r="T268" s="160"/>
      <c r="U268" s="160"/>
      <c r="V268" s="160"/>
      <c r="W268" s="163" t="s">
        <v>674</v>
      </c>
      <c r="X268" s="169"/>
      <c r="Y268" s="160"/>
      <c r="Z268" s="160"/>
      <c r="AA268" s="160"/>
      <c r="AB268" s="48" t="str">
        <f t="shared" si="10"/>
        <v>Unique</v>
      </c>
      <c r="AC268" s="160"/>
      <c r="AD268" s="160"/>
      <c r="AE268" s="160"/>
      <c r="AF268" s="160"/>
      <c r="AG268" s="160"/>
      <c r="AH268" s="160"/>
      <c r="AI268" s="160"/>
      <c r="AJ268" s="160"/>
      <c r="AK268" s="160"/>
      <c r="AL268" s="160"/>
      <c r="AM268" s="160"/>
      <c r="AN268" s="160"/>
      <c r="AO268" s="160"/>
      <c r="AP268" s="160"/>
      <c r="AQ268" s="160"/>
      <c r="AR268" s="160"/>
      <c r="AS268" s="160"/>
      <c r="AT268" s="160"/>
      <c r="AU268" s="160"/>
      <c r="AV268" s="160"/>
      <c r="AW268" s="160"/>
      <c r="AX268" s="160"/>
    </row>
    <row r="269" spans="1:50" ht="12.75">
      <c r="A269" s="39" t="str">
        <f t="shared" si="9"/>
        <v>42_1_070921_Och_p_he.tr</v>
      </c>
      <c r="B269" s="57" t="s">
        <v>248</v>
      </c>
      <c r="C269" s="57" t="s">
        <v>249</v>
      </c>
      <c r="D269" s="57">
        <v>42</v>
      </c>
      <c r="E269" s="58">
        <v>1</v>
      </c>
      <c r="F269" s="57">
        <v>310821</v>
      </c>
      <c r="G269" s="88" t="s">
        <v>129</v>
      </c>
      <c r="H269" s="57">
        <v>2021</v>
      </c>
      <c r="I269" s="42" t="e">
        <f t="array" aca="1" ref="I269" ca="1">_xludf.XLOOKUP(#REF!,'Feuille 16'!A:A,'Feuille 16'!B:B)</f>
        <v>#NAME?</v>
      </c>
      <c r="J269" s="60" t="s">
        <v>102</v>
      </c>
      <c r="K269" s="59" t="s">
        <v>103</v>
      </c>
      <c r="L269" s="60" t="s">
        <v>91</v>
      </c>
      <c r="M269" s="59" t="s">
        <v>191</v>
      </c>
      <c r="N269" s="58">
        <v>17</v>
      </c>
      <c r="O269" s="95" t="s">
        <v>250</v>
      </c>
      <c r="P269" s="73" t="s">
        <v>498</v>
      </c>
      <c r="Q269" s="47" t="s">
        <v>499</v>
      </c>
      <c r="R269" s="50" t="s">
        <v>147</v>
      </c>
      <c r="S269" s="50">
        <v>2</v>
      </c>
      <c r="T269" s="50">
        <v>2</v>
      </c>
      <c r="U269" s="50">
        <v>0</v>
      </c>
      <c r="V269" s="50">
        <v>0</v>
      </c>
      <c r="W269" s="2"/>
      <c r="X269" s="50">
        <v>260723</v>
      </c>
      <c r="Y269" s="2" t="s">
        <v>78</v>
      </c>
      <c r="Z269" s="50" t="s">
        <v>763</v>
      </c>
      <c r="AA269" s="50"/>
      <c r="AB269" s="48" t="str">
        <f t="shared" si="10"/>
        <v>Unique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</row>
    <row r="270" spans="1:50" ht="12.75">
      <c r="A270" s="39" t="str">
        <f t="shared" si="9"/>
        <v>42_1_070921_Och_p_fe.cu</v>
      </c>
      <c r="B270" s="57" t="s">
        <v>248</v>
      </c>
      <c r="C270" s="57" t="s">
        <v>249</v>
      </c>
      <c r="D270" s="57">
        <v>42</v>
      </c>
      <c r="E270" s="58">
        <v>1</v>
      </c>
      <c r="F270" s="57">
        <v>310821</v>
      </c>
      <c r="G270" s="88" t="s">
        <v>129</v>
      </c>
      <c r="H270" s="57">
        <v>2021</v>
      </c>
      <c r="I270" s="42" t="e">
        <f t="array" aca="1" ref="I270" ca="1">_xludf.XLOOKUP(#REF!,'Feuille 16'!A:A,'Feuille 16'!B:B)</f>
        <v>#NAME?</v>
      </c>
      <c r="J270" s="60" t="s">
        <v>102</v>
      </c>
      <c r="K270" s="59" t="s">
        <v>103</v>
      </c>
      <c r="L270" s="60" t="s">
        <v>91</v>
      </c>
      <c r="M270" s="59" t="s">
        <v>191</v>
      </c>
      <c r="N270" s="58">
        <v>17</v>
      </c>
      <c r="O270" s="95" t="s">
        <v>250</v>
      </c>
      <c r="P270" s="80" t="s">
        <v>536</v>
      </c>
      <c r="Q270" s="50" t="s">
        <v>537</v>
      </c>
      <c r="R270" s="50" t="s">
        <v>147</v>
      </c>
      <c r="S270" s="50">
        <v>1</v>
      </c>
      <c r="T270" s="50">
        <v>0</v>
      </c>
      <c r="U270" s="50">
        <v>1</v>
      </c>
      <c r="V270" s="50">
        <v>0</v>
      </c>
      <c r="W270" s="170" t="s">
        <v>764</v>
      </c>
      <c r="X270" s="50">
        <v>260723</v>
      </c>
      <c r="Y270" s="2" t="s">
        <v>78</v>
      </c>
      <c r="Z270" s="50" t="s">
        <v>765</v>
      </c>
      <c r="AA270" s="50"/>
      <c r="AB270" s="48" t="str">
        <f t="shared" si="10"/>
        <v>Unique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 ht="12.75">
      <c r="A271" s="39" t="str">
        <f t="shared" si="9"/>
        <v>42_1_070921_Och_p_me.me</v>
      </c>
      <c r="B271" s="57" t="s">
        <v>248</v>
      </c>
      <c r="C271" s="57" t="s">
        <v>249</v>
      </c>
      <c r="D271" s="57">
        <v>42</v>
      </c>
      <c r="E271" s="58">
        <v>1</v>
      </c>
      <c r="F271" s="57">
        <v>310821</v>
      </c>
      <c r="G271" s="88" t="s">
        <v>129</v>
      </c>
      <c r="H271" s="57">
        <v>2021</v>
      </c>
      <c r="I271" s="42" t="e">
        <f t="array" aca="1" ref="I271" ca="1">_xludf.XLOOKUP(#REF!,'Feuille 16'!A:A,'Feuille 16'!B:B)</f>
        <v>#NAME?</v>
      </c>
      <c r="J271" s="60" t="s">
        <v>102</v>
      </c>
      <c r="K271" s="59" t="s">
        <v>103</v>
      </c>
      <c r="L271" s="60" t="s">
        <v>91</v>
      </c>
      <c r="M271" s="59" t="s">
        <v>191</v>
      </c>
      <c r="N271" s="58">
        <v>17</v>
      </c>
      <c r="O271" s="10" t="s">
        <v>250</v>
      </c>
      <c r="P271" s="73" t="s">
        <v>569</v>
      </c>
      <c r="Q271" s="47" t="s">
        <v>570</v>
      </c>
      <c r="R271" s="50" t="s">
        <v>147</v>
      </c>
      <c r="S271" s="50">
        <v>3</v>
      </c>
      <c r="T271" s="50">
        <v>0</v>
      </c>
      <c r="U271" s="50">
        <v>3</v>
      </c>
      <c r="V271" s="50">
        <v>0</v>
      </c>
      <c r="W271" s="2"/>
      <c r="X271" s="50">
        <v>260723</v>
      </c>
      <c r="Y271" s="2" t="s">
        <v>78</v>
      </c>
      <c r="Z271" s="50" t="s">
        <v>766</v>
      </c>
      <c r="AA271" s="2"/>
      <c r="AB271" s="48" t="str">
        <f t="shared" si="10"/>
        <v>Unique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 ht="12.75">
      <c r="A272" s="39" t="str">
        <f t="shared" si="9"/>
        <v>42_1_070921_Och_p_er.te</v>
      </c>
      <c r="B272" s="57" t="s">
        <v>248</v>
      </c>
      <c r="C272" s="57" t="s">
        <v>249</v>
      </c>
      <c r="D272" s="57">
        <v>42</v>
      </c>
      <c r="E272" s="58">
        <v>1</v>
      </c>
      <c r="F272" s="57">
        <v>310821</v>
      </c>
      <c r="G272" s="88" t="s">
        <v>129</v>
      </c>
      <c r="H272" s="57">
        <v>2021</v>
      </c>
      <c r="I272" s="42" t="e">
        <f t="array" aca="1" ref="I272" ca="1">_xludf.XLOOKUP(#REF!,'Feuille 16'!A:A,'Feuille 16'!B:B)</f>
        <v>#NAME?</v>
      </c>
      <c r="J272" s="60" t="s">
        <v>102</v>
      </c>
      <c r="K272" s="59" t="s">
        <v>103</v>
      </c>
      <c r="L272" s="60" t="s">
        <v>91</v>
      </c>
      <c r="M272" s="59" t="s">
        <v>191</v>
      </c>
      <c r="N272" s="58">
        <v>17</v>
      </c>
      <c r="O272" s="95" t="s">
        <v>250</v>
      </c>
      <c r="P272" s="154" t="s">
        <v>521</v>
      </c>
      <c r="Q272" s="47" t="s">
        <v>522</v>
      </c>
      <c r="R272" s="50" t="s">
        <v>147</v>
      </c>
      <c r="S272" s="50">
        <v>7</v>
      </c>
      <c r="T272" s="50">
        <v>3</v>
      </c>
      <c r="U272" s="50">
        <v>4</v>
      </c>
      <c r="V272" s="50">
        <v>0</v>
      </c>
      <c r="W272" s="2"/>
      <c r="X272" s="50">
        <v>260723</v>
      </c>
      <c r="Y272" s="2" t="s">
        <v>78</v>
      </c>
      <c r="Z272" s="50" t="s">
        <v>767</v>
      </c>
      <c r="AA272" s="50"/>
      <c r="AB272" s="48" t="str">
        <f t="shared" si="10"/>
        <v>Unique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</row>
    <row r="273" spans="1:50" ht="12.75">
      <c r="A273" s="39" t="str">
        <f t="shared" si="9"/>
        <v>42_1_070921_Och_p_er.si</v>
      </c>
      <c r="B273" s="57" t="s">
        <v>248</v>
      </c>
      <c r="C273" s="57" t="s">
        <v>249</v>
      </c>
      <c r="D273" s="57">
        <v>42</v>
      </c>
      <c r="E273" s="58">
        <v>1</v>
      </c>
      <c r="F273" s="57">
        <v>310821</v>
      </c>
      <c r="G273" s="88" t="s">
        <v>129</v>
      </c>
      <c r="H273" s="57">
        <v>2021</v>
      </c>
      <c r="I273" s="42" t="e">
        <f t="array" aca="1" ref="I273" ca="1">_xludf.XLOOKUP(#REF!,'Feuille 16'!A:A,'Feuille 16'!B:B)</f>
        <v>#NAME?</v>
      </c>
      <c r="J273" s="60" t="s">
        <v>102</v>
      </c>
      <c r="K273" s="59" t="s">
        <v>103</v>
      </c>
      <c r="L273" s="60" t="s">
        <v>91</v>
      </c>
      <c r="M273" s="59" t="s">
        <v>191</v>
      </c>
      <c r="N273" s="58">
        <v>17</v>
      </c>
      <c r="O273" s="95" t="s">
        <v>250</v>
      </c>
      <c r="P273" s="80" t="s">
        <v>576</v>
      </c>
      <c r="Q273" s="50" t="s">
        <v>577</v>
      </c>
      <c r="R273" s="50" t="s">
        <v>147</v>
      </c>
      <c r="S273" s="50">
        <v>1</v>
      </c>
      <c r="T273" s="50">
        <v>0</v>
      </c>
      <c r="U273" s="50">
        <v>1</v>
      </c>
      <c r="V273" s="50">
        <v>0</v>
      </c>
      <c r="W273" s="2"/>
      <c r="X273" s="50">
        <v>260723</v>
      </c>
      <c r="Y273" s="2" t="s">
        <v>78</v>
      </c>
      <c r="Z273" s="50" t="s">
        <v>768</v>
      </c>
      <c r="AA273" s="50"/>
      <c r="AB273" s="48" t="str">
        <f t="shared" si="10"/>
        <v>Unique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</row>
    <row r="274" spans="1:50" ht="12.75">
      <c r="A274" s="39" t="str">
        <f t="shared" si="9"/>
        <v>42_1_070921_Och_p_er.ho</v>
      </c>
      <c r="B274" s="57" t="s">
        <v>248</v>
      </c>
      <c r="C274" s="57" t="s">
        <v>249</v>
      </c>
      <c r="D274" s="57">
        <v>42</v>
      </c>
      <c r="E274" s="58">
        <v>1</v>
      </c>
      <c r="F274" s="57">
        <v>310821</v>
      </c>
      <c r="G274" s="88" t="s">
        <v>129</v>
      </c>
      <c r="H274" s="57">
        <v>2021</v>
      </c>
      <c r="I274" s="42" t="e">
        <f t="array" aca="1" ref="I274" ca="1">_xludf.XLOOKUP(#REF!,'Feuille 16'!A:A,'Feuille 16'!B:B)</f>
        <v>#NAME?</v>
      </c>
      <c r="J274" s="60" t="s">
        <v>102</v>
      </c>
      <c r="K274" s="59" t="s">
        <v>103</v>
      </c>
      <c r="L274" s="60" t="s">
        <v>91</v>
      </c>
      <c r="M274" s="59" t="s">
        <v>191</v>
      </c>
      <c r="N274" s="58">
        <v>17</v>
      </c>
      <c r="O274" s="95" t="s">
        <v>250</v>
      </c>
      <c r="P274" s="97" t="s">
        <v>601</v>
      </c>
      <c r="Q274" s="50" t="s">
        <v>602</v>
      </c>
      <c r="R274" s="50" t="s">
        <v>147</v>
      </c>
      <c r="S274" s="50">
        <v>1</v>
      </c>
      <c r="T274" s="50">
        <v>1</v>
      </c>
      <c r="U274" s="50">
        <v>0</v>
      </c>
      <c r="V274" s="50">
        <v>0</v>
      </c>
      <c r="W274" s="2"/>
      <c r="X274" s="50">
        <v>260723</v>
      </c>
      <c r="Y274" s="2" t="s">
        <v>78</v>
      </c>
      <c r="Z274" s="50" t="s">
        <v>769</v>
      </c>
      <c r="AA274" s="50"/>
      <c r="AB274" s="48" t="str">
        <f t="shared" si="10"/>
        <v>Unique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</row>
    <row r="275" spans="1:50" ht="12.75">
      <c r="A275" s="39" t="str">
        <f t="shared" si="9"/>
        <v>42_1_070921_Och_p_eu.lu</v>
      </c>
      <c r="B275" s="57" t="s">
        <v>248</v>
      </c>
      <c r="C275" s="57" t="s">
        <v>249</v>
      </c>
      <c r="D275" s="57">
        <v>42</v>
      </c>
      <c r="E275" s="58">
        <v>1</v>
      </c>
      <c r="F275" s="57">
        <v>310821</v>
      </c>
      <c r="G275" s="88" t="s">
        <v>129</v>
      </c>
      <c r="H275" s="57">
        <v>2021</v>
      </c>
      <c r="I275" s="42" t="e">
        <f t="array" aca="1" ref="I275" ca="1">_xludf.XLOOKUP(#REF!,'Feuille 16'!A:A,'Feuille 16'!B:B)</f>
        <v>#NAME?</v>
      </c>
      <c r="J275" s="60" t="s">
        <v>102</v>
      </c>
      <c r="K275" s="59" t="s">
        <v>103</v>
      </c>
      <c r="L275" s="60" t="s">
        <v>91</v>
      </c>
      <c r="M275" s="59" t="s">
        <v>191</v>
      </c>
      <c r="N275" s="58">
        <v>17</v>
      </c>
      <c r="O275" s="95" t="s">
        <v>250</v>
      </c>
      <c r="P275" s="80" t="s">
        <v>770</v>
      </c>
      <c r="Q275" s="50" t="s">
        <v>771</v>
      </c>
      <c r="R275" s="50" t="s">
        <v>147</v>
      </c>
      <c r="S275" s="50">
        <v>2</v>
      </c>
      <c r="T275" s="50">
        <v>0</v>
      </c>
      <c r="U275" s="50">
        <v>2</v>
      </c>
      <c r="V275" s="50">
        <v>0</v>
      </c>
      <c r="W275" s="2"/>
      <c r="X275" s="50">
        <v>260723</v>
      </c>
      <c r="Y275" s="2" t="s">
        <v>78</v>
      </c>
      <c r="Z275" s="50" t="s">
        <v>772</v>
      </c>
      <c r="AA275" s="2"/>
      <c r="AB275" s="48" t="str">
        <f t="shared" si="10"/>
        <v>Unique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</row>
    <row r="276" spans="1:50" ht="15">
      <c r="A276" s="39" t="str">
        <f t="shared" si="9"/>
        <v>80_1_240821_Hwe_p_xy.se</v>
      </c>
      <c r="B276" s="66">
        <v>49.701970000000003</v>
      </c>
      <c r="C276" s="66">
        <v>6.2745819999999997</v>
      </c>
      <c r="D276" s="57">
        <v>80</v>
      </c>
      <c r="E276" s="58">
        <v>1</v>
      </c>
      <c r="F276" s="57">
        <v>170821</v>
      </c>
      <c r="G276" s="58">
        <v>240821</v>
      </c>
      <c r="H276" s="57">
        <v>2021</v>
      </c>
      <c r="I276" s="42" t="e">
        <f t="array" aca="1" ref="I276" ca="1">_xludf.XLOOKUP(#REF!,'Feuille 16'!A:A,'Feuille 16'!B:B)</f>
        <v>#NAME?</v>
      </c>
      <c r="J276" s="60" t="s">
        <v>253</v>
      </c>
      <c r="K276" s="59" t="s">
        <v>254</v>
      </c>
      <c r="L276" s="60" t="s">
        <v>91</v>
      </c>
      <c r="M276" s="59" t="s">
        <v>168</v>
      </c>
      <c r="N276" s="58">
        <v>2</v>
      </c>
      <c r="O276" s="164" t="s">
        <v>773</v>
      </c>
      <c r="P276" s="80" t="s">
        <v>529</v>
      </c>
      <c r="Q276" s="50" t="s">
        <v>530</v>
      </c>
      <c r="R276" s="50" t="s">
        <v>147</v>
      </c>
      <c r="S276" s="50">
        <v>1</v>
      </c>
      <c r="T276" s="50">
        <v>0</v>
      </c>
      <c r="U276" s="50">
        <v>1</v>
      </c>
      <c r="V276" s="50">
        <v>0</v>
      </c>
      <c r="W276" s="2"/>
      <c r="X276" s="50">
        <v>260723</v>
      </c>
      <c r="Y276" s="2" t="s">
        <v>78</v>
      </c>
      <c r="Z276" s="50" t="s">
        <v>774</v>
      </c>
      <c r="AA276" s="2"/>
      <c r="AB276" s="48" t="str">
        <f t="shared" si="10"/>
        <v>Unique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</row>
    <row r="277" spans="1:50" ht="12.75">
      <c r="A277" s="39" t="str">
        <f t="shared" si="9"/>
        <v>9_1_070921_Ram_p_he.pe</v>
      </c>
      <c r="B277" s="59" t="s">
        <v>757</v>
      </c>
      <c r="C277" s="59" t="s">
        <v>758</v>
      </c>
      <c r="D277" s="57">
        <v>9</v>
      </c>
      <c r="E277" s="58">
        <v>1</v>
      </c>
      <c r="F277" s="57">
        <v>310821</v>
      </c>
      <c r="G277" s="88" t="s">
        <v>129</v>
      </c>
      <c r="H277" s="57">
        <v>2021</v>
      </c>
      <c r="I277" s="42" t="e">
        <f t="array" aca="1" ref="I277" ca="1">_xludf.XLOOKUP(#REF!,'Feuille 16'!A:A,'Feuille 16'!B:B)</f>
        <v>#NAME?</v>
      </c>
      <c r="J277" s="60" t="s">
        <v>759</v>
      </c>
      <c r="K277" s="59" t="s">
        <v>760</v>
      </c>
      <c r="L277" s="60" t="s">
        <v>91</v>
      </c>
      <c r="M277" s="59" t="s">
        <v>75</v>
      </c>
      <c r="N277" s="58">
        <v>1</v>
      </c>
      <c r="O277" s="2" t="s">
        <v>125</v>
      </c>
      <c r="P277" s="80" t="s">
        <v>543</v>
      </c>
      <c r="Q277" s="50" t="s">
        <v>544</v>
      </c>
      <c r="R277" s="50" t="s">
        <v>147</v>
      </c>
      <c r="S277" s="50">
        <v>1</v>
      </c>
      <c r="T277" s="50">
        <v>0</v>
      </c>
      <c r="U277" s="50">
        <v>1</v>
      </c>
      <c r="V277" s="50">
        <v>0</v>
      </c>
      <c r="W277" s="2"/>
      <c r="X277" s="50">
        <v>260723</v>
      </c>
      <c r="Y277" s="2" t="s">
        <v>78</v>
      </c>
      <c r="Z277" s="50" t="s">
        <v>775</v>
      </c>
      <c r="AA277" s="50"/>
      <c r="AB277" s="48" t="str">
        <f t="shared" si="10"/>
        <v>Unique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</row>
    <row r="278" spans="1:50" ht="12.75">
      <c r="A278" s="39" t="str">
        <f t="shared" si="9"/>
        <v>42_1_110422_Och_a_eu.la</v>
      </c>
      <c r="B278" s="57" t="s">
        <v>248</v>
      </c>
      <c r="C278" s="57" t="s">
        <v>249</v>
      </c>
      <c r="D278" s="57">
        <v>42</v>
      </c>
      <c r="E278" s="58">
        <v>1</v>
      </c>
      <c r="F278" s="57" t="s">
        <v>213</v>
      </c>
      <c r="G278" s="58">
        <v>110422</v>
      </c>
      <c r="H278" s="57">
        <v>2022</v>
      </c>
      <c r="I278" s="42" t="e">
        <f t="array" aca="1" ref="I278" ca="1">_xludf.XLOOKUP(#REF!,'Feuille 16'!A:A,'Feuille 16'!B:B)</f>
        <v>#NAME?</v>
      </c>
      <c r="J278" s="60" t="s">
        <v>776</v>
      </c>
      <c r="K278" s="59" t="s">
        <v>103</v>
      </c>
      <c r="L278" s="60" t="s">
        <v>185</v>
      </c>
      <c r="M278" s="59" t="s">
        <v>147</v>
      </c>
      <c r="N278" s="58">
        <v>1</v>
      </c>
      <c r="O278" s="2"/>
      <c r="P278" s="80" t="s">
        <v>583</v>
      </c>
      <c r="Q278" s="50" t="s">
        <v>584</v>
      </c>
      <c r="R278" s="50" t="s">
        <v>147</v>
      </c>
      <c r="S278" s="50">
        <v>1</v>
      </c>
      <c r="T278" s="50">
        <v>0</v>
      </c>
      <c r="U278" s="50">
        <v>1</v>
      </c>
      <c r="V278" s="50">
        <v>0</v>
      </c>
      <c r="W278" s="2"/>
      <c r="X278" s="50">
        <v>260723</v>
      </c>
      <c r="Y278" s="2" t="s">
        <v>78</v>
      </c>
      <c r="Z278" s="50" t="s">
        <v>777</v>
      </c>
      <c r="AA278" s="2"/>
      <c r="AB278" s="48" t="str">
        <f t="shared" si="10"/>
        <v>Unique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</row>
    <row r="279" spans="1:50" ht="12.75">
      <c r="A279" s="39" t="str">
        <f t="shared" si="9"/>
        <v>23_1_090921_Sau_p_sp.sc</v>
      </c>
      <c r="B279" s="57" t="s">
        <v>265</v>
      </c>
      <c r="C279" s="57" t="s">
        <v>266</v>
      </c>
      <c r="D279" s="57">
        <v>23</v>
      </c>
      <c r="E279" s="58">
        <v>1</v>
      </c>
      <c r="F279" s="87" t="s">
        <v>232</v>
      </c>
      <c r="G279" s="88" t="s">
        <v>267</v>
      </c>
      <c r="H279" s="57">
        <v>2021</v>
      </c>
      <c r="I279" s="42" t="e">
        <f t="array" aca="1" ref="I279" ca="1">_xludf.XLOOKUP(#REF!,'Feuille 16'!A:A,'Feuille 16'!B:B)</f>
        <v>#NAME?</v>
      </c>
      <c r="J279" s="60" t="s">
        <v>268</v>
      </c>
      <c r="K279" s="59" t="s">
        <v>269</v>
      </c>
      <c r="L279" s="60" t="s">
        <v>91</v>
      </c>
      <c r="M279" s="59"/>
      <c r="N279" s="58">
        <v>3</v>
      </c>
      <c r="O279" s="171" t="s">
        <v>270</v>
      </c>
      <c r="P279" s="80" t="s">
        <v>509</v>
      </c>
      <c r="Q279" s="47" t="s">
        <v>510</v>
      </c>
      <c r="R279" s="50" t="s">
        <v>147</v>
      </c>
      <c r="S279" s="50">
        <v>1</v>
      </c>
      <c r="T279" s="50">
        <v>0</v>
      </c>
      <c r="U279" s="50">
        <v>1</v>
      </c>
      <c r="V279" s="50">
        <v>0</v>
      </c>
      <c r="W279" s="2"/>
      <c r="X279" s="50">
        <v>260723</v>
      </c>
      <c r="Y279" s="2" t="s">
        <v>78</v>
      </c>
      <c r="Z279" s="50" t="s">
        <v>778</v>
      </c>
      <c r="AA279" s="50"/>
      <c r="AB279" s="48" t="str">
        <f t="shared" si="10"/>
        <v>Unique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</row>
    <row r="280" spans="1:50" ht="12.75">
      <c r="A280" s="39" t="str">
        <f t="shared" si="9"/>
        <v>92_1_250821_adR_p_sp.sc</v>
      </c>
      <c r="B280" s="58">
        <v>49.656529999999997</v>
      </c>
      <c r="C280" s="57">
        <v>6.3734200000000003</v>
      </c>
      <c r="D280" s="58">
        <v>92</v>
      </c>
      <c r="E280" s="58">
        <v>1</v>
      </c>
      <c r="F280" s="57">
        <v>170821</v>
      </c>
      <c r="G280" s="58">
        <v>250821</v>
      </c>
      <c r="H280" s="57">
        <v>2021</v>
      </c>
      <c r="I280" s="42" t="e">
        <f t="array" aca="1" ref="I280" ca="1">_xludf.XLOOKUP(#REF!,'Feuille 16'!A:A,'Feuille 16'!B:B)</f>
        <v>#NAME?</v>
      </c>
      <c r="J280" s="60" t="s">
        <v>779</v>
      </c>
      <c r="K280" s="59" t="s">
        <v>780</v>
      </c>
      <c r="L280" s="60" t="s">
        <v>91</v>
      </c>
      <c r="M280" s="59" t="s">
        <v>147</v>
      </c>
      <c r="N280" s="58">
        <v>2</v>
      </c>
      <c r="O280" s="59"/>
      <c r="P280" s="80" t="s">
        <v>509</v>
      </c>
      <c r="Q280" s="47" t="s">
        <v>510</v>
      </c>
      <c r="R280" s="50" t="s">
        <v>147</v>
      </c>
      <c r="S280" s="50">
        <v>2</v>
      </c>
      <c r="T280" s="50">
        <v>1</v>
      </c>
      <c r="U280" s="50">
        <v>1</v>
      </c>
      <c r="V280" s="50">
        <v>0</v>
      </c>
      <c r="W280" s="2"/>
      <c r="X280" s="50">
        <v>260723</v>
      </c>
      <c r="Y280" s="2" t="s">
        <v>78</v>
      </c>
      <c r="Z280" s="50" t="s">
        <v>781</v>
      </c>
      <c r="AA280" s="50"/>
      <c r="AB280" s="48" t="str">
        <f t="shared" si="10"/>
        <v>Unique</v>
      </c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</row>
    <row r="281" spans="1:50" ht="15">
      <c r="A281" s="39" t="str">
        <f t="shared" si="9"/>
        <v>67_1_240821_Mer_p_eu.co</v>
      </c>
      <c r="B281" s="66">
        <v>49.760010000000001</v>
      </c>
      <c r="C281" s="66">
        <v>6.0781489999999998</v>
      </c>
      <c r="D281" s="57">
        <v>67</v>
      </c>
      <c r="E281" s="58">
        <v>1</v>
      </c>
      <c r="F281" s="57">
        <v>170821</v>
      </c>
      <c r="G281" s="58">
        <v>240821</v>
      </c>
      <c r="H281" s="57">
        <v>2021</v>
      </c>
      <c r="I281" s="42" t="e">
        <f t="array" aca="1" ref="I281" ca="1">_xludf.XLOOKUP(#REF!,'Feuille 16'!A:A,'Feuille 16'!B:B)</f>
        <v>#NAME?</v>
      </c>
      <c r="J281" s="60" t="s">
        <v>142</v>
      </c>
      <c r="K281" s="59" t="s">
        <v>143</v>
      </c>
      <c r="L281" s="60" t="s">
        <v>91</v>
      </c>
      <c r="M281" s="59" t="s">
        <v>100</v>
      </c>
      <c r="N281" s="58">
        <v>2</v>
      </c>
      <c r="O281" s="59"/>
      <c r="P281" s="73" t="s">
        <v>548</v>
      </c>
      <c r="Q281" s="47" t="s">
        <v>549</v>
      </c>
      <c r="R281" s="50" t="s">
        <v>147</v>
      </c>
      <c r="S281" s="50">
        <v>1</v>
      </c>
      <c r="T281" s="50">
        <v>0</v>
      </c>
      <c r="U281" s="50">
        <v>1</v>
      </c>
      <c r="V281" s="50">
        <v>0</v>
      </c>
      <c r="W281" s="2"/>
      <c r="X281" s="50">
        <v>260723</v>
      </c>
      <c r="Y281" s="2" t="s">
        <v>78</v>
      </c>
      <c r="Z281" s="50" t="s">
        <v>782</v>
      </c>
      <c r="AA281" s="2"/>
      <c r="AB281" s="48" t="str">
        <f t="shared" si="10"/>
        <v>Unique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</row>
    <row r="282" spans="1:50" ht="12.75">
      <c r="A282" s="39" t="str">
        <f t="shared" si="9"/>
        <v>42_1_070921_Och_p_sp.sc</v>
      </c>
      <c r="B282" s="172" t="s">
        <v>248</v>
      </c>
      <c r="C282" s="172" t="s">
        <v>249</v>
      </c>
      <c r="D282" s="57">
        <v>42</v>
      </c>
      <c r="E282" s="58">
        <v>1</v>
      </c>
      <c r="F282" s="117">
        <v>310821</v>
      </c>
      <c r="G282" s="88" t="s">
        <v>129</v>
      </c>
      <c r="H282" s="57">
        <v>2021</v>
      </c>
      <c r="I282" s="42" t="e">
        <f t="array" aca="1" ref="I282" ca="1">_xludf.XLOOKUP(#REF!,'Feuille 16'!A:A,'Feuille 16'!B:B)</f>
        <v>#NAME?</v>
      </c>
      <c r="J282" s="60" t="s">
        <v>102</v>
      </c>
      <c r="K282" s="59" t="s">
        <v>103</v>
      </c>
      <c r="L282" s="60" t="s">
        <v>91</v>
      </c>
      <c r="M282" s="59" t="s">
        <v>191</v>
      </c>
      <c r="N282" s="58">
        <v>17</v>
      </c>
      <c r="O282" s="95" t="s">
        <v>250</v>
      </c>
      <c r="P282" s="80" t="s">
        <v>509</v>
      </c>
      <c r="Q282" s="47" t="s">
        <v>510</v>
      </c>
      <c r="R282" s="50" t="s">
        <v>147</v>
      </c>
      <c r="S282" s="50">
        <v>1</v>
      </c>
      <c r="T282" s="50">
        <v>1</v>
      </c>
      <c r="U282" s="50">
        <v>0</v>
      </c>
      <c r="V282" s="50">
        <v>0</v>
      </c>
      <c r="W282" s="2"/>
      <c r="X282" s="50">
        <v>260723</v>
      </c>
      <c r="Y282" s="2" t="s">
        <v>78</v>
      </c>
      <c r="Z282" s="50" t="s">
        <v>783</v>
      </c>
      <c r="AA282" s="50"/>
      <c r="AB282" s="48" t="str">
        <f t="shared" si="10"/>
        <v>Unique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</row>
    <row r="283" spans="1:50" ht="15">
      <c r="A283" s="39" t="str">
        <f t="shared" si="9"/>
        <v>129_1_250821_Bag_p_sp.sc</v>
      </c>
      <c r="B283" s="66">
        <v>49.496839999999999</v>
      </c>
      <c r="C283" s="66">
        <v>6.3609200000000001</v>
      </c>
      <c r="D283" s="57">
        <v>129</v>
      </c>
      <c r="E283" s="58">
        <v>1</v>
      </c>
      <c r="F283" s="117">
        <v>180821</v>
      </c>
      <c r="G283" s="58">
        <v>250821</v>
      </c>
      <c r="H283" s="57">
        <v>2021</v>
      </c>
      <c r="I283" s="42" t="e">
        <f t="array" aca="1" ref="I283" ca="1">_xludf.XLOOKUP(#REF!,'Feuille 16'!A:A,'Feuille 16'!B:B)</f>
        <v>#NAME?</v>
      </c>
      <c r="J283" s="60" t="s">
        <v>653</v>
      </c>
      <c r="K283" s="59" t="s">
        <v>488</v>
      </c>
      <c r="L283" s="60" t="s">
        <v>91</v>
      </c>
      <c r="M283" s="59" t="s">
        <v>784</v>
      </c>
      <c r="N283" s="58">
        <v>2</v>
      </c>
      <c r="O283" s="2"/>
      <c r="P283" s="80" t="s">
        <v>509</v>
      </c>
      <c r="Q283" s="47" t="s">
        <v>510</v>
      </c>
      <c r="R283" s="50" t="s">
        <v>147</v>
      </c>
      <c r="S283" s="50">
        <v>1</v>
      </c>
      <c r="T283" s="50">
        <v>0</v>
      </c>
      <c r="U283" s="50">
        <v>1</v>
      </c>
      <c r="V283" s="50">
        <v>0</v>
      </c>
      <c r="W283" s="2"/>
      <c r="X283" s="50">
        <v>260723</v>
      </c>
      <c r="Y283" s="2" t="s">
        <v>78</v>
      </c>
      <c r="Z283" s="50" t="s">
        <v>785</v>
      </c>
      <c r="AA283" s="50"/>
      <c r="AB283" s="48" t="str">
        <f t="shared" si="10"/>
        <v>Unique</v>
      </c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</row>
    <row r="284" spans="1:50" ht="15">
      <c r="A284" s="39" t="str">
        <f t="shared" si="9"/>
        <v>129_1_250821_Bag_p_me.me</v>
      </c>
      <c r="B284" s="66">
        <v>49.496839999999999</v>
      </c>
      <c r="C284" s="66">
        <v>6.3609200000000001</v>
      </c>
      <c r="D284" s="57">
        <v>129</v>
      </c>
      <c r="E284" s="58">
        <v>1</v>
      </c>
      <c r="F284" s="57">
        <v>180821</v>
      </c>
      <c r="G284" s="58">
        <v>250821</v>
      </c>
      <c r="H284" s="57">
        <v>2021</v>
      </c>
      <c r="I284" s="42" t="e">
        <f t="array" aca="1" ref="I284" ca="1">_xludf.XLOOKUP(#REF!,'Feuille 16'!A:A,'Feuille 16'!B:B)</f>
        <v>#NAME?</v>
      </c>
      <c r="J284" s="60" t="s">
        <v>653</v>
      </c>
      <c r="K284" s="59" t="s">
        <v>488</v>
      </c>
      <c r="L284" s="60" t="s">
        <v>91</v>
      </c>
      <c r="M284" s="59" t="s">
        <v>784</v>
      </c>
      <c r="N284" s="58">
        <v>2</v>
      </c>
      <c r="O284" s="59"/>
      <c r="P284" s="73" t="s">
        <v>569</v>
      </c>
      <c r="Q284" s="47" t="s">
        <v>570</v>
      </c>
      <c r="R284" s="50" t="s">
        <v>147</v>
      </c>
      <c r="S284" s="50">
        <v>1</v>
      </c>
      <c r="T284" s="50">
        <v>1</v>
      </c>
      <c r="U284" s="50">
        <v>0</v>
      </c>
      <c r="V284" s="50">
        <v>0</v>
      </c>
      <c r="W284" s="2"/>
      <c r="X284" s="50">
        <v>260723</v>
      </c>
      <c r="Y284" s="2" t="s">
        <v>78</v>
      </c>
      <c r="Z284" s="50" t="s">
        <v>786</v>
      </c>
      <c r="AA284" s="2"/>
      <c r="AB284" s="48" t="str">
        <f t="shared" si="10"/>
        <v>Unique</v>
      </c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</row>
    <row r="285" spans="1:50" ht="15">
      <c r="A285" s="39" t="str">
        <f t="shared" si="9"/>
        <v>134_1_250821_Fie_p_xy.se</v>
      </c>
      <c r="B285" s="66">
        <v>49.463209999999997</v>
      </c>
      <c r="C285" s="66">
        <v>6.364744</v>
      </c>
      <c r="D285" s="57">
        <v>134</v>
      </c>
      <c r="E285" s="58">
        <v>1</v>
      </c>
      <c r="F285" s="57">
        <v>180821</v>
      </c>
      <c r="G285" s="58">
        <v>250821</v>
      </c>
      <c r="H285" s="57">
        <v>2021</v>
      </c>
      <c r="I285" s="42" t="e">
        <f t="array" aca="1" ref="I285" ca="1">_xludf.XLOOKUP(#REF!,'Feuille 16'!A:A,'Feuille 16'!B:B)</f>
        <v>#NAME?</v>
      </c>
      <c r="J285" s="60" t="s">
        <v>272</v>
      </c>
      <c r="K285" s="59" t="s">
        <v>273</v>
      </c>
      <c r="L285" s="60" t="s">
        <v>91</v>
      </c>
      <c r="M285" s="59" t="s">
        <v>100</v>
      </c>
      <c r="N285" s="58">
        <v>2</v>
      </c>
      <c r="O285" s="59"/>
      <c r="P285" s="80" t="s">
        <v>529</v>
      </c>
      <c r="Q285" s="50" t="s">
        <v>530</v>
      </c>
      <c r="R285" s="50" t="s">
        <v>147</v>
      </c>
      <c r="S285" s="50">
        <v>1</v>
      </c>
      <c r="T285" s="50">
        <v>1</v>
      </c>
      <c r="U285" s="50">
        <v>0</v>
      </c>
      <c r="V285" s="50">
        <v>0</v>
      </c>
      <c r="W285" s="2"/>
      <c r="X285" s="50">
        <v>260723</v>
      </c>
      <c r="Y285" s="2" t="s">
        <v>78</v>
      </c>
      <c r="Z285" s="50" t="s">
        <v>787</v>
      </c>
      <c r="AA285" s="2"/>
      <c r="AB285" s="48" t="str">
        <f t="shared" si="10"/>
        <v>Unique</v>
      </c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</row>
    <row r="286" spans="1:50" ht="15">
      <c r="A286" s="39" t="str">
        <f t="shared" si="9"/>
        <v>114_1_230821_Aes_p_me.me</v>
      </c>
      <c r="B286" s="66">
        <v>49.542140000000003</v>
      </c>
      <c r="C286" s="66">
        <v>5.969157</v>
      </c>
      <c r="D286" s="57">
        <v>114</v>
      </c>
      <c r="E286" s="58">
        <v>1</v>
      </c>
      <c r="F286" s="57">
        <v>160821</v>
      </c>
      <c r="G286" s="58">
        <v>230821</v>
      </c>
      <c r="H286" s="57">
        <v>2021</v>
      </c>
      <c r="I286" s="42" t="e">
        <f t="array" aca="1" ref="I286" ca="1">_xludf.XLOOKUP(#REF!,'Feuille 16'!A:A,'Feuille 16'!B:B)</f>
        <v>#NAME?</v>
      </c>
      <c r="J286" s="60" t="s">
        <v>502</v>
      </c>
      <c r="K286" s="59" t="s">
        <v>503</v>
      </c>
      <c r="L286" s="60" t="s">
        <v>91</v>
      </c>
      <c r="M286" s="59" t="s">
        <v>137</v>
      </c>
      <c r="N286" s="60" t="s">
        <v>610</v>
      </c>
      <c r="O286" s="59" t="s">
        <v>611</v>
      </c>
      <c r="P286" s="73" t="s">
        <v>569</v>
      </c>
      <c r="Q286" s="47" t="s">
        <v>570</v>
      </c>
      <c r="R286" s="50" t="s">
        <v>147</v>
      </c>
      <c r="S286" s="50">
        <v>2</v>
      </c>
      <c r="T286" s="50">
        <v>1</v>
      </c>
      <c r="U286" s="50">
        <v>1</v>
      </c>
      <c r="V286" s="50">
        <v>0</v>
      </c>
      <c r="W286" s="2"/>
      <c r="X286" s="50">
        <v>260723</v>
      </c>
      <c r="Y286" s="2" t="s">
        <v>78</v>
      </c>
      <c r="Z286" s="50" t="s">
        <v>788</v>
      </c>
      <c r="AA286" s="2"/>
      <c r="AB286" s="48" t="str">
        <f t="shared" si="10"/>
        <v>Unique</v>
      </c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</row>
    <row r="287" spans="1:50" ht="15">
      <c r="A287" s="39" t="str">
        <f t="shared" si="9"/>
        <v>12_1_300621_Kal_p_an.co</v>
      </c>
      <c r="B287" s="173">
        <v>50.103180000000002</v>
      </c>
      <c r="C287" s="173">
        <v>6.1334400000000002</v>
      </c>
      <c r="D287" s="57">
        <v>12</v>
      </c>
      <c r="E287" s="58">
        <v>1</v>
      </c>
      <c r="F287" s="117">
        <v>160621</v>
      </c>
      <c r="G287" s="58">
        <v>300621</v>
      </c>
      <c r="H287" s="57">
        <v>2021</v>
      </c>
      <c r="I287" s="42" t="e">
        <f t="array" aca="1" ref="I287" ca="1">_xludf.XLOOKUP(#REF!,'Feuille 16'!A:A,'Feuille 16'!B:B)</f>
        <v>#NAME?</v>
      </c>
      <c r="J287" s="60" t="s">
        <v>174</v>
      </c>
      <c r="K287" s="59" t="s">
        <v>175</v>
      </c>
      <c r="L287" s="60" t="s">
        <v>91</v>
      </c>
      <c r="M287" s="100" t="s">
        <v>191</v>
      </c>
      <c r="N287" s="60"/>
      <c r="O287" s="102" t="s">
        <v>789</v>
      </c>
      <c r="P287" s="80" t="s">
        <v>594</v>
      </c>
      <c r="Q287" s="50" t="s">
        <v>595</v>
      </c>
      <c r="R287" s="50" t="s">
        <v>147</v>
      </c>
      <c r="S287" s="50">
        <v>2</v>
      </c>
      <c r="T287" s="50">
        <v>1</v>
      </c>
      <c r="U287" s="50">
        <v>1</v>
      </c>
      <c r="V287" s="50">
        <v>0</v>
      </c>
      <c r="W287" s="2"/>
      <c r="X287" s="50">
        <v>260723</v>
      </c>
      <c r="Y287" s="2" t="s">
        <v>78</v>
      </c>
      <c r="Z287" s="2"/>
      <c r="AA287" s="2"/>
      <c r="AB287" s="48" t="str">
        <f t="shared" si="10"/>
        <v>Unique</v>
      </c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</row>
    <row r="288" spans="1:50" ht="15">
      <c r="A288" s="39" t="str">
        <f t="shared" si="9"/>
        <v>12_1_300621_Kal_p_me.hi</v>
      </c>
      <c r="B288" s="173">
        <v>50.103180000000002</v>
      </c>
      <c r="C288" s="173">
        <v>6.1334400000000002</v>
      </c>
      <c r="D288" s="57">
        <v>12</v>
      </c>
      <c r="E288" s="58">
        <v>1</v>
      </c>
      <c r="F288" s="117">
        <v>160621</v>
      </c>
      <c r="G288" s="58">
        <v>300621</v>
      </c>
      <c r="H288" s="57">
        <v>2021</v>
      </c>
      <c r="I288" s="42" t="e">
        <f t="array" aca="1" ref="I288" ca="1">_xludf.XLOOKUP(#REF!,'Feuille 16'!A:A,'Feuille 16'!B:B)</f>
        <v>#NAME?</v>
      </c>
      <c r="J288" s="60" t="s">
        <v>174</v>
      </c>
      <c r="K288" s="59" t="s">
        <v>175</v>
      </c>
      <c r="L288" s="60" t="s">
        <v>91</v>
      </c>
      <c r="M288" s="100" t="s">
        <v>191</v>
      </c>
      <c r="N288" s="60"/>
      <c r="O288" s="102" t="s">
        <v>789</v>
      </c>
      <c r="P288" s="97" t="s">
        <v>790</v>
      </c>
      <c r="Q288" s="50" t="s">
        <v>791</v>
      </c>
      <c r="R288" s="50" t="s">
        <v>147</v>
      </c>
      <c r="S288" s="50">
        <v>1</v>
      </c>
      <c r="T288" s="50">
        <v>1</v>
      </c>
      <c r="U288" s="50">
        <v>0</v>
      </c>
      <c r="V288" s="50">
        <v>0</v>
      </c>
      <c r="W288" s="2"/>
      <c r="X288" s="50">
        <v>260723</v>
      </c>
      <c r="Y288" s="2" t="s">
        <v>78</v>
      </c>
      <c r="Z288" s="50" t="s">
        <v>792</v>
      </c>
      <c r="AA288" s="2"/>
      <c r="AB288" s="48" t="str">
        <f t="shared" si="10"/>
        <v>Unique</v>
      </c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</row>
    <row r="289" spans="1:50" ht="15">
      <c r="A289" s="39" t="str">
        <f t="shared" si="9"/>
        <v>132_1_230821_Ech_p_xy.se</v>
      </c>
      <c r="B289" s="66" t="s">
        <v>793</v>
      </c>
      <c r="C289" s="66">
        <v>6.0941919999999996</v>
      </c>
      <c r="D289" s="57">
        <v>132</v>
      </c>
      <c r="E289" s="58">
        <v>1</v>
      </c>
      <c r="F289" s="117">
        <v>160821</v>
      </c>
      <c r="G289" s="58">
        <v>230821</v>
      </c>
      <c r="H289" s="57">
        <v>2021</v>
      </c>
      <c r="I289" s="42" t="e">
        <f t="array" aca="1" ref="I289" ca="1">_xludf.XLOOKUP(#REF!,'Feuille 16'!A:A,'Feuille 16'!B:B)</f>
        <v>#NAME?</v>
      </c>
      <c r="J289" s="60" t="s">
        <v>794</v>
      </c>
      <c r="K289" s="59" t="s">
        <v>795</v>
      </c>
      <c r="L289" s="60" t="s">
        <v>91</v>
      </c>
      <c r="M289" s="59" t="s">
        <v>92</v>
      </c>
      <c r="N289" s="58">
        <v>2</v>
      </c>
      <c r="O289" s="2"/>
      <c r="P289" s="80" t="s">
        <v>529</v>
      </c>
      <c r="Q289" s="50" t="s">
        <v>530</v>
      </c>
      <c r="R289" s="50" t="s">
        <v>147</v>
      </c>
      <c r="S289" s="50">
        <v>2</v>
      </c>
      <c r="T289" s="50">
        <v>0</v>
      </c>
      <c r="U289" s="50">
        <v>2</v>
      </c>
      <c r="V289" s="50">
        <v>0</v>
      </c>
      <c r="W289" s="2"/>
      <c r="X289" s="50">
        <v>260723</v>
      </c>
      <c r="Y289" s="2" t="s">
        <v>78</v>
      </c>
      <c r="Z289" s="50" t="s">
        <v>796</v>
      </c>
      <c r="AA289" s="2"/>
      <c r="AB289" s="48" t="str">
        <f t="shared" si="10"/>
        <v>Unique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</row>
    <row r="290" spans="1:50" ht="12.75">
      <c r="A290" s="39" t="str">
        <f t="shared" si="9"/>
        <v>96_1_090621_Kaz_p_sp.sc</v>
      </c>
      <c r="B290" s="57" t="s">
        <v>797</v>
      </c>
      <c r="C290" s="57" t="s">
        <v>798</v>
      </c>
      <c r="D290" s="57">
        <v>96</v>
      </c>
      <c r="E290" s="58">
        <v>1</v>
      </c>
      <c r="F290" s="117">
        <v>310521</v>
      </c>
      <c r="G290" s="67" t="s">
        <v>298</v>
      </c>
      <c r="H290" s="57">
        <v>2021</v>
      </c>
      <c r="I290" s="42" t="e">
        <f t="array" aca="1" ref="I290" ca="1">_xludf.XLOOKUP(#REF!,'Feuille 16'!A:A,'Feuille 16'!B:B)</f>
        <v>#NAME?</v>
      </c>
      <c r="J290" s="60" t="s">
        <v>228</v>
      </c>
      <c r="K290" s="59" t="s">
        <v>229</v>
      </c>
      <c r="L290" s="60" t="s">
        <v>91</v>
      </c>
      <c r="M290" s="59"/>
      <c r="N290" s="58">
        <v>2</v>
      </c>
      <c r="O290" s="2"/>
      <c r="P290" s="80" t="s">
        <v>509</v>
      </c>
      <c r="Q290" s="47" t="s">
        <v>510</v>
      </c>
      <c r="R290" s="50" t="s">
        <v>147</v>
      </c>
      <c r="S290" s="50">
        <v>1</v>
      </c>
      <c r="T290" s="50">
        <v>1</v>
      </c>
      <c r="U290" s="50">
        <v>0</v>
      </c>
      <c r="V290" s="50">
        <v>0</v>
      </c>
      <c r="W290" s="2"/>
      <c r="X290" s="50">
        <v>260723</v>
      </c>
      <c r="Y290" s="2" t="s">
        <v>78</v>
      </c>
      <c r="Z290" s="50" t="s">
        <v>799</v>
      </c>
      <c r="AA290" s="50"/>
      <c r="AB290" s="48" t="str">
        <f t="shared" si="10"/>
        <v>Unique</v>
      </c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</row>
    <row r="291" spans="1:50" ht="12.75">
      <c r="A291" s="39" t="str">
        <f t="shared" si="9"/>
        <v>96_1_090621_Kaz_p_me.eq</v>
      </c>
      <c r="B291" s="57" t="s">
        <v>797</v>
      </c>
      <c r="C291" s="57" t="s">
        <v>798</v>
      </c>
      <c r="D291" s="57">
        <v>96</v>
      </c>
      <c r="E291" s="58">
        <v>1</v>
      </c>
      <c r="F291" s="57">
        <v>310521</v>
      </c>
      <c r="G291" s="67" t="s">
        <v>298</v>
      </c>
      <c r="H291" s="57">
        <v>2021</v>
      </c>
      <c r="I291" s="42" t="e">
        <f t="array" aca="1" ref="I291" ca="1">_xludf.XLOOKUP(#REF!,'Feuille 16'!A:A,'Feuille 16'!B:B)</f>
        <v>#NAME?</v>
      </c>
      <c r="J291" s="60" t="s">
        <v>228</v>
      </c>
      <c r="K291" s="59" t="s">
        <v>229</v>
      </c>
      <c r="L291" s="60" t="s">
        <v>91</v>
      </c>
      <c r="M291" s="59"/>
      <c r="N291" s="58">
        <v>2</v>
      </c>
      <c r="O291" s="59"/>
      <c r="P291" s="174" t="s">
        <v>800</v>
      </c>
      <c r="Q291" s="47" t="s">
        <v>801</v>
      </c>
      <c r="R291" s="50" t="s">
        <v>147</v>
      </c>
      <c r="S291" s="50">
        <v>1</v>
      </c>
      <c r="T291" s="50">
        <v>0</v>
      </c>
      <c r="U291" s="50">
        <v>1</v>
      </c>
      <c r="V291" s="50">
        <v>0</v>
      </c>
      <c r="W291" s="2"/>
      <c r="X291" s="50">
        <v>260723</v>
      </c>
      <c r="Y291" s="2" t="s">
        <v>78</v>
      </c>
      <c r="Z291" s="50" t="s">
        <v>802</v>
      </c>
      <c r="AA291" s="2"/>
      <c r="AB291" s="48" t="str">
        <f t="shared" si="10"/>
        <v>Unique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</row>
    <row r="292" spans="1:50" ht="15">
      <c r="A292" s="39" t="str">
        <f t="shared" si="9"/>
        <v>115_1_230821_Paf_p_er.te</v>
      </c>
      <c r="B292" s="66">
        <v>49.534759999999999</v>
      </c>
      <c r="C292" s="66">
        <v>6.0068330000000003</v>
      </c>
      <c r="D292" s="57">
        <v>115</v>
      </c>
      <c r="E292" s="58">
        <v>1</v>
      </c>
      <c r="F292" s="117">
        <v>160821</v>
      </c>
      <c r="G292" s="58">
        <v>230821</v>
      </c>
      <c r="H292" s="57">
        <v>2021</v>
      </c>
      <c r="I292" s="42" t="e">
        <f t="array" aca="1" ref="I292" ca="1">_xludf.XLOOKUP(#REF!,'Feuille 16'!A:A,'Feuille 16'!B:B)</f>
        <v>#NAME?</v>
      </c>
      <c r="J292" s="60" t="s">
        <v>282</v>
      </c>
      <c r="K292" s="59" t="s">
        <v>283</v>
      </c>
      <c r="L292" s="60" t="s">
        <v>91</v>
      </c>
      <c r="M292" s="59" t="s">
        <v>100</v>
      </c>
      <c r="N292" s="58">
        <v>15</v>
      </c>
      <c r="O292" s="2"/>
      <c r="P292" s="154" t="s">
        <v>521</v>
      </c>
      <c r="Q292" s="47" t="s">
        <v>522</v>
      </c>
      <c r="R292" s="50" t="s">
        <v>147</v>
      </c>
      <c r="S292" s="50">
        <v>1</v>
      </c>
      <c r="T292" s="50">
        <v>1</v>
      </c>
      <c r="U292" s="50">
        <v>0</v>
      </c>
      <c r="V292" s="50">
        <v>0</v>
      </c>
      <c r="W292" s="2"/>
      <c r="X292" s="50">
        <v>260723</v>
      </c>
      <c r="Y292" s="2" t="s">
        <v>78</v>
      </c>
      <c r="Z292" s="50" t="s">
        <v>803</v>
      </c>
      <c r="AA292" s="50"/>
      <c r="AB292" s="48" t="str">
        <f t="shared" si="10"/>
        <v>Unique</v>
      </c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</row>
    <row r="293" spans="1:50" ht="15">
      <c r="A293" s="39" t="str">
        <f t="shared" si="9"/>
        <v>115_1_230821_Paf_p_sp.sc</v>
      </c>
      <c r="B293" s="66">
        <v>49.534759999999999</v>
      </c>
      <c r="C293" s="66">
        <v>6.0068330000000003</v>
      </c>
      <c r="D293" s="57">
        <v>115</v>
      </c>
      <c r="E293" s="58">
        <v>1</v>
      </c>
      <c r="F293" s="57">
        <v>160821</v>
      </c>
      <c r="G293" s="58">
        <v>230821</v>
      </c>
      <c r="H293" s="57">
        <v>2021</v>
      </c>
      <c r="I293" s="42" t="e">
        <f t="array" aca="1" ref="I293" ca="1">_xludf.XLOOKUP(#REF!,'Feuille 16'!A:A,'Feuille 16'!B:B)</f>
        <v>#NAME?</v>
      </c>
      <c r="J293" s="60" t="s">
        <v>282</v>
      </c>
      <c r="K293" s="59" t="s">
        <v>283</v>
      </c>
      <c r="L293" s="60" t="s">
        <v>91</v>
      </c>
      <c r="M293" s="59" t="s">
        <v>100</v>
      </c>
      <c r="N293" s="58">
        <v>15</v>
      </c>
      <c r="O293" s="59"/>
      <c r="P293" s="80" t="s">
        <v>509</v>
      </c>
      <c r="Q293" s="47" t="s">
        <v>510</v>
      </c>
      <c r="R293" s="50" t="s">
        <v>147</v>
      </c>
      <c r="S293" s="50">
        <v>1</v>
      </c>
      <c r="T293" s="50">
        <v>1</v>
      </c>
      <c r="U293" s="50">
        <v>0</v>
      </c>
      <c r="V293" s="50">
        <v>0</v>
      </c>
      <c r="W293" s="2"/>
      <c r="X293" s="50">
        <v>260723</v>
      </c>
      <c r="Y293" s="2" t="s">
        <v>78</v>
      </c>
      <c r="Z293" s="50" t="s">
        <v>804</v>
      </c>
      <c r="AA293" s="50"/>
      <c r="AB293" s="48" t="str">
        <f t="shared" si="10"/>
        <v>Unique</v>
      </c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</row>
    <row r="294" spans="1:50" ht="15">
      <c r="A294" s="39" t="str">
        <f t="shared" si="9"/>
        <v>115_1_230821_Paf_p_me.me</v>
      </c>
      <c r="B294" s="66">
        <v>49.534759999999999</v>
      </c>
      <c r="C294" s="66">
        <v>6.0068330000000003</v>
      </c>
      <c r="D294" s="57">
        <v>115</v>
      </c>
      <c r="E294" s="58">
        <v>1</v>
      </c>
      <c r="F294" s="57">
        <v>160821</v>
      </c>
      <c r="G294" s="58">
        <v>230821</v>
      </c>
      <c r="H294" s="57">
        <v>2021</v>
      </c>
      <c r="I294" s="42" t="e">
        <f t="array" aca="1" ref="I294" ca="1">_xludf.XLOOKUP(#REF!,'Feuille 16'!A:A,'Feuille 16'!B:B)</f>
        <v>#NAME?</v>
      </c>
      <c r="J294" s="60" t="s">
        <v>282</v>
      </c>
      <c r="K294" s="59" t="s">
        <v>283</v>
      </c>
      <c r="L294" s="60" t="s">
        <v>91</v>
      </c>
      <c r="M294" s="59" t="s">
        <v>100</v>
      </c>
      <c r="N294" s="58">
        <v>15</v>
      </c>
      <c r="O294" s="59"/>
      <c r="P294" s="73" t="s">
        <v>569</v>
      </c>
      <c r="Q294" s="47" t="s">
        <v>570</v>
      </c>
      <c r="R294" s="50" t="s">
        <v>147</v>
      </c>
      <c r="S294" s="50">
        <v>9</v>
      </c>
      <c r="T294" s="50">
        <v>5</v>
      </c>
      <c r="U294" s="50">
        <v>4</v>
      </c>
      <c r="V294" s="50">
        <v>0</v>
      </c>
      <c r="W294" s="2"/>
      <c r="X294" s="50">
        <v>260723</v>
      </c>
      <c r="Y294" s="2" t="s">
        <v>78</v>
      </c>
      <c r="Z294" s="50" t="s">
        <v>805</v>
      </c>
      <c r="AA294" s="2"/>
      <c r="AB294" s="48" t="str">
        <f t="shared" si="10"/>
        <v>Unique</v>
      </c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</row>
    <row r="295" spans="1:50" ht="15">
      <c r="A295" s="39" t="str">
        <f t="shared" si="9"/>
        <v>115_1_230821_Paf_p_eu.co</v>
      </c>
      <c r="B295" s="66">
        <v>49.534759999999999</v>
      </c>
      <c r="C295" s="66">
        <v>6.0068330000000003</v>
      </c>
      <c r="D295" s="57">
        <v>115</v>
      </c>
      <c r="E295" s="58">
        <v>1</v>
      </c>
      <c r="F295" s="57">
        <v>160821</v>
      </c>
      <c r="G295" s="58">
        <v>230821</v>
      </c>
      <c r="H295" s="57">
        <v>2021</v>
      </c>
      <c r="I295" s="42" t="e">
        <f t="array" aca="1" ref="I295" ca="1">_xludf.XLOOKUP(#REF!,'Feuille 16'!A:A,'Feuille 16'!B:B)</f>
        <v>#NAME?</v>
      </c>
      <c r="J295" s="60" t="s">
        <v>282</v>
      </c>
      <c r="K295" s="59" t="s">
        <v>283</v>
      </c>
      <c r="L295" s="60" t="s">
        <v>91</v>
      </c>
      <c r="M295" s="59" t="s">
        <v>100</v>
      </c>
      <c r="N295" s="58">
        <v>15</v>
      </c>
      <c r="O295" s="59"/>
      <c r="P295" s="73" t="s">
        <v>548</v>
      </c>
      <c r="Q295" s="47" t="s">
        <v>549</v>
      </c>
      <c r="R295" s="50" t="s">
        <v>147</v>
      </c>
      <c r="S295" s="50">
        <v>2</v>
      </c>
      <c r="T295" s="50">
        <v>0</v>
      </c>
      <c r="U295" s="50">
        <v>2</v>
      </c>
      <c r="V295" s="50">
        <v>0</v>
      </c>
      <c r="W295" s="2"/>
      <c r="X295" s="50">
        <v>260723</v>
      </c>
      <c r="Y295" s="2" t="s">
        <v>78</v>
      </c>
      <c r="Z295" s="50" t="s">
        <v>806</v>
      </c>
      <c r="AA295" s="2"/>
      <c r="AB295" s="48" t="str">
        <f t="shared" si="10"/>
        <v>Unique</v>
      </c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</row>
    <row r="296" spans="1:50" ht="15">
      <c r="A296" s="39" t="str">
        <f t="shared" si="9"/>
        <v>115_1_230821_Paf_p_eu.la</v>
      </c>
      <c r="B296" s="66">
        <v>49.534759999999999</v>
      </c>
      <c r="C296" s="66">
        <v>6.0068330000000003</v>
      </c>
      <c r="D296" s="57">
        <v>115</v>
      </c>
      <c r="E296" s="58">
        <v>1</v>
      </c>
      <c r="F296" s="117">
        <v>160821</v>
      </c>
      <c r="G296" s="58">
        <v>230821</v>
      </c>
      <c r="H296" s="57">
        <v>2021</v>
      </c>
      <c r="I296" s="42" t="e">
        <f t="array" aca="1" ref="I296" ca="1">_xludf.XLOOKUP(#REF!,'Feuille 16'!A:A,'Feuille 16'!B:B)</f>
        <v>#NAME?</v>
      </c>
      <c r="J296" s="60" t="s">
        <v>282</v>
      </c>
      <c r="K296" s="59" t="s">
        <v>283</v>
      </c>
      <c r="L296" s="60" t="s">
        <v>91</v>
      </c>
      <c r="M296" s="59" t="s">
        <v>100</v>
      </c>
      <c r="N296" s="58">
        <v>15</v>
      </c>
      <c r="O296" s="2"/>
      <c r="P296" s="80" t="s">
        <v>583</v>
      </c>
      <c r="Q296" s="50" t="s">
        <v>584</v>
      </c>
      <c r="R296" s="50" t="s">
        <v>147</v>
      </c>
      <c r="S296" s="50">
        <v>1</v>
      </c>
      <c r="T296" s="50">
        <v>1</v>
      </c>
      <c r="U296" s="50">
        <v>0</v>
      </c>
      <c r="V296" s="50">
        <v>0</v>
      </c>
      <c r="W296" s="2"/>
      <c r="X296" s="50">
        <v>260723</v>
      </c>
      <c r="Y296" s="2" t="s">
        <v>78</v>
      </c>
      <c r="Z296" s="50" t="s">
        <v>807</v>
      </c>
      <c r="AA296" s="2"/>
      <c r="AB296" s="48" t="str">
        <f t="shared" si="10"/>
        <v>Unique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</row>
    <row r="297" spans="1:50" ht="12.75">
      <c r="A297" s="39" t="str">
        <f t="shared" si="9"/>
        <v>23_1_220621_Sau_p_me.hi</v>
      </c>
      <c r="B297" s="57" t="s">
        <v>265</v>
      </c>
      <c r="C297" s="57" t="s">
        <v>266</v>
      </c>
      <c r="D297" s="57">
        <v>23</v>
      </c>
      <c r="E297" s="58">
        <v>1</v>
      </c>
      <c r="F297" s="57">
        <v>150621</v>
      </c>
      <c r="G297" s="58">
        <v>220621</v>
      </c>
      <c r="H297" s="57">
        <v>2021</v>
      </c>
      <c r="I297" s="42" t="e">
        <f t="array" aca="1" ref="I297" ca="1">_xludf.XLOOKUP(#REF!,'Feuille 16'!A:A,'Feuille 16'!B:B)</f>
        <v>#NAME?</v>
      </c>
      <c r="J297" s="60" t="s">
        <v>268</v>
      </c>
      <c r="K297" s="59" t="s">
        <v>269</v>
      </c>
      <c r="L297" s="60" t="s">
        <v>91</v>
      </c>
      <c r="M297" s="59" t="s">
        <v>808</v>
      </c>
      <c r="N297" s="60"/>
      <c r="O297" s="102" t="s">
        <v>263</v>
      </c>
      <c r="P297" s="97" t="s">
        <v>790</v>
      </c>
      <c r="Q297" s="50" t="s">
        <v>791</v>
      </c>
      <c r="R297" s="50" t="s">
        <v>147</v>
      </c>
      <c r="S297" s="50">
        <v>1</v>
      </c>
      <c r="T297" s="50">
        <v>1</v>
      </c>
      <c r="U297" s="50">
        <v>0</v>
      </c>
      <c r="V297" s="50">
        <v>0</v>
      </c>
      <c r="W297" s="2"/>
      <c r="X297" s="50">
        <v>260723</v>
      </c>
      <c r="Y297" s="2" t="s">
        <v>78</v>
      </c>
      <c r="Z297" s="2"/>
      <c r="AA297" s="2"/>
      <c r="AB297" s="48" t="str">
        <f t="shared" si="10"/>
        <v>Unique</v>
      </c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</row>
    <row r="298" spans="1:50" ht="12.75">
      <c r="A298" s="39" t="str">
        <f t="shared" si="9"/>
        <v>62_1_060921_Wie_p_me.me</v>
      </c>
      <c r="B298" s="59" t="s">
        <v>809</v>
      </c>
      <c r="C298" s="59" t="s">
        <v>810</v>
      </c>
      <c r="D298" s="57">
        <v>62</v>
      </c>
      <c r="E298" s="58">
        <v>1</v>
      </c>
      <c r="F298" s="117">
        <v>300821</v>
      </c>
      <c r="G298" s="88" t="s">
        <v>122</v>
      </c>
      <c r="H298" s="57">
        <v>2021</v>
      </c>
      <c r="I298" s="42" t="e">
        <f t="array" aca="1" ref="I298" ca="1">_xludf.XLOOKUP(#REF!,'Feuille 16'!A:A,'Feuille 16'!B:B)</f>
        <v>#NAME?</v>
      </c>
      <c r="J298" s="60" t="s">
        <v>811</v>
      </c>
      <c r="K298" s="59" t="s">
        <v>812</v>
      </c>
      <c r="L298" s="60" t="s">
        <v>91</v>
      </c>
      <c r="M298" s="59" t="s">
        <v>75</v>
      </c>
      <c r="N298" s="60"/>
      <c r="O298" s="59" t="s">
        <v>125</v>
      </c>
      <c r="P298" s="73" t="s">
        <v>569</v>
      </c>
      <c r="Q298" s="47" t="s">
        <v>570</v>
      </c>
      <c r="R298" s="50" t="s">
        <v>147</v>
      </c>
      <c r="S298" s="50">
        <v>1</v>
      </c>
      <c r="T298" s="50">
        <v>1</v>
      </c>
      <c r="U298" s="50">
        <v>0</v>
      </c>
      <c r="V298" s="50">
        <v>0</v>
      </c>
      <c r="W298" s="2"/>
      <c r="X298" s="50">
        <v>260723</v>
      </c>
      <c r="Y298" s="2" t="s">
        <v>78</v>
      </c>
      <c r="Z298" s="50" t="s">
        <v>813</v>
      </c>
      <c r="AA298" s="2"/>
      <c r="AB298" s="48" t="str">
        <f t="shared" si="10"/>
        <v>Unique</v>
      </c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</row>
    <row r="299" spans="1:50" ht="15">
      <c r="A299" s="39" t="str">
        <f t="shared" si="9"/>
        <v>105_1_240821_Nue_p_he.tr</v>
      </c>
      <c r="B299" s="66">
        <v>49.593559999999997</v>
      </c>
      <c r="C299" s="66">
        <v>5.9067600000000002</v>
      </c>
      <c r="D299" s="57">
        <v>105</v>
      </c>
      <c r="E299" s="58">
        <v>1</v>
      </c>
      <c r="F299" s="66">
        <v>170821</v>
      </c>
      <c r="G299" s="65">
        <v>240821</v>
      </c>
      <c r="H299" s="57">
        <v>2021</v>
      </c>
      <c r="I299" s="42" t="e">
        <f t="array" aca="1" ref="I299" ca="1">_xludf.XLOOKUP(#REF!,'Feuille 16'!A:A,'Feuille 16'!B:B)</f>
        <v>#NAME?</v>
      </c>
      <c r="J299" s="60" t="s">
        <v>285</v>
      </c>
      <c r="K299" s="59" t="s">
        <v>286</v>
      </c>
      <c r="L299" s="60" t="s">
        <v>91</v>
      </c>
      <c r="M299" s="59" t="s">
        <v>168</v>
      </c>
      <c r="N299" s="58">
        <v>8</v>
      </c>
      <c r="O299" s="59"/>
      <c r="P299" s="73" t="s">
        <v>498</v>
      </c>
      <c r="Q299" s="47" t="s">
        <v>499</v>
      </c>
      <c r="R299" s="50" t="s">
        <v>147</v>
      </c>
      <c r="S299" s="50">
        <v>2</v>
      </c>
      <c r="T299" s="50">
        <v>1</v>
      </c>
      <c r="U299" s="50">
        <v>1</v>
      </c>
      <c r="V299" s="50">
        <v>0</v>
      </c>
      <c r="W299" s="2"/>
      <c r="X299" s="50">
        <v>270723</v>
      </c>
      <c r="Y299" s="2" t="s">
        <v>78</v>
      </c>
      <c r="Z299" s="50" t="s">
        <v>814</v>
      </c>
      <c r="AA299" s="50"/>
      <c r="AB299" s="48" t="str">
        <f t="shared" si="10"/>
        <v>Unique</v>
      </c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</row>
    <row r="300" spans="1:50" ht="15">
      <c r="A300" s="39" t="str">
        <f t="shared" si="9"/>
        <v>105_1_240821_Nue_p_eu.co</v>
      </c>
      <c r="B300" s="66">
        <v>49.593559999999997</v>
      </c>
      <c r="C300" s="66">
        <v>5.9067600000000002</v>
      </c>
      <c r="D300" s="57">
        <v>105</v>
      </c>
      <c r="E300" s="58">
        <v>1</v>
      </c>
      <c r="F300" s="66">
        <v>170821</v>
      </c>
      <c r="G300" s="65">
        <v>240821</v>
      </c>
      <c r="H300" s="57">
        <v>2021</v>
      </c>
      <c r="I300" s="42" t="e">
        <f t="array" aca="1" ref="I300" ca="1">_xludf.XLOOKUP(#REF!,'Feuille 16'!A:A,'Feuille 16'!B:B)</f>
        <v>#NAME?</v>
      </c>
      <c r="J300" s="60" t="s">
        <v>285</v>
      </c>
      <c r="K300" s="59" t="s">
        <v>286</v>
      </c>
      <c r="L300" s="60" t="s">
        <v>91</v>
      </c>
      <c r="M300" s="59" t="s">
        <v>168</v>
      </c>
      <c r="N300" s="58">
        <v>8</v>
      </c>
      <c r="O300" s="59"/>
      <c r="P300" s="73" t="s">
        <v>548</v>
      </c>
      <c r="Q300" s="47" t="s">
        <v>549</v>
      </c>
      <c r="R300" s="50" t="s">
        <v>147</v>
      </c>
      <c r="S300" s="50">
        <v>2</v>
      </c>
      <c r="T300" s="50">
        <v>1</v>
      </c>
      <c r="U300" s="50">
        <v>1</v>
      </c>
      <c r="V300" s="50">
        <v>0</v>
      </c>
      <c r="W300" s="2"/>
      <c r="X300" s="50">
        <v>270723</v>
      </c>
      <c r="Y300" s="2" t="s">
        <v>78</v>
      </c>
      <c r="Z300" s="50" t="s">
        <v>815</v>
      </c>
      <c r="AA300" s="2"/>
      <c r="AB300" s="48" t="str">
        <f t="shared" si="10"/>
        <v>Unique</v>
      </c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</row>
    <row r="301" spans="1:50" ht="15">
      <c r="A301" s="39" t="str">
        <f t="shared" si="9"/>
        <v>105_1_240821_Nue_p_me.me</v>
      </c>
      <c r="B301" s="66">
        <v>49.593559999999997</v>
      </c>
      <c r="C301" s="66">
        <v>5.9067600000000002</v>
      </c>
      <c r="D301" s="57">
        <v>105</v>
      </c>
      <c r="E301" s="58">
        <v>1</v>
      </c>
      <c r="F301" s="66">
        <v>170821</v>
      </c>
      <c r="G301" s="65">
        <v>240821</v>
      </c>
      <c r="H301" s="57">
        <v>2021</v>
      </c>
      <c r="I301" s="42" t="e">
        <f t="array" aca="1" ref="I301" ca="1">_xludf.XLOOKUP(#REF!,'Feuille 16'!A:A,'Feuille 16'!B:B)</f>
        <v>#NAME?</v>
      </c>
      <c r="J301" s="60" t="s">
        <v>285</v>
      </c>
      <c r="K301" s="59" t="s">
        <v>286</v>
      </c>
      <c r="L301" s="60" t="s">
        <v>91</v>
      </c>
      <c r="M301" s="59" t="s">
        <v>168</v>
      </c>
      <c r="N301" s="58">
        <v>8</v>
      </c>
      <c r="O301" s="59"/>
      <c r="P301" s="73" t="s">
        <v>569</v>
      </c>
      <c r="Q301" s="47" t="s">
        <v>570</v>
      </c>
      <c r="R301" s="50" t="s">
        <v>147</v>
      </c>
      <c r="S301" s="50">
        <v>1</v>
      </c>
      <c r="T301" s="50">
        <v>1</v>
      </c>
      <c r="U301" s="50">
        <v>0</v>
      </c>
      <c r="V301" s="50">
        <v>0</v>
      </c>
      <c r="W301" s="2"/>
      <c r="X301" s="50">
        <v>270723</v>
      </c>
      <c r="Y301" s="2" t="s">
        <v>78</v>
      </c>
      <c r="Z301" s="50" t="s">
        <v>816</v>
      </c>
      <c r="AA301" s="2"/>
      <c r="AB301" s="48" t="str">
        <f t="shared" si="10"/>
        <v>Unique</v>
      </c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</row>
    <row r="302" spans="1:50" ht="12.75">
      <c r="A302" s="39" t="str">
        <f t="shared" si="9"/>
        <v>16_1_070921_Fen_p_xy.se</v>
      </c>
      <c r="B302" s="175" t="s">
        <v>817</v>
      </c>
      <c r="C302" s="175" t="s">
        <v>818</v>
      </c>
      <c r="D302" s="57">
        <v>16</v>
      </c>
      <c r="E302" s="58">
        <v>1</v>
      </c>
      <c r="F302" s="57">
        <v>310821</v>
      </c>
      <c r="G302" s="88" t="s">
        <v>129</v>
      </c>
      <c r="H302" s="57">
        <v>2021</v>
      </c>
      <c r="I302" s="42" t="e">
        <f t="array" aca="1" ref="I302" ca="1">_xludf.XLOOKUP(#REF!,'Feuille 16'!A:A,'Feuille 16'!B:B)</f>
        <v>#NAME?</v>
      </c>
      <c r="J302" s="60" t="s">
        <v>819</v>
      </c>
      <c r="K302" s="59" t="s">
        <v>820</v>
      </c>
      <c r="L302" s="60" t="s">
        <v>91</v>
      </c>
      <c r="M302" s="59" t="s">
        <v>75</v>
      </c>
      <c r="N302" s="58">
        <v>1</v>
      </c>
      <c r="O302" s="59" t="s">
        <v>125</v>
      </c>
      <c r="P302" s="80" t="s">
        <v>529</v>
      </c>
      <c r="Q302" s="50" t="s">
        <v>530</v>
      </c>
      <c r="R302" s="50" t="s">
        <v>147</v>
      </c>
      <c r="S302" s="50">
        <v>1</v>
      </c>
      <c r="T302" s="50">
        <v>1</v>
      </c>
      <c r="U302" s="50">
        <v>0</v>
      </c>
      <c r="V302" s="50">
        <v>0</v>
      </c>
      <c r="W302" s="2"/>
      <c r="X302" s="50">
        <v>270723</v>
      </c>
      <c r="Y302" s="2" t="s">
        <v>78</v>
      </c>
      <c r="Z302" s="50" t="s">
        <v>821</v>
      </c>
      <c r="AA302" s="2"/>
      <c r="AB302" s="48" t="str">
        <f t="shared" si="10"/>
        <v>Unique</v>
      </c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</row>
    <row r="303" spans="1:50" ht="12.75">
      <c r="A303" s="39" t="str">
        <f t="shared" si="9"/>
        <v>1_1_070921_Hel_p_eu.la</v>
      </c>
      <c r="B303" s="59" t="s">
        <v>259</v>
      </c>
      <c r="C303" s="59" t="s">
        <v>260</v>
      </c>
      <c r="D303" s="57">
        <v>1</v>
      </c>
      <c r="E303" s="58">
        <v>1</v>
      </c>
      <c r="F303" s="87" t="s">
        <v>173</v>
      </c>
      <c r="G303" s="88" t="s">
        <v>129</v>
      </c>
      <c r="H303" s="57">
        <v>2021</v>
      </c>
      <c r="I303" s="42" t="e">
        <f t="array" aca="1" ref="I303" ca="1">_xludf.XLOOKUP(#REF!,'Feuille 16'!A:A,'Feuille 16'!B:B)</f>
        <v>#NAME?</v>
      </c>
      <c r="J303" s="60" t="s">
        <v>261</v>
      </c>
      <c r="K303" s="59" t="s">
        <v>262</v>
      </c>
      <c r="L303" s="60" t="s">
        <v>91</v>
      </c>
      <c r="M303" s="59" t="s">
        <v>75</v>
      </c>
      <c r="N303" s="58">
        <v>7</v>
      </c>
      <c r="O303" s="59" t="s">
        <v>125</v>
      </c>
      <c r="P303" s="80" t="s">
        <v>583</v>
      </c>
      <c r="Q303" s="50" t="s">
        <v>822</v>
      </c>
      <c r="R303" s="50" t="s">
        <v>147</v>
      </c>
      <c r="S303" s="50">
        <v>1</v>
      </c>
      <c r="T303" s="50">
        <v>0</v>
      </c>
      <c r="U303" s="50">
        <v>1</v>
      </c>
      <c r="V303" s="50">
        <v>0</v>
      </c>
      <c r="W303" s="2"/>
      <c r="X303" s="50">
        <v>270723</v>
      </c>
      <c r="Y303" s="2" t="s">
        <v>78</v>
      </c>
      <c r="Z303" s="50" t="s">
        <v>823</v>
      </c>
      <c r="AA303" s="2"/>
      <c r="AB303" s="48" t="str">
        <f t="shared" si="10"/>
        <v>Unique</v>
      </c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</row>
    <row r="304" spans="1:50" ht="15">
      <c r="A304" s="39" t="str">
        <f t="shared" si="9"/>
        <v>129_2_250821_Mue_p_pa.pe</v>
      </c>
      <c r="B304" s="66">
        <v>49.50168</v>
      </c>
      <c r="C304" s="66">
        <v>6.363874</v>
      </c>
      <c r="D304" s="57">
        <v>129</v>
      </c>
      <c r="E304" s="58">
        <v>2</v>
      </c>
      <c r="F304" s="57">
        <v>180821</v>
      </c>
      <c r="G304" s="58">
        <v>250821</v>
      </c>
      <c r="H304" s="57">
        <v>2021</v>
      </c>
      <c r="I304" s="42" t="e">
        <f t="array" aca="1" ref="I304" ca="1">_xludf.XLOOKUP(#REF!,'Feuille 16'!A:A,'Feuille 16'!B:B)</f>
        <v>#NAME?</v>
      </c>
      <c r="J304" s="60" t="s">
        <v>824</v>
      </c>
      <c r="K304" s="176" t="s">
        <v>825</v>
      </c>
      <c r="L304" s="60" t="s">
        <v>91</v>
      </c>
      <c r="M304" s="59" t="s">
        <v>147</v>
      </c>
      <c r="N304" s="58">
        <v>1</v>
      </c>
      <c r="O304" s="59"/>
      <c r="P304" s="80" t="s">
        <v>826</v>
      </c>
      <c r="Q304" s="50" t="s">
        <v>827</v>
      </c>
      <c r="R304" s="50" t="s">
        <v>147</v>
      </c>
      <c r="S304" s="50">
        <v>1</v>
      </c>
      <c r="T304" s="50">
        <v>0</v>
      </c>
      <c r="U304" s="50">
        <v>1</v>
      </c>
      <c r="V304" s="50">
        <v>0</v>
      </c>
      <c r="W304" s="2"/>
      <c r="X304" s="50">
        <v>270723</v>
      </c>
      <c r="Y304" s="2" t="s">
        <v>78</v>
      </c>
      <c r="Z304" s="50" t="s">
        <v>828</v>
      </c>
      <c r="AA304" s="2"/>
      <c r="AB304" s="48" t="str">
        <f t="shared" si="10"/>
        <v>Unique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</row>
    <row r="305" spans="1:50" ht="12.75">
      <c r="A305" s="39" t="str">
        <f t="shared" si="9"/>
        <v>124_1_230821_Ang_p_xy.se</v>
      </c>
      <c r="B305" s="59" t="s">
        <v>448</v>
      </c>
      <c r="C305" s="59" t="s">
        <v>449</v>
      </c>
      <c r="D305" s="57">
        <v>124</v>
      </c>
      <c r="E305" s="58">
        <v>1</v>
      </c>
      <c r="F305" s="57">
        <v>160821</v>
      </c>
      <c r="G305" s="58">
        <v>230821</v>
      </c>
      <c r="H305" s="57">
        <v>2021</v>
      </c>
      <c r="I305" s="42" t="e">
        <f t="array" aca="1" ref="I305" ca="1">_xludf.XLOOKUP(#REF!,'Feuille 16'!A:A,'Feuille 16'!B:B)</f>
        <v>#NAME?</v>
      </c>
      <c r="J305" s="60" t="s">
        <v>451</v>
      </c>
      <c r="K305" s="59" t="s">
        <v>452</v>
      </c>
      <c r="L305" s="60" t="s">
        <v>91</v>
      </c>
      <c r="M305" s="59" t="s">
        <v>75</v>
      </c>
      <c r="N305" s="58">
        <v>6</v>
      </c>
      <c r="O305" s="59"/>
      <c r="P305" s="80" t="s">
        <v>529</v>
      </c>
      <c r="Q305" s="50" t="s">
        <v>530</v>
      </c>
      <c r="R305" s="50" t="s">
        <v>147</v>
      </c>
      <c r="S305" s="50">
        <v>2</v>
      </c>
      <c r="T305" s="50">
        <v>1</v>
      </c>
      <c r="U305" s="50">
        <v>1</v>
      </c>
      <c r="V305" s="50">
        <v>0</v>
      </c>
      <c r="W305" s="2"/>
      <c r="X305" s="50">
        <v>270723</v>
      </c>
      <c r="Y305" s="2" t="s">
        <v>78</v>
      </c>
      <c r="Z305" s="50" t="s">
        <v>829</v>
      </c>
      <c r="AA305" s="2"/>
      <c r="AB305" s="48" t="str">
        <f t="shared" si="10"/>
        <v>Unique</v>
      </c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</row>
    <row r="306" spans="1:50" ht="12.75">
      <c r="A306" s="39" t="str">
        <f t="shared" si="9"/>
        <v>124_1_230821_Ang_p_me.me</v>
      </c>
      <c r="B306" s="59" t="s">
        <v>448</v>
      </c>
      <c r="C306" s="59" t="s">
        <v>449</v>
      </c>
      <c r="D306" s="57">
        <v>124</v>
      </c>
      <c r="E306" s="58">
        <v>1</v>
      </c>
      <c r="F306" s="57">
        <v>160821</v>
      </c>
      <c r="G306" s="58">
        <v>230821</v>
      </c>
      <c r="H306" s="57">
        <v>2021</v>
      </c>
      <c r="I306" s="42" t="e">
        <f t="array" aca="1" ref="I306" ca="1">_xludf.XLOOKUP(#REF!,'Feuille 16'!A:A,'Feuille 16'!B:B)</f>
        <v>#NAME?</v>
      </c>
      <c r="J306" s="60" t="s">
        <v>451</v>
      </c>
      <c r="K306" s="59" t="s">
        <v>452</v>
      </c>
      <c r="L306" s="60" t="s">
        <v>91</v>
      </c>
      <c r="M306" s="59" t="s">
        <v>75</v>
      </c>
      <c r="N306" s="58">
        <v>6</v>
      </c>
      <c r="O306" s="59"/>
      <c r="P306" s="73" t="s">
        <v>569</v>
      </c>
      <c r="Q306" s="47" t="s">
        <v>570</v>
      </c>
      <c r="R306" s="50" t="s">
        <v>147</v>
      </c>
      <c r="S306" s="50">
        <v>2</v>
      </c>
      <c r="T306" s="50">
        <v>0</v>
      </c>
      <c r="U306" s="50">
        <v>2</v>
      </c>
      <c r="V306" s="50">
        <v>0</v>
      </c>
      <c r="W306" s="2"/>
      <c r="X306" s="50">
        <v>270723</v>
      </c>
      <c r="Y306" s="2" t="s">
        <v>78</v>
      </c>
      <c r="Z306" s="50" t="s">
        <v>830</v>
      </c>
      <c r="AA306" s="2"/>
      <c r="AB306" s="48" t="str">
        <f t="shared" si="10"/>
        <v>Unique</v>
      </c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</row>
    <row r="307" spans="1:50" ht="12.75">
      <c r="A307" s="39" t="str">
        <f t="shared" si="9"/>
        <v>124_1_230821_Ang_p_fe.cu</v>
      </c>
      <c r="B307" s="59" t="s">
        <v>448</v>
      </c>
      <c r="C307" s="59" t="s">
        <v>449</v>
      </c>
      <c r="D307" s="57">
        <v>124</v>
      </c>
      <c r="E307" s="58">
        <v>1</v>
      </c>
      <c r="F307" s="57">
        <v>160821</v>
      </c>
      <c r="G307" s="58">
        <v>230821</v>
      </c>
      <c r="H307" s="57">
        <v>2021</v>
      </c>
      <c r="I307" s="42" t="e">
        <f t="array" aca="1" ref="I307" ca="1">_xludf.XLOOKUP(#REF!,'Feuille 16'!A:A,'Feuille 16'!B:B)</f>
        <v>#NAME?</v>
      </c>
      <c r="J307" s="60" t="s">
        <v>451</v>
      </c>
      <c r="K307" s="59" t="s">
        <v>452</v>
      </c>
      <c r="L307" s="60" t="s">
        <v>91</v>
      </c>
      <c r="M307" s="59" t="s">
        <v>75</v>
      </c>
      <c r="N307" s="58">
        <v>6</v>
      </c>
      <c r="O307" s="59"/>
      <c r="P307" s="80" t="s">
        <v>536</v>
      </c>
      <c r="Q307" s="50" t="s">
        <v>537</v>
      </c>
      <c r="R307" s="50" t="s">
        <v>147</v>
      </c>
      <c r="S307" s="50">
        <v>2</v>
      </c>
      <c r="T307" s="50">
        <v>1</v>
      </c>
      <c r="U307" s="50">
        <v>1</v>
      </c>
      <c r="V307" s="50">
        <v>0</v>
      </c>
      <c r="W307" s="2"/>
      <c r="X307" s="50">
        <v>270723</v>
      </c>
      <c r="Y307" s="2" t="s">
        <v>78</v>
      </c>
      <c r="Z307" s="50" t="s">
        <v>831</v>
      </c>
      <c r="AA307" s="50"/>
      <c r="AB307" s="48" t="str">
        <f t="shared" si="10"/>
        <v>Unique</v>
      </c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</row>
    <row r="308" spans="1:50" ht="12.75">
      <c r="A308" s="39" t="str">
        <f t="shared" si="9"/>
        <v>82_1_260821_Gra_p_eu.st</v>
      </c>
      <c r="B308" s="59" t="s">
        <v>292</v>
      </c>
      <c r="C308" s="59" t="s">
        <v>293</v>
      </c>
      <c r="D308" s="57">
        <v>82</v>
      </c>
      <c r="E308" s="58">
        <v>1</v>
      </c>
      <c r="F308" s="57">
        <v>180821</v>
      </c>
      <c r="G308" s="58">
        <v>260821</v>
      </c>
      <c r="H308" s="57">
        <v>2021</v>
      </c>
      <c r="I308" s="42" t="e">
        <f t="array" aca="1" ref="I308" ca="1">_xludf.XLOOKUP(#REF!,'Feuille 16'!A:A,'Feuille 16'!B:B)</f>
        <v>#NAME?</v>
      </c>
      <c r="J308" s="60" t="s">
        <v>294</v>
      </c>
      <c r="K308" s="59" t="s">
        <v>295</v>
      </c>
      <c r="L308" s="60" t="s">
        <v>91</v>
      </c>
      <c r="M308" s="59" t="s">
        <v>75</v>
      </c>
      <c r="N308" s="58">
        <v>1</v>
      </c>
      <c r="O308" s="59" t="s">
        <v>622</v>
      </c>
      <c r="P308" s="80" t="s">
        <v>832</v>
      </c>
      <c r="Q308" s="50" t="s">
        <v>833</v>
      </c>
      <c r="R308" s="50" t="s">
        <v>147</v>
      </c>
      <c r="S308" s="50">
        <v>1</v>
      </c>
      <c r="T308" s="50">
        <v>1</v>
      </c>
      <c r="U308" s="50">
        <v>0</v>
      </c>
      <c r="V308" s="50">
        <v>0</v>
      </c>
      <c r="W308" s="2"/>
      <c r="X308" s="50">
        <v>270723</v>
      </c>
      <c r="Y308" s="2" t="s">
        <v>78</v>
      </c>
      <c r="Z308" s="50" t="s">
        <v>834</v>
      </c>
      <c r="AA308" s="2"/>
      <c r="AB308" s="48" t="str">
        <f t="shared" si="10"/>
        <v>Unique</v>
      </c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</row>
    <row r="309" spans="1:50" ht="12.75">
      <c r="A309" s="39" t="str">
        <f t="shared" si="9"/>
        <v>82_1_260821_Gra_p_me.me</v>
      </c>
      <c r="B309" s="59" t="s">
        <v>292</v>
      </c>
      <c r="C309" s="59" t="s">
        <v>293</v>
      </c>
      <c r="D309" s="57">
        <v>82</v>
      </c>
      <c r="E309" s="58">
        <v>1</v>
      </c>
      <c r="F309" s="57">
        <v>180821</v>
      </c>
      <c r="G309" s="58">
        <v>260821</v>
      </c>
      <c r="H309" s="57">
        <v>2021</v>
      </c>
      <c r="I309" s="42" t="e">
        <f t="array" aca="1" ref="I309" ca="1">_xludf.XLOOKUP(#REF!,'Feuille 16'!A:A,'Feuille 16'!B:B)</f>
        <v>#NAME?</v>
      </c>
      <c r="J309" s="60" t="s">
        <v>294</v>
      </c>
      <c r="K309" s="59" t="s">
        <v>295</v>
      </c>
      <c r="L309" s="60" t="s">
        <v>91</v>
      </c>
      <c r="M309" s="59" t="s">
        <v>75</v>
      </c>
      <c r="N309" s="58">
        <v>1</v>
      </c>
      <c r="O309" s="59" t="s">
        <v>622</v>
      </c>
      <c r="P309" s="73" t="s">
        <v>569</v>
      </c>
      <c r="Q309" s="47" t="s">
        <v>570</v>
      </c>
      <c r="R309" s="50" t="s">
        <v>147</v>
      </c>
      <c r="S309" s="50">
        <v>1</v>
      </c>
      <c r="T309" s="50">
        <v>0</v>
      </c>
      <c r="U309" s="50">
        <v>1</v>
      </c>
      <c r="V309" s="50">
        <v>0</v>
      </c>
      <c r="W309" s="2"/>
      <c r="X309" s="50">
        <v>270723</v>
      </c>
      <c r="Y309" s="2" t="s">
        <v>78</v>
      </c>
      <c r="Z309" s="50" t="s">
        <v>835</v>
      </c>
      <c r="AA309" s="2"/>
      <c r="AB309" s="48" t="str">
        <f t="shared" si="10"/>
        <v>Unique</v>
      </c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</row>
    <row r="310" spans="1:50" ht="15">
      <c r="A310" s="39" t="str">
        <f t="shared" ref="A310:A373" si="11">D310&amp;"_"&amp;E310&amp;"_"&amp;G310&amp;"_"&amp;J310&amp;"_"&amp;P310</f>
        <v>39_3_100921_Sch_P_fe.ru</v>
      </c>
      <c r="B310" s="66">
        <v>49.922029999999999</v>
      </c>
      <c r="C310" s="66">
        <v>6.144177</v>
      </c>
      <c r="D310" s="57">
        <v>39</v>
      </c>
      <c r="E310" s="58">
        <v>3</v>
      </c>
      <c r="F310" s="66">
        <v>20921</v>
      </c>
      <c r="G310" s="65">
        <v>100921</v>
      </c>
      <c r="H310" s="57">
        <v>2021</v>
      </c>
      <c r="I310" s="42" t="e">
        <f t="array" aca="1" ref="I310" ca="1">_xludf.XLOOKUP(#REF!,'Feuille 16'!A:A,'Feuille 16'!B:B)</f>
        <v>#NAME?</v>
      </c>
      <c r="J310" s="60" t="s">
        <v>836</v>
      </c>
      <c r="K310" s="115" t="s">
        <v>837</v>
      </c>
      <c r="L310" s="60" t="s">
        <v>91</v>
      </c>
      <c r="M310" s="59" t="s">
        <v>168</v>
      </c>
      <c r="N310" s="58">
        <v>1</v>
      </c>
      <c r="O310" s="59"/>
      <c r="P310" s="103" t="s">
        <v>838</v>
      </c>
      <c r="Q310" s="50" t="s">
        <v>839</v>
      </c>
      <c r="R310" s="50" t="s">
        <v>147</v>
      </c>
      <c r="S310" s="50">
        <v>1</v>
      </c>
      <c r="T310" s="50">
        <v>0</v>
      </c>
      <c r="U310" s="50">
        <v>1</v>
      </c>
      <c r="V310" s="50">
        <v>0</v>
      </c>
      <c r="W310" s="2"/>
      <c r="X310" s="50">
        <v>280723</v>
      </c>
      <c r="Y310" s="2" t="s">
        <v>78</v>
      </c>
      <c r="Z310" s="50" t="s">
        <v>840</v>
      </c>
      <c r="AA310" s="50"/>
      <c r="AB310" s="48" t="str">
        <f t="shared" si="10"/>
        <v>Unique</v>
      </c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</row>
    <row r="311" spans="1:50" ht="12.75">
      <c r="A311" s="39" t="str">
        <f t="shared" si="11"/>
        <v>14_1_070921_Bai_p_eu.co</v>
      </c>
      <c r="B311" s="57" t="s">
        <v>127</v>
      </c>
      <c r="C311" s="57" t="s">
        <v>128</v>
      </c>
      <c r="D311" s="57">
        <v>14</v>
      </c>
      <c r="E311" s="58">
        <v>1</v>
      </c>
      <c r="F311" s="57">
        <v>310821</v>
      </c>
      <c r="G311" s="88" t="s">
        <v>129</v>
      </c>
      <c r="H311" s="57">
        <v>2021</v>
      </c>
      <c r="I311" s="42" t="e">
        <f t="array" aca="1" ref="I311" ca="1">_xludf.XLOOKUP(#REF!,'Feuille 16'!A:A,'Feuille 16'!B:B)</f>
        <v>#NAME?</v>
      </c>
      <c r="J311" s="60" t="s">
        <v>130</v>
      </c>
      <c r="K311" s="59" t="s">
        <v>131</v>
      </c>
      <c r="L311" s="60" t="s">
        <v>91</v>
      </c>
      <c r="M311" s="59" t="s">
        <v>132</v>
      </c>
      <c r="N311" s="58">
        <v>1</v>
      </c>
      <c r="O311" s="95" t="s">
        <v>748</v>
      </c>
      <c r="P311" s="73" t="s">
        <v>548</v>
      </c>
      <c r="Q311" s="47" t="s">
        <v>549</v>
      </c>
      <c r="R311" s="50" t="s">
        <v>147</v>
      </c>
      <c r="S311" s="50">
        <v>1</v>
      </c>
      <c r="T311" s="50">
        <v>1</v>
      </c>
      <c r="U311" s="50">
        <v>0</v>
      </c>
      <c r="V311" s="50">
        <v>0</v>
      </c>
      <c r="W311" s="2"/>
      <c r="X311" s="50">
        <v>280723</v>
      </c>
      <c r="Y311" s="2" t="s">
        <v>78</v>
      </c>
      <c r="Z311" s="50" t="s">
        <v>841</v>
      </c>
      <c r="AA311" s="2"/>
      <c r="AB311" s="48" t="str">
        <f t="shared" si="10"/>
        <v>Unique</v>
      </c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</row>
    <row r="312" spans="1:50" ht="12.75">
      <c r="A312" s="39" t="str">
        <f t="shared" si="11"/>
        <v>14_1_070921_Bai_p_xy.sy</v>
      </c>
      <c r="B312" s="57" t="s">
        <v>127</v>
      </c>
      <c r="C312" s="57" t="s">
        <v>128</v>
      </c>
      <c r="D312" s="57">
        <v>14</v>
      </c>
      <c r="E312" s="58">
        <v>1</v>
      </c>
      <c r="F312" s="57">
        <v>310821</v>
      </c>
      <c r="G312" s="88" t="s">
        <v>129</v>
      </c>
      <c r="H312" s="57">
        <v>2021</v>
      </c>
      <c r="I312" s="42" t="e">
        <f t="array" aca="1" ref="I312" ca="1">_xludf.XLOOKUP(#REF!,'Feuille 16'!A:A,'Feuille 16'!B:B)</f>
        <v>#NAME?</v>
      </c>
      <c r="J312" s="60" t="s">
        <v>130</v>
      </c>
      <c r="K312" s="59" t="s">
        <v>131</v>
      </c>
      <c r="L312" s="60" t="s">
        <v>91</v>
      </c>
      <c r="M312" s="59" t="s">
        <v>132</v>
      </c>
      <c r="N312" s="58">
        <v>1</v>
      </c>
      <c r="O312" s="95" t="s">
        <v>748</v>
      </c>
      <c r="P312" s="73" t="s">
        <v>842</v>
      </c>
      <c r="Q312" s="47" t="s">
        <v>843</v>
      </c>
      <c r="R312" s="50" t="s">
        <v>147</v>
      </c>
      <c r="S312" s="50">
        <v>1</v>
      </c>
      <c r="T312" s="50">
        <v>0</v>
      </c>
      <c r="U312" s="50">
        <v>1</v>
      </c>
      <c r="V312" s="50">
        <v>0</v>
      </c>
      <c r="W312" s="2"/>
      <c r="X312" s="50">
        <v>280723</v>
      </c>
      <c r="Y312" s="2" t="s">
        <v>78</v>
      </c>
      <c r="Z312" s="50" t="s">
        <v>844</v>
      </c>
      <c r="AA312" s="50"/>
      <c r="AB312" s="48" t="str">
        <f t="shared" si="10"/>
        <v>Unique</v>
      </c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</row>
    <row r="313" spans="1:50" ht="12.75">
      <c r="A313" s="39" t="str">
        <f t="shared" si="11"/>
        <v>14_1_070921_Bai_p_me.nu</v>
      </c>
      <c r="B313" s="57" t="s">
        <v>127</v>
      </c>
      <c r="C313" s="57" t="s">
        <v>128</v>
      </c>
      <c r="D313" s="57">
        <v>14</v>
      </c>
      <c r="E313" s="58">
        <v>1</v>
      </c>
      <c r="F313" s="57">
        <v>310821</v>
      </c>
      <c r="G313" s="88" t="s">
        <v>129</v>
      </c>
      <c r="H313" s="57">
        <v>2021</v>
      </c>
      <c r="I313" s="42" t="e">
        <f t="array" aca="1" ref="I313" ca="1">_xludf.XLOOKUP(#REF!,'Feuille 16'!A:A,'Feuille 16'!B:B)</f>
        <v>#NAME?</v>
      </c>
      <c r="J313" s="60" t="s">
        <v>130</v>
      </c>
      <c r="K313" s="59" t="s">
        <v>131</v>
      </c>
      <c r="L313" s="60" t="s">
        <v>91</v>
      </c>
      <c r="M313" s="59" t="s">
        <v>132</v>
      </c>
      <c r="N313" s="58">
        <v>1</v>
      </c>
      <c r="O313" s="95" t="s">
        <v>748</v>
      </c>
      <c r="P313" s="73" t="s">
        <v>845</v>
      </c>
      <c r="Q313" s="47" t="s">
        <v>846</v>
      </c>
      <c r="R313" s="50" t="s">
        <v>147</v>
      </c>
      <c r="S313" s="50">
        <v>1</v>
      </c>
      <c r="T313" s="50">
        <v>0</v>
      </c>
      <c r="U313" s="50">
        <v>1</v>
      </c>
      <c r="V313" s="50">
        <v>0</v>
      </c>
      <c r="W313" s="2"/>
      <c r="X313" s="50">
        <v>280723</v>
      </c>
      <c r="Y313" s="2" t="s">
        <v>78</v>
      </c>
      <c r="Z313" s="50" t="s">
        <v>847</v>
      </c>
      <c r="AA313" s="2"/>
      <c r="AB313" s="48" t="str">
        <f t="shared" si="10"/>
        <v>Unique</v>
      </c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</row>
    <row r="314" spans="1:50" ht="12.75">
      <c r="A314" s="39" t="str">
        <f t="shared" si="11"/>
        <v>104_1_240821_Odl_p_me.me</v>
      </c>
      <c r="B314" s="57" t="s">
        <v>301</v>
      </c>
      <c r="C314" s="57" t="s">
        <v>302</v>
      </c>
      <c r="D314" s="57">
        <v>104</v>
      </c>
      <c r="E314" s="58">
        <v>1</v>
      </c>
      <c r="F314" s="57">
        <v>170821</v>
      </c>
      <c r="G314" s="58">
        <v>240821</v>
      </c>
      <c r="H314" s="57">
        <v>2021</v>
      </c>
      <c r="I314" s="42" t="e">
        <f t="array" aca="1" ref="I314" ca="1">_xludf.XLOOKUP(#REF!,'Feuille 16'!A:A,'Feuille 16'!B:B)</f>
        <v>#NAME?</v>
      </c>
      <c r="J314" s="60" t="s">
        <v>303</v>
      </c>
      <c r="K314" s="59" t="s">
        <v>304</v>
      </c>
      <c r="L314" s="60" t="s">
        <v>91</v>
      </c>
      <c r="M314" s="59" t="s">
        <v>137</v>
      </c>
      <c r="N314" s="58">
        <v>1</v>
      </c>
      <c r="O314" s="102" t="s">
        <v>263</v>
      </c>
      <c r="P314" s="73" t="s">
        <v>569</v>
      </c>
      <c r="Q314" s="47" t="s">
        <v>570</v>
      </c>
      <c r="R314" s="50" t="s">
        <v>147</v>
      </c>
      <c r="S314" s="50">
        <v>1</v>
      </c>
      <c r="T314" s="50">
        <v>0</v>
      </c>
      <c r="U314" s="50">
        <v>1</v>
      </c>
      <c r="V314" s="50">
        <v>0</v>
      </c>
      <c r="W314" s="2"/>
      <c r="X314" s="50">
        <v>280723</v>
      </c>
      <c r="Y314" s="2" t="s">
        <v>78</v>
      </c>
      <c r="Z314" s="50" t="s">
        <v>848</v>
      </c>
      <c r="AA314" s="2"/>
      <c r="AB314" s="48" t="str">
        <f t="shared" si="10"/>
        <v>Unique</v>
      </c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</row>
    <row r="315" spans="1:50" ht="15">
      <c r="A315" s="39" t="str">
        <f t="shared" si="11"/>
        <v>105_1_240821_Woe_p_sp.sc</v>
      </c>
      <c r="B315" s="66">
        <v>49.590719999999997</v>
      </c>
      <c r="C315" s="66">
        <v>5.9901080000000002</v>
      </c>
      <c r="D315" s="57">
        <v>105</v>
      </c>
      <c r="E315" s="58">
        <v>1</v>
      </c>
      <c r="F315" s="57">
        <v>170821</v>
      </c>
      <c r="G315" s="58">
        <v>240821</v>
      </c>
      <c r="H315" s="57">
        <v>2021</v>
      </c>
      <c r="I315" s="42" t="e">
        <f t="array" aca="1" ref="I315" ca="1">_xludf.XLOOKUP(#REF!,'Feuille 16'!A:A,'Feuille 16'!B:B)</f>
        <v>#NAME?</v>
      </c>
      <c r="J315" s="60" t="s">
        <v>306</v>
      </c>
      <c r="K315" s="59" t="s">
        <v>307</v>
      </c>
      <c r="L315" s="60" t="s">
        <v>91</v>
      </c>
      <c r="M315" s="59" t="s">
        <v>147</v>
      </c>
      <c r="N315" s="58">
        <v>6</v>
      </c>
      <c r="O315" s="98" t="s">
        <v>849</v>
      </c>
      <c r="P315" s="80" t="s">
        <v>509</v>
      </c>
      <c r="Q315" s="47" t="s">
        <v>510</v>
      </c>
      <c r="R315" s="50" t="s">
        <v>147</v>
      </c>
      <c r="S315" s="50">
        <v>2</v>
      </c>
      <c r="T315" s="50">
        <v>1</v>
      </c>
      <c r="U315" s="50">
        <v>1</v>
      </c>
      <c r="V315" s="50">
        <v>0</v>
      </c>
      <c r="W315" s="2"/>
      <c r="X315" s="50">
        <v>280723</v>
      </c>
      <c r="Y315" s="2" t="s">
        <v>78</v>
      </c>
      <c r="Z315" s="50" t="s">
        <v>850</v>
      </c>
      <c r="AA315" s="50"/>
      <c r="AB315" s="48" t="str">
        <f t="shared" si="10"/>
        <v>Unique</v>
      </c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</row>
    <row r="316" spans="1:50" ht="15">
      <c r="A316" s="39" t="str">
        <f t="shared" si="11"/>
        <v>105_1_240821_Woe_p_eu.co</v>
      </c>
      <c r="B316" s="66">
        <v>49.590719999999997</v>
      </c>
      <c r="C316" s="66">
        <v>5.9901080000000002</v>
      </c>
      <c r="D316" s="57">
        <v>105</v>
      </c>
      <c r="E316" s="58">
        <v>1</v>
      </c>
      <c r="F316" s="57">
        <v>170821</v>
      </c>
      <c r="G316" s="58">
        <v>240821</v>
      </c>
      <c r="H316" s="57">
        <v>2021</v>
      </c>
      <c r="I316" s="42" t="e">
        <f t="array" aca="1" ref="I316" ca="1">_xludf.XLOOKUP(#REF!,'Feuille 16'!A:A,'Feuille 16'!B:B)</f>
        <v>#NAME?</v>
      </c>
      <c r="J316" s="60" t="s">
        <v>306</v>
      </c>
      <c r="K316" s="59" t="s">
        <v>307</v>
      </c>
      <c r="L316" s="60" t="s">
        <v>91</v>
      </c>
      <c r="M316" s="59" t="s">
        <v>147</v>
      </c>
      <c r="N316" s="58">
        <v>6</v>
      </c>
      <c r="O316" s="98" t="s">
        <v>851</v>
      </c>
      <c r="P316" s="73" t="s">
        <v>548</v>
      </c>
      <c r="Q316" s="47" t="s">
        <v>549</v>
      </c>
      <c r="R316" s="50" t="s">
        <v>147</v>
      </c>
      <c r="S316" s="50">
        <v>1</v>
      </c>
      <c r="T316" s="50">
        <v>0</v>
      </c>
      <c r="U316" s="50">
        <v>1</v>
      </c>
      <c r="V316" s="50">
        <v>0</v>
      </c>
      <c r="W316" s="2"/>
      <c r="X316" s="50">
        <v>280723</v>
      </c>
      <c r="Y316" s="2" t="s">
        <v>78</v>
      </c>
      <c r="Z316" s="50" t="s">
        <v>852</v>
      </c>
      <c r="AA316" s="2"/>
      <c r="AB316" s="48" t="str">
        <f t="shared" si="10"/>
        <v>Unique</v>
      </c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</row>
    <row r="317" spans="1:50" ht="15">
      <c r="A317" s="39" t="str">
        <f t="shared" si="11"/>
        <v>105_1_240821_Woe_p_me.me</v>
      </c>
      <c r="B317" s="66">
        <v>49.590719999999997</v>
      </c>
      <c r="C317" s="66">
        <v>5.9901080000000002</v>
      </c>
      <c r="D317" s="57">
        <v>105</v>
      </c>
      <c r="E317" s="58">
        <v>1</v>
      </c>
      <c r="F317" s="57">
        <v>170821</v>
      </c>
      <c r="G317" s="58">
        <v>240821</v>
      </c>
      <c r="H317" s="57">
        <v>2021</v>
      </c>
      <c r="I317" s="42" t="e">
        <f t="array" aca="1" ref="I317" ca="1">_xludf.XLOOKUP(#REF!,'Feuille 16'!A:A,'Feuille 16'!B:B)</f>
        <v>#NAME?</v>
      </c>
      <c r="J317" s="60" t="s">
        <v>306</v>
      </c>
      <c r="K317" s="59" t="s">
        <v>307</v>
      </c>
      <c r="L317" s="60" t="s">
        <v>91</v>
      </c>
      <c r="M317" s="59" t="s">
        <v>147</v>
      </c>
      <c r="N317" s="58">
        <v>6</v>
      </c>
      <c r="O317" s="98" t="s">
        <v>853</v>
      </c>
      <c r="P317" s="73" t="s">
        <v>569</v>
      </c>
      <c r="Q317" s="47" t="s">
        <v>570</v>
      </c>
      <c r="R317" s="50" t="s">
        <v>147</v>
      </c>
      <c r="S317" s="50">
        <v>1</v>
      </c>
      <c r="T317" s="50">
        <v>0</v>
      </c>
      <c r="U317" s="50">
        <v>1</v>
      </c>
      <c r="V317" s="50">
        <v>0</v>
      </c>
      <c r="W317" s="2"/>
      <c r="X317" s="50">
        <v>280723</v>
      </c>
      <c r="Y317" s="2" t="s">
        <v>78</v>
      </c>
      <c r="Z317" s="50" t="s">
        <v>854</v>
      </c>
      <c r="AA317" s="2"/>
      <c r="AB317" s="48" t="str">
        <f t="shared" si="10"/>
        <v>Unique</v>
      </c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</row>
    <row r="318" spans="1:50" ht="15">
      <c r="A318" s="39" t="str">
        <f t="shared" si="11"/>
        <v>105_1_240821_Woe_p_fe.cu</v>
      </c>
      <c r="B318" s="66">
        <v>49.590719999999997</v>
      </c>
      <c r="C318" s="66">
        <v>5.9901080000000002</v>
      </c>
      <c r="D318" s="57">
        <v>105</v>
      </c>
      <c r="E318" s="58">
        <v>1</v>
      </c>
      <c r="F318" s="57">
        <v>170821</v>
      </c>
      <c r="G318" s="58">
        <v>240821</v>
      </c>
      <c r="H318" s="57">
        <v>2021</v>
      </c>
      <c r="I318" s="42" t="e">
        <f t="array" aca="1" ref="I318" ca="1">_xludf.XLOOKUP(#REF!,'Feuille 16'!A:A,'Feuille 16'!B:B)</f>
        <v>#NAME?</v>
      </c>
      <c r="J318" s="60" t="s">
        <v>306</v>
      </c>
      <c r="K318" s="59" t="s">
        <v>307</v>
      </c>
      <c r="L318" s="60" t="s">
        <v>91</v>
      </c>
      <c r="M318" s="59" t="s">
        <v>147</v>
      </c>
      <c r="N318" s="58">
        <v>6</v>
      </c>
      <c r="O318" s="98" t="s">
        <v>855</v>
      </c>
      <c r="P318" s="80" t="s">
        <v>536</v>
      </c>
      <c r="Q318" s="50" t="s">
        <v>537</v>
      </c>
      <c r="R318" s="50" t="s">
        <v>147</v>
      </c>
      <c r="S318" s="50">
        <v>1</v>
      </c>
      <c r="T318" s="50">
        <v>0</v>
      </c>
      <c r="U318" s="50">
        <v>1</v>
      </c>
      <c r="V318" s="50">
        <v>0</v>
      </c>
      <c r="W318" s="2"/>
      <c r="X318" s="50">
        <v>280723</v>
      </c>
      <c r="Y318" s="2" t="s">
        <v>78</v>
      </c>
      <c r="Z318" s="50" t="s">
        <v>856</v>
      </c>
      <c r="AA318" s="50"/>
      <c r="AB318" s="48" t="str">
        <f t="shared" si="10"/>
        <v>Unique</v>
      </c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</row>
    <row r="319" spans="1:50" ht="12.75">
      <c r="A319" s="39" t="str">
        <f t="shared" si="11"/>
        <v>80_1_240821_Gee_p_me.me</v>
      </c>
      <c r="B319" s="59" t="s">
        <v>369</v>
      </c>
      <c r="C319" s="59" t="s">
        <v>370</v>
      </c>
      <c r="D319" s="57">
        <v>80</v>
      </c>
      <c r="E319" s="58">
        <v>1</v>
      </c>
      <c r="F319" s="57">
        <v>170821</v>
      </c>
      <c r="G319" s="58">
        <v>240821</v>
      </c>
      <c r="H319" s="57">
        <v>2021</v>
      </c>
      <c r="I319" s="42" t="e">
        <f t="array" aca="1" ref="I319" ca="1">_xludf.XLOOKUP(#REF!,'Feuille 16'!A:A,'Feuille 16'!B:B)</f>
        <v>#NAME?</v>
      </c>
      <c r="J319" s="60" t="s">
        <v>371</v>
      </c>
      <c r="K319" s="59" t="s">
        <v>372</v>
      </c>
      <c r="L319" s="60" t="s">
        <v>91</v>
      </c>
      <c r="M319" s="59" t="s">
        <v>137</v>
      </c>
      <c r="N319" s="60"/>
      <c r="O319" s="102" t="s">
        <v>270</v>
      </c>
      <c r="P319" s="73" t="s">
        <v>569</v>
      </c>
      <c r="Q319" s="47" t="s">
        <v>570</v>
      </c>
      <c r="R319" s="50" t="s">
        <v>147</v>
      </c>
      <c r="S319" s="50">
        <v>2</v>
      </c>
      <c r="T319" s="50">
        <v>0</v>
      </c>
      <c r="U319" s="50">
        <v>2</v>
      </c>
      <c r="V319" s="50">
        <v>0</v>
      </c>
      <c r="W319" s="2"/>
      <c r="X319" s="50">
        <v>280723</v>
      </c>
      <c r="Y319" s="2" t="s">
        <v>78</v>
      </c>
      <c r="Z319" s="50" t="s">
        <v>857</v>
      </c>
      <c r="AA319" s="2"/>
      <c r="AB319" s="48" t="str">
        <f t="shared" si="10"/>
        <v>Unique</v>
      </c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</row>
    <row r="320" spans="1:50" ht="12.75">
      <c r="A320" s="39" t="str">
        <f t="shared" si="11"/>
        <v>95_1_240821_Sch_p_me.me</v>
      </c>
      <c r="B320" s="57" t="s">
        <v>187</v>
      </c>
      <c r="C320" s="57" t="s">
        <v>188</v>
      </c>
      <c r="D320" s="57">
        <v>95</v>
      </c>
      <c r="E320" s="58">
        <v>1</v>
      </c>
      <c r="F320" s="57">
        <v>160821</v>
      </c>
      <c r="G320" s="58">
        <v>240821</v>
      </c>
      <c r="H320" s="57">
        <v>2021</v>
      </c>
      <c r="I320" s="42" t="e">
        <f t="array" aca="1" ref="I320" ca="1">_xludf.XLOOKUP(#REF!,'Feuille 16'!A:A,'Feuille 16'!B:B)</f>
        <v>#NAME?</v>
      </c>
      <c r="J320" s="60" t="s">
        <v>189</v>
      </c>
      <c r="K320" s="59" t="s">
        <v>190</v>
      </c>
      <c r="L320" s="60" t="s">
        <v>91</v>
      </c>
      <c r="M320" s="59" t="s">
        <v>191</v>
      </c>
      <c r="N320" s="58">
        <v>9</v>
      </c>
      <c r="O320" s="95" t="s">
        <v>192</v>
      </c>
      <c r="P320" s="73" t="s">
        <v>569</v>
      </c>
      <c r="Q320" s="47" t="s">
        <v>570</v>
      </c>
      <c r="R320" s="50" t="s">
        <v>147</v>
      </c>
      <c r="S320" s="50">
        <v>2</v>
      </c>
      <c r="T320" s="50">
        <v>1</v>
      </c>
      <c r="U320" s="50">
        <v>1</v>
      </c>
      <c r="V320" s="50">
        <v>0</v>
      </c>
      <c r="W320" s="2"/>
      <c r="X320" s="50">
        <v>280723</v>
      </c>
      <c r="Y320" s="2" t="s">
        <v>78</v>
      </c>
      <c r="Z320" s="50" t="s">
        <v>858</v>
      </c>
      <c r="AA320" s="2"/>
      <c r="AB320" s="48" t="str">
        <f t="shared" si="10"/>
        <v>Unique</v>
      </c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</row>
    <row r="321" spans="1:50" ht="12.75">
      <c r="A321" s="39" t="str">
        <f t="shared" si="11"/>
        <v>119_1_250821_adK_p_me.me</v>
      </c>
      <c r="B321" s="57" t="s">
        <v>310</v>
      </c>
      <c r="C321" s="57" t="s">
        <v>311</v>
      </c>
      <c r="D321" s="57">
        <v>119</v>
      </c>
      <c r="E321" s="58">
        <v>1</v>
      </c>
      <c r="F321" s="57">
        <v>180821</v>
      </c>
      <c r="G321" s="58">
        <v>250821</v>
      </c>
      <c r="H321" s="57">
        <v>2021</v>
      </c>
      <c r="I321" s="42" t="e">
        <f t="array" aca="1" ref="I321" ca="1">_xludf.XLOOKUP(#REF!,'Feuille 16'!A:A,'Feuille 16'!B:B)</f>
        <v>#NAME?</v>
      </c>
      <c r="J321" s="60" t="s">
        <v>312</v>
      </c>
      <c r="K321" s="59" t="s">
        <v>313</v>
      </c>
      <c r="L321" s="60" t="s">
        <v>91</v>
      </c>
      <c r="M321" s="59" t="s">
        <v>191</v>
      </c>
      <c r="N321" s="58">
        <v>1</v>
      </c>
      <c r="O321" s="95" t="s">
        <v>263</v>
      </c>
      <c r="P321" s="73" t="s">
        <v>569</v>
      </c>
      <c r="Q321" s="47" t="s">
        <v>570</v>
      </c>
      <c r="R321" s="50" t="s">
        <v>147</v>
      </c>
      <c r="S321" s="50">
        <v>1</v>
      </c>
      <c r="T321" s="50">
        <v>0</v>
      </c>
      <c r="U321" s="50">
        <v>1</v>
      </c>
      <c r="V321" s="50">
        <v>0</v>
      </c>
      <c r="W321" s="2"/>
      <c r="X321" s="50">
        <v>280723</v>
      </c>
      <c r="Y321" s="2" t="s">
        <v>78</v>
      </c>
      <c r="Z321" s="50" t="s">
        <v>859</v>
      </c>
      <c r="AA321" s="2"/>
      <c r="AB321" s="48" t="str">
        <f t="shared" si="10"/>
        <v>Unique</v>
      </c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</row>
    <row r="322" spans="1:50" ht="15">
      <c r="A322" s="39" t="str">
        <f t="shared" si="11"/>
        <v>116_1_190821_Koc_a_he.tr</v>
      </c>
      <c r="B322" s="66">
        <v>49.557139999999997</v>
      </c>
      <c r="C322" s="66">
        <v>6.0968460000000002</v>
      </c>
      <c r="D322" s="57">
        <v>116</v>
      </c>
      <c r="E322" s="58">
        <v>1</v>
      </c>
      <c r="F322" s="119"/>
      <c r="G322" s="58">
        <v>190821</v>
      </c>
      <c r="H322" s="57">
        <v>2021</v>
      </c>
      <c r="I322" s="42" t="e">
        <f t="array" aca="1" ref="I322" ca="1">_xludf.XLOOKUP(#REF!,'Feuille 16'!A:A,'Feuille 16'!B:B)</f>
        <v>#NAME?</v>
      </c>
      <c r="J322" s="60" t="s">
        <v>331</v>
      </c>
      <c r="K322" s="115" t="s">
        <v>332</v>
      </c>
      <c r="L322" s="60" t="s">
        <v>185</v>
      </c>
      <c r="M322" s="59" t="s">
        <v>147</v>
      </c>
      <c r="N322" s="58">
        <v>1</v>
      </c>
      <c r="O322" s="59"/>
      <c r="P322" s="73" t="s">
        <v>498</v>
      </c>
      <c r="Q322" s="47" t="s">
        <v>499</v>
      </c>
      <c r="R322" s="50" t="s">
        <v>147</v>
      </c>
      <c r="S322" s="50">
        <v>1</v>
      </c>
      <c r="T322" s="50">
        <v>0</v>
      </c>
      <c r="U322" s="50">
        <v>1</v>
      </c>
      <c r="V322" s="50">
        <v>0</v>
      </c>
      <c r="W322" s="2"/>
      <c r="X322" s="50">
        <v>280723</v>
      </c>
      <c r="Y322" s="2" t="s">
        <v>78</v>
      </c>
      <c r="Z322" s="50" t="s">
        <v>860</v>
      </c>
      <c r="AA322" s="50"/>
      <c r="AB322" s="48" t="str">
        <f t="shared" ref="AB322:AB385" si="12">IF(COUNTIF(Z:Z, Z322)&gt;1, "Duplicate", "Unique")</f>
        <v>Unique</v>
      </c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</row>
    <row r="323" spans="1:50" ht="15">
      <c r="A323" s="39" t="str">
        <f t="shared" si="11"/>
        <v>96_1_100621_Trans1_p_me.eq</v>
      </c>
      <c r="B323" s="109">
        <v>49.645940000000003</v>
      </c>
      <c r="C323" s="109">
        <v>6.0105599999999999</v>
      </c>
      <c r="D323" s="57">
        <v>96</v>
      </c>
      <c r="E323" s="58">
        <v>1</v>
      </c>
      <c r="F323" s="57">
        <v>30621</v>
      </c>
      <c r="G323" s="58">
        <v>100621</v>
      </c>
      <c r="H323" s="57">
        <v>2021</v>
      </c>
      <c r="I323" s="42" t="e">
        <f t="array" aca="1" ref="I323" ca="1">_xludf.XLOOKUP(#REF!,'Feuille 16'!A:A,'Feuille 16'!B:B)</f>
        <v>#NAME?</v>
      </c>
      <c r="J323" s="60" t="s">
        <v>315</v>
      </c>
      <c r="K323" s="59" t="s">
        <v>316</v>
      </c>
      <c r="L323" s="60" t="s">
        <v>91</v>
      </c>
      <c r="M323" s="59"/>
      <c r="N323" s="60"/>
      <c r="O323" s="59"/>
      <c r="P323" s="174" t="s">
        <v>800</v>
      </c>
      <c r="Q323" s="50" t="s">
        <v>801</v>
      </c>
      <c r="R323" s="50" t="s">
        <v>147</v>
      </c>
      <c r="S323" s="50">
        <v>1</v>
      </c>
      <c r="T323" s="50">
        <v>0</v>
      </c>
      <c r="U323" s="50">
        <v>1</v>
      </c>
      <c r="V323" s="50">
        <v>0</v>
      </c>
      <c r="W323" s="2"/>
      <c r="X323" s="50">
        <v>280723</v>
      </c>
      <c r="Y323" s="2" t="s">
        <v>78</v>
      </c>
      <c r="Z323" s="50" t="s">
        <v>861</v>
      </c>
      <c r="AA323" s="2"/>
      <c r="AB323" s="48" t="str">
        <f t="shared" si="12"/>
        <v>Unique</v>
      </c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</row>
    <row r="324" spans="1:50" ht="15">
      <c r="A324" s="39" t="str">
        <f t="shared" si="11"/>
        <v>55_1_060921_Maa_p_he.tr</v>
      </c>
      <c r="B324" s="177">
        <v>49.795630000000003</v>
      </c>
      <c r="C324" s="177">
        <v>6.0533760000000001</v>
      </c>
      <c r="D324" s="57">
        <v>55</v>
      </c>
      <c r="E324" s="58">
        <v>1</v>
      </c>
      <c r="F324" s="59" t="s">
        <v>213</v>
      </c>
      <c r="G324" s="67" t="s">
        <v>122</v>
      </c>
      <c r="H324" s="57">
        <v>2021</v>
      </c>
      <c r="I324" s="42" t="e">
        <f t="array" aca="1" ref="I324" ca="1">_xludf.XLOOKUP(#REF!,'Feuille 16'!A:A,'Feuille 16'!B:B)</f>
        <v>#NAME?</v>
      </c>
      <c r="J324" s="60" t="s">
        <v>862</v>
      </c>
      <c r="K324" s="59" t="s">
        <v>863</v>
      </c>
      <c r="L324" s="60" t="s">
        <v>91</v>
      </c>
      <c r="M324" s="59" t="s">
        <v>168</v>
      </c>
      <c r="N324" s="58">
        <v>4</v>
      </c>
      <c r="O324" s="59"/>
      <c r="P324" s="73" t="s">
        <v>498</v>
      </c>
      <c r="Q324" s="47" t="s">
        <v>499</v>
      </c>
      <c r="R324" s="50" t="s">
        <v>168</v>
      </c>
      <c r="S324" s="50">
        <v>1</v>
      </c>
      <c r="T324" s="50">
        <v>0</v>
      </c>
      <c r="U324" s="50">
        <v>0</v>
      </c>
      <c r="V324" s="50">
        <v>1</v>
      </c>
      <c r="W324" s="2"/>
      <c r="X324" s="79" t="s">
        <v>321</v>
      </c>
      <c r="Y324" s="2" t="s">
        <v>78</v>
      </c>
      <c r="Z324" s="50" t="s">
        <v>864</v>
      </c>
      <c r="AA324" s="50"/>
      <c r="AB324" s="48" t="str">
        <f t="shared" si="12"/>
        <v>Unique</v>
      </c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</row>
    <row r="325" spans="1:50" ht="15">
      <c r="A325" s="39" t="str">
        <f t="shared" si="11"/>
        <v>55_1_060921_Maa_p_er.ho</v>
      </c>
      <c r="B325" s="177">
        <v>49.795630000000003</v>
      </c>
      <c r="C325" s="177">
        <v>6.0533760000000001</v>
      </c>
      <c r="D325" s="57">
        <v>55</v>
      </c>
      <c r="E325" s="58">
        <v>1</v>
      </c>
      <c r="F325" s="2" t="s">
        <v>213</v>
      </c>
      <c r="G325" s="67" t="s">
        <v>122</v>
      </c>
      <c r="H325" s="57">
        <v>2021</v>
      </c>
      <c r="I325" s="42" t="e">
        <f t="array" aca="1" ref="I325" ca="1">_xludf.XLOOKUP(#REF!,'Feuille 16'!A:A,'Feuille 16'!B:B)</f>
        <v>#NAME?</v>
      </c>
      <c r="J325" s="60" t="s">
        <v>862</v>
      </c>
      <c r="K325" s="59" t="s">
        <v>863</v>
      </c>
      <c r="L325" s="60" t="s">
        <v>91</v>
      </c>
      <c r="M325" s="59" t="s">
        <v>168</v>
      </c>
      <c r="N325" s="58">
        <v>4</v>
      </c>
      <c r="O325" s="59"/>
      <c r="P325" s="178" t="s">
        <v>601</v>
      </c>
      <c r="Q325" s="16" t="s">
        <v>602</v>
      </c>
      <c r="R325" s="50" t="s">
        <v>168</v>
      </c>
      <c r="S325" s="16">
        <v>1</v>
      </c>
      <c r="T325" s="16">
        <v>1</v>
      </c>
      <c r="U325" s="16">
        <v>0</v>
      </c>
      <c r="V325" s="16">
        <v>0</v>
      </c>
      <c r="X325" s="111" t="s">
        <v>321</v>
      </c>
      <c r="Y325" s="2" t="s">
        <v>78</v>
      </c>
      <c r="Z325" s="16" t="s">
        <v>865</v>
      </c>
      <c r="AA325" s="50"/>
      <c r="AB325" s="48" t="str">
        <f t="shared" si="12"/>
        <v>Unique</v>
      </c>
    </row>
    <row r="326" spans="1:50" ht="15">
      <c r="A326" s="39" t="str">
        <f t="shared" si="11"/>
        <v>55_1_060921_Maa_p_er.te</v>
      </c>
      <c r="B326" s="177">
        <v>49.795630000000003</v>
      </c>
      <c r="C326" s="177">
        <v>6.0533760000000001</v>
      </c>
      <c r="D326" s="57">
        <v>55</v>
      </c>
      <c r="E326" s="58">
        <v>1</v>
      </c>
      <c r="F326" s="2" t="s">
        <v>213</v>
      </c>
      <c r="G326" s="67" t="s">
        <v>122</v>
      </c>
      <c r="H326" s="57">
        <v>2021</v>
      </c>
      <c r="I326" s="42" t="e">
        <f t="array" aca="1" ref="I326" ca="1">_xludf.XLOOKUP(#REF!,'Feuille 16'!A:A,'Feuille 16'!B:B)</f>
        <v>#NAME?</v>
      </c>
      <c r="J326" s="60" t="s">
        <v>862</v>
      </c>
      <c r="K326" s="59" t="s">
        <v>863</v>
      </c>
      <c r="L326" s="60" t="s">
        <v>91</v>
      </c>
      <c r="M326" s="59" t="s">
        <v>168</v>
      </c>
      <c r="N326" s="58">
        <v>4</v>
      </c>
      <c r="O326" s="59"/>
      <c r="P326" s="178" t="s">
        <v>521</v>
      </c>
      <c r="Q326" s="16" t="s">
        <v>522</v>
      </c>
      <c r="R326" s="50" t="s">
        <v>168</v>
      </c>
      <c r="S326" s="16">
        <v>2</v>
      </c>
      <c r="T326" s="16">
        <v>2</v>
      </c>
      <c r="U326" s="16">
        <v>0</v>
      </c>
      <c r="V326" s="16">
        <v>0</v>
      </c>
      <c r="X326" s="111" t="s">
        <v>321</v>
      </c>
      <c r="Y326" s="2" t="s">
        <v>78</v>
      </c>
      <c r="Z326" s="16" t="s">
        <v>866</v>
      </c>
      <c r="AA326" s="50"/>
      <c r="AB326" s="48" t="str">
        <f t="shared" si="12"/>
        <v>Unique</v>
      </c>
    </row>
    <row r="327" spans="1:50" ht="12.75">
      <c r="A327" s="39" t="str">
        <f t="shared" si="11"/>
        <v>109_2_220622_adW_p_fe.cu</v>
      </c>
      <c r="B327" s="179">
        <v>49.575380000000003</v>
      </c>
      <c r="C327" s="179">
        <v>6.2556399999999996</v>
      </c>
      <c r="D327" s="57">
        <v>109</v>
      </c>
      <c r="E327" s="58">
        <v>2</v>
      </c>
      <c r="F327" s="2" t="s">
        <v>213</v>
      </c>
      <c r="G327" s="58">
        <v>220622</v>
      </c>
      <c r="H327" s="57">
        <v>2022</v>
      </c>
      <c r="I327" s="42" t="e">
        <f t="array" aca="1" ref="I327" ca="1">_xludf.XLOOKUP(#REF!,'Feuille 16'!A:A,'Feuille 16'!B:B)</f>
        <v>#NAME?</v>
      </c>
      <c r="J327" s="60" t="s">
        <v>327</v>
      </c>
      <c r="K327" s="59" t="s">
        <v>328</v>
      </c>
      <c r="L327" s="60" t="s">
        <v>91</v>
      </c>
      <c r="M327" s="59" t="s">
        <v>320</v>
      </c>
      <c r="N327" s="58">
        <v>2</v>
      </c>
      <c r="O327" s="59"/>
      <c r="P327" s="80" t="s">
        <v>536</v>
      </c>
      <c r="Q327" s="50" t="s">
        <v>537</v>
      </c>
      <c r="R327" s="50" t="s">
        <v>168</v>
      </c>
      <c r="S327" s="50">
        <v>1</v>
      </c>
      <c r="T327" s="50">
        <v>0</v>
      </c>
      <c r="U327" s="50">
        <v>1</v>
      </c>
      <c r="V327" s="50">
        <v>0</v>
      </c>
      <c r="W327" s="2"/>
      <c r="X327" s="111" t="s">
        <v>321</v>
      </c>
      <c r="Y327" s="2" t="s">
        <v>78</v>
      </c>
      <c r="Z327" s="50" t="s">
        <v>867</v>
      </c>
      <c r="AA327" s="50"/>
      <c r="AB327" s="48" t="str">
        <f t="shared" si="12"/>
        <v>Unique</v>
      </c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</row>
    <row r="328" spans="1:50" ht="12.75">
      <c r="A328" s="166" t="str">
        <f t="shared" si="11"/>
        <v>72_1_070722_Swi_p_ch.</v>
      </c>
      <c r="B328" s="158" t="s">
        <v>868</v>
      </c>
      <c r="C328" s="158" t="s">
        <v>869</v>
      </c>
      <c r="D328" s="156">
        <v>72</v>
      </c>
      <c r="E328" s="157">
        <v>1</v>
      </c>
      <c r="F328" s="160" t="s">
        <v>213</v>
      </c>
      <c r="G328" s="180" t="s">
        <v>479</v>
      </c>
      <c r="H328" s="156">
        <v>2022</v>
      </c>
      <c r="I328" s="42" t="e">
        <f t="array" aca="1" ref="I328" ca="1">_xludf.XLOOKUP(#REF!,'Feuille 16'!A:A,'Feuille 16'!B:B)</f>
        <v>#NAME?</v>
      </c>
      <c r="J328" s="159" t="s">
        <v>870</v>
      </c>
      <c r="K328" s="158" t="s">
        <v>871</v>
      </c>
      <c r="L328" s="159" t="s">
        <v>91</v>
      </c>
      <c r="M328" s="158" t="s">
        <v>168</v>
      </c>
      <c r="N328" s="157">
        <v>2</v>
      </c>
      <c r="O328" s="158"/>
      <c r="P328" s="181" t="s">
        <v>872</v>
      </c>
      <c r="Q328" s="163" t="s">
        <v>873</v>
      </c>
      <c r="R328" s="163" t="s">
        <v>874</v>
      </c>
      <c r="S328" s="163">
        <v>1</v>
      </c>
      <c r="T328" s="163">
        <v>0</v>
      </c>
      <c r="U328" s="163">
        <v>0</v>
      </c>
      <c r="V328" s="163">
        <v>0</v>
      </c>
      <c r="W328" s="163" t="s">
        <v>875</v>
      </c>
      <c r="X328" s="182" t="s">
        <v>321</v>
      </c>
      <c r="Y328" s="160" t="s">
        <v>78</v>
      </c>
      <c r="Z328" s="163"/>
      <c r="AA328" s="160"/>
      <c r="AB328" s="48" t="str">
        <f t="shared" si="12"/>
        <v>Unique</v>
      </c>
      <c r="AC328" s="160"/>
      <c r="AD328" s="160"/>
      <c r="AE328" s="160"/>
      <c r="AF328" s="160"/>
      <c r="AG328" s="160"/>
      <c r="AH328" s="160"/>
      <c r="AI328" s="160"/>
      <c r="AJ328" s="160"/>
      <c r="AK328" s="160"/>
      <c r="AL328" s="160"/>
      <c r="AM328" s="160"/>
      <c r="AN328" s="160"/>
      <c r="AO328" s="160"/>
      <c r="AP328" s="160"/>
      <c r="AQ328" s="160"/>
      <c r="AR328" s="160"/>
      <c r="AS328" s="160"/>
      <c r="AT328" s="160"/>
      <c r="AU328" s="160"/>
      <c r="AV328" s="160"/>
      <c r="AW328" s="160"/>
      <c r="AX328" s="160"/>
    </row>
    <row r="329" spans="1:50" ht="12.75">
      <c r="A329" s="39" t="str">
        <f t="shared" si="11"/>
        <v>72_1_070722_Swi_p_xy.si</v>
      </c>
      <c r="B329" s="59" t="s">
        <v>868</v>
      </c>
      <c r="C329" s="59" t="s">
        <v>869</v>
      </c>
      <c r="D329" s="57">
        <v>72</v>
      </c>
      <c r="E329" s="58">
        <v>1</v>
      </c>
      <c r="F329" s="2" t="s">
        <v>213</v>
      </c>
      <c r="G329" s="67" t="s">
        <v>479</v>
      </c>
      <c r="H329" s="57">
        <v>2022</v>
      </c>
      <c r="I329" s="42" t="e">
        <f t="array" aca="1" ref="I329" ca="1">_xludf.XLOOKUP(#REF!,'Feuille 16'!A:A,'Feuille 16'!B:B)</f>
        <v>#NAME?</v>
      </c>
      <c r="J329" s="60" t="s">
        <v>870</v>
      </c>
      <c r="K329" s="59" t="s">
        <v>871</v>
      </c>
      <c r="L329" s="60" t="s">
        <v>91</v>
      </c>
      <c r="M329" s="59" t="s">
        <v>168</v>
      </c>
      <c r="N329" s="58">
        <v>2</v>
      </c>
      <c r="O329" s="59"/>
      <c r="P329" s="108" t="s">
        <v>876</v>
      </c>
      <c r="Q329" s="50" t="s">
        <v>843</v>
      </c>
      <c r="R329" s="50" t="s">
        <v>168</v>
      </c>
      <c r="S329" s="50">
        <v>1</v>
      </c>
      <c r="T329" s="50">
        <v>0</v>
      </c>
      <c r="U329" s="50">
        <v>0</v>
      </c>
      <c r="V329" s="50">
        <v>1</v>
      </c>
      <c r="W329" s="50"/>
      <c r="X329" s="111" t="s">
        <v>321</v>
      </c>
      <c r="Y329" s="2" t="s">
        <v>78</v>
      </c>
      <c r="Z329" s="50" t="s">
        <v>877</v>
      </c>
      <c r="AA329" s="2"/>
      <c r="AB329" s="48" t="str">
        <f t="shared" si="12"/>
        <v>Unique</v>
      </c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</row>
    <row r="330" spans="1:50" ht="15">
      <c r="A330" s="39" t="str">
        <f t="shared" si="11"/>
        <v>10_1_120922_Ahe_p_er.te</v>
      </c>
      <c r="B330" s="66">
        <v>50.088140000000003</v>
      </c>
      <c r="C330" s="66">
        <v>5.9454200000000004</v>
      </c>
      <c r="D330" s="57">
        <v>10</v>
      </c>
      <c r="E330" s="58">
        <v>1</v>
      </c>
      <c r="F330" s="183" t="s">
        <v>404</v>
      </c>
      <c r="G330" s="132">
        <v>120922</v>
      </c>
      <c r="H330" s="57">
        <v>2022</v>
      </c>
      <c r="I330" s="126" t="e">
        <f t="array" aca="1" ref="I330" ca="1">_xludf.XLOOKUP(#REF!,'Feuille 16'!A:A,'Feuille 16'!B:B)</f>
        <v>#NAME?</v>
      </c>
      <c r="J330" s="60" t="s">
        <v>878</v>
      </c>
      <c r="K330" s="59" t="s">
        <v>879</v>
      </c>
      <c r="L330" s="60" t="s">
        <v>91</v>
      </c>
      <c r="M330" s="59" t="s">
        <v>147</v>
      </c>
      <c r="N330" s="58">
        <v>1</v>
      </c>
      <c r="O330" s="59"/>
      <c r="P330" s="178" t="s">
        <v>521</v>
      </c>
      <c r="Q330" s="16" t="s">
        <v>522</v>
      </c>
      <c r="R330" s="50" t="s">
        <v>147</v>
      </c>
      <c r="S330" s="50">
        <v>1</v>
      </c>
      <c r="T330" s="50">
        <v>0</v>
      </c>
      <c r="U330" s="50">
        <v>1</v>
      </c>
      <c r="V330" s="50">
        <v>0</v>
      </c>
      <c r="W330" s="2"/>
      <c r="X330" s="50">
        <v>120923</v>
      </c>
      <c r="Y330" s="16" t="s">
        <v>78</v>
      </c>
      <c r="Z330" s="50" t="s">
        <v>880</v>
      </c>
      <c r="AA330" s="50"/>
      <c r="AB330" s="48" t="str">
        <f t="shared" si="12"/>
        <v>Unique</v>
      </c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</row>
    <row r="331" spans="1:50" ht="15">
      <c r="A331" s="39" t="str">
        <f t="shared" si="11"/>
        <v>11_1_120922_Den_p_he.pe</v>
      </c>
      <c r="B331" s="57">
        <v>50.074629999999999</v>
      </c>
      <c r="C331" s="57">
        <v>6.0222800000000003</v>
      </c>
      <c r="D331" s="57">
        <v>11</v>
      </c>
      <c r="E331" s="58">
        <v>1</v>
      </c>
      <c r="F331" s="118" t="s">
        <v>404</v>
      </c>
      <c r="G331" s="132">
        <v>120922</v>
      </c>
      <c r="H331" s="57">
        <v>2022</v>
      </c>
      <c r="I331" s="126" t="e">
        <f t="array" aca="1" ref="I331" ca="1">_xludf.XLOOKUP(#REF!,'Feuille 16'!A:A,'Feuille 16'!B:B)</f>
        <v>#NAME?</v>
      </c>
      <c r="J331" s="60" t="s">
        <v>881</v>
      </c>
      <c r="K331" s="59" t="s">
        <v>882</v>
      </c>
      <c r="L331" s="60" t="s">
        <v>91</v>
      </c>
      <c r="M331" s="59" t="s">
        <v>147</v>
      </c>
      <c r="N331" s="58">
        <v>1</v>
      </c>
      <c r="O331" s="59"/>
      <c r="P331" s="80" t="s">
        <v>543</v>
      </c>
      <c r="Q331" s="50" t="s">
        <v>544</v>
      </c>
      <c r="R331" s="50" t="s">
        <v>147</v>
      </c>
      <c r="S331" s="50">
        <v>1</v>
      </c>
      <c r="T331" s="50">
        <v>0</v>
      </c>
      <c r="U331" s="50">
        <v>1</v>
      </c>
      <c r="V331" s="50">
        <v>0</v>
      </c>
      <c r="W331" s="2"/>
      <c r="X331" s="50">
        <v>120923</v>
      </c>
      <c r="Y331" s="16" t="s">
        <v>78</v>
      </c>
      <c r="Z331" s="50" t="s">
        <v>883</v>
      </c>
      <c r="AA331" s="50"/>
      <c r="AB331" s="48" t="str">
        <f t="shared" si="12"/>
        <v>Unique</v>
      </c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</row>
    <row r="332" spans="1:50" ht="12.75">
      <c r="A332" s="39" t="str">
        <f t="shared" si="11"/>
        <v>101_1_240622_Gel_p_sp.sc</v>
      </c>
      <c r="B332" s="57">
        <v>49.633556169999999</v>
      </c>
      <c r="C332" s="57">
        <v>6.4117851110000004</v>
      </c>
      <c r="D332" s="57">
        <v>101</v>
      </c>
      <c r="E332" s="58">
        <v>1</v>
      </c>
      <c r="F332" s="59"/>
      <c r="G332" s="58">
        <v>240622</v>
      </c>
      <c r="H332" s="57">
        <v>2022</v>
      </c>
      <c r="I332" s="42" t="e">
        <f t="array" aca="1" ref="I332" ca="1">_xludf.XLOOKUP(#REF!,'Feuille 16'!A:A,'Feuille 16'!B:B)</f>
        <v>#NAME?</v>
      </c>
      <c r="J332" s="60" t="s">
        <v>884</v>
      </c>
      <c r="K332" s="59" t="s">
        <v>885</v>
      </c>
      <c r="L332" s="60" t="s">
        <v>91</v>
      </c>
      <c r="M332" s="59" t="s">
        <v>390</v>
      </c>
      <c r="N332" s="58">
        <v>1</v>
      </c>
      <c r="O332" s="59"/>
      <c r="P332" s="80" t="s">
        <v>509</v>
      </c>
      <c r="Q332" s="47" t="s">
        <v>510</v>
      </c>
      <c r="R332" s="50" t="s">
        <v>147</v>
      </c>
      <c r="S332" s="50">
        <v>1</v>
      </c>
      <c r="T332" s="50">
        <v>0</v>
      </c>
      <c r="U332" s="50">
        <v>1</v>
      </c>
      <c r="V332" s="50">
        <v>0</v>
      </c>
      <c r="W332" s="2"/>
      <c r="X332" s="50">
        <v>120923</v>
      </c>
      <c r="Y332" s="16" t="s">
        <v>78</v>
      </c>
      <c r="Z332" s="50" t="s">
        <v>886</v>
      </c>
      <c r="AA332" s="50"/>
      <c r="AB332" s="48" t="str">
        <f t="shared" si="12"/>
        <v>Unique</v>
      </c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</row>
    <row r="333" spans="1:50" ht="12.75">
      <c r="A333" s="39" t="str">
        <f t="shared" si="11"/>
        <v>61_1_050722_owA_p_sp.sc</v>
      </c>
      <c r="B333" s="57">
        <v>49.809683700000001</v>
      </c>
      <c r="C333" s="57">
        <v>6.4734021569999998</v>
      </c>
      <c r="D333" s="57">
        <v>61</v>
      </c>
      <c r="E333" s="58">
        <v>1</v>
      </c>
      <c r="F333" s="59" t="s">
        <v>213</v>
      </c>
      <c r="G333" s="67" t="s">
        <v>337</v>
      </c>
      <c r="H333" s="57">
        <v>2022</v>
      </c>
      <c r="I333" s="42" t="e">
        <f t="array" aca="1" ref="I333" ca="1">_xludf.XLOOKUP(#REF!,'Feuille 16'!A:A,'Feuille 16'!B:B)</f>
        <v>#NAME?</v>
      </c>
      <c r="J333" s="60" t="s">
        <v>343</v>
      </c>
      <c r="K333" s="59" t="s">
        <v>344</v>
      </c>
      <c r="L333" s="60" t="s">
        <v>91</v>
      </c>
      <c r="M333" s="59" t="s">
        <v>168</v>
      </c>
      <c r="N333" s="58">
        <v>2</v>
      </c>
      <c r="O333" s="59"/>
      <c r="P333" s="80" t="s">
        <v>509</v>
      </c>
      <c r="Q333" s="47" t="s">
        <v>510</v>
      </c>
      <c r="R333" s="50" t="s">
        <v>147</v>
      </c>
      <c r="S333" s="50">
        <v>1</v>
      </c>
      <c r="T333" s="50">
        <v>0</v>
      </c>
      <c r="U333" s="50">
        <v>1</v>
      </c>
      <c r="V333" s="50">
        <v>0</v>
      </c>
      <c r="W333" s="2"/>
      <c r="X333" s="50">
        <v>120923</v>
      </c>
      <c r="Y333" s="16" t="s">
        <v>78</v>
      </c>
      <c r="Z333" s="50" t="s">
        <v>887</v>
      </c>
      <c r="AA333" s="50"/>
      <c r="AB333" s="48" t="str">
        <f t="shared" si="12"/>
        <v>Unique</v>
      </c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</row>
    <row r="334" spans="1:50" ht="15">
      <c r="A334" s="39" t="str">
        <f t="shared" si="11"/>
        <v>91_1_240822_Gre_p_sy.ri</v>
      </c>
      <c r="B334" s="122" t="s">
        <v>386</v>
      </c>
      <c r="C334" s="122" t="s">
        <v>387</v>
      </c>
      <c r="D334" s="57">
        <v>91</v>
      </c>
      <c r="E334" s="58">
        <v>1</v>
      </c>
      <c r="F334" s="130">
        <v>170822</v>
      </c>
      <c r="G334" s="132">
        <v>240822</v>
      </c>
      <c r="H334" s="57">
        <v>2022</v>
      </c>
      <c r="I334" s="42" t="e">
        <f t="array" aca="1" ref="I334" ca="1">_xludf.XLOOKUP(#REF!,'Feuille 16'!A:A,'Feuille 16'!B:B)</f>
        <v>#NAME?</v>
      </c>
      <c r="J334" s="60" t="s">
        <v>388</v>
      </c>
      <c r="K334" s="59" t="s">
        <v>389</v>
      </c>
      <c r="L334" s="60" t="s">
        <v>91</v>
      </c>
      <c r="M334" s="59" t="s">
        <v>147</v>
      </c>
      <c r="N334" s="58">
        <v>3</v>
      </c>
      <c r="O334" s="59"/>
      <c r="P334" s="50" t="s">
        <v>888</v>
      </c>
      <c r="Q334" s="50" t="s">
        <v>889</v>
      </c>
      <c r="R334" s="50" t="s">
        <v>147</v>
      </c>
      <c r="S334" s="50">
        <v>1</v>
      </c>
      <c r="T334" s="50">
        <v>1</v>
      </c>
      <c r="U334" s="50">
        <v>0</v>
      </c>
      <c r="V334" s="50">
        <v>0</v>
      </c>
      <c r="W334" s="2"/>
      <c r="X334" s="50">
        <v>120923</v>
      </c>
      <c r="Y334" s="16" t="s">
        <v>78</v>
      </c>
      <c r="Z334" s="50" t="s">
        <v>890</v>
      </c>
      <c r="AA334" s="2"/>
      <c r="AB334" s="48" t="str">
        <f t="shared" si="12"/>
        <v>Unique</v>
      </c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</row>
    <row r="335" spans="1:50" ht="15">
      <c r="A335" s="39" t="str">
        <f t="shared" si="11"/>
        <v>91_1_240822_Gre_p_fe.cu</v>
      </c>
      <c r="B335" s="122" t="s">
        <v>386</v>
      </c>
      <c r="C335" s="122" t="s">
        <v>387</v>
      </c>
      <c r="D335" s="57">
        <v>91</v>
      </c>
      <c r="E335" s="58">
        <v>1</v>
      </c>
      <c r="F335" s="130">
        <v>170822</v>
      </c>
      <c r="G335" s="132">
        <v>240822</v>
      </c>
      <c r="H335" s="57">
        <v>2022</v>
      </c>
      <c r="I335" s="42" t="e">
        <f t="array" aca="1" ref="I335" ca="1">_xludf.XLOOKUP(#REF!,'Feuille 16'!A:A,'Feuille 16'!B:B)</f>
        <v>#NAME?</v>
      </c>
      <c r="J335" s="60" t="s">
        <v>388</v>
      </c>
      <c r="K335" s="59" t="s">
        <v>389</v>
      </c>
      <c r="L335" s="60" t="s">
        <v>91</v>
      </c>
      <c r="M335" s="59" t="s">
        <v>147</v>
      </c>
      <c r="N335" s="58">
        <v>3</v>
      </c>
      <c r="O335" s="59"/>
      <c r="P335" s="80" t="s">
        <v>536</v>
      </c>
      <c r="Q335" s="50" t="s">
        <v>537</v>
      </c>
      <c r="R335" s="50" t="s">
        <v>147</v>
      </c>
      <c r="S335" s="50">
        <v>2</v>
      </c>
      <c r="T335" s="50">
        <v>1</v>
      </c>
      <c r="U335" s="50">
        <v>1</v>
      </c>
      <c r="V335" s="50">
        <v>0</v>
      </c>
      <c r="W335" s="2"/>
      <c r="X335" s="50">
        <v>120923</v>
      </c>
      <c r="Y335" s="16" t="s">
        <v>78</v>
      </c>
      <c r="Z335" s="50" t="s">
        <v>891</v>
      </c>
      <c r="AA335" s="50"/>
      <c r="AB335" s="48" t="str">
        <f t="shared" si="12"/>
        <v>Unique</v>
      </c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</row>
    <row r="336" spans="1:50" ht="15">
      <c r="A336" s="39" t="str">
        <f t="shared" si="11"/>
        <v>5_1_060522_adW_p_pl.sp</v>
      </c>
      <c r="B336" s="57">
        <v>50.134410000000003</v>
      </c>
      <c r="C336" s="57">
        <v>5.98489</v>
      </c>
      <c r="D336" s="57">
        <v>5</v>
      </c>
      <c r="E336" s="58">
        <v>1</v>
      </c>
      <c r="F336" s="66">
        <v>290422</v>
      </c>
      <c r="G336" s="116" t="s">
        <v>346</v>
      </c>
      <c r="H336" s="57">
        <v>2022</v>
      </c>
      <c r="I336" s="42" t="e">
        <f t="array" aca="1" ref="I336" ca="1">_xludf.XLOOKUP(#REF!,'Feuille 16'!A:A,'Feuille 16'!B:B)</f>
        <v>#NAME?</v>
      </c>
      <c r="J336" s="60" t="s">
        <v>327</v>
      </c>
      <c r="K336" s="59" t="s">
        <v>347</v>
      </c>
      <c r="L336" s="60" t="s">
        <v>91</v>
      </c>
      <c r="M336" s="59" t="s">
        <v>147</v>
      </c>
      <c r="N336" s="58">
        <v>2</v>
      </c>
      <c r="O336" s="59"/>
      <c r="P336" s="50" t="s">
        <v>892</v>
      </c>
      <c r="Q336" s="50" t="s">
        <v>893</v>
      </c>
      <c r="R336" s="50" t="s">
        <v>147</v>
      </c>
      <c r="S336" s="50">
        <v>1</v>
      </c>
      <c r="T336" s="50">
        <v>1</v>
      </c>
      <c r="U336" s="50">
        <v>0</v>
      </c>
      <c r="V336" s="50">
        <v>0</v>
      </c>
      <c r="W336" s="50" t="s">
        <v>894</v>
      </c>
      <c r="X336" s="50">
        <v>120923</v>
      </c>
      <c r="Y336" s="16" t="s">
        <v>78</v>
      </c>
      <c r="Z336" s="2"/>
      <c r="AA336" s="2"/>
      <c r="AB336" s="48" t="str">
        <f t="shared" si="12"/>
        <v>Unique</v>
      </c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</row>
    <row r="337" spans="1:50" ht="15">
      <c r="A337" s="39" t="str">
        <f t="shared" si="11"/>
        <v>114_1_010922_Aes_p_fe.cu</v>
      </c>
      <c r="B337" s="177">
        <v>49.542140000000003</v>
      </c>
      <c r="C337" s="177">
        <v>5.969157</v>
      </c>
      <c r="D337" s="57">
        <v>114</v>
      </c>
      <c r="E337" s="58">
        <v>1</v>
      </c>
      <c r="F337" s="117">
        <v>260822</v>
      </c>
      <c r="G337" s="67" t="s">
        <v>354</v>
      </c>
      <c r="H337" s="57">
        <v>2022</v>
      </c>
      <c r="I337" s="126" t="e">
        <f t="array" aca="1" ref="I337" ca="1">_xludf.XLOOKUP(#REF!,'Feuille 16'!A:A,'Feuille 16'!B:B)</f>
        <v>#NAME?</v>
      </c>
      <c r="J337" s="60" t="s">
        <v>502</v>
      </c>
      <c r="K337" s="59" t="s">
        <v>503</v>
      </c>
      <c r="L337" s="60" t="s">
        <v>91</v>
      </c>
      <c r="M337" s="59" t="s">
        <v>390</v>
      </c>
      <c r="N337" s="58">
        <v>2</v>
      </c>
      <c r="O337" s="59"/>
      <c r="P337" s="80" t="s">
        <v>536</v>
      </c>
      <c r="Q337" s="50" t="s">
        <v>537</v>
      </c>
      <c r="R337" s="50" t="s">
        <v>147</v>
      </c>
      <c r="S337" s="50">
        <v>2</v>
      </c>
      <c r="T337" s="50">
        <v>0</v>
      </c>
      <c r="U337" s="50">
        <v>2</v>
      </c>
      <c r="V337" s="50">
        <v>0</v>
      </c>
      <c r="W337" s="2"/>
      <c r="X337" s="117">
        <v>120923</v>
      </c>
      <c r="Y337" s="2" t="s">
        <v>78</v>
      </c>
      <c r="Z337" s="50" t="s">
        <v>895</v>
      </c>
      <c r="AA337" s="50"/>
      <c r="AB337" s="48" t="str">
        <f t="shared" si="12"/>
        <v>Unique</v>
      </c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</row>
    <row r="338" spans="1:50" ht="15">
      <c r="A338" s="39" t="str">
        <f t="shared" si="11"/>
        <v>21_1_230822_aHa_p_fe.cu</v>
      </c>
      <c r="B338" s="179">
        <v>49.992064383550399</v>
      </c>
      <c r="C338" s="179">
        <v>5.9831865695795399</v>
      </c>
      <c r="D338" s="57">
        <v>21</v>
      </c>
      <c r="E338" s="58">
        <v>1</v>
      </c>
      <c r="F338" s="184">
        <v>160822</v>
      </c>
      <c r="G338" s="132">
        <v>230822</v>
      </c>
      <c r="H338" s="57">
        <v>2022</v>
      </c>
      <c r="I338" s="42" t="e">
        <f t="array" aca="1" ref="I338" ca="1">_xludf.XLOOKUP(#REF!,'Feuille 16'!A:A,'Feuille 16'!B:B)</f>
        <v>#NAME?</v>
      </c>
      <c r="J338" s="60" t="s">
        <v>318</v>
      </c>
      <c r="K338" s="59" t="s">
        <v>319</v>
      </c>
      <c r="L338" s="60" t="s">
        <v>91</v>
      </c>
      <c r="M338" s="59" t="s">
        <v>147</v>
      </c>
      <c r="N338" s="58">
        <v>1</v>
      </c>
      <c r="O338" s="59"/>
      <c r="P338" s="80" t="s">
        <v>536</v>
      </c>
      <c r="Q338" s="50" t="s">
        <v>537</v>
      </c>
      <c r="R338" s="50" t="s">
        <v>147</v>
      </c>
      <c r="S338" s="50">
        <v>1</v>
      </c>
      <c r="T338" s="50">
        <v>0</v>
      </c>
      <c r="U338" s="50">
        <v>1</v>
      </c>
      <c r="V338" s="50">
        <v>0</v>
      </c>
      <c r="W338" s="2"/>
      <c r="X338" s="117">
        <v>120923</v>
      </c>
      <c r="Y338" s="2" t="s">
        <v>78</v>
      </c>
      <c r="Z338" s="50" t="s">
        <v>896</v>
      </c>
      <c r="AA338" s="50"/>
      <c r="AB338" s="48" t="str">
        <f t="shared" si="12"/>
        <v>Unique</v>
      </c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</row>
    <row r="339" spans="1:50" ht="12.75">
      <c r="A339" s="39" t="str">
        <f t="shared" si="11"/>
        <v>52_1_240822_udA_p_fe.cu</v>
      </c>
      <c r="B339" s="175" t="s">
        <v>897</v>
      </c>
      <c r="C339" s="175" t="s">
        <v>898</v>
      </c>
      <c r="D339" s="57">
        <v>52</v>
      </c>
      <c r="E339" s="58">
        <v>1</v>
      </c>
      <c r="F339" s="117">
        <v>170822</v>
      </c>
      <c r="G339" s="58">
        <v>240822</v>
      </c>
      <c r="H339" s="57">
        <v>2022</v>
      </c>
      <c r="I339" s="42" t="e">
        <f t="array" aca="1" ref="I339" ca="1">_xludf.XLOOKUP(#REF!,'Feuille 16'!A:A,'Feuille 16'!B:B)</f>
        <v>#NAME?</v>
      </c>
      <c r="J339" s="60" t="s">
        <v>210</v>
      </c>
      <c r="K339" s="59" t="s">
        <v>211</v>
      </c>
      <c r="L339" s="60" t="s">
        <v>91</v>
      </c>
      <c r="M339" s="59" t="s">
        <v>899</v>
      </c>
      <c r="N339" s="58">
        <v>5</v>
      </c>
      <c r="O339" s="59"/>
      <c r="P339" s="80" t="s">
        <v>536</v>
      </c>
      <c r="Q339" s="50" t="s">
        <v>537</v>
      </c>
      <c r="R339" s="50" t="s">
        <v>147</v>
      </c>
      <c r="S339" s="50">
        <v>2</v>
      </c>
      <c r="T339" s="50">
        <v>0</v>
      </c>
      <c r="U339" s="50">
        <v>2</v>
      </c>
      <c r="V339" s="50">
        <v>0</v>
      </c>
      <c r="W339" s="2"/>
      <c r="X339" s="117">
        <v>120923</v>
      </c>
      <c r="Y339" s="2" t="s">
        <v>78</v>
      </c>
      <c r="Z339" s="50" t="s">
        <v>900</v>
      </c>
      <c r="AA339" s="50"/>
      <c r="AB339" s="48" t="str">
        <f t="shared" si="12"/>
        <v>Unique</v>
      </c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</row>
    <row r="340" spans="1:50" ht="12.75">
      <c r="A340" s="39" t="str">
        <f t="shared" si="11"/>
        <v>52_1_240822_udA_p_sy.pi</v>
      </c>
      <c r="B340" s="59" t="s">
        <v>897</v>
      </c>
      <c r="C340" s="59" t="s">
        <v>898</v>
      </c>
      <c r="D340" s="57">
        <v>52</v>
      </c>
      <c r="E340" s="58">
        <v>1</v>
      </c>
      <c r="F340" s="57">
        <v>170822</v>
      </c>
      <c r="G340" s="58">
        <v>240822</v>
      </c>
      <c r="H340" s="57">
        <v>2022</v>
      </c>
      <c r="I340" s="42" t="e">
        <f t="array" aca="1" ref="I340" ca="1">_xludf.XLOOKUP(#REF!,'Feuille 16'!A:A,'Feuille 16'!B:B)</f>
        <v>#NAME?</v>
      </c>
      <c r="J340" s="60" t="s">
        <v>210</v>
      </c>
      <c r="K340" s="59" t="s">
        <v>211</v>
      </c>
      <c r="L340" s="60" t="s">
        <v>91</v>
      </c>
      <c r="M340" s="59" t="s">
        <v>899</v>
      </c>
      <c r="N340" s="58">
        <v>5</v>
      </c>
      <c r="O340" s="59"/>
      <c r="P340" s="54" t="s">
        <v>176</v>
      </c>
      <c r="Q340" s="47" t="s">
        <v>177</v>
      </c>
      <c r="R340" s="50" t="s">
        <v>147</v>
      </c>
      <c r="S340" s="50">
        <v>1</v>
      </c>
      <c r="T340" s="50">
        <v>1</v>
      </c>
      <c r="U340" s="50">
        <v>0</v>
      </c>
      <c r="V340" s="50">
        <v>0</v>
      </c>
      <c r="W340" s="2"/>
      <c r="X340" s="117">
        <v>120923</v>
      </c>
      <c r="Y340" s="2" t="s">
        <v>78</v>
      </c>
      <c r="Z340" s="50" t="s">
        <v>901</v>
      </c>
      <c r="AA340" s="50"/>
      <c r="AB340" s="48" t="str">
        <f t="shared" si="12"/>
        <v>Unique</v>
      </c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</row>
    <row r="341" spans="1:50" ht="12.75">
      <c r="A341" s="39" t="str">
        <f t="shared" si="11"/>
        <v>52_1_240822_udA_p_er.te</v>
      </c>
      <c r="B341" s="59" t="s">
        <v>897</v>
      </c>
      <c r="C341" s="59" t="s">
        <v>898</v>
      </c>
      <c r="D341" s="57">
        <v>52</v>
      </c>
      <c r="E341" s="58">
        <v>1</v>
      </c>
      <c r="F341" s="57">
        <v>170822</v>
      </c>
      <c r="G341" s="58">
        <v>240822</v>
      </c>
      <c r="H341" s="57">
        <v>2022</v>
      </c>
      <c r="I341" s="42" t="e">
        <f t="array" aca="1" ref="I341" ca="1">_xludf.XLOOKUP(#REF!,'Feuille 16'!A:A,'Feuille 16'!B:B)</f>
        <v>#NAME?</v>
      </c>
      <c r="J341" s="60" t="s">
        <v>210</v>
      </c>
      <c r="K341" s="59" t="s">
        <v>211</v>
      </c>
      <c r="L341" s="60" t="s">
        <v>91</v>
      </c>
      <c r="M341" s="59" t="s">
        <v>899</v>
      </c>
      <c r="N341" s="58">
        <v>5</v>
      </c>
      <c r="O341" s="59"/>
      <c r="P341" s="178" t="s">
        <v>521</v>
      </c>
      <c r="Q341" s="16" t="s">
        <v>522</v>
      </c>
      <c r="R341" s="50" t="s">
        <v>147</v>
      </c>
      <c r="S341" s="50">
        <v>2</v>
      </c>
      <c r="T341" s="50">
        <v>0</v>
      </c>
      <c r="U341" s="50">
        <v>2</v>
      </c>
      <c r="V341" s="50">
        <v>0</v>
      </c>
      <c r="W341" s="2"/>
      <c r="X341" s="117">
        <v>120923</v>
      </c>
      <c r="Y341" s="2" t="s">
        <v>78</v>
      </c>
      <c r="Z341" s="50" t="s">
        <v>902</v>
      </c>
      <c r="AA341" s="50"/>
      <c r="AB341" s="48" t="str">
        <f t="shared" si="12"/>
        <v>Unique</v>
      </c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</row>
    <row r="342" spans="1:50" ht="15">
      <c r="A342" s="39" t="str">
        <f t="shared" si="11"/>
        <v>86_1_150922_Koe_p_fe.cu</v>
      </c>
      <c r="B342" s="185" t="s">
        <v>243</v>
      </c>
      <c r="C342" s="185" t="s">
        <v>244</v>
      </c>
      <c r="D342" s="57">
        <v>86</v>
      </c>
      <c r="E342" s="58">
        <v>1</v>
      </c>
      <c r="F342" s="183" t="s">
        <v>383</v>
      </c>
      <c r="G342" s="132">
        <v>150922</v>
      </c>
      <c r="H342" s="57">
        <v>2022</v>
      </c>
      <c r="I342" s="42" t="e">
        <f t="array" aca="1" ref="I342" ca="1">_xludf.XLOOKUP(#REF!,'Feuille 16'!A:A,'Feuille 16'!B:B)</f>
        <v>#NAME?</v>
      </c>
      <c r="J342" s="60" t="s">
        <v>245</v>
      </c>
      <c r="K342" s="59" t="s">
        <v>246</v>
      </c>
      <c r="L342" s="60" t="s">
        <v>91</v>
      </c>
      <c r="M342" s="59" t="s">
        <v>147</v>
      </c>
      <c r="N342" s="58">
        <v>1</v>
      </c>
      <c r="O342" s="186" t="s">
        <v>903</v>
      </c>
      <c r="P342" s="80" t="s">
        <v>536</v>
      </c>
      <c r="Q342" s="50" t="s">
        <v>537</v>
      </c>
      <c r="R342" s="50" t="s">
        <v>147</v>
      </c>
      <c r="S342" s="50">
        <v>1</v>
      </c>
      <c r="T342" s="50">
        <v>0</v>
      </c>
      <c r="U342" s="50">
        <v>1</v>
      </c>
      <c r="V342" s="50">
        <v>0</v>
      </c>
      <c r="W342" s="2"/>
      <c r="X342" s="117">
        <v>120923</v>
      </c>
      <c r="Y342" s="2" t="s">
        <v>78</v>
      </c>
      <c r="Z342" s="50" t="s">
        <v>904</v>
      </c>
      <c r="AA342" s="50"/>
      <c r="AB342" s="48" t="str">
        <f t="shared" si="12"/>
        <v>Unique</v>
      </c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</row>
    <row r="343" spans="1:50" ht="12.75">
      <c r="A343" s="39" t="str">
        <f t="shared" si="11"/>
        <v>12_1_070922_Kal_p_fe.cu</v>
      </c>
      <c r="B343" s="187" t="s">
        <v>359</v>
      </c>
      <c r="C343" s="187" t="s">
        <v>360</v>
      </c>
      <c r="D343" s="57">
        <v>12</v>
      </c>
      <c r="E343" s="58">
        <v>1</v>
      </c>
      <c r="F343" s="117">
        <v>300822</v>
      </c>
      <c r="G343" s="67" t="s">
        <v>413</v>
      </c>
      <c r="H343" s="57">
        <v>2022</v>
      </c>
      <c r="I343" s="42" t="e">
        <f t="array" aca="1" ref="I343" ca="1">_xludf.XLOOKUP(#REF!,'Feuille 16'!A:A,'Feuille 16'!B:B)</f>
        <v>#NAME?</v>
      </c>
      <c r="J343" s="60" t="s">
        <v>174</v>
      </c>
      <c r="K343" s="59" t="s">
        <v>175</v>
      </c>
      <c r="L343" s="60" t="s">
        <v>91</v>
      </c>
      <c r="M343" s="59" t="s">
        <v>168</v>
      </c>
      <c r="N343" s="58">
        <v>7</v>
      </c>
      <c r="O343" s="59"/>
      <c r="P343" s="80" t="s">
        <v>536</v>
      </c>
      <c r="Q343" s="50" t="s">
        <v>537</v>
      </c>
      <c r="R343" s="50" t="s">
        <v>147</v>
      </c>
      <c r="S343" s="50">
        <v>3</v>
      </c>
      <c r="T343" s="50">
        <v>0</v>
      </c>
      <c r="U343" s="50">
        <v>3</v>
      </c>
      <c r="V343" s="50">
        <v>0</v>
      </c>
      <c r="W343" s="2"/>
      <c r="X343" s="89" t="s">
        <v>361</v>
      </c>
      <c r="Y343" s="2" t="s">
        <v>78</v>
      </c>
      <c r="Z343" s="50" t="s">
        <v>905</v>
      </c>
      <c r="AA343" s="50"/>
      <c r="AB343" s="48" t="str">
        <f t="shared" si="12"/>
        <v>Unique</v>
      </c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</row>
    <row r="344" spans="1:50" ht="12.75">
      <c r="A344" s="39" t="str">
        <f t="shared" si="11"/>
        <v>12_1_070922_Kal_p_er.te</v>
      </c>
      <c r="B344" s="59" t="s">
        <v>359</v>
      </c>
      <c r="C344" s="59" t="s">
        <v>360</v>
      </c>
      <c r="D344" s="57">
        <v>12</v>
      </c>
      <c r="E344" s="58">
        <v>1</v>
      </c>
      <c r="F344" s="117">
        <v>300822</v>
      </c>
      <c r="G344" s="67" t="s">
        <v>413</v>
      </c>
      <c r="H344" s="57">
        <v>2022</v>
      </c>
      <c r="I344" s="42" t="e">
        <f t="array" aca="1" ref="I344" ca="1">_xludf.XLOOKUP(#REF!,'Feuille 16'!A:A,'Feuille 16'!B:B)</f>
        <v>#NAME?</v>
      </c>
      <c r="J344" s="60" t="s">
        <v>174</v>
      </c>
      <c r="K344" s="59" t="s">
        <v>175</v>
      </c>
      <c r="L344" s="60" t="s">
        <v>91</v>
      </c>
      <c r="M344" s="59" t="s">
        <v>168</v>
      </c>
      <c r="N344" s="58">
        <v>7</v>
      </c>
      <c r="O344" s="59"/>
      <c r="P344" s="178" t="s">
        <v>521</v>
      </c>
      <c r="Q344" s="16" t="s">
        <v>522</v>
      </c>
      <c r="R344" s="50" t="s">
        <v>147</v>
      </c>
      <c r="S344" s="50">
        <v>3</v>
      </c>
      <c r="T344" s="50">
        <v>3</v>
      </c>
      <c r="U344" s="50">
        <v>0</v>
      </c>
      <c r="V344" s="50">
        <v>0</v>
      </c>
      <c r="W344" s="2"/>
      <c r="X344" s="89" t="s">
        <v>361</v>
      </c>
      <c r="Y344" s="2" t="s">
        <v>78</v>
      </c>
      <c r="Z344" s="50" t="s">
        <v>906</v>
      </c>
      <c r="AA344" s="50"/>
      <c r="AB344" s="48" t="str">
        <f t="shared" si="12"/>
        <v>Unique</v>
      </c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</row>
    <row r="345" spans="1:50" ht="12.75">
      <c r="A345" s="39" t="str">
        <f t="shared" si="11"/>
        <v>12_1_070922_Kal_p_sy.ri</v>
      </c>
      <c r="B345" s="59" t="s">
        <v>359</v>
      </c>
      <c r="C345" s="59" t="s">
        <v>360</v>
      </c>
      <c r="D345" s="57">
        <v>12</v>
      </c>
      <c r="E345" s="58">
        <v>1</v>
      </c>
      <c r="F345" s="117">
        <v>300822</v>
      </c>
      <c r="G345" s="67" t="s">
        <v>413</v>
      </c>
      <c r="H345" s="57">
        <v>2022</v>
      </c>
      <c r="I345" s="42" t="e">
        <f t="array" aca="1" ref="I345" ca="1">_xludf.XLOOKUP(#REF!,'Feuille 16'!A:A,'Feuille 16'!B:B)</f>
        <v>#NAME?</v>
      </c>
      <c r="J345" s="60" t="s">
        <v>174</v>
      </c>
      <c r="K345" s="59" t="s">
        <v>175</v>
      </c>
      <c r="L345" s="60" t="s">
        <v>91</v>
      </c>
      <c r="M345" s="59" t="s">
        <v>168</v>
      </c>
      <c r="N345" s="58">
        <v>7</v>
      </c>
      <c r="O345" s="59"/>
      <c r="P345" s="50" t="s">
        <v>888</v>
      </c>
      <c r="Q345" s="50" t="s">
        <v>889</v>
      </c>
      <c r="R345" s="50" t="s">
        <v>147</v>
      </c>
      <c r="S345" s="50">
        <v>1</v>
      </c>
      <c r="T345" s="50">
        <v>0</v>
      </c>
      <c r="U345" s="50">
        <v>1</v>
      </c>
      <c r="V345" s="50">
        <v>0</v>
      </c>
      <c r="W345" s="2"/>
      <c r="X345" s="89" t="s">
        <v>361</v>
      </c>
      <c r="Y345" s="2" t="s">
        <v>78</v>
      </c>
      <c r="Z345" s="50" t="s">
        <v>907</v>
      </c>
      <c r="AA345" s="2"/>
      <c r="AB345" s="48" t="str">
        <f t="shared" si="12"/>
        <v>Unique</v>
      </c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</row>
    <row r="346" spans="1:50" ht="15">
      <c r="A346" s="39" t="str">
        <f t="shared" si="11"/>
        <v>113_1_080722_Wei_p_sp.sc</v>
      </c>
      <c r="B346" s="122" t="s">
        <v>908</v>
      </c>
      <c r="C346" s="122" t="s">
        <v>909</v>
      </c>
      <c r="D346" s="57">
        <v>113</v>
      </c>
      <c r="E346" s="58">
        <v>1</v>
      </c>
      <c r="F346" s="57">
        <v>280622</v>
      </c>
      <c r="G346" s="67" t="s">
        <v>422</v>
      </c>
      <c r="H346" s="57">
        <v>2022</v>
      </c>
      <c r="I346" s="42" t="e">
        <f t="array" aca="1" ref="I346" ca="1">_xludf.XLOOKUP(#REF!,'Feuille 16'!A:A,'Feuille 16'!B:B)</f>
        <v>#NAME?</v>
      </c>
      <c r="J346" s="60" t="s">
        <v>910</v>
      </c>
      <c r="K346" s="59" t="s">
        <v>911</v>
      </c>
      <c r="L346" s="60" t="s">
        <v>91</v>
      </c>
      <c r="M346" s="59" t="s">
        <v>147</v>
      </c>
      <c r="N346" s="58">
        <v>1</v>
      </c>
      <c r="O346" s="59"/>
      <c r="P346" s="80" t="s">
        <v>509</v>
      </c>
      <c r="Q346" s="47" t="s">
        <v>510</v>
      </c>
      <c r="R346" s="50" t="s">
        <v>147</v>
      </c>
      <c r="S346" s="50">
        <v>1</v>
      </c>
      <c r="T346" s="50">
        <v>0</v>
      </c>
      <c r="U346" s="50">
        <v>1</v>
      </c>
      <c r="V346" s="50">
        <v>0</v>
      </c>
      <c r="W346" s="50" t="s">
        <v>912</v>
      </c>
      <c r="X346" s="89" t="s">
        <v>361</v>
      </c>
      <c r="Y346" s="2" t="s">
        <v>78</v>
      </c>
      <c r="Z346" s="50" t="s">
        <v>913</v>
      </c>
      <c r="AA346" s="50"/>
      <c r="AB346" s="48" t="str">
        <f t="shared" si="12"/>
        <v>Unique</v>
      </c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</row>
    <row r="347" spans="1:50" ht="15">
      <c r="A347" s="39" t="str">
        <f t="shared" si="11"/>
        <v>41_1_240822_Der_p_pi.no</v>
      </c>
      <c r="B347" s="57">
        <v>49.841729999999998</v>
      </c>
      <c r="C347" s="57">
        <v>5.7905800000000003</v>
      </c>
      <c r="D347" s="57">
        <v>41</v>
      </c>
      <c r="E347" s="58">
        <v>1</v>
      </c>
      <c r="F347" s="57">
        <v>170822</v>
      </c>
      <c r="G347" s="58">
        <v>240822</v>
      </c>
      <c r="H347" s="57">
        <v>2022</v>
      </c>
      <c r="I347" s="42" t="e">
        <f t="array" aca="1" ref="I347" ca="1">_xludf.XLOOKUP(#REF!,'Feuille 16'!A:A,'Feuille 16'!B:B)</f>
        <v>#NAME?</v>
      </c>
      <c r="J347" s="60" t="s">
        <v>914</v>
      </c>
      <c r="K347" s="59" t="s">
        <v>915</v>
      </c>
      <c r="L347" s="60" t="s">
        <v>91</v>
      </c>
      <c r="M347" s="59" t="s">
        <v>168</v>
      </c>
      <c r="N347" s="58">
        <v>1</v>
      </c>
      <c r="O347" s="59"/>
      <c r="P347" s="120" t="s">
        <v>916</v>
      </c>
      <c r="Q347" s="50" t="s">
        <v>917</v>
      </c>
      <c r="R347" s="50" t="s">
        <v>147</v>
      </c>
      <c r="S347" s="50">
        <v>1</v>
      </c>
      <c r="T347" s="50">
        <v>1</v>
      </c>
      <c r="U347" s="50">
        <v>0</v>
      </c>
      <c r="V347" s="50">
        <v>0</v>
      </c>
      <c r="W347" s="2"/>
      <c r="X347" s="89" t="s">
        <v>361</v>
      </c>
      <c r="Y347" s="2" t="s">
        <v>78</v>
      </c>
      <c r="Z347" s="2"/>
      <c r="AA347" s="2"/>
      <c r="AB347" s="48" t="str">
        <f t="shared" si="12"/>
        <v>Unique</v>
      </c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</row>
    <row r="348" spans="1:50" ht="12.75">
      <c r="A348" s="39" t="str">
        <f t="shared" si="11"/>
        <v>42_1_210622_Och_p_sy.ri</v>
      </c>
      <c r="B348" s="59" t="s">
        <v>918</v>
      </c>
      <c r="C348" s="59" t="s">
        <v>919</v>
      </c>
      <c r="D348" s="57">
        <v>42</v>
      </c>
      <c r="E348" s="58">
        <v>1</v>
      </c>
      <c r="F348" s="59"/>
      <c r="G348" s="58">
        <v>210622</v>
      </c>
      <c r="H348" s="57">
        <v>2022</v>
      </c>
      <c r="I348" s="42" t="e">
        <f t="array" aca="1" ref="I348" ca="1">_xludf.XLOOKUP(#REF!,'Feuille 16'!A:A,'Feuille 16'!B:B)</f>
        <v>#NAME?</v>
      </c>
      <c r="J348" s="60" t="s">
        <v>102</v>
      </c>
      <c r="K348" s="59" t="s">
        <v>103</v>
      </c>
      <c r="L348" s="60" t="s">
        <v>91</v>
      </c>
      <c r="M348" s="59" t="s">
        <v>390</v>
      </c>
      <c r="N348" s="58">
        <v>6</v>
      </c>
      <c r="O348" s="59"/>
      <c r="P348" s="50" t="s">
        <v>888</v>
      </c>
      <c r="Q348" s="50" t="s">
        <v>889</v>
      </c>
      <c r="R348" s="50" t="s">
        <v>147</v>
      </c>
      <c r="S348" s="50">
        <v>5</v>
      </c>
      <c r="T348" s="50">
        <v>4</v>
      </c>
      <c r="U348" s="50">
        <v>1</v>
      </c>
      <c r="V348" s="50">
        <v>0</v>
      </c>
      <c r="W348" s="2"/>
      <c r="X348" s="89" t="s">
        <v>361</v>
      </c>
      <c r="Y348" s="2" t="s">
        <v>78</v>
      </c>
      <c r="Z348" s="50" t="s">
        <v>920</v>
      </c>
      <c r="AA348" s="2"/>
      <c r="AB348" s="48" t="str">
        <f t="shared" si="12"/>
        <v>Unique</v>
      </c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</row>
    <row r="349" spans="1:50" ht="15">
      <c r="A349" s="39" t="str">
        <f t="shared" si="11"/>
        <v>42_1_210622_Och_p_eu.la</v>
      </c>
      <c r="B349" s="59" t="s">
        <v>918</v>
      </c>
      <c r="C349" s="59" t="s">
        <v>919</v>
      </c>
      <c r="D349" s="57">
        <v>42</v>
      </c>
      <c r="E349" s="58">
        <v>1</v>
      </c>
      <c r="F349" s="59"/>
      <c r="G349" s="58">
        <v>210622</v>
      </c>
      <c r="H349" s="57">
        <v>2022</v>
      </c>
      <c r="I349" s="42" t="e">
        <f t="array" aca="1" ref="I349" ca="1">_xludf.XLOOKUP(#REF!,'Feuille 16'!A:A,'Feuille 16'!B:B)</f>
        <v>#NAME?</v>
      </c>
      <c r="J349" s="60" t="s">
        <v>102</v>
      </c>
      <c r="K349" s="59" t="s">
        <v>103</v>
      </c>
      <c r="L349" s="60" t="s">
        <v>91</v>
      </c>
      <c r="M349" s="59" t="s">
        <v>390</v>
      </c>
      <c r="N349" s="58">
        <v>6</v>
      </c>
      <c r="O349" s="59"/>
      <c r="P349" s="120" t="s">
        <v>583</v>
      </c>
      <c r="Q349" s="50" t="s">
        <v>822</v>
      </c>
      <c r="R349" s="50" t="s">
        <v>147</v>
      </c>
      <c r="S349" s="50">
        <v>1</v>
      </c>
      <c r="T349" s="50">
        <v>1</v>
      </c>
      <c r="U349" s="50">
        <v>0</v>
      </c>
      <c r="V349" s="50">
        <v>0</v>
      </c>
      <c r="W349" s="2"/>
      <c r="X349" s="89" t="s">
        <v>361</v>
      </c>
      <c r="Y349" s="2" t="s">
        <v>78</v>
      </c>
      <c r="Z349" s="50" t="s">
        <v>921</v>
      </c>
      <c r="AA349" s="2"/>
      <c r="AB349" s="48" t="str">
        <f t="shared" si="12"/>
        <v>Unique</v>
      </c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</row>
    <row r="350" spans="1:50" ht="12.75">
      <c r="A350" s="39" t="str">
        <f t="shared" si="11"/>
        <v>12_1_220622_Kal_p_fe.cu</v>
      </c>
      <c r="B350" s="59" t="s">
        <v>359</v>
      </c>
      <c r="C350" s="59" t="s">
        <v>360</v>
      </c>
      <c r="D350" s="57">
        <v>12</v>
      </c>
      <c r="E350" s="58">
        <v>1</v>
      </c>
      <c r="F350" s="59" t="s">
        <v>213</v>
      </c>
      <c r="G350" s="58">
        <v>220622</v>
      </c>
      <c r="H350" s="57">
        <v>2022</v>
      </c>
      <c r="I350" s="42" t="e">
        <f t="array" aca="1" ref="I350" ca="1">_xludf.XLOOKUP(#REF!,'Feuille 16'!A:A,'Feuille 16'!B:B)</f>
        <v>#NAME?</v>
      </c>
      <c r="J350" s="60" t="s">
        <v>174</v>
      </c>
      <c r="K350" s="59" t="s">
        <v>175</v>
      </c>
      <c r="L350" s="60" t="s">
        <v>91</v>
      </c>
      <c r="M350" s="59" t="s">
        <v>168</v>
      </c>
      <c r="N350" s="58">
        <v>15</v>
      </c>
      <c r="O350" s="59"/>
      <c r="P350" s="80" t="s">
        <v>536</v>
      </c>
      <c r="Q350" s="50" t="s">
        <v>537</v>
      </c>
      <c r="R350" s="50" t="s">
        <v>147</v>
      </c>
      <c r="S350" s="50">
        <v>5</v>
      </c>
      <c r="T350" s="50">
        <v>0</v>
      </c>
      <c r="U350" s="50">
        <v>5</v>
      </c>
      <c r="V350" s="50">
        <v>0</v>
      </c>
      <c r="W350" s="2"/>
      <c r="X350" s="89" t="s">
        <v>361</v>
      </c>
      <c r="Y350" s="2" t="s">
        <v>78</v>
      </c>
      <c r="Z350" s="50" t="s">
        <v>922</v>
      </c>
      <c r="AA350" s="50"/>
      <c r="AB350" s="48" t="str">
        <f t="shared" si="12"/>
        <v>Unique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</row>
    <row r="351" spans="1:50" ht="15">
      <c r="A351" s="39" t="str">
        <f t="shared" si="11"/>
        <v>12_1_220622_Kal_p_ch.ve</v>
      </c>
      <c r="B351" s="59" t="s">
        <v>359</v>
      </c>
      <c r="C351" s="59" t="s">
        <v>360</v>
      </c>
      <c r="D351" s="57">
        <v>12</v>
      </c>
      <c r="E351" s="58">
        <v>1</v>
      </c>
      <c r="F351" s="59" t="s">
        <v>213</v>
      </c>
      <c r="G351" s="58">
        <v>220622</v>
      </c>
      <c r="H351" s="57">
        <v>2022</v>
      </c>
      <c r="I351" s="42" t="e">
        <f t="array" aca="1" ref="I351" ca="1">_xludf.XLOOKUP(#REF!,'Feuille 16'!A:A,'Feuille 16'!B:B)</f>
        <v>#NAME?</v>
      </c>
      <c r="J351" s="60" t="s">
        <v>174</v>
      </c>
      <c r="K351" s="59" t="s">
        <v>175</v>
      </c>
      <c r="L351" s="60" t="s">
        <v>91</v>
      </c>
      <c r="M351" s="59" t="s">
        <v>168</v>
      </c>
      <c r="N351" s="58">
        <v>15</v>
      </c>
      <c r="O351" s="59"/>
      <c r="P351" s="120" t="s">
        <v>923</v>
      </c>
      <c r="Q351" s="50" t="s">
        <v>873</v>
      </c>
      <c r="R351" s="50" t="s">
        <v>147</v>
      </c>
      <c r="S351" s="50">
        <v>1</v>
      </c>
      <c r="T351" s="50">
        <v>1</v>
      </c>
      <c r="U351" s="50">
        <v>0</v>
      </c>
      <c r="V351" s="50">
        <v>0</v>
      </c>
      <c r="W351" s="2"/>
      <c r="X351" s="89" t="s">
        <v>361</v>
      </c>
      <c r="Y351" s="2" t="s">
        <v>78</v>
      </c>
      <c r="Z351" s="50" t="s">
        <v>924</v>
      </c>
      <c r="AA351" s="50"/>
      <c r="AB351" s="48" t="str">
        <f t="shared" si="12"/>
        <v>Unique</v>
      </c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</row>
    <row r="352" spans="1:50" ht="15">
      <c r="A352" s="39" t="str">
        <f t="shared" si="11"/>
        <v>12_1_220622_Kal_p_ch.ca</v>
      </c>
      <c r="B352" s="187" t="s">
        <v>359</v>
      </c>
      <c r="C352" s="187" t="s">
        <v>360</v>
      </c>
      <c r="D352" s="57">
        <v>12</v>
      </c>
      <c r="E352" s="58">
        <v>1</v>
      </c>
      <c r="F352" s="2" t="s">
        <v>213</v>
      </c>
      <c r="G352" s="58">
        <v>220622</v>
      </c>
      <c r="H352" s="57">
        <v>2022</v>
      </c>
      <c r="I352" s="42" t="e">
        <f t="array" aca="1" ref="I352" ca="1">_xludf.XLOOKUP(#REF!,'Feuille 16'!A:A,'Feuille 16'!B:B)</f>
        <v>#NAME?</v>
      </c>
      <c r="J352" s="60" t="s">
        <v>174</v>
      </c>
      <c r="K352" s="59" t="s">
        <v>175</v>
      </c>
      <c r="L352" s="60" t="s">
        <v>91</v>
      </c>
      <c r="M352" s="59" t="s">
        <v>168</v>
      </c>
      <c r="N352" s="58">
        <v>15</v>
      </c>
      <c r="O352" s="59"/>
      <c r="P352" s="120" t="s">
        <v>925</v>
      </c>
      <c r="Q352" s="50" t="s">
        <v>926</v>
      </c>
      <c r="R352" s="50" t="s">
        <v>147</v>
      </c>
      <c r="S352" s="50">
        <v>1</v>
      </c>
      <c r="T352" s="50">
        <v>0</v>
      </c>
      <c r="U352" s="50">
        <v>1</v>
      </c>
      <c r="V352" s="50">
        <v>0</v>
      </c>
      <c r="W352" s="2"/>
      <c r="X352" s="89" t="s">
        <v>361</v>
      </c>
      <c r="Y352" s="2" t="s">
        <v>78</v>
      </c>
      <c r="Z352" s="50" t="s">
        <v>927</v>
      </c>
      <c r="AA352" s="50"/>
      <c r="AB352" s="48" t="str">
        <f t="shared" si="12"/>
        <v>Unique</v>
      </c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</row>
    <row r="353" spans="1:50" ht="15">
      <c r="A353" s="39" t="str">
        <f t="shared" si="11"/>
        <v>12_1_220622_Kal_p_eu.la</v>
      </c>
      <c r="B353" s="187" t="s">
        <v>359</v>
      </c>
      <c r="C353" s="187" t="s">
        <v>360</v>
      </c>
      <c r="D353" s="57">
        <v>12</v>
      </c>
      <c r="E353" s="58">
        <v>1</v>
      </c>
      <c r="F353" s="2" t="s">
        <v>213</v>
      </c>
      <c r="G353" s="58">
        <v>220622</v>
      </c>
      <c r="H353" s="57">
        <v>2022</v>
      </c>
      <c r="I353" s="42" t="e">
        <f t="array" aca="1" ref="I353" ca="1">_xludf.XLOOKUP(#REF!,'Feuille 16'!A:A,'Feuille 16'!B:B)</f>
        <v>#NAME?</v>
      </c>
      <c r="J353" s="60" t="s">
        <v>174</v>
      </c>
      <c r="K353" s="59" t="s">
        <v>175</v>
      </c>
      <c r="L353" s="60" t="s">
        <v>91</v>
      </c>
      <c r="M353" s="59" t="s">
        <v>168</v>
      </c>
      <c r="N353" s="58">
        <v>15</v>
      </c>
      <c r="O353" s="59"/>
      <c r="P353" s="120" t="s">
        <v>583</v>
      </c>
      <c r="Q353" s="50" t="s">
        <v>822</v>
      </c>
      <c r="R353" s="50" t="s">
        <v>147</v>
      </c>
      <c r="S353" s="50">
        <v>2</v>
      </c>
      <c r="T353" s="50">
        <v>0</v>
      </c>
      <c r="U353" s="50">
        <v>2</v>
      </c>
      <c r="V353" s="50">
        <v>0</v>
      </c>
      <c r="W353" s="2"/>
      <c r="X353" s="89" t="s">
        <v>361</v>
      </c>
      <c r="Y353" s="2" t="s">
        <v>78</v>
      </c>
      <c r="Z353" s="50" t="s">
        <v>928</v>
      </c>
      <c r="AA353" s="2"/>
      <c r="AB353" s="48" t="str">
        <f t="shared" si="12"/>
        <v>Unique</v>
      </c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</row>
    <row r="354" spans="1:50" ht="12.75">
      <c r="A354" s="39" t="str">
        <f t="shared" si="11"/>
        <v>12_1_220622_Kal_p_sy.ri</v>
      </c>
      <c r="B354" s="59" t="s">
        <v>359</v>
      </c>
      <c r="C354" s="59" t="s">
        <v>360</v>
      </c>
      <c r="D354" s="57">
        <v>12</v>
      </c>
      <c r="E354" s="58">
        <v>1</v>
      </c>
      <c r="F354" s="59" t="s">
        <v>213</v>
      </c>
      <c r="G354" s="58">
        <v>220622</v>
      </c>
      <c r="H354" s="57">
        <v>2022</v>
      </c>
      <c r="I354" s="42" t="e">
        <f t="array" aca="1" ref="I354" ca="1">_xludf.XLOOKUP(#REF!,'Feuille 16'!A:A,'Feuille 16'!B:B)</f>
        <v>#NAME?</v>
      </c>
      <c r="J354" s="60" t="s">
        <v>174</v>
      </c>
      <c r="K354" s="59" t="s">
        <v>175</v>
      </c>
      <c r="L354" s="60" t="s">
        <v>91</v>
      </c>
      <c r="M354" s="59" t="s">
        <v>168</v>
      </c>
      <c r="N354" s="58">
        <v>15</v>
      </c>
      <c r="O354" s="59"/>
      <c r="P354" s="50" t="s">
        <v>888</v>
      </c>
      <c r="Q354" s="50" t="s">
        <v>889</v>
      </c>
      <c r="R354" s="50" t="s">
        <v>147</v>
      </c>
      <c r="S354" s="50">
        <v>3</v>
      </c>
      <c r="T354" s="50">
        <v>2</v>
      </c>
      <c r="U354" s="50">
        <v>1</v>
      </c>
      <c r="V354" s="50">
        <v>0</v>
      </c>
      <c r="W354" s="2"/>
      <c r="X354" s="89" t="s">
        <v>361</v>
      </c>
      <c r="Y354" s="2" t="s">
        <v>78</v>
      </c>
      <c r="Z354" s="50" t="s">
        <v>929</v>
      </c>
      <c r="AA354" s="2"/>
      <c r="AB354" s="48" t="str">
        <f t="shared" si="12"/>
        <v>Unique</v>
      </c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</row>
    <row r="355" spans="1:50" ht="15">
      <c r="A355" s="39" t="str">
        <f t="shared" si="11"/>
        <v>119_1_210422_Bue_p_xa.ci</v>
      </c>
      <c r="B355" s="57">
        <v>49.537224080000001</v>
      </c>
      <c r="C355" s="57">
        <v>6.3423946869999996</v>
      </c>
      <c r="D355" s="57">
        <v>119</v>
      </c>
      <c r="E355" s="58">
        <v>1</v>
      </c>
      <c r="F355" s="119" t="s">
        <v>213</v>
      </c>
      <c r="G355" s="58">
        <v>210422</v>
      </c>
      <c r="H355" s="57">
        <v>2022</v>
      </c>
      <c r="I355" s="42" t="e">
        <f t="array" aca="1" ref="I355" ca="1">_xludf.XLOOKUP(#REF!,'Feuille 16'!A:A,'Feuille 16'!B:B)</f>
        <v>#NAME?</v>
      </c>
      <c r="J355" s="60" t="s">
        <v>930</v>
      </c>
      <c r="K355" s="59" t="s">
        <v>931</v>
      </c>
      <c r="L355" s="60" t="s">
        <v>91</v>
      </c>
      <c r="M355" s="59" t="s">
        <v>147</v>
      </c>
      <c r="N355" s="58">
        <v>2</v>
      </c>
      <c r="O355" s="59"/>
      <c r="P355" s="120" t="s">
        <v>932</v>
      </c>
      <c r="Q355" s="50" t="s">
        <v>933</v>
      </c>
      <c r="R355" s="50" t="s">
        <v>147</v>
      </c>
      <c r="S355" s="50">
        <v>2</v>
      </c>
      <c r="T355" s="50">
        <v>2</v>
      </c>
      <c r="U355" s="50">
        <v>0</v>
      </c>
      <c r="V355" s="50">
        <v>0</v>
      </c>
      <c r="W355" s="50" t="s">
        <v>660</v>
      </c>
      <c r="X355" s="89" t="s">
        <v>361</v>
      </c>
      <c r="Y355" s="2" t="s">
        <v>78</v>
      </c>
      <c r="Z355" s="50" t="s">
        <v>934</v>
      </c>
      <c r="AA355" s="50"/>
      <c r="AB355" s="48" t="str">
        <f t="shared" si="12"/>
        <v>Unique</v>
      </c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</row>
    <row r="356" spans="1:50" ht="12.75">
      <c r="A356" s="39" t="str">
        <f t="shared" si="11"/>
        <v>72_1_050722_Gie_p_sp.sc</v>
      </c>
      <c r="B356" s="59" t="s">
        <v>363</v>
      </c>
      <c r="C356" s="59" t="s">
        <v>364</v>
      </c>
      <c r="D356" s="57">
        <v>72</v>
      </c>
      <c r="E356" s="58">
        <v>1</v>
      </c>
      <c r="F356" s="119"/>
      <c r="G356" s="67" t="s">
        <v>337</v>
      </c>
      <c r="H356" s="57">
        <v>2022</v>
      </c>
      <c r="I356" s="42" t="e">
        <f t="array" aca="1" ref="I356" ca="1">_xludf.XLOOKUP(#REF!,'Feuille 16'!A:A,'Feuille 16'!B:B)</f>
        <v>#NAME?</v>
      </c>
      <c r="J356" s="60" t="s">
        <v>199</v>
      </c>
      <c r="K356" s="59" t="s">
        <v>200</v>
      </c>
      <c r="L356" s="60" t="s">
        <v>91</v>
      </c>
      <c r="M356" s="59" t="s">
        <v>100</v>
      </c>
      <c r="N356" s="58">
        <v>14</v>
      </c>
      <c r="O356" s="59"/>
      <c r="P356" s="80" t="s">
        <v>509</v>
      </c>
      <c r="Q356" s="47" t="s">
        <v>510</v>
      </c>
      <c r="R356" s="50" t="s">
        <v>147</v>
      </c>
      <c r="S356" s="50">
        <v>2</v>
      </c>
      <c r="T356" s="50">
        <v>0</v>
      </c>
      <c r="U356" s="50">
        <v>2</v>
      </c>
      <c r="V356" s="50">
        <v>0</v>
      </c>
      <c r="W356" s="2"/>
      <c r="X356" s="89" t="s">
        <v>361</v>
      </c>
      <c r="Y356" s="2" t="s">
        <v>78</v>
      </c>
      <c r="Z356" s="50" t="s">
        <v>935</v>
      </c>
      <c r="AA356" s="50"/>
      <c r="AB356" s="48" t="str">
        <f t="shared" si="12"/>
        <v>Unique</v>
      </c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</row>
    <row r="357" spans="1:50" ht="12.75">
      <c r="A357" s="39" t="str">
        <f t="shared" si="11"/>
        <v>72_1_050722_Gie_p_fe.cu</v>
      </c>
      <c r="B357" s="59" t="s">
        <v>363</v>
      </c>
      <c r="C357" s="59" t="s">
        <v>364</v>
      </c>
      <c r="D357" s="57">
        <v>72</v>
      </c>
      <c r="E357" s="58">
        <v>1</v>
      </c>
      <c r="F357" s="119"/>
      <c r="G357" s="67" t="s">
        <v>337</v>
      </c>
      <c r="H357" s="57">
        <v>2022</v>
      </c>
      <c r="I357" s="42" t="e">
        <f t="array" aca="1" ref="I357" ca="1">_xludf.XLOOKUP(#REF!,'Feuille 16'!A:A,'Feuille 16'!B:B)</f>
        <v>#NAME?</v>
      </c>
      <c r="J357" s="60" t="s">
        <v>199</v>
      </c>
      <c r="K357" s="59" t="s">
        <v>200</v>
      </c>
      <c r="L357" s="60" t="s">
        <v>91</v>
      </c>
      <c r="M357" s="59" t="s">
        <v>100</v>
      </c>
      <c r="N357" s="58">
        <v>14</v>
      </c>
      <c r="O357" s="59"/>
      <c r="P357" s="80" t="s">
        <v>536</v>
      </c>
      <c r="Q357" s="50" t="s">
        <v>537</v>
      </c>
      <c r="R357" s="50" t="s">
        <v>147</v>
      </c>
      <c r="S357" s="50">
        <v>3</v>
      </c>
      <c r="T357" s="50">
        <v>2</v>
      </c>
      <c r="U357" s="50">
        <v>1</v>
      </c>
      <c r="V357" s="50">
        <v>0</v>
      </c>
      <c r="W357" s="2"/>
      <c r="X357" s="89" t="s">
        <v>361</v>
      </c>
      <c r="Y357" s="2" t="s">
        <v>78</v>
      </c>
      <c r="Z357" s="50" t="s">
        <v>936</v>
      </c>
      <c r="AA357" s="50"/>
      <c r="AB357" s="48" t="str">
        <f t="shared" si="12"/>
        <v>Unique</v>
      </c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</row>
    <row r="358" spans="1:50" ht="12.75">
      <c r="A358" s="39" t="str">
        <f t="shared" si="11"/>
        <v>72_1_050722_Gie_p_sy.ri</v>
      </c>
      <c r="B358" s="59" t="s">
        <v>363</v>
      </c>
      <c r="C358" s="59" t="s">
        <v>364</v>
      </c>
      <c r="D358" s="57">
        <v>72</v>
      </c>
      <c r="E358" s="58">
        <v>1</v>
      </c>
      <c r="F358" s="119"/>
      <c r="G358" s="67" t="s">
        <v>337</v>
      </c>
      <c r="H358" s="57">
        <v>2022</v>
      </c>
      <c r="I358" s="42" t="e">
        <f t="array" aca="1" ref="I358" ca="1">_xludf.XLOOKUP(#REF!,'Feuille 16'!A:A,'Feuille 16'!B:B)</f>
        <v>#NAME?</v>
      </c>
      <c r="J358" s="60" t="s">
        <v>199</v>
      </c>
      <c r="K358" s="59" t="s">
        <v>200</v>
      </c>
      <c r="L358" s="60" t="s">
        <v>91</v>
      </c>
      <c r="M358" s="59" t="s">
        <v>100</v>
      </c>
      <c r="N358" s="58">
        <v>14</v>
      </c>
      <c r="O358" s="59"/>
      <c r="P358" s="50" t="s">
        <v>888</v>
      </c>
      <c r="Q358" s="50" t="s">
        <v>889</v>
      </c>
      <c r="R358" s="50" t="s">
        <v>147</v>
      </c>
      <c r="S358" s="50">
        <v>2</v>
      </c>
      <c r="T358" s="50">
        <v>2</v>
      </c>
      <c r="U358" s="50">
        <v>0</v>
      </c>
      <c r="V358" s="50">
        <v>0</v>
      </c>
      <c r="W358" s="2"/>
      <c r="X358" s="89" t="s">
        <v>361</v>
      </c>
      <c r="Y358" s="2" t="s">
        <v>78</v>
      </c>
      <c r="Z358" s="50" t="s">
        <v>937</v>
      </c>
      <c r="AA358" s="2"/>
      <c r="AB358" s="48" t="str">
        <f t="shared" si="12"/>
        <v>Unique</v>
      </c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</row>
    <row r="359" spans="1:50" ht="12.75">
      <c r="A359" s="39" t="str">
        <f t="shared" si="11"/>
        <v>72_1_050722_Gie_p_eu.or</v>
      </c>
      <c r="B359" s="59" t="s">
        <v>363</v>
      </c>
      <c r="C359" s="59" t="s">
        <v>364</v>
      </c>
      <c r="D359" s="57">
        <v>72</v>
      </c>
      <c r="E359" s="58">
        <v>1</v>
      </c>
      <c r="F359" s="119"/>
      <c r="G359" s="67" t="s">
        <v>337</v>
      </c>
      <c r="H359" s="57">
        <v>2022</v>
      </c>
      <c r="I359" s="42" t="e">
        <f t="array" aca="1" ref="I359" ca="1">_xludf.XLOOKUP(#REF!,'Feuille 16'!A:A,'Feuille 16'!B:B)</f>
        <v>#NAME?</v>
      </c>
      <c r="J359" s="60" t="s">
        <v>199</v>
      </c>
      <c r="K359" s="59" t="s">
        <v>200</v>
      </c>
      <c r="L359" s="60" t="s">
        <v>91</v>
      </c>
      <c r="M359" s="59" t="s">
        <v>100</v>
      </c>
      <c r="N359" s="58">
        <v>14</v>
      </c>
      <c r="O359" s="59"/>
      <c r="P359" s="50" t="s">
        <v>938</v>
      </c>
      <c r="Q359" s="50" t="s">
        <v>939</v>
      </c>
      <c r="R359" s="50" t="s">
        <v>147</v>
      </c>
      <c r="S359" s="50">
        <v>1</v>
      </c>
      <c r="T359" s="50">
        <v>1</v>
      </c>
      <c r="U359" s="50">
        <v>0</v>
      </c>
      <c r="V359" s="50">
        <v>0</v>
      </c>
      <c r="W359" s="2"/>
      <c r="X359" s="89" t="s">
        <v>361</v>
      </c>
      <c r="Y359" s="2" t="s">
        <v>78</v>
      </c>
      <c r="Z359" s="50" t="s">
        <v>940</v>
      </c>
      <c r="AA359" s="2"/>
      <c r="AB359" s="48" t="str">
        <f t="shared" si="12"/>
        <v>Unique</v>
      </c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</row>
    <row r="360" spans="1:50" ht="12.75">
      <c r="A360" s="39" t="str">
        <f t="shared" si="11"/>
        <v>5_1_210622_adW_p_er.te</v>
      </c>
      <c r="B360" s="57">
        <v>50.134410000000003</v>
      </c>
      <c r="C360" s="57">
        <v>5.98489</v>
      </c>
      <c r="D360" s="57">
        <v>5</v>
      </c>
      <c r="E360" s="58">
        <v>1</v>
      </c>
      <c r="F360" s="59"/>
      <c r="G360" s="58">
        <v>210622</v>
      </c>
      <c r="H360" s="57">
        <v>2022</v>
      </c>
      <c r="I360" s="42" t="e">
        <f t="array" aca="1" ref="I360" ca="1">_xludf.XLOOKUP(#REF!,'Feuille 16'!A:A,'Feuille 16'!B:B)</f>
        <v>#NAME?</v>
      </c>
      <c r="J360" s="60" t="s">
        <v>327</v>
      </c>
      <c r="K360" s="59" t="s">
        <v>347</v>
      </c>
      <c r="L360" s="60" t="s">
        <v>91</v>
      </c>
      <c r="M360" s="59" t="s">
        <v>100</v>
      </c>
      <c r="N360" s="58">
        <v>3</v>
      </c>
      <c r="O360" s="59"/>
      <c r="P360" s="178" t="s">
        <v>521</v>
      </c>
      <c r="Q360" s="16" t="s">
        <v>522</v>
      </c>
      <c r="R360" s="50" t="s">
        <v>147</v>
      </c>
      <c r="S360" s="50">
        <v>1</v>
      </c>
      <c r="T360" s="50">
        <v>1</v>
      </c>
      <c r="U360" s="50">
        <v>0</v>
      </c>
      <c r="V360" s="50">
        <v>0</v>
      </c>
      <c r="W360" s="2"/>
      <c r="X360" s="89" t="s">
        <v>361</v>
      </c>
      <c r="Y360" s="2" t="s">
        <v>78</v>
      </c>
      <c r="Z360" s="50" t="s">
        <v>941</v>
      </c>
      <c r="AA360" s="50"/>
      <c r="AB360" s="48" t="str">
        <f t="shared" si="12"/>
        <v>Unique</v>
      </c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</row>
    <row r="361" spans="1:50" ht="15">
      <c r="A361" s="39" t="str">
        <f t="shared" si="11"/>
        <v>5_1_210622_adW_p_he.pe</v>
      </c>
      <c r="B361" s="57">
        <v>50.134410000000003</v>
      </c>
      <c r="C361" s="57">
        <v>5.98489</v>
      </c>
      <c r="D361" s="57">
        <v>5</v>
      </c>
      <c r="E361" s="58">
        <v>1</v>
      </c>
      <c r="F361" s="59"/>
      <c r="G361" s="58">
        <v>210622</v>
      </c>
      <c r="H361" s="57">
        <v>2022</v>
      </c>
      <c r="I361" s="42" t="e">
        <f t="array" aca="1" ref="I361" ca="1">_xludf.XLOOKUP(#REF!,'Feuille 16'!A:A,'Feuille 16'!B:B)</f>
        <v>#NAME?</v>
      </c>
      <c r="J361" s="60" t="s">
        <v>327</v>
      </c>
      <c r="K361" s="59" t="s">
        <v>347</v>
      </c>
      <c r="L361" s="60" t="s">
        <v>91</v>
      </c>
      <c r="M361" s="59" t="s">
        <v>100</v>
      </c>
      <c r="N361" s="58">
        <v>3</v>
      </c>
      <c r="O361" s="59"/>
      <c r="P361" s="120" t="s">
        <v>543</v>
      </c>
      <c r="Q361" s="50" t="s">
        <v>544</v>
      </c>
      <c r="R361" s="50" t="s">
        <v>147</v>
      </c>
      <c r="S361" s="50">
        <v>1</v>
      </c>
      <c r="T361" s="50">
        <v>0</v>
      </c>
      <c r="U361" s="50">
        <v>1</v>
      </c>
      <c r="V361" s="50">
        <v>0</v>
      </c>
      <c r="W361" s="2"/>
      <c r="X361" s="89" t="s">
        <v>361</v>
      </c>
      <c r="Y361" s="2" t="s">
        <v>78</v>
      </c>
      <c r="Z361" s="50" t="s">
        <v>942</v>
      </c>
      <c r="AA361" s="50"/>
      <c r="AB361" s="48" t="str">
        <f t="shared" si="12"/>
        <v>Unique</v>
      </c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</row>
    <row r="362" spans="1:50" ht="15">
      <c r="A362" s="39" t="str">
        <f t="shared" si="11"/>
        <v>80_1_220622_Gee_p_eu.la</v>
      </c>
      <c r="B362" s="115" t="s">
        <v>369</v>
      </c>
      <c r="C362" s="115" t="s">
        <v>370</v>
      </c>
      <c r="D362" s="57">
        <v>80</v>
      </c>
      <c r="E362" s="58">
        <v>1</v>
      </c>
      <c r="F362" s="57">
        <v>160622</v>
      </c>
      <c r="G362" s="58">
        <v>220622</v>
      </c>
      <c r="H362" s="57">
        <v>2022</v>
      </c>
      <c r="I362" s="42" t="e">
        <f t="array" aca="1" ref="I362" ca="1">_xludf.XLOOKUP(#REF!,'Feuille 16'!A:A,'Feuille 16'!B:B)</f>
        <v>#NAME?</v>
      </c>
      <c r="J362" s="60" t="s">
        <v>371</v>
      </c>
      <c r="K362" s="59" t="s">
        <v>372</v>
      </c>
      <c r="L362" s="60" t="s">
        <v>91</v>
      </c>
      <c r="M362" s="59" t="s">
        <v>147</v>
      </c>
      <c r="N362" s="58">
        <v>7</v>
      </c>
      <c r="O362" s="59"/>
      <c r="P362" s="108" t="s">
        <v>583</v>
      </c>
      <c r="Q362" s="50" t="s">
        <v>822</v>
      </c>
      <c r="R362" s="50" t="s">
        <v>147</v>
      </c>
      <c r="S362" s="50">
        <v>4</v>
      </c>
      <c r="T362" s="50">
        <v>0</v>
      </c>
      <c r="U362" s="50">
        <v>4</v>
      </c>
      <c r="V362" s="50">
        <v>0</v>
      </c>
      <c r="W362" s="2"/>
      <c r="X362" s="89" t="s">
        <v>373</v>
      </c>
      <c r="Y362" s="2" t="s">
        <v>78</v>
      </c>
      <c r="Z362" s="50" t="s">
        <v>943</v>
      </c>
      <c r="AA362" s="2"/>
      <c r="AB362" s="48" t="str">
        <f t="shared" si="12"/>
        <v>Unique</v>
      </c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</row>
    <row r="363" spans="1:50" ht="15">
      <c r="A363" s="39" t="str">
        <f t="shared" si="11"/>
        <v>80_1_220622_Gee_p_sy.ri</v>
      </c>
      <c r="B363" s="115" t="s">
        <v>369</v>
      </c>
      <c r="C363" s="115" t="s">
        <v>370</v>
      </c>
      <c r="D363" s="57">
        <v>80</v>
      </c>
      <c r="E363" s="58">
        <v>1</v>
      </c>
      <c r="F363" s="57">
        <v>160622</v>
      </c>
      <c r="G363" s="58">
        <v>220622</v>
      </c>
      <c r="H363" s="57">
        <v>2022</v>
      </c>
      <c r="I363" s="42" t="e">
        <f t="array" aca="1" ref="I363" ca="1">_xludf.XLOOKUP(#REF!,'Feuille 16'!A:A,'Feuille 16'!B:B)</f>
        <v>#NAME?</v>
      </c>
      <c r="J363" s="60" t="s">
        <v>371</v>
      </c>
      <c r="K363" s="59" t="s">
        <v>372</v>
      </c>
      <c r="L363" s="60" t="s">
        <v>91</v>
      </c>
      <c r="M363" s="59" t="s">
        <v>147</v>
      </c>
      <c r="N363" s="58">
        <v>7</v>
      </c>
      <c r="O363" s="59"/>
      <c r="P363" s="50" t="s">
        <v>888</v>
      </c>
      <c r="Q363" s="50" t="s">
        <v>889</v>
      </c>
      <c r="R363" s="50" t="s">
        <v>147</v>
      </c>
      <c r="S363" s="50">
        <v>2</v>
      </c>
      <c r="T363" s="50">
        <v>0</v>
      </c>
      <c r="U363" s="50">
        <v>2</v>
      </c>
      <c r="V363" s="50">
        <v>0</v>
      </c>
      <c r="W363" s="2"/>
      <c r="X363" s="89" t="s">
        <v>373</v>
      </c>
      <c r="Y363" s="2" t="s">
        <v>78</v>
      </c>
      <c r="Z363" s="50" t="s">
        <v>944</v>
      </c>
      <c r="AA363" s="2"/>
      <c r="AB363" s="48" t="str">
        <f t="shared" si="12"/>
        <v>Unique</v>
      </c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</row>
    <row r="364" spans="1:50" ht="12.75">
      <c r="A364" s="39" t="str">
        <f t="shared" si="11"/>
        <v>87_1_290822_odH_p_fe.cu</v>
      </c>
      <c r="B364" s="59" t="s">
        <v>945</v>
      </c>
      <c r="C364" s="59" t="s">
        <v>946</v>
      </c>
      <c r="D364" s="57">
        <v>87</v>
      </c>
      <c r="E364" s="58">
        <v>1</v>
      </c>
      <c r="F364" s="57">
        <v>220822</v>
      </c>
      <c r="G364" s="58">
        <v>290822</v>
      </c>
      <c r="H364" s="57">
        <v>2022</v>
      </c>
      <c r="I364" s="126" t="e">
        <f t="array" aca="1" ref="I364" ca="1">_xludf.XLOOKUP(#REF!,'Feuille 16'!A:A,'Feuille 16'!B:B)</f>
        <v>#NAME?</v>
      </c>
      <c r="J364" s="60" t="s">
        <v>947</v>
      </c>
      <c r="K364" s="59" t="s">
        <v>948</v>
      </c>
      <c r="L364" s="60" t="s">
        <v>91</v>
      </c>
      <c r="M364" s="59" t="s">
        <v>100</v>
      </c>
      <c r="N364" s="58">
        <v>1</v>
      </c>
      <c r="O364" s="59"/>
      <c r="P364" s="80" t="s">
        <v>536</v>
      </c>
      <c r="Q364" s="50" t="s">
        <v>537</v>
      </c>
      <c r="R364" s="50" t="s">
        <v>147</v>
      </c>
      <c r="S364" s="50">
        <v>1</v>
      </c>
      <c r="T364" s="50">
        <v>0</v>
      </c>
      <c r="U364" s="50">
        <v>1</v>
      </c>
      <c r="V364" s="50">
        <v>0</v>
      </c>
      <c r="W364" s="2"/>
      <c r="X364" s="89" t="s">
        <v>373</v>
      </c>
      <c r="Y364" s="2" t="s">
        <v>78</v>
      </c>
      <c r="Z364" s="50" t="s">
        <v>949</v>
      </c>
      <c r="AA364" s="50"/>
      <c r="AB364" s="48" t="str">
        <f t="shared" si="12"/>
        <v>Unique</v>
      </c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</row>
    <row r="365" spans="1:50" ht="15">
      <c r="A365" s="39" t="str">
        <f t="shared" si="11"/>
        <v>42_1_240822_Och_p_fe.cu</v>
      </c>
      <c r="B365" s="115" t="s">
        <v>918</v>
      </c>
      <c r="C365" s="115" t="s">
        <v>919</v>
      </c>
      <c r="D365" s="57">
        <v>42</v>
      </c>
      <c r="E365" s="58">
        <v>1</v>
      </c>
      <c r="F365" s="130">
        <v>170822</v>
      </c>
      <c r="G365" s="132">
        <v>240822</v>
      </c>
      <c r="H365" s="57">
        <v>2022</v>
      </c>
      <c r="I365" s="42" t="e">
        <f t="array" aca="1" ref="I365" ca="1">_xludf.XLOOKUP(#REF!,'Feuille 16'!A:A,'Feuille 16'!B:B)</f>
        <v>#NAME?</v>
      </c>
      <c r="J365" s="60" t="s">
        <v>102</v>
      </c>
      <c r="K365" s="59" t="s">
        <v>103</v>
      </c>
      <c r="L365" s="60" t="s">
        <v>91</v>
      </c>
      <c r="M365" s="59" t="s">
        <v>147</v>
      </c>
      <c r="N365" s="58">
        <v>18</v>
      </c>
      <c r="O365" s="59"/>
      <c r="P365" s="80" t="s">
        <v>536</v>
      </c>
      <c r="Q365" s="50" t="s">
        <v>537</v>
      </c>
      <c r="R365" s="50" t="s">
        <v>147</v>
      </c>
      <c r="S365" s="50">
        <v>2</v>
      </c>
      <c r="T365" s="50">
        <v>0</v>
      </c>
      <c r="U365" s="50">
        <v>2</v>
      </c>
      <c r="V365" s="50">
        <v>0</v>
      </c>
      <c r="W365" s="2"/>
      <c r="X365" s="89" t="s">
        <v>373</v>
      </c>
      <c r="Y365" s="2" t="s">
        <v>78</v>
      </c>
      <c r="Z365" s="50" t="s">
        <v>950</v>
      </c>
      <c r="AA365" s="50"/>
      <c r="AB365" s="48" t="str">
        <f t="shared" si="12"/>
        <v>Unique</v>
      </c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</row>
    <row r="366" spans="1:50" ht="15">
      <c r="A366" s="39" t="str">
        <f t="shared" si="11"/>
        <v>42_1_240822_Och_p_me.me</v>
      </c>
      <c r="B366" s="115" t="s">
        <v>918</v>
      </c>
      <c r="C366" s="115" t="s">
        <v>919</v>
      </c>
      <c r="D366" s="57">
        <v>42</v>
      </c>
      <c r="E366" s="58">
        <v>1</v>
      </c>
      <c r="F366" s="130">
        <v>170822</v>
      </c>
      <c r="G366" s="132">
        <v>240822</v>
      </c>
      <c r="H366" s="57">
        <v>2022</v>
      </c>
      <c r="I366" s="42" t="e">
        <f t="array" aca="1" ref="I366" ca="1">_xludf.XLOOKUP(#REF!,'Feuille 16'!A:A,'Feuille 16'!B:B)</f>
        <v>#NAME?</v>
      </c>
      <c r="J366" s="60" t="s">
        <v>102</v>
      </c>
      <c r="K366" s="59" t="s">
        <v>103</v>
      </c>
      <c r="L366" s="60" t="s">
        <v>91</v>
      </c>
      <c r="M366" s="59" t="s">
        <v>147</v>
      </c>
      <c r="N366" s="58">
        <v>18</v>
      </c>
      <c r="O366" s="59"/>
      <c r="P366" s="108" t="s">
        <v>569</v>
      </c>
      <c r="Q366" s="50" t="s">
        <v>570</v>
      </c>
      <c r="R366" s="50" t="s">
        <v>147</v>
      </c>
      <c r="S366" s="50">
        <v>1</v>
      </c>
      <c r="T366" s="50">
        <v>1</v>
      </c>
      <c r="U366" s="50">
        <v>0</v>
      </c>
      <c r="V366" s="50">
        <v>0</v>
      </c>
      <c r="W366" s="2"/>
      <c r="X366" s="89" t="s">
        <v>373</v>
      </c>
      <c r="Y366" s="2" t="s">
        <v>78</v>
      </c>
      <c r="Z366" s="50" t="s">
        <v>951</v>
      </c>
      <c r="AA366" s="2"/>
      <c r="AB366" s="48" t="str">
        <f t="shared" si="12"/>
        <v>Unique</v>
      </c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</row>
    <row r="367" spans="1:50" ht="15">
      <c r="A367" s="39" t="str">
        <f t="shared" si="11"/>
        <v>42_1_240822_Och_p_er.te</v>
      </c>
      <c r="B367" s="115" t="s">
        <v>918</v>
      </c>
      <c r="C367" s="115" t="s">
        <v>919</v>
      </c>
      <c r="D367" s="57">
        <v>42</v>
      </c>
      <c r="E367" s="58">
        <v>1</v>
      </c>
      <c r="F367" s="130">
        <v>170822</v>
      </c>
      <c r="G367" s="132">
        <v>240822</v>
      </c>
      <c r="H367" s="57">
        <v>2022</v>
      </c>
      <c r="I367" s="42" t="e">
        <f t="array" aca="1" ref="I367" ca="1">_xludf.XLOOKUP(#REF!,'Feuille 16'!A:A,'Feuille 16'!B:B)</f>
        <v>#NAME?</v>
      </c>
      <c r="J367" s="60" t="s">
        <v>102</v>
      </c>
      <c r="K367" s="59" t="s">
        <v>103</v>
      </c>
      <c r="L367" s="60" t="s">
        <v>91</v>
      </c>
      <c r="M367" s="59" t="s">
        <v>147</v>
      </c>
      <c r="N367" s="58">
        <v>18</v>
      </c>
      <c r="O367" s="59"/>
      <c r="P367" s="178" t="s">
        <v>521</v>
      </c>
      <c r="Q367" s="16" t="s">
        <v>522</v>
      </c>
      <c r="R367" s="50" t="s">
        <v>147</v>
      </c>
      <c r="S367" s="50">
        <v>15</v>
      </c>
      <c r="T367" s="50">
        <v>10</v>
      </c>
      <c r="U367" s="50">
        <v>5</v>
      </c>
      <c r="V367" s="50">
        <v>0</v>
      </c>
      <c r="W367" s="2"/>
      <c r="X367" s="89" t="s">
        <v>373</v>
      </c>
      <c r="Y367" s="2" t="s">
        <v>78</v>
      </c>
      <c r="Z367" s="50" t="s">
        <v>952</v>
      </c>
      <c r="AA367" s="50"/>
      <c r="AB367" s="48" t="str">
        <f t="shared" si="12"/>
        <v>Unique</v>
      </c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</row>
    <row r="368" spans="1:50" ht="15">
      <c r="A368" s="39" t="str">
        <f t="shared" si="11"/>
        <v>86_1_210622_Koe_p_fe.cu</v>
      </c>
      <c r="B368" s="122" t="s">
        <v>243</v>
      </c>
      <c r="C368" s="122" t="s">
        <v>244</v>
      </c>
      <c r="D368" s="57">
        <v>86</v>
      </c>
      <c r="E368" s="58">
        <v>1</v>
      </c>
      <c r="F368" s="130">
        <v>150622</v>
      </c>
      <c r="G368" s="132">
        <v>210622</v>
      </c>
      <c r="H368" s="57">
        <v>2022</v>
      </c>
      <c r="I368" s="42" t="e">
        <f t="array" aca="1" ref="I368" ca="1">_xludf.XLOOKUP(#REF!,'Feuille 16'!A:A,'Feuille 16'!B:B)</f>
        <v>#NAME?</v>
      </c>
      <c r="J368" s="60" t="s">
        <v>245</v>
      </c>
      <c r="K368" s="59" t="s">
        <v>246</v>
      </c>
      <c r="L368" s="60" t="s">
        <v>91</v>
      </c>
      <c r="M368" s="59" t="s">
        <v>147</v>
      </c>
      <c r="N368" s="58">
        <v>6</v>
      </c>
      <c r="O368" s="59"/>
      <c r="P368" s="80" t="s">
        <v>536</v>
      </c>
      <c r="Q368" s="50" t="s">
        <v>537</v>
      </c>
      <c r="R368" s="50" t="s">
        <v>147</v>
      </c>
      <c r="S368" s="50">
        <v>3</v>
      </c>
      <c r="T368" s="50">
        <v>0</v>
      </c>
      <c r="U368" s="50">
        <v>3</v>
      </c>
      <c r="V368" s="50">
        <v>0</v>
      </c>
      <c r="W368" s="2"/>
      <c r="X368" s="89" t="s">
        <v>373</v>
      </c>
      <c r="Y368" s="2" t="s">
        <v>78</v>
      </c>
      <c r="Z368" s="50" t="s">
        <v>953</v>
      </c>
      <c r="AA368" s="50"/>
      <c r="AB368" s="48" t="str">
        <f t="shared" si="12"/>
        <v>Unique</v>
      </c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</row>
    <row r="369" spans="1:50" ht="15">
      <c r="A369" s="39" t="str">
        <f t="shared" si="11"/>
        <v>86_1_210622_Koe_p_me.me</v>
      </c>
      <c r="B369" s="122" t="s">
        <v>243</v>
      </c>
      <c r="C369" s="122" t="s">
        <v>244</v>
      </c>
      <c r="D369" s="57">
        <v>86</v>
      </c>
      <c r="E369" s="58">
        <v>1</v>
      </c>
      <c r="F369" s="184">
        <v>150622</v>
      </c>
      <c r="G369" s="132">
        <v>210622</v>
      </c>
      <c r="H369" s="57">
        <v>2022</v>
      </c>
      <c r="I369" s="42" t="e">
        <f t="array" aca="1" ref="I369" ca="1">_xludf.XLOOKUP(#REF!,'Feuille 16'!A:A,'Feuille 16'!B:B)</f>
        <v>#NAME?</v>
      </c>
      <c r="J369" s="60" t="s">
        <v>245</v>
      </c>
      <c r="K369" s="59" t="s">
        <v>246</v>
      </c>
      <c r="L369" s="60" t="s">
        <v>91</v>
      </c>
      <c r="M369" s="59" t="s">
        <v>147</v>
      </c>
      <c r="N369" s="58">
        <v>6</v>
      </c>
      <c r="O369" s="59"/>
      <c r="P369" s="108" t="s">
        <v>569</v>
      </c>
      <c r="Q369" s="50" t="s">
        <v>570</v>
      </c>
      <c r="R369" s="50" t="s">
        <v>147</v>
      </c>
      <c r="S369" s="50">
        <v>1</v>
      </c>
      <c r="T369" s="50">
        <v>0</v>
      </c>
      <c r="U369" s="50">
        <v>1</v>
      </c>
      <c r="V369" s="50">
        <v>0</v>
      </c>
      <c r="W369" s="2"/>
      <c r="X369" s="89" t="s">
        <v>373</v>
      </c>
      <c r="Y369" s="2" t="s">
        <v>78</v>
      </c>
      <c r="Z369" s="50" t="s">
        <v>954</v>
      </c>
      <c r="AA369" s="2"/>
      <c r="AB369" s="48" t="str">
        <f t="shared" si="12"/>
        <v>Unique</v>
      </c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</row>
    <row r="370" spans="1:50" ht="15">
      <c r="A370" s="39" t="str">
        <f t="shared" si="11"/>
        <v>86_1_210622_Koe_p_sy.ri</v>
      </c>
      <c r="B370" s="122" t="s">
        <v>243</v>
      </c>
      <c r="C370" s="122" t="s">
        <v>244</v>
      </c>
      <c r="D370" s="57">
        <v>86</v>
      </c>
      <c r="E370" s="58">
        <v>1</v>
      </c>
      <c r="F370" s="184">
        <v>150622</v>
      </c>
      <c r="G370" s="132">
        <v>210622</v>
      </c>
      <c r="H370" s="57">
        <v>2022</v>
      </c>
      <c r="I370" s="42" t="e">
        <f t="array" aca="1" ref="I370" ca="1">_xludf.XLOOKUP(#REF!,'Feuille 16'!A:A,'Feuille 16'!B:B)</f>
        <v>#NAME?</v>
      </c>
      <c r="J370" s="60" t="s">
        <v>245</v>
      </c>
      <c r="K370" s="59" t="s">
        <v>246</v>
      </c>
      <c r="L370" s="60" t="s">
        <v>91</v>
      </c>
      <c r="M370" s="59" t="s">
        <v>147</v>
      </c>
      <c r="N370" s="58">
        <v>6</v>
      </c>
      <c r="O370" s="59"/>
      <c r="P370" s="50" t="s">
        <v>888</v>
      </c>
      <c r="Q370" s="50" t="s">
        <v>889</v>
      </c>
      <c r="R370" s="50" t="s">
        <v>147</v>
      </c>
      <c r="S370" s="50">
        <v>2</v>
      </c>
      <c r="T370" s="50">
        <v>1</v>
      </c>
      <c r="U370" s="50">
        <v>1</v>
      </c>
      <c r="V370" s="50">
        <v>0</v>
      </c>
      <c r="W370" s="2"/>
      <c r="X370" s="89" t="s">
        <v>373</v>
      </c>
      <c r="Y370" s="2" t="s">
        <v>78</v>
      </c>
      <c r="Z370" s="50" t="s">
        <v>955</v>
      </c>
      <c r="AA370" s="2"/>
      <c r="AB370" s="48" t="str">
        <f t="shared" si="12"/>
        <v>Unique</v>
      </c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</row>
    <row r="371" spans="1:50" ht="12.75">
      <c r="A371" s="39" t="str">
        <f t="shared" si="11"/>
        <v>82_1_050722_Joh_p_er.te</v>
      </c>
      <c r="B371" s="121" t="s">
        <v>375</v>
      </c>
      <c r="C371" s="121" t="s">
        <v>376</v>
      </c>
      <c r="D371" s="57">
        <v>82</v>
      </c>
      <c r="E371" s="58">
        <v>1</v>
      </c>
      <c r="F371" s="147"/>
      <c r="G371" s="67" t="s">
        <v>337</v>
      </c>
      <c r="H371" s="57">
        <v>2022</v>
      </c>
      <c r="I371" s="42" t="e">
        <f t="array" aca="1" ref="I371" ca="1">_xludf.XLOOKUP(#REF!,'Feuille 16'!A:A,'Feuille 16'!B:B)</f>
        <v>#NAME?</v>
      </c>
      <c r="J371" s="60" t="s">
        <v>145</v>
      </c>
      <c r="K371" s="59" t="s">
        <v>146</v>
      </c>
      <c r="L371" s="60" t="s">
        <v>91</v>
      </c>
      <c r="M371" s="59" t="s">
        <v>168</v>
      </c>
      <c r="N371" s="58">
        <v>9</v>
      </c>
      <c r="O371" s="59"/>
      <c r="P371" s="178" t="s">
        <v>521</v>
      </c>
      <c r="Q371" s="16" t="s">
        <v>522</v>
      </c>
      <c r="R371" s="50" t="s">
        <v>147</v>
      </c>
      <c r="S371" s="50">
        <v>2</v>
      </c>
      <c r="T371" s="50">
        <v>2</v>
      </c>
      <c r="U371" s="50">
        <v>0</v>
      </c>
      <c r="V371" s="50">
        <v>0</v>
      </c>
      <c r="W371" s="2"/>
      <c r="X371" s="89" t="s">
        <v>373</v>
      </c>
      <c r="Y371" s="2" t="s">
        <v>78</v>
      </c>
      <c r="Z371" s="50" t="s">
        <v>956</v>
      </c>
      <c r="AA371" s="50"/>
      <c r="AB371" s="48" t="str">
        <f t="shared" si="12"/>
        <v>Unique</v>
      </c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</row>
    <row r="372" spans="1:50" ht="12.75">
      <c r="A372" s="39" t="str">
        <f t="shared" si="11"/>
        <v>82_1_050722_Joh_p_pl.sp</v>
      </c>
      <c r="B372" s="121" t="s">
        <v>375</v>
      </c>
      <c r="C372" s="121" t="s">
        <v>376</v>
      </c>
      <c r="D372" s="57">
        <v>82</v>
      </c>
      <c r="E372" s="58">
        <v>1</v>
      </c>
      <c r="F372" s="119"/>
      <c r="G372" s="67" t="s">
        <v>337</v>
      </c>
      <c r="H372" s="57">
        <v>2022</v>
      </c>
      <c r="I372" s="42" t="e">
        <f t="array" aca="1" ref="I372" ca="1">_xludf.XLOOKUP(#REF!,'Feuille 16'!A:A,'Feuille 16'!B:B)</f>
        <v>#NAME?</v>
      </c>
      <c r="J372" s="60" t="s">
        <v>145</v>
      </c>
      <c r="K372" s="59" t="s">
        <v>146</v>
      </c>
      <c r="L372" s="60" t="s">
        <v>91</v>
      </c>
      <c r="M372" s="59" t="s">
        <v>168</v>
      </c>
      <c r="N372" s="58">
        <v>9</v>
      </c>
      <c r="O372" s="59"/>
      <c r="P372" s="50" t="s">
        <v>892</v>
      </c>
      <c r="Q372" s="50" t="s">
        <v>893</v>
      </c>
      <c r="R372" s="50" t="s">
        <v>147</v>
      </c>
      <c r="S372" s="50">
        <v>1</v>
      </c>
      <c r="T372" s="50">
        <v>0</v>
      </c>
      <c r="U372" s="50">
        <v>1</v>
      </c>
      <c r="V372" s="50">
        <v>0</v>
      </c>
      <c r="W372" s="50" t="s">
        <v>957</v>
      </c>
      <c r="X372" s="89" t="s">
        <v>373</v>
      </c>
      <c r="Y372" s="2" t="s">
        <v>78</v>
      </c>
      <c r="Z372" s="2"/>
      <c r="AA372" s="2"/>
      <c r="AB372" s="48" t="str">
        <f t="shared" si="12"/>
        <v>Unique</v>
      </c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</row>
    <row r="373" spans="1:50" ht="12.75">
      <c r="A373" s="39" t="str">
        <f t="shared" si="11"/>
        <v>82_1_050722_Joh_p_sy.ri</v>
      </c>
      <c r="B373" s="121" t="s">
        <v>375</v>
      </c>
      <c r="C373" s="121" t="s">
        <v>376</v>
      </c>
      <c r="D373" s="57">
        <v>82</v>
      </c>
      <c r="E373" s="58">
        <v>1</v>
      </c>
      <c r="F373" s="147"/>
      <c r="G373" s="67" t="s">
        <v>337</v>
      </c>
      <c r="H373" s="57">
        <v>2022</v>
      </c>
      <c r="I373" s="42" t="e">
        <f t="array" aca="1" ref="I373" ca="1">_xludf.XLOOKUP(#REF!,'Feuille 16'!A:A,'Feuille 16'!B:B)</f>
        <v>#NAME?</v>
      </c>
      <c r="J373" s="60" t="s">
        <v>145</v>
      </c>
      <c r="K373" s="59" t="s">
        <v>146</v>
      </c>
      <c r="L373" s="60" t="s">
        <v>91</v>
      </c>
      <c r="M373" s="59" t="s">
        <v>168</v>
      </c>
      <c r="N373" s="58">
        <v>9</v>
      </c>
      <c r="O373" s="59"/>
      <c r="P373" s="50" t="s">
        <v>888</v>
      </c>
      <c r="Q373" s="50" t="s">
        <v>889</v>
      </c>
      <c r="R373" s="50" t="s">
        <v>147</v>
      </c>
      <c r="S373" s="50">
        <v>3</v>
      </c>
      <c r="T373" s="50">
        <v>1</v>
      </c>
      <c r="U373" s="50">
        <v>2</v>
      </c>
      <c r="V373" s="50">
        <v>0</v>
      </c>
      <c r="W373" s="2"/>
      <c r="X373" s="89" t="s">
        <v>373</v>
      </c>
      <c r="Y373" s="2" t="s">
        <v>78</v>
      </c>
      <c r="Z373" s="50" t="s">
        <v>958</v>
      </c>
      <c r="AA373" s="2"/>
      <c r="AB373" s="48" t="str">
        <f t="shared" si="12"/>
        <v>Unique</v>
      </c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</row>
    <row r="374" spans="1:50" ht="12.75">
      <c r="A374" s="39" t="str">
        <f t="shared" ref="A374:A437" si="13">D374&amp;"_"&amp;E374&amp;"_"&amp;G374&amp;"_"&amp;J374&amp;"_"&amp;P374</f>
        <v>82_1_050722_Joh_p_fe.ru</v>
      </c>
      <c r="B374" s="121" t="s">
        <v>375</v>
      </c>
      <c r="C374" s="121" t="s">
        <v>376</v>
      </c>
      <c r="D374" s="57">
        <v>82</v>
      </c>
      <c r="E374" s="58">
        <v>1</v>
      </c>
      <c r="F374" s="147"/>
      <c r="G374" s="67" t="s">
        <v>337</v>
      </c>
      <c r="H374" s="57">
        <v>2022</v>
      </c>
      <c r="I374" s="42" t="e">
        <f t="array" aca="1" ref="I374" ca="1">_xludf.XLOOKUP(#REF!,'Feuille 16'!A:A,'Feuille 16'!B:B)</f>
        <v>#NAME?</v>
      </c>
      <c r="J374" s="60" t="s">
        <v>145</v>
      </c>
      <c r="K374" s="59" t="s">
        <v>146</v>
      </c>
      <c r="L374" s="60" t="s">
        <v>91</v>
      </c>
      <c r="M374" s="59" t="s">
        <v>168</v>
      </c>
      <c r="N374" s="58">
        <v>9</v>
      </c>
      <c r="O374" s="59"/>
      <c r="P374" s="108" t="s">
        <v>838</v>
      </c>
      <c r="Q374" s="50" t="s">
        <v>839</v>
      </c>
      <c r="R374" s="50" t="s">
        <v>147</v>
      </c>
      <c r="S374" s="50">
        <v>2</v>
      </c>
      <c r="T374" s="50">
        <v>1</v>
      </c>
      <c r="U374" s="50">
        <v>1</v>
      </c>
      <c r="V374" s="50">
        <v>0</v>
      </c>
      <c r="W374" s="2"/>
      <c r="X374" s="89" t="s">
        <v>373</v>
      </c>
      <c r="Y374" s="2" t="s">
        <v>78</v>
      </c>
      <c r="Z374" s="50" t="s">
        <v>959</v>
      </c>
      <c r="AA374" s="50"/>
      <c r="AB374" s="48" t="str">
        <f t="shared" si="12"/>
        <v>Unique</v>
      </c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</row>
    <row r="375" spans="1:50" ht="12.75">
      <c r="A375" s="39" t="str">
        <f t="shared" si="13"/>
        <v>66_3_060622_Gro_p_sp.sc</v>
      </c>
      <c r="B375" s="188" t="s">
        <v>960</v>
      </c>
      <c r="C375" s="188" t="s">
        <v>961</v>
      </c>
      <c r="D375" s="57">
        <v>66</v>
      </c>
      <c r="E375" s="58">
        <v>3</v>
      </c>
      <c r="F375" s="2" t="s">
        <v>213</v>
      </c>
      <c r="G375" s="67" t="s">
        <v>962</v>
      </c>
      <c r="H375" s="57">
        <v>2022</v>
      </c>
      <c r="I375" s="42" t="e">
        <f t="array" aca="1" ref="I375" ca="1">_xludf.XLOOKUP(#REF!,'Feuille 16'!A:A,'Feuille 16'!B:B)</f>
        <v>#NAME?</v>
      </c>
      <c r="J375" s="60" t="s">
        <v>117</v>
      </c>
      <c r="K375" s="59" t="s">
        <v>963</v>
      </c>
      <c r="L375" s="60" t="s">
        <v>91</v>
      </c>
      <c r="M375" s="59" t="s">
        <v>168</v>
      </c>
      <c r="N375" s="58">
        <v>1</v>
      </c>
      <c r="O375" s="59"/>
      <c r="P375" s="80" t="s">
        <v>509</v>
      </c>
      <c r="Q375" s="47" t="s">
        <v>510</v>
      </c>
      <c r="R375" s="50" t="s">
        <v>147</v>
      </c>
      <c r="S375" s="50">
        <v>1</v>
      </c>
      <c r="T375" s="50">
        <v>1</v>
      </c>
      <c r="U375" s="50">
        <v>0</v>
      </c>
      <c r="V375" s="50">
        <v>0</v>
      </c>
      <c r="W375" s="2"/>
      <c r="X375" s="89" t="s">
        <v>373</v>
      </c>
      <c r="Y375" s="2" t="s">
        <v>78</v>
      </c>
      <c r="Z375" s="50" t="s">
        <v>964</v>
      </c>
      <c r="AA375" s="50"/>
      <c r="AB375" s="48" t="str">
        <f t="shared" si="12"/>
        <v>Unique</v>
      </c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</row>
    <row r="376" spans="1:50" ht="15">
      <c r="A376" s="39" t="str">
        <f t="shared" si="13"/>
        <v>48_1_080922_Wan_p_er.te</v>
      </c>
      <c r="B376" s="122" t="s">
        <v>378</v>
      </c>
      <c r="C376" s="122" t="s">
        <v>379</v>
      </c>
      <c r="D376" s="57">
        <v>48</v>
      </c>
      <c r="E376" s="58">
        <v>1</v>
      </c>
      <c r="F376" s="118" t="s">
        <v>354</v>
      </c>
      <c r="G376" s="116" t="s">
        <v>355</v>
      </c>
      <c r="H376" s="57">
        <v>2022</v>
      </c>
      <c r="I376" s="42" t="e">
        <f t="array" aca="1" ref="I376" ca="1">_xludf.XLOOKUP(#REF!,'Feuille 16'!A:A,'Feuille 16'!B:B)</f>
        <v>#NAME?</v>
      </c>
      <c r="J376" s="60" t="s">
        <v>233</v>
      </c>
      <c r="K376" s="59" t="s">
        <v>234</v>
      </c>
      <c r="L376" s="60" t="s">
        <v>91</v>
      </c>
      <c r="M376" s="59" t="s">
        <v>147</v>
      </c>
      <c r="N376" s="58">
        <v>3</v>
      </c>
      <c r="O376" s="2" t="s">
        <v>357</v>
      </c>
      <c r="P376" s="178" t="s">
        <v>521</v>
      </c>
      <c r="Q376" s="16" t="s">
        <v>522</v>
      </c>
      <c r="R376" s="50" t="s">
        <v>147</v>
      </c>
      <c r="S376" s="50">
        <v>1</v>
      </c>
      <c r="T376" s="50">
        <v>1</v>
      </c>
      <c r="U376" s="50">
        <v>0</v>
      </c>
      <c r="V376" s="50">
        <v>0</v>
      </c>
      <c r="W376" s="2"/>
      <c r="X376" s="89" t="s">
        <v>373</v>
      </c>
      <c r="Y376" s="2" t="s">
        <v>78</v>
      </c>
      <c r="Z376" s="50" t="s">
        <v>965</v>
      </c>
      <c r="AA376" s="50"/>
      <c r="AB376" s="48" t="str">
        <f t="shared" si="12"/>
        <v>Unique</v>
      </c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</row>
    <row r="377" spans="1:50" ht="15">
      <c r="A377" s="39" t="str">
        <f t="shared" si="13"/>
        <v>1_1_070922_Hel_p_pl.sp</v>
      </c>
      <c r="B377" s="122" t="s">
        <v>427</v>
      </c>
      <c r="C377" s="122" t="s">
        <v>428</v>
      </c>
      <c r="D377" s="57">
        <v>1</v>
      </c>
      <c r="E377" s="58">
        <v>1</v>
      </c>
      <c r="F377" s="130">
        <v>300822</v>
      </c>
      <c r="G377" s="116" t="s">
        <v>413</v>
      </c>
      <c r="H377" s="57">
        <v>2022</v>
      </c>
      <c r="I377" s="42" t="e">
        <f t="array" aca="1" ref="I377" ca="1">_xludf.XLOOKUP(#REF!,'Feuille 16'!A:A,'Feuille 16'!B:B)</f>
        <v>#NAME?</v>
      </c>
      <c r="J377" s="60" t="s">
        <v>261</v>
      </c>
      <c r="K377" s="59" t="s">
        <v>262</v>
      </c>
      <c r="L377" s="60" t="s">
        <v>91</v>
      </c>
      <c r="M377" s="59" t="s">
        <v>147</v>
      </c>
      <c r="N377" s="58">
        <v>1</v>
      </c>
      <c r="O377" s="2"/>
      <c r="P377" s="50" t="s">
        <v>892</v>
      </c>
      <c r="Q377" s="50" t="s">
        <v>893</v>
      </c>
      <c r="R377" s="50" t="s">
        <v>147</v>
      </c>
      <c r="S377" s="50">
        <v>1</v>
      </c>
      <c r="T377" s="50">
        <v>1</v>
      </c>
      <c r="U377" s="50">
        <v>0</v>
      </c>
      <c r="V377" s="50">
        <v>0</v>
      </c>
      <c r="W377" s="50" t="s">
        <v>966</v>
      </c>
      <c r="X377" s="89" t="s">
        <v>373</v>
      </c>
      <c r="Y377" s="2" t="s">
        <v>78</v>
      </c>
      <c r="Z377" s="2"/>
      <c r="AA377" s="2"/>
      <c r="AB377" s="48" t="str">
        <f t="shared" si="12"/>
        <v>Unique</v>
      </c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</row>
    <row r="378" spans="1:50" ht="15">
      <c r="A378" s="39" t="str">
        <f t="shared" si="13"/>
        <v>102_1_240622_adG_a_sy.ri</v>
      </c>
      <c r="B378" s="109">
        <v>49.64644079</v>
      </c>
      <c r="C378" s="109">
        <v>6.4263793790000001</v>
      </c>
      <c r="D378" s="57">
        <v>102</v>
      </c>
      <c r="E378" s="58">
        <v>1</v>
      </c>
      <c r="F378" s="59" t="s">
        <v>213</v>
      </c>
      <c r="G378" s="58">
        <v>240622</v>
      </c>
      <c r="H378" s="57">
        <v>2022</v>
      </c>
      <c r="I378" s="42" t="e">
        <f t="array" aca="1" ref="I378" ca="1">_xludf.XLOOKUP(#REF!,'Feuille 16'!A:A,'Feuille 16'!B:B)</f>
        <v>#NAME?</v>
      </c>
      <c r="J378" s="60" t="s">
        <v>967</v>
      </c>
      <c r="K378" s="59" t="s">
        <v>475</v>
      </c>
      <c r="L378" s="60" t="s">
        <v>185</v>
      </c>
      <c r="M378" s="59" t="s">
        <v>147</v>
      </c>
      <c r="N378" s="58">
        <v>1</v>
      </c>
      <c r="O378" s="2"/>
      <c r="P378" s="50" t="s">
        <v>888</v>
      </c>
      <c r="Q378" s="50" t="s">
        <v>889</v>
      </c>
      <c r="R378" s="50" t="s">
        <v>147</v>
      </c>
      <c r="S378" s="50">
        <v>1</v>
      </c>
      <c r="T378" s="50">
        <v>1</v>
      </c>
      <c r="U378" s="50">
        <v>0</v>
      </c>
      <c r="V378" s="50">
        <v>0</v>
      </c>
      <c r="W378" s="2"/>
      <c r="X378" s="89" t="s">
        <v>373</v>
      </c>
      <c r="Y378" s="2" t="s">
        <v>78</v>
      </c>
      <c r="Z378" s="50" t="s">
        <v>968</v>
      </c>
      <c r="AA378" s="2"/>
      <c r="AB378" s="48" t="str">
        <f t="shared" si="12"/>
        <v>Unique</v>
      </c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</row>
    <row r="379" spans="1:50" ht="12.75">
      <c r="A379" s="39" t="str">
        <f t="shared" si="13"/>
        <v>62_1_050722_Idw_p_er.te</v>
      </c>
      <c r="B379" s="121" t="s">
        <v>969</v>
      </c>
      <c r="C379" s="121" t="s">
        <v>970</v>
      </c>
      <c r="D379" s="57">
        <v>62</v>
      </c>
      <c r="E379" s="58">
        <v>1</v>
      </c>
      <c r="F379" s="119"/>
      <c r="G379" s="67" t="s">
        <v>337</v>
      </c>
      <c r="H379" s="57">
        <v>2022</v>
      </c>
      <c r="I379" s="42" t="e">
        <f t="array" aca="1" ref="I379" ca="1">_xludf.XLOOKUP(#REF!,'Feuille 16'!A:A,'Feuille 16'!B:B)</f>
        <v>#NAME?</v>
      </c>
      <c r="J379" s="60" t="s">
        <v>971</v>
      </c>
      <c r="K379" s="59" t="s">
        <v>972</v>
      </c>
      <c r="L379" s="60" t="s">
        <v>91</v>
      </c>
      <c r="M379" s="59" t="s">
        <v>168</v>
      </c>
      <c r="N379" s="58">
        <v>1</v>
      </c>
      <c r="O379" s="59"/>
      <c r="P379" s="178" t="s">
        <v>521</v>
      </c>
      <c r="Q379" s="16" t="s">
        <v>522</v>
      </c>
      <c r="R379" s="50" t="s">
        <v>147</v>
      </c>
      <c r="S379" s="50">
        <v>1</v>
      </c>
      <c r="T379" s="50">
        <v>1</v>
      </c>
      <c r="U379" s="50">
        <v>0</v>
      </c>
      <c r="V379" s="50">
        <v>0</v>
      </c>
      <c r="W379" s="2"/>
      <c r="X379" s="89" t="s">
        <v>373</v>
      </c>
      <c r="Y379" s="2" t="s">
        <v>78</v>
      </c>
      <c r="Z379" s="50" t="s">
        <v>973</v>
      </c>
      <c r="AA379" s="50"/>
      <c r="AB379" s="48" t="str">
        <f t="shared" si="12"/>
        <v>Unique</v>
      </c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</row>
    <row r="380" spans="1:50" ht="15">
      <c r="A380" s="39" t="str">
        <f t="shared" si="13"/>
        <v>44_1_050922_Don_p_er.te</v>
      </c>
      <c r="B380" s="122" t="s">
        <v>974</v>
      </c>
      <c r="C380" s="122" t="s">
        <v>975</v>
      </c>
      <c r="D380" s="57">
        <v>44</v>
      </c>
      <c r="E380" s="58">
        <v>1</v>
      </c>
      <c r="F380" s="124" t="s">
        <v>403</v>
      </c>
      <c r="G380" s="125" t="s">
        <v>404</v>
      </c>
      <c r="H380" s="57">
        <v>2022</v>
      </c>
      <c r="I380" s="42" t="e">
        <f t="array" aca="1" ref="I380" ca="1">_xludf.XLOOKUP(#REF!,'Feuille 16'!A:A,'Feuille 16'!B:B)</f>
        <v>#NAME?</v>
      </c>
      <c r="J380" s="60" t="s">
        <v>976</v>
      </c>
      <c r="K380" s="59" t="s">
        <v>977</v>
      </c>
      <c r="L380" s="60" t="s">
        <v>91</v>
      </c>
      <c r="M380" s="59" t="s">
        <v>147</v>
      </c>
      <c r="N380" s="58">
        <v>2</v>
      </c>
      <c r="O380" s="59"/>
      <c r="P380" s="178" t="s">
        <v>521</v>
      </c>
      <c r="Q380" s="16" t="s">
        <v>522</v>
      </c>
      <c r="R380" s="50" t="s">
        <v>147</v>
      </c>
      <c r="S380" s="50">
        <v>1</v>
      </c>
      <c r="T380" s="50">
        <v>1</v>
      </c>
      <c r="U380" s="50">
        <v>0</v>
      </c>
      <c r="V380" s="50">
        <v>0</v>
      </c>
      <c r="W380" s="2"/>
      <c r="X380" s="89" t="s">
        <v>373</v>
      </c>
      <c r="Y380" s="2" t="s">
        <v>78</v>
      </c>
      <c r="Z380" s="50" t="s">
        <v>978</v>
      </c>
      <c r="AA380" s="50"/>
      <c r="AB380" s="48" t="str">
        <f t="shared" si="12"/>
        <v>Unique</v>
      </c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</row>
    <row r="381" spans="1:50" ht="15">
      <c r="A381" s="39" t="str">
        <f t="shared" si="13"/>
        <v>44_1_050922_Don_p_me.me</v>
      </c>
      <c r="B381" s="122" t="s">
        <v>974</v>
      </c>
      <c r="C381" s="122" t="s">
        <v>975</v>
      </c>
      <c r="D381" s="57">
        <v>44</v>
      </c>
      <c r="E381" s="58">
        <v>1</v>
      </c>
      <c r="F381" s="124" t="s">
        <v>403</v>
      </c>
      <c r="G381" s="125" t="s">
        <v>404</v>
      </c>
      <c r="H381" s="57">
        <v>2022</v>
      </c>
      <c r="I381" s="42" t="e">
        <f t="array" aca="1" ref="I381" ca="1">_xludf.XLOOKUP(#REF!,'Feuille 16'!A:A,'Feuille 16'!B:B)</f>
        <v>#NAME?</v>
      </c>
      <c r="J381" s="60" t="s">
        <v>976</v>
      </c>
      <c r="K381" s="59" t="s">
        <v>977</v>
      </c>
      <c r="L381" s="60" t="s">
        <v>91</v>
      </c>
      <c r="M381" s="59" t="s">
        <v>147</v>
      </c>
      <c r="N381" s="58">
        <v>2</v>
      </c>
      <c r="O381" s="59"/>
      <c r="P381" s="108" t="s">
        <v>569</v>
      </c>
      <c r="Q381" s="50" t="s">
        <v>570</v>
      </c>
      <c r="R381" s="50" t="s">
        <v>147</v>
      </c>
      <c r="S381" s="50">
        <v>1</v>
      </c>
      <c r="T381" s="50">
        <v>0</v>
      </c>
      <c r="U381" s="50">
        <v>1</v>
      </c>
      <c r="V381" s="50">
        <v>0</v>
      </c>
      <c r="W381" s="2"/>
      <c r="X381" s="89" t="s">
        <v>373</v>
      </c>
      <c r="Y381" s="2" t="s">
        <v>78</v>
      </c>
      <c r="Z381" s="50" t="s">
        <v>979</v>
      </c>
      <c r="AA381" s="2"/>
      <c r="AB381" s="48" t="str">
        <f t="shared" si="12"/>
        <v>Unique</v>
      </c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</row>
    <row r="382" spans="1:50" ht="15">
      <c r="A382" s="39" t="str">
        <f t="shared" si="13"/>
        <v>12_1_050522_Kal_p_me.hi</v>
      </c>
      <c r="B382" s="187" t="s">
        <v>359</v>
      </c>
      <c r="C382" s="187" t="s">
        <v>360</v>
      </c>
      <c r="D382" s="57">
        <v>12</v>
      </c>
      <c r="E382" s="58">
        <v>1</v>
      </c>
      <c r="F382" s="66">
        <v>280422</v>
      </c>
      <c r="G382" s="123" t="s">
        <v>381</v>
      </c>
      <c r="H382" s="57">
        <v>2022</v>
      </c>
      <c r="I382" s="42" t="e">
        <f t="array" aca="1" ref="I382" ca="1">_xludf.XLOOKUP(#REF!,'Feuille 16'!A:A,'Feuille 16'!B:B)</f>
        <v>#NAME?</v>
      </c>
      <c r="J382" s="60" t="s">
        <v>174</v>
      </c>
      <c r="K382" s="59" t="s">
        <v>175</v>
      </c>
      <c r="L382" s="60" t="s">
        <v>91</v>
      </c>
      <c r="M382" s="59" t="s">
        <v>147</v>
      </c>
      <c r="N382" s="58">
        <v>6</v>
      </c>
      <c r="O382" s="59"/>
      <c r="P382" s="50" t="s">
        <v>790</v>
      </c>
      <c r="Q382" s="50" t="s">
        <v>791</v>
      </c>
      <c r="R382" s="50" t="s">
        <v>147</v>
      </c>
      <c r="S382" s="50">
        <v>1</v>
      </c>
      <c r="T382" s="50">
        <v>1</v>
      </c>
      <c r="U382" s="50">
        <v>0</v>
      </c>
      <c r="V382" s="50">
        <v>0</v>
      </c>
      <c r="W382" s="2"/>
      <c r="X382" s="89" t="s">
        <v>373</v>
      </c>
      <c r="Y382" s="2" t="s">
        <v>78</v>
      </c>
      <c r="Z382" s="50" t="s">
        <v>980</v>
      </c>
      <c r="AA382" s="2"/>
      <c r="AB382" s="48" t="str">
        <f t="shared" si="12"/>
        <v>Unique</v>
      </c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</row>
    <row r="383" spans="1:50" ht="12.75">
      <c r="A383" s="39" t="str">
        <f t="shared" si="13"/>
        <v>112_1_300822_Gei_p_er.te</v>
      </c>
      <c r="B383" s="179">
        <v>49.544339999999998</v>
      </c>
      <c r="C383" s="179">
        <v>5.8540619999999999</v>
      </c>
      <c r="D383" s="57">
        <v>112</v>
      </c>
      <c r="E383" s="58">
        <v>1</v>
      </c>
      <c r="F383" s="57">
        <v>230822</v>
      </c>
      <c r="G383" s="58">
        <v>300822</v>
      </c>
      <c r="H383" s="57">
        <v>2022</v>
      </c>
      <c r="I383" s="126" t="e">
        <f t="array" aca="1" ref="I383" ca="1">_xludf.XLOOKUP(#REF!,'Feuille 16'!A:A,'Feuille 16'!B:B)</f>
        <v>#NAME?</v>
      </c>
      <c r="J383" s="60" t="s">
        <v>217</v>
      </c>
      <c r="K383" s="59" t="s">
        <v>218</v>
      </c>
      <c r="L383" s="60" t="s">
        <v>91</v>
      </c>
      <c r="M383" s="59" t="s">
        <v>390</v>
      </c>
      <c r="N383" s="58">
        <v>17</v>
      </c>
      <c r="O383" s="59"/>
      <c r="P383" s="178" t="s">
        <v>521</v>
      </c>
      <c r="Q383" s="16" t="s">
        <v>522</v>
      </c>
      <c r="R383" s="50" t="s">
        <v>147</v>
      </c>
      <c r="S383" s="50">
        <v>2</v>
      </c>
      <c r="T383" s="50">
        <v>0</v>
      </c>
      <c r="U383" s="50">
        <v>2</v>
      </c>
      <c r="V383" s="50">
        <v>0</v>
      </c>
      <c r="W383" s="2"/>
      <c r="X383" s="89" t="s">
        <v>373</v>
      </c>
      <c r="Y383" s="2" t="s">
        <v>78</v>
      </c>
      <c r="Z383" s="50" t="s">
        <v>981</v>
      </c>
      <c r="AA383" s="50"/>
      <c r="AB383" s="48" t="str">
        <f t="shared" si="12"/>
        <v>Unique</v>
      </c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</row>
    <row r="384" spans="1:50" ht="12.75">
      <c r="A384" s="39" t="str">
        <f t="shared" si="13"/>
        <v>112_1_300822_Gei_p_fe.cu</v>
      </c>
      <c r="B384" s="179">
        <v>49.544339999999998</v>
      </c>
      <c r="C384" s="179">
        <v>5.8540619999999999</v>
      </c>
      <c r="D384" s="57">
        <v>112</v>
      </c>
      <c r="E384" s="58">
        <v>1</v>
      </c>
      <c r="F384" s="57">
        <v>230822</v>
      </c>
      <c r="G384" s="58">
        <v>300822</v>
      </c>
      <c r="H384" s="57">
        <v>2022</v>
      </c>
      <c r="I384" s="126" t="e">
        <f t="array" aca="1" ref="I384" ca="1">_xludf.XLOOKUP(#REF!,'Feuille 16'!A:A,'Feuille 16'!B:B)</f>
        <v>#NAME?</v>
      </c>
      <c r="J384" s="60" t="s">
        <v>217</v>
      </c>
      <c r="K384" s="59" t="s">
        <v>218</v>
      </c>
      <c r="L384" s="60" t="s">
        <v>91</v>
      </c>
      <c r="M384" s="59" t="s">
        <v>390</v>
      </c>
      <c r="N384" s="58">
        <v>17</v>
      </c>
      <c r="O384" s="59"/>
      <c r="P384" s="80" t="s">
        <v>536</v>
      </c>
      <c r="Q384" s="50" t="s">
        <v>537</v>
      </c>
      <c r="R384" s="50" t="s">
        <v>147</v>
      </c>
      <c r="S384" s="50">
        <v>10</v>
      </c>
      <c r="T384" s="50">
        <v>4</v>
      </c>
      <c r="U384" s="50">
        <v>6</v>
      </c>
      <c r="V384" s="50">
        <v>0</v>
      </c>
      <c r="W384" s="2"/>
      <c r="X384" s="89" t="s">
        <v>373</v>
      </c>
      <c r="Y384" s="2" t="s">
        <v>78</v>
      </c>
      <c r="Z384" s="50" t="s">
        <v>982</v>
      </c>
      <c r="AA384" s="50"/>
      <c r="AB384" s="48" t="str">
        <f t="shared" si="12"/>
        <v>Unique</v>
      </c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</row>
    <row r="385" spans="1:50" ht="12.75">
      <c r="A385" s="39" t="str">
        <f t="shared" si="13"/>
        <v>112_1_300822_Gei_p_da.al</v>
      </c>
      <c r="B385" s="57">
        <v>49.544339999999998</v>
      </c>
      <c r="C385" s="57">
        <v>5.8540619999999999</v>
      </c>
      <c r="D385" s="57">
        <v>112</v>
      </c>
      <c r="E385" s="58">
        <v>1</v>
      </c>
      <c r="F385" s="57">
        <v>230822</v>
      </c>
      <c r="G385" s="58">
        <v>300822</v>
      </c>
      <c r="H385" s="57">
        <v>2022</v>
      </c>
      <c r="I385" s="126" t="e">
        <f t="array" aca="1" ref="I385" ca="1">_xludf.XLOOKUP(#REF!,'Feuille 16'!A:A,'Feuille 16'!B:B)</f>
        <v>#NAME?</v>
      </c>
      <c r="J385" s="60" t="s">
        <v>217</v>
      </c>
      <c r="K385" s="59" t="s">
        <v>218</v>
      </c>
      <c r="L385" s="60" t="s">
        <v>91</v>
      </c>
      <c r="M385" s="59" t="s">
        <v>390</v>
      </c>
      <c r="N385" s="58">
        <v>17</v>
      </c>
      <c r="O385" s="59"/>
      <c r="P385" s="108" t="s">
        <v>983</v>
      </c>
      <c r="Q385" s="16" t="s">
        <v>984</v>
      </c>
      <c r="R385" s="50" t="s">
        <v>147</v>
      </c>
      <c r="S385" s="50">
        <v>2</v>
      </c>
      <c r="T385" s="50">
        <v>2</v>
      </c>
      <c r="U385" s="50">
        <v>0</v>
      </c>
      <c r="V385" s="50">
        <v>0</v>
      </c>
      <c r="W385" s="2"/>
      <c r="X385" s="89" t="s">
        <v>373</v>
      </c>
      <c r="Y385" s="2" t="s">
        <v>78</v>
      </c>
      <c r="Z385" s="50" t="s">
        <v>985</v>
      </c>
      <c r="AA385" s="2"/>
      <c r="AB385" s="48" t="str">
        <f t="shared" si="12"/>
        <v>Unique</v>
      </c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</row>
    <row r="386" spans="1:50" ht="12.75">
      <c r="A386" s="39" t="str">
        <f t="shared" si="13"/>
        <v>112_1_300822_Gei_p_me.me</v>
      </c>
      <c r="B386" s="57">
        <v>49.544339999999998</v>
      </c>
      <c r="C386" s="57">
        <v>5.8540619999999999</v>
      </c>
      <c r="D386" s="57">
        <v>112</v>
      </c>
      <c r="E386" s="58">
        <v>1</v>
      </c>
      <c r="F386" s="57">
        <v>230822</v>
      </c>
      <c r="G386" s="58">
        <v>300822</v>
      </c>
      <c r="H386" s="57">
        <v>2022</v>
      </c>
      <c r="I386" s="126" t="e">
        <f t="array" aca="1" ref="I386" ca="1">_xludf.XLOOKUP(#REF!,'Feuille 16'!A:A,'Feuille 16'!B:B)</f>
        <v>#NAME?</v>
      </c>
      <c r="J386" s="60" t="s">
        <v>217</v>
      </c>
      <c r="K386" s="59" t="s">
        <v>218</v>
      </c>
      <c r="L386" s="60" t="s">
        <v>91</v>
      </c>
      <c r="M386" s="59" t="s">
        <v>390</v>
      </c>
      <c r="N386" s="58">
        <v>17</v>
      </c>
      <c r="O386" s="59"/>
      <c r="P386" s="108" t="s">
        <v>569</v>
      </c>
      <c r="Q386" s="50" t="s">
        <v>570</v>
      </c>
      <c r="R386" s="50" t="s">
        <v>147</v>
      </c>
      <c r="S386" s="50">
        <v>1</v>
      </c>
      <c r="T386" s="50">
        <v>0</v>
      </c>
      <c r="U386" s="50">
        <v>1</v>
      </c>
      <c r="V386" s="50">
        <v>0</v>
      </c>
      <c r="W386" s="2"/>
      <c r="X386" s="89" t="s">
        <v>373</v>
      </c>
      <c r="Y386" s="2" t="s">
        <v>78</v>
      </c>
      <c r="Z386" s="50" t="s">
        <v>986</v>
      </c>
      <c r="AA386" s="2"/>
      <c r="AB386" s="48" t="str">
        <f t="shared" ref="AB386:AB449" si="14">IF(COUNTIF(Z:Z, Z386)&gt;1, "Duplicate", "Unique")</f>
        <v>Unique</v>
      </c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</row>
    <row r="387" spans="1:50" ht="12.75">
      <c r="A387" s="39" t="str">
        <f t="shared" si="13"/>
        <v>112_1_300822_Gei_p_pi.fe</v>
      </c>
      <c r="B387" s="57">
        <v>49.544339999999998</v>
      </c>
      <c r="C387" s="57">
        <v>5.8540619999999999</v>
      </c>
      <c r="D387" s="57">
        <v>112</v>
      </c>
      <c r="E387" s="58">
        <v>1</v>
      </c>
      <c r="F387" s="57">
        <v>230822</v>
      </c>
      <c r="G387" s="58">
        <v>300822</v>
      </c>
      <c r="H387" s="57">
        <v>2022</v>
      </c>
      <c r="I387" s="126" t="e">
        <f t="array" aca="1" ref="I387" ca="1">_xludf.XLOOKUP(#REF!,'Feuille 16'!A:A,'Feuille 16'!B:B)</f>
        <v>#NAME?</v>
      </c>
      <c r="J387" s="60" t="s">
        <v>217</v>
      </c>
      <c r="K387" s="59" t="s">
        <v>218</v>
      </c>
      <c r="L387" s="60" t="s">
        <v>91</v>
      </c>
      <c r="M387" s="59" t="s">
        <v>390</v>
      </c>
      <c r="N387" s="58">
        <v>17</v>
      </c>
      <c r="O387" s="59"/>
      <c r="P387" s="50" t="s">
        <v>987</v>
      </c>
      <c r="Q387" s="50" t="s">
        <v>988</v>
      </c>
      <c r="R387" s="50" t="s">
        <v>147</v>
      </c>
      <c r="S387" s="50">
        <v>1</v>
      </c>
      <c r="T387" s="50">
        <v>0</v>
      </c>
      <c r="U387" s="50">
        <v>1</v>
      </c>
      <c r="V387" s="50">
        <v>0</v>
      </c>
      <c r="W387" s="2"/>
      <c r="X387" s="89" t="s">
        <v>373</v>
      </c>
      <c r="Y387" s="2" t="s">
        <v>78</v>
      </c>
      <c r="Z387" s="2"/>
      <c r="AA387" s="2"/>
      <c r="AB387" s="48" t="str">
        <f t="shared" si="14"/>
        <v>Unique</v>
      </c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</row>
    <row r="388" spans="1:50" ht="12.75">
      <c r="A388" s="39" t="str">
        <f t="shared" si="13"/>
        <v>112_1_300822_Gei_p_pi.no</v>
      </c>
      <c r="B388" s="57">
        <v>49.544339999999998</v>
      </c>
      <c r="C388" s="57">
        <v>5.8540619999999999</v>
      </c>
      <c r="D388" s="57">
        <v>112</v>
      </c>
      <c r="E388" s="58">
        <v>1</v>
      </c>
      <c r="F388" s="57">
        <v>230822</v>
      </c>
      <c r="G388" s="58">
        <v>300822</v>
      </c>
      <c r="H388" s="57">
        <v>2022</v>
      </c>
      <c r="I388" s="126" t="e">
        <f t="array" aca="1" ref="I388" ca="1">_xludf.XLOOKUP(#REF!,'Feuille 16'!A:A,'Feuille 16'!B:B)</f>
        <v>#NAME?</v>
      </c>
      <c r="J388" s="60" t="s">
        <v>217</v>
      </c>
      <c r="K388" s="59" t="s">
        <v>218</v>
      </c>
      <c r="L388" s="60" t="s">
        <v>91</v>
      </c>
      <c r="M388" s="59" t="s">
        <v>390</v>
      </c>
      <c r="N388" s="58">
        <v>17</v>
      </c>
      <c r="O388" s="59"/>
      <c r="P388" s="108" t="s">
        <v>916</v>
      </c>
      <c r="Q388" s="50" t="s">
        <v>917</v>
      </c>
      <c r="R388" s="50" t="s">
        <v>147</v>
      </c>
      <c r="S388" s="50">
        <v>1</v>
      </c>
      <c r="T388" s="50">
        <v>0</v>
      </c>
      <c r="U388" s="50">
        <v>1</v>
      </c>
      <c r="V388" s="50">
        <v>0</v>
      </c>
      <c r="W388" s="2"/>
      <c r="X388" s="89" t="s">
        <v>373</v>
      </c>
      <c r="Y388" s="2" t="s">
        <v>78</v>
      </c>
      <c r="Z388" s="2"/>
      <c r="AA388" s="2"/>
      <c r="AB388" s="48" t="str">
        <f t="shared" si="14"/>
        <v>Unique</v>
      </c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</row>
    <row r="389" spans="1:50" ht="15">
      <c r="A389" s="39" t="str">
        <f t="shared" si="13"/>
        <v>64_1_130922_Red_p_er.te</v>
      </c>
      <c r="B389" s="122" t="s">
        <v>120</v>
      </c>
      <c r="C389" s="122" t="s">
        <v>121</v>
      </c>
      <c r="D389" s="57">
        <v>64</v>
      </c>
      <c r="E389" s="58">
        <v>1</v>
      </c>
      <c r="F389" s="124" t="s">
        <v>383</v>
      </c>
      <c r="G389" s="125" t="s">
        <v>384</v>
      </c>
      <c r="H389" s="57">
        <v>2022</v>
      </c>
      <c r="I389" s="126" t="e">
        <f t="array" aca="1" ref="I389" ca="1">_xludf.XLOOKUP(#REF!,'Feuille 16'!A:A,'Feuille 16'!B:B)</f>
        <v>#NAME?</v>
      </c>
      <c r="J389" s="60" t="s">
        <v>123</v>
      </c>
      <c r="K389" s="59" t="s">
        <v>124</v>
      </c>
      <c r="L389" s="60" t="s">
        <v>91</v>
      </c>
      <c r="M389" s="59" t="s">
        <v>147</v>
      </c>
      <c r="N389" s="58">
        <v>3</v>
      </c>
      <c r="O389" s="59"/>
      <c r="P389" s="178" t="s">
        <v>521</v>
      </c>
      <c r="Q389" s="16" t="s">
        <v>522</v>
      </c>
      <c r="R389" s="50" t="s">
        <v>147</v>
      </c>
      <c r="S389" s="50">
        <v>2</v>
      </c>
      <c r="T389" s="50">
        <v>2</v>
      </c>
      <c r="U389" s="50">
        <v>0</v>
      </c>
      <c r="V389" s="50">
        <v>0</v>
      </c>
      <c r="W389" s="2"/>
      <c r="X389" s="89" t="s">
        <v>373</v>
      </c>
      <c r="Y389" s="2" t="s">
        <v>78</v>
      </c>
      <c r="Z389" s="50" t="s">
        <v>989</v>
      </c>
      <c r="AA389" s="50"/>
      <c r="AB389" s="48" t="str">
        <f t="shared" si="14"/>
        <v>Unique</v>
      </c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</row>
    <row r="390" spans="1:50" ht="12.75">
      <c r="A390" s="39" t="str">
        <f t="shared" si="13"/>
        <v>91_1_240622_Gre_p_sy.ri</v>
      </c>
      <c r="B390" s="59" t="s">
        <v>386</v>
      </c>
      <c r="C390" s="59" t="s">
        <v>387</v>
      </c>
      <c r="D390" s="57">
        <v>91</v>
      </c>
      <c r="E390" s="58">
        <v>1</v>
      </c>
      <c r="F390" s="119"/>
      <c r="G390" s="58">
        <v>240622</v>
      </c>
      <c r="H390" s="57">
        <v>2022</v>
      </c>
      <c r="I390" s="42" t="e">
        <f t="array" aca="1" ref="I390" ca="1">_xludf.XLOOKUP(#REF!,'Feuille 16'!A:A,'Feuille 16'!B:B)</f>
        <v>#NAME?</v>
      </c>
      <c r="J390" s="60" t="s">
        <v>388</v>
      </c>
      <c r="K390" s="59" t="s">
        <v>389</v>
      </c>
      <c r="L390" s="60" t="s">
        <v>91</v>
      </c>
      <c r="M390" s="59" t="s">
        <v>390</v>
      </c>
      <c r="N390" s="58">
        <v>10</v>
      </c>
      <c r="O390" s="59"/>
      <c r="P390" s="50" t="s">
        <v>888</v>
      </c>
      <c r="Q390" s="50" t="s">
        <v>889</v>
      </c>
      <c r="R390" s="50" t="s">
        <v>147</v>
      </c>
      <c r="S390" s="50">
        <v>2</v>
      </c>
      <c r="T390" s="50">
        <v>2</v>
      </c>
      <c r="U390" s="50">
        <v>0</v>
      </c>
      <c r="V390" s="50">
        <v>0</v>
      </c>
      <c r="W390" s="2"/>
      <c r="X390" s="89" t="s">
        <v>373</v>
      </c>
      <c r="Y390" s="2" t="s">
        <v>78</v>
      </c>
      <c r="Z390" s="50" t="s">
        <v>990</v>
      </c>
      <c r="AA390" s="2"/>
      <c r="AB390" s="48" t="str">
        <f t="shared" si="14"/>
        <v>Unique</v>
      </c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</row>
    <row r="391" spans="1:50" ht="12.75">
      <c r="A391" s="39" t="str">
        <f t="shared" si="13"/>
        <v>91_1_240622_Gre_p_eu.or</v>
      </c>
      <c r="B391" s="59" t="s">
        <v>386</v>
      </c>
      <c r="C391" s="59" t="s">
        <v>387</v>
      </c>
      <c r="D391" s="57">
        <v>91</v>
      </c>
      <c r="E391" s="58">
        <v>1</v>
      </c>
      <c r="F391" s="119"/>
      <c r="G391" s="58">
        <v>240622</v>
      </c>
      <c r="H391" s="57">
        <v>2022</v>
      </c>
      <c r="I391" s="42" t="e">
        <f t="array" aca="1" ref="I391" ca="1">_xludf.XLOOKUP(#REF!,'Feuille 16'!A:A,'Feuille 16'!B:B)</f>
        <v>#NAME?</v>
      </c>
      <c r="J391" s="60" t="s">
        <v>388</v>
      </c>
      <c r="K391" s="59" t="s">
        <v>389</v>
      </c>
      <c r="L391" s="60" t="s">
        <v>91</v>
      </c>
      <c r="M391" s="59" t="s">
        <v>390</v>
      </c>
      <c r="N391" s="58">
        <v>10</v>
      </c>
      <c r="O391" s="59"/>
      <c r="P391" s="50" t="s">
        <v>938</v>
      </c>
      <c r="Q391" s="50" t="s">
        <v>939</v>
      </c>
      <c r="R391" s="50" t="s">
        <v>147</v>
      </c>
      <c r="S391" s="50">
        <v>1</v>
      </c>
      <c r="T391" s="50">
        <v>1</v>
      </c>
      <c r="U391" s="50">
        <v>0</v>
      </c>
      <c r="V391" s="50">
        <v>0</v>
      </c>
      <c r="W391" s="2"/>
      <c r="X391" s="89" t="s">
        <v>373</v>
      </c>
      <c r="Y391" s="2" t="s">
        <v>78</v>
      </c>
      <c r="Z391" s="50" t="s">
        <v>991</v>
      </c>
      <c r="AA391" s="2"/>
      <c r="AB391" s="48" t="str">
        <f t="shared" si="14"/>
        <v>Unique</v>
      </c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</row>
    <row r="392" spans="1:50" ht="12.75">
      <c r="A392" s="39" t="str">
        <f t="shared" si="13"/>
        <v>91_1_240622_Gre_p_an.co</v>
      </c>
      <c r="B392" s="59" t="s">
        <v>386</v>
      </c>
      <c r="C392" s="59" t="s">
        <v>387</v>
      </c>
      <c r="D392" s="57">
        <v>91</v>
      </c>
      <c r="E392" s="58">
        <v>1</v>
      </c>
      <c r="F392" s="119"/>
      <c r="G392" s="58">
        <v>240622</v>
      </c>
      <c r="H392" s="57">
        <v>2022</v>
      </c>
      <c r="I392" s="42" t="e">
        <f t="array" aca="1" ref="I392" ca="1">_xludf.XLOOKUP(#REF!,'Feuille 16'!A:A,'Feuille 16'!B:B)</f>
        <v>#NAME?</v>
      </c>
      <c r="J392" s="60" t="s">
        <v>388</v>
      </c>
      <c r="K392" s="59" t="s">
        <v>389</v>
      </c>
      <c r="L392" s="60" t="s">
        <v>91</v>
      </c>
      <c r="M392" s="59" t="s">
        <v>390</v>
      </c>
      <c r="N392" s="58">
        <v>10</v>
      </c>
      <c r="O392" s="59"/>
      <c r="P392" s="108" t="s">
        <v>594</v>
      </c>
      <c r="Q392" s="50" t="s">
        <v>595</v>
      </c>
      <c r="R392" s="50" t="s">
        <v>147</v>
      </c>
      <c r="S392" s="50">
        <v>1</v>
      </c>
      <c r="T392" s="50">
        <v>1</v>
      </c>
      <c r="U392" s="50">
        <v>0</v>
      </c>
      <c r="V392" s="50">
        <v>0</v>
      </c>
      <c r="W392" s="2"/>
      <c r="X392" s="89" t="s">
        <v>373</v>
      </c>
      <c r="Y392" s="2" t="s">
        <v>78</v>
      </c>
      <c r="Z392" s="2"/>
      <c r="AA392" s="2"/>
      <c r="AB392" s="48" t="str">
        <f t="shared" si="14"/>
        <v>Unique</v>
      </c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</row>
    <row r="393" spans="1:50" ht="12.75">
      <c r="A393" s="39" t="str">
        <f t="shared" si="13"/>
        <v>81_1_260821_Rat_p_sp.sc</v>
      </c>
      <c r="B393" s="57">
        <v>49.728290000000001</v>
      </c>
      <c r="C393" s="57">
        <v>6.3457850000000002</v>
      </c>
      <c r="D393" s="57">
        <v>81</v>
      </c>
      <c r="E393" s="58">
        <v>1</v>
      </c>
      <c r="F393" s="59"/>
      <c r="G393" s="58">
        <v>260821</v>
      </c>
      <c r="H393" s="57">
        <v>2021</v>
      </c>
      <c r="I393" s="42" t="e">
        <f t="array" aca="1" ref="I393" ca="1">_xludf.XLOOKUP(#REF!,'Feuille 16'!A:A,'Feuille 16'!B:B)</f>
        <v>#NAME?</v>
      </c>
      <c r="J393" s="60" t="s">
        <v>395</v>
      </c>
      <c r="K393" s="59" t="s">
        <v>396</v>
      </c>
      <c r="L393" s="60" t="s">
        <v>91</v>
      </c>
      <c r="M393" s="59" t="s">
        <v>100</v>
      </c>
      <c r="N393" s="58">
        <v>2</v>
      </c>
      <c r="O393" s="59"/>
      <c r="P393" s="108" t="s">
        <v>509</v>
      </c>
      <c r="Q393" s="50" t="s">
        <v>510</v>
      </c>
      <c r="R393" s="50" t="s">
        <v>147</v>
      </c>
      <c r="S393" s="50">
        <v>1</v>
      </c>
      <c r="T393" s="50">
        <v>0</v>
      </c>
      <c r="U393" s="50">
        <v>1</v>
      </c>
      <c r="V393" s="50">
        <v>0</v>
      </c>
      <c r="W393" s="2"/>
      <c r="X393" s="89" t="s">
        <v>373</v>
      </c>
      <c r="Y393" s="2" t="s">
        <v>78</v>
      </c>
      <c r="Z393" s="50" t="s">
        <v>992</v>
      </c>
      <c r="AA393" s="50"/>
      <c r="AB393" s="48" t="str">
        <f t="shared" si="14"/>
        <v>Unique</v>
      </c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</row>
    <row r="394" spans="1:50" ht="12.75">
      <c r="A394" s="39" t="str">
        <f t="shared" si="13"/>
        <v>117_1_300822_Hoo_p_er.te</v>
      </c>
      <c r="B394" s="59" t="s">
        <v>398</v>
      </c>
      <c r="C394" s="59" t="s">
        <v>399</v>
      </c>
      <c r="D394" s="57">
        <v>117</v>
      </c>
      <c r="E394" s="58">
        <v>1</v>
      </c>
      <c r="F394" s="57">
        <v>240822</v>
      </c>
      <c r="G394" s="58">
        <v>300822</v>
      </c>
      <c r="H394" s="57">
        <v>2022</v>
      </c>
      <c r="I394" s="126" t="e">
        <f t="array" aca="1" ref="I394" ca="1">_xludf.XLOOKUP(#REF!,'Feuille 16'!A:A,'Feuille 16'!B:B)</f>
        <v>#NAME?</v>
      </c>
      <c r="J394" s="60" t="s">
        <v>89</v>
      </c>
      <c r="K394" s="121" t="s">
        <v>90</v>
      </c>
      <c r="L394" s="60" t="s">
        <v>91</v>
      </c>
      <c r="M394" s="59" t="s">
        <v>100</v>
      </c>
      <c r="N394" s="58">
        <v>2</v>
      </c>
      <c r="O394" s="59"/>
      <c r="P394" s="178" t="s">
        <v>521</v>
      </c>
      <c r="Q394" s="16" t="s">
        <v>522</v>
      </c>
      <c r="R394" s="50" t="s">
        <v>147</v>
      </c>
      <c r="S394" s="50">
        <v>1</v>
      </c>
      <c r="T394" s="50">
        <v>1</v>
      </c>
      <c r="U394" s="50">
        <v>0</v>
      </c>
      <c r="V394" s="50">
        <v>0</v>
      </c>
      <c r="W394" s="2"/>
      <c r="X394" s="50">
        <v>101023</v>
      </c>
      <c r="Y394" s="2" t="s">
        <v>78</v>
      </c>
      <c r="Z394" s="50" t="s">
        <v>993</v>
      </c>
      <c r="AA394" s="50"/>
      <c r="AB394" s="48" t="str">
        <f t="shared" si="14"/>
        <v>Unique</v>
      </c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</row>
    <row r="395" spans="1:50" ht="12.75">
      <c r="A395" s="39" t="str">
        <f t="shared" si="13"/>
        <v>16_1_270421_Fen_p_me.hi</v>
      </c>
      <c r="B395" s="57">
        <v>50.04119</v>
      </c>
      <c r="C395" s="57">
        <v>6.0089880000000004</v>
      </c>
      <c r="D395" s="57">
        <v>16</v>
      </c>
      <c r="E395" s="58">
        <v>1</v>
      </c>
      <c r="F395" s="57">
        <v>130421</v>
      </c>
      <c r="G395" s="58">
        <v>270421</v>
      </c>
      <c r="H395" s="57">
        <v>2021</v>
      </c>
      <c r="I395" s="42" t="e">
        <f t="array" aca="1" ref="I395" ca="1">_xludf.XLOOKUP(#REF!,'Feuille 16'!A:A,'Feuille 16'!B:B)</f>
        <v>#NAME?</v>
      </c>
      <c r="J395" s="60" t="s">
        <v>819</v>
      </c>
      <c r="K395" s="59" t="s">
        <v>994</v>
      </c>
      <c r="L395" s="60" t="s">
        <v>91</v>
      </c>
      <c r="M395" s="59" t="s">
        <v>100</v>
      </c>
      <c r="N395" s="58">
        <v>1</v>
      </c>
      <c r="O395" s="59"/>
      <c r="P395" s="50" t="s">
        <v>790</v>
      </c>
      <c r="Q395" s="50" t="s">
        <v>791</v>
      </c>
      <c r="R395" s="50" t="s">
        <v>147</v>
      </c>
      <c r="S395" s="50">
        <v>1</v>
      </c>
      <c r="T395" s="50">
        <v>1</v>
      </c>
      <c r="U395" s="50">
        <v>0</v>
      </c>
      <c r="V395" s="50">
        <v>0</v>
      </c>
      <c r="W395" s="2"/>
      <c r="X395" s="50">
        <v>101023</v>
      </c>
      <c r="Y395" s="2" t="s">
        <v>78</v>
      </c>
      <c r="Z395" s="50" t="s">
        <v>995</v>
      </c>
      <c r="AA395" s="2"/>
      <c r="AB395" s="48" t="str">
        <f t="shared" si="14"/>
        <v>Unique</v>
      </c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</row>
    <row r="396" spans="1:50" ht="15">
      <c r="A396" s="39" t="str">
        <f t="shared" si="13"/>
        <v>77_1_220622_Roe_p_er.te</v>
      </c>
      <c r="B396" s="115" t="s">
        <v>996</v>
      </c>
      <c r="C396" s="115" t="s">
        <v>997</v>
      </c>
      <c r="D396" s="57">
        <v>77</v>
      </c>
      <c r="E396" s="58">
        <v>1</v>
      </c>
      <c r="F396" s="57">
        <v>160622</v>
      </c>
      <c r="G396" s="58">
        <v>220622</v>
      </c>
      <c r="H396" s="57">
        <v>2022</v>
      </c>
      <c r="I396" s="42" t="e">
        <f t="array" aca="1" ref="I396" ca="1">_xludf.XLOOKUP(#REF!,'Feuille 16'!A:A,'Feuille 16'!B:B)</f>
        <v>#NAME?</v>
      </c>
      <c r="J396" s="60" t="s">
        <v>166</v>
      </c>
      <c r="K396" s="59" t="s">
        <v>167</v>
      </c>
      <c r="L396" s="60" t="s">
        <v>91</v>
      </c>
      <c r="M396" s="59" t="s">
        <v>147</v>
      </c>
      <c r="N396" s="58">
        <v>13</v>
      </c>
      <c r="O396" s="59"/>
      <c r="P396" s="178" t="s">
        <v>521</v>
      </c>
      <c r="Q396" s="16" t="s">
        <v>522</v>
      </c>
      <c r="R396" s="50" t="s">
        <v>147</v>
      </c>
      <c r="S396" s="50">
        <v>1</v>
      </c>
      <c r="T396" s="50">
        <v>0</v>
      </c>
      <c r="U396" s="50">
        <v>1</v>
      </c>
      <c r="V396" s="50">
        <v>0</v>
      </c>
      <c r="W396" s="2"/>
      <c r="X396" s="50">
        <v>101023</v>
      </c>
      <c r="Y396" s="2" t="s">
        <v>78</v>
      </c>
      <c r="Z396" s="50" t="s">
        <v>998</v>
      </c>
      <c r="AA396" s="50"/>
      <c r="AB396" s="48" t="str">
        <f t="shared" si="14"/>
        <v>Unique</v>
      </c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</row>
    <row r="397" spans="1:50" ht="15">
      <c r="A397" s="39" t="str">
        <f t="shared" si="13"/>
        <v>77_1_220622_Roe_p_er.ju</v>
      </c>
      <c r="B397" s="115" t="s">
        <v>996</v>
      </c>
      <c r="C397" s="115" t="s">
        <v>997</v>
      </c>
      <c r="D397" s="57">
        <v>77</v>
      </c>
      <c r="E397" s="58">
        <v>1</v>
      </c>
      <c r="F397" s="57">
        <v>160622</v>
      </c>
      <c r="G397" s="58">
        <v>220622</v>
      </c>
      <c r="H397" s="57">
        <v>2022</v>
      </c>
      <c r="I397" s="42" t="e">
        <f t="array" aca="1" ref="I397" ca="1">_xludf.XLOOKUP(#REF!,'Feuille 16'!A:A,'Feuille 16'!B:B)</f>
        <v>#NAME?</v>
      </c>
      <c r="J397" s="60" t="s">
        <v>166</v>
      </c>
      <c r="K397" s="59" t="s">
        <v>167</v>
      </c>
      <c r="L397" s="60" t="s">
        <v>91</v>
      </c>
      <c r="M397" s="59" t="s">
        <v>147</v>
      </c>
      <c r="N397" s="58">
        <v>13</v>
      </c>
      <c r="O397" s="59"/>
      <c r="P397" s="50" t="s">
        <v>999</v>
      </c>
      <c r="Q397" s="50" t="s">
        <v>1000</v>
      </c>
      <c r="R397" s="50" t="s">
        <v>147</v>
      </c>
      <c r="S397" s="50">
        <v>1</v>
      </c>
      <c r="T397" s="50">
        <v>1</v>
      </c>
      <c r="U397" s="50">
        <v>0</v>
      </c>
      <c r="V397" s="50">
        <v>0</v>
      </c>
      <c r="W397" s="2"/>
      <c r="X397" s="50">
        <v>101023</v>
      </c>
      <c r="Y397" s="2" t="s">
        <v>78</v>
      </c>
      <c r="Z397" s="50" t="s">
        <v>1001</v>
      </c>
      <c r="AA397" s="50"/>
      <c r="AB397" s="48" t="str">
        <f t="shared" si="14"/>
        <v>Unique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</row>
    <row r="398" spans="1:50" ht="15">
      <c r="A398" s="39" t="str">
        <f t="shared" si="13"/>
        <v>77_1_220622_Roe_p_sy.ri</v>
      </c>
      <c r="B398" s="115" t="s">
        <v>996</v>
      </c>
      <c r="C398" s="115" t="s">
        <v>997</v>
      </c>
      <c r="D398" s="57">
        <v>77</v>
      </c>
      <c r="E398" s="58">
        <v>1</v>
      </c>
      <c r="F398" s="57">
        <v>160622</v>
      </c>
      <c r="G398" s="58">
        <v>220622</v>
      </c>
      <c r="H398" s="57">
        <v>2022</v>
      </c>
      <c r="I398" s="42" t="e">
        <f t="array" aca="1" ref="I398" ca="1">_xludf.XLOOKUP(#REF!,'Feuille 16'!A:A,'Feuille 16'!B:B)</f>
        <v>#NAME?</v>
      </c>
      <c r="J398" s="60" t="s">
        <v>166</v>
      </c>
      <c r="K398" s="59" t="s">
        <v>167</v>
      </c>
      <c r="L398" s="60" t="s">
        <v>91</v>
      </c>
      <c r="M398" s="59" t="s">
        <v>147</v>
      </c>
      <c r="N398" s="58">
        <v>13</v>
      </c>
      <c r="O398" s="59"/>
      <c r="P398" s="50" t="s">
        <v>888</v>
      </c>
      <c r="Q398" s="50" t="s">
        <v>889</v>
      </c>
      <c r="R398" s="50" t="s">
        <v>147</v>
      </c>
      <c r="S398" s="50">
        <v>7</v>
      </c>
      <c r="T398" s="50">
        <v>2</v>
      </c>
      <c r="U398" s="50">
        <v>5</v>
      </c>
      <c r="V398" s="50">
        <v>0</v>
      </c>
      <c r="W398" s="2"/>
      <c r="X398" s="50">
        <v>101023</v>
      </c>
      <c r="Y398" s="2" t="s">
        <v>78</v>
      </c>
      <c r="Z398" s="50" t="s">
        <v>1002</v>
      </c>
      <c r="AA398" s="2"/>
      <c r="AB398" s="48" t="str">
        <f t="shared" si="14"/>
        <v>Unique</v>
      </c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</row>
    <row r="399" spans="1:50">
      <c r="A399" s="39" t="str">
        <f t="shared" si="13"/>
        <v>77_1_220622_Roe_p_eu.co</v>
      </c>
      <c r="B399" s="115" t="s">
        <v>996</v>
      </c>
      <c r="C399" s="115" t="s">
        <v>997</v>
      </c>
      <c r="D399" s="57">
        <v>77</v>
      </c>
      <c r="E399" s="58">
        <v>1</v>
      </c>
      <c r="F399" s="57">
        <v>160622</v>
      </c>
      <c r="G399" s="58">
        <v>220622</v>
      </c>
      <c r="H399" s="57">
        <v>2022</v>
      </c>
      <c r="I399" s="42" t="e">
        <f t="array" aca="1" ref="I399" ca="1">_xludf.XLOOKUP(#REF!,'Feuille 16'!A:A,'Feuille 16'!B:B)</f>
        <v>#NAME?</v>
      </c>
      <c r="J399" s="60" t="s">
        <v>166</v>
      </c>
      <c r="K399" s="59" t="s">
        <v>167</v>
      </c>
      <c r="L399" s="60" t="s">
        <v>91</v>
      </c>
      <c r="M399" s="59" t="s">
        <v>147</v>
      </c>
      <c r="N399" s="58">
        <v>13</v>
      </c>
      <c r="O399" s="59"/>
      <c r="P399" s="120" t="s">
        <v>548</v>
      </c>
      <c r="Q399" s="50" t="s">
        <v>549</v>
      </c>
      <c r="R399" s="50" t="s">
        <v>147</v>
      </c>
      <c r="S399" s="50">
        <v>1</v>
      </c>
      <c r="T399" s="50">
        <v>0</v>
      </c>
      <c r="U399" s="50">
        <v>1</v>
      </c>
      <c r="V399" s="50">
        <v>0</v>
      </c>
      <c r="W399" s="2"/>
      <c r="X399" s="50">
        <v>101023</v>
      </c>
      <c r="Y399" s="2" t="s">
        <v>78</v>
      </c>
      <c r="Z399" s="50" t="s">
        <v>1003</v>
      </c>
      <c r="AA399" s="2"/>
      <c r="AB399" s="48" t="str">
        <f t="shared" si="14"/>
        <v>Unique</v>
      </c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</row>
    <row r="400" spans="1:50">
      <c r="A400" s="39" t="str">
        <f t="shared" si="13"/>
        <v>77_1_220622_Roe_p_sc.se</v>
      </c>
      <c r="B400" s="115" t="s">
        <v>996</v>
      </c>
      <c r="C400" s="115" t="s">
        <v>997</v>
      </c>
      <c r="D400" s="57">
        <v>77</v>
      </c>
      <c r="E400" s="58">
        <v>1</v>
      </c>
      <c r="F400" s="57">
        <v>160622</v>
      </c>
      <c r="G400" s="58">
        <v>220622</v>
      </c>
      <c r="H400" s="57">
        <v>2022</v>
      </c>
      <c r="I400" s="42" t="e">
        <f t="array" aca="1" ref="I400" ca="1">_xludf.XLOOKUP(#REF!,'Feuille 16'!A:A,'Feuille 16'!B:B)</f>
        <v>#NAME?</v>
      </c>
      <c r="J400" s="60" t="s">
        <v>166</v>
      </c>
      <c r="K400" s="59" t="s">
        <v>167</v>
      </c>
      <c r="L400" s="60" t="s">
        <v>91</v>
      </c>
      <c r="M400" s="59" t="s">
        <v>147</v>
      </c>
      <c r="N400" s="58">
        <v>13</v>
      </c>
      <c r="O400" s="59"/>
      <c r="P400" s="120" t="s">
        <v>1004</v>
      </c>
      <c r="Q400" s="50" t="s">
        <v>1005</v>
      </c>
      <c r="R400" s="50" t="s">
        <v>147</v>
      </c>
      <c r="S400" s="50">
        <v>3</v>
      </c>
      <c r="T400" s="50">
        <v>1</v>
      </c>
      <c r="U400" s="50">
        <v>2</v>
      </c>
      <c r="V400" s="50">
        <v>0</v>
      </c>
      <c r="W400" s="2"/>
      <c r="X400" s="50">
        <v>101023</v>
      </c>
      <c r="Y400" s="2" t="s">
        <v>78</v>
      </c>
      <c r="Z400" s="50" t="s">
        <v>1006</v>
      </c>
      <c r="AA400" s="2"/>
      <c r="AB400" s="48" t="str">
        <f t="shared" si="14"/>
        <v>Unique</v>
      </c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</row>
    <row r="401" spans="1:50" ht="15">
      <c r="A401" s="39" t="str">
        <f t="shared" si="13"/>
        <v>46_1_050922_Dit_p_fe.cu</v>
      </c>
      <c r="B401" s="115" t="s">
        <v>401</v>
      </c>
      <c r="C401" s="115" t="s">
        <v>402</v>
      </c>
      <c r="D401" s="57">
        <v>46</v>
      </c>
      <c r="E401" s="58">
        <v>1</v>
      </c>
      <c r="F401" s="124" t="s">
        <v>403</v>
      </c>
      <c r="G401" s="125" t="s">
        <v>404</v>
      </c>
      <c r="H401" s="57">
        <v>2022</v>
      </c>
      <c r="I401" s="42" t="e">
        <f t="array" aca="1" ref="I401" ca="1">_xludf.XLOOKUP(#REF!,'Feuille 16'!A:A,'Feuille 16'!B:B)</f>
        <v>#NAME?</v>
      </c>
      <c r="J401" s="60" t="s">
        <v>405</v>
      </c>
      <c r="K401" s="59" t="s">
        <v>406</v>
      </c>
      <c r="L401" s="60" t="s">
        <v>91</v>
      </c>
      <c r="M401" s="59" t="s">
        <v>147</v>
      </c>
      <c r="N401" s="58">
        <v>4</v>
      </c>
      <c r="O401" s="59"/>
      <c r="P401" s="80" t="s">
        <v>536</v>
      </c>
      <c r="Q401" s="50" t="s">
        <v>537</v>
      </c>
      <c r="R401" s="50" t="s">
        <v>147</v>
      </c>
      <c r="S401" s="50">
        <v>2</v>
      </c>
      <c r="T401" s="50">
        <v>0</v>
      </c>
      <c r="U401" s="50">
        <v>2</v>
      </c>
      <c r="V401" s="50">
        <v>0</v>
      </c>
      <c r="W401" s="2"/>
      <c r="X401" s="50">
        <v>101023</v>
      </c>
      <c r="Y401" s="2" t="s">
        <v>78</v>
      </c>
      <c r="Z401" s="50" t="s">
        <v>1007</v>
      </c>
      <c r="AA401" s="50"/>
      <c r="AB401" s="48" t="str">
        <f t="shared" si="14"/>
        <v>Unique</v>
      </c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</row>
    <row r="402" spans="1:50">
      <c r="A402" s="39" t="str">
        <f t="shared" si="13"/>
        <v>46_1_050922_Dit_p_eu.la</v>
      </c>
      <c r="B402" s="115" t="s">
        <v>401</v>
      </c>
      <c r="C402" s="115" t="s">
        <v>402</v>
      </c>
      <c r="D402" s="57">
        <v>46</v>
      </c>
      <c r="E402" s="58">
        <v>1</v>
      </c>
      <c r="F402" s="124" t="s">
        <v>403</v>
      </c>
      <c r="G402" s="125" t="s">
        <v>404</v>
      </c>
      <c r="H402" s="57">
        <v>2022</v>
      </c>
      <c r="I402" s="42" t="e">
        <f t="array" aca="1" ref="I402" ca="1">_xludf.XLOOKUP(#REF!,'Feuille 16'!A:A,'Feuille 16'!B:B)</f>
        <v>#NAME?</v>
      </c>
      <c r="J402" s="60" t="s">
        <v>405</v>
      </c>
      <c r="K402" s="59" t="s">
        <v>406</v>
      </c>
      <c r="L402" s="60" t="s">
        <v>91</v>
      </c>
      <c r="M402" s="59" t="s">
        <v>147</v>
      </c>
      <c r="N402" s="58">
        <v>4</v>
      </c>
      <c r="O402" s="59"/>
      <c r="P402" s="120" t="s">
        <v>583</v>
      </c>
      <c r="Q402" s="50" t="s">
        <v>822</v>
      </c>
      <c r="R402" s="50" t="s">
        <v>147</v>
      </c>
      <c r="S402" s="50">
        <v>1</v>
      </c>
      <c r="T402" s="50">
        <v>0</v>
      </c>
      <c r="U402" s="50">
        <v>1</v>
      </c>
      <c r="V402" s="50">
        <v>0</v>
      </c>
      <c r="W402" s="2"/>
      <c r="X402" s="50">
        <v>101023</v>
      </c>
      <c r="Y402" s="2" t="s">
        <v>78</v>
      </c>
      <c r="Z402" s="50" t="s">
        <v>1008</v>
      </c>
      <c r="AA402" s="50"/>
      <c r="AB402" s="48" t="str">
        <f t="shared" si="14"/>
        <v>Unique</v>
      </c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</row>
    <row r="403" spans="1:50" ht="15">
      <c r="A403" s="39" t="str">
        <f t="shared" si="13"/>
        <v>106_1_050722_Buc_p_er.te</v>
      </c>
      <c r="B403" s="122" t="s">
        <v>1009</v>
      </c>
      <c r="C403" s="122" t="s">
        <v>1010</v>
      </c>
      <c r="D403" s="57">
        <v>106</v>
      </c>
      <c r="E403" s="58">
        <v>1</v>
      </c>
      <c r="F403" s="124">
        <v>270622</v>
      </c>
      <c r="G403" s="189" t="s">
        <v>337</v>
      </c>
      <c r="H403" s="57">
        <v>2022</v>
      </c>
      <c r="I403" s="42" t="e">
        <f t="array" aca="1" ref="I403" ca="1">_xludf.XLOOKUP(#REF!,'Feuille 16'!A:A,'Feuille 16'!B:B)</f>
        <v>#NAME?</v>
      </c>
      <c r="J403" s="60" t="s">
        <v>1011</v>
      </c>
      <c r="K403" s="59" t="s">
        <v>1012</v>
      </c>
      <c r="L403" s="60" t="s">
        <v>91</v>
      </c>
      <c r="M403" s="59" t="s">
        <v>147</v>
      </c>
      <c r="N403" s="58">
        <v>1</v>
      </c>
      <c r="O403" s="59"/>
      <c r="P403" s="178" t="s">
        <v>521</v>
      </c>
      <c r="Q403" s="16" t="s">
        <v>522</v>
      </c>
      <c r="R403" s="50" t="s">
        <v>147</v>
      </c>
      <c r="S403" s="50">
        <v>1</v>
      </c>
      <c r="T403" s="50">
        <v>1</v>
      </c>
      <c r="U403" s="50">
        <v>0</v>
      </c>
      <c r="V403" s="50">
        <v>0</v>
      </c>
      <c r="W403" s="2"/>
      <c r="X403" s="50">
        <v>101023</v>
      </c>
      <c r="Y403" s="2" t="s">
        <v>78</v>
      </c>
      <c r="Z403" s="50" t="s">
        <v>1013</v>
      </c>
      <c r="AA403" s="50"/>
      <c r="AB403" s="48" t="str">
        <f t="shared" si="14"/>
        <v>Unique</v>
      </c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</row>
    <row r="404" spans="1:50" ht="15">
      <c r="A404" s="39" t="str">
        <f t="shared" si="13"/>
        <v>129_1_260822_Bag_p_ep.cr</v>
      </c>
      <c r="B404" s="185" t="s">
        <v>1014</v>
      </c>
      <c r="C404" s="185" t="s">
        <v>1015</v>
      </c>
      <c r="D404" s="57">
        <v>129</v>
      </c>
      <c r="E404" s="58">
        <v>1</v>
      </c>
      <c r="F404" s="130">
        <v>190822</v>
      </c>
      <c r="G404" s="132">
        <v>260822</v>
      </c>
      <c r="H404" s="57">
        <v>2022</v>
      </c>
      <c r="I404" s="42" t="e">
        <f t="array" aca="1" ref="I404" ca="1">_xludf.XLOOKUP(#REF!,'Feuille 16'!A:A,'Feuille 16'!B:B)</f>
        <v>#NAME?</v>
      </c>
      <c r="J404" s="60" t="s">
        <v>653</v>
      </c>
      <c r="K404" s="59" t="s">
        <v>488</v>
      </c>
      <c r="L404" s="60" t="s">
        <v>91</v>
      </c>
      <c r="M404" s="59" t="s">
        <v>147</v>
      </c>
      <c r="N404" s="58">
        <v>1</v>
      </c>
      <c r="O404" s="59"/>
      <c r="P404" s="190" t="s">
        <v>1016</v>
      </c>
      <c r="Q404" s="50" t="s">
        <v>1017</v>
      </c>
      <c r="R404" s="50" t="s">
        <v>147</v>
      </c>
      <c r="S404" s="50">
        <v>1</v>
      </c>
      <c r="T404" s="50">
        <v>0</v>
      </c>
      <c r="U404" s="50">
        <v>1</v>
      </c>
      <c r="V404" s="50">
        <v>0</v>
      </c>
      <c r="W404" s="2"/>
      <c r="X404" s="50">
        <v>101023</v>
      </c>
      <c r="Y404" s="2" t="s">
        <v>78</v>
      </c>
      <c r="Z404" s="50" t="s">
        <v>1018</v>
      </c>
      <c r="AA404" s="2"/>
      <c r="AB404" s="48" t="str">
        <f t="shared" si="14"/>
        <v>Unique</v>
      </c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</row>
    <row r="405" spans="1:50" ht="15">
      <c r="A405" s="39" t="str">
        <f t="shared" si="13"/>
        <v>119_1_260822_Mac_p_eu.co</v>
      </c>
      <c r="B405" s="191" t="s">
        <v>1019</v>
      </c>
      <c r="C405" s="191" t="s">
        <v>1020</v>
      </c>
      <c r="D405" s="57">
        <v>119</v>
      </c>
      <c r="E405" s="58">
        <v>1</v>
      </c>
      <c r="F405" s="130">
        <v>190822</v>
      </c>
      <c r="G405" s="132">
        <v>260822</v>
      </c>
      <c r="H405" s="57">
        <v>2022</v>
      </c>
      <c r="I405" s="42" t="e">
        <f t="array" aca="1" ref="I405" ca="1">_xludf.XLOOKUP(#REF!,'Feuille 16'!A:A,'Feuille 16'!B:B)</f>
        <v>#NAME?</v>
      </c>
      <c r="J405" s="60" t="s">
        <v>687</v>
      </c>
      <c r="K405" s="59" t="s">
        <v>688</v>
      </c>
      <c r="L405" s="60" t="s">
        <v>91</v>
      </c>
      <c r="M405" s="59" t="s">
        <v>147</v>
      </c>
      <c r="N405" s="58">
        <v>1</v>
      </c>
      <c r="O405" s="59"/>
      <c r="P405" s="190" t="s">
        <v>548</v>
      </c>
      <c r="Q405" s="50" t="s">
        <v>549</v>
      </c>
      <c r="R405" s="50" t="s">
        <v>147</v>
      </c>
      <c r="S405" s="50">
        <v>1</v>
      </c>
      <c r="T405" s="50">
        <v>1</v>
      </c>
      <c r="U405" s="50">
        <v>0</v>
      </c>
      <c r="V405" s="50">
        <v>0</v>
      </c>
      <c r="W405" s="2"/>
      <c r="X405" s="50">
        <v>101023</v>
      </c>
      <c r="Y405" s="2" t="s">
        <v>78</v>
      </c>
      <c r="Z405" s="50" t="s">
        <v>1021</v>
      </c>
      <c r="AA405" s="2"/>
      <c r="AB405" s="48" t="str">
        <f t="shared" si="14"/>
        <v>Unique</v>
      </c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</row>
    <row r="406" spans="1:50" ht="12.75">
      <c r="A406" s="39" t="str">
        <f t="shared" si="13"/>
        <v>5_1_070922_adW_p_sp.sc</v>
      </c>
      <c r="B406" s="179">
        <v>50.134410000000003</v>
      </c>
      <c r="C406" s="179">
        <v>5.98489</v>
      </c>
      <c r="D406" s="57">
        <v>5</v>
      </c>
      <c r="E406" s="58">
        <v>1</v>
      </c>
      <c r="F406" s="95" t="s">
        <v>354</v>
      </c>
      <c r="G406" s="67" t="s">
        <v>413</v>
      </c>
      <c r="H406" s="57">
        <v>2022</v>
      </c>
      <c r="I406" s="42" t="e">
        <f t="array" aca="1" ref="I406" ca="1">_xludf.XLOOKUP(#REF!,'Feuille 16'!A:A,'Feuille 16'!B:B)</f>
        <v>#NAME?</v>
      </c>
      <c r="J406" s="60" t="s">
        <v>327</v>
      </c>
      <c r="K406" s="59" t="s">
        <v>347</v>
      </c>
      <c r="L406" s="60" t="s">
        <v>91</v>
      </c>
      <c r="M406" s="59" t="s">
        <v>147</v>
      </c>
      <c r="N406" s="58">
        <v>3</v>
      </c>
      <c r="O406" s="59"/>
      <c r="P406" s="108" t="s">
        <v>509</v>
      </c>
      <c r="Q406" s="50" t="s">
        <v>510</v>
      </c>
      <c r="R406" s="50" t="s">
        <v>147</v>
      </c>
      <c r="S406" s="50">
        <v>1</v>
      </c>
      <c r="T406" s="50">
        <v>1</v>
      </c>
      <c r="U406" s="50">
        <v>0</v>
      </c>
      <c r="V406" s="50">
        <v>0</v>
      </c>
      <c r="W406" s="2"/>
      <c r="X406" s="50">
        <v>101023</v>
      </c>
      <c r="Y406" s="2" t="s">
        <v>78</v>
      </c>
      <c r="Z406" s="50" t="s">
        <v>1022</v>
      </c>
      <c r="AA406" s="50"/>
      <c r="AB406" s="48" t="str">
        <f t="shared" si="14"/>
        <v>Unique</v>
      </c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</row>
    <row r="407" spans="1:50" ht="14.25">
      <c r="A407" s="39" t="str">
        <f t="shared" si="13"/>
        <v>5_1_070922_adW_p_he.pe</v>
      </c>
      <c r="B407" s="179">
        <v>50.134410000000003</v>
      </c>
      <c r="C407" s="179">
        <v>5.98489</v>
      </c>
      <c r="D407" s="57">
        <v>5</v>
      </c>
      <c r="E407" s="58">
        <v>1</v>
      </c>
      <c r="F407" s="95" t="s">
        <v>354</v>
      </c>
      <c r="G407" s="67" t="s">
        <v>413</v>
      </c>
      <c r="H407" s="57">
        <v>2022</v>
      </c>
      <c r="I407" s="42" t="e">
        <f t="array" aca="1" ref="I407" ca="1">_xludf.XLOOKUP(#REF!,'Feuille 16'!A:A,'Feuille 16'!B:B)</f>
        <v>#NAME?</v>
      </c>
      <c r="J407" s="60" t="s">
        <v>327</v>
      </c>
      <c r="K407" s="59" t="s">
        <v>347</v>
      </c>
      <c r="L407" s="60" t="s">
        <v>91</v>
      </c>
      <c r="M407" s="59" t="s">
        <v>147</v>
      </c>
      <c r="N407" s="58">
        <v>3</v>
      </c>
      <c r="O407" s="59"/>
      <c r="P407" s="190" t="s">
        <v>543</v>
      </c>
      <c r="Q407" s="50" t="s">
        <v>544</v>
      </c>
      <c r="R407" s="50" t="s">
        <v>147</v>
      </c>
      <c r="S407" s="50">
        <v>1</v>
      </c>
      <c r="T407" s="50">
        <v>0</v>
      </c>
      <c r="U407" s="50">
        <v>1</v>
      </c>
      <c r="V407" s="50">
        <v>0</v>
      </c>
      <c r="W407" s="2"/>
      <c r="X407" s="50">
        <v>101023</v>
      </c>
      <c r="Y407" s="2" t="s">
        <v>78</v>
      </c>
      <c r="Z407" s="50" t="s">
        <v>1023</v>
      </c>
      <c r="AA407" s="50"/>
      <c r="AB407" s="48" t="str">
        <f t="shared" si="14"/>
        <v>Unique</v>
      </c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</row>
    <row r="408" spans="1:50" ht="12.75">
      <c r="A408" s="39" t="str">
        <f t="shared" si="13"/>
        <v>95_1_290822_Bru_p_fe.cu</v>
      </c>
      <c r="B408" s="187" t="s">
        <v>415</v>
      </c>
      <c r="C408" s="187" t="s">
        <v>416</v>
      </c>
      <c r="D408" s="57">
        <v>95</v>
      </c>
      <c r="E408" s="58">
        <v>1</v>
      </c>
      <c r="F408" s="57">
        <v>220822</v>
      </c>
      <c r="G408" s="58">
        <v>290822</v>
      </c>
      <c r="H408" s="57">
        <v>2022</v>
      </c>
      <c r="I408" s="126" t="e">
        <f t="array" aca="1" ref="I408" ca="1">_xludf.XLOOKUP(#REF!,'Feuille 16'!A:A,'Feuille 16'!B:B)</f>
        <v>#NAME?</v>
      </c>
      <c r="J408" s="60" t="s">
        <v>417</v>
      </c>
      <c r="K408" s="59" t="s">
        <v>418</v>
      </c>
      <c r="L408" s="60" t="s">
        <v>91</v>
      </c>
      <c r="M408" s="59" t="s">
        <v>390</v>
      </c>
      <c r="N408" s="58">
        <v>7</v>
      </c>
      <c r="O408" s="59"/>
      <c r="P408" s="80" t="s">
        <v>536</v>
      </c>
      <c r="Q408" s="50" t="s">
        <v>537</v>
      </c>
      <c r="R408" s="50" t="s">
        <v>147</v>
      </c>
      <c r="S408" s="50">
        <v>4</v>
      </c>
      <c r="T408" s="50">
        <v>1</v>
      </c>
      <c r="U408" s="50">
        <v>3</v>
      </c>
      <c r="V408" s="50">
        <v>0</v>
      </c>
      <c r="W408" s="2"/>
      <c r="X408" s="50">
        <v>111023</v>
      </c>
      <c r="Y408" s="2" t="s">
        <v>78</v>
      </c>
      <c r="Z408" s="50" t="s">
        <v>1024</v>
      </c>
      <c r="AA408" s="50"/>
      <c r="AB408" s="48" t="str">
        <f t="shared" si="14"/>
        <v>Unique</v>
      </c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</row>
    <row r="409" spans="1:50" ht="12.75">
      <c r="A409" s="39" t="str">
        <f t="shared" si="13"/>
        <v>95_1_290822_Bru_p_sy.ri</v>
      </c>
      <c r="B409" s="187" t="s">
        <v>415</v>
      </c>
      <c r="C409" s="187" t="s">
        <v>416</v>
      </c>
      <c r="D409" s="57">
        <v>95</v>
      </c>
      <c r="E409" s="58">
        <v>1</v>
      </c>
      <c r="F409" s="57">
        <v>220822</v>
      </c>
      <c r="G409" s="58">
        <v>290822</v>
      </c>
      <c r="H409" s="57">
        <v>2022</v>
      </c>
      <c r="I409" s="126" t="e">
        <f t="array" aca="1" ref="I409" ca="1">_xludf.XLOOKUP(#REF!,'Feuille 16'!A:A,'Feuille 16'!B:B)</f>
        <v>#NAME?</v>
      </c>
      <c r="J409" s="60" t="s">
        <v>417</v>
      </c>
      <c r="K409" s="59" t="s">
        <v>418</v>
      </c>
      <c r="L409" s="60" t="s">
        <v>91</v>
      </c>
      <c r="M409" s="59" t="s">
        <v>390</v>
      </c>
      <c r="N409" s="58">
        <v>7</v>
      </c>
      <c r="O409" s="59"/>
      <c r="P409" s="50" t="s">
        <v>888</v>
      </c>
      <c r="Q409" s="50" t="s">
        <v>889</v>
      </c>
      <c r="R409" s="50" t="s">
        <v>147</v>
      </c>
      <c r="S409" s="50">
        <v>1</v>
      </c>
      <c r="T409" s="50">
        <v>0</v>
      </c>
      <c r="U409" s="50">
        <v>1</v>
      </c>
      <c r="V409" s="50">
        <v>0</v>
      </c>
      <c r="W409" s="2"/>
      <c r="X409" s="50">
        <v>111023</v>
      </c>
      <c r="Y409" s="2" t="s">
        <v>78</v>
      </c>
      <c r="Z409" s="50" t="s">
        <v>1025</v>
      </c>
      <c r="AA409" s="2"/>
      <c r="AB409" s="48" t="str">
        <f t="shared" si="14"/>
        <v>Unique</v>
      </c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</row>
    <row r="410" spans="1:50" ht="15">
      <c r="A410" s="39" t="str">
        <f t="shared" si="13"/>
        <v>114_1_060722_Aes_p_fe.cu</v>
      </c>
      <c r="B410" s="192" t="s">
        <v>1026</v>
      </c>
      <c r="C410" s="192" t="s">
        <v>1027</v>
      </c>
      <c r="D410" s="57">
        <v>114</v>
      </c>
      <c r="E410" s="58">
        <v>1</v>
      </c>
      <c r="F410" s="117">
        <v>280622</v>
      </c>
      <c r="G410" s="67" t="s">
        <v>465</v>
      </c>
      <c r="H410" s="57">
        <v>2022</v>
      </c>
      <c r="I410" s="126" t="e">
        <f t="array" aca="1" ref="I410" ca="1">_xludf.XLOOKUP(#REF!,'Feuille 16'!A:A,'Feuille 16'!B:B)</f>
        <v>#NAME?</v>
      </c>
      <c r="J410" s="60" t="s">
        <v>502</v>
      </c>
      <c r="K410" s="131" t="s">
        <v>503</v>
      </c>
      <c r="L410" s="60" t="s">
        <v>91</v>
      </c>
      <c r="M410" s="59" t="s">
        <v>147</v>
      </c>
      <c r="N410" s="58">
        <v>7</v>
      </c>
      <c r="O410" s="59"/>
      <c r="P410" s="80" t="s">
        <v>536</v>
      </c>
      <c r="Q410" s="50" t="s">
        <v>537</v>
      </c>
      <c r="R410" s="50" t="s">
        <v>147</v>
      </c>
      <c r="S410" s="50">
        <v>4</v>
      </c>
      <c r="T410" s="50">
        <v>0</v>
      </c>
      <c r="U410" s="50">
        <v>4</v>
      </c>
      <c r="V410" s="50">
        <v>0</v>
      </c>
      <c r="W410" s="2"/>
      <c r="X410" s="50">
        <v>111023</v>
      </c>
      <c r="Y410" s="2" t="s">
        <v>78</v>
      </c>
      <c r="Z410" s="50" t="s">
        <v>1028</v>
      </c>
      <c r="AA410" s="50"/>
      <c r="AB410" s="48" t="str">
        <f t="shared" si="14"/>
        <v>Unique</v>
      </c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</row>
    <row r="411" spans="1:50" ht="15">
      <c r="A411" s="39" t="str">
        <f t="shared" si="13"/>
        <v>114_1_060722_Aes_p_sy.ri</v>
      </c>
      <c r="B411" s="185" t="s">
        <v>1026</v>
      </c>
      <c r="C411" s="185" t="s">
        <v>1027</v>
      </c>
      <c r="D411" s="57">
        <v>114</v>
      </c>
      <c r="E411" s="58">
        <v>1</v>
      </c>
      <c r="F411" s="117">
        <v>280622</v>
      </c>
      <c r="G411" s="67" t="s">
        <v>465</v>
      </c>
      <c r="H411" s="57">
        <v>2022</v>
      </c>
      <c r="I411" s="126" t="e">
        <f t="array" aca="1" ref="I411" ca="1">_xludf.XLOOKUP(#REF!,'Feuille 16'!A:A,'Feuille 16'!B:B)</f>
        <v>#NAME?</v>
      </c>
      <c r="J411" s="60" t="s">
        <v>502</v>
      </c>
      <c r="K411" s="131" t="s">
        <v>503</v>
      </c>
      <c r="L411" s="60" t="s">
        <v>91</v>
      </c>
      <c r="M411" s="59" t="s">
        <v>147</v>
      </c>
      <c r="N411" s="58">
        <v>7</v>
      </c>
      <c r="O411" s="59"/>
      <c r="P411" s="50" t="s">
        <v>888</v>
      </c>
      <c r="Q411" s="50" t="s">
        <v>889</v>
      </c>
      <c r="R411" s="50" t="s">
        <v>147</v>
      </c>
      <c r="S411" s="50">
        <v>2</v>
      </c>
      <c r="T411" s="50">
        <v>0</v>
      </c>
      <c r="U411" s="50">
        <v>2</v>
      </c>
      <c r="V411" s="50">
        <v>0</v>
      </c>
      <c r="W411" s="2"/>
      <c r="X411" s="50">
        <v>111023</v>
      </c>
      <c r="Y411" s="2" t="s">
        <v>78</v>
      </c>
      <c r="Z411" s="50" t="s">
        <v>1029</v>
      </c>
      <c r="AA411" s="2"/>
      <c r="AB411" s="48" t="str">
        <f t="shared" si="14"/>
        <v>Unique</v>
      </c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</row>
    <row r="412" spans="1:50" ht="15">
      <c r="A412" s="39" t="str">
        <f t="shared" si="13"/>
        <v>114_1_060722_Aes_p_pa.co</v>
      </c>
      <c r="B412" s="185" t="s">
        <v>1026</v>
      </c>
      <c r="C412" s="185" t="s">
        <v>1027</v>
      </c>
      <c r="D412" s="57">
        <v>114</v>
      </c>
      <c r="E412" s="58">
        <v>1</v>
      </c>
      <c r="F412" s="117">
        <v>280622</v>
      </c>
      <c r="G412" s="67" t="s">
        <v>465</v>
      </c>
      <c r="H412" s="57">
        <v>2022</v>
      </c>
      <c r="I412" s="126" t="e">
        <f t="array" aca="1" ref="I412" ca="1">_xludf.XLOOKUP(#REF!,'Feuille 16'!A:A,'Feuille 16'!B:B)</f>
        <v>#NAME?</v>
      </c>
      <c r="J412" s="60" t="s">
        <v>502</v>
      </c>
      <c r="K412" s="131" t="s">
        <v>503</v>
      </c>
      <c r="L412" s="60" t="s">
        <v>91</v>
      </c>
      <c r="M412" s="59" t="s">
        <v>147</v>
      </c>
      <c r="N412" s="58">
        <v>7</v>
      </c>
      <c r="O412" s="59"/>
      <c r="P412" s="80" t="s">
        <v>1030</v>
      </c>
      <c r="Q412" s="50" t="s">
        <v>1031</v>
      </c>
      <c r="R412" s="50" t="s">
        <v>100</v>
      </c>
      <c r="S412" s="50">
        <v>1</v>
      </c>
      <c r="T412" s="50">
        <v>1</v>
      </c>
      <c r="U412" s="50">
        <v>0</v>
      </c>
      <c r="V412" s="50">
        <v>0</v>
      </c>
      <c r="W412" s="50" t="s">
        <v>1032</v>
      </c>
      <c r="X412" s="50">
        <v>111023</v>
      </c>
      <c r="Y412" s="2" t="s">
        <v>78</v>
      </c>
      <c r="Z412" s="50" t="s">
        <v>1033</v>
      </c>
      <c r="AA412" s="2"/>
      <c r="AB412" s="48" t="str">
        <f t="shared" si="14"/>
        <v>Unique</v>
      </c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</row>
    <row r="413" spans="1:50" ht="15">
      <c r="A413" s="39" t="str">
        <f t="shared" si="13"/>
        <v>112_1_080722_Gei_p_fe.ru</v>
      </c>
      <c r="B413" s="185" t="s">
        <v>420</v>
      </c>
      <c r="C413" s="185" t="s">
        <v>421</v>
      </c>
      <c r="D413" s="57">
        <v>112</v>
      </c>
      <c r="E413" s="58">
        <v>1</v>
      </c>
      <c r="F413" s="117">
        <v>280622</v>
      </c>
      <c r="G413" s="67" t="s">
        <v>422</v>
      </c>
      <c r="H413" s="57">
        <v>2022</v>
      </c>
      <c r="I413" s="126" t="e">
        <f t="array" aca="1" ref="I413" ca="1">_xludf.XLOOKUP(#REF!,'Feuille 16'!A:A,'Feuille 16'!B:B)</f>
        <v>#NAME?</v>
      </c>
      <c r="J413" s="60" t="s">
        <v>217</v>
      </c>
      <c r="K413" s="59" t="s">
        <v>218</v>
      </c>
      <c r="L413" s="60" t="s">
        <v>91</v>
      </c>
      <c r="M413" s="59" t="s">
        <v>147</v>
      </c>
      <c r="N413" s="58">
        <v>8</v>
      </c>
      <c r="O413" s="59"/>
      <c r="P413" s="108" t="s">
        <v>838</v>
      </c>
      <c r="Q413" s="50" t="s">
        <v>839</v>
      </c>
      <c r="R413" s="50" t="s">
        <v>147</v>
      </c>
      <c r="S413" s="50">
        <v>1</v>
      </c>
      <c r="T413" s="50">
        <v>0</v>
      </c>
      <c r="U413" s="50">
        <v>1</v>
      </c>
      <c r="V413" s="50">
        <v>0</v>
      </c>
      <c r="W413" s="2"/>
      <c r="X413" s="50">
        <v>111023</v>
      </c>
      <c r="Y413" s="2" t="s">
        <v>78</v>
      </c>
      <c r="Z413" s="50" t="s">
        <v>1034</v>
      </c>
      <c r="AA413" s="50"/>
      <c r="AB413" s="48" t="str">
        <f t="shared" si="14"/>
        <v>Unique</v>
      </c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</row>
    <row r="414" spans="1:50" ht="15">
      <c r="A414" s="39" t="str">
        <f t="shared" si="13"/>
        <v>112_1_080722_Gei_p_sp.sc</v>
      </c>
      <c r="B414" s="185" t="s">
        <v>420</v>
      </c>
      <c r="C414" s="185" t="s">
        <v>421</v>
      </c>
      <c r="D414" s="57">
        <v>112</v>
      </c>
      <c r="E414" s="58">
        <v>1</v>
      </c>
      <c r="F414" s="117">
        <v>280622</v>
      </c>
      <c r="G414" s="67" t="s">
        <v>422</v>
      </c>
      <c r="H414" s="57">
        <v>2022</v>
      </c>
      <c r="I414" s="126" t="e">
        <f t="array" aca="1" ref="I414" ca="1">_xludf.XLOOKUP(#REF!,'Feuille 16'!A:A,'Feuille 16'!B:B)</f>
        <v>#NAME?</v>
      </c>
      <c r="J414" s="60" t="s">
        <v>217</v>
      </c>
      <c r="K414" s="59" t="s">
        <v>218</v>
      </c>
      <c r="L414" s="60" t="s">
        <v>91</v>
      </c>
      <c r="M414" s="59" t="s">
        <v>147</v>
      </c>
      <c r="N414" s="58">
        <v>8</v>
      </c>
      <c r="O414" s="59"/>
      <c r="P414" s="108" t="s">
        <v>509</v>
      </c>
      <c r="Q414" s="50" t="s">
        <v>510</v>
      </c>
      <c r="R414" s="50" t="s">
        <v>147</v>
      </c>
      <c r="S414" s="50">
        <v>1</v>
      </c>
      <c r="T414" s="50">
        <v>0</v>
      </c>
      <c r="U414" s="50">
        <v>1</v>
      </c>
      <c r="V414" s="50">
        <v>0</v>
      </c>
      <c r="W414" s="2"/>
      <c r="X414" s="50">
        <v>111023</v>
      </c>
      <c r="Y414" s="2" t="s">
        <v>78</v>
      </c>
      <c r="Z414" s="50" t="s">
        <v>1035</v>
      </c>
      <c r="AA414" s="50"/>
      <c r="AB414" s="48" t="str">
        <f t="shared" si="14"/>
        <v>Unique</v>
      </c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</row>
    <row r="415" spans="1:50" ht="15">
      <c r="A415" s="39" t="str">
        <f t="shared" si="13"/>
        <v>112_1_080722_Gei_p_sy.ri</v>
      </c>
      <c r="B415" s="192" t="s">
        <v>420</v>
      </c>
      <c r="C415" s="192" t="s">
        <v>421</v>
      </c>
      <c r="D415" s="57">
        <v>112</v>
      </c>
      <c r="E415" s="58">
        <v>1</v>
      </c>
      <c r="F415" s="57">
        <v>280622</v>
      </c>
      <c r="G415" s="67" t="s">
        <v>422</v>
      </c>
      <c r="H415" s="57">
        <v>2022</v>
      </c>
      <c r="I415" s="126" t="e">
        <f t="array" aca="1" ref="I415" ca="1">_xludf.XLOOKUP(#REF!,'Feuille 16'!A:A,'Feuille 16'!B:B)</f>
        <v>#NAME?</v>
      </c>
      <c r="J415" s="60" t="s">
        <v>217</v>
      </c>
      <c r="K415" s="59" t="s">
        <v>218</v>
      </c>
      <c r="L415" s="60" t="s">
        <v>91</v>
      </c>
      <c r="M415" s="59" t="s">
        <v>147</v>
      </c>
      <c r="N415" s="58">
        <v>8</v>
      </c>
      <c r="O415" s="2"/>
      <c r="P415" s="50" t="s">
        <v>888</v>
      </c>
      <c r="Q415" s="50" t="s">
        <v>889</v>
      </c>
      <c r="R415" s="50" t="s">
        <v>147</v>
      </c>
      <c r="S415" s="50">
        <v>4</v>
      </c>
      <c r="T415" s="50">
        <v>1</v>
      </c>
      <c r="U415" s="50">
        <v>3</v>
      </c>
      <c r="V415" s="50">
        <v>0</v>
      </c>
      <c r="W415" s="2"/>
      <c r="X415" s="50">
        <v>111023</v>
      </c>
      <c r="Y415" s="2" t="s">
        <v>78</v>
      </c>
      <c r="Z415" s="50" t="s">
        <v>1036</v>
      </c>
      <c r="AA415" s="2"/>
      <c r="AB415" s="48" t="str">
        <f t="shared" si="14"/>
        <v>Unique</v>
      </c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</row>
    <row r="416" spans="1:50" ht="12.75">
      <c r="A416" s="39" t="str">
        <f t="shared" si="13"/>
        <v>65_1_130922_Sae_p_sy.pi</v>
      </c>
      <c r="B416" s="193">
        <v>49.744565430000002</v>
      </c>
      <c r="C416" s="193">
        <v>5.973912135</v>
      </c>
      <c r="D416" s="57">
        <v>65</v>
      </c>
      <c r="E416" s="58">
        <v>1</v>
      </c>
      <c r="F416" s="57">
        <v>60922</v>
      </c>
      <c r="G416" s="58">
        <v>130922</v>
      </c>
      <c r="H416" s="57">
        <v>2022</v>
      </c>
      <c r="I416" s="126" t="e">
        <f t="array" aca="1" ref="I416" ca="1">_xludf.XLOOKUP(#REF!,'Feuille 16'!A:A,'Feuille 16'!B:B)</f>
        <v>#NAME?</v>
      </c>
      <c r="J416" s="60" t="s">
        <v>1037</v>
      </c>
      <c r="K416" s="59" t="s">
        <v>1038</v>
      </c>
      <c r="L416" s="60" t="s">
        <v>91</v>
      </c>
      <c r="M416" s="59" t="s">
        <v>168</v>
      </c>
      <c r="N416" s="58">
        <v>2</v>
      </c>
      <c r="O416" s="2"/>
      <c r="P416" s="50" t="s">
        <v>176</v>
      </c>
      <c r="Q416" s="50" t="s">
        <v>177</v>
      </c>
      <c r="R416" s="50" t="s">
        <v>147</v>
      </c>
      <c r="S416" s="50">
        <v>1</v>
      </c>
      <c r="T416" s="50">
        <v>0</v>
      </c>
      <c r="U416" s="50">
        <v>1</v>
      </c>
      <c r="V416" s="50">
        <v>0</v>
      </c>
      <c r="W416" s="2"/>
      <c r="X416" s="50">
        <v>111023</v>
      </c>
      <c r="Y416" s="2" t="s">
        <v>78</v>
      </c>
      <c r="Z416" s="50" t="s">
        <v>1039</v>
      </c>
      <c r="AA416" s="50"/>
      <c r="AB416" s="48" t="str">
        <f t="shared" si="14"/>
        <v>Unique</v>
      </c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</row>
    <row r="417" spans="1:50" ht="12.75">
      <c r="A417" s="39" t="str">
        <f t="shared" si="13"/>
        <v>65_1_130922_Sae_p_xy.se</v>
      </c>
      <c r="B417" s="193">
        <v>49.744565430000002</v>
      </c>
      <c r="C417" s="193">
        <v>5.973912135</v>
      </c>
      <c r="D417" s="57">
        <v>65</v>
      </c>
      <c r="E417" s="58">
        <v>1</v>
      </c>
      <c r="F417" s="57">
        <v>60922</v>
      </c>
      <c r="G417" s="58">
        <v>130922</v>
      </c>
      <c r="H417" s="57">
        <v>2022</v>
      </c>
      <c r="I417" s="126" t="e">
        <f t="array" aca="1" ref="I417" ca="1">_xludf.XLOOKUP(#REF!,'Feuille 16'!A:A,'Feuille 16'!B:B)</f>
        <v>#NAME?</v>
      </c>
      <c r="J417" s="60" t="s">
        <v>1037</v>
      </c>
      <c r="K417" s="59" t="s">
        <v>1038</v>
      </c>
      <c r="L417" s="60" t="s">
        <v>91</v>
      </c>
      <c r="M417" s="59" t="s">
        <v>168</v>
      </c>
      <c r="N417" s="58">
        <v>2</v>
      </c>
      <c r="O417" s="2"/>
      <c r="P417" s="108" t="s">
        <v>529</v>
      </c>
      <c r="Q417" s="50" t="s">
        <v>530</v>
      </c>
      <c r="R417" s="50" t="s">
        <v>147</v>
      </c>
      <c r="S417" s="50">
        <v>1</v>
      </c>
      <c r="T417" s="50">
        <v>1</v>
      </c>
      <c r="U417" s="50">
        <v>0</v>
      </c>
      <c r="V417" s="50">
        <v>0</v>
      </c>
      <c r="W417" s="2"/>
      <c r="X417" s="50">
        <v>111023</v>
      </c>
      <c r="Y417" s="2" t="s">
        <v>78</v>
      </c>
      <c r="Z417" s="50" t="s">
        <v>1040</v>
      </c>
      <c r="AA417" s="50"/>
      <c r="AB417" s="48" t="str">
        <f t="shared" si="14"/>
        <v>Unique</v>
      </c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</row>
    <row r="418" spans="1:50" ht="12.75">
      <c r="A418" s="39" t="str">
        <f t="shared" si="13"/>
        <v>96_1_300821_Trans1_p_fe.cu</v>
      </c>
      <c r="B418" s="193">
        <v>49.645940000000003</v>
      </c>
      <c r="C418" s="193">
        <v>6.0105599999999999</v>
      </c>
      <c r="D418" s="57">
        <v>96</v>
      </c>
      <c r="E418" s="58">
        <v>1</v>
      </c>
      <c r="F418" s="57">
        <v>190821</v>
      </c>
      <c r="G418" s="58">
        <v>300821</v>
      </c>
      <c r="H418" s="57">
        <v>2021</v>
      </c>
      <c r="I418" s="42" t="e">
        <f t="array" aca="1" ref="I418" ca="1">_xludf.XLOOKUP(#REF!,'Feuille 16'!A:A,'Feuille 16'!B:B)</f>
        <v>#NAME?</v>
      </c>
      <c r="J418" s="60" t="s">
        <v>315</v>
      </c>
      <c r="K418" s="59" t="s">
        <v>424</v>
      </c>
      <c r="L418" s="60" t="s">
        <v>91</v>
      </c>
      <c r="M418" s="59" t="s">
        <v>390</v>
      </c>
      <c r="N418" s="58">
        <v>18</v>
      </c>
      <c r="O418" s="2"/>
      <c r="P418" s="80" t="s">
        <v>536</v>
      </c>
      <c r="Q418" s="50" t="s">
        <v>537</v>
      </c>
      <c r="R418" s="50" t="s">
        <v>147</v>
      </c>
      <c r="S418" s="50">
        <v>4</v>
      </c>
      <c r="T418" s="50">
        <v>1</v>
      </c>
      <c r="U418" s="50">
        <v>3</v>
      </c>
      <c r="V418" s="50">
        <v>0</v>
      </c>
      <c r="W418" s="2"/>
      <c r="X418" s="50">
        <v>111023</v>
      </c>
      <c r="Y418" s="2" t="s">
        <v>78</v>
      </c>
      <c r="Z418" s="50" t="s">
        <v>1041</v>
      </c>
      <c r="AA418" s="50"/>
      <c r="AB418" s="48" t="str">
        <f t="shared" si="14"/>
        <v>Unique</v>
      </c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</row>
    <row r="419" spans="1:50" ht="12.75">
      <c r="A419" s="39" t="str">
        <f t="shared" si="13"/>
        <v>96_1_300821_Trans1_p_er.te</v>
      </c>
      <c r="B419" s="110">
        <v>49.645940000000003</v>
      </c>
      <c r="C419" s="110">
        <v>6.0105599999999999</v>
      </c>
      <c r="D419" s="57">
        <v>96</v>
      </c>
      <c r="E419" s="58">
        <v>1</v>
      </c>
      <c r="F419" s="57">
        <v>190821</v>
      </c>
      <c r="G419" s="58">
        <v>300821</v>
      </c>
      <c r="H419" s="57">
        <v>2021</v>
      </c>
      <c r="I419" s="42" t="e">
        <f t="array" aca="1" ref="I419" ca="1">_xludf.XLOOKUP(#REF!,'Feuille 16'!A:A,'Feuille 16'!B:B)</f>
        <v>#NAME?</v>
      </c>
      <c r="J419" s="60" t="s">
        <v>315</v>
      </c>
      <c r="K419" s="59" t="s">
        <v>424</v>
      </c>
      <c r="L419" s="60" t="s">
        <v>91</v>
      </c>
      <c r="M419" s="59" t="s">
        <v>390</v>
      </c>
      <c r="N419" s="58">
        <v>18</v>
      </c>
      <c r="O419" s="59"/>
      <c r="P419" s="178" t="s">
        <v>521</v>
      </c>
      <c r="Q419" s="16" t="s">
        <v>522</v>
      </c>
      <c r="R419" s="50" t="s">
        <v>147</v>
      </c>
      <c r="S419" s="50">
        <v>1</v>
      </c>
      <c r="T419" s="50">
        <v>0</v>
      </c>
      <c r="U419" s="50">
        <v>1</v>
      </c>
      <c r="V419" s="50">
        <v>0</v>
      </c>
      <c r="W419" s="2"/>
      <c r="X419" s="50">
        <v>111023</v>
      </c>
      <c r="Y419" s="2" t="s">
        <v>78</v>
      </c>
      <c r="Z419" s="50" t="s">
        <v>1042</v>
      </c>
      <c r="AA419" s="50"/>
      <c r="AB419" s="48" t="str">
        <f t="shared" si="14"/>
        <v>Unique</v>
      </c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</row>
    <row r="420" spans="1:50" ht="12.75">
      <c r="A420" s="39" t="str">
        <f t="shared" si="13"/>
        <v>96_1_300821_Trans1_p_he.tr</v>
      </c>
      <c r="B420" s="110">
        <v>49.645940000000003</v>
      </c>
      <c r="C420" s="110">
        <v>6.0105599999999999</v>
      </c>
      <c r="D420" s="57">
        <v>96</v>
      </c>
      <c r="E420" s="58">
        <v>1</v>
      </c>
      <c r="F420" s="57">
        <v>190821</v>
      </c>
      <c r="G420" s="58">
        <v>300821</v>
      </c>
      <c r="H420" s="57">
        <v>2021</v>
      </c>
      <c r="I420" s="42" t="e">
        <f t="array" aca="1" ref="I420" ca="1">_xludf.XLOOKUP(#REF!,'Feuille 16'!A:A,'Feuille 16'!B:B)</f>
        <v>#NAME?</v>
      </c>
      <c r="J420" s="60" t="s">
        <v>315</v>
      </c>
      <c r="K420" s="59" t="s">
        <v>424</v>
      </c>
      <c r="L420" s="60" t="s">
        <v>91</v>
      </c>
      <c r="M420" s="59" t="s">
        <v>390</v>
      </c>
      <c r="N420" s="58">
        <v>18</v>
      </c>
      <c r="O420" s="59"/>
      <c r="P420" s="108" t="s">
        <v>498</v>
      </c>
      <c r="Q420" s="50" t="s">
        <v>499</v>
      </c>
      <c r="R420" s="50" t="s">
        <v>147</v>
      </c>
      <c r="S420" s="50">
        <v>4</v>
      </c>
      <c r="T420" s="50">
        <v>2</v>
      </c>
      <c r="U420" s="50">
        <v>2</v>
      </c>
      <c r="V420" s="50">
        <v>0</v>
      </c>
      <c r="W420" s="2"/>
      <c r="X420" s="50">
        <v>111023</v>
      </c>
      <c r="Y420" s="2" t="s">
        <v>78</v>
      </c>
      <c r="Z420" s="50" t="s">
        <v>1043</v>
      </c>
      <c r="AA420" s="50"/>
      <c r="AB420" s="48" t="str">
        <f t="shared" si="14"/>
        <v>Unique</v>
      </c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</row>
    <row r="421" spans="1:50" ht="12.75">
      <c r="A421" s="39" t="str">
        <f t="shared" si="13"/>
        <v>96_1_300821_Trans1_p_eu.co</v>
      </c>
      <c r="B421" s="110">
        <v>49.645940000000003</v>
      </c>
      <c r="C421" s="110">
        <v>6.0105599999999999</v>
      </c>
      <c r="D421" s="57">
        <v>96</v>
      </c>
      <c r="E421" s="58">
        <v>1</v>
      </c>
      <c r="F421" s="57">
        <v>190821</v>
      </c>
      <c r="G421" s="58">
        <v>300821</v>
      </c>
      <c r="H421" s="57">
        <v>2021</v>
      </c>
      <c r="I421" s="42" t="e">
        <f t="array" aca="1" ref="I421" ca="1">_xludf.XLOOKUP(#REF!,'Feuille 16'!A:A,'Feuille 16'!B:B)</f>
        <v>#NAME?</v>
      </c>
      <c r="J421" s="60" t="s">
        <v>315</v>
      </c>
      <c r="K421" s="59" t="s">
        <v>424</v>
      </c>
      <c r="L421" s="60" t="s">
        <v>91</v>
      </c>
      <c r="M421" s="59" t="s">
        <v>390</v>
      </c>
      <c r="N421" s="58">
        <v>18</v>
      </c>
      <c r="O421" s="59"/>
      <c r="P421" s="108" t="s">
        <v>548</v>
      </c>
      <c r="Q421" s="50" t="s">
        <v>549</v>
      </c>
      <c r="R421" s="50" t="s">
        <v>147</v>
      </c>
      <c r="S421" s="50">
        <v>1</v>
      </c>
      <c r="T421" s="50">
        <v>0</v>
      </c>
      <c r="U421" s="50">
        <v>1</v>
      </c>
      <c r="V421" s="50">
        <v>0</v>
      </c>
      <c r="W421" s="2"/>
      <c r="X421" s="50">
        <v>111023</v>
      </c>
      <c r="Y421" s="2" t="s">
        <v>78</v>
      </c>
      <c r="Z421" s="50" t="s">
        <v>1044</v>
      </c>
      <c r="AA421" s="2"/>
      <c r="AB421" s="48" t="str">
        <f t="shared" si="14"/>
        <v>Unique</v>
      </c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</row>
    <row r="422" spans="1:50" ht="12.75">
      <c r="A422" s="39" t="str">
        <f t="shared" si="13"/>
        <v>96_1_300821_Trans1_p_sp.sc</v>
      </c>
      <c r="B422" s="110">
        <v>49.645940000000003</v>
      </c>
      <c r="C422" s="110">
        <v>6.0105599999999999</v>
      </c>
      <c r="D422" s="57">
        <v>96</v>
      </c>
      <c r="E422" s="58">
        <v>1</v>
      </c>
      <c r="F422" s="57">
        <v>190821</v>
      </c>
      <c r="G422" s="58">
        <v>300821</v>
      </c>
      <c r="H422" s="57">
        <v>2021</v>
      </c>
      <c r="I422" s="42" t="e">
        <f t="array" aca="1" ref="I422" ca="1">_xludf.XLOOKUP(#REF!,'Feuille 16'!A:A,'Feuille 16'!B:B)</f>
        <v>#NAME?</v>
      </c>
      <c r="J422" s="60" t="s">
        <v>315</v>
      </c>
      <c r="K422" s="59" t="s">
        <v>424</v>
      </c>
      <c r="L422" s="60" t="s">
        <v>91</v>
      </c>
      <c r="M422" s="59" t="s">
        <v>390</v>
      </c>
      <c r="N422" s="58">
        <v>18</v>
      </c>
      <c r="O422" s="2"/>
      <c r="P422" s="108" t="s">
        <v>509</v>
      </c>
      <c r="Q422" s="50" t="s">
        <v>510</v>
      </c>
      <c r="R422" s="50" t="s">
        <v>147</v>
      </c>
      <c r="S422" s="50">
        <v>1</v>
      </c>
      <c r="T422" s="50">
        <v>1</v>
      </c>
      <c r="U422" s="50">
        <v>0</v>
      </c>
      <c r="V422" s="50">
        <v>0</v>
      </c>
      <c r="W422" s="2"/>
      <c r="X422" s="50">
        <v>111023</v>
      </c>
      <c r="Y422" s="2" t="s">
        <v>78</v>
      </c>
      <c r="Z422" s="50" t="s">
        <v>1045</v>
      </c>
      <c r="AA422" s="50"/>
      <c r="AB422" s="48" t="str">
        <f t="shared" si="14"/>
        <v>Unique</v>
      </c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</row>
    <row r="423" spans="1:50" ht="12.75">
      <c r="A423" s="39" t="str">
        <f t="shared" si="13"/>
        <v>96_1_300821_Trans1_p_me.me</v>
      </c>
      <c r="B423" s="194">
        <v>49.645940000000003</v>
      </c>
      <c r="C423" s="194">
        <v>6.0105599999999999</v>
      </c>
      <c r="D423" s="57">
        <v>96</v>
      </c>
      <c r="E423" s="58">
        <v>1</v>
      </c>
      <c r="F423" s="195">
        <v>190821</v>
      </c>
      <c r="G423" s="196">
        <v>300821</v>
      </c>
      <c r="H423" s="57">
        <v>2021</v>
      </c>
      <c r="I423" s="42" t="e">
        <f t="array" aca="1" ref="I423" ca="1">_xludf.XLOOKUP(#REF!,'Feuille 16'!A:A,'Feuille 16'!B:B)</f>
        <v>#NAME?</v>
      </c>
      <c r="J423" s="60" t="s">
        <v>315</v>
      </c>
      <c r="K423" s="59" t="s">
        <v>424</v>
      </c>
      <c r="L423" s="60" t="s">
        <v>91</v>
      </c>
      <c r="M423" s="59" t="s">
        <v>390</v>
      </c>
      <c r="N423" s="58">
        <v>18</v>
      </c>
      <c r="O423" s="59"/>
      <c r="P423" s="108" t="s">
        <v>569</v>
      </c>
      <c r="Q423" s="50" t="s">
        <v>570</v>
      </c>
      <c r="R423" s="50" t="s">
        <v>147</v>
      </c>
      <c r="S423" s="50">
        <v>4</v>
      </c>
      <c r="T423" s="50">
        <v>1</v>
      </c>
      <c r="U423" s="50">
        <v>3</v>
      </c>
      <c r="V423" s="50">
        <v>0</v>
      </c>
      <c r="W423" s="2"/>
      <c r="X423" s="50">
        <v>111023</v>
      </c>
      <c r="Y423" s="2" t="s">
        <v>78</v>
      </c>
      <c r="Z423" s="50" t="s">
        <v>1046</v>
      </c>
      <c r="AA423" s="2"/>
      <c r="AB423" s="48" t="str">
        <f t="shared" si="14"/>
        <v>Unique</v>
      </c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</row>
    <row r="424" spans="1:50" ht="12.75">
      <c r="A424" s="39" t="str">
        <f t="shared" si="13"/>
        <v>96_1_300821_Trans1_p_pi.no</v>
      </c>
      <c r="B424" s="194">
        <v>49.645940000000003</v>
      </c>
      <c r="C424" s="194">
        <v>6.0105599999999999</v>
      </c>
      <c r="D424" s="57">
        <v>96</v>
      </c>
      <c r="E424" s="58">
        <v>1</v>
      </c>
      <c r="F424" s="195">
        <v>190821</v>
      </c>
      <c r="G424" s="196">
        <v>300821</v>
      </c>
      <c r="H424" s="57">
        <v>2021</v>
      </c>
      <c r="I424" s="42" t="e">
        <f t="array" aca="1" ref="I424" ca="1">_xludf.XLOOKUP(#REF!,'Feuille 16'!A:A,'Feuille 16'!B:B)</f>
        <v>#NAME?</v>
      </c>
      <c r="J424" s="60" t="s">
        <v>315</v>
      </c>
      <c r="K424" s="59" t="s">
        <v>424</v>
      </c>
      <c r="L424" s="60" t="s">
        <v>91</v>
      </c>
      <c r="M424" s="59" t="s">
        <v>390</v>
      </c>
      <c r="N424" s="58">
        <v>18</v>
      </c>
      <c r="O424" s="59"/>
      <c r="P424" s="108" t="s">
        <v>916</v>
      </c>
      <c r="Q424" s="50" t="s">
        <v>917</v>
      </c>
      <c r="R424" s="50" t="s">
        <v>147</v>
      </c>
      <c r="S424" s="50">
        <v>1</v>
      </c>
      <c r="T424" s="50">
        <v>0</v>
      </c>
      <c r="U424" s="50">
        <v>1</v>
      </c>
      <c r="V424" s="50">
        <v>0</v>
      </c>
      <c r="W424" s="2"/>
      <c r="X424" s="50">
        <v>111023</v>
      </c>
      <c r="Y424" s="2" t="s">
        <v>78</v>
      </c>
      <c r="Z424" s="2"/>
      <c r="AA424" s="2"/>
      <c r="AB424" s="48" t="str">
        <f t="shared" si="14"/>
        <v>Unique</v>
      </c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</row>
    <row r="425" spans="1:50" ht="12.75">
      <c r="A425" s="39" t="str">
        <f t="shared" si="13"/>
        <v>28_1_230822_Fas_p_fe.cu</v>
      </c>
      <c r="B425" s="188" t="s">
        <v>323</v>
      </c>
      <c r="C425" s="188" t="s">
        <v>324</v>
      </c>
      <c r="D425" s="57">
        <v>28</v>
      </c>
      <c r="E425" s="58">
        <v>1</v>
      </c>
      <c r="F425" s="195">
        <v>160822</v>
      </c>
      <c r="G425" s="196">
        <v>230822</v>
      </c>
      <c r="H425" s="57">
        <v>2022</v>
      </c>
      <c r="I425" s="42" t="e">
        <f t="array" aca="1" ref="I425" ca="1">_xludf.XLOOKUP(#REF!,'Feuille 16'!A:A,'Feuille 16'!B:B)</f>
        <v>#NAME?</v>
      </c>
      <c r="J425" s="60" t="s">
        <v>325</v>
      </c>
      <c r="K425" s="59" t="s">
        <v>215</v>
      </c>
      <c r="L425" s="60" t="s">
        <v>91</v>
      </c>
      <c r="M425" s="59" t="s">
        <v>390</v>
      </c>
      <c r="N425" s="58">
        <v>1</v>
      </c>
      <c r="O425" s="59"/>
      <c r="P425" s="80" t="s">
        <v>536</v>
      </c>
      <c r="Q425" s="50" t="s">
        <v>537</v>
      </c>
      <c r="R425" s="50" t="s">
        <v>147</v>
      </c>
      <c r="S425" s="50">
        <v>1</v>
      </c>
      <c r="T425" s="50">
        <v>0</v>
      </c>
      <c r="U425" s="50">
        <v>1</v>
      </c>
      <c r="V425" s="50">
        <v>0</v>
      </c>
      <c r="W425" s="2"/>
      <c r="X425" s="50">
        <v>111023</v>
      </c>
      <c r="Y425" s="2" t="s">
        <v>78</v>
      </c>
      <c r="Z425" s="50" t="s">
        <v>1047</v>
      </c>
      <c r="AA425" s="50"/>
      <c r="AB425" s="48" t="str">
        <f t="shared" si="14"/>
        <v>Unique</v>
      </c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</row>
    <row r="426" spans="1:50" ht="15">
      <c r="A426" s="39" t="str">
        <f t="shared" si="13"/>
        <v>1_1_210622_Hel_p_sc.se</v>
      </c>
      <c r="B426" s="187" t="s">
        <v>427</v>
      </c>
      <c r="C426" s="187" t="s">
        <v>428</v>
      </c>
      <c r="D426" s="57">
        <v>1</v>
      </c>
      <c r="E426" s="58">
        <v>1</v>
      </c>
      <c r="F426" s="197" t="s">
        <v>213</v>
      </c>
      <c r="G426" s="196">
        <v>210622</v>
      </c>
      <c r="H426" s="57">
        <v>2022</v>
      </c>
      <c r="I426" s="42" t="e">
        <f t="array" aca="1" ref="I426" ca="1">_xludf.XLOOKUP(#REF!,'Feuille 16'!A:A,'Feuille 16'!B:B)</f>
        <v>#NAME?</v>
      </c>
      <c r="J426" s="60" t="s">
        <v>261</v>
      </c>
      <c r="K426" s="59" t="s">
        <v>262</v>
      </c>
      <c r="L426" s="60" t="s">
        <v>91</v>
      </c>
      <c r="M426" s="59" t="s">
        <v>168</v>
      </c>
      <c r="N426" s="58">
        <v>10</v>
      </c>
      <c r="O426" s="59"/>
      <c r="P426" s="120" t="s">
        <v>1004</v>
      </c>
      <c r="Q426" s="50" t="s">
        <v>1005</v>
      </c>
      <c r="R426" s="50" t="s">
        <v>147</v>
      </c>
      <c r="S426" s="50">
        <v>1</v>
      </c>
      <c r="T426" s="50">
        <v>0</v>
      </c>
      <c r="U426" s="50">
        <v>1</v>
      </c>
      <c r="V426" s="50">
        <v>0</v>
      </c>
      <c r="W426" s="2"/>
      <c r="X426" s="50">
        <v>111023</v>
      </c>
      <c r="Y426" s="2" t="s">
        <v>78</v>
      </c>
      <c r="Z426" s="50" t="s">
        <v>1048</v>
      </c>
      <c r="AA426" s="2"/>
      <c r="AB426" s="48" t="str">
        <f t="shared" si="14"/>
        <v>Unique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</row>
    <row r="427" spans="1:50" ht="12.75">
      <c r="A427" s="39" t="str">
        <f t="shared" si="13"/>
        <v>1_1_210622_Hel_p_sy.ri</v>
      </c>
      <c r="B427" s="59" t="s">
        <v>427</v>
      </c>
      <c r="C427" s="59" t="s">
        <v>428</v>
      </c>
      <c r="D427" s="57">
        <v>1</v>
      </c>
      <c r="E427" s="58">
        <v>1</v>
      </c>
      <c r="F427" s="59" t="s">
        <v>213</v>
      </c>
      <c r="G427" s="58">
        <v>210622</v>
      </c>
      <c r="H427" s="57">
        <v>2022</v>
      </c>
      <c r="I427" s="42" t="e">
        <f t="array" aca="1" ref="I427" ca="1">_xludf.XLOOKUP(#REF!,'Feuille 16'!A:A,'Feuille 16'!B:B)</f>
        <v>#NAME?</v>
      </c>
      <c r="J427" s="60" t="s">
        <v>261</v>
      </c>
      <c r="K427" s="59" t="s">
        <v>262</v>
      </c>
      <c r="L427" s="60" t="s">
        <v>91</v>
      </c>
      <c r="M427" s="59" t="s">
        <v>168</v>
      </c>
      <c r="N427" s="58">
        <v>10</v>
      </c>
      <c r="O427" s="59"/>
      <c r="P427" s="50" t="s">
        <v>888</v>
      </c>
      <c r="Q427" s="50" t="s">
        <v>889</v>
      </c>
      <c r="R427" s="50" t="s">
        <v>147</v>
      </c>
      <c r="S427" s="50">
        <v>6</v>
      </c>
      <c r="T427" s="50">
        <v>3</v>
      </c>
      <c r="U427" s="50">
        <v>3</v>
      </c>
      <c r="V427" s="50">
        <v>0</v>
      </c>
      <c r="W427" s="2"/>
      <c r="X427" s="50">
        <v>111023</v>
      </c>
      <c r="Y427" s="2" t="s">
        <v>78</v>
      </c>
      <c r="Z427" s="50" t="s">
        <v>1049</v>
      </c>
      <c r="AA427" s="2"/>
      <c r="AB427" s="48" t="str">
        <f t="shared" si="14"/>
        <v>Unique</v>
      </c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</row>
    <row r="428" spans="1:50" ht="15">
      <c r="A428" s="39" t="str">
        <f t="shared" si="13"/>
        <v>106_1_200622_Lan_a_fe.cu</v>
      </c>
      <c r="B428" s="122" t="s">
        <v>430</v>
      </c>
      <c r="C428" s="122" t="s">
        <v>431</v>
      </c>
      <c r="D428" s="57">
        <v>106</v>
      </c>
      <c r="E428" s="58">
        <v>1</v>
      </c>
      <c r="F428" s="59" t="s">
        <v>213</v>
      </c>
      <c r="G428" s="58">
        <v>200622</v>
      </c>
      <c r="H428" s="57">
        <v>2022</v>
      </c>
      <c r="I428" s="126" t="e">
        <f t="array" aca="1" ref="I428" ca="1">_xludf.XLOOKUP(#REF!,'Feuille 16'!A:A,'Feuille 16'!B:B)</f>
        <v>#NAME?</v>
      </c>
      <c r="J428" s="60" t="s">
        <v>432</v>
      </c>
      <c r="K428" s="59" t="s">
        <v>433</v>
      </c>
      <c r="L428" s="60" t="s">
        <v>185</v>
      </c>
      <c r="M428" s="59" t="s">
        <v>147</v>
      </c>
      <c r="N428" s="58">
        <v>9</v>
      </c>
      <c r="O428" s="59"/>
      <c r="P428" s="80" t="s">
        <v>536</v>
      </c>
      <c r="Q428" s="50" t="s">
        <v>537</v>
      </c>
      <c r="R428" s="50" t="s">
        <v>147</v>
      </c>
      <c r="S428" s="50">
        <v>1</v>
      </c>
      <c r="T428" s="50">
        <v>0</v>
      </c>
      <c r="U428" s="50">
        <v>1</v>
      </c>
      <c r="V428" s="50">
        <v>0</v>
      </c>
      <c r="W428" s="2"/>
      <c r="X428" s="50">
        <v>111023</v>
      </c>
      <c r="Y428" s="2" t="s">
        <v>78</v>
      </c>
      <c r="Z428" s="50" t="s">
        <v>1050</v>
      </c>
      <c r="AA428" s="50"/>
      <c r="AB428" s="48" t="str">
        <f t="shared" si="14"/>
        <v>Unique</v>
      </c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</row>
    <row r="429" spans="1:50">
      <c r="A429" s="39" t="str">
        <f t="shared" si="13"/>
        <v>106_1_200622_Lan_a_sc.se</v>
      </c>
      <c r="B429" s="122" t="s">
        <v>430</v>
      </c>
      <c r="C429" s="122" t="s">
        <v>431</v>
      </c>
      <c r="D429" s="57">
        <v>106</v>
      </c>
      <c r="E429" s="58">
        <v>1</v>
      </c>
      <c r="F429" s="59" t="s">
        <v>213</v>
      </c>
      <c r="G429" s="58">
        <v>200622</v>
      </c>
      <c r="H429" s="57">
        <v>2022</v>
      </c>
      <c r="I429" s="126" t="e">
        <f t="array" aca="1" ref="I429" ca="1">_xludf.XLOOKUP(#REF!,'Feuille 16'!A:A,'Feuille 16'!B:B)</f>
        <v>#NAME?</v>
      </c>
      <c r="J429" s="60" t="s">
        <v>432</v>
      </c>
      <c r="K429" s="59" t="s">
        <v>433</v>
      </c>
      <c r="L429" s="60" t="s">
        <v>185</v>
      </c>
      <c r="M429" s="59" t="s">
        <v>147</v>
      </c>
      <c r="N429" s="58">
        <v>9</v>
      </c>
      <c r="O429" s="59"/>
      <c r="P429" s="120" t="s">
        <v>1004</v>
      </c>
      <c r="Q429" s="50" t="s">
        <v>1005</v>
      </c>
      <c r="R429" s="50" t="s">
        <v>147</v>
      </c>
      <c r="S429" s="50">
        <v>1</v>
      </c>
      <c r="T429" s="50">
        <v>0</v>
      </c>
      <c r="U429" s="50">
        <v>1</v>
      </c>
      <c r="V429" s="50">
        <v>0</v>
      </c>
      <c r="W429" s="2"/>
      <c r="X429" s="50">
        <v>111023</v>
      </c>
      <c r="Y429" s="2" t="s">
        <v>78</v>
      </c>
      <c r="Z429" s="50" t="s">
        <v>1051</v>
      </c>
      <c r="AA429" s="2"/>
      <c r="AB429" s="48" t="str">
        <f t="shared" si="14"/>
        <v>Unique</v>
      </c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</row>
    <row r="430" spans="1:50" ht="15">
      <c r="A430" s="39" t="str">
        <f t="shared" si="13"/>
        <v>106_1_200622_Lan_a_eu.la</v>
      </c>
      <c r="B430" s="122" t="s">
        <v>430</v>
      </c>
      <c r="C430" s="122" t="s">
        <v>431</v>
      </c>
      <c r="D430" s="57">
        <v>106</v>
      </c>
      <c r="E430" s="58">
        <v>1</v>
      </c>
      <c r="F430" s="59" t="s">
        <v>213</v>
      </c>
      <c r="G430" s="58">
        <v>200622</v>
      </c>
      <c r="H430" s="57">
        <v>2022</v>
      </c>
      <c r="I430" s="126" t="e">
        <f t="array" aca="1" ref="I430" ca="1">_xludf.XLOOKUP(#REF!,'Feuille 16'!A:A,'Feuille 16'!B:B)</f>
        <v>#NAME?</v>
      </c>
      <c r="J430" s="60" t="s">
        <v>432</v>
      </c>
      <c r="K430" s="59" t="s">
        <v>433</v>
      </c>
      <c r="L430" s="60" t="s">
        <v>185</v>
      </c>
      <c r="M430" s="59" t="s">
        <v>147</v>
      </c>
      <c r="N430" s="58">
        <v>9</v>
      </c>
      <c r="O430" s="2"/>
      <c r="P430" s="108" t="s">
        <v>583</v>
      </c>
      <c r="Q430" s="50" t="s">
        <v>822</v>
      </c>
      <c r="R430" s="50" t="s">
        <v>147</v>
      </c>
      <c r="S430" s="50">
        <v>1</v>
      </c>
      <c r="T430" s="50">
        <v>0</v>
      </c>
      <c r="U430" s="50">
        <v>1</v>
      </c>
      <c r="V430" s="50">
        <v>0</v>
      </c>
      <c r="W430" s="2"/>
      <c r="X430" s="50">
        <v>111023</v>
      </c>
      <c r="Y430" s="2" t="s">
        <v>78</v>
      </c>
      <c r="Z430" s="50" t="s">
        <v>1052</v>
      </c>
      <c r="AA430" s="2"/>
      <c r="AB430" s="48" t="str">
        <f t="shared" si="14"/>
        <v>Unique</v>
      </c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</row>
    <row r="431" spans="1:50" ht="15">
      <c r="A431" s="39" t="str">
        <f t="shared" si="13"/>
        <v>106_1_200622_Lan_a_eu.or</v>
      </c>
      <c r="B431" s="122" t="s">
        <v>430</v>
      </c>
      <c r="C431" s="122" t="s">
        <v>431</v>
      </c>
      <c r="D431" s="57">
        <v>106</v>
      </c>
      <c r="E431" s="58">
        <v>1</v>
      </c>
      <c r="F431" s="59" t="s">
        <v>213</v>
      </c>
      <c r="G431" s="58">
        <v>200622</v>
      </c>
      <c r="H431" s="57">
        <v>2022</v>
      </c>
      <c r="I431" s="126" t="e">
        <f t="array" aca="1" ref="I431" ca="1">_xludf.XLOOKUP(#REF!,'Feuille 16'!A:A,'Feuille 16'!B:B)</f>
        <v>#NAME?</v>
      </c>
      <c r="J431" s="60" t="s">
        <v>432</v>
      </c>
      <c r="K431" s="59" t="s">
        <v>433</v>
      </c>
      <c r="L431" s="60" t="s">
        <v>185</v>
      </c>
      <c r="M431" s="59" t="s">
        <v>147</v>
      </c>
      <c r="N431" s="58">
        <v>9</v>
      </c>
      <c r="O431" s="59"/>
      <c r="P431" s="50" t="s">
        <v>938</v>
      </c>
      <c r="Q431" s="50" t="s">
        <v>939</v>
      </c>
      <c r="R431" s="50" t="s">
        <v>147</v>
      </c>
      <c r="S431" s="50">
        <v>1</v>
      </c>
      <c r="T431" s="50">
        <v>0</v>
      </c>
      <c r="U431" s="50">
        <v>1</v>
      </c>
      <c r="V431" s="50">
        <v>0</v>
      </c>
      <c r="W431" s="2"/>
      <c r="X431" s="50">
        <v>111023</v>
      </c>
      <c r="Y431" s="2" t="s">
        <v>78</v>
      </c>
      <c r="Z431" s="50" t="s">
        <v>1053</v>
      </c>
      <c r="AA431" s="2"/>
      <c r="AB431" s="48" t="str">
        <f t="shared" si="14"/>
        <v>Unique</v>
      </c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</row>
    <row r="432" spans="1:50" ht="15">
      <c r="A432" s="39" t="str">
        <f t="shared" si="13"/>
        <v>106_1_200622_Lan_a_sy.ri</v>
      </c>
      <c r="B432" s="185" t="s">
        <v>430</v>
      </c>
      <c r="C432" s="185" t="s">
        <v>431</v>
      </c>
      <c r="D432" s="57">
        <v>106</v>
      </c>
      <c r="E432" s="58">
        <v>1</v>
      </c>
      <c r="F432" s="2" t="s">
        <v>213</v>
      </c>
      <c r="G432" s="58">
        <v>200622</v>
      </c>
      <c r="H432" s="57">
        <v>2022</v>
      </c>
      <c r="I432" s="126" t="e">
        <f t="array" aca="1" ref="I432" ca="1">_xludf.XLOOKUP(#REF!,'Feuille 16'!A:A,'Feuille 16'!B:B)</f>
        <v>#NAME?</v>
      </c>
      <c r="J432" s="60" t="s">
        <v>432</v>
      </c>
      <c r="K432" s="59" t="s">
        <v>433</v>
      </c>
      <c r="L432" s="60" t="s">
        <v>185</v>
      </c>
      <c r="M432" s="59" t="s">
        <v>147</v>
      </c>
      <c r="N432" s="58">
        <v>9</v>
      </c>
      <c r="O432" s="59"/>
      <c r="P432" s="50" t="s">
        <v>888</v>
      </c>
      <c r="Q432" s="50" t="s">
        <v>889</v>
      </c>
      <c r="R432" s="50" t="s">
        <v>147</v>
      </c>
      <c r="S432" s="50">
        <v>4</v>
      </c>
      <c r="T432" s="50">
        <v>4</v>
      </c>
      <c r="U432" s="50">
        <v>0</v>
      </c>
      <c r="V432" s="50">
        <v>0</v>
      </c>
      <c r="W432" s="2"/>
      <c r="X432" s="50">
        <v>111023</v>
      </c>
      <c r="Y432" s="2" t="s">
        <v>78</v>
      </c>
      <c r="Z432" s="50" t="s">
        <v>1054</v>
      </c>
      <c r="AA432" s="2"/>
      <c r="AB432" s="48" t="str">
        <f t="shared" si="14"/>
        <v>Unique</v>
      </c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</row>
    <row r="433" spans="1:50" ht="15">
      <c r="A433" s="39" t="str">
        <f t="shared" si="13"/>
        <v>71_1_050922_iLi_p_fe.cu</v>
      </c>
      <c r="B433" s="198">
        <v>49.75381763</v>
      </c>
      <c r="C433" s="198">
        <v>6.3888185399999999</v>
      </c>
      <c r="D433" s="57">
        <v>71</v>
      </c>
      <c r="E433" s="58">
        <v>1</v>
      </c>
      <c r="F433" s="184">
        <v>290822</v>
      </c>
      <c r="G433" s="116" t="s">
        <v>404</v>
      </c>
      <c r="H433" s="57">
        <v>2022</v>
      </c>
      <c r="I433" s="42" t="e">
        <f t="array" aca="1" ref="I433" ca="1">_xludf.XLOOKUP(#REF!,'Feuille 16'!A:A,'Feuille 16'!B:B)</f>
        <v>#NAME?</v>
      </c>
      <c r="J433" s="60" t="s">
        <v>1055</v>
      </c>
      <c r="K433" s="59" t="s">
        <v>1056</v>
      </c>
      <c r="L433" s="60" t="s">
        <v>91</v>
      </c>
      <c r="M433" s="59" t="s">
        <v>147</v>
      </c>
      <c r="N433" s="58">
        <v>1</v>
      </c>
      <c r="O433" s="59"/>
      <c r="P433" s="80" t="s">
        <v>536</v>
      </c>
      <c r="Q433" s="50" t="s">
        <v>537</v>
      </c>
      <c r="R433" s="50" t="s">
        <v>147</v>
      </c>
      <c r="S433" s="50">
        <v>1</v>
      </c>
      <c r="T433" s="50">
        <v>0</v>
      </c>
      <c r="U433" s="50">
        <v>1</v>
      </c>
      <c r="V433" s="50">
        <v>0</v>
      </c>
      <c r="W433" s="2"/>
      <c r="X433" s="50">
        <v>111023</v>
      </c>
      <c r="Y433" s="2" t="s">
        <v>78</v>
      </c>
      <c r="Z433" s="50" t="s">
        <v>1057</v>
      </c>
      <c r="AA433" s="50"/>
      <c r="AB433" s="48" t="str">
        <f t="shared" si="14"/>
        <v>Unique</v>
      </c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</row>
    <row r="434" spans="1:50" ht="15">
      <c r="A434" s="39" t="str">
        <f t="shared" si="13"/>
        <v>117_1_050722_Hoo_p_sp.sc</v>
      </c>
      <c r="B434" s="185" t="s">
        <v>398</v>
      </c>
      <c r="C434" s="185" t="s">
        <v>399</v>
      </c>
      <c r="D434" s="57">
        <v>117</v>
      </c>
      <c r="E434" s="58">
        <v>1</v>
      </c>
      <c r="F434" s="184">
        <v>270622</v>
      </c>
      <c r="G434" s="116" t="s">
        <v>337</v>
      </c>
      <c r="H434" s="57">
        <v>2022</v>
      </c>
      <c r="I434" s="42" t="e">
        <f t="array" aca="1" ref="I434" ca="1">_xludf.XLOOKUP(#REF!,'Feuille 16'!A:A,'Feuille 16'!B:B)</f>
        <v>#NAME?</v>
      </c>
      <c r="J434" s="60" t="s">
        <v>89</v>
      </c>
      <c r="K434" s="131" t="s">
        <v>90</v>
      </c>
      <c r="L434" s="60" t="s">
        <v>91</v>
      </c>
      <c r="M434" s="59" t="s">
        <v>147</v>
      </c>
      <c r="N434" s="58">
        <v>4</v>
      </c>
      <c r="O434" s="59"/>
      <c r="P434" s="108" t="s">
        <v>509</v>
      </c>
      <c r="Q434" s="50" t="s">
        <v>510</v>
      </c>
      <c r="R434" s="50" t="s">
        <v>147</v>
      </c>
      <c r="S434" s="50">
        <v>1</v>
      </c>
      <c r="T434" s="50">
        <v>1</v>
      </c>
      <c r="U434" s="50">
        <v>0</v>
      </c>
      <c r="V434" s="50">
        <v>0</v>
      </c>
      <c r="W434" s="2"/>
      <c r="X434" s="50">
        <v>121023</v>
      </c>
      <c r="Y434" s="2" t="s">
        <v>78</v>
      </c>
      <c r="Z434" s="50" t="s">
        <v>1058</v>
      </c>
      <c r="AA434" s="50"/>
      <c r="AB434" s="48" t="str">
        <f t="shared" si="14"/>
        <v>Unique</v>
      </c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</row>
    <row r="435" spans="1:50" ht="15">
      <c r="A435" s="39" t="str">
        <f t="shared" si="13"/>
        <v>117_1_050722_Hoo_p_me.me</v>
      </c>
      <c r="B435" s="122" t="s">
        <v>398</v>
      </c>
      <c r="C435" s="122" t="s">
        <v>399</v>
      </c>
      <c r="D435" s="57">
        <v>117</v>
      </c>
      <c r="E435" s="58">
        <v>1</v>
      </c>
      <c r="F435" s="130">
        <v>270622</v>
      </c>
      <c r="G435" s="116" t="s">
        <v>337</v>
      </c>
      <c r="H435" s="57">
        <v>2022</v>
      </c>
      <c r="I435" s="42" t="e">
        <f t="array" aca="1" ref="I435" ca="1">_xludf.XLOOKUP(#REF!,'Feuille 16'!A:A,'Feuille 16'!B:B)</f>
        <v>#NAME?</v>
      </c>
      <c r="J435" s="60" t="s">
        <v>89</v>
      </c>
      <c r="K435" s="131" t="s">
        <v>90</v>
      </c>
      <c r="L435" s="60" t="s">
        <v>91</v>
      </c>
      <c r="M435" s="59" t="s">
        <v>147</v>
      </c>
      <c r="N435" s="58">
        <v>4</v>
      </c>
      <c r="O435" s="59"/>
      <c r="P435" s="108" t="s">
        <v>569</v>
      </c>
      <c r="Q435" s="50" t="s">
        <v>570</v>
      </c>
      <c r="R435" s="50" t="s">
        <v>147</v>
      </c>
      <c r="S435" s="50">
        <v>1</v>
      </c>
      <c r="T435" s="50">
        <v>1</v>
      </c>
      <c r="U435" s="50">
        <v>0</v>
      </c>
      <c r="V435" s="50">
        <v>0</v>
      </c>
      <c r="W435" s="2"/>
      <c r="X435" s="50">
        <v>121023</v>
      </c>
      <c r="Y435" s="2" t="s">
        <v>78</v>
      </c>
      <c r="Z435" s="50" t="s">
        <v>1059</v>
      </c>
      <c r="AA435" s="2"/>
      <c r="AB435" s="48" t="str">
        <f t="shared" si="14"/>
        <v>Unique</v>
      </c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</row>
    <row r="436" spans="1:50" ht="15">
      <c r="A436" s="39" t="str">
        <f t="shared" si="13"/>
        <v>117_1_050722_Hoo_p_eu.co</v>
      </c>
      <c r="B436" s="192" t="s">
        <v>398</v>
      </c>
      <c r="C436" s="192" t="s">
        <v>399</v>
      </c>
      <c r="D436" s="57">
        <v>117</v>
      </c>
      <c r="E436" s="58">
        <v>1</v>
      </c>
      <c r="F436" s="184">
        <v>270622</v>
      </c>
      <c r="G436" s="116" t="s">
        <v>337</v>
      </c>
      <c r="H436" s="57">
        <v>2022</v>
      </c>
      <c r="I436" s="42" t="e">
        <f t="array" aca="1" ref="I436" ca="1">_xludf.XLOOKUP(#REF!,'Feuille 16'!A:A,'Feuille 16'!B:B)</f>
        <v>#NAME?</v>
      </c>
      <c r="J436" s="60" t="s">
        <v>89</v>
      </c>
      <c r="K436" s="131" t="s">
        <v>90</v>
      </c>
      <c r="L436" s="60" t="s">
        <v>91</v>
      </c>
      <c r="M436" s="59" t="s">
        <v>147</v>
      </c>
      <c r="N436" s="58">
        <v>4</v>
      </c>
      <c r="O436" s="59"/>
      <c r="P436" s="108" t="s">
        <v>548</v>
      </c>
      <c r="Q436" s="50" t="s">
        <v>549</v>
      </c>
      <c r="R436" s="50" t="s">
        <v>147</v>
      </c>
      <c r="S436" s="50">
        <v>1</v>
      </c>
      <c r="T436" s="50">
        <v>1</v>
      </c>
      <c r="U436" s="50">
        <v>0</v>
      </c>
      <c r="V436" s="50">
        <v>0</v>
      </c>
      <c r="W436" s="2"/>
      <c r="X436" s="50">
        <v>121023</v>
      </c>
      <c r="Y436" s="2" t="s">
        <v>78</v>
      </c>
      <c r="Z436" s="50" t="s">
        <v>1060</v>
      </c>
      <c r="AA436" s="2"/>
      <c r="AB436" s="48" t="str">
        <f t="shared" si="14"/>
        <v>Unique</v>
      </c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</row>
    <row r="437" spans="1:50" ht="15">
      <c r="A437" s="39" t="str">
        <f t="shared" si="13"/>
        <v>87_1_220622_AdH_p_fe.cu</v>
      </c>
      <c r="B437" s="192" t="s">
        <v>945</v>
      </c>
      <c r="C437" s="192" t="s">
        <v>946</v>
      </c>
      <c r="D437" s="57">
        <v>87</v>
      </c>
      <c r="E437" s="58">
        <v>1</v>
      </c>
      <c r="F437" s="117">
        <v>160622</v>
      </c>
      <c r="G437" s="58">
        <v>220622</v>
      </c>
      <c r="H437" s="57">
        <v>2022</v>
      </c>
      <c r="I437" s="42" t="e">
        <f t="array" aca="1" ref="I437" ca="1">_xludf.XLOOKUP(#REF!,'Feuille 16'!A:A,'Feuille 16'!B:B)</f>
        <v>#NAME?</v>
      </c>
      <c r="J437" s="60" t="s">
        <v>96</v>
      </c>
      <c r="K437" s="59" t="s">
        <v>97</v>
      </c>
      <c r="L437" s="60" t="s">
        <v>91</v>
      </c>
      <c r="M437" s="59" t="s">
        <v>147</v>
      </c>
      <c r="N437" s="58">
        <v>15</v>
      </c>
      <c r="O437" s="59"/>
      <c r="P437" s="80" t="s">
        <v>536</v>
      </c>
      <c r="Q437" s="50" t="s">
        <v>537</v>
      </c>
      <c r="R437" s="50" t="s">
        <v>147</v>
      </c>
      <c r="S437" s="50">
        <v>4</v>
      </c>
      <c r="T437" s="50">
        <v>0</v>
      </c>
      <c r="U437" s="50">
        <v>4</v>
      </c>
      <c r="V437" s="50">
        <v>0</v>
      </c>
      <c r="W437" s="2"/>
      <c r="X437" s="50">
        <v>121023</v>
      </c>
      <c r="Y437" s="2" t="s">
        <v>78</v>
      </c>
      <c r="Z437" s="50" t="s">
        <v>1061</v>
      </c>
      <c r="AA437" s="50"/>
      <c r="AB437" s="48" t="str">
        <f t="shared" si="14"/>
        <v>Unique</v>
      </c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</row>
    <row r="438" spans="1:50" ht="15">
      <c r="A438" s="39" t="str">
        <f t="shared" ref="A438:A505" si="15">D438&amp;"_"&amp;E438&amp;"_"&amp;G438&amp;"_"&amp;J438&amp;"_"&amp;P438</f>
        <v>87_1_220622_AdH_p_ep.au</v>
      </c>
      <c r="B438" s="192" t="s">
        <v>945</v>
      </c>
      <c r="C438" s="192" t="s">
        <v>946</v>
      </c>
      <c r="D438" s="57">
        <v>87</v>
      </c>
      <c r="E438" s="58">
        <v>1</v>
      </c>
      <c r="F438" s="117">
        <v>160622</v>
      </c>
      <c r="G438" s="58">
        <v>220622</v>
      </c>
      <c r="H438" s="57">
        <v>2022</v>
      </c>
      <c r="I438" s="42" t="e">
        <f t="array" aca="1" ref="I438" ca="1">_xludf.XLOOKUP(#REF!,'Feuille 16'!A:A,'Feuille 16'!B:B)</f>
        <v>#NAME?</v>
      </c>
      <c r="J438" s="60" t="s">
        <v>96</v>
      </c>
      <c r="K438" s="59" t="s">
        <v>97</v>
      </c>
      <c r="L438" s="60" t="s">
        <v>91</v>
      </c>
      <c r="M438" s="59" t="s">
        <v>147</v>
      </c>
      <c r="N438" s="58">
        <v>15</v>
      </c>
      <c r="O438" s="59"/>
      <c r="P438" s="190" t="s">
        <v>1062</v>
      </c>
      <c r="Q438" s="50" t="s">
        <v>1063</v>
      </c>
      <c r="R438" s="50" t="s">
        <v>147</v>
      </c>
      <c r="S438" s="50">
        <v>1</v>
      </c>
      <c r="T438" s="50">
        <v>1</v>
      </c>
      <c r="U438" s="50">
        <v>0</v>
      </c>
      <c r="V438" s="50">
        <v>0</v>
      </c>
      <c r="W438" s="2"/>
      <c r="X438" s="50">
        <v>121023</v>
      </c>
      <c r="Y438" s="2" t="s">
        <v>78</v>
      </c>
      <c r="Z438" s="2"/>
      <c r="AA438" s="2"/>
      <c r="AB438" s="48" t="str">
        <f t="shared" si="14"/>
        <v>Unique</v>
      </c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</row>
    <row r="439" spans="1:50" ht="15">
      <c r="A439" s="39" t="str">
        <f t="shared" si="15"/>
        <v>87_1_220622_AdH_p_sy.ri</v>
      </c>
      <c r="B439" s="122" t="s">
        <v>945</v>
      </c>
      <c r="C439" s="122" t="s">
        <v>946</v>
      </c>
      <c r="D439" s="57">
        <v>87</v>
      </c>
      <c r="E439" s="58">
        <v>1</v>
      </c>
      <c r="F439" s="57">
        <v>160622</v>
      </c>
      <c r="G439" s="58">
        <v>220622</v>
      </c>
      <c r="H439" s="57">
        <v>2022</v>
      </c>
      <c r="I439" s="42" t="e">
        <f t="array" aca="1" ref="I439" ca="1">_xludf.XLOOKUP(#REF!,'Feuille 16'!A:A,'Feuille 16'!B:B)</f>
        <v>#NAME?</v>
      </c>
      <c r="J439" s="60" t="s">
        <v>96</v>
      </c>
      <c r="K439" s="59" t="s">
        <v>97</v>
      </c>
      <c r="L439" s="60" t="s">
        <v>91</v>
      </c>
      <c r="M439" s="59" t="s">
        <v>147</v>
      </c>
      <c r="N439" s="58">
        <v>15</v>
      </c>
      <c r="O439" s="59"/>
      <c r="P439" s="50" t="s">
        <v>888</v>
      </c>
      <c r="Q439" s="50" t="s">
        <v>889</v>
      </c>
      <c r="R439" s="50" t="s">
        <v>147</v>
      </c>
      <c r="S439" s="50">
        <v>9</v>
      </c>
      <c r="T439" s="50">
        <v>9</v>
      </c>
      <c r="U439" s="50">
        <v>0</v>
      </c>
      <c r="V439" s="50">
        <v>0</v>
      </c>
      <c r="W439" s="2"/>
      <c r="X439" s="50">
        <v>121023</v>
      </c>
      <c r="Y439" s="2" t="s">
        <v>78</v>
      </c>
      <c r="Z439" s="50" t="s">
        <v>1064</v>
      </c>
      <c r="AA439" s="2"/>
      <c r="AB439" s="48" t="str">
        <f t="shared" si="14"/>
        <v>Unique</v>
      </c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</row>
    <row r="440" spans="1:50">
      <c r="A440" s="39" t="str">
        <f t="shared" si="15"/>
        <v>87_1_220622_AdH_p_sc.se</v>
      </c>
      <c r="B440" s="122" t="s">
        <v>945</v>
      </c>
      <c r="C440" s="122" t="s">
        <v>946</v>
      </c>
      <c r="D440" s="57">
        <v>87</v>
      </c>
      <c r="E440" s="58">
        <v>1</v>
      </c>
      <c r="F440" s="57">
        <v>160622</v>
      </c>
      <c r="G440" s="58">
        <v>220622</v>
      </c>
      <c r="H440" s="57">
        <v>2022</v>
      </c>
      <c r="I440" s="42" t="e">
        <f t="array" aca="1" ref="I440" ca="1">_xludf.XLOOKUP(#REF!,'Feuille 16'!A:A,'Feuille 16'!B:B)</f>
        <v>#NAME?</v>
      </c>
      <c r="J440" s="60" t="s">
        <v>96</v>
      </c>
      <c r="K440" s="59" t="s">
        <v>97</v>
      </c>
      <c r="L440" s="60" t="s">
        <v>91</v>
      </c>
      <c r="M440" s="59" t="s">
        <v>147</v>
      </c>
      <c r="N440" s="58">
        <v>15</v>
      </c>
      <c r="O440" s="59"/>
      <c r="P440" s="120" t="s">
        <v>1004</v>
      </c>
      <c r="Q440" s="50" t="s">
        <v>1005</v>
      </c>
      <c r="R440" s="50" t="s">
        <v>147</v>
      </c>
      <c r="S440" s="50">
        <v>1</v>
      </c>
      <c r="T440" s="50">
        <v>1</v>
      </c>
      <c r="U440" s="50">
        <v>0</v>
      </c>
      <c r="V440" s="50">
        <v>0</v>
      </c>
      <c r="W440" s="2"/>
      <c r="X440" s="50">
        <v>121023</v>
      </c>
      <c r="Y440" s="2" t="s">
        <v>78</v>
      </c>
      <c r="Z440" s="50" t="s">
        <v>1065</v>
      </c>
      <c r="AA440" s="2"/>
      <c r="AB440" s="48" t="str">
        <f t="shared" si="14"/>
        <v>Unique</v>
      </c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</row>
    <row r="441" spans="1:50" ht="12.75">
      <c r="A441" s="39" t="str">
        <f t="shared" si="15"/>
        <v>101_1_240622_odF_p_sy.ri</v>
      </c>
      <c r="B441" s="121" t="s">
        <v>436</v>
      </c>
      <c r="C441" s="121" t="s">
        <v>437</v>
      </c>
      <c r="D441" s="57">
        <v>101</v>
      </c>
      <c r="E441" s="58">
        <v>1</v>
      </c>
      <c r="F441" s="119"/>
      <c r="G441" s="58">
        <v>240622</v>
      </c>
      <c r="H441" s="57">
        <v>2022</v>
      </c>
      <c r="I441" s="42" t="e">
        <f t="array" aca="1" ref="I441" ca="1">_xludf.XLOOKUP(#REF!,'Feuille 16'!A:A,'Feuille 16'!B:B)</f>
        <v>#NAME?</v>
      </c>
      <c r="J441" s="60" t="s">
        <v>159</v>
      </c>
      <c r="K441" s="59" t="s">
        <v>160</v>
      </c>
      <c r="L441" s="60" t="s">
        <v>91</v>
      </c>
      <c r="M441" s="59" t="s">
        <v>390</v>
      </c>
      <c r="N441" s="58">
        <v>8</v>
      </c>
      <c r="O441" s="59"/>
      <c r="P441" s="50" t="s">
        <v>888</v>
      </c>
      <c r="Q441" s="50" t="s">
        <v>889</v>
      </c>
      <c r="R441" s="50" t="s">
        <v>147</v>
      </c>
      <c r="S441" s="50">
        <v>2</v>
      </c>
      <c r="T441" s="50">
        <v>1</v>
      </c>
      <c r="U441" s="50">
        <v>1</v>
      </c>
      <c r="V441" s="50">
        <v>0</v>
      </c>
      <c r="W441" s="2"/>
      <c r="X441" s="50">
        <v>121023</v>
      </c>
      <c r="Y441" s="2" t="s">
        <v>78</v>
      </c>
      <c r="Z441" s="50" t="s">
        <v>1066</v>
      </c>
      <c r="AA441" s="2"/>
      <c r="AB441" s="48" t="str">
        <f t="shared" si="14"/>
        <v>Unique</v>
      </c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</row>
    <row r="442" spans="1:50" ht="15">
      <c r="A442" s="39" t="str">
        <f t="shared" si="15"/>
        <v>101_1_240622_odF_p_sc.se</v>
      </c>
      <c r="B442" s="121" t="s">
        <v>436</v>
      </c>
      <c r="C442" s="121" t="s">
        <v>437</v>
      </c>
      <c r="D442" s="57">
        <v>101</v>
      </c>
      <c r="E442" s="58">
        <v>1</v>
      </c>
      <c r="F442" s="119"/>
      <c r="G442" s="58">
        <v>240622</v>
      </c>
      <c r="H442" s="57">
        <v>2022</v>
      </c>
      <c r="I442" s="42" t="e">
        <f t="array" aca="1" ref="I442" ca="1">_xludf.XLOOKUP(#REF!,'Feuille 16'!A:A,'Feuille 16'!B:B)</f>
        <v>#NAME?</v>
      </c>
      <c r="J442" s="60" t="s">
        <v>159</v>
      </c>
      <c r="K442" s="59" t="s">
        <v>160</v>
      </c>
      <c r="L442" s="60" t="s">
        <v>91</v>
      </c>
      <c r="M442" s="59" t="s">
        <v>390</v>
      </c>
      <c r="N442" s="58">
        <v>8</v>
      </c>
      <c r="O442" s="59"/>
      <c r="P442" s="120" t="s">
        <v>1004</v>
      </c>
      <c r="Q442" s="50" t="s">
        <v>1005</v>
      </c>
      <c r="R442" s="50" t="s">
        <v>100</v>
      </c>
      <c r="S442" s="50">
        <v>2</v>
      </c>
      <c r="T442" s="50">
        <v>1</v>
      </c>
      <c r="U442" s="50">
        <v>1</v>
      </c>
      <c r="V442" s="50">
        <v>0</v>
      </c>
      <c r="W442" s="50" t="s">
        <v>1067</v>
      </c>
      <c r="X442" s="50">
        <v>311025</v>
      </c>
      <c r="Y442" s="2" t="s">
        <v>78</v>
      </c>
      <c r="Z442" s="50" t="s">
        <v>1068</v>
      </c>
      <c r="AA442" s="2"/>
      <c r="AB442" s="48" t="str">
        <f t="shared" si="14"/>
        <v>Unique</v>
      </c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</row>
    <row r="443" spans="1:50" ht="15">
      <c r="A443" s="39" t="str">
        <f t="shared" si="15"/>
        <v>101_1_240622_odF_p_sc.py</v>
      </c>
      <c r="B443" s="121" t="s">
        <v>436</v>
      </c>
      <c r="C443" s="121" t="s">
        <v>437</v>
      </c>
      <c r="D443" s="57">
        <v>101</v>
      </c>
      <c r="E443" s="58">
        <v>1</v>
      </c>
      <c r="F443" s="119"/>
      <c r="G443" s="58">
        <v>240622</v>
      </c>
      <c r="H443" s="57">
        <v>2022</v>
      </c>
      <c r="I443" s="42" t="e">
        <f t="array" aca="1" ref="I443" ca="1">_xludf.XLOOKUP(#REF!,'Feuille 16'!A:A,'Feuille 16'!B:B)</f>
        <v>#NAME?</v>
      </c>
      <c r="J443" s="60" t="s">
        <v>159</v>
      </c>
      <c r="K443" s="59" t="s">
        <v>160</v>
      </c>
      <c r="L443" s="60" t="s">
        <v>91</v>
      </c>
      <c r="M443" s="59" t="s">
        <v>390</v>
      </c>
      <c r="N443" s="58">
        <v>8</v>
      </c>
      <c r="O443" s="59"/>
      <c r="P443" s="120" t="s">
        <v>1069</v>
      </c>
      <c r="Q443" s="50" t="s">
        <v>1070</v>
      </c>
      <c r="R443" s="50" t="s">
        <v>100</v>
      </c>
      <c r="S443" s="50">
        <v>3</v>
      </c>
      <c r="T443" s="50">
        <v>1</v>
      </c>
      <c r="U443" s="50">
        <v>2</v>
      </c>
      <c r="V443" s="50">
        <v>0</v>
      </c>
      <c r="W443" s="50" t="s">
        <v>1067</v>
      </c>
      <c r="X443" s="50">
        <v>311025</v>
      </c>
      <c r="Y443" s="2" t="s">
        <v>78</v>
      </c>
      <c r="Z443" s="50" t="s">
        <v>1071</v>
      </c>
      <c r="AA443" s="2"/>
      <c r="AB443" s="48" t="str">
        <f t="shared" si="14"/>
        <v>Unique</v>
      </c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</row>
    <row r="444" spans="1:50" ht="12.75">
      <c r="A444" s="39" t="str">
        <f t="shared" si="15"/>
        <v>11_1_200622_idR_p_fe.cu</v>
      </c>
      <c r="B444" s="110">
        <v>50.070860000000003</v>
      </c>
      <c r="C444" s="110">
        <v>6.00101</v>
      </c>
      <c r="D444" s="57">
        <v>11</v>
      </c>
      <c r="E444" s="58">
        <v>1</v>
      </c>
      <c r="F444" s="57">
        <v>150622</v>
      </c>
      <c r="G444" s="58">
        <v>200622</v>
      </c>
      <c r="H444" s="57">
        <v>2022</v>
      </c>
      <c r="I444" s="42" t="e">
        <f t="array" aca="1" ref="I444" ca="1">_xludf.XLOOKUP(#REF!,'Feuille 16'!A:A,'Feuille 16'!B:B)</f>
        <v>#NAME?</v>
      </c>
      <c r="J444" s="60" t="s">
        <v>1072</v>
      </c>
      <c r="K444" s="59" t="s">
        <v>1073</v>
      </c>
      <c r="L444" s="60" t="s">
        <v>91</v>
      </c>
      <c r="M444" s="59" t="s">
        <v>168</v>
      </c>
      <c r="N444" s="58">
        <v>1</v>
      </c>
      <c r="O444" s="59"/>
      <c r="P444" s="80" t="s">
        <v>536</v>
      </c>
      <c r="Q444" s="50" t="s">
        <v>537</v>
      </c>
      <c r="R444" s="50" t="s">
        <v>147</v>
      </c>
      <c r="S444" s="50">
        <v>1</v>
      </c>
      <c r="T444" s="50">
        <v>0</v>
      </c>
      <c r="U444" s="50">
        <v>1</v>
      </c>
      <c r="V444" s="50">
        <v>0</v>
      </c>
      <c r="W444" s="2"/>
      <c r="X444" s="50">
        <v>121023</v>
      </c>
      <c r="Y444" s="2" t="s">
        <v>78</v>
      </c>
      <c r="Z444" s="50" t="s">
        <v>1074</v>
      </c>
      <c r="AA444" s="50"/>
      <c r="AB444" s="48" t="str">
        <f t="shared" si="14"/>
        <v>Unique</v>
      </c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</row>
    <row r="445" spans="1:50" ht="15">
      <c r="A445" s="39" t="str">
        <f t="shared" si="15"/>
        <v>14_1_200622_Bai_p_fe.cu</v>
      </c>
      <c r="B445" s="122" t="s">
        <v>439</v>
      </c>
      <c r="C445" s="122" t="s">
        <v>128</v>
      </c>
      <c r="D445" s="57">
        <v>14</v>
      </c>
      <c r="E445" s="58">
        <v>1</v>
      </c>
      <c r="F445" s="130">
        <v>140622</v>
      </c>
      <c r="G445" s="132">
        <v>200622</v>
      </c>
      <c r="H445" s="57">
        <v>2022</v>
      </c>
      <c r="I445" s="42" t="e">
        <f t="array" aca="1" ref="I445" ca="1">_xludf.XLOOKUP(#REF!,'Feuille 16'!A:A,'Feuille 16'!B:B)</f>
        <v>#NAME?</v>
      </c>
      <c r="J445" s="60" t="s">
        <v>130</v>
      </c>
      <c r="K445" s="59" t="s">
        <v>131</v>
      </c>
      <c r="L445" s="60" t="s">
        <v>91</v>
      </c>
      <c r="M445" s="59" t="s">
        <v>147</v>
      </c>
      <c r="N445" s="58">
        <v>11</v>
      </c>
      <c r="O445" s="59"/>
      <c r="P445" s="80" t="s">
        <v>536</v>
      </c>
      <c r="Q445" s="50" t="s">
        <v>537</v>
      </c>
      <c r="R445" s="50" t="s">
        <v>147</v>
      </c>
      <c r="S445" s="50">
        <v>2</v>
      </c>
      <c r="T445" s="50">
        <v>0</v>
      </c>
      <c r="U445" s="50">
        <v>2</v>
      </c>
      <c r="V445" s="50">
        <v>0</v>
      </c>
      <c r="W445" s="2"/>
      <c r="X445" s="50">
        <v>121023</v>
      </c>
      <c r="Y445" s="2" t="s">
        <v>78</v>
      </c>
      <c r="Z445" s="50" t="s">
        <v>1075</v>
      </c>
      <c r="AA445" s="50"/>
      <c r="AB445" s="48" t="str">
        <f t="shared" si="14"/>
        <v>Unique</v>
      </c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</row>
    <row r="446" spans="1:50">
      <c r="A446" s="39" t="str">
        <f t="shared" si="15"/>
        <v>14_1_200622_Bai_p_sc.se</v>
      </c>
      <c r="B446" s="122" t="s">
        <v>439</v>
      </c>
      <c r="C446" s="122" t="s">
        <v>128</v>
      </c>
      <c r="D446" s="57">
        <v>14</v>
      </c>
      <c r="E446" s="58">
        <v>1</v>
      </c>
      <c r="F446" s="184">
        <v>140622</v>
      </c>
      <c r="G446" s="132">
        <v>200622</v>
      </c>
      <c r="H446" s="57">
        <v>2022</v>
      </c>
      <c r="I446" s="42" t="e">
        <f t="array" aca="1" ref="I446" ca="1">_xludf.XLOOKUP(#REF!,'Feuille 16'!A:A,'Feuille 16'!B:B)</f>
        <v>#NAME?</v>
      </c>
      <c r="J446" s="60" t="s">
        <v>130</v>
      </c>
      <c r="K446" s="59" t="s">
        <v>131</v>
      </c>
      <c r="L446" s="60" t="s">
        <v>91</v>
      </c>
      <c r="M446" s="59" t="s">
        <v>147</v>
      </c>
      <c r="N446" s="58">
        <v>11</v>
      </c>
      <c r="O446" s="59"/>
      <c r="P446" s="120" t="s">
        <v>1004</v>
      </c>
      <c r="Q446" s="50" t="s">
        <v>1005</v>
      </c>
      <c r="R446" s="50" t="s">
        <v>147</v>
      </c>
      <c r="S446" s="50">
        <v>2</v>
      </c>
      <c r="T446" s="50">
        <v>0</v>
      </c>
      <c r="U446" s="50">
        <v>2</v>
      </c>
      <c r="V446" s="50">
        <v>0</v>
      </c>
      <c r="W446" s="2"/>
      <c r="X446" s="50">
        <v>121023</v>
      </c>
      <c r="Y446" s="2" t="s">
        <v>78</v>
      </c>
      <c r="Z446" s="50" t="s">
        <v>1076</v>
      </c>
      <c r="AA446" s="2"/>
      <c r="AB446" s="48" t="str">
        <f t="shared" si="14"/>
        <v>Unique</v>
      </c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</row>
    <row r="447" spans="1:50" ht="15">
      <c r="A447" s="39" t="str">
        <f t="shared" si="15"/>
        <v>14_1_200622_Bai_p_sy.ri</v>
      </c>
      <c r="B447" s="122" t="s">
        <v>439</v>
      </c>
      <c r="C447" s="122" t="s">
        <v>128</v>
      </c>
      <c r="D447" s="57">
        <v>14</v>
      </c>
      <c r="E447" s="58">
        <v>1</v>
      </c>
      <c r="F447" s="130">
        <v>140622</v>
      </c>
      <c r="G447" s="132">
        <v>200622</v>
      </c>
      <c r="H447" s="57">
        <v>2022</v>
      </c>
      <c r="I447" s="42" t="e">
        <f t="array" aca="1" ref="I447" ca="1">_xludf.XLOOKUP(#REF!,'Feuille 16'!A:A,'Feuille 16'!B:B)</f>
        <v>#NAME?</v>
      </c>
      <c r="J447" s="60" t="s">
        <v>130</v>
      </c>
      <c r="K447" s="59" t="s">
        <v>131</v>
      </c>
      <c r="L447" s="60" t="s">
        <v>91</v>
      </c>
      <c r="M447" s="59" t="s">
        <v>147</v>
      </c>
      <c r="N447" s="58">
        <v>11</v>
      </c>
      <c r="O447" s="59"/>
      <c r="P447" s="50" t="s">
        <v>888</v>
      </c>
      <c r="Q447" s="50" t="s">
        <v>889</v>
      </c>
      <c r="R447" s="50" t="s">
        <v>147</v>
      </c>
      <c r="S447" s="50">
        <v>5</v>
      </c>
      <c r="T447" s="50">
        <v>4</v>
      </c>
      <c r="U447" s="50">
        <v>1</v>
      </c>
      <c r="V447" s="50">
        <v>0</v>
      </c>
      <c r="W447" s="2"/>
      <c r="X447" s="50">
        <v>121023</v>
      </c>
      <c r="Y447" s="2" t="s">
        <v>78</v>
      </c>
      <c r="Z447" s="50" t="s">
        <v>1077</v>
      </c>
      <c r="AA447" s="2"/>
      <c r="AB447" s="48" t="str">
        <f t="shared" si="14"/>
        <v>Unique</v>
      </c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</row>
    <row r="448" spans="1:50" ht="12.75">
      <c r="A448" s="39" t="str">
        <f t="shared" si="15"/>
        <v>14_1_120922_Bai_p_er.te</v>
      </c>
      <c r="B448" s="121" t="s">
        <v>439</v>
      </c>
      <c r="C448" s="121" t="s">
        <v>128</v>
      </c>
      <c r="D448" s="57">
        <v>14</v>
      </c>
      <c r="E448" s="58">
        <v>1</v>
      </c>
      <c r="F448" s="57">
        <v>50922</v>
      </c>
      <c r="G448" s="58">
        <v>120922</v>
      </c>
      <c r="H448" s="57">
        <v>2022</v>
      </c>
      <c r="I448" s="126" t="e">
        <f t="array" aca="1" ref="I448" ca="1">_xludf.XLOOKUP(#REF!,'Feuille 16'!A:A,'Feuille 16'!B:B)</f>
        <v>#NAME?</v>
      </c>
      <c r="J448" s="60" t="s">
        <v>130</v>
      </c>
      <c r="K448" s="59" t="s">
        <v>131</v>
      </c>
      <c r="L448" s="60" t="s">
        <v>91</v>
      </c>
      <c r="M448" s="59" t="s">
        <v>168</v>
      </c>
      <c r="N448" s="58">
        <v>5</v>
      </c>
      <c r="O448" s="59"/>
      <c r="P448" s="178" t="s">
        <v>521</v>
      </c>
      <c r="Q448" s="16" t="s">
        <v>522</v>
      </c>
      <c r="R448" s="50" t="s">
        <v>147</v>
      </c>
      <c r="S448" s="50">
        <v>1</v>
      </c>
      <c r="T448" s="50">
        <v>0</v>
      </c>
      <c r="U448" s="50">
        <v>1</v>
      </c>
      <c r="V448" s="50">
        <v>0</v>
      </c>
      <c r="W448" s="2"/>
      <c r="X448" s="50">
        <v>121023</v>
      </c>
      <c r="Y448" s="2" t="s">
        <v>78</v>
      </c>
      <c r="Z448" s="50" t="s">
        <v>1078</v>
      </c>
      <c r="AA448" s="50"/>
      <c r="AB448" s="48" t="str">
        <f t="shared" si="14"/>
        <v>Unique</v>
      </c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</row>
    <row r="449" spans="1:50" ht="14.25">
      <c r="A449" s="39" t="str">
        <f t="shared" si="15"/>
        <v>14_1_120922_Bai_p_da.al</v>
      </c>
      <c r="B449" s="121" t="s">
        <v>439</v>
      </c>
      <c r="C449" s="121" t="s">
        <v>128</v>
      </c>
      <c r="D449" s="57">
        <v>14</v>
      </c>
      <c r="E449" s="58">
        <v>1</v>
      </c>
      <c r="F449" s="57">
        <v>50922</v>
      </c>
      <c r="G449" s="58">
        <v>120922</v>
      </c>
      <c r="H449" s="57">
        <v>2022</v>
      </c>
      <c r="I449" s="126" t="e">
        <f t="array" aca="1" ref="I449" ca="1">_xludf.XLOOKUP(#REF!,'Feuille 16'!A:A,'Feuille 16'!B:B)</f>
        <v>#NAME?</v>
      </c>
      <c r="J449" s="60" t="s">
        <v>130</v>
      </c>
      <c r="K449" s="59" t="s">
        <v>131</v>
      </c>
      <c r="L449" s="60" t="s">
        <v>91</v>
      </c>
      <c r="M449" s="59" t="s">
        <v>168</v>
      </c>
      <c r="N449" s="58">
        <v>5</v>
      </c>
      <c r="O449" s="2"/>
      <c r="P449" s="190" t="s">
        <v>983</v>
      </c>
      <c r="Q449" s="50" t="s">
        <v>984</v>
      </c>
      <c r="R449" s="50" t="s">
        <v>147</v>
      </c>
      <c r="S449" s="50">
        <v>1</v>
      </c>
      <c r="T449" s="50">
        <v>0</v>
      </c>
      <c r="U449" s="50">
        <v>1</v>
      </c>
      <c r="V449" s="50">
        <v>0</v>
      </c>
      <c r="W449" s="2"/>
      <c r="X449" s="50">
        <v>121023</v>
      </c>
      <c r="Y449" s="2" t="s">
        <v>78</v>
      </c>
      <c r="Z449" s="50" t="s">
        <v>1079</v>
      </c>
      <c r="AA449" s="2"/>
      <c r="AB449" s="48" t="str">
        <f t="shared" si="14"/>
        <v>Unique</v>
      </c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</row>
    <row r="450" spans="1:50" ht="14.25">
      <c r="A450" s="39" t="str">
        <f t="shared" si="15"/>
        <v>14_1_120922_Bai_p_he.pe</v>
      </c>
      <c r="B450" s="121" t="s">
        <v>439</v>
      </c>
      <c r="C450" s="121" t="s">
        <v>128</v>
      </c>
      <c r="D450" s="57">
        <v>14</v>
      </c>
      <c r="E450" s="58">
        <v>1</v>
      </c>
      <c r="F450" s="57">
        <v>50922</v>
      </c>
      <c r="G450" s="58">
        <v>120922</v>
      </c>
      <c r="H450" s="57">
        <v>2022</v>
      </c>
      <c r="I450" s="126" t="e">
        <f t="array" aca="1" ref="I450" ca="1">_xludf.XLOOKUP(#REF!,'Feuille 16'!A:A,'Feuille 16'!B:B)</f>
        <v>#NAME?</v>
      </c>
      <c r="J450" s="60" t="s">
        <v>130</v>
      </c>
      <c r="K450" s="59" t="s">
        <v>131</v>
      </c>
      <c r="L450" s="60" t="s">
        <v>91</v>
      </c>
      <c r="M450" s="59" t="s">
        <v>168</v>
      </c>
      <c r="N450" s="58">
        <v>5</v>
      </c>
      <c r="O450" s="2"/>
      <c r="P450" s="190" t="s">
        <v>543</v>
      </c>
      <c r="Q450" s="50" t="s">
        <v>544</v>
      </c>
      <c r="R450" s="50" t="s">
        <v>147</v>
      </c>
      <c r="S450" s="50">
        <v>3</v>
      </c>
      <c r="T450" s="50">
        <v>1</v>
      </c>
      <c r="U450" s="50">
        <v>2</v>
      </c>
      <c r="V450" s="50">
        <v>0</v>
      </c>
      <c r="W450" s="2"/>
      <c r="X450" s="50">
        <v>121023</v>
      </c>
      <c r="Y450" s="2" t="s">
        <v>78</v>
      </c>
      <c r="Z450" s="50" t="s">
        <v>1080</v>
      </c>
      <c r="AA450" s="50"/>
      <c r="AB450" s="48" t="str">
        <f t="shared" ref="AB450:AB513" si="16">IF(COUNTIF(Z:Z, Z450)&gt;1, "Duplicate", "Unique")</f>
        <v>Unique</v>
      </c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</row>
    <row r="451" spans="1:50" ht="12.75">
      <c r="A451" s="39" t="str">
        <f t="shared" si="15"/>
        <v>33_1_210622_ikW_p_fe.cu</v>
      </c>
      <c r="B451" s="193">
        <v>49.895910000000001</v>
      </c>
      <c r="C451" s="193">
        <v>5.7533200000000004</v>
      </c>
      <c r="D451" s="57">
        <v>33</v>
      </c>
      <c r="E451" s="58">
        <v>1</v>
      </c>
      <c r="F451" s="199" t="s">
        <v>213</v>
      </c>
      <c r="G451" s="200">
        <v>210622</v>
      </c>
      <c r="H451" s="57">
        <v>2022</v>
      </c>
      <c r="I451" s="42" t="e">
        <f t="array" aca="1" ref="I451" ca="1">_xludf.XLOOKUP(#REF!,'Feuille 16'!A:A,'Feuille 16'!B:B)</f>
        <v>#NAME?</v>
      </c>
      <c r="J451" s="60" t="s">
        <v>1081</v>
      </c>
      <c r="K451" s="59" t="s">
        <v>1082</v>
      </c>
      <c r="L451" s="60" t="s">
        <v>91</v>
      </c>
      <c r="M451" s="59" t="s">
        <v>320</v>
      </c>
      <c r="N451" s="58">
        <v>5</v>
      </c>
      <c r="O451" s="59"/>
      <c r="P451" s="80" t="s">
        <v>536</v>
      </c>
      <c r="Q451" s="50" t="s">
        <v>537</v>
      </c>
      <c r="R451" s="50" t="s">
        <v>147</v>
      </c>
      <c r="S451" s="50">
        <v>5</v>
      </c>
      <c r="T451" s="50">
        <v>1</v>
      </c>
      <c r="U451" s="50">
        <v>4</v>
      </c>
      <c r="V451" s="50">
        <v>0</v>
      </c>
      <c r="W451" s="2"/>
      <c r="X451" s="50">
        <v>121023</v>
      </c>
      <c r="Y451" s="2" t="s">
        <v>78</v>
      </c>
      <c r="Z451" s="50" t="s">
        <v>1083</v>
      </c>
      <c r="AA451" s="50"/>
      <c r="AB451" s="48" t="str">
        <f t="shared" si="16"/>
        <v>Unique</v>
      </c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</row>
    <row r="452" spans="1:50" ht="12.75">
      <c r="A452" s="39" t="str">
        <f t="shared" si="15"/>
        <v>65_2_130922_Wie_p_me.hi</v>
      </c>
      <c r="B452" s="121" t="s">
        <v>1084</v>
      </c>
      <c r="C452" s="121" t="s">
        <v>1085</v>
      </c>
      <c r="D452" s="57">
        <v>65</v>
      </c>
      <c r="E452" s="58">
        <v>2</v>
      </c>
      <c r="F452" s="57">
        <v>60922</v>
      </c>
      <c r="G452" s="58">
        <v>130922</v>
      </c>
      <c r="H452" s="57">
        <v>2022</v>
      </c>
      <c r="I452" s="126" t="e">
        <f t="array" aca="1" ref="I452" ca="1">_xludf.XLOOKUP(#REF!,'Feuille 16'!A:A,'Feuille 16'!B:B)</f>
        <v>#NAME?</v>
      </c>
      <c r="J452" s="60" t="s">
        <v>811</v>
      </c>
      <c r="K452" s="59" t="s">
        <v>1086</v>
      </c>
      <c r="L452" s="60" t="s">
        <v>91</v>
      </c>
      <c r="M452" s="59" t="s">
        <v>390</v>
      </c>
      <c r="N452" s="58">
        <v>1</v>
      </c>
      <c r="O452" s="59"/>
      <c r="P452" s="50" t="s">
        <v>790</v>
      </c>
      <c r="Q452" s="50" t="s">
        <v>791</v>
      </c>
      <c r="R452" s="50" t="s">
        <v>147</v>
      </c>
      <c r="S452" s="50">
        <v>1</v>
      </c>
      <c r="T452" s="50">
        <v>1</v>
      </c>
      <c r="U452" s="50">
        <v>0</v>
      </c>
      <c r="V452" s="50">
        <v>0</v>
      </c>
      <c r="W452" s="2"/>
      <c r="X452" s="50">
        <v>121023</v>
      </c>
      <c r="Y452" s="2" t="s">
        <v>78</v>
      </c>
      <c r="Z452" s="50" t="s">
        <v>1087</v>
      </c>
      <c r="AA452" s="2"/>
      <c r="AB452" s="48" t="str">
        <f t="shared" si="16"/>
        <v>Unique</v>
      </c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</row>
    <row r="453" spans="1:50" ht="15">
      <c r="A453" s="39" t="str">
        <f t="shared" si="15"/>
        <v>98_1_010922_KloG_p_er.te</v>
      </c>
      <c r="B453" s="122" t="s">
        <v>1088</v>
      </c>
      <c r="C453" s="122" t="s">
        <v>514</v>
      </c>
      <c r="D453" s="57">
        <v>98</v>
      </c>
      <c r="E453" s="58">
        <v>1</v>
      </c>
      <c r="F453" s="184">
        <v>240822</v>
      </c>
      <c r="G453" s="116" t="s">
        <v>354</v>
      </c>
      <c r="H453" s="57">
        <v>2022</v>
      </c>
      <c r="I453" s="42" t="e">
        <f t="array" aca="1" ref="I453" ca="1">_xludf.XLOOKUP(#REF!,'Feuille 16'!A:A,'Feuille 16'!B:B)</f>
        <v>#NAME?</v>
      </c>
      <c r="J453" s="60" t="s">
        <v>515</v>
      </c>
      <c r="K453" s="59" t="s">
        <v>1089</v>
      </c>
      <c r="L453" s="60" t="s">
        <v>91</v>
      </c>
      <c r="M453" s="59" t="s">
        <v>147</v>
      </c>
      <c r="N453" s="58">
        <v>4</v>
      </c>
      <c r="O453" s="59"/>
      <c r="P453" s="178" t="s">
        <v>521</v>
      </c>
      <c r="Q453" s="16" t="s">
        <v>522</v>
      </c>
      <c r="R453" s="50" t="s">
        <v>147</v>
      </c>
      <c r="S453" s="50">
        <v>1</v>
      </c>
      <c r="T453" s="50">
        <v>1</v>
      </c>
      <c r="U453" s="50">
        <v>0</v>
      </c>
      <c r="V453" s="50">
        <v>0</v>
      </c>
      <c r="W453" s="2"/>
      <c r="X453" s="50">
        <v>121023</v>
      </c>
      <c r="Y453" s="2" t="s">
        <v>78</v>
      </c>
      <c r="Z453" s="50" t="s">
        <v>1090</v>
      </c>
      <c r="AA453" s="50"/>
      <c r="AB453" s="48" t="str">
        <f t="shared" si="16"/>
        <v>Unique</v>
      </c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</row>
    <row r="454" spans="1:50" ht="15">
      <c r="A454" s="39" t="str">
        <f t="shared" si="15"/>
        <v>98_1_010922_KloG_p_fe.cu</v>
      </c>
      <c r="B454" s="122" t="s">
        <v>1088</v>
      </c>
      <c r="C454" s="122" t="s">
        <v>514</v>
      </c>
      <c r="D454" s="57">
        <v>98</v>
      </c>
      <c r="E454" s="58">
        <v>1</v>
      </c>
      <c r="F454" s="130">
        <v>240822</v>
      </c>
      <c r="G454" s="116" t="s">
        <v>354</v>
      </c>
      <c r="H454" s="57">
        <v>2022</v>
      </c>
      <c r="I454" s="42" t="e">
        <f t="array" aca="1" ref="I454" ca="1">_xludf.XLOOKUP(#REF!,'Feuille 16'!A:A,'Feuille 16'!B:B)</f>
        <v>#NAME?</v>
      </c>
      <c r="J454" s="60" t="s">
        <v>515</v>
      </c>
      <c r="K454" s="59" t="s">
        <v>1089</v>
      </c>
      <c r="L454" s="60" t="s">
        <v>91</v>
      </c>
      <c r="M454" s="59" t="s">
        <v>147</v>
      </c>
      <c r="N454" s="58">
        <v>4</v>
      </c>
      <c r="O454" s="59"/>
      <c r="P454" s="80" t="s">
        <v>536</v>
      </c>
      <c r="Q454" s="50" t="s">
        <v>537</v>
      </c>
      <c r="R454" s="50" t="s">
        <v>147</v>
      </c>
      <c r="S454" s="50">
        <v>1</v>
      </c>
      <c r="T454" s="50">
        <v>0</v>
      </c>
      <c r="U454" s="50">
        <v>1</v>
      </c>
      <c r="V454" s="50">
        <v>0</v>
      </c>
      <c r="W454" s="2"/>
      <c r="X454" s="50">
        <v>121023</v>
      </c>
      <c r="Y454" s="2" t="s">
        <v>78</v>
      </c>
      <c r="Z454" s="50" t="s">
        <v>1091</v>
      </c>
      <c r="AA454" s="50"/>
      <c r="AB454" s="48" t="str">
        <f t="shared" si="16"/>
        <v>Unique</v>
      </c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</row>
    <row r="455" spans="1:50" ht="15">
      <c r="A455" s="39" t="str">
        <f t="shared" si="15"/>
        <v>98_1_010922_KloG_p_eu.lu</v>
      </c>
      <c r="B455" s="122" t="s">
        <v>1088</v>
      </c>
      <c r="C455" s="122" t="s">
        <v>514</v>
      </c>
      <c r="D455" s="57">
        <v>98</v>
      </c>
      <c r="E455" s="58">
        <v>1</v>
      </c>
      <c r="F455" s="130">
        <v>240822</v>
      </c>
      <c r="G455" s="116" t="s">
        <v>354</v>
      </c>
      <c r="H455" s="57">
        <v>2022</v>
      </c>
      <c r="I455" s="42" t="e">
        <f t="array" aca="1" ref="I455" ca="1">_xludf.XLOOKUP(#REF!,'Feuille 16'!A:A,'Feuille 16'!B:B)</f>
        <v>#NAME?</v>
      </c>
      <c r="J455" s="60" t="s">
        <v>515</v>
      </c>
      <c r="K455" s="59" t="s">
        <v>1089</v>
      </c>
      <c r="L455" s="60" t="s">
        <v>91</v>
      </c>
      <c r="M455" s="59" t="s">
        <v>147</v>
      </c>
      <c r="N455" s="58">
        <v>4</v>
      </c>
      <c r="O455" s="59"/>
      <c r="P455" s="190" t="s">
        <v>770</v>
      </c>
      <c r="Q455" s="50" t="s">
        <v>771</v>
      </c>
      <c r="R455" s="50" t="s">
        <v>147</v>
      </c>
      <c r="S455" s="50">
        <v>1</v>
      </c>
      <c r="T455" s="50">
        <v>0</v>
      </c>
      <c r="U455" s="50">
        <v>1</v>
      </c>
      <c r="V455" s="50">
        <v>0</v>
      </c>
      <c r="W455" s="2"/>
      <c r="X455" s="50">
        <v>121023</v>
      </c>
      <c r="Y455" s="2" t="s">
        <v>78</v>
      </c>
      <c r="Z455" s="50" t="s">
        <v>1092</v>
      </c>
      <c r="AA455" s="2"/>
      <c r="AB455" s="48" t="str">
        <f t="shared" si="16"/>
        <v>Unique</v>
      </c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</row>
    <row r="456" spans="1:50" ht="12.75">
      <c r="A456" s="39" t="str">
        <f t="shared" si="15"/>
        <v>23_1_060722_Sau_p_er.te</v>
      </c>
      <c r="B456" s="121" t="s">
        <v>265</v>
      </c>
      <c r="C456" s="121" t="s">
        <v>266</v>
      </c>
      <c r="D456" s="57">
        <v>23</v>
      </c>
      <c r="E456" s="58">
        <v>1</v>
      </c>
      <c r="F456" s="119"/>
      <c r="G456" s="67" t="s">
        <v>465</v>
      </c>
      <c r="H456" s="57">
        <v>2022</v>
      </c>
      <c r="I456" s="42" t="e">
        <f t="array" aca="1" ref="I456" ca="1">_xludf.XLOOKUP(#REF!,'Feuille 16'!A:A,'Feuille 16'!B:B)</f>
        <v>#NAME?</v>
      </c>
      <c r="J456" s="60" t="s">
        <v>268</v>
      </c>
      <c r="K456" s="59" t="s">
        <v>269</v>
      </c>
      <c r="L456" s="60" t="s">
        <v>91</v>
      </c>
      <c r="M456" s="59" t="s">
        <v>100</v>
      </c>
      <c r="N456" s="58">
        <v>1</v>
      </c>
      <c r="O456" s="59"/>
      <c r="P456" s="178" t="s">
        <v>521</v>
      </c>
      <c r="Q456" s="16" t="s">
        <v>522</v>
      </c>
      <c r="R456" s="50" t="s">
        <v>147</v>
      </c>
      <c r="S456" s="50">
        <v>2</v>
      </c>
      <c r="T456" s="50">
        <v>1</v>
      </c>
      <c r="U456" s="50">
        <v>1</v>
      </c>
      <c r="V456" s="50">
        <v>0</v>
      </c>
      <c r="W456" s="2"/>
      <c r="X456" s="50">
        <v>121023</v>
      </c>
      <c r="Y456" s="2" t="s">
        <v>78</v>
      </c>
      <c r="Z456" s="50" t="s">
        <v>1093</v>
      </c>
      <c r="AA456" s="50"/>
      <c r="AB456" s="48" t="str">
        <f t="shared" si="16"/>
        <v>Unique</v>
      </c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</row>
    <row r="457" spans="1:50" ht="15">
      <c r="A457" s="39" t="str">
        <f t="shared" si="15"/>
        <v>116_1_050722_Bet_p_fe.cu</v>
      </c>
      <c r="B457" s="66">
        <v>49.536525269999998</v>
      </c>
      <c r="C457" s="66">
        <v>6.0912667840000001</v>
      </c>
      <c r="D457" s="57">
        <v>116</v>
      </c>
      <c r="E457" s="58">
        <v>1</v>
      </c>
      <c r="F457" s="130">
        <v>270622</v>
      </c>
      <c r="G457" s="116" t="s">
        <v>337</v>
      </c>
      <c r="H457" s="57">
        <v>2022</v>
      </c>
      <c r="I457" s="42" t="e">
        <f t="array" aca="1" ref="I457" ca="1">_xludf.XLOOKUP(#REF!,'Feuille 16'!A:A,'Feuille 16'!B:B)</f>
        <v>#NAME?</v>
      </c>
      <c r="J457" s="60" t="s">
        <v>482</v>
      </c>
      <c r="K457" s="131" t="s">
        <v>483</v>
      </c>
      <c r="L457" s="60" t="s">
        <v>91</v>
      </c>
      <c r="M457" s="59" t="s">
        <v>147</v>
      </c>
      <c r="N457" s="58">
        <v>4</v>
      </c>
      <c r="O457" s="59"/>
      <c r="P457" s="80" t="s">
        <v>536</v>
      </c>
      <c r="Q457" s="50" t="s">
        <v>537</v>
      </c>
      <c r="R457" s="50" t="s">
        <v>147</v>
      </c>
      <c r="S457" s="50">
        <v>2</v>
      </c>
      <c r="T457" s="50">
        <v>0</v>
      </c>
      <c r="U457" s="50">
        <v>2</v>
      </c>
      <c r="V457" s="50">
        <v>0</v>
      </c>
      <c r="W457" s="2"/>
      <c r="X457" s="50">
        <v>121023</v>
      </c>
      <c r="Y457" s="2" t="s">
        <v>78</v>
      </c>
      <c r="Z457" s="50" t="s">
        <v>1094</v>
      </c>
      <c r="AA457" s="50"/>
      <c r="AB457" s="48" t="str">
        <f t="shared" si="16"/>
        <v>Unique</v>
      </c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</row>
    <row r="458" spans="1:50" ht="15">
      <c r="A458" s="39" t="str">
        <f t="shared" si="15"/>
        <v>116_1_050722_Bet_p_xy.se</v>
      </c>
      <c r="B458" s="66">
        <v>49.536525269999998</v>
      </c>
      <c r="C458" s="66">
        <v>6.0912667840000001</v>
      </c>
      <c r="D458" s="57">
        <v>116</v>
      </c>
      <c r="E458" s="58">
        <v>1</v>
      </c>
      <c r="F458" s="184">
        <v>270622</v>
      </c>
      <c r="G458" s="116" t="s">
        <v>337</v>
      </c>
      <c r="H458" s="57">
        <v>2022</v>
      </c>
      <c r="I458" s="42" t="e">
        <f t="array" aca="1" ref="I458" ca="1">_xludf.XLOOKUP(#REF!,'Feuille 16'!A:A,'Feuille 16'!B:B)</f>
        <v>#NAME?</v>
      </c>
      <c r="J458" s="60" t="s">
        <v>482</v>
      </c>
      <c r="K458" s="131" t="s">
        <v>483</v>
      </c>
      <c r="L458" s="60" t="s">
        <v>91</v>
      </c>
      <c r="M458" s="59" t="s">
        <v>147</v>
      </c>
      <c r="N458" s="58">
        <v>4</v>
      </c>
      <c r="O458" s="59"/>
      <c r="P458" s="190" t="s">
        <v>529</v>
      </c>
      <c r="Q458" s="50" t="s">
        <v>530</v>
      </c>
      <c r="R458" s="50" t="s">
        <v>147</v>
      </c>
      <c r="S458" s="50">
        <v>1</v>
      </c>
      <c r="T458" s="50">
        <v>1</v>
      </c>
      <c r="U458" s="50">
        <v>0</v>
      </c>
      <c r="V458" s="50">
        <v>0</v>
      </c>
      <c r="W458" s="2"/>
      <c r="X458" s="50">
        <v>121023</v>
      </c>
      <c r="Y458" s="2" t="s">
        <v>78</v>
      </c>
      <c r="Z458" s="50" t="s">
        <v>1095</v>
      </c>
      <c r="AA458" s="50"/>
      <c r="AB458" s="48" t="str">
        <f t="shared" si="16"/>
        <v>Unique</v>
      </c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</row>
    <row r="459" spans="1:50" ht="15">
      <c r="A459" s="39" t="str">
        <f t="shared" si="15"/>
        <v>116_1_050722_Bet_p_ep.cr</v>
      </c>
      <c r="B459" s="66">
        <v>49.536525269999998</v>
      </c>
      <c r="C459" s="66">
        <v>6.0912667840000001</v>
      </c>
      <c r="D459" s="57">
        <v>116</v>
      </c>
      <c r="E459" s="58">
        <v>1</v>
      </c>
      <c r="F459" s="184">
        <v>270622</v>
      </c>
      <c r="G459" s="116" t="s">
        <v>337</v>
      </c>
      <c r="H459" s="57">
        <v>2022</v>
      </c>
      <c r="I459" s="42" t="e">
        <f t="array" aca="1" ref="I459" ca="1">_xludf.XLOOKUP(#REF!,'Feuille 16'!A:A,'Feuille 16'!B:B)</f>
        <v>#NAME?</v>
      </c>
      <c r="J459" s="60" t="s">
        <v>482</v>
      </c>
      <c r="K459" s="131" t="s">
        <v>483</v>
      </c>
      <c r="L459" s="60" t="s">
        <v>91</v>
      </c>
      <c r="M459" s="59" t="s">
        <v>147</v>
      </c>
      <c r="N459" s="58">
        <v>4</v>
      </c>
      <c r="O459" s="59"/>
      <c r="P459" s="190" t="s">
        <v>1016</v>
      </c>
      <c r="Q459" s="50" t="s">
        <v>1017</v>
      </c>
      <c r="R459" s="50" t="s">
        <v>147</v>
      </c>
      <c r="S459" s="50">
        <v>1</v>
      </c>
      <c r="T459" s="50">
        <v>1</v>
      </c>
      <c r="U459" s="50">
        <v>0</v>
      </c>
      <c r="V459" s="50">
        <v>0</v>
      </c>
      <c r="W459" s="2"/>
      <c r="X459" s="50">
        <v>121023</v>
      </c>
      <c r="Y459" s="2" t="s">
        <v>78</v>
      </c>
      <c r="Z459" s="50" t="s">
        <v>1096</v>
      </c>
      <c r="AA459" s="2"/>
      <c r="AB459" s="48" t="str">
        <f t="shared" si="16"/>
        <v>Unique</v>
      </c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</row>
    <row r="460" spans="1:50" ht="12.75">
      <c r="A460" s="39" t="str">
        <f t="shared" si="15"/>
        <v>96_1_100622_Tos_p_sp.sc</v>
      </c>
      <c r="B460" s="59" t="s">
        <v>204</v>
      </c>
      <c r="C460" s="59" t="s">
        <v>205</v>
      </c>
      <c r="D460" s="57">
        <v>96</v>
      </c>
      <c r="E460" s="58">
        <v>1</v>
      </c>
      <c r="F460" s="147" t="s">
        <v>213</v>
      </c>
      <c r="G460" s="201">
        <v>100622</v>
      </c>
      <c r="H460" s="57">
        <v>2022</v>
      </c>
      <c r="I460" s="42" t="e">
        <f t="array" aca="1" ref="I460" ca="1">_xludf.XLOOKUP(#REF!,'Feuille 16'!A:A,'Feuille 16'!B:B)</f>
        <v>#NAME?</v>
      </c>
      <c r="J460" s="60" t="s">
        <v>206</v>
      </c>
      <c r="K460" s="59" t="s">
        <v>207</v>
      </c>
      <c r="L460" s="60" t="s">
        <v>91</v>
      </c>
      <c r="M460" s="59" t="s">
        <v>168</v>
      </c>
      <c r="N460" s="58">
        <v>6</v>
      </c>
      <c r="O460" s="59"/>
      <c r="P460" s="108" t="s">
        <v>509</v>
      </c>
      <c r="Q460" s="50" t="s">
        <v>510</v>
      </c>
      <c r="R460" s="50" t="s">
        <v>147</v>
      </c>
      <c r="S460" s="50">
        <v>2</v>
      </c>
      <c r="T460" s="50">
        <v>1</v>
      </c>
      <c r="U460" s="50">
        <v>1</v>
      </c>
      <c r="V460" s="50">
        <v>0</v>
      </c>
      <c r="W460" s="2"/>
      <c r="X460" s="50">
        <v>121023</v>
      </c>
      <c r="Y460" s="2" t="s">
        <v>78</v>
      </c>
      <c r="Z460" s="50" t="s">
        <v>1097</v>
      </c>
      <c r="AA460" s="50"/>
      <c r="AB460" s="48" t="str">
        <f t="shared" si="16"/>
        <v>Unique</v>
      </c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</row>
    <row r="461" spans="1:50" ht="12.75">
      <c r="A461" s="39" t="str">
        <f t="shared" si="15"/>
        <v>96_1_100622_Tos_p_sy.ri</v>
      </c>
      <c r="B461" s="59" t="s">
        <v>204</v>
      </c>
      <c r="C461" s="59" t="s">
        <v>205</v>
      </c>
      <c r="D461" s="57">
        <v>96</v>
      </c>
      <c r="E461" s="58">
        <v>1</v>
      </c>
      <c r="F461" s="147" t="s">
        <v>213</v>
      </c>
      <c r="G461" s="201">
        <v>100622</v>
      </c>
      <c r="H461" s="57">
        <v>2022</v>
      </c>
      <c r="I461" s="42" t="e">
        <f t="array" aca="1" ref="I461" ca="1">_xludf.XLOOKUP(#REF!,'Feuille 16'!A:A,'Feuille 16'!B:B)</f>
        <v>#NAME?</v>
      </c>
      <c r="J461" s="60" t="s">
        <v>206</v>
      </c>
      <c r="K461" s="59" t="s">
        <v>207</v>
      </c>
      <c r="L461" s="60" t="s">
        <v>91</v>
      </c>
      <c r="M461" s="59" t="s">
        <v>168</v>
      </c>
      <c r="N461" s="58">
        <v>6</v>
      </c>
      <c r="O461" s="59"/>
      <c r="P461" s="50" t="s">
        <v>888</v>
      </c>
      <c r="Q461" s="50" t="s">
        <v>889</v>
      </c>
      <c r="R461" s="50" t="s">
        <v>147</v>
      </c>
      <c r="S461" s="50">
        <v>1</v>
      </c>
      <c r="T461" s="50">
        <v>1</v>
      </c>
      <c r="U461" s="50">
        <v>0</v>
      </c>
      <c r="V461" s="50">
        <v>0</v>
      </c>
      <c r="W461" s="2"/>
      <c r="X461" s="50">
        <v>121023</v>
      </c>
      <c r="Y461" s="2" t="s">
        <v>78</v>
      </c>
      <c r="Z461" s="50" t="s">
        <v>1098</v>
      </c>
      <c r="AA461" s="2"/>
      <c r="AB461" s="48" t="str">
        <f t="shared" si="16"/>
        <v>Unique</v>
      </c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</row>
    <row r="462" spans="1:50" ht="15">
      <c r="A462" s="39" t="str">
        <f t="shared" si="15"/>
        <v>96_1_100622_Tos_p_sc.se</v>
      </c>
      <c r="B462" s="175" t="s">
        <v>204</v>
      </c>
      <c r="C462" s="175" t="s">
        <v>205</v>
      </c>
      <c r="D462" s="57">
        <v>96</v>
      </c>
      <c r="E462" s="58">
        <v>1</v>
      </c>
      <c r="F462" s="119" t="s">
        <v>213</v>
      </c>
      <c r="G462" s="201">
        <v>100622</v>
      </c>
      <c r="H462" s="57">
        <v>2022</v>
      </c>
      <c r="I462" s="42" t="e">
        <f t="array" aca="1" ref="I462" ca="1">_xludf.XLOOKUP(#REF!,'Feuille 16'!A:A,'Feuille 16'!B:B)</f>
        <v>#NAME?</v>
      </c>
      <c r="J462" s="60" t="s">
        <v>206</v>
      </c>
      <c r="K462" s="59" t="s">
        <v>207</v>
      </c>
      <c r="L462" s="60" t="s">
        <v>91</v>
      </c>
      <c r="M462" s="59" t="s">
        <v>168</v>
      </c>
      <c r="N462" s="58">
        <v>6</v>
      </c>
      <c r="O462" s="59"/>
      <c r="P462" s="120" t="s">
        <v>1004</v>
      </c>
      <c r="Q462" s="50" t="s">
        <v>1005</v>
      </c>
      <c r="R462" s="50" t="s">
        <v>147</v>
      </c>
      <c r="S462" s="50">
        <v>1</v>
      </c>
      <c r="T462" s="50">
        <v>1</v>
      </c>
      <c r="U462" s="50">
        <v>0</v>
      </c>
      <c r="V462" s="50">
        <v>0</v>
      </c>
      <c r="W462" s="50" t="s">
        <v>1099</v>
      </c>
      <c r="X462" s="50">
        <v>121023</v>
      </c>
      <c r="Y462" s="2" t="s">
        <v>78</v>
      </c>
      <c r="Z462" s="50" t="s">
        <v>1100</v>
      </c>
      <c r="AA462" s="2"/>
      <c r="AB462" s="48" t="str">
        <f t="shared" si="16"/>
        <v>Unique</v>
      </c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</row>
    <row r="463" spans="1:50" ht="15">
      <c r="A463" s="39" t="str">
        <f t="shared" si="15"/>
        <v>96_1_100622_Tos_p_sc.py</v>
      </c>
      <c r="B463" s="175" t="s">
        <v>204</v>
      </c>
      <c r="C463" s="175" t="s">
        <v>205</v>
      </c>
      <c r="D463" s="57">
        <v>96</v>
      </c>
      <c r="E463" s="58">
        <v>1</v>
      </c>
      <c r="F463" s="119" t="s">
        <v>213</v>
      </c>
      <c r="G463" s="201">
        <v>100622</v>
      </c>
      <c r="H463" s="57">
        <v>2022</v>
      </c>
      <c r="I463" s="42" t="e">
        <f t="array" aca="1" ref="I463" ca="1">_xludf.XLOOKUP(#REF!,'Feuille 16'!A:A,'Feuille 16'!B:B)</f>
        <v>#NAME?</v>
      </c>
      <c r="J463" s="60" t="s">
        <v>206</v>
      </c>
      <c r="K463" s="59" t="s">
        <v>207</v>
      </c>
      <c r="L463" s="60" t="s">
        <v>91</v>
      </c>
      <c r="M463" s="59" t="s">
        <v>168</v>
      </c>
      <c r="N463" s="58">
        <v>6</v>
      </c>
      <c r="O463" s="59"/>
      <c r="P463" s="120" t="s">
        <v>1069</v>
      </c>
      <c r="Q463" s="50" t="s">
        <v>1070</v>
      </c>
      <c r="R463" s="50" t="s">
        <v>100</v>
      </c>
      <c r="S463" s="50">
        <v>2</v>
      </c>
      <c r="T463" s="50">
        <v>1</v>
      </c>
      <c r="U463" s="50">
        <v>1</v>
      </c>
      <c r="V463" s="50">
        <v>0</v>
      </c>
      <c r="W463" s="2"/>
      <c r="X463" s="79" t="s">
        <v>1101</v>
      </c>
      <c r="Y463" s="2" t="s">
        <v>78</v>
      </c>
      <c r="Z463" s="50" t="s">
        <v>1102</v>
      </c>
      <c r="AA463" s="2"/>
      <c r="AB463" s="48" t="str">
        <f t="shared" si="16"/>
        <v>Unique</v>
      </c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</row>
    <row r="464" spans="1:50" ht="12.75">
      <c r="A464" s="39" t="str">
        <f t="shared" si="15"/>
        <v>9_1_120922_ioA_p_da.tr</v>
      </c>
      <c r="B464" s="172">
        <v>50.097259999999999</v>
      </c>
      <c r="C464" s="172">
        <v>5.9026699999999996</v>
      </c>
      <c r="D464" s="57">
        <v>9</v>
      </c>
      <c r="E464" s="58">
        <v>1</v>
      </c>
      <c r="F464" s="95" t="s">
        <v>404</v>
      </c>
      <c r="G464" s="58">
        <v>120922</v>
      </c>
      <c r="H464" s="57">
        <v>2022</v>
      </c>
      <c r="I464" s="126" t="e">
        <f t="array" aca="1" ref="I464" ca="1">_xludf.XLOOKUP(#REF!,'Feuille 16'!A:A,'Feuille 16'!B:B)</f>
        <v>#NAME?</v>
      </c>
      <c r="J464" s="60" t="s">
        <v>441</v>
      </c>
      <c r="K464" s="59" t="s">
        <v>442</v>
      </c>
      <c r="L464" s="60" t="s">
        <v>91</v>
      </c>
      <c r="M464" s="59" t="s">
        <v>168</v>
      </c>
      <c r="N464" s="58">
        <v>3</v>
      </c>
      <c r="O464" s="59"/>
      <c r="P464" s="108" t="s">
        <v>1103</v>
      </c>
      <c r="Q464" s="50" t="s">
        <v>1104</v>
      </c>
      <c r="R464" s="50" t="s">
        <v>147</v>
      </c>
      <c r="S464" s="50">
        <v>1</v>
      </c>
      <c r="T464" s="50">
        <v>0</v>
      </c>
      <c r="U464" s="50">
        <v>1</v>
      </c>
      <c r="V464" s="50">
        <v>0</v>
      </c>
      <c r="W464" s="2"/>
      <c r="X464" s="50">
        <v>131023</v>
      </c>
      <c r="Y464" s="2" t="s">
        <v>78</v>
      </c>
      <c r="Z464" s="50" t="s">
        <v>1105</v>
      </c>
      <c r="AA464" s="2"/>
      <c r="AB464" s="48" t="str">
        <f t="shared" si="16"/>
        <v>Unique</v>
      </c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</row>
    <row r="465" spans="1:50" ht="12.75">
      <c r="A465" s="39" t="str">
        <f t="shared" si="15"/>
        <v>9_1_120922_ioA_p_he.pe</v>
      </c>
      <c r="B465" s="179">
        <v>50.097259999999999</v>
      </c>
      <c r="C465" s="179">
        <v>5.9026699999999996</v>
      </c>
      <c r="D465" s="57">
        <v>9</v>
      </c>
      <c r="E465" s="58">
        <v>1</v>
      </c>
      <c r="F465" s="202" t="s">
        <v>404</v>
      </c>
      <c r="G465" s="196">
        <v>120922</v>
      </c>
      <c r="H465" s="57">
        <v>2022</v>
      </c>
      <c r="I465" s="126" t="e">
        <f t="array" aca="1" ref="I465" ca="1">_xludf.XLOOKUP(#REF!,'Feuille 16'!A:A,'Feuille 16'!B:B)</f>
        <v>#NAME?</v>
      </c>
      <c r="J465" s="60" t="s">
        <v>441</v>
      </c>
      <c r="K465" s="59" t="s">
        <v>442</v>
      </c>
      <c r="L465" s="60" t="s">
        <v>91</v>
      </c>
      <c r="M465" s="59" t="s">
        <v>168</v>
      </c>
      <c r="N465" s="58">
        <v>3</v>
      </c>
      <c r="O465" s="59"/>
      <c r="P465" s="108" t="s">
        <v>543</v>
      </c>
      <c r="Q465" s="50" t="s">
        <v>544</v>
      </c>
      <c r="R465" s="50" t="s">
        <v>147</v>
      </c>
      <c r="S465" s="50">
        <v>1</v>
      </c>
      <c r="T465" s="50">
        <v>1</v>
      </c>
      <c r="U465" s="50">
        <v>0</v>
      </c>
      <c r="V465" s="50">
        <v>0</v>
      </c>
      <c r="W465" s="2"/>
      <c r="X465" s="50">
        <v>131023</v>
      </c>
      <c r="Y465" s="2" t="s">
        <v>78</v>
      </c>
      <c r="Z465" s="50" t="s">
        <v>1106</v>
      </c>
      <c r="AA465" s="50"/>
      <c r="AB465" s="48" t="str">
        <f t="shared" si="16"/>
        <v>Unique</v>
      </c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</row>
    <row r="466" spans="1:50" ht="15">
      <c r="A466" s="39" t="str">
        <f t="shared" si="15"/>
        <v>3_1_050522_Ani_p_eu.lu</v>
      </c>
      <c r="B466" s="179">
        <v>50.157580000000003</v>
      </c>
      <c r="C466" s="179">
        <v>6.1003400000000001</v>
      </c>
      <c r="D466" s="57">
        <v>3</v>
      </c>
      <c r="E466" s="58">
        <v>1</v>
      </c>
      <c r="F466" s="203">
        <v>280422</v>
      </c>
      <c r="G466" s="204" t="s">
        <v>381</v>
      </c>
      <c r="H466" s="57">
        <v>2022</v>
      </c>
      <c r="I466" s="42" t="e">
        <f t="array" aca="1" ref="I466" ca="1">_xludf.XLOOKUP(#REF!,'Feuille 16'!A:A,'Feuille 16'!B:B)</f>
        <v>#NAME?</v>
      </c>
      <c r="J466" s="60" t="s">
        <v>349</v>
      </c>
      <c r="K466" s="59" t="s">
        <v>350</v>
      </c>
      <c r="L466" s="60" t="s">
        <v>91</v>
      </c>
      <c r="M466" s="59" t="s">
        <v>147</v>
      </c>
      <c r="N466" s="58">
        <v>1</v>
      </c>
      <c r="O466" s="59"/>
      <c r="P466" s="108" t="s">
        <v>770</v>
      </c>
      <c r="Q466" s="50" t="s">
        <v>771</v>
      </c>
      <c r="R466" s="50" t="s">
        <v>147</v>
      </c>
      <c r="S466" s="50">
        <v>1</v>
      </c>
      <c r="T466" s="50">
        <v>0</v>
      </c>
      <c r="U466" s="50">
        <v>1</v>
      </c>
      <c r="V466" s="50">
        <v>0</v>
      </c>
      <c r="W466" s="2"/>
      <c r="X466" s="50">
        <v>131023</v>
      </c>
      <c r="Y466" s="2" t="s">
        <v>78</v>
      </c>
      <c r="Z466" s="50" t="s">
        <v>1107</v>
      </c>
      <c r="AA466" s="2"/>
      <c r="AB466" s="48" t="str">
        <f t="shared" si="16"/>
        <v>Unique</v>
      </c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</row>
    <row r="467" spans="1:50" ht="12.75">
      <c r="A467" s="39" t="str">
        <f t="shared" si="15"/>
        <v>106_1_230822_Lan_p_fe.cu</v>
      </c>
      <c r="B467" s="187" t="s">
        <v>430</v>
      </c>
      <c r="C467" s="187" t="s">
        <v>431</v>
      </c>
      <c r="D467" s="57">
        <v>106</v>
      </c>
      <c r="E467" s="58">
        <v>1</v>
      </c>
      <c r="F467" s="197" t="s">
        <v>1108</v>
      </c>
      <c r="G467" s="205" t="s">
        <v>1109</v>
      </c>
      <c r="H467" s="57">
        <v>2022</v>
      </c>
      <c r="I467" s="42" t="e">
        <f t="array" aca="1" ref="I467" ca="1">_xludf.XLOOKUP(#REF!,'Feuille 16'!A:A,'Feuille 16'!B:B)</f>
        <v>#NAME?</v>
      </c>
      <c r="J467" s="60" t="s">
        <v>492</v>
      </c>
      <c r="K467" s="59" t="s">
        <v>433</v>
      </c>
      <c r="L467" s="60" t="s">
        <v>91</v>
      </c>
      <c r="M467" s="59" t="s">
        <v>168</v>
      </c>
      <c r="N467" s="58">
        <v>4</v>
      </c>
      <c r="O467" s="59"/>
      <c r="P467" s="80" t="s">
        <v>536</v>
      </c>
      <c r="Q467" s="50" t="s">
        <v>537</v>
      </c>
      <c r="R467" s="50" t="s">
        <v>147</v>
      </c>
      <c r="S467" s="50">
        <v>3</v>
      </c>
      <c r="T467" s="50">
        <v>1</v>
      </c>
      <c r="U467" s="50">
        <v>2</v>
      </c>
      <c r="V467" s="50">
        <v>0</v>
      </c>
      <c r="W467" s="2"/>
      <c r="X467" s="50">
        <v>131023</v>
      </c>
      <c r="Y467" s="2" t="s">
        <v>78</v>
      </c>
      <c r="Z467" s="50" t="s">
        <v>1110</v>
      </c>
      <c r="AA467" s="50"/>
      <c r="AB467" s="48" t="str">
        <f t="shared" si="16"/>
        <v>Unique</v>
      </c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</row>
    <row r="468" spans="1:50" ht="12.75">
      <c r="A468" s="39" t="str">
        <f t="shared" si="15"/>
        <v>106_1_230822_Lan_p_eu.ni</v>
      </c>
      <c r="B468" s="59" t="s">
        <v>430</v>
      </c>
      <c r="C468" s="59" t="s">
        <v>431</v>
      </c>
      <c r="D468" s="57">
        <v>106</v>
      </c>
      <c r="E468" s="58">
        <v>1</v>
      </c>
      <c r="F468" s="59" t="s">
        <v>1108</v>
      </c>
      <c r="G468" s="60" t="s">
        <v>1109</v>
      </c>
      <c r="H468" s="57">
        <v>2022</v>
      </c>
      <c r="I468" s="42" t="e">
        <f t="array" aca="1" ref="I468" ca="1">_xludf.XLOOKUP(#REF!,'Feuille 16'!A:A,'Feuille 16'!B:B)</f>
        <v>#NAME?</v>
      </c>
      <c r="J468" s="60" t="s">
        <v>492</v>
      </c>
      <c r="K468" s="59" t="s">
        <v>433</v>
      </c>
      <c r="L468" s="60" t="s">
        <v>91</v>
      </c>
      <c r="M468" s="59" t="s">
        <v>168</v>
      </c>
      <c r="N468" s="58">
        <v>4</v>
      </c>
      <c r="O468" s="59"/>
      <c r="P468" s="108" t="s">
        <v>1111</v>
      </c>
      <c r="Q468" s="50" t="s">
        <v>1112</v>
      </c>
      <c r="R468" s="50" t="s">
        <v>147</v>
      </c>
      <c r="S468" s="50">
        <v>1</v>
      </c>
      <c r="T468" s="50">
        <v>0</v>
      </c>
      <c r="U468" s="50">
        <v>1</v>
      </c>
      <c r="V468" s="50">
        <v>0</v>
      </c>
      <c r="W468" s="2"/>
      <c r="X468" s="50">
        <v>131023</v>
      </c>
      <c r="Y468" s="2" t="s">
        <v>78</v>
      </c>
      <c r="Z468" s="50" t="s">
        <v>1113</v>
      </c>
      <c r="AA468" s="2"/>
      <c r="AB468" s="48" t="str">
        <f t="shared" si="16"/>
        <v>Unique</v>
      </c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</row>
    <row r="469" spans="1:50" ht="12.75">
      <c r="A469" s="39" t="str">
        <f t="shared" si="15"/>
        <v>49_1_070722_Rei_p_sy.ri</v>
      </c>
      <c r="B469" s="59" t="s">
        <v>1114</v>
      </c>
      <c r="C469" s="59" t="s">
        <v>1115</v>
      </c>
      <c r="D469" s="57">
        <v>49</v>
      </c>
      <c r="E469" s="58">
        <v>1</v>
      </c>
      <c r="F469" s="59" t="s">
        <v>213</v>
      </c>
      <c r="G469" s="67" t="s">
        <v>479</v>
      </c>
      <c r="H469" s="57">
        <v>2022</v>
      </c>
      <c r="I469" s="42" t="e">
        <f t="array" aca="1" ref="I469" ca="1">_xludf.XLOOKUP(#REF!,'Feuille 16'!A:A,'Feuille 16'!B:B)</f>
        <v>#NAME?</v>
      </c>
      <c r="J469" s="60" t="s">
        <v>1116</v>
      </c>
      <c r="K469" s="59" t="s">
        <v>1117</v>
      </c>
      <c r="L469" s="60" t="s">
        <v>91</v>
      </c>
      <c r="M469" s="59" t="s">
        <v>168</v>
      </c>
      <c r="N469" s="58">
        <v>3</v>
      </c>
      <c r="O469" s="59"/>
      <c r="P469" s="50" t="s">
        <v>888</v>
      </c>
      <c r="Q469" s="50" t="s">
        <v>889</v>
      </c>
      <c r="R469" s="50" t="s">
        <v>147</v>
      </c>
      <c r="S469" s="50">
        <v>1</v>
      </c>
      <c r="T469" s="50">
        <v>0</v>
      </c>
      <c r="U469" s="50">
        <v>1</v>
      </c>
      <c r="V469" s="50">
        <v>0</v>
      </c>
      <c r="W469" s="2"/>
      <c r="X469" s="50">
        <v>131023</v>
      </c>
      <c r="Y469" s="2" t="s">
        <v>78</v>
      </c>
      <c r="Z469" s="50" t="s">
        <v>1118</v>
      </c>
      <c r="AA469" s="2"/>
      <c r="AB469" s="48" t="str">
        <f t="shared" si="16"/>
        <v>Unique</v>
      </c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</row>
    <row r="470" spans="1:50" ht="14.25">
      <c r="A470" s="39" t="str">
        <f t="shared" si="15"/>
        <v>49_1_070722_Rei_p_xy.se</v>
      </c>
      <c r="B470" s="59" t="s">
        <v>1114</v>
      </c>
      <c r="C470" s="59" t="s">
        <v>1115</v>
      </c>
      <c r="D470" s="57">
        <v>49</v>
      </c>
      <c r="E470" s="58">
        <v>1</v>
      </c>
      <c r="F470" s="59" t="s">
        <v>213</v>
      </c>
      <c r="G470" s="67" t="s">
        <v>479</v>
      </c>
      <c r="H470" s="57">
        <v>2022</v>
      </c>
      <c r="I470" s="42" t="e">
        <f t="array" aca="1" ref="I470" ca="1">_xludf.XLOOKUP(#REF!,'Feuille 16'!A:A,'Feuille 16'!B:B)</f>
        <v>#NAME?</v>
      </c>
      <c r="J470" s="60" t="s">
        <v>1116</v>
      </c>
      <c r="K470" s="59" t="s">
        <v>1117</v>
      </c>
      <c r="L470" s="60" t="s">
        <v>91</v>
      </c>
      <c r="M470" s="59" t="s">
        <v>168</v>
      </c>
      <c r="N470" s="58">
        <v>3</v>
      </c>
      <c r="O470" s="59"/>
      <c r="P470" s="190" t="s">
        <v>529</v>
      </c>
      <c r="Q470" s="50" t="s">
        <v>530</v>
      </c>
      <c r="R470" s="50" t="s">
        <v>147</v>
      </c>
      <c r="S470" s="50">
        <v>2</v>
      </c>
      <c r="T470" s="50">
        <v>0</v>
      </c>
      <c r="U470" s="50">
        <v>2</v>
      </c>
      <c r="V470" s="50">
        <v>0</v>
      </c>
      <c r="W470" s="2"/>
      <c r="X470" s="50">
        <v>131023</v>
      </c>
      <c r="Y470" s="2" t="s">
        <v>78</v>
      </c>
      <c r="Z470" s="50" t="s">
        <v>1119</v>
      </c>
      <c r="AA470" s="50"/>
      <c r="AB470" s="48" t="str">
        <f t="shared" si="16"/>
        <v>Unique</v>
      </c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</row>
    <row r="471" spans="1:50" ht="15">
      <c r="A471" s="39" t="str">
        <f t="shared" si="15"/>
        <v>85_1_210622_JWW_p_xy.se</v>
      </c>
      <c r="B471" s="66">
        <v>49.691600000000001</v>
      </c>
      <c r="C471" s="66">
        <v>5.91221</v>
      </c>
      <c r="D471" s="57">
        <v>85</v>
      </c>
      <c r="E471" s="58">
        <v>1</v>
      </c>
      <c r="F471" s="130">
        <v>150622</v>
      </c>
      <c r="G471" s="132">
        <v>210622</v>
      </c>
      <c r="H471" s="57">
        <v>2022</v>
      </c>
      <c r="I471" s="42" t="e">
        <f t="array" aca="1" ref="I471" ca="1">_xludf.XLOOKUP(#REF!,'Feuille 16'!A:A,'Feuille 16'!B:B)</f>
        <v>#NAME?</v>
      </c>
      <c r="J471" s="60" t="s">
        <v>1120</v>
      </c>
      <c r="K471" s="59" t="s">
        <v>1121</v>
      </c>
      <c r="L471" s="60" t="s">
        <v>91</v>
      </c>
      <c r="M471" s="59" t="s">
        <v>147</v>
      </c>
      <c r="N471" s="58">
        <v>1</v>
      </c>
      <c r="O471" s="59"/>
      <c r="P471" s="190" t="s">
        <v>529</v>
      </c>
      <c r="Q471" s="50" t="s">
        <v>530</v>
      </c>
      <c r="R471" s="50" t="s">
        <v>147</v>
      </c>
      <c r="S471" s="50">
        <v>1</v>
      </c>
      <c r="T471" s="50">
        <v>0</v>
      </c>
      <c r="U471" s="50">
        <v>1</v>
      </c>
      <c r="V471" s="50">
        <v>0</v>
      </c>
      <c r="W471" s="2"/>
      <c r="X471" s="50">
        <v>131023</v>
      </c>
      <c r="Y471" s="2" t="s">
        <v>78</v>
      </c>
      <c r="Z471" s="50" t="s">
        <v>1122</v>
      </c>
      <c r="AA471" s="50"/>
      <c r="AB471" s="48" t="str">
        <f t="shared" si="16"/>
        <v>Unique</v>
      </c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</row>
    <row r="472" spans="1:50" ht="15">
      <c r="A472" s="39" t="str">
        <f t="shared" si="15"/>
        <v>124_1_060722_Ang_p_fe.cu</v>
      </c>
      <c r="B472" s="122" t="s">
        <v>448</v>
      </c>
      <c r="C472" s="122" t="s">
        <v>449</v>
      </c>
      <c r="D472" s="57">
        <v>124</v>
      </c>
      <c r="E472" s="58">
        <v>1</v>
      </c>
      <c r="F472" s="57">
        <v>280622</v>
      </c>
      <c r="G472" s="67" t="s">
        <v>465</v>
      </c>
      <c r="H472" s="57">
        <v>2022</v>
      </c>
      <c r="I472" s="126" t="e">
        <f t="array" aca="1" ref="I472" ca="1">_xludf.XLOOKUP(#REF!,'Feuille 16'!A:A,'Feuille 16'!B:B)</f>
        <v>#NAME?</v>
      </c>
      <c r="J472" s="60" t="s">
        <v>451</v>
      </c>
      <c r="K472" s="131" t="s">
        <v>452</v>
      </c>
      <c r="L472" s="60" t="s">
        <v>91</v>
      </c>
      <c r="M472" s="59" t="s">
        <v>147</v>
      </c>
      <c r="N472" s="58">
        <v>1</v>
      </c>
      <c r="O472" s="59"/>
      <c r="P472" s="80" t="s">
        <v>536</v>
      </c>
      <c r="Q472" s="50" t="s">
        <v>537</v>
      </c>
      <c r="R472" s="50" t="s">
        <v>147</v>
      </c>
      <c r="S472" s="50">
        <v>1</v>
      </c>
      <c r="T472" s="50">
        <v>0</v>
      </c>
      <c r="U472" s="50">
        <v>1</v>
      </c>
      <c r="V472" s="50">
        <v>0</v>
      </c>
      <c r="W472" s="2"/>
      <c r="X472" s="50">
        <v>131023</v>
      </c>
      <c r="Y472" s="2" t="s">
        <v>78</v>
      </c>
      <c r="Z472" s="50" t="s">
        <v>1123</v>
      </c>
      <c r="AA472" s="50"/>
      <c r="AB472" s="48" t="str">
        <f t="shared" si="16"/>
        <v>Unique</v>
      </c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</row>
    <row r="473" spans="1:50" ht="15">
      <c r="A473" s="39" t="str">
        <f t="shared" si="15"/>
        <v>101_1_240822_odF_p_xa.pe</v>
      </c>
      <c r="B473" s="122" t="s">
        <v>436</v>
      </c>
      <c r="C473" s="122" t="s">
        <v>437</v>
      </c>
      <c r="D473" s="57">
        <v>101</v>
      </c>
      <c r="E473" s="58">
        <v>1</v>
      </c>
      <c r="F473" s="130">
        <v>170822</v>
      </c>
      <c r="G473" s="132">
        <v>240822</v>
      </c>
      <c r="H473" s="57">
        <v>2022</v>
      </c>
      <c r="I473" s="42" t="e">
        <f t="array" aca="1" ref="I473" ca="1">_xludf.XLOOKUP(#REF!,'Feuille 16'!A:A,'Feuille 16'!B:B)</f>
        <v>#NAME?</v>
      </c>
      <c r="J473" s="60" t="s">
        <v>159</v>
      </c>
      <c r="K473" s="59" t="s">
        <v>160</v>
      </c>
      <c r="L473" s="60" t="s">
        <v>91</v>
      </c>
      <c r="M473" s="59" t="s">
        <v>147</v>
      </c>
      <c r="N473" s="58">
        <v>2</v>
      </c>
      <c r="O473" s="59" t="s">
        <v>1124</v>
      </c>
      <c r="P473" s="108" t="s">
        <v>658</v>
      </c>
      <c r="Q473" s="50" t="s">
        <v>659</v>
      </c>
      <c r="R473" s="50" t="s">
        <v>147</v>
      </c>
      <c r="S473" s="50">
        <v>1</v>
      </c>
      <c r="T473" s="50">
        <v>0</v>
      </c>
      <c r="U473" s="50">
        <v>1</v>
      </c>
      <c r="V473" s="50">
        <v>0</v>
      </c>
      <c r="W473" s="50" t="s">
        <v>660</v>
      </c>
      <c r="X473" s="50">
        <v>131023</v>
      </c>
      <c r="Y473" s="2" t="s">
        <v>78</v>
      </c>
      <c r="Z473" s="50" t="s">
        <v>1125</v>
      </c>
      <c r="AA473" s="50"/>
      <c r="AB473" s="48" t="str">
        <f t="shared" si="16"/>
        <v>Unique</v>
      </c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</row>
    <row r="474" spans="1:50" ht="12.75">
      <c r="A474" s="39" t="str">
        <f t="shared" si="15"/>
        <v>10_1_120922_iKo_p_he.pe</v>
      </c>
      <c r="B474" s="57">
        <v>50.099769999999999</v>
      </c>
      <c r="C474" s="57">
        <v>5.9404700000000004</v>
      </c>
      <c r="D474" s="57">
        <v>10</v>
      </c>
      <c r="E474" s="58">
        <v>1</v>
      </c>
      <c r="F474" s="95" t="s">
        <v>404</v>
      </c>
      <c r="G474" s="58">
        <v>120922</v>
      </c>
      <c r="H474" s="57">
        <v>2022</v>
      </c>
      <c r="I474" s="126" t="e">
        <f t="array" aca="1" ref="I474" ca="1">_xludf.XLOOKUP(#REF!,'Feuille 16'!A:A,'Feuille 16'!B:B)</f>
        <v>#NAME?</v>
      </c>
      <c r="J474" s="60" t="s">
        <v>444</v>
      </c>
      <c r="K474" s="59" t="s">
        <v>445</v>
      </c>
      <c r="L474" s="60" t="s">
        <v>91</v>
      </c>
      <c r="M474" s="59" t="s">
        <v>168</v>
      </c>
      <c r="N474" s="58">
        <v>4</v>
      </c>
      <c r="O474" s="59"/>
      <c r="P474" s="108" t="s">
        <v>543</v>
      </c>
      <c r="Q474" s="50" t="s">
        <v>544</v>
      </c>
      <c r="R474" s="50" t="s">
        <v>147</v>
      </c>
      <c r="S474" s="50">
        <v>1</v>
      </c>
      <c r="T474" s="50">
        <v>1</v>
      </c>
      <c r="U474" s="50">
        <v>0</v>
      </c>
      <c r="V474" s="50">
        <v>0</v>
      </c>
      <c r="W474" s="2"/>
      <c r="X474" s="50">
        <v>131023</v>
      </c>
      <c r="Y474" s="2" t="s">
        <v>78</v>
      </c>
      <c r="Z474" s="50" t="s">
        <v>1126</v>
      </c>
      <c r="AA474" s="50"/>
      <c r="AB474" s="48" t="str">
        <f t="shared" si="16"/>
        <v>Unique</v>
      </c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</row>
    <row r="475" spans="1:50" ht="12.75">
      <c r="A475" s="39" t="str">
        <f t="shared" si="15"/>
        <v>10_1_120922_iKo_p_sy.pi</v>
      </c>
      <c r="B475" s="57">
        <v>50.099769999999999</v>
      </c>
      <c r="C475" s="57">
        <v>5.9404700000000004</v>
      </c>
      <c r="D475" s="57">
        <v>10</v>
      </c>
      <c r="E475" s="58">
        <v>1</v>
      </c>
      <c r="F475" s="95" t="s">
        <v>404</v>
      </c>
      <c r="G475" s="58">
        <v>120922</v>
      </c>
      <c r="H475" s="57">
        <v>2022</v>
      </c>
      <c r="I475" s="126" t="e">
        <f t="array" aca="1" ref="I475" ca="1">_xludf.XLOOKUP(#REF!,'Feuille 16'!A:A,'Feuille 16'!B:B)</f>
        <v>#NAME?</v>
      </c>
      <c r="J475" s="60" t="s">
        <v>444</v>
      </c>
      <c r="K475" s="59" t="s">
        <v>445</v>
      </c>
      <c r="L475" s="60" t="s">
        <v>91</v>
      </c>
      <c r="M475" s="59" t="s">
        <v>168</v>
      </c>
      <c r="N475" s="58">
        <v>4</v>
      </c>
      <c r="O475" s="59"/>
      <c r="P475" s="50" t="s">
        <v>176</v>
      </c>
      <c r="Q475" s="50" t="s">
        <v>177</v>
      </c>
      <c r="R475" s="50" t="s">
        <v>147</v>
      </c>
      <c r="S475" s="50">
        <v>1</v>
      </c>
      <c r="T475" s="50">
        <v>0</v>
      </c>
      <c r="U475" s="50">
        <v>1</v>
      </c>
      <c r="V475" s="50">
        <v>0</v>
      </c>
      <c r="W475" s="2"/>
      <c r="X475" s="50">
        <v>131023</v>
      </c>
      <c r="Y475" s="2" t="s">
        <v>78</v>
      </c>
      <c r="Z475" s="50" t="s">
        <v>1127</v>
      </c>
      <c r="AA475" s="50"/>
      <c r="AB475" s="48" t="str">
        <f t="shared" si="16"/>
        <v>Unique</v>
      </c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</row>
    <row r="476" spans="1:50" ht="15">
      <c r="A476" s="39" t="str">
        <f t="shared" si="15"/>
        <v>124_1_010922_Ang_p_fe.cu</v>
      </c>
      <c r="B476" s="185" t="s">
        <v>448</v>
      </c>
      <c r="C476" s="185" t="s">
        <v>449</v>
      </c>
      <c r="D476" s="57">
        <v>124</v>
      </c>
      <c r="E476" s="58">
        <v>1</v>
      </c>
      <c r="F476" s="124" t="s">
        <v>450</v>
      </c>
      <c r="G476" s="125" t="s">
        <v>354</v>
      </c>
      <c r="H476" s="57">
        <v>2022</v>
      </c>
      <c r="I476" s="126" t="e">
        <f t="array" aca="1" ref="I476" ca="1">_xludf.XLOOKUP(#REF!,'Feuille 16'!A:A,'Feuille 16'!B:B)</f>
        <v>#NAME?</v>
      </c>
      <c r="J476" s="60" t="s">
        <v>451</v>
      </c>
      <c r="K476" s="59" t="s">
        <v>452</v>
      </c>
      <c r="L476" s="60" t="s">
        <v>91</v>
      </c>
      <c r="M476" s="59" t="s">
        <v>147</v>
      </c>
      <c r="N476" s="58">
        <v>7</v>
      </c>
      <c r="O476" s="59"/>
      <c r="P476" s="80" t="s">
        <v>536</v>
      </c>
      <c r="Q476" s="50" t="s">
        <v>537</v>
      </c>
      <c r="R476" s="50" t="s">
        <v>147</v>
      </c>
      <c r="S476" s="50">
        <v>3</v>
      </c>
      <c r="T476" s="50">
        <v>0</v>
      </c>
      <c r="U476" s="50">
        <v>3</v>
      </c>
      <c r="V476" s="50">
        <v>0</v>
      </c>
      <c r="W476" s="2"/>
      <c r="X476" s="50">
        <v>131023</v>
      </c>
      <c r="Y476" s="2" t="s">
        <v>78</v>
      </c>
      <c r="Z476" s="50" t="s">
        <v>1128</v>
      </c>
      <c r="AA476" s="50"/>
      <c r="AB476" s="48" t="str">
        <f t="shared" si="16"/>
        <v>Unique</v>
      </c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</row>
    <row r="477" spans="1:50" ht="15">
      <c r="A477" s="39" t="str">
        <f t="shared" si="15"/>
        <v>124_1_010922_Ang_p_da.al</v>
      </c>
      <c r="B477" s="185" t="s">
        <v>448</v>
      </c>
      <c r="C477" s="185" t="s">
        <v>449</v>
      </c>
      <c r="D477" s="57">
        <v>124</v>
      </c>
      <c r="E477" s="58">
        <v>1</v>
      </c>
      <c r="F477" s="124" t="s">
        <v>450</v>
      </c>
      <c r="G477" s="125" t="s">
        <v>354</v>
      </c>
      <c r="H477" s="57">
        <v>2022</v>
      </c>
      <c r="I477" s="126" t="e">
        <f t="array" aca="1" ref="I477" ca="1">_xludf.XLOOKUP(#REF!,'Feuille 16'!A:A,'Feuille 16'!B:B)</f>
        <v>#NAME?</v>
      </c>
      <c r="J477" s="60" t="s">
        <v>451</v>
      </c>
      <c r="K477" s="59" t="s">
        <v>452</v>
      </c>
      <c r="L477" s="60" t="s">
        <v>91</v>
      </c>
      <c r="M477" s="59" t="s">
        <v>147</v>
      </c>
      <c r="N477" s="58">
        <v>7</v>
      </c>
      <c r="O477" s="59"/>
      <c r="P477" s="108" t="s">
        <v>983</v>
      </c>
      <c r="Q477" s="50" t="s">
        <v>984</v>
      </c>
      <c r="R477" s="50" t="s">
        <v>147</v>
      </c>
      <c r="S477" s="50">
        <v>1</v>
      </c>
      <c r="T477" s="50">
        <v>1</v>
      </c>
      <c r="U477" s="50">
        <v>0</v>
      </c>
      <c r="V477" s="50">
        <v>0</v>
      </c>
      <c r="W477" s="2"/>
      <c r="X477" s="50">
        <v>131023</v>
      </c>
      <c r="Y477" s="2" t="s">
        <v>78</v>
      </c>
      <c r="Z477" s="50" t="s">
        <v>1129</v>
      </c>
      <c r="AA477" s="2"/>
      <c r="AB477" s="48" t="str">
        <f t="shared" si="16"/>
        <v>Unique</v>
      </c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</row>
    <row r="478" spans="1:50" ht="15">
      <c r="A478" s="39" t="str">
        <f t="shared" si="15"/>
        <v>124_1_010922_Ang_p_eu.la</v>
      </c>
      <c r="B478" s="185" t="s">
        <v>448</v>
      </c>
      <c r="C478" s="185" t="s">
        <v>449</v>
      </c>
      <c r="D478" s="57">
        <v>124</v>
      </c>
      <c r="E478" s="58">
        <v>1</v>
      </c>
      <c r="F478" s="124" t="s">
        <v>450</v>
      </c>
      <c r="G478" s="125" t="s">
        <v>354</v>
      </c>
      <c r="H478" s="57">
        <v>2022</v>
      </c>
      <c r="I478" s="126" t="e">
        <f t="array" aca="1" ref="I478" ca="1">_xludf.XLOOKUP(#REF!,'Feuille 16'!A:A,'Feuille 16'!B:B)</f>
        <v>#NAME?</v>
      </c>
      <c r="J478" s="60" t="s">
        <v>451</v>
      </c>
      <c r="K478" s="59" t="s">
        <v>452</v>
      </c>
      <c r="L478" s="60" t="s">
        <v>91</v>
      </c>
      <c r="M478" s="59" t="s">
        <v>147</v>
      </c>
      <c r="N478" s="58">
        <v>7</v>
      </c>
      <c r="O478" s="59"/>
      <c r="P478" s="108" t="s">
        <v>583</v>
      </c>
      <c r="Q478" s="50" t="s">
        <v>584</v>
      </c>
      <c r="R478" s="50" t="s">
        <v>147</v>
      </c>
      <c r="S478" s="50">
        <v>1</v>
      </c>
      <c r="T478" s="50">
        <v>1</v>
      </c>
      <c r="U478" s="50">
        <v>0</v>
      </c>
      <c r="V478" s="50">
        <v>0</v>
      </c>
      <c r="W478" s="2"/>
      <c r="X478" s="50">
        <v>131023</v>
      </c>
      <c r="Y478" s="2" t="s">
        <v>78</v>
      </c>
      <c r="Z478" s="50" t="s">
        <v>1130</v>
      </c>
      <c r="AA478" s="2"/>
      <c r="AB478" s="48" t="str">
        <f t="shared" si="16"/>
        <v>Unique</v>
      </c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</row>
    <row r="479" spans="1:50" ht="12.75">
      <c r="A479" s="39" t="str">
        <f t="shared" si="15"/>
        <v>94_1_230422_Mou_p_fe.cu</v>
      </c>
      <c r="B479" s="121" t="s">
        <v>1131</v>
      </c>
      <c r="C479" s="121" t="s">
        <v>1132</v>
      </c>
      <c r="D479" s="57">
        <v>94</v>
      </c>
      <c r="E479" s="58">
        <v>1</v>
      </c>
      <c r="F479" s="121" t="s">
        <v>213</v>
      </c>
      <c r="G479" s="134">
        <v>230422</v>
      </c>
      <c r="H479" s="57">
        <v>2022</v>
      </c>
      <c r="I479" s="42" t="e">
        <f t="array" aca="1" ref="I479" ca="1">_xludf.XLOOKUP(#REF!,'Feuille 16'!A:A,'Feuille 16'!B:B)</f>
        <v>#NAME?</v>
      </c>
      <c r="J479" s="60" t="s">
        <v>170</v>
      </c>
      <c r="K479" s="59" t="s">
        <v>171</v>
      </c>
      <c r="L479" s="60" t="s">
        <v>91</v>
      </c>
      <c r="M479" s="59" t="s">
        <v>168</v>
      </c>
      <c r="N479" s="58">
        <v>9</v>
      </c>
      <c r="O479" s="59" t="s">
        <v>1133</v>
      </c>
      <c r="P479" s="80" t="s">
        <v>536</v>
      </c>
      <c r="Q479" s="50" t="s">
        <v>537</v>
      </c>
      <c r="R479" s="50" t="s">
        <v>147</v>
      </c>
      <c r="S479" s="50">
        <v>7</v>
      </c>
      <c r="T479" s="50">
        <v>1</v>
      </c>
      <c r="U479" s="50">
        <v>6</v>
      </c>
      <c r="V479" s="50">
        <v>0</v>
      </c>
      <c r="W479" s="2"/>
      <c r="X479" s="50">
        <v>131023</v>
      </c>
      <c r="Y479" s="2" t="s">
        <v>78</v>
      </c>
      <c r="Z479" s="50" t="s">
        <v>1134</v>
      </c>
      <c r="AA479" s="50"/>
      <c r="AB479" s="48" t="str">
        <f t="shared" si="16"/>
        <v>Unique</v>
      </c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</row>
    <row r="480" spans="1:50" ht="12.75">
      <c r="A480" s="39" t="str">
        <f t="shared" si="15"/>
        <v>94_1_230422_Mou_p_pi.fe</v>
      </c>
      <c r="B480" s="206" t="s">
        <v>1131</v>
      </c>
      <c r="C480" s="206" t="s">
        <v>1132</v>
      </c>
      <c r="D480" s="57">
        <v>94</v>
      </c>
      <c r="E480" s="58">
        <v>1</v>
      </c>
      <c r="F480" s="121" t="s">
        <v>213</v>
      </c>
      <c r="G480" s="134">
        <v>230422</v>
      </c>
      <c r="H480" s="57">
        <v>2022</v>
      </c>
      <c r="I480" s="42" t="e">
        <f t="array" aca="1" ref="I480" ca="1">_xludf.XLOOKUP(#REF!,'Feuille 16'!A:A,'Feuille 16'!B:B)</f>
        <v>#NAME?</v>
      </c>
      <c r="J480" s="60" t="s">
        <v>170</v>
      </c>
      <c r="K480" s="59" t="s">
        <v>171</v>
      </c>
      <c r="L480" s="60" t="s">
        <v>91</v>
      </c>
      <c r="M480" s="59" t="s">
        <v>168</v>
      </c>
      <c r="N480" s="58">
        <v>9</v>
      </c>
      <c r="O480" s="59" t="s">
        <v>1133</v>
      </c>
      <c r="P480" s="50" t="s">
        <v>987</v>
      </c>
      <c r="Q480" s="50" t="s">
        <v>988</v>
      </c>
      <c r="R480" s="50" t="s">
        <v>147</v>
      </c>
      <c r="S480" s="50">
        <v>1</v>
      </c>
      <c r="T480" s="50">
        <v>0</v>
      </c>
      <c r="U480" s="50">
        <v>1</v>
      </c>
      <c r="V480" s="50">
        <v>0</v>
      </c>
      <c r="W480" s="2"/>
      <c r="X480" s="50">
        <v>131023</v>
      </c>
      <c r="Y480" s="2" t="s">
        <v>78</v>
      </c>
      <c r="Z480" s="2"/>
      <c r="AA480" s="2"/>
      <c r="AB480" s="48" t="str">
        <f t="shared" si="16"/>
        <v>Unique</v>
      </c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</row>
    <row r="481" spans="1:50" ht="15">
      <c r="A481" s="39" t="str">
        <f t="shared" si="15"/>
        <v>64_1_210622_Red_p_fe.cu</v>
      </c>
      <c r="B481" s="122" t="s">
        <v>120</v>
      </c>
      <c r="C481" s="122" t="s">
        <v>121</v>
      </c>
      <c r="D481" s="57">
        <v>64</v>
      </c>
      <c r="E481" s="58">
        <v>1</v>
      </c>
      <c r="F481" s="124" t="s">
        <v>454</v>
      </c>
      <c r="G481" s="125" t="s">
        <v>455</v>
      </c>
      <c r="H481" s="57">
        <v>2022</v>
      </c>
      <c r="I481" s="126" t="e">
        <f t="array" aca="1" ref="I481" ca="1">_xludf.XLOOKUP(#REF!,'Feuille 16'!A:A,'Feuille 16'!B:B)</f>
        <v>#NAME?</v>
      </c>
      <c r="J481" s="60" t="s">
        <v>123</v>
      </c>
      <c r="K481" s="59" t="s">
        <v>124</v>
      </c>
      <c r="L481" s="60" t="s">
        <v>91</v>
      </c>
      <c r="M481" s="59" t="s">
        <v>147</v>
      </c>
      <c r="N481" s="58">
        <v>8</v>
      </c>
      <c r="O481" s="59"/>
      <c r="P481" s="80" t="s">
        <v>536</v>
      </c>
      <c r="Q481" s="50" t="s">
        <v>537</v>
      </c>
      <c r="R481" s="50" t="s">
        <v>147</v>
      </c>
      <c r="S481" s="50">
        <v>3</v>
      </c>
      <c r="T481" s="50">
        <v>0</v>
      </c>
      <c r="U481" s="50">
        <v>3</v>
      </c>
      <c r="V481" s="50">
        <v>0</v>
      </c>
      <c r="W481" s="2"/>
      <c r="X481" s="50">
        <v>131023</v>
      </c>
      <c r="Y481" s="2" t="s">
        <v>78</v>
      </c>
      <c r="Z481" s="50" t="s">
        <v>1135</v>
      </c>
      <c r="AA481" s="50"/>
      <c r="AB481" s="48" t="str">
        <f t="shared" si="16"/>
        <v>Unique</v>
      </c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</row>
    <row r="482" spans="1:50" ht="15">
      <c r="A482" s="39" t="str">
        <f t="shared" si="15"/>
        <v>64_1_210622_Red_p_sy.ri</v>
      </c>
      <c r="B482" s="122" t="s">
        <v>120</v>
      </c>
      <c r="C482" s="122" t="s">
        <v>121</v>
      </c>
      <c r="D482" s="57">
        <v>64</v>
      </c>
      <c r="E482" s="58">
        <v>1</v>
      </c>
      <c r="F482" s="124" t="s">
        <v>454</v>
      </c>
      <c r="G482" s="125" t="s">
        <v>455</v>
      </c>
      <c r="H482" s="57">
        <v>2022</v>
      </c>
      <c r="I482" s="126" t="e">
        <f t="array" aca="1" ref="I482" ca="1">_xludf.XLOOKUP(#REF!,'Feuille 16'!A:A,'Feuille 16'!B:B)</f>
        <v>#NAME?</v>
      </c>
      <c r="J482" s="60" t="s">
        <v>123</v>
      </c>
      <c r="K482" s="59" t="s">
        <v>124</v>
      </c>
      <c r="L482" s="60" t="s">
        <v>91</v>
      </c>
      <c r="M482" s="59" t="s">
        <v>147</v>
      </c>
      <c r="N482" s="58">
        <v>8</v>
      </c>
      <c r="O482" s="59"/>
      <c r="P482" s="50" t="s">
        <v>888</v>
      </c>
      <c r="Q482" s="50" t="s">
        <v>889</v>
      </c>
      <c r="R482" s="50" t="s">
        <v>147</v>
      </c>
      <c r="S482" s="50">
        <v>1</v>
      </c>
      <c r="T482" s="50">
        <v>1</v>
      </c>
      <c r="U482" s="50">
        <v>0</v>
      </c>
      <c r="V482" s="50">
        <v>0</v>
      </c>
      <c r="W482" s="2"/>
      <c r="X482" s="50">
        <v>131023</v>
      </c>
      <c r="Y482" s="2" t="s">
        <v>78</v>
      </c>
      <c r="Z482" s="50" t="s">
        <v>1136</v>
      </c>
      <c r="AA482" s="2"/>
      <c r="AB482" s="48" t="str">
        <f t="shared" si="16"/>
        <v>Unique</v>
      </c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</row>
    <row r="483" spans="1:50" ht="12.75">
      <c r="A483" s="39" t="str">
        <f t="shared" si="15"/>
        <v>82_1_260822_Joh_p_pi.fe</v>
      </c>
      <c r="B483" s="121" t="s">
        <v>375</v>
      </c>
      <c r="C483" s="121" t="s">
        <v>376</v>
      </c>
      <c r="D483" s="57">
        <v>82</v>
      </c>
      <c r="E483" s="58">
        <v>1</v>
      </c>
      <c r="F483" s="110">
        <v>190822</v>
      </c>
      <c r="G483" s="134">
        <v>260822</v>
      </c>
      <c r="H483" s="57">
        <v>2022</v>
      </c>
      <c r="I483" s="42" t="e">
        <f t="array" aca="1" ref="I483" ca="1">_xludf.XLOOKUP(#REF!,'Feuille 16'!A:A,'Feuille 16'!B:B)</f>
        <v>#NAME?</v>
      </c>
      <c r="J483" s="60" t="s">
        <v>145</v>
      </c>
      <c r="K483" s="59" t="s">
        <v>146</v>
      </c>
      <c r="L483" s="60" t="s">
        <v>91</v>
      </c>
      <c r="M483" s="59" t="s">
        <v>100</v>
      </c>
      <c r="N483" s="58">
        <v>3</v>
      </c>
      <c r="O483" s="59"/>
      <c r="P483" s="50" t="s">
        <v>987</v>
      </c>
      <c r="Q483" s="50" t="s">
        <v>988</v>
      </c>
      <c r="R483" s="50" t="s">
        <v>147</v>
      </c>
      <c r="S483" s="50">
        <v>1</v>
      </c>
      <c r="T483" s="50">
        <v>0</v>
      </c>
      <c r="U483" s="50">
        <v>1</v>
      </c>
      <c r="V483" s="50">
        <v>0</v>
      </c>
      <c r="W483" s="2"/>
      <c r="X483" s="50">
        <v>131023</v>
      </c>
      <c r="Y483" s="2" t="s">
        <v>78</v>
      </c>
      <c r="Z483" s="2"/>
      <c r="AA483" s="2"/>
      <c r="AB483" s="48" t="str">
        <f t="shared" si="16"/>
        <v>Unique</v>
      </c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</row>
    <row r="484" spans="1:50" ht="12.75">
      <c r="A484" s="39" t="str">
        <f t="shared" si="15"/>
        <v>82_1_260822_Joh_p_sy.vi</v>
      </c>
      <c r="B484" s="121" t="s">
        <v>375</v>
      </c>
      <c r="C484" s="121" t="s">
        <v>376</v>
      </c>
      <c r="D484" s="57">
        <v>82</v>
      </c>
      <c r="E484" s="58">
        <v>1</v>
      </c>
      <c r="F484" s="110">
        <v>190822</v>
      </c>
      <c r="G484" s="134">
        <v>260822</v>
      </c>
      <c r="H484" s="57">
        <v>2022</v>
      </c>
      <c r="I484" s="42" t="e">
        <f t="array" aca="1" ref="I484" ca="1">_xludf.XLOOKUP(#REF!,'Feuille 16'!A:A,'Feuille 16'!B:B)</f>
        <v>#NAME?</v>
      </c>
      <c r="J484" s="60" t="s">
        <v>145</v>
      </c>
      <c r="K484" s="59" t="s">
        <v>146</v>
      </c>
      <c r="L484" s="60" t="s">
        <v>91</v>
      </c>
      <c r="M484" s="59" t="s">
        <v>100</v>
      </c>
      <c r="N484" s="58">
        <v>3</v>
      </c>
      <c r="O484" s="59"/>
      <c r="P484" s="108" t="s">
        <v>1137</v>
      </c>
      <c r="Q484" s="50" t="s">
        <v>1138</v>
      </c>
      <c r="R484" s="50" t="s">
        <v>147</v>
      </c>
      <c r="S484" s="50">
        <v>1</v>
      </c>
      <c r="T484" s="50">
        <v>0</v>
      </c>
      <c r="U484" s="50">
        <v>1</v>
      </c>
      <c r="V484" s="50">
        <v>0</v>
      </c>
      <c r="W484" s="2"/>
      <c r="X484" s="50">
        <v>131023</v>
      </c>
      <c r="Y484" s="2" t="s">
        <v>78</v>
      </c>
      <c r="Z484" s="50" t="s">
        <v>1139</v>
      </c>
      <c r="AA484" s="2"/>
      <c r="AB484" s="48" t="str">
        <f t="shared" si="16"/>
        <v>Unique</v>
      </c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</row>
    <row r="485" spans="1:50" ht="12.75">
      <c r="A485" s="39" t="str">
        <f t="shared" si="15"/>
        <v>91_1_240622_Hie_p_sy.to</v>
      </c>
      <c r="B485" s="110">
        <v>49.668226244571898</v>
      </c>
      <c r="C485" s="110">
        <v>6.3193786593310497</v>
      </c>
      <c r="D485" s="57">
        <v>91</v>
      </c>
      <c r="E485" s="58">
        <v>1</v>
      </c>
      <c r="F485" s="133"/>
      <c r="G485" s="134">
        <v>240622</v>
      </c>
      <c r="H485" s="57">
        <v>2022</v>
      </c>
      <c r="I485" s="42" t="e">
        <f t="array" aca="1" ref="I485" ca="1">_xludf.XLOOKUP(#REF!,'Feuille 16'!A:A,'Feuille 16'!B:B)</f>
        <v>#NAME?</v>
      </c>
      <c r="J485" s="60" t="s">
        <v>457</v>
      </c>
      <c r="K485" s="59" t="s">
        <v>458</v>
      </c>
      <c r="L485" s="60" t="s">
        <v>91</v>
      </c>
      <c r="M485" s="59" t="s">
        <v>390</v>
      </c>
      <c r="N485" s="58">
        <v>4</v>
      </c>
      <c r="O485" s="59"/>
      <c r="P485" s="108" t="s">
        <v>1140</v>
      </c>
      <c r="Q485" s="50" t="s">
        <v>1141</v>
      </c>
      <c r="R485" s="50" t="s">
        <v>147</v>
      </c>
      <c r="S485" s="50">
        <v>1</v>
      </c>
      <c r="T485" s="50">
        <v>0</v>
      </c>
      <c r="U485" s="50">
        <v>1</v>
      </c>
      <c r="V485" s="50">
        <v>0</v>
      </c>
      <c r="W485" s="2"/>
      <c r="X485" s="50">
        <v>131023</v>
      </c>
      <c r="Y485" s="2" t="s">
        <v>78</v>
      </c>
      <c r="Z485" s="50" t="s">
        <v>1142</v>
      </c>
      <c r="AA485" s="2"/>
      <c r="AB485" s="48" t="str">
        <f t="shared" si="16"/>
        <v>Unique</v>
      </c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</row>
    <row r="486" spans="1:50" ht="12.75">
      <c r="A486" s="39" t="str">
        <f t="shared" si="15"/>
        <v>88_1_220622_Bri_p_sy.to</v>
      </c>
      <c r="B486" s="110">
        <v>49.667369999999998</v>
      </c>
      <c r="C486" s="110">
        <v>6.0817100000000002</v>
      </c>
      <c r="D486" s="57">
        <v>88</v>
      </c>
      <c r="E486" s="58">
        <v>1</v>
      </c>
      <c r="F486" s="110">
        <v>160622</v>
      </c>
      <c r="G486" s="134">
        <v>220622</v>
      </c>
      <c r="H486" s="57">
        <v>2022</v>
      </c>
      <c r="I486" s="42" t="e">
        <f t="array" aca="1" ref="I486" ca="1">_xludf.XLOOKUP(#REF!,'Feuille 16'!A:A,'Feuille 16'!B:B)</f>
        <v>#NAME?</v>
      </c>
      <c r="J486" s="60" t="s">
        <v>1143</v>
      </c>
      <c r="K486" s="59" t="s">
        <v>1144</v>
      </c>
      <c r="L486" s="60" t="s">
        <v>91</v>
      </c>
      <c r="M486" s="59" t="s">
        <v>390</v>
      </c>
      <c r="N486" s="58">
        <v>3</v>
      </c>
      <c r="O486" s="59"/>
      <c r="P486" s="108" t="s">
        <v>1140</v>
      </c>
      <c r="Q486" s="50" t="s">
        <v>1141</v>
      </c>
      <c r="R486" s="50" t="s">
        <v>147</v>
      </c>
      <c r="S486" s="50">
        <v>1</v>
      </c>
      <c r="T486" s="50">
        <v>1</v>
      </c>
      <c r="U486" s="50">
        <v>0</v>
      </c>
      <c r="V486" s="50">
        <v>0</v>
      </c>
      <c r="W486" s="2"/>
      <c r="X486" s="50">
        <v>131023</v>
      </c>
      <c r="Y486" s="2" t="s">
        <v>78</v>
      </c>
      <c r="Z486" s="50" t="s">
        <v>1145</v>
      </c>
      <c r="AA486" s="2"/>
      <c r="AB486" s="48" t="str">
        <f t="shared" si="16"/>
        <v>Unique</v>
      </c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</row>
    <row r="487" spans="1:50" ht="14.25">
      <c r="A487" s="39" t="str">
        <f t="shared" si="15"/>
        <v>88_1_220622_Bri_p_xy.se</v>
      </c>
      <c r="B487" s="110">
        <v>49.667369999999998</v>
      </c>
      <c r="C487" s="110">
        <v>6.0817100000000002</v>
      </c>
      <c r="D487" s="57">
        <v>88</v>
      </c>
      <c r="E487" s="58">
        <v>1</v>
      </c>
      <c r="F487" s="110">
        <v>160622</v>
      </c>
      <c r="G487" s="134">
        <v>220622</v>
      </c>
      <c r="H487" s="57">
        <v>2022</v>
      </c>
      <c r="I487" s="42" t="e">
        <f t="array" aca="1" ref="I487" ca="1">_xludf.XLOOKUP(#REF!,'Feuille 16'!A:A,'Feuille 16'!B:B)</f>
        <v>#NAME?</v>
      </c>
      <c r="J487" s="60" t="s">
        <v>1143</v>
      </c>
      <c r="K487" s="59" t="s">
        <v>1144</v>
      </c>
      <c r="L487" s="60" t="s">
        <v>91</v>
      </c>
      <c r="M487" s="59" t="s">
        <v>390</v>
      </c>
      <c r="N487" s="58">
        <v>3</v>
      </c>
      <c r="O487" s="59"/>
      <c r="P487" s="190" t="s">
        <v>529</v>
      </c>
      <c r="Q487" s="50" t="s">
        <v>530</v>
      </c>
      <c r="R487" s="50" t="s">
        <v>147</v>
      </c>
      <c r="S487" s="50">
        <v>2</v>
      </c>
      <c r="T487" s="50">
        <v>1</v>
      </c>
      <c r="U487" s="50">
        <v>1</v>
      </c>
      <c r="V487" s="50">
        <v>0</v>
      </c>
      <c r="W487" s="2"/>
      <c r="X487" s="50">
        <v>131023</v>
      </c>
      <c r="Y487" s="2" t="s">
        <v>78</v>
      </c>
      <c r="Z487" s="50" t="s">
        <v>1146</v>
      </c>
      <c r="AA487" s="50"/>
      <c r="AB487" s="48" t="str">
        <f t="shared" si="16"/>
        <v>Unique</v>
      </c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</row>
    <row r="488" spans="1:50" ht="12.75">
      <c r="A488" s="39" t="str">
        <f t="shared" si="15"/>
        <v>72_1_260822_Gie_p_eu.co</v>
      </c>
      <c r="B488" s="121" t="s">
        <v>363</v>
      </c>
      <c r="C488" s="121" t="s">
        <v>364</v>
      </c>
      <c r="D488" s="57">
        <v>72</v>
      </c>
      <c r="E488" s="58">
        <v>1</v>
      </c>
      <c r="F488" s="110">
        <v>190822</v>
      </c>
      <c r="G488" s="134">
        <v>260822</v>
      </c>
      <c r="H488" s="57">
        <v>2022</v>
      </c>
      <c r="I488" s="42" t="e">
        <f t="array" aca="1" ref="I488" ca="1">_xludf.XLOOKUP(#REF!,'Feuille 16'!A:A,'Feuille 16'!B:B)</f>
        <v>#NAME?</v>
      </c>
      <c r="J488" s="60" t="s">
        <v>199</v>
      </c>
      <c r="K488" s="59" t="s">
        <v>200</v>
      </c>
      <c r="L488" s="60" t="s">
        <v>91</v>
      </c>
      <c r="M488" s="59" t="s">
        <v>168</v>
      </c>
      <c r="N488" s="58">
        <v>3</v>
      </c>
      <c r="O488" s="59"/>
      <c r="P488" s="108" t="s">
        <v>548</v>
      </c>
      <c r="Q488" s="50" t="s">
        <v>549</v>
      </c>
      <c r="R488" s="50" t="s">
        <v>147</v>
      </c>
      <c r="S488" s="50">
        <v>1</v>
      </c>
      <c r="T488" s="50">
        <v>0</v>
      </c>
      <c r="U488" s="50">
        <v>1</v>
      </c>
      <c r="V488" s="50">
        <v>0</v>
      </c>
      <c r="W488" s="2"/>
      <c r="X488" s="50">
        <v>131023</v>
      </c>
      <c r="Y488" s="2" t="s">
        <v>78</v>
      </c>
      <c r="Z488" s="50" t="s">
        <v>1147</v>
      </c>
      <c r="AA488" s="2"/>
      <c r="AB488" s="48" t="str">
        <f t="shared" si="16"/>
        <v>Unique</v>
      </c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</row>
    <row r="489" spans="1:50" ht="15">
      <c r="A489" s="39" t="str">
        <f t="shared" si="15"/>
        <v>98_1_270622_KloG_p_xa.pe</v>
      </c>
      <c r="B489" s="122" t="s">
        <v>1088</v>
      </c>
      <c r="C489" s="122" t="s">
        <v>514</v>
      </c>
      <c r="D489" s="57">
        <v>98</v>
      </c>
      <c r="E489" s="58">
        <v>1</v>
      </c>
      <c r="F489" s="207" t="s">
        <v>1148</v>
      </c>
      <c r="G489" s="134">
        <v>270622</v>
      </c>
      <c r="H489" s="57">
        <v>2022</v>
      </c>
      <c r="I489" s="42" t="e">
        <f t="array" aca="1" ref="I489" ca="1">_xludf.XLOOKUP(#REF!,'Feuille 16'!A:A,'Feuille 16'!B:B)</f>
        <v>#NAME?</v>
      </c>
      <c r="J489" s="60" t="s">
        <v>515</v>
      </c>
      <c r="K489" s="59" t="s">
        <v>1089</v>
      </c>
      <c r="L489" s="60" t="s">
        <v>91</v>
      </c>
      <c r="M489" s="2" t="s">
        <v>147</v>
      </c>
      <c r="N489" s="58">
        <v>3</v>
      </c>
      <c r="O489" s="59"/>
      <c r="P489" s="108" t="s">
        <v>658</v>
      </c>
      <c r="Q489" s="50" t="s">
        <v>659</v>
      </c>
      <c r="R489" s="50" t="s">
        <v>147</v>
      </c>
      <c r="S489" s="50">
        <v>1</v>
      </c>
      <c r="T489" s="50">
        <v>0</v>
      </c>
      <c r="U489" s="50">
        <v>1</v>
      </c>
      <c r="V489" s="50">
        <v>0</v>
      </c>
      <c r="W489" s="50" t="s">
        <v>660</v>
      </c>
      <c r="X489" s="50">
        <v>131023</v>
      </c>
      <c r="Y489" s="2" t="s">
        <v>78</v>
      </c>
      <c r="Z489" s="50" t="s">
        <v>1149</v>
      </c>
      <c r="AA489" s="50"/>
      <c r="AB489" s="48" t="str">
        <f t="shared" si="16"/>
        <v>Unique</v>
      </c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</row>
    <row r="490" spans="1:50" ht="15">
      <c r="A490" s="39" t="str">
        <f t="shared" si="15"/>
        <v>98_1_270622_KloG_p_eu.lu</v>
      </c>
      <c r="B490" s="122" t="s">
        <v>1088</v>
      </c>
      <c r="C490" s="122" t="s">
        <v>514</v>
      </c>
      <c r="D490" s="57">
        <v>98</v>
      </c>
      <c r="E490" s="58">
        <v>1</v>
      </c>
      <c r="F490" s="207" t="s">
        <v>1148</v>
      </c>
      <c r="G490" s="134">
        <v>270622</v>
      </c>
      <c r="H490" s="57">
        <v>2022</v>
      </c>
      <c r="I490" s="42" t="e">
        <f t="array" aca="1" ref="I490" ca="1">_xludf.XLOOKUP(#REF!,'Feuille 16'!A:A,'Feuille 16'!B:B)</f>
        <v>#NAME?</v>
      </c>
      <c r="J490" s="60" t="s">
        <v>515</v>
      </c>
      <c r="K490" s="59" t="s">
        <v>1089</v>
      </c>
      <c r="L490" s="60" t="s">
        <v>91</v>
      </c>
      <c r="M490" s="59" t="s">
        <v>147</v>
      </c>
      <c r="N490" s="58">
        <v>3</v>
      </c>
      <c r="O490" s="59"/>
      <c r="P490" s="108" t="s">
        <v>770</v>
      </c>
      <c r="Q490" s="50" t="s">
        <v>771</v>
      </c>
      <c r="R490" s="50" t="s">
        <v>147</v>
      </c>
      <c r="S490" s="50">
        <v>1</v>
      </c>
      <c r="T490" s="50">
        <v>1</v>
      </c>
      <c r="U490" s="50">
        <v>0</v>
      </c>
      <c r="V490" s="50">
        <v>0</v>
      </c>
      <c r="W490" s="2"/>
      <c r="X490" s="50">
        <v>131023</v>
      </c>
      <c r="Y490" s="2" t="s">
        <v>78</v>
      </c>
      <c r="Z490" s="50" t="s">
        <v>1150</v>
      </c>
      <c r="AA490" s="2"/>
      <c r="AB490" s="48" t="str">
        <f t="shared" si="16"/>
        <v>Unique</v>
      </c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</row>
    <row r="491" spans="1:50" ht="15">
      <c r="A491" s="39" t="str">
        <f t="shared" si="15"/>
        <v>98_1_270622_KloG_p_sy.ri</v>
      </c>
      <c r="B491" s="122" t="s">
        <v>1088</v>
      </c>
      <c r="C491" s="122" t="s">
        <v>514</v>
      </c>
      <c r="D491" s="57">
        <v>98</v>
      </c>
      <c r="E491" s="58">
        <v>1</v>
      </c>
      <c r="F491" s="207" t="s">
        <v>1148</v>
      </c>
      <c r="G491" s="134">
        <v>270622</v>
      </c>
      <c r="H491" s="57">
        <v>2022</v>
      </c>
      <c r="I491" s="42" t="e">
        <f t="array" aca="1" ref="I491" ca="1">_xludf.XLOOKUP(#REF!,'Feuille 16'!A:A,'Feuille 16'!B:B)</f>
        <v>#NAME?</v>
      </c>
      <c r="J491" s="60" t="s">
        <v>515</v>
      </c>
      <c r="K491" s="59" t="s">
        <v>1089</v>
      </c>
      <c r="L491" s="60" t="s">
        <v>91</v>
      </c>
      <c r="M491" s="59" t="s">
        <v>147</v>
      </c>
      <c r="N491" s="58">
        <v>3</v>
      </c>
      <c r="O491" s="59"/>
      <c r="P491" s="50" t="s">
        <v>888</v>
      </c>
      <c r="Q491" s="50" t="s">
        <v>889</v>
      </c>
      <c r="R491" s="50" t="s">
        <v>147</v>
      </c>
      <c r="S491" s="50">
        <v>1</v>
      </c>
      <c r="T491" s="50">
        <v>0</v>
      </c>
      <c r="U491" s="50">
        <v>1</v>
      </c>
      <c r="V491" s="50">
        <v>0</v>
      </c>
      <c r="W491" s="2"/>
      <c r="X491" s="50">
        <v>131023</v>
      </c>
      <c r="Y491" s="2" t="s">
        <v>78</v>
      </c>
      <c r="Z491" s="50" t="s">
        <v>1151</v>
      </c>
      <c r="AA491" s="2"/>
      <c r="AB491" s="48" t="str">
        <f t="shared" si="16"/>
        <v>Unique</v>
      </c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</row>
    <row r="492" spans="1:50" ht="12.75">
      <c r="A492" s="39" t="str">
        <f t="shared" si="15"/>
        <v>9_1_280421_Ram_p_ch.pa</v>
      </c>
      <c r="B492" s="57">
        <v>50.064729999999997</v>
      </c>
      <c r="C492" s="57">
        <v>5.9109619999999996</v>
      </c>
      <c r="D492" s="57">
        <v>9</v>
      </c>
      <c r="E492" s="58">
        <v>1</v>
      </c>
      <c r="F492" s="57">
        <v>1304221</v>
      </c>
      <c r="G492" s="58">
        <v>280421</v>
      </c>
      <c r="H492" s="57">
        <v>2021</v>
      </c>
      <c r="I492" s="42" t="e">
        <f t="array" aca="1" ref="I492" ca="1">_xludf.XLOOKUP(#REF!,'Feuille 16'!A:A,'Feuille 16'!B:B)</f>
        <v>#NAME?</v>
      </c>
      <c r="J492" s="60" t="s">
        <v>759</v>
      </c>
      <c r="K492" s="59" t="s">
        <v>760</v>
      </c>
      <c r="L492" s="60" t="s">
        <v>91</v>
      </c>
      <c r="M492" s="59" t="s">
        <v>168</v>
      </c>
      <c r="N492" s="58">
        <v>1</v>
      </c>
      <c r="O492" s="59"/>
      <c r="P492" s="108" t="s">
        <v>1152</v>
      </c>
      <c r="Q492" s="50" t="s">
        <v>1153</v>
      </c>
      <c r="R492" s="50" t="s">
        <v>147</v>
      </c>
      <c r="S492" s="50">
        <v>1</v>
      </c>
      <c r="T492" s="50">
        <v>0</v>
      </c>
      <c r="U492" s="50">
        <v>1</v>
      </c>
      <c r="V492" s="50">
        <v>0</v>
      </c>
      <c r="W492" s="2"/>
      <c r="X492" s="50">
        <v>131023</v>
      </c>
      <c r="Y492" s="2" t="s">
        <v>78</v>
      </c>
      <c r="Z492" s="50" t="s">
        <v>1154</v>
      </c>
      <c r="AA492" s="2"/>
      <c r="AB492" s="48" t="str">
        <f t="shared" si="16"/>
        <v>Unique</v>
      </c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</row>
    <row r="493" spans="1:50" ht="15">
      <c r="A493" s="39" t="str">
        <f t="shared" si="15"/>
        <v>48_1_070722_Wan_p_er.te</v>
      </c>
      <c r="B493" s="66">
        <v>49.871499999999997</v>
      </c>
      <c r="C493" s="66">
        <v>6.2754459999999996</v>
      </c>
      <c r="D493" s="57">
        <v>48</v>
      </c>
      <c r="E493" s="58">
        <v>1</v>
      </c>
      <c r="F493" s="119"/>
      <c r="G493" s="88" t="s">
        <v>479</v>
      </c>
      <c r="H493" s="57">
        <v>2022</v>
      </c>
      <c r="I493" s="42" t="e">
        <f t="array" aca="1" ref="I493" ca="1">_xludf.XLOOKUP(#REF!,'Feuille 16'!A:A,'Feuille 16'!B:B)</f>
        <v>#NAME?</v>
      </c>
      <c r="J493" s="60" t="s">
        <v>233</v>
      </c>
      <c r="K493" s="59" t="s">
        <v>234</v>
      </c>
      <c r="L493" s="60" t="s">
        <v>91</v>
      </c>
      <c r="M493" s="59" t="s">
        <v>226</v>
      </c>
      <c r="N493" s="58">
        <v>8</v>
      </c>
      <c r="O493" s="59"/>
      <c r="P493" s="50" t="s">
        <v>521</v>
      </c>
      <c r="Q493" s="50" t="s">
        <v>522</v>
      </c>
      <c r="R493" s="50" t="s">
        <v>100</v>
      </c>
      <c r="S493" s="50">
        <v>1</v>
      </c>
      <c r="T493" s="50">
        <v>0</v>
      </c>
      <c r="U493" s="50">
        <v>1</v>
      </c>
      <c r="V493" s="16">
        <v>0</v>
      </c>
      <c r="X493" s="16">
        <v>230124</v>
      </c>
      <c r="Y493" s="50" t="s">
        <v>78</v>
      </c>
      <c r="Z493" s="50" t="s">
        <v>1155</v>
      </c>
      <c r="AA493" s="50"/>
      <c r="AB493" s="48" t="str">
        <f t="shared" si="16"/>
        <v>Unique</v>
      </c>
    </row>
    <row r="494" spans="1:50" ht="12.75">
      <c r="A494" s="39" t="str">
        <f t="shared" si="15"/>
        <v>93_1_250821_Lon_p_sy.pi</v>
      </c>
      <c r="B494" s="57">
        <v>49.670630000000003</v>
      </c>
      <c r="C494" s="57">
        <v>6.4257479999999996</v>
      </c>
      <c r="D494" s="57">
        <v>93</v>
      </c>
      <c r="E494" s="58">
        <v>1</v>
      </c>
      <c r="F494" s="57">
        <v>170821</v>
      </c>
      <c r="G494" s="58">
        <v>250821</v>
      </c>
      <c r="H494" s="57">
        <v>2021</v>
      </c>
      <c r="I494" s="42" t="e">
        <f t="array" aca="1" ref="I494" ca="1">_xludf.XLOOKUP(#REF!,'Feuille 16'!A:A,'Feuille 16'!B:B)</f>
        <v>#NAME?</v>
      </c>
      <c r="J494" s="60" t="s">
        <v>1156</v>
      </c>
      <c r="K494" s="59" t="s">
        <v>1157</v>
      </c>
      <c r="L494" s="60" t="s">
        <v>91</v>
      </c>
      <c r="M494" s="59" t="s">
        <v>484</v>
      </c>
      <c r="N494" s="58">
        <v>3</v>
      </c>
      <c r="O494" s="59"/>
      <c r="P494" s="50" t="s">
        <v>176</v>
      </c>
      <c r="Q494" s="50" t="s">
        <v>177</v>
      </c>
      <c r="R494" s="50" t="s">
        <v>477</v>
      </c>
      <c r="S494" s="50">
        <v>2</v>
      </c>
      <c r="T494" s="50">
        <v>1</v>
      </c>
      <c r="U494" s="50">
        <v>1</v>
      </c>
      <c r="V494" s="50">
        <v>0</v>
      </c>
      <c r="W494" s="2"/>
      <c r="X494" s="50">
        <v>110124</v>
      </c>
      <c r="Y494" s="50" t="s">
        <v>78</v>
      </c>
      <c r="Z494" s="50" t="s">
        <v>1158</v>
      </c>
      <c r="AA494" s="50"/>
      <c r="AB494" s="48" t="str">
        <f t="shared" si="16"/>
        <v>Unique</v>
      </c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</row>
    <row r="495" spans="1:50" ht="12.75">
      <c r="A495" s="39" t="str">
        <f t="shared" si="15"/>
        <v>106_1_240821_Lan_p_sy.pi</v>
      </c>
      <c r="B495" s="57">
        <v>49.592709999999997</v>
      </c>
      <c r="C495" s="57">
        <v>6.0046369999999998</v>
      </c>
      <c r="D495" s="57">
        <v>106</v>
      </c>
      <c r="E495" s="58">
        <v>1</v>
      </c>
      <c r="F495" s="57">
        <v>170821</v>
      </c>
      <c r="G495" s="58">
        <v>240821</v>
      </c>
      <c r="H495" s="57">
        <v>2021</v>
      </c>
      <c r="I495" s="42" t="e">
        <f t="array" aca="1" ref="I495" ca="1">_xludf.XLOOKUP(#REF!,'Feuille 16'!A:A,'Feuille 16'!B:B)</f>
        <v>#NAME?</v>
      </c>
      <c r="J495" s="60" t="s">
        <v>492</v>
      </c>
      <c r="K495" s="59" t="s">
        <v>433</v>
      </c>
      <c r="L495" s="60" t="s">
        <v>91</v>
      </c>
      <c r="M495" s="59"/>
      <c r="N495" s="58">
        <v>5</v>
      </c>
      <c r="O495" s="59"/>
      <c r="P495" s="50" t="s">
        <v>176</v>
      </c>
      <c r="Q495" s="50" t="s">
        <v>177</v>
      </c>
      <c r="R495" s="50" t="s">
        <v>477</v>
      </c>
      <c r="S495" s="50">
        <v>1</v>
      </c>
      <c r="T495" s="50">
        <v>0</v>
      </c>
      <c r="U495" s="50">
        <v>1</v>
      </c>
      <c r="V495" s="50">
        <v>0</v>
      </c>
      <c r="W495" s="2"/>
      <c r="X495" s="50">
        <v>110124</v>
      </c>
      <c r="Y495" s="50" t="s">
        <v>78</v>
      </c>
      <c r="Z495" s="50" t="s">
        <v>1159</v>
      </c>
      <c r="AA495" s="50"/>
      <c r="AB495" s="48" t="str">
        <f t="shared" si="16"/>
        <v>Unique</v>
      </c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</row>
    <row r="496" spans="1:50" ht="12.75">
      <c r="A496" s="39" t="str">
        <f t="shared" si="15"/>
        <v>100_1_250821_Gre_p_he.tr</v>
      </c>
      <c r="B496" s="57">
        <v>49.654870000000003</v>
      </c>
      <c r="C496" s="57">
        <v>6.2852870000000003</v>
      </c>
      <c r="D496" s="57">
        <v>100</v>
      </c>
      <c r="E496" s="58">
        <v>1</v>
      </c>
      <c r="F496" s="57">
        <v>170821</v>
      </c>
      <c r="G496" s="58">
        <v>250821</v>
      </c>
      <c r="H496" s="57">
        <v>2021</v>
      </c>
      <c r="I496" s="42" t="e">
        <f t="array" aca="1" ref="I496" ca="1">_xludf.XLOOKUP(#REF!,'Feuille 16'!A:A,'Feuille 16'!B:B)</f>
        <v>#NAME?</v>
      </c>
      <c r="J496" s="60" t="s">
        <v>388</v>
      </c>
      <c r="K496" s="59" t="s">
        <v>389</v>
      </c>
      <c r="L496" s="60" t="s">
        <v>91</v>
      </c>
      <c r="M496" s="59"/>
      <c r="N496" s="58">
        <v>8</v>
      </c>
      <c r="O496" s="136" t="s">
        <v>85</v>
      </c>
      <c r="P496" s="108" t="s">
        <v>498</v>
      </c>
      <c r="Q496" s="50" t="s">
        <v>499</v>
      </c>
      <c r="R496" s="50" t="s">
        <v>477</v>
      </c>
      <c r="S496" s="50">
        <v>2</v>
      </c>
      <c r="T496" s="50">
        <v>1</v>
      </c>
      <c r="U496" s="50">
        <v>1</v>
      </c>
      <c r="V496" s="50">
        <v>0</v>
      </c>
      <c r="W496" s="2"/>
      <c r="X496" s="50">
        <v>110124</v>
      </c>
      <c r="Y496" s="50" t="s">
        <v>78</v>
      </c>
      <c r="Z496" s="50" t="s">
        <v>1160</v>
      </c>
      <c r="AA496" s="50"/>
      <c r="AB496" s="48" t="str">
        <f t="shared" si="16"/>
        <v>Unique</v>
      </c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</row>
    <row r="497" spans="1:50" ht="12.75">
      <c r="A497" s="39" t="str">
        <f t="shared" si="15"/>
        <v>100_1_250821_Gre_p_er.si</v>
      </c>
      <c r="B497" s="57">
        <v>49.654870000000003</v>
      </c>
      <c r="C497" s="57">
        <v>6.2852870000000003</v>
      </c>
      <c r="D497" s="57">
        <v>100</v>
      </c>
      <c r="E497" s="58">
        <v>1</v>
      </c>
      <c r="F497" s="57">
        <v>170821</v>
      </c>
      <c r="G497" s="58">
        <v>250821</v>
      </c>
      <c r="H497" s="57">
        <v>2021</v>
      </c>
      <c r="I497" s="42" t="e">
        <f t="array" aca="1" ref="I497" ca="1">_xludf.XLOOKUP(#REF!,'Feuille 16'!A:A,'Feuille 16'!B:B)</f>
        <v>#NAME?</v>
      </c>
      <c r="J497" s="60" t="s">
        <v>388</v>
      </c>
      <c r="K497" s="59" t="s">
        <v>389</v>
      </c>
      <c r="L497" s="60" t="s">
        <v>91</v>
      </c>
      <c r="M497" s="59"/>
      <c r="N497" s="58">
        <v>8</v>
      </c>
      <c r="O497" s="136" t="s">
        <v>85</v>
      </c>
      <c r="P497" s="108" t="s">
        <v>576</v>
      </c>
      <c r="Q497" s="50" t="s">
        <v>577</v>
      </c>
      <c r="R497" s="50" t="s">
        <v>100</v>
      </c>
      <c r="S497" s="50">
        <v>1</v>
      </c>
      <c r="T497" s="50">
        <v>1</v>
      </c>
      <c r="U497" s="50">
        <v>0</v>
      </c>
      <c r="V497" s="50">
        <v>0</v>
      </c>
      <c r="W497" s="2"/>
      <c r="X497" s="79" t="s">
        <v>1161</v>
      </c>
      <c r="Y497" s="50" t="s">
        <v>78</v>
      </c>
      <c r="Z497" s="50" t="s">
        <v>1162</v>
      </c>
      <c r="AA497" s="50"/>
      <c r="AB497" s="48" t="str">
        <f t="shared" si="16"/>
        <v>Unique</v>
      </c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</row>
    <row r="498" spans="1:50" ht="12.75">
      <c r="A498" s="39" t="str">
        <f t="shared" si="15"/>
        <v>100_1_250821_Gre_p_sp.</v>
      </c>
      <c r="B498" s="57">
        <v>49.654870000000003</v>
      </c>
      <c r="C498" s="57">
        <v>6.2852870000000003</v>
      </c>
      <c r="D498" s="57">
        <v>100</v>
      </c>
      <c r="E498" s="58">
        <v>1</v>
      </c>
      <c r="F498" s="57">
        <v>170821</v>
      </c>
      <c r="G498" s="58">
        <v>250821</v>
      </c>
      <c r="H498" s="57">
        <v>2021</v>
      </c>
      <c r="I498" s="42" t="e">
        <f t="array" aca="1" ref="I498" ca="1">_xludf.XLOOKUP(#REF!,'Feuille 16'!A:A,'Feuille 16'!B:B)</f>
        <v>#NAME?</v>
      </c>
      <c r="J498" s="60" t="s">
        <v>388</v>
      </c>
      <c r="K498" s="59" t="s">
        <v>389</v>
      </c>
      <c r="L498" s="60" t="s">
        <v>91</v>
      </c>
      <c r="M498" s="59"/>
      <c r="N498" s="58">
        <v>8</v>
      </c>
      <c r="O498" s="136" t="s">
        <v>85</v>
      </c>
      <c r="P498" s="208" t="s">
        <v>1163</v>
      </c>
      <c r="Q498" s="50" t="s">
        <v>1164</v>
      </c>
      <c r="R498" s="50" t="s">
        <v>100</v>
      </c>
      <c r="S498" s="50">
        <v>2</v>
      </c>
      <c r="T498" s="50">
        <v>0</v>
      </c>
      <c r="U498" s="50">
        <v>2</v>
      </c>
      <c r="V498" s="50">
        <v>0</v>
      </c>
      <c r="W498" s="2"/>
      <c r="X498" s="79" t="s">
        <v>1165</v>
      </c>
      <c r="Y498" s="50" t="s">
        <v>78</v>
      </c>
      <c r="Z498" s="50" t="s">
        <v>1166</v>
      </c>
      <c r="AA498" s="50"/>
      <c r="AB498" s="48" t="str">
        <f t="shared" si="16"/>
        <v>Unique</v>
      </c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</row>
    <row r="499" spans="1:50" ht="12.75">
      <c r="A499" s="39" t="str">
        <f t="shared" si="15"/>
        <v>100_1_250821_Gre_p_me.me</v>
      </c>
      <c r="B499" s="57">
        <v>49.654870000000003</v>
      </c>
      <c r="C499" s="57">
        <v>6.2852870000000003</v>
      </c>
      <c r="D499" s="57">
        <v>100</v>
      </c>
      <c r="E499" s="58">
        <v>1</v>
      </c>
      <c r="F499" s="57">
        <v>170821</v>
      </c>
      <c r="G499" s="58">
        <v>250821</v>
      </c>
      <c r="H499" s="57">
        <v>2021</v>
      </c>
      <c r="I499" s="42" t="e">
        <f t="array" aca="1" ref="I499" ca="1">_xludf.XLOOKUP(#REF!,'Feuille 16'!A:A,'Feuille 16'!B:B)</f>
        <v>#NAME?</v>
      </c>
      <c r="J499" s="60" t="s">
        <v>388</v>
      </c>
      <c r="K499" s="59" t="s">
        <v>389</v>
      </c>
      <c r="L499" s="60" t="s">
        <v>91</v>
      </c>
      <c r="M499" s="59"/>
      <c r="N499" s="58">
        <v>8</v>
      </c>
      <c r="O499" s="136" t="s">
        <v>85</v>
      </c>
      <c r="P499" s="108" t="s">
        <v>569</v>
      </c>
      <c r="Q499" s="50" t="s">
        <v>570</v>
      </c>
      <c r="R499" s="50" t="s">
        <v>100</v>
      </c>
      <c r="S499" s="50">
        <v>2</v>
      </c>
      <c r="T499" s="50">
        <v>2</v>
      </c>
      <c r="U499" s="50">
        <v>0</v>
      </c>
      <c r="V499" s="50">
        <v>0</v>
      </c>
      <c r="W499" s="2"/>
      <c r="X499" s="79" t="s">
        <v>1165</v>
      </c>
      <c r="Y499" s="50" t="s">
        <v>78</v>
      </c>
      <c r="Z499" s="50" t="s">
        <v>1167</v>
      </c>
      <c r="AA499" s="50"/>
      <c r="AB499" s="48" t="str">
        <f t="shared" si="16"/>
        <v>Unique</v>
      </c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</row>
    <row r="500" spans="1:50" ht="12.75">
      <c r="A500" s="39" t="str">
        <f t="shared" si="15"/>
        <v>1_1_220421_Hel_a_er.pe</v>
      </c>
      <c r="B500" s="58">
        <v>50.166559999999997</v>
      </c>
      <c r="C500" s="117">
        <v>5.980226</v>
      </c>
      <c r="D500" s="209">
        <v>1</v>
      </c>
      <c r="E500" s="58">
        <v>1</v>
      </c>
      <c r="F500" s="61" t="s">
        <v>330</v>
      </c>
      <c r="G500" s="76">
        <v>220421</v>
      </c>
      <c r="H500" s="76">
        <v>2021</v>
      </c>
      <c r="I500" s="42" t="e">
        <f t="array" aca="1" ref="I500" ca="1">_xludf.XLOOKUP(J500,'Feuille 16'!A:A,'Feuille 16'!B:B)</f>
        <v>#NAME?</v>
      </c>
      <c r="J500" s="61" t="s">
        <v>1168</v>
      </c>
      <c r="K500" s="11" t="s">
        <v>262</v>
      </c>
      <c r="L500" s="60" t="s">
        <v>185</v>
      </c>
      <c r="M500" s="61" t="s">
        <v>100</v>
      </c>
      <c r="N500" s="136">
        <v>1</v>
      </c>
      <c r="O500" s="2"/>
      <c r="P500" s="108" t="s">
        <v>579</v>
      </c>
      <c r="Q500" s="50" t="s">
        <v>580</v>
      </c>
      <c r="R500" s="50" t="s">
        <v>100</v>
      </c>
      <c r="S500" s="50">
        <v>1</v>
      </c>
      <c r="T500" s="50">
        <v>0</v>
      </c>
      <c r="U500" s="50">
        <v>1</v>
      </c>
      <c r="V500" s="50">
        <v>0</v>
      </c>
      <c r="W500" s="2"/>
      <c r="X500" s="79" t="s">
        <v>1165</v>
      </c>
      <c r="Y500" s="50" t="s">
        <v>78</v>
      </c>
      <c r="Z500" s="50" t="s">
        <v>1169</v>
      </c>
      <c r="AA500" s="50"/>
      <c r="AB500" s="48" t="str">
        <f t="shared" si="16"/>
        <v>Unique</v>
      </c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50" ht="15">
      <c r="A501" s="39" t="str">
        <f t="shared" si="15"/>
        <v>99_1_010421_GCGD_a_ar.ar</v>
      </c>
      <c r="B501" s="58">
        <v>49.638566160000003</v>
      </c>
      <c r="C501" s="117">
        <v>6.2126921639999999</v>
      </c>
      <c r="D501" s="209">
        <v>99</v>
      </c>
      <c r="E501" s="58">
        <v>1</v>
      </c>
      <c r="F501" s="59" t="s">
        <v>330</v>
      </c>
      <c r="G501" s="95" t="s">
        <v>1170</v>
      </c>
      <c r="H501" s="57">
        <v>2021</v>
      </c>
      <c r="I501" s="61"/>
      <c r="J501" s="61" t="s">
        <v>1171</v>
      </c>
      <c r="K501" s="210" t="s">
        <v>197</v>
      </c>
      <c r="L501" s="136" t="s">
        <v>185</v>
      </c>
      <c r="M501" s="90" t="s">
        <v>100</v>
      </c>
      <c r="N501" s="16">
        <v>3</v>
      </c>
      <c r="P501" s="73" t="s">
        <v>1172</v>
      </c>
      <c r="Q501" s="16" t="s">
        <v>590</v>
      </c>
      <c r="R501" s="16" t="s">
        <v>100</v>
      </c>
      <c r="S501" s="16">
        <v>3</v>
      </c>
      <c r="T501" s="16">
        <v>2</v>
      </c>
      <c r="U501" s="16">
        <v>1</v>
      </c>
      <c r="V501" s="16">
        <v>0</v>
      </c>
      <c r="X501" s="16">
        <v>120526</v>
      </c>
      <c r="Y501" s="16" t="s">
        <v>78</v>
      </c>
      <c r="Z501" s="16" t="s">
        <v>1173</v>
      </c>
      <c r="AB501" s="48" t="str">
        <f t="shared" si="16"/>
        <v>Unique</v>
      </c>
    </row>
    <row r="502" spans="1:50" ht="12.75">
      <c r="A502" s="39" t="str">
        <f t="shared" si="15"/>
        <v>106_1_240821_Lan_p_er.ne</v>
      </c>
      <c r="B502" s="57">
        <v>49.592709999999997</v>
      </c>
      <c r="C502" s="57">
        <v>6.0046369999999998</v>
      </c>
      <c r="D502" s="57">
        <v>106</v>
      </c>
      <c r="E502" s="58">
        <v>1</v>
      </c>
      <c r="F502" s="57">
        <v>170821</v>
      </c>
      <c r="G502" s="58">
        <v>240821</v>
      </c>
      <c r="H502" s="57">
        <v>2021</v>
      </c>
      <c r="I502" s="42" t="e">
        <f t="array" aca="1" ref="I502" ca="1">_xludf.XLOOKUP(#REF!,'Feuille 16'!A:A,'Feuille 16'!B:B)</f>
        <v>#NAME?</v>
      </c>
      <c r="J502" s="60" t="s">
        <v>492</v>
      </c>
      <c r="K502" s="59" t="s">
        <v>433</v>
      </c>
      <c r="L502" s="60" t="s">
        <v>91</v>
      </c>
      <c r="M502" s="59"/>
      <c r="N502" s="58">
        <v>5</v>
      </c>
      <c r="O502" s="59"/>
      <c r="P502" s="73" t="s">
        <v>1174</v>
      </c>
      <c r="Q502" s="16" t="s">
        <v>1175</v>
      </c>
      <c r="R502" s="16" t="s">
        <v>1176</v>
      </c>
      <c r="S502" s="16">
        <v>1</v>
      </c>
      <c r="T502" s="16">
        <v>1</v>
      </c>
      <c r="U502" s="16">
        <v>0</v>
      </c>
      <c r="V502" s="16">
        <v>0</v>
      </c>
      <c r="X502" s="16">
        <v>180526</v>
      </c>
      <c r="Y502" s="16" t="s">
        <v>78</v>
      </c>
      <c r="Z502" s="16" t="s">
        <v>1177</v>
      </c>
      <c r="AB502" s="48" t="str">
        <f t="shared" si="16"/>
        <v>Unique</v>
      </c>
    </row>
    <row r="503" spans="1:50" ht="12.75">
      <c r="A503" s="211" t="str">
        <f t="shared" si="15"/>
        <v>106_1_240821_Lan_p_me.</v>
      </c>
      <c r="B503" s="57">
        <v>49.592709999999997</v>
      </c>
      <c r="C503" s="57">
        <v>6.0046369999999998</v>
      </c>
      <c r="D503" s="57">
        <v>106</v>
      </c>
      <c r="E503" s="58">
        <v>1</v>
      </c>
      <c r="F503" s="57">
        <v>170821</v>
      </c>
      <c r="G503" s="58">
        <v>240821</v>
      </c>
      <c r="H503" s="57">
        <v>2021</v>
      </c>
      <c r="I503" s="60" t="e">
        <f t="array" aca="1" ref="I503" ca="1">_xludf.XLOOKUP(#REF!,'Feuille 16'!A:A,'Feuille 16'!B:B)</f>
        <v>#NAME?</v>
      </c>
      <c r="J503" s="60" t="s">
        <v>492</v>
      </c>
      <c r="K503" s="59" t="s">
        <v>433</v>
      </c>
      <c r="L503" s="60" t="s">
        <v>91</v>
      </c>
      <c r="M503" s="59"/>
      <c r="N503" s="58">
        <v>5</v>
      </c>
      <c r="O503" s="59"/>
      <c r="P503" s="178" t="s">
        <v>1178</v>
      </c>
      <c r="Q503" s="16" t="s">
        <v>1179</v>
      </c>
      <c r="R503" s="16" t="s">
        <v>1176</v>
      </c>
      <c r="S503" s="114">
        <f t="shared" ref="S503:S517" si="17">SUM(T503+U503)</f>
        <v>3</v>
      </c>
      <c r="T503" s="16">
        <v>1</v>
      </c>
      <c r="U503" s="16">
        <v>2</v>
      </c>
      <c r="V503" s="16">
        <v>0</v>
      </c>
      <c r="X503" s="16">
        <v>180526</v>
      </c>
      <c r="Y503" s="16" t="s">
        <v>78</v>
      </c>
      <c r="AB503" s="48" t="str">
        <f t="shared" si="16"/>
        <v>Unique</v>
      </c>
    </row>
    <row r="504" spans="1:50" ht="12.75">
      <c r="A504" s="212" t="str">
        <f t="shared" si="15"/>
        <v>106_1_240821_Lan_p_eu.li</v>
      </c>
      <c r="B504" s="57">
        <v>49.592709999999997</v>
      </c>
      <c r="C504" s="57">
        <v>6.0046369999999998</v>
      </c>
      <c r="D504" s="57">
        <v>106</v>
      </c>
      <c r="E504" s="58">
        <v>1</v>
      </c>
      <c r="F504" s="57">
        <v>170821</v>
      </c>
      <c r="G504" s="58">
        <v>240821</v>
      </c>
      <c r="H504" s="57">
        <v>2021</v>
      </c>
      <c r="I504" s="60" t="e">
        <f t="array" aca="1" ref="I504" ca="1">_xludf.XLOOKUP(#REF!,'Feuille 16'!A:A,'Feuille 16'!B:B)</f>
        <v>#NAME?</v>
      </c>
      <c r="J504" s="60" t="s">
        <v>492</v>
      </c>
      <c r="K504" s="59" t="s">
        <v>433</v>
      </c>
      <c r="L504" s="60" t="s">
        <v>91</v>
      </c>
      <c r="M504" s="59"/>
      <c r="N504" s="58">
        <v>5</v>
      </c>
      <c r="O504" s="59"/>
      <c r="P504" s="73" t="s">
        <v>1180</v>
      </c>
      <c r="Q504" s="16" t="s">
        <v>1181</v>
      </c>
      <c r="R504" s="16" t="s">
        <v>1176</v>
      </c>
      <c r="S504" s="114">
        <f t="shared" si="17"/>
        <v>2</v>
      </c>
      <c r="T504" s="16">
        <v>1</v>
      </c>
      <c r="U504" s="16">
        <v>1</v>
      </c>
      <c r="V504" s="16">
        <v>0</v>
      </c>
      <c r="X504" s="16">
        <v>180526</v>
      </c>
      <c r="Y504" s="16" t="s">
        <v>78</v>
      </c>
      <c r="Z504" s="16" t="s">
        <v>1182</v>
      </c>
      <c r="AB504" s="48" t="str">
        <f t="shared" si="16"/>
        <v>Unique</v>
      </c>
    </row>
    <row r="505" spans="1:50" ht="12.75">
      <c r="A505" s="212" t="str">
        <f t="shared" si="15"/>
        <v>106_1_240821_Lan_p_fe.cu</v>
      </c>
      <c r="B505" s="57">
        <v>49.592709999999997</v>
      </c>
      <c r="C505" s="57">
        <v>6.0046369999999998</v>
      </c>
      <c r="D505" s="57">
        <v>106</v>
      </c>
      <c r="E505" s="58">
        <v>1</v>
      </c>
      <c r="F505" s="57">
        <v>170821</v>
      </c>
      <c r="G505" s="58">
        <v>240821</v>
      </c>
      <c r="H505" s="57">
        <v>2021</v>
      </c>
      <c r="I505" s="60" t="e">
        <f t="array" aca="1" ref="I505" ca="1">_xludf.XLOOKUP(#REF!,'Feuille 16'!A:A,'Feuille 16'!B:B)</f>
        <v>#NAME?</v>
      </c>
      <c r="J505" s="60" t="s">
        <v>492</v>
      </c>
      <c r="K505" s="59" t="s">
        <v>433</v>
      </c>
      <c r="L505" s="60" t="s">
        <v>91</v>
      </c>
      <c r="M505" s="59"/>
      <c r="N505" s="58">
        <v>5</v>
      </c>
      <c r="O505" s="59"/>
      <c r="P505" s="73" t="s">
        <v>536</v>
      </c>
      <c r="Q505" s="16" t="s">
        <v>537</v>
      </c>
      <c r="R505" s="16" t="s">
        <v>1176</v>
      </c>
      <c r="S505" s="114">
        <f t="shared" si="17"/>
        <v>1</v>
      </c>
      <c r="T505" s="16">
        <v>1</v>
      </c>
      <c r="U505" s="16">
        <v>0</v>
      </c>
      <c r="V505" s="16">
        <v>0</v>
      </c>
      <c r="X505" s="16">
        <v>180526</v>
      </c>
      <c r="Y505" s="16" t="s">
        <v>78</v>
      </c>
      <c r="Z505" s="16" t="s">
        <v>1183</v>
      </c>
      <c r="AB505" s="48" t="str">
        <f t="shared" si="16"/>
        <v>Unique</v>
      </c>
    </row>
    <row r="506" spans="1:50" ht="12.75">
      <c r="A506" s="211" t="e">
        <f>D506&amp;"_"&amp;E506&amp;"_"&amp;G506&amp;"_"&amp;#REF!</f>
        <v>#REF!</v>
      </c>
      <c r="B506" s="58">
        <v>49.48856</v>
      </c>
      <c r="C506" s="117">
        <v>6.0647900000000003</v>
      </c>
      <c r="D506" s="209">
        <v>124</v>
      </c>
      <c r="E506" s="58">
        <v>1</v>
      </c>
      <c r="F506" s="59" t="s">
        <v>330</v>
      </c>
      <c r="G506" s="57">
        <v>240321</v>
      </c>
      <c r="H506" s="57">
        <v>2021</v>
      </c>
      <c r="I506" s="59" t="s">
        <v>1184</v>
      </c>
      <c r="J506" s="59" t="s">
        <v>452</v>
      </c>
      <c r="K506" s="60" t="s">
        <v>185</v>
      </c>
      <c r="L506" s="59" t="s">
        <v>100</v>
      </c>
      <c r="M506" s="57">
        <v>2</v>
      </c>
      <c r="N506" s="59"/>
      <c r="P506" s="73" t="s">
        <v>579</v>
      </c>
      <c r="Q506" s="16" t="s">
        <v>580</v>
      </c>
      <c r="R506" s="16" t="s">
        <v>1176</v>
      </c>
      <c r="S506" s="114">
        <f t="shared" si="17"/>
        <v>1</v>
      </c>
      <c r="T506" s="16">
        <v>1</v>
      </c>
      <c r="U506" s="16">
        <v>0</v>
      </c>
      <c r="V506" s="16">
        <v>0</v>
      </c>
      <c r="X506" s="16">
        <v>180526</v>
      </c>
      <c r="Y506" s="16" t="s">
        <v>78</v>
      </c>
      <c r="Z506" s="16" t="s">
        <v>1185</v>
      </c>
      <c r="AB506" s="48" t="str">
        <f t="shared" si="16"/>
        <v>Unique</v>
      </c>
    </row>
    <row r="507" spans="1:50" ht="12.75">
      <c r="A507" s="211" t="e">
        <f>D507&amp;"_"&amp;E507&amp;"_"&amp;G507&amp;"_"&amp;#REF!</f>
        <v>#REF!</v>
      </c>
      <c r="B507" s="58">
        <v>49.48856</v>
      </c>
      <c r="C507" s="117">
        <v>6.0647900000000003</v>
      </c>
      <c r="D507" s="209">
        <v>124</v>
      </c>
      <c r="E507" s="58">
        <v>1</v>
      </c>
      <c r="F507" s="59" t="s">
        <v>330</v>
      </c>
      <c r="G507" s="57">
        <v>240321</v>
      </c>
      <c r="H507" s="57">
        <v>2021</v>
      </c>
      <c r="I507" s="59" t="s">
        <v>1184</v>
      </c>
      <c r="J507" s="59" t="s">
        <v>452</v>
      </c>
      <c r="K507" s="60" t="s">
        <v>185</v>
      </c>
      <c r="L507" s="59" t="s">
        <v>100</v>
      </c>
      <c r="M507" s="57">
        <v>2</v>
      </c>
      <c r="N507" s="59"/>
      <c r="P507" s="73" t="s">
        <v>1186</v>
      </c>
      <c r="Q507" s="16" t="s">
        <v>1187</v>
      </c>
      <c r="R507" s="16" t="s">
        <v>1176</v>
      </c>
      <c r="S507" s="114">
        <f t="shared" si="17"/>
        <v>1</v>
      </c>
      <c r="T507" s="16">
        <v>1</v>
      </c>
      <c r="U507" s="16">
        <v>0</v>
      </c>
      <c r="V507" s="16">
        <v>0</v>
      </c>
      <c r="X507" s="16">
        <v>180526</v>
      </c>
      <c r="Y507" s="16" t="s">
        <v>78</v>
      </c>
      <c r="Z507" s="16" t="s">
        <v>1188</v>
      </c>
      <c r="AB507" s="48" t="str">
        <f t="shared" si="16"/>
        <v>Unique</v>
      </c>
    </row>
    <row r="508" spans="1:50" ht="12.75">
      <c r="A508" s="39" t="str">
        <f>D508&amp;"_"&amp;E508&amp;"_"&amp;G508&amp;"_"&amp;J508&amp;"_"&amp;P508</f>
        <v>93_1_250821_Lon_p_sp.</v>
      </c>
      <c r="B508" s="57">
        <v>49.670630000000003</v>
      </c>
      <c r="C508" s="57">
        <v>6.4257479999999996</v>
      </c>
      <c r="D508" s="57">
        <v>93</v>
      </c>
      <c r="E508" s="58">
        <v>1</v>
      </c>
      <c r="F508" s="57">
        <v>170821</v>
      </c>
      <c r="G508" s="58">
        <v>250821</v>
      </c>
      <c r="H508" s="57">
        <v>2021</v>
      </c>
      <c r="I508" s="42" t="e">
        <f t="array" aca="1" ref="I508" ca="1">_xludf.XLOOKUP(#REF!,'Feuille 16'!A:A,'Feuille 16'!B:B)</f>
        <v>#NAME?</v>
      </c>
      <c r="J508" s="60" t="s">
        <v>1156</v>
      </c>
      <c r="K508" s="59" t="s">
        <v>1157</v>
      </c>
      <c r="L508" s="60" t="s">
        <v>91</v>
      </c>
      <c r="M508" s="59" t="s">
        <v>484</v>
      </c>
      <c r="N508" s="58">
        <v>3</v>
      </c>
      <c r="O508" s="59"/>
      <c r="P508" s="178" t="s">
        <v>1163</v>
      </c>
      <c r="Q508" s="16" t="s">
        <v>1189</v>
      </c>
      <c r="R508" s="16" t="s">
        <v>1176</v>
      </c>
      <c r="S508" s="114">
        <f t="shared" si="17"/>
        <v>1</v>
      </c>
      <c r="T508" s="16">
        <v>0</v>
      </c>
      <c r="U508" s="16">
        <v>1</v>
      </c>
      <c r="V508" s="16">
        <v>0</v>
      </c>
      <c r="X508" s="16">
        <v>180526</v>
      </c>
      <c r="Y508" s="16" t="s">
        <v>78</v>
      </c>
      <c r="Z508" s="16" t="s">
        <v>1190</v>
      </c>
      <c r="AB508" s="48" t="str">
        <f t="shared" si="16"/>
        <v>Unique</v>
      </c>
    </row>
    <row r="509" spans="1:50" ht="12.75">
      <c r="A509" s="211" t="e">
        <f>D509&amp;"_"&amp;E509&amp;"_"&amp;G509&amp;"_"&amp;#REF!</f>
        <v>#REF!</v>
      </c>
      <c r="B509" s="58">
        <v>49.542140000000003</v>
      </c>
      <c r="C509" s="117">
        <v>5.969157</v>
      </c>
      <c r="D509" s="209">
        <v>114</v>
      </c>
      <c r="E509" s="58">
        <v>1</v>
      </c>
      <c r="F509" s="59" t="s">
        <v>330</v>
      </c>
      <c r="G509" s="57">
        <v>290321</v>
      </c>
      <c r="H509" s="57">
        <v>2021</v>
      </c>
      <c r="I509" s="59" t="s">
        <v>1184</v>
      </c>
      <c r="J509" s="59" t="s">
        <v>503</v>
      </c>
      <c r="K509" s="60" t="s">
        <v>185</v>
      </c>
      <c r="L509" s="59" t="s">
        <v>100</v>
      </c>
      <c r="M509" s="57">
        <v>1</v>
      </c>
      <c r="N509" s="59"/>
      <c r="P509" s="73" t="s">
        <v>1186</v>
      </c>
      <c r="Q509" s="16" t="s">
        <v>1187</v>
      </c>
      <c r="R509" s="16" t="s">
        <v>1176</v>
      </c>
      <c r="S509" s="114">
        <f t="shared" si="17"/>
        <v>1</v>
      </c>
      <c r="T509" s="16">
        <v>1</v>
      </c>
      <c r="U509" s="16">
        <v>0</v>
      </c>
      <c r="V509" s="16">
        <v>0</v>
      </c>
      <c r="X509" s="16">
        <v>180526</v>
      </c>
      <c r="Y509" s="16" t="s">
        <v>78</v>
      </c>
      <c r="Z509" s="16" t="s">
        <v>1191</v>
      </c>
      <c r="AB509" s="48" t="str">
        <f t="shared" si="16"/>
        <v>Unique</v>
      </c>
    </row>
    <row r="510" spans="1:50" ht="12.75">
      <c r="A510" s="39" t="str">
        <f t="shared" ref="A510:A531" si="18">D510&amp;"_"&amp;E510&amp;"_"&amp;G510&amp;"_"&amp;J510&amp;"_"&amp;P510</f>
        <v>23_1_060722_Sau_p_vo.bo</v>
      </c>
      <c r="B510" s="121" t="s">
        <v>265</v>
      </c>
      <c r="C510" s="121" t="s">
        <v>266</v>
      </c>
      <c r="D510" s="57">
        <v>23</v>
      </c>
      <c r="E510" s="58">
        <v>1</v>
      </c>
      <c r="F510" s="119"/>
      <c r="G510" s="67" t="s">
        <v>465</v>
      </c>
      <c r="H510" s="57">
        <v>2022</v>
      </c>
      <c r="I510" s="42" t="e">
        <f t="array" aca="1" ref="I510" ca="1">_xludf.XLOOKUP(#REF!,'Feuille 16'!A:A,'Feuille 16'!B:B)</f>
        <v>#NAME?</v>
      </c>
      <c r="J510" s="60" t="s">
        <v>268</v>
      </c>
      <c r="K510" s="59" t="s">
        <v>269</v>
      </c>
      <c r="L510" s="60" t="s">
        <v>91</v>
      </c>
      <c r="M510" s="59" t="s">
        <v>100</v>
      </c>
      <c r="N510" s="58">
        <v>1</v>
      </c>
      <c r="O510" s="59"/>
      <c r="P510" s="73" t="s">
        <v>366</v>
      </c>
      <c r="Q510" s="16" t="s">
        <v>1192</v>
      </c>
      <c r="R510" s="16" t="s">
        <v>1176</v>
      </c>
      <c r="S510" s="114">
        <f t="shared" si="17"/>
        <v>1</v>
      </c>
      <c r="T510" s="16">
        <v>1</v>
      </c>
      <c r="U510" s="16">
        <v>0</v>
      </c>
      <c r="V510" s="16">
        <v>0</v>
      </c>
      <c r="X510" s="16">
        <v>180526</v>
      </c>
      <c r="Y510" s="16" t="s">
        <v>78</v>
      </c>
      <c r="Z510" s="16" t="s">
        <v>1193</v>
      </c>
      <c r="AB510" s="48" t="str">
        <f t="shared" si="16"/>
        <v>Unique</v>
      </c>
    </row>
    <row r="511" spans="1:50" ht="12.75">
      <c r="A511" s="39" t="str">
        <f t="shared" si="18"/>
        <v>116_1_300822_Bet_p_fe.cu</v>
      </c>
      <c r="B511" s="57">
        <v>49.536525269999998</v>
      </c>
      <c r="C511" s="57">
        <v>6.0912667840000001</v>
      </c>
      <c r="D511" s="57">
        <v>116</v>
      </c>
      <c r="E511" s="58">
        <v>1</v>
      </c>
      <c r="F511" s="57">
        <v>240822</v>
      </c>
      <c r="G511" s="58">
        <v>300822</v>
      </c>
      <c r="H511" s="57">
        <v>2022</v>
      </c>
      <c r="I511" s="126" t="e">
        <f t="array" aca="1" ref="I511" ca="1">_xludf.XLOOKUP(#REF!,'Feuille 16'!A:A,'Feuille 16'!B:B)</f>
        <v>#NAME?</v>
      </c>
      <c r="J511" s="60" t="s">
        <v>482</v>
      </c>
      <c r="K511" s="59" t="s">
        <v>483</v>
      </c>
      <c r="L511" s="60" t="s">
        <v>91</v>
      </c>
      <c r="M511" s="59" t="s">
        <v>484</v>
      </c>
      <c r="N511" s="58">
        <v>2</v>
      </c>
      <c r="O511" s="59"/>
      <c r="P511" s="73" t="s">
        <v>536</v>
      </c>
      <c r="Q511" s="16" t="s">
        <v>537</v>
      </c>
      <c r="R511" s="16" t="s">
        <v>1176</v>
      </c>
      <c r="S511" s="114">
        <f t="shared" si="17"/>
        <v>1</v>
      </c>
      <c r="T511" s="16">
        <v>1</v>
      </c>
      <c r="U511" s="16">
        <v>0</v>
      </c>
      <c r="V511" s="16">
        <v>0</v>
      </c>
      <c r="X511" s="16">
        <v>180526</v>
      </c>
      <c r="Y511" s="16" t="s">
        <v>78</v>
      </c>
      <c r="Z511" s="16" t="s">
        <v>1194</v>
      </c>
      <c r="AB511" s="48" t="str">
        <f t="shared" si="16"/>
        <v>Unique</v>
      </c>
    </row>
    <row r="512" spans="1:50" ht="15">
      <c r="A512" s="39" t="str">
        <f t="shared" si="18"/>
        <v>99_2_070722_050-N-Sch_sp.</v>
      </c>
      <c r="B512" s="213">
        <v>49.842280000000002</v>
      </c>
      <c r="C512" s="213">
        <v>6.256113</v>
      </c>
      <c r="D512" s="209">
        <v>99</v>
      </c>
      <c r="E512" s="58">
        <v>2</v>
      </c>
      <c r="F512" s="119"/>
      <c r="G512" s="87" t="s">
        <v>479</v>
      </c>
      <c r="H512" s="57">
        <v>2022</v>
      </c>
      <c r="I512" s="59" t="s">
        <v>1184</v>
      </c>
      <c r="J512" s="59" t="s">
        <v>356</v>
      </c>
      <c r="K512" s="60" t="s">
        <v>91</v>
      </c>
      <c r="L512" s="59" t="s">
        <v>226</v>
      </c>
      <c r="M512" s="57">
        <v>1</v>
      </c>
      <c r="N512" s="59"/>
      <c r="P512" s="178" t="s">
        <v>1163</v>
      </c>
      <c r="Q512" s="16" t="s">
        <v>1164</v>
      </c>
      <c r="R512" s="16" t="s">
        <v>1176</v>
      </c>
      <c r="S512" s="114">
        <f t="shared" si="17"/>
        <v>1</v>
      </c>
      <c r="T512" s="16">
        <v>0</v>
      </c>
      <c r="U512" s="16">
        <v>1</v>
      </c>
      <c r="V512" s="16">
        <v>0</v>
      </c>
      <c r="X512" s="16">
        <v>190526</v>
      </c>
      <c r="Y512" s="16" t="s">
        <v>78</v>
      </c>
      <c r="Z512" s="16" t="s">
        <v>1195</v>
      </c>
      <c r="AB512" s="48" t="str">
        <f t="shared" si="16"/>
        <v>Unique</v>
      </c>
    </row>
    <row r="513" spans="1:49" ht="12.75">
      <c r="A513" s="39" t="str">
        <f t="shared" si="18"/>
        <v>86_2_300321_089-R-Koe_br.va</v>
      </c>
      <c r="B513" s="58">
        <v>49.677100000000003</v>
      </c>
      <c r="C513" s="117">
        <v>5.9555400000000001</v>
      </c>
      <c r="D513" s="209">
        <v>86</v>
      </c>
      <c r="E513" s="58">
        <v>2</v>
      </c>
      <c r="F513" s="59" t="s">
        <v>330</v>
      </c>
      <c r="G513" s="57">
        <v>300321</v>
      </c>
      <c r="H513" s="57">
        <v>2021</v>
      </c>
      <c r="I513" s="59" t="s">
        <v>1184</v>
      </c>
      <c r="J513" s="59" t="s">
        <v>246</v>
      </c>
      <c r="K513" s="60" t="s">
        <v>185</v>
      </c>
      <c r="L513" s="59" t="s">
        <v>100</v>
      </c>
      <c r="M513" s="57">
        <v>1</v>
      </c>
      <c r="N513" s="59"/>
      <c r="P513" s="73" t="s">
        <v>1186</v>
      </c>
      <c r="Q513" s="16" t="s">
        <v>1187</v>
      </c>
      <c r="R513" s="16" t="s">
        <v>1176</v>
      </c>
      <c r="S513" s="114">
        <f t="shared" si="17"/>
        <v>1</v>
      </c>
      <c r="T513" s="16">
        <v>0</v>
      </c>
      <c r="U513" s="16">
        <v>1</v>
      </c>
      <c r="V513" s="16">
        <v>0</v>
      </c>
      <c r="X513" s="16">
        <v>190526</v>
      </c>
      <c r="Y513" s="16" t="s">
        <v>78</v>
      </c>
      <c r="Z513" s="16" t="s">
        <v>1196</v>
      </c>
      <c r="AB513" s="48" t="str">
        <f t="shared" si="16"/>
        <v>Unique</v>
      </c>
    </row>
    <row r="514" spans="1:49" ht="15">
      <c r="A514" s="39" t="str">
        <f t="shared" si="18"/>
        <v>48_1_070722_Wan_p_me.</v>
      </c>
      <c r="B514" s="66">
        <v>49.871499999999997</v>
      </c>
      <c r="C514" s="66">
        <v>6.2754459999999996</v>
      </c>
      <c r="D514" s="57">
        <v>48</v>
      </c>
      <c r="E514" s="58">
        <v>1</v>
      </c>
      <c r="F514" s="119"/>
      <c r="G514" s="88" t="s">
        <v>479</v>
      </c>
      <c r="H514" s="57">
        <v>2022</v>
      </c>
      <c r="I514" s="42" t="e">
        <f t="array" aca="1" ref="I514" ca="1">_xludf.XLOOKUP(#REF!,'Feuille 16'!A:A,'Feuille 16'!B:B)</f>
        <v>#NAME?</v>
      </c>
      <c r="J514" s="60" t="s">
        <v>233</v>
      </c>
      <c r="K514" s="59" t="s">
        <v>234</v>
      </c>
      <c r="L514" s="60" t="s">
        <v>91</v>
      </c>
      <c r="M514" s="59" t="s">
        <v>226</v>
      </c>
      <c r="N514" s="58">
        <v>8</v>
      </c>
      <c r="O514" s="59"/>
      <c r="P514" s="178" t="s">
        <v>1178</v>
      </c>
      <c r="Q514" s="16" t="s">
        <v>1179</v>
      </c>
      <c r="R514" s="16" t="s">
        <v>1176</v>
      </c>
      <c r="S514" s="114">
        <f t="shared" si="17"/>
        <v>1</v>
      </c>
      <c r="T514" s="16">
        <v>1</v>
      </c>
      <c r="U514" s="16">
        <v>0</v>
      </c>
      <c r="V514" s="16">
        <v>0</v>
      </c>
      <c r="X514" s="16">
        <v>200526</v>
      </c>
      <c r="Y514" s="16" t="s">
        <v>78</v>
      </c>
      <c r="AB514" s="48" t="str">
        <f t="shared" ref="AB514:AB538" si="19">IF(COUNTIF(Z:Z, Z514)&gt;1, "Duplicate", "Unique")</f>
        <v>Unique</v>
      </c>
    </row>
    <row r="515" spans="1:49" ht="15">
      <c r="A515" s="39" t="str">
        <f t="shared" si="18"/>
        <v>48_1_070722_Wan_p_sp.</v>
      </c>
      <c r="B515" s="66">
        <v>49.871499999999997</v>
      </c>
      <c r="C515" s="66">
        <v>6.2754459999999996</v>
      </c>
      <c r="D515" s="57">
        <v>48</v>
      </c>
      <c r="E515" s="58">
        <v>1</v>
      </c>
      <c r="F515" s="119"/>
      <c r="G515" s="88" t="s">
        <v>479</v>
      </c>
      <c r="H515" s="57">
        <v>2022</v>
      </c>
      <c r="I515" s="60" t="e">
        <f t="array" aca="1" ref="I515" ca="1">_xludf.XLOOKUP(#REF!,'Feuille 16'!A:A,'Feuille 16'!B:B)</f>
        <v>#NAME?</v>
      </c>
      <c r="J515" s="60" t="s">
        <v>233</v>
      </c>
      <c r="K515" s="59" t="s">
        <v>234</v>
      </c>
      <c r="L515" s="60" t="s">
        <v>91</v>
      </c>
      <c r="M515" s="59" t="s">
        <v>226</v>
      </c>
      <c r="N515" s="58">
        <v>8</v>
      </c>
      <c r="O515" s="59"/>
      <c r="P515" s="178" t="s">
        <v>1163</v>
      </c>
      <c r="Q515" s="16" t="s">
        <v>1164</v>
      </c>
      <c r="R515" s="16" t="s">
        <v>1176</v>
      </c>
      <c r="S515" s="114">
        <f t="shared" si="17"/>
        <v>1</v>
      </c>
      <c r="T515" s="16">
        <v>0</v>
      </c>
      <c r="U515" s="16">
        <v>1</v>
      </c>
      <c r="V515" s="16">
        <v>0</v>
      </c>
      <c r="X515" s="16">
        <v>200526</v>
      </c>
      <c r="Y515" s="16" t="s">
        <v>78</v>
      </c>
      <c r="Z515" s="16" t="s">
        <v>1197</v>
      </c>
      <c r="AB515" s="48" t="str">
        <f t="shared" si="19"/>
        <v>Unique</v>
      </c>
    </row>
    <row r="516" spans="1:49" ht="15">
      <c r="A516" s="39" t="str">
        <f t="shared" si="18"/>
        <v>48_1_070722_Wan_p_sy.ri</v>
      </c>
      <c r="B516" s="66">
        <v>49.871499999999997</v>
      </c>
      <c r="C516" s="66">
        <v>6.2754459999999996</v>
      </c>
      <c r="D516" s="57">
        <v>48</v>
      </c>
      <c r="E516" s="58">
        <v>1</v>
      </c>
      <c r="F516" s="119"/>
      <c r="G516" s="88" t="s">
        <v>479</v>
      </c>
      <c r="H516" s="57">
        <v>2022</v>
      </c>
      <c r="I516" s="60" t="e">
        <f t="array" aca="1" ref="I516" ca="1">_xludf.XLOOKUP(#REF!,'Feuille 16'!A:A,'Feuille 16'!B:B)</f>
        <v>#NAME?</v>
      </c>
      <c r="J516" s="60" t="s">
        <v>233</v>
      </c>
      <c r="K516" s="59" t="s">
        <v>234</v>
      </c>
      <c r="L516" s="60" t="s">
        <v>91</v>
      </c>
      <c r="M516" s="59" t="s">
        <v>226</v>
      </c>
      <c r="N516" s="58">
        <v>8</v>
      </c>
      <c r="O516" s="59"/>
      <c r="P516" s="178" t="s">
        <v>888</v>
      </c>
      <c r="Q516" s="16" t="s">
        <v>889</v>
      </c>
      <c r="R516" s="16" t="s">
        <v>1176</v>
      </c>
      <c r="S516" s="114">
        <f t="shared" si="17"/>
        <v>1</v>
      </c>
      <c r="T516" s="16">
        <v>0</v>
      </c>
      <c r="U516" s="16">
        <v>1</v>
      </c>
      <c r="V516" s="16">
        <v>0</v>
      </c>
      <c r="X516" s="16">
        <v>200526</v>
      </c>
      <c r="Y516" s="16" t="s">
        <v>78</v>
      </c>
      <c r="Z516" s="16" t="s">
        <v>1198</v>
      </c>
      <c r="AB516" s="48" t="str">
        <f t="shared" si="19"/>
        <v>Unique</v>
      </c>
    </row>
    <row r="517" spans="1:49" ht="15">
      <c r="A517" s="39" t="str">
        <f t="shared" si="18"/>
        <v>48_1_070722_Wan_p_fe.cu</v>
      </c>
      <c r="B517" s="75">
        <v>49.871499999999997</v>
      </c>
      <c r="C517" s="75">
        <v>6.2754459999999996</v>
      </c>
      <c r="D517" s="76">
        <v>48</v>
      </c>
      <c r="E517" s="77">
        <v>1</v>
      </c>
      <c r="F517" s="214"/>
      <c r="G517" s="83" t="s">
        <v>479</v>
      </c>
      <c r="H517" s="76">
        <v>2022</v>
      </c>
      <c r="I517" s="78" t="e">
        <f t="array" aca="1" ref="I517" ca="1">_xludf.XLOOKUP(#REF!,'Feuille 16'!A:A,'Feuille 16'!B:B)</f>
        <v>#NAME?</v>
      </c>
      <c r="J517" s="78" t="s">
        <v>233</v>
      </c>
      <c r="K517" s="61" t="s">
        <v>234</v>
      </c>
      <c r="L517" s="78" t="s">
        <v>91</v>
      </c>
      <c r="M517" s="61" t="s">
        <v>226</v>
      </c>
      <c r="N517" s="77">
        <v>8</v>
      </c>
      <c r="O517" s="61"/>
      <c r="P517" s="108" t="s">
        <v>536</v>
      </c>
      <c r="Q517" s="50" t="s">
        <v>537</v>
      </c>
      <c r="R517" s="16" t="s">
        <v>1176</v>
      </c>
      <c r="S517" s="114">
        <f t="shared" si="17"/>
        <v>2</v>
      </c>
      <c r="T517" s="50">
        <v>1</v>
      </c>
      <c r="U517" s="93">
        <v>1</v>
      </c>
      <c r="V517" s="16">
        <v>0</v>
      </c>
      <c r="W517" s="2"/>
      <c r="X517" s="16">
        <v>200526</v>
      </c>
      <c r="Y517" s="16" t="s">
        <v>78</v>
      </c>
      <c r="Z517" s="16" t="s">
        <v>1199</v>
      </c>
      <c r="AB517" s="48" t="str">
        <f t="shared" si="19"/>
        <v>Unique</v>
      </c>
    </row>
    <row r="518" spans="1:49" ht="15">
      <c r="A518" s="39" t="e">
        <f t="shared" si="18"/>
        <v>#N/A</v>
      </c>
      <c r="B518" s="215" t="s">
        <v>1200</v>
      </c>
      <c r="C518" s="215" t="s">
        <v>1201</v>
      </c>
      <c r="D518" s="216" t="s">
        <v>1202</v>
      </c>
      <c r="E518" s="217" t="e">
        <v>#N/A</v>
      </c>
      <c r="F518" s="217" t="e">
        <v>#N/A</v>
      </c>
      <c r="G518" s="218">
        <v>96</v>
      </c>
      <c r="H518" s="218">
        <v>1</v>
      </c>
      <c r="I518" s="217" t="e">
        <v>#N/A</v>
      </c>
      <c r="J518" s="218">
        <v>2021</v>
      </c>
      <c r="K518" s="219" t="s">
        <v>1184</v>
      </c>
      <c r="L518" s="219" t="s">
        <v>1203</v>
      </c>
      <c r="M518" s="219" t="s">
        <v>1204</v>
      </c>
      <c r="N518" s="220" t="s">
        <v>916</v>
      </c>
      <c r="O518" s="219" t="s">
        <v>917</v>
      </c>
      <c r="P518" s="219" t="s">
        <v>1205</v>
      </c>
      <c r="Q518" s="219" t="s">
        <v>1206</v>
      </c>
      <c r="R518" s="221" t="s">
        <v>1207</v>
      </c>
      <c r="S518" s="218">
        <v>1</v>
      </c>
      <c r="T518" s="222"/>
      <c r="U518" s="218">
        <v>1</v>
      </c>
      <c r="V518" s="219" t="s">
        <v>1208</v>
      </c>
      <c r="W518" s="222"/>
      <c r="X518" s="50" t="s">
        <v>1209</v>
      </c>
      <c r="Y518" s="222"/>
      <c r="AB518" s="48" t="str">
        <f t="shared" si="19"/>
        <v>Unique</v>
      </c>
    </row>
    <row r="519" spans="1:49" ht="15">
      <c r="A519" s="39" t="str">
        <f t="shared" si="18"/>
        <v>124_1_230821_Bie_p_ep.ba</v>
      </c>
      <c r="B519" s="66">
        <v>49.512549999999997</v>
      </c>
      <c r="C519" s="66">
        <v>6.0513690000000002</v>
      </c>
      <c r="D519" s="57">
        <v>124</v>
      </c>
      <c r="E519" s="58">
        <v>1</v>
      </c>
      <c r="F519" s="57">
        <v>160821</v>
      </c>
      <c r="G519" s="58">
        <v>230821</v>
      </c>
      <c r="H519" s="57">
        <v>2021</v>
      </c>
      <c r="I519" s="42" t="e">
        <f t="array" aca="1" ref="I519" ca="1">_xludf.XLOOKUP(#REF!,'Feuille 16'!A:A,'Feuille 16'!B:B)</f>
        <v>#NAME?</v>
      </c>
      <c r="J519" s="60" t="s">
        <v>675</v>
      </c>
      <c r="K519" s="2" t="s">
        <v>676</v>
      </c>
      <c r="L519" s="60" t="s">
        <v>91</v>
      </c>
      <c r="M519" s="2" t="s">
        <v>137</v>
      </c>
      <c r="N519" s="60"/>
      <c r="O519" s="95" t="s">
        <v>263</v>
      </c>
      <c r="P519" s="73" t="s">
        <v>84</v>
      </c>
      <c r="Q519" s="16" t="s">
        <v>1210</v>
      </c>
      <c r="R519" s="16" t="s">
        <v>1176</v>
      </c>
      <c r="S519" s="114">
        <f t="shared" ref="S519:S522" si="20">SUM(T519+U519)</f>
        <v>2</v>
      </c>
      <c r="T519" s="16">
        <v>0</v>
      </c>
      <c r="U519" s="16">
        <v>2</v>
      </c>
      <c r="V519" s="16">
        <v>0</v>
      </c>
      <c r="X519" s="16">
        <v>200526</v>
      </c>
      <c r="Y519" s="16" t="s">
        <v>78</v>
      </c>
      <c r="Z519" s="16" t="s">
        <v>1211</v>
      </c>
      <c r="AB519" s="48" t="str">
        <f t="shared" si="19"/>
        <v>Unique</v>
      </c>
    </row>
    <row r="520" spans="1:49" ht="15">
      <c r="A520" s="39" t="str">
        <f t="shared" si="18"/>
        <v>124_1_230821_Bie_p_sp.</v>
      </c>
      <c r="B520" s="66">
        <v>49.512549999999997</v>
      </c>
      <c r="C520" s="66">
        <v>6.0513690000000002</v>
      </c>
      <c r="D520" s="57">
        <v>124</v>
      </c>
      <c r="E520" s="58">
        <v>1</v>
      </c>
      <c r="F520" s="57">
        <v>160821</v>
      </c>
      <c r="G520" s="58">
        <v>230821</v>
      </c>
      <c r="H520" s="57">
        <v>2021</v>
      </c>
      <c r="I520" s="42" t="e">
        <f t="array" aca="1" ref="I520" ca="1">_xludf.XLOOKUP(#REF!,'Feuille 16'!A:A,'Feuille 16'!B:B)</f>
        <v>#NAME?</v>
      </c>
      <c r="J520" s="60" t="s">
        <v>675</v>
      </c>
      <c r="K520" s="2" t="s">
        <v>676</v>
      </c>
      <c r="L520" s="60" t="s">
        <v>91</v>
      </c>
      <c r="M520" s="2" t="s">
        <v>137</v>
      </c>
      <c r="N520" s="60"/>
      <c r="O520" s="95" t="s">
        <v>263</v>
      </c>
      <c r="P520" s="178" t="s">
        <v>1163</v>
      </c>
      <c r="Q520" s="16" t="s">
        <v>1164</v>
      </c>
      <c r="R520" s="16" t="s">
        <v>1176</v>
      </c>
      <c r="S520" s="114">
        <f t="shared" si="20"/>
        <v>1</v>
      </c>
      <c r="T520" s="16">
        <v>0</v>
      </c>
      <c r="U520" s="16">
        <v>1</v>
      </c>
      <c r="V520" s="16">
        <v>0</v>
      </c>
      <c r="X520" s="16">
        <v>200526</v>
      </c>
      <c r="Y520" s="16" t="s">
        <v>78</v>
      </c>
      <c r="Z520" s="16" t="s">
        <v>1212</v>
      </c>
      <c r="AB520" s="48" t="str">
        <f t="shared" si="19"/>
        <v>Unique</v>
      </c>
    </row>
    <row r="521" spans="1:49" ht="15">
      <c r="A521" s="39" t="str">
        <f t="shared" si="18"/>
        <v>124_1_230821_Bie_p_me.</v>
      </c>
      <c r="B521" s="66">
        <v>49.512549999999997</v>
      </c>
      <c r="C521" s="66">
        <v>6.0513690000000002</v>
      </c>
      <c r="D521" s="57">
        <v>124</v>
      </c>
      <c r="E521" s="58">
        <v>1</v>
      </c>
      <c r="F521" s="57">
        <v>160821</v>
      </c>
      <c r="G521" s="58">
        <v>230821</v>
      </c>
      <c r="H521" s="57">
        <v>2021</v>
      </c>
      <c r="I521" s="42" t="e">
        <f t="array" aca="1" ref="I521" ca="1">_xludf.XLOOKUP(#REF!,'Feuille 16'!A:A,'Feuille 16'!B:B)</f>
        <v>#NAME?</v>
      </c>
      <c r="J521" s="60" t="s">
        <v>675</v>
      </c>
      <c r="K521" s="2" t="s">
        <v>676</v>
      </c>
      <c r="L521" s="60" t="s">
        <v>91</v>
      </c>
      <c r="M521" s="2" t="s">
        <v>137</v>
      </c>
      <c r="N521" s="60"/>
      <c r="O521" s="95" t="s">
        <v>263</v>
      </c>
      <c r="P521" s="178" t="s">
        <v>1178</v>
      </c>
      <c r="Q521" s="16" t="s">
        <v>1179</v>
      </c>
      <c r="R521" s="16" t="s">
        <v>1176</v>
      </c>
      <c r="S521" s="114">
        <f t="shared" si="20"/>
        <v>1</v>
      </c>
      <c r="T521" s="16">
        <v>1</v>
      </c>
      <c r="U521" s="16">
        <v>0</v>
      </c>
      <c r="V521" s="16">
        <v>0</v>
      </c>
      <c r="X521" s="16">
        <v>200526</v>
      </c>
      <c r="Y521" s="16" t="s">
        <v>78</v>
      </c>
      <c r="AB521" s="48" t="str">
        <f t="shared" si="19"/>
        <v>Unique</v>
      </c>
    </row>
    <row r="522" spans="1:49" ht="15">
      <c r="A522" s="39" t="str">
        <f t="shared" si="18"/>
        <v>124_1_230821_Bie_p_he.tr</v>
      </c>
      <c r="B522" s="66">
        <v>49.512549999999997</v>
      </c>
      <c r="C522" s="66">
        <v>6.0513690000000002</v>
      </c>
      <c r="D522" s="57">
        <v>124</v>
      </c>
      <c r="E522" s="58">
        <v>1</v>
      </c>
      <c r="F522" s="57">
        <v>160821</v>
      </c>
      <c r="G522" s="58">
        <v>230821</v>
      </c>
      <c r="H522" s="57">
        <v>2021</v>
      </c>
      <c r="I522" s="42" t="e">
        <f t="array" aca="1" ref="I522" ca="1">_xludf.XLOOKUP(#REF!,'Feuille 16'!A:A,'Feuille 16'!B:B)</f>
        <v>#NAME?</v>
      </c>
      <c r="J522" s="60" t="s">
        <v>675</v>
      </c>
      <c r="K522" s="2" t="s">
        <v>676</v>
      </c>
      <c r="L522" s="60" t="s">
        <v>91</v>
      </c>
      <c r="M522" s="2" t="s">
        <v>137</v>
      </c>
      <c r="N522" s="60"/>
      <c r="O522" s="95" t="s">
        <v>263</v>
      </c>
      <c r="P522" s="73" t="s">
        <v>498</v>
      </c>
      <c r="Q522" s="16" t="s">
        <v>499</v>
      </c>
      <c r="R522" s="16" t="s">
        <v>1176</v>
      </c>
      <c r="S522" s="114">
        <f t="shared" si="20"/>
        <v>3</v>
      </c>
      <c r="T522" s="16">
        <v>2</v>
      </c>
      <c r="U522" s="16">
        <v>1</v>
      </c>
      <c r="V522" s="16">
        <v>0</v>
      </c>
      <c r="X522" s="16">
        <v>200526</v>
      </c>
      <c r="Y522" s="16" t="s">
        <v>78</v>
      </c>
      <c r="Z522" s="16" t="s">
        <v>1213</v>
      </c>
      <c r="AB522" s="48" t="str">
        <f t="shared" si="19"/>
        <v>Unique</v>
      </c>
    </row>
    <row r="523" spans="1:49" ht="12.75">
      <c r="A523" s="39" t="str">
        <f t="shared" si="18"/>
        <v>117_1_010421_Hoo_a_er.si</v>
      </c>
      <c r="B523" s="58">
        <v>49.553269999999998</v>
      </c>
      <c r="C523" s="117">
        <v>6.1466310000000002</v>
      </c>
      <c r="D523" s="209">
        <v>117</v>
      </c>
      <c r="E523" s="58">
        <v>1</v>
      </c>
      <c r="F523" s="59" t="s">
        <v>330</v>
      </c>
      <c r="G523" s="95" t="s">
        <v>1170</v>
      </c>
      <c r="H523" s="57">
        <v>2021</v>
      </c>
      <c r="I523" s="59" t="s">
        <v>1184</v>
      </c>
      <c r="J523" s="16" t="s">
        <v>1214</v>
      </c>
      <c r="L523" s="60" t="s">
        <v>185</v>
      </c>
      <c r="M523" s="59" t="s">
        <v>100</v>
      </c>
      <c r="N523" s="136">
        <v>2</v>
      </c>
      <c r="O523" s="2"/>
      <c r="P523" s="108" t="s">
        <v>576</v>
      </c>
      <c r="Q523" s="50" t="s">
        <v>577</v>
      </c>
      <c r="R523" s="50" t="s">
        <v>100</v>
      </c>
      <c r="S523" s="50">
        <v>2</v>
      </c>
      <c r="T523" s="50">
        <v>2</v>
      </c>
      <c r="U523" s="50">
        <v>0</v>
      </c>
      <c r="V523" s="50">
        <v>0</v>
      </c>
      <c r="W523" s="2"/>
      <c r="X523" s="16">
        <v>200526</v>
      </c>
      <c r="Y523" s="16" t="s">
        <v>78</v>
      </c>
      <c r="Z523" s="50" t="s">
        <v>1215</v>
      </c>
      <c r="AA523" s="2"/>
      <c r="AB523" s="48" t="str">
        <f t="shared" si="19"/>
        <v>Unique</v>
      </c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5">
      <c r="A524" s="39" t="str">
        <f t="shared" si="18"/>
        <v>52_1_190422_udA_p_br.va</v>
      </c>
      <c r="B524" s="223" t="s">
        <v>1216</v>
      </c>
      <c r="C524" s="223" t="s">
        <v>1217</v>
      </c>
      <c r="D524" s="209">
        <v>52</v>
      </c>
      <c r="E524" s="58">
        <v>1</v>
      </c>
      <c r="F524" s="119"/>
      <c r="G524" s="57">
        <v>190422</v>
      </c>
      <c r="H524" s="57">
        <v>2022</v>
      </c>
      <c r="I524" s="59" t="s">
        <v>1184</v>
      </c>
      <c r="J524" s="59" t="s">
        <v>210</v>
      </c>
      <c r="K524" s="59" t="s">
        <v>211</v>
      </c>
      <c r="L524" s="60" t="s">
        <v>91</v>
      </c>
      <c r="M524" s="59" t="s">
        <v>476</v>
      </c>
      <c r="N524" s="57">
        <v>3</v>
      </c>
      <c r="O524" s="2"/>
      <c r="P524" s="108" t="s">
        <v>1186</v>
      </c>
      <c r="Q524" s="50" t="s">
        <v>1187</v>
      </c>
      <c r="R524" s="50" t="s">
        <v>100</v>
      </c>
      <c r="S524" s="50">
        <v>1</v>
      </c>
      <c r="T524" s="50">
        <v>1</v>
      </c>
      <c r="U524" s="50">
        <v>0</v>
      </c>
      <c r="V524" s="50">
        <v>0</v>
      </c>
      <c r="W524" s="2"/>
      <c r="X524" s="16">
        <v>200526</v>
      </c>
      <c r="Y524" s="16" t="s">
        <v>78</v>
      </c>
      <c r="Z524" s="50" t="s">
        <v>1218</v>
      </c>
      <c r="AA524" s="2"/>
      <c r="AB524" s="48" t="str">
        <f t="shared" si="19"/>
        <v>Unique</v>
      </c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5">
      <c r="A525" s="39" t="str">
        <f t="shared" si="18"/>
        <v>52_1_190422_udA_p_sy.to</v>
      </c>
      <c r="B525" s="223" t="s">
        <v>1216</v>
      </c>
      <c r="C525" s="223" t="s">
        <v>1217</v>
      </c>
      <c r="D525" s="209">
        <v>52</v>
      </c>
      <c r="E525" s="58">
        <v>1</v>
      </c>
      <c r="F525" s="119"/>
      <c r="G525" s="57">
        <v>190422</v>
      </c>
      <c r="H525" s="57">
        <v>2022</v>
      </c>
      <c r="I525" s="59" t="s">
        <v>1184</v>
      </c>
      <c r="J525" s="59" t="s">
        <v>210</v>
      </c>
      <c r="K525" s="59" t="s">
        <v>211</v>
      </c>
      <c r="L525" s="60" t="s">
        <v>91</v>
      </c>
      <c r="M525" s="59" t="s">
        <v>476</v>
      </c>
      <c r="N525" s="57">
        <v>3</v>
      </c>
      <c r="O525" s="2"/>
      <c r="P525" s="108" t="s">
        <v>1140</v>
      </c>
      <c r="Q525" s="50" t="s">
        <v>1141</v>
      </c>
      <c r="R525" s="50" t="s">
        <v>100</v>
      </c>
      <c r="S525" s="50">
        <v>1</v>
      </c>
      <c r="T525" s="50">
        <v>1</v>
      </c>
      <c r="U525" s="50">
        <v>0</v>
      </c>
      <c r="V525" s="50">
        <v>0</v>
      </c>
      <c r="W525" s="2"/>
      <c r="X525" s="16">
        <v>200526</v>
      </c>
      <c r="Y525" s="16" t="s">
        <v>78</v>
      </c>
      <c r="Z525" s="50" t="s">
        <v>1219</v>
      </c>
      <c r="AA525" s="2"/>
      <c r="AB525" s="48" t="str">
        <f t="shared" si="19"/>
        <v>Unique</v>
      </c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2.75">
      <c r="A526" s="39" t="str">
        <f t="shared" si="18"/>
        <v>88_1_290822_Bri_a_er.te</v>
      </c>
      <c r="B526" s="224" t="s">
        <v>1220</v>
      </c>
      <c r="C526" s="127" t="s">
        <v>1221</v>
      </c>
      <c r="D526" s="209">
        <v>88</v>
      </c>
      <c r="E526" s="58">
        <v>1</v>
      </c>
      <c r="F526" s="57">
        <v>220822</v>
      </c>
      <c r="G526" s="57">
        <v>290822</v>
      </c>
      <c r="H526" s="57">
        <v>2022</v>
      </c>
      <c r="I526" s="59" t="s">
        <v>1184</v>
      </c>
      <c r="J526" s="59" t="s">
        <v>1222</v>
      </c>
      <c r="K526" s="59" t="s">
        <v>1144</v>
      </c>
      <c r="L526" s="60" t="s">
        <v>185</v>
      </c>
      <c r="M526" s="59" t="s">
        <v>100</v>
      </c>
      <c r="N526" s="57">
        <v>1</v>
      </c>
      <c r="O526" s="2"/>
      <c r="P526" s="50" t="s">
        <v>521</v>
      </c>
      <c r="Q526" s="50" t="s">
        <v>522</v>
      </c>
      <c r="R526" s="50" t="s">
        <v>100</v>
      </c>
      <c r="S526" s="50">
        <v>1</v>
      </c>
      <c r="T526" s="50">
        <v>0</v>
      </c>
      <c r="U526" s="50">
        <v>1</v>
      </c>
      <c r="V526" s="50">
        <v>0</v>
      </c>
      <c r="W526" s="2"/>
      <c r="X526" s="16">
        <v>200526</v>
      </c>
      <c r="Y526" s="16" t="s">
        <v>78</v>
      </c>
      <c r="Z526" s="50" t="s">
        <v>1223</v>
      </c>
      <c r="AA526" s="2"/>
      <c r="AB526" s="48" t="str">
        <f t="shared" si="19"/>
        <v>Unique</v>
      </c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2.75">
      <c r="A527" s="39" t="str">
        <f t="shared" si="18"/>
        <v>____</v>
      </c>
      <c r="B527" s="2"/>
      <c r="C527" s="2"/>
      <c r="P527" s="225"/>
      <c r="AB527" s="48" t="str">
        <f t="shared" si="19"/>
        <v>Unique</v>
      </c>
    </row>
    <row r="528" spans="1:49" ht="12.75">
      <c r="A528" s="39" t="str">
        <f t="shared" si="18"/>
        <v>____</v>
      </c>
      <c r="B528" s="2"/>
      <c r="C528" s="2"/>
      <c r="P528" s="225"/>
      <c r="AB528" s="48" t="str">
        <f t="shared" si="19"/>
        <v>Unique</v>
      </c>
    </row>
    <row r="529" spans="1:28" ht="12.75">
      <c r="A529" s="39" t="str">
        <f t="shared" si="18"/>
        <v>____</v>
      </c>
      <c r="B529" s="2"/>
      <c r="C529" s="2"/>
      <c r="P529" s="225"/>
      <c r="AB529" s="48" t="str">
        <f t="shared" si="19"/>
        <v>Unique</v>
      </c>
    </row>
    <row r="530" spans="1:28" ht="12.75">
      <c r="A530" s="39" t="str">
        <f t="shared" si="18"/>
        <v>____</v>
      </c>
      <c r="B530" s="2"/>
      <c r="C530" s="2"/>
      <c r="P530" s="225"/>
      <c r="AB530" s="48" t="str">
        <f t="shared" si="19"/>
        <v>Unique</v>
      </c>
    </row>
    <row r="531" spans="1:28" ht="12.75">
      <c r="A531" s="226" t="str">
        <f t="shared" si="18"/>
        <v>____</v>
      </c>
      <c r="B531" s="2"/>
      <c r="C531" s="2"/>
      <c r="P531" s="225"/>
      <c r="AB531" s="48" t="str">
        <f t="shared" si="19"/>
        <v>Unique</v>
      </c>
    </row>
    <row r="532" spans="1:28" ht="12.75">
      <c r="B532" s="2"/>
      <c r="C532" s="2"/>
      <c r="P532" s="225"/>
      <c r="AB532" s="48" t="str">
        <f t="shared" si="19"/>
        <v>Unique</v>
      </c>
    </row>
    <row r="533" spans="1:28" ht="12.75">
      <c r="B533" s="2"/>
      <c r="C533" s="2"/>
      <c r="P533" s="225"/>
      <c r="AB533" s="48" t="str">
        <f t="shared" si="19"/>
        <v>Unique</v>
      </c>
    </row>
    <row r="534" spans="1:28" ht="12.75">
      <c r="B534" s="2"/>
      <c r="C534" s="2"/>
      <c r="P534" s="225"/>
      <c r="AB534" s="48" t="str">
        <f t="shared" si="19"/>
        <v>Unique</v>
      </c>
    </row>
    <row r="535" spans="1:28" ht="12.75">
      <c r="B535" s="2"/>
      <c r="C535" s="2"/>
      <c r="P535" s="225"/>
      <c r="AB535" s="48" t="str">
        <f t="shared" si="19"/>
        <v>Unique</v>
      </c>
    </row>
    <row r="536" spans="1:28" ht="12.75">
      <c r="B536" s="2"/>
      <c r="C536" s="2"/>
      <c r="P536" s="225"/>
      <c r="AB536" s="48" t="str">
        <f t="shared" si="19"/>
        <v>Unique</v>
      </c>
    </row>
    <row r="537" spans="1:28" ht="12.75">
      <c r="B537" s="2"/>
      <c r="C537" s="2"/>
      <c r="P537" s="225"/>
      <c r="AB537" s="48" t="str">
        <f t="shared" si="19"/>
        <v>Unique</v>
      </c>
    </row>
    <row r="538" spans="1:28" ht="12.75">
      <c r="B538" s="2"/>
      <c r="C538" s="2"/>
      <c r="P538" s="225"/>
      <c r="AB538" s="48" t="str">
        <f t="shared" si="19"/>
        <v>Unique</v>
      </c>
    </row>
    <row r="539" spans="1:28" ht="12.75">
      <c r="B539" s="2"/>
      <c r="C539" s="2"/>
      <c r="P539" s="225"/>
      <c r="AB539" s="114"/>
    </row>
    <row r="540" spans="1:28" ht="12.75">
      <c r="B540" s="2"/>
      <c r="C540" s="2"/>
      <c r="P540" s="225"/>
      <c r="AB540" s="114"/>
    </row>
    <row r="541" spans="1:28" ht="12.75">
      <c r="B541" s="2"/>
      <c r="C541" s="2"/>
      <c r="P541" s="225"/>
      <c r="AB541" s="114"/>
    </row>
    <row r="542" spans="1:28" ht="12.75">
      <c r="B542" s="2"/>
      <c r="C542" s="2"/>
      <c r="P542" s="225"/>
      <c r="AB542" s="114"/>
    </row>
    <row r="543" spans="1:28" ht="12.75">
      <c r="B543" s="2"/>
      <c r="C543" s="2"/>
      <c r="P543" s="225"/>
      <c r="AB543" s="114"/>
    </row>
    <row r="544" spans="1:28" ht="12.75">
      <c r="B544" s="2"/>
      <c r="C544" s="2"/>
      <c r="P544" s="225"/>
      <c r="AB544" s="114"/>
    </row>
    <row r="545" spans="2:28" ht="12.75">
      <c r="B545" s="2"/>
      <c r="C545" s="2"/>
      <c r="P545" s="225"/>
      <c r="AB545" s="114"/>
    </row>
    <row r="546" spans="2:28" ht="12.75">
      <c r="B546" s="2"/>
      <c r="C546" s="2"/>
      <c r="P546" s="225"/>
      <c r="AB546" s="114"/>
    </row>
    <row r="547" spans="2:28" ht="12.75">
      <c r="B547" s="2"/>
      <c r="C547" s="2"/>
      <c r="P547" s="225"/>
      <c r="AB547" s="114"/>
    </row>
    <row r="548" spans="2:28" ht="12.75">
      <c r="B548" s="2"/>
      <c r="C548" s="2"/>
      <c r="P548" s="225"/>
      <c r="AB548" s="114"/>
    </row>
    <row r="549" spans="2:28" ht="12.75">
      <c r="B549" s="2"/>
      <c r="C549" s="2"/>
      <c r="P549" s="225"/>
      <c r="AB549" s="114"/>
    </row>
    <row r="550" spans="2:28" ht="12.75">
      <c r="B550" s="2"/>
      <c r="C550" s="2"/>
      <c r="P550" s="225"/>
      <c r="AB550" s="114"/>
    </row>
    <row r="551" spans="2:28" ht="12.75">
      <c r="B551" s="2"/>
      <c r="C551" s="2"/>
      <c r="P551" s="225"/>
      <c r="AB551" s="114"/>
    </row>
    <row r="552" spans="2:28" ht="12.75">
      <c r="B552" s="2"/>
      <c r="C552" s="2"/>
      <c r="P552" s="225"/>
      <c r="AB552" s="114"/>
    </row>
    <row r="553" spans="2:28" ht="12.75">
      <c r="B553" s="2"/>
      <c r="C553" s="2"/>
      <c r="P553" s="225"/>
      <c r="AB553" s="114"/>
    </row>
    <row r="554" spans="2:28" ht="12.75">
      <c r="B554" s="2"/>
      <c r="C554" s="2"/>
      <c r="P554" s="225"/>
      <c r="AB554" s="114"/>
    </row>
    <row r="555" spans="2:28" ht="12.75">
      <c r="B555" s="2"/>
      <c r="C555" s="2"/>
      <c r="P555" s="225"/>
      <c r="AB555" s="114"/>
    </row>
    <row r="556" spans="2:28" ht="12.75">
      <c r="B556" s="2"/>
      <c r="C556" s="2"/>
      <c r="P556" s="225"/>
      <c r="AB556" s="114"/>
    </row>
    <row r="557" spans="2:28" ht="12.75">
      <c r="B557" s="2"/>
      <c r="C557" s="2"/>
      <c r="P557" s="225"/>
      <c r="AB557" s="114"/>
    </row>
    <row r="558" spans="2:28" ht="12.75">
      <c r="B558" s="2"/>
      <c r="C558" s="2"/>
      <c r="P558" s="225"/>
      <c r="AB558" s="114"/>
    </row>
    <row r="559" spans="2:28" ht="12.75">
      <c r="B559" s="2"/>
      <c r="C559" s="2"/>
      <c r="P559" s="225"/>
      <c r="AB559" s="114"/>
    </row>
    <row r="560" spans="2:28" ht="12.75">
      <c r="B560" s="2"/>
      <c r="C560" s="2"/>
      <c r="P560" s="225"/>
      <c r="AB560" s="114"/>
    </row>
    <row r="561" spans="2:28" ht="12.75">
      <c r="B561" s="2"/>
      <c r="C561" s="2"/>
      <c r="P561" s="225"/>
      <c r="AB561" s="114"/>
    </row>
    <row r="562" spans="2:28" ht="12.75">
      <c r="B562" s="2"/>
      <c r="C562" s="2"/>
      <c r="P562" s="225"/>
      <c r="AB562" s="114"/>
    </row>
    <row r="563" spans="2:28" ht="12.75">
      <c r="B563" s="2"/>
      <c r="C563" s="2"/>
      <c r="P563" s="225"/>
      <c r="AB563" s="114"/>
    </row>
    <row r="564" spans="2:28" ht="12.75">
      <c r="B564" s="2"/>
      <c r="C564" s="2"/>
      <c r="P564" s="225"/>
      <c r="AB564" s="114"/>
    </row>
    <row r="565" spans="2:28" ht="12.75">
      <c r="B565" s="2"/>
      <c r="C565" s="2"/>
      <c r="P565" s="225"/>
      <c r="AB565" s="114"/>
    </row>
    <row r="566" spans="2:28" ht="12.75">
      <c r="B566" s="2"/>
      <c r="C566" s="2"/>
      <c r="P566" s="225"/>
      <c r="AB566" s="114"/>
    </row>
    <row r="567" spans="2:28" ht="12.75">
      <c r="B567" s="2"/>
      <c r="C567" s="2"/>
      <c r="P567" s="225"/>
      <c r="AB567" s="114"/>
    </row>
  </sheetData>
  <autoFilter ref="Q1:Q567" xr:uid="{00000000-0009-0000-0000-000002000000}"/>
  <dataValidations count="2">
    <dataValidation type="list" allowBlank="1" showDropDown="1" showErrorMessage="1" sqref="X518" xr:uid="{00000000-0002-0000-0200-000000000000}">
      <formula1>"Duplicate,Unique"</formula1>
    </dataValidation>
    <dataValidation type="list" allowBlank="1" showDropDown="1" showErrorMessage="1" sqref="AB1:AB567" xr:uid="{00000000-0002-0000-0200-000001000000}">
      <formula1>"Unique,Duplicate"</formula1>
    </dataValidation>
  </dataValidations>
  <hyperlinks>
    <hyperlink ref="P8" r:id="rId1" xr:uid="{00000000-0004-0000-0200-000000000000}"/>
    <hyperlink ref="P9" r:id="rId2" xr:uid="{00000000-0004-0000-0200-000001000000}"/>
    <hyperlink ref="P10" r:id="rId3" xr:uid="{00000000-0004-0000-0200-000002000000}"/>
    <hyperlink ref="P11" r:id="rId4" xr:uid="{00000000-0004-0000-0200-000003000000}"/>
    <hyperlink ref="P12" r:id="rId5" xr:uid="{00000000-0004-0000-0200-000004000000}"/>
    <hyperlink ref="P13" r:id="rId6" xr:uid="{00000000-0004-0000-0200-000005000000}"/>
    <hyperlink ref="P14" r:id="rId7" xr:uid="{00000000-0004-0000-0200-000006000000}"/>
    <hyperlink ref="P15" r:id="rId8" xr:uid="{00000000-0004-0000-0200-000007000000}"/>
    <hyperlink ref="A16" r:id="rId9" xr:uid="{00000000-0004-0000-0200-000008000000}"/>
    <hyperlink ref="P16" r:id="rId10" xr:uid="{00000000-0004-0000-0200-000009000000}"/>
    <hyperlink ref="A17" r:id="rId11" xr:uid="{00000000-0004-0000-0200-00000A000000}"/>
    <hyperlink ref="P17" r:id="rId12" xr:uid="{00000000-0004-0000-0200-00000B000000}"/>
    <hyperlink ref="P18" r:id="rId13" xr:uid="{00000000-0004-0000-0200-00000C000000}"/>
    <hyperlink ref="P19" r:id="rId14" xr:uid="{00000000-0004-0000-0200-00000D000000}"/>
    <hyperlink ref="P22" r:id="rId15" xr:uid="{00000000-0004-0000-0200-00000E000000}"/>
    <hyperlink ref="P24" r:id="rId16" xr:uid="{00000000-0004-0000-0200-00000F000000}"/>
    <hyperlink ref="P25" r:id="rId17" xr:uid="{00000000-0004-0000-0200-000010000000}"/>
    <hyperlink ref="P26" r:id="rId18" xr:uid="{00000000-0004-0000-0200-000011000000}"/>
    <hyperlink ref="P28" r:id="rId19" xr:uid="{00000000-0004-0000-0200-000012000000}"/>
    <hyperlink ref="P29" r:id="rId20" xr:uid="{00000000-0004-0000-0200-000013000000}"/>
    <hyperlink ref="P30" r:id="rId21" xr:uid="{00000000-0004-0000-0200-000014000000}"/>
    <hyperlink ref="O31" r:id="rId22" xr:uid="{00000000-0004-0000-0200-000015000000}"/>
    <hyperlink ref="P31" r:id="rId23" xr:uid="{00000000-0004-0000-0200-000016000000}"/>
    <hyperlink ref="P32" r:id="rId24" xr:uid="{00000000-0004-0000-0200-000017000000}"/>
    <hyperlink ref="P33" r:id="rId25" xr:uid="{00000000-0004-0000-0200-000018000000}"/>
    <hyperlink ref="P34" r:id="rId26" xr:uid="{00000000-0004-0000-0200-000019000000}"/>
    <hyperlink ref="P35" r:id="rId27" xr:uid="{00000000-0004-0000-0200-00001A000000}"/>
    <hyperlink ref="P36" r:id="rId28" xr:uid="{00000000-0004-0000-0200-00001B000000}"/>
    <hyperlink ref="O37" r:id="rId29" xr:uid="{00000000-0004-0000-0200-00001C000000}"/>
    <hyperlink ref="P37" r:id="rId30" xr:uid="{00000000-0004-0000-0200-00001D000000}"/>
    <hyperlink ref="O38" r:id="rId31" xr:uid="{00000000-0004-0000-0200-00001E000000}"/>
    <hyperlink ref="P38" r:id="rId32" xr:uid="{00000000-0004-0000-0200-00001F000000}"/>
    <hyperlink ref="P39" r:id="rId33" xr:uid="{00000000-0004-0000-0200-000020000000}"/>
    <hyperlink ref="P40" r:id="rId34" xr:uid="{00000000-0004-0000-0200-000021000000}"/>
    <hyperlink ref="P41" r:id="rId35" xr:uid="{00000000-0004-0000-0200-000022000000}"/>
    <hyperlink ref="O42" r:id="rId36" xr:uid="{00000000-0004-0000-0200-000023000000}"/>
    <hyperlink ref="P42" r:id="rId37" xr:uid="{00000000-0004-0000-0200-000024000000}"/>
    <hyperlink ref="P43" r:id="rId38" xr:uid="{00000000-0004-0000-0200-000025000000}"/>
    <hyperlink ref="P44" r:id="rId39" xr:uid="{00000000-0004-0000-0200-000026000000}"/>
    <hyperlink ref="P45" r:id="rId40" xr:uid="{00000000-0004-0000-0200-000027000000}"/>
    <hyperlink ref="P48" r:id="rId41" xr:uid="{00000000-0004-0000-0200-000028000000}"/>
    <hyperlink ref="P49" r:id="rId42" xr:uid="{00000000-0004-0000-0200-000029000000}"/>
    <hyperlink ref="P50" r:id="rId43" xr:uid="{00000000-0004-0000-0200-00002A000000}"/>
    <hyperlink ref="P51" r:id="rId44" xr:uid="{00000000-0004-0000-0200-00002B000000}"/>
    <hyperlink ref="P52" r:id="rId45" xr:uid="{00000000-0004-0000-0200-00002C000000}"/>
    <hyperlink ref="O53" r:id="rId46" xr:uid="{00000000-0004-0000-0200-00002D000000}"/>
    <hyperlink ref="P53" r:id="rId47" xr:uid="{00000000-0004-0000-0200-00002E000000}"/>
    <hyperlink ref="P54" r:id="rId48" xr:uid="{00000000-0004-0000-0200-00002F000000}"/>
    <hyperlink ref="O55" r:id="rId49" xr:uid="{00000000-0004-0000-0200-000030000000}"/>
    <hyperlink ref="P55" r:id="rId50" xr:uid="{00000000-0004-0000-0200-000031000000}"/>
    <hyperlink ref="P56" r:id="rId51" xr:uid="{00000000-0004-0000-0200-000032000000}"/>
    <hyperlink ref="P57" r:id="rId52" xr:uid="{00000000-0004-0000-0200-000033000000}"/>
    <hyperlink ref="P58" r:id="rId53" xr:uid="{00000000-0004-0000-0200-000034000000}"/>
    <hyperlink ref="P59" r:id="rId54" xr:uid="{00000000-0004-0000-0200-000035000000}"/>
    <hyperlink ref="P60" r:id="rId55" xr:uid="{00000000-0004-0000-0200-000036000000}"/>
    <hyperlink ref="P61" r:id="rId56" xr:uid="{00000000-0004-0000-0200-000037000000}"/>
    <hyperlink ref="P62" r:id="rId57" xr:uid="{00000000-0004-0000-0200-000038000000}"/>
    <hyperlink ref="P63" r:id="rId58" xr:uid="{00000000-0004-0000-0200-000039000000}"/>
    <hyperlink ref="P64" r:id="rId59" xr:uid="{00000000-0004-0000-0200-00003A000000}"/>
    <hyperlink ref="P65" r:id="rId60" xr:uid="{00000000-0004-0000-0200-00003B000000}"/>
    <hyperlink ref="P66" r:id="rId61" xr:uid="{00000000-0004-0000-0200-00003C000000}"/>
    <hyperlink ref="P67" r:id="rId62" xr:uid="{00000000-0004-0000-0200-00003D000000}"/>
    <hyperlink ref="P68" r:id="rId63" xr:uid="{00000000-0004-0000-0200-00003E000000}"/>
    <hyperlink ref="P69" r:id="rId64" xr:uid="{00000000-0004-0000-0200-00003F000000}"/>
    <hyperlink ref="P70" r:id="rId65" xr:uid="{00000000-0004-0000-0200-000040000000}"/>
    <hyperlink ref="P71" r:id="rId66" xr:uid="{00000000-0004-0000-0200-000041000000}"/>
    <hyperlink ref="P72" r:id="rId67" xr:uid="{00000000-0004-0000-0200-000042000000}"/>
    <hyperlink ref="P73" r:id="rId68" xr:uid="{00000000-0004-0000-0200-000043000000}"/>
    <hyperlink ref="P74" r:id="rId69" xr:uid="{00000000-0004-0000-0200-000044000000}"/>
    <hyperlink ref="P75" r:id="rId70" xr:uid="{00000000-0004-0000-0200-000045000000}"/>
    <hyperlink ref="P76" r:id="rId71" xr:uid="{00000000-0004-0000-0200-000046000000}"/>
    <hyperlink ref="P77" r:id="rId72" xr:uid="{00000000-0004-0000-0200-000047000000}"/>
    <hyperlink ref="P78" r:id="rId73" xr:uid="{00000000-0004-0000-0200-000048000000}"/>
    <hyperlink ref="P79" r:id="rId74" xr:uid="{00000000-0004-0000-0200-000049000000}"/>
    <hyperlink ref="P80" r:id="rId75" xr:uid="{00000000-0004-0000-0200-00004A000000}"/>
    <hyperlink ref="P81" r:id="rId76" xr:uid="{00000000-0004-0000-0200-00004B000000}"/>
    <hyperlink ref="P82" r:id="rId77" xr:uid="{00000000-0004-0000-0200-00004C000000}"/>
    <hyperlink ref="P83" r:id="rId78" xr:uid="{00000000-0004-0000-0200-00004D000000}"/>
    <hyperlink ref="P84" r:id="rId79" xr:uid="{00000000-0004-0000-0200-00004E000000}"/>
    <hyperlink ref="P85" r:id="rId80" xr:uid="{00000000-0004-0000-0200-00004F000000}"/>
    <hyperlink ref="P86" r:id="rId81" xr:uid="{00000000-0004-0000-0200-000050000000}"/>
    <hyperlink ref="P87" r:id="rId82" xr:uid="{00000000-0004-0000-0200-000051000000}"/>
    <hyperlink ref="P88" r:id="rId83" xr:uid="{00000000-0004-0000-0200-000052000000}"/>
    <hyperlink ref="P89" r:id="rId84" xr:uid="{00000000-0004-0000-0200-000053000000}"/>
    <hyperlink ref="P90" r:id="rId85" xr:uid="{00000000-0004-0000-0200-000054000000}"/>
    <hyperlink ref="P91" r:id="rId86" xr:uid="{00000000-0004-0000-0200-000055000000}"/>
    <hyperlink ref="P92" r:id="rId87" xr:uid="{00000000-0004-0000-0200-000056000000}"/>
    <hyperlink ref="P93" r:id="rId88" xr:uid="{00000000-0004-0000-0200-000057000000}"/>
    <hyperlink ref="P94" r:id="rId89" xr:uid="{00000000-0004-0000-0200-000058000000}"/>
    <hyperlink ref="P95" r:id="rId90" xr:uid="{00000000-0004-0000-0200-000059000000}"/>
    <hyperlink ref="P96" r:id="rId91" xr:uid="{00000000-0004-0000-0200-00005A000000}"/>
    <hyperlink ref="P97" r:id="rId92" xr:uid="{00000000-0004-0000-0200-00005B000000}"/>
    <hyperlink ref="W97" r:id="rId93" xr:uid="{00000000-0004-0000-0200-00005C000000}"/>
    <hyperlink ref="P98" r:id="rId94" xr:uid="{00000000-0004-0000-0200-00005D000000}"/>
    <hyperlink ref="P99" r:id="rId95" xr:uid="{00000000-0004-0000-0200-00005E000000}"/>
    <hyperlink ref="P100" r:id="rId96" xr:uid="{00000000-0004-0000-0200-00005F000000}"/>
    <hyperlink ref="P101" r:id="rId97" xr:uid="{00000000-0004-0000-0200-000060000000}"/>
    <hyperlink ref="P102" r:id="rId98" xr:uid="{00000000-0004-0000-0200-000061000000}"/>
    <hyperlink ref="P103" r:id="rId99" xr:uid="{00000000-0004-0000-0200-000062000000}"/>
    <hyperlink ref="P104" r:id="rId100" xr:uid="{00000000-0004-0000-0200-000063000000}"/>
    <hyperlink ref="P105" r:id="rId101" xr:uid="{00000000-0004-0000-0200-000064000000}"/>
    <hyperlink ref="P106" r:id="rId102" xr:uid="{00000000-0004-0000-0200-000065000000}"/>
    <hyperlink ref="P107" r:id="rId103" xr:uid="{00000000-0004-0000-0200-000066000000}"/>
    <hyperlink ref="P108" r:id="rId104" xr:uid="{00000000-0004-0000-0200-000067000000}"/>
    <hyperlink ref="P109" r:id="rId105" xr:uid="{00000000-0004-0000-0200-000068000000}"/>
    <hyperlink ref="P110" r:id="rId106" xr:uid="{00000000-0004-0000-0200-000069000000}"/>
    <hyperlink ref="P123" r:id="rId107" xr:uid="{00000000-0004-0000-0200-00006A000000}"/>
    <hyperlink ref="P125" r:id="rId108" xr:uid="{00000000-0004-0000-0200-00006B000000}"/>
    <hyperlink ref="P126" r:id="rId109" xr:uid="{00000000-0004-0000-0200-00006C000000}"/>
    <hyperlink ref="P128" r:id="rId110" xr:uid="{00000000-0004-0000-0200-00006D000000}"/>
    <hyperlink ref="P129" r:id="rId111" xr:uid="{00000000-0004-0000-0200-00006E000000}"/>
    <hyperlink ref="P130" r:id="rId112" xr:uid="{00000000-0004-0000-0200-00006F000000}"/>
    <hyperlink ref="P131" r:id="rId113" xr:uid="{00000000-0004-0000-0200-000070000000}"/>
    <hyperlink ref="P132" r:id="rId114" xr:uid="{00000000-0004-0000-0200-000071000000}"/>
    <hyperlink ref="P134" r:id="rId115" xr:uid="{00000000-0004-0000-0200-000072000000}"/>
    <hyperlink ref="P135" r:id="rId116" xr:uid="{00000000-0004-0000-0200-000073000000}"/>
    <hyperlink ref="P136" r:id="rId117" xr:uid="{00000000-0004-0000-0200-000074000000}"/>
    <hyperlink ref="P138" r:id="rId118" xr:uid="{00000000-0004-0000-0200-000075000000}"/>
    <hyperlink ref="P139" r:id="rId119" xr:uid="{00000000-0004-0000-0200-000076000000}"/>
    <hyperlink ref="P140" r:id="rId120" xr:uid="{00000000-0004-0000-0200-000077000000}"/>
    <hyperlink ref="P141" r:id="rId121" xr:uid="{00000000-0004-0000-0200-000078000000}"/>
    <hyperlink ref="P142" r:id="rId122" xr:uid="{00000000-0004-0000-0200-000079000000}"/>
    <hyperlink ref="P143" r:id="rId123" xr:uid="{00000000-0004-0000-0200-00007A000000}"/>
    <hyperlink ref="P145" r:id="rId124" xr:uid="{00000000-0004-0000-0200-00007B000000}"/>
    <hyperlink ref="P147" r:id="rId125" xr:uid="{00000000-0004-0000-0200-00007C000000}"/>
    <hyperlink ref="P148" r:id="rId126" xr:uid="{00000000-0004-0000-0200-00007D000000}"/>
    <hyperlink ref="P149" r:id="rId127" xr:uid="{00000000-0004-0000-0200-00007E000000}"/>
    <hyperlink ref="P150" r:id="rId128" xr:uid="{00000000-0004-0000-0200-00007F000000}"/>
    <hyperlink ref="P151" r:id="rId129" xr:uid="{00000000-0004-0000-0200-000080000000}"/>
    <hyperlink ref="P152" r:id="rId130" xr:uid="{00000000-0004-0000-0200-000081000000}"/>
    <hyperlink ref="P153" r:id="rId131" xr:uid="{00000000-0004-0000-0200-000082000000}"/>
    <hyperlink ref="P154" r:id="rId132" xr:uid="{00000000-0004-0000-0200-000083000000}"/>
    <hyperlink ref="P155" r:id="rId133" xr:uid="{00000000-0004-0000-0200-000084000000}"/>
    <hyperlink ref="P156" r:id="rId134" xr:uid="{00000000-0004-0000-0200-000085000000}"/>
    <hyperlink ref="P157" r:id="rId135" xr:uid="{00000000-0004-0000-0200-000086000000}"/>
    <hyperlink ref="P158" r:id="rId136" xr:uid="{00000000-0004-0000-0200-000087000000}"/>
    <hyperlink ref="P159" r:id="rId137" xr:uid="{00000000-0004-0000-0200-000088000000}"/>
    <hyperlink ref="P162" r:id="rId138" xr:uid="{00000000-0004-0000-0200-000089000000}"/>
    <hyperlink ref="P163" r:id="rId139" xr:uid="{00000000-0004-0000-0200-00008A000000}"/>
    <hyperlink ref="P164" r:id="rId140" xr:uid="{00000000-0004-0000-0200-00008B000000}"/>
    <hyperlink ref="P165" r:id="rId141" xr:uid="{00000000-0004-0000-0200-00008C000000}"/>
    <hyperlink ref="P166" r:id="rId142" xr:uid="{00000000-0004-0000-0200-00008D000000}"/>
    <hyperlink ref="P167" r:id="rId143" xr:uid="{00000000-0004-0000-0200-00008E000000}"/>
    <hyperlink ref="P168" r:id="rId144" xr:uid="{00000000-0004-0000-0200-00008F000000}"/>
    <hyperlink ref="P169" r:id="rId145" xr:uid="{00000000-0004-0000-0200-000090000000}"/>
    <hyperlink ref="P171" r:id="rId146" xr:uid="{00000000-0004-0000-0200-000091000000}"/>
    <hyperlink ref="P172" r:id="rId147" xr:uid="{00000000-0004-0000-0200-000092000000}"/>
    <hyperlink ref="P173" r:id="rId148" xr:uid="{00000000-0004-0000-0200-000093000000}"/>
    <hyperlink ref="P174" r:id="rId149" xr:uid="{00000000-0004-0000-0200-000094000000}"/>
    <hyperlink ref="P175" r:id="rId150" xr:uid="{00000000-0004-0000-0200-000095000000}"/>
    <hyperlink ref="P176" r:id="rId151" xr:uid="{00000000-0004-0000-0200-000096000000}"/>
    <hyperlink ref="P177" r:id="rId152" xr:uid="{00000000-0004-0000-0200-000097000000}"/>
    <hyperlink ref="P178" r:id="rId153" xr:uid="{00000000-0004-0000-0200-000098000000}"/>
    <hyperlink ref="P179" r:id="rId154" xr:uid="{00000000-0004-0000-0200-000099000000}"/>
    <hyperlink ref="P180" r:id="rId155" xr:uid="{00000000-0004-0000-0200-00009A000000}"/>
    <hyperlink ref="P181" r:id="rId156" xr:uid="{00000000-0004-0000-0200-00009B000000}"/>
    <hyperlink ref="P182" r:id="rId157" xr:uid="{00000000-0004-0000-0200-00009C000000}"/>
    <hyperlink ref="P184" r:id="rId158" xr:uid="{00000000-0004-0000-0200-00009D000000}"/>
    <hyperlink ref="P185" r:id="rId159" xr:uid="{00000000-0004-0000-0200-00009E000000}"/>
    <hyperlink ref="P186" r:id="rId160" xr:uid="{00000000-0004-0000-0200-00009F000000}"/>
    <hyperlink ref="P188" r:id="rId161" xr:uid="{00000000-0004-0000-0200-0000A0000000}"/>
    <hyperlink ref="P189" r:id="rId162" xr:uid="{00000000-0004-0000-0200-0000A1000000}"/>
    <hyperlink ref="P191" r:id="rId163" xr:uid="{00000000-0004-0000-0200-0000A2000000}"/>
    <hyperlink ref="P192" r:id="rId164" xr:uid="{00000000-0004-0000-0200-0000A3000000}"/>
    <hyperlink ref="P193" r:id="rId165" xr:uid="{00000000-0004-0000-0200-0000A4000000}"/>
    <hyperlink ref="P194" r:id="rId166" xr:uid="{00000000-0004-0000-0200-0000A5000000}"/>
    <hyperlink ref="P195" r:id="rId167" xr:uid="{00000000-0004-0000-0200-0000A6000000}"/>
    <hyperlink ref="P197" r:id="rId168" xr:uid="{00000000-0004-0000-0200-0000A7000000}"/>
    <hyperlink ref="P198" r:id="rId169" xr:uid="{00000000-0004-0000-0200-0000A8000000}"/>
    <hyperlink ref="P201" r:id="rId170" xr:uid="{00000000-0004-0000-0200-0000A9000000}"/>
    <hyperlink ref="P202" r:id="rId171" xr:uid="{00000000-0004-0000-0200-0000AA000000}"/>
    <hyperlink ref="P203" r:id="rId172" xr:uid="{00000000-0004-0000-0200-0000AB000000}"/>
    <hyperlink ref="P205" r:id="rId173" xr:uid="{00000000-0004-0000-0200-0000AC000000}"/>
    <hyperlink ref="P206" r:id="rId174" xr:uid="{00000000-0004-0000-0200-0000AD000000}"/>
    <hyperlink ref="P208" r:id="rId175" xr:uid="{00000000-0004-0000-0200-0000AE000000}"/>
    <hyperlink ref="O209" r:id="rId176" xr:uid="{00000000-0004-0000-0200-0000AF000000}"/>
    <hyperlink ref="P209" r:id="rId177" xr:uid="{00000000-0004-0000-0200-0000B0000000}"/>
    <hyperlink ref="O210" r:id="rId178" xr:uid="{00000000-0004-0000-0200-0000B1000000}"/>
    <hyperlink ref="P210" r:id="rId179" xr:uid="{00000000-0004-0000-0200-0000B2000000}"/>
    <hyperlink ref="P211" r:id="rId180" xr:uid="{00000000-0004-0000-0200-0000B3000000}"/>
    <hyperlink ref="P212" r:id="rId181" xr:uid="{00000000-0004-0000-0200-0000B4000000}"/>
    <hyperlink ref="P213" r:id="rId182" xr:uid="{00000000-0004-0000-0200-0000B5000000}"/>
    <hyperlink ref="P214" r:id="rId183" xr:uid="{00000000-0004-0000-0200-0000B6000000}"/>
    <hyperlink ref="P215" r:id="rId184" xr:uid="{00000000-0004-0000-0200-0000B7000000}"/>
    <hyperlink ref="P216" r:id="rId185" xr:uid="{00000000-0004-0000-0200-0000B8000000}"/>
    <hyperlink ref="P217" r:id="rId186" xr:uid="{00000000-0004-0000-0200-0000B9000000}"/>
    <hyperlink ref="P218" r:id="rId187" xr:uid="{00000000-0004-0000-0200-0000BA000000}"/>
    <hyperlink ref="P219" r:id="rId188" xr:uid="{00000000-0004-0000-0200-0000BB000000}"/>
    <hyperlink ref="P220" r:id="rId189" xr:uid="{00000000-0004-0000-0200-0000BC000000}"/>
    <hyperlink ref="P221" r:id="rId190" xr:uid="{00000000-0004-0000-0200-0000BD000000}"/>
    <hyperlink ref="P222" r:id="rId191" xr:uid="{00000000-0004-0000-0200-0000BE000000}"/>
    <hyperlink ref="P224" r:id="rId192" xr:uid="{00000000-0004-0000-0200-0000BF000000}"/>
    <hyperlink ref="P226" r:id="rId193" xr:uid="{00000000-0004-0000-0200-0000C0000000}"/>
    <hyperlink ref="P227" r:id="rId194" xr:uid="{00000000-0004-0000-0200-0000C1000000}"/>
    <hyperlink ref="P229" r:id="rId195" xr:uid="{00000000-0004-0000-0200-0000C2000000}"/>
    <hyperlink ref="P230" r:id="rId196" xr:uid="{00000000-0004-0000-0200-0000C3000000}"/>
    <hyperlink ref="P231" r:id="rId197" xr:uid="{00000000-0004-0000-0200-0000C4000000}"/>
    <hyperlink ref="P232" r:id="rId198" xr:uid="{00000000-0004-0000-0200-0000C5000000}"/>
    <hyperlink ref="P233" r:id="rId199" xr:uid="{00000000-0004-0000-0200-0000C6000000}"/>
    <hyperlink ref="P235" r:id="rId200" xr:uid="{00000000-0004-0000-0200-0000C7000000}"/>
    <hyperlink ref="P236" r:id="rId201" xr:uid="{00000000-0004-0000-0200-0000C8000000}"/>
    <hyperlink ref="P237" r:id="rId202" xr:uid="{00000000-0004-0000-0200-0000C9000000}"/>
    <hyperlink ref="P238" r:id="rId203" xr:uid="{00000000-0004-0000-0200-0000CA000000}"/>
    <hyperlink ref="P239" r:id="rId204" xr:uid="{00000000-0004-0000-0200-0000CB000000}"/>
    <hyperlink ref="P241" r:id="rId205" xr:uid="{00000000-0004-0000-0200-0000CC000000}"/>
    <hyperlink ref="P242" r:id="rId206" xr:uid="{00000000-0004-0000-0200-0000CD000000}"/>
    <hyperlink ref="P243" r:id="rId207" xr:uid="{00000000-0004-0000-0200-0000CE000000}"/>
    <hyperlink ref="O245" r:id="rId208" xr:uid="{00000000-0004-0000-0200-0000CF000000}"/>
    <hyperlink ref="P245" r:id="rId209" xr:uid="{00000000-0004-0000-0200-0000D0000000}"/>
    <hyperlink ref="O246" r:id="rId210" xr:uid="{00000000-0004-0000-0200-0000D1000000}"/>
    <hyperlink ref="P246" r:id="rId211" xr:uid="{00000000-0004-0000-0200-0000D2000000}"/>
    <hyperlink ref="P247" r:id="rId212" xr:uid="{00000000-0004-0000-0200-0000D3000000}"/>
    <hyperlink ref="P248" r:id="rId213" xr:uid="{00000000-0004-0000-0200-0000D4000000}"/>
    <hyperlink ref="P250" r:id="rId214" xr:uid="{00000000-0004-0000-0200-0000D5000000}"/>
    <hyperlink ref="P251" r:id="rId215" xr:uid="{00000000-0004-0000-0200-0000D6000000}"/>
    <hyperlink ref="P252" r:id="rId216" xr:uid="{00000000-0004-0000-0200-0000D7000000}"/>
    <hyperlink ref="P253" r:id="rId217" xr:uid="{00000000-0004-0000-0200-0000D8000000}"/>
    <hyperlink ref="P255" r:id="rId218" xr:uid="{00000000-0004-0000-0200-0000D9000000}"/>
    <hyperlink ref="P256" r:id="rId219" xr:uid="{00000000-0004-0000-0200-0000DA000000}"/>
    <hyperlink ref="P257" r:id="rId220" xr:uid="{00000000-0004-0000-0200-0000DB000000}"/>
    <hyperlink ref="P258" r:id="rId221" xr:uid="{00000000-0004-0000-0200-0000DC000000}"/>
    <hyperlink ref="P259" r:id="rId222" xr:uid="{00000000-0004-0000-0200-0000DD000000}"/>
    <hyperlink ref="P260" r:id="rId223" xr:uid="{00000000-0004-0000-0200-0000DE000000}"/>
    <hyperlink ref="P261" r:id="rId224" xr:uid="{00000000-0004-0000-0200-0000DF000000}"/>
    <hyperlink ref="P263" r:id="rId225" xr:uid="{00000000-0004-0000-0200-0000E0000000}"/>
    <hyperlink ref="P264" r:id="rId226" xr:uid="{00000000-0004-0000-0200-0000E1000000}"/>
    <hyperlink ref="P265" r:id="rId227" xr:uid="{00000000-0004-0000-0200-0000E2000000}"/>
    <hyperlink ref="P266" r:id="rId228" xr:uid="{00000000-0004-0000-0200-0000E3000000}"/>
    <hyperlink ref="P267" r:id="rId229" xr:uid="{00000000-0004-0000-0200-0000E4000000}"/>
    <hyperlink ref="P269" r:id="rId230" xr:uid="{00000000-0004-0000-0200-0000E5000000}"/>
    <hyperlink ref="P270" r:id="rId231" xr:uid="{00000000-0004-0000-0200-0000E6000000}"/>
    <hyperlink ref="P271" r:id="rId232" xr:uid="{00000000-0004-0000-0200-0000E7000000}"/>
    <hyperlink ref="P273" r:id="rId233" xr:uid="{00000000-0004-0000-0200-0000E8000000}"/>
    <hyperlink ref="P275" r:id="rId234" xr:uid="{00000000-0004-0000-0200-0000E9000000}"/>
    <hyperlink ref="O276" r:id="rId235" xr:uid="{00000000-0004-0000-0200-0000EA000000}"/>
    <hyperlink ref="P276" r:id="rId236" xr:uid="{00000000-0004-0000-0200-0000EB000000}"/>
    <hyperlink ref="P277" r:id="rId237" xr:uid="{00000000-0004-0000-0200-0000EC000000}"/>
    <hyperlink ref="P278" r:id="rId238" xr:uid="{00000000-0004-0000-0200-0000ED000000}"/>
    <hyperlink ref="P279" r:id="rId239" xr:uid="{00000000-0004-0000-0200-0000EE000000}"/>
    <hyperlink ref="P280" r:id="rId240" xr:uid="{00000000-0004-0000-0200-0000EF000000}"/>
    <hyperlink ref="P281" r:id="rId241" xr:uid="{00000000-0004-0000-0200-0000F0000000}"/>
    <hyperlink ref="P282" r:id="rId242" xr:uid="{00000000-0004-0000-0200-0000F1000000}"/>
    <hyperlink ref="P283" r:id="rId243" xr:uid="{00000000-0004-0000-0200-0000F2000000}"/>
    <hyperlink ref="P284" r:id="rId244" xr:uid="{00000000-0004-0000-0200-0000F3000000}"/>
    <hyperlink ref="P285" r:id="rId245" xr:uid="{00000000-0004-0000-0200-0000F4000000}"/>
    <hyperlink ref="P286" r:id="rId246" xr:uid="{00000000-0004-0000-0200-0000F5000000}"/>
    <hyperlink ref="P287" r:id="rId247" xr:uid="{00000000-0004-0000-0200-0000F6000000}"/>
    <hyperlink ref="P289" r:id="rId248" xr:uid="{00000000-0004-0000-0200-0000F7000000}"/>
    <hyperlink ref="P290" r:id="rId249" xr:uid="{00000000-0004-0000-0200-0000F8000000}"/>
    <hyperlink ref="P293" r:id="rId250" xr:uid="{00000000-0004-0000-0200-0000F9000000}"/>
    <hyperlink ref="P294" r:id="rId251" xr:uid="{00000000-0004-0000-0200-0000FA000000}"/>
    <hyperlink ref="P295" r:id="rId252" xr:uid="{00000000-0004-0000-0200-0000FB000000}"/>
    <hyperlink ref="P296" r:id="rId253" xr:uid="{00000000-0004-0000-0200-0000FC000000}"/>
    <hyperlink ref="P298" r:id="rId254" xr:uid="{00000000-0004-0000-0200-0000FD000000}"/>
    <hyperlink ref="P299" r:id="rId255" xr:uid="{00000000-0004-0000-0200-0000FE000000}"/>
    <hyperlink ref="P300" r:id="rId256" xr:uid="{00000000-0004-0000-0200-0000FF000000}"/>
    <hyperlink ref="P301" r:id="rId257" xr:uid="{00000000-0004-0000-0200-000000010000}"/>
    <hyperlink ref="P302" r:id="rId258" xr:uid="{00000000-0004-0000-0200-000001010000}"/>
    <hyperlink ref="P303" r:id="rId259" xr:uid="{00000000-0004-0000-0200-000002010000}"/>
    <hyperlink ref="P304" r:id="rId260" xr:uid="{00000000-0004-0000-0200-000003010000}"/>
    <hyperlink ref="P305" r:id="rId261" xr:uid="{00000000-0004-0000-0200-000004010000}"/>
    <hyperlink ref="P306" r:id="rId262" xr:uid="{00000000-0004-0000-0200-000005010000}"/>
    <hyperlink ref="P307" r:id="rId263" xr:uid="{00000000-0004-0000-0200-000006010000}"/>
    <hyperlink ref="P308" r:id="rId264" xr:uid="{00000000-0004-0000-0200-000007010000}"/>
    <hyperlink ref="P309" r:id="rId265" xr:uid="{00000000-0004-0000-0200-000008010000}"/>
    <hyperlink ref="P310" r:id="rId266" xr:uid="{00000000-0004-0000-0200-000009010000}"/>
    <hyperlink ref="P311" r:id="rId267" xr:uid="{00000000-0004-0000-0200-00000A010000}"/>
    <hyperlink ref="P312" r:id="rId268" xr:uid="{00000000-0004-0000-0200-00000B010000}"/>
    <hyperlink ref="P313" r:id="rId269" xr:uid="{00000000-0004-0000-0200-00000C010000}"/>
    <hyperlink ref="P314" r:id="rId270" xr:uid="{00000000-0004-0000-0200-00000D010000}"/>
    <hyperlink ref="O315" r:id="rId271" xr:uid="{00000000-0004-0000-0200-00000E010000}"/>
    <hyperlink ref="P315" r:id="rId272" xr:uid="{00000000-0004-0000-0200-00000F010000}"/>
    <hyperlink ref="O316" r:id="rId273" xr:uid="{00000000-0004-0000-0200-000010010000}"/>
    <hyperlink ref="P316" r:id="rId274" xr:uid="{00000000-0004-0000-0200-000011010000}"/>
    <hyperlink ref="O317" r:id="rId275" xr:uid="{00000000-0004-0000-0200-000012010000}"/>
    <hyperlink ref="P317" r:id="rId276" xr:uid="{00000000-0004-0000-0200-000013010000}"/>
    <hyperlink ref="O318" r:id="rId277" xr:uid="{00000000-0004-0000-0200-000014010000}"/>
    <hyperlink ref="P318" r:id="rId278" xr:uid="{00000000-0004-0000-0200-000015010000}"/>
    <hyperlink ref="P319" r:id="rId279" xr:uid="{00000000-0004-0000-0200-000016010000}"/>
    <hyperlink ref="P320" r:id="rId280" xr:uid="{00000000-0004-0000-0200-000017010000}"/>
    <hyperlink ref="P321" r:id="rId281" xr:uid="{00000000-0004-0000-0200-000018010000}"/>
    <hyperlink ref="P322" r:id="rId282" xr:uid="{00000000-0004-0000-0200-000019010000}"/>
    <hyperlink ref="P324" r:id="rId283" xr:uid="{00000000-0004-0000-0200-00001A010000}"/>
    <hyperlink ref="P327" r:id="rId284" xr:uid="{00000000-0004-0000-0200-00001B010000}"/>
    <hyperlink ref="P328" r:id="rId285" xr:uid="{00000000-0004-0000-0200-00001C010000}"/>
    <hyperlink ref="P329" r:id="rId286" xr:uid="{00000000-0004-0000-0200-00001D010000}"/>
    <hyperlink ref="P331" r:id="rId287" xr:uid="{00000000-0004-0000-0200-00001E010000}"/>
    <hyperlink ref="P332" r:id="rId288" xr:uid="{00000000-0004-0000-0200-00001F010000}"/>
    <hyperlink ref="P333" r:id="rId289" xr:uid="{00000000-0004-0000-0200-000020010000}"/>
    <hyperlink ref="P335" r:id="rId290" xr:uid="{00000000-0004-0000-0200-000021010000}"/>
    <hyperlink ref="P337" r:id="rId291" xr:uid="{00000000-0004-0000-0200-000022010000}"/>
    <hyperlink ref="P338" r:id="rId292" xr:uid="{00000000-0004-0000-0200-000023010000}"/>
    <hyperlink ref="P339" r:id="rId293" xr:uid="{00000000-0004-0000-0200-000024010000}"/>
    <hyperlink ref="P342" r:id="rId294" xr:uid="{00000000-0004-0000-0200-000025010000}"/>
    <hyperlink ref="P343" r:id="rId295" xr:uid="{00000000-0004-0000-0200-000026010000}"/>
    <hyperlink ref="P346" r:id="rId296" xr:uid="{00000000-0004-0000-0200-000027010000}"/>
    <hyperlink ref="P347" r:id="rId297" xr:uid="{00000000-0004-0000-0200-000028010000}"/>
    <hyperlink ref="P349" r:id="rId298" xr:uid="{00000000-0004-0000-0200-000029010000}"/>
    <hyperlink ref="P350" r:id="rId299" xr:uid="{00000000-0004-0000-0200-00002A010000}"/>
    <hyperlink ref="P351" r:id="rId300" xr:uid="{00000000-0004-0000-0200-00002B010000}"/>
    <hyperlink ref="P352" r:id="rId301" xr:uid="{00000000-0004-0000-0200-00002C010000}"/>
    <hyperlink ref="P353" r:id="rId302" xr:uid="{00000000-0004-0000-0200-00002D010000}"/>
    <hyperlink ref="P355" r:id="rId303" xr:uid="{00000000-0004-0000-0200-00002E010000}"/>
    <hyperlink ref="P356" r:id="rId304" xr:uid="{00000000-0004-0000-0200-00002F010000}"/>
    <hyperlink ref="P357" r:id="rId305" xr:uid="{00000000-0004-0000-0200-000030010000}"/>
    <hyperlink ref="P361" r:id="rId306" xr:uid="{00000000-0004-0000-0200-000031010000}"/>
    <hyperlink ref="P362" r:id="rId307" xr:uid="{00000000-0004-0000-0200-000032010000}"/>
    <hyperlink ref="P364" r:id="rId308" xr:uid="{00000000-0004-0000-0200-000033010000}"/>
    <hyperlink ref="P365" r:id="rId309" xr:uid="{00000000-0004-0000-0200-000034010000}"/>
    <hyperlink ref="P366" r:id="rId310" xr:uid="{00000000-0004-0000-0200-000035010000}"/>
    <hyperlink ref="P368" r:id="rId311" xr:uid="{00000000-0004-0000-0200-000036010000}"/>
    <hyperlink ref="P369" r:id="rId312" xr:uid="{00000000-0004-0000-0200-000037010000}"/>
    <hyperlink ref="P374" r:id="rId313" xr:uid="{00000000-0004-0000-0200-000038010000}"/>
    <hyperlink ref="P375" r:id="rId314" xr:uid="{00000000-0004-0000-0200-000039010000}"/>
    <hyperlink ref="P381" r:id="rId315" xr:uid="{00000000-0004-0000-0200-00003A010000}"/>
    <hyperlink ref="P384" r:id="rId316" xr:uid="{00000000-0004-0000-0200-00003B010000}"/>
    <hyperlink ref="P385" r:id="rId317" xr:uid="{00000000-0004-0000-0200-00003C010000}"/>
    <hyperlink ref="P386" r:id="rId318" xr:uid="{00000000-0004-0000-0200-00003D010000}"/>
    <hyperlink ref="P388" r:id="rId319" xr:uid="{00000000-0004-0000-0200-00003E010000}"/>
    <hyperlink ref="P392" r:id="rId320" xr:uid="{00000000-0004-0000-0200-00003F010000}"/>
    <hyperlink ref="P393" r:id="rId321" xr:uid="{00000000-0004-0000-0200-000040010000}"/>
    <hyperlink ref="P399" r:id="rId322" xr:uid="{00000000-0004-0000-0200-000041010000}"/>
    <hyperlink ref="P400" r:id="rId323" xr:uid="{00000000-0004-0000-0200-000042010000}"/>
    <hyperlink ref="P401" r:id="rId324" xr:uid="{00000000-0004-0000-0200-000043010000}"/>
    <hyperlink ref="P402" r:id="rId325" xr:uid="{00000000-0004-0000-0200-000044010000}"/>
    <hyperlink ref="P404" r:id="rId326" xr:uid="{00000000-0004-0000-0200-000045010000}"/>
    <hyperlink ref="P405" r:id="rId327" xr:uid="{00000000-0004-0000-0200-000046010000}"/>
    <hyperlink ref="P406" r:id="rId328" xr:uid="{00000000-0004-0000-0200-000047010000}"/>
    <hyperlink ref="P407" r:id="rId329" xr:uid="{00000000-0004-0000-0200-000048010000}"/>
    <hyperlink ref="P408" r:id="rId330" xr:uid="{00000000-0004-0000-0200-000049010000}"/>
    <hyperlink ref="P410" r:id="rId331" xr:uid="{00000000-0004-0000-0200-00004A010000}"/>
    <hyperlink ref="P412" r:id="rId332" xr:uid="{00000000-0004-0000-0200-00004B010000}"/>
    <hyperlink ref="P413" r:id="rId333" xr:uid="{00000000-0004-0000-0200-00004C010000}"/>
    <hyperlink ref="P414" r:id="rId334" xr:uid="{00000000-0004-0000-0200-00004D010000}"/>
    <hyperlink ref="P417" r:id="rId335" xr:uid="{00000000-0004-0000-0200-00004E010000}"/>
    <hyperlink ref="P418" r:id="rId336" xr:uid="{00000000-0004-0000-0200-00004F010000}"/>
    <hyperlink ref="P420" r:id="rId337" xr:uid="{00000000-0004-0000-0200-000050010000}"/>
    <hyperlink ref="P421" r:id="rId338" xr:uid="{00000000-0004-0000-0200-000051010000}"/>
    <hyperlink ref="P422" r:id="rId339" xr:uid="{00000000-0004-0000-0200-000052010000}"/>
    <hyperlink ref="P423" r:id="rId340" xr:uid="{00000000-0004-0000-0200-000053010000}"/>
    <hyperlink ref="P424" r:id="rId341" xr:uid="{00000000-0004-0000-0200-000054010000}"/>
    <hyperlink ref="P425" r:id="rId342" xr:uid="{00000000-0004-0000-0200-000055010000}"/>
    <hyperlink ref="P426" r:id="rId343" xr:uid="{00000000-0004-0000-0200-000056010000}"/>
    <hyperlink ref="P428" r:id="rId344" xr:uid="{00000000-0004-0000-0200-000057010000}"/>
    <hyperlink ref="P429" r:id="rId345" xr:uid="{00000000-0004-0000-0200-000058010000}"/>
    <hyperlink ref="P430" r:id="rId346" xr:uid="{00000000-0004-0000-0200-000059010000}"/>
    <hyperlink ref="P433" r:id="rId347" xr:uid="{00000000-0004-0000-0200-00005A010000}"/>
    <hyperlink ref="P434" r:id="rId348" xr:uid="{00000000-0004-0000-0200-00005B010000}"/>
    <hyperlink ref="P435" r:id="rId349" xr:uid="{00000000-0004-0000-0200-00005C010000}"/>
    <hyperlink ref="P436" r:id="rId350" xr:uid="{00000000-0004-0000-0200-00005D010000}"/>
    <hyperlink ref="P437" r:id="rId351" xr:uid="{00000000-0004-0000-0200-00005E010000}"/>
    <hyperlink ref="P438" r:id="rId352" xr:uid="{00000000-0004-0000-0200-00005F010000}"/>
    <hyperlink ref="P440" r:id="rId353" xr:uid="{00000000-0004-0000-0200-000060010000}"/>
    <hyperlink ref="P442" r:id="rId354" xr:uid="{00000000-0004-0000-0200-000061010000}"/>
    <hyperlink ref="P443" r:id="rId355" xr:uid="{00000000-0004-0000-0200-000062010000}"/>
    <hyperlink ref="P444" r:id="rId356" xr:uid="{00000000-0004-0000-0200-000063010000}"/>
    <hyperlink ref="P445" r:id="rId357" xr:uid="{00000000-0004-0000-0200-000064010000}"/>
    <hyperlink ref="P446" r:id="rId358" xr:uid="{00000000-0004-0000-0200-000065010000}"/>
    <hyperlink ref="P449" r:id="rId359" xr:uid="{00000000-0004-0000-0200-000066010000}"/>
    <hyperlink ref="P450" r:id="rId360" xr:uid="{00000000-0004-0000-0200-000067010000}"/>
    <hyperlink ref="P451" r:id="rId361" xr:uid="{00000000-0004-0000-0200-000068010000}"/>
    <hyperlink ref="P454" r:id="rId362" xr:uid="{00000000-0004-0000-0200-000069010000}"/>
    <hyperlink ref="P455" r:id="rId363" xr:uid="{00000000-0004-0000-0200-00006A010000}"/>
    <hyperlink ref="P457" r:id="rId364" xr:uid="{00000000-0004-0000-0200-00006B010000}"/>
    <hyperlink ref="P458" r:id="rId365" xr:uid="{00000000-0004-0000-0200-00006C010000}"/>
    <hyperlink ref="P459" r:id="rId366" xr:uid="{00000000-0004-0000-0200-00006D010000}"/>
    <hyperlink ref="P460" r:id="rId367" xr:uid="{00000000-0004-0000-0200-00006E010000}"/>
    <hyperlink ref="P462" r:id="rId368" xr:uid="{00000000-0004-0000-0200-00006F010000}"/>
    <hyperlink ref="P463" r:id="rId369" xr:uid="{00000000-0004-0000-0200-000070010000}"/>
    <hyperlink ref="P464" r:id="rId370" xr:uid="{00000000-0004-0000-0200-000071010000}"/>
    <hyperlink ref="P465" r:id="rId371" xr:uid="{00000000-0004-0000-0200-000072010000}"/>
    <hyperlink ref="P466" r:id="rId372" xr:uid="{00000000-0004-0000-0200-000073010000}"/>
    <hyperlink ref="P467" r:id="rId373" xr:uid="{00000000-0004-0000-0200-000074010000}"/>
    <hyperlink ref="P468" r:id="rId374" xr:uid="{00000000-0004-0000-0200-000075010000}"/>
    <hyperlink ref="P470" r:id="rId375" xr:uid="{00000000-0004-0000-0200-000076010000}"/>
    <hyperlink ref="P471" r:id="rId376" xr:uid="{00000000-0004-0000-0200-000077010000}"/>
    <hyperlink ref="P472" r:id="rId377" xr:uid="{00000000-0004-0000-0200-000078010000}"/>
    <hyperlink ref="P473" r:id="rId378" xr:uid="{00000000-0004-0000-0200-000079010000}"/>
    <hyperlink ref="P474" r:id="rId379" xr:uid="{00000000-0004-0000-0200-00007A010000}"/>
    <hyperlink ref="P476" r:id="rId380" xr:uid="{00000000-0004-0000-0200-00007B010000}"/>
    <hyperlink ref="P477" r:id="rId381" xr:uid="{00000000-0004-0000-0200-00007C010000}"/>
    <hyperlink ref="P478" r:id="rId382" xr:uid="{00000000-0004-0000-0200-00007D010000}"/>
    <hyperlink ref="P479" r:id="rId383" xr:uid="{00000000-0004-0000-0200-00007E010000}"/>
    <hyperlink ref="P481" r:id="rId384" xr:uid="{00000000-0004-0000-0200-00007F010000}"/>
    <hyperlink ref="P484" r:id="rId385" xr:uid="{00000000-0004-0000-0200-000080010000}"/>
    <hyperlink ref="P485" r:id="rId386" xr:uid="{00000000-0004-0000-0200-000081010000}"/>
    <hyperlink ref="P486" r:id="rId387" xr:uid="{00000000-0004-0000-0200-000082010000}"/>
    <hyperlink ref="P487" r:id="rId388" xr:uid="{00000000-0004-0000-0200-000083010000}"/>
    <hyperlink ref="P488" r:id="rId389" xr:uid="{00000000-0004-0000-0200-000084010000}"/>
    <hyperlink ref="P489" r:id="rId390" xr:uid="{00000000-0004-0000-0200-000085010000}"/>
    <hyperlink ref="P490" r:id="rId391" xr:uid="{00000000-0004-0000-0200-000086010000}"/>
    <hyperlink ref="P492" r:id="rId392" xr:uid="{00000000-0004-0000-0200-000087010000}"/>
    <hyperlink ref="P496" r:id="rId393" xr:uid="{00000000-0004-0000-0200-000088010000}"/>
    <hyperlink ref="P497" r:id="rId394" xr:uid="{00000000-0004-0000-0200-000089010000}"/>
    <hyperlink ref="P499" r:id="rId395" xr:uid="{00000000-0004-0000-0200-00008A010000}"/>
    <hyperlink ref="P500" r:id="rId396" xr:uid="{00000000-0004-0000-0200-00008B010000}"/>
    <hyperlink ref="P501" r:id="rId397" xr:uid="{00000000-0004-0000-0200-00008C010000}"/>
    <hyperlink ref="P502" r:id="rId398" xr:uid="{00000000-0004-0000-0200-00008D010000}"/>
    <hyperlink ref="P504" r:id="rId399" xr:uid="{00000000-0004-0000-0200-00008E010000}"/>
    <hyperlink ref="P505" r:id="rId400" xr:uid="{00000000-0004-0000-0200-00008F010000}"/>
    <hyperlink ref="P506" r:id="rId401" xr:uid="{00000000-0004-0000-0200-000090010000}"/>
    <hyperlink ref="P507" r:id="rId402" xr:uid="{00000000-0004-0000-0200-000091010000}"/>
    <hyperlink ref="P509" r:id="rId403" xr:uid="{00000000-0004-0000-0200-000092010000}"/>
    <hyperlink ref="P510" r:id="rId404" xr:uid="{00000000-0004-0000-0200-000093010000}"/>
    <hyperlink ref="P511" r:id="rId405" xr:uid="{00000000-0004-0000-0200-000094010000}"/>
    <hyperlink ref="P513" r:id="rId406" xr:uid="{00000000-0004-0000-0200-000095010000}"/>
    <hyperlink ref="P517" r:id="rId407" xr:uid="{00000000-0004-0000-0200-000096010000}"/>
    <hyperlink ref="D518" r:id="rId408" xr:uid="{00000000-0004-0000-0200-000097010000}"/>
    <hyperlink ref="N518" r:id="rId409" xr:uid="{00000000-0004-0000-0200-000098010000}"/>
    <hyperlink ref="P519" r:id="rId410" xr:uid="{00000000-0004-0000-0200-000099010000}"/>
    <hyperlink ref="P522" r:id="rId411" xr:uid="{00000000-0004-0000-0200-00009A010000}"/>
    <hyperlink ref="P523" r:id="rId412" xr:uid="{00000000-0004-0000-0200-00009B010000}"/>
    <hyperlink ref="P524" r:id="rId413" xr:uid="{00000000-0004-0000-0200-00009C010000}"/>
    <hyperlink ref="P525" r:id="rId414" xr:uid="{00000000-0004-0000-0200-00009D010000}"/>
  </hyperlinks>
  <pageMargins left="0.7" right="0.7" top="0.75" bottom="0.75" header="0.3" footer="0.3"/>
  <legacyDrawing r:id="rId4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998"/>
  <sheetViews>
    <sheetView workbookViewId="0"/>
  </sheetViews>
  <sheetFormatPr defaultColWidth="12.5703125" defaultRowHeight="15.75" customHeight="1"/>
  <cols>
    <col min="1" max="1" width="28.140625" customWidth="1"/>
    <col min="2" max="2" width="31.5703125" customWidth="1"/>
  </cols>
  <sheetData>
    <row r="1" spans="1:2" ht="15.75" customHeight="1">
      <c r="A1" s="227"/>
      <c r="B1" s="228" t="s">
        <v>1224</v>
      </c>
    </row>
    <row r="2" spans="1:2" ht="15.75" customHeight="1">
      <c r="A2" s="229" t="s">
        <v>1225</v>
      </c>
      <c r="B2" s="229" t="s">
        <v>1226</v>
      </c>
    </row>
    <row r="3" spans="1:2" ht="15.75" customHeight="1">
      <c r="A3" s="229" t="s">
        <v>1227</v>
      </c>
      <c r="B3" s="229" t="s">
        <v>1226</v>
      </c>
    </row>
    <row r="4" spans="1:2" ht="15.75" customHeight="1">
      <c r="A4" s="229" t="s">
        <v>1228</v>
      </c>
      <c r="B4" s="229" t="s">
        <v>1226</v>
      </c>
    </row>
    <row r="5" spans="1:2" ht="15.75" customHeight="1">
      <c r="A5" s="229" t="s">
        <v>1229</v>
      </c>
      <c r="B5" s="229" t="s">
        <v>1226</v>
      </c>
    </row>
    <row r="6" spans="1:2" ht="15.75" customHeight="1">
      <c r="A6" s="229" t="s">
        <v>1230</v>
      </c>
      <c r="B6" s="229" t="s">
        <v>1226</v>
      </c>
    </row>
    <row r="7" spans="1:2" ht="15.75" customHeight="1">
      <c r="A7" s="229" t="s">
        <v>1231</v>
      </c>
      <c r="B7" s="229" t="s">
        <v>1226</v>
      </c>
    </row>
    <row r="8" spans="1:2" ht="15.75" customHeight="1">
      <c r="A8" s="229" t="s">
        <v>1232</v>
      </c>
      <c r="B8" s="229" t="s">
        <v>88</v>
      </c>
    </row>
    <row r="9" spans="1:2" ht="15.75" customHeight="1">
      <c r="A9" s="229" t="s">
        <v>1233</v>
      </c>
      <c r="B9" s="229" t="s">
        <v>88</v>
      </c>
    </row>
    <row r="10" spans="1:2" ht="15.75" customHeight="1">
      <c r="A10" s="229" t="s">
        <v>1234</v>
      </c>
      <c r="B10" s="229" t="s">
        <v>88</v>
      </c>
    </row>
    <row r="11" spans="1:2" ht="15.75" customHeight="1">
      <c r="A11" s="229" t="s">
        <v>1235</v>
      </c>
      <c r="B11" s="229" t="s">
        <v>88</v>
      </c>
    </row>
    <row r="12" spans="1:2" ht="15.75" customHeight="1">
      <c r="A12" s="229" t="s">
        <v>1236</v>
      </c>
      <c r="B12" s="229" t="s">
        <v>88</v>
      </c>
    </row>
    <row r="13" spans="1:2" ht="15.75" customHeight="1">
      <c r="A13" s="229" t="s">
        <v>1237</v>
      </c>
      <c r="B13" s="229" t="s">
        <v>88</v>
      </c>
    </row>
    <row r="14" spans="1:2" ht="15.75" customHeight="1">
      <c r="A14" s="229" t="s">
        <v>1238</v>
      </c>
      <c r="B14" s="227"/>
    </row>
    <row r="15" spans="1:2" ht="15.75" customHeight="1">
      <c r="A15" s="229" t="s">
        <v>1239</v>
      </c>
      <c r="B15" s="227"/>
    </row>
    <row r="16" spans="1:2" ht="15.75" customHeight="1">
      <c r="A16" s="229" t="s">
        <v>1240</v>
      </c>
      <c r="B16" s="227"/>
    </row>
    <row r="17" spans="1:2" ht="15.75" customHeight="1">
      <c r="A17" s="229" t="s">
        <v>1241</v>
      </c>
      <c r="B17" s="227"/>
    </row>
    <row r="18" spans="1:2" ht="15.75" customHeight="1">
      <c r="A18" s="229" t="s">
        <v>1242</v>
      </c>
      <c r="B18" s="227"/>
    </row>
    <row r="19" spans="1:2" ht="15.75" customHeight="1">
      <c r="A19" s="229" t="s">
        <v>1243</v>
      </c>
      <c r="B19" s="230"/>
    </row>
    <row r="20" spans="1:2" ht="15.75" customHeight="1">
      <c r="A20" s="229" t="s">
        <v>1244</v>
      </c>
      <c r="B20" s="229" t="s">
        <v>1226</v>
      </c>
    </row>
    <row r="21" spans="1:2" ht="15.75" customHeight="1">
      <c r="A21" s="229" t="s">
        <v>1245</v>
      </c>
      <c r="B21" s="229" t="s">
        <v>1226</v>
      </c>
    </row>
    <row r="22" spans="1:2" ht="15.75" customHeight="1">
      <c r="A22" s="229" t="s">
        <v>1246</v>
      </c>
      <c r="B22" s="229" t="s">
        <v>1226</v>
      </c>
    </row>
    <row r="23" spans="1:2" ht="15.75" customHeight="1">
      <c r="A23" s="229" t="s">
        <v>1247</v>
      </c>
      <c r="B23" s="229" t="s">
        <v>1226</v>
      </c>
    </row>
    <row r="24" spans="1:2" ht="15.75" customHeight="1">
      <c r="A24" s="229" t="s">
        <v>1248</v>
      </c>
      <c r="B24" s="229" t="s">
        <v>1226</v>
      </c>
    </row>
    <row r="25" spans="1:2" ht="15.75" customHeight="1">
      <c r="A25" s="229" t="s">
        <v>1249</v>
      </c>
      <c r="B25" s="229" t="s">
        <v>1226</v>
      </c>
    </row>
    <row r="26" spans="1:2" ht="15.75" customHeight="1">
      <c r="A26" s="229" t="s">
        <v>1250</v>
      </c>
      <c r="B26" s="227"/>
    </row>
    <row r="27" spans="1:2" ht="15.75" customHeight="1">
      <c r="A27" s="229" t="s">
        <v>1251</v>
      </c>
      <c r="B27" s="227"/>
    </row>
    <row r="28" spans="1:2" ht="15.75" customHeight="1">
      <c r="A28" s="229" t="s">
        <v>1252</v>
      </c>
      <c r="B28" s="227"/>
    </row>
    <row r="29" spans="1:2" ht="15.75" customHeight="1">
      <c r="A29" s="229" t="s">
        <v>1253</v>
      </c>
      <c r="B29" s="227"/>
    </row>
    <row r="30" spans="1:2" ht="15.75" customHeight="1">
      <c r="A30" s="229" t="s">
        <v>1254</v>
      </c>
      <c r="B30" s="227"/>
    </row>
    <row r="31" spans="1:2" ht="15.75" customHeight="1">
      <c r="A31" s="229" t="s">
        <v>1255</v>
      </c>
      <c r="B31" s="230"/>
    </row>
    <row r="32" spans="1:2" ht="15.75" customHeight="1">
      <c r="A32" s="229" t="s">
        <v>1256</v>
      </c>
      <c r="B32" s="229" t="s">
        <v>88</v>
      </c>
    </row>
    <row r="33" spans="1:2" ht="15.75" customHeight="1">
      <c r="A33" s="229" t="s">
        <v>1257</v>
      </c>
      <c r="B33" s="229" t="s">
        <v>88</v>
      </c>
    </row>
    <row r="34" spans="1:2" ht="15.75" customHeight="1">
      <c r="A34" s="229" t="s">
        <v>1258</v>
      </c>
      <c r="B34" s="229" t="s">
        <v>88</v>
      </c>
    </row>
    <row r="35" spans="1:2" ht="15.75" customHeight="1">
      <c r="A35" s="229" t="s">
        <v>1259</v>
      </c>
      <c r="B35" s="229" t="s">
        <v>88</v>
      </c>
    </row>
    <row r="36" spans="1:2" ht="15.75" customHeight="1">
      <c r="A36" s="229" t="s">
        <v>1260</v>
      </c>
      <c r="B36" s="229" t="s">
        <v>88</v>
      </c>
    </row>
    <row r="37" spans="1:2" ht="15">
      <c r="A37" s="229" t="s">
        <v>1261</v>
      </c>
      <c r="B37" s="229" t="s">
        <v>88</v>
      </c>
    </row>
    <row r="38" spans="1:2" ht="15">
      <c r="A38" s="229" t="s">
        <v>1262</v>
      </c>
      <c r="B38" s="229" t="s">
        <v>88</v>
      </c>
    </row>
    <row r="39" spans="1:2" ht="15">
      <c r="A39" s="229" t="s">
        <v>1263</v>
      </c>
      <c r="B39" s="229" t="s">
        <v>88</v>
      </c>
    </row>
    <row r="40" spans="1:2" ht="15">
      <c r="A40" s="229" t="s">
        <v>1264</v>
      </c>
      <c r="B40" s="229" t="s">
        <v>88</v>
      </c>
    </row>
    <row r="41" spans="1:2" ht="15">
      <c r="A41" s="229" t="s">
        <v>1265</v>
      </c>
      <c r="B41" s="229" t="s">
        <v>88</v>
      </c>
    </row>
    <row r="42" spans="1:2" ht="15">
      <c r="A42" s="229" t="s">
        <v>1266</v>
      </c>
      <c r="B42" s="229" t="s">
        <v>88</v>
      </c>
    </row>
    <row r="43" spans="1:2" ht="15">
      <c r="A43" s="229" t="s">
        <v>1267</v>
      </c>
      <c r="B43" s="229" t="s">
        <v>88</v>
      </c>
    </row>
    <row r="44" spans="1:2" ht="15">
      <c r="A44" s="229" t="s">
        <v>1268</v>
      </c>
      <c r="B44" s="229" t="s">
        <v>1226</v>
      </c>
    </row>
    <row r="45" spans="1:2" ht="15">
      <c r="A45" s="229" t="s">
        <v>1269</v>
      </c>
      <c r="B45" s="229" t="s">
        <v>1226</v>
      </c>
    </row>
    <row r="46" spans="1:2" ht="15">
      <c r="A46" s="229" t="s">
        <v>1270</v>
      </c>
      <c r="B46" s="229" t="s">
        <v>1226</v>
      </c>
    </row>
    <row r="47" spans="1:2" ht="15">
      <c r="A47" s="229" t="s">
        <v>1271</v>
      </c>
      <c r="B47" s="229" t="s">
        <v>1226</v>
      </c>
    </row>
    <row r="48" spans="1:2" ht="15">
      <c r="A48" s="229" t="s">
        <v>1272</v>
      </c>
      <c r="B48" s="229" t="s">
        <v>1226</v>
      </c>
    </row>
    <row r="49" spans="1:2" ht="15">
      <c r="A49" s="229" t="s">
        <v>1273</v>
      </c>
      <c r="B49" s="229" t="s">
        <v>1226</v>
      </c>
    </row>
    <row r="50" spans="1:2" ht="15">
      <c r="A50" s="229" t="s">
        <v>1274</v>
      </c>
      <c r="B50" s="230"/>
    </row>
    <row r="51" spans="1:2" ht="15">
      <c r="A51" s="229" t="s">
        <v>1275</v>
      </c>
      <c r="B51" s="229" t="s">
        <v>1226</v>
      </c>
    </row>
    <row r="52" spans="1:2" ht="15">
      <c r="A52" s="229" t="s">
        <v>1276</v>
      </c>
      <c r="B52" s="229" t="s">
        <v>1226</v>
      </c>
    </row>
    <row r="53" spans="1:2" ht="15">
      <c r="A53" s="229" t="s">
        <v>1277</v>
      </c>
      <c r="B53" s="229" t="s">
        <v>1226</v>
      </c>
    </row>
    <row r="54" spans="1:2" ht="15">
      <c r="A54" s="229" t="s">
        <v>1278</v>
      </c>
      <c r="B54" s="229" t="s">
        <v>1226</v>
      </c>
    </row>
    <row r="55" spans="1:2" ht="15">
      <c r="A55" s="229" t="s">
        <v>1279</v>
      </c>
      <c r="B55" s="229" t="s">
        <v>1226</v>
      </c>
    </row>
    <row r="56" spans="1:2" ht="15">
      <c r="A56" s="229" t="s">
        <v>1280</v>
      </c>
      <c r="B56" s="229" t="s">
        <v>1226</v>
      </c>
    </row>
    <row r="57" spans="1:2" ht="15">
      <c r="A57" s="229" t="s">
        <v>1281</v>
      </c>
      <c r="B57" s="229" t="s">
        <v>1226</v>
      </c>
    </row>
    <row r="58" spans="1:2" ht="15">
      <c r="A58" s="229" t="s">
        <v>1282</v>
      </c>
      <c r="B58" s="229" t="s">
        <v>1226</v>
      </c>
    </row>
    <row r="59" spans="1:2" ht="15">
      <c r="A59" s="229" t="s">
        <v>1283</v>
      </c>
      <c r="B59" s="229" t="s">
        <v>1226</v>
      </c>
    </row>
    <row r="60" spans="1:2" ht="15">
      <c r="A60" s="229" t="s">
        <v>1284</v>
      </c>
      <c r="B60" s="229" t="s">
        <v>1226</v>
      </c>
    </row>
    <row r="61" spans="1:2" ht="15">
      <c r="A61" s="229" t="s">
        <v>1285</v>
      </c>
      <c r="B61" s="229" t="s">
        <v>1226</v>
      </c>
    </row>
    <row r="62" spans="1:2" ht="15">
      <c r="A62" s="229" t="s">
        <v>1286</v>
      </c>
      <c r="B62" s="229" t="s">
        <v>1226</v>
      </c>
    </row>
    <row r="63" spans="1:2" ht="15">
      <c r="A63" s="229" t="s">
        <v>1287</v>
      </c>
      <c r="B63" s="227"/>
    </row>
    <row r="64" spans="1:2" ht="15">
      <c r="A64" s="229" t="s">
        <v>1288</v>
      </c>
      <c r="B64" s="231"/>
    </row>
    <row r="65" spans="1:2" ht="15">
      <c r="A65" s="229" t="s">
        <v>1289</v>
      </c>
      <c r="B65" s="231"/>
    </row>
    <row r="66" spans="1:2" ht="15">
      <c r="A66" s="229" t="s">
        <v>1290</v>
      </c>
      <c r="B66" s="231"/>
    </row>
    <row r="67" spans="1:2" ht="15">
      <c r="A67" s="229" t="s">
        <v>1291</v>
      </c>
      <c r="B67" s="232"/>
    </row>
    <row r="68" spans="1:2" ht="15">
      <c r="A68" s="229" t="s">
        <v>1292</v>
      </c>
      <c r="B68" s="227"/>
    </row>
    <row r="69" spans="1:2" ht="15">
      <c r="A69" s="229" t="s">
        <v>1293</v>
      </c>
      <c r="B69" s="227"/>
    </row>
    <row r="70" spans="1:2" ht="15">
      <c r="A70" s="229" t="s">
        <v>1294</v>
      </c>
      <c r="B70" s="227"/>
    </row>
    <row r="71" spans="1:2" ht="15">
      <c r="A71" s="229" t="s">
        <v>1295</v>
      </c>
      <c r="B71" s="227"/>
    </row>
    <row r="72" spans="1:2" ht="15">
      <c r="A72" s="229" t="s">
        <v>1296</v>
      </c>
      <c r="B72" s="227"/>
    </row>
    <row r="73" spans="1:2" ht="15">
      <c r="A73" s="229" t="s">
        <v>1297</v>
      </c>
      <c r="B73" s="230"/>
    </row>
    <row r="74" spans="1:2" ht="15">
      <c r="A74" s="229" t="s">
        <v>1298</v>
      </c>
      <c r="B74" s="231"/>
    </row>
    <row r="75" spans="1:2" ht="15">
      <c r="A75" s="229" t="s">
        <v>1299</v>
      </c>
      <c r="B75" s="231"/>
    </row>
    <row r="76" spans="1:2" ht="15">
      <c r="A76" s="229" t="s">
        <v>1300</v>
      </c>
      <c r="B76" s="231"/>
    </row>
    <row r="77" spans="1:2" ht="15">
      <c r="A77" s="229" t="s">
        <v>1301</v>
      </c>
      <c r="B77" s="231"/>
    </row>
    <row r="78" spans="1:2" ht="15">
      <c r="A78" s="229" t="s">
        <v>1302</v>
      </c>
      <c r="B78" s="227"/>
    </row>
    <row r="79" spans="1:2" ht="15">
      <c r="A79" s="229" t="s">
        <v>1303</v>
      </c>
      <c r="B79" s="231"/>
    </row>
    <row r="80" spans="1:2" ht="15">
      <c r="A80" s="229" t="s">
        <v>1304</v>
      </c>
      <c r="B80" s="232"/>
    </row>
    <row r="81" spans="1:2" ht="15">
      <c r="A81" s="229" t="s">
        <v>1305</v>
      </c>
      <c r="B81" s="227"/>
    </row>
    <row r="82" spans="1:2" ht="15">
      <c r="A82" s="229" t="s">
        <v>1306</v>
      </c>
      <c r="B82" s="227"/>
    </row>
    <row r="83" spans="1:2" ht="15">
      <c r="A83" s="229" t="s">
        <v>1307</v>
      </c>
      <c r="B83" s="227"/>
    </row>
    <row r="84" spans="1:2" ht="15">
      <c r="A84" s="229" t="s">
        <v>1308</v>
      </c>
      <c r="B84" s="227"/>
    </row>
    <row r="85" spans="1:2" ht="15">
      <c r="A85" s="229" t="s">
        <v>1309</v>
      </c>
      <c r="B85" s="227"/>
    </row>
    <row r="86" spans="1:2" ht="15">
      <c r="A86" s="229" t="s">
        <v>1310</v>
      </c>
      <c r="B86" s="230"/>
    </row>
    <row r="87" spans="1:2" ht="12.75">
      <c r="A87" s="2" t="s">
        <v>1311</v>
      </c>
      <c r="B87" s="2"/>
    </row>
    <row r="88" spans="1:2" ht="12.75">
      <c r="A88" s="2" t="s">
        <v>1312</v>
      </c>
      <c r="B88" s="2"/>
    </row>
    <row r="89" spans="1:2" ht="12.75">
      <c r="A89" s="2" t="s">
        <v>1313</v>
      </c>
      <c r="B89" s="2"/>
    </row>
    <row r="90" spans="1:2" ht="12.75">
      <c r="A90" s="2" t="s">
        <v>1314</v>
      </c>
      <c r="B90" s="2"/>
    </row>
    <row r="91" spans="1:2" ht="12.75">
      <c r="A91" s="2" t="s">
        <v>1315</v>
      </c>
      <c r="B91" s="2"/>
    </row>
    <row r="92" spans="1:2" ht="12.75">
      <c r="A92" s="2" t="s">
        <v>1316</v>
      </c>
      <c r="B92" s="2"/>
    </row>
    <row r="93" spans="1:2" ht="12.75">
      <c r="A93" s="2" t="s">
        <v>1317</v>
      </c>
      <c r="B93" s="2"/>
    </row>
    <row r="94" spans="1:2" ht="12.75">
      <c r="A94" s="2" t="s">
        <v>1318</v>
      </c>
      <c r="B94" s="2"/>
    </row>
    <row r="95" spans="1:2" ht="12.75">
      <c r="A95" s="2" t="s">
        <v>1319</v>
      </c>
      <c r="B95" s="2"/>
    </row>
    <row r="96" spans="1:2" ht="12.75">
      <c r="A96" s="2" t="s">
        <v>1320</v>
      </c>
      <c r="B96" s="2"/>
    </row>
    <row r="97" spans="1:2" ht="12.75">
      <c r="A97" s="2" t="s">
        <v>1321</v>
      </c>
      <c r="B97" s="2"/>
    </row>
    <row r="98" spans="1:2" ht="12.75">
      <c r="A98" s="2" t="s">
        <v>1322</v>
      </c>
      <c r="B98" s="2"/>
    </row>
    <row r="99" spans="1:2" ht="12.75">
      <c r="A99" s="2" t="s">
        <v>1323</v>
      </c>
      <c r="B99" s="2"/>
    </row>
    <row r="100" spans="1:2" ht="12.75">
      <c r="A100" s="2" t="s">
        <v>1324</v>
      </c>
      <c r="B100" s="2"/>
    </row>
    <row r="101" spans="1:2" ht="12.75">
      <c r="A101" s="2" t="s">
        <v>1325</v>
      </c>
      <c r="B101" s="2"/>
    </row>
    <row r="102" spans="1:2" ht="12.75">
      <c r="A102" s="2" t="s">
        <v>1326</v>
      </c>
      <c r="B102" s="2"/>
    </row>
    <row r="103" spans="1:2" ht="12.75">
      <c r="A103" s="2" t="s">
        <v>1327</v>
      </c>
      <c r="B103" s="2"/>
    </row>
    <row r="104" spans="1:2" ht="12.75">
      <c r="A104" s="2" t="s">
        <v>1328</v>
      </c>
      <c r="B104" s="2"/>
    </row>
    <row r="105" spans="1:2" ht="12.75">
      <c r="A105" s="2" t="s">
        <v>1329</v>
      </c>
      <c r="B105" s="127"/>
    </row>
    <row r="106" spans="1:2" ht="12.75">
      <c r="A106" s="2" t="s">
        <v>1330</v>
      </c>
      <c r="B106" s="127"/>
    </row>
    <row r="107" spans="1:2" ht="12.75">
      <c r="A107" s="2" t="s">
        <v>1331</v>
      </c>
      <c r="B107" s="127"/>
    </row>
    <row r="108" spans="1:2" ht="12.75">
      <c r="A108" s="2" t="s">
        <v>1332</v>
      </c>
      <c r="B108" s="127"/>
    </row>
    <row r="109" spans="1:2" ht="12.75">
      <c r="A109" s="2" t="s">
        <v>1333</v>
      </c>
      <c r="B109" s="127"/>
    </row>
    <row r="110" spans="1:2" ht="12.75">
      <c r="A110" s="2" t="s">
        <v>1334</v>
      </c>
      <c r="B110" s="127"/>
    </row>
    <row r="111" spans="1:2" ht="12.75">
      <c r="A111" s="2" t="s">
        <v>1335</v>
      </c>
      <c r="B111" s="2"/>
    </row>
    <row r="112" spans="1:2" ht="12.75">
      <c r="A112" s="2" t="s">
        <v>1336</v>
      </c>
      <c r="B112" s="2"/>
    </row>
    <row r="113" spans="1:2" ht="12.75">
      <c r="A113" s="2" t="s">
        <v>1337</v>
      </c>
      <c r="B113" s="2"/>
    </row>
    <row r="114" spans="1:2" ht="12.75">
      <c r="A114" s="2" t="s">
        <v>1338</v>
      </c>
      <c r="B114" s="2"/>
    </row>
    <row r="115" spans="1:2" ht="12.75">
      <c r="A115" s="2" t="s">
        <v>1339</v>
      </c>
      <c r="B115" s="2"/>
    </row>
    <row r="116" spans="1:2" ht="12.75">
      <c r="A116" s="2" t="s">
        <v>1340</v>
      </c>
      <c r="B116" s="2"/>
    </row>
    <row r="117" spans="1:2" ht="12.75">
      <c r="A117" s="2" t="s">
        <v>1341</v>
      </c>
      <c r="B117" s="127"/>
    </row>
    <row r="118" spans="1:2" ht="12.75">
      <c r="A118" s="2" t="s">
        <v>1342</v>
      </c>
      <c r="B118" s="127"/>
    </row>
    <row r="119" spans="1:2" ht="12.75">
      <c r="A119" s="2" t="s">
        <v>1343</v>
      </c>
      <c r="B119" s="2"/>
    </row>
    <row r="120" spans="1:2" ht="12.75">
      <c r="A120" s="2" t="s">
        <v>1344</v>
      </c>
      <c r="B120" s="2"/>
    </row>
    <row r="121" spans="1:2" ht="12.75">
      <c r="A121" s="2" t="s">
        <v>1345</v>
      </c>
      <c r="B121" s="2"/>
    </row>
    <row r="122" spans="1:2" ht="12.75">
      <c r="A122" s="2" t="s">
        <v>1346</v>
      </c>
      <c r="B122" s="2"/>
    </row>
    <row r="123" spans="1:2" ht="12.75">
      <c r="A123" s="2" t="s">
        <v>1347</v>
      </c>
      <c r="B123" s="2"/>
    </row>
    <row r="124" spans="1:2" ht="12.75">
      <c r="A124" s="2" t="s">
        <v>1348</v>
      </c>
      <c r="B124" s="2"/>
    </row>
    <row r="125" spans="1:2" ht="12.75">
      <c r="A125" s="2" t="s">
        <v>1349</v>
      </c>
      <c r="B125" s="2"/>
    </row>
    <row r="126" spans="1:2" ht="12.75">
      <c r="A126" s="2" t="s">
        <v>1350</v>
      </c>
      <c r="B126" s="2"/>
    </row>
    <row r="127" spans="1:2" ht="12.75">
      <c r="A127" s="2" t="s">
        <v>1351</v>
      </c>
      <c r="B127" s="2"/>
    </row>
    <row r="128" spans="1:2" ht="12.75">
      <c r="A128" s="2" t="s">
        <v>1352</v>
      </c>
      <c r="B128" s="2"/>
    </row>
    <row r="129" spans="1:2" ht="12.75">
      <c r="A129" s="2" t="s">
        <v>1353</v>
      </c>
      <c r="B129" s="2"/>
    </row>
    <row r="130" spans="1:2" ht="12.75">
      <c r="A130" s="2" t="s">
        <v>1354</v>
      </c>
      <c r="B130" s="2"/>
    </row>
    <row r="131" spans="1:2" ht="12.75">
      <c r="A131" s="2" t="s">
        <v>1355</v>
      </c>
      <c r="B131" s="2"/>
    </row>
    <row r="132" spans="1:2" ht="12.75">
      <c r="A132" s="2" t="s">
        <v>1356</v>
      </c>
      <c r="B132" s="2"/>
    </row>
    <row r="133" spans="1:2" ht="12.75">
      <c r="A133" s="2" t="s">
        <v>1357</v>
      </c>
      <c r="B133" s="2"/>
    </row>
    <row r="134" spans="1:2" ht="12.75">
      <c r="A134" s="2" t="s">
        <v>1358</v>
      </c>
      <c r="B134" s="2"/>
    </row>
    <row r="135" spans="1:2" ht="12.75">
      <c r="A135" s="2" t="s">
        <v>1274</v>
      </c>
      <c r="B135" s="2"/>
    </row>
    <row r="136" spans="1:2" ht="12.75">
      <c r="A136" s="2" t="s">
        <v>1359</v>
      </c>
      <c r="B136" s="127"/>
    </row>
    <row r="137" spans="1:2" ht="12.75">
      <c r="A137" s="2" t="s">
        <v>1360</v>
      </c>
      <c r="B137" s="127"/>
    </row>
    <row r="138" spans="1:2" ht="12.75">
      <c r="A138" s="2" t="s">
        <v>1361</v>
      </c>
      <c r="B138" s="127"/>
    </row>
    <row r="139" spans="1:2" ht="12.75">
      <c r="A139" s="2" t="s">
        <v>1362</v>
      </c>
      <c r="B139" s="127"/>
    </row>
    <row r="140" spans="1:2" ht="12.75">
      <c r="A140" s="2" t="s">
        <v>1363</v>
      </c>
      <c r="B140" s="2"/>
    </row>
    <row r="141" spans="1:2" ht="12.75">
      <c r="A141" s="2" t="s">
        <v>1364</v>
      </c>
      <c r="B141" s="2"/>
    </row>
    <row r="142" spans="1:2" ht="12.75">
      <c r="A142" s="2" t="s">
        <v>1365</v>
      </c>
      <c r="B142" s="2"/>
    </row>
    <row r="143" spans="1:2" ht="12.75">
      <c r="A143" s="2" t="s">
        <v>1366</v>
      </c>
      <c r="B143" s="2"/>
    </row>
    <row r="144" spans="1:2" ht="12.75">
      <c r="A144" s="2" t="s">
        <v>1367</v>
      </c>
      <c r="B144" s="2"/>
    </row>
    <row r="145" spans="1:2" ht="12.75">
      <c r="A145" s="2" t="s">
        <v>1368</v>
      </c>
      <c r="B145" s="2"/>
    </row>
    <row r="146" spans="1:2" ht="12.75">
      <c r="A146" s="2" t="s">
        <v>1369</v>
      </c>
      <c r="B146" s="2"/>
    </row>
    <row r="147" spans="1:2" ht="12.75">
      <c r="A147" s="2" t="s">
        <v>1370</v>
      </c>
      <c r="B147" s="2"/>
    </row>
    <row r="148" spans="1:2" ht="12.75">
      <c r="A148" s="2" t="s">
        <v>1371</v>
      </c>
      <c r="B148" s="2" t="s">
        <v>1372</v>
      </c>
    </row>
    <row r="149" spans="1:2" ht="12.75">
      <c r="A149" s="2" t="s">
        <v>1373</v>
      </c>
      <c r="B149" s="2" t="s">
        <v>1372</v>
      </c>
    </row>
    <row r="150" spans="1:2" ht="12.75">
      <c r="A150" s="2" t="s">
        <v>1374</v>
      </c>
      <c r="B150" s="2" t="s">
        <v>1372</v>
      </c>
    </row>
    <row r="151" spans="1:2" ht="12.75">
      <c r="A151" s="2" t="s">
        <v>1375</v>
      </c>
      <c r="B151" s="2" t="s">
        <v>1372</v>
      </c>
    </row>
    <row r="152" spans="1:2" ht="12.75">
      <c r="A152" s="2" t="s">
        <v>1376</v>
      </c>
      <c r="B152" s="2" t="s">
        <v>1372</v>
      </c>
    </row>
    <row r="153" spans="1:2" ht="12.75">
      <c r="A153" s="2" t="s">
        <v>1377</v>
      </c>
      <c r="B153" s="2"/>
    </row>
    <row r="154" spans="1:2" ht="12.75">
      <c r="A154" s="2" t="s">
        <v>1378</v>
      </c>
      <c r="B154" s="2"/>
    </row>
    <row r="155" spans="1:2" ht="12.75">
      <c r="A155" s="2" t="s">
        <v>1379</v>
      </c>
      <c r="B155" s="2"/>
    </row>
    <row r="156" spans="1:2" ht="12.75">
      <c r="A156" s="2" t="s">
        <v>1380</v>
      </c>
      <c r="B156" s="2"/>
    </row>
    <row r="157" spans="1:2" ht="12.75">
      <c r="A157" s="2" t="s">
        <v>1381</v>
      </c>
      <c r="B157" s="2"/>
    </row>
    <row r="158" spans="1:2" ht="12.75">
      <c r="A158" s="2" t="s">
        <v>1382</v>
      </c>
      <c r="B158" s="2"/>
    </row>
    <row r="159" spans="1:2" ht="12.75">
      <c r="A159" s="2" t="s">
        <v>1383</v>
      </c>
      <c r="B159" s="127" t="s">
        <v>1384</v>
      </c>
    </row>
    <row r="160" spans="1:2" ht="12.75">
      <c r="A160" s="2" t="s">
        <v>1385</v>
      </c>
      <c r="B160" s="127" t="s">
        <v>1384</v>
      </c>
    </row>
    <row r="161" spans="1:2" ht="12.75">
      <c r="A161" s="2" t="s">
        <v>1386</v>
      </c>
      <c r="B161" s="127" t="s">
        <v>1384</v>
      </c>
    </row>
    <row r="162" spans="1:2" ht="12.75">
      <c r="A162" s="2" t="s">
        <v>1387</v>
      </c>
      <c r="B162" s="127" t="s">
        <v>1384</v>
      </c>
    </row>
    <row r="163" spans="1:2" ht="12.75">
      <c r="A163" s="2" t="s">
        <v>1388</v>
      </c>
      <c r="B163" s="127" t="s">
        <v>1384</v>
      </c>
    </row>
    <row r="164" spans="1:2" ht="12.75">
      <c r="A164" s="2" t="s">
        <v>1389</v>
      </c>
      <c r="B164" s="127" t="s">
        <v>1384</v>
      </c>
    </row>
    <row r="165" spans="1:2" ht="12.75">
      <c r="A165" s="2" t="s">
        <v>1390</v>
      </c>
      <c r="B165" s="127" t="s">
        <v>1384</v>
      </c>
    </row>
    <row r="166" spans="1:2" ht="12.75">
      <c r="A166" s="2" t="s">
        <v>1391</v>
      </c>
      <c r="B166" s="2"/>
    </row>
    <row r="167" spans="1:2" ht="12.75">
      <c r="A167" s="2" t="s">
        <v>1392</v>
      </c>
      <c r="B167" s="2"/>
    </row>
    <row r="168" spans="1:2" ht="12.75">
      <c r="A168" s="2" t="s">
        <v>1393</v>
      </c>
      <c r="B168" s="2"/>
    </row>
    <row r="169" spans="1:2" ht="12.75">
      <c r="A169" s="2" t="s">
        <v>1394</v>
      </c>
      <c r="B169" s="2"/>
    </row>
    <row r="170" spans="1:2" ht="12.75">
      <c r="A170" s="2" t="s">
        <v>1395</v>
      </c>
      <c r="B170" s="2"/>
    </row>
    <row r="171" spans="1:2" ht="12.75">
      <c r="A171" s="2" t="s">
        <v>1396</v>
      </c>
      <c r="B171" s="2"/>
    </row>
    <row r="172" spans="1:2" ht="12.75">
      <c r="A172" s="2" t="s">
        <v>1397</v>
      </c>
      <c r="B172" s="2" t="s">
        <v>1398</v>
      </c>
    </row>
    <row r="173" spans="1:2" ht="12.75">
      <c r="A173" s="2" t="s">
        <v>1399</v>
      </c>
      <c r="B173" s="2" t="s">
        <v>1398</v>
      </c>
    </row>
    <row r="174" spans="1:2" ht="12.75">
      <c r="A174" s="2" t="s">
        <v>1400</v>
      </c>
      <c r="B174" s="2" t="s">
        <v>1398</v>
      </c>
    </row>
    <row r="175" spans="1:2" ht="12.75">
      <c r="A175" s="2" t="s">
        <v>1401</v>
      </c>
      <c r="B175" s="2" t="s">
        <v>1398</v>
      </c>
    </row>
    <row r="176" spans="1:2" ht="12.75">
      <c r="A176" s="2" t="s">
        <v>1402</v>
      </c>
      <c r="B176" s="2" t="s">
        <v>1398</v>
      </c>
    </row>
    <row r="177" spans="1:2" ht="12.75">
      <c r="A177" s="2" t="s">
        <v>1403</v>
      </c>
      <c r="B177" s="2" t="s">
        <v>1398</v>
      </c>
    </row>
    <row r="178" spans="1:2" ht="12.75">
      <c r="A178" s="2" t="s">
        <v>1404</v>
      </c>
      <c r="B178" s="127" t="s">
        <v>1405</v>
      </c>
    </row>
    <row r="179" spans="1:2" ht="12.75">
      <c r="A179" s="2" t="s">
        <v>1406</v>
      </c>
      <c r="B179" s="127" t="s">
        <v>1405</v>
      </c>
    </row>
    <row r="180" spans="1:2" ht="12.75">
      <c r="A180" s="2" t="s">
        <v>1407</v>
      </c>
      <c r="B180" s="127" t="s">
        <v>1405</v>
      </c>
    </row>
    <row r="181" spans="1:2" ht="12.75">
      <c r="A181" s="2" t="s">
        <v>1408</v>
      </c>
      <c r="B181" s="127" t="s">
        <v>1405</v>
      </c>
    </row>
    <row r="182" spans="1:2" ht="12.75">
      <c r="A182" s="2" t="s">
        <v>1409</v>
      </c>
      <c r="B182" s="127" t="s">
        <v>1405</v>
      </c>
    </row>
    <row r="183" spans="1:2" ht="12.75">
      <c r="A183" s="2" t="s">
        <v>1410</v>
      </c>
      <c r="B183" s="127" t="s">
        <v>1405</v>
      </c>
    </row>
    <row r="184" spans="1:2" ht="12.75">
      <c r="A184" s="2" t="s">
        <v>1411</v>
      </c>
      <c r="B184" s="2" t="s">
        <v>1412</v>
      </c>
    </row>
    <row r="185" spans="1:2" ht="12.75">
      <c r="A185" s="2" t="s">
        <v>1413</v>
      </c>
      <c r="B185" s="2" t="s">
        <v>1412</v>
      </c>
    </row>
    <row r="186" spans="1:2" ht="12.75">
      <c r="A186" s="2" t="s">
        <v>1414</v>
      </c>
      <c r="B186" s="2" t="s">
        <v>1412</v>
      </c>
    </row>
    <row r="187" spans="1:2" ht="12.75">
      <c r="A187" s="2" t="s">
        <v>1415</v>
      </c>
      <c r="B187" s="2" t="s">
        <v>1412</v>
      </c>
    </row>
    <row r="188" spans="1:2" ht="12.75">
      <c r="A188" s="2" t="s">
        <v>1416</v>
      </c>
      <c r="B188" s="2" t="s">
        <v>1412</v>
      </c>
    </row>
    <row r="189" spans="1:2" ht="12.75">
      <c r="A189" s="2" t="s">
        <v>1417</v>
      </c>
      <c r="B189" s="2" t="s">
        <v>1412</v>
      </c>
    </row>
    <row r="190" spans="1:2" ht="12.75">
      <c r="A190" s="2" t="s">
        <v>1418</v>
      </c>
      <c r="B190" s="2" t="s">
        <v>1398</v>
      </c>
    </row>
    <row r="191" spans="1:2" ht="12.75">
      <c r="A191" s="2" t="s">
        <v>1419</v>
      </c>
      <c r="B191" s="2" t="s">
        <v>1398</v>
      </c>
    </row>
    <row r="192" spans="1:2" ht="12.75">
      <c r="A192" s="2" t="s">
        <v>1420</v>
      </c>
      <c r="B192" s="2" t="s">
        <v>1398</v>
      </c>
    </row>
    <row r="193" spans="1:2" ht="12.75">
      <c r="A193" s="2" t="s">
        <v>1421</v>
      </c>
      <c r="B193" s="2" t="s">
        <v>1398</v>
      </c>
    </row>
    <row r="194" spans="1:2" ht="12.75">
      <c r="A194" s="2" t="s">
        <v>1422</v>
      </c>
      <c r="B194" s="2" t="s">
        <v>1398</v>
      </c>
    </row>
    <row r="195" spans="1:2" ht="12.75">
      <c r="A195" s="2" t="s">
        <v>1423</v>
      </c>
      <c r="B195" s="2" t="s">
        <v>1398</v>
      </c>
    </row>
    <row r="196" spans="1:2" ht="12.75">
      <c r="A196" s="2" t="s">
        <v>1424</v>
      </c>
      <c r="B196" s="2" t="s">
        <v>1425</v>
      </c>
    </row>
    <row r="197" spans="1:2" ht="12.75">
      <c r="A197" s="2" t="s">
        <v>1426</v>
      </c>
      <c r="B197" s="2" t="s">
        <v>1425</v>
      </c>
    </row>
    <row r="198" spans="1:2" ht="12.75">
      <c r="A198" s="2" t="s">
        <v>1427</v>
      </c>
      <c r="B198" s="2" t="s">
        <v>1425</v>
      </c>
    </row>
    <row r="199" spans="1:2" ht="12.75">
      <c r="A199" s="2" t="s">
        <v>1428</v>
      </c>
      <c r="B199" s="2" t="s">
        <v>1425</v>
      </c>
    </row>
    <row r="200" spans="1:2" ht="12.75">
      <c r="A200" s="2" t="s">
        <v>1429</v>
      </c>
      <c r="B200" s="2" t="s">
        <v>1425</v>
      </c>
    </row>
    <row r="201" spans="1:2" ht="12.75">
      <c r="A201" s="2" t="s">
        <v>1430</v>
      </c>
      <c r="B201" s="2" t="s">
        <v>1425</v>
      </c>
    </row>
    <row r="202" spans="1:2" ht="12.75">
      <c r="A202" s="2" t="s">
        <v>1431</v>
      </c>
      <c r="B202" s="127" t="s">
        <v>1405</v>
      </c>
    </row>
    <row r="203" spans="1:2" ht="12.75">
      <c r="A203" s="2" t="s">
        <v>1432</v>
      </c>
      <c r="B203" s="127" t="s">
        <v>1405</v>
      </c>
    </row>
    <row r="204" spans="1:2" ht="12.75">
      <c r="A204" s="2" t="s">
        <v>1433</v>
      </c>
      <c r="B204" s="127" t="s">
        <v>1405</v>
      </c>
    </row>
    <row r="205" spans="1:2" ht="12.75">
      <c r="A205" s="2" t="s">
        <v>1434</v>
      </c>
      <c r="B205" s="127" t="s">
        <v>1405</v>
      </c>
    </row>
    <row r="206" spans="1:2" ht="12.75">
      <c r="A206" s="2" t="s">
        <v>1435</v>
      </c>
      <c r="B206" s="127" t="s">
        <v>1405</v>
      </c>
    </row>
    <row r="207" spans="1:2" ht="12.75">
      <c r="A207" s="2" t="s">
        <v>1436</v>
      </c>
      <c r="B207" s="127" t="s">
        <v>1405</v>
      </c>
    </row>
    <row r="208" spans="1:2" ht="12.75">
      <c r="A208" s="2" t="s">
        <v>1437</v>
      </c>
      <c r="B208" s="127" t="s">
        <v>1405</v>
      </c>
    </row>
    <row r="209" spans="1:2" ht="12.75">
      <c r="A209" s="2" t="s">
        <v>1438</v>
      </c>
      <c r="B209" s="127" t="s">
        <v>1405</v>
      </c>
    </row>
    <row r="210" spans="1:2" ht="12.75">
      <c r="A210" s="2" t="s">
        <v>1439</v>
      </c>
      <c r="B210" s="127" t="s">
        <v>1405</v>
      </c>
    </row>
    <row r="211" spans="1:2" ht="12.75">
      <c r="A211" s="2" t="s">
        <v>1440</v>
      </c>
      <c r="B211" s="127" t="s">
        <v>1405</v>
      </c>
    </row>
    <row r="212" spans="1:2" ht="12.75">
      <c r="A212" s="2" t="s">
        <v>1441</v>
      </c>
      <c r="B212" s="127" t="s">
        <v>1405</v>
      </c>
    </row>
    <row r="213" spans="1:2" ht="12.75">
      <c r="A213" s="2" t="s">
        <v>1442</v>
      </c>
      <c r="B213" s="127" t="s">
        <v>1405</v>
      </c>
    </row>
    <row r="214" spans="1:2" ht="12.75">
      <c r="A214" s="2" t="s">
        <v>1443</v>
      </c>
      <c r="B214" s="2" t="s">
        <v>1398</v>
      </c>
    </row>
    <row r="215" spans="1:2" ht="12.75">
      <c r="A215" s="2" t="s">
        <v>1444</v>
      </c>
      <c r="B215" s="2" t="s">
        <v>1398</v>
      </c>
    </row>
    <row r="216" spans="1:2" ht="12.75">
      <c r="A216" s="2" t="s">
        <v>1445</v>
      </c>
      <c r="B216" s="2" t="s">
        <v>1398</v>
      </c>
    </row>
    <row r="217" spans="1:2" ht="12.75">
      <c r="A217" s="2" t="s">
        <v>1446</v>
      </c>
      <c r="B217" s="2" t="s">
        <v>1398</v>
      </c>
    </row>
    <row r="218" spans="1:2" ht="12.75">
      <c r="A218" s="2" t="s">
        <v>1447</v>
      </c>
      <c r="B218" s="2" t="s">
        <v>1398</v>
      </c>
    </row>
    <row r="219" spans="1:2" ht="12.75">
      <c r="A219" s="2" t="s">
        <v>1448</v>
      </c>
      <c r="B219" s="2" t="s">
        <v>1398</v>
      </c>
    </row>
    <row r="220" spans="1:2" ht="12.75">
      <c r="A220" s="2" t="s">
        <v>1274</v>
      </c>
      <c r="B220" s="2"/>
    </row>
    <row r="221" spans="1:2" ht="12.75">
      <c r="A221" s="2" t="s">
        <v>1449</v>
      </c>
      <c r="B221" s="2" t="s">
        <v>1398</v>
      </c>
    </row>
    <row r="222" spans="1:2" ht="12.75">
      <c r="A222" s="2" t="s">
        <v>1450</v>
      </c>
      <c r="B222" s="2" t="s">
        <v>1398</v>
      </c>
    </row>
    <row r="223" spans="1:2" ht="12.75">
      <c r="A223" s="2" t="s">
        <v>1451</v>
      </c>
      <c r="B223" s="2" t="s">
        <v>1398</v>
      </c>
    </row>
    <row r="224" spans="1:2" ht="12.75">
      <c r="A224" s="2" t="s">
        <v>1362</v>
      </c>
      <c r="B224" s="127"/>
    </row>
    <row r="225" spans="1:2" ht="12.75">
      <c r="A225" s="2" t="s">
        <v>1452</v>
      </c>
      <c r="B225" s="2" t="s">
        <v>1398</v>
      </c>
    </row>
    <row r="226" spans="1:2" ht="12.75">
      <c r="A226" s="2" t="s">
        <v>1453</v>
      </c>
      <c r="B226" s="2" t="s">
        <v>1398</v>
      </c>
    </row>
    <row r="227" spans="1:2" ht="12.75">
      <c r="A227" s="2" t="s">
        <v>1454</v>
      </c>
      <c r="B227" s="2" t="s">
        <v>1398</v>
      </c>
    </row>
    <row r="228" spans="1:2" ht="12.75">
      <c r="A228" s="2" t="s">
        <v>1455</v>
      </c>
      <c r="B228" s="2" t="s">
        <v>1398</v>
      </c>
    </row>
    <row r="229" spans="1:2" ht="12.75">
      <c r="A229" s="2" t="s">
        <v>1456</v>
      </c>
      <c r="B229" s="2" t="s">
        <v>1398</v>
      </c>
    </row>
    <row r="230" spans="1:2" ht="12.75">
      <c r="A230" s="2" t="s">
        <v>1457</v>
      </c>
      <c r="B230" s="2" t="s">
        <v>1398</v>
      </c>
    </row>
    <row r="231" spans="1:2" ht="12.75">
      <c r="A231" s="2" t="s">
        <v>1458</v>
      </c>
      <c r="B231" s="2" t="s">
        <v>1398</v>
      </c>
    </row>
    <row r="232" spans="1:2" ht="12.75">
      <c r="A232" s="2" t="s">
        <v>1459</v>
      </c>
      <c r="B232" s="2" t="s">
        <v>1398</v>
      </c>
    </row>
    <row r="233" spans="1:2" ht="12.75">
      <c r="A233" s="2" t="s">
        <v>1460</v>
      </c>
      <c r="B233" s="127" t="s">
        <v>1405</v>
      </c>
    </row>
    <row r="234" spans="1:2" ht="12.75">
      <c r="A234" s="2" t="s">
        <v>1461</v>
      </c>
      <c r="B234" s="127" t="s">
        <v>1405</v>
      </c>
    </row>
    <row r="235" spans="1:2" ht="12.75">
      <c r="A235" s="2" t="s">
        <v>1462</v>
      </c>
      <c r="B235" s="127" t="s">
        <v>1405</v>
      </c>
    </row>
    <row r="236" spans="1:2" ht="12.75">
      <c r="A236" s="2" t="s">
        <v>1463</v>
      </c>
      <c r="B236" s="127" t="s">
        <v>1405</v>
      </c>
    </row>
    <row r="237" spans="1:2" ht="12.75">
      <c r="A237" s="2" t="s">
        <v>1464</v>
      </c>
      <c r="B237" s="127" t="s">
        <v>1405</v>
      </c>
    </row>
    <row r="238" spans="1:2" ht="12.75">
      <c r="A238" s="2" t="s">
        <v>1465</v>
      </c>
      <c r="B238" s="2" t="s">
        <v>1425</v>
      </c>
    </row>
    <row r="239" spans="1:2" ht="12.75">
      <c r="A239" s="2" t="s">
        <v>1466</v>
      </c>
      <c r="B239" s="2" t="s">
        <v>1425</v>
      </c>
    </row>
    <row r="240" spans="1:2" ht="12.75">
      <c r="A240" s="2" t="s">
        <v>1467</v>
      </c>
      <c r="B240" s="2" t="s">
        <v>1425</v>
      </c>
    </row>
    <row r="241" spans="1:2" ht="12.75">
      <c r="A241" s="2" t="s">
        <v>1468</v>
      </c>
      <c r="B241" s="2" t="s">
        <v>1425</v>
      </c>
    </row>
    <row r="242" spans="1:2" ht="12.75">
      <c r="A242" s="2" t="s">
        <v>1469</v>
      </c>
      <c r="B242" s="2" t="s">
        <v>1425</v>
      </c>
    </row>
    <row r="243" spans="1:2" ht="12.75">
      <c r="A243" s="2" t="s">
        <v>1470</v>
      </c>
      <c r="B243" s="2" t="s">
        <v>1425</v>
      </c>
    </row>
    <row r="244" spans="1:2" ht="12.75">
      <c r="A244" s="2" t="s">
        <v>1471</v>
      </c>
      <c r="B244" s="127" t="s">
        <v>1405</v>
      </c>
    </row>
    <row r="245" spans="1:2" ht="12.75">
      <c r="A245" s="2" t="s">
        <v>1472</v>
      </c>
      <c r="B245" s="127" t="s">
        <v>1405</v>
      </c>
    </row>
    <row r="246" spans="1:2" ht="12.75">
      <c r="A246" s="2" t="s">
        <v>1473</v>
      </c>
      <c r="B246" s="127" t="s">
        <v>1405</v>
      </c>
    </row>
    <row r="247" spans="1:2" ht="12.75">
      <c r="A247" s="2" t="s">
        <v>1474</v>
      </c>
      <c r="B247" s="127" t="s">
        <v>1405</v>
      </c>
    </row>
    <row r="248" spans="1:2" ht="12.75">
      <c r="A248" s="2" t="s">
        <v>1475</v>
      </c>
      <c r="B248" s="127" t="s">
        <v>1405</v>
      </c>
    </row>
    <row r="249" spans="1:2" ht="12.75">
      <c r="A249" s="2" t="s">
        <v>1476</v>
      </c>
      <c r="B249" s="127" t="s">
        <v>1405</v>
      </c>
    </row>
    <row r="250" spans="1:2" ht="12.75">
      <c r="A250" s="2" t="s">
        <v>1477</v>
      </c>
      <c r="B250" s="127" t="s">
        <v>1405</v>
      </c>
    </row>
    <row r="251" spans="1:2" ht="12.75">
      <c r="A251" s="50" t="s">
        <v>1478</v>
      </c>
      <c r="B251" s="2" t="s">
        <v>1425</v>
      </c>
    </row>
    <row r="252" spans="1:2" ht="12.75">
      <c r="A252" s="50" t="s">
        <v>1479</v>
      </c>
      <c r="B252" s="2" t="s">
        <v>1425</v>
      </c>
    </row>
    <row r="253" spans="1:2" ht="12.75">
      <c r="A253" s="50" t="s">
        <v>1480</v>
      </c>
      <c r="B253" s="2" t="s">
        <v>1425</v>
      </c>
    </row>
    <row r="254" spans="1:2" ht="12.75">
      <c r="A254" s="50" t="s">
        <v>1481</v>
      </c>
      <c r="B254" s="2" t="s">
        <v>1425</v>
      </c>
    </row>
    <row r="255" spans="1:2" ht="12.75">
      <c r="A255" s="50" t="s">
        <v>1482</v>
      </c>
      <c r="B255" s="2" t="s">
        <v>1425</v>
      </c>
    </row>
    <row r="256" spans="1:2" ht="12.75">
      <c r="A256" s="2" t="s">
        <v>1483</v>
      </c>
      <c r="B256" s="2" t="s">
        <v>1425</v>
      </c>
    </row>
    <row r="257" spans="1:2" ht="12.75">
      <c r="A257" s="2" t="s">
        <v>1484</v>
      </c>
      <c r="B257" s="2" t="s">
        <v>1485</v>
      </c>
    </row>
    <row r="258" spans="1:2" ht="12.75">
      <c r="A258" s="2" t="s">
        <v>1486</v>
      </c>
      <c r="B258" s="2" t="s">
        <v>1485</v>
      </c>
    </row>
    <row r="259" spans="1:2" ht="12.75">
      <c r="A259" s="2" t="s">
        <v>1487</v>
      </c>
      <c r="B259" s="2" t="s">
        <v>1485</v>
      </c>
    </row>
    <row r="260" spans="1:2" ht="12.75">
      <c r="A260" s="2" t="s">
        <v>1488</v>
      </c>
      <c r="B260" s="2" t="s">
        <v>1485</v>
      </c>
    </row>
    <row r="261" spans="1:2" ht="12.75">
      <c r="A261" s="2" t="s">
        <v>1489</v>
      </c>
      <c r="B261" s="2" t="s">
        <v>1485</v>
      </c>
    </row>
    <row r="262" spans="1:2" ht="12.75">
      <c r="A262" s="2" t="s">
        <v>1490</v>
      </c>
      <c r="B262" s="2" t="s">
        <v>1485</v>
      </c>
    </row>
    <row r="263" spans="1:2" ht="12.75">
      <c r="A263" s="2" t="s">
        <v>1491</v>
      </c>
      <c r="B263" s="2" t="s">
        <v>1485</v>
      </c>
    </row>
    <row r="264" spans="1:2" ht="12.75">
      <c r="A264" s="2" t="s">
        <v>1492</v>
      </c>
      <c r="B264" s="2" t="s">
        <v>1493</v>
      </c>
    </row>
    <row r="265" spans="1:2" ht="12.75">
      <c r="A265" s="2" t="s">
        <v>1494</v>
      </c>
      <c r="B265" s="2" t="s">
        <v>1493</v>
      </c>
    </row>
    <row r="266" spans="1:2" ht="12.75">
      <c r="A266" s="2" t="s">
        <v>1495</v>
      </c>
      <c r="B266" s="2" t="s">
        <v>1493</v>
      </c>
    </row>
    <row r="267" spans="1:2" ht="12.75">
      <c r="A267" s="2" t="s">
        <v>1496</v>
      </c>
      <c r="B267" s="2" t="s">
        <v>1493</v>
      </c>
    </row>
    <row r="268" spans="1:2" ht="12.75">
      <c r="A268" s="2" t="s">
        <v>1497</v>
      </c>
      <c r="B268" s="2" t="s">
        <v>1493</v>
      </c>
    </row>
    <row r="269" spans="1:2" ht="12.75">
      <c r="A269" s="2" t="s">
        <v>1498</v>
      </c>
      <c r="B269" s="2" t="s">
        <v>1493</v>
      </c>
    </row>
    <row r="270" spans="1:2" ht="12.75">
      <c r="A270" s="2" t="s">
        <v>1499</v>
      </c>
      <c r="B270" s="2" t="s">
        <v>1500</v>
      </c>
    </row>
    <row r="271" spans="1:2" ht="12.75">
      <c r="A271" s="2" t="s">
        <v>1501</v>
      </c>
      <c r="B271" s="2" t="s">
        <v>1500</v>
      </c>
    </row>
    <row r="272" spans="1:2" ht="12.75">
      <c r="A272" s="2" t="s">
        <v>1502</v>
      </c>
      <c r="B272" s="2" t="s">
        <v>1500</v>
      </c>
    </row>
    <row r="273" spans="1:2" ht="12.75">
      <c r="A273" s="2" t="s">
        <v>1503</v>
      </c>
      <c r="B273" s="2" t="s">
        <v>1504</v>
      </c>
    </row>
    <row r="274" spans="1:2" ht="12.75">
      <c r="A274" s="2" t="s">
        <v>1505</v>
      </c>
      <c r="B274" s="2" t="s">
        <v>1500</v>
      </c>
    </row>
    <row r="275" spans="1:2" ht="12.75">
      <c r="A275" s="2" t="s">
        <v>1506</v>
      </c>
      <c r="B275" s="2" t="s">
        <v>1500</v>
      </c>
    </row>
    <row r="276" spans="1:2" ht="12.75">
      <c r="A276" s="2" t="s">
        <v>1507</v>
      </c>
      <c r="B276" s="2"/>
    </row>
    <row r="277" spans="1:2" ht="12.75">
      <c r="A277" s="2" t="s">
        <v>1508</v>
      </c>
      <c r="B277" s="2"/>
    </row>
    <row r="278" spans="1:2" ht="12.75">
      <c r="A278" s="2" t="s">
        <v>977</v>
      </c>
      <c r="B278" s="2"/>
    </row>
    <row r="279" spans="1:2" ht="12.75">
      <c r="A279" s="2" t="s">
        <v>1509</v>
      </c>
      <c r="B279" s="2"/>
    </row>
    <row r="280" spans="1:2" ht="12.75">
      <c r="A280" s="2" t="s">
        <v>1510</v>
      </c>
      <c r="B280" s="2"/>
    </row>
    <row r="281" spans="1:2" ht="12.75">
      <c r="A281" s="2" t="s">
        <v>1511</v>
      </c>
      <c r="B281" s="2"/>
    </row>
    <row r="282" spans="1:2" ht="12.75">
      <c r="A282" s="50" t="s">
        <v>1512</v>
      </c>
      <c r="B282" s="2" t="s">
        <v>1485</v>
      </c>
    </row>
    <row r="283" spans="1:2" ht="12.75">
      <c r="A283" s="50" t="s">
        <v>1513</v>
      </c>
      <c r="B283" s="2" t="s">
        <v>1485</v>
      </c>
    </row>
    <row r="284" spans="1:2" ht="12.75">
      <c r="A284" s="50" t="s">
        <v>1514</v>
      </c>
      <c r="B284" s="2" t="s">
        <v>1485</v>
      </c>
    </row>
    <row r="285" spans="1:2" ht="12.75">
      <c r="A285" s="2" t="s">
        <v>1515</v>
      </c>
      <c r="B285" s="2"/>
    </row>
    <row r="286" spans="1:2" ht="12.75">
      <c r="A286" s="2" t="s">
        <v>1516</v>
      </c>
      <c r="B286" s="2"/>
    </row>
    <row r="287" spans="1:2" ht="12.75">
      <c r="A287" s="50" t="s">
        <v>1517</v>
      </c>
      <c r="B287" s="2" t="s">
        <v>1485</v>
      </c>
    </row>
    <row r="288" spans="1:2" ht="12.75">
      <c r="A288" s="50" t="s">
        <v>1518</v>
      </c>
      <c r="B288" s="2" t="s">
        <v>1485</v>
      </c>
    </row>
    <row r="289" spans="1:2" ht="12.75">
      <c r="A289" s="2" t="s">
        <v>1519</v>
      </c>
      <c r="B289" s="2" t="s">
        <v>1520</v>
      </c>
    </row>
    <row r="290" spans="1:2" ht="12.75">
      <c r="A290" s="2" t="s">
        <v>1521</v>
      </c>
      <c r="B290" s="2" t="s">
        <v>1520</v>
      </c>
    </row>
    <row r="291" spans="1:2" ht="12.75">
      <c r="A291" s="2" t="s">
        <v>1522</v>
      </c>
      <c r="B291" s="2" t="s">
        <v>1520</v>
      </c>
    </row>
    <row r="292" spans="1:2" ht="12.75">
      <c r="A292" s="2" t="s">
        <v>1523</v>
      </c>
      <c r="B292" s="2" t="s">
        <v>1520</v>
      </c>
    </row>
    <row r="293" spans="1:2" ht="12.75">
      <c r="A293" s="2" t="s">
        <v>1524</v>
      </c>
      <c r="B293" s="2" t="s">
        <v>1520</v>
      </c>
    </row>
    <row r="294" spans="1:2" ht="12.75">
      <c r="A294" s="2" t="s">
        <v>356</v>
      </c>
      <c r="B294" s="2"/>
    </row>
    <row r="295" spans="1:2" ht="12.75">
      <c r="A295" s="2" t="s">
        <v>1117</v>
      </c>
      <c r="B295" s="2"/>
    </row>
    <row r="296" spans="1:2" ht="12.75">
      <c r="A296" s="2" t="s">
        <v>1525</v>
      </c>
      <c r="B296" s="2" t="s">
        <v>1526</v>
      </c>
    </row>
    <row r="297" spans="1:2" ht="12.75">
      <c r="A297" s="2" t="s">
        <v>963</v>
      </c>
      <c r="B297" s="2"/>
    </row>
    <row r="298" spans="1:2" ht="12.75">
      <c r="A298" s="2" t="s">
        <v>1527</v>
      </c>
      <c r="B298" s="2" t="s">
        <v>1528</v>
      </c>
    </row>
    <row r="299" spans="1:2" ht="12.75">
      <c r="A299" s="2" t="s">
        <v>1529</v>
      </c>
      <c r="B299" s="2" t="s">
        <v>1528</v>
      </c>
    </row>
    <row r="300" spans="1:2" ht="12.75">
      <c r="A300" s="2" t="s">
        <v>1086</v>
      </c>
      <c r="B300" s="2"/>
    </row>
    <row r="301" spans="1:2" ht="12.75">
      <c r="A301" s="2" t="s">
        <v>1530</v>
      </c>
      <c r="B301" s="2" t="s">
        <v>1528</v>
      </c>
    </row>
    <row r="302" spans="1:2" ht="12.75">
      <c r="A302" s="2" t="s">
        <v>1531</v>
      </c>
      <c r="B302" s="2" t="s">
        <v>1528</v>
      </c>
    </row>
    <row r="303" spans="1:2" ht="12.75">
      <c r="A303" s="2" t="s">
        <v>1532</v>
      </c>
      <c r="B303" s="2"/>
    </row>
    <row r="304" spans="1:2" ht="12.75">
      <c r="A304" s="2" t="s">
        <v>1533</v>
      </c>
      <c r="B304" s="2"/>
    </row>
    <row r="305" spans="1:2" ht="12.75">
      <c r="A305" s="2" t="s">
        <v>1534</v>
      </c>
      <c r="B305" s="2"/>
    </row>
    <row r="306" spans="1:2" ht="12.75">
      <c r="A306" s="2" t="s">
        <v>1535</v>
      </c>
      <c r="B306" s="2" t="s">
        <v>1528</v>
      </c>
    </row>
    <row r="307" spans="1:2" ht="12.75">
      <c r="A307" s="2" t="s">
        <v>1536</v>
      </c>
      <c r="B307" s="2"/>
    </row>
    <row r="308" spans="1:2" ht="12.75">
      <c r="A308" s="2" t="s">
        <v>1537</v>
      </c>
      <c r="B308" s="2" t="s">
        <v>1493</v>
      </c>
    </row>
    <row r="309" spans="1:2" ht="12.75">
      <c r="A309" s="2" t="s">
        <v>1538</v>
      </c>
      <c r="B309" s="2" t="s">
        <v>1493</v>
      </c>
    </row>
    <row r="310" spans="1:2" ht="12.75">
      <c r="A310" s="2" t="s">
        <v>411</v>
      </c>
      <c r="B310" s="2"/>
    </row>
    <row r="311" spans="1:2" ht="12.75">
      <c r="A311" s="2" t="s">
        <v>1539</v>
      </c>
      <c r="B311" s="2" t="s">
        <v>1493</v>
      </c>
    </row>
    <row r="312" spans="1:2" ht="12.75">
      <c r="A312" s="2" t="s">
        <v>1540</v>
      </c>
      <c r="B312" s="2" t="s">
        <v>1493</v>
      </c>
    </row>
    <row r="313" spans="1:2" ht="12.75">
      <c r="A313" s="2" t="s">
        <v>1541</v>
      </c>
      <c r="B313" s="2" t="s">
        <v>1493</v>
      </c>
    </row>
    <row r="314" spans="1:2" ht="12.75">
      <c r="A314" s="2" t="s">
        <v>1542</v>
      </c>
      <c r="B314" s="2"/>
    </row>
    <row r="315" spans="1:2" ht="12.75">
      <c r="A315" s="2" t="s">
        <v>1543</v>
      </c>
      <c r="B315" s="2" t="s">
        <v>1493</v>
      </c>
    </row>
    <row r="316" spans="1:2" ht="12.75">
      <c r="A316" s="2" t="s">
        <v>1544</v>
      </c>
      <c r="B316" s="2"/>
    </row>
    <row r="317" spans="1:2" ht="12.75">
      <c r="A317" s="2" t="s">
        <v>1545</v>
      </c>
      <c r="B317" s="2" t="s">
        <v>1546</v>
      </c>
    </row>
    <row r="318" spans="1:2" ht="12.75">
      <c r="A318" s="2" t="s">
        <v>972</v>
      </c>
      <c r="B318" s="2"/>
    </row>
    <row r="319" spans="1:2" ht="12.75">
      <c r="A319" s="2" t="s">
        <v>1547</v>
      </c>
      <c r="B319" s="2"/>
    </row>
    <row r="320" spans="1:2" ht="12.75">
      <c r="A320" s="2" t="s">
        <v>1548</v>
      </c>
      <c r="B320" s="2" t="s">
        <v>1546</v>
      </c>
    </row>
    <row r="321" spans="1:2" ht="12.75">
      <c r="A321" s="2" t="s">
        <v>1549</v>
      </c>
      <c r="B321" s="2"/>
    </row>
    <row r="322" spans="1:2" ht="12.75">
      <c r="A322" s="2" t="s">
        <v>871</v>
      </c>
      <c r="B322" s="2"/>
    </row>
    <row r="323" spans="1:2" ht="12.75">
      <c r="A323" s="2" t="s">
        <v>339</v>
      </c>
      <c r="B323" s="2"/>
    </row>
    <row r="324" spans="1:2" ht="12.75">
      <c r="A324" s="2" t="s">
        <v>1550</v>
      </c>
      <c r="B324" s="2" t="s">
        <v>1546</v>
      </c>
    </row>
    <row r="325" spans="1:2" ht="12.75">
      <c r="A325" s="2" t="s">
        <v>1551</v>
      </c>
      <c r="B325" s="2" t="s">
        <v>1546</v>
      </c>
    </row>
    <row r="326" spans="1:2" ht="12.75">
      <c r="A326" s="2" t="s">
        <v>1552</v>
      </c>
      <c r="B326" s="2"/>
    </row>
    <row r="327" spans="1:2" ht="12.75">
      <c r="A327" s="2" t="s">
        <v>1553</v>
      </c>
      <c r="B327" s="2" t="s">
        <v>1546</v>
      </c>
    </row>
    <row r="328" spans="1:2" ht="12.75">
      <c r="A328" s="2" t="s">
        <v>1274</v>
      </c>
      <c r="B328" s="2"/>
    </row>
    <row r="329" spans="1:2" ht="12.75">
      <c r="A329" s="2" t="s">
        <v>1554</v>
      </c>
      <c r="B329" s="2"/>
    </row>
    <row r="330" spans="1:2" ht="12.75">
      <c r="A330" s="2" t="s">
        <v>1555</v>
      </c>
      <c r="B330" s="2" t="s">
        <v>1546</v>
      </c>
    </row>
    <row r="331" spans="1:2" ht="12.75">
      <c r="A331" s="2" t="s">
        <v>1556</v>
      </c>
      <c r="B331" s="2" t="s">
        <v>1546</v>
      </c>
    </row>
    <row r="332" spans="1:2" ht="12.75">
      <c r="A332" s="2" t="s">
        <v>1144</v>
      </c>
      <c r="B332" s="2"/>
    </row>
    <row r="333" spans="1:2" ht="12.75">
      <c r="A333" s="2" t="s">
        <v>1557</v>
      </c>
      <c r="B333" s="2" t="s">
        <v>1546</v>
      </c>
    </row>
    <row r="334" spans="1:2" ht="12.75">
      <c r="A334" s="2" t="s">
        <v>418</v>
      </c>
      <c r="B334" s="2"/>
    </row>
    <row r="335" spans="1:2" ht="12.75">
      <c r="A335" s="2" t="s">
        <v>1558</v>
      </c>
      <c r="B335" s="2" t="s">
        <v>1546</v>
      </c>
    </row>
    <row r="336" spans="1:2" ht="12.75">
      <c r="A336" s="2" t="s">
        <v>1559</v>
      </c>
      <c r="B336" s="2" t="s">
        <v>1546</v>
      </c>
    </row>
    <row r="337" spans="1:2" ht="12.75">
      <c r="A337" s="2" t="s">
        <v>1560</v>
      </c>
      <c r="B337" s="2" t="s">
        <v>1546</v>
      </c>
    </row>
    <row r="338" spans="1:2" ht="12.75">
      <c r="A338" s="2" t="s">
        <v>1561</v>
      </c>
      <c r="B338" s="2"/>
    </row>
    <row r="339" spans="1:2" ht="12.75">
      <c r="A339" s="2" t="s">
        <v>1562</v>
      </c>
      <c r="B339" s="2"/>
    </row>
    <row r="340" spans="1:2" ht="12.75">
      <c r="A340" s="2" t="s">
        <v>1563</v>
      </c>
      <c r="B340" s="2" t="s">
        <v>1546</v>
      </c>
    </row>
    <row r="341" spans="1:2" ht="12.75">
      <c r="A341" s="2" t="s">
        <v>1564</v>
      </c>
      <c r="B341" s="2" t="s">
        <v>1546</v>
      </c>
    </row>
    <row r="342" spans="1:2" ht="12.75">
      <c r="A342" s="2" t="s">
        <v>1565</v>
      </c>
      <c r="B342" s="2" t="s">
        <v>1546</v>
      </c>
    </row>
    <row r="343" spans="1:2" ht="12.75">
      <c r="A343" s="2" t="s">
        <v>1566</v>
      </c>
      <c r="B343" s="2"/>
    </row>
    <row r="344" spans="1:2" ht="12.75">
      <c r="A344" s="2" t="s">
        <v>1567</v>
      </c>
      <c r="B344" s="2" t="s">
        <v>1546</v>
      </c>
    </row>
    <row r="345" spans="1:2" ht="12.75">
      <c r="A345" s="2" t="s">
        <v>1568</v>
      </c>
      <c r="B345" s="2" t="s">
        <v>1569</v>
      </c>
    </row>
    <row r="346" spans="1:2" ht="12.75">
      <c r="A346" s="2" t="s">
        <v>1570</v>
      </c>
      <c r="B346" s="2" t="s">
        <v>1546</v>
      </c>
    </row>
    <row r="347" spans="1:2" ht="12.75">
      <c r="A347" s="2" t="s">
        <v>1571</v>
      </c>
      <c r="B347" s="2" t="s">
        <v>1546</v>
      </c>
    </row>
    <row r="348" spans="1:2" ht="12.75">
      <c r="A348" s="2" t="s">
        <v>1572</v>
      </c>
      <c r="B348" s="2" t="s">
        <v>1573</v>
      </c>
    </row>
    <row r="349" spans="1:2" ht="12.75">
      <c r="A349" s="2" t="s">
        <v>1574</v>
      </c>
      <c r="B349" s="2" t="s">
        <v>1573</v>
      </c>
    </row>
    <row r="350" spans="1:2" ht="12.75">
      <c r="A350" s="50" t="s">
        <v>1575</v>
      </c>
      <c r="B350" s="2" t="s">
        <v>1573</v>
      </c>
    </row>
    <row r="351" spans="1:2" ht="12.75">
      <c r="A351" s="50" t="s">
        <v>1576</v>
      </c>
      <c r="B351" s="2" t="s">
        <v>1573</v>
      </c>
    </row>
    <row r="352" spans="1:2" ht="12.75">
      <c r="A352" s="50" t="s">
        <v>1577</v>
      </c>
      <c r="B352" s="2" t="s">
        <v>1573</v>
      </c>
    </row>
    <row r="353" spans="1:2" ht="12.75">
      <c r="A353" s="2" t="s">
        <v>1578</v>
      </c>
      <c r="B353" s="2"/>
    </row>
    <row r="354" spans="1:2" ht="12.75">
      <c r="A354" s="2" t="s">
        <v>1579</v>
      </c>
      <c r="B354" s="2" t="s">
        <v>1573</v>
      </c>
    </row>
    <row r="355" spans="1:2" ht="12.75">
      <c r="A355" s="2" t="s">
        <v>1580</v>
      </c>
      <c r="B355" s="2"/>
    </row>
    <row r="356" spans="1:2" ht="12.75">
      <c r="A356" s="2" t="s">
        <v>1581</v>
      </c>
      <c r="B356" s="2" t="s">
        <v>1528</v>
      </c>
    </row>
    <row r="357" spans="1:2" ht="12.75">
      <c r="A357" s="2" t="s">
        <v>1012</v>
      </c>
      <c r="B357" s="2"/>
    </row>
    <row r="358" spans="1:2" ht="12.75">
      <c r="A358" s="2" t="s">
        <v>1582</v>
      </c>
      <c r="B358" s="2" t="s">
        <v>1493</v>
      </c>
    </row>
    <row r="359" spans="1:2" ht="12.75">
      <c r="A359" s="2" t="s">
        <v>1583</v>
      </c>
      <c r="B359" s="2" t="s">
        <v>1493</v>
      </c>
    </row>
    <row r="360" spans="1:2" ht="12.75">
      <c r="A360" s="2" t="s">
        <v>1584</v>
      </c>
      <c r="B360" s="2" t="s">
        <v>1528</v>
      </c>
    </row>
    <row r="361" spans="1:2" ht="12.75">
      <c r="A361" s="2" t="s">
        <v>1585</v>
      </c>
      <c r="B361" s="2"/>
    </row>
    <row r="362" spans="1:2" ht="12.75">
      <c r="A362" s="2" t="s">
        <v>1586</v>
      </c>
      <c r="B362" s="2"/>
    </row>
    <row r="363" spans="1:2" ht="12.75">
      <c r="A363" s="2" t="s">
        <v>1587</v>
      </c>
      <c r="B363" s="2"/>
    </row>
    <row r="364" spans="1:2" ht="12.75">
      <c r="A364" s="50" t="s">
        <v>1588</v>
      </c>
      <c r="B364" s="2" t="s">
        <v>1493</v>
      </c>
    </row>
    <row r="365" spans="1:2" ht="12.75">
      <c r="A365" s="2" t="s">
        <v>1589</v>
      </c>
      <c r="B365" s="2" t="s">
        <v>1573</v>
      </c>
    </row>
    <row r="366" spans="1:2" ht="12.75">
      <c r="A366" s="2" t="s">
        <v>1590</v>
      </c>
      <c r="B366" s="2" t="s">
        <v>1573</v>
      </c>
    </row>
    <row r="367" spans="1:2" ht="12.75">
      <c r="A367" s="2" t="s">
        <v>1591</v>
      </c>
      <c r="B367" s="2" t="s">
        <v>1573</v>
      </c>
    </row>
    <row r="368" spans="1:2" ht="12.75">
      <c r="A368" s="2" t="s">
        <v>1592</v>
      </c>
      <c r="B368" s="2"/>
    </row>
    <row r="369" spans="1:2" ht="12.75">
      <c r="A369" s="2" t="s">
        <v>1593</v>
      </c>
      <c r="B369" s="2" t="s">
        <v>1573</v>
      </c>
    </row>
    <row r="370" spans="1:2" ht="12.75">
      <c r="A370" s="2" t="s">
        <v>1594</v>
      </c>
      <c r="B370" s="2" t="s">
        <v>1573</v>
      </c>
    </row>
    <row r="371" spans="1:2" ht="12.75">
      <c r="A371" s="2" t="s">
        <v>1595</v>
      </c>
      <c r="B371" s="2" t="s">
        <v>1573</v>
      </c>
    </row>
    <row r="372" spans="1:2" ht="12.75">
      <c r="A372" s="2" t="s">
        <v>1596</v>
      </c>
      <c r="B372" s="2" t="s">
        <v>1528</v>
      </c>
    </row>
    <row r="373" spans="1:2" ht="12.75">
      <c r="A373" s="2" t="s">
        <v>1597</v>
      </c>
      <c r="B373" s="2"/>
    </row>
    <row r="374" spans="1:2" ht="12.75">
      <c r="A374" s="2" t="s">
        <v>1598</v>
      </c>
      <c r="B374" s="2" t="s">
        <v>1528</v>
      </c>
    </row>
    <row r="375" spans="1:2" ht="12.75">
      <c r="A375" s="2" t="s">
        <v>1599</v>
      </c>
      <c r="B375" s="2" t="s">
        <v>1528</v>
      </c>
    </row>
    <row r="376" spans="1:2" ht="12.75">
      <c r="A376" s="2" t="s">
        <v>1600</v>
      </c>
      <c r="B376" s="2" t="s">
        <v>1528</v>
      </c>
    </row>
    <row r="377" spans="1:2" ht="12.75">
      <c r="A377" s="2" t="s">
        <v>471</v>
      </c>
      <c r="B377" s="2"/>
    </row>
    <row r="378" spans="1:2" ht="12.75">
      <c r="A378" s="2" t="s">
        <v>1601</v>
      </c>
      <c r="B378" s="2"/>
    </row>
    <row r="379" spans="1:2" ht="12.75">
      <c r="A379" s="2" t="s">
        <v>1602</v>
      </c>
      <c r="B379" s="2" t="s">
        <v>1528</v>
      </c>
    </row>
    <row r="380" spans="1:2" ht="12.75">
      <c r="A380" s="2" t="s">
        <v>1603</v>
      </c>
      <c r="B380" s="2" t="s">
        <v>1493</v>
      </c>
    </row>
    <row r="381" spans="1:2" ht="12.75">
      <c r="A381" s="2" t="s">
        <v>1604</v>
      </c>
      <c r="B381" s="2" t="s">
        <v>1485</v>
      </c>
    </row>
    <row r="382" spans="1:2" ht="12.75">
      <c r="A382" s="2" t="s">
        <v>1605</v>
      </c>
      <c r="B382" s="2" t="s">
        <v>1485</v>
      </c>
    </row>
    <row r="383" spans="1:2" ht="12.75">
      <c r="A383" s="2" t="s">
        <v>1606</v>
      </c>
      <c r="B383" s="2" t="s">
        <v>1493</v>
      </c>
    </row>
    <row r="384" spans="1:2" ht="12.75">
      <c r="A384" s="2" t="s">
        <v>1607</v>
      </c>
      <c r="B384" s="2"/>
    </row>
    <row r="385" spans="1:2" ht="12.75">
      <c r="A385" s="2" t="s">
        <v>1608</v>
      </c>
      <c r="B385" s="2"/>
    </row>
    <row r="386" spans="1:2" ht="12.75">
      <c r="A386" s="2" t="s">
        <v>1609</v>
      </c>
      <c r="B386" s="2"/>
    </row>
    <row r="387" spans="1:2" ht="12.75">
      <c r="A387" s="2" t="s">
        <v>1610</v>
      </c>
      <c r="B387" s="2"/>
    </row>
    <row r="388" spans="1:2" ht="12.75">
      <c r="A388" s="2" t="s">
        <v>1611</v>
      </c>
      <c r="B388" s="2"/>
    </row>
    <row r="389" spans="1:2" ht="12.75">
      <c r="A389" s="2" t="s">
        <v>1612</v>
      </c>
      <c r="B389" s="2" t="s">
        <v>1613</v>
      </c>
    </row>
    <row r="390" spans="1:2" ht="12.75">
      <c r="A390" s="2" t="s">
        <v>1614</v>
      </c>
      <c r="B390" s="2" t="s">
        <v>1613</v>
      </c>
    </row>
    <row r="391" spans="1:2" ht="12.75">
      <c r="A391" s="2" t="s">
        <v>1615</v>
      </c>
      <c r="B391" s="2" t="s">
        <v>1613</v>
      </c>
    </row>
    <row r="392" spans="1:2" ht="12.75">
      <c r="A392" s="2" t="s">
        <v>1616</v>
      </c>
      <c r="B392" s="2" t="s">
        <v>1613</v>
      </c>
    </row>
    <row r="393" spans="1:2" ht="12.75">
      <c r="A393" s="2" t="s">
        <v>1617</v>
      </c>
      <c r="B393" s="2" t="s">
        <v>1613</v>
      </c>
    </row>
    <row r="394" spans="1:2" ht="12.75">
      <c r="A394" s="2" t="s">
        <v>1618</v>
      </c>
      <c r="B394" s="2" t="s">
        <v>1613</v>
      </c>
    </row>
    <row r="395" spans="1:2" ht="12.75">
      <c r="A395" s="2" t="s">
        <v>1619</v>
      </c>
      <c r="B395" s="2" t="s">
        <v>1613</v>
      </c>
    </row>
    <row r="396" spans="1:2" ht="12.75">
      <c r="A396" s="2" t="s">
        <v>1620</v>
      </c>
      <c r="B396" s="2" t="s">
        <v>1621</v>
      </c>
    </row>
    <row r="397" spans="1:2" ht="12.75">
      <c r="A397" s="2" t="s">
        <v>1622</v>
      </c>
      <c r="B397" s="2" t="s">
        <v>1621</v>
      </c>
    </row>
    <row r="398" spans="1:2" ht="12.75">
      <c r="A398" s="2" t="s">
        <v>1623</v>
      </c>
      <c r="B398" s="2" t="s">
        <v>1621</v>
      </c>
    </row>
    <row r="399" spans="1:2" ht="12.75">
      <c r="A399" s="2" t="s">
        <v>1624</v>
      </c>
      <c r="B399" s="2" t="s">
        <v>1621</v>
      </c>
    </row>
    <row r="400" spans="1:2" ht="12.75">
      <c r="A400" s="2" t="s">
        <v>1625</v>
      </c>
      <c r="B400" s="2" t="s">
        <v>1621</v>
      </c>
    </row>
    <row r="401" spans="1:2" ht="12.75">
      <c r="A401" s="2" t="s">
        <v>1626</v>
      </c>
      <c r="B401" s="2" t="s">
        <v>1621</v>
      </c>
    </row>
    <row r="402" spans="1:2" ht="12.75">
      <c r="A402" s="2" t="s">
        <v>1627</v>
      </c>
      <c r="B402" s="2" t="s">
        <v>1628</v>
      </c>
    </row>
    <row r="403" spans="1:2" ht="12.75">
      <c r="A403" s="2" t="s">
        <v>1629</v>
      </c>
      <c r="B403" s="2" t="s">
        <v>1628</v>
      </c>
    </row>
    <row r="404" spans="1:2" ht="12.75">
      <c r="A404" s="2" t="s">
        <v>1630</v>
      </c>
      <c r="B404" s="2" t="s">
        <v>1628</v>
      </c>
    </row>
    <row r="405" spans="1:2" ht="12.75">
      <c r="A405" s="2" t="s">
        <v>1631</v>
      </c>
      <c r="B405" s="2" t="s">
        <v>1628</v>
      </c>
    </row>
    <row r="406" spans="1:2" ht="12.75">
      <c r="A406" s="2" t="s">
        <v>1632</v>
      </c>
      <c r="B406" s="2" t="s">
        <v>1628</v>
      </c>
    </row>
    <row r="407" spans="1:2" ht="12.75">
      <c r="A407" s="2" t="s">
        <v>1633</v>
      </c>
      <c r="B407" s="2" t="s">
        <v>1628</v>
      </c>
    </row>
    <row r="408" spans="1:2" ht="12.75">
      <c r="A408" s="2" t="s">
        <v>1507</v>
      </c>
      <c r="B408" s="2"/>
    </row>
    <row r="409" spans="1:2" ht="12.75">
      <c r="A409" s="2" t="s">
        <v>1508</v>
      </c>
      <c r="B409" s="2"/>
    </row>
    <row r="410" spans="1:2" ht="12.75">
      <c r="A410" s="2" t="s">
        <v>977</v>
      </c>
      <c r="B410" s="2"/>
    </row>
    <row r="411" spans="1:2" ht="12.75">
      <c r="A411" s="2" t="s">
        <v>1509</v>
      </c>
      <c r="B411" s="2"/>
    </row>
    <row r="412" spans="1:2" ht="12.75">
      <c r="A412" s="2" t="s">
        <v>1510</v>
      </c>
      <c r="B412" s="2"/>
    </row>
    <row r="413" spans="1:2" ht="12.75">
      <c r="A413" s="2" t="s">
        <v>1511</v>
      </c>
      <c r="B413" s="2"/>
    </row>
    <row r="414" spans="1:2" ht="12.75">
      <c r="A414" s="2" t="s">
        <v>1634</v>
      </c>
      <c r="B414" s="2" t="s">
        <v>1635</v>
      </c>
    </row>
    <row r="415" spans="1:2" ht="12.75">
      <c r="A415" s="2" t="s">
        <v>1636</v>
      </c>
      <c r="B415" s="2" t="s">
        <v>1637</v>
      </c>
    </row>
    <row r="416" spans="1:2" ht="12.75">
      <c r="A416" s="2" t="s">
        <v>1638</v>
      </c>
      <c r="B416" s="2" t="s">
        <v>1637</v>
      </c>
    </row>
    <row r="417" spans="1:2" ht="12.75">
      <c r="A417" s="2" t="s">
        <v>1515</v>
      </c>
      <c r="B417" s="2"/>
    </row>
    <row r="418" spans="1:2" ht="12.75">
      <c r="A418" s="2" t="s">
        <v>1516</v>
      </c>
      <c r="B418" s="2"/>
    </row>
    <row r="419" spans="1:2" ht="12.75">
      <c r="A419" s="2" t="s">
        <v>1639</v>
      </c>
      <c r="B419" s="2" t="s">
        <v>1637</v>
      </c>
    </row>
    <row r="420" spans="1:2" ht="12.75">
      <c r="A420" s="2" t="s">
        <v>1640</v>
      </c>
      <c r="B420" s="2" t="s">
        <v>1635</v>
      </c>
    </row>
    <row r="421" spans="1:2" ht="12.75">
      <c r="A421" s="2" t="s">
        <v>1641</v>
      </c>
      <c r="B421" s="2" t="s">
        <v>1628</v>
      </c>
    </row>
    <row r="422" spans="1:2" ht="12.75">
      <c r="A422" s="2" t="s">
        <v>1642</v>
      </c>
      <c r="B422" s="2" t="s">
        <v>1628</v>
      </c>
    </row>
    <row r="423" spans="1:2" ht="12.75">
      <c r="A423" s="2" t="s">
        <v>1643</v>
      </c>
      <c r="B423" s="2" t="s">
        <v>1628</v>
      </c>
    </row>
    <row r="424" spans="1:2" ht="12.75">
      <c r="A424" s="2" t="s">
        <v>1644</v>
      </c>
      <c r="B424" s="2" t="s">
        <v>1628</v>
      </c>
    </row>
    <row r="425" spans="1:2" ht="12.75">
      <c r="A425" s="2" t="s">
        <v>1645</v>
      </c>
      <c r="B425" s="2" t="s">
        <v>1628</v>
      </c>
    </row>
    <row r="426" spans="1:2" ht="12.75">
      <c r="A426" s="2" t="s">
        <v>356</v>
      </c>
      <c r="B426" s="2"/>
    </row>
    <row r="427" spans="1:2" ht="12.75">
      <c r="A427" s="2" t="s">
        <v>1117</v>
      </c>
      <c r="B427" s="2"/>
    </row>
    <row r="428" spans="1:2" ht="12.75">
      <c r="A428" s="2" t="s">
        <v>1646</v>
      </c>
      <c r="B428" s="2" t="s">
        <v>1628</v>
      </c>
    </row>
    <row r="429" spans="1:2" ht="12.75">
      <c r="A429" s="2" t="s">
        <v>963</v>
      </c>
      <c r="B429" s="2"/>
    </row>
    <row r="430" spans="1:2" ht="12.75">
      <c r="A430" s="2" t="s">
        <v>1647</v>
      </c>
      <c r="B430" s="2" t="s">
        <v>1621</v>
      </c>
    </row>
    <row r="431" spans="1:2" ht="12.75">
      <c r="A431" s="2" t="s">
        <v>1648</v>
      </c>
      <c r="B431" s="2" t="s">
        <v>1621</v>
      </c>
    </row>
    <row r="432" spans="1:2" ht="12.75">
      <c r="A432" s="2" t="s">
        <v>1086</v>
      </c>
      <c r="B432" s="2"/>
    </row>
    <row r="433" spans="1:2" ht="12.75">
      <c r="A433" s="2" t="s">
        <v>1649</v>
      </c>
      <c r="B433" s="2" t="s">
        <v>1621</v>
      </c>
    </row>
    <row r="434" spans="1:2" ht="12.75">
      <c r="A434" s="2" t="s">
        <v>1650</v>
      </c>
      <c r="B434" s="2" t="s">
        <v>1621</v>
      </c>
    </row>
    <row r="435" spans="1:2" ht="12.75">
      <c r="A435" s="2" t="s">
        <v>1532</v>
      </c>
      <c r="B435" s="2"/>
    </row>
    <row r="436" spans="1:2" ht="12.75">
      <c r="A436" s="2" t="s">
        <v>1533</v>
      </c>
      <c r="B436" s="2"/>
    </row>
    <row r="437" spans="1:2" ht="12.75">
      <c r="A437" s="2" t="s">
        <v>1534</v>
      </c>
      <c r="B437" s="2"/>
    </row>
    <row r="438" spans="1:2" ht="12.75">
      <c r="A438" s="2" t="s">
        <v>1651</v>
      </c>
      <c r="B438" s="2" t="s">
        <v>1621</v>
      </c>
    </row>
    <row r="439" spans="1:2" ht="12.75">
      <c r="A439" s="2" t="s">
        <v>1536</v>
      </c>
      <c r="B439" s="2"/>
    </row>
    <row r="440" spans="1:2" ht="12.75">
      <c r="A440" s="2" t="s">
        <v>1652</v>
      </c>
      <c r="B440" s="2" t="s">
        <v>1653</v>
      </c>
    </row>
    <row r="441" spans="1:2" ht="12.75">
      <c r="A441" s="2" t="s">
        <v>1654</v>
      </c>
      <c r="B441" s="2" t="s">
        <v>1653</v>
      </c>
    </row>
    <row r="442" spans="1:2" ht="12.75">
      <c r="A442" s="2" t="s">
        <v>411</v>
      </c>
      <c r="B442" s="2"/>
    </row>
    <row r="443" spans="1:2" ht="12.75">
      <c r="A443" s="2" t="s">
        <v>1655</v>
      </c>
      <c r="B443" s="2" t="s">
        <v>1653</v>
      </c>
    </row>
    <row r="444" spans="1:2" ht="12.75">
      <c r="A444" s="2" t="s">
        <v>1656</v>
      </c>
      <c r="B444" s="2" t="s">
        <v>1653</v>
      </c>
    </row>
    <row r="445" spans="1:2" ht="12.75">
      <c r="A445" s="2" t="s">
        <v>1657</v>
      </c>
      <c r="B445" s="2" t="s">
        <v>1621</v>
      </c>
    </row>
    <row r="446" spans="1:2" ht="12.75">
      <c r="A446" s="2" t="s">
        <v>1542</v>
      </c>
      <c r="B446" s="2"/>
    </row>
    <row r="447" spans="1:2" ht="12.75">
      <c r="A447" s="2" t="s">
        <v>1658</v>
      </c>
      <c r="B447" s="2" t="s">
        <v>1653</v>
      </c>
    </row>
    <row r="448" spans="1:2" ht="12.75">
      <c r="A448" s="2" t="s">
        <v>1544</v>
      </c>
      <c r="B448" s="2"/>
    </row>
    <row r="449" spans="1:2" ht="12.75">
      <c r="A449" s="2" t="s">
        <v>1659</v>
      </c>
      <c r="B449" s="2" t="s">
        <v>1635</v>
      </c>
    </row>
    <row r="450" spans="1:2" ht="12.75">
      <c r="A450" s="2" t="s">
        <v>972</v>
      </c>
      <c r="B450" s="2"/>
    </row>
    <row r="451" spans="1:2" ht="12.75">
      <c r="A451" s="2" t="s">
        <v>1547</v>
      </c>
      <c r="B451" s="2"/>
    </row>
    <row r="452" spans="1:2" ht="12.75">
      <c r="A452" s="2" t="s">
        <v>1660</v>
      </c>
      <c r="B452" s="2" t="s">
        <v>1635</v>
      </c>
    </row>
    <row r="453" spans="1:2" ht="12.75">
      <c r="A453" s="2" t="s">
        <v>1549</v>
      </c>
      <c r="B453" s="2"/>
    </row>
    <row r="454" spans="1:2" ht="12.75">
      <c r="A454" s="2" t="s">
        <v>871</v>
      </c>
      <c r="B454" s="2"/>
    </row>
    <row r="455" spans="1:2" ht="12.75">
      <c r="A455" s="2" t="s">
        <v>339</v>
      </c>
      <c r="B455" s="2"/>
    </row>
    <row r="456" spans="1:2" ht="12.75">
      <c r="A456" s="2" t="s">
        <v>1661</v>
      </c>
      <c r="B456" s="2" t="s">
        <v>1635</v>
      </c>
    </row>
    <row r="457" spans="1:2" ht="12.75">
      <c r="A457" s="2" t="s">
        <v>1662</v>
      </c>
      <c r="B457" s="2" t="s">
        <v>1635</v>
      </c>
    </row>
    <row r="458" spans="1:2" ht="12.75">
      <c r="A458" s="2" t="s">
        <v>1552</v>
      </c>
      <c r="B458" s="2"/>
    </row>
    <row r="459" spans="1:2" ht="12.75">
      <c r="A459" s="2" t="s">
        <v>1663</v>
      </c>
      <c r="B459" s="2" t="s">
        <v>1635</v>
      </c>
    </row>
    <row r="460" spans="1:2" ht="12.75">
      <c r="A460" s="2" t="s">
        <v>1274</v>
      </c>
      <c r="B460" s="2"/>
    </row>
    <row r="461" spans="1:2" ht="12.75">
      <c r="A461" s="2" t="s">
        <v>1554</v>
      </c>
      <c r="B461" s="2"/>
    </row>
    <row r="462" spans="1:2" ht="12.75">
      <c r="A462" s="2" t="s">
        <v>1664</v>
      </c>
      <c r="B462" s="2" t="s">
        <v>1665</v>
      </c>
    </row>
    <row r="463" spans="1:2" ht="12.75">
      <c r="A463" s="2" t="s">
        <v>1666</v>
      </c>
      <c r="B463" s="2" t="s">
        <v>1665</v>
      </c>
    </row>
    <row r="464" spans="1:2" ht="12.75">
      <c r="A464" s="2" t="s">
        <v>1144</v>
      </c>
      <c r="B464" s="2"/>
    </row>
    <row r="465" spans="1:2" ht="12.75">
      <c r="A465" s="2" t="s">
        <v>1667</v>
      </c>
      <c r="B465" s="2" t="s">
        <v>1665</v>
      </c>
    </row>
    <row r="466" spans="1:2" ht="12.75">
      <c r="A466" s="2" t="s">
        <v>418</v>
      </c>
      <c r="B466" s="2"/>
    </row>
    <row r="467" spans="1:2" ht="12.75">
      <c r="A467" s="2" t="s">
        <v>1668</v>
      </c>
      <c r="B467" s="2" t="s">
        <v>1665</v>
      </c>
    </row>
    <row r="468" spans="1:2" ht="12.75">
      <c r="A468" s="2" t="s">
        <v>1669</v>
      </c>
      <c r="B468" s="2" t="s">
        <v>1665</v>
      </c>
    </row>
    <row r="469" spans="1:2" ht="12.75">
      <c r="A469" s="2" t="s">
        <v>1670</v>
      </c>
      <c r="B469" s="2" t="s">
        <v>1665</v>
      </c>
    </row>
    <row r="470" spans="1:2" ht="12.75">
      <c r="A470" s="2" t="s">
        <v>1561</v>
      </c>
      <c r="B470" s="2"/>
    </row>
    <row r="471" spans="1:2" ht="12.75">
      <c r="A471" s="2" t="s">
        <v>1562</v>
      </c>
      <c r="B471" s="2"/>
    </row>
    <row r="472" spans="1:2" ht="12.75">
      <c r="A472" s="2" t="s">
        <v>1671</v>
      </c>
      <c r="B472" s="2" t="s">
        <v>1665</v>
      </c>
    </row>
    <row r="473" spans="1:2" ht="12.75">
      <c r="A473" s="2" t="s">
        <v>1672</v>
      </c>
      <c r="B473" s="2" t="s">
        <v>1665</v>
      </c>
    </row>
    <row r="474" spans="1:2" ht="12.75">
      <c r="A474" s="2" t="s">
        <v>1673</v>
      </c>
      <c r="B474" s="2" t="s">
        <v>1665</v>
      </c>
    </row>
    <row r="475" spans="1:2" ht="12.75">
      <c r="A475" s="2" t="s">
        <v>1566</v>
      </c>
      <c r="B475" s="2"/>
    </row>
    <row r="476" spans="1:2" ht="12.75">
      <c r="A476" s="2" t="s">
        <v>1674</v>
      </c>
      <c r="B476" s="2" t="s">
        <v>1665</v>
      </c>
    </row>
    <row r="477" spans="1:2" ht="12.75">
      <c r="A477" s="2" t="s">
        <v>1675</v>
      </c>
      <c r="B477" s="2" t="s">
        <v>1665</v>
      </c>
    </row>
    <row r="478" spans="1:2" ht="12.75">
      <c r="A478" s="2" t="s">
        <v>1676</v>
      </c>
      <c r="B478" s="2" t="s">
        <v>1665</v>
      </c>
    </row>
    <row r="479" spans="1:2" ht="12.75">
      <c r="A479" s="2" t="s">
        <v>1677</v>
      </c>
      <c r="B479" s="2" t="s">
        <v>1665</v>
      </c>
    </row>
    <row r="480" spans="1:2" ht="12.75">
      <c r="A480" s="2" t="s">
        <v>1678</v>
      </c>
      <c r="B480" s="2" t="s">
        <v>1628</v>
      </c>
    </row>
    <row r="481" spans="1:2" ht="12.75">
      <c r="A481" s="2" t="s">
        <v>1679</v>
      </c>
      <c r="B481" s="2" t="s">
        <v>1628</v>
      </c>
    </row>
    <row r="482" spans="1:2" ht="12.75">
      <c r="A482" s="2" t="s">
        <v>1680</v>
      </c>
      <c r="B482" s="2" t="s">
        <v>1628</v>
      </c>
    </row>
    <row r="483" spans="1:2" ht="12.75">
      <c r="A483" s="2" t="s">
        <v>1681</v>
      </c>
      <c r="B483" s="2" t="s">
        <v>1628</v>
      </c>
    </row>
    <row r="484" spans="1:2" ht="12.75">
      <c r="A484" s="2" t="s">
        <v>1682</v>
      </c>
      <c r="B484" s="2" t="s">
        <v>1628</v>
      </c>
    </row>
    <row r="485" spans="1:2" ht="12.75">
      <c r="A485" s="2" t="s">
        <v>1578</v>
      </c>
      <c r="B485" s="2"/>
    </row>
    <row r="486" spans="1:2" ht="12.75">
      <c r="A486" s="2" t="s">
        <v>1683</v>
      </c>
      <c r="B486" s="2" t="s">
        <v>1628</v>
      </c>
    </row>
    <row r="487" spans="1:2" ht="12.75">
      <c r="A487" s="2" t="s">
        <v>1580</v>
      </c>
      <c r="B487" s="2"/>
    </row>
    <row r="488" spans="1:2" ht="12.75">
      <c r="A488" s="2" t="s">
        <v>1684</v>
      </c>
      <c r="B488" s="2" t="s">
        <v>1685</v>
      </c>
    </row>
    <row r="489" spans="1:2" ht="12.75">
      <c r="A489" s="2" t="s">
        <v>1012</v>
      </c>
      <c r="B489" s="2"/>
    </row>
    <row r="490" spans="1:2" ht="12.75">
      <c r="A490" s="2" t="s">
        <v>1686</v>
      </c>
      <c r="B490" s="2" t="s">
        <v>1687</v>
      </c>
    </row>
    <row r="491" spans="1:2" ht="12.75">
      <c r="A491" s="50" t="s">
        <v>1688</v>
      </c>
      <c r="B491" s="2" t="s">
        <v>1687</v>
      </c>
    </row>
    <row r="492" spans="1:2" ht="12.75">
      <c r="A492" s="2" t="s">
        <v>1689</v>
      </c>
      <c r="B492" s="2"/>
    </row>
    <row r="493" spans="1:2" ht="12.75">
      <c r="A493" s="2" t="s">
        <v>1585</v>
      </c>
      <c r="B493" s="2"/>
    </row>
    <row r="494" spans="1:2" ht="12.75">
      <c r="A494" s="2" t="s">
        <v>1586</v>
      </c>
      <c r="B494" s="2"/>
    </row>
    <row r="495" spans="1:2" ht="12.75">
      <c r="A495" s="2" t="s">
        <v>1587</v>
      </c>
      <c r="B495" s="2"/>
    </row>
    <row r="496" spans="1:2" ht="12.75">
      <c r="A496" s="50" t="s">
        <v>1690</v>
      </c>
      <c r="B496" s="2" t="s">
        <v>1687</v>
      </c>
    </row>
    <row r="497" spans="1:2" ht="12.75">
      <c r="A497" s="50" t="s">
        <v>1691</v>
      </c>
      <c r="B497" s="2" t="s">
        <v>1628</v>
      </c>
    </row>
    <row r="498" spans="1:2" ht="12.75">
      <c r="A498" s="50" t="s">
        <v>1692</v>
      </c>
      <c r="B498" s="2" t="s">
        <v>1628</v>
      </c>
    </row>
    <row r="499" spans="1:2" ht="12.75">
      <c r="A499" s="50" t="s">
        <v>1693</v>
      </c>
      <c r="B499" s="2" t="s">
        <v>1628</v>
      </c>
    </row>
    <row r="500" spans="1:2" ht="12.75">
      <c r="A500" s="2" t="s">
        <v>1592</v>
      </c>
      <c r="B500" s="2"/>
    </row>
    <row r="501" spans="1:2" ht="12.75">
      <c r="A501" s="2" t="s">
        <v>1694</v>
      </c>
      <c r="B501" s="2" t="s">
        <v>1628</v>
      </c>
    </row>
    <row r="502" spans="1:2" ht="12.75">
      <c r="A502" s="2" t="s">
        <v>1695</v>
      </c>
      <c r="B502" s="2" t="s">
        <v>1628</v>
      </c>
    </row>
    <row r="503" spans="1:2" ht="12.75">
      <c r="A503" s="2" t="s">
        <v>1696</v>
      </c>
      <c r="B503" s="2" t="s">
        <v>1628</v>
      </c>
    </row>
    <row r="504" spans="1:2" ht="12.75">
      <c r="A504" s="2" t="s">
        <v>1697</v>
      </c>
      <c r="B504" s="2" t="s">
        <v>1653</v>
      </c>
    </row>
    <row r="505" spans="1:2" ht="12.75">
      <c r="A505" s="2" t="s">
        <v>1597</v>
      </c>
      <c r="B505" s="2"/>
    </row>
    <row r="506" spans="1:2" ht="12.75">
      <c r="A506" s="2" t="s">
        <v>1698</v>
      </c>
      <c r="B506" s="2" t="s">
        <v>1653</v>
      </c>
    </row>
    <row r="507" spans="1:2" ht="12.75">
      <c r="A507" s="2" t="s">
        <v>1699</v>
      </c>
      <c r="B507" s="2" t="s">
        <v>1653</v>
      </c>
    </row>
    <row r="508" spans="1:2" ht="12.75">
      <c r="A508" s="2" t="s">
        <v>1700</v>
      </c>
      <c r="B508" s="2" t="s">
        <v>1653</v>
      </c>
    </row>
    <row r="509" spans="1:2" ht="12.75">
      <c r="A509" s="2" t="s">
        <v>471</v>
      </c>
      <c r="B509" s="2"/>
    </row>
    <row r="510" spans="1:2" ht="12.75">
      <c r="A510" s="2" t="s">
        <v>1601</v>
      </c>
      <c r="B510" s="2"/>
    </row>
    <row r="511" spans="1:2" ht="12.75">
      <c r="A511" s="50" t="s">
        <v>1701</v>
      </c>
      <c r="B511" s="2" t="s">
        <v>1653</v>
      </c>
    </row>
    <row r="512" spans="1:2" ht="12.75">
      <c r="A512" s="50" t="s">
        <v>1702</v>
      </c>
      <c r="B512" s="2" t="s">
        <v>1653</v>
      </c>
    </row>
    <row r="513" spans="1:2" ht="12.75">
      <c r="A513" s="2" t="s">
        <v>1703</v>
      </c>
      <c r="B513" s="2"/>
    </row>
    <row r="514" spans="1:2" ht="12.75">
      <c r="A514" s="2" t="s">
        <v>1703</v>
      </c>
      <c r="B514" s="2"/>
    </row>
    <row r="515" spans="1:2" ht="12.75">
      <c r="A515" s="2" t="s">
        <v>1704</v>
      </c>
      <c r="B515" s="2" t="s">
        <v>1665</v>
      </c>
    </row>
    <row r="516" spans="1:2" ht="12.75">
      <c r="A516" s="2" t="s">
        <v>1705</v>
      </c>
      <c r="B516" s="2" t="s">
        <v>1665</v>
      </c>
    </row>
    <row r="517" spans="1:2" ht="12.75">
      <c r="A517" s="2" t="s">
        <v>1706</v>
      </c>
      <c r="B517" s="2" t="s">
        <v>1685</v>
      </c>
    </row>
    <row r="518" spans="1:2" ht="12.75">
      <c r="A518" s="50" t="s">
        <v>1707</v>
      </c>
      <c r="B518" s="2" t="s">
        <v>153</v>
      </c>
    </row>
    <row r="519" spans="1:2" ht="12.75">
      <c r="A519" s="2" t="s">
        <v>1708</v>
      </c>
      <c r="B519" s="2" t="s">
        <v>153</v>
      </c>
    </row>
    <row r="520" spans="1:2" ht="12.75">
      <c r="A520" s="2" t="s">
        <v>1709</v>
      </c>
      <c r="B520" s="2" t="s">
        <v>153</v>
      </c>
    </row>
    <row r="521" spans="1:2" ht="12.75">
      <c r="A521" s="2" t="s">
        <v>1710</v>
      </c>
      <c r="B521" s="2" t="s">
        <v>153</v>
      </c>
    </row>
    <row r="522" spans="1:2" ht="12.75">
      <c r="A522" s="2" t="s">
        <v>1711</v>
      </c>
      <c r="B522" s="2" t="s">
        <v>153</v>
      </c>
    </row>
    <row r="523" spans="1:2" ht="12.75">
      <c r="A523" s="2" t="s">
        <v>1712</v>
      </c>
      <c r="B523" s="2" t="s">
        <v>153</v>
      </c>
    </row>
    <row r="524" spans="1:2" ht="12.75">
      <c r="A524" s="2" t="s">
        <v>1713</v>
      </c>
      <c r="B524" s="2" t="s">
        <v>153</v>
      </c>
    </row>
    <row r="525" spans="1:2" ht="12.75">
      <c r="A525" s="2" t="s">
        <v>1714</v>
      </c>
      <c r="B525" s="2" t="s">
        <v>88</v>
      </c>
    </row>
    <row r="526" spans="1:2" ht="12.75">
      <c r="A526" s="2" t="s">
        <v>1715</v>
      </c>
      <c r="B526" s="2" t="s">
        <v>88</v>
      </c>
    </row>
    <row r="527" spans="1:2" ht="12.75">
      <c r="A527" s="2" t="s">
        <v>1716</v>
      </c>
      <c r="B527" s="2" t="s">
        <v>88</v>
      </c>
    </row>
    <row r="528" spans="1:2" ht="12.75">
      <c r="A528" s="2" t="s">
        <v>1717</v>
      </c>
      <c r="B528" s="2" t="s">
        <v>88</v>
      </c>
    </row>
    <row r="529" spans="1:2" ht="12.75">
      <c r="A529" s="2" t="s">
        <v>1718</v>
      </c>
      <c r="B529" s="2" t="s">
        <v>88</v>
      </c>
    </row>
    <row r="530" spans="1:2" ht="12.75">
      <c r="A530" s="2" t="s">
        <v>1719</v>
      </c>
      <c r="B530" s="2" t="s">
        <v>88</v>
      </c>
    </row>
    <row r="531" spans="1:2" ht="12.75">
      <c r="A531" s="2" t="s">
        <v>1720</v>
      </c>
      <c r="B531" s="2" t="s">
        <v>1721</v>
      </c>
    </row>
    <row r="532" spans="1:2" ht="12.75">
      <c r="A532" s="2" t="s">
        <v>1722</v>
      </c>
      <c r="B532" s="2" t="s">
        <v>1721</v>
      </c>
    </row>
    <row r="533" spans="1:2" ht="12.75">
      <c r="A533" s="2" t="s">
        <v>1723</v>
      </c>
      <c r="B533" s="2" t="s">
        <v>1721</v>
      </c>
    </row>
    <row r="534" spans="1:2" ht="12.75">
      <c r="A534" s="2" t="s">
        <v>1724</v>
      </c>
      <c r="B534" s="2" t="s">
        <v>1721</v>
      </c>
    </row>
    <row r="535" spans="1:2" ht="12.75">
      <c r="A535" s="2" t="s">
        <v>1725</v>
      </c>
      <c r="B535" s="2" t="s">
        <v>1721</v>
      </c>
    </row>
    <row r="536" spans="1:2" ht="12.75">
      <c r="A536" s="2" t="s">
        <v>1726</v>
      </c>
      <c r="B536" s="2" t="s">
        <v>1721</v>
      </c>
    </row>
    <row r="537" spans="1:2" ht="12.75">
      <c r="A537" s="2" t="s">
        <v>1507</v>
      </c>
      <c r="B537" s="2"/>
    </row>
    <row r="538" spans="1:2" ht="12.75">
      <c r="A538" s="2" t="s">
        <v>1508</v>
      </c>
      <c r="B538" s="2"/>
    </row>
    <row r="539" spans="1:2" ht="12.75">
      <c r="A539" s="2" t="s">
        <v>977</v>
      </c>
      <c r="B539" s="2"/>
    </row>
    <row r="540" spans="1:2" ht="12.75">
      <c r="A540" s="2" t="s">
        <v>1509</v>
      </c>
      <c r="B540" s="2"/>
    </row>
    <row r="541" spans="1:2" ht="12.75">
      <c r="A541" s="2" t="s">
        <v>1510</v>
      </c>
      <c r="B541" s="2"/>
    </row>
    <row r="542" spans="1:2" ht="12.75">
      <c r="A542" s="2" t="s">
        <v>1511</v>
      </c>
      <c r="B542" s="2"/>
    </row>
    <row r="543" spans="1:2" ht="12.75">
      <c r="A543" s="50" t="s">
        <v>1727</v>
      </c>
      <c r="B543" s="2" t="s">
        <v>153</v>
      </c>
    </row>
    <row r="544" spans="1:2" ht="12.75">
      <c r="A544" s="50" t="s">
        <v>1728</v>
      </c>
      <c r="B544" s="2" t="s">
        <v>153</v>
      </c>
    </row>
    <row r="545" spans="1:2" ht="12.75">
      <c r="A545" s="50" t="s">
        <v>1729</v>
      </c>
      <c r="B545" s="2" t="s">
        <v>153</v>
      </c>
    </row>
    <row r="546" spans="1:2" ht="12.75">
      <c r="A546" s="2" t="s">
        <v>1515</v>
      </c>
      <c r="B546" s="2"/>
    </row>
    <row r="547" spans="1:2" ht="12.75">
      <c r="A547" s="2" t="s">
        <v>1516</v>
      </c>
      <c r="B547" s="2"/>
    </row>
    <row r="548" spans="1:2" ht="12.75">
      <c r="A548" s="50" t="s">
        <v>1730</v>
      </c>
      <c r="B548" s="2" t="s">
        <v>153</v>
      </c>
    </row>
    <row r="549" spans="1:2" ht="12.75">
      <c r="A549" s="50" t="s">
        <v>1731</v>
      </c>
      <c r="B549" s="2" t="s">
        <v>153</v>
      </c>
    </row>
    <row r="550" spans="1:2" ht="12.75">
      <c r="A550" s="2" t="s">
        <v>1732</v>
      </c>
      <c r="B550" s="2" t="s">
        <v>1721</v>
      </c>
    </row>
    <row r="551" spans="1:2" ht="12.75">
      <c r="A551" s="2" t="s">
        <v>1733</v>
      </c>
      <c r="B551" s="2" t="s">
        <v>1721</v>
      </c>
    </row>
    <row r="552" spans="1:2" ht="12.75">
      <c r="A552" s="2" t="s">
        <v>1734</v>
      </c>
      <c r="B552" s="2" t="s">
        <v>1721</v>
      </c>
    </row>
    <row r="553" spans="1:2" ht="12.75">
      <c r="A553" s="2" t="s">
        <v>1735</v>
      </c>
      <c r="B553" s="2" t="s">
        <v>1721</v>
      </c>
    </row>
    <row r="554" spans="1:2" ht="12.75">
      <c r="A554" s="2" t="s">
        <v>1736</v>
      </c>
      <c r="B554" s="2" t="s">
        <v>1721</v>
      </c>
    </row>
    <row r="555" spans="1:2" ht="12.75">
      <c r="A555" s="2" t="s">
        <v>356</v>
      </c>
      <c r="B555" s="2"/>
    </row>
    <row r="556" spans="1:2" ht="12.75">
      <c r="A556" s="2" t="s">
        <v>1117</v>
      </c>
      <c r="B556" s="2"/>
    </row>
    <row r="557" spans="1:2" ht="12.75">
      <c r="A557" s="2" t="s">
        <v>1737</v>
      </c>
      <c r="B557" s="2" t="s">
        <v>1721</v>
      </c>
    </row>
    <row r="558" spans="1:2" ht="12.75">
      <c r="A558" s="2" t="s">
        <v>963</v>
      </c>
      <c r="B558" s="2"/>
    </row>
    <row r="559" spans="1:2" ht="12.75">
      <c r="A559" s="2" t="s">
        <v>1738</v>
      </c>
      <c r="B559" s="2" t="s">
        <v>88</v>
      </c>
    </row>
    <row r="560" spans="1:2" ht="12.75">
      <c r="A560" s="2" t="s">
        <v>1739</v>
      </c>
      <c r="B560" s="2" t="s">
        <v>88</v>
      </c>
    </row>
    <row r="561" spans="1:2" ht="12.75">
      <c r="A561" s="2" t="s">
        <v>1086</v>
      </c>
      <c r="B561" s="2"/>
    </row>
    <row r="562" spans="1:2" ht="12.75">
      <c r="A562" s="2" t="s">
        <v>1740</v>
      </c>
      <c r="B562" s="2" t="s">
        <v>88</v>
      </c>
    </row>
    <row r="563" spans="1:2" ht="12.75">
      <c r="A563" s="2" t="s">
        <v>1741</v>
      </c>
      <c r="B563" s="2" t="s">
        <v>88</v>
      </c>
    </row>
    <row r="564" spans="1:2" ht="12.75">
      <c r="A564" s="2" t="s">
        <v>1532</v>
      </c>
      <c r="B564" s="2"/>
    </row>
    <row r="565" spans="1:2" ht="12.75">
      <c r="A565" s="2" t="s">
        <v>1533</v>
      </c>
      <c r="B565" s="2"/>
    </row>
    <row r="566" spans="1:2" ht="12.75">
      <c r="A566" s="2" t="s">
        <v>1534</v>
      </c>
      <c r="B566" s="2"/>
    </row>
    <row r="567" spans="1:2" ht="12.75">
      <c r="A567" s="2" t="s">
        <v>1742</v>
      </c>
      <c r="B567" s="2" t="s">
        <v>88</v>
      </c>
    </row>
    <row r="568" spans="1:2" ht="12.75">
      <c r="A568" s="2" t="s">
        <v>1536</v>
      </c>
      <c r="B568" s="2"/>
    </row>
    <row r="569" spans="1:2" ht="12.75">
      <c r="A569" s="2" t="s">
        <v>1743</v>
      </c>
      <c r="B569" s="2" t="s">
        <v>88</v>
      </c>
    </row>
    <row r="570" spans="1:2" ht="12.75">
      <c r="A570" s="2" t="s">
        <v>1744</v>
      </c>
      <c r="B570" s="2" t="s">
        <v>88</v>
      </c>
    </row>
    <row r="571" spans="1:2" ht="12.75">
      <c r="A571" s="2" t="s">
        <v>411</v>
      </c>
      <c r="B571" s="2"/>
    </row>
    <row r="572" spans="1:2" ht="12.75">
      <c r="A572" s="2" t="s">
        <v>1745</v>
      </c>
      <c r="B572" s="2" t="s">
        <v>88</v>
      </c>
    </row>
    <row r="573" spans="1:2" ht="12.75">
      <c r="A573" s="2" t="s">
        <v>1746</v>
      </c>
      <c r="B573" s="2" t="s">
        <v>88</v>
      </c>
    </row>
    <row r="574" spans="1:2" ht="12.75">
      <c r="A574" s="2" t="s">
        <v>1747</v>
      </c>
      <c r="B574" s="2" t="s">
        <v>88</v>
      </c>
    </row>
    <row r="575" spans="1:2" ht="12.75">
      <c r="A575" s="2" t="s">
        <v>1542</v>
      </c>
      <c r="B575" s="2"/>
    </row>
    <row r="576" spans="1:2" ht="12.75">
      <c r="A576" s="2" t="s">
        <v>1748</v>
      </c>
      <c r="B576" s="2" t="s">
        <v>88</v>
      </c>
    </row>
    <row r="577" spans="1:2" ht="12.75">
      <c r="A577" s="2" t="s">
        <v>1544</v>
      </c>
      <c r="B577" s="2"/>
    </row>
    <row r="578" spans="1:2" ht="12.75">
      <c r="A578" s="2" t="s">
        <v>1749</v>
      </c>
      <c r="B578" s="2" t="s">
        <v>153</v>
      </c>
    </row>
    <row r="579" spans="1:2" ht="12.75">
      <c r="A579" s="2" t="s">
        <v>972</v>
      </c>
      <c r="B579" s="2"/>
    </row>
    <row r="580" spans="1:2" ht="12.75">
      <c r="A580" s="2" t="s">
        <v>1547</v>
      </c>
      <c r="B580" s="2"/>
    </row>
    <row r="581" spans="1:2" ht="12.75">
      <c r="A581" s="2" t="s">
        <v>1750</v>
      </c>
      <c r="B581" s="2" t="s">
        <v>153</v>
      </c>
    </row>
    <row r="582" spans="1:2" ht="12.75">
      <c r="A582" s="2" t="s">
        <v>1549</v>
      </c>
      <c r="B582" s="2"/>
    </row>
    <row r="583" spans="1:2" ht="12.75">
      <c r="A583" s="2" t="s">
        <v>871</v>
      </c>
      <c r="B583" s="2"/>
    </row>
    <row r="584" spans="1:2" ht="12.75">
      <c r="A584" s="2" t="s">
        <v>339</v>
      </c>
      <c r="B584" s="2"/>
    </row>
    <row r="585" spans="1:2" ht="12.75">
      <c r="A585" s="2" t="s">
        <v>1751</v>
      </c>
      <c r="B585" s="2" t="s">
        <v>153</v>
      </c>
    </row>
    <row r="586" spans="1:2" ht="12.75">
      <c r="A586" s="2" t="s">
        <v>1752</v>
      </c>
      <c r="B586" s="2" t="s">
        <v>153</v>
      </c>
    </row>
    <row r="587" spans="1:2" ht="12.75">
      <c r="A587" s="2" t="s">
        <v>1552</v>
      </c>
      <c r="B587" s="2"/>
    </row>
    <row r="588" spans="1:2" ht="12.75">
      <c r="A588" s="2" t="s">
        <v>1753</v>
      </c>
      <c r="B588" s="2" t="s">
        <v>153</v>
      </c>
    </row>
    <row r="589" spans="1:2" ht="12.75">
      <c r="A589" s="2" t="s">
        <v>1274</v>
      </c>
      <c r="B589" s="2"/>
    </row>
    <row r="590" spans="1:2" ht="12.75">
      <c r="A590" s="2" t="s">
        <v>1554</v>
      </c>
      <c r="B590" s="2"/>
    </row>
    <row r="591" spans="1:2" ht="12.75">
      <c r="A591" s="2" t="s">
        <v>1754</v>
      </c>
      <c r="B591" s="2" t="s">
        <v>158</v>
      </c>
    </row>
    <row r="592" spans="1:2" ht="12.75">
      <c r="A592" s="2" t="s">
        <v>1755</v>
      </c>
      <c r="B592" s="2" t="s">
        <v>158</v>
      </c>
    </row>
    <row r="593" spans="1:2" ht="12.75">
      <c r="A593" s="2" t="s">
        <v>1144</v>
      </c>
      <c r="B593" s="2"/>
    </row>
    <row r="594" spans="1:2" ht="12.75">
      <c r="A594" s="2" t="s">
        <v>1756</v>
      </c>
      <c r="B594" s="2" t="s">
        <v>158</v>
      </c>
    </row>
    <row r="595" spans="1:2" ht="12.75">
      <c r="A595" s="2" t="s">
        <v>418</v>
      </c>
      <c r="B595" s="2"/>
    </row>
    <row r="596" spans="1:2" ht="12.75">
      <c r="A596" s="2" t="s">
        <v>1757</v>
      </c>
      <c r="B596" s="2" t="s">
        <v>158</v>
      </c>
    </row>
    <row r="597" spans="1:2" ht="12.75">
      <c r="A597" s="2" t="s">
        <v>1758</v>
      </c>
      <c r="B597" s="2" t="s">
        <v>158</v>
      </c>
    </row>
    <row r="598" spans="1:2" ht="12.75">
      <c r="A598" s="2" t="s">
        <v>1759</v>
      </c>
      <c r="B598" s="2" t="s">
        <v>158</v>
      </c>
    </row>
    <row r="599" spans="1:2" ht="12.75">
      <c r="A599" s="2" t="s">
        <v>1561</v>
      </c>
      <c r="B599" s="2"/>
    </row>
    <row r="600" spans="1:2" ht="12.75">
      <c r="A600" s="2" t="s">
        <v>1562</v>
      </c>
      <c r="B600" s="2"/>
    </row>
    <row r="601" spans="1:2" ht="12.75">
      <c r="A601" s="2" t="s">
        <v>1760</v>
      </c>
      <c r="B601" s="2" t="s">
        <v>158</v>
      </c>
    </row>
    <row r="602" spans="1:2" ht="12.75">
      <c r="A602" s="2" t="s">
        <v>1761</v>
      </c>
      <c r="B602" s="2" t="s">
        <v>158</v>
      </c>
    </row>
    <row r="603" spans="1:2" ht="12.75">
      <c r="A603" s="2" t="s">
        <v>1762</v>
      </c>
      <c r="B603" s="2" t="s">
        <v>158</v>
      </c>
    </row>
    <row r="604" spans="1:2" ht="12.75">
      <c r="A604" s="2" t="s">
        <v>1566</v>
      </c>
      <c r="B604" s="2"/>
    </row>
    <row r="605" spans="1:2" ht="12.75">
      <c r="A605" s="2" t="s">
        <v>1763</v>
      </c>
      <c r="B605" s="2" t="s">
        <v>158</v>
      </c>
    </row>
    <row r="606" spans="1:2" ht="12.75">
      <c r="A606" s="2" t="s">
        <v>1764</v>
      </c>
      <c r="B606" s="2" t="s">
        <v>153</v>
      </c>
    </row>
    <row r="607" spans="1:2" ht="12.75">
      <c r="A607" s="2" t="s">
        <v>1765</v>
      </c>
      <c r="B607" s="2" t="s">
        <v>158</v>
      </c>
    </row>
    <row r="608" spans="1:2" ht="12.75">
      <c r="A608" s="2" t="s">
        <v>1766</v>
      </c>
      <c r="B608" s="2" t="s">
        <v>158</v>
      </c>
    </row>
    <row r="609" spans="1:2" ht="12.75">
      <c r="A609" s="2" t="s">
        <v>1767</v>
      </c>
      <c r="B609" s="2" t="s">
        <v>1721</v>
      </c>
    </row>
    <row r="610" spans="1:2" ht="12.75">
      <c r="A610" s="2" t="s">
        <v>1768</v>
      </c>
      <c r="B610" s="2" t="s">
        <v>1721</v>
      </c>
    </row>
    <row r="611" spans="1:2" ht="12.75">
      <c r="A611" s="2" t="s">
        <v>1769</v>
      </c>
      <c r="B611" s="2" t="s">
        <v>1721</v>
      </c>
    </row>
    <row r="612" spans="1:2" ht="12.75">
      <c r="A612" s="2" t="s">
        <v>1770</v>
      </c>
      <c r="B612" s="2" t="s">
        <v>1721</v>
      </c>
    </row>
    <row r="613" spans="1:2" ht="12.75">
      <c r="A613" s="2" t="s">
        <v>1771</v>
      </c>
      <c r="B613" s="2" t="s">
        <v>1721</v>
      </c>
    </row>
    <row r="614" spans="1:2" ht="12.75">
      <c r="A614" s="2" t="s">
        <v>1578</v>
      </c>
      <c r="B614" s="2"/>
    </row>
    <row r="615" spans="1:2" ht="12.75">
      <c r="A615" s="2" t="s">
        <v>1772</v>
      </c>
      <c r="B615" s="2" t="s">
        <v>1721</v>
      </c>
    </row>
    <row r="616" spans="1:2" ht="12.75">
      <c r="A616" s="2" t="s">
        <v>1580</v>
      </c>
      <c r="B616" s="2"/>
    </row>
    <row r="617" spans="1:2" ht="12.75">
      <c r="A617" s="2" t="s">
        <v>1773</v>
      </c>
      <c r="B617" s="2" t="s">
        <v>88</v>
      </c>
    </row>
    <row r="618" spans="1:2" ht="12.75">
      <c r="A618" s="2" t="s">
        <v>1012</v>
      </c>
      <c r="B618" s="2"/>
    </row>
    <row r="619" spans="1:2" ht="12.75">
      <c r="A619" s="2" t="s">
        <v>1774</v>
      </c>
      <c r="B619" s="2" t="s">
        <v>88</v>
      </c>
    </row>
    <row r="620" spans="1:2" ht="12.75">
      <c r="A620" s="2" t="s">
        <v>1775</v>
      </c>
      <c r="B620" s="2" t="s">
        <v>88</v>
      </c>
    </row>
    <row r="621" spans="1:2" ht="12.75">
      <c r="A621" s="2" t="s">
        <v>1689</v>
      </c>
      <c r="B621" s="2"/>
    </row>
    <row r="622" spans="1:2" ht="12.75">
      <c r="A622" s="2" t="s">
        <v>1585</v>
      </c>
      <c r="B622" s="2"/>
    </row>
    <row r="623" spans="1:2" ht="12.75">
      <c r="A623" s="2" t="s">
        <v>1586</v>
      </c>
      <c r="B623" s="2"/>
    </row>
    <row r="624" spans="1:2" ht="12.75">
      <c r="A624" s="2" t="s">
        <v>1587</v>
      </c>
      <c r="B624" s="2"/>
    </row>
    <row r="625" spans="1:2" ht="12.75">
      <c r="A625" s="2" t="s">
        <v>1776</v>
      </c>
      <c r="B625" s="2" t="s">
        <v>88</v>
      </c>
    </row>
    <row r="626" spans="1:2" ht="12.75">
      <c r="A626" s="2" t="s">
        <v>1777</v>
      </c>
      <c r="B626" s="2" t="s">
        <v>1721</v>
      </c>
    </row>
    <row r="627" spans="1:2" ht="12.75">
      <c r="A627" s="2" t="s">
        <v>1778</v>
      </c>
      <c r="B627" s="2" t="s">
        <v>1721</v>
      </c>
    </row>
    <row r="628" spans="1:2" ht="12.75">
      <c r="A628" s="2" t="s">
        <v>1779</v>
      </c>
      <c r="B628" s="2" t="s">
        <v>1721</v>
      </c>
    </row>
    <row r="629" spans="1:2" ht="12.75">
      <c r="A629" s="2" t="s">
        <v>1592</v>
      </c>
      <c r="B629" s="2"/>
    </row>
    <row r="630" spans="1:2" ht="12.75">
      <c r="A630" s="2" t="s">
        <v>1780</v>
      </c>
      <c r="B630" s="2" t="s">
        <v>1721</v>
      </c>
    </row>
    <row r="631" spans="1:2" ht="12.75">
      <c r="A631" s="2" t="s">
        <v>1781</v>
      </c>
      <c r="B631" s="2" t="s">
        <v>1721</v>
      </c>
    </row>
    <row r="632" spans="1:2" ht="12.75">
      <c r="A632" s="2" t="s">
        <v>1782</v>
      </c>
      <c r="B632" s="2" t="s">
        <v>1721</v>
      </c>
    </row>
    <row r="633" spans="1:2" ht="12.75">
      <c r="A633" s="2" t="s">
        <v>1783</v>
      </c>
      <c r="B633" s="2" t="s">
        <v>1784</v>
      </c>
    </row>
    <row r="634" spans="1:2" ht="12.75">
      <c r="A634" s="2" t="s">
        <v>1597</v>
      </c>
      <c r="B634" s="2"/>
    </row>
    <row r="635" spans="1:2" ht="12.75">
      <c r="A635" s="2" t="s">
        <v>1785</v>
      </c>
      <c r="B635" s="2" t="s">
        <v>1784</v>
      </c>
    </row>
    <row r="636" spans="1:2" ht="12.75">
      <c r="A636" s="2" t="s">
        <v>1786</v>
      </c>
      <c r="B636" s="2" t="s">
        <v>1784</v>
      </c>
    </row>
    <row r="637" spans="1:2" ht="12.75">
      <c r="A637" s="2" t="s">
        <v>1787</v>
      </c>
      <c r="B637" s="2" t="s">
        <v>1784</v>
      </c>
    </row>
    <row r="638" spans="1:2" ht="12.75">
      <c r="A638" s="2" t="s">
        <v>471</v>
      </c>
      <c r="B638" s="2"/>
    </row>
    <row r="639" spans="1:2" ht="12.75">
      <c r="A639" s="2" t="s">
        <v>1601</v>
      </c>
      <c r="B639" s="2"/>
    </row>
    <row r="640" spans="1:2" ht="12.75">
      <c r="A640" s="2" t="s">
        <v>1788</v>
      </c>
      <c r="B640" s="2" t="s">
        <v>1784</v>
      </c>
    </row>
    <row r="641" spans="1:2" ht="12.75">
      <c r="A641" s="2" t="s">
        <v>1789</v>
      </c>
      <c r="B641" s="2" t="s">
        <v>1784</v>
      </c>
    </row>
    <row r="642" spans="1:2" ht="12.75">
      <c r="A642" s="2" t="s">
        <v>1703</v>
      </c>
      <c r="B642" s="2"/>
    </row>
    <row r="643" spans="1:2" ht="12.75">
      <c r="A643" s="2" t="s">
        <v>1703</v>
      </c>
      <c r="B643" s="2"/>
    </row>
    <row r="644" spans="1:2" ht="12.75">
      <c r="A644" s="2" t="s">
        <v>1790</v>
      </c>
      <c r="B644" s="2" t="s">
        <v>153</v>
      </c>
    </row>
    <row r="645" spans="1:2" ht="12.75">
      <c r="A645" s="2" t="s">
        <v>1791</v>
      </c>
      <c r="B645" s="2" t="s">
        <v>153</v>
      </c>
    </row>
    <row r="646" spans="1:2" ht="12.75">
      <c r="A646" s="2" t="s">
        <v>1792</v>
      </c>
      <c r="B646" s="2" t="s">
        <v>88</v>
      </c>
    </row>
    <row r="647" spans="1:2" ht="12.75">
      <c r="A647" s="2" t="s">
        <v>1793</v>
      </c>
      <c r="B647" s="2" t="s">
        <v>88</v>
      </c>
    </row>
    <row r="648" spans="1:2" ht="12.75">
      <c r="A648" s="2" t="s">
        <v>1794</v>
      </c>
      <c r="B648" s="2" t="s">
        <v>88</v>
      </c>
    </row>
    <row r="649" spans="1:2" ht="12.75">
      <c r="A649" s="2" t="s">
        <v>1795</v>
      </c>
      <c r="B649" s="2" t="s">
        <v>153</v>
      </c>
    </row>
    <row r="650" spans="1:2" ht="12.75">
      <c r="A650" s="2" t="s">
        <v>1796</v>
      </c>
      <c r="B650" s="2" t="s">
        <v>1784</v>
      </c>
    </row>
    <row r="651" spans="1:2" ht="12.75">
      <c r="A651" s="2"/>
      <c r="B651" s="2"/>
    </row>
    <row r="652" spans="1:2" ht="12.75">
      <c r="A652" s="2"/>
      <c r="B652" s="2"/>
    </row>
    <row r="653" spans="1:2" ht="12.75">
      <c r="A653" s="2"/>
      <c r="B653" s="2"/>
    </row>
    <row r="654" spans="1:2" ht="12.75">
      <c r="A654" s="2"/>
      <c r="B654" s="2"/>
    </row>
    <row r="655" spans="1:2" ht="12.75">
      <c r="A655" s="2"/>
      <c r="B655" s="2"/>
    </row>
    <row r="656" spans="1:2" ht="12.75">
      <c r="A656" s="2"/>
      <c r="B656" s="2"/>
    </row>
    <row r="657" spans="1:2" ht="12.75">
      <c r="A657" s="2"/>
      <c r="B657" s="2"/>
    </row>
    <row r="658" spans="1:2" ht="12.75">
      <c r="A658" s="2"/>
      <c r="B658" s="2"/>
    </row>
    <row r="659" spans="1:2" ht="12.75">
      <c r="A659" s="2"/>
      <c r="B659" s="2"/>
    </row>
    <row r="660" spans="1:2" ht="12.75">
      <c r="A660" s="2"/>
      <c r="B660" s="2"/>
    </row>
    <row r="661" spans="1:2" ht="12.75">
      <c r="A661" s="2"/>
      <c r="B661" s="2"/>
    </row>
    <row r="662" spans="1:2" ht="12.75">
      <c r="A662" s="2"/>
      <c r="B662" s="2"/>
    </row>
    <row r="663" spans="1:2" ht="12.75">
      <c r="A663" s="2"/>
      <c r="B663" s="2"/>
    </row>
    <row r="664" spans="1:2" ht="12.75">
      <c r="A664" s="2"/>
      <c r="B664" s="2"/>
    </row>
    <row r="665" spans="1:2" ht="12.75">
      <c r="A665" s="2"/>
      <c r="B665" s="2"/>
    </row>
    <row r="666" spans="1:2" ht="12.75">
      <c r="A666" s="2"/>
      <c r="B666" s="2"/>
    </row>
    <row r="667" spans="1:2" ht="12.75">
      <c r="A667" s="2"/>
      <c r="B667" s="2"/>
    </row>
    <row r="668" spans="1:2" ht="12.75">
      <c r="A668" s="2"/>
      <c r="B668" s="2"/>
    </row>
    <row r="669" spans="1:2" ht="12.75">
      <c r="A669" s="2"/>
      <c r="B669" s="2"/>
    </row>
    <row r="670" spans="1:2" ht="12.75">
      <c r="A670" s="2"/>
      <c r="B670" s="2"/>
    </row>
    <row r="671" spans="1:2" ht="12.75">
      <c r="A671" s="2"/>
      <c r="B671" s="2"/>
    </row>
    <row r="672" spans="1:2" ht="12.75">
      <c r="A672" s="2"/>
      <c r="B672" s="2"/>
    </row>
    <row r="673" spans="1:2" ht="12.75">
      <c r="A673" s="2"/>
      <c r="B673" s="2"/>
    </row>
    <row r="674" spans="1:2" ht="12.75">
      <c r="A674" s="2"/>
      <c r="B674" s="2"/>
    </row>
    <row r="675" spans="1:2" ht="12.75">
      <c r="A675" s="2"/>
      <c r="B675" s="2"/>
    </row>
    <row r="676" spans="1:2" ht="12.75">
      <c r="A676" s="2"/>
      <c r="B676" s="2"/>
    </row>
    <row r="677" spans="1:2" ht="12.75">
      <c r="A677" s="2"/>
      <c r="B677" s="2"/>
    </row>
    <row r="678" spans="1:2" ht="12.75">
      <c r="A678" s="2"/>
      <c r="B678" s="2"/>
    </row>
    <row r="679" spans="1:2" ht="12.75">
      <c r="A679" s="2"/>
      <c r="B679" s="2"/>
    </row>
    <row r="680" spans="1:2" ht="12.75">
      <c r="A680" s="2"/>
      <c r="B680" s="2"/>
    </row>
    <row r="681" spans="1:2" ht="12.75">
      <c r="A681" s="2"/>
      <c r="B681" s="2"/>
    </row>
    <row r="682" spans="1:2" ht="12.75">
      <c r="A682" s="2"/>
      <c r="B682" s="2"/>
    </row>
    <row r="683" spans="1:2" ht="12.75">
      <c r="A683" s="2"/>
      <c r="B683" s="2"/>
    </row>
    <row r="684" spans="1:2" ht="12.75">
      <c r="A684" s="2"/>
      <c r="B684" s="2"/>
    </row>
    <row r="685" spans="1:2" ht="12.75">
      <c r="A685" s="2"/>
      <c r="B685" s="2"/>
    </row>
    <row r="686" spans="1:2" ht="12.75">
      <c r="A686" s="2"/>
      <c r="B686" s="2"/>
    </row>
    <row r="687" spans="1:2" ht="12.75">
      <c r="A687" s="2"/>
      <c r="B687" s="2"/>
    </row>
    <row r="688" spans="1:2" ht="12.75">
      <c r="A688" s="2"/>
      <c r="B688" s="2"/>
    </row>
    <row r="689" spans="1:2" ht="12.75">
      <c r="A689" s="2"/>
      <c r="B689" s="2"/>
    </row>
    <row r="690" spans="1:2" ht="12.75">
      <c r="A690" s="2"/>
      <c r="B690" s="2"/>
    </row>
    <row r="691" spans="1:2" ht="12.75">
      <c r="A691" s="2"/>
      <c r="B691" s="2"/>
    </row>
    <row r="692" spans="1:2" ht="12.75">
      <c r="A692" s="2"/>
      <c r="B692" s="2"/>
    </row>
    <row r="693" spans="1:2" ht="12.75">
      <c r="A693" s="2"/>
      <c r="B693" s="2"/>
    </row>
    <row r="694" spans="1:2" ht="12.75">
      <c r="A694" s="2"/>
      <c r="B694" s="2"/>
    </row>
    <row r="695" spans="1:2" ht="12.75">
      <c r="A695" s="2"/>
      <c r="B695" s="2"/>
    </row>
    <row r="696" spans="1:2" ht="12.75">
      <c r="A696" s="2"/>
      <c r="B696" s="2"/>
    </row>
    <row r="697" spans="1:2" ht="12.75">
      <c r="A697" s="2"/>
      <c r="B697" s="2"/>
    </row>
    <row r="698" spans="1:2" ht="12.75">
      <c r="A698" s="2"/>
      <c r="B698" s="2"/>
    </row>
    <row r="699" spans="1:2" ht="12.75">
      <c r="A699" s="2"/>
      <c r="B699" s="2"/>
    </row>
    <row r="700" spans="1:2" ht="12.75">
      <c r="A700" s="2"/>
      <c r="B700" s="2"/>
    </row>
    <row r="701" spans="1:2" ht="12.75">
      <c r="A701" s="2"/>
      <c r="B701" s="2"/>
    </row>
    <row r="702" spans="1:2" ht="12.75">
      <c r="A702" s="2"/>
      <c r="B702" s="2"/>
    </row>
    <row r="703" spans="1:2" ht="12.75">
      <c r="A703" s="2"/>
      <c r="B703" s="2"/>
    </row>
    <row r="704" spans="1:2" ht="12.75">
      <c r="A704" s="2"/>
      <c r="B704" s="2"/>
    </row>
    <row r="705" spans="1:2" ht="12.75">
      <c r="A705" s="2"/>
      <c r="B705" s="2"/>
    </row>
    <row r="706" spans="1:2" ht="12.75">
      <c r="A706" s="2"/>
      <c r="B706" s="2"/>
    </row>
    <row r="707" spans="1:2" ht="12.75">
      <c r="A707" s="2"/>
      <c r="B707" s="2"/>
    </row>
    <row r="708" spans="1:2" ht="12.75">
      <c r="A708" s="2"/>
      <c r="B708" s="2"/>
    </row>
    <row r="709" spans="1:2" ht="12.75">
      <c r="A709" s="2"/>
      <c r="B709" s="2"/>
    </row>
    <row r="710" spans="1:2" ht="12.75">
      <c r="A710" s="2"/>
      <c r="B710" s="2"/>
    </row>
    <row r="711" spans="1:2" ht="12.75">
      <c r="A711" s="2"/>
      <c r="B711" s="2"/>
    </row>
    <row r="712" spans="1:2" ht="12.75">
      <c r="A712" s="2"/>
      <c r="B712" s="2"/>
    </row>
    <row r="713" spans="1:2" ht="12.75">
      <c r="A713" s="2"/>
      <c r="B713" s="2"/>
    </row>
    <row r="714" spans="1:2" ht="12.75">
      <c r="A714" s="2"/>
      <c r="B714" s="2"/>
    </row>
    <row r="715" spans="1:2" ht="12.75">
      <c r="A715" s="2"/>
      <c r="B715" s="2"/>
    </row>
    <row r="716" spans="1:2" ht="12.75">
      <c r="A716" s="2"/>
      <c r="B716" s="2"/>
    </row>
    <row r="717" spans="1:2" ht="12.75">
      <c r="A717" s="2"/>
      <c r="B717" s="2"/>
    </row>
    <row r="718" spans="1:2" ht="12.75">
      <c r="A718" s="2"/>
      <c r="B718" s="2"/>
    </row>
    <row r="719" spans="1:2" ht="12.75">
      <c r="A719" s="2"/>
      <c r="B719" s="2"/>
    </row>
    <row r="720" spans="1:2" ht="12.75">
      <c r="A720" s="2"/>
      <c r="B720" s="2"/>
    </row>
    <row r="721" spans="1:2" ht="12.75">
      <c r="A721" s="2"/>
      <c r="B721" s="2"/>
    </row>
    <row r="722" spans="1:2" ht="12.75">
      <c r="A722" s="2"/>
      <c r="B722" s="2"/>
    </row>
    <row r="723" spans="1:2" ht="12.75">
      <c r="A723" s="2"/>
      <c r="B723" s="2"/>
    </row>
    <row r="724" spans="1:2" ht="12.75">
      <c r="A724" s="2"/>
      <c r="B724" s="2"/>
    </row>
    <row r="725" spans="1:2" ht="12.75">
      <c r="A725" s="2"/>
      <c r="B725" s="2"/>
    </row>
    <row r="726" spans="1:2" ht="12.75">
      <c r="A726" s="2"/>
      <c r="B726" s="2"/>
    </row>
    <row r="727" spans="1:2" ht="12.75">
      <c r="A727" s="2"/>
      <c r="B727" s="2"/>
    </row>
    <row r="728" spans="1:2" ht="12.75">
      <c r="A728" s="2"/>
      <c r="B728" s="2"/>
    </row>
    <row r="729" spans="1:2" ht="12.75">
      <c r="A729" s="2"/>
      <c r="B729" s="2"/>
    </row>
    <row r="730" spans="1:2" ht="12.75">
      <c r="A730" s="2"/>
      <c r="B730" s="2"/>
    </row>
    <row r="731" spans="1:2" ht="12.75">
      <c r="A731" s="2"/>
      <c r="B731" s="2"/>
    </row>
    <row r="732" spans="1:2" ht="12.75">
      <c r="A732" s="2"/>
      <c r="B732" s="2"/>
    </row>
    <row r="733" spans="1:2" ht="12.75">
      <c r="A733" s="2"/>
      <c r="B733" s="2"/>
    </row>
    <row r="734" spans="1:2" ht="12.75">
      <c r="A734" s="2"/>
      <c r="B734" s="2"/>
    </row>
    <row r="735" spans="1:2" ht="12.75">
      <c r="A735" s="2"/>
      <c r="B735" s="2"/>
    </row>
    <row r="736" spans="1:2" ht="12.75">
      <c r="A736" s="2"/>
      <c r="B736" s="2"/>
    </row>
    <row r="737" spans="1:2" ht="12.75">
      <c r="A737" s="2"/>
      <c r="B737" s="2"/>
    </row>
    <row r="738" spans="1:2" ht="12.75">
      <c r="A738" s="2"/>
      <c r="B738" s="2"/>
    </row>
    <row r="739" spans="1:2" ht="12.75">
      <c r="A739" s="2"/>
      <c r="B739" s="2"/>
    </row>
    <row r="740" spans="1:2" ht="12.75">
      <c r="A740" s="2"/>
      <c r="B740" s="2"/>
    </row>
    <row r="741" spans="1:2" ht="12.75">
      <c r="A741" s="2"/>
      <c r="B741" s="2"/>
    </row>
    <row r="742" spans="1:2" ht="12.75">
      <c r="A742" s="2"/>
      <c r="B742" s="2"/>
    </row>
    <row r="743" spans="1:2" ht="12.75">
      <c r="A743" s="2"/>
      <c r="B743" s="2"/>
    </row>
    <row r="744" spans="1:2" ht="12.75">
      <c r="A744" s="2"/>
      <c r="B744" s="2"/>
    </row>
    <row r="745" spans="1:2" ht="12.75">
      <c r="A745" s="2"/>
      <c r="B745" s="2"/>
    </row>
    <row r="746" spans="1:2" ht="12.75">
      <c r="A746" s="2"/>
      <c r="B746" s="2"/>
    </row>
    <row r="747" spans="1:2" ht="12.75">
      <c r="A747" s="2"/>
      <c r="B747" s="2"/>
    </row>
    <row r="748" spans="1:2" ht="12.75">
      <c r="A748" s="2"/>
      <c r="B748" s="2"/>
    </row>
    <row r="749" spans="1:2" ht="12.75">
      <c r="A749" s="2"/>
      <c r="B749" s="2"/>
    </row>
    <row r="750" spans="1:2" ht="12.75">
      <c r="A750" s="2"/>
      <c r="B750" s="2"/>
    </row>
    <row r="751" spans="1:2" ht="12.75">
      <c r="A751" s="2"/>
      <c r="B751" s="2"/>
    </row>
    <row r="752" spans="1:2" ht="12.75">
      <c r="A752" s="2"/>
      <c r="B752" s="2"/>
    </row>
    <row r="753" spans="1:2" ht="12.75">
      <c r="A753" s="2"/>
      <c r="B753" s="2"/>
    </row>
    <row r="754" spans="1:2" ht="12.75">
      <c r="A754" s="2"/>
      <c r="B754" s="2"/>
    </row>
    <row r="755" spans="1:2" ht="12.75">
      <c r="A755" s="2"/>
      <c r="B755" s="2"/>
    </row>
    <row r="756" spans="1:2" ht="12.75">
      <c r="A756" s="2"/>
      <c r="B756" s="2"/>
    </row>
    <row r="757" spans="1:2" ht="12.75">
      <c r="A757" s="2"/>
      <c r="B757" s="2"/>
    </row>
    <row r="758" spans="1:2" ht="12.75">
      <c r="A758" s="2"/>
      <c r="B758" s="2"/>
    </row>
    <row r="759" spans="1:2" ht="12.75">
      <c r="A759" s="2"/>
      <c r="B759" s="2"/>
    </row>
    <row r="760" spans="1:2" ht="12.75">
      <c r="A760" s="2"/>
      <c r="B760" s="2"/>
    </row>
    <row r="761" spans="1:2" ht="12.75">
      <c r="A761" s="2"/>
      <c r="B761" s="2"/>
    </row>
    <row r="762" spans="1:2" ht="12.75">
      <c r="A762" s="2"/>
      <c r="B762" s="2"/>
    </row>
    <row r="763" spans="1:2" ht="12.75">
      <c r="A763" s="2"/>
      <c r="B763" s="2"/>
    </row>
    <row r="764" spans="1:2" ht="12.75">
      <c r="A764" s="2"/>
      <c r="B764" s="2"/>
    </row>
    <row r="765" spans="1:2" ht="12.75">
      <c r="A765" s="2"/>
      <c r="B765" s="2"/>
    </row>
    <row r="766" spans="1:2" ht="12.75">
      <c r="A766" s="2"/>
      <c r="B766" s="2"/>
    </row>
    <row r="767" spans="1:2" ht="12.75">
      <c r="A767" s="2"/>
      <c r="B767" s="2"/>
    </row>
    <row r="768" spans="1:2" ht="12.75">
      <c r="A768" s="2"/>
      <c r="B768" s="2"/>
    </row>
    <row r="769" spans="1:2" ht="12.75">
      <c r="A769" s="2"/>
      <c r="B769" s="2"/>
    </row>
    <row r="770" spans="1:2" ht="12.75">
      <c r="A770" s="2"/>
      <c r="B770" s="2"/>
    </row>
    <row r="771" spans="1:2" ht="12.75">
      <c r="A771" s="2"/>
      <c r="B771" s="2"/>
    </row>
    <row r="772" spans="1:2" ht="12.75">
      <c r="A772" s="2"/>
      <c r="B772" s="2"/>
    </row>
    <row r="773" spans="1:2" ht="12.75">
      <c r="A773" s="2"/>
      <c r="B773" s="2"/>
    </row>
    <row r="774" spans="1:2" ht="12.75">
      <c r="A774" s="2"/>
      <c r="B774" s="2"/>
    </row>
    <row r="775" spans="1:2" ht="12.75">
      <c r="A775" s="2"/>
      <c r="B775" s="2"/>
    </row>
    <row r="776" spans="1:2" ht="12.75">
      <c r="A776" s="2"/>
      <c r="B776" s="2"/>
    </row>
    <row r="777" spans="1:2" ht="12.75">
      <c r="A777" s="2"/>
      <c r="B777" s="2"/>
    </row>
    <row r="778" spans="1:2" ht="12.75">
      <c r="A778" s="2"/>
      <c r="B778" s="2"/>
    </row>
    <row r="779" spans="1:2" ht="12.75">
      <c r="A779" s="2"/>
      <c r="B779" s="2"/>
    </row>
    <row r="780" spans="1:2" ht="12.75">
      <c r="A780" s="2"/>
      <c r="B780" s="2"/>
    </row>
    <row r="781" spans="1:2" ht="12.75">
      <c r="A781" s="2"/>
      <c r="B781" s="2"/>
    </row>
    <row r="782" spans="1:2" ht="12.75">
      <c r="A782" s="2"/>
      <c r="B782" s="2"/>
    </row>
    <row r="783" spans="1:2" ht="12.75">
      <c r="A783" s="2"/>
      <c r="B783" s="2"/>
    </row>
    <row r="784" spans="1:2" ht="12.75">
      <c r="A784" s="2"/>
      <c r="B784" s="2"/>
    </row>
    <row r="785" spans="1:2" ht="12.75">
      <c r="A785" s="2"/>
      <c r="B785" s="2"/>
    </row>
    <row r="786" spans="1:2" ht="12.75">
      <c r="A786" s="2"/>
      <c r="B786" s="2"/>
    </row>
    <row r="787" spans="1:2" ht="12.75">
      <c r="A787" s="2"/>
      <c r="B787" s="2"/>
    </row>
    <row r="788" spans="1:2" ht="12.75">
      <c r="A788" s="2"/>
      <c r="B788" s="2"/>
    </row>
    <row r="789" spans="1:2" ht="12.75">
      <c r="A789" s="2"/>
      <c r="B789" s="2"/>
    </row>
    <row r="790" spans="1:2" ht="12.75">
      <c r="A790" s="2"/>
      <c r="B790" s="2"/>
    </row>
    <row r="791" spans="1:2" ht="12.75">
      <c r="A791" s="2"/>
      <c r="B791" s="2"/>
    </row>
    <row r="792" spans="1:2" ht="12.75">
      <c r="A792" s="2"/>
      <c r="B792" s="2"/>
    </row>
    <row r="793" spans="1:2" ht="12.75">
      <c r="A793" s="2"/>
      <c r="B793" s="2"/>
    </row>
    <row r="794" spans="1:2" ht="12.75">
      <c r="A794" s="2"/>
      <c r="B794" s="2"/>
    </row>
    <row r="795" spans="1:2" ht="12.75">
      <c r="A795" s="2"/>
      <c r="B795" s="2"/>
    </row>
    <row r="796" spans="1:2" ht="12.75">
      <c r="A796" s="2"/>
      <c r="B796" s="2"/>
    </row>
    <row r="797" spans="1:2" ht="12.75">
      <c r="A797" s="2"/>
      <c r="B797" s="2"/>
    </row>
    <row r="798" spans="1:2" ht="12.75">
      <c r="A798" s="2"/>
      <c r="B798" s="2"/>
    </row>
    <row r="799" spans="1:2" ht="12.75">
      <c r="A799" s="2"/>
      <c r="B799" s="2"/>
    </row>
    <row r="800" spans="1:2" ht="12.75">
      <c r="A800" s="2"/>
      <c r="B800" s="2"/>
    </row>
    <row r="801" spans="1:2" ht="12.75">
      <c r="A801" s="2"/>
      <c r="B801" s="2"/>
    </row>
    <row r="802" spans="1:2" ht="12.75">
      <c r="A802" s="2"/>
      <c r="B802" s="2"/>
    </row>
    <row r="803" spans="1:2" ht="12.75">
      <c r="A803" s="2"/>
      <c r="B803" s="2"/>
    </row>
    <row r="804" spans="1:2" ht="12.75">
      <c r="A804" s="2"/>
      <c r="B804" s="2"/>
    </row>
    <row r="805" spans="1:2" ht="12.75">
      <c r="A805" s="2"/>
      <c r="B805" s="2"/>
    </row>
    <row r="806" spans="1:2" ht="12.75">
      <c r="A806" s="2"/>
      <c r="B806" s="2"/>
    </row>
    <row r="807" spans="1:2" ht="12.75">
      <c r="A807" s="2"/>
      <c r="B807" s="2"/>
    </row>
    <row r="808" spans="1:2" ht="12.75">
      <c r="A808" s="2"/>
      <c r="B808" s="2"/>
    </row>
    <row r="809" spans="1:2" ht="12.75">
      <c r="A809" s="2"/>
      <c r="B809" s="2"/>
    </row>
    <row r="810" spans="1:2" ht="12.75">
      <c r="A810" s="2"/>
      <c r="B810" s="2"/>
    </row>
    <row r="811" spans="1:2" ht="12.75">
      <c r="A811" s="2"/>
      <c r="B811" s="2"/>
    </row>
    <row r="812" spans="1:2" ht="12.75">
      <c r="A812" s="2"/>
      <c r="B812" s="2"/>
    </row>
    <row r="813" spans="1:2" ht="12.75">
      <c r="A813" s="2"/>
      <c r="B813" s="2"/>
    </row>
    <row r="814" spans="1:2" ht="12.75">
      <c r="A814" s="2"/>
      <c r="B814" s="2"/>
    </row>
    <row r="815" spans="1:2" ht="12.75">
      <c r="A815" s="2"/>
      <c r="B815" s="2"/>
    </row>
    <row r="816" spans="1:2" ht="12.75">
      <c r="A816" s="2"/>
      <c r="B816" s="2"/>
    </row>
    <row r="817" spans="1:2" ht="12.75">
      <c r="A817" s="2"/>
      <c r="B817" s="2"/>
    </row>
    <row r="818" spans="1:2" ht="12.75">
      <c r="A818" s="2"/>
      <c r="B818" s="2"/>
    </row>
    <row r="819" spans="1:2" ht="12.75">
      <c r="A819" s="2"/>
      <c r="B819" s="2"/>
    </row>
    <row r="820" spans="1:2" ht="12.75">
      <c r="A820" s="2"/>
      <c r="B820" s="2"/>
    </row>
    <row r="821" spans="1:2" ht="12.75">
      <c r="A821" s="2"/>
      <c r="B821" s="2"/>
    </row>
    <row r="822" spans="1:2" ht="12.75">
      <c r="A822" s="2"/>
      <c r="B822" s="2"/>
    </row>
    <row r="823" spans="1:2" ht="12.75">
      <c r="A823" s="2"/>
      <c r="B823" s="2"/>
    </row>
    <row r="824" spans="1:2" ht="12.75">
      <c r="A824" s="2"/>
      <c r="B824" s="2"/>
    </row>
    <row r="825" spans="1:2" ht="12.75">
      <c r="A825" s="2"/>
      <c r="B825" s="2"/>
    </row>
    <row r="826" spans="1:2" ht="12.75">
      <c r="A826" s="2"/>
      <c r="B826" s="2"/>
    </row>
    <row r="827" spans="1:2" ht="12.75">
      <c r="A827" s="2"/>
      <c r="B827" s="2"/>
    </row>
    <row r="828" spans="1:2" ht="12.75">
      <c r="A828" s="2"/>
      <c r="B828" s="2"/>
    </row>
    <row r="829" spans="1:2" ht="12.75">
      <c r="A829" s="2"/>
      <c r="B829" s="2"/>
    </row>
    <row r="830" spans="1:2" ht="12.75">
      <c r="A830" s="2"/>
      <c r="B830" s="2"/>
    </row>
    <row r="831" spans="1:2" ht="12.75">
      <c r="A831" s="2"/>
      <c r="B831" s="2"/>
    </row>
    <row r="832" spans="1:2" ht="12.75">
      <c r="A832" s="2"/>
      <c r="B832" s="2"/>
    </row>
    <row r="833" spans="1:2" ht="12.75">
      <c r="A833" s="2"/>
      <c r="B833" s="2"/>
    </row>
    <row r="834" spans="1:2" ht="12.75">
      <c r="A834" s="2"/>
      <c r="B834" s="2"/>
    </row>
    <row r="835" spans="1:2" ht="12.75">
      <c r="A835" s="2"/>
      <c r="B835" s="2"/>
    </row>
    <row r="836" spans="1:2" ht="12.75">
      <c r="A836" s="2"/>
      <c r="B836" s="2"/>
    </row>
    <row r="837" spans="1:2" ht="12.75">
      <c r="A837" s="2"/>
      <c r="B837" s="2"/>
    </row>
    <row r="838" spans="1:2" ht="12.75">
      <c r="A838" s="2"/>
      <c r="B838" s="2"/>
    </row>
    <row r="839" spans="1:2" ht="12.75">
      <c r="A839" s="2"/>
      <c r="B839" s="2"/>
    </row>
    <row r="840" spans="1:2" ht="12.75">
      <c r="A840" s="2"/>
      <c r="B840" s="2"/>
    </row>
    <row r="841" spans="1:2" ht="12.75">
      <c r="A841" s="2"/>
      <c r="B841" s="2"/>
    </row>
    <row r="842" spans="1:2" ht="12.75">
      <c r="A842" s="2"/>
      <c r="B842" s="2"/>
    </row>
    <row r="843" spans="1:2" ht="12.75">
      <c r="A843" s="2"/>
      <c r="B843" s="2"/>
    </row>
    <row r="844" spans="1:2" ht="12.75">
      <c r="A844" s="2"/>
      <c r="B844" s="2"/>
    </row>
    <row r="845" spans="1:2" ht="12.75">
      <c r="A845" s="2"/>
      <c r="B845" s="2"/>
    </row>
    <row r="846" spans="1:2" ht="12.75">
      <c r="A846" s="2"/>
      <c r="B846" s="2"/>
    </row>
    <row r="847" spans="1:2" ht="12.75">
      <c r="A847" s="2"/>
      <c r="B847" s="2"/>
    </row>
    <row r="848" spans="1:2" ht="12.75">
      <c r="A848" s="2"/>
      <c r="B848" s="2"/>
    </row>
    <row r="849" spans="1:2" ht="12.75">
      <c r="A849" s="2"/>
      <c r="B849" s="2"/>
    </row>
    <row r="850" spans="1:2" ht="12.75">
      <c r="A850" s="2"/>
      <c r="B850" s="2"/>
    </row>
    <row r="851" spans="1:2" ht="12.75">
      <c r="A851" s="2"/>
      <c r="B851" s="2"/>
    </row>
    <row r="852" spans="1:2" ht="12.75">
      <c r="A852" s="2"/>
      <c r="B852" s="2"/>
    </row>
    <row r="853" spans="1:2" ht="12.75">
      <c r="A853" s="2"/>
      <c r="B853" s="2"/>
    </row>
    <row r="854" spans="1:2" ht="12.75">
      <c r="A854" s="2"/>
      <c r="B854" s="2"/>
    </row>
    <row r="855" spans="1:2" ht="12.75">
      <c r="A855" s="2"/>
      <c r="B855" s="2"/>
    </row>
    <row r="856" spans="1:2" ht="12.75">
      <c r="A856" s="2"/>
      <c r="B856" s="2"/>
    </row>
    <row r="857" spans="1:2" ht="12.75">
      <c r="A857" s="2"/>
      <c r="B857" s="2"/>
    </row>
    <row r="858" spans="1:2" ht="12.75">
      <c r="A858" s="2"/>
      <c r="B858" s="2"/>
    </row>
    <row r="859" spans="1:2" ht="12.75">
      <c r="A859" s="2"/>
      <c r="B859" s="2"/>
    </row>
    <row r="860" spans="1:2" ht="12.75">
      <c r="A860" s="2"/>
      <c r="B860" s="2"/>
    </row>
    <row r="861" spans="1:2" ht="12.75">
      <c r="A861" s="2"/>
      <c r="B861" s="2"/>
    </row>
    <row r="862" spans="1:2" ht="12.75">
      <c r="A862" s="2"/>
      <c r="B862" s="2"/>
    </row>
    <row r="863" spans="1:2" ht="12.75">
      <c r="A863" s="2"/>
      <c r="B863" s="2"/>
    </row>
    <row r="864" spans="1:2" ht="12.75">
      <c r="A864" s="2"/>
      <c r="B864" s="2"/>
    </row>
    <row r="865" spans="1:2" ht="12.75">
      <c r="A865" s="2"/>
      <c r="B865" s="2"/>
    </row>
    <row r="866" spans="1:2" ht="12.75">
      <c r="A866" s="2"/>
      <c r="B866" s="2"/>
    </row>
    <row r="867" spans="1:2" ht="12.75">
      <c r="A867" s="2"/>
      <c r="B867" s="2"/>
    </row>
    <row r="868" spans="1:2" ht="12.75">
      <c r="A868" s="2"/>
      <c r="B868" s="2"/>
    </row>
    <row r="869" spans="1:2" ht="12.75">
      <c r="A869" s="2"/>
      <c r="B869" s="2"/>
    </row>
    <row r="870" spans="1:2" ht="12.75">
      <c r="A870" s="2"/>
      <c r="B870" s="2"/>
    </row>
    <row r="871" spans="1:2" ht="12.75">
      <c r="A871" s="2"/>
      <c r="B871" s="2"/>
    </row>
    <row r="872" spans="1:2" ht="12.75">
      <c r="A872" s="2"/>
      <c r="B872" s="2"/>
    </row>
    <row r="873" spans="1:2" ht="12.75">
      <c r="A873" s="2"/>
      <c r="B873" s="2"/>
    </row>
    <row r="874" spans="1:2" ht="12.75">
      <c r="A874" s="2"/>
      <c r="B874" s="2"/>
    </row>
    <row r="875" spans="1:2" ht="12.75">
      <c r="A875" s="2"/>
      <c r="B875" s="2"/>
    </row>
    <row r="876" spans="1:2" ht="12.75">
      <c r="A876" s="2"/>
      <c r="B876" s="2"/>
    </row>
    <row r="877" spans="1:2" ht="12.75">
      <c r="A877" s="2"/>
      <c r="B877" s="2"/>
    </row>
    <row r="878" spans="1:2" ht="12.75">
      <c r="A878" s="2"/>
      <c r="B878" s="2"/>
    </row>
    <row r="879" spans="1:2" ht="12.75">
      <c r="A879" s="2"/>
      <c r="B879" s="2"/>
    </row>
    <row r="880" spans="1:2" ht="12.75">
      <c r="A880" s="2"/>
      <c r="B880" s="2"/>
    </row>
    <row r="881" spans="1:2" ht="12.75">
      <c r="A881" s="2"/>
      <c r="B881" s="2"/>
    </row>
    <row r="882" spans="1:2" ht="12.75">
      <c r="A882" s="2"/>
      <c r="B882" s="2"/>
    </row>
    <row r="883" spans="1:2" ht="12.75">
      <c r="A883" s="2"/>
      <c r="B883" s="2"/>
    </row>
    <row r="884" spans="1:2" ht="12.75">
      <c r="A884" s="2"/>
      <c r="B884" s="2"/>
    </row>
    <row r="885" spans="1:2" ht="12.75">
      <c r="A885" s="2"/>
      <c r="B885" s="2"/>
    </row>
    <row r="886" spans="1:2" ht="12.75">
      <c r="A886" s="2"/>
      <c r="B886" s="2"/>
    </row>
    <row r="887" spans="1:2" ht="12.75">
      <c r="A887" s="2"/>
      <c r="B887" s="2"/>
    </row>
    <row r="888" spans="1:2" ht="12.75">
      <c r="A888" s="2"/>
      <c r="B888" s="2"/>
    </row>
    <row r="889" spans="1:2" ht="12.75">
      <c r="A889" s="2"/>
      <c r="B889" s="2"/>
    </row>
    <row r="890" spans="1:2" ht="12.75">
      <c r="A890" s="2"/>
      <c r="B890" s="2"/>
    </row>
    <row r="891" spans="1:2" ht="12.75">
      <c r="A891" s="2"/>
      <c r="B891" s="2"/>
    </row>
    <row r="892" spans="1:2" ht="12.75">
      <c r="A892" s="2"/>
      <c r="B892" s="2"/>
    </row>
    <row r="893" spans="1:2" ht="12.75">
      <c r="A893" s="2"/>
      <c r="B893" s="2"/>
    </row>
    <row r="894" spans="1:2" ht="12.75">
      <c r="A894" s="2"/>
      <c r="B894" s="2"/>
    </row>
    <row r="895" spans="1:2" ht="12.75">
      <c r="A895" s="2"/>
      <c r="B895" s="2"/>
    </row>
    <row r="896" spans="1:2" ht="12.75">
      <c r="A896" s="2"/>
      <c r="B896" s="2"/>
    </row>
    <row r="897" spans="1:2" ht="12.75">
      <c r="A897" s="2"/>
      <c r="B897" s="2"/>
    </row>
    <row r="898" spans="1:2" ht="12.75">
      <c r="A898" s="2"/>
      <c r="B898" s="2"/>
    </row>
    <row r="899" spans="1:2" ht="12.75">
      <c r="A899" s="2"/>
      <c r="B899" s="2"/>
    </row>
    <row r="900" spans="1:2" ht="12.75">
      <c r="A900" s="2"/>
      <c r="B900" s="2"/>
    </row>
    <row r="901" spans="1:2" ht="12.75">
      <c r="A901" s="2"/>
      <c r="B901" s="2"/>
    </row>
    <row r="902" spans="1:2" ht="12.75">
      <c r="A902" s="2"/>
      <c r="B902" s="2"/>
    </row>
    <row r="903" spans="1:2" ht="12.75">
      <c r="A903" s="2"/>
      <c r="B903" s="2"/>
    </row>
    <row r="904" spans="1:2" ht="12.75">
      <c r="A904" s="2"/>
      <c r="B904" s="2"/>
    </row>
    <row r="905" spans="1:2" ht="12.75">
      <c r="A905" s="2"/>
      <c r="B905" s="2"/>
    </row>
    <row r="906" spans="1:2" ht="12.75">
      <c r="A906" s="2"/>
      <c r="B906" s="2"/>
    </row>
    <row r="907" spans="1:2" ht="12.75">
      <c r="A907" s="2"/>
      <c r="B907" s="2"/>
    </row>
    <row r="908" spans="1:2" ht="12.75">
      <c r="A908" s="2"/>
      <c r="B908" s="2"/>
    </row>
    <row r="909" spans="1:2" ht="12.75">
      <c r="A909" s="2"/>
      <c r="B909" s="2"/>
    </row>
    <row r="910" spans="1:2" ht="12.75">
      <c r="A910" s="2"/>
      <c r="B910" s="2"/>
    </row>
    <row r="911" spans="1:2" ht="12.75">
      <c r="A911" s="2"/>
      <c r="B911" s="2"/>
    </row>
    <row r="912" spans="1:2" ht="12.75">
      <c r="A912" s="2"/>
      <c r="B912" s="2"/>
    </row>
    <row r="913" spans="1:2" ht="12.75">
      <c r="A913" s="2"/>
      <c r="B913" s="2"/>
    </row>
    <row r="914" spans="1:2" ht="12.75">
      <c r="A914" s="2"/>
      <c r="B914" s="2"/>
    </row>
    <row r="915" spans="1:2" ht="12.75">
      <c r="A915" s="2"/>
      <c r="B915" s="2"/>
    </row>
    <row r="916" spans="1:2" ht="12.75">
      <c r="A916" s="2"/>
      <c r="B916" s="2"/>
    </row>
    <row r="917" spans="1:2" ht="12.75">
      <c r="A917" s="2"/>
      <c r="B917" s="2"/>
    </row>
    <row r="918" spans="1:2" ht="12.75">
      <c r="A918" s="2"/>
      <c r="B918" s="2"/>
    </row>
    <row r="919" spans="1:2" ht="12.75">
      <c r="A919" s="2"/>
      <c r="B919" s="2"/>
    </row>
    <row r="920" spans="1:2" ht="12.75">
      <c r="A920" s="2"/>
      <c r="B920" s="2"/>
    </row>
    <row r="921" spans="1:2" ht="12.75">
      <c r="A921" s="2"/>
      <c r="B921" s="2"/>
    </row>
    <row r="922" spans="1:2" ht="12.75">
      <c r="A922" s="2"/>
      <c r="B922" s="2"/>
    </row>
    <row r="923" spans="1:2" ht="12.75">
      <c r="A923" s="2"/>
      <c r="B923" s="2"/>
    </row>
    <row r="924" spans="1:2" ht="12.75">
      <c r="A924" s="2"/>
      <c r="B924" s="2"/>
    </row>
    <row r="925" spans="1:2" ht="12.75">
      <c r="A925" s="2"/>
      <c r="B925" s="2"/>
    </row>
    <row r="926" spans="1:2" ht="12.75">
      <c r="A926" s="2"/>
      <c r="B926" s="2"/>
    </row>
    <row r="927" spans="1:2" ht="12.75">
      <c r="A927" s="2"/>
      <c r="B927" s="2"/>
    </row>
    <row r="928" spans="1:2" ht="12.75">
      <c r="A928" s="2"/>
      <c r="B928" s="2"/>
    </row>
    <row r="929" spans="1:2" ht="12.75">
      <c r="A929" s="2"/>
      <c r="B929" s="2"/>
    </row>
    <row r="930" spans="1:2" ht="12.75">
      <c r="A930" s="2"/>
      <c r="B930" s="2"/>
    </row>
    <row r="931" spans="1:2" ht="12.75">
      <c r="A931" s="2"/>
      <c r="B931" s="2"/>
    </row>
    <row r="932" spans="1:2" ht="12.75">
      <c r="A932" s="2"/>
      <c r="B932" s="2"/>
    </row>
    <row r="933" spans="1:2" ht="12.75">
      <c r="A933" s="2"/>
      <c r="B933" s="2"/>
    </row>
    <row r="934" spans="1:2" ht="12.75">
      <c r="A934" s="2"/>
      <c r="B934" s="2"/>
    </row>
    <row r="935" spans="1:2" ht="12.75">
      <c r="A935" s="2"/>
      <c r="B935" s="2"/>
    </row>
    <row r="936" spans="1:2" ht="12.75">
      <c r="A936" s="2"/>
      <c r="B936" s="2"/>
    </row>
    <row r="937" spans="1:2" ht="12.75">
      <c r="A937" s="2"/>
      <c r="B937" s="2"/>
    </row>
    <row r="938" spans="1:2" ht="12.75">
      <c r="A938" s="2"/>
      <c r="B938" s="2"/>
    </row>
    <row r="939" spans="1:2" ht="12.75">
      <c r="A939" s="2"/>
      <c r="B939" s="2"/>
    </row>
    <row r="940" spans="1:2" ht="12.75">
      <c r="A940" s="2"/>
      <c r="B940" s="2"/>
    </row>
    <row r="941" spans="1:2" ht="12.75">
      <c r="A941" s="2"/>
      <c r="B941" s="2"/>
    </row>
    <row r="942" spans="1:2" ht="12.75">
      <c r="A942" s="2"/>
      <c r="B942" s="2"/>
    </row>
    <row r="943" spans="1:2" ht="12.75">
      <c r="A943" s="2"/>
      <c r="B943" s="2"/>
    </row>
    <row r="944" spans="1:2" ht="12.75">
      <c r="A944" s="2"/>
      <c r="B944" s="2"/>
    </row>
    <row r="945" spans="1:2" ht="12.75">
      <c r="A945" s="2"/>
      <c r="B945" s="2"/>
    </row>
    <row r="946" spans="1:2" ht="12.75">
      <c r="A946" s="2"/>
      <c r="B946" s="2"/>
    </row>
    <row r="947" spans="1:2" ht="12.75">
      <c r="A947" s="2"/>
      <c r="B947" s="2"/>
    </row>
    <row r="948" spans="1:2" ht="12.75">
      <c r="A948" s="2"/>
      <c r="B948" s="2"/>
    </row>
    <row r="949" spans="1:2" ht="12.75">
      <c r="A949" s="2"/>
      <c r="B949" s="2"/>
    </row>
    <row r="950" spans="1:2" ht="12.75">
      <c r="A950" s="2"/>
      <c r="B950" s="2"/>
    </row>
    <row r="951" spans="1:2" ht="12.75">
      <c r="A951" s="2"/>
      <c r="B951" s="2"/>
    </row>
    <row r="952" spans="1:2" ht="12.75">
      <c r="A952" s="2"/>
      <c r="B952" s="2"/>
    </row>
    <row r="953" spans="1:2" ht="12.75">
      <c r="A953" s="2"/>
      <c r="B953" s="2"/>
    </row>
    <row r="954" spans="1:2" ht="12.75">
      <c r="A954" s="2"/>
      <c r="B954" s="2"/>
    </row>
    <row r="955" spans="1:2" ht="12.75">
      <c r="A955" s="2"/>
      <c r="B955" s="2"/>
    </row>
    <row r="956" spans="1:2" ht="12.75">
      <c r="A956" s="2"/>
      <c r="B956" s="2"/>
    </row>
    <row r="957" spans="1:2" ht="12.75">
      <c r="A957" s="2"/>
      <c r="B957" s="2"/>
    </row>
    <row r="958" spans="1:2" ht="12.75">
      <c r="A958" s="2"/>
      <c r="B958" s="2"/>
    </row>
    <row r="959" spans="1:2" ht="12.75">
      <c r="A959" s="2"/>
      <c r="B959" s="2"/>
    </row>
    <row r="960" spans="1:2" ht="12.75">
      <c r="A960" s="2"/>
      <c r="B960" s="2"/>
    </row>
    <row r="961" spans="1:2" ht="12.75">
      <c r="A961" s="2"/>
      <c r="B961" s="2"/>
    </row>
    <row r="962" spans="1:2" ht="12.75">
      <c r="A962" s="2"/>
      <c r="B962" s="2"/>
    </row>
    <row r="963" spans="1:2" ht="12.75">
      <c r="A963" s="2"/>
      <c r="B963" s="2"/>
    </row>
    <row r="964" spans="1:2" ht="12.75">
      <c r="A964" s="2"/>
      <c r="B964" s="2"/>
    </row>
    <row r="965" spans="1:2" ht="12.75">
      <c r="A965" s="2"/>
      <c r="B965" s="2"/>
    </row>
    <row r="966" spans="1:2" ht="12.75">
      <c r="A966" s="2"/>
      <c r="B966" s="2"/>
    </row>
    <row r="967" spans="1:2" ht="12.75">
      <c r="A967" s="2"/>
      <c r="B967" s="2"/>
    </row>
    <row r="968" spans="1:2" ht="12.75">
      <c r="A968" s="2"/>
      <c r="B968" s="2"/>
    </row>
    <row r="969" spans="1:2" ht="12.75">
      <c r="A969" s="2"/>
      <c r="B969" s="2"/>
    </row>
    <row r="970" spans="1:2" ht="12.75">
      <c r="A970" s="2"/>
      <c r="B970" s="2"/>
    </row>
    <row r="971" spans="1:2" ht="12.75">
      <c r="A971" s="2"/>
      <c r="B971" s="2"/>
    </row>
    <row r="972" spans="1:2" ht="12.75">
      <c r="A972" s="2"/>
      <c r="B972" s="2"/>
    </row>
    <row r="973" spans="1:2" ht="12.75">
      <c r="A973" s="2"/>
      <c r="B973" s="2"/>
    </row>
    <row r="974" spans="1:2" ht="12.75">
      <c r="A974" s="2"/>
      <c r="B974" s="2"/>
    </row>
    <row r="975" spans="1:2" ht="12.75">
      <c r="A975" s="2"/>
      <c r="B975" s="2"/>
    </row>
    <row r="976" spans="1:2" ht="12.75">
      <c r="A976" s="2"/>
      <c r="B976" s="2"/>
    </row>
    <row r="977" spans="1:2" ht="12.75">
      <c r="A977" s="2"/>
      <c r="B977" s="2"/>
    </row>
    <row r="978" spans="1:2" ht="12.75">
      <c r="A978" s="2"/>
      <c r="B978" s="2"/>
    </row>
    <row r="979" spans="1:2" ht="12.75">
      <c r="A979" s="2"/>
      <c r="B979" s="2"/>
    </row>
    <row r="980" spans="1:2" ht="12.75">
      <c r="A980" s="2"/>
      <c r="B980" s="2"/>
    </row>
    <row r="981" spans="1:2" ht="12.75">
      <c r="A981" s="2"/>
      <c r="B981" s="2"/>
    </row>
    <row r="982" spans="1:2" ht="12.75">
      <c r="A982" s="2"/>
      <c r="B982" s="2"/>
    </row>
    <row r="983" spans="1:2" ht="12.75">
      <c r="A983" s="2"/>
      <c r="B983" s="2"/>
    </row>
    <row r="984" spans="1:2" ht="12.75">
      <c r="A984" s="2"/>
      <c r="B984" s="2"/>
    </row>
    <row r="985" spans="1:2" ht="12.75">
      <c r="A985" s="2"/>
      <c r="B985" s="2"/>
    </row>
    <row r="986" spans="1:2" ht="12.75">
      <c r="A986" s="2"/>
      <c r="B986" s="2"/>
    </row>
    <row r="987" spans="1:2" ht="12.75">
      <c r="A987" s="2"/>
      <c r="B987" s="2"/>
    </row>
    <row r="988" spans="1:2" ht="12.75">
      <c r="A988" s="2"/>
      <c r="B988" s="2"/>
    </row>
    <row r="989" spans="1:2" ht="12.75">
      <c r="A989" s="2"/>
      <c r="B989" s="2"/>
    </row>
    <row r="990" spans="1:2" ht="12.75">
      <c r="A990" s="2"/>
      <c r="B990" s="2"/>
    </row>
    <row r="991" spans="1:2" ht="12.75">
      <c r="A991" s="2"/>
      <c r="B991" s="2"/>
    </row>
    <row r="992" spans="1:2" ht="12.75">
      <c r="A992" s="2"/>
      <c r="B992" s="2"/>
    </row>
    <row r="993" spans="1:2" ht="12.75">
      <c r="A993" s="2"/>
      <c r="B993" s="2"/>
    </row>
    <row r="994" spans="1:2" ht="12.75">
      <c r="A994" s="2"/>
      <c r="B994" s="2"/>
    </row>
    <row r="995" spans="1:2" ht="12.75">
      <c r="A995" s="2"/>
      <c r="B995" s="2"/>
    </row>
    <row r="996" spans="1:2" ht="12.75">
      <c r="A996" s="2"/>
      <c r="B996" s="2"/>
    </row>
    <row r="997" spans="1:2" ht="12.75">
      <c r="A997" s="2"/>
      <c r="B997" s="2"/>
    </row>
    <row r="998" spans="1:2" ht="12.75">
      <c r="A998" s="2"/>
      <c r="B99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W200"/>
  <sheetViews>
    <sheetView workbookViewId="0"/>
  </sheetViews>
  <sheetFormatPr defaultColWidth="12.5703125" defaultRowHeight="15.75" customHeight="1"/>
  <cols>
    <col min="14" max="15" width="38" customWidth="1"/>
  </cols>
  <sheetData>
    <row r="1" spans="1:49" ht="15.75" customHeight="1">
      <c r="A1" s="148" t="s">
        <v>1</v>
      </c>
      <c r="B1" s="148" t="s">
        <v>45</v>
      </c>
      <c r="C1" s="148" t="s">
        <v>46</v>
      </c>
      <c r="D1" s="233" t="s">
        <v>1797</v>
      </c>
      <c r="E1" s="234" t="s">
        <v>1798</v>
      </c>
      <c r="F1" s="148"/>
      <c r="G1" s="945" t="s">
        <v>1799</v>
      </c>
      <c r="H1" s="946"/>
      <c r="I1" s="235"/>
      <c r="J1" s="235" t="s">
        <v>1224</v>
      </c>
      <c r="K1" s="236" t="s">
        <v>1800</v>
      </c>
      <c r="L1" s="947" t="s">
        <v>1801</v>
      </c>
      <c r="M1" s="946"/>
      <c r="N1" s="237"/>
      <c r="O1" s="237" t="s">
        <v>1802</v>
      </c>
      <c r="P1" s="236" t="s">
        <v>1803</v>
      </c>
      <c r="Q1" s="948" t="s">
        <v>1804</v>
      </c>
      <c r="R1" s="946"/>
      <c r="S1" s="238"/>
      <c r="T1" s="238" t="s">
        <v>1805</v>
      </c>
      <c r="U1" s="236" t="s">
        <v>1806</v>
      </c>
      <c r="V1" s="148"/>
      <c r="W1" s="239" t="s">
        <v>1807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15.75" customHeight="1">
      <c r="A2" s="148" t="s">
        <v>280</v>
      </c>
      <c r="B2" s="213">
        <v>50.15681</v>
      </c>
      <c r="C2" s="213">
        <v>5.9993869999999996</v>
      </c>
      <c r="D2" s="240">
        <v>1</v>
      </c>
      <c r="E2" s="234">
        <v>1</v>
      </c>
      <c r="F2" s="148"/>
      <c r="G2" s="241">
        <v>130421</v>
      </c>
      <c r="H2" s="241">
        <v>220421</v>
      </c>
      <c r="I2" s="241" t="str">
        <f t="shared" ref="I2:I135" si="0">A2&amp;H2</f>
        <v>001-N-Fol220421</v>
      </c>
      <c r="J2" s="241" t="s">
        <v>1485</v>
      </c>
      <c r="K2" s="213" t="s">
        <v>1808</v>
      </c>
      <c r="L2" s="242">
        <v>170621</v>
      </c>
      <c r="M2" s="242">
        <v>300621</v>
      </c>
      <c r="N2" s="242" t="str">
        <f t="shared" ref="N2:N130" si="1">A2&amp;M2</f>
        <v>001-N-Fol300621</v>
      </c>
      <c r="O2" s="242" t="s">
        <v>1613</v>
      </c>
      <c r="P2" s="213" t="s">
        <v>1808</v>
      </c>
      <c r="Q2" s="243">
        <v>10921</v>
      </c>
      <c r="R2" s="244" t="s">
        <v>129</v>
      </c>
      <c r="S2" s="238" t="str">
        <f t="shared" ref="S2:S134" si="2">A2&amp;R2</f>
        <v>001-N-Fol070921</v>
      </c>
      <c r="T2" s="238" t="s">
        <v>153</v>
      </c>
      <c r="U2" s="148" t="s">
        <v>1808</v>
      </c>
      <c r="V2" s="148"/>
      <c r="W2" s="239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 ht="15.75" customHeight="1">
      <c r="A3" s="148" t="s">
        <v>262</v>
      </c>
      <c r="B3" s="213">
        <v>50.166559999999997</v>
      </c>
      <c r="C3" s="213">
        <v>5.980226</v>
      </c>
      <c r="D3" s="240">
        <v>1</v>
      </c>
      <c r="E3" s="234">
        <v>1</v>
      </c>
      <c r="F3" s="148"/>
      <c r="G3" s="241">
        <v>130421</v>
      </c>
      <c r="H3" s="241">
        <v>220421</v>
      </c>
      <c r="I3" s="241" t="str">
        <f t="shared" si="0"/>
        <v>001-R-Hel220421</v>
      </c>
      <c r="J3" s="241" t="s">
        <v>1485</v>
      </c>
      <c r="K3" s="213" t="s">
        <v>1808</v>
      </c>
      <c r="L3" s="242">
        <v>160621</v>
      </c>
      <c r="M3" s="242">
        <v>300621</v>
      </c>
      <c r="N3" s="242" t="str">
        <f t="shared" si="1"/>
        <v>001-R-Hel300621</v>
      </c>
      <c r="O3" s="242" t="s">
        <v>1613</v>
      </c>
      <c r="P3" s="213" t="s">
        <v>1808</v>
      </c>
      <c r="Q3" s="243">
        <v>10921</v>
      </c>
      <c r="R3" s="244" t="s">
        <v>129</v>
      </c>
      <c r="S3" s="238" t="str">
        <f t="shared" si="2"/>
        <v>001-R-Hel070921</v>
      </c>
      <c r="T3" s="238" t="s">
        <v>153</v>
      </c>
      <c r="U3" s="148" t="s">
        <v>1808</v>
      </c>
      <c r="V3" s="148"/>
      <c r="W3" s="239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</row>
    <row r="4" spans="1:49" ht="15.75" customHeight="1">
      <c r="A4" s="148" t="s">
        <v>1809</v>
      </c>
      <c r="B4" s="213">
        <v>50.168199999999999</v>
      </c>
      <c r="C4" s="213">
        <v>6.0138680000000004</v>
      </c>
      <c r="D4" s="240">
        <v>2</v>
      </c>
      <c r="E4" s="234">
        <v>1</v>
      </c>
      <c r="F4" s="148"/>
      <c r="G4" s="241">
        <v>130421</v>
      </c>
      <c r="H4" s="241">
        <v>220421</v>
      </c>
      <c r="I4" s="241" t="str">
        <f t="shared" si="0"/>
        <v>002-N-adS220421</v>
      </c>
      <c r="J4" s="241" t="s">
        <v>1485</v>
      </c>
      <c r="K4" s="213" t="s">
        <v>1808</v>
      </c>
      <c r="L4" s="242">
        <v>160621</v>
      </c>
      <c r="M4" s="242">
        <v>300621</v>
      </c>
      <c r="N4" s="242" t="str">
        <f t="shared" si="1"/>
        <v>002-N-adS300621</v>
      </c>
      <c r="O4" s="242" t="s">
        <v>1613</v>
      </c>
      <c r="P4" s="213" t="s">
        <v>1808</v>
      </c>
      <c r="Q4" s="243">
        <v>10921</v>
      </c>
      <c r="R4" s="244" t="s">
        <v>129</v>
      </c>
      <c r="S4" s="238" t="str">
        <f t="shared" si="2"/>
        <v>002-N-adS070921</v>
      </c>
      <c r="T4" s="238" t="s">
        <v>153</v>
      </c>
      <c r="U4" s="148" t="s">
        <v>1808</v>
      </c>
      <c r="V4" s="148"/>
      <c r="W4" s="239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</row>
    <row r="5" spans="1:49" ht="15.75" customHeight="1">
      <c r="A5" s="148" t="s">
        <v>111</v>
      </c>
      <c r="B5" s="213">
        <v>50.133740000000003</v>
      </c>
      <c r="C5" s="213">
        <v>6.0475370000000002</v>
      </c>
      <c r="D5" s="240">
        <v>6</v>
      </c>
      <c r="E5" s="234">
        <v>1</v>
      </c>
      <c r="F5" s="148"/>
      <c r="G5" s="241">
        <v>130421</v>
      </c>
      <c r="H5" s="241">
        <v>220421</v>
      </c>
      <c r="I5" s="241" t="str">
        <f t="shared" si="0"/>
        <v>006-N-Con220421</v>
      </c>
      <c r="J5" s="241" t="s">
        <v>1485</v>
      </c>
      <c r="K5" s="213" t="s">
        <v>1808</v>
      </c>
      <c r="L5" s="242">
        <v>170621</v>
      </c>
      <c r="M5" s="242">
        <v>300621</v>
      </c>
      <c r="N5" s="242" t="str">
        <f t="shared" si="1"/>
        <v>006-N-Con300621</v>
      </c>
      <c r="O5" s="242" t="s">
        <v>1613</v>
      </c>
      <c r="P5" s="213" t="s">
        <v>1808</v>
      </c>
      <c r="Q5" s="243">
        <v>20921</v>
      </c>
      <c r="R5" s="244" t="s">
        <v>109</v>
      </c>
      <c r="S5" s="238" t="str">
        <f t="shared" si="2"/>
        <v>006-N-Con080921</v>
      </c>
      <c r="T5" s="238" t="s">
        <v>153</v>
      </c>
      <c r="U5" s="148" t="s">
        <v>1808</v>
      </c>
      <c r="V5" s="148"/>
      <c r="W5" s="239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</row>
    <row r="6" spans="1:49" ht="15.75" customHeight="1">
      <c r="A6" s="148" t="s">
        <v>573</v>
      </c>
      <c r="B6" s="213">
        <v>50.133899999999997</v>
      </c>
      <c r="C6" s="213">
        <v>6.1137420000000002</v>
      </c>
      <c r="D6" s="240">
        <v>7</v>
      </c>
      <c r="E6" s="234">
        <v>2</v>
      </c>
      <c r="F6" s="148"/>
      <c r="G6" s="241">
        <v>140421</v>
      </c>
      <c r="H6" s="241">
        <v>220421</v>
      </c>
      <c r="I6" s="241" t="str">
        <f t="shared" si="0"/>
        <v>007-N-Gei220421</v>
      </c>
      <c r="J6" s="241" t="s">
        <v>1485</v>
      </c>
      <c r="K6" s="213" t="s">
        <v>1808</v>
      </c>
      <c r="L6" s="242">
        <v>170621</v>
      </c>
      <c r="M6" s="242">
        <v>300621</v>
      </c>
      <c r="N6" s="242" t="str">
        <f t="shared" si="1"/>
        <v>007-N-Gei300621</v>
      </c>
      <c r="O6" s="242" t="s">
        <v>1613</v>
      </c>
      <c r="P6" s="213" t="s">
        <v>1808</v>
      </c>
      <c r="Q6" s="243">
        <v>20921</v>
      </c>
      <c r="R6" s="244" t="s">
        <v>109</v>
      </c>
      <c r="S6" s="238" t="str">
        <f t="shared" si="2"/>
        <v>007-N-Gei080921</v>
      </c>
      <c r="T6" s="238" t="s">
        <v>153</v>
      </c>
      <c r="U6" s="148" t="s">
        <v>1808</v>
      </c>
      <c r="V6" s="148"/>
      <c r="W6" s="239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</row>
    <row r="7" spans="1:49" ht="15.75" customHeight="1">
      <c r="A7" s="148" t="s">
        <v>175</v>
      </c>
      <c r="B7" s="213">
        <v>50.103180000000002</v>
      </c>
      <c r="C7" s="213">
        <v>6.1334400000000002</v>
      </c>
      <c r="D7" s="240">
        <v>12</v>
      </c>
      <c r="E7" s="234">
        <v>1</v>
      </c>
      <c r="F7" s="148"/>
      <c r="G7" s="241">
        <v>140421</v>
      </c>
      <c r="H7" s="241">
        <v>220421</v>
      </c>
      <c r="I7" s="241" t="str">
        <f t="shared" si="0"/>
        <v>007-R-Kal220421</v>
      </c>
      <c r="J7" s="241" t="s">
        <v>1485</v>
      </c>
      <c r="K7" s="213" t="s">
        <v>1808</v>
      </c>
      <c r="L7" s="242">
        <v>160621</v>
      </c>
      <c r="M7" s="242">
        <v>300621</v>
      </c>
      <c r="N7" s="242" t="str">
        <f t="shared" si="1"/>
        <v>007-R-Kal300621</v>
      </c>
      <c r="O7" s="242" t="s">
        <v>1613</v>
      </c>
      <c r="P7" s="213" t="s">
        <v>1808</v>
      </c>
      <c r="Q7" s="243">
        <v>10921</v>
      </c>
      <c r="R7" s="244" t="s">
        <v>129</v>
      </c>
      <c r="S7" s="238" t="str">
        <f t="shared" si="2"/>
        <v>007-R-Kal070921</v>
      </c>
      <c r="T7" s="238" t="s">
        <v>153</v>
      </c>
      <c r="U7" s="148" t="s">
        <v>1808</v>
      </c>
      <c r="V7" s="148"/>
      <c r="W7" s="239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</row>
    <row r="8" spans="1:49" ht="15.75" customHeight="1">
      <c r="A8" s="148" t="s">
        <v>528</v>
      </c>
      <c r="B8" s="213">
        <v>50.094349999999999</v>
      </c>
      <c r="C8" s="213">
        <v>6.0786300000000004</v>
      </c>
      <c r="D8" s="240">
        <v>12</v>
      </c>
      <c r="E8" s="234">
        <v>1</v>
      </c>
      <c r="F8" s="148"/>
      <c r="G8" s="241">
        <v>140421</v>
      </c>
      <c r="H8" s="241">
        <v>220421</v>
      </c>
      <c r="I8" s="241" t="str">
        <f t="shared" si="0"/>
        <v>012-N-Hei220421</v>
      </c>
      <c r="J8" s="241" t="s">
        <v>1485</v>
      </c>
      <c r="K8" s="213" t="s">
        <v>1808</v>
      </c>
      <c r="L8" s="242">
        <v>160621</v>
      </c>
      <c r="M8" s="242">
        <v>300621</v>
      </c>
      <c r="N8" s="242" t="str">
        <f t="shared" si="1"/>
        <v>012-N-Hei300621</v>
      </c>
      <c r="O8" s="242" t="s">
        <v>1613</v>
      </c>
      <c r="P8" s="213" t="s">
        <v>1808</v>
      </c>
      <c r="Q8" s="243">
        <v>20921</v>
      </c>
      <c r="R8" s="244" t="s">
        <v>109</v>
      </c>
      <c r="S8" s="238" t="str">
        <f t="shared" si="2"/>
        <v>012-N-Hei080921</v>
      </c>
      <c r="T8" s="238" t="s">
        <v>153</v>
      </c>
      <c r="U8" s="148" t="s">
        <v>1808</v>
      </c>
      <c r="V8" s="148"/>
      <c r="W8" s="239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</row>
    <row r="9" spans="1:49" ht="15.75" customHeight="1">
      <c r="A9" s="148" t="s">
        <v>699</v>
      </c>
      <c r="B9" s="213">
        <v>50.058410000000002</v>
      </c>
      <c r="C9" s="213">
        <v>5.8607129999999996</v>
      </c>
      <c r="D9" s="240">
        <v>13</v>
      </c>
      <c r="E9" s="234">
        <v>1</v>
      </c>
      <c r="F9" s="148"/>
      <c r="G9" s="241">
        <v>130421</v>
      </c>
      <c r="H9" s="241">
        <v>270421</v>
      </c>
      <c r="I9" s="241" t="str">
        <f t="shared" si="0"/>
        <v>008-N-Hab270421</v>
      </c>
      <c r="J9" s="241" t="s">
        <v>1493</v>
      </c>
      <c r="K9" s="213" t="s">
        <v>1810</v>
      </c>
      <c r="L9" s="242">
        <v>140621</v>
      </c>
      <c r="M9" s="242">
        <v>210621</v>
      </c>
      <c r="N9" s="242" t="str">
        <f t="shared" si="1"/>
        <v>008-N-Hab210621</v>
      </c>
      <c r="O9" s="242" t="s">
        <v>1621</v>
      </c>
      <c r="P9" s="213" t="s">
        <v>1810</v>
      </c>
      <c r="Q9" s="243">
        <v>310821</v>
      </c>
      <c r="R9" s="244" t="s">
        <v>129</v>
      </c>
      <c r="S9" s="238" t="str">
        <f t="shared" si="2"/>
        <v>008-N-Hab070921</v>
      </c>
      <c r="T9" s="238" t="s">
        <v>88</v>
      </c>
      <c r="U9" s="148" t="s">
        <v>1810</v>
      </c>
      <c r="V9" s="148"/>
      <c r="W9" s="239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</row>
    <row r="10" spans="1:49" ht="15.75" customHeight="1">
      <c r="A10" s="148" t="s">
        <v>760</v>
      </c>
      <c r="B10" s="213">
        <v>50.064729999999997</v>
      </c>
      <c r="C10" s="213">
        <v>5.9109619999999996</v>
      </c>
      <c r="D10" s="240">
        <v>9</v>
      </c>
      <c r="E10" s="234">
        <v>1</v>
      </c>
      <c r="F10" s="148"/>
      <c r="G10" s="241">
        <v>130421</v>
      </c>
      <c r="H10" s="241">
        <v>280421</v>
      </c>
      <c r="I10" s="241" t="str">
        <f t="shared" si="0"/>
        <v>009-N-Ram280421</v>
      </c>
      <c r="J10" s="241" t="s">
        <v>1493</v>
      </c>
      <c r="K10" s="213" t="s">
        <v>1810</v>
      </c>
      <c r="L10" s="242">
        <v>140621</v>
      </c>
      <c r="M10" s="242">
        <v>210621</v>
      </c>
      <c r="N10" s="242" t="str">
        <f t="shared" si="1"/>
        <v>009-N-Ram210621</v>
      </c>
      <c r="O10" s="242" t="s">
        <v>1621</v>
      </c>
      <c r="P10" s="213" t="s">
        <v>1810</v>
      </c>
      <c r="Q10" s="243">
        <v>310821</v>
      </c>
      <c r="R10" s="244" t="s">
        <v>129</v>
      </c>
      <c r="S10" s="238" t="str">
        <f t="shared" si="2"/>
        <v>009-N-Ram070921</v>
      </c>
      <c r="T10" s="238" t="s">
        <v>88</v>
      </c>
      <c r="U10" s="148" t="s">
        <v>1810</v>
      </c>
      <c r="V10" s="148"/>
      <c r="W10" s="239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</row>
    <row r="11" spans="1:49" ht="15.75" customHeight="1">
      <c r="A11" s="148" t="s">
        <v>1811</v>
      </c>
      <c r="B11" s="213">
        <v>50.027709999999999</v>
      </c>
      <c r="C11" s="213">
        <v>5.8655520000000001</v>
      </c>
      <c r="D11" s="240">
        <v>14</v>
      </c>
      <c r="E11" s="234">
        <v>1</v>
      </c>
      <c r="F11" s="148"/>
      <c r="G11" s="241">
        <v>130421</v>
      </c>
      <c r="H11" s="241">
        <v>280421</v>
      </c>
      <c r="I11" s="241" t="str">
        <f t="shared" si="0"/>
        <v>014-N-Mue280421</v>
      </c>
      <c r="J11" s="241" t="s">
        <v>1493</v>
      </c>
      <c r="K11" s="213" t="s">
        <v>1810</v>
      </c>
      <c r="L11" s="242">
        <v>140621</v>
      </c>
      <c r="M11" s="242">
        <v>210621</v>
      </c>
      <c r="N11" s="242" t="str">
        <f t="shared" si="1"/>
        <v>014-N-Mue210621</v>
      </c>
      <c r="O11" s="242" t="s">
        <v>1621</v>
      </c>
      <c r="P11" s="213" t="s">
        <v>1810</v>
      </c>
      <c r="Q11" s="243">
        <v>310821</v>
      </c>
      <c r="R11" s="244" t="s">
        <v>129</v>
      </c>
      <c r="S11" s="238" t="str">
        <f t="shared" si="2"/>
        <v>014-N-Mue070921</v>
      </c>
      <c r="T11" s="238" t="s">
        <v>88</v>
      </c>
      <c r="U11" s="148" t="s">
        <v>1810</v>
      </c>
      <c r="V11" s="148"/>
      <c r="W11" s="239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</row>
    <row r="12" spans="1:49" ht="15.75" customHeight="1">
      <c r="A12" s="148" t="s">
        <v>131</v>
      </c>
      <c r="B12" s="213">
        <v>50.018689999999999</v>
      </c>
      <c r="C12" s="213">
        <v>5.9217940000000002</v>
      </c>
      <c r="D12" s="240">
        <v>14</v>
      </c>
      <c r="E12" s="234">
        <v>1</v>
      </c>
      <c r="F12" s="148"/>
      <c r="G12" s="241">
        <v>130421</v>
      </c>
      <c r="H12" s="241">
        <v>270421</v>
      </c>
      <c r="I12" s="241" t="str">
        <f t="shared" si="0"/>
        <v>014-R-Bai270421</v>
      </c>
      <c r="J12" s="241" t="s">
        <v>1493</v>
      </c>
      <c r="K12" s="213" t="s">
        <v>1810</v>
      </c>
      <c r="L12" s="242">
        <v>140621</v>
      </c>
      <c r="M12" s="242">
        <v>210621</v>
      </c>
      <c r="N12" s="242" t="str">
        <f t="shared" si="1"/>
        <v>014-R-Bai210621</v>
      </c>
      <c r="O12" s="242" t="s">
        <v>1621</v>
      </c>
      <c r="P12" s="213" t="s">
        <v>1810</v>
      </c>
      <c r="Q12" s="243">
        <v>310821</v>
      </c>
      <c r="R12" s="244" t="s">
        <v>129</v>
      </c>
      <c r="S12" s="238" t="str">
        <f t="shared" si="2"/>
        <v>014-R-Bai070921</v>
      </c>
      <c r="T12" s="238" t="s">
        <v>88</v>
      </c>
      <c r="U12" s="148" t="s">
        <v>1810</v>
      </c>
      <c r="V12" s="148"/>
      <c r="W12" s="239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</row>
    <row r="13" spans="1:49" ht="15.75" customHeight="1">
      <c r="A13" s="148" t="s">
        <v>994</v>
      </c>
      <c r="B13" s="213">
        <v>50.04119</v>
      </c>
      <c r="C13" s="213">
        <v>6.0089880000000004</v>
      </c>
      <c r="D13" s="240">
        <v>16</v>
      </c>
      <c r="E13" s="234">
        <v>1</v>
      </c>
      <c r="F13" s="148"/>
      <c r="G13" s="241">
        <v>130421</v>
      </c>
      <c r="H13" s="241">
        <v>270421</v>
      </c>
      <c r="I13" s="241" t="str">
        <f t="shared" si="0"/>
        <v>016-N-Fen270421</v>
      </c>
      <c r="J13" s="241" t="s">
        <v>1493</v>
      </c>
      <c r="K13" s="213" t="s">
        <v>1810</v>
      </c>
      <c r="L13" s="242">
        <v>140621</v>
      </c>
      <c r="M13" s="242">
        <v>210621</v>
      </c>
      <c r="N13" s="242" t="str">
        <f t="shared" si="1"/>
        <v>016-N-Fen210621</v>
      </c>
      <c r="O13" s="242" t="s">
        <v>1621</v>
      </c>
      <c r="P13" s="213" t="s">
        <v>1810</v>
      </c>
      <c r="Q13" s="243">
        <v>310821</v>
      </c>
      <c r="R13" s="244" t="s">
        <v>129</v>
      </c>
      <c r="S13" s="238" t="str">
        <f t="shared" si="2"/>
        <v>016-N-Fen070921</v>
      </c>
      <c r="T13" s="238" t="s">
        <v>88</v>
      </c>
      <c r="U13" s="148" t="s">
        <v>1810</v>
      </c>
      <c r="V13" s="148"/>
      <c r="W13" s="239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</row>
    <row r="14" spans="1:49" ht="15.75" customHeight="1">
      <c r="A14" s="148" t="s">
        <v>508</v>
      </c>
      <c r="B14" s="213">
        <v>50.016300000000001</v>
      </c>
      <c r="C14" s="213">
        <v>6.0527129999999998</v>
      </c>
      <c r="D14" s="240">
        <v>16</v>
      </c>
      <c r="E14" s="234">
        <v>1</v>
      </c>
      <c r="F14" s="148"/>
      <c r="G14" s="241">
        <v>130421</v>
      </c>
      <c r="H14" s="241">
        <v>270421</v>
      </c>
      <c r="I14" s="241" t="str">
        <f t="shared" si="0"/>
        <v>016-N-Hir270421</v>
      </c>
      <c r="J14" s="241" t="s">
        <v>1493</v>
      </c>
      <c r="K14" s="213" t="s">
        <v>1810</v>
      </c>
      <c r="L14" s="242">
        <v>140621</v>
      </c>
      <c r="M14" s="242">
        <v>210621</v>
      </c>
      <c r="N14" s="242" t="str">
        <f t="shared" si="1"/>
        <v>016-N-Hir210621</v>
      </c>
      <c r="O14" s="242" t="s">
        <v>1621</v>
      </c>
      <c r="P14" s="213" t="s">
        <v>1810</v>
      </c>
      <c r="Q14" s="243">
        <v>310821</v>
      </c>
      <c r="R14" s="244" t="s">
        <v>129</v>
      </c>
      <c r="S14" s="238" t="str">
        <f t="shared" si="2"/>
        <v>016-N-Hir070921</v>
      </c>
      <c r="T14" s="238" t="s">
        <v>88</v>
      </c>
      <c r="U14" s="148" t="s">
        <v>1810</v>
      </c>
      <c r="V14" s="148"/>
      <c r="W14" s="239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</row>
    <row r="15" spans="1:49" ht="15.75" customHeight="1">
      <c r="A15" s="148" t="s">
        <v>1812</v>
      </c>
      <c r="B15" s="213">
        <v>49.920839999999998</v>
      </c>
      <c r="C15" s="213">
        <v>5.8362579999999999</v>
      </c>
      <c r="D15" s="240">
        <v>34</v>
      </c>
      <c r="E15" s="234">
        <v>1</v>
      </c>
      <c r="F15" s="148"/>
      <c r="G15" s="241">
        <v>140421</v>
      </c>
      <c r="H15" s="241">
        <v>200421</v>
      </c>
      <c r="I15" s="241" t="str">
        <f t="shared" si="0"/>
        <v>027-N-Die200421</v>
      </c>
      <c r="J15" s="241" t="s">
        <v>1500</v>
      </c>
      <c r="K15" s="213" t="s">
        <v>1813</v>
      </c>
      <c r="L15" s="242">
        <v>140621</v>
      </c>
      <c r="M15" s="242">
        <v>210621</v>
      </c>
      <c r="N15" s="242" t="str">
        <f t="shared" si="1"/>
        <v>027-N-Die210621</v>
      </c>
      <c r="O15" s="242" t="s">
        <v>1628</v>
      </c>
      <c r="P15" s="213" t="s">
        <v>1813</v>
      </c>
      <c r="Q15" s="243">
        <v>310821</v>
      </c>
      <c r="R15" s="244" t="s">
        <v>129</v>
      </c>
      <c r="S15" s="238" t="str">
        <f t="shared" si="2"/>
        <v>027-N-Die070921</v>
      </c>
      <c r="T15" s="238" t="s">
        <v>1721</v>
      </c>
      <c r="U15" s="148" t="s">
        <v>1813</v>
      </c>
      <c r="V15" s="148"/>
      <c r="W15" s="239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</row>
    <row r="16" spans="1:49" ht="15.75" customHeight="1">
      <c r="A16" s="148" t="s">
        <v>103</v>
      </c>
      <c r="B16" s="213">
        <v>49.862259999999999</v>
      </c>
      <c r="C16" s="213">
        <v>5.8238349999999999</v>
      </c>
      <c r="D16" s="240">
        <v>42</v>
      </c>
      <c r="E16" s="234">
        <v>1</v>
      </c>
      <c r="F16" s="148"/>
      <c r="G16" s="241">
        <v>130421</v>
      </c>
      <c r="H16" s="241">
        <v>190421</v>
      </c>
      <c r="I16" s="241" t="str">
        <f t="shared" si="0"/>
        <v>044-R-Och190421</v>
      </c>
      <c r="J16" s="241" t="s">
        <v>1500</v>
      </c>
      <c r="K16" s="213" t="s">
        <v>1813</v>
      </c>
      <c r="L16" s="242">
        <v>140621</v>
      </c>
      <c r="M16" s="242">
        <v>210621</v>
      </c>
      <c r="N16" s="242" t="str">
        <f t="shared" si="1"/>
        <v>044-R-Och210621</v>
      </c>
      <c r="O16" s="242" t="s">
        <v>1628</v>
      </c>
      <c r="P16" s="213" t="s">
        <v>1813</v>
      </c>
      <c r="Q16" s="243">
        <v>310821</v>
      </c>
      <c r="R16" s="244" t="s">
        <v>129</v>
      </c>
      <c r="S16" s="238" t="str">
        <f t="shared" si="2"/>
        <v>044-R-Och070921</v>
      </c>
      <c r="T16" s="238" t="s">
        <v>1721</v>
      </c>
      <c r="U16" s="148" t="s">
        <v>1813</v>
      </c>
      <c r="V16" s="148"/>
      <c r="W16" s="239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</row>
    <row r="17" spans="1:49" ht="15.75" customHeight="1">
      <c r="A17" s="148" t="s">
        <v>1814</v>
      </c>
      <c r="B17" s="213">
        <v>49.82217</v>
      </c>
      <c r="C17" s="213">
        <v>5.7602409999999997</v>
      </c>
      <c r="D17" s="240">
        <v>51</v>
      </c>
      <c r="E17" s="234">
        <v>1</v>
      </c>
      <c r="F17" s="148"/>
      <c r="G17" s="241">
        <v>130421</v>
      </c>
      <c r="H17" s="241">
        <v>190421</v>
      </c>
      <c r="I17" s="241" t="str">
        <f t="shared" si="0"/>
        <v>053-N-Bes190421</v>
      </c>
      <c r="J17" s="241" t="s">
        <v>1500</v>
      </c>
      <c r="K17" s="213" t="s">
        <v>1813</v>
      </c>
      <c r="L17" s="242">
        <v>140621</v>
      </c>
      <c r="M17" s="242">
        <v>210621</v>
      </c>
      <c r="N17" s="242" t="str">
        <f t="shared" si="1"/>
        <v>053-N-Bes210621</v>
      </c>
      <c r="O17" s="242" t="s">
        <v>1628</v>
      </c>
      <c r="P17" s="213" t="s">
        <v>1813</v>
      </c>
      <c r="Q17" s="243">
        <v>310821</v>
      </c>
      <c r="R17" s="244" t="s">
        <v>129</v>
      </c>
      <c r="S17" s="238" t="str">
        <f t="shared" si="2"/>
        <v>053-N-Bes070921</v>
      </c>
      <c r="T17" s="238" t="s">
        <v>1721</v>
      </c>
      <c r="U17" s="148" t="s">
        <v>1813</v>
      </c>
      <c r="V17" s="148"/>
      <c r="W17" s="239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</row>
    <row r="18" spans="1:49" ht="15.75" customHeight="1">
      <c r="A18" s="148" t="s">
        <v>211</v>
      </c>
      <c r="B18" s="213">
        <v>49.811239999999998</v>
      </c>
      <c r="C18" s="213">
        <v>5.8140939999999999</v>
      </c>
      <c r="D18" s="240">
        <v>52</v>
      </c>
      <c r="E18" s="234">
        <v>1</v>
      </c>
      <c r="F18" s="148"/>
      <c r="G18" s="241">
        <v>130421</v>
      </c>
      <c r="H18" s="241">
        <v>190421</v>
      </c>
      <c r="I18" s="241" t="str">
        <f t="shared" si="0"/>
        <v>054-R-udA190421</v>
      </c>
      <c r="J18" s="241" t="s">
        <v>1504</v>
      </c>
      <c r="K18" s="213" t="s">
        <v>1813</v>
      </c>
      <c r="L18" s="242">
        <v>140621</v>
      </c>
      <c r="M18" s="242">
        <v>210621</v>
      </c>
      <c r="N18" s="242" t="str">
        <f t="shared" si="1"/>
        <v>054-R-udA210621</v>
      </c>
      <c r="O18" s="242" t="s">
        <v>1628</v>
      </c>
      <c r="P18" s="213" t="s">
        <v>1813</v>
      </c>
      <c r="Q18" s="243">
        <v>310821</v>
      </c>
      <c r="R18" s="244" t="s">
        <v>129</v>
      </c>
      <c r="S18" s="238" t="str">
        <f t="shared" si="2"/>
        <v>054-R-udA070921</v>
      </c>
      <c r="T18" s="238" t="s">
        <v>1721</v>
      </c>
      <c r="U18" s="148" t="s">
        <v>1813</v>
      </c>
      <c r="V18" s="148"/>
      <c r="W18" s="239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</row>
    <row r="19" spans="1:49" ht="15.75" customHeight="1">
      <c r="A19" s="148" t="s">
        <v>555</v>
      </c>
      <c r="B19" s="213">
        <v>49.818159999999999</v>
      </c>
      <c r="C19" s="213">
        <v>5.8694499999999996</v>
      </c>
      <c r="D19" s="240">
        <v>53</v>
      </c>
      <c r="E19" s="234">
        <v>1</v>
      </c>
      <c r="F19" s="148"/>
      <c r="G19" s="241">
        <v>130421</v>
      </c>
      <c r="H19" s="241">
        <v>190421</v>
      </c>
      <c r="I19" s="241" t="str">
        <f t="shared" si="0"/>
        <v>055-N-War190421</v>
      </c>
      <c r="J19" s="241" t="s">
        <v>1500</v>
      </c>
      <c r="K19" s="213" t="s">
        <v>1813</v>
      </c>
      <c r="L19" s="242">
        <v>140621</v>
      </c>
      <c r="M19" s="242">
        <v>210621</v>
      </c>
      <c r="N19" s="242" t="str">
        <f t="shared" si="1"/>
        <v>055-N-War210621</v>
      </c>
      <c r="O19" s="242" t="s">
        <v>1628</v>
      </c>
      <c r="P19" s="213" t="s">
        <v>1813</v>
      </c>
      <c r="Q19" s="243">
        <v>310821</v>
      </c>
      <c r="R19" s="244" t="s">
        <v>129</v>
      </c>
      <c r="S19" s="238" t="str">
        <f t="shared" si="2"/>
        <v>055-N-War070921</v>
      </c>
      <c r="T19" s="238" t="s">
        <v>1721</v>
      </c>
      <c r="U19" s="148" t="s">
        <v>1813</v>
      </c>
      <c r="V19" s="148"/>
      <c r="W19" s="239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</row>
    <row r="20" spans="1:49" ht="15.75" customHeight="1">
      <c r="A20" s="148" t="s">
        <v>1815</v>
      </c>
      <c r="B20" s="213">
        <v>49.812860000000001</v>
      </c>
      <c r="C20" s="213">
        <v>5.924067</v>
      </c>
      <c r="D20" s="240">
        <v>53</v>
      </c>
      <c r="E20" s="234">
        <v>1</v>
      </c>
      <c r="F20" s="148"/>
      <c r="G20" s="241">
        <v>140421</v>
      </c>
      <c r="H20" s="241">
        <v>200421</v>
      </c>
      <c r="I20" s="241" t="str">
        <f t="shared" si="0"/>
        <v>055-N-Eer200421</v>
      </c>
      <c r="J20" s="241" t="s">
        <v>1500</v>
      </c>
      <c r="K20" s="213" t="s">
        <v>1813</v>
      </c>
      <c r="L20" s="242">
        <v>150621</v>
      </c>
      <c r="M20" s="242">
        <v>220621</v>
      </c>
      <c r="N20" s="242" t="str">
        <f t="shared" si="1"/>
        <v>055-N-Eer220621</v>
      </c>
      <c r="O20" s="242" t="s">
        <v>1628</v>
      </c>
      <c r="P20" s="213" t="s">
        <v>1813</v>
      </c>
      <c r="Q20" s="243">
        <v>310821</v>
      </c>
      <c r="R20" s="244" t="s">
        <v>129</v>
      </c>
      <c r="S20" s="238" t="str">
        <f t="shared" si="2"/>
        <v>055-N-Eer070921</v>
      </c>
      <c r="T20" s="238" t="s">
        <v>1721</v>
      </c>
      <c r="U20" s="148" t="s">
        <v>1813</v>
      </c>
      <c r="V20" s="148"/>
      <c r="W20" s="239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</row>
    <row r="21" spans="1:49" ht="15.75" customHeight="1">
      <c r="A21" s="148" t="s">
        <v>1507</v>
      </c>
      <c r="B21" s="213">
        <v>49.790590000000002</v>
      </c>
      <c r="C21" s="213">
        <v>5.9513420000000004</v>
      </c>
      <c r="D21" s="240">
        <v>54</v>
      </c>
      <c r="E21" s="234">
        <v>1</v>
      </c>
      <c r="F21" s="148"/>
      <c r="G21" s="235"/>
      <c r="H21" s="235"/>
      <c r="I21" s="241" t="str">
        <f t="shared" si="0"/>
        <v>056-N-Hon</v>
      </c>
      <c r="J21" s="235"/>
      <c r="K21" s="148"/>
      <c r="L21" s="237"/>
      <c r="M21" s="237"/>
      <c r="N21" s="242" t="str">
        <f t="shared" si="1"/>
        <v>056-N-Hon</v>
      </c>
      <c r="O21" s="237"/>
      <c r="P21" s="148"/>
      <c r="Q21" s="238"/>
      <c r="R21" s="238"/>
      <c r="S21" s="238" t="str">
        <f t="shared" si="2"/>
        <v>056-N-Hon</v>
      </c>
      <c r="T21" s="238"/>
      <c r="U21" s="148"/>
      <c r="V21" s="148"/>
      <c r="W21" s="239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</row>
    <row r="22" spans="1:49" ht="15.75" customHeight="1">
      <c r="A22" s="148" t="s">
        <v>1508</v>
      </c>
      <c r="B22" s="213">
        <v>49.80236</v>
      </c>
      <c r="C22" s="213">
        <v>5.9484279999999998</v>
      </c>
      <c r="D22" s="240">
        <v>54</v>
      </c>
      <c r="E22" s="234">
        <v>1</v>
      </c>
      <c r="F22" s="148"/>
      <c r="G22" s="235"/>
      <c r="H22" s="235"/>
      <c r="I22" s="241" t="str">
        <f t="shared" si="0"/>
        <v>056-N-Pre</v>
      </c>
      <c r="J22" s="235"/>
      <c r="K22" s="148"/>
      <c r="L22" s="237"/>
      <c r="M22" s="237"/>
      <c r="N22" s="242" t="str">
        <f t="shared" si="1"/>
        <v>056-N-Pre</v>
      </c>
      <c r="O22" s="237"/>
      <c r="P22" s="148"/>
      <c r="Q22" s="238"/>
      <c r="R22" s="238"/>
      <c r="S22" s="238" t="str">
        <f t="shared" si="2"/>
        <v>056-N-Pre</v>
      </c>
      <c r="T22" s="238"/>
      <c r="U22" s="148"/>
      <c r="V22" s="148"/>
      <c r="W22" s="239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</row>
    <row r="23" spans="1:49" ht="15.75" customHeight="1">
      <c r="A23" s="148" t="s">
        <v>977</v>
      </c>
      <c r="B23" s="213">
        <v>49.840380000000003</v>
      </c>
      <c r="C23" s="213">
        <v>5.9819820000000004</v>
      </c>
      <c r="D23" s="240">
        <v>44</v>
      </c>
      <c r="E23" s="234">
        <v>1</v>
      </c>
      <c r="F23" s="148"/>
      <c r="G23" s="235"/>
      <c r="H23" s="235"/>
      <c r="I23" s="241" t="str">
        <f t="shared" si="0"/>
        <v>046-N-Don</v>
      </c>
      <c r="J23" s="235"/>
      <c r="K23" s="148"/>
      <c r="L23" s="237"/>
      <c r="M23" s="237"/>
      <c r="N23" s="242" t="str">
        <f t="shared" si="1"/>
        <v>046-N-Don</v>
      </c>
      <c r="O23" s="237"/>
      <c r="P23" s="148"/>
      <c r="Q23" s="238"/>
      <c r="R23" s="238"/>
      <c r="S23" s="238" t="str">
        <f t="shared" si="2"/>
        <v>046-N-Don</v>
      </c>
      <c r="T23" s="238"/>
      <c r="U23" s="148"/>
      <c r="V23" s="148"/>
      <c r="W23" s="239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</row>
    <row r="24" spans="1:49" ht="15.75" customHeight="1">
      <c r="A24" s="148" t="s">
        <v>1509</v>
      </c>
      <c r="B24" s="213">
        <v>49.840429999999998</v>
      </c>
      <c r="C24" s="213">
        <v>5.9450019999999997</v>
      </c>
      <c r="D24" s="240">
        <v>44</v>
      </c>
      <c r="E24" s="234">
        <v>1</v>
      </c>
      <c r="F24" s="148"/>
      <c r="G24" s="235"/>
      <c r="H24" s="235"/>
      <c r="I24" s="241" t="str">
        <f t="shared" si="0"/>
        <v>046-N-Neu</v>
      </c>
      <c r="J24" s="235"/>
      <c r="K24" s="148"/>
      <c r="L24" s="237"/>
      <c r="M24" s="237"/>
      <c r="N24" s="242" t="str">
        <f t="shared" si="1"/>
        <v>046-N-Neu</v>
      </c>
      <c r="O24" s="237"/>
      <c r="P24" s="148"/>
      <c r="Q24" s="238"/>
      <c r="R24" s="238"/>
      <c r="S24" s="238" t="str">
        <f t="shared" si="2"/>
        <v>046-N-Neu</v>
      </c>
      <c r="T24" s="238"/>
      <c r="U24" s="148"/>
      <c r="V24" s="148"/>
      <c r="W24" s="239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</row>
    <row r="25" spans="1:49" ht="15.75" customHeight="1">
      <c r="A25" s="148" t="s">
        <v>1510</v>
      </c>
      <c r="B25" s="213">
        <v>49.840049999999998</v>
      </c>
      <c r="C25" s="213">
        <v>5.9631049999999997</v>
      </c>
      <c r="D25" s="240">
        <v>44</v>
      </c>
      <c r="E25" s="234">
        <v>1</v>
      </c>
      <c r="F25" s="148"/>
      <c r="G25" s="235"/>
      <c r="H25" s="235"/>
      <c r="I25" s="241" t="str">
        <f t="shared" si="0"/>
        <v>046-N-Haa</v>
      </c>
      <c r="J25" s="235"/>
      <c r="K25" s="148"/>
      <c r="L25" s="237"/>
      <c r="M25" s="237"/>
      <c r="N25" s="242" t="str">
        <f t="shared" si="1"/>
        <v>046-N-Haa</v>
      </c>
      <c r="O25" s="237"/>
      <c r="P25" s="148"/>
      <c r="Q25" s="238"/>
      <c r="R25" s="238"/>
      <c r="S25" s="238" t="str">
        <f t="shared" si="2"/>
        <v>046-N-Haa</v>
      </c>
      <c r="T25" s="238"/>
      <c r="U25" s="148"/>
      <c r="V25" s="148"/>
      <c r="W25" s="239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</row>
    <row r="26" spans="1:49" ht="15.75" customHeight="1">
      <c r="A26" s="148" t="s">
        <v>1511</v>
      </c>
      <c r="B26" s="213">
        <v>49.827480000000001</v>
      </c>
      <c r="C26" s="213">
        <v>6.012677</v>
      </c>
      <c r="D26" s="240">
        <v>55</v>
      </c>
      <c r="E26" s="234">
        <v>1</v>
      </c>
      <c r="F26" s="148"/>
      <c r="G26" s="235"/>
      <c r="H26" s="235"/>
      <c r="I26" s="241" t="str">
        <f t="shared" si="0"/>
        <v>047-N-Sai</v>
      </c>
      <c r="J26" s="235"/>
      <c r="K26" s="148"/>
      <c r="L26" s="237"/>
      <c r="M26" s="237"/>
      <c r="N26" s="242" t="str">
        <f t="shared" si="1"/>
        <v>047-N-Sai</v>
      </c>
      <c r="O26" s="237"/>
      <c r="P26" s="148"/>
      <c r="Q26" s="238"/>
      <c r="R26" s="238"/>
      <c r="S26" s="238" t="str">
        <f t="shared" si="2"/>
        <v>047-N-Sai</v>
      </c>
      <c r="T26" s="238"/>
      <c r="U26" s="148"/>
      <c r="V26" s="148"/>
      <c r="W26" s="239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</row>
    <row r="27" spans="1:49" ht="15.75" customHeight="1">
      <c r="A27" s="245" t="s">
        <v>1816</v>
      </c>
      <c r="B27" s="246">
        <v>49.865470000000002</v>
      </c>
      <c r="C27" s="246">
        <v>6.0472700000000001</v>
      </c>
      <c r="D27" s="247">
        <v>45</v>
      </c>
      <c r="E27" s="248">
        <v>2</v>
      </c>
      <c r="F27" s="148"/>
      <c r="G27" s="241">
        <v>10421</v>
      </c>
      <c r="H27" s="241">
        <v>80421</v>
      </c>
      <c r="I27" s="241" t="str">
        <f t="shared" si="0"/>
        <v>047-N-War80421</v>
      </c>
      <c r="J27" s="241" t="s">
        <v>1485</v>
      </c>
      <c r="K27" s="213" t="s">
        <v>1808</v>
      </c>
      <c r="L27" s="242">
        <v>140621</v>
      </c>
      <c r="M27" s="242">
        <v>250621</v>
      </c>
      <c r="N27" s="242" t="str">
        <f t="shared" si="1"/>
        <v>047-N-War250621</v>
      </c>
      <c r="O27" s="242" t="s">
        <v>1635</v>
      </c>
      <c r="P27" s="213" t="s">
        <v>1808</v>
      </c>
      <c r="Q27" s="249">
        <v>310921</v>
      </c>
      <c r="R27" s="249">
        <v>61021</v>
      </c>
      <c r="S27" s="238" t="str">
        <f t="shared" si="2"/>
        <v>047-N-War61021</v>
      </c>
      <c r="T27" s="238" t="s">
        <v>153</v>
      </c>
      <c r="U27" s="148" t="s">
        <v>1808</v>
      </c>
      <c r="V27" s="148"/>
      <c r="W27" s="250">
        <v>60921</v>
      </c>
      <c r="X27" s="148" t="s">
        <v>1817</v>
      </c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</row>
    <row r="28" spans="1:49" ht="15.75" customHeight="1">
      <c r="A28" s="245" t="s">
        <v>155</v>
      </c>
      <c r="B28" s="246">
        <v>49.83343</v>
      </c>
      <c r="C28" s="246">
        <v>6.1369829999999999</v>
      </c>
      <c r="D28" s="247">
        <v>56</v>
      </c>
      <c r="E28" s="248">
        <v>1</v>
      </c>
      <c r="F28" s="148"/>
      <c r="G28" s="241">
        <v>10422</v>
      </c>
      <c r="H28" s="241">
        <v>80421</v>
      </c>
      <c r="I28" s="241" t="str">
        <f t="shared" si="0"/>
        <v>048-N-Kie80421</v>
      </c>
      <c r="J28" s="241" t="s">
        <v>1485</v>
      </c>
      <c r="K28" s="213" t="s">
        <v>1808</v>
      </c>
      <c r="L28" s="242">
        <v>150621</v>
      </c>
      <c r="M28" s="242">
        <v>250621</v>
      </c>
      <c r="N28" s="242" t="str">
        <f t="shared" si="1"/>
        <v>048-N-Kie250621</v>
      </c>
      <c r="O28" s="242" t="s">
        <v>1637</v>
      </c>
      <c r="P28" s="246" t="s">
        <v>1813</v>
      </c>
      <c r="Q28" s="249">
        <v>310921</v>
      </c>
      <c r="R28" s="249">
        <v>61021</v>
      </c>
      <c r="S28" s="238" t="str">
        <f t="shared" si="2"/>
        <v>048-N-Kie61021</v>
      </c>
      <c r="T28" s="238" t="s">
        <v>153</v>
      </c>
      <c r="U28" s="148" t="s">
        <v>1808</v>
      </c>
      <c r="V28" s="148"/>
      <c r="W28" s="250">
        <v>60921</v>
      </c>
      <c r="X28" s="148" t="s">
        <v>1818</v>
      </c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</row>
    <row r="29" spans="1:49" ht="15.75" customHeight="1">
      <c r="A29" s="148" t="s">
        <v>406</v>
      </c>
      <c r="B29" s="213">
        <v>49.83849</v>
      </c>
      <c r="C29" s="213">
        <v>6.1092649999999997</v>
      </c>
      <c r="D29" s="240">
        <v>46</v>
      </c>
      <c r="E29" s="234">
        <v>1</v>
      </c>
      <c r="F29" s="148"/>
      <c r="G29" s="241">
        <v>10421</v>
      </c>
      <c r="H29" s="241">
        <v>80421</v>
      </c>
      <c r="I29" s="241" t="str">
        <f t="shared" si="0"/>
        <v>048-R-Dit80421</v>
      </c>
      <c r="J29" s="241" t="s">
        <v>1485</v>
      </c>
      <c r="K29" s="213" t="s">
        <v>1808</v>
      </c>
      <c r="L29" s="242">
        <v>140621</v>
      </c>
      <c r="M29" s="242">
        <v>250621</v>
      </c>
      <c r="N29" s="242" t="str">
        <f t="shared" si="1"/>
        <v>048-R-Dit250621</v>
      </c>
      <c r="O29" s="242" t="s">
        <v>1637</v>
      </c>
      <c r="P29" s="213" t="s">
        <v>1813</v>
      </c>
      <c r="Q29" s="243">
        <v>310921</v>
      </c>
      <c r="R29" s="243">
        <v>61021</v>
      </c>
      <c r="S29" s="238" t="str">
        <f t="shared" si="2"/>
        <v>048-R-Dit61021</v>
      </c>
      <c r="T29" s="238" t="s">
        <v>153</v>
      </c>
      <c r="U29" s="148" t="s">
        <v>1808</v>
      </c>
      <c r="V29" s="148"/>
      <c r="W29" s="239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</row>
    <row r="30" spans="1:49" ht="15.75" customHeight="1">
      <c r="A30" s="148" t="s">
        <v>1515</v>
      </c>
      <c r="B30" s="213">
        <v>49.8215</v>
      </c>
      <c r="C30" s="213">
        <v>5.9810090000000002</v>
      </c>
      <c r="D30" s="240">
        <v>54</v>
      </c>
      <c r="E30" s="234">
        <v>1</v>
      </c>
      <c r="F30" s="148"/>
      <c r="G30" s="235"/>
      <c r="H30" s="235"/>
      <c r="I30" s="241" t="str">
        <f t="shared" si="0"/>
        <v>056-N-Tho</v>
      </c>
      <c r="J30" s="235"/>
      <c r="K30" s="148"/>
      <c r="L30" s="237"/>
      <c r="M30" s="237"/>
      <c r="N30" s="242" t="str">
        <f t="shared" si="1"/>
        <v>056-N-Tho</v>
      </c>
      <c r="O30" s="237"/>
      <c r="P30" s="148"/>
      <c r="Q30" s="238"/>
      <c r="R30" s="238"/>
      <c r="S30" s="238" t="str">
        <f t="shared" si="2"/>
        <v>056-N-Tho</v>
      </c>
      <c r="T30" s="238"/>
      <c r="U30" s="148"/>
      <c r="V30" s="148"/>
      <c r="W30" s="239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</row>
    <row r="31" spans="1:49" ht="15.75" customHeight="1">
      <c r="A31" s="148" t="s">
        <v>1516</v>
      </c>
      <c r="B31" s="213">
        <v>49.78586</v>
      </c>
      <c r="C31" s="213">
        <v>6.0672290000000002</v>
      </c>
      <c r="D31" s="240">
        <v>66</v>
      </c>
      <c r="E31" s="234">
        <v>2</v>
      </c>
      <c r="F31" s="148"/>
      <c r="G31" s="235"/>
      <c r="H31" s="235"/>
      <c r="I31" s="241" t="str">
        <f t="shared" si="0"/>
        <v>057-N-Kie</v>
      </c>
      <c r="J31" s="235"/>
      <c r="K31" s="148"/>
      <c r="L31" s="237"/>
      <c r="M31" s="237"/>
      <c r="N31" s="242" t="str">
        <f t="shared" si="1"/>
        <v>057-N-Kie</v>
      </c>
      <c r="O31" s="237"/>
      <c r="P31" s="148"/>
      <c r="Q31" s="238"/>
      <c r="R31" s="238"/>
      <c r="S31" s="238" t="str">
        <f t="shared" si="2"/>
        <v>057-N-Kie</v>
      </c>
      <c r="T31" s="238"/>
      <c r="U31" s="148"/>
      <c r="V31" s="148"/>
      <c r="W31" s="239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</row>
    <row r="32" spans="1:49" ht="15.75" customHeight="1">
      <c r="A32" s="245" t="s">
        <v>863</v>
      </c>
      <c r="B32" s="246">
        <v>49.795630000000003</v>
      </c>
      <c r="C32" s="246">
        <v>6.0533760000000001</v>
      </c>
      <c r="D32" s="247">
        <v>55</v>
      </c>
      <c r="E32" s="248">
        <v>1</v>
      </c>
      <c r="F32" s="148"/>
      <c r="G32" s="241">
        <v>10420</v>
      </c>
      <c r="H32" s="241">
        <v>80421</v>
      </c>
      <c r="I32" s="241" t="str">
        <f t="shared" si="0"/>
        <v>057-N-Maa80421</v>
      </c>
      <c r="J32" s="241" t="s">
        <v>1485</v>
      </c>
      <c r="K32" s="213" t="s">
        <v>1808</v>
      </c>
      <c r="L32" s="251">
        <v>150621</v>
      </c>
      <c r="M32" s="242">
        <v>250621</v>
      </c>
      <c r="N32" s="242" t="str">
        <f t="shared" si="1"/>
        <v>057-N-Maa250621</v>
      </c>
      <c r="O32" s="242" t="s">
        <v>1637</v>
      </c>
      <c r="P32" s="213" t="s">
        <v>1813</v>
      </c>
      <c r="Q32" s="249">
        <v>310921</v>
      </c>
      <c r="R32" s="249">
        <v>61021</v>
      </c>
      <c r="S32" s="238" t="str">
        <f t="shared" si="2"/>
        <v>057-N-Maa61021</v>
      </c>
      <c r="T32" s="238" t="s">
        <v>153</v>
      </c>
      <c r="U32" s="148" t="s">
        <v>1808</v>
      </c>
      <c r="V32" s="148"/>
      <c r="W32" s="252" t="s">
        <v>122</v>
      </c>
      <c r="X32" s="148" t="s">
        <v>1818</v>
      </c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</row>
    <row r="33" spans="1:49" ht="15.75" customHeight="1">
      <c r="A33" s="245" t="s">
        <v>1819</v>
      </c>
      <c r="B33" s="246">
        <v>49.78884</v>
      </c>
      <c r="C33" s="246">
        <v>6.0788190000000002</v>
      </c>
      <c r="D33" s="247">
        <v>67</v>
      </c>
      <c r="E33" s="248">
        <v>2</v>
      </c>
      <c r="F33" s="148"/>
      <c r="G33" s="241">
        <v>10421</v>
      </c>
      <c r="H33" s="241">
        <v>80421</v>
      </c>
      <c r="I33" s="241" t="str">
        <f t="shared" si="0"/>
        <v>058-N-Gro80421</v>
      </c>
      <c r="J33" s="241" t="s">
        <v>1485</v>
      </c>
      <c r="K33" s="213" t="s">
        <v>1808</v>
      </c>
      <c r="L33" s="251">
        <v>140621</v>
      </c>
      <c r="M33" s="251">
        <v>250621</v>
      </c>
      <c r="N33" s="242" t="str">
        <f t="shared" si="1"/>
        <v>058-N-Gro250621</v>
      </c>
      <c r="O33" s="242" t="s">
        <v>1635</v>
      </c>
      <c r="P33" s="213" t="s">
        <v>1808</v>
      </c>
      <c r="Q33" s="243">
        <v>310921</v>
      </c>
      <c r="R33" s="243">
        <v>61021</v>
      </c>
      <c r="S33" s="238" t="str">
        <f t="shared" si="2"/>
        <v>058-N-Gro61021</v>
      </c>
      <c r="T33" s="238" t="s">
        <v>153</v>
      </c>
      <c r="U33" s="148" t="s">
        <v>1808</v>
      </c>
      <c r="V33" s="148"/>
      <c r="W33" s="250">
        <v>250621</v>
      </c>
      <c r="X33" s="148" t="s">
        <v>1820</v>
      </c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</row>
    <row r="34" spans="1:49" ht="15.75" customHeight="1">
      <c r="A34" s="148" t="s">
        <v>1821</v>
      </c>
      <c r="B34" s="213">
        <v>49.945680000000003</v>
      </c>
      <c r="C34" s="213">
        <v>6.0322120000000004</v>
      </c>
      <c r="D34" s="240">
        <v>29</v>
      </c>
      <c r="E34" s="234">
        <v>2</v>
      </c>
      <c r="F34" s="148"/>
      <c r="G34" s="241">
        <v>140421</v>
      </c>
      <c r="H34" s="241">
        <v>200421</v>
      </c>
      <c r="I34" s="241" t="str">
        <f t="shared" si="0"/>
        <v>030-N-adK200421</v>
      </c>
      <c r="J34" s="241" t="s">
        <v>1520</v>
      </c>
      <c r="K34" s="213" t="s">
        <v>1813</v>
      </c>
      <c r="L34" s="242">
        <v>150621</v>
      </c>
      <c r="M34" s="242">
        <v>220621</v>
      </c>
      <c r="N34" s="242" t="str">
        <f t="shared" si="1"/>
        <v>030-N-adK220621</v>
      </c>
      <c r="O34" s="242" t="s">
        <v>1628</v>
      </c>
      <c r="P34" s="213" t="s">
        <v>1813</v>
      </c>
      <c r="Q34" s="243">
        <v>20921</v>
      </c>
      <c r="R34" s="253" t="s">
        <v>267</v>
      </c>
      <c r="S34" s="238" t="str">
        <f t="shared" si="2"/>
        <v>030-N-adK090921</v>
      </c>
      <c r="T34" s="238" t="s">
        <v>1721</v>
      </c>
      <c r="U34" s="148" t="s">
        <v>1813</v>
      </c>
      <c r="V34" s="148"/>
      <c r="W34" s="239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</row>
    <row r="35" spans="1:49" ht="15.75" customHeight="1">
      <c r="A35" s="148" t="s">
        <v>837</v>
      </c>
      <c r="B35" s="213">
        <v>49.922029999999999</v>
      </c>
      <c r="C35" s="213">
        <v>6.144177</v>
      </c>
      <c r="D35" s="240">
        <v>39</v>
      </c>
      <c r="E35" s="234">
        <v>3</v>
      </c>
      <c r="F35" s="148"/>
      <c r="G35" s="241">
        <v>150421</v>
      </c>
      <c r="H35" s="241">
        <v>220421</v>
      </c>
      <c r="I35" s="241" t="str">
        <f t="shared" si="0"/>
        <v>032-N-Sch220421</v>
      </c>
      <c r="J35" s="241" t="s">
        <v>1520</v>
      </c>
      <c r="K35" s="213" t="s">
        <v>1813</v>
      </c>
      <c r="L35" s="242">
        <v>150621</v>
      </c>
      <c r="M35" s="242">
        <v>220621</v>
      </c>
      <c r="N35" s="242" t="str">
        <f t="shared" si="1"/>
        <v>032-N-Sch220621</v>
      </c>
      <c r="O35" s="242" t="s">
        <v>1628</v>
      </c>
      <c r="P35" s="213" t="s">
        <v>1813</v>
      </c>
      <c r="Q35" s="243">
        <v>20921</v>
      </c>
      <c r="R35" s="243">
        <v>100921</v>
      </c>
      <c r="S35" s="238" t="str">
        <f t="shared" si="2"/>
        <v>032-N-Sch100921</v>
      </c>
      <c r="T35" s="238" t="s">
        <v>1721</v>
      </c>
      <c r="U35" s="148" t="s">
        <v>1813</v>
      </c>
      <c r="V35" s="148"/>
      <c r="W35" s="239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</row>
    <row r="36" spans="1:49" ht="15.75" customHeight="1">
      <c r="A36" s="148" t="s">
        <v>1822</v>
      </c>
      <c r="B36" s="213">
        <v>49.898739999999997</v>
      </c>
      <c r="C36" s="213">
        <v>6.208736</v>
      </c>
      <c r="D36" s="240">
        <v>39</v>
      </c>
      <c r="E36" s="234">
        <v>1</v>
      </c>
      <c r="F36" s="148"/>
      <c r="G36" s="241">
        <v>150421</v>
      </c>
      <c r="H36" s="241">
        <v>220421</v>
      </c>
      <c r="I36" s="241" t="str">
        <f t="shared" si="0"/>
        <v>040-N-Mar220421</v>
      </c>
      <c r="J36" s="241" t="s">
        <v>1520</v>
      </c>
      <c r="K36" s="213" t="s">
        <v>1813</v>
      </c>
      <c r="L36" s="242">
        <v>160621</v>
      </c>
      <c r="M36" s="242">
        <v>240621</v>
      </c>
      <c r="N36" s="242" t="str">
        <f t="shared" si="1"/>
        <v>040-N-Mar240621</v>
      </c>
      <c r="O36" s="242" t="s">
        <v>1628</v>
      </c>
      <c r="P36" s="213" t="s">
        <v>1813</v>
      </c>
      <c r="Q36" s="243">
        <v>20921</v>
      </c>
      <c r="R36" s="243">
        <v>100921</v>
      </c>
      <c r="S36" s="238" t="str">
        <f t="shared" si="2"/>
        <v>040-N-Mar100921</v>
      </c>
      <c r="T36" s="238" t="s">
        <v>1721</v>
      </c>
      <c r="U36" s="148" t="s">
        <v>1813</v>
      </c>
      <c r="V36" s="148"/>
      <c r="W36" s="239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</row>
    <row r="37" spans="1:49" ht="15">
      <c r="A37" s="148" t="s">
        <v>1823</v>
      </c>
      <c r="B37" s="213">
        <v>49.88991</v>
      </c>
      <c r="C37" s="213">
        <v>6.1889130000000003</v>
      </c>
      <c r="D37" s="240">
        <v>39</v>
      </c>
      <c r="E37" s="234">
        <v>1</v>
      </c>
      <c r="F37" s="148"/>
      <c r="G37" s="241">
        <v>150421</v>
      </c>
      <c r="H37" s="241">
        <v>220421</v>
      </c>
      <c r="I37" s="241" t="str">
        <f t="shared" si="0"/>
        <v>040-N-Tan220421</v>
      </c>
      <c r="J37" s="241" t="s">
        <v>1520</v>
      </c>
      <c r="K37" s="213" t="s">
        <v>1813</v>
      </c>
      <c r="L37" s="242">
        <v>160621</v>
      </c>
      <c r="M37" s="242">
        <v>240621</v>
      </c>
      <c r="N37" s="242" t="str">
        <f t="shared" si="1"/>
        <v>040-N-Tan240621</v>
      </c>
      <c r="O37" s="242" t="s">
        <v>1628</v>
      </c>
      <c r="P37" s="213" t="s">
        <v>1813</v>
      </c>
      <c r="Q37" s="253" t="s">
        <v>232</v>
      </c>
      <c r="R37" s="243">
        <v>100921</v>
      </c>
      <c r="S37" s="238" t="str">
        <f t="shared" si="2"/>
        <v>040-N-Tan100921</v>
      </c>
      <c r="T37" s="238" t="s">
        <v>1721</v>
      </c>
      <c r="U37" s="148" t="s">
        <v>1813</v>
      </c>
      <c r="V37" s="148"/>
      <c r="W37" s="239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</row>
    <row r="38" spans="1:49" ht="15">
      <c r="A38" s="148" t="s">
        <v>234</v>
      </c>
      <c r="B38" s="213">
        <v>49.871499999999997</v>
      </c>
      <c r="C38" s="213">
        <v>6.2754459999999996</v>
      </c>
      <c r="D38" s="240">
        <v>48</v>
      </c>
      <c r="E38" s="234">
        <v>1</v>
      </c>
      <c r="F38" s="148"/>
      <c r="G38" s="241">
        <v>150421</v>
      </c>
      <c r="H38" s="241">
        <v>220421</v>
      </c>
      <c r="I38" s="241" t="str">
        <f t="shared" si="0"/>
        <v>041-R-Wan220421</v>
      </c>
      <c r="J38" s="241" t="s">
        <v>1520</v>
      </c>
      <c r="K38" s="213" t="s">
        <v>1813</v>
      </c>
      <c r="L38" s="242">
        <v>160621</v>
      </c>
      <c r="M38" s="242">
        <v>240621</v>
      </c>
      <c r="N38" s="242" t="str">
        <f t="shared" si="1"/>
        <v>041-R-Wan240621</v>
      </c>
      <c r="O38" s="242" t="s">
        <v>1628</v>
      </c>
      <c r="P38" s="213" t="s">
        <v>1813</v>
      </c>
      <c r="Q38" s="243">
        <v>20921</v>
      </c>
      <c r="R38" s="243">
        <v>100921</v>
      </c>
      <c r="S38" s="238" t="str">
        <f t="shared" si="2"/>
        <v>041-R-Wan100921</v>
      </c>
      <c r="T38" s="238" t="s">
        <v>1721</v>
      </c>
      <c r="U38" s="148" t="s">
        <v>1813</v>
      </c>
      <c r="V38" s="148"/>
      <c r="W38" s="239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</row>
    <row r="39" spans="1:49" ht="15">
      <c r="A39" s="148" t="s">
        <v>356</v>
      </c>
      <c r="B39" s="213">
        <v>49.842280000000002</v>
      </c>
      <c r="C39" s="213">
        <v>6.256113</v>
      </c>
      <c r="D39" s="240">
        <v>48</v>
      </c>
      <c r="E39" s="234">
        <v>2</v>
      </c>
      <c r="F39" s="148"/>
      <c r="G39" s="235"/>
      <c r="H39" s="235"/>
      <c r="I39" s="241" t="str">
        <f t="shared" si="0"/>
        <v>050-N-Sch</v>
      </c>
      <c r="J39" s="235"/>
      <c r="K39" s="148"/>
      <c r="L39" s="237"/>
      <c r="M39" s="237"/>
      <c r="N39" s="242" t="str">
        <f t="shared" si="1"/>
        <v>050-N-Sch</v>
      </c>
      <c r="O39" s="237"/>
      <c r="P39" s="148"/>
      <c r="Q39" s="238"/>
      <c r="R39" s="238"/>
      <c r="S39" s="238" t="str">
        <f t="shared" si="2"/>
        <v>050-N-Sch</v>
      </c>
      <c r="T39" s="238"/>
      <c r="U39" s="148"/>
      <c r="V39" s="148"/>
      <c r="W39" s="239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</row>
    <row r="40" spans="1:49" ht="15">
      <c r="A40" s="148" t="s">
        <v>1117</v>
      </c>
      <c r="B40" s="213">
        <v>49.842399999999998</v>
      </c>
      <c r="C40" s="213">
        <v>6.3391929999999999</v>
      </c>
      <c r="D40" s="240">
        <v>49</v>
      </c>
      <c r="E40" s="234">
        <v>1</v>
      </c>
      <c r="F40" s="148"/>
      <c r="G40" s="235"/>
      <c r="H40" s="235"/>
      <c r="I40" s="241" t="str">
        <f t="shared" si="0"/>
        <v>051-N-Rei</v>
      </c>
      <c r="J40" s="235"/>
      <c r="K40" s="148"/>
      <c r="L40" s="237"/>
      <c r="M40" s="237"/>
      <c r="N40" s="242" t="str">
        <f t="shared" si="1"/>
        <v>051-N-Rei</v>
      </c>
      <c r="O40" s="237"/>
      <c r="P40" s="148"/>
      <c r="Q40" s="238"/>
      <c r="R40" s="238"/>
      <c r="S40" s="238" t="str">
        <f t="shared" si="2"/>
        <v>051-N-Rei</v>
      </c>
      <c r="T40" s="238"/>
      <c r="U40" s="148"/>
      <c r="V40" s="148"/>
      <c r="W40" s="239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</row>
    <row r="41" spans="1:49" ht="15">
      <c r="A41" s="148" t="s">
        <v>269</v>
      </c>
      <c r="B41" s="213">
        <v>49.987319999999997</v>
      </c>
      <c r="C41" s="213">
        <v>6.0969519999999999</v>
      </c>
      <c r="D41" s="240">
        <v>23</v>
      </c>
      <c r="E41" s="234">
        <v>1</v>
      </c>
      <c r="F41" s="148"/>
      <c r="G41" s="241">
        <v>140421</v>
      </c>
      <c r="H41" s="241">
        <v>200421</v>
      </c>
      <c r="I41" s="241" t="str">
        <f t="shared" si="0"/>
        <v>024-R-Sau200421</v>
      </c>
      <c r="J41" s="241" t="s">
        <v>1526</v>
      </c>
      <c r="K41" s="213" t="s">
        <v>1813</v>
      </c>
      <c r="L41" s="242">
        <v>150621</v>
      </c>
      <c r="M41" s="242">
        <v>220621</v>
      </c>
      <c r="N41" s="242" t="str">
        <f t="shared" si="1"/>
        <v>024-R-Sau220621</v>
      </c>
      <c r="O41" s="242" t="s">
        <v>1628</v>
      </c>
      <c r="P41" s="213" t="s">
        <v>1813</v>
      </c>
      <c r="Q41" s="253" t="s">
        <v>232</v>
      </c>
      <c r="R41" s="253" t="s">
        <v>267</v>
      </c>
      <c r="S41" s="238" t="str">
        <f t="shared" si="2"/>
        <v>024-R-Sau090921</v>
      </c>
      <c r="T41" s="238" t="s">
        <v>1721</v>
      </c>
      <c r="U41" s="148" t="s">
        <v>1813</v>
      </c>
      <c r="V41" s="148"/>
      <c r="W41" s="239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</row>
    <row r="42" spans="1:49" ht="15">
      <c r="A42" s="148" t="s">
        <v>963</v>
      </c>
      <c r="B42" s="213">
        <v>49.784390000000002</v>
      </c>
      <c r="C42" s="213">
        <v>6.0076070000000001</v>
      </c>
      <c r="D42" s="240">
        <v>66</v>
      </c>
      <c r="E42" s="234">
        <v>3</v>
      </c>
      <c r="F42" s="148"/>
      <c r="G42" s="235"/>
      <c r="H42" s="235"/>
      <c r="I42" s="241" t="str">
        <f t="shared" si="0"/>
        <v>057-N-Gro</v>
      </c>
      <c r="J42" s="235"/>
      <c r="K42" s="148"/>
      <c r="L42" s="237"/>
      <c r="M42" s="237"/>
      <c r="N42" s="242" t="str">
        <f t="shared" si="1"/>
        <v>057-N-Gro</v>
      </c>
      <c r="O42" s="237"/>
      <c r="P42" s="148"/>
      <c r="Q42" s="238"/>
      <c r="R42" s="238"/>
      <c r="S42" s="238" t="str">
        <f t="shared" si="2"/>
        <v>057-N-Gro</v>
      </c>
      <c r="T42" s="238"/>
      <c r="U42" s="148"/>
      <c r="V42" s="148"/>
      <c r="W42" s="239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</row>
    <row r="43" spans="1:49" ht="15">
      <c r="A43" s="148" t="s">
        <v>812</v>
      </c>
      <c r="B43" s="213">
        <v>49.75423</v>
      </c>
      <c r="C43" s="213">
        <v>5.8180399999999999</v>
      </c>
      <c r="D43" s="240">
        <v>63</v>
      </c>
      <c r="E43" s="234">
        <v>1</v>
      </c>
      <c r="F43" s="148"/>
      <c r="G43" s="241">
        <v>230321</v>
      </c>
      <c r="H43" s="241">
        <v>300321</v>
      </c>
      <c r="I43" s="241" t="str">
        <f t="shared" si="0"/>
        <v>065-N-Wie300321</v>
      </c>
      <c r="J43" s="241" t="s">
        <v>1528</v>
      </c>
      <c r="K43" s="213" t="s">
        <v>1810</v>
      </c>
      <c r="L43" s="242">
        <v>160621</v>
      </c>
      <c r="M43" s="242">
        <v>220621</v>
      </c>
      <c r="N43" s="242" t="str">
        <f t="shared" si="1"/>
        <v>065-N-Wie220621</v>
      </c>
      <c r="O43" s="242" t="s">
        <v>1621</v>
      </c>
      <c r="P43" s="213" t="s">
        <v>1810</v>
      </c>
      <c r="Q43" s="243">
        <v>300821</v>
      </c>
      <c r="R43" s="243">
        <v>60921</v>
      </c>
      <c r="S43" s="238" t="str">
        <f t="shared" si="2"/>
        <v>065-N-Wie60921</v>
      </c>
      <c r="T43" s="238" t="s">
        <v>88</v>
      </c>
      <c r="U43" s="148" t="s">
        <v>1810</v>
      </c>
      <c r="V43" s="148"/>
      <c r="W43" s="239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</row>
    <row r="44" spans="1:49" ht="15">
      <c r="A44" s="148" t="s">
        <v>124</v>
      </c>
      <c r="B44" s="213">
        <v>49.762810000000002</v>
      </c>
      <c r="C44" s="213">
        <v>5.8866500000000004</v>
      </c>
      <c r="D44" s="240">
        <v>64</v>
      </c>
      <c r="E44" s="234">
        <v>1</v>
      </c>
      <c r="F44" s="148"/>
      <c r="G44" s="241">
        <v>230321</v>
      </c>
      <c r="H44" s="241">
        <v>300321</v>
      </c>
      <c r="I44" s="241" t="str">
        <f t="shared" si="0"/>
        <v>066-R-Red300321</v>
      </c>
      <c r="J44" s="241" t="s">
        <v>1528</v>
      </c>
      <c r="K44" s="213" t="s">
        <v>1810</v>
      </c>
      <c r="L44" s="242">
        <v>160621</v>
      </c>
      <c r="M44" s="242">
        <v>220621</v>
      </c>
      <c r="N44" s="242" t="str">
        <f t="shared" si="1"/>
        <v>066-R-Red220621</v>
      </c>
      <c r="O44" s="242" t="s">
        <v>1621</v>
      </c>
      <c r="P44" s="213" t="s">
        <v>1810</v>
      </c>
      <c r="Q44" s="243">
        <v>300821</v>
      </c>
      <c r="R44" s="243">
        <v>60921</v>
      </c>
      <c r="S44" s="238" t="str">
        <f t="shared" si="2"/>
        <v>066-R-Red60921</v>
      </c>
      <c r="T44" s="238" t="s">
        <v>88</v>
      </c>
      <c r="U44" s="148" t="s">
        <v>1810</v>
      </c>
      <c r="V44" s="148"/>
      <c r="W44" s="239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</row>
    <row r="45" spans="1:49" ht="15">
      <c r="A45" s="148" t="s">
        <v>1086</v>
      </c>
      <c r="B45" s="213">
        <v>49.7652</v>
      </c>
      <c r="C45" s="213">
        <v>5.9557580000000003</v>
      </c>
      <c r="D45" s="240">
        <v>65</v>
      </c>
      <c r="E45" s="234">
        <v>2</v>
      </c>
      <c r="F45" s="148"/>
      <c r="G45" s="235"/>
      <c r="H45" s="235"/>
      <c r="I45" s="241" t="str">
        <f t="shared" si="0"/>
        <v>067-N-Wie</v>
      </c>
      <c r="J45" s="235"/>
      <c r="K45" s="148"/>
      <c r="L45" s="237"/>
      <c r="M45" s="237"/>
      <c r="N45" s="242" t="str">
        <f t="shared" si="1"/>
        <v>067-N-Wie</v>
      </c>
      <c r="O45" s="237"/>
      <c r="P45" s="148"/>
      <c r="Q45" s="238"/>
      <c r="R45" s="238"/>
      <c r="S45" s="238" t="str">
        <f t="shared" si="2"/>
        <v>067-N-Wie</v>
      </c>
      <c r="T45" s="238"/>
      <c r="U45" s="148"/>
      <c r="V45" s="148"/>
      <c r="W45" s="239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</row>
    <row r="46" spans="1:49" ht="15">
      <c r="A46" s="148" t="s">
        <v>627</v>
      </c>
      <c r="B46" s="213">
        <v>49.732030000000002</v>
      </c>
      <c r="C46" s="213">
        <v>5.8467799999999999</v>
      </c>
      <c r="D46" s="240">
        <v>74</v>
      </c>
      <c r="E46" s="234">
        <v>1</v>
      </c>
      <c r="F46" s="148"/>
      <c r="G46" s="241">
        <v>230321</v>
      </c>
      <c r="H46" s="241">
        <v>300321</v>
      </c>
      <c r="I46" s="241" t="str">
        <f t="shared" si="0"/>
        <v>076-N-Obe300321</v>
      </c>
      <c r="J46" s="241" t="s">
        <v>1528</v>
      </c>
      <c r="K46" s="213" t="s">
        <v>1810</v>
      </c>
      <c r="L46" s="242">
        <v>160621</v>
      </c>
      <c r="M46" s="242">
        <v>220621</v>
      </c>
      <c r="N46" s="242" t="str">
        <f t="shared" si="1"/>
        <v>076-N-Obe220621</v>
      </c>
      <c r="O46" s="242" t="s">
        <v>1621</v>
      </c>
      <c r="P46" s="213" t="s">
        <v>1810</v>
      </c>
      <c r="Q46" s="243">
        <v>300821</v>
      </c>
      <c r="R46" s="243">
        <v>60921</v>
      </c>
      <c r="S46" s="238" t="str">
        <f t="shared" si="2"/>
        <v>076-N-Obe60921</v>
      </c>
      <c r="T46" s="238" t="s">
        <v>88</v>
      </c>
      <c r="U46" s="148" t="s">
        <v>1810</v>
      </c>
      <c r="V46" s="148"/>
      <c r="W46" s="239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</row>
    <row r="47" spans="1:49" ht="15">
      <c r="A47" s="148" t="s">
        <v>1824</v>
      </c>
      <c r="B47" s="213">
        <v>49.695520000000002</v>
      </c>
      <c r="C47" s="213">
        <v>5.9097569999999999</v>
      </c>
      <c r="D47" s="240">
        <v>85</v>
      </c>
      <c r="E47" s="234">
        <v>2</v>
      </c>
      <c r="F47" s="148"/>
      <c r="G47" s="241">
        <v>230321</v>
      </c>
      <c r="H47" s="241">
        <v>300321</v>
      </c>
      <c r="I47" s="241" t="str">
        <f t="shared" si="0"/>
        <v>077-N-Mar300321</v>
      </c>
      <c r="J47" s="241" t="s">
        <v>1528</v>
      </c>
      <c r="K47" s="213" t="s">
        <v>1810</v>
      </c>
      <c r="L47" s="242">
        <v>160621</v>
      </c>
      <c r="M47" s="242">
        <v>220621</v>
      </c>
      <c r="N47" s="242" t="str">
        <f t="shared" si="1"/>
        <v>077-N-Mar220621</v>
      </c>
      <c r="O47" s="242" t="s">
        <v>1621</v>
      </c>
      <c r="P47" s="213" t="s">
        <v>1810</v>
      </c>
      <c r="Q47" s="243">
        <v>300821</v>
      </c>
      <c r="R47" s="243">
        <v>60921</v>
      </c>
      <c r="S47" s="238" t="str">
        <f t="shared" si="2"/>
        <v>077-N-Mar60921</v>
      </c>
      <c r="T47" s="238" t="s">
        <v>88</v>
      </c>
      <c r="U47" s="148" t="s">
        <v>1810</v>
      </c>
      <c r="V47" s="148"/>
      <c r="W47" s="239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</row>
    <row r="48" spans="1:49" ht="15">
      <c r="A48" s="148" t="s">
        <v>1532</v>
      </c>
      <c r="B48" s="213">
        <v>49.724760000000003</v>
      </c>
      <c r="C48" s="213">
        <v>5.9436039999999997</v>
      </c>
      <c r="D48" s="240">
        <v>76</v>
      </c>
      <c r="E48" s="234">
        <v>1</v>
      </c>
      <c r="F48" s="148"/>
      <c r="G48" s="235"/>
      <c r="H48" s="235"/>
      <c r="I48" s="241" t="str">
        <f t="shared" si="0"/>
        <v>078-N-AzF</v>
      </c>
      <c r="J48" s="235"/>
      <c r="K48" s="148"/>
      <c r="L48" s="237"/>
      <c r="M48" s="237"/>
      <c r="N48" s="242" t="str">
        <f t="shared" si="1"/>
        <v>078-N-AzF</v>
      </c>
      <c r="O48" s="237"/>
      <c r="P48" s="148"/>
      <c r="Q48" s="238"/>
      <c r="R48" s="238"/>
      <c r="S48" s="238" t="str">
        <f t="shared" si="2"/>
        <v>078-N-AzF</v>
      </c>
      <c r="T48" s="238"/>
      <c r="U48" s="148"/>
      <c r="V48" s="148"/>
      <c r="W48" s="239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</row>
    <row r="49" spans="1:49" ht="15">
      <c r="A49" s="148" t="s">
        <v>1533</v>
      </c>
      <c r="B49" s="213">
        <v>49.659599999999998</v>
      </c>
      <c r="C49" s="213">
        <v>5.9077099999999998</v>
      </c>
      <c r="D49" s="240">
        <v>85</v>
      </c>
      <c r="E49" s="234">
        <v>1</v>
      </c>
      <c r="F49" s="148"/>
      <c r="G49" s="235"/>
      <c r="H49" s="235"/>
      <c r="I49" s="241" t="str">
        <f t="shared" si="0"/>
        <v>088-N-Ste</v>
      </c>
      <c r="J49" s="235"/>
      <c r="K49" s="148"/>
      <c r="L49" s="237"/>
      <c r="M49" s="237"/>
      <c r="N49" s="242" t="str">
        <f t="shared" si="1"/>
        <v>088-N-Ste</v>
      </c>
      <c r="O49" s="237"/>
      <c r="P49" s="148"/>
      <c r="Q49" s="238"/>
      <c r="R49" s="238"/>
      <c r="S49" s="238" t="str">
        <f t="shared" si="2"/>
        <v>088-N-Ste</v>
      </c>
      <c r="T49" s="238"/>
      <c r="U49" s="148"/>
      <c r="V49" s="148"/>
      <c r="W49" s="239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</row>
    <row r="50" spans="1:49" ht="15">
      <c r="A50" s="148" t="s">
        <v>1534</v>
      </c>
      <c r="B50" s="213">
        <v>49.677100000000003</v>
      </c>
      <c r="C50" s="213">
        <v>5.9555400000000001</v>
      </c>
      <c r="D50" s="240">
        <v>86</v>
      </c>
      <c r="E50" s="234">
        <v>2</v>
      </c>
      <c r="F50" s="148"/>
      <c r="G50" s="235"/>
      <c r="H50" s="235"/>
      <c r="I50" s="241" t="str">
        <f t="shared" si="0"/>
        <v>089-N-Koe</v>
      </c>
      <c r="J50" s="235"/>
      <c r="K50" s="148"/>
      <c r="L50" s="237"/>
      <c r="M50" s="237"/>
      <c r="N50" s="242" t="str">
        <f t="shared" si="1"/>
        <v>089-N-Koe</v>
      </c>
      <c r="O50" s="237"/>
      <c r="P50" s="148"/>
      <c r="Q50" s="238"/>
      <c r="R50" s="238"/>
      <c r="S50" s="238" t="str">
        <f t="shared" si="2"/>
        <v>089-N-Koe</v>
      </c>
      <c r="T50" s="238"/>
      <c r="U50" s="148"/>
      <c r="V50" s="148"/>
      <c r="W50" s="239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</row>
    <row r="51" spans="1:49" ht="15">
      <c r="A51" s="148" t="s">
        <v>246</v>
      </c>
      <c r="B51" s="213">
        <v>49.683459999999997</v>
      </c>
      <c r="C51" s="213">
        <v>5.9407300000000003</v>
      </c>
      <c r="D51" s="240">
        <v>86</v>
      </c>
      <c r="E51" s="234">
        <v>1</v>
      </c>
      <c r="F51" s="148"/>
      <c r="G51" s="241">
        <v>230321</v>
      </c>
      <c r="H51" s="241">
        <v>300321</v>
      </c>
      <c r="I51" s="241" t="str">
        <f t="shared" si="0"/>
        <v>089-R-Koe300321</v>
      </c>
      <c r="J51" s="241" t="s">
        <v>1528</v>
      </c>
      <c r="K51" s="213" t="s">
        <v>1810</v>
      </c>
      <c r="L51" s="242">
        <v>40621</v>
      </c>
      <c r="M51" s="242">
        <v>90621</v>
      </c>
      <c r="N51" s="242" t="str">
        <f t="shared" si="1"/>
        <v>089-R-Koe90621</v>
      </c>
      <c r="O51" s="242" t="s">
        <v>1621</v>
      </c>
      <c r="P51" s="213" t="s">
        <v>1810</v>
      </c>
      <c r="Q51" s="243">
        <v>300821</v>
      </c>
      <c r="R51" s="243">
        <v>60921</v>
      </c>
      <c r="S51" s="238" t="str">
        <f t="shared" si="2"/>
        <v>089-R-Koe60921</v>
      </c>
      <c r="T51" s="238" t="s">
        <v>88</v>
      </c>
      <c r="U51" s="148" t="s">
        <v>1810</v>
      </c>
      <c r="V51" s="148"/>
      <c r="W51" s="239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</row>
    <row r="52" spans="1:49" ht="15">
      <c r="A52" s="148" t="s">
        <v>1536</v>
      </c>
      <c r="B52" s="213">
        <v>49.756639999999997</v>
      </c>
      <c r="C52" s="213">
        <v>6.1106199999999999</v>
      </c>
      <c r="D52" s="240">
        <v>67</v>
      </c>
      <c r="E52" s="234">
        <v>1</v>
      </c>
      <c r="F52" s="148"/>
      <c r="G52" s="235"/>
      <c r="H52" s="235"/>
      <c r="I52" s="241" t="str">
        <f t="shared" si="0"/>
        <v>069-N-Ber</v>
      </c>
      <c r="J52" s="235"/>
      <c r="K52" s="148"/>
      <c r="L52" s="237"/>
      <c r="M52" s="237"/>
      <c r="N52" s="242" t="str">
        <f t="shared" si="1"/>
        <v>069-N-Ber</v>
      </c>
      <c r="O52" s="237"/>
      <c r="P52" s="148"/>
      <c r="Q52" s="238"/>
      <c r="R52" s="238"/>
      <c r="S52" s="238" t="str">
        <f t="shared" si="2"/>
        <v>069-N-Ber</v>
      </c>
      <c r="T52" s="238"/>
      <c r="U52" s="148"/>
      <c r="V52" s="148"/>
      <c r="W52" s="239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</row>
    <row r="53" spans="1:49" ht="15">
      <c r="A53" s="148" t="s">
        <v>143</v>
      </c>
      <c r="B53" s="213">
        <v>49.760010000000001</v>
      </c>
      <c r="C53" s="213">
        <v>6.0781489999999998</v>
      </c>
      <c r="D53" s="240">
        <v>67</v>
      </c>
      <c r="E53" s="234">
        <v>1</v>
      </c>
      <c r="F53" s="148"/>
      <c r="G53" s="241">
        <v>140421</v>
      </c>
      <c r="H53" s="241">
        <v>200421</v>
      </c>
      <c r="I53" s="241" t="str">
        <f t="shared" si="0"/>
        <v>069-N-Mer200421</v>
      </c>
      <c r="J53" s="241" t="s">
        <v>1493</v>
      </c>
      <c r="K53" s="213" t="s">
        <v>1810</v>
      </c>
      <c r="L53" s="242">
        <v>20621</v>
      </c>
      <c r="M53" s="242">
        <v>80621</v>
      </c>
      <c r="N53" s="242" t="str">
        <f t="shared" si="1"/>
        <v>069-N-Mer80621</v>
      </c>
      <c r="O53" s="242" t="s">
        <v>1653</v>
      </c>
      <c r="P53" s="213" t="s">
        <v>1810</v>
      </c>
      <c r="Q53" s="243">
        <v>170821</v>
      </c>
      <c r="R53" s="243">
        <v>240821</v>
      </c>
      <c r="S53" s="238" t="str">
        <f t="shared" si="2"/>
        <v>069-N-Mer240821</v>
      </c>
      <c r="T53" s="238" t="s">
        <v>88</v>
      </c>
      <c r="U53" s="148" t="s">
        <v>1810</v>
      </c>
      <c r="V53" s="148"/>
      <c r="W53" s="239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</row>
    <row r="54" spans="1:49" ht="15">
      <c r="A54" s="148" t="s">
        <v>1825</v>
      </c>
      <c r="B54" s="213">
        <v>49.736060000000002</v>
      </c>
      <c r="C54" s="213">
        <v>6.2138450000000001</v>
      </c>
      <c r="D54" s="240">
        <v>80</v>
      </c>
      <c r="E54" s="234">
        <v>1</v>
      </c>
      <c r="F54" s="148"/>
      <c r="G54" s="241">
        <v>140421</v>
      </c>
      <c r="H54" s="241">
        <v>200421</v>
      </c>
      <c r="I54" s="241" t="str">
        <f t="shared" si="0"/>
        <v>071-N-Wel200421</v>
      </c>
      <c r="J54" s="241" t="s">
        <v>1493</v>
      </c>
      <c r="K54" s="213" t="s">
        <v>1810</v>
      </c>
      <c r="L54" s="242">
        <v>20621</v>
      </c>
      <c r="M54" s="242">
        <v>80621</v>
      </c>
      <c r="N54" s="242" t="str">
        <f t="shared" si="1"/>
        <v>071-N-Wel80621</v>
      </c>
      <c r="O54" s="242" t="s">
        <v>1653</v>
      </c>
      <c r="P54" s="213" t="s">
        <v>1810</v>
      </c>
      <c r="Q54" s="243">
        <v>170821</v>
      </c>
      <c r="R54" s="243">
        <v>240821</v>
      </c>
      <c r="S54" s="238" t="str">
        <f t="shared" si="2"/>
        <v>071-N-Wel240821</v>
      </c>
      <c r="T54" s="238" t="s">
        <v>88</v>
      </c>
      <c r="U54" s="148" t="s">
        <v>1810</v>
      </c>
      <c r="V54" s="148"/>
      <c r="W54" s="239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</row>
    <row r="55" spans="1:49" ht="15">
      <c r="A55" s="148" t="s">
        <v>411</v>
      </c>
      <c r="B55" s="213">
        <v>49.738759999999999</v>
      </c>
      <c r="C55" s="213">
        <v>6.2912100000000004</v>
      </c>
      <c r="D55" s="240">
        <v>81</v>
      </c>
      <c r="E55" s="234">
        <v>1</v>
      </c>
      <c r="F55" s="148"/>
      <c r="G55" s="235"/>
      <c r="H55" s="235"/>
      <c r="I55" s="241" t="str">
        <f t="shared" si="0"/>
        <v>072-N-Kue</v>
      </c>
      <c r="J55" s="235"/>
      <c r="K55" s="148"/>
      <c r="L55" s="237"/>
      <c r="M55" s="237"/>
      <c r="N55" s="242" t="str">
        <f t="shared" si="1"/>
        <v>072-N-Kue</v>
      </c>
      <c r="O55" s="237"/>
      <c r="P55" s="148"/>
      <c r="Q55" s="238"/>
      <c r="R55" s="238"/>
      <c r="S55" s="238" t="str">
        <f t="shared" si="2"/>
        <v>072-N-Kue</v>
      </c>
      <c r="T55" s="238"/>
      <c r="U55" s="148"/>
      <c r="V55" s="148"/>
      <c r="W55" s="239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</row>
    <row r="56" spans="1:49" ht="15">
      <c r="A56" s="245" t="s">
        <v>167</v>
      </c>
      <c r="B56" s="246">
        <v>49.709200000000003</v>
      </c>
      <c r="C56" s="246">
        <v>6.0507200000000001</v>
      </c>
      <c r="D56" s="247">
        <v>77</v>
      </c>
      <c r="E56" s="248">
        <v>1</v>
      </c>
      <c r="F56" s="148"/>
      <c r="G56" s="241">
        <v>140421</v>
      </c>
      <c r="H56" s="241">
        <v>260421</v>
      </c>
      <c r="I56" s="241" t="str">
        <f t="shared" si="0"/>
        <v>079-R-Roe260421</v>
      </c>
      <c r="J56" s="241" t="s">
        <v>1493</v>
      </c>
      <c r="K56" s="213" t="s">
        <v>1810</v>
      </c>
      <c r="L56" s="254" t="s">
        <v>297</v>
      </c>
      <c r="M56" s="254" t="s">
        <v>1826</v>
      </c>
      <c r="N56" s="242" t="str">
        <f t="shared" si="1"/>
        <v>079-R-Roe080621</v>
      </c>
      <c r="O56" s="242" t="s">
        <v>1653</v>
      </c>
      <c r="P56" s="213" t="s">
        <v>1810</v>
      </c>
      <c r="Q56" s="243">
        <v>170821</v>
      </c>
      <c r="R56" s="243">
        <v>240821</v>
      </c>
      <c r="S56" s="238" t="str">
        <f t="shared" si="2"/>
        <v>079-R-Roe240821</v>
      </c>
      <c r="T56" s="238" t="s">
        <v>88</v>
      </c>
      <c r="U56" s="148" t="s">
        <v>1810</v>
      </c>
      <c r="V56" s="148"/>
      <c r="W56" s="250">
        <v>10621</v>
      </c>
      <c r="X56" s="148" t="s">
        <v>1827</v>
      </c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</row>
    <row r="57" spans="1:49" ht="15">
      <c r="A57" s="148" t="s">
        <v>1828</v>
      </c>
      <c r="B57" s="213">
        <v>49.722009999999997</v>
      </c>
      <c r="C57" s="213">
        <v>6.2671450000000002</v>
      </c>
      <c r="D57" s="240">
        <v>80</v>
      </c>
      <c r="E57" s="234">
        <v>2</v>
      </c>
      <c r="F57" s="148"/>
      <c r="G57" s="241">
        <v>140421</v>
      </c>
      <c r="H57" s="241">
        <v>260421</v>
      </c>
      <c r="I57" s="241" t="str">
        <f t="shared" si="0"/>
        <v>082-N-Gee260421</v>
      </c>
      <c r="J57" s="241" t="s">
        <v>1493</v>
      </c>
      <c r="K57" s="213" t="s">
        <v>1810</v>
      </c>
      <c r="L57" s="242">
        <v>20621</v>
      </c>
      <c r="M57" s="242">
        <v>80621</v>
      </c>
      <c r="N57" s="242" t="str">
        <f t="shared" si="1"/>
        <v>082-N-Gee80621</v>
      </c>
      <c r="O57" s="242" t="s">
        <v>1653</v>
      </c>
      <c r="P57" s="213" t="s">
        <v>1810</v>
      </c>
      <c r="Q57" s="243">
        <v>170821</v>
      </c>
      <c r="R57" s="243">
        <v>240821</v>
      </c>
      <c r="S57" s="238" t="str">
        <f t="shared" si="2"/>
        <v>082-N-Gee240821</v>
      </c>
      <c r="T57" s="238" t="s">
        <v>88</v>
      </c>
      <c r="U57" s="148" t="s">
        <v>1810</v>
      </c>
      <c r="V57" s="148"/>
      <c r="W57" s="239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</row>
    <row r="58" spans="1:49" ht="15">
      <c r="A58" s="148" t="s">
        <v>254</v>
      </c>
      <c r="B58" s="213">
        <v>49.701970000000003</v>
      </c>
      <c r="C58" s="213">
        <v>6.2745819999999997</v>
      </c>
      <c r="D58" s="240">
        <v>80</v>
      </c>
      <c r="E58" s="234">
        <v>1</v>
      </c>
      <c r="F58" s="148"/>
      <c r="G58" s="241">
        <v>140421</v>
      </c>
      <c r="H58" s="241">
        <v>260421</v>
      </c>
      <c r="I58" s="241" t="str">
        <f t="shared" si="0"/>
        <v>082-N-Hwe260421</v>
      </c>
      <c r="J58" s="241" t="s">
        <v>1493</v>
      </c>
      <c r="K58" s="213" t="s">
        <v>1810</v>
      </c>
      <c r="L58" s="242">
        <v>30621</v>
      </c>
      <c r="M58" s="242">
        <v>80621</v>
      </c>
      <c r="N58" s="242" t="str">
        <f t="shared" si="1"/>
        <v>082-N-Hwe80621</v>
      </c>
      <c r="O58" s="242" t="s">
        <v>1621</v>
      </c>
      <c r="P58" s="213" t="s">
        <v>1810</v>
      </c>
      <c r="Q58" s="243">
        <v>170821</v>
      </c>
      <c r="R58" s="243">
        <v>240821</v>
      </c>
      <c r="S58" s="238" t="str">
        <f t="shared" si="2"/>
        <v>082-N-Hwe240821</v>
      </c>
      <c r="T58" s="238" t="s">
        <v>88</v>
      </c>
      <c r="U58" s="148" t="s">
        <v>1810</v>
      </c>
      <c r="V58" s="148"/>
      <c r="W58" s="239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</row>
    <row r="59" spans="1:49" ht="15">
      <c r="A59" s="148" t="s">
        <v>1542</v>
      </c>
      <c r="B59" s="213">
        <v>49.724530000000001</v>
      </c>
      <c r="C59" s="213">
        <v>6.2862980000000004</v>
      </c>
      <c r="D59" s="240">
        <v>81</v>
      </c>
      <c r="E59" s="234">
        <v>1</v>
      </c>
      <c r="F59" s="148"/>
      <c r="G59" s="235"/>
      <c r="H59" s="235"/>
      <c r="I59" s="241" t="str">
        <f t="shared" si="0"/>
        <v>083-N-UdG</v>
      </c>
      <c r="J59" s="235"/>
      <c r="K59" s="148"/>
      <c r="L59" s="237"/>
      <c r="M59" s="237"/>
      <c r="N59" s="242" t="str">
        <f t="shared" si="1"/>
        <v>083-N-UdG</v>
      </c>
      <c r="O59" s="237"/>
      <c r="P59" s="148"/>
      <c r="Q59" s="238"/>
      <c r="R59" s="238"/>
      <c r="S59" s="238" t="str">
        <f t="shared" si="2"/>
        <v>083-N-UdG</v>
      </c>
      <c r="T59" s="238"/>
      <c r="U59" s="148"/>
      <c r="V59" s="148"/>
      <c r="W59" s="239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</row>
    <row r="60" spans="1:49" ht="15">
      <c r="A60" s="148" t="s">
        <v>97</v>
      </c>
      <c r="B60" s="213">
        <v>49.687339999999999</v>
      </c>
      <c r="C60" s="213">
        <v>6.0349500000000003</v>
      </c>
      <c r="D60" s="240">
        <v>87</v>
      </c>
      <c r="E60" s="234">
        <v>1</v>
      </c>
      <c r="F60" s="148"/>
      <c r="G60" s="241">
        <v>140421</v>
      </c>
      <c r="H60" s="241">
        <v>260421</v>
      </c>
      <c r="I60" s="241" t="str">
        <f t="shared" si="0"/>
        <v>090-R-AdH260421</v>
      </c>
      <c r="J60" s="241" t="s">
        <v>1493</v>
      </c>
      <c r="K60" s="213" t="s">
        <v>1810</v>
      </c>
      <c r="L60" s="242">
        <v>20621</v>
      </c>
      <c r="M60" s="242">
        <v>80621</v>
      </c>
      <c r="N60" s="242" t="str">
        <f t="shared" si="1"/>
        <v>090-R-AdH80621</v>
      </c>
      <c r="O60" s="242" t="s">
        <v>1653</v>
      </c>
      <c r="P60" s="213" t="s">
        <v>1810</v>
      </c>
      <c r="Q60" s="243">
        <v>170821</v>
      </c>
      <c r="R60" s="243">
        <v>240821</v>
      </c>
      <c r="S60" s="238" t="str">
        <f t="shared" si="2"/>
        <v>090-R-AdH240821</v>
      </c>
      <c r="T60" s="238" t="s">
        <v>88</v>
      </c>
      <c r="U60" s="148" t="s">
        <v>1810</v>
      </c>
      <c r="V60" s="148"/>
      <c r="W60" s="239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</row>
    <row r="61" spans="1:49" ht="15">
      <c r="A61" s="148" t="s">
        <v>1544</v>
      </c>
      <c r="B61" s="213">
        <v>49.793770000000002</v>
      </c>
      <c r="C61" s="213">
        <v>6.3461069999999999</v>
      </c>
      <c r="D61" s="240">
        <v>59</v>
      </c>
      <c r="E61" s="234">
        <v>1</v>
      </c>
      <c r="F61" s="148"/>
      <c r="G61" s="235"/>
      <c r="H61" s="235"/>
      <c r="I61" s="241" t="str">
        <f t="shared" si="0"/>
        <v>061-N-Sei</v>
      </c>
      <c r="J61" s="235"/>
      <c r="K61" s="148"/>
      <c r="L61" s="237"/>
      <c r="M61" s="237"/>
      <c r="N61" s="242" t="str">
        <f t="shared" si="1"/>
        <v>061-N-Sei</v>
      </c>
      <c r="O61" s="237"/>
      <c r="P61" s="148"/>
      <c r="Q61" s="238"/>
      <c r="R61" s="238"/>
      <c r="S61" s="238" t="str">
        <f t="shared" si="2"/>
        <v>061-N-Sei</v>
      </c>
      <c r="T61" s="238"/>
      <c r="U61" s="148"/>
      <c r="V61" s="148"/>
      <c r="W61" s="239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</row>
    <row r="62" spans="1:49" ht="15">
      <c r="A62" s="148" t="s">
        <v>200</v>
      </c>
      <c r="B62" s="213">
        <v>49.783180000000002</v>
      </c>
      <c r="C62" s="213">
        <v>6.4805820000000001</v>
      </c>
      <c r="D62" s="240">
        <v>72</v>
      </c>
      <c r="E62" s="234">
        <v>1</v>
      </c>
      <c r="F62" s="148"/>
      <c r="G62" s="241">
        <v>230321</v>
      </c>
      <c r="H62" s="241">
        <v>310321</v>
      </c>
      <c r="I62" s="241" t="str">
        <f t="shared" si="0"/>
        <v>063-R-Gie310321</v>
      </c>
      <c r="J62" s="241" t="s">
        <v>1546</v>
      </c>
      <c r="K62" s="213" t="s">
        <v>1808</v>
      </c>
      <c r="L62" s="242">
        <v>140621</v>
      </c>
      <c r="M62" s="242">
        <v>210621</v>
      </c>
      <c r="N62" s="242" t="str">
        <f t="shared" si="1"/>
        <v>063-R-Gie210621</v>
      </c>
      <c r="O62" s="242" t="s">
        <v>1635</v>
      </c>
      <c r="P62" s="213" t="s">
        <v>1808</v>
      </c>
      <c r="Q62" s="243">
        <v>180821</v>
      </c>
      <c r="R62" s="243">
        <v>260821</v>
      </c>
      <c r="S62" s="238" t="str">
        <f t="shared" si="2"/>
        <v>063-R-Gie260821</v>
      </c>
      <c r="T62" s="238" t="s">
        <v>153</v>
      </c>
      <c r="U62" s="148" t="s">
        <v>1808</v>
      </c>
      <c r="V62" s="148"/>
      <c r="W62" s="239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</row>
    <row r="63" spans="1:49" ht="15">
      <c r="A63" s="148" t="s">
        <v>972</v>
      </c>
      <c r="B63" s="213">
        <v>49.798960000000001</v>
      </c>
      <c r="C63" s="213">
        <v>6.5158639999999997</v>
      </c>
      <c r="D63" s="240">
        <v>62</v>
      </c>
      <c r="E63" s="234">
        <v>1</v>
      </c>
      <c r="F63" s="148"/>
      <c r="G63" s="235"/>
      <c r="H63" s="235"/>
      <c r="I63" s="241" t="str">
        <f t="shared" si="0"/>
        <v>064-N-IdW</v>
      </c>
      <c r="J63" s="235"/>
      <c r="K63" s="148"/>
      <c r="L63" s="237"/>
      <c r="M63" s="237"/>
      <c r="N63" s="242" t="str">
        <f t="shared" si="1"/>
        <v>064-N-IdW</v>
      </c>
      <c r="O63" s="237"/>
      <c r="P63" s="148"/>
      <c r="Q63" s="238"/>
      <c r="R63" s="238"/>
      <c r="S63" s="238" t="str">
        <f t="shared" si="2"/>
        <v>064-N-IdW</v>
      </c>
      <c r="T63" s="238"/>
      <c r="U63" s="148"/>
      <c r="V63" s="148"/>
      <c r="W63" s="239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</row>
    <row r="64" spans="1:49" ht="15">
      <c r="A64" s="148" t="s">
        <v>1547</v>
      </c>
      <c r="B64" s="213">
        <v>49.761749999999999</v>
      </c>
      <c r="C64" s="213">
        <v>6.3934420000000003</v>
      </c>
      <c r="D64" s="240">
        <v>71</v>
      </c>
      <c r="E64" s="234">
        <v>4</v>
      </c>
      <c r="F64" s="148"/>
      <c r="G64" s="235"/>
      <c r="H64" s="235"/>
      <c r="I64" s="241" t="str">
        <f t="shared" si="0"/>
        <v>073-N-Gro</v>
      </c>
      <c r="J64" s="235"/>
      <c r="K64" s="148"/>
      <c r="L64" s="237"/>
      <c r="M64" s="237"/>
      <c r="N64" s="242" t="str">
        <f t="shared" si="1"/>
        <v>073-N-Gro</v>
      </c>
      <c r="O64" s="237"/>
      <c r="P64" s="148"/>
      <c r="Q64" s="238"/>
      <c r="R64" s="238"/>
      <c r="S64" s="238" t="str">
        <f t="shared" si="2"/>
        <v>073-N-Gro</v>
      </c>
      <c r="T64" s="238"/>
      <c r="U64" s="148"/>
      <c r="V64" s="148"/>
      <c r="W64" s="239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</row>
    <row r="65" spans="1:49" ht="15">
      <c r="A65" s="148" t="s">
        <v>146</v>
      </c>
      <c r="B65" s="213">
        <v>49.740850000000002</v>
      </c>
      <c r="C65" s="213">
        <v>6.3892090000000001</v>
      </c>
      <c r="D65" s="240">
        <v>82</v>
      </c>
      <c r="E65" s="234">
        <v>1</v>
      </c>
      <c r="F65" s="148"/>
      <c r="G65" s="241">
        <v>230321</v>
      </c>
      <c r="H65" s="241">
        <v>310321</v>
      </c>
      <c r="I65" s="241" t="str">
        <f t="shared" si="0"/>
        <v>073-R-Joh310321</v>
      </c>
      <c r="J65" s="241" t="s">
        <v>1546</v>
      </c>
      <c r="K65" s="213" t="s">
        <v>1808</v>
      </c>
      <c r="L65" s="242">
        <v>140621</v>
      </c>
      <c r="M65" s="242">
        <v>210621</v>
      </c>
      <c r="N65" s="242" t="str">
        <f t="shared" si="1"/>
        <v>073-R-Joh210621</v>
      </c>
      <c r="O65" s="242" t="s">
        <v>1635</v>
      </c>
      <c r="P65" s="213" t="s">
        <v>1808</v>
      </c>
      <c r="Q65" s="243">
        <v>180821</v>
      </c>
      <c r="R65" s="243">
        <v>260821</v>
      </c>
      <c r="S65" s="238" t="str">
        <f t="shared" si="2"/>
        <v>073-R-Joh260821</v>
      </c>
      <c r="T65" s="238" t="s">
        <v>153</v>
      </c>
      <c r="U65" s="148" t="s">
        <v>1808</v>
      </c>
      <c r="V65" s="148"/>
      <c r="W65" s="239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</row>
    <row r="66" spans="1:49" ht="15">
      <c r="A66" s="148" t="s">
        <v>1549</v>
      </c>
      <c r="B66" s="213">
        <v>49.749470000000002</v>
      </c>
      <c r="C66" s="213">
        <v>6.4400529999999998</v>
      </c>
      <c r="D66" s="240">
        <v>72</v>
      </c>
      <c r="E66" s="234">
        <v>1</v>
      </c>
      <c r="F66" s="148"/>
      <c r="G66" s="235"/>
      <c r="H66" s="235"/>
      <c r="I66" s="241" t="str">
        <f t="shared" si="0"/>
        <v>074-N-Ree</v>
      </c>
      <c r="J66" s="235"/>
      <c r="K66" s="148"/>
      <c r="L66" s="237"/>
      <c r="M66" s="237"/>
      <c r="N66" s="242" t="str">
        <f t="shared" si="1"/>
        <v>074-N-Ree</v>
      </c>
      <c r="O66" s="237"/>
      <c r="P66" s="148"/>
      <c r="Q66" s="238"/>
      <c r="R66" s="238"/>
      <c r="S66" s="238" t="str">
        <f t="shared" si="2"/>
        <v>074-N-Ree</v>
      </c>
      <c r="T66" s="238"/>
      <c r="U66" s="148"/>
      <c r="V66" s="148"/>
      <c r="W66" s="239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</row>
    <row r="67" spans="1:49" ht="15">
      <c r="A67" s="148" t="s">
        <v>871</v>
      </c>
      <c r="B67" s="213">
        <v>49.771839999999997</v>
      </c>
      <c r="C67" s="213">
        <v>6.4339500000000003</v>
      </c>
      <c r="D67" s="240">
        <v>72</v>
      </c>
      <c r="E67" s="234">
        <v>1</v>
      </c>
      <c r="F67" s="148"/>
      <c r="G67" s="235"/>
      <c r="H67" s="235"/>
      <c r="I67" s="241" t="str">
        <f t="shared" si="0"/>
        <v>074-N-Swi</v>
      </c>
      <c r="J67" s="235"/>
      <c r="K67" s="148"/>
      <c r="L67" s="237"/>
      <c r="M67" s="237"/>
      <c r="N67" s="242" t="str">
        <f t="shared" si="1"/>
        <v>074-N-Swi</v>
      </c>
      <c r="O67" s="237"/>
      <c r="P67" s="148"/>
      <c r="Q67" s="238"/>
      <c r="R67" s="238"/>
      <c r="S67" s="238" t="str">
        <f t="shared" si="2"/>
        <v>074-N-Swi</v>
      </c>
      <c r="T67" s="238"/>
      <c r="U67" s="148"/>
      <c r="V67" s="148"/>
      <c r="W67" s="239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</row>
    <row r="68" spans="1:49" ht="15">
      <c r="A68" s="148" t="s">
        <v>339</v>
      </c>
      <c r="B68" s="213">
        <v>49.746130000000001</v>
      </c>
      <c r="C68" s="213">
        <v>6.4905429999999997</v>
      </c>
      <c r="D68" s="240">
        <v>73</v>
      </c>
      <c r="E68" s="234">
        <v>1</v>
      </c>
      <c r="F68" s="148"/>
      <c r="G68" s="235"/>
      <c r="H68" s="235"/>
      <c r="I68" s="241" t="str">
        <f t="shared" si="0"/>
        <v>075-N-Giw</v>
      </c>
      <c r="J68" s="235"/>
      <c r="K68" s="148"/>
      <c r="L68" s="237"/>
      <c r="M68" s="237"/>
      <c r="N68" s="242" t="str">
        <f t="shared" si="1"/>
        <v>075-N-Giw</v>
      </c>
      <c r="O68" s="237"/>
      <c r="P68" s="148"/>
      <c r="Q68" s="238"/>
      <c r="R68" s="238"/>
      <c r="S68" s="238" t="str">
        <f t="shared" si="2"/>
        <v>075-N-Giw</v>
      </c>
      <c r="T68" s="238"/>
      <c r="U68" s="148"/>
      <c r="V68" s="148"/>
      <c r="W68" s="239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</row>
    <row r="69" spans="1:49" ht="15">
      <c r="A69" s="148" t="s">
        <v>396</v>
      </c>
      <c r="B69" s="213">
        <v>49.728290000000001</v>
      </c>
      <c r="C69" s="213">
        <v>6.3457850000000002</v>
      </c>
      <c r="D69" s="240">
        <v>81</v>
      </c>
      <c r="E69" s="234">
        <v>1</v>
      </c>
      <c r="F69" s="148"/>
      <c r="G69" s="241">
        <v>240321</v>
      </c>
      <c r="H69" s="241">
        <v>310321</v>
      </c>
      <c r="I69" s="241" t="str">
        <f t="shared" si="0"/>
        <v>083-N-Rat310321</v>
      </c>
      <c r="J69" s="241" t="s">
        <v>1546</v>
      </c>
      <c r="K69" s="213" t="s">
        <v>1808</v>
      </c>
      <c r="L69" s="242">
        <v>140621</v>
      </c>
      <c r="M69" s="242">
        <v>210621</v>
      </c>
      <c r="N69" s="242" t="str">
        <f t="shared" si="1"/>
        <v>083-N-Rat210621</v>
      </c>
      <c r="O69" s="242" t="s">
        <v>1635</v>
      </c>
      <c r="P69" s="213" t="s">
        <v>1808</v>
      </c>
      <c r="Q69" s="243">
        <v>180821</v>
      </c>
      <c r="R69" s="243">
        <v>260821</v>
      </c>
      <c r="S69" s="238" t="str">
        <f t="shared" si="2"/>
        <v>083-N-Rat260821</v>
      </c>
      <c r="T69" s="238" t="s">
        <v>153</v>
      </c>
      <c r="U69" s="148" t="s">
        <v>1808</v>
      </c>
      <c r="V69" s="148"/>
      <c r="W69" s="239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</row>
    <row r="70" spans="1:49" ht="15">
      <c r="A70" s="148" t="s">
        <v>295</v>
      </c>
      <c r="B70" s="213">
        <v>49.713799999999999</v>
      </c>
      <c r="C70" s="213">
        <v>6.363715</v>
      </c>
      <c r="D70" s="240">
        <v>82</v>
      </c>
      <c r="E70" s="234">
        <v>1</v>
      </c>
      <c r="F70" s="148"/>
      <c r="G70" s="241">
        <v>240321</v>
      </c>
      <c r="H70" s="241">
        <v>310321</v>
      </c>
      <c r="I70" s="241" t="str">
        <f t="shared" si="0"/>
        <v>084-N-Gra310321</v>
      </c>
      <c r="J70" s="241" t="s">
        <v>1546</v>
      </c>
      <c r="K70" s="213" t="s">
        <v>1808</v>
      </c>
      <c r="L70" s="242">
        <v>140621</v>
      </c>
      <c r="M70" s="242">
        <v>210621</v>
      </c>
      <c r="N70" s="242" t="str">
        <f t="shared" si="1"/>
        <v>084-N-Gra210621</v>
      </c>
      <c r="O70" s="242" t="s">
        <v>1635</v>
      </c>
      <c r="P70" s="213" t="s">
        <v>1808</v>
      </c>
      <c r="Q70" s="243">
        <v>180821</v>
      </c>
      <c r="R70" s="243">
        <v>260821</v>
      </c>
      <c r="S70" s="238" t="str">
        <f t="shared" si="2"/>
        <v>084-N-Gra260821</v>
      </c>
      <c r="T70" s="238" t="s">
        <v>153</v>
      </c>
      <c r="U70" s="148" t="s">
        <v>1808</v>
      </c>
      <c r="V70" s="148"/>
      <c r="W70" s="239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</row>
    <row r="71" spans="1:49" ht="15">
      <c r="A71" s="148" t="s">
        <v>1552</v>
      </c>
      <c r="B71" s="213">
        <v>49.719720000000002</v>
      </c>
      <c r="C71" s="213">
        <v>6.45106</v>
      </c>
      <c r="D71" s="240">
        <v>83</v>
      </c>
      <c r="E71" s="234">
        <v>1</v>
      </c>
      <c r="F71" s="148"/>
      <c r="G71" s="235"/>
      <c r="H71" s="235"/>
      <c r="I71" s="241" t="str">
        <f t="shared" si="0"/>
        <v>085-N-Kou</v>
      </c>
      <c r="J71" s="235"/>
      <c r="K71" s="148"/>
      <c r="L71" s="237"/>
      <c r="M71" s="237"/>
      <c r="N71" s="242" t="str">
        <f t="shared" si="1"/>
        <v>085-N-Kou</v>
      </c>
      <c r="O71" s="237"/>
      <c r="P71" s="148"/>
      <c r="Q71" s="238"/>
      <c r="R71" s="238"/>
      <c r="S71" s="238" t="str">
        <f t="shared" si="2"/>
        <v>085-N-Kou</v>
      </c>
      <c r="T71" s="238"/>
      <c r="U71" s="148"/>
      <c r="V71" s="148"/>
      <c r="W71" s="239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</row>
    <row r="72" spans="1:49" ht="15">
      <c r="A72" s="148" t="s">
        <v>535</v>
      </c>
      <c r="B72" s="213">
        <v>49.713799999999999</v>
      </c>
      <c r="C72" s="213">
        <v>6.4475220000000002</v>
      </c>
      <c r="D72" s="240">
        <v>83</v>
      </c>
      <c r="E72" s="234">
        <v>2</v>
      </c>
      <c r="F72" s="148"/>
      <c r="G72" s="241">
        <v>240321</v>
      </c>
      <c r="H72" s="241">
        <v>310321</v>
      </c>
      <c r="I72" s="241" t="str">
        <f t="shared" si="0"/>
        <v>085-N-Wan310321</v>
      </c>
      <c r="J72" s="241" t="s">
        <v>1546</v>
      </c>
      <c r="K72" s="213" t="s">
        <v>1808</v>
      </c>
      <c r="L72" s="242">
        <v>140621</v>
      </c>
      <c r="M72" s="242">
        <v>210621</v>
      </c>
      <c r="N72" s="242" t="str">
        <f t="shared" si="1"/>
        <v>085-N-Wan210621</v>
      </c>
      <c r="O72" s="242" t="s">
        <v>1635</v>
      </c>
      <c r="P72" s="213" t="s">
        <v>1808</v>
      </c>
      <c r="Q72" s="243">
        <v>180821</v>
      </c>
      <c r="R72" s="243">
        <v>260821</v>
      </c>
      <c r="S72" s="238" t="str">
        <f t="shared" si="2"/>
        <v>085-N-Wan260821</v>
      </c>
      <c r="T72" s="238" t="s">
        <v>153</v>
      </c>
      <c r="U72" s="148" t="s">
        <v>1808</v>
      </c>
      <c r="V72" s="148"/>
      <c r="W72" s="239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</row>
    <row r="73" spans="1:49" ht="15">
      <c r="A73" s="148" t="s">
        <v>1274</v>
      </c>
      <c r="B73" s="213">
        <v>49.66534</v>
      </c>
      <c r="C73" s="213">
        <v>6.0131800000000002</v>
      </c>
      <c r="D73" s="240">
        <v>87</v>
      </c>
      <c r="E73" s="234">
        <v>1</v>
      </c>
      <c r="F73" s="148"/>
      <c r="G73" s="235"/>
      <c r="H73" s="235"/>
      <c r="I73" s="241" t="str">
        <f t="shared" si="0"/>
        <v>0-0-0</v>
      </c>
      <c r="J73" s="235"/>
      <c r="K73" s="148"/>
      <c r="L73" s="237"/>
      <c r="M73" s="237"/>
      <c r="N73" s="242" t="str">
        <f t="shared" si="1"/>
        <v>0-0-0</v>
      </c>
      <c r="O73" s="237"/>
      <c r="P73" s="148"/>
      <c r="Q73" s="238"/>
      <c r="R73" s="238"/>
      <c r="S73" s="238" t="str">
        <f t="shared" si="2"/>
        <v>0-0-0</v>
      </c>
      <c r="T73" s="238"/>
      <c r="U73" s="148"/>
      <c r="V73" s="148"/>
      <c r="W73" s="239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</row>
    <row r="74" spans="1:49" ht="15">
      <c r="A74" s="148" t="s">
        <v>1554</v>
      </c>
      <c r="B74" s="213">
        <v>49.657649999999997</v>
      </c>
      <c r="C74" s="213">
        <v>6.0423309999999999</v>
      </c>
      <c r="D74" s="240">
        <v>87</v>
      </c>
      <c r="E74" s="234">
        <v>1</v>
      </c>
      <c r="F74" s="148"/>
      <c r="G74" s="235"/>
      <c r="H74" s="235"/>
      <c r="I74" s="241" t="str">
        <f t="shared" si="0"/>
        <v>090-N-Bra</v>
      </c>
      <c r="J74" s="235"/>
      <c r="K74" s="148"/>
      <c r="L74" s="237"/>
      <c r="M74" s="237"/>
      <c r="N74" s="242" t="str">
        <f t="shared" si="1"/>
        <v>090-N-Bra</v>
      </c>
      <c r="O74" s="237"/>
      <c r="P74" s="148"/>
      <c r="Q74" s="238"/>
      <c r="R74" s="238"/>
      <c r="S74" s="238" t="str">
        <f t="shared" si="2"/>
        <v>090-N-Bra</v>
      </c>
      <c r="T74" s="238"/>
      <c r="U74" s="148"/>
      <c r="V74" s="148"/>
      <c r="W74" s="239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</row>
    <row r="75" spans="1:49" ht="15">
      <c r="A75" s="148" t="s">
        <v>646</v>
      </c>
      <c r="B75" s="213">
        <v>49.671930000000003</v>
      </c>
      <c r="C75" s="213">
        <v>6.0467180000000003</v>
      </c>
      <c r="D75" s="240">
        <v>87</v>
      </c>
      <c r="E75" s="234">
        <v>1</v>
      </c>
      <c r="F75" s="148"/>
      <c r="G75" s="241">
        <v>220321</v>
      </c>
      <c r="H75" s="241">
        <v>280321</v>
      </c>
      <c r="I75" s="241" t="str">
        <f t="shared" si="0"/>
        <v>090-N-Cim280321</v>
      </c>
      <c r="J75" s="241" t="s">
        <v>1546</v>
      </c>
      <c r="K75" s="213" t="s">
        <v>1808</v>
      </c>
      <c r="L75" s="242">
        <v>310521</v>
      </c>
      <c r="M75" s="242">
        <v>90621</v>
      </c>
      <c r="N75" s="242" t="str">
        <f t="shared" si="1"/>
        <v>090-N-Cim90621</v>
      </c>
      <c r="O75" s="242" t="s">
        <v>1665</v>
      </c>
      <c r="P75" s="213" t="s">
        <v>1808</v>
      </c>
      <c r="Q75" s="243">
        <v>160821</v>
      </c>
      <c r="R75" s="243">
        <v>240821</v>
      </c>
      <c r="S75" s="238" t="str">
        <f t="shared" si="2"/>
        <v>090-N-Cim240821</v>
      </c>
      <c r="T75" s="238" t="s">
        <v>158</v>
      </c>
      <c r="U75" s="148" t="s">
        <v>1808</v>
      </c>
      <c r="V75" s="148"/>
      <c r="W75" s="239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</row>
    <row r="76" spans="1:49" ht="15">
      <c r="A76" s="148" t="s">
        <v>225</v>
      </c>
      <c r="B76" s="213">
        <v>49.654449999999997</v>
      </c>
      <c r="C76" s="213">
        <v>6.0247200000000003</v>
      </c>
      <c r="D76" s="240">
        <v>96</v>
      </c>
      <c r="E76" s="234">
        <v>1</v>
      </c>
      <c r="F76" s="148"/>
      <c r="G76" s="241">
        <v>220321</v>
      </c>
      <c r="H76" s="241">
        <v>290321</v>
      </c>
      <c r="I76" s="241" t="str">
        <f t="shared" si="0"/>
        <v>090-N-Pra290321</v>
      </c>
      <c r="J76" s="241" t="s">
        <v>1546</v>
      </c>
      <c r="K76" s="213" t="s">
        <v>1808</v>
      </c>
      <c r="L76" s="242">
        <v>310521</v>
      </c>
      <c r="M76" s="242">
        <v>90621</v>
      </c>
      <c r="N76" s="242" t="str">
        <f t="shared" si="1"/>
        <v>090-N-Pra90621</v>
      </c>
      <c r="O76" s="242" t="s">
        <v>1665</v>
      </c>
      <c r="P76" s="213" t="s">
        <v>1808</v>
      </c>
      <c r="Q76" s="243">
        <v>160821</v>
      </c>
      <c r="R76" s="243">
        <v>240821</v>
      </c>
      <c r="S76" s="238" t="str">
        <f t="shared" si="2"/>
        <v>090-N-Pra240821</v>
      </c>
      <c r="T76" s="238" t="s">
        <v>158</v>
      </c>
      <c r="U76" s="148" t="s">
        <v>1808</v>
      </c>
      <c r="V76" s="148"/>
      <c r="W76" s="239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</row>
    <row r="77" spans="1:49" ht="15">
      <c r="A77" s="148" t="s">
        <v>1144</v>
      </c>
      <c r="B77" s="213">
        <v>49.667369999999998</v>
      </c>
      <c r="C77" s="213">
        <v>6.0817100000000002</v>
      </c>
      <c r="D77" s="240">
        <v>88</v>
      </c>
      <c r="E77" s="234">
        <v>1</v>
      </c>
      <c r="F77" s="148"/>
      <c r="G77" s="235"/>
      <c r="H77" s="235"/>
      <c r="I77" s="241" t="str">
        <f t="shared" si="0"/>
        <v>091-N-Bri</v>
      </c>
      <c r="J77" s="235"/>
      <c r="K77" s="148"/>
      <c r="L77" s="237"/>
      <c r="M77" s="237"/>
      <c r="N77" s="242" t="str">
        <f t="shared" si="1"/>
        <v>091-N-Bri</v>
      </c>
      <c r="O77" s="237"/>
      <c r="P77" s="148"/>
      <c r="Q77" s="238"/>
      <c r="R77" s="238"/>
      <c r="S77" s="238" t="str">
        <f t="shared" si="2"/>
        <v>091-N-Bri</v>
      </c>
      <c r="T77" s="238"/>
      <c r="U77" s="148"/>
      <c r="V77" s="148"/>
      <c r="W77" s="239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</row>
    <row r="78" spans="1:49" ht="15">
      <c r="A78" s="148" t="s">
        <v>171</v>
      </c>
      <c r="B78" s="213">
        <v>49.626379999999997</v>
      </c>
      <c r="C78" s="213">
        <v>5.8964999999999996</v>
      </c>
      <c r="D78" s="240">
        <v>94</v>
      </c>
      <c r="E78" s="234">
        <v>1</v>
      </c>
      <c r="F78" s="148"/>
      <c r="G78" s="241">
        <v>220321</v>
      </c>
      <c r="H78" s="241">
        <v>290321</v>
      </c>
      <c r="I78" s="241" t="str">
        <f t="shared" si="0"/>
        <v>098-R-Mou290321</v>
      </c>
      <c r="J78" s="241" t="s">
        <v>1546</v>
      </c>
      <c r="K78" s="213" t="s">
        <v>1808</v>
      </c>
      <c r="L78" s="242">
        <v>310521</v>
      </c>
      <c r="M78" s="242">
        <v>90621</v>
      </c>
      <c r="N78" s="242" t="str">
        <f t="shared" si="1"/>
        <v>098-R-Mou90621</v>
      </c>
      <c r="O78" s="242" t="s">
        <v>1665</v>
      </c>
      <c r="P78" s="213" t="s">
        <v>1808</v>
      </c>
      <c r="Q78" s="243">
        <v>160821</v>
      </c>
      <c r="R78" s="243">
        <v>240821</v>
      </c>
      <c r="S78" s="238" t="str">
        <f t="shared" si="2"/>
        <v>098-R-Mou240821</v>
      </c>
      <c r="T78" s="238" t="s">
        <v>158</v>
      </c>
      <c r="U78" s="148" t="s">
        <v>1808</v>
      </c>
      <c r="V78" s="148"/>
      <c r="W78" s="239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</row>
    <row r="79" spans="1:49" ht="15">
      <c r="A79" s="148" t="s">
        <v>418</v>
      </c>
      <c r="B79" s="213">
        <v>49.629289999999997</v>
      </c>
      <c r="C79" s="213">
        <v>6.000515</v>
      </c>
      <c r="D79" s="240">
        <v>95</v>
      </c>
      <c r="E79" s="234">
        <v>1</v>
      </c>
      <c r="F79" s="148"/>
      <c r="G79" s="235"/>
      <c r="H79" s="235"/>
      <c r="I79" s="241" t="str">
        <f t="shared" si="0"/>
        <v>099-N-Bru</v>
      </c>
      <c r="J79" s="235"/>
      <c r="K79" s="148"/>
      <c r="L79" s="237"/>
      <c r="M79" s="237"/>
      <c r="N79" s="242" t="str">
        <f t="shared" si="1"/>
        <v>099-N-Bru</v>
      </c>
      <c r="O79" s="237"/>
      <c r="P79" s="148"/>
      <c r="Q79" s="238"/>
      <c r="R79" s="238"/>
      <c r="S79" s="238" t="str">
        <f t="shared" si="2"/>
        <v>099-N-Bru</v>
      </c>
      <c r="T79" s="238"/>
      <c r="U79" s="148"/>
      <c r="V79" s="148"/>
      <c r="W79" s="239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</row>
    <row r="80" spans="1:49" ht="15">
      <c r="A80" s="148" t="s">
        <v>190</v>
      </c>
      <c r="B80" s="213">
        <v>49.615830000000003</v>
      </c>
      <c r="C80" s="213">
        <v>5.9673780000000001</v>
      </c>
      <c r="D80" s="240">
        <v>95</v>
      </c>
      <c r="E80" s="234">
        <v>1</v>
      </c>
      <c r="F80" s="148"/>
      <c r="G80" s="241">
        <v>220321</v>
      </c>
      <c r="H80" s="241">
        <v>290321</v>
      </c>
      <c r="I80" s="241" t="str">
        <f t="shared" si="0"/>
        <v>099-N-Sch290321</v>
      </c>
      <c r="J80" s="241" t="s">
        <v>1546</v>
      </c>
      <c r="K80" s="213" t="s">
        <v>1808</v>
      </c>
      <c r="L80" s="242">
        <v>310521</v>
      </c>
      <c r="M80" s="242">
        <v>90621</v>
      </c>
      <c r="N80" s="242" t="str">
        <f t="shared" si="1"/>
        <v>099-N-Sch90621</v>
      </c>
      <c r="O80" s="242" t="s">
        <v>1665</v>
      </c>
      <c r="P80" s="213" t="s">
        <v>1808</v>
      </c>
      <c r="Q80" s="243">
        <v>160821</v>
      </c>
      <c r="R80" s="243">
        <v>240821</v>
      </c>
      <c r="S80" s="238" t="str">
        <f t="shared" si="2"/>
        <v>099-N-Sch240821</v>
      </c>
      <c r="T80" s="238" t="s">
        <v>158</v>
      </c>
      <c r="U80" s="148" t="s">
        <v>1808</v>
      </c>
      <c r="V80" s="148"/>
      <c r="W80" s="239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</row>
    <row r="81" spans="1:49" ht="15">
      <c r="A81" s="148" t="s">
        <v>229</v>
      </c>
      <c r="B81" s="213">
        <v>49.642960000000002</v>
      </c>
      <c r="C81" s="213">
        <v>6.0223469999999999</v>
      </c>
      <c r="D81" s="240">
        <v>96</v>
      </c>
      <c r="E81" s="234">
        <v>1</v>
      </c>
      <c r="F81" s="148"/>
      <c r="G81" s="241">
        <v>220321</v>
      </c>
      <c r="H81" s="241">
        <v>290321</v>
      </c>
      <c r="I81" s="241" t="str">
        <f t="shared" si="0"/>
        <v>100-N-Kaz290321</v>
      </c>
      <c r="J81" s="241" t="s">
        <v>1546</v>
      </c>
      <c r="K81" s="213" t="s">
        <v>1808</v>
      </c>
      <c r="L81" s="242">
        <v>310521</v>
      </c>
      <c r="M81" s="242">
        <v>90621</v>
      </c>
      <c r="N81" s="242" t="str">
        <f t="shared" si="1"/>
        <v>100-N-Kaz90621</v>
      </c>
      <c r="O81" s="242" t="s">
        <v>1665</v>
      </c>
      <c r="P81" s="213" t="s">
        <v>1808</v>
      </c>
      <c r="Q81" s="243">
        <v>160821</v>
      </c>
      <c r="R81" s="243">
        <v>240821</v>
      </c>
      <c r="S81" s="238" t="str">
        <f t="shared" si="2"/>
        <v>100-N-Kaz240821</v>
      </c>
      <c r="T81" s="238" t="s">
        <v>158</v>
      </c>
      <c r="U81" s="148" t="s">
        <v>1808</v>
      </c>
      <c r="V81" s="148"/>
      <c r="W81" s="239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</row>
    <row r="82" spans="1:49" ht="15">
      <c r="A82" s="148" t="s">
        <v>207</v>
      </c>
      <c r="B82" s="213">
        <v>49.624040000000001</v>
      </c>
      <c r="C82" s="213">
        <v>6.043285</v>
      </c>
      <c r="D82" s="240">
        <v>96</v>
      </c>
      <c r="E82" s="234">
        <v>1</v>
      </c>
      <c r="F82" s="148"/>
      <c r="G82" s="241">
        <v>220321</v>
      </c>
      <c r="H82" s="241">
        <v>290321</v>
      </c>
      <c r="I82" s="241" t="str">
        <f t="shared" si="0"/>
        <v>100-R-Tos290321</v>
      </c>
      <c r="J82" s="241" t="s">
        <v>1546</v>
      </c>
      <c r="K82" s="213" t="s">
        <v>1808</v>
      </c>
      <c r="L82" s="242">
        <v>310521</v>
      </c>
      <c r="M82" s="242">
        <v>90621</v>
      </c>
      <c r="N82" s="242" t="str">
        <f t="shared" si="1"/>
        <v>100-R-Tos90621</v>
      </c>
      <c r="O82" s="242" t="s">
        <v>1665</v>
      </c>
      <c r="P82" s="213" t="s">
        <v>1808</v>
      </c>
      <c r="Q82" s="243">
        <v>160821</v>
      </c>
      <c r="R82" s="243">
        <v>240821</v>
      </c>
      <c r="S82" s="238" t="str">
        <f t="shared" si="2"/>
        <v>100-R-Tos240821</v>
      </c>
      <c r="T82" s="238" t="s">
        <v>158</v>
      </c>
      <c r="U82" s="148" t="s">
        <v>1808</v>
      </c>
      <c r="V82" s="148"/>
      <c r="W82" s="239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</row>
    <row r="83" spans="1:49" ht="15">
      <c r="A83" s="148" t="s">
        <v>1561</v>
      </c>
      <c r="B83" s="213">
        <v>49.670259999999999</v>
      </c>
      <c r="C83" s="213">
        <v>6.2487899999999996</v>
      </c>
      <c r="D83" s="240">
        <v>90</v>
      </c>
      <c r="E83" s="234">
        <v>1</v>
      </c>
      <c r="F83" s="148"/>
      <c r="G83" s="235"/>
      <c r="H83" s="235"/>
      <c r="I83" s="241" t="str">
        <f t="shared" si="0"/>
        <v>093-N-Kei</v>
      </c>
      <c r="J83" s="235"/>
      <c r="K83" s="148"/>
      <c r="L83" s="237"/>
      <c r="M83" s="237"/>
      <c r="N83" s="242" t="str">
        <f t="shared" si="1"/>
        <v>093-N-Kei</v>
      </c>
      <c r="O83" s="237"/>
      <c r="P83" s="148"/>
      <c r="Q83" s="238"/>
      <c r="R83" s="238"/>
      <c r="S83" s="238" t="str">
        <f t="shared" si="2"/>
        <v>093-N-Kei</v>
      </c>
      <c r="T83" s="238"/>
      <c r="U83" s="148"/>
      <c r="V83" s="148"/>
      <c r="W83" s="239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</row>
    <row r="84" spans="1:49" ht="15">
      <c r="A84" s="148" t="s">
        <v>1562</v>
      </c>
      <c r="B84" s="213">
        <v>49.647730000000003</v>
      </c>
      <c r="C84" s="213">
        <v>6.2865830000000003</v>
      </c>
      <c r="D84" s="240">
        <v>100</v>
      </c>
      <c r="E84" s="234">
        <v>1</v>
      </c>
      <c r="F84" s="148"/>
      <c r="G84" s="235"/>
      <c r="H84" s="235"/>
      <c r="I84" s="241" t="str">
        <f t="shared" si="0"/>
        <v>094-N-adT</v>
      </c>
      <c r="J84" s="235"/>
      <c r="K84" s="148"/>
      <c r="L84" s="237"/>
      <c r="M84" s="237"/>
      <c r="N84" s="242" t="str">
        <f t="shared" si="1"/>
        <v>094-N-adT</v>
      </c>
      <c r="O84" s="237"/>
      <c r="P84" s="148"/>
      <c r="Q84" s="238"/>
      <c r="R84" s="238"/>
      <c r="S84" s="238" t="str">
        <f t="shared" si="2"/>
        <v>094-N-adT</v>
      </c>
      <c r="T84" s="238"/>
      <c r="U84" s="148"/>
      <c r="V84" s="148"/>
      <c r="W84" s="239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</row>
    <row r="85" spans="1:49" ht="15">
      <c r="A85" s="148" t="s">
        <v>389</v>
      </c>
      <c r="B85" s="213">
        <v>49.654870000000003</v>
      </c>
      <c r="C85" s="213">
        <v>6.2852870000000003</v>
      </c>
      <c r="D85" s="240">
        <v>91</v>
      </c>
      <c r="E85" s="234">
        <v>1</v>
      </c>
      <c r="F85" s="148"/>
      <c r="G85" s="241">
        <v>230321</v>
      </c>
      <c r="H85" s="241">
        <v>300321</v>
      </c>
      <c r="I85" s="241" t="str">
        <f t="shared" si="0"/>
        <v>094-R-Gre300321</v>
      </c>
      <c r="J85" s="241" t="s">
        <v>1546</v>
      </c>
      <c r="K85" s="213" t="s">
        <v>1808</v>
      </c>
      <c r="L85" s="242">
        <v>20621</v>
      </c>
      <c r="M85" s="242">
        <v>100621</v>
      </c>
      <c r="N85" s="242" t="str">
        <f t="shared" si="1"/>
        <v>094-R-Gre100621</v>
      </c>
      <c r="O85" s="242" t="s">
        <v>1665</v>
      </c>
      <c r="P85" s="213" t="s">
        <v>1808</v>
      </c>
      <c r="Q85" s="243">
        <v>170821</v>
      </c>
      <c r="R85" s="243">
        <v>240821</v>
      </c>
      <c r="S85" s="238" t="str">
        <f t="shared" si="2"/>
        <v>094-R-Gre240821</v>
      </c>
      <c r="T85" s="238" t="s">
        <v>158</v>
      </c>
      <c r="U85" s="148" t="s">
        <v>1808</v>
      </c>
      <c r="V85" s="148"/>
      <c r="W85" s="239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</row>
    <row r="86" spans="1:49" ht="15">
      <c r="A86" s="148" t="s">
        <v>160</v>
      </c>
      <c r="B86" s="213">
        <v>49.648980000000002</v>
      </c>
      <c r="C86" s="213">
        <v>6.4161520000000003</v>
      </c>
      <c r="D86" s="240">
        <v>101</v>
      </c>
      <c r="E86" s="234">
        <v>1</v>
      </c>
      <c r="F86" s="148"/>
      <c r="G86" s="241">
        <v>240321</v>
      </c>
      <c r="H86" s="241">
        <v>300321</v>
      </c>
      <c r="I86" s="241" t="str">
        <f t="shared" si="0"/>
        <v>095-R-odF300321</v>
      </c>
      <c r="J86" s="241" t="s">
        <v>1546</v>
      </c>
      <c r="K86" s="213" t="s">
        <v>1808</v>
      </c>
      <c r="L86" s="242">
        <v>20621</v>
      </c>
      <c r="M86" s="242">
        <v>100621</v>
      </c>
      <c r="N86" s="242" t="str">
        <f t="shared" si="1"/>
        <v>095-R-odF100621</v>
      </c>
      <c r="O86" s="242" t="s">
        <v>1665</v>
      </c>
      <c r="P86" s="213" t="s">
        <v>1808</v>
      </c>
      <c r="Q86" s="243">
        <v>170821</v>
      </c>
      <c r="R86" s="243">
        <v>240821</v>
      </c>
      <c r="S86" s="238" t="str">
        <f t="shared" si="2"/>
        <v>095-R-odF240821</v>
      </c>
      <c r="T86" s="238" t="s">
        <v>158</v>
      </c>
      <c r="U86" s="148" t="s">
        <v>1808</v>
      </c>
      <c r="V86" s="148"/>
      <c r="W86" s="239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</row>
    <row r="87" spans="1:49" ht="15">
      <c r="A87" s="148" t="s">
        <v>780</v>
      </c>
      <c r="B87" s="213">
        <v>49.656529999999997</v>
      </c>
      <c r="C87" s="213">
        <v>6.3734200000000003</v>
      </c>
      <c r="D87" s="240">
        <v>91</v>
      </c>
      <c r="E87" s="234">
        <v>1</v>
      </c>
      <c r="F87" s="148"/>
      <c r="G87" s="241">
        <v>230321</v>
      </c>
      <c r="H87" s="241">
        <v>300321</v>
      </c>
      <c r="I87" s="241" t="str">
        <f t="shared" si="0"/>
        <v>095-N-adR300321</v>
      </c>
      <c r="J87" s="241" t="s">
        <v>1546</v>
      </c>
      <c r="K87" s="213" t="s">
        <v>1808</v>
      </c>
      <c r="L87" s="242">
        <v>20621</v>
      </c>
      <c r="M87" s="242">
        <v>100621</v>
      </c>
      <c r="N87" s="242" t="str">
        <f t="shared" si="1"/>
        <v>095-N-adR100621</v>
      </c>
      <c r="O87" s="242" t="s">
        <v>1665</v>
      </c>
      <c r="P87" s="213" t="s">
        <v>1808</v>
      </c>
      <c r="Q87" s="243">
        <v>170821</v>
      </c>
      <c r="R87" s="243">
        <v>240821</v>
      </c>
      <c r="S87" s="238" t="str">
        <f t="shared" si="2"/>
        <v>095-N-adR240821</v>
      </c>
      <c r="T87" s="238" t="s">
        <v>158</v>
      </c>
      <c r="U87" s="148" t="s">
        <v>1808</v>
      </c>
      <c r="V87" s="148"/>
      <c r="W87" s="239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</row>
    <row r="88" spans="1:49" ht="15">
      <c r="A88" s="148" t="s">
        <v>1566</v>
      </c>
      <c r="B88" s="213">
        <v>49.653190000000002</v>
      </c>
      <c r="C88" s="213">
        <v>6.4217919999999999</v>
      </c>
      <c r="D88" s="240">
        <v>102</v>
      </c>
      <c r="E88" s="234">
        <v>2</v>
      </c>
      <c r="F88" s="148"/>
      <c r="G88" s="235"/>
      <c r="H88" s="235"/>
      <c r="I88" s="241" t="str">
        <f t="shared" si="0"/>
        <v>096-N-Haa</v>
      </c>
      <c r="J88" s="235"/>
      <c r="K88" s="148"/>
      <c r="L88" s="237"/>
      <c r="M88" s="237"/>
      <c r="N88" s="242" t="str">
        <f t="shared" si="1"/>
        <v>096-N-Haa</v>
      </c>
      <c r="O88" s="237"/>
      <c r="P88" s="148"/>
      <c r="Q88" s="238"/>
      <c r="R88" s="238"/>
      <c r="S88" s="238" t="str">
        <f t="shared" si="2"/>
        <v>096-N-Haa</v>
      </c>
      <c r="T88" s="238"/>
      <c r="U88" s="148"/>
      <c r="V88" s="148"/>
      <c r="W88" s="239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</row>
    <row r="89" spans="1:49" ht="15">
      <c r="A89" s="245" t="s">
        <v>1157</v>
      </c>
      <c r="B89" s="246">
        <v>49.670630000000003</v>
      </c>
      <c r="C89" s="246">
        <v>6.4257479999999996</v>
      </c>
      <c r="D89" s="247">
        <v>93</v>
      </c>
      <c r="E89" s="248">
        <v>1</v>
      </c>
      <c r="F89" s="148"/>
      <c r="G89" s="255">
        <v>230321</v>
      </c>
      <c r="H89" s="255">
        <v>300321</v>
      </c>
      <c r="I89" s="241" t="str">
        <f t="shared" si="0"/>
        <v>096-N-Lon300321</v>
      </c>
      <c r="J89" s="241" t="s">
        <v>1546</v>
      </c>
      <c r="K89" s="213" t="s">
        <v>1808</v>
      </c>
      <c r="L89" s="242">
        <v>20621</v>
      </c>
      <c r="M89" s="242">
        <v>100621</v>
      </c>
      <c r="N89" s="242" t="str">
        <f t="shared" si="1"/>
        <v>096-N-Lon100621</v>
      </c>
      <c r="O89" s="242" t="s">
        <v>1665</v>
      </c>
      <c r="P89" s="213" t="s">
        <v>1808</v>
      </c>
      <c r="Q89" s="243">
        <v>170821</v>
      </c>
      <c r="R89" s="243">
        <v>240821</v>
      </c>
      <c r="S89" s="238" t="str">
        <f t="shared" si="2"/>
        <v>096-N-Lon240821</v>
      </c>
      <c r="T89" s="238" t="s">
        <v>158</v>
      </c>
      <c r="U89" s="148" t="s">
        <v>1808</v>
      </c>
      <c r="V89" s="148"/>
      <c r="W89" s="250">
        <v>290321</v>
      </c>
      <c r="X89" s="148" t="s">
        <v>1829</v>
      </c>
      <c r="Y89" s="148"/>
      <c r="Z89" s="148"/>
      <c r="AA89" s="148"/>
      <c r="AB89" s="148"/>
      <c r="AC89" s="148"/>
      <c r="AD89" s="148"/>
      <c r="AE89" s="148"/>
      <c r="AF89" s="148"/>
      <c r="AG89" s="148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</row>
    <row r="90" spans="1:49" ht="15">
      <c r="A90" s="148" t="s">
        <v>641</v>
      </c>
      <c r="B90" s="213">
        <v>49.614980000000003</v>
      </c>
      <c r="C90" s="213">
        <v>6.3245360000000002</v>
      </c>
      <c r="D90" s="240">
        <v>100</v>
      </c>
      <c r="E90" s="234">
        <v>1</v>
      </c>
      <c r="F90" s="148"/>
      <c r="G90" s="241">
        <v>150421</v>
      </c>
      <c r="H90" s="241">
        <v>200421</v>
      </c>
      <c r="I90" s="241" t="str">
        <f t="shared" si="0"/>
        <v>104-N-Can200421</v>
      </c>
      <c r="J90" s="241" t="s">
        <v>1569</v>
      </c>
      <c r="K90" s="213" t="s">
        <v>1808</v>
      </c>
      <c r="L90" s="242">
        <v>10621</v>
      </c>
      <c r="M90" s="242">
        <v>100621</v>
      </c>
      <c r="N90" s="242" t="str">
        <f t="shared" si="1"/>
        <v>104-N-Can100621</v>
      </c>
      <c r="O90" s="242" t="s">
        <v>1665</v>
      </c>
      <c r="P90" s="213" t="s">
        <v>1808</v>
      </c>
      <c r="Q90" s="243">
        <v>190821</v>
      </c>
      <c r="R90" s="243">
        <v>300821</v>
      </c>
      <c r="S90" s="238" t="str">
        <f t="shared" si="2"/>
        <v>104-N-Can300821</v>
      </c>
      <c r="T90" s="238" t="s">
        <v>153</v>
      </c>
      <c r="U90" s="148" t="s">
        <v>1808</v>
      </c>
      <c r="V90" s="148"/>
      <c r="W90" s="239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</row>
    <row r="91" spans="1:49" ht="15">
      <c r="A91" s="148" t="s">
        <v>1830</v>
      </c>
      <c r="B91" s="213">
        <v>49.61562</v>
      </c>
      <c r="C91" s="213">
        <v>6.3414159999999997</v>
      </c>
      <c r="D91" s="240">
        <v>100</v>
      </c>
      <c r="E91" s="234">
        <v>1</v>
      </c>
      <c r="F91" s="148"/>
      <c r="G91" s="241">
        <v>230321</v>
      </c>
      <c r="H91" s="241">
        <v>300321</v>
      </c>
      <c r="I91" s="241" t="str">
        <f t="shared" si="0"/>
        <v>104-N-Wen300321</v>
      </c>
      <c r="J91" s="241" t="s">
        <v>1546</v>
      </c>
      <c r="K91" s="213" t="s">
        <v>1808</v>
      </c>
      <c r="L91" s="242">
        <v>10621</v>
      </c>
      <c r="M91" s="242">
        <v>100621</v>
      </c>
      <c r="N91" s="242" t="str">
        <f t="shared" si="1"/>
        <v>104-N-Wen100621</v>
      </c>
      <c r="O91" s="242" t="s">
        <v>1665</v>
      </c>
      <c r="P91" s="213" t="s">
        <v>1808</v>
      </c>
      <c r="Q91" s="243">
        <v>170821</v>
      </c>
      <c r="R91" s="243">
        <v>240821</v>
      </c>
      <c r="S91" s="238" t="str">
        <f t="shared" si="2"/>
        <v>104-N-Wen240821</v>
      </c>
      <c r="T91" s="238" t="s">
        <v>158</v>
      </c>
      <c r="U91" s="148" t="s">
        <v>1808</v>
      </c>
      <c r="V91" s="148"/>
      <c r="W91" s="239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</row>
    <row r="92" spans="1:49" ht="15">
      <c r="A92" s="148" t="s">
        <v>164</v>
      </c>
      <c r="B92" s="213">
        <v>49.616549999999997</v>
      </c>
      <c r="C92" s="213">
        <v>6.3485360000000002</v>
      </c>
      <c r="D92" s="240">
        <v>101</v>
      </c>
      <c r="E92" s="234">
        <v>2</v>
      </c>
      <c r="F92" s="148"/>
      <c r="G92" s="241">
        <v>230321</v>
      </c>
      <c r="H92" s="241">
        <v>300321</v>
      </c>
      <c r="I92" s="241" t="str">
        <f t="shared" si="0"/>
        <v>105-N-Wen300321</v>
      </c>
      <c r="J92" s="241" t="s">
        <v>1546</v>
      </c>
      <c r="K92" s="213" t="s">
        <v>1808</v>
      </c>
      <c r="L92" s="242">
        <v>10621</v>
      </c>
      <c r="M92" s="242">
        <v>100621</v>
      </c>
      <c r="N92" s="242" t="str">
        <f t="shared" si="1"/>
        <v>105-N-Wen100621</v>
      </c>
      <c r="O92" s="242" t="s">
        <v>1665</v>
      </c>
      <c r="P92" s="213" t="s">
        <v>1808</v>
      </c>
      <c r="Q92" s="243">
        <v>170821</v>
      </c>
      <c r="R92" s="243">
        <v>240821</v>
      </c>
      <c r="S92" s="238" t="str">
        <f t="shared" si="2"/>
        <v>105-N-Wen240821</v>
      </c>
      <c r="T92" s="238" t="s">
        <v>158</v>
      </c>
      <c r="U92" s="148" t="s">
        <v>1808</v>
      </c>
      <c r="V92" s="148"/>
      <c r="W92" s="239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</row>
    <row r="93" spans="1:49" ht="15">
      <c r="A93" s="148" t="s">
        <v>286</v>
      </c>
      <c r="B93" s="213">
        <v>49.593559999999997</v>
      </c>
      <c r="C93" s="213">
        <v>5.9067600000000002</v>
      </c>
      <c r="D93" s="240">
        <v>105</v>
      </c>
      <c r="E93" s="234">
        <v>1</v>
      </c>
      <c r="F93" s="148"/>
      <c r="G93" s="241">
        <v>240321</v>
      </c>
      <c r="H93" s="241">
        <v>310321</v>
      </c>
      <c r="I93" s="241" t="str">
        <f t="shared" si="0"/>
        <v>108-N-Nue310321</v>
      </c>
      <c r="J93" s="241" t="s">
        <v>1573</v>
      </c>
      <c r="K93" s="213" t="s">
        <v>1813</v>
      </c>
      <c r="L93" s="242">
        <v>310521</v>
      </c>
      <c r="M93" s="242">
        <v>70621</v>
      </c>
      <c r="N93" s="242" t="str">
        <f t="shared" si="1"/>
        <v>108-N-Nue70621</v>
      </c>
      <c r="O93" s="242" t="s">
        <v>1628</v>
      </c>
      <c r="P93" s="213" t="s">
        <v>1813</v>
      </c>
      <c r="Q93" s="243">
        <v>170821</v>
      </c>
      <c r="R93" s="243">
        <v>240821</v>
      </c>
      <c r="S93" s="238" t="str">
        <f t="shared" si="2"/>
        <v>108-N-Nue240821</v>
      </c>
      <c r="T93" s="238" t="s">
        <v>1721</v>
      </c>
      <c r="U93" s="148" t="s">
        <v>1813</v>
      </c>
      <c r="V93" s="148"/>
      <c r="W93" s="239"/>
      <c r="X93" s="148"/>
      <c r="Y93" s="148"/>
      <c r="Z93" s="148"/>
      <c r="AA93" s="148"/>
      <c r="AB93" s="148"/>
      <c r="AC93" s="148"/>
      <c r="AD93" s="148"/>
      <c r="AE93" s="148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</row>
    <row r="94" spans="1:49" ht="15">
      <c r="A94" s="148" t="s">
        <v>1831</v>
      </c>
      <c r="B94" s="213">
        <v>49.56785</v>
      </c>
      <c r="C94" s="213">
        <v>5.88788</v>
      </c>
      <c r="D94" s="240">
        <v>104</v>
      </c>
      <c r="E94" s="234">
        <v>1</v>
      </c>
      <c r="F94" s="148"/>
      <c r="G94" s="241">
        <v>240321</v>
      </c>
      <c r="H94" s="241">
        <v>310321</v>
      </c>
      <c r="I94" s="241" t="str">
        <f t="shared" si="0"/>
        <v>108-N-OdL310321</v>
      </c>
      <c r="J94" s="241" t="s">
        <v>1573</v>
      </c>
      <c r="K94" s="213" t="s">
        <v>1813</v>
      </c>
      <c r="L94" s="242">
        <v>310521</v>
      </c>
      <c r="M94" s="242">
        <v>70621</v>
      </c>
      <c r="N94" s="242" t="str">
        <f t="shared" si="1"/>
        <v>108-N-OdL70621</v>
      </c>
      <c r="O94" s="242" t="s">
        <v>1628</v>
      </c>
      <c r="P94" s="213" t="s">
        <v>1813</v>
      </c>
      <c r="Q94" s="243">
        <v>170821</v>
      </c>
      <c r="R94" s="243">
        <v>240821</v>
      </c>
      <c r="S94" s="238" t="str">
        <f t="shared" si="2"/>
        <v>108-N-OdL240821</v>
      </c>
      <c r="T94" s="238" t="s">
        <v>1721</v>
      </c>
      <c r="U94" s="148" t="s">
        <v>1813</v>
      </c>
      <c r="V94" s="148"/>
      <c r="W94" s="239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</row>
    <row r="95" spans="1:49" ht="15">
      <c r="A95" s="148" t="s">
        <v>307</v>
      </c>
      <c r="B95" s="213">
        <v>49.590719999999997</v>
      </c>
      <c r="C95" s="213">
        <v>5.9901080000000002</v>
      </c>
      <c r="D95" s="240">
        <v>105</v>
      </c>
      <c r="E95" s="234">
        <v>1</v>
      </c>
      <c r="F95" s="148"/>
      <c r="G95" s="241">
        <v>250321</v>
      </c>
      <c r="H95" s="241">
        <v>10421</v>
      </c>
      <c r="I95" s="241" t="str">
        <f t="shared" si="0"/>
        <v>109-N-Woe10421</v>
      </c>
      <c r="J95" s="241" t="s">
        <v>1573</v>
      </c>
      <c r="K95" s="213" t="s">
        <v>1813</v>
      </c>
      <c r="L95" s="242">
        <v>310521</v>
      </c>
      <c r="M95" s="242">
        <v>70621</v>
      </c>
      <c r="N95" s="242" t="str">
        <f t="shared" si="1"/>
        <v>109-N-Woe70621</v>
      </c>
      <c r="O95" s="242" t="s">
        <v>1628</v>
      </c>
      <c r="P95" s="213" t="s">
        <v>1813</v>
      </c>
      <c r="Q95" s="243">
        <v>170821</v>
      </c>
      <c r="R95" s="243">
        <v>240821</v>
      </c>
      <c r="S95" s="238" t="str">
        <f t="shared" si="2"/>
        <v>109-N-Woe240821</v>
      </c>
      <c r="T95" s="238" t="s">
        <v>1721</v>
      </c>
      <c r="U95" s="148" t="s">
        <v>1813</v>
      </c>
      <c r="V95" s="148"/>
      <c r="W95" s="239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</row>
    <row r="96" spans="1:49" ht="15">
      <c r="A96" s="148" t="s">
        <v>118</v>
      </c>
      <c r="B96" s="213">
        <v>49.558280000000003</v>
      </c>
      <c r="C96" s="213">
        <v>5.9458580000000003</v>
      </c>
      <c r="D96" s="240">
        <v>114</v>
      </c>
      <c r="E96" s="234">
        <v>1</v>
      </c>
      <c r="F96" s="148"/>
      <c r="G96" s="241">
        <v>250321</v>
      </c>
      <c r="H96" s="241">
        <v>10421</v>
      </c>
      <c r="I96" s="241" t="str">
        <f t="shared" si="0"/>
        <v>109-N-Gro10421</v>
      </c>
      <c r="J96" s="241" t="s">
        <v>1573</v>
      </c>
      <c r="K96" s="213" t="s">
        <v>1813</v>
      </c>
      <c r="L96" s="242">
        <v>310521</v>
      </c>
      <c r="M96" s="242">
        <v>70621</v>
      </c>
      <c r="N96" s="242" t="str">
        <f t="shared" si="1"/>
        <v>109-N-Gro70621</v>
      </c>
      <c r="O96" s="242" t="s">
        <v>1628</v>
      </c>
      <c r="P96" s="213" t="s">
        <v>1813</v>
      </c>
      <c r="Q96" s="243">
        <v>170821</v>
      </c>
      <c r="R96" s="243">
        <v>240821</v>
      </c>
      <c r="S96" s="238" t="str">
        <f t="shared" si="2"/>
        <v>109-N-Gro240821</v>
      </c>
      <c r="T96" s="238" t="s">
        <v>1721</v>
      </c>
      <c r="U96" s="148" t="s">
        <v>1813</v>
      </c>
      <c r="V96" s="148"/>
      <c r="W96" s="239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</row>
    <row r="97" spans="1:49" ht="15">
      <c r="A97" s="148" t="s">
        <v>433</v>
      </c>
      <c r="B97" s="213">
        <v>49.592709999999997</v>
      </c>
      <c r="C97" s="213">
        <v>6.0046369999999998</v>
      </c>
      <c r="D97" s="240">
        <v>106</v>
      </c>
      <c r="E97" s="234">
        <v>1</v>
      </c>
      <c r="F97" s="148"/>
      <c r="G97" s="241">
        <v>250321</v>
      </c>
      <c r="H97" s="241">
        <v>10421</v>
      </c>
      <c r="I97" s="241" t="str">
        <f t="shared" si="0"/>
        <v>110-R-Lan10421</v>
      </c>
      <c r="J97" s="241" t="s">
        <v>1573</v>
      </c>
      <c r="K97" s="213" t="s">
        <v>1813</v>
      </c>
      <c r="L97" s="242">
        <v>310521</v>
      </c>
      <c r="M97" s="242">
        <v>70621</v>
      </c>
      <c r="N97" s="242" t="str">
        <f t="shared" si="1"/>
        <v>110-R-Lan70621</v>
      </c>
      <c r="O97" s="242" t="s">
        <v>1628</v>
      </c>
      <c r="P97" s="213" t="s">
        <v>1813</v>
      </c>
      <c r="Q97" s="243">
        <v>170821</v>
      </c>
      <c r="R97" s="243">
        <v>240821</v>
      </c>
      <c r="S97" s="238" t="str">
        <f t="shared" si="2"/>
        <v>110-R-Lan240821</v>
      </c>
      <c r="T97" s="238" t="s">
        <v>1721</v>
      </c>
      <c r="U97" s="148" t="s">
        <v>1813</v>
      </c>
      <c r="V97" s="148"/>
      <c r="W97" s="239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</row>
    <row r="98" spans="1:49" ht="15">
      <c r="A98" s="148" t="s">
        <v>1578</v>
      </c>
      <c r="B98" s="213">
        <v>49.542119999999997</v>
      </c>
      <c r="C98" s="213">
        <v>5.846711</v>
      </c>
      <c r="D98" s="240">
        <v>112</v>
      </c>
      <c r="E98" s="234">
        <v>2</v>
      </c>
      <c r="F98" s="148"/>
      <c r="G98" s="235"/>
      <c r="H98" s="235"/>
      <c r="I98" s="241" t="str">
        <f t="shared" si="0"/>
        <v>116-N-LaM</v>
      </c>
      <c r="J98" s="235"/>
      <c r="K98" s="148"/>
      <c r="L98" s="237"/>
      <c r="M98" s="237"/>
      <c r="N98" s="242" t="str">
        <f t="shared" si="1"/>
        <v>116-N-LaM</v>
      </c>
      <c r="O98" s="237"/>
      <c r="P98" s="148"/>
      <c r="Q98" s="238"/>
      <c r="R98" s="238"/>
      <c r="S98" s="238" t="str">
        <f t="shared" si="2"/>
        <v>116-N-LaM</v>
      </c>
      <c r="T98" s="238"/>
      <c r="U98" s="148"/>
      <c r="V98" s="148"/>
      <c r="W98" s="239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</row>
    <row r="99" spans="1:49" ht="15">
      <c r="A99" s="148" t="s">
        <v>218</v>
      </c>
      <c r="B99" s="213">
        <v>49.544339999999998</v>
      </c>
      <c r="C99" s="213">
        <v>5.8540619999999999</v>
      </c>
      <c r="D99" s="240">
        <v>112</v>
      </c>
      <c r="E99" s="234">
        <v>1</v>
      </c>
      <c r="F99" s="148"/>
      <c r="G99" s="241">
        <v>240321</v>
      </c>
      <c r="H99" s="241">
        <v>310321</v>
      </c>
      <c r="I99" s="241" t="str">
        <f t="shared" si="0"/>
        <v>116-R-Gei310321</v>
      </c>
      <c r="J99" s="241" t="s">
        <v>1573</v>
      </c>
      <c r="K99" s="213" t="s">
        <v>1813</v>
      </c>
      <c r="L99" s="242">
        <v>310521</v>
      </c>
      <c r="M99" s="242">
        <v>70621</v>
      </c>
      <c r="N99" s="242" t="str">
        <f t="shared" si="1"/>
        <v>116-R-Gei70621</v>
      </c>
      <c r="O99" s="242" t="s">
        <v>1628</v>
      </c>
      <c r="P99" s="213" t="s">
        <v>1813</v>
      </c>
      <c r="Q99" s="243">
        <v>170821</v>
      </c>
      <c r="R99" s="243">
        <v>240821</v>
      </c>
      <c r="S99" s="238" t="str">
        <f t="shared" si="2"/>
        <v>116-R-Gei240821</v>
      </c>
      <c r="T99" s="238" t="s">
        <v>1721</v>
      </c>
      <c r="U99" s="148" t="s">
        <v>1813</v>
      </c>
      <c r="V99" s="148"/>
      <c r="W99" s="239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</row>
    <row r="100" spans="1:49" ht="15">
      <c r="A100" s="148" t="s">
        <v>1580</v>
      </c>
      <c r="B100" s="213">
        <v>49.54419</v>
      </c>
      <c r="C100" s="213">
        <v>5.8654900000000003</v>
      </c>
      <c r="D100" s="240">
        <v>113</v>
      </c>
      <c r="E100" s="234">
        <v>1</v>
      </c>
      <c r="F100" s="148"/>
      <c r="G100" s="235"/>
      <c r="H100" s="235"/>
      <c r="I100" s="241" t="str">
        <f t="shared" si="0"/>
        <v xml:space="preserve">117-N-Wei </v>
      </c>
      <c r="J100" s="235"/>
      <c r="K100" s="148"/>
      <c r="L100" s="237"/>
      <c r="M100" s="237"/>
      <c r="N100" s="242" t="str">
        <f t="shared" si="1"/>
        <v xml:space="preserve">117-N-Wei </v>
      </c>
      <c r="O100" s="237"/>
      <c r="P100" s="148"/>
      <c r="Q100" s="238"/>
      <c r="R100" s="238"/>
      <c r="S100" s="238" t="str">
        <f t="shared" si="2"/>
        <v xml:space="preserve">117-N-Wei </v>
      </c>
      <c r="T100" s="238"/>
      <c r="U100" s="148"/>
      <c r="V100" s="148"/>
      <c r="W100" s="239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</row>
    <row r="101" spans="1:49" ht="15">
      <c r="A101" s="148" t="s">
        <v>1089</v>
      </c>
      <c r="B101" s="213">
        <v>49.632800000000003</v>
      </c>
      <c r="C101" s="213">
        <v>6.179888</v>
      </c>
      <c r="D101" s="240">
        <v>98</v>
      </c>
      <c r="E101" s="234">
        <v>1</v>
      </c>
      <c r="F101" s="148"/>
      <c r="G101" s="241">
        <v>150421</v>
      </c>
      <c r="H101" s="241">
        <v>230421</v>
      </c>
      <c r="I101" s="241" t="str">
        <f t="shared" si="0"/>
        <v>102-R-KloG230421</v>
      </c>
      <c r="J101" s="241" t="s">
        <v>1528</v>
      </c>
      <c r="K101" s="213" t="s">
        <v>1810</v>
      </c>
      <c r="L101" s="242">
        <v>30621</v>
      </c>
      <c r="M101" s="242">
        <v>150621</v>
      </c>
      <c r="N101" s="242" t="str">
        <f t="shared" si="1"/>
        <v>102-R-KloG150621</v>
      </c>
      <c r="O101" s="242" t="s">
        <v>1685</v>
      </c>
      <c r="P101" s="213" t="s">
        <v>1810</v>
      </c>
      <c r="Q101" s="243">
        <v>260821</v>
      </c>
      <c r="R101" s="243">
        <v>10921</v>
      </c>
      <c r="S101" s="238" t="str">
        <f t="shared" si="2"/>
        <v>102-R-KloG10921</v>
      </c>
      <c r="T101" s="238" t="s">
        <v>88</v>
      </c>
      <c r="U101" s="148" t="s">
        <v>1810</v>
      </c>
      <c r="V101" s="148"/>
      <c r="W101" s="239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</row>
    <row r="102" spans="1:49" ht="15">
      <c r="A102" s="148" t="s">
        <v>1012</v>
      </c>
      <c r="B102" s="213">
        <v>49.565330000000003</v>
      </c>
      <c r="C102" s="213">
        <v>6.0288599999999999</v>
      </c>
      <c r="D102" s="240">
        <v>106</v>
      </c>
      <c r="E102" s="234">
        <v>1</v>
      </c>
      <c r="F102" s="148"/>
      <c r="G102" s="235"/>
      <c r="H102" s="235"/>
      <c r="I102" s="241" t="str">
        <f t="shared" si="0"/>
        <v>110-N-Buc</v>
      </c>
      <c r="J102" s="235"/>
      <c r="K102" s="148"/>
      <c r="L102" s="237"/>
      <c r="M102" s="237"/>
      <c r="N102" s="242" t="str">
        <f t="shared" si="1"/>
        <v>110-N-Buc</v>
      </c>
      <c r="O102" s="237"/>
      <c r="P102" s="148"/>
      <c r="Q102" s="238"/>
      <c r="R102" s="238"/>
      <c r="S102" s="238" t="str">
        <f t="shared" si="2"/>
        <v>110-N-Buc</v>
      </c>
      <c r="T102" s="238"/>
      <c r="U102" s="148"/>
      <c r="V102" s="148"/>
      <c r="W102" s="239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</row>
    <row r="103" spans="1:49" ht="15">
      <c r="A103" s="245" t="s">
        <v>1832</v>
      </c>
      <c r="B103" s="246">
        <v>49.596339999999998</v>
      </c>
      <c r="C103" s="246">
        <v>6.1403460000000001</v>
      </c>
      <c r="D103" s="247">
        <v>107</v>
      </c>
      <c r="E103" s="248">
        <v>1</v>
      </c>
      <c r="F103" s="148"/>
      <c r="G103" s="241">
        <v>250321</v>
      </c>
      <c r="H103" s="241">
        <v>10421</v>
      </c>
      <c r="I103" s="241" t="str">
        <f t="shared" si="0"/>
        <v>111-N-Bon10421</v>
      </c>
      <c r="J103" s="241" t="s">
        <v>1493</v>
      </c>
      <c r="K103" s="213" t="s">
        <v>1810</v>
      </c>
      <c r="L103" s="254" t="s">
        <v>1833</v>
      </c>
      <c r="M103" s="254" t="s">
        <v>298</v>
      </c>
      <c r="N103" s="242" t="str">
        <f t="shared" si="1"/>
        <v>111-N-Bon090621</v>
      </c>
      <c r="O103" s="242" t="s">
        <v>1687</v>
      </c>
      <c r="P103" s="213" t="s">
        <v>1810</v>
      </c>
      <c r="Q103" s="243">
        <v>260821</v>
      </c>
      <c r="R103" s="243">
        <v>10921</v>
      </c>
      <c r="S103" s="238" t="str">
        <f t="shared" si="2"/>
        <v>111-N-Bon10921</v>
      </c>
      <c r="T103" s="238" t="s">
        <v>88</v>
      </c>
      <c r="U103" s="148" t="s">
        <v>1810</v>
      </c>
      <c r="V103" s="148"/>
      <c r="W103" s="252" t="s">
        <v>1833</v>
      </c>
      <c r="X103" s="148" t="s">
        <v>1820</v>
      </c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</row>
    <row r="104" spans="1:49" ht="15">
      <c r="A104" s="148" t="s">
        <v>332</v>
      </c>
      <c r="B104" s="213">
        <v>49.557139999999997</v>
      </c>
      <c r="C104" s="213">
        <v>6.0968460000000002</v>
      </c>
      <c r="D104" s="240">
        <v>116</v>
      </c>
      <c r="E104" s="234">
        <v>1</v>
      </c>
      <c r="F104" s="148"/>
      <c r="G104" s="241">
        <v>250321</v>
      </c>
      <c r="H104" s="241">
        <v>10421</v>
      </c>
      <c r="I104" s="241" t="str">
        <f t="shared" si="0"/>
        <v>111-N-Koc10421</v>
      </c>
      <c r="J104" s="241" t="s">
        <v>1493</v>
      </c>
      <c r="K104" s="213" t="s">
        <v>1810</v>
      </c>
      <c r="L104" s="242">
        <v>10621</v>
      </c>
      <c r="M104" s="242">
        <v>90621</v>
      </c>
      <c r="N104" s="242" t="str">
        <f t="shared" si="1"/>
        <v>111-N-Koc90621</v>
      </c>
      <c r="O104" s="242" t="s">
        <v>1687</v>
      </c>
      <c r="P104" s="213" t="s">
        <v>1810</v>
      </c>
      <c r="Q104" s="243">
        <v>260821</v>
      </c>
      <c r="R104" s="243">
        <v>10921</v>
      </c>
      <c r="S104" s="238" t="str">
        <f t="shared" si="2"/>
        <v>111-N-Koc10921</v>
      </c>
      <c r="T104" s="238" t="s">
        <v>88</v>
      </c>
      <c r="U104" s="148" t="s">
        <v>1810</v>
      </c>
      <c r="V104" s="148"/>
      <c r="W104" s="239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</row>
    <row r="105" spans="1:49" ht="15">
      <c r="A105" s="148" t="s">
        <v>1689</v>
      </c>
      <c r="B105" s="213">
        <v>49.600720000000003</v>
      </c>
      <c r="C105" s="213">
        <v>6.1102800000000004</v>
      </c>
      <c r="D105" s="240">
        <v>107</v>
      </c>
      <c r="E105" s="234">
        <v>1</v>
      </c>
      <c r="F105" s="148"/>
      <c r="G105" s="241">
        <v>250321</v>
      </c>
      <c r="H105" s="241">
        <v>10421</v>
      </c>
      <c r="I105" s="241" t="str">
        <f t="shared" si="0"/>
        <v>111-N-LAM10421</v>
      </c>
      <c r="J105" s="241" t="s">
        <v>1528</v>
      </c>
      <c r="K105" s="213" t="s">
        <v>1810</v>
      </c>
      <c r="L105" s="237"/>
      <c r="M105" s="237"/>
      <c r="N105" s="242" t="str">
        <f t="shared" si="1"/>
        <v>111-N-LAM</v>
      </c>
      <c r="O105" s="237"/>
      <c r="P105" s="148"/>
      <c r="Q105" s="238"/>
      <c r="R105" s="238"/>
      <c r="S105" s="238" t="str">
        <f t="shared" si="2"/>
        <v>111-N-LAM</v>
      </c>
      <c r="T105" s="238"/>
      <c r="U105" s="148"/>
      <c r="V105" s="148"/>
      <c r="W105" s="239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</row>
    <row r="106" spans="1:49" ht="15">
      <c r="A106" s="148" t="s">
        <v>1585</v>
      </c>
      <c r="B106" s="213">
        <v>49.581519999999998</v>
      </c>
      <c r="C106" s="213">
        <v>6.2596800000000004</v>
      </c>
      <c r="D106" s="240">
        <v>109</v>
      </c>
      <c r="E106" s="234">
        <v>1</v>
      </c>
      <c r="F106" s="148"/>
      <c r="G106" s="235"/>
      <c r="H106" s="235"/>
      <c r="I106" s="241" t="str">
        <f t="shared" si="0"/>
        <v>113-N-Wit</v>
      </c>
      <c r="J106" s="235"/>
      <c r="K106" s="148"/>
      <c r="L106" s="237"/>
      <c r="M106" s="237"/>
      <c r="N106" s="242" t="str">
        <f t="shared" si="1"/>
        <v>113-N-Wit</v>
      </c>
      <c r="O106" s="237"/>
      <c r="P106" s="148"/>
      <c r="Q106" s="238"/>
      <c r="R106" s="238"/>
      <c r="S106" s="238" t="str">
        <f t="shared" si="2"/>
        <v>113-N-Wit</v>
      </c>
      <c r="T106" s="238"/>
      <c r="U106" s="148"/>
      <c r="V106" s="148"/>
      <c r="W106" s="239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  <c r="AT106" s="148"/>
      <c r="AU106" s="148"/>
      <c r="AV106" s="148"/>
      <c r="AW106" s="148"/>
    </row>
    <row r="107" spans="1:49" ht="15">
      <c r="A107" s="148" t="s">
        <v>1586</v>
      </c>
      <c r="B107" s="213">
        <v>49.552819999999997</v>
      </c>
      <c r="C107" s="213">
        <v>6.2055259999999999</v>
      </c>
      <c r="D107" s="240">
        <v>117</v>
      </c>
      <c r="E107" s="234">
        <v>1</v>
      </c>
      <c r="F107" s="148"/>
      <c r="G107" s="235"/>
      <c r="H107" s="235"/>
      <c r="I107" s="241" t="str">
        <f t="shared" si="0"/>
        <v>121-N-Has</v>
      </c>
      <c r="J107" s="235"/>
      <c r="K107" s="148"/>
      <c r="L107" s="237"/>
      <c r="M107" s="237"/>
      <c r="N107" s="242" t="str">
        <f t="shared" si="1"/>
        <v>121-N-Has</v>
      </c>
      <c r="O107" s="237"/>
      <c r="P107" s="148"/>
      <c r="Q107" s="238"/>
      <c r="R107" s="238"/>
      <c r="S107" s="238" t="str">
        <f t="shared" si="2"/>
        <v>121-N-Has</v>
      </c>
      <c r="T107" s="238"/>
      <c r="U107" s="148"/>
      <c r="V107" s="148"/>
      <c r="W107" s="239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</row>
    <row r="108" spans="1:49" ht="15">
      <c r="A108" s="148" t="s">
        <v>1587</v>
      </c>
      <c r="B108" s="213">
        <v>49.539630000000002</v>
      </c>
      <c r="C108" s="213">
        <v>6.1656069999999996</v>
      </c>
      <c r="D108" s="240">
        <v>117</v>
      </c>
      <c r="E108" s="234">
        <v>2</v>
      </c>
      <c r="F108" s="148"/>
      <c r="G108" s="235"/>
      <c r="H108" s="235"/>
      <c r="I108" s="241" t="str">
        <f t="shared" si="0"/>
        <v xml:space="preserve">121-N-Wei </v>
      </c>
      <c r="J108" s="235"/>
      <c r="K108" s="148"/>
      <c r="L108" s="237"/>
      <c r="M108" s="237"/>
      <c r="N108" s="242" t="str">
        <f t="shared" si="1"/>
        <v xml:space="preserve">121-N-Wei </v>
      </c>
      <c r="O108" s="237"/>
      <c r="P108" s="148"/>
      <c r="Q108" s="238"/>
      <c r="R108" s="238"/>
      <c r="S108" s="238" t="str">
        <f t="shared" si="2"/>
        <v xml:space="preserve">121-N-Wei </v>
      </c>
      <c r="T108" s="238"/>
      <c r="U108" s="148"/>
      <c r="V108" s="148"/>
      <c r="W108" s="239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</row>
    <row r="109" spans="1:49" ht="15">
      <c r="A109" s="148" t="s">
        <v>90</v>
      </c>
      <c r="B109" s="213">
        <v>49.553269999999998</v>
      </c>
      <c r="C109" s="213">
        <v>6.1466310000000002</v>
      </c>
      <c r="D109" s="240">
        <v>117</v>
      </c>
      <c r="E109" s="234">
        <v>1</v>
      </c>
      <c r="F109" s="148"/>
      <c r="G109" s="241">
        <v>250321</v>
      </c>
      <c r="H109" s="241">
        <v>10421</v>
      </c>
      <c r="I109" s="241" t="str">
        <f t="shared" si="0"/>
        <v>121-R-Hoo10421</v>
      </c>
      <c r="J109" s="241" t="s">
        <v>1493</v>
      </c>
      <c r="K109" s="213" t="s">
        <v>1810</v>
      </c>
      <c r="L109" s="242">
        <v>10621</v>
      </c>
      <c r="M109" s="242">
        <v>90621</v>
      </c>
      <c r="N109" s="242" t="str">
        <f t="shared" si="1"/>
        <v>121-R-Hoo90621</v>
      </c>
      <c r="O109" s="242" t="s">
        <v>1687</v>
      </c>
      <c r="P109" s="213" t="s">
        <v>1810</v>
      </c>
      <c r="Q109" s="243">
        <v>190821</v>
      </c>
      <c r="R109" s="243">
        <v>260821</v>
      </c>
      <c r="S109" s="238" t="str">
        <f t="shared" si="2"/>
        <v>121-R-Hoo260821</v>
      </c>
      <c r="T109" s="238" t="s">
        <v>88</v>
      </c>
      <c r="U109" s="148" t="s">
        <v>1810</v>
      </c>
      <c r="V109" s="148"/>
      <c r="W109" s="239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</row>
    <row r="110" spans="1:49" ht="15">
      <c r="A110" s="148" t="s">
        <v>1834</v>
      </c>
      <c r="B110" s="213">
        <v>49.542569999999998</v>
      </c>
      <c r="C110" s="213">
        <v>6.3400439999999998</v>
      </c>
      <c r="D110" s="240">
        <v>119</v>
      </c>
      <c r="E110" s="234">
        <v>1</v>
      </c>
      <c r="F110" s="148"/>
      <c r="G110" s="241">
        <v>230321</v>
      </c>
      <c r="H110" s="241">
        <v>300321</v>
      </c>
      <c r="I110" s="241" t="str">
        <f t="shared" si="0"/>
        <v>123-N-Fus300321</v>
      </c>
      <c r="J110" s="241" t="s">
        <v>1573</v>
      </c>
      <c r="K110" s="213" t="s">
        <v>1813</v>
      </c>
      <c r="L110" s="242">
        <v>10621</v>
      </c>
      <c r="M110" s="242">
        <v>90621</v>
      </c>
      <c r="N110" s="242" t="str">
        <f t="shared" si="1"/>
        <v>123-N-Fus90621</v>
      </c>
      <c r="O110" s="242" t="s">
        <v>1628</v>
      </c>
      <c r="P110" s="213" t="s">
        <v>1813</v>
      </c>
      <c r="Q110" s="243">
        <v>180821</v>
      </c>
      <c r="R110" s="243">
        <v>250821</v>
      </c>
      <c r="S110" s="238" t="str">
        <f t="shared" si="2"/>
        <v>123-N-Fus250821</v>
      </c>
      <c r="T110" s="238" t="s">
        <v>1721</v>
      </c>
      <c r="U110" s="148" t="s">
        <v>1813</v>
      </c>
      <c r="V110" s="148"/>
      <c r="W110" s="239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</row>
    <row r="111" spans="1:49" ht="15">
      <c r="A111" s="148" t="s">
        <v>688</v>
      </c>
      <c r="B111" s="213">
        <v>49.528979999999997</v>
      </c>
      <c r="C111" s="213">
        <v>6.3439930000000002</v>
      </c>
      <c r="D111" s="240">
        <v>119</v>
      </c>
      <c r="E111" s="234">
        <v>1</v>
      </c>
      <c r="F111" s="148"/>
      <c r="G111" s="241">
        <v>230321</v>
      </c>
      <c r="H111" s="241">
        <v>300321</v>
      </c>
      <c r="I111" s="241" t="str">
        <f t="shared" si="0"/>
        <v>123-R-Mac300321</v>
      </c>
      <c r="J111" s="241" t="s">
        <v>1573</v>
      </c>
      <c r="K111" s="213" t="s">
        <v>1813</v>
      </c>
      <c r="L111" s="242">
        <v>10621</v>
      </c>
      <c r="M111" s="242">
        <v>90621</v>
      </c>
      <c r="N111" s="242" t="str">
        <f t="shared" si="1"/>
        <v>123-R-Mac90621</v>
      </c>
      <c r="O111" s="242" t="s">
        <v>1628</v>
      </c>
      <c r="P111" s="213" t="s">
        <v>1813</v>
      </c>
      <c r="Q111" s="243">
        <v>180821</v>
      </c>
      <c r="R111" s="243">
        <v>250821</v>
      </c>
      <c r="S111" s="238" t="str">
        <f t="shared" si="2"/>
        <v>123-R-Mac250821</v>
      </c>
      <c r="T111" s="238" t="s">
        <v>1721</v>
      </c>
      <c r="U111" s="148" t="s">
        <v>1813</v>
      </c>
      <c r="V111" s="148"/>
      <c r="W111" s="239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</row>
    <row r="112" spans="1:49" ht="15">
      <c r="A112" s="148" t="s">
        <v>1835</v>
      </c>
      <c r="B112" s="213">
        <v>49.54045</v>
      </c>
      <c r="C112" s="213">
        <v>6.2827299999999999</v>
      </c>
      <c r="D112" s="240">
        <v>119</v>
      </c>
      <c r="E112" s="234">
        <v>1</v>
      </c>
      <c r="F112" s="148"/>
      <c r="G112" s="241">
        <v>230321</v>
      </c>
      <c r="H112" s="241">
        <v>300321</v>
      </c>
      <c r="I112" s="241" t="str">
        <f t="shared" si="0"/>
        <v>123-N-adK300321</v>
      </c>
      <c r="J112" s="241" t="s">
        <v>1573</v>
      </c>
      <c r="K112" s="213" t="s">
        <v>1813</v>
      </c>
      <c r="L112" s="242">
        <v>10621</v>
      </c>
      <c r="M112" s="242">
        <v>90621</v>
      </c>
      <c r="N112" s="242" t="str">
        <f t="shared" si="1"/>
        <v>123-N-adK90621</v>
      </c>
      <c r="O112" s="242" t="s">
        <v>1628</v>
      </c>
      <c r="P112" s="213" t="s">
        <v>1813</v>
      </c>
      <c r="Q112" s="243">
        <v>180821</v>
      </c>
      <c r="R112" s="243">
        <v>250821</v>
      </c>
      <c r="S112" s="238" t="str">
        <f t="shared" si="2"/>
        <v>123-N-adK250821</v>
      </c>
      <c r="T112" s="238" t="s">
        <v>1721</v>
      </c>
      <c r="U112" s="148" t="s">
        <v>1813</v>
      </c>
      <c r="V112" s="148"/>
      <c r="W112" s="239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</row>
    <row r="113" spans="1:49" ht="15">
      <c r="A113" s="148" t="s">
        <v>1592</v>
      </c>
      <c r="B113" s="213">
        <v>49.554459999999999</v>
      </c>
      <c r="C113" s="213">
        <v>6.2875300000000003</v>
      </c>
      <c r="D113" s="240">
        <v>119</v>
      </c>
      <c r="E113" s="234">
        <v>1</v>
      </c>
      <c r="F113" s="148"/>
      <c r="G113" s="235"/>
      <c r="H113" s="235"/>
      <c r="I113" s="241" t="str">
        <f t="shared" si="0"/>
        <v>123-N-odN</v>
      </c>
      <c r="J113" s="235"/>
      <c r="K113" s="148"/>
      <c r="L113" s="237"/>
      <c r="M113" s="237"/>
      <c r="N113" s="242" t="str">
        <f t="shared" si="1"/>
        <v>123-N-odN</v>
      </c>
      <c r="O113" s="237"/>
      <c r="P113" s="148"/>
      <c r="Q113" s="238"/>
      <c r="R113" s="238"/>
      <c r="S113" s="238" t="str">
        <f t="shared" si="2"/>
        <v>123-N-odN</v>
      </c>
      <c r="T113" s="238"/>
      <c r="U113" s="148"/>
      <c r="V113" s="148"/>
      <c r="W113" s="239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</row>
    <row r="114" spans="1:49" ht="15">
      <c r="A114" s="148" t="s">
        <v>825</v>
      </c>
      <c r="B114" s="213">
        <v>49.50168</v>
      </c>
      <c r="C114" s="213">
        <v>6.363874</v>
      </c>
      <c r="D114" s="240">
        <v>129</v>
      </c>
      <c r="E114" s="234">
        <v>2</v>
      </c>
      <c r="F114" s="148"/>
      <c r="G114" s="241">
        <v>220321</v>
      </c>
      <c r="H114" s="241">
        <v>290321</v>
      </c>
      <c r="I114" s="241" t="str">
        <f t="shared" si="0"/>
        <v>133-N-Mue290321</v>
      </c>
      <c r="J114" s="241" t="s">
        <v>1573</v>
      </c>
      <c r="K114" s="213" t="s">
        <v>1813</v>
      </c>
      <c r="L114" s="242">
        <v>10621</v>
      </c>
      <c r="M114" s="242">
        <v>90621</v>
      </c>
      <c r="N114" s="242" t="str">
        <f t="shared" si="1"/>
        <v>133-N-Mue90621</v>
      </c>
      <c r="O114" s="242" t="s">
        <v>1628</v>
      </c>
      <c r="P114" s="213" t="s">
        <v>1813</v>
      </c>
      <c r="Q114" s="243">
        <v>180821</v>
      </c>
      <c r="R114" s="243">
        <v>250821</v>
      </c>
      <c r="S114" s="238" t="str">
        <f t="shared" si="2"/>
        <v>133-N-Mue250821</v>
      </c>
      <c r="T114" s="238" t="s">
        <v>1721</v>
      </c>
      <c r="U114" s="148" t="s">
        <v>1813</v>
      </c>
      <c r="V114" s="148"/>
      <c r="W114" s="239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</row>
    <row r="115" spans="1:49" ht="15">
      <c r="A115" s="148" t="s">
        <v>488</v>
      </c>
      <c r="B115" s="213">
        <v>49.496839999999999</v>
      </c>
      <c r="C115" s="213">
        <v>6.3609200000000001</v>
      </c>
      <c r="D115" s="240">
        <v>129</v>
      </c>
      <c r="E115" s="234">
        <v>1</v>
      </c>
      <c r="F115" s="148"/>
      <c r="G115" s="241">
        <v>220321</v>
      </c>
      <c r="H115" s="241">
        <v>290321</v>
      </c>
      <c r="I115" s="241" t="str">
        <f t="shared" si="0"/>
        <v>133-R-Bag290321</v>
      </c>
      <c r="J115" s="241" t="s">
        <v>1573</v>
      </c>
      <c r="K115" s="213" t="s">
        <v>1813</v>
      </c>
      <c r="L115" s="242">
        <v>10621</v>
      </c>
      <c r="M115" s="242">
        <v>90621</v>
      </c>
      <c r="N115" s="242" t="str">
        <f t="shared" si="1"/>
        <v>133-R-Bag90621</v>
      </c>
      <c r="O115" s="242" t="s">
        <v>1628</v>
      </c>
      <c r="P115" s="213" t="s">
        <v>1813</v>
      </c>
      <c r="Q115" s="243">
        <v>180821</v>
      </c>
      <c r="R115" s="243">
        <v>250821</v>
      </c>
      <c r="S115" s="238" t="str">
        <f t="shared" si="2"/>
        <v>133-R-Bag250821</v>
      </c>
      <c r="T115" s="238" t="s">
        <v>1721</v>
      </c>
      <c r="U115" s="148" t="s">
        <v>1813</v>
      </c>
      <c r="V115" s="148"/>
      <c r="W115" s="239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</row>
    <row r="116" spans="1:49" ht="15">
      <c r="A116" s="148" t="s">
        <v>273</v>
      </c>
      <c r="B116" s="213">
        <v>49.463209999999997</v>
      </c>
      <c r="C116" s="213">
        <v>6.364744</v>
      </c>
      <c r="D116" s="240">
        <v>134</v>
      </c>
      <c r="E116" s="234">
        <v>1</v>
      </c>
      <c r="F116" s="148"/>
      <c r="G116" s="241">
        <v>220321</v>
      </c>
      <c r="H116" s="241">
        <v>290321</v>
      </c>
      <c r="I116" s="241" t="str">
        <f t="shared" si="0"/>
        <v>137-N-Fie290321</v>
      </c>
      <c r="J116" s="241" t="s">
        <v>1573</v>
      </c>
      <c r="K116" s="213" t="s">
        <v>1813</v>
      </c>
      <c r="L116" s="242">
        <v>10621</v>
      </c>
      <c r="M116" s="242">
        <v>90621</v>
      </c>
      <c r="N116" s="242" t="str">
        <f t="shared" si="1"/>
        <v>137-N-Fie90621</v>
      </c>
      <c r="O116" s="242" t="s">
        <v>1628</v>
      </c>
      <c r="P116" s="213" t="s">
        <v>1813</v>
      </c>
      <c r="Q116" s="243">
        <v>180821</v>
      </c>
      <c r="R116" s="243">
        <v>250821</v>
      </c>
      <c r="S116" s="238" t="str">
        <f t="shared" si="2"/>
        <v>137-N-Fie250821</v>
      </c>
      <c r="T116" s="238" t="s">
        <v>1721</v>
      </c>
      <c r="U116" s="148" t="s">
        <v>1813</v>
      </c>
      <c r="V116" s="148"/>
      <c r="W116" s="239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</row>
    <row r="117" spans="1:49" ht="15">
      <c r="A117" s="148" t="s">
        <v>184</v>
      </c>
      <c r="B117" s="213">
        <v>49.534750000000003</v>
      </c>
      <c r="C117" s="213">
        <v>5.9293699999999996</v>
      </c>
      <c r="D117" s="240">
        <v>113</v>
      </c>
      <c r="E117" s="234">
        <v>1</v>
      </c>
      <c r="F117" s="148"/>
      <c r="G117" s="241">
        <v>220321</v>
      </c>
      <c r="H117" s="241">
        <v>290321</v>
      </c>
      <c r="I117" s="241" t="str">
        <f t="shared" si="0"/>
        <v>117-N-Gad290321</v>
      </c>
      <c r="J117" s="241" t="s">
        <v>1528</v>
      </c>
      <c r="K117" s="213" t="s">
        <v>1810</v>
      </c>
      <c r="L117" s="242">
        <v>310521</v>
      </c>
      <c r="M117" s="242">
        <v>70621</v>
      </c>
      <c r="N117" s="242" t="str">
        <f t="shared" si="1"/>
        <v>117-N-Gad70621</v>
      </c>
      <c r="O117" s="242" t="s">
        <v>1653</v>
      </c>
      <c r="P117" s="213" t="s">
        <v>1810</v>
      </c>
      <c r="Q117" s="243">
        <v>160821</v>
      </c>
      <c r="R117" s="243">
        <v>230821</v>
      </c>
      <c r="S117" s="238" t="str">
        <f t="shared" si="2"/>
        <v>117-N-Gad230821</v>
      </c>
      <c r="T117" s="238" t="s">
        <v>1784</v>
      </c>
      <c r="U117" s="148" t="s">
        <v>1810</v>
      </c>
      <c r="V117" s="148"/>
      <c r="W117" s="239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</row>
    <row r="118" spans="1:49" ht="15">
      <c r="A118" s="148" t="s">
        <v>1597</v>
      </c>
      <c r="B118" s="213">
        <v>49.534370000000003</v>
      </c>
      <c r="C118" s="213">
        <v>5.9630549999999998</v>
      </c>
      <c r="D118" s="240">
        <v>114</v>
      </c>
      <c r="E118" s="234">
        <v>1</v>
      </c>
      <c r="F118" s="148"/>
      <c r="G118" s="235"/>
      <c r="H118" s="235"/>
      <c r="I118" s="241" t="str">
        <f t="shared" si="0"/>
        <v>118-N-Bre</v>
      </c>
      <c r="J118" s="235"/>
      <c r="K118" s="148"/>
      <c r="L118" s="237"/>
      <c r="M118" s="237"/>
      <c r="N118" s="242" t="str">
        <f t="shared" si="1"/>
        <v>118-N-Bre</v>
      </c>
      <c r="O118" s="237"/>
      <c r="P118" s="148"/>
      <c r="Q118" s="238"/>
      <c r="R118" s="238"/>
      <c r="S118" s="238" t="str">
        <f t="shared" si="2"/>
        <v>118-N-Bre</v>
      </c>
      <c r="T118" s="238"/>
      <c r="U118" s="148"/>
      <c r="V118" s="148"/>
      <c r="W118" s="239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</row>
    <row r="119" spans="1:49" ht="15">
      <c r="A119" s="148" t="s">
        <v>503</v>
      </c>
      <c r="B119" s="213">
        <v>49.542140000000003</v>
      </c>
      <c r="C119" s="213">
        <v>5.969157</v>
      </c>
      <c r="D119" s="240">
        <v>114</v>
      </c>
      <c r="E119" s="234">
        <v>1</v>
      </c>
      <c r="F119" s="148"/>
      <c r="G119" s="241">
        <v>220321</v>
      </c>
      <c r="H119" s="241">
        <v>290321</v>
      </c>
      <c r="I119" s="241" t="str">
        <f t="shared" si="0"/>
        <v>118-R-Aes290321</v>
      </c>
      <c r="J119" s="241" t="s">
        <v>1528</v>
      </c>
      <c r="K119" s="213" t="s">
        <v>1810</v>
      </c>
      <c r="L119" s="242">
        <v>310521</v>
      </c>
      <c r="M119" s="242">
        <v>70621</v>
      </c>
      <c r="N119" s="242" t="str">
        <f t="shared" si="1"/>
        <v>118-R-Aes70621</v>
      </c>
      <c r="O119" s="242" t="s">
        <v>1653</v>
      </c>
      <c r="P119" s="213" t="s">
        <v>1810</v>
      </c>
      <c r="Q119" s="243">
        <v>160821</v>
      </c>
      <c r="R119" s="243">
        <v>230821</v>
      </c>
      <c r="S119" s="238" t="str">
        <f t="shared" si="2"/>
        <v>118-R-Aes230821</v>
      </c>
      <c r="T119" s="238" t="s">
        <v>1784</v>
      </c>
      <c r="U119" s="148" t="s">
        <v>1810</v>
      </c>
      <c r="V119" s="148"/>
      <c r="W119" s="239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</row>
    <row r="120" spans="1:49" ht="15">
      <c r="A120" s="148" t="s">
        <v>676</v>
      </c>
      <c r="B120" s="213">
        <v>49.512549999999997</v>
      </c>
      <c r="C120" s="213">
        <v>6.0513690000000002</v>
      </c>
      <c r="D120" s="240">
        <v>124</v>
      </c>
      <c r="E120" s="234">
        <v>1</v>
      </c>
      <c r="F120" s="148"/>
      <c r="G120" s="241">
        <v>220321</v>
      </c>
      <c r="H120" s="241">
        <v>290321</v>
      </c>
      <c r="I120" s="241" t="str">
        <f t="shared" si="0"/>
        <v>119-N-Bie290321</v>
      </c>
      <c r="J120" s="241" t="s">
        <v>1528</v>
      </c>
      <c r="K120" s="213" t="s">
        <v>1810</v>
      </c>
      <c r="L120" s="242">
        <v>310521</v>
      </c>
      <c r="M120" s="242">
        <v>70621</v>
      </c>
      <c r="N120" s="242" t="str">
        <f t="shared" si="1"/>
        <v>119-N-Bie70621</v>
      </c>
      <c r="O120" s="242" t="s">
        <v>1653</v>
      </c>
      <c r="P120" s="213" t="s">
        <v>1810</v>
      </c>
      <c r="Q120" s="243">
        <v>160821</v>
      </c>
      <c r="R120" s="243">
        <v>230821</v>
      </c>
      <c r="S120" s="238" t="str">
        <f t="shared" si="2"/>
        <v>119-N-Bie230821</v>
      </c>
      <c r="T120" s="238" t="s">
        <v>1784</v>
      </c>
      <c r="U120" s="148" t="s">
        <v>1810</v>
      </c>
      <c r="V120" s="148"/>
      <c r="W120" s="239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</row>
    <row r="121" spans="1:49" ht="15">
      <c r="A121" s="148" t="s">
        <v>283</v>
      </c>
      <c r="B121" s="213">
        <v>49.534759999999999</v>
      </c>
      <c r="C121" s="213">
        <v>6.0068330000000003</v>
      </c>
      <c r="D121" s="240">
        <v>115</v>
      </c>
      <c r="E121" s="234">
        <v>1</v>
      </c>
      <c r="F121" s="148"/>
      <c r="G121" s="241">
        <v>220321</v>
      </c>
      <c r="H121" s="241">
        <v>290321</v>
      </c>
      <c r="I121" s="241" t="str">
        <f t="shared" si="0"/>
        <v>119-N-Paf290321</v>
      </c>
      <c r="J121" s="241" t="s">
        <v>1528</v>
      </c>
      <c r="K121" s="213" t="s">
        <v>1810</v>
      </c>
      <c r="L121" s="242">
        <v>310521</v>
      </c>
      <c r="M121" s="242">
        <v>70621</v>
      </c>
      <c r="N121" s="242" t="str">
        <f t="shared" si="1"/>
        <v>119-N-Paf70621</v>
      </c>
      <c r="O121" s="242" t="s">
        <v>1653</v>
      </c>
      <c r="P121" s="213" t="s">
        <v>1810</v>
      </c>
      <c r="Q121" s="243">
        <v>160821</v>
      </c>
      <c r="R121" s="243">
        <v>230821</v>
      </c>
      <c r="S121" s="238" t="str">
        <f t="shared" si="2"/>
        <v>119-N-Paf230821</v>
      </c>
      <c r="T121" s="238" t="s">
        <v>1784</v>
      </c>
      <c r="U121" s="148" t="s">
        <v>1810</v>
      </c>
      <c r="V121" s="148"/>
      <c r="W121" s="239"/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</row>
    <row r="122" spans="1:49" ht="15">
      <c r="A122" s="148" t="s">
        <v>471</v>
      </c>
      <c r="B122" s="213">
        <v>49.494190000000003</v>
      </c>
      <c r="C122" s="213">
        <v>6.0242750000000003</v>
      </c>
      <c r="D122" s="240">
        <v>124</v>
      </c>
      <c r="E122" s="234">
        <v>2</v>
      </c>
      <c r="F122" s="148"/>
      <c r="G122" s="235"/>
      <c r="H122" s="235"/>
      <c r="I122" s="241" t="str">
        <f t="shared" si="0"/>
        <v>128-N-Hie</v>
      </c>
      <c r="J122" s="235"/>
      <c r="K122" s="148"/>
      <c r="L122" s="237"/>
      <c r="M122" s="237"/>
      <c r="N122" s="242" t="str">
        <f t="shared" si="1"/>
        <v>128-N-Hie</v>
      </c>
      <c r="O122" s="237"/>
      <c r="P122" s="148"/>
      <c r="Q122" s="238"/>
      <c r="R122" s="238"/>
      <c r="S122" s="238" t="str">
        <f t="shared" si="2"/>
        <v>128-N-Hie</v>
      </c>
      <c r="T122" s="238"/>
      <c r="U122" s="148"/>
      <c r="V122" s="148"/>
      <c r="W122" s="239"/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  <c r="AT122" s="148"/>
      <c r="AU122" s="148"/>
      <c r="AV122" s="148"/>
      <c r="AW122" s="148"/>
    </row>
    <row r="123" spans="1:49" ht="15">
      <c r="A123" s="148" t="s">
        <v>1601</v>
      </c>
      <c r="B123" s="213">
        <v>49.50461</v>
      </c>
      <c r="C123" s="213">
        <v>6.0440290000000001</v>
      </c>
      <c r="D123" s="240">
        <v>124</v>
      </c>
      <c r="E123" s="234">
        <v>1</v>
      </c>
      <c r="F123" s="148"/>
      <c r="G123" s="235"/>
      <c r="H123" s="235"/>
      <c r="I123" s="241" t="str">
        <f t="shared" si="0"/>
        <v>128-N-Loo</v>
      </c>
      <c r="J123" s="235"/>
      <c r="K123" s="148"/>
      <c r="L123" s="237"/>
      <c r="M123" s="237"/>
      <c r="N123" s="242" t="str">
        <f t="shared" si="1"/>
        <v>128-N-Loo</v>
      </c>
      <c r="O123" s="237"/>
      <c r="P123" s="148"/>
      <c r="Q123" s="238"/>
      <c r="R123" s="238"/>
      <c r="S123" s="238" t="str">
        <f t="shared" si="2"/>
        <v>128-N-Loo</v>
      </c>
      <c r="T123" s="238"/>
      <c r="U123" s="148"/>
      <c r="V123" s="148"/>
      <c r="W123" s="239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</row>
    <row r="124" spans="1:49" ht="15">
      <c r="A124" s="148" t="s">
        <v>452</v>
      </c>
      <c r="B124" s="213">
        <v>49.48856</v>
      </c>
      <c r="C124" s="213">
        <v>6.0647900000000003</v>
      </c>
      <c r="D124" s="240">
        <v>124</v>
      </c>
      <c r="E124" s="234">
        <v>1</v>
      </c>
      <c r="F124" s="148"/>
      <c r="G124" s="241">
        <v>220321</v>
      </c>
      <c r="H124" s="241">
        <v>290321</v>
      </c>
      <c r="I124" s="241" t="str">
        <f t="shared" si="0"/>
        <v>128-R-Ang290321</v>
      </c>
      <c r="J124" s="241" t="s">
        <v>1528</v>
      </c>
      <c r="K124" s="213" t="s">
        <v>1810</v>
      </c>
      <c r="L124" s="242">
        <v>310521</v>
      </c>
      <c r="M124" s="242">
        <v>70621</v>
      </c>
      <c r="N124" s="242" t="str">
        <f t="shared" si="1"/>
        <v>128-R-Ang70621</v>
      </c>
      <c r="O124" s="242" t="s">
        <v>1653</v>
      </c>
      <c r="P124" s="213" t="s">
        <v>1810</v>
      </c>
      <c r="Q124" s="243">
        <v>160821</v>
      </c>
      <c r="R124" s="243">
        <v>230821</v>
      </c>
      <c r="S124" s="238" t="str">
        <f t="shared" si="2"/>
        <v>128-R-Ang230821</v>
      </c>
      <c r="T124" s="238" t="s">
        <v>1784</v>
      </c>
      <c r="U124" s="148" t="s">
        <v>1810</v>
      </c>
      <c r="V124" s="148"/>
      <c r="W124" s="239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</row>
    <row r="125" spans="1:49" ht="15">
      <c r="A125" s="148" t="s">
        <v>795</v>
      </c>
      <c r="B125" s="213">
        <v>49.471200000000003</v>
      </c>
      <c r="C125" s="213">
        <v>6.0941919999999996</v>
      </c>
      <c r="D125" s="240">
        <v>132</v>
      </c>
      <c r="E125" s="234">
        <v>1</v>
      </c>
      <c r="F125" s="148"/>
      <c r="G125" s="241">
        <v>220321</v>
      </c>
      <c r="H125" s="241">
        <v>290321</v>
      </c>
      <c r="I125" s="241" t="str">
        <f t="shared" si="0"/>
        <v>129-N-Ech290321</v>
      </c>
      <c r="J125" s="241" t="s">
        <v>1493</v>
      </c>
      <c r="K125" s="213" t="s">
        <v>1810</v>
      </c>
      <c r="L125" s="242">
        <v>310521</v>
      </c>
      <c r="M125" s="242">
        <v>70621</v>
      </c>
      <c r="N125" s="242" t="str">
        <f t="shared" si="1"/>
        <v>129-N-Ech70621</v>
      </c>
      <c r="O125" s="242" t="s">
        <v>1653</v>
      </c>
      <c r="P125" s="213" t="s">
        <v>1810</v>
      </c>
      <c r="Q125" s="243">
        <v>160821</v>
      </c>
      <c r="R125" s="243">
        <v>230821</v>
      </c>
      <c r="S125" s="238" t="str">
        <f t="shared" si="2"/>
        <v>129-N-Ech230821</v>
      </c>
      <c r="T125" s="238" t="s">
        <v>1784</v>
      </c>
      <c r="U125" s="148" t="s">
        <v>1810</v>
      </c>
      <c r="V125" s="148"/>
      <c r="W125" s="239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</row>
    <row r="126" spans="1:49" ht="15">
      <c r="A126" s="148"/>
      <c r="B126" s="148"/>
      <c r="C126" s="148"/>
      <c r="D126" s="233"/>
      <c r="E126" s="256"/>
      <c r="F126" s="148"/>
      <c r="G126" s="235"/>
      <c r="H126" s="235"/>
      <c r="I126" s="241" t="str">
        <f t="shared" si="0"/>
        <v/>
      </c>
      <c r="J126" s="235"/>
      <c r="K126" s="148"/>
      <c r="L126" s="237"/>
      <c r="M126" s="237"/>
      <c r="N126" s="242" t="str">
        <f t="shared" si="1"/>
        <v/>
      </c>
      <c r="O126" s="237"/>
      <c r="P126" s="148"/>
      <c r="Q126" s="238"/>
      <c r="R126" s="238"/>
      <c r="S126" s="238" t="str">
        <f t="shared" si="2"/>
        <v/>
      </c>
      <c r="T126" s="238"/>
      <c r="U126" s="148"/>
      <c r="V126" s="148"/>
      <c r="W126" s="239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</row>
    <row r="127" spans="1:49" ht="15">
      <c r="A127" s="148"/>
      <c r="B127" s="148"/>
      <c r="C127" s="148"/>
      <c r="D127" s="233"/>
      <c r="E127" s="256"/>
      <c r="F127" s="148"/>
      <c r="G127" s="235"/>
      <c r="H127" s="235"/>
      <c r="I127" s="241" t="str">
        <f t="shared" si="0"/>
        <v/>
      </c>
      <c r="J127" s="235"/>
      <c r="K127" s="148"/>
      <c r="L127" s="237"/>
      <c r="M127" s="237"/>
      <c r="N127" s="242" t="str">
        <f t="shared" si="1"/>
        <v/>
      </c>
      <c r="O127" s="237"/>
      <c r="P127" s="148"/>
      <c r="Q127" s="238"/>
      <c r="R127" s="238"/>
      <c r="S127" s="238" t="str">
        <f t="shared" si="2"/>
        <v/>
      </c>
      <c r="T127" s="238"/>
      <c r="U127" s="148"/>
      <c r="V127" s="148"/>
      <c r="W127" s="239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</row>
    <row r="128" spans="1:49" ht="15">
      <c r="A128" s="245" t="s">
        <v>424</v>
      </c>
      <c r="B128" s="246">
        <v>49.645940000000003</v>
      </c>
      <c r="C128" s="246">
        <v>6.0105599999999999</v>
      </c>
      <c r="D128" s="247">
        <v>96</v>
      </c>
      <c r="E128" s="248">
        <v>1</v>
      </c>
      <c r="F128" s="148"/>
      <c r="G128" s="255">
        <v>150421</v>
      </c>
      <c r="H128" s="255">
        <v>230421</v>
      </c>
      <c r="I128" s="241" t="str">
        <f t="shared" si="0"/>
        <v>transekt1230421</v>
      </c>
      <c r="J128" s="241" t="s">
        <v>1485</v>
      </c>
      <c r="K128" s="246" t="s">
        <v>1808</v>
      </c>
      <c r="L128" s="251">
        <v>30621</v>
      </c>
      <c r="M128" s="251">
        <v>100621</v>
      </c>
      <c r="N128" s="242" t="str">
        <f t="shared" si="1"/>
        <v>transekt1100621</v>
      </c>
      <c r="O128" s="242" t="s">
        <v>1665</v>
      </c>
      <c r="P128" s="213" t="s">
        <v>1808</v>
      </c>
      <c r="Q128" s="249">
        <v>190821</v>
      </c>
      <c r="R128" s="249">
        <v>300821</v>
      </c>
      <c r="S128" s="238" t="str">
        <f t="shared" si="2"/>
        <v>transekt1300821</v>
      </c>
      <c r="T128" s="238" t="s">
        <v>153</v>
      </c>
      <c r="U128" s="148" t="s">
        <v>1808</v>
      </c>
      <c r="V128" s="148"/>
      <c r="W128" s="250">
        <v>100921</v>
      </c>
      <c r="X128" s="148" t="s">
        <v>1836</v>
      </c>
      <c r="Y128" s="148"/>
      <c r="Z128" s="148"/>
      <c r="AA128" s="148"/>
      <c r="AB128" s="148"/>
      <c r="AC128" s="148"/>
      <c r="AD128" s="148"/>
      <c r="AE128" s="148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  <c r="AT128" s="148"/>
      <c r="AU128" s="148"/>
      <c r="AV128" s="148"/>
      <c r="AW128" s="148"/>
    </row>
    <row r="129" spans="1:49" ht="15">
      <c r="A129" s="245" t="s">
        <v>1837</v>
      </c>
      <c r="B129" s="246">
        <v>49.647258999999998</v>
      </c>
      <c r="C129" s="246">
        <v>6.013814</v>
      </c>
      <c r="D129" s="247">
        <v>96</v>
      </c>
      <c r="E129" s="248">
        <v>2</v>
      </c>
      <c r="F129" s="148"/>
      <c r="G129" s="255">
        <v>150421</v>
      </c>
      <c r="H129" s="255">
        <v>230421</v>
      </c>
      <c r="I129" s="241" t="str">
        <f t="shared" si="0"/>
        <v>transekt2230421</v>
      </c>
      <c r="J129" s="241" t="s">
        <v>1485</v>
      </c>
      <c r="K129" s="246" t="s">
        <v>1808</v>
      </c>
      <c r="L129" s="251">
        <v>30621</v>
      </c>
      <c r="M129" s="251">
        <v>100621</v>
      </c>
      <c r="N129" s="242" t="str">
        <f t="shared" si="1"/>
        <v>transekt2100621</v>
      </c>
      <c r="O129" s="242" t="s">
        <v>1665</v>
      </c>
      <c r="P129" s="213" t="s">
        <v>1808</v>
      </c>
      <c r="Q129" s="249">
        <v>190821</v>
      </c>
      <c r="R129" s="249">
        <v>300821</v>
      </c>
      <c r="S129" s="238" t="str">
        <f t="shared" si="2"/>
        <v>transekt2300821</v>
      </c>
      <c r="T129" s="238" t="s">
        <v>153</v>
      </c>
      <c r="U129" s="148" t="s">
        <v>1808</v>
      </c>
      <c r="V129" s="148"/>
      <c r="W129" s="250">
        <v>100921</v>
      </c>
      <c r="X129" s="148" t="s">
        <v>1836</v>
      </c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</row>
    <row r="130" spans="1:49" ht="15">
      <c r="A130" s="148" t="s">
        <v>197</v>
      </c>
      <c r="B130" s="213">
        <v>49.638566156233601</v>
      </c>
      <c r="C130" s="213">
        <v>6.2126921643162802</v>
      </c>
      <c r="D130" s="240">
        <v>99</v>
      </c>
      <c r="E130" s="234">
        <v>1</v>
      </c>
      <c r="F130" s="148"/>
      <c r="G130" s="241">
        <v>250321</v>
      </c>
      <c r="H130" s="241">
        <v>10421</v>
      </c>
      <c r="I130" s="241" t="str">
        <f t="shared" si="0"/>
        <v>102-N-GCGD10421</v>
      </c>
      <c r="J130" s="241" t="s">
        <v>1493</v>
      </c>
      <c r="K130" s="213" t="s">
        <v>1810</v>
      </c>
      <c r="L130" s="242">
        <v>40621</v>
      </c>
      <c r="M130" s="242">
        <v>150621</v>
      </c>
      <c r="N130" s="242" t="str">
        <f t="shared" si="1"/>
        <v>102-N-GCGD150621</v>
      </c>
      <c r="O130" s="242" t="s">
        <v>1685</v>
      </c>
      <c r="P130" s="213" t="s">
        <v>1810</v>
      </c>
      <c r="Q130" s="243">
        <v>190821</v>
      </c>
      <c r="R130" s="243">
        <v>260821</v>
      </c>
      <c r="S130" s="238" t="str">
        <f t="shared" si="2"/>
        <v>102-N-GCGD260821</v>
      </c>
      <c r="T130" s="238" t="s">
        <v>88</v>
      </c>
      <c r="U130" s="148" t="s">
        <v>1810</v>
      </c>
      <c r="V130" s="148"/>
      <c r="W130" s="239" t="s">
        <v>1838</v>
      </c>
      <c r="X130" s="148"/>
      <c r="Y130" s="148"/>
      <c r="Z130" s="148"/>
      <c r="AA130" s="148"/>
      <c r="AB130" s="148"/>
      <c r="AC130" s="148"/>
      <c r="AD130" s="148"/>
      <c r="AE130" s="148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</row>
    <row r="131" spans="1:49" ht="15">
      <c r="A131" s="148" t="s">
        <v>1607</v>
      </c>
      <c r="B131" s="213">
        <v>49.593499999999999</v>
      </c>
      <c r="C131" s="213">
        <v>6.1521400000000002</v>
      </c>
      <c r="D131" s="240">
        <v>108</v>
      </c>
      <c r="E131" s="234">
        <v>1</v>
      </c>
      <c r="F131" s="148"/>
      <c r="G131" s="235"/>
      <c r="H131" s="235"/>
      <c r="I131" s="241" t="str">
        <f t="shared" si="0"/>
        <v>Extra Site</v>
      </c>
      <c r="J131" s="235"/>
      <c r="K131" s="148"/>
      <c r="L131" s="237"/>
      <c r="M131" s="237"/>
      <c r="N131" s="237"/>
      <c r="O131" s="237"/>
      <c r="P131" s="148"/>
      <c r="Q131" s="243">
        <v>260821</v>
      </c>
      <c r="R131" s="243">
        <v>10921</v>
      </c>
      <c r="S131" s="238" t="str">
        <f t="shared" si="2"/>
        <v>Extra Site10921</v>
      </c>
      <c r="T131" s="238" t="s">
        <v>88</v>
      </c>
      <c r="U131" s="148" t="s">
        <v>1810</v>
      </c>
      <c r="V131" s="148"/>
      <c r="W131" s="239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</row>
    <row r="132" spans="1:49" ht="15">
      <c r="A132" s="148" t="s">
        <v>1608</v>
      </c>
      <c r="B132" s="213">
        <v>49.726869999999998</v>
      </c>
      <c r="C132" s="213">
        <v>5.8969899999999997</v>
      </c>
      <c r="D132" s="240">
        <v>75</v>
      </c>
      <c r="E132" s="234">
        <v>1</v>
      </c>
      <c r="F132" s="148"/>
      <c r="G132" s="235"/>
      <c r="H132" s="235"/>
      <c r="I132" s="241" t="str">
        <f t="shared" si="0"/>
        <v>Moulin de beckerich</v>
      </c>
      <c r="J132" s="235"/>
      <c r="K132" s="148"/>
      <c r="L132" s="237"/>
      <c r="M132" s="237"/>
      <c r="N132" s="237"/>
      <c r="O132" s="237"/>
      <c r="P132" s="148"/>
      <c r="Q132" s="243">
        <v>300821</v>
      </c>
      <c r="R132" s="243">
        <v>60921</v>
      </c>
      <c r="S132" s="238" t="str">
        <f t="shared" si="2"/>
        <v>Moulin de beckerich60921</v>
      </c>
      <c r="T132" s="238" t="s">
        <v>88</v>
      </c>
      <c r="U132" s="148" t="s">
        <v>1810</v>
      </c>
      <c r="V132" s="148"/>
      <c r="W132" s="239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  <c r="AT132" s="148"/>
      <c r="AU132" s="148"/>
      <c r="AV132" s="148"/>
      <c r="AW132" s="148"/>
    </row>
    <row r="133" spans="1:49" ht="15">
      <c r="A133" s="148" t="s">
        <v>1609</v>
      </c>
      <c r="B133" s="148"/>
      <c r="C133" s="148"/>
      <c r="D133" s="233"/>
      <c r="E133" s="256"/>
      <c r="F133" s="148"/>
      <c r="G133" s="235"/>
      <c r="H133" s="235"/>
      <c r="I133" s="241" t="str">
        <f t="shared" si="0"/>
        <v>??-A-Man</v>
      </c>
      <c r="J133" s="235"/>
      <c r="K133" s="148"/>
      <c r="L133" s="237"/>
      <c r="M133" s="237"/>
      <c r="N133" s="237"/>
      <c r="O133" s="237"/>
      <c r="P133" s="148"/>
      <c r="Q133" s="243">
        <v>180821</v>
      </c>
      <c r="R133" s="243">
        <v>260821</v>
      </c>
      <c r="S133" s="238" t="str">
        <f t="shared" si="2"/>
        <v>??-A-Man260821</v>
      </c>
      <c r="T133" s="238" t="s">
        <v>153</v>
      </c>
      <c r="U133" s="148" t="s">
        <v>1808</v>
      </c>
      <c r="V133" s="148"/>
      <c r="W133" s="239"/>
      <c r="X133" s="148"/>
      <c r="Y133" s="148"/>
      <c r="Z133" s="148"/>
      <c r="AA133" s="148"/>
      <c r="AB133" s="148"/>
      <c r="AC133" s="148"/>
      <c r="AD133" s="148"/>
      <c r="AE133" s="148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</row>
    <row r="134" spans="1:49" ht="15">
      <c r="A134" s="148" t="s">
        <v>1839</v>
      </c>
      <c r="B134" s="148"/>
      <c r="C134" s="148"/>
      <c r="D134" s="233"/>
      <c r="E134" s="256"/>
      <c r="F134" s="148" t="s">
        <v>185</v>
      </c>
      <c r="G134" s="241">
        <v>310321</v>
      </c>
      <c r="H134" s="235" t="s">
        <v>213</v>
      </c>
      <c r="I134" s="241" t="str">
        <f t="shared" si="0"/>
        <v>117-A-PchNA</v>
      </c>
      <c r="J134" s="235"/>
      <c r="K134" s="148"/>
      <c r="L134" s="237"/>
      <c r="M134" s="237"/>
      <c r="N134" s="237"/>
      <c r="O134" s="237"/>
      <c r="P134" s="148"/>
      <c r="Q134" s="243">
        <v>160821</v>
      </c>
      <c r="R134" s="243">
        <v>230821</v>
      </c>
      <c r="S134" s="238" t="str">
        <f t="shared" si="2"/>
        <v>117-A-Pch230821</v>
      </c>
      <c r="T134" s="238" t="s">
        <v>1784</v>
      </c>
      <c r="U134" s="148" t="s">
        <v>1810</v>
      </c>
      <c r="V134" s="148"/>
      <c r="W134" s="239"/>
      <c r="X134" s="148"/>
      <c r="Y134" s="148"/>
      <c r="Z134" s="148"/>
      <c r="AA134" s="148"/>
      <c r="AB134" s="148"/>
      <c r="AC134" s="148"/>
      <c r="AD134" s="148"/>
      <c r="AE134" s="148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</row>
    <row r="135" spans="1:49" ht="15">
      <c r="A135" s="148" t="s">
        <v>1840</v>
      </c>
      <c r="B135" s="148"/>
      <c r="C135" s="148"/>
      <c r="D135" s="233"/>
      <c r="E135" s="256"/>
      <c r="F135" s="148" t="s">
        <v>185</v>
      </c>
      <c r="G135" s="241">
        <v>240321</v>
      </c>
      <c r="H135" s="235" t="s">
        <v>213</v>
      </c>
      <c r="I135" s="241" t="str">
        <f t="shared" si="0"/>
        <v>119-A-PaeNA</v>
      </c>
      <c r="J135" s="235"/>
      <c r="K135" s="148"/>
      <c r="L135" s="237"/>
      <c r="M135" s="237"/>
      <c r="N135" s="237"/>
      <c r="O135" s="237"/>
      <c r="P135" s="148"/>
      <c r="Q135" s="238"/>
      <c r="R135" s="238"/>
      <c r="S135" s="238"/>
      <c r="T135" s="238"/>
      <c r="U135" s="148"/>
      <c r="V135" s="148"/>
      <c r="W135" s="239"/>
      <c r="X135" s="148"/>
      <c r="Y135" s="148"/>
      <c r="Z135" s="148"/>
      <c r="AA135" s="148"/>
      <c r="AB135" s="148"/>
      <c r="AC135" s="148"/>
      <c r="AD135" s="148"/>
      <c r="AE135" s="148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  <c r="AT135" s="148"/>
      <c r="AU135" s="148"/>
      <c r="AV135" s="148"/>
      <c r="AW135" s="148"/>
    </row>
    <row r="136" spans="1:49" ht="1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148"/>
      <c r="Z136" s="148"/>
      <c r="AA136" s="148"/>
      <c r="AB136" s="148"/>
      <c r="AC136" s="148"/>
      <c r="AD136" s="148"/>
      <c r="AE136" s="148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</row>
    <row r="137" spans="1:49" ht="1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148"/>
      <c r="Z137" s="148"/>
      <c r="AA137" s="148"/>
      <c r="AB137" s="148"/>
      <c r="AC137" s="148"/>
      <c r="AD137" s="148"/>
      <c r="AE137" s="148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</row>
    <row r="138" spans="1:49" ht="1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148"/>
      <c r="Z138" s="148"/>
      <c r="AA138" s="148"/>
      <c r="AB138" s="148"/>
      <c r="AC138" s="148"/>
      <c r="AD138" s="148"/>
      <c r="AE138" s="148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</row>
    <row r="139" spans="1:49" ht="1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148"/>
      <c r="Z139" s="148"/>
      <c r="AA139" s="148"/>
      <c r="AB139" s="148"/>
      <c r="AC139" s="148"/>
      <c r="AD139" s="148"/>
      <c r="AE139" s="148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</row>
    <row r="140" spans="1:49" ht="1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</row>
    <row r="141" spans="1:49" ht="1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148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</row>
    <row r="142" spans="1:49" ht="1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148"/>
      <c r="Z142" s="148"/>
      <c r="AA142" s="148"/>
      <c r="AB142" s="148"/>
      <c r="AC142" s="148"/>
      <c r="AD142" s="148"/>
      <c r="AE142" s="148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</row>
    <row r="143" spans="1:49" ht="1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148"/>
      <c r="Z143" s="148"/>
      <c r="AA143" s="148"/>
      <c r="AB143" s="148"/>
      <c r="AC143" s="148"/>
      <c r="AD143" s="148"/>
      <c r="AE143" s="148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</row>
    <row r="144" spans="1:49" ht="1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148"/>
      <c r="Z144" s="148"/>
      <c r="AA144" s="148"/>
      <c r="AB144" s="148"/>
      <c r="AC144" s="148"/>
      <c r="AD144" s="148"/>
      <c r="AE144" s="148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  <c r="AU144" s="148"/>
      <c r="AV144" s="148"/>
      <c r="AW144" s="148"/>
    </row>
    <row r="145" spans="1:49" ht="1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148"/>
      <c r="Z145" s="148"/>
      <c r="AA145" s="148"/>
      <c r="AB145" s="148"/>
      <c r="AC145" s="148"/>
      <c r="AD145" s="148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  <c r="AU145" s="148"/>
      <c r="AV145" s="148"/>
      <c r="AW145" s="148"/>
    </row>
    <row r="146" spans="1:49" ht="1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148"/>
      <c r="Z146" s="148"/>
      <c r="AA146" s="148"/>
      <c r="AB146" s="148"/>
      <c r="AC146" s="148"/>
      <c r="AD146" s="148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  <c r="AU146" s="148"/>
      <c r="AV146" s="148"/>
      <c r="AW146" s="148"/>
    </row>
    <row r="147" spans="1:49" ht="1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148"/>
      <c r="Z147" s="148"/>
      <c r="AA147" s="148"/>
      <c r="AB147" s="148"/>
      <c r="AC147" s="148"/>
      <c r="AD147" s="148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  <c r="AU147" s="148"/>
      <c r="AV147" s="148"/>
      <c r="AW147" s="148"/>
    </row>
    <row r="148" spans="1:49" ht="1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148"/>
      <c r="Z148" s="148"/>
      <c r="AA148" s="148"/>
      <c r="AB148" s="148"/>
      <c r="AC148" s="148"/>
      <c r="AD148" s="148"/>
      <c r="AE148" s="148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  <c r="AU148" s="148"/>
      <c r="AV148" s="148"/>
      <c r="AW148" s="148"/>
    </row>
    <row r="149" spans="1:49" ht="1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148"/>
      <c r="Z149" s="148"/>
      <c r="AA149" s="148"/>
      <c r="AB149" s="148"/>
      <c r="AC149" s="148"/>
      <c r="AD149" s="148"/>
      <c r="AE149" s="148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  <c r="AU149" s="148"/>
      <c r="AV149" s="148"/>
      <c r="AW149" s="148"/>
    </row>
    <row r="150" spans="1:49" ht="1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148"/>
      <c r="Z150" s="148"/>
      <c r="AA150" s="148"/>
      <c r="AB150" s="148"/>
      <c r="AC150" s="148"/>
      <c r="AD150" s="148"/>
      <c r="AE150" s="148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  <c r="AU150" s="148"/>
      <c r="AV150" s="148"/>
      <c r="AW150" s="148"/>
    </row>
    <row r="151" spans="1:49" ht="1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148"/>
      <c r="Z151" s="148"/>
      <c r="AA151" s="148"/>
      <c r="AB151" s="148"/>
      <c r="AC151" s="148"/>
      <c r="AD151" s="148"/>
      <c r="AE151" s="148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</row>
    <row r="152" spans="1:49" ht="1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</row>
    <row r="153" spans="1:49" ht="1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148"/>
      <c r="Z153" s="148"/>
      <c r="AA153" s="148"/>
      <c r="AB153" s="148"/>
      <c r="AC153" s="148"/>
      <c r="AD153" s="148"/>
      <c r="AE153" s="148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</row>
    <row r="154" spans="1:49" ht="1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148"/>
      <c r="Z154" s="148"/>
      <c r="AA154" s="148"/>
      <c r="AB154" s="148"/>
      <c r="AC154" s="148"/>
      <c r="AD154" s="148"/>
      <c r="AE154" s="148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  <c r="AT154" s="148"/>
      <c r="AU154" s="148"/>
      <c r="AV154" s="148"/>
      <c r="AW154" s="148"/>
    </row>
    <row r="155" spans="1:49" ht="1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148"/>
      <c r="Z155" s="148"/>
      <c r="AA155" s="148"/>
      <c r="AB155" s="148"/>
      <c r="AC155" s="148"/>
      <c r="AD155" s="148"/>
      <c r="AE155" s="148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  <c r="AT155" s="148"/>
      <c r="AU155" s="148"/>
      <c r="AV155" s="148"/>
      <c r="AW155" s="148"/>
    </row>
    <row r="156" spans="1:49" ht="1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148"/>
      <c r="Z156" s="148"/>
      <c r="AA156" s="148"/>
      <c r="AB156" s="148"/>
      <c r="AC156" s="148"/>
      <c r="AD156" s="148"/>
      <c r="AE156" s="148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  <c r="AT156" s="148"/>
      <c r="AU156" s="148"/>
      <c r="AV156" s="148"/>
      <c r="AW156" s="148"/>
    </row>
    <row r="157" spans="1:49" ht="1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148"/>
      <c r="Z157" s="148"/>
      <c r="AA157" s="148"/>
      <c r="AB157" s="148"/>
      <c r="AC157" s="148"/>
      <c r="AD157" s="148"/>
      <c r="AE157" s="148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  <c r="AT157" s="148"/>
      <c r="AU157" s="148"/>
      <c r="AV157" s="148"/>
      <c r="AW157" s="148"/>
    </row>
    <row r="158" spans="1:49" ht="1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148"/>
      <c r="Z158" s="148"/>
      <c r="AA158" s="148"/>
      <c r="AB158" s="148"/>
      <c r="AC158" s="148"/>
      <c r="AD158" s="148"/>
      <c r="AE158" s="148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  <c r="AT158" s="148"/>
      <c r="AU158" s="148"/>
      <c r="AV158" s="148"/>
      <c r="AW158" s="148"/>
    </row>
    <row r="159" spans="1:49" ht="1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148"/>
      <c r="Z159" s="148"/>
      <c r="AA159" s="148"/>
      <c r="AB159" s="148"/>
      <c r="AC159" s="148"/>
      <c r="AD159" s="148"/>
      <c r="AE159" s="148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  <c r="AT159" s="148"/>
      <c r="AU159" s="148"/>
      <c r="AV159" s="148"/>
      <c r="AW159" s="148"/>
    </row>
    <row r="160" spans="1:49" ht="1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148"/>
      <c r="Z160" s="148"/>
      <c r="AA160" s="148"/>
      <c r="AB160" s="148"/>
      <c r="AC160" s="148"/>
      <c r="AD160" s="148"/>
      <c r="AE160" s="148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  <c r="AT160" s="148"/>
      <c r="AU160" s="148"/>
      <c r="AV160" s="148"/>
      <c r="AW160" s="148"/>
    </row>
    <row r="161" spans="1:49" ht="1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148"/>
      <c r="Z161" s="148"/>
      <c r="AA161" s="148"/>
      <c r="AB161" s="148"/>
      <c r="AC161" s="148"/>
      <c r="AD161" s="148"/>
      <c r="AE161" s="148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  <c r="AT161" s="148"/>
      <c r="AU161" s="148"/>
      <c r="AV161" s="148"/>
      <c r="AW161" s="148"/>
    </row>
    <row r="162" spans="1:49" ht="1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148"/>
      <c r="Z162" s="148"/>
      <c r="AA162" s="148"/>
      <c r="AB162" s="148"/>
      <c r="AC162" s="148"/>
      <c r="AD162" s="148"/>
      <c r="AE162" s="148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  <c r="AT162" s="148"/>
      <c r="AU162" s="148"/>
      <c r="AV162" s="148"/>
      <c r="AW162" s="148"/>
    </row>
    <row r="163" spans="1:49" ht="1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  <c r="AT163" s="148"/>
      <c r="AU163" s="148"/>
      <c r="AV163" s="148"/>
      <c r="AW163" s="148"/>
    </row>
    <row r="164" spans="1:49" ht="1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148"/>
      <c r="Z164" s="148"/>
      <c r="AA164" s="148"/>
      <c r="AB164" s="148"/>
      <c r="AC164" s="148"/>
      <c r="AD164" s="148"/>
      <c r="AE164" s="148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  <c r="AT164" s="148"/>
      <c r="AU164" s="148"/>
      <c r="AV164" s="148"/>
      <c r="AW164" s="148"/>
    </row>
    <row r="165" spans="1:49" ht="1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148"/>
      <c r="Z165" s="148"/>
      <c r="AA165" s="148"/>
      <c r="AB165" s="148"/>
      <c r="AC165" s="148"/>
      <c r="AD165" s="148"/>
      <c r="AE165" s="148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  <c r="AT165" s="148"/>
      <c r="AU165" s="148"/>
      <c r="AV165" s="148"/>
      <c r="AW165" s="148"/>
    </row>
    <row r="166" spans="1:49" ht="1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148"/>
      <c r="Z166" s="148"/>
      <c r="AA166" s="148"/>
      <c r="AB166" s="148"/>
      <c r="AC166" s="148"/>
      <c r="AD166" s="148"/>
      <c r="AE166" s="148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  <c r="AT166" s="148"/>
      <c r="AU166" s="148"/>
      <c r="AV166" s="148"/>
      <c r="AW166" s="148"/>
    </row>
    <row r="167" spans="1:49" ht="1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148"/>
      <c r="Z167" s="148"/>
      <c r="AA167" s="148"/>
      <c r="AB167" s="148"/>
      <c r="AC167" s="148"/>
      <c r="AD167" s="148"/>
      <c r="AE167" s="148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  <c r="AT167" s="148"/>
      <c r="AU167" s="148"/>
      <c r="AV167" s="148"/>
      <c r="AW167" s="148"/>
    </row>
    <row r="168" spans="1:49" ht="1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</row>
    <row r="169" spans="1:49" ht="1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  <c r="AT169" s="148"/>
      <c r="AU169" s="148"/>
      <c r="AV169" s="148"/>
      <c r="AW169" s="148"/>
    </row>
    <row r="170" spans="1:49" ht="1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</row>
    <row r="171" spans="1:49" ht="1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148"/>
      <c r="Z171" s="148"/>
      <c r="AA171" s="148"/>
      <c r="AB171" s="148"/>
      <c r="AC171" s="148"/>
      <c r="AD171" s="148"/>
      <c r="AE171" s="148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  <c r="AT171" s="148"/>
      <c r="AU171" s="148"/>
      <c r="AV171" s="148"/>
      <c r="AW171" s="148"/>
    </row>
    <row r="172" spans="1:49" ht="1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148"/>
      <c r="Z172" s="148"/>
      <c r="AA172" s="148"/>
      <c r="AB172" s="148"/>
      <c r="AC172" s="148"/>
      <c r="AD172" s="148"/>
      <c r="AE172" s="148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  <c r="AT172" s="148"/>
      <c r="AU172" s="148"/>
      <c r="AV172" s="148"/>
      <c r="AW172" s="148"/>
    </row>
    <row r="173" spans="1:49" ht="1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148"/>
      <c r="Z173" s="148"/>
      <c r="AA173" s="148"/>
      <c r="AB173" s="148"/>
      <c r="AC173" s="148"/>
      <c r="AD173" s="148"/>
      <c r="AE173" s="148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  <c r="AT173" s="148"/>
      <c r="AU173" s="148"/>
      <c r="AV173" s="148"/>
      <c r="AW173" s="148"/>
    </row>
    <row r="174" spans="1:49" ht="1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148"/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  <c r="AT174" s="148"/>
      <c r="AU174" s="148"/>
      <c r="AV174" s="148"/>
      <c r="AW174" s="148"/>
    </row>
    <row r="175" spans="1:49" ht="1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148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  <c r="AT175" s="148"/>
      <c r="AU175" s="148"/>
      <c r="AV175" s="148"/>
      <c r="AW175" s="148"/>
    </row>
    <row r="176" spans="1:49" ht="1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148"/>
      <c r="Z176" s="148"/>
      <c r="AA176" s="148"/>
      <c r="AB176" s="148"/>
      <c r="AC176" s="148"/>
      <c r="AD176" s="148"/>
      <c r="AE176" s="148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  <c r="AT176" s="148"/>
      <c r="AU176" s="148"/>
      <c r="AV176" s="148"/>
      <c r="AW176" s="148"/>
    </row>
    <row r="177" spans="1:49" ht="1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148"/>
      <c r="Z177" s="148"/>
      <c r="AA177" s="148"/>
      <c r="AB177" s="148"/>
      <c r="AC177" s="148"/>
      <c r="AD177" s="148"/>
      <c r="AE177" s="148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  <c r="AT177" s="148"/>
      <c r="AU177" s="148"/>
      <c r="AV177" s="148"/>
      <c r="AW177" s="148"/>
    </row>
    <row r="178" spans="1:49" ht="1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148"/>
      <c r="Z178" s="148"/>
      <c r="AA178" s="148"/>
      <c r="AB178" s="148"/>
      <c r="AC178" s="148"/>
      <c r="AD178" s="148"/>
      <c r="AE178" s="148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  <c r="AT178" s="148"/>
      <c r="AU178" s="148"/>
      <c r="AV178" s="148"/>
      <c r="AW178" s="148"/>
    </row>
    <row r="179" spans="1:49" ht="1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148"/>
      <c r="Z179" s="148"/>
      <c r="AA179" s="148"/>
      <c r="AB179" s="148"/>
      <c r="AC179" s="148"/>
      <c r="AD179" s="148"/>
      <c r="AE179" s="148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  <c r="AT179" s="148"/>
      <c r="AU179" s="148"/>
      <c r="AV179" s="148"/>
      <c r="AW179" s="148"/>
    </row>
    <row r="180" spans="1:49" ht="1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148"/>
      <c r="Z180" s="148"/>
      <c r="AA180" s="148"/>
      <c r="AB180" s="148"/>
      <c r="AC180" s="148"/>
      <c r="AD180" s="148"/>
      <c r="AE180" s="148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  <c r="AT180" s="148"/>
      <c r="AU180" s="148"/>
      <c r="AV180" s="148"/>
      <c r="AW180" s="148"/>
    </row>
    <row r="181" spans="1:49" ht="1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148"/>
      <c r="Z181" s="148"/>
      <c r="AA181" s="148"/>
      <c r="AB181" s="148"/>
      <c r="AC181" s="148"/>
      <c r="AD181" s="148"/>
      <c r="AE181" s="148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  <c r="AT181" s="148"/>
      <c r="AU181" s="148"/>
      <c r="AV181" s="148"/>
      <c r="AW181" s="148"/>
    </row>
    <row r="182" spans="1:49" ht="1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148"/>
      <c r="Z182" s="148"/>
      <c r="AA182" s="148"/>
      <c r="AB182" s="148"/>
      <c r="AC182" s="148"/>
      <c r="AD182" s="148"/>
      <c r="AE182" s="148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  <c r="AT182" s="148"/>
      <c r="AU182" s="148"/>
      <c r="AV182" s="148"/>
      <c r="AW182" s="148"/>
    </row>
    <row r="183" spans="1:49" ht="1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148"/>
      <c r="Z183" s="148"/>
      <c r="AA183" s="148"/>
      <c r="AB183" s="148"/>
      <c r="AC183" s="148"/>
      <c r="AD183" s="148"/>
      <c r="AE183" s="148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  <c r="AT183" s="148"/>
      <c r="AU183" s="148"/>
      <c r="AV183" s="148"/>
      <c r="AW183" s="148"/>
    </row>
    <row r="184" spans="1:49" ht="1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148"/>
      <c r="Z184" s="148"/>
      <c r="AA184" s="148"/>
      <c r="AB184" s="148"/>
      <c r="AC184" s="148"/>
      <c r="AD184" s="148"/>
      <c r="AE184" s="148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  <c r="AT184" s="148"/>
      <c r="AU184" s="148"/>
      <c r="AV184" s="148"/>
      <c r="AW184" s="148"/>
    </row>
    <row r="185" spans="1:49" ht="1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148"/>
      <c r="Z185" s="148"/>
      <c r="AA185" s="148"/>
      <c r="AB185" s="148"/>
      <c r="AC185" s="148"/>
      <c r="AD185" s="148"/>
      <c r="AE185" s="148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  <c r="AT185" s="148"/>
      <c r="AU185" s="148"/>
      <c r="AV185" s="148"/>
      <c r="AW185" s="148"/>
    </row>
    <row r="186" spans="1:49" ht="1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148"/>
      <c r="Z186" s="148"/>
      <c r="AA186" s="148"/>
      <c r="AB186" s="148"/>
      <c r="AC186" s="148"/>
      <c r="AD186" s="148"/>
      <c r="AE186" s="148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  <c r="AT186" s="148"/>
      <c r="AU186" s="148"/>
      <c r="AV186" s="148"/>
      <c r="AW186" s="148"/>
    </row>
    <row r="187" spans="1:49" ht="1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148"/>
      <c r="Z187" s="148"/>
      <c r="AA187" s="148"/>
      <c r="AB187" s="148"/>
      <c r="AC187" s="148"/>
      <c r="AD187" s="148"/>
      <c r="AE187" s="148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  <c r="AT187" s="148"/>
      <c r="AU187" s="148"/>
      <c r="AV187" s="148"/>
      <c r="AW187" s="148"/>
    </row>
    <row r="188" spans="1:49" ht="1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148"/>
      <c r="Z188" s="148"/>
      <c r="AA188" s="148"/>
      <c r="AB188" s="148"/>
      <c r="AC188" s="148"/>
      <c r="AD188" s="148"/>
      <c r="AE188" s="148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  <c r="AT188" s="148"/>
      <c r="AU188" s="148"/>
      <c r="AV188" s="148"/>
      <c r="AW188" s="148"/>
    </row>
    <row r="189" spans="1:49" ht="1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148"/>
      <c r="Z189" s="148"/>
      <c r="AA189" s="148"/>
      <c r="AB189" s="148"/>
      <c r="AC189" s="148"/>
      <c r="AD189" s="148"/>
      <c r="AE189" s="148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  <c r="AT189" s="148"/>
      <c r="AU189" s="148"/>
      <c r="AV189" s="148"/>
      <c r="AW189" s="148"/>
    </row>
    <row r="190" spans="1:49" ht="1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148"/>
      <c r="Z190" s="148"/>
      <c r="AA190" s="148"/>
      <c r="AB190" s="148"/>
      <c r="AC190" s="148"/>
      <c r="AD190" s="148"/>
      <c r="AE190" s="148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  <c r="AT190" s="148"/>
      <c r="AU190" s="148"/>
      <c r="AV190" s="148"/>
      <c r="AW190" s="148"/>
    </row>
    <row r="191" spans="1:49" ht="1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</row>
    <row r="192" spans="1:49" ht="1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148"/>
      <c r="Z192" s="148"/>
      <c r="AA192" s="148"/>
      <c r="AB192" s="148"/>
      <c r="AC192" s="148"/>
      <c r="AD192" s="148"/>
      <c r="AE192" s="148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  <c r="AT192" s="148"/>
      <c r="AU192" s="148"/>
      <c r="AV192" s="148"/>
      <c r="AW192" s="148"/>
    </row>
    <row r="193" spans="1:49" ht="1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148"/>
      <c r="Z193" s="148"/>
      <c r="AA193" s="148"/>
      <c r="AB193" s="148"/>
      <c r="AC193" s="148"/>
      <c r="AD193" s="148"/>
      <c r="AE193" s="148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  <c r="AT193" s="148"/>
      <c r="AU193" s="148"/>
      <c r="AV193" s="148"/>
      <c r="AW193" s="148"/>
    </row>
    <row r="194" spans="1:49" ht="1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148"/>
      <c r="Z194" s="148"/>
      <c r="AA194" s="148"/>
      <c r="AB194" s="148"/>
      <c r="AC194" s="148"/>
      <c r="AD194" s="148"/>
      <c r="AE194" s="148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  <c r="AT194" s="148"/>
      <c r="AU194" s="148"/>
      <c r="AV194" s="148"/>
      <c r="AW194" s="148"/>
    </row>
    <row r="195" spans="1:49" ht="1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148"/>
      <c r="Z195" s="148"/>
      <c r="AA195" s="148"/>
      <c r="AB195" s="148"/>
      <c r="AC195" s="148"/>
      <c r="AD195" s="148"/>
      <c r="AE195" s="148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  <c r="AT195" s="148"/>
      <c r="AU195" s="148"/>
      <c r="AV195" s="148"/>
      <c r="AW195" s="148"/>
    </row>
    <row r="196" spans="1:49" ht="1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148"/>
      <c r="Z196" s="148"/>
      <c r="AA196" s="148"/>
      <c r="AB196" s="148"/>
      <c r="AC196" s="148"/>
      <c r="AD196" s="148"/>
      <c r="AE196" s="148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  <c r="AT196" s="148"/>
      <c r="AU196" s="148"/>
      <c r="AV196" s="148"/>
      <c r="AW196" s="148"/>
    </row>
    <row r="197" spans="1:49" ht="1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148"/>
      <c r="Z197" s="148"/>
      <c r="AA197" s="148"/>
      <c r="AB197" s="148"/>
      <c r="AC197" s="148"/>
      <c r="AD197" s="148"/>
      <c r="AE197" s="148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  <c r="AT197" s="148"/>
      <c r="AU197" s="148"/>
      <c r="AV197" s="148"/>
      <c r="AW197" s="148"/>
    </row>
    <row r="198" spans="1:49" ht="1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148"/>
      <c r="Z198" s="148"/>
      <c r="AA198" s="148"/>
      <c r="AB198" s="148"/>
      <c r="AC198" s="148"/>
      <c r="AD198" s="148"/>
      <c r="AE198" s="148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  <c r="AT198" s="148"/>
      <c r="AU198" s="148"/>
      <c r="AV198" s="148"/>
      <c r="AW198" s="148"/>
    </row>
    <row r="199" spans="1:49" ht="1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  <c r="AT199" s="148"/>
      <c r="AU199" s="148"/>
      <c r="AV199" s="148"/>
      <c r="AW199" s="148"/>
    </row>
    <row r="200" spans="1:49" ht="1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148"/>
      <c r="Z200" s="148"/>
      <c r="AA200" s="148"/>
      <c r="AB200" s="148"/>
      <c r="AC200" s="148"/>
      <c r="AD200" s="148"/>
      <c r="AE200" s="148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  <c r="AT200" s="148"/>
      <c r="AU200" s="148"/>
      <c r="AV200" s="148"/>
      <c r="AW200" s="148"/>
    </row>
  </sheetData>
  <mergeCells count="3">
    <mergeCell ref="G1:H1"/>
    <mergeCell ref="L1:M1"/>
    <mergeCell ref="Q1:R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W100"/>
  <sheetViews>
    <sheetView workbookViewId="0"/>
  </sheetViews>
  <sheetFormatPr defaultColWidth="12.5703125" defaultRowHeight="15.75" customHeight="1"/>
  <cols>
    <col min="7" max="7" width="27.42578125" customWidth="1"/>
  </cols>
  <sheetData>
    <row r="1" spans="1:49" ht="15.75" customHeight="1">
      <c r="A1" s="236" t="s">
        <v>1841</v>
      </c>
      <c r="B1" s="236" t="s">
        <v>1842</v>
      </c>
      <c r="C1" s="236" t="s">
        <v>1843</v>
      </c>
      <c r="D1" s="236" t="s">
        <v>1844</v>
      </c>
      <c r="E1" s="949" t="s">
        <v>1845</v>
      </c>
      <c r="F1" s="946"/>
      <c r="G1" s="257"/>
      <c r="H1" s="228" t="s">
        <v>1224</v>
      </c>
      <c r="I1" s="258" t="s">
        <v>1846</v>
      </c>
      <c r="J1" s="259"/>
      <c r="K1" s="260"/>
      <c r="L1" s="258" t="s">
        <v>1802</v>
      </c>
      <c r="M1" s="261" t="s">
        <v>1847</v>
      </c>
      <c r="N1" s="262"/>
      <c r="O1" s="263"/>
      <c r="P1" s="261" t="s">
        <v>1805</v>
      </c>
      <c r="Q1" s="236" t="s">
        <v>1848</v>
      </c>
      <c r="R1" s="236" t="s">
        <v>1849</v>
      </c>
      <c r="S1" s="264" t="s">
        <v>1850</v>
      </c>
      <c r="T1" s="265" t="s">
        <v>1797</v>
      </c>
      <c r="U1" s="266" t="s">
        <v>1798</v>
      </c>
      <c r="V1" s="264" t="s">
        <v>1851</v>
      </c>
      <c r="W1" s="236" t="s">
        <v>1852</v>
      </c>
      <c r="X1" s="236" t="s">
        <v>1853</v>
      </c>
      <c r="Y1" s="264" t="s">
        <v>1854</v>
      </c>
      <c r="Z1" s="264" t="s">
        <v>1855</v>
      </c>
      <c r="AA1" s="264" t="s">
        <v>1856</v>
      </c>
      <c r="AB1" s="267" t="s">
        <v>1857</v>
      </c>
      <c r="AC1" s="236" t="s">
        <v>1858</v>
      </c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15.75" customHeight="1">
      <c r="A2" s="148"/>
      <c r="B2" s="268" t="s">
        <v>1859</v>
      </c>
      <c r="C2" s="268" t="s">
        <v>1859</v>
      </c>
      <c r="D2" s="268" t="s">
        <v>1808</v>
      </c>
      <c r="E2" s="241">
        <v>290422</v>
      </c>
      <c r="F2" s="269" t="s">
        <v>381</v>
      </c>
      <c r="G2" s="270" t="str">
        <f t="shared" ref="G2:G86" si="0">S2&amp;F2</f>
        <v>001-R-Hel050522</v>
      </c>
      <c r="H2" s="229" t="s">
        <v>1226</v>
      </c>
      <c r="I2" s="271" t="s">
        <v>19</v>
      </c>
      <c r="J2" s="271">
        <v>210622</v>
      </c>
      <c r="K2" s="239" t="str">
        <f t="shared" ref="K2:K86" si="1">S2&amp;J2</f>
        <v>001-R-Hel210622</v>
      </c>
      <c r="L2" s="259"/>
      <c r="M2" s="272">
        <v>300822</v>
      </c>
      <c r="N2" s="273" t="s">
        <v>413</v>
      </c>
      <c r="O2" s="274" t="str">
        <f t="shared" ref="O2:O86" si="2">S2&amp;N2</f>
        <v>001-R-Hel070922</v>
      </c>
      <c r="P2" s="272" t="s">
        <v>1398</v>
      </c>
      <c r="Q2" s="268" t="s">
        <v>1860</v>
      </c>
      <c r="R2" s="268">
        <v>1</v>
      </c>
      <c r="S2" s="245" t="s">
        <v>262</v>
      </c>
      <c r="T2" s="275">
        <v>1</v>
      </c>
      <c r="U2" s="276">
        <v>1</v>
      </c>
      <c r="V2" s="245" t="s">
        <v>1861</v>
      </c>
      <c r="W2" s="245" t="s">
        <v>1862</v>
      </c>
      <c r="X2" s="245" t="s">
        <v>1863</v>
      </c>
      <c r="Y2" s="245" t="s">
        <v>427</v>
      </c>
      <c r="Z2" s="245" t="s">
        <v>428</v>
      </c>
      <c r="AA2" s="245" t="s">
        <v>1864</v>
      </c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 ht="15.75" customHeight="1">
      <c r="A3" s="268">
        <v>27</v>
      </c>
      <c r="B3" s="268" t="s">
        <v>1859</v>
      </c>
      <c r="C3" s="268" t="s">
        <v>1859</v>
      </c>
      <c r="D3" s="268" t="s">
        <v>1808</v>
      </c>
      <c r="E3" s="241">
        <v>280422</v>
      </c>
      <c r="F3" s="269" t="s">
        <v>381</v>
      </c>
      <c r="G3" s="270" t="str">
        <f t="shared" si="0"/>
        <v>007-R-Kal050522</v>
      </c>
      <c r="H3" s="229" t="s">
        <v>1226</v>
      </c>
      <c r="I3" s="271" t="s">
        <v>19</v>
      </c>
      <c r="J3" s="271">
        <v>220622</v>
      </c>
      <c r="K3" s="239" t="str">
        <f t="shared" si="1"/>
        <v>007-R-Kal220622</v>
      </c>
      <c r="L3" s="259"/>
      <c r="M3" s="272">
        <v>300822</v>
      </c>
      <c r="N3" s="273" t="s">
        <v>413</v>
      </c>
      <c r="O3" s="274" t="str">
        <f t="shared" si="2"/>
        <v>007-R-Kal070922</v>
      </c>
      <c r="P3" s="272" t="s">
        <v>1398</v>
      </c>
      <c r="Q3" s="268" t="s">
        <v>1860</v>
      </c>
      <c r="R3" s="268">
        <v>1</v>
      </c>
      <c r="S3" s="245" t="s">
        <v>175</v>
      </c>
      <c r="T3" s="275">
        <v>12</v>
      </c>
      <c r="U3" s="276">
        <v>1</v>
      </c>
      <c r="V3" s="245" t="s">
        <v>1865</v>
      </c>
      <c r="W3" s="245" t="s">
        <v>1866</v>
      </c>
      <c r="X3" s="245" t="s">
        <v>1867</v>
      </c>
      <c r="Y3" s="223" t="s">
        <v>359</v>
      </c>
      <c r="Z3" s="223" t="s">
        <v>360</v>
      </c>
      <c r="AA3" s="245" t="s">
        <v>1868</v>
      </c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</row>
    <row r="4" spans="1:49" ht="15.75" customHeight="1">
      <c r="A4" s="277"/>
      <c r="B4" s="277"/>
      <c r="C4" s="278" t="s">
        <v>1859</v>
      </c>
      <c r="D4" s="278" t="s">
        <v>1808</v>
      </c>
      <c r="E4" s="241">
        <v>280422</v>
      </c>
      <c r="F4" s="269" t="s">
        <v>381</v>
      </c>
      <c r="G4" s="270" t="str">
        <f t="shared" si="0"/>
        <v>002-N-iCo050522</v>
      </c>
      <c r="H4" s="229" t="s">
        <v>1226</v>
      </c>
      <c r="I4" s="271" t="s">
        <v>1859</v>
      </c>
      <c r="J4" s="271">
        <v>220622</v>
      </c>
      <c r="K4" s="239" t="str">
        <f t="shared" si="1"/>
        <v>002-N-iCo220622</v>
      </c>
      <c r="L4" s="259"/>
      <c r="M4" s="272">
        <v>300822</v>
      </c>
      <c r="N4" s="273" t="s">
        <v>413</v>
      </c>
      <c r="O4" s="274" t="str">
        <f t="shared" si="2"/>
        <v>002-N-iCo070922</v>
      </c>
      <c r="P4" s="272" t="s">
        <v>1398</v>
      </c>
      <c r="Q4" s="278">
        <v>2022</v>
      </c>
      <c r="R4" s="278">
        <v>1</v>
      </c>
      <c r="S4" s="277" t="s">
        <v>1869</v>
      </c>
      <c r="T4" s="279">
        <v>6</v>
      </c>
      <c r="U4" s="280">
        <v>1</v>
      </c>
      <c r="V4" s="277"/>
      <c r="W4" s="277" t="s">
        <v>1870</v>
      </c>
      <c r="X4" s="277" t="s">
        <v>1871</v>
      </c>
      <c r="Y4" s="277">
        <v>50.146749999999997</v>
      </c>
      <c r="Z4" s="277">
        <v>6.0367100000000002</v>
      </c>
      <c r="AA4" s="277"/>
      <c r="AB4" s="277" t="s">
        <v>1872</v>
      </c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</row>
    <row r="5" spans="1:49" ht="15.75" customHeight="1">
      <c r="A5" s="277"/>
      <c r="B5" s="277"/>
      <c r="C5" s="278" t="s">
        <v>1859</v>
      </c>
      <c r="D5" s="278" t="s">
        <v>1808</v>
      </c>
      <c r="E5" s="241">
        <v>280422</v>
      </c>
      <c r="F5" s="269" t="s">
        <v>381</v>
      </c>
      <c r="G5" s="270" t="str">
        <f t="shared" si="0"/>
        <v>003-N-Ani050522</v>
      </c>
      <c r="H5" s="229" t="s">
        <v>1226</v>
      </c>
      <c r="I5" s="271" t="s">
        <v>19</v>
      </c>
      <c r="J5" s="271">
        <v>220622</v>
      </c>
      <c r="K5" s="239" t="str">
        <f t="shared" si="1"/>
        <v>003-N-Ani220622</v>
      </c>
      <c r="L5" s="259"/>
      <c r="M5" s="272">
        <v>300822</v>
      </c>
      <c r="N5" s="273" t="s">
        <v>413</v>
      </c>
      <c r="O5" s="274" t="str">
        <f t="shared" si="2"/>
        <v>003-N-Ani070922</v>
      </c>
      <c r="P5" s="272" t="s">
        <v>1398</v>
      </c>
      <c r="Q5" s="278">
        <v>2022</v>
      </c>
      <c r="R5" s="278">
        <v>1</v>
      </c>
      <c r="S5" s="277" t="s">
        <v>350</v>
      </c>
      <c r="T5" s="279">
        <v>3</v>
      </c>
      <c r="U5" s="280">
        <v>1</v>
      </c>
      <c r="V5" s="277"/>
      <c r="W5" s="277" t="s">
        <v>1873</v>
      </c>
      <c r="X5" s="277" t="s">
        <v>1874</v>
      </c>
      <c r="Y5" s="277">
        <v>50.157580000000003</v>
      </c>
      <c r="Z5" s="277">
        <v>6.1003400000000001</v>
      </c>
      <c r="AA5" s="277"/>
      <c r="AB5" s="277" t="s">
        <v>1872</v>
      </c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</row>
    <row r="6" spans="1:49" ht="15.75" customHeight="1">
      <c r="A6" s="277"/>
      <c r="B6" s="277"/>
      <c r="C6" s="278" t="s">
        <v>1859</v>
      </c>
      <c r="D6" s="278" t="s">
        <v>1808</v>
      </c>
      <c r="E6" s="241">
        <v>290422</v>
      </c>
      <c r="F6" s="269" t="s">
        <v>346</v>
      </c>
      <c r="G6" s="270" t="str">
        <f t="shared" si="0"/>
        <v>005-N-adW060522</v>
      </c>
      <c r="H6" s="229" t="s">
        <v>1226</v>
      </c>
      <c r="I6" s="271" t="s">
        <v>19</v>
      </c>
      <c r="J6" s="271">
        <v>210622</v>
      </c>
      <c r="K6" s="239" t="str">
        <f t="shared" si="1"/>
        <v>005-N-adW210622</v>
      </c>
      <c r="L6" s="259"/>
      <c r="M6" s="272">
        <v>10922</v>
      </c>
      <c r="N6" s="273" t="s">
        <v>413</v>
      </c>
      <c r="O6" s="274" t="str">
        <f t="shared" si="2"/>
        <v>005-N-adW070922</v>
      </c>
      <c r="P6" s="272" t="s">
        <v>1398</v>
      </c>
      <c r="Q6" s="278">
        <v>2022</v>
      </c>
      <c r="R6" s="278">
        <v>1</v>
      </c>
      <c r="S6" s="277" t="s">
        <v>347</v>
      </c>
      <c r="T6" s="279">
        <v>5</v>
      </c>
      <c r="U6" s="280">
        <v>1</v>
      </c>
      <c r="V6" s="277"/>
      <c r="W6" s="277" t="s">
        <v>1870</v>
      </c>
      <c r="X6" s="277" t="s">
        <v>1875</v>
      </c>
      <c r="Y6" s="277">
        <v>50.134410000000003</v>
      </c>
      <c r="Z6" s="277">
        <v>5.98489</v>
      </c>
      <c r="AA6" s="277"/>
      <c r="AB6" s="277" t="s">
        <v>1872</v>
      </c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</row>
    <row r="7" spans="1:49" ht="15.75" customHeight="1">
      <c r="A7" s="281"/>
      <c r="B7" s="281"/>
      <c r="C7" s="282" t="s">
        <v>1859</v>
      </c>
      <c r="D7" s="282" t="s">
        <v>1808</v>
      </c>
      <c r="E7" s="283">
        <v>290422</v>
      </c>
      <c r="F7" s="269" t="s">
        <v>346</v>
      </c>
      <c r="G7" s="270" t="str">
        <f t="shared" si="0"/>
        <v>006-N-odW060522</v>
      </c>
      <c r="H7" s="229" t="s">
        <v>1226</v>
      </c>
      <c r="I7" s="284" t="s">
        <v>19</v>
      </c>
      <c r="J7" s="284">
        <v>220622</v>
      </c>
      <c r="K7" s="239" t="str">
        <f t="shared" si="1"/>
        <v>006-N-odW220622</v>
      </c>
      <c r="L7" s="285"/>
      <c r="M7" s="286">
        <v>300822</v>
      </c>
      <c r="N7" s="273" t="s">
        <v>413</v>
      </c>
      <c r="O7" s="274" t="str">
        <f t="shared" si="2"/>
        <v>006-N-odW070922</v>
      </c>
      <c r="P7" s="272" t="s">
        <v>1398</v>
      </c>
      <c r="Q7" s="282">
        <v>2022</v>
      </c>
      <c r="R7" s="282">
        <v>1</v>
      </c>
      <c r="S7" s="281" t="s">
        <v>1876</v>
      </c>
      <c r="T7" s="287">
        <v>11</v>
      </c>
      <c r="U7" s="288">
        <v>1</v>
      </c>
      <c r="V7" s="281"/>
      <c r="W7" s="281" t="s">
        <v>1877</v>
      </c>
      <c r="X7" s="281" t="s">
        <v>1878</v>
      </c>
      <c r="Y7" s="281">
        <v>50.103589999999997</v>
      </c>
      <c r="Z7" s="281">
        <v>6.00556</v>
      </c>
      <c r="AA7" s="281"/>
      <c r="AB7" s="281" t="s">
        <v>1872</v>
      </c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  <c r="AR7" s="289"/>
      <c r="AS7" s="289"/>
      <c r="AT7" s="289"/>
      <c r="AU7" s="289"/>
      <c r="AV7" s="289"/>
      <c r="AW7" s="289"/>
    </row>
    <row r="8" spans="1:49" ht="15.75" customHeight="1">
      <c r="A8" s="148"/>
      <c r="B8" s="268" t="s">
        <v>1859</v>
      </c>
      <c r="C8" s="268" t="s">
        <v>1859</v>
      </c>
      <c r="D8" s="268" t="s">
        <v>1810</v>
      </c>
      <c r="E8" s="229">
        <v>110422</v>
      </c>
      <c r="F8" s="229">
        <v>210422</v>
      </c>
      <c r="G8" s="270" t="str">
        <f t="shared" si="0"/>
        <v>014-R-Bai210422</v>
      </c>
      <c r="H8" s="229" t="s">
        <v>88</v>
      </c>
      <c r="I8" s="271">
        <v>140622</v>
      </c>
      <c r="J8" s="271">
        <v>200622</v>
      </c>
      <c r="K8" s="239" t="str">
        <f t="shared" si="1"/>
        <v>014-R-Bai200622</v>
      </c>
      <c r="L8" s="259"/>
      <c r="M8" s="273" t="s">
        <v>404</v>
      </c>
      <c r="N8" s="272">
        <v>120922</v>
      </c>
      <c r="O8" s="274" t="str">
        <f t="shared" si="2"/>
        <v>014-R-Bai120922</v>
      </c>
      <c r="P8" s="290" t="s">
        <v>1405</v>
      </c>
      <c r="Q8" s="268" t="s">
        <v>1860</v>
      </c>
      <c r="R8" s="268">
        <v>2</v>
      </c>
      <c r="S8" s="245" t="s">
        <v>131</v>
      </c>
      <c r="T8" s="275">
        <v>14</v>
      </c>
      <c r="U8" s="276">
        <v>1</v>
      </c>
      <c r="V8" s="245" t="s">
        <v>1877</v>
      </c>
      <c r="W8" s="245" t="s">
        <v>1879</v>
      </c>
      <c r="X8" s="245" t="s">
        <v>1863</v>
      </c>
      <c r="Y8" s="223" t="s">
        <v>439</v>
      </c>
      <c r="Z8" s="223" t="s">
        <v>128</v>
      </c>
      <c r="AA8" s="245" t="s">
        <v>1864</v>
      </c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</row>
    <row r="9" spans="1:49" ht="15.75" customHeight="1">
      <c r="A9" s="277"/>
      <c r="B9" s="277"/>
      <c r="C9" s="278" t="s">
        <v>1859</v>
      </c>
      <c r="D9" s="278" t="s">
        <v>1810</v>
      </c>
      <c r="E9" s="229">
        <v>110422</v>
      </c>
      <c r="F9" s="229">
        <v>210422</v>
      </c>
      <c r="G9" s="270" t="str">
        <f t="shared" si="0"/>
        <v>004-N-ioA210422</v>
      </c>
      <c r="H9" s="229" t="s">
        <v>88</v>
      </c>
      <c r="I9" s="271">
        <v>140622</v>
      </c>
      <c r="J9" s="271">
        <v>200622</v>
      </c>
      <c r="K9" s="239" t="str">
        <f t="shared" si="1"/>
        <v>004-N-ioA200622</v>
      </c>
      <c r="L9" s="259"/>
      <c r="M9" s="273" t="s">
        <v>404</v>
      </c>
      <c r="N9" s="272">
        <v>120922</v>
      </c>
      <c r="O9" s="274" t="str">
        <f t="shared" si="2"/>
        <v>004-N-ioA120922</v>
      </c>
      <c r="P9" s="290" t="s">
        <v>1405</v>
      </c>
      <c r="Q9" s="278">
        <v>2022</v>
      </c>
      <c r="R9" s="278">
        <v>2</v>
      </c>
      <c r="S9" s="277" t="s">
        <v>442</v>
      </c>
      <c r="T9" s="279">
        <v>9</v>
      </c>
      <c r="U9" s="280">
        <v>1</v>
      </c>
      <c r="V9" s="277"/>
      <c r="W9" s="277" t="s">
        <v>1877</v>
      </c>
      <c r="X9" s="277" t="s">
        <v>1880</v>
      </c>
      <c r="Y9" s="277">
        <v>50.097259999999999</v>
      </c>
      <c r="Z9" s="277">
        <v>5.9026699999999996</v>
      </c>
      <c r="AA9" s="277"/>
      <c r="AB9" s="277" t="s">
        <v>1872</v>
      </c>
      <c r="AC9" s="148"/>
      <c r="AD9" s="148"/>
      <c r="AE9" s="291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</row>
    <row r="10" spans="1:49" ht="15.75" customHeight="1">
      <c r="A10" s="277"/>
      <c r="B10" s="277"/>
      <c r="C10" s="278" t="s">
        <v>1859</v>
      </c>
      <c r="D10" s="278" t="s">
        <v>1810</v>
      </c>
      <c r="E10" s="229">
        <v>110422</v>
      </c>
      <c r="F10" s="229">
        <v>210422</v>
      </c>
      <c r="G10" s="270" t="str">
        <f t="shared" si="0"/>
        <v>005-N-iKo210422</v>
      </c>
      <c r="H10" s="229" t="s">
        <v>88</v>
      </c>
      <c r="I10" s="271">
        <v>140622</v>
      </c>
      <c r="J10" s="271">
        <v>200622</v>
      </c>
      <c r="K10" s="239" t="str">
        <f t="shared" si="1"/>
        <v>005-N-iKo200622</v>
      </c>
      <c r="L10" s="259"/>
      <c r="M10" s="273" t="s">
        <v>404</v>
      </c>
      <c r="N10" s="272">
        <v>120922</v>
      </c>
      <c r="O10" s="274" t="str">
        <f t="shared" si="2"/>
        <v>005-N-iKo120922</v>
      </c>
      <c r="P10" s="290" t="s">
        <v>1405</v>
      </c>
      <c r="Q10" s="278">
        <v>2022</v>
      </c>
      <c r="R10" s="278">
        <v>2</v>
      </c>
      <c r="S10" s="277" t="s">
        <v>445</v>
      </c>
      <c r="T10" s="279">
        <v>10</v>
      </c>
      <c r="U10" s="280">
        <v>1</v>
      </c>
      <c r="V10" s="277"/>
      <c r="W10" s="277" t="s">
        <v>1877</v>
      </c>
      <c r="X10" s="277" t="s">
        <v>1881</v>
      </c>
      <c r="Y10" s="277">
        <v>50.099769999999999</v>
      </c>
      <c r="Z10" s="277">
        <v>5.9404700000000004</v>
      </c>
      <c r="AA10" s="277"/>
      <c r="AB10" s="277" t="s">
        <v>1872</v>
      </c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</row>
    <row r="11" spans="1:49" ht="15.75" customHeight="1">
      <c r="A11" s="277"/>
      <c r="B11" s="277"/>
      <c r="C11" s="278" t="s">
        <v>1859</v>
      </c>
      <c r="D11" s="278" t="s">
        <v>1810</v>
      </c>
      <c r="E11" s="229">
        <v>110422</v>
      </c>
      <c r="F11" s="229">
        <v>210422</v>
      </c>
      <c r="G11" s="270" t="str">
        <f t="shared" si="0"/>
        <v>010-N-Ahe210422</v>
      </c>
      <c r="H11" s="229" t="s">
        <v>88</v>
      </c>
      <c r="I11" s="271">
        <v>140622</v>
      </c>
      <c r="J11" s="271">
        <v>200622</v>
      </c>
      <c r="K11" s="239" t="str">
        <f t="shared" si="1"/>
        <v>010-N-Ahe200622</v>
      </c>
      <c r="L11" s="259"/>
      <c r="M11" s="273" t="s">
        <v>404</v>
      </c>
      <c r="N11" s="272">
        <v>120922</v>
      </c>
      <c r="O11" s="274" t="str">
        <f t="shared" si="2"/>
        <v>010-N-Ahe120922</v>
      </c>
      <c r="P11" s="290" t="s">
        <v>1405</v>
      </c>
      <c r="Q11" s="278">
        <v>2022</v>
      </c>
      <c r="R11" s="278">
        <v>2</v>
      </c>
      <c r="S11" s="277" t="s">
        <v>879</v>
      </c>
      <c r="T11" s="279">
        <v>10</v>
      </c>
      <c r="U11" s="280">
        <v>1</v>
      </c>
      <c r="V11" s="277"/>
      <c r="W11" s="277" t="s">
        <v>1877</v>
      </c>
      <c r="X11" s="277" t="s">
        <v>1882</v>
      </c>
      <c r="Y11" s="277">
        <v>50.088140000000003</v>
      </c>
      <c r="Z11" s="277">
        <v>5.9454200000000004</v>
      </c>
      <c r="AA11" s="277"/>
      <c r="AB11" s="277" t="s">
        <v>1872</v>
      </c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</row>
    <row r="12" spans="1:49" ht="15.75" customHeight="1">
      <c r="A12" s="277"/>
      <c r="B12" s="277"/>
      <c r="C12" s="278" t="s">
        <v>1859</v>
      </c>
      <c r="D12" s="278" t="s">
        <v>1810</v>
      </c>
      <c r="E12" s="229">
        <v>110422</v>
      </c>
      <c r="F12" s="229">
        <v>210422</v>
      </c>
      <c r="G12" s="270" t="str">
        <f t="shared" si="0"/>
        <v>011-N-Den210422</v>
      </c>
      <c r="H12" s="229" t="s">
        <v>88</v>
      </c>
      <c r="I12" s="271">
        <v>140622</v>
      </c>
      <c r="J12" s="271">
        <v>200622</v>
      </c>
      <c r="K12" s="239" t="str">
        <f t="shared" si="1"/>
        <v>011-N-Den200622</v>
      </c>
      <c r="L12" s="259"/>
      <c r="M12" s="273" t="s">
        <v>404</v>
      </c>
      <c r="N12" s="272">
        <v>120922</v>
      </c>
      <c r="O12" s="274" t="str">
        <f t="shared" si="2"/>
        <v>011-N-Den120922</v>
      </c>
      <c r="P12" s="290" t="s">
        <v>1405</v>
      </c>
      <c r="Q12" s="278">
        <v>2022</v>
      </c>
      <c r="R12" s="278">
        <v>2</v>
      </c>
      <c r="S12" s="277" t="s">
        <v>882</v>
      </c>
      <c r="T12" s="279">
        <v>11</v>
      </c>
      <c r="U12" s="280">
        <v>1</v>
      </c>
      <c r="V12" s="277"/>
      <c r="W12" s="277" t="s">
        <v>1877</v>
      </c>
      <c r="X12" s="277" t="s">
        <v>1883</v>
      </c>
      <c r="Y12" s="277">
        <v>50.074629999999999</v>
      </c>
      <c r="Z12" s="277">
        <v>6.0222800000000003</v>
      </c>
      <c r="AA12" s="277"/>
      <c r="AB12" s="277" t="s">
        <v>1872</v>
      </c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</row>
    <row r="13" spans="1:49" ht="15.75" customHeight="1">
      <c r="A13" s="281"/>
      <c r="B13" s="281"/>
      <c r="C13" s="282" t="s">
        <v>1859</v>
      </c>
      <c r="D13" s="282" t="s">
        <v>1810</v>
      </c>
      <c r="E13" s="292">
        <v>110422</v>
      </c>
      <c r="F13" s="292">
        <v>210422</v>
      </c>
      <c r="G13" s="270" t="str">
        <f t="shared" si="0"/>
        <v>011-N-idR210422</v>
      </c>
      <c r="H13" s="229" t="s">
        <v>88</v>
      </c>
      <c r="I13" s="284">
        <v>150622</v>
      </c>
      <c r="J13" s="284">
        <v>200622</v>
      </c>
      <c r="K13" s="239" t="str">
        <f t="shared" si="1"/>
        <v>011-N-idR200622</v>
      </c>
      <c r="L13" s="285"/>
      <c r="M13" s="273" t="s">
        <v>404</v>
      </c>
      <c r="N13" s="286">
        <v>120922</v>
      </c>
      <c r="O13" s="274" t="str">
        <f t="shared" si="2"/>
        <v>011-N-idR120922</v>
      </c>
      <c r="P13" s="290" t="s">
        <v>1405</v>
      </c>
      <c r="Q13" s="282">
        <v>2022</v>
      </c>
      <c r="R13" s="282">
        <v>2</v>
      </c>
      <c r="S13" s="281" t="s">
        <v>1073</v>
      </c>
      <c r="T13" s="279">
        <v>11</v>
      </c>
      <c r="U13" s="288">
        <v>1</v>
      </c>
      <c r="V13" s="281"/>
      <c r="W13" s="281" t="s">
        <v>1884</v>
      </c>
      <c r="X13" s="281" t="s">
        <v>1885</v>
      </c>
      <c r="Y13" s="281">
        <v>50.070860000000003</v>
      </c>
      <c r="Z13" s="281">
        <v>6.00101</v>
      </c>
      <c r="AA13" s="281"/>
      <c r="AB13" s="281" t="s">
        <v>1872</v>
      </c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</row>
    <row r="14" spans="1:49" ht="15.75" customHeight="1">
      <c r="A14" s="148"/>
      <c r="B14" s="268" t="s">
        <v>1859</v>
      </c>
      <c r="C14" s="268" t="s">
        <v>1859</v>
      </c>
      <c r="D14" s="268" t="s">
        <v>1813</v>
      </c>
      <c r="E14" s="229" t="s">
        <v>19</v>
      </c>
      <c r="F14" s="229">
        <v>190422</v>
      </c>
      <c r="G14" s="270" t="str">
        <f t="shared" si="0"/>
        <v>044-R-Och190422</v>
      </c>
      <c r="H14" s="235"/>
      <c r="I14" s="271" t="s">
        <v>19</v>
      </c>
      <c r="J14" s="271">
        <v>210622</v>
      </c>
      <c r="K14" s="239" t="str">
        <f t="shared" si="1"/>
        <v>044-R-Och210622</v>
      </c>
      <c r="L14" s="259"/>
      <c r="M14" s="272">
        <v>170822</v>
      </c>
      <c r="N14" s="272">
        <v>240822</v>
      </c>
      <c r="O14" s="274" t="str">
        <f t="shared" si="2"/>
        <v>044-R-Och240822</v>
      </c>
      <c r="P14" s="293" t="s">
        <v>1412</v>
      </c>
      <c r="Q14" s="268" t="s">
        <v>1860</v>
      </c>
      <c r="R14" s="268">
        <v>3</v>
      </c>
      <c r="S14" s="245" t="s">
        <v>103</v>
      </c>
      <c r="T14" s="275">
        <v>42</v>
      </c>
      <c r="U14" s="276">
        <v>1</v>
      </c>
      <c r="V14" s="245" t="s">
        <v>1886</v>
      </c>
      <c r="W14" s="245" t="s">
        <v>1887</v>
      </c>
      <c r="X14" s="245" t="s">
        <v>1863</v>
      </c>
      <c r="Y14" s="245" t="s">
        <v>918</v>
      </c>
      <c r="Z14" s="245" t="s">
        <v>919</v>
      </c>
      <c r="AA14" s="245" t="s">
        <v>1864</v>
      </c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</row>
    <row r="15" spans="1:49" ht="15.75" customHeight="1">
      <c r="A15" s="148"/>
      <c r="B15" s="268" t="s">
        <v>1859</v>
      </c>
      <c r="C15" s="268" t="s">
        <v>1859</v>
      </c>
      <c r="D15" s="268" t="s">
        <v>1813</v>
      </c>
      <c r="E15" s="229" t="s">
        <v>19</v>
      </c>
      <c r="F15" s="229">
        <v>190422</v>
      </c>
      <c r="G15" s="270" t="str">
        <f t="shared" si="0"/>
        <v>054-R-udA190422</v>
      </c>
      <c r="H15" s="235"/>
      <c r="I15" s="271" t="s">
        <v>1859</v>
      </c>
      <c r="J15" s="271" t="s">
        <v>1859</v>
      </c>
      <c r="K15" s="239" t="str">
        <f t="shared" si="1"/>
        <v>054-R-udAx</v>
      </c>
      <c r="L15" s="259"/>
      <c r="M15" s="272">
        <v>170822</v>
      </c>
      <c r="N15" s="272">
        <v>240822</v>
      </c>
      <c r="O15" s="274" t="str">
        <f t="shared" si="2"/>
        <v>054-R-udA240822</v>
      </c>
      <c r="P15" s="293" t="s">
        <v>1412</v>
      </c>
      <c r="Q15" s="268" t="s">
        <v>1860</v>
      </c>
      <c r="R15" s="268">
        <v>3</v>
      </c>
      <c r="S15" s="245" t="s">
        <v>211</v>
      </c>
      <c r="T15" s="275">
        <v>52</v>
      </c>
      <c r="U15" s="276">
        <v>1</v>
      </c>
      <c r="V15" s="245" t="s">
        <v>1888</v>
      </c>
      <c r="W15" s="245" t="s">
        <v>1889</v>
      </c>
      <c r="X15" s="245" t="s">
        <v>1863</v>
      </c>
      <c r="Y15" s="223" t="s">
        <v>897</v>
      </c>
      <c r="Z15" s="223" t="s">
        <v>898</v>
      </c>
      <c r="AA15" s="245" t="s">
        <v>1864</v>
      </c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</row>
    <row r="16" spans="1:49" ht="15.75" customHeight="1">
      <c r="A16" s="277"/>
      <c r="B16" s="277"/>
      <c r="C16" s="278" t="s">
        <v>1859</v>
      </c>
      <c r="D16" s="278" t="s">
        <v>1813</v>
      </c>
      <c r="E16" s="229" t="s">
        <v>19</v>
      </c>
      <c r="F16" s="229">
        <v>190422</v>
      </c>
      <c r="G16" s="270" t="str">
        <f t="shared" si="0"/>
        <v>022-N-aHa190422</v>
      </c>
      <c r="H16" s="235"/>
      <c r="I16" s="271" t="s">
        <v>19</v>
      </c>
      <c r="J16" s="271">
        <v>210622</v>
      </c>
      <c r="K16" s="239" t="str">
        <f t="shared" si="1"/>
        <v>022-N-aHa210622</v>
      </c>
      <c r="L16" s="259"/>
      <c r="M16" s="272">
        <v>160822</v>
      </c>
      <c r="N16" s="272">
        <v>230822</v>
      </c>
      <c r="O16" s="274" t="str">
        <f t="shared" si="2"/>
        <v>022-N-aHa230822</v>
      </c>
      <c r="P16" s="293" t="s">
        <v>1412</v>
      </c>
      <c r="Q16" s="278">
        <v>2022</v>
      </c>
      <c r="R16" s="278">
        <v>3</v>
      </c>
      <c r="S16" s="277" t="s">
        <v>319</v>
      </c>
      <c r="T16" s="279">
        <v>21</v>
      </c>
      <c r="U16" s="280">
        <v>1</v>
      </c>
      <c r="V16" s="277"/>
      <c r="W16" s="277" t="s">
        <v>1890</v>
      </c>
      <c r="X16" s="277" t="s">
        <v>1891</v>
      </c>
      <c r="Y16" s="277">
        <v>49.992064383550399</v>
      </c>
      <c r="Z16" s="277">
        <v>5.9831865695795399</v>
      </c>
      <c r="AA16" s="277"/>
      <c r="AB16" s="277" t="s">
        <v>1872</v>
      </c>
      <c r="AC16" s="148" t="s">
        <v>1892</v>
      </c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</row>
    <row r="17" spans="1:49" ht="15.75" customHeight="1">
      <c r="A17" s="277"/>
      <c r="B17" s="277"/>
      <c r="C17" s="278" t="s">
        <v>1859</v>
      </c>
      <c r="D17" s="278" t="s">
        <v>1813</v>
      </c>
      <c r="E17" s="229">
        <v>110422</v>
      </c>
      <c r="F17" s="229">
        <v>190422</v>
      </c>
      <c r="G17" s="270" t="str">
        <f t="shared" si="0"/>
        <v>029-N-Fas190422</v>
      </c>
      <c r="H17" s="235"/>
      <c r="I17" s="271" t="s">
        <v>19</v>
      </c>
      <c r="J17" s="271">
        <v>210622</v>
      </c>
      <c r="K17" s="239" t="str">
        <f t="shared" si="1"/>
        <v>029-N-Fas210622</v>
      </c>
      <c r="L17" s="259"/>
      <c r="M17" s="272">
        <v>160822</v>
      </c>
      <c r="N17" s="272">
        <v>230822</v>
      </c>
      <c r="O17" s="274" t="str">
        <f t="shared" si="2"/>
        <v>029-N-Fas230822</v>
      </c>
      <c r="P17" s="293" t="s">
        <v>1412</v>
      </c>
      <c r="Q17" s="278">
        <v>2022</v>
      </c>
      <c r="R17" s="278">
        <v>3</v>
      </c>
      <c r="S17" s="277" t="s">
        <v>215</v>
      </c>
      <c r="T17" s="279">
        <v>28</v>
      </c>
      <c r="U17" s="280">
        <v>1</v>
      </c>
      <c r="V17" s="277"/>
      <c r="W17" s="277" t="s">
        <v>1893</v>
      </c>
      <c r="X17" s="277" t="s">
        <v>1894</v>
      </c>
      <c r="Y17" s="277">
        <v>49.938180000000003</v>
      </c>
      <c r="Z17" s="277">
        <v>5.9465700000000004</v>
      </c>
      <c r="AA17" s="277"/>
      <c r="AB17" s="277" t="s">
        <v>1872</v>
      </c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</row>
    <row r="18" spans="1:49" ht="15.75" customHeight="1">
      <c r="A18" s="277"/>
      <c r="B18" s="277"/>
      <c r="C18" s="278" t="s">
        <v>1859</v>
      </c>
      <c r="D18" s="278" t="s">
        <v>1813</v>
      </c>
      <c r="E18" s="229" t="s">
        <v>1859</v>
      </c>
      <c r="F18" s="229" t="s">
        <v>1859</v>
      </c>
      <c r="G18" s="270" t="str">
        <f t="shared" si="0"/>
        <v>034-N-ikWx</v>
      </c>
      <c r="H18" s="235"/>
      <c r="I18" s="271" t="s">
        <v>19</v>
      </c>
      <c r="J18" s="271">
        <v>210622</v>
      </c>
      <c r="K18" s="239" t="str">
        <f t="shared" si="1"/>
        <v>034-N-ikW210622</v>
      </c>
      <c r="L18" s="259"/>
      <c r="M18" s="272">
        <v>160822</v>
      </c>
      <c r="N18" s="272">
        <v>230822</v>
      </c>
      <c r="O18" s="274" t="str">
        <f t="shared" si="2"/>
        <v>034-N-ikW230822</v>
      </c>
      <c r="P18" s="293" t="s">
        <v>1412</v>
      </c>
      <c r="Q18" s="278">
        <v>2022</v>
      </c>
      <c r="R18" s="278">
        <v>3</v>
      </c>
      <c r="S18" s="277" t="s">
        <v>1082</v>
      </c>
      <c r="T18" s="279">
        <v>33</v>
      </c>
      <c r="U18" s="280">
        <v>1</v>
      </c>
      <c r="V18" s="277"/>
      <c r="W18" s="277" t="s">
        <v>1895</v>
      </c>
      <c r="X18" s="277" t="s">
        <v>1896</v>
      </c>
      <c r="Y18" s="277">
        <v>49.895910000000001</v>
      </c>
      <c r="Z18" s="277">
        <v>5.7533200000000004</v>
      </c>
      <c r="AA18" s="277"/>
      <c r="AB18" s="277" t="s">
        <v>1872</v>
      </c>
      <c r="AC18" s="148" t="s">
        <v>1897</v>
      </c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</row>
    <row r="19" spans="1:49" ht="15.75" customHeight="1">
      <c r="A19" s="281"/>
      <c r="B19" s="281"/>
      <c r="C19" s="282" t="s">
        <v>1859</v>
      </c>
      <c r="D19" s="282" t="s">
        <v>1813</v>
      </c>
      <c r="E19" s="292" t="s">
        <v>19</v>
      </c>
      <c r="F19" s="292">
        <v>190422</v>
      </c>
      <c r="G19" s="270" t="str">
        <f t="shared" si="0"/>
        <v>043-N-Der190422</v>
      </c>
      <c r="H19" s="294"/>
      <c r="I19" s="284" t="s">
        <v>1859</v>
      </c>
      <c r="J19" s="284">
        <v>210622</v>
      </c>
      <c r="K19" s="239" t="str">
        <f t="shared" si="1"/>
        <v>043-N-Der210622</v>
      </c>
      <c r="L19" s="285"/>
      <c r="M19" s="286">
        <v>170822</v>
      </c>
      <c r="N19" s="286">
        <v>240822</v>
      </c>
      <c r="O19" s="274" t="str">
        <f t="shared" si="2"/>
        <v>043-N-Der240822</v>
      </c>
      <c r="P19" s="293" t="s">
        <v>1412</v>
      </c>
      <c r="Q19" s="282">
        <v>2022</v>
      </c>
      <c r="R19" s="282">
        <v>3</v>
      </c>
      <c r="S19" s="281" t="s">
        <v>915</v>
      </c>
      <c r="T19" s="287">
        <v>41</v>
      </c>
      <c r="U19" s="288">
        <v>1</v>
      </c>
      <c r="V19" s="281"/>
      <c r="W19" s="281" t="s">
        <v>1898</v>
      </c>
      <c r="X19" s="281" t="s">
        <v>1899</v>
      </c>
      <c r="Y19" s="281">
        <v>49.841729999999998</v>
      </c>
      <c r="Z19" s="281">
        <v>5.7905800000000003</v>
      </c>
      <c r="AA19" s="281"/>
      <c r="AB19" s="281" t="s">
        <v>1872</v>
      </c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</row>
    <row r="20" spans="1:49" ht="15.75" customHeight="1">
      <c r="A20" s="148"/>
      <c r="B20" s="295"/>
      <c r="C20" s="296" t="s">
        <v>1859</v>
      </c>
      <c r="D20" s="296" t="s">
        <v>1808</v>
      </c>
      <c r="E20" s="297" t="s">
        <v>1900</v>
      </c>
      <c r="F20" s="297" t="s">
        <v>1901</v>
      </c>
      <c r="G20" s="270" t="str">
        <f t="shared" si="0"/>
        <v>046-N-Don030522</v>
      </c>
      <c r="H20" s="229" t="s">
        <v>1226</v>
      </c>
      <c r="I20" s="271">
        <v>300622</v>
      </c>
      <c r="J20" s="298" t="s">
        <v>465</v>
      </c>
      <c r="K20" s="239" t="str">
        <f t="shared" si="1"/>
        <v>046-N-Don060722</v>
      </c>
      <c r="L20" s="299"/>
      <c r="M20" s="300" t="s">
        <v>403</v>
      </c>
      <c r="N20" s="300" t="s">
        <v>404</v>
      </c>
      <c r="O20" s="274" t="str">
        <f t="shared" si="2"/>
        <v>046-N-Don050922</v>
      </c>
      <c r="P20" s="272" t="s">
        <v>1398</v>
      </c>
      <c r="Q20" s="296" t="s">
        <v>1902</v>
      </c>
      <c r="R20" s="184">
        <v>4</v>
      </c>
      <c r="S20" s="295" t="s">
        <v>977</v>
      </c>
      <c r="T20" s="275">
        <v>44</v>
      </c>
      <c r="U20" s="276">
        <v>1</v>
      </c>
      <c r="V20" s="148"/>
      <c r="W20" s="148" t="s">
        <v>1903</v>
      </c>
      <c r="X20" s="148" t="s">
        <v>1904</v>
      </c>
      <c r="Y20" s="301" t="s">
        <v>974</v>
      </c>
      <c r="Z20" s="301" t="s">
        <v>975</v>
      </c>
      <c r="AA20" s="148" t="s">
        <v>1905</v>
      </c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</row>
    <row r="21" spans="1:49" ht="15.75" customHeight="1">
      <c r="A21" s="148"/>
      <c r="B21" s="148"/>
      <c r="C21" s="296" t="s">
        <v>1859</v>
      </c>
      <c r="D21" s="296" t="s">
        <v>1808</v>
      </c>
      <c r="E21" s="297" t="s">
        <v>1900</v>
      </c>
      <c r="F21" s="297" t="s">
        <v>1901</v>
      </c>
      <c r="G21" s="270" t="str">
        <f t="shared" si="0"/>
        <v>047-N-Sai030522</v>
      </c>
      <c r="H21" s="229" t="s">
        <v>1226</v>
      </c>
      <c r="I21" s="302" t="s">
        <v>1906</v>
      </c>
      <c r="J21" s="298" t="s">
        <v>465</v>
      </c>
      <c r="K21" s="239" t="str">
        <f t="shared" si="1"/>
        <v>047-N-Sai060722</v>
      </c>
      <c r="L21" s="299"/>
      <c r="M21" s="300" t="s">
        <v>403</v>
      </c>
      <c r="N21" s="300" t="s">
        <v>404</v>
      </c>
      <c r="O21" s="274" t="str">
        <f t="shared" si="2"/>
        <v>047-N-Sai050922</v>
      </c>
      <c r="P21" s="272" t="s">
        <v>1398</v>
      </c>
      <c r="Q21" s="296" t="s">
        <v>1902</v>
      </c>
      <c r="R21" s="184">
        <v>4</v>
      </c>
      <c r="S21" s="295" t="s">
        <v>1511</v>
      </c>
      <c r="T21" s="275">
        <v>55</v>
      </c>
      <c r="U21" s="276">
        <v>1</v>
      </c>
      <c r="V21" s="148"/>
      <c r="W21" s="148" t="s">
        <v>1907</v>
      </c>
      <c r="X21" s="148" t="s">
        <v>1908</v>
      </c>
      <c r="Y21" s="301" t="s">
        <v>1909</v>
      </c>
      <c r="Z21" s="301" t="s">
        <v>1910</v>
      </c>
      <c r="AA21" s="148" t="s">
        <v>1905</v>
      </c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</row>
    <row r="22" spans="1:49" ht="15.75" customHeight="1">
      <c r="A22" s="303"/>
      <c r="B22" s="304"/>
      <c r="C22" s="305" t="s">
        <v>1859</v>
      </c>
      <c r="D22" s="305" t="s">
        <v>1808</v>
      </c>
      <c r="E22" s="297" t="s">
        <v>1900</v>
      </c>
      <c r="F22" s="297" t="s">
        <v>1901</v>
      </c>
      <c r="G22" s="270" t="str">
        <f t="shared" si="0"/>
        <v>057-N-Gro030522</v>
      </c>
      <c r="H22" s="229" t="s">
        <v>1226</v>
      </c>
      <c r="I22" s="302" t="s">
        <v>1906</v>
      </c>
      <c r="J22" s="298" t="s">
        <v>465</v>
      </c>
      <c r="K22" s="239" t="str">
        <f t="shared" si="1"/>
        <v>057-N-Gro060722</v>
      </c>
      <c r="L22" s="299"/>
      <c r="M22" s="300" t="s">
        <v>403</v>
      </c>
      <c r="N22" s="300" t="s">
        <v>404</v>
      </c>
      <c r="O22" s="274" t="str">
        <f t="shared" si="2"/>
        <v>057-N-Gro050922</v>
      </c>
      <c r="P22" s="272" t="s">
        <v>1398</v>
      </c>
      <c r="Q22" s="305" t="s">
        <v>1902</v>
      </c>
      <c r="R22" s="306">
        <v>4</v>
      </c>
      <c r="S22" s="304" t="s">
        <v>963</v>
      </c>
      <c r="T22" s="279">
        <v>66</v>
      </c>
      <c r="U22" s="280">
        <v>3</v>
      </c>
      <c r="V22" s="303" t="s">
        <v>1911</v>
      </c>
      <c r="W22" s="303" t="s">
        <v>1912</v>
      </c>
      <c r="X22" s="303" t="s">
        <v>1913</v>
      </c>
      <c r="Y22" s="307" t="s">
        <v>960</v>
      </c>
      <c r="Z22" s="307" t="s">
        <v>961</v>
      </c>
      <c r="AA22" s="303" t="s">
        <v>1905</v>
      </c>
      <c r="AB22" s="303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</row>
    <row r="23" spans="1:49" ht="15.75" customHeight="1">
      <c r="A23" s="148"/>
      <c r="B23" s="308" t="s">
        <v>1859</v>
      </c>
      <c r="C23" s="308" t="s">
        <v>1859</v>
      </c>
      <c r="D23" s="308" t="s">
        <v>1808</v>
      </c>
      <c r="E23" s="297" t="s">
        <v>1900</v>
      </c>
      <c r="F23" s="297" t="s">
        <v>1901</v>
      </c>
      <c r="G23" s="270" t="str">
        <f t="shared" si="0"/>
        <v>048-R-Dit030522</v>
      </c>
      <c r="H23" s="229" t="s">
        <v>1226</v>
      </c>
      <c r="I23" s="302" t="s">
        <v>1914</v>
      </c>
      <c r="J23" s="298" t="s">
        <v>465</v>
      </c>
      <c r="K23" s="239" t="str">
        <f t="shared" si="1"/>
        <v>048-R-Dit060722</v>
      </c>
      <c r="L23" s="299"/>
      <c r="M23" s="300" t="s">
        <v>403</v>
      </c>
      <c r="N23" s="300" t="s">
        <v>404</v>
      </c>
      <c r="O23" s="274" t="str">
        <f t="shared" si="2"/>
        <v>048-R-Dit050922</v>
      </c>
      <c r="P23" s="272" t="s">
        <v>1398</v>
      </c>
      <c r="Q23" s="308" t="s">
        <v>1860</v>
      </c>
      <c r="R23" s="268">
        <v>4</v>
      </c>
      <c r="S23" s="245" t="s">
        <v>406</v>
      </c>
      <c r="T23" s="275">
        <v>46</v>
      </c>
      <c r="U23" s="276">
        <v>1</v>
      </c>
      <c r="V23" s="245" t="s">
        <v>1915</v>
      </c>
      <c r="W23" s="245" t="s">
        <v>1916</v>
      </c>
      <c r="X23" s="245" t="s">
        <v>1917</v>
      </c>
      <c r="Y23" s="245" t="s">
        <v>401</v>
      </c>
      <c r="Z23" s="245" t="s">
        <v>402</v>
      </c>
      <c r="AA23" s="245" t="s">
        <v>1864</v>
      </c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</row>
    <row r="24" spans="1:49" ht="15.75" customHeight="1">
      <c r="A24" s="277"/>
      <c r="B24" s="277"/>
      <c r="C24" s="278" t="s">
        <v>1859</v>
      </c>
      <c r="D24" s="278" t="s">
        <v>1808</v>
      </c>
      <c r="E24" s="229">
        <v>270422</v>
      </c>
      <c r="F24" s="229">
        <v>30522</v>
      </c>
      <c r="G24" s="270" t="str">
        <f t="shared" si="0"/>
        <v>047-N-War30522</v>
      </c>
      <c r="H24" s="229" t="s">
        <v>1226</v>
      </c>
      <c r="I24" s="271">
        <v>290622</v>
      </c>
      <c r="J24" s="298" t="s">
        <v>465</v>
      </c>
      <c r="K24" s="239" t="str">
        <f t="shared" si="1"/>
        <v>047-N-War060722</v>
      </c>
      <c r="L24" s="299"/>
      <c r="M24" s="272">
        <v>290822</v>
      </c>
      <c r="N24" s="300" t="s">
        <v>404</v>
      </c>
      <c r="O24" s="274" t="str">
        <f t="shared" si="2"/>
        <v>047-N-War050922</v>
      </c>
      <c r="P24" s="272" t="s">
        <v>1398</v>
      </c>
      <c r="Q24" s="278">
        <v>2022</v>
      </c>
      <c r="R24" s="278">
        <v>4</v>
      </c>
      <c r="S24" s="277" t="s">
        <v>1816</v>
      </c>
      <c r="T24" s="279">
        <v>45</v>
      </c>
      <c r="U24" s="280">
        <v>2</v>
      </c>
      <c r="V24" s="277"/>
      <c r="W24" s="277" t="s">
        <v>1918</v>
      </c>
      <c r="X24" s="277" t="s">
        <v>1919</v>
      </c>
      <c r="Y24" s="277">
        <v>49.865470000000002</v>
      </c>
      <c r="Z24" s="277">
        <v>6.0472700000000001</v>
      </c>
      <c r="AA24" s="277"/>
      <c r="AB24" s="277" t="s">
        <v>1872</v>
      </c>
      <c r="AC24" s="148" t="s">
        <v>1920</v>
      </c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</row>
    <row r="25" spans="1:49" ht="15.75" customHeight="1">
      <c r="A25" s="281"/>
      <c r="B25" s="281"/>
      <c r="C25" s="282" t="s">
        <v>1859</v>
      </c>
      <c r="D25" s="282" t="s">
        <v>1808</v>
      </c>
      <c r="E25" s="292">
        <v>270422</v>
      </c>
      <c r="F25" s="292">
        <v>30522</v>
      </c>
      <c r="G25" s="270" t="str">
        <f t="shared" si="0"/>
        <v>068-N-Mes30522</v>
      </c>
      <c r="H25" s="229" t="s">
        <v>1226</v>
      </c>
      <c r="I25" s="284">
        <v>290622</v>
      </c>
      <c r="J25" s="298" t="s">
        <v>465</v>
      </c>
      <c r="K25" s="239" t="str">
        <f t="shared" si="1"/>
        <v>068-N-Mes060722</v>
      </c>
      <c r="L25" s="299"/>
      <c r="M25" s="286">
        <v>290822</v>
      </c>
      <c r="N25" s="300" t="s">
        <v>404</v>
      </c>
      <c r="O25" s="274" t="str">
        <f t="shared" si="2"/>
        <v>068-N-Mes050922</v>
      </c>
      <c r="P25" s="272" t="s">
        <v>1398</v>
      </c>
      <c r="Q25" s="282">
        <v>2022</v>
      </c>
      <c r="R25" s="282">
        <v>4</v>
      </c>
      <c r="S25" s="281" t="s">
        <v>1921</v>
      </c>
      <c r="T25" s="287">
        <v>66</v>
      </c>
      <c r="U25" s="288">
        <v>1</v>
      </c>
      <c r="V25" s="281"/>
      <c r="W25" s="281" t="s">
        <v>1922</v>
      </c>
      <c r="X25" s="281" t="s">
        <v>1923</v>
      </c>
      <c r="Y25" s="281">
        <v>49.7575</v>
      </c>
      <c r="Z25" s="281">
        <v>6.0478399999999999</v>
      </c>
      <c r="AA25" s="281"/>
      <c r="AB25" s="281" t="s">
        <v>1872</v>
      </c>
      <c r="AC25" s="289" t="s">
        <v>1924</v>
      </c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</row>
    <row r="26" spans="1:49" ht="15.75" customHeight="1">
      <c r="A26" s="148"/>
      <c r="B26" s="268" t="s">
        <v>1859</v>
      </c>
      <c r="C26" s="268" t="s">
        <v>1859</v>
      </c>
      <c r="D26" s="268" t="s">
        <v>1813</v>
      </c>
      <c r="E26" s="229" t="s">
        <v>1859</v>
      </c>
      <c r="F26" s="229" t="s">
        <v>1859</v>
      </c>
      <c r="G26" s="270" t="str">
        <f t="shared" si="0"/>
        <v>041-R-Wanx</v>
      </c>
      <c r="H26" s="235"/>
      <c r="I26" s="271" t="s">
        <v>19</v>
      </c>
      <c r="J26" s="309" t="s">
        <v>479</v>
      </c>
      <c r="K26" s="239" t="str">
        <f t="shared" si="1"/>
        <v>041-R-Wan070722</v>
      </c>
      <c r="L26" s="259"/>
      <c r="M26" s="273" t="s">
        <v>354</v>
      </c>
      <c r="N26" s="273" t="s">
        <v>355</v>
      </c>
      <c r="O26" s="274" t="str">
        <f t="shared" si="2"/>
        <v>041-R-Wan080922</v>
      </c>
      <c r="P26" s="293" t="s">
        <v>1425</v>
      </c>
      <c r="Q26" s="268" t="s">
        <v>1860</v>
      </c>
      <c r="R26" s="268">
        <v>5</v>
      </c>
      <c r="S26" s="245" t="s">
        <v>234</v>
      </c>
      <c r="T26" s="275">
        <v>48</v>
      </c>
      <c r="U26" s="276">
        <v>1</v>
      </c>
      <c r="V26" s="245" t="s">
        <v>1925</v>
      </c>
      <c r="W26" s="245" t="s">
        <v>1926</v>
      </c>
      <c r="X26" s="245" t="s">
        <v>1927</v>
      </c>
      <c r="Y26" s="245" t="s">
        <v>378</v>
      </c>
      <c r="Z26" s="245" t="s">
        <v>379</v>
      </c>
      <c r="AA26" s="245" t="s">
        <v>1864</v>
      </c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</row>
    <row r="27" spans="1:49" ht="15.75" customHeight="1">
      <c r="A27" s="303"/>
      <c r="B27" s="303"/>
      <c r="C27" s="306" t="s">
        <v>1859</v>
      </c>
      <c r="D27" s="306" t="s">
        <v>1813</v>
      </c>
      <c r="E27" s="229" t="s">
        <v>1859</v>
      </c>
      <c r="F27" s="229" t="s">
        <v>1859</v>
      </c>
      <c r="G27" s="270" t="str">
        <f t="shared" si="0"/>
        <v>050-N-Schx</v>
      </c>
      <c r="H27" s="235"/>
      <c r="I27" s="271" t="s">
        <v>19</v>
      </c>
      <c r="J27" s="309" t="s">
        <v>479</v>
      </c>
      <c r="K27" s="239" t="str">
        <f t="shared" si="1"/>
        <v>050-N-Sch070722</v>
      </c>
      <c r="L27" s="259"/>
      <c r="M27" s="273" t="s">
        <v>354</v>
      </c>
      <c r="N27" s="273" t="s">
        <v>355</v>
      </c>
      <c r="O27" s="274" t="str">
        <f t="shared" si="2"/>
        <v>050-N-Sch080922</v>
      </c>
      <c r="P27" s="293" t="s">
        <v>1425</v>
      </c>
      <c r="Q27" s="306">
        <v>2022</v>
      </c>
      <c r="R27" s="306">
        <v>5</v>
      </c>
      <c r="S27" s="303" t="s">
        <v>356</v>
      </c>
      <c r="T27" s="279">
        <v>48</v>
      </c>
      <c r="U27" s="280">
        <v>2</v>
      </c>
      <c r="V27" s="303" t="s">
        <v>1928</v>
      </c>
      <c r="W27" s="303" t="s">
        <v>1929</v>
      </c>
      <c r="X27" s="303" t="s">
        <v>1930</v>
      </c>
      <c r="Y27" s="303" t="s">
        <v>352</v>
      </c>
      <c r="Z27" s="303" t="s">
        <v>353</v>
      </c>
      <c r="AA27" s="303" t="s">
        <v>1864</v>
      </c>
      <c r="AB27" s="303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</row>
    <row r="28" spans="1:49" ht="15.75" customHeight="1">
      <c r="A28" s="268">
        <v>17</v>
      </c>
      <c r="B28" s="268" t="s">
        <v>1859</v>
      </c>
      <c r="C28" s="268" t="s">
        <v>1859</v>
      </c>
      <c r="D28" s="268" t="s">
        <v>1813</v>
      </c>
      <c r="E28" s="229" t="s">
        <v>1859</v>
      </c>
      <c r="F28" s="229" t="s">
        <v>1859</v>
      </c>
      <c r="G28" s="270" t="str">
        <f t="shared" si="0"/>
        <v>024-R-Saux</v>
      </c>
      <c r="H28" s="235"/>
      <c r="I28" s="271" t="s">
        <v>19</v>
      </c>
      <c r="J28" s="309" t="s">
        <v>465</v>
      </c>
      <c r="K28" s="239" t="str">
        <f t="shared" si="1"/>
        <v>024-R-Sau060722</v>
      </c>
      <c r="L28" s="259"/>
      <c r="M28" s="273" t="s">
        <v>354</v>
      </c>
      <c r="N28" s="273" t="s">
        <v>355</v>
      </c>
      <c r="O28" s="274" t="str">
        <f t="shared" si="2"/>
        <v>024-R-Sau080922</v>
      </c>
      <c r="P28" s="293" t="s">
        <v>1425</v>
      </c>
      <c r="Q28" s="268" t="s">
        <v>1860</v>
      </c>
      <c r="R28" s="268">
        <v>5</v>
      </c>
      <c r="S28" s="245" t="s">
        <v>269</v>
      </c>
      <c r="T28" s="275">
        <v>23</v>
      </c>
      <c r="U28" s="276">
        <v>1</v>
      </c>
      <c r="V28" s="245" t="s">
        <v>1931</v>
      </c>
      <c r="W28" s="245" t="s">
        <v>1932</v>
      </c>
      <c r="X28" s="245" t="s">
        <v>1933</v>
      </c>
      <c r="Y28" s="223" t="s">
        <v>265</v>
      </c>
      <c r="Z28" s="223" t="s">
        <v>266</v>
      </c>
      <c r="AA28" s="245" t="s">
        <v>1934</v>
      </c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</row>
    <row r="29" spans="1:49" ht="15.75" customHeight="1">
      <c r="A29" s="277"/>
      <c r="B29" s="277"/>
      <c r="C29" s="278" t="s">
        <v>1859</v>
      </c>
      <c r="D29" s="278" t="s">
        <v>1813</v>
      </c>
      <c r="E29" s="229" t="s">
        <v>1859</v>
      </c>
      <c r="F29" s="229" t="s">
        <v>1859</v>
      </c>
      <c r="G29" s="270" t="str">
        <f t="shared" si="0"/>
        <v>012-N-idBx</v>
      </c>
      <c r="H29" s="235"/>
      <c r="I29" s="271" t="s">
        <v>1859</v>
      </c>
      <c r="J29" s="309" t="s">
        <v>465</v>
      </c>
      <c r="K29" s="239" t="str">
        <f t="shared" si="1"/>
        <v>012-N-idB060722</v>
      </c>
      <c r="L29" s="259"/>
      <c r="M29" s="273" t="s">
        <v>354</v>
      </c>
      <c r="N29" s="273" t="s">
        <v>355</v>
      </c>
      <c r="O29" s="274" t="str">
        <f t="shared" si="2"/>
        <v>012-N-idB080922</v>
      </c>
      <c r="P29" s="293" t="s">
        <v>1425</v>
      </c>
      <c r="Q29" s="278">
        <v>2022</v>
      </c>
      <c r="R29" s="278">
        <v>5</v>
      </c>
      <c r="S29" s="277" t="s">
        <v>1935</v>
      </c>
      <c r="T29" s="279">
        <v>17</v>
      </c>
      <c r="U29" s="280">
        <v>1</v>
      </c>
      <c r="V29" s="277"/>
      <c r="W29" s="277" t="s">
        <v>1936</v>
      </c>
      <c r="X29" s="277" t="s">
        <v>1937</v>
      </c>
      <c r="Y29" s="277">
        <v>50.050669999999997</v>
      </c>
      <c r="Z29" s="277">
        <v>6.1183699999999996</v>
      </c>
      <c r="AA29" s="277"/>
      <c r="AB29" s="277" t="s">
        <v>1872</v>
      </c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</row>
    <row r="30" spans="1:49" ht="15.75" customHeight="1">
      <c r="A30" s="277"/>
      <c r="B30" s="277"/>
      <c r="C30" s="278" t="s">
        <v>1859</v>
      </c>
      <c r="D30" s="278" t="s">
        <v>1813</v>
      </c>
      <c r="E30" s="229" t="s">
        <v>1859</v>
      </c>
      <c r="F30" s="229" t="s">
        <v>1859</v>
      </c>
      <c r="G30" s="270" t="str">
        <f t="shared" si="0"/>
        <v>025-N-idFx</v>
      </c>
      <c r="H30" s="235"/>
      <c r="I30" s="271" t="s">
        <v>1859</v>
      </c>
      <c r="J30" s="309" t="s">
        <v>465</v>
      </c>
      <c r="K30" s="239" t="str">
        <f t="shared" si="1"/>
        <v>025-N-idF060722</v>
      </c>
      <c r="L30" s="259"/>
      <c r="M30" s="273" t="s">
        <v>354</v>
      </c>
      <c r="N30" s="273" t="s">
        <v>355</v>
      </c>
      <c r="O30" s="274" t="str">
        <f t="shared" si="2"/>
        <v>025-N-idF080922</v>
      </c>
      <c r="P30" s="293" t="s">
        <v>1425</v>
      </c>
      <c r="Q30" s="278">
        <v>2022</v>
      </c>
      <c r="R30" s="278">
        <v>5</v>
      </c>
      <c r="S30" s="277" t="s">
        <v>1938</v>
      </c>
      <c r="T30" s="279">
        <v>31</v>
      </c>
      <c r="U30" s="280">
        <v>1</v>
      </c>
      <c r="V30" s="277"/>
      <c r="W30" s="277" t="s">
        <v>1939</v>
      </c>
      <c r="X30" s="277" t="s">
        <v>1940</v>
      </c>
      <c r="Y30" s="277">
        <v>49.970456690222697</v>
      </c>
      <c r="Z30" s="277">
        <v>6.1578753408245799</v>
      </c>
      <c r="AA30" s="277"/>
      <c r="AB30" s="277" t="s">
        <v>1872</v>
      </c>
      <c r="AC30" s="148" t="s">
        <v>1892</v>
      </c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</row>
    <row r="31" spans="1:49" ht="15.75" customHeight="1">
      <c r="A31" s="281"/>
      <c r="B31" s="281"/>
      <c r="C31" s="282" t="s">
        <v>1859</v>
      </c>
      <c r="D31" s="282" t="s">
        <v>1813</v>
      </c>
      <c r="E31" s="292" t="s">
        <v>1859</v>
      </c>
      <c r="F31" s="292" t="s">
        <v>1859</v>
      </c>
      <c r="G31" s="270" t="str">
        <f t="shared" si="0"/>
        <v>033-N-Aflx</v>
      </c>
      <c r="H31" s="294"/>
      <c r="I31" s="284" t="s">
        <v>1859</v>
      </c>
      <c r="J31" s="310" t="s">
        <v>465</v>
      </c>
      <c r="K31" s="239" t="str">
        <f t="shared" si="1"/>
        <v>033-N-Afl060722</v>
      </c>
      <c r="L31" s="285"/>
      <c r="M31" s="273" t="s">
        <v>354</v>
      </c>
      <c r="N31" s="273" t="s">
        <v>355</v>
      </c>
      <c r="O31" s="274" t="str">
        <f t="shared" si="2"/>
        <v>033-N-Afl080922</v>
      </c>
      <c r="P31" s="293" t="s">
        <v>1425</v>
      </c>
      <c r="Q31" s="282">
        <v>2022</v>
      </c>
      <c r="R31" s="282">
        <v>5</v>
      </c>
      <c r="S31" s="281" t="s">
        <v>1941</v>
      </c>
      <c r="T31" s="287">
        <v>32</v>
      </c>
      <c r="U31" s="288">
        <v>1</v>
      </c>
      <c r="V31" s="281"/>
      <c r="W31" s="281" t="s">
        <v>1942</v>
      </c>
      <c r="X31" s="281" t="s">
        <v>1943</v>
      </c>
      <c r="Y31" s="281">
        <v>49.937416890255598</v>
      </c>
      <c r="Z31" s="281">
        <v>6.2146289185935304</v>
      </c>
      <c r="AA31" s="281"/>
      <c r="AB31" s="281" t="s">
        <v>1872</v>
      </c>
      <c r="AC31" s="289" t="s">
        <v>1944</v>
      </c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</row>
    <row r="32" spans="1:49" ht="15.75" customHeight="1">
      <c r="A32" s="148"/>
      <c r="B32" s="308" t="s">
        <v>1859</v>
      </c>
      <c r="C32" s="308" t="s">
        <v>1859</v>
      </c>
      <c r="D32" s="308" t="s">
        <v>1810</v>
      </c>
      <c r="E32" s="297" t="s">
        <v>1945</v>
      </c>
      <c r="F32" s="297" t="s">
        <v>1946</v>
      </c>
      <c r="G32" s="270" t="str">
        <f t="shared" si="0"/>
        <v>066-R-Red190422</v>
      </c>
      <c r="H32" s="229" t="s">
        <v>88</v>
      </c>
      <c r="I32" s="302" t="s">
        <v>454</v>
      </c>
      <c r="J32" s="302" t="s">
        <v>455</v>
      </c>
      <c r="K32" s="239" t="str">
        <f t="shared" si="1"/>
        <v>066-R-Red210622</v>
      </c>
      <c r="L32" s="299"/>
      <c r="M32" s="300" t="s">
        <v>383</v>
      </c>
      <c r="N32" s="300" t="s">
        <v>384</v>
      </c>
      <c r="O32" s="274" t="str">
        <f t="shared" si="2"/>
        <v>066-R-Red130922</v>
      </c>
      <c r="P32" s="290" t="s">
        <v>1405</v>
      </c>
      <c r="Q32" s="308" t="s">
        <v>1860</v>
      </c>
      <c r="R32" s="268">
        <v>6</v>
      </c>
      <c r="S32" s="311" t="s">
        <v>124</v>
      </c>
      <c r="T32" s="275">
        <v>64</v>
      </c>
      <c r="U32" s="276">
        <v>1</v>
      </c>
      <c r="V32" s="148"/>
      <c r="W32" s="245" t="s">
        <v>1947</v>
      </c>
      <c r="X32" s="245" t="s">
        <v>1948</v>
      </c>
      <c r="Y32" s="223" t="s">
        <v>120</v>
      </c>
      <c r="Z32" s="223" t="s">
        <v>121</v>
      </c>
      <c r="AA32" s="245" t="s">
        <v>1905</v>
      </c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</row>
    <row r="33" spans="1:49" ht="15.75" customHeight="1">
      <c r="A33" s="148"/>
      <c r="B33" s="295"/>
      <c r="C33" s="296" t="s">
        <v>1859</v>
      </c>
      <c r="D33" s="296" t="s">
        <v>1810</v>
      </c>
      <c r="E33" s="297" t="s">
        <v>1945</v>
      </c>
      <c r="F33" s="297" t="s">
        <v>1946</v>
      </c>
      <c r="G33" s="270" t="str">
        <f t="shared" si="0"/>
        <v>067-N-Wie190422</v>
      </c>
      <c r="H33" s="229" t="s">
        <v>88</v>
      </c>
      <c r="I33" s="302" t="s">
        <v>454</v>
      </c>
      <c r="J33" s="302" t="s">
        <v>455</v>
      </c>
      <c r="K33" s="239" t="str">
        <f t="shared" si="1"/>
        <v>067-N-Wie210622</v>
      </c>
      <c r="L33" s="299"/>
      <c r="M33" s="300" t="s">
        <v>383</v>
      </c>
      <c r="N33" s="300" t="s">
        <v>384</v>
      </c>
      <c r="O33" s="274" t="str">
        <f t="shared" si="2"/>
        <v>067-N-Wie130922</v>
      </c>
      <c r="P33" s="290" t="s">
        <v>1405</v>
      </c>
      <c r="Q33" s="296" t="s">
        <v>1902</v>
      </c>
      <c r="R33" s="184">
        <v>6</v>
      </c>
      <c r="S33" s="295" t="s">
        <v>1086</v>
      </c>
      <c r="T33" s="275">
        <v>65</v>
      </c>
      <c r="U33" s="276">
        <v>2</v>
      </c>
      <c r="V33" s="148" t="s">
        <v>1949</v>
      </c>
      <c r="W33" s="148" t="s">
        <v>1950</v>
      </c>
      <c r="X33" s="148" t="s">
        <v>1951</v>
      </c>
      <c r="Y33" s="301" t="s">
        <v>1084</v>
      </c>
      <c r="Z33" s="301" t="s">
        <v>1085</v>
      </c>
      <c r="AA33" s="148" t="s">
        <v>1905</v>
      </c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</row>
    <row r="34" spans="1:49" ht="15.75" customHeight="1">
      <c r="A34" s="268">
        <v>25</v>
      </c>
      <c r="B34" s="268" t="s">
        <v>1859</v>
      </c>
      <c r="C34" s="268" t="s">
        <v>1859</v>
      </c>
      <c r="D34" s="268" t="s">
        <v>1810</v>
      </c>
      <c r="E34" s="229">
        <v>120422</v>
      </c>
      <c r="F34" s="229">
        <v>190422</v>
      </c>
      <c r="G34" s="270" t="str">
        <f t="shared" si="0"/>
        <v>089-R-Koe190422</v>
      </c>
      <c r="H34" s="229" t="s">
        <v>88</v>
      </c>
      <c r="I34" s="271">
        <v>150622</v>
      </c>
      <c r="J34" s="271">
        <v>210622</v>
      </c>
      <c r="K34" s="239" t="str">
        <f t="shared" si="1"/>
        <v>089-R-Koe210622</v>
      </c>
      <c r="L34" s="259"/>
      <c r="M34" s="272">
        <v>60922</v>
      </c>
      <c r="N34" s="272">
        <v>130922</v>
      </c>
      <c r="O34" s="274" t="str">
        <f t="shared" si="2"/>
        <v>089-R-Koe130922</v>
      </c>
      <c r="P34" s="290" t="s">
        <v>1405</v>
      </c>
      <c r="Q34" s="268" t="s">
        <v>1860</v>
      </c>
      <c r="R34" s="268">
        <v>6</v>
      </c>
      <c r="S34" s="245" t="s">
        <v>246</v>
      </c>
      <c r="T34" s="275">
        <v>86</v>
      </c>
      <c r="U34" s="276">
        <v>1</v>
      </c>
      <c r="V34" s="245" t="s">
        <v>1952</v>
      </c>
      <c r="W34" s="245" t="s">
        <v>1953</v>
      </c>
      <c r="X34" s="245" t="s">
        <v>1954</v>
      </c>
      <c r="Y34" s="223" t="s">
        <v>243</v>
      </c>
      <c r="Z34" s="223" t="s">
        <v>244</v>
      </c>
      <c r="AA34" s="312" t="s">
        <v>1955</v>
      </c>
      <c r="AB34" s="148"/>
      <c r="AC34" s="148" t="s">
        <v>903</v>
      </c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</row>
    <row r="35" spans="1:49" ht="15.75" customHeight="1">
      <c r="A35" s="277"/>
      <c r="B35" s="277"/>
      <c r="C35" s="278" t="s">
        <v>1859</v>
      </c>
      <c r="D35" s="278" t="s">
        <v>1810</v>
      </c>
      <c r="E35" s="229">
        <v>120422</v>
      </c>
      <c r="F35" s="229">
        <v>190422</v>
      </c>
      <c r="G35" s="270" t="str">
        <f t="shared" si="0"/>
        <v>066-N-Bec190422</v>
      </c>
      <c r="H35" s="229" t="s">
        <v>88</v>
      </c>
      <c r="I35" s="271">
        <v>150622</v>
      </c>
      <c r="J35" s="271">
        <v>210622</v>
      </c>
      <c r="K35" s="239" t="str">
        <f t="shared" si="1"/>
        <v>066-N-Bec210622</v>
      </c>
      <c r="L35" s="259"/>
      <c r="M35" s="272">
        <v>60922</v>
      </c>
      <c r="N35" s="272">
        <v>130922</v>
      </c>
      <c r="O35" s="274" t="str">
        <f t="shared" si="2"/>
        <v>066-N-Bec130922</v>
      </c>
      <c r="P35" s="290" t="s">
        <v>1405</v>
      </c>
      <c r="Q35" s="278">
        <v>2022</v>
      </c>
      <c r="R35" s="278">
        <v>6</v>
      </c>
      <c r="S35" s="277" t="s">
        <v>1956</v>
      </c>
      <c r="T35" s="279">
        <v>75</v>
      </c>
      <c r="U35" s="280">
        <v>1</v>
      </c>
      <c r="V35" s="277"/>
      <c r="W35" s="277" t="s">
        <v>1957</v>
      </c>
      <c r="X35" s="277" t="s">
        <v>1958</v>
      </c>
      <c r="Y35" s="277">
        <v>49.737104309999999</v>
      </c>
      <c r="Z35" s="277">
        <v>5.9139304350000002</v>
      </c>
      <c r="AA35" s="277"/>
      <c r="AB35" s="277" t="s">
        <v>1872</v>
      </c>
      <c r="AC35" s="148" t="s">
        <v>1959</v>
      </c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</row>
    <row r="36" spans="1:49" ht="15.75" customHeight="1">
      <c r="A36" s="277"/>
      <c r="B36" s="277"/>
      <c r="C36" s="278" t="s">
        <v>1859</v>
      </c>
      <c r="D36" s="278" t="s">
        <v>1810</v>
      </c>
      <c r="E36" s="229">
        <v>120422</v>
      </c>
      <c r="F36" s="229">
        <v>190422</v>
      </c>
      <c r="G36" s="270" t="str">
        <f t="shared" si="0"/>
        <v>067-N-Sae190422</v>
      </c>
      <c r="H36" s="229" t="s">
        <v>88</v>
      </c>
      <c r="I36" s="271">
        <v>150622</v>
      </c>
      <c r="J36" s="271">
        <v>210622</v>
      </c>
      <c r="K36" s="239" t="str">
        <f t="shared" si="1"/>
        <v>067-N-Sae210622</v>
      </c>
      <c r="L36" s="259"/>
      <c r="M36" s="272">
        <v>60922</v>
      </c>
      <c r="N36" s="272">
        <v>130922</v>
      </c>
      <c r="O36" s="274" t="str">
        <f t="shared" si="2"/>
        <v>067-N-Sae130922</v>
      </c>
      <c r="P36" s="290" t="s">
        <v>1405</v>
      </c>
      <c r="Q36" s="278">
        <v>2022</v>
      </c>
      <c r="R36" s="278">
        <v>6</v>
      </c>
      <c r="S36" s="277" t="s">
        <v>1038</v>
      </c>
      <c r="T36" s="279">
        <v>65</v>
      </c>
      <c r="U36" s="280">
        <v>1</v>
      </c>
      <c r="V36" s="277"/>
      <c r="W36" s="277" t="s">
        <v>1960</v>
      </c>
      <c r="X36" s="277" t="s">
        <v>1961</v>
      </c>
      <c r="Y36" s="277">
        <v>49.744565430000002</v>
      </c>
      <c r="Z36" s="277">
        <v>5.973912135</v>
      </c>
      <c r="AA36" s="277"/>
      <c r="AB36" s="277" t="s">
        <v>1872</v>
      </c>
      <c r="AC36" s="148" t="s">
        <v>1962</v>
      </c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</row>
    <row r="37" spans="1:49" ht="15">
      <c r="A37" s="281"/>
      <c r="B37" s="281"/>
      <c r="C37" s="282" t="s">
        <v>1859</v>
      </c>
      <c r="D37" s="282" t="s">
        <v>1810</v>
      </c>
      <c r="E37" s="292">
        <v>120422</v>
      </c>
      <c r="F37" s="292">
        <v>190422</v>
      </c>
      <c r="G37" s="270" t="str">
        <f t="shared" si="0"/>
        <v>077-N-JWW190422</v>
      </c>
      <c r="H37" s="229" t="s">
        <v>88</v>
      </c>
      <c r="I37" s="284">
        <v>150622</v>
      </c>
      <c r="J37" s="284">
        <v>210622</v>
      </c>
      <c r="K37" s="239" t="str">
        <f t="shared" si="1"/>
        <v>077-N-JWW210622</v>
      </c>
      <c r="L37" s="285"/>
      <c r="M37" s="286">
        <v>60922</v>
      </c>
      <c r="N37" s="286">
        <v>130922</v>
      </c>
      <c r="O37" s="274" t="str">
        <f t="shared" si="2"/>
        <v>077-N-JWW130922</v>
      </c>
      <c r="P37" s="290" t="s">
        <v>1405</v>
      </c>
      <c r="Q37" s="282">
        <v>2022</v>
      </c>
      <c r="R37" s="282">
        <v>6</v>
      </c>
      <c r="S37" s="313" t="s">
        <v>1121</v>
      </c>
      <c r="T37" s="287">
        <v>85</v>
      </c>
      <c r="U37" s="288">
        <v>1</v>
      </c>
      <c r="V37" s="281"/>
      <c r="W37" s="313" t="s">
        <v>1963</v>
      </c>
      <c r="X37" s="313" t="s">
        <v>1964</v>
      </c>
      <c r="Y37" s="313">
        <v>49.691600000000001</v>
      </c>
      <c r="Z37" s="313">
        <v>5.91221</v>
      </c>
      <c r="AA37" s="281"/>
      <c r="AB37" s="313" t="s">
        <v>1965</v>
      </c>
      <c r="AC37" s="314" t="s">
        <v>1966</v>
      </c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</row>
    <row r="38" spans="1:49" ht="15">
      <c r="A38" s="184">
        <v>2</v>
      </c>
      <c r="B38" s="148"/>
      <c r="C38" s="184" t="s">
        <v>1859</v>
      </c>
      <c r="D38" s="184" t="s">
        <v>1810</v>
      </c>
      <c r="E38" s="229">
        <v>130422</v>
      </c>
      <c r="F38" s="229">
        <v>200422</v>
      </c>
      <c r="G38" s="270" t="str">
        <f t="shared" si="0"/>
        <v>091-N-Bri200422</v>
      </c>
      <c r="H38" s="229" t="s">
        <v>88</v>
      </c>
      <c r="I38" s="271">
        <v>160622</v>
      </c>
      <c r="J38" s="271">
        <v>220622</v>
      </c>
      <c r="K38" s="239" t="str">
        <f t="shared" si="1"/>
        <v>091-N-Bri220622</v>
      </c>
      <c r="L38" s="259"/>
      <c r="M38" s="272">
        <v>220822</v>
      </c>
      <c r="N38" s="272">
        <v>290822</v>
      </c>
      <c r="O38" s="274" t="str">
        <f t="shared" si="2"/>
        <v>091-N-Bri290822</v>
      </c>
      <c r="P38" s="290" t="s">
        <v>1405</v>
      </c>
      <c r="Q38" s="184">
        <v>2022</v>
      </c>
      <c r="R38" s="184">
        <v>7</v>
      </c>
      <c r="S38" s="148" t="s">
        <v>1144</v>
      </c>
      <c r="T38" s="275">
        <v>88</v>
      </c>
      <c r="U38" s="276">
        <v>1</v>
      </c>
      <c r="V38" s="148" t="s">
        <v>1967</v>
      </c>
      <c r="W38" s="148" t="s">
        <v>1968</v>
      </c>
      <c r="X38" s="148" t="s">
        <v>1969</v>
      </c>
      <c r="Y38" s="301" t="s">
        <v>1970</v>
      </c>
      <c r="Z38" s="301" t="s">
        <v>1971</v>
      </c>
      <c r="AA38" s="148" t="s">
        <v>1972</v>
      </c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</row>
    <row r="39" spans="1:49" ht="15">
      <c r="A39" s="277"/>
      <c r="B39" s="277"/>
      <c r="C39" s="278" t="s">
        <v>1859</v>
      </c>
      <c r="D39" s="278" t="s">
        <v>1810</v>
      </c>
      <c r="E39" s="229">
        <v>130422</v>
      </c>
      <c r="F39" s="229">
        <v>200422</v>
      </c>
      <c r="G39" s="270" t="str">
        <f t="shared" si="0"/>
        <v>069-N-Meh200422</v>
      </c>
      <c r="H39" s="229" t="s">
        <v>88</v>
      </c>
      <c r="I39" s="271">
        <v>160622</v>
      </c>
      <c r="J39" s="271">
        <v>220622</v>
      </c>
      <c r="K39" s="239" t="str">
        <f t="shared" si="1"/>
        <v>069-N-Meh220622</v>
      </c>
      <c r="L39" s="259"/>
      <c r="M39" s="272">
        <v>220822</v>
      </c>
      <c r="N39" s="272">
        <v>290822</v>
      </c>
      <c r="O39" s="274" t="str">
        <f t="shared" si="2"/>
        <v>069-N-Meh290822</v>
      </c>
      <c r="P39" s="290" t="s">
        <v>1405</v>
      </c>
      <c r="Q39" s="278">
        <v>2022</v>
      </c>
      <c r="R39" s="278">
        <v>7</v>
      </c>
      <c r="S39" s="277" t="s">
        <v>1973</v>
      </c>
      <c r="T39" s="279">
        <v>67</v>
      </c>
      <c r="U39" s="280">
        <v>1</v>
      </c>
      <c r="V39" s="277"/>
      <c r="W39" s="277" t="s">
        <v>1922</v>
      </c>
      <c r="X39" s="277" t="s">
        <v>1974</v>
      </c>
      <c r="Y39" s="277">
        <v>49.745236079999998</v>
      </c>
      <c r="Z39" s="277">
        <v>6.0720719580000004</v>
      </c>
      <c r="AA39" s="277"/>
      <c r="AB39" s="277" t="s">
        <v>1872</v>
      </c>
      <c r="AC39" s="148" t="s">
        <v>1975</v>
      </c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</row>
    <row r="40" spans="1:49" ht="15">
      <c r="A40" s="184">
        <v>7</v>
      </c>
      <c r="B40" s="148"/>
      <c r="C40" s="184" t="s">
        <v>1859</v>
      </c>
      <c r="D40" s="184" t="s">
        <v>1810</v>
      </c>
      <c r="E40" s="229">
        <v>130422</v>
      </c>
      <c r="F40" s="229">
        <v>200422</v>
      </c>
      <c r="G40" s="270" t="str">
        <f t="shared" si="0"/>
        <v>099-N-Bru200422</v>
      </c>
      <c r="H40" s="229" t="s">
        <v>88</v>
      </c>
      <c r="I40" s="271">
        <v>160622</v>
      </c>
      <c r="J40" s="271">
        <v>220622</v>
      </c>
      <c r="K40" s="239" t="str">
        <f t="shared" si="1"/>
        <v>099-N-Bru220622</v>
      </c>
      <c r="L40" s="259"/>
      <c r="M40" s="272">
        <v>220822</v>
      </c>
      <c r="N40" s="272">
        <v>290822</v>
      </c>
      <c r="O40" s="274" t="str">
        <f t="shared" si="2"/>
        <v>099-N-Bru290822</v>
      </c>
      <c r="P40" s="290" t="s">
        <v>1405</v>
      </c>
      <c r="Q40" s="184">
        <v>2022</v>
      </c>
      <c r="R40" s="184">
        <v>7</v>
      </c>
      <c r="S40" s="148" t="s">
        <v>418</v>
      </c>
      <c r="T40" s="275">
        <v>95</v>
      </c>
      <c r="U40" s="276">
        <v>1</v>
      </c>
      <c r="V40" s="148" t="s">
        <v>1976</v>
      </c>
      <c r="W40" s="148" t="s">
        <v>1977</v>
      </c>
      <c r="X40" s="148" t="s">
        <v>1978</v>
      </c>
      <c r="Y40" s="301" t="s">
        <v>415</v>
      </c>
      <c r="Z40" s="301" t="s">
        <v>416</v>
      </c>
      <c r="AA40" s="148" t="s">
        <v>1972</v>
      </c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</row>
    <row r="41" spans="1:49" ht="15">
      <c r="A41" s="148"/>
      <c r="B41" s="268" t="s">
        <v>1859</v>
      </c>
      <c r="C41" s="268" t="s">
        <v>1859</v>
      </c>
      <c r="D41" s="268" t="s">
        <v>1810</v>
      </c>
      <c r="E41" s="229">
        <v>130422</v>
      </c>
      <c r="F41" s="229">
        <v>200422</v>
      </c>
      <c r="G41" s="270" t="str">
        <f t="shared" si="0"/>
        <v>079-R-Roe200422</v>
      </c>
      <c r="H41" s="229" t="s">
        <v>88</v>
      </c>
      <c r="I41" s="271">
        <v>160622</v>
      </c>
      <c r="J41" s="271">
        <v>220622</v>
      </c>
      <c r="K41" s="239" t="str">
        <f t="shared" si="1"/>
        <v>079-R-Roe220622</v>
      </c>
      <c r="L41" s="259"/>
      <c r="M41" s="272">
        <v>220822</v>
      </c>
      <c r="N41" s="272">
        <v>290822</v>
      </c>
      <c r="O41" s="274" t="str">
        <f t="shared" si="2"/>
        <v>079-R-Roe290822</v>
      </c>
      <c r="P41" s="290" t="s">
        <v>1405</v>
      </c>
      <c r="Q41" s="268" t="s">
        <v>1860</v>
      </c>
      <c r="R41" s="268">
        <v>7</v>
      </c>
      <c r="S41" s="245" t="s">
        <v>167</v>
      </c>
      <c r="T41" s="275">
        <v>77</v>
      </c>
      <c r="U41" s="276">
        <v>1</v>
      </c>
      <c r="V41" s="245" t="s">
        <v>1979</v>
      </c>
      <c r="W41" s="245" t="s">
        <v>1980</v>
      </c>
      <c r="X41" s="245" t="s">
        <v>1981</v>
      </c>
      <c r="Y41" s="245" t="s">
        <v>996</v>
      </c>
      <c r="Z41" s="245" t="s">
        <v>997</v>
      </c>
      <c r="AA41" s="245" t="s">
        <v>1864</v>
      </c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</row>
    <row r="42" spans="1:49" ht="15">
      <c r="A42" s="148"/>
      <c r="B42" s="268" t="s">
        <v>1859</v>
      </c>
      <c r="C42" s="268" t="s">
        <v>1859</v>
      </c>
      <c r="D42" s="268" t="s">
        <v>1810</v>
      </c>
      <c r="E42" s="229">
        <v>130422</v>
      </c>
      <c r="F42" s="229">
        <v>200422</v>
      </c>
      <c r="G42" s="270" t="str">
        <f t="shared" si="0"/>
        <v>082-R-Gee200422</v>
      </c>
      <c r="H42" s="229" t="s">
        <v>88</v>
      </c>
      <c r="I42" s="271">
        <v>160622</v>
      </c>
      <c r="J42" s="271">
        <v>220622</v>
      </c>
      <c r="K42" s="239" t="str">
        <f t="shared" si="1"/>
        <v>082-R-Gee220622</v>
      </c>
      <c r="L42" s="259"/>
      <c r="M42" s="272">
        <v>220822</v>
      </c>
      <c r="N42" s="272">
        <v>290822</v>
      </c>
      <c r="O42" s="274" t="str">
        <f t="shared" si="2"/>
        <v>082-R-Gee290822</v>
      </c>
      <c r="P42" s="290" t="s">
        <v>1405</v>
      </c>
      <c r="Q42" s="268" t="s">
        <v>1860</v>
      </c>
      <c r="R42" s="268">
        <v>7</v>
      </c>
      <c r="S42" s="245" t="s">
        <v>372</v>
      </c>
      <c r="T42" s="275">
        <v>80</v>
      </c>
      <c r="U42" s="276">
        <v>1</v>
      </c>
      <c r="V42" s="245" t="s">
        <v>1982</v>
      </c>
      <c r="W42" s="245" t="s">
        <v>1983</v>
      </c>
      <c r="X42" s="245" t="s">
        <v>1981</v>
      </c>
      <c r="Y42" s="245" t="s">
        <v>369</v>
      </c>
      <c r="Z42" s="245" t="s">
        <v>370</v>
      </c>
      <c r="AA42" s="245" t="s">
        <v>1864</v>
      </c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</row>
    <row r="43" spans="1:49" ht="15">
      <c r="A43" s="289"/>
      <c r="B43" s="315" t="s">
        <v>1859</v>
      </c>
      <c r="C43" s="315" t="s">
        <v>1859</v>
      </c>
      <c r="D43" s="315" t="s">
        <v>1810</v>
      </c>
      <c r="E43" s="292">
        <v>130422</v>
      </c>
      <c r="F43" s="292">
        <v>200422</v>
      </c>
      <c r="G43" s="270" t="str">
        <f t="shared" si="0"/>
        <v>090-R-AdH200422</v>
      </c>
      <c r="H43" s="229" t="s">
        <v>88</v>
      </c>
      <c r="I43" s="284">
        <v>160622</v>
      </c>
      <c r="J43" s="284">
        <v>220622</v>
      </c>
      <c r="K43" s="239" t="str">
        <f t="shared" si="1"/>
        <v>090-R-AdH220622</v>
      </c>
      <c r="L43" s="285"/>
      <c r="M43" s="286">
        <v>220822</v>
      </c>
      <c r="N43" s="286">
        <v>290822</v>
      </c>
      <c r="O43" s="274" t="str">
        <f t="shared" si="2"/>
        <v>090-R-AdH290822</v>
      </c>
      <c r="P43" s="290" t="s">
        <v>1405</v>
      </c>
      <c r="Q43" s="315" t="s">
        <v>1860</v>
      </c>
      <c r="R43" s="315">
        <v>7</v>
      </c>
      <c r="S43" s="314" t="s">
        <v>97</v>
      </c>
      <c r="T43" s="275">
        <v>87</v>
      </c>
      <c r="U43" s="316">
        <v>1</v>
      </c>
      <c r="V43" s="289"/>
      <c r="W43" s="314" t="s">
        <v>1984</v>
      </c>
      <c r="X43" s="314" t="s">
        <v>1985</v>
      </c>
      <c r="Y43" s="317" t="s">
        <v>945</v>
      </c>
      <c r="Z43" s="317" t="s">
        <v>946</v>
      </c>
      <c r="AA43" s="314" t="s">
        <v>1905</v>
      </c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</row>
    <row r="44" spans="1:49" ht="15">
      <c r="A44" s="148"/>
      <c r="B44" s="268" t="s">
        <v>1859</v>
      </c>
      <c r="C44" s="268" t="s">
        <v>1859</v>
      </c>
      <c r="D44" s="268" t="s">
        <v>1808</v>
      </c>
      <c r="E44" s="229">
        <v>130422</v>
      </c>
      <c r="F44" s="229">
        <v>200422</v>
      </c>
      <c r="G44" s="270" t="str">
        <f t="shared" si="0"/>
        <v>063-R-Gie200422</v>
      </c>
      <c r="H44" s="229" t="s">
        <v>1226</v>
      </c>
      <c r="I44" s="271">
        <v>280622</v>
      </c>
      <c r="J44" s="309" t="s">
        <v>337</v>
      </c>
      <c r="K44" s="239" t="str">
        <f t="shared" si="1"/>
        <v>063-R-Gie050722</v>
      </c>
      <c r="L44" s="259"/>
      <c r="M44" s="272">
        <v>190822</v>
      </c>
      <c r="N44" s="272">
        <v>260822</v>
      </c>
      <c r="O44" s="274" t="str">
        <f t="shared" si="2"/>
        <v>063-R-Gie260822</v>
      </c>
      <c r="P44" s="272" t="s">
        <v>1398</v>
      </c>
      <c r="Q44" s="268" t="s">
        <v>1860</v>
      </c>
      <c r="R44" s="268">
        <v>8</v>
      </c>
      <c r="S44" s="245" t="s">
        <v>200</v>
      </c>
      <c r="T44" s="275">
        <v>72</v>
      </c>
      <c r="U44" s="276">
        <v>1</v>
      </c>
      <c r="V44" s="245" t="s">
        <v>1986</v>
      </c>
      <c r="W44" s="245" t="s">
        <v>1987</v>
      </c>
      <c r="X44" s="245" t="s">
        <v>1863</v>
      </c>
      <c r="Y44" s="245" t="s">
        <v>363</v>
      </c>
      <c r="Z44" s="245" t="s">
        <v>364</v>
      </c>
      <c r="AA44" s="245" t="s">
        <v>1864</v>
      </c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</row>
    <row r="45" spans="1:49" ht="15">
      <c r="A45" s="148"/>
      <c r="B45" s="148"/>
      <c r="C45" s="184" t="s">
        <v>1859</v>
      </c>
      <c r="D45" s="184" t="s">
        <v>1808</v>
      </c>
      <c r="E45" s="229">
        <v>130422</v>
      </c>
      <c r="F45" s="229">
        <v>200422</v>
      </c>
      <c r="G45" s="270" t="str">
        <f t="shared" si="0"/>
        <v>064-N-IdW200422</v>
      </c>
      <c r="H45" s="229" t="s">
        <v>1226</v>
      </c>
      <c r="I45" s="271">
        <v>280622</v>
      </c>
      <c r="J45" s="309" t="s">
        <v>337</v>
      </c>
      <c r="K45" s="239" t="str">
        <f t="shared" si="1"/>
        <v>064-N-IdW050722</v>
      </c>
      <c r="L45" s="259"/>
      <c r="M45" s="272">
        <v>190822</v>
      </c>
      <c r="N45" s="272">
        <v>260822</v>
      </c>
      <c r="O45" s="274" t="str">
        <f t="shared" si="2"/>
        <v>064-N-IdW260822</v>
      </c>
      <c r="P45" s="272" t="s">
        <v>1398</v>
      </c>
      <c r="Q45" s="184">
        <v>2022</v>
      </c>
      <c r="R45" s="184">
        <v>8</v>
      </c>
      <c r="S45" s="148" t="s">
        <v>972</v>
      </c>
      <c r="T45" s="275">
        <v>62</v>
      </c>
      <c r="U45" s="276">
        <v>1</v>
      </c>
      <c r="V45" s="148" t="s">
        <v>1986</v>
      </c>
      <c r="W45" s="148" t="s">
        <v>1988</v>
      </c>
      <c r="X45" s="148" t="s">
        <v>1989</v>
      </c>
      <c r="Y45" s="148" t="s">
        <v>969</v>
      </c>
      <c r="Z45" s="148" t="s">
        <v>970</v>
      </c>
      <c r="AA45" s="148" t="s">
        <v>1864</v>
      </c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</row>
    <row r="46" spans="1:49" ht="15">
      <c r="A46" s="148"/>
      <c r="B46" s="268" t="s">
        <v>1859</v>
      </c>
      <c r="C46" s="268" t="s">
        <v>1859</v>
      </c>
      <c r="D46" s="268" t="s">
        <v>1808</v>
      </c>
      <c r="E46" s="229">
        <v>130422</v>
      </c>
      <c r="F46" s="229">
        <v>200422</v>
      </c>
      <c r="G46" s="270" t="str">
        <f t="shared" si="0"/>
        <v>073-R-Joh200422</v>
      </c>
      <c r="H46" s="229" t="s">
        <v>1226</v>
      </c>
      <c r="I46" s="271">
        <v>280622</v>
      </c>
      <c r="J46" s="309" t="s">
        <v>465</v>
      </c>
      <c r="K46" s="239" t="str">
        <f t="shared" si="1"/>
        <v>073-R-Joh060722</v>
      </c>
      <c r="L46" s="259"/>
      <c r="M46" s="272">
        <v>190822</v>
      </c>
      <c r="N46" s="272">
        <v>260822</v>
      </c>
      <c r="O46" s="274" t="str">
        <f t="shared" si="2"/>
        <v>073-R-Joh260822</v>
      </c>
      <c r="P46" s="272" t="s">
        <v>1398</v>
      </c>
      <c r="Q46" s="268" t="s">
        <v>1860</v>
      </c>
      <c r="R46" s="268">
        <v>8</v>
      </c>
      <c r="S46" s="245" t="s">
        <v>146</v>
      </c>
      <c r="T46" s="275">
        <v>82</v>
      </c>
      <c r="U46" s="276">
        <v>1</v>
      </c>
      <c r="V46" s="245" t="s">
        <v>1990</v>
      </c>
      <c r="W46" s="245" t="s">
        <v>1991</v>
      </c>
      <c r="X46" s="245" t="s">
        <v>1992</v>
      </c>
      <c r="Y46" s="245" t="s">
        <v>375</v>
      </c>
      <c r="Z46" s="245" t="s">
        <v>376</v>
      </c>
      <c r="AA46" s="245" t="s">
        <v>1864</v>
      </c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</row>
    <row r="47" spans="1:49" ht="15">
      <c r="A47" s="148"/>
      <c r="B47" s="148"/>
      <c r="C47" s="184" t="s">
        <v>1859</v>
      </c>
      <c r="D47" s="184" t="s">
        <v>1808</v>
      </c>
      <c r="E47" s="229">
        <v>130422</v>
      </c>
      <c r="F47" s="229">
        <v>200422</v>
      </c>
      <c r="G47" s="270" t="str">
        <f t="shared" si="0"/>
        <v>074-N-Ree200422</v>
      </c>
      <c r="H47" s="229" t="s">
        <v>1226</v>
      </c>
      <c r="I47" s="271" t="s">
        <v>19</v>
      </c>
      <c r="J47" s="309" t="s">
        <v>337</v>
      </c>
      <c r="K47" s="239" t="str">
        <f t="shared" si="1"/>
        <v>074-N-Ree050722</v>
      </c>
      <c r="L47" s="259"/>
      <c r="M47" s="272">
        <v>190822</v>
      </c>
      <c r="N47" s="272">
        <v>260822</v>
      </c>
      <c r="O47" s="274" t="str">
        <f t="shared" si="2"/>
        <v>074-N-Ree260822</v>
      </c>
      <c r="P47" s="272" t="s">
        <v>1398</v>
      </c>
      <c r="Q47" s="184">
        <v>2022</v>
      </c>
      <c r="R47" s="184">
        <v>8</v>
      </c>
      <c r="S47" s="148" t="s">
        <v>1549</v>
      </c>
      <c r="T47" s="275">
        <v>72</v>
      </c>
      <c r="U47" s="276">
        <v>1</v>
      </c>
      <c r="V47" s="148" t="s">
        <v>1986</v>
      </c>
      <c r="W47" s="148" t="s">
        <v>1993</v>
      </c>
      <c r="X47" s="148" t="s">
        <v>1992</v>
      </c>
      <c r="Y47" s="148" t="s">
        <v>1994</v>
      </c>
      <c r="Z47" s="148" t="s">
        <v>1995</v>
      </c>
      <c r="AA47" s="148" t="s">
        <v>1864</v>
      </c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</row>
    <row r="48" spans="1:49" ht="15">
      <c r="A48" s="148"/>
      <c r="B48" s="148"/>
      <c r="C48" s="184" t="s">
        <v>1859</v>
      </c>
      <c r="D48" s="184" t="s">
        <v>1808</v>
      </c>
      <c r="E48" s="229">
        <v>130422</v>
      </c>
      <c r="F48" s="229">
        <v>200422</v>
      </c>
      <c r="G48" s="270" t="str">
        <f t="shared" si="0"/>
        <v>075-N-Giw200422</v>
      </c>
      <c r="H48" s="229" t="s">
        <v>1226</v>
      </c>
      <c r="I48" s="271" t="s">
        <v>1859</v>
      </c>
      <c r="J48" s="271">
        <v>50722</v>
      </c>
      <c r="K48" s="239" t="str">
        <f t="shared" si="1"/>
        <v>075-N-Giw50722</v>
      </c>
      <c r="L48" s="259"/>
      <c r="M48" s="272">
        <v>190822</v>
      </c>
      <c r="N48" s="272">
        <v>260822</v>
      </c>
      <c r="O48" s="274" t="str">
        <f t="shared" si="2"/>
        <v>075-N-Giw260822</v>
      </c>
      <c r="P48" s="272" t="s">
        <v>1398</v>
      </c>
      <c r="Q48" s="184">
        <v>2022</v>
      </c>
      <c r="R48" s="184">
        <v>8</v>
      </c>
      <c r="S48" s="148" t="s">
        <v>339</v>
      </c>
      <c r="T48" s="275">
        <v>73</v>
      </c>
      <c r="U48" s="276">
        <v>1</v>
      </c>
      <c r="V48" s="148" t="s">
        <v>1986</v>
      </c>
      <c r="W48" s="148" t="s">
        <v>1996</v>
      </c>
      <c r="X48" s="148" t="s">
        <v>1930</v>
      </c>
      <c r="Y48" s="148" t="s">
        <v>335</v>
      </c>
      <c r="Z48" s="148" t="s">
        <v>336</v>
      </c>
      <c r="AA48" s="148" t="s">
        <v>1864</v>
      </c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</row>
    <row r="49" spans="1:49" ht="15">
      <c r="A49" s="281"/>
      <c r="B49" s="281"/>
      <c r="C49" s="282" t="s">
        <v>1859</v>
      </c>
      <c r="D49" s="282" t="s">
        <v>1808</v>
      </c>
      <c r="E49" s="229">
        <v>130422</v>
      </c>
      <c r="F49" s="229">
        <v>200422</v>
      </c>
      <c r="G49" s="270" t="str">
        <f t="shared" si="0"/>
        <v>063-N-oWa200422</v>
      </c>
      <c r="H49" s="229" t="s">
        <v>1226</v>
      </c>
      <c r="I49" s="284">
        <v>280622</v>
      </c>
      <c r="J49" s="310" t="s">
        <v>337</v>
      </c>
      <c r="K49" s="239" t="str">
        <f t="shared" si="1"/>
        <v>063-N-oWa050722</v>
      </c>
      <c r="L49" s="259"/>
      <c r="M49" s="272">
        <v>190822</v>
      </c>
      <c r="N49" s="272">
        <v>260822</v>
      </c>
      <c r="O49" s="274" t="str">
        <f t="shared" si="2"/>
        <v>063-N-oWa260822</v>
      </c>
      <c r="P49" s="272" t="s">
        <v>1398</v>
      </c>
      <c r="Q49" s="282">
        <v>2022</v>
      </c>
      <c r="R49" s="282">
        <v>8</v>
      </c>
      <c r="S49" s="281" t="s">
        <v>344</v>
      </c>
      <c r="T49" s="287">
        <v>61</v>
      </c>
      <c r="U49" s="288">
        <v>1</v>
      </c>
      <c r="V49" s="281"/>
      <c r="W49" s="281" t="s">
        <v>1997</v>
      </c>
      <c r="X49" s="281"/>
      <c r="Y49" s="281">
        <v>49.809683700000001</v>
      </c>
      <c r="Z49" s="281">
        <v>6.4734021569999998</v>
      </c>
      <c r="AA49" s="281"/>
      <c r="AB49" s="281" t="s">
        <v>1872</v>
      </c>
      <c r="AC49" s="289" t="s">
        <v>1998</v>
      </c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</row>
    <row r="50" spans="1:49" ht="15">
      <c r="A50" s="318">
        <v>0</v>
      </c>
      <c r="B50" s="319"/>
      <c r="C50" s="319"/>
      <c r="D50" s="318" t="s">
        <v>1999</v>
      </c>
      <c r="E50" s="320"/>
      <c r="F50" s="320"/>
      <c r="G50" s="270" t="str">
        <f t="shared" si="0"/>
        <v>0-0-0</v>
      </c>
      <c r="H50" s="294"/>
      <c r="I50" s="285"/>
      <c r="J50" s="285"/>
      <c r="K50" s="239" t="str">
        <f t="shared" si="1"/>
        <v>0-0-0</v>
      </c>
      <c r="L50" s="285"/>
      <c r="M50" s="321"/>
      <c r="N50" s="321"/>
      <c r="O50" s="274" t="str">
        <f t="shared" si="2"/>
        <v>0-0-0</v>
      </c>
      <c r="P50" s="321"/>
      <c r="Q50" s="318" t="s">
        <v>2000</v>
      </c>
      <c r="R50" s="318">
        <v>0</v>
      </c>
      <c r="S50" s="319" t="s">
        <v>1274</v>
      </c>
      <c r="T50" s="322">
        <v>87</v>
      </c>
      <c r="U50" s="323">
        <v>1</v>
      </c>
      <c r="V50" s="319" t="s">
        <v>2001</v>
      </c>
      <c r="W50" s="319" t="s">
        <v>2002</v>
      </c>
      <c r="X50" s="319" t="s">
        <v>2003</v>
      </c>
      <c r="Y50" s="324" t="s">
        <v>2004</v>
      </c>
      <c r="Z50" s="324" t="s">
        <v>2005</v>
      </c>
      <c r="AA50" s="319"/>
      <c r="AB50" s="319"/>
      <c r="AC50" s="319"/>
      <c r="AD50" s="319"/>
      <c r="AE50" s="319"/>
      <c r="AF50" s="319"/>
      <c r="AG50" s="319"/>
      <c r="AH50" s="319"/>
      <c r="AI50" s="319"/>
      <c r="AJ50" s="319"/>
      <c r="AK50" s="319"/>
      <c r="AL50" s="319"/>
      <c r="AM50" s="319"/>
      <c r="AN50" s="319"/>
      <c r="AO50" s="319"/>
      <c r="AP50" s="319"/>
      <c r="AQ50" s="319"/>
      <c r="AR50" s="319"/>
      <c r="AS50" s="319"/>
      <c r="AT50" s="319"/>
      <c r="AU50" s="319"/>
      <c r="AV50" s="319"/>
      <c r="AW50" s="319"/>
    </row>
    <row r="51" spans="1:49" ht="15">
      <c r="A51" s="148"/>
      <c r="B51" s="308" t="s">
        <v>1859</v>
      </c>
      <c r="C51" s="308" t="s">
        <v>1859</v>
      </c>
      <c r="D51" s="308" t="s">
        <v>1808</v>
      </c>
      <c r="E51" s="297" t="s">
        <v>2006</v>
      </c>
      <c r="F51" s="297" t="s">
        <v>1946</v>
      </c>
      <c r="G51" s="270" t="str">
        <f t="shared" si="0"/>
        <v>110-R-Lan190422</v>
      </c>
      <c r="H51" s="229" t="s">
        <v>1226</v>
      </c>
      <c r="I51" s="302" t="s">
        <v>1859</v>
      </c>
      <c r="J51" s="302" t="s">
        <v>2007</v>
      </c>
      <c r="K51" s="239" t="str">
        <f t="shared" si="1"/>
        <v>110-R-Lan200622</v>
      </c>
      <c r="L51" s="299"/>
      <c r="M51" s="300" t="s">
        <v>1108</v>
      </c>
      <c r="N51" s="300" t="s">
        <v>1109</v>
      </c>
      <c r="O51" s="274" t="str">
        <f t="shared" si="2"/>
        <v>110-R-Lan230822</v>
      </c>
      <c r="P51" s="272" t="s">
        <v>1398</v>
      </c>
      <c r="Q51" s="308" t="s">
        <v>1860</v>
      </c>
      <c r="R51" s="268">
        <v>9</v>
      </c>
      <c r="S51" s="311" t="s">
        <v>433</v>
      </c>
      <c r="T51" s="275">
        <v>106</v>
      </c>
      <c r="U51" s="276">
        <v>1</v>
      </c>
      <c r="V51" s="148"/>
      <c r="W51" s="245" t="s">
        <v>2008</v>
      </c>
      <c r="X51" s="245" t="s">
        <v>2009</v>
      </c>
      <c r="Y51" s="223" t="s">
        <v>430</v>
      </c>
      <c r="Z51" s="223" t="s">
        <v>431</v>
      </c>
      <c r="AA51" s="245" t="s">
        <v>1905</v>
      </c>
      <c r="AB51" s="148"/>
      <c r="AC51" s="245" t="s">
        <v>2010</v>
      </c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</row>
    <row r="52" spans="1:49" ht="15">
      <c r="A52" s="148"/>
      <c r="B52" s="308" t="s">
        <v>1859</v>
      </c>
      <c r="C52" s="308" t="s">
        <v>1859</v>
      </c>
      <c r="D52" s="308" t="s">
        <v>1808</v>
      </c>
      <c r="E52" s="297" t="s">
        <v>2006</v>
      </c>
      <c r="F52" s="297" t="s">
        <v>1946</v>
      </c>
      <c r="G52" s="270" t="str">
        <f t="shared" si="0"/>
        <v>098-R-Mou190422</v>
      </c>
      <c r="H52" s="229" t="s">
        <v>1226</v>
      </c>
      <c r="I52" s="302" t="s">
        <v>19</v>
      </c>
      <c r="J52" s="302" t="s">
        <v>2007</v>
      </c>
      <c r="K52" s="239" t="str">
        <f t="shared" si="1"/>
        <v>098-R-Mou200622</v>
      </c>
      <c r="L52" s="299"/>
      <c r="M52" s="300" t="s">
        <v>1108</v>
      </c>
      <c r="N52" s="300" t="s">
        <v>1109</v>
      </c>
      <c r="O52" s="274" t="str">
        <f t="shared" si="2"/>
        <v>098-R-Mou230822</v>
      </c>
      <c r="P52" s="272" t="s">
        <v>1398</v>
      </c>
      <c r="Q52" s="308" t="s">
        <v>1860</v>
      </c>
      <c r="R52" s="268">
        <v>9</v>
      </c>
      <c r="S52" s="311" t="s">
        <v>171</v>
      </c>
      <c r="T52" s="275">
        <v>94</v>
      </c>
      <c r="U52" s="276">
        <v>1</v>
      </c>
      <c r="V52" s="148"/>
      <c r="W52" s="245" t="s">
        <v>2011</v>
      </c>
      <c r="X52" s="245" t="s">
        <v>1948</v>
      </c>
      <c r="Y52" s="223" t="s">
        <v>1131</v>
      </c>
      <c r="Z52" s="223" t="s">
        <v>1132</v>
      </c>
      <c r="AA52" s="245" t="s">
        <v>1905</v>
      </c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</row>
    <row r="53" spans="1:49" ht="15">
      <c r="A53" s="268">
        <v>8</v>
      </c>
      <c r="B53" s="268" t="s">
        <v>1859</v>
      </c>
      <c r="C53" s="268" t="s">
        <v>1859</v>
      </c>
      <c r="D53" s="268" t="s">
        <v>1808</v>
      </c>
      <c r="E53" s="229">
        <v>110422</v>
      </c>
      <c r="F53" s="229">
        <v>190422</v>
      </c>
      <c r="G53" s="270" t="str">
        <f t="shared" si="0"/>
        <v>100-R-Tos190422</v>
      </c>
      <c r="H53" s="229" t="s">
        <v>1226</v>
      </c>
      <c r="I53" s="271" t="s">
        <v>19</v>
      </c>
      <c r="J53" s="302" t="s">
        <v>2007</v>
      </c>
      <c r="K53" s="239" t="str">
        <f t="shared" si="1"/>
        <v>100-R-Tos200622</v>
      </c>
      <c r="L53" s="299"/>
      <c r="M53" s="272">
        <v>160822</v>
      </c>
      <c r="N53" s="272">
        <v>230822</v>
      </c>
      <c r="O53" s="274" t="str">
        <f t="shared" si="2"/>
        <v>100-R-Tos230822</v>
      </c>
      <c r="P53" s="272" t="s">
        <v>1398</v>
      </c>
      <c r="Q53" s="268" t="s">
        <v>1860</v>
      </c>
      <c r="R53" s="268">
        <v>9</v>
      </c>
      <c r="S53" s="245" t="s">
        <v>207</v>
      </c>
      <c r="T53" s="275">
        <v>96</v>
      </c>
      <c r="U53" s="276">
        <v>1</v>
      </c>
      <c r="V53" s="245" t="s">
        <v>2012</v>
      </c>
      <c r="W53" s="245" t="s">
        <v>2013</v>
      </c>
      <c r="X53" s="245" t="s">
        <v>2014</v>
      </c>
      <c r="Y53" s="223" t="s">
        <v>204</v>
      </c>
      <c r="Z53" s="223" t="s">
        <v>205</v>
      </c>
      <c r="AA53" s="245" t="s">
        <v>1972</v>
      </c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</row>
    <row r="54" spans="1:49" ht="15">
      <c r="A54" s="148"/>
      <c r="B54" s="295"/>
      <c r="C54" s="296" t="s">
        <v>1859</v>
      </c>
      <c r="D54" s="296" t="s">
        <v>1808</v>
      </c>
      <c r="E54" s="297" t="s">
        <v>2006</v>
      </c>
      <c r="F54" s="297" t="s">
        <v>1946</v>
      </c>
      <c r="G54" s="270" t="str">
        <f t="shared" si="0"/>
        <v>088-N-Ste190422</v>
      </c>
      <c r="H54" s="229" t="s">
        <v>1226</v>
      </c>
      <c r="I54" s="302" t="s">
        <v>1859</v>
      </c>
      <c r="J54" s="302" t="s">
        <v>1859</v>
      </c>
      <c r="K54" s="239" t="str">
        <f t="shared" si="1"/>
        <v>088-N-Stex</v>
      </c>
      <c r="L54" s="299"/>
      <c r="M54" s="300" t="s">
        <v>1859</v>
      </c>
      <c r="N54" s="300" t="s">
        <v>1859</v>
      </c>
      <c r="O54" s="274" t="str">
        <f t="shared" si="2"/>
        <v>088-N-Stex</v>
      </c>
      <c r="P54" s="325"/>
      <c r="Q54" s="296" t="s">
        <v>1902</v>
      </c>
      <c r="R54" s="184">
        <v>9</v>
      </c>
      <c r="S54" s="295" t="s">
        <v>1533</v>
      </c>
      <c r="T54" s="275">
        <v>85</v>
      </c>
      <c r="U54" s="276">
        <v>1</v>
      </c>
      <c r="V54" s="148"/>
      <c r="W54" s="148" t="s">
        <v>2015</v>
      </c>
      <c r="X54" s="148" t="s">
        <v>2016</v>
      </c>
      <c r="Y54" s="301" t="s">
        <v>2017</v>
      </c>
      <c r="Z54" s="301" t="s">
        <v>2018</v>
      </c>
      <c r="AA54" s="148" t="s">
        <v>1905</v>
      </c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</row>
    <row r="55" spans="1:49" ht="15">
      <c r="A55" s="281"/>
      <c r="B55" s="281"/>
      <c r="C55" s="282" t="s">
        <v>1859</v>
      </c>
      <c r="D55" s="282" t="s">
        <v>1808</v>
      </c>
      <c r="E55" s="292">
        <v>110422</v>
      </c>
      <c r="F55" s="292">
        <v>190422</v>
      </c>
      <c r="G55" s="270" t="str">
        <f t="shared" si="0"/>
        <v>088-N-Eec190422</v>
      </c>
      <c r="H55" s="229" t="s">
        <v>1226</v>
      </c>
      <c r="I55" s="284">
        <v>100622</v>
      </c>
      <c r="J55" s="284">
        <v>200622</v>
      </c>
      <c r="K55" s="239" t="str">
        <f t="shared" si="1"/>
        <v>088-N-Eec200622</v>
      </c>
      <c r="L55" s="285"/>
      <c r="M55" s="286">
        <v>160822</v>
      </c>
      <c r="N55" s="286">
        <v>230822</v>
      </c>
      <c r="O55" s="274" t="str">
        <f t="shared" si="2"/>
        <v>088-N-Eec230822</v>
      </c>
      <c r="P55" s="272" t="s">
        <v>1398</v>
      </c>
      <c r="Q55" s="282">
        <v>2022</v>
      </c>
      <c r="R55" s="282">
        <v>9</v>
      </c>
      <c r="S55" s="281" t="s">
        <v>2019</v>
      </c>
      <c r="T55" s="287">
        <v>85</v>
      </c>
      <c r="U55" s="288">
        <v>1</v>
      </c>
      <c r="V55" s="281"/>
      <c r="W55" s="281"/>
      <c r="X55" s="281"/>
      <c r="Y55" s="281">
        <v>49.67069</v>
      </c>
      <c r="Z55" s="281">
        <v>5.88781</v>
      </c>
      <c r="AA55" s="281"/>
      <c r="AB55" s="281"/>
      <c r="AC55" s="289"/>
      <c r="AD55" s="326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</row>
    <row r="56" spans="1:49" ht="15">
      <c r="A56" s="148"/>
      <c r="B56" s="148"/>
      <c r="C56" s="184" t="s">
        <v>1859</v>
      </c>
      <c r="D56" s="184" t="s">
        <v>1808</v>
      </c>
      <c r="E56" s="229">
        <v>120422</v>
      </c>
      <c r="F56" s="229">
        <v>220422</v>
      </c>
      <c r="G56" s="270" t="str">
        <f t="shared" si="0"/>
        <v>093-N-Kei220422</v>
      </c>
      <c r="H56" s="229" t="s">
        <v>1226</v>
      </c>
      <c r="I56" s="271" t="s">
        <v>1859</v>
      </c>
      <c r="J56" s="271">
        <v>240622</v>
      </c>
      <c r="K56" s="239" t="str">
        <f t="shared" si="1"/>
        <v>093-N-Kei240622</v>
      </c>
      <c r="L56" s="259"/>
      <c r="M56" s="272">
        <v>170822</v>
      </c>
      <c r="N56" s="272">
        <v>240822</v>
      </c>
      <c r="O56" s="274" t="str">
        <f t="shared" si="2"/>
        <v>093-N-Kei240822</v>
      </c>
      <c r="P56" s="272" t="s">
        <v>1398</v>
      </c>
      <c r="Q56" s="184">
        <v>2022</v>
      </c>
      <c r="R56" s="184">
        <v>10</v>
      </c>
      <c r="S56" s="148" t="s">
        <v>1561</v>
      </c>
      <c r="T56" s="275">
        <v>90</v>
      </c>
      <c r="U56" s="276">
        <v>1</v>
      </c>
      <c r="V56" s="148" t="s">
        <v>2020</v>
      </c>
      <c r="W56" s="148" t="s">
        <v>2021</v>
      </c>
      <c r="X56" s="148" t="s">
        <v>1930</v>
      </c>
      <c r="Y56" s="148" t="s">
        <v>2022</v>
      </c>
      <c r="Z56" s="148" t="s">
        <v>2023</v>
      </c>
      <c r="AA56" s="148" t="s">
        <v>1864</v>
      </c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</row>
    <row r="57" spans="1:49" ht="15">
      <c r="A57" s="148"/>
      <c r="B57" s="268" t="s">
        <v>1859</v>
      </c>
      <c r="C57" s="268" t="s">
        <v>1859</v>
      </c>
      <c r="D57" s="268" t="s">
        <v>1808</v>
      </c>
      <c r="E57" s="229">
        <v>120422</v>
      </c>
      <c r="F57" s="229">
        <v>220422</v>
      </c>
      <c r="G57" s="270" t="str">
        <f t="shared" si="0"/>
        <v>094-R-Gre220422</v>
      </c>
      <c r="H57" s="229" t="s">
        <v>1226</v>
      </c>
      <c r="I57" s="271" t="s">
        <v>19</v>
      </c>
      <c r="J57" s="271">
        <v>240622</v>
      </c>
      <c r="K57" s="239" t="str">
        <f t="shared" si="1"/>
        <v>094-R-Gre240622</v>
      </c>
      <c r="L57" s="259"/>
      <c r="M57" s="272">
        <v>170822</v>
      </c>
      <c r="N57" s="272">
        <v>240822</v>
      </c>
      <c r="O57" s="274" t="str">
        <f t="shared" si="2"/>
        <v>094-R-Gre240822</v>
      </c>
      <c r="P57" s="272" t="s">
        <v>1398</v>
      </c>
      <c r="Q57" s="268" t="s">
        <v>1860</v>
      </c>
      <c r="R57" s="268">
        <v>10</v>
      </c>
      <c r="S57" s="245" t="s">
        <v>389</v>
      </c>
      <c r="T57" s="275">
        <v>91</v>
      </c>
      <c r="U57" s="276">
        <v>1</v>
      </c>
      <c r="V57" s="245" t="s">
        <v>2024</v>
      </c>
      <c r="W57" s="245" t="s">
        <v>2025</v>
      </c>
      <c r="X57" s="245" t="s">
        <v>1863</v>
      </c>
      <c r="Y57" s="245" t="s">
        <v>386</v>
      </c>
      <c r="Z57" s="245" t="s">
        <v>387</v>
      </c>
      <c r="AA57" s="245" t="s">
        <v>1864</v>
      </c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</row>
    <row r="58" spans="1:49" ht="15">
      <c r="A58" s="148"/>
      <c r="B58" s="268" t="s">
        <v>1859</v>
      </c>
      <c r="C58" s="268" t="s">
        <v>1859</v>
      </c>
      <c r="D58" s="268" t="s">
        <v>1808</v>
      </c>
      <c r="E58" s="229">
        <v>120422</v>
      </c>
      <c r="F58" s="229">
        <v>200422</v>
      </c>
      <c r="G58" s="270" t="str">
        <f t="shared" si="0"/>
        <v>095-R-odF200422</v>
      </c>
      <c r="H58" s="229" t="s">
        <v>1226</v>
      </c>
      <c r="I58" s="271" t="s">
        <v>19</v>
      </c>
      <c r="J58" s="271">
        <v>240622</v>
      </c>
      <c r="K58" s="239" t="str">
        <f t="shared" si="1"/>
        <v>095-R-odF240622</v>
      </c>
      <c r="L58" s="259"/>
      <c r="M58" s="272">
        <v>170822</v>
      </c>
      <c r="N58" s="272">
        <v>240822</v>
      </c>
      <c r="O58" s="274" t="str">
        <f t="shared" si="2"/>
        <v>095-R-odF240822</v>
      </c>
      <c r="P58" s="272" t="s">
        <v>1398</v>
      </c>
      <c r="Q58" s="268" t="s">
        <v>1860</v>
      </c>
      <c r="R58" s="268">
        <v>10</v>
      </c>
      <c r="S58" s="245" t="s">
        <v>160</v>
      </c>
      <c r="T58" s="275">
        <v>101</v>
      </c>
      <c r="U58" s="276">
        <v>1</v>
      </c>
      <c r="V58" s="245" t="s">
        <v>2026</v>
      </c>
      <c r="W58" s="245" t="s">
        <v>2027</v>
      </c>
      <c r="X58" s="245" t="s">
        <v>1981</v>
      </c>
      <c r="Y58" s="223" t="s">
        <v>436</v>
      </c>
      <c r="Z58" s="223" t="s">
        <v>437</v>
      </c>
      <c r="AA58" s="245" t="s">
        <v>1864</v>
      </c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</row>
    <row r="59" spans="1:49" ht="15">
      <c r="A59" s="184">
        <v>13</v>
      </c>
      <c r="B59" s="148"/>
      <c r="C59" s="184" t="s">
        <v>1859</v>
      </c>
      <c r="D59" s="184" t="s">
        <v>1808</v>
      </c>
      <c r="E59" s="229">
        <v>120422</v>
      </c>
      <c r="F59" s="229">
        <v>220422</v>
      </c>
      <c r="G59" s="270" t="str">
        <f t="shared" si="0"/>
        <v>104-N-Can220422</v>
      </c>
      <c r="H59" s="229" t="s">
        <v>1226</v>
      </c>
      <c r="I59" s="271" t="s">
        <v>1859</v>
      </c>
      <c r="J59" s="271">
        <v>240622</v>
      </c>
      <c r="K59" s="239" t="str">
        <f t="shared" si="1"/>
        <v>104-N-Can240622</v>
      </c>
      <c r="L59" s="259"/>
      <c r="M59" s="272">
        <v>170822</v>
      </c>
      <c r="N59" s="272">
        <v>240822</v>
      </c>
      <c r="O59" s="274" t="str">
        <f t="shared" si="2"/>
        <v>104-N-Can240822</v>
      </c>
      <c r="P59" s="272" t="s">
        <v>1398</v>
      </c>
      <c r="Q59" s="184">
        <v>2022</v>
      </c>
      <c r="R59" s="184">
        <v>10</v>
      </c>
      <c r="S59" s="148" t="s">
        <v>641</v>
      </c>
      <c r="T59" s="275">
        <v>100</v>
      </c>
      <c r="U59" s="276">
        <v>1</v>
      </c>
      <c r="V59" s="148" t="s">
        <v>2028</v>
      </c>
      <c r="W59" s="148" t="s">
        <v>2028</v>
      </c>
      <c r="X59" s="148" t="s">
        <v>2029</v>
      </c>
      <c r="Y59" s="301" t="s">
        <v>2030</v>
      </c>
      <c r="Z59" s="301" t="s">
        <v>639</v>
      </c>
      <c r="AA59" s="148" t="s">
        <v>2031</v>
      </c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</row>
    <row r="60" spans="1:49" ht="15">
      <c r="A60" s="277"/>
      <c r="B60" s="277"/>
      <c r="C60" s="278" t="s">
        <v>1859</v>
      </c>
      <c r="D60" s="278" t="s">
        <v>1808</v>
      </c>
      <c r="E60" s="229">
        <v>120422</v>
      </c>
      <c r="F60" s="229">
        <v>220422</v>
      </c>
      <c r="G60" s="270" t="str">
        <f t="shared" si="0"/>
        <v>094-N-Hie220422</v>
      </c>
      <c r="H60" s="229" t="s">
        <v>1226</v>
      </c>
      <c r="I60" s="271" t="s">
        <v>19</v>
      </c>
      <c r="J60" s="271">
        <v>240622</v>
      </c>
      <c r="K60" s="239" t="str">
        <f t="shared" si="1"/>
        <v>094-N-Hie240622</v>
      </c>
      <c r="L60" s="259"/>
      <c r="M60" s="272">
        <v>170822</v>
      </c>
      <c r="N60" s="272">
        <v>240822</v>
      </c>
      <c r="O60" s="274" t="str">
        <f t="shared" si="2"/>
        <v>094-N-Hie240822</v>
      </c>
      <c r="P60" s="272" t="s">
        <v>1398</v>
      </c>
      <c r="Q60" s="278">
        <v>2022</v>
      </c>
      <c r="R60" s="278">
        <v>10</v>
      </c>
      <c r="S60" s="277" t="s">
        <v>458</v>
      </c>
      <c r="T60" s="279">
        <v>91</v>
      </c>
      <c r="U60" s="280">
        <v>1</v>
      </c>
      <c r="V60" s="277"/>
      <c r="W60" s="277"/>
      <c r="X60" s="277" t="s">
        <v>2032</v>
      </c>
      <c r="Y60" s="277">
        <v>49.668226244571898</v>
      </c>
      <c r="Z60" s="277">
        <v>6.3193786593310497</v>
      </c>
      <c r="AA60" s="277"/>
      <c r="AB60" s="277" t="s">
        <v>1872</v>
      </c>
      <c r="AC60" s="148" t="s">
        <v>1897</v>
      </c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</row>
    <row r="61" spans="1:49" ht="15">
      <c r="A61" s="277"/>
      <c r="B61" s="277"/>
      <c r="C61" s="278" t="s">
        <v>1859</v>
      </c>
      <c r="D61" s="278" t="s">
        <v>1808</v>
      </c>
      <c r="E61" s="229">
        <v>120422</v>
      </c>
      <c r="F61" s="229">
        <v>200422</v>
      </c>
      <c r="G61" s="270" t="str">
        <f t="shared" si="0"/>
        <v>096-N-adG200422</v>
      </c>
      <c r="H61" s="229" t="s">
        <v>1226</v>
      </c>
      <c r="I61" s="271">
        <v>280622</v>
      </c>
      <c r="J61" s="271">
        <v>240622</v>
      </c>
      <c r="K61" s="239" t="str">
        <f t="shared" si="1"/>
        <v>096-N-adG240622</v>
      </c>
      <c r="L61" s="259"/>
      <c r="M61" s="272">
        <v>170822</v>
      </c>
      <c r="N61" s="272">
        <v>240822</v>
      </c>
      <c r="O61" s="274" t="str">
        <f t="shared" si="2"/>
        <v>096-N-adG240822</v>
      </c>
      <c r="P61" s="272" t="s">
        <v>1398</v>
      </c>
      <c r="Q61" s="278">
        <v>2022</v>
      </c>
      <c r="R61" s="278">
        <v>10</v>
      </c>
      <c r="S61" s="277" t="s">
        <v>475</v>
      </c>
      <c r="T61" s="279">
        <v>102</v>
      </c>
      <c r="U61" s="280">
        <v>1</v>
      </c>
      <c r="V61" s="277"/>
      <c r="W61" s="277" t="s">
        <v>2033</v>
      </c>
      <c r="X61" s="277"/>
      <c r="Y61" s="277">
        <v>49.64644079</v>
      </c>
      <c r="Z61" s="277">
        <v>6.4263793790000001</v>
      </c>
      <c r="AA61" s="277"/>
      <c r="AB61" s="277" t="s">
        <v>1872</v>
      </c>
      <c r="AC61" s="148" t="s">
        <v>2034</v>
      </c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</row>
    <row r="62" spans="1:49" ht="15">
      <c r="A62" s="281"/>
      <c r="B62" s="281"/>
      <c r="C62" s="282" t="s">
        <v>1859</v>
      </c>
      <c r="D62" s="282" t="s">
        <v>1808</v>
      </c>
      <c r="E62" s="292">
        <v>120422</v>
      </c>
      <c r="F62" s="292">
        <v>220422</v>
      </c>
      <c r="G62" s="270" t="str">
        <f t="shared" si="0"/>
        <v>105-N-Gel220422</v>
      </c>
      <c r="H62" s="229" t="s">
        <v>1226</v>
      </c>
      <c r="I62" s="284" t="s">
        <v>19</v>
      </c>
      <c r="J62" s="284">
        <v>240622</v>
      </c>
      <c r="K62" s="239" t="str">
        <f t="shared" si="1"/>
        <v>105-N-Gel240622</v>
      </c>
      <c r="L62" s="285"/>
      <c r="M62" s="286">
        <v>170822</v>
      </c>
      <c r="N62" s="286">
        <v>240822</v>
      </c>
      <c r="O62" s="274" t="str">
        <f t="shared" si="2"/>
        <v>105-N-Gel240822</v>
      </c>
      <c r="P62" s="272" t="s">
        <v>1398</v>
      </c>
      <c r="Q62" s="282">
        <v>2022</v>
      </c>
      <c r="R62" s="282">
        <v>10</v>
      </c>
      <c r="S62" s="281" t="s">
        <v>885</v>
      </c>
      <c r="T62" s="287">
        <v>101</v>
      </c>
      <c r="U62" s="288">
        <v>1</v>
      </c>
      <c r="V62" s="281"/>
      <c r="W62" s="281" t="s">
        <v>2035</v>
      </c>
      <c r="X62" s="281"/>
      <c r="Y62" s="281">
        <v>49.633556169999999</v>
      </c>
      <c r="Z62" s="281">
        <v>6.4117851110000004</v>
      </c>
      <c r="AA62" s="281"/>
      <c r="AB62" s="281" t="s">
        <v>1872</v>
      </c>
      <c r="AC62" s="289" t="s">
        <v>2036</v>
      </c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</row>
    <row r="63" spans="1:49" ht="15">
      <c r="A63" s="268">
        <v>23</v>
      </c>
      <c r="B63" s="268" t="s">
        <v>1859</v>
      </c>
      <c r="C63" s="268" t="s">
        <v>1859</v>
      </c>
      <c r="D63" s="268" t="s">
        <v>1810</v>
      </c>
      <c r="E63" s="229">
        <v>150422</v>
      </c>
      <c r="F63" s="229">
        <v>230422</v>
      </c>
      <c r="G63" s="270" t="str">
        <f t="shared" si="0"/>
        <v>102-R-KloG230422</v>
      </c>
      <c r="H63" s="235"/>
      <c r="I63" s="271">
        <v>270622</v>
      </c>
      <c r="J63" s="271">
        <v>50722</v>
      </c>
      <c r="K63" s="239" t="str">
        <f t="shared" si="1"/>
        <v>102-R-KloG50722</v>
      </c>
      <c r="L63" s="271" t="s">
        <v>1372</v>
      </c>
      <c r="M63" s="272">
        <v>240822</v>
      </c>
      <c r="N63" s="272">
        <v>10922</v>
      </c>
      <c r="O63" s="274" t="str">
        <f t="shared" si="2"/>
        <v>102-R-KloG10922</v>
      </c>
      <c r="P63" s="290" t="s">
        <v>1405</v>
      </c>
      <c r="Q63" s="268" t="s">
        <v>1860</v>
      </c>
      <c r="R63" s="268">
        <v>12</v>
      </c>
      <c r="S63" s="245" t="s">
        <v>1089</v>
      </c>
      <c r="T63" s="275">
        <v>98</v>
      </c>
      <c r="U63" s="276">
        <v>1</v>
      </c>
      <c r="V63" s="245" t="s">
        <v>2037</v>
      </c>
      <c r="W63" s="245" t="s">
        <v>2038</v>
      </c>
      <c r="X63" s="245" t="s">
        <v>2039</v>
      </c>
      <c r="Y63" s="223" t="s">
        <v>1088</v>
      </c>
      <c r="Z63" s="223" t="s">
        <v>514</v>
      </c>
      <c r="AA63" s="245" t="s">
        <v>2040</v>
      </c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</row>
    <row r="64" spans="1:49" ht="15">
      <c r="A64" s="148"/>
      <c r="B64" s="295"/>
      <c r="C64" s="296" t="s">
        <v>1859</v>
      </c>
      <c r="D64" s="296" t="s">
        <v>1810</v>
      </c>
      <c r="E64" s="297">
        <v>280422</v>
      </c>
      <c r="F64" s="327" t="s">
        <v>381</v>
      </c>
      <c r="G64" s="270" t="str">
        <f t="shared" si="0"/>
        <v>110-N-Buc050522</v>
      </c>
      <c r="H64" s="328"/>
      <c r="I64" s="302" t="s">
        <v>2041</v>
      </c>
      <c r="J64" s="302" t="s">
        <v>337</v>
      </c>
      <c r="K64" s="239" t="str">
        <f t="shared" si="1"/>
        <v>110-N-Buc050722</v>
      </c>
      <c r="L64" s="271" t="s">
        <v>1372</v>
      </c>
      <c r="M64" s="300" t="s">
        <v>2042</v>
      </c>
      <c r="N64" s="300" t="s">
        <v>354</v>
      </c>
      <c r="O64" s="274" t="str">
        <f t="shared" si="2"/>
        <v>110-N-Buc010922</v>
      </c>
      <c r="P64" s="290" t="s">
        <v>1405</v>
      </c>
      <c r="Q64" s="296" t="s">
        <v>1902</v>
      </c>
      <c r="R64" s="184">
        <v>12</v>
      </c>
      <c r="S64" s="295" t="s">
        <v>1012</v>
      </c>
      <c r="T64" s="275">
        <v>106</v>
      </c>
      <c r="U64" s="276">
        <v>1</v>
      </c>
      <c r="V64" s="148"/>
      <c r="W64" s="291" t="s">
        <v>2043</v>
      </c>
      <c r="X64" s="148" t="s">
        <v>2044</v>
      </c>
      <c r="Y64" s="301" t="s">
        <v>1009</v>
      </c>
      <c r="Z64" s="301" t="s">
        <v>1010</v>
      </c>
      <c r="AA64" s="148" t="s">
        <v>1905</v>
      </c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</row>
    <row r="65" spans="1:49" ht="15">
      <c r="A65" s="148"/>
      <c r="B65" s="308" t="s">
        <v>1859</v>
      </c>
      <c r="C65" s="308" t="s">
        <v>1859</v>
      </c>
      <c r="D65" s="308" t="s">
        <v>1810</v>
      </c>
      <c r="E65" s="297" t="s">
        <v>1900</v>
      </c>
      <c r="F65" s="327" t="s">
        <v>381</v>
      </c>
      <c r="G65" s="270" t="str">
        <f t="shared" si="0"/>
        <v>121-R-Hoo050522</v>
      </c>
      <c r="H65" s="328"/>
      <c r="I65" s="302" t="s">
        <v>2041</v>
      </c>
      <c r="J65" s="302" t="s">
        <v>337</v>
      </c>
      <c r="K65" s="239" t="str">
        <f t="shared" si="1"/>
        <v>121-R-Hoo050722</v>
      </c>
      <c r="L65" s="271" t="s">
        <v>1372</v>
      </c>
      <c r="M65" s="300" t="s">
        <v>2042</v>
      </c>
      <c r="N65" s="300" t="s">
        <v>2045</v>
      </c>
      <c r="O65" s="274" t="str">
        <f t="shared" si="2"/>
        <v>121-R-Hoo300822</v>
      </c>
      <c r="P65" s="290" t="s">
        <v>1405</v>
      </c>
      <c r="Q65" s="308" t="s">
        <v>1860</v>
      </c>
      <c r="R65" s="268">
        <v>12</v>
      </c>
      <c r="S65" s="311" t="s">
        <v>90</v>
      </c>
      <c r="T65" s="275">
        <v>117</v>
      </c>
      <c r="U65" s="276">
        <v>1</v>
      </c>
      <c r="V65" s="245" t="s">
        <v>2046</v>
      </c>
      <c r="W65" s="245" t="s">
        <v>2047</v>
      </c>
      <c r="X65" s="245" t="s">
        <v>2048</v>
      </c>
      <c r="Y65" s="223" t="s">
        <v>398</v>
      </c>
      <c r="Z65" s="223" t="s">
        <v>399</v>
      </c>
      <c r="AA65" s="245" t="s">
        <v>1905</v>
      </c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</row>
    <row r="66" spans="1:49" ht="15">
      <c r="A66" s="277"/>
      <c r="B66" s="277"/>
      <c r="C66" s="278" t="s">
        <v>1859</v>
      </c>
      <c r="D66" s="278" t="s">
        <v>1810</v>
      </c>
      <c r="E66" s="229">
        <v>270422</v>
      </c>
      <c r="F66" s="297" t="s">
        <v>381</v>
      </c>
      <c r="G66" s="270" t="str">
        <f t="shared" si="0"/>
        <v>120-N-BAB050522</v>
      </c>
      <c r="H66" s="328"/>
      <c r="I66" s="271">
        <v>270622</v>
      </c>
      <c r="J66" s="271">
        <v>50722</v>
      </c>
      <c r="K66" s="239" t="str">
        <f t="shared" si="1"/>
        <v>120-N-BAB50722</v>
      </c>
      <c r="L66" s="271" t="s">
        <v>1372</v>
      </c>
      <c r="M66" s="272">
        <v>240822</v>
      </c>
      <c r="N66" s="272">
        <v>300822</v>
      </c>
      <c r="O66" s="274" t="str">
        <f t="shared" si="2"/>
        <v>120-N-BAB300822</v>
      </c>
      <c r="P66" s="290" t="s">
        <v>1405</v>
      </c>
      <c r="Q66" s="278">
        <v>2022</v>
      </c>
      <c r="R66" s="278">
        <v>12</v>
      </c>
      <c r="S66" s="329" t="s">
        <v>2049</v>
      </c>
      <c r="T66" s="279">
        <v>125</v>
      </c>
      <c r="U66" s="280">
        <v>1</v>
      </c>
      <c r="V66" s="277"/>
      <c r="W66" s="330" t="s">
        <v>2050</v>
      </c>
      <c r="X66" s="329" t="s">
        <v>2051</v>
      </c>
      <c r="Y66" s="329">
        <v>49.517859999999999</v>
      </c>
      <c r="Z66" s="329">
        <v>6.1187800000000001</v>
      </c>
      <c r="AA66" s="277"/>
      <c r="AB66" s="329" t="s">
        <v>1965</v>
      </c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</row>
    <row r="67" spans="1:49" ht="15">
      <c r="A67" s="281"/>
      <c r="B67" s="281"/>
      <c r="C67" s="282" t="s">
        <v>1859</v>
      </c>
      <c r="D67" s="282" t="s">
        <v>1810</v>
      </c>
      <c r="E67" s="292">
        <v>280422</v>
      </c>
      <c r="F67" s="331" t="s">
        <v>381</v>
      </c>
      <c r="G67" s="270" t="str">
        <f t="shared" si="0"/>
        <v>120-N-Bet050522</v>
      </c>
      <c r="H67" s="332"/>
      <c r="I67" s="284">
        <v>270622</v>
      </c>
      <c r="J67" s="284">
        <v>50722</v>
      </c>
      <c r="K67" s="239" t="str">
        <f t="shared" si="1"/>
        <v>120-N-Bet50722</v>
      </c>
      <c r="L67" s="271" t="s">
        <v>1372</v>
      </c>
      <c r="M67" s="286">
        <v>240822</v>
      </c>
      <c r="N67" s="286">
        <v>300822</v>
      </c>
      <c r="O67" s="274" t="str">
        <f t="shared" si="2"/>
        <v>120-N-Bet300822</v>
      </c>
      <c r="P67" s="290" t="s">
        <v>1405</v>
      </c>
      <c r="Q67" s="282">
        <v>2022</v>
      </c>
      <c r="R67" s="282">
        <v>12</v>
      </c>
      <c r="S67" s="281" t="s">
        <v>483</v>
      </c>
      <c r="T67" s="287">
        <v>116</v>
      </c>
      <c r="U67" s="288">
        <v>1</v>
      </c>
      <c r="V67" s="281"/>
      <c r="W67" s="281" t="s">
        <v>2050</v>
      </c>
      <c r="X67" s="281" t="s">
        <v>2052</v>
      </c>
      <c r="Y67" s="281">
        <v>49.536525269999998</v>
      </c>
      <c r="Z67" s="281">
        <v>6.0912667840000001</v>
      </c>
      <c r="AA67" s="281"/>
      <c r="AB67" s="281" t="s">
        <v>1872</v>
      </c>
      <c r="AC67" s="289" t="s">
        <v>2053</v>
      </c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</row>
    <row r="68" spans="1:49" ht="15">
      <c r="A68" s="148"/>
      <c r="B68" s="268" t="s">
        <v>1859</v>
      </c>
      <c r="C68" s="268" t="s">
        <v>1859</v>
      </c>
      <c r="D68" s="268" t="s">
        <v>1813</v>
      </c>
      <c r="E68" s="229">
        <v>210422</v>
      </c>
      <c r="F68" s="333" t="s">
        <v>346</v>
      </c>
      <c r="G68" s="270" t="str">
        <f t="shared" si="0"/>
        <v>123-R-Mac060522</v>
      </c>
      <c r="H68" s="235"/>
      <c r="I68" s="271" t="s">
        <v>1859</v>
      </c>
      <c r="J68" s="271" t="s">
        <v>1859</v>
      </c>
      <c r="K68" s="239" t="str">
        <f t="shared" si="1"/>
        <v>123-R-Macx</v>
      </c>
      <c r="L68" s="259"/>
      <c r="M68" s="272">
        <v>190822</v>
      </c>
      <c r="N68" s="272">
        <v>260822</v>
      </c>
      <c r="O68" s="274" t="str">
        <f t="shared" si="2"/>
        <v>123-R-Mac260822</v>
      </c>
      <c r="P68" s="293" t="s">
        <v>1425</v>
      </c>
      <c r="Q68" s="268" t="s">
        <v>1860</v>
      </c>
      <c r="R68" s="268">
        <v>13</v>
      </c>
      <c r="S68" s="245" t="s">
        <v>688</v>
      </c>
      <c r="T68" s="275">
        <v>119</v>
      </c>
      <c r="U68" s="276">
        <v>1</v>
      </c>
      <c r="V68" s="245" t="s">
        <v>2054</v>
      </c>
      <c r="W68" s="245" t="s">
        <v>2055</v>
      </c>
      <c r="X68" s="245" t="s">
        <v>1930</v>
      </c>
      <c r="Y68" s="245" t="s">
        <v>1019</v>
      </c>
      <c r="Z68" s="245" t="s">
        <v>1020</v>
      </c>
      <c r="AA68" s="245" t="s">
        <v>1864</v>
      </c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</row>
    <row r="69" spans="1:49" ht="15">
      <c r="A69" s="268">
        <v>26</v>
      </c>
      <c r="B69" s="268" t="s">
        <v>1859</v>
      </c>
      <c r="C69" s="268" t="s">
        <v>1859</v>
      </c>
      <c r="D69" s="268" t="s">
        <v>1813</v>
      </c>
      <c r="E69" s="229" t="s">
        <v>1859</v>
      </c>
      <c r="F69" s="229">
        <v>210422</v>
      </c>
      <c r="G69" s="270" t="str">
        <f t="shared" si="0"/>
        <v>133-R-Bag210422</v>
      </c>
      <c r="H69" s="235"/>
      <c r="I69" s="271" t="s">
        <v>19</v>
      </c>
      <c r="J69" s="271">
        <v>220622</v>
      </c>
      <c r="K69" s="239" t="str">
        <f t="shared" si="1"/>
        <v>133-R-Bag220622</v>
      </c>
      <c r="L69" s="259"/>
      <c r="M69" s="272">
        <v>190822</v>
      </c>
      <c r="N69" s="272">
        <v>260822</v>
      </c>
      <c r="O69" s="274" t="str">
        <f t="shared" si="2"/>
        <v>133-R-Bag260822</v>
      </c>
      <c r="P69" s="293" t="s">
        <v>1425</v>
      </c>
      <c r="Q69" s="268" t="s">
        <v>1860</v>
      </c>
      <c r="R69" s="268">
        <v>13</v>
      </c>
      <c r="S69" s="245" t="s">
        <v>488</v>
      </c>
      <c r="T69" s="275">
        <v>129</v>
      </c>
      <c r="U69" s="276">
        <v>1</v>
      </c>
      <c r="V69" s="245" t="s">
        <v>2056</v>
      </c>
      <c r="W69" s="245" t="s">
        <v>2057</v>
      </c>
      <c r="X69" s="245" t="s">
        <v>2058</v>
      </c>
      <c r="Y69" s="223" t="s">
        <v>1014</v>
      </c>
      <c r="Z69" s="223" t="s">
        <v>1015</v>
      </c>
      <c r="AA69" s="245" t="s">
        <v>2059</v>
      </c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</row>
    <row r="70" spans="1:49" ht="15">
      <c r="A70" s="277"/>
      <c r="B70" s="277"/>
      <c r="C70" s="278" t="s">
        <v>1859</v>
      </c>
      <c r="D70" s="278" t="s">
        <v>1813</v>
      </c>
      <c r="E70" s="229" t="s">
        <v>1859</v>
      </c>
      <c r="F70" s="229">
        <v>210422</v>
      </c>
      <c r="G70" s="270" t="str">
        <f t="shared" si="0"/>
        <v>113-N-adW210422</v>
      </c>
      <c r="H70" s="235"/>
      <c r="I70" s="271" t="s">
        <v>19</v>
      </c>
      <c r="J70" s="271">
        <v>220622</v>
      </c>
      <c r="K70" s="239" t="str">
        <f t="shared" si="1"/>
        <v>113-N-adW220622</v>
      </c>
      <c r="L70" s="259"/>
      <c r="M70" s="272">
        <v>190822</v>
      </c>
      <c r="N70" s="272">
        <v>260822</v>
      </c>
      <c r="O70" s="274" t="str">
        <f t="shared" si="2"/>
        <v>113-N-adW260822</v>
      </c>
      <c r="P70" s="293" t="s">
        <v>1425</v>
      </c>
      <c r="Q70" s="278">
        <v>2022</v>
      </c>
      <c r="R70" s="278">
        <v>13</v>
      </c>
      <c r="S70" s="277" t="s">
        <v>328</v>
      </c>
      <c r="T70" s="279">
        <v>109</v>
      </c>
      <c r="U70" s="280">
        <v>2</v>
      </c>
      <c r="V70" s="277"/>
      <c r="W70" s="277" t="s">
        <v>2060</v>
      </c>
      <c r="X70" s="277" t="s">
        <v>2061</v>
      </c>
      <c r="Y70" s="277">
        <v>49.575380000000003</v>
      </c>
      <c r="Z70" s="277">
        <v>6.2556399999999996</v>
      </c>
      <c r="AA70" s="277"/>
      <c r="AB70" s="277" t="s">
        <v>1872</v>
      </c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</row>
    <row r="71" spans="1:49" ht="15">
      <c r="A71" s="277"/>
      <c r="B71" s="277"/>
      <c r="C71" s="278" t="s">
        <v>1859</v>
      </c>
      <c r="D71" s="278" t="s">
        <v>1813</v>
      </c>
      <c r="E71" s="229" t="s">
        <v>19</v>
      </c>
      <c r="F71" s="229">
        <v>210422</v>
      </c>
      <c r="G71" s="270" t="str">
        <f t="shared" si="0"/>
        <v>123-N-Bue210422</v>
      </c>
      <c r="H71" s="235"/>
      <c r="I71" s="271" t="s">
        <v>1859</v>
      </c>
      <c r="J71" s="271">
        <v>220622</v>
      </c>
      <c r="K71" s="239" t="str">
        <f t="shared" si="1"/>
        <v>123-N-Bue220622</v>
      </c>
      <c r="L71" s="259"/>
      <c r="M71" s="272">
        <v>190822</v>
      </c>
      <c r="N71" s="272">
        <v>260822</v>
      </c>
      <c r="O71" s="274" t="str">
        <f t="shared" si="2"/>
        <v>123-N-Bue260822</v>
      </c>
      <c r="P71" s="293" t="s">
        <v>1425</v>
      </c>
      <c r="Q71" s="278">
        <v>2022</v>
      </c>
      <c r="R71" s="278">
        <v>13</v>
      </c>
      <c r="S71" s="277" t="s">
        <v>931</v>
      </c>
      <c r="T71" s="279">
        <v>119</v>
      </c>
      <c r="U71" s="280">
        <v>1</v>
      </c>
      <c r="V71" s="277"/>
      <c r="W71" s="277" t="s">
        <v>2062</v>
      </c>
      <c r="X71" s="277"/>
      <c r="Y71" s="277">
        <v>49.537224080000001</v>
      </c>
      <c r="Z71" s="277">
        <v>6.3423946869999996</v>
      </c>
      <c r="AA71" s="277"/>
      <c r="AB71" s="277" t="s">
        <v>1872</v>
      </c>
      <c r="AC71" s="148" t="s">
        <v>2063</v>
      </c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</row>
    <row r="72" spans="1:49" ht="15">
      <c r="A72" s="277"/>
      <c r="B72" s="277"/>
      <c r="C72" s="278" t="s">
        <v>1859</v>
      </c>
      <c r="D72" s="278" t="s">
        <v>1813</v>
      </c>
      <c r="E72" s="229" t="s">
        <v>1859</v>
      </c>
      <c r="F72" s="229">
        <v>240422</v>
      </c>
      <c r="G72" s="270" t="str">
        <f t="shared" si="0"/>
        <v>132-N-aLa240422</v>
      </c>
      <c r="H72" s="235"/>
      <c r="I72" s="271">
        <v>160622</v>
      </c>
      <c r="J72" s="271">
        <v>220622</v>
      </c>
      <c r="K72" s="239" t="str">
        <f t="shared" si="1"/>
        <v>132-N-aLa220622</v>
      </c>
      <c r="L72" s="259"/>
      <c r="M72" s="272">
        <v>190822</v>
      </c>
      <c r="N72" s="272">
        <v>260822</v>
      </c>
      <c r="O72" s="274" t="str">
        <f t="shared" si="2"/>
        <v>132-N-aLa260822</v>
      </c>
      <c r="P72" s="293" t="s">
        <v>1425</v>
      </c>
      <c r="Q72" s="278">
        <v>2022</v>
      </c>
      <c r="R72" s="278">
        <v>13</v>
      </c>
      <c r="S72" s="277" t="s">
        <v>2064</v>
      </c>
      <c r="T72" s="279">
        <v>128</v>
      </c>
      <c r="U72" s="280">
        <v>1</v>
      </c>
      <c r="V72" s="277"/>
      <c r="W72" s="277" t="s">
        <v>2065</v>
      </c>
      <c r="X72" s="277"/>
      <c r="Y72" s="277">
        <v>49.50942585</v>
      </c>
      <c r="Z72" s="277">
        <v>6.3280094360000003</v>
      </c>
      <c r="AA72" s="277"/>
      <c r="AB72" s="277" t="s">
        <v>1872</v>
      </c>
      <c r="AC72" s="148" t="s">
        <v>2066</v>
      </c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</row>
    <row r="73" spans="1:49" ht="15">
      <c r="A73" s="281"/>
      <c r="B73" s="281"/>
      <c r="C73" s="282" t="s">
        <v>1859</v>
      </c>
      <c r="D73" s="282" t="s">
        <v>1813</v>
      </c>
      <c r="E73" s="292" t="s">
        <v>1859</v>
      </c>
      <c r="F73" s="292">
        <v>210422</v>
      </c>
      <c r="G73" s="270" t="str">
        <f t="shared" si="0"/>
        <v>132-N-usW210422</v>
      </c>
      <c r="H73" s="294"/>
      <c r="I73" s="284" t="s">
        <v>1859</v>
      </c>
      <c r="J73" s="284">
        <v>220622</v>
      </c>
      <c r="K73" s="239" t="str">
        <f t="shared" si="1"/>
        <v>132-N-usW220622</v>
      </c>
      <c r="L73" s="285"/>
      <c r="M73" s="286">
        <v>190822</v>
      </c>
      <c r="N73" s="286">
        <v>260822</v>
      </c>
      <c r="O73" s="274" t="str">
        <f t="shared" si="2"/>
        <v>132-N-usW260822</v>
      </c>
      <c r="P73" s="293" t="s">
        <v>1425</v>
      </c>
      <c r="Q73" s="282">
        <v>2022</v>
      </c>
      <c r="R73" s="282">
        <v>13</v>
      </c>
      <c r="S73" s="281" t="s">
        <v>2067</v>
      </c>
      <c r="T73" s="279">
        <v>128</v>
      </c>
      <c r="U73" s="288">
        <v>1</v>
      </c>
      <c r="V73" s="281" t="s">
        <v>2054</v>
      </c>
      <c r="W73" s="281" t="s">
        <v>2068</v>
      </c>
      <c r="X73" s="281"/>
      <c r="Y73" s="281">
        <v>49.495989999999999</v>
      </c>
      <c r="Z73" s="281">
        <v>6.3169300000000002</v>
      </c>
      <c r="AA73" s="281"/>
      <c r="AB73" s="281" t="s">
        <v>1872</v>
      </c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</row>
    <row r="74" spans="1:49" ht="15">
      <c r="A74" s="148"/>
      <c r="B74" s="308" t="s">
        <v>1859</v>
      </c>
      <c r="C74" s="308" t="s">
        <v>1859</v>
      </c>
      <c r="D74" s="308" t="s">
        <v>1810</v>
      </c>
      <c r="E74" s="297" t="s">
        <v>2069</v>
      </c>
      <c r="F74" s="297" t="s">
        <v>381</v>
      </c>
      <c r="G74" s="270" t="str">
        <f t="shared" si="0"/>
        <v>118-R-Aes050522</v>
      </c>
      <c r="H74" s="328"/>
      <c r="I74" s="302" t="s">
        <v>2070</v>
      </c>
      <c r="J74" s="302" t="s">
        <v>465</v>
      </c>
      <c r="K74" s="239" t="str">
        <f t="shared" si="1"/>
        <v>118-R-Aes060722</v>
      </c>
      <c r="L74" s="302" t="s">
        <v>1384</v>
      </c>
      <c r="M74" s="300" t="s">
        <v>450</v>
      </c>
      <c r="N74" s="300" t="s">
        <v>354</v>
      </c>
      <c r="O74" s="274" t="str">
        <f t="shared" si="2"/>
        <v>118-R-Aes010922</v>
      </c>
      <c r="P74" s="290" t="s">
        <v>1405</v>
      </c>
      <c r="Q74" s="308" t="s">
        <v>1860</v>
      </c>
      <c r="R74" s="268">
        <v>14</v>
      </c>
      <c r="S74" s="311" t="s">
        <v>503</v>
      </c>
      <c r="T74" s="275">
        <v>114</v>
      </c>
      <c r="U74" s="276">
        <v>1</v>
      </c>
      <c r="V74" s="148"/>
      <c r="W74" s="245" t="s">
        <v>2071</v>
      </c>
      <c r="X74" s="334" t="s">
        <v>2072</v>
      </c>
      <c r="Y74" s="223" t="s">
        <v>1026</v>
      </c>
      <c r="Z74" s="223" t="s">
        <v>1027</v>
      </c>
      <c r="AA74" s="245" t="s">
        <v>1905</v>
      </c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</row>
    <row r="75" spans="1:49" ht="15">
      <c r="A75" s="148"/>
      <c r="B75" s="295"/>
      <c r="C75" s="296" t="s">
        <v>1859</v>
      </c>
      <c r="D75" s="296" t="s">
        <v>1810</v>
      </c>
      <c r="E75" s="297">
        <v>280422</v>
      </c>
      <c r="F75" s="297">
        <v>100522</v>
      </c>
      <c r="G75" s="270" t="str">
        <f t="shared" si="0"/>
        <v>128-N-Hie100522</v>
      </c>
      <c r="H75" s="328"/>
      <c r="I75" s="302" t="s">
        <v>1906</v>
      </c>
      <c r="J75" s="302" t="s">
        <v>465</v>
      </c>
      <c r="K75" s="239" t="str">
        <f t="shared" si="1"/>
        <v>128-N-Hie060722</v>
      </c>
      <c r="L75" s="302" t="s">
        <v>1384</v>
      </c>
      <c r="M75" s="300" t="s">
        <v>450</v>
      </c>
      <c r="N75" s="300" t="s">
        <v>354</v>
      </c>
      <c r="O75" s="274" t="str">
        <f t="shared" si="2"/>
        <v>128-N-Hie010922</v>
      </c>
      <c r="P75" s="290" t="s">
        <v>1405</v>
      </c>
      <c r="Q75" s="296" t="s">
        <v>1902</v>
      </c>
      <c r="R75" s="184">
        <v>14</v>
      </c>
      <c r="S75" s="295" t="s">
        <v>471</v>
      </c>
      <c r="T75" s="275">
        <v>124</v>
      </c>
      <c r="U75" s="276">
        <v>2</v>
      </c>
      <c r="V75" s="148"/>
      <c r="W75" s="148" t="s">
        <v>2073</v>
      </c>
      <c r="X75" s="148" t="s">
        <v>1948</v>
      </c>
      <c r="Y75" s="301" t="s">
        <v>469</v>
      </c>
      <c r="Z75" s="301" t="s">
        <v>470</v>
      </c>
      <c r="AA75" s="148" t="s">
        <v>1905</v>
      </c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</row>
    <row r="76" spans="1:49" ht="15">
      <c r="A76" s="148"/>
      <c r="B76" s="295"/>
      <c r="C76" s="296" t="s">
        <v>1859</v>
      </c>
      <c r="D76" s="296" t="s">
        <v>1810</v>
      </c>
      <c r="E76" s="297" t="s">
        <v>2069</v>
      </c>
      <c r="F76" s="297" t="s">
        <v>2074</v>
      </c>
      <c r="G76" s="270" t="str">
        <f t="shared" si="0"/>
        <v>128-N-Loo100522</v>
      </c>
      <c r="H76" s="328"/>
      <c r="I76" s="302" t="s">
        <v>1906</v>
      </c>
      <c r="J76" s="302" t="s">
        <v>465</v>
      </c>
      <c r="K76" s="239" t="str">
        <f t="shared" si="1"/>
        <v>128-N-Loo060722</v>
      </c>
      <c r="L76" s="302" t="s">
        <v>1384</v>
      </c>
      <c r="M76" s="300" t="s">
        <v>450</v>
      </c>
      <c r="N76" s="300" t="s">
        <v>2045</v>
      </c>
      <c r="O76" s="274" t="str">
        <f t="shared" si="2"/>
        <v>128-N-Loo300822</v>
      </c>
      <c r="P76" s="290" t="s">
        <v>1405</v>
      </c>
      <c r="Q76" s="296" t="s">
        <v>1902</v>
      </c>
      <c r="R76" s="184">
        <v>14</v>
      </c>
      <c r="S76" s="295" t="s">
        <v>1601</v>
      </c>
      <c r="T76" s="275">
        <v>124</v>
      </c>
      <c r="U76" s="276">
        <v>1</v>
      </c>
      <c r="V76" s="148" t="s">
        <v>2050</v>
      </c>
      <c r="W76" s="291" t="s">
        <v>2075</v>
      </c>
      <c r="X76" s="148" t="s">
        <v>2076</v>
      </c>
      <c r="Y76" s="301" t="s">
        <v>2077</v>
      </c>
      <c r="Z76" s="301" t="s">
        <v>2078</v>
      </c>
      <c r="AA76" s="148" t="s">
        <v>1905</v>
      </c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</row>
    <row r="77" spans="1:49" ht="15">
      <c r="A77" s="148"/>
      <c r="B77" s="308" t="s">
        <v>1859</v>
      </c>
      <c r="C77" s="308" t="s">
        <v>1859</v>
      </c>
      <c r="D77" s="308" t="s">
        <v>1810</v>
      </c>
      <c r="E77" s="297" t="s">
        <v>2069</v>
      </c>
      <c r="F77" s="297" t="s">
        <v>2074</v>
      </c>
      <c r="G77" s="270" t="str">
        <f t="shared" si="0"/>
        <v>128-R-Ang100522</v>
      </c>
      <c r="H77" s="328"/>
      <c r="I77" s="302" t="s">
        <v>1906</v>
      </c>
      <c r="J77" s="302" t="s">
        <v>465</v>
      </c>
      <c r="K77" s="239" t="str">
        <f t="shared" si="1"/>
        <v>128-R-Ang060722</v>
      </c>
      <c r="L77" s="302" t="s">
        <v>1384</v>
      </c>
      <c r="M77" s="300" t="s">
        <v>450</v>
      </c>
      <c r="N77" s="300" t="s">
        <v>354</v>
      </c>
      <c r="O77" s="274" t="str">
        <f t="shared" si="2"/>
        <v>128-R-Ang010922</v>
      </c>
      <c r="P77" s="290" t="s">
        <v>1405</v>
      </c>
      <c r="Q77" s="308" t="s">
        <v>1860</v>
      </c>
      <c r="R77" s="268">
        <v>14</v>
      </c>
      <c r="S77" s="311" t="s">
        <v>452</v>
      </c>
      <c r="T77" s="275">
        <v>124</v>
      </c>
      <c r="U77" s="276">
        <v>1</v>
      </c>
      <c r="V77" s="245" t="s">
        <v>2079</v>
      </c>
      <c r="W77" s="245" t="s">
        <v>2080</v>
      </c>
      <c r="X77" s="245" t="s">
        <v>2081</v>
      </c>
      <c r="Y77" s="223" t="s">
        <v>448</v>
      </c>
      <c r="Z77" s="223" t="s">
        <v>449</v>
      </c>
      <c r="AA77" s="245" t="s">
        <v>1905</v>
      </c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</row>
    <row r="78" spans="1:49" ht="15">
      <c r="A78" s="277"/>
      <c r="B78" s="277"/>
      <c r="C78" s="278" t="s">
        <v>1859</v>
      </c>
      <c r="D78" s="278" t="s">
        <v>1810</v>
      </c>
      <c r="E78" s="229">
        <v>290422</v>
      </c>
      <c r="F78" s="229">
        <v>100522</v>
      </c>
      <c r="G78" s="270" t="str">
        <f t="shared" si="0"/>
        <v>117-N-iWa100522</v>
      </c>
      <c r="H78" s="235"/>
      <c r="I78" s="271">
        <v>300622</v>
      </c>
      <c r="J78" s="309" t="s">
        <v>422</v>
      </c>
      <c r="K78" s="239" t="str">
        <f t="shared" si="1"/>
        <v>117-N-iWa080722</v>
      </c>
      <c r="L78" s="302" t="s">
        <v>1384</v>
      </c>
      <c r="M78" s="272">
        <v>230822</v>
      </c>
      <c r="N78" s="272">
        <v>300822</v>
      </c>
      <c r="O78" s="274" t="str">
        <f t="shared" si="2"/>
        <v>117-N-iWa300822</v>
      </c>
      <c r="P78" s="290" t="s">
        <v>1405</v>
      </c>
      <c r="Q78" s="278">
        <v>2022</v>
      </c>
      <c r="R78" s="278">
        <v>14</v>
      </c>
      <c r="S78" s="277" t="s">
        <v>467</v>
      </c>
      <c r="T78" s="279">
        <v>113</v>
      </c>
      <c r="U78" s="280">
        <v>1</v>
      </c>
      <c r="V78" s="277"/>
      <c r="W78" s="277" t="s">
        <v>2082</v>
      </c>
      <c r="X78" s="277" t="s">
        <v>2083</v>
      </c>
      <c r="Y78" s="277">
        <v>49.524970000000003</v>
      </c>
      <c r="Z78" s="277">
        <v>5.88239</v>
      </c>
      <c r="AA78" s="277"/>
      <c r="AB78" s="277" t="s">
        <v>1872</v>
      </c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</row>
    <row r="79" spans="1:49" ht="15">
      <c r="A79" s="148"/>
      <c r="B79" s="308" t="s">
        <v>1859</v>
      </c>
      <c r="C79" s="308" t="s">
        <v>1859</v>
      </c>
      <c r="D79" s="308" t="s">
        <v>1810</v>
      </c>
      <c r="E79" s="297" t="s">
        <v>2084</v>
      </c>
      <c r="F79" s="297" t="s">
        <v>669</v>
      </c>
      <c r="G79" s="270" t="str">
        <f t="shared" si="0"/>
        <v>116-R-Gei070621</v>
      </c>
      <c r="H79" s="328"/>
      <c r="I79" s="302" t="s">
        <v>2070</v>
      </c>
      <c r="J79" s="302" t="s">
        <v>422</v>
      </c>
      <c r="K79" s="239" t="str">
        <f t="shared" si="1"/>
        <v>116-R-Gei080722</v>
      </c>
      <c r="L79" s="302" t="s">
        <v>1384</v>
      </c>
      <c r="M79" s="300" t="s">
        <v>1109</v>
      </c>
      <c r="N79" s="300" t="s">
        <v>2045</v>
      </c>
      <c r="O79" s="274" t="str">
        <f t="shared" si="2"/>
        <v>116-R-Gei300822</v>
      </c>
      <c r="P79" s="290" t="s">
        <v>1405</v>
      </c>
      <c r="Q79" s="308" t="s">
        <v>1860</v>
      </c>
      <c r="R79" s="268">
        <v>14</v>
      </c>
      <c r="S79" s="311" t="s">
        <v>218</v>
      </c>
      <c r="T79" s="275">
        <v>112</v>
      </c>
      <c r="U79" s="276">
        <v>1</v>
      </c>
      <c r="V79" s="148"/>
      <c r="W79" s="245" t="s">
        <v>2085</v>
      </c>
      <c r="X79" s="245" t="s">
        <v>2086</v>
      </c>
      <c r="Y79" s="223" t="s">
        <v>420</v>
      </c>
      <c r="Z79" s="223" t="s">
        <v>421</v>
      </c>
      <c r="AA79" s="245" t="s">
        <v>1905</v>
      </c>
      <c r="AB79" s="148"/>
      <c r="AC79" s="245" t="s">
        <v>2087</v>
      </c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</row>
    <row r="80" spans="1:49" ht="15">
      <c r="A80" s="289"/>
      <c r="B80" s="335"/>
      <c r="C80" s="336" t="s">
        <v>1859</v>
      </c>
      <c r="D80" s="336" t="s">
        <v>1810</v>
      </c>
      <c r="E80" s="331" t="s">
        <v>2088</v>
      </c>
      <c r="F80" s="331" t="s">
        <v>2074</v>
      </c>
      <c r="G80" s="270" t="str">
        <f t="shared" si="0"/>
        <v>117-N-Wei 100522</v>
      </c>
      <c r="H80" s="332"/>
      <c r="I80" s="337" t="s">
        <v>2070</v>
      </c>
      <c r="J80" s="337" t="s">
        <v>422</v>
      </c>
      <c r="K80" s="239" t="str">
        <f t="shared" si="1"/>
        <v>117-N-Wei 080722</v>
      </c>
      <c r="L80" s="302" t="s">
        <v>1384</v>
      </c>
      <c r="M80" s="338" t="s">
        <v>1109</v>
      </c>
      <c r="N80" s="338" t="s">
        <v>2045</v>
      </c>
      <c r="O80" s="274" t="str">
        <f t="shared" si="2"/>
        <v>117-N-Wei 300822</v>
      </c>
      <c r="P80" s="290" t="s">
        <v>1405</v>
      </c>
      <c r="Q80" s="339" t="s">
        <v>1902</v>
      </c>
      <c r="R80" s="340">
        <v>14</v>
      </c>
      <c r="S80" s="335" t="s">
        <v>1580</v>
      </c>
      <c r="T80" s="341">
        <v>113</v>
      </c>
      <c r="U80" s="316">
        <v>1</v>
      </c>
      <c r="V80" s="289"/>
      <c r="W80" s="289" t="s">
        <v>2089</v>
      </c>
      <c r="X80" s="289" t="s">
        <v>2090</v>
      </c>
      <c r="Y80" s="326" t="s">
        <v>908</v>
      </c>
      <c r="Z80" s="326" t="s">
        <v>909</v>
      </c>
      <c r="AA80" s="289" t="s">
        <v>1905</v>
      </c>
      <c r="AB80" s="289"/>
      <c r="AC80" s="289" t="s">
        <v>2087</v>
      </c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</row>
    <row r="81" spans="1:49" ht="15">
      <c r="A81" s="303"/>
      <c r="B81" s="303"/>
      <c r="C81" s="306" t="s">
        <v>1859</v>
      </c>
      <c r="D81" s="306" t="s">
        <v>1813</v>
      </c>
      <c r="E81" s="229" t="s">
        <v>1859</v>
      </c>
      <c r="F81" s="229" t="s">
        <v>1859</v>
      </c>
      <c r="G81" s="270" t="str">
        <f t="shared" si="0"/>
        <v>051-N-Reix</v>
      </c>
      <c r="H81" s="235"/>
      <c r="I81" s="271" t="s">
        <v>19</v>
      </c>
      <c r="J81" s="309" t="s">
        <v>479</v>
      </c>
      <c r="K81" s="239" t="str">
        <f t="shared" si="1"/>
        <v>051-N-Rei070722</v>
      </c>
      <c r="L81" s="259"/>
      <c r="M81" s="272">
        <v>290822</v>
      </c>
      <c r="N81" s="272">
        <v>50922</v>
      </c>
      <c r="O81" s="274" t="str">
        <f t="shared" si="2"/>
        <v>051-N-Rei50922</v>
      </c>
      <c r="P81" s="293" t="s">
        <v>1425</v>
      </c>
      <c r="Q81" s="306">
        <v>2022</v>
      </c>
      <c r="R81" s="306">
        <v>15</v>
      </c>
      <c r="S81" s="303" t="s">
        <v>1117</v>
      </c>
      <c r="T81" s="279">
        <v>49</v>
      </c>
      <c r="U81" s="280">
        <v>1</v>
      </c>
      <c r="V81" s="303" t="s">
        <v>2091</v>
      </c>
      <c r="W81" s="303" t="s">
        <v>2092</v>
      </c>
      <c r="X81" s="303" t="s">
        <v>2093</v>
      </c>
      <c r="Y81" s="303" t="s">
        <v>1114</v>
      </c>
      <c r="Z81" s="303" t="s">
        <v>1115</v>
      </c>
      <c r="AA81" s="303" t="s">
        <v>1864</v>
      </c>
      <c r="AB81" s="303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</row>
    <row r="82" spans="1:49" ht="15">
      <c r="A82" s="148"/>
      <c r="B82" s="148"/>
      <c r="C82" s="184" t="s">
        <v>1859</v>
      </c>
      <c r="D82" s="184" t="s">
        <v>1813</v>
      </c>
      <c r="E82" s="229" t="s">
        <v>19</v>
      </c>
      <c r="F82" s="229" t="s">
        <v>19</v>
      </c>
      <c r="G82" s="270" t="str">
        <f t="shared" si="0"/>
        <v>072-N-Kue?</v>
      </c>
      <c r="H82" s="235"/>
      <c r="I82" s="271" t="s">
        <v>1859</v>
      </c>
      <c r="J82" s="309" t="s">
        <v>337</v>
      </c>
      <c r="K82" s="239" t="str">
        <f t="shared" si="1"/>
        <v>072-N-Kue050722</v>
      </c>
      <c r="L82" s="259"/>
      <c r="M82" s="272">
        <v>290822</v>
      </c>
      <c r="N82" s="272">
        <v>50922</v>
      </c>
      <c r="O82" s="274" t="str">
        <f t="shared" si="2"/>
        <v>072-N-Kue50922</v>
      </c>
      <c r="P82" s="293" t="s">
        <v>1425</v>
      </c>
      <c r="Q82" s="184">
        <v>2022</v>
      </c>
      <c r="R82" s="184">
        <v>15</v>
      </c>
      <c r="S82" s="148" t="s">
        <v>411</v>
      </c>
      <c r="T82" s="275">
        <v>81</v>
      </c>
      <c r="U82" s="276">
        <v>1</v>
      </c>
      <c r="V82" s="148" t="s">
        <v>1982</v>
      </c>
      <c r="W82" s="148" t="s">
        <v>2094</v>
      </c>
      <c r="X82" s="148" t="s">
        <v>1930</v>
      </c>
      <c r="Y82" s="148" t="s">
        <v>408</v>
      </c>
      <c r="Z82" s="148" t="s">
        <v>409</v>
      </c>
      <c r="AA82" s="148" t="s">
        <v>1864</v>
      </c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</row>
    <row r="83" spans="1:49" ht="15">
      <c r="A83" s="148"/>
      <c r="B83" s="148"/>
      <c r="C83" s="184" t="s">
        <v>1859</v>
      </c>
      <c r="D83" s="184" t="s">
        <v>1813</v>
      </c>
      <c r="E83" s="229" t="s">
        <v>1859</v>
      </c>
      <c r="F83" s="229" t="s">
        <v>1859</v>
      </c>
      <c r="G83" s="270" t="str">
        <f t="shared" si="0"/>
        <v>061-N-Seix</v>
      </c>
      <c r="H83" s="235"/>
      <c r="I83" s="271" t="s">
        <v>1859</v>
      </c>
      <c r="J83" s="271" t="s">
        <v>178</v>
      </c>
      <c r="K83" s="239" t="str">
        <f t="shared" si="1"/>
        <v>061-N-Sei050723</v>
      </c>
      <c r="L83" s="259"/>
      <c r="M83" s="272">
        <v>290822</v>
      </c>
      <c r="N83" s="272">
        <v>50922</v>
      </c>
      <c r="O83" s="274" t="str">
        <f t="shared" si="2"/>
        <v>061-N-Sei50922</v>
      </c>
      <c r="P83" s="293" t="s">
        <v>1425</v>
      </c>
      <c r="Q83" s="184">
        <v>2022</v>
      </c>
      <c r="R83" s="184">
        <v>15</v>
      </c>
      <c r="S83" s="148" t="s">
        <v>1544</v>
      </c>
      <c r="T83" s="275">
        <v>59</v>
      </c>
      <c r="U83" s="276">
        <v>1</v>
      </c>
      <c r="V83" s="148" t="s">
        <v>2095</v>
      </c>
      <c r="W83" s="148" t="s">
        <v>2096</v>
      </c>
      <c r="X83" s="148" t="s">
        <v>2097</v>
      </c>
      <c r="Y83" s="148" t="s">
        <v>2098</v>
      </c>
      <c r="Z83" s="148" t="s">
        <v>2099</v>
      </c>
      <c r="AA83" s="148" t="s">
        <v>1864</v>
      </c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</row>
    <row r="84" spans="1:49" ht="15">
      <c r="A84" s="277"/>
      <c r="B84" s="277"/>
      <c r="C84" s="278" t="s">
        <v>1859</v>
      </c>
      <c r="D84" s="278" t="s">
        <v>1813</v>
      </c>
      <c r="E84" s="229" t="s">
        <v>1859</v>
      </c>
      <c r="F84" s="229" t="s">
        <v>1859</v>
      </c>
      <c r="G84" s="270" t="str">
        <f t="shared" si="0"/>
        <v>073-N-iLix</v>
      </c>
      <c r="H84" s="235"/>
      <c r="I84" s="271" t="s">
        <v>1859</v>
      </c>
      <c r="J84" s="271" t="s">
        <v>2100</v>
      </c>
      <c r="K84" s="239" t="str">
        <f t="shared" si="1"/>
        <v>073-N-iLi050724</v>
      </c>
      <c r="L84" s="259"/>
      <c r="M84" s="272">
        <v>290822</v>
      </c>
      <c r="N84" s="272">
        <v>50922</v>
      </c>
      <c r="O84" s="274" t="str">
        <f t="shared" si="2"/>
        <v>073-N-iLi50922</v>
      </c>
      <c r="P84" s="293" t="s">
        <v>1425</v>
      </c>
      <c r="Q84" s="278">
        <v>2022</v>
      </c>
      <c r="R84" s="278">
        <v>15</v>
      </c>
      <c r="S84" s="277" t="s">
        <v>1056</v>
      </c>
      <c r="T84" s="279">
        <v>71</v>
      </c>
      <c r="U84" s="280">
        <v>1</v>
      </c>
      <c r="V84" s="277"/>
      <c r="W84" s="277" t="s">
        <v>2101</v>
      </c>
      <c r="X84" s="277"/>
      <c r="Y84" s="277">
        <v>49.75381763</v>
      </c>
      <c r="Z84" s="277">
        <v>6.3888185399999999</v>
      </c>
      <c r="AA84" s="277"/>
      <c r="AB84" s="277" t="s">
        <v>1872</v>
      </c>
      <c r="AC84" s="148" t="s">
        <v>2102</v>
      </c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</row>
    <row r="85" spans="1:49" ht="15">
      <c r="A85" s="277"/>
      <c r="B85" s="277"/>
      <c r="C85" s="278" t="s">
        <v>1859</v>
      </c>
      <c r="D85" s="278" t="s">
        <v>1813</v>
      </c>
      <c r="E85" s="229" t="s">
        <v>1859</v>
      </c>
      <c r="F85" s="229">
        <v>130522</v>
      </c>
      <c r="G85" s="270" t="str">
        <f t="shared" si="0"/>
        <v>082-N-aDu130522</v>
      </c>
      <c r="H85" s="235"/>
      <c r="I85" s="271" t="s">
        <v>1859</v>
      </c>
      <c r="J85" s="271" t="s">
        <v>2103</v>
      </c>
      <c r="K85" s="239" t="str">
        <f t="shared" si="1"/>
        <v>082-N-aDu050725</v>
      </c>
      <c r="L85" s="259"/>
      <c r="M85" s="272">
        <v>290822</v>
      </c>
      <c r="N85" s="272">
        <v>50922</v>
      </c>
      <c r="O85" s="274" t="str">
        <f t="shared" si="2"/>
        <v>082-N-aDu50922</v>
      </c>
      <c r="P85" s="293" t="s">
        <v>1425</v>
      </c>
      <c r="Q85" s="278">
        <v>2022</v>
      </c>
      <c r="R85" s="278">
        <v>15</v>
      </c>
      <c r="S85" s="277" t="s">
        <v>2104</v>
      </c>
      <c r="T85" s="279">
        <v>80</v>
      </c>
      <c r="U85" s="280">
        <v>1</v>
      </c>
      <c r="V85" s="277"/>
      <c r="W85" s="277" t="s">
        <v>2105</v>
      </c>
      <c r="X85" s="277"/>
      <c r="Y85" s="277">
        <v>49.713949059999997</v>
      </c>
      <c r="Z85" s="277">
        <v>6.2721774730000002</v>
      </c>
      <c r="AA85" s="277"/>
      <c r="AB85" s="277" t="s">
        <v>1872</v>
      </c>
      <c r="AC85" s="148" t="s">
        <v>2106</v>
      </c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</row>
    <row r="86" spans="1:49" ht="15">
      <c r="A86" s="289"/>
      <c r="B86" s="289"/>
      <c r="C86" s="340" t="s">
        <v>1859</v>
      </c>
      <c r="D86" s="340" t="s">
        <v>1813</v>
      </c>
      <c r="E86" s="292" t="s">
        <v>1859</v>
      </c>
      <c r="F86" s="292" t="s">
        <v>1859</v>
      </c>
      <c r="G86" s="270" t="str">
        <f t="shared" si="0"/>
        <v>074-N-Swix</v>
      </c>
      <c r="H86" s="294"/>
      <c r="I86" s="284" t="s">
        <v>19</v>
      </c>
      <c r="J86" s="310" t="s">
        <v>479</v>
      </c>
      <c r="K86" s="239" t="str">
        <f t="shared" si="1"/>
        <v>074-N-Swi070722</v>
      </c>
      <c r="L86" s="285"/>
      <c r="M86" s="286">
        <v>290822</v>
      </c>
      <c r="N86" s="286">
        <v>50922</v>
      </c>
      <c r="O86" s="274" t="str">
        <f t="shared" si="2"/>
        <v>074-N-Swi50922</v>
      </c>
      <c r="P86" s="293" t="s">
        <v>1425</v>
      </c>
      <c r="Q86" s="340">
        <v>2022</v>
      </c>
      <c r="R86" s="340">
        <v>15</v>
      </c>
      <c r="S86" s="289" t="s">
        <v>871</v>
      </c>
      <c r="T86" s="341">
        <v>72</v>
      </c>
      <c r="U86" s="316">
        <v>1</v>
      </c>
      <c r="V86" s="289" t="s">
        <v>1986</v>
      </c>
      <c r="W86" s="289" t="s">
        <v>2107</v>
      </c>
      <c r="X86" s="289" t="s">
        <v>2108</v>
      </c>
      <c r="Y86" s="289" t="s">
        <v>868</v>
      </c>
      <c r="Z86" s="289" t="s">
        <v>869</v>
      </c>
      <c r="AA86" s="289" t="s">
        <v>1864</v>
      </c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</row>
    <row r="87" spans="1:49" ht="15">
      <c r="A87" s="148"/>
      <c r="B87" s="148"/>
      <c r="C87" s="148"/>
      <c r="D87" s="148"/>
      <c r="E87" s="148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</row>
    <row r="88" spans="1:49" ht="15">
      <c r="A88" s="148"/>
      <c r="B88" s="148"/>
      <c r="C88" s="148"/>
      <c r="D88" s="148"/>
      <c r="E88" s="14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</row>
    <row r="89" spans="1:49" ht="15">
      <c r="A89" s="148"/>
      <c r="B89" s="148"/>
      <c r="C89" s="148"/>
      <c r="D89" s="148"/>
      <c r="E89" s="14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</row>
    <row r="90" spans="1:49" ht="15">
      <c r="A90" s="148"/>
      <c r="B90" s="148"/>
      <c r="C90" s="148"/>
      <c r="D90" s="148"/>
      <c r="E90" s="14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</row>
    <row r="91" spans="1:49" ht="15">
      <c r="A91" s="148"/>
      <c r="B91" s="148"/>
      <c r="C91" s="148"/>
      <c r="D91" s="148"/>
      <c r="E91" s="14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</row>
    <row r="92" spans="1:49" ht="15">
      <c r="A92" s="148"/>
      <c r="B92" s="148"/>
      <c r="C92" s="148"/>
      <c r="D92" s="148"/>
      <c r="E92" s="14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</row>
    <row r="93" spans="1:49" ht="15">
      <c r="A93" s="148"/>
      <c r="B93" s="148"/>
      <c r="C93" s="148"/>
      <c r="D93" s="148"/>
      <c r="E93" s="14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  <c r="AU93" s="148"/>
      <c r="AV93" s="148"/>
      <c r="AW93" s="148"/>
    </row>
    <row r="94" spans="1:49" ht="15">
      <c r="A94" s="148"/>
      <c r="B94" s="148"/>
      <c r="C94" s="148"/>
      <c r="D94" s="148"/>
      <c r="E94" s="14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  <c r="AT94" s="148"/>
      <c r="AU94" s="148"/>
      <c r="AV94" s="148"/>
      <c r="AW94" s="148"/>
    </row>
    <row r="95" spans="1:49" ht="15">
      <c r="A95" s="148"/>
      <c r="B95" s="148"/>
      <c r="C95" s="148"/>
      <c r="D95" s="148"/>
      <c r="E95" s="14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</row>
    <row r="96" spans="1:49" ht="15">
      <c r="A96" s="148"/>
      <c r="B96" s="148"/>
      <c r="C96" s="148"/>
      <c r="D96" s="148"/>
      <c r="E96" s="14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</row>
    <row r="97" spans="1:49" ht="15">
      <c r="A97" s="148"/>
      <c r="B97" s="148"/>
      <c r="C97" s="148"/>
      <c r="D97" s="148"/>
      <c r="E97" s="14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</row>
    <row r="98" spans="1:49" ht="15">
      <c r="A98" s="148"/>
      <c r="B98" s="148"/>
      <c r="C98" s="148"/>
      <c r="D98" s="148"/>
      <c r="E98" s="14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</row>
    <row r="99" spans="1:49" ht="15">
      <c r="A99" s="148"/>
      <c r="B99" s="148"/>
      <c r="C99" s="148"/>
      <c r="D99" s="148"/>
      <c r="E99" s="14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</row>
    <row r="100" spans="1:49" ht="15">
      <c r="A100" s="148"/>
      <c r="B100" s="148"/>
      <c r="C100" s="148"/>
      <c r="D100" s="148"/>
      <c r="E100" s="14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</row>
  </sheetData>
  <mergeCells count="1"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X101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ColWidth="12.5703125" defaultRowHeight="15.75" customHeight="1"/>
  <cols>
    <col min="1" max="1" width="28.28515625" customWidth="1"/>
    <col min="15" max="15" width="45.85546875" customWidth="1"/>
    <col min="17" max="17" width="25.42578125" customWidth="1"/>
    <col min="18" max="18" width="26.42578125" customWidth="1"/>
  </cols>
  <sheetData>
    <row r="1" spans="1:50" s="398" customFormat="1" ht="42.75">
      <c r="A1" s="37" t="s">
        <v>44</v>
      </c>
      <c r="B1" s="18" t="s">
        <v>45</v>
      </c>
      <c r="C1" s="36" t="s">
        <v>46</v>
      </c>
      <c r="D1" s="21" t="s">
        <v>47</v>
      </c>
      <c r="E1" s="21" t="s">
        <v>48</v>
      </c>
      <c r="F1" s="22" t="s">
        <v>49</v>
      </c>
      <c r="G1" s="21" t="s">
        <v>50</v>
      </c>
      <c r="H1" s="22" t="s">
        <v>51</v>
      </c>
      <c r="I1" s="21" t="s">
        <v>52</v>
      </c>
      <c r="J1" s="21" t="s">
        <v>53</v>
      </c>
      <c r="K1" s="22" t="s">
        <v>54</v>
      </c>
      <c r="L1" s="21" t="s">
        <v>55</v>
      </c>
      <c r="M1" s="22" t="s">
        <v>56</v>
      </c>
      <c r="N1" s="21" t="s">
        <v>57</v>
      </c>
      <c r="O1" s="22" t="s">
        <v>58</v>
      </c>
      <c r="P1" s="351" t="s">
        <v>59</v>
      </c>
      <c r="Q1" s="24" t="s">
        <v>60</v>
      </c>
      <c r="R1" s="26" t="s">
        <v>61</v>
      </c>
      <c r="S1" s="847" t="s">
        <v>62</v>
      </c>
      <c r="T1" s="26" t="s">
        <v>63</v>
      </c>
      <c r="U1" s="26" t="s">
        <v>64</v>
      </c>
      <c r="V1" s="26" t="s">
        <v>65</v>
      </c>
      <c r="W1" s="26" t="s">
        <v>66</v>
      </c>
      <c r="X1" s="27" t="s">
        <v>67</v>
      </c>
      <c r="Y1" s="27" t="s">
        <v>68</v>
      </c>
      <c r="Z1" s="37" t="s">
        <v>2109</v>
      </c>
      <c r="AA1" s="37" t="s">
        <v>87</v>
      </c>
      <c r="AB1" s="38" t="s">
        <v>1209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50" ht="18.75" customHeight="1">
      <c r="A2" s="343" t="str">
        <f t="shared" ref="A2:A77" si="0">D2&amp;"_"&amp;E2&amp;"_"&amp;G2&amp;"_"&amp;J2&amp;"_"&amp;P2</f>
        <v>117_4_030721_BW4_p_ch.bi</v>
      </c>
      <c r="B2" s="148" t="s">
        <v>2111</v>
      </c>
      <c r="C2" s="148" t="s">
        <v>2112</v>
      </c>
      <c r="D2" s="213">
        <v>117</v>
      </c>
      <c r="E2" s="213">
        <v>4</v>
      </c>
      <c r="F2" s="344">
        <v>250621</v>
      </c>
      <c r="G2" s="345" t="s">
        <v>71</v>
      </c>
      <c r="H2" s="117">
        <v>2021</v>
      </c>
      <c r="I2" s="148" t="s">
        <v>2113</v>
      </c>
      <c r="J2" s="2" t="s">
        <v>2114</v>
      </c>
      <c r="K2" s="2" t="s">
        <v>2115</v>
      </c>
      <c r="L2" s="148" t="s">
        <v>2116</v>
      </c>
      <c r="M2" s="2" t="s">
        <v>147</v>
      </c>
      <c r="N2" s="117">
        <v>6</v>
      </c>
      <c r="O2" s="164" t="s">
        <v>2117</v>
      </c>
      <c r="P2" s="108" t="s">
        <v>287</v>
      </c>
      <c r="Q2" s="50" t="s">
        <v>288</v>
      </c>
      <c r="R2" s="50" t="s">
        <v>147</v>
      </c>
      <c r="S2" s="50">
        <v>1</v>
      </c>
      <c r="T2" s="50">
        <v>0</v>
      </c>
      <c r="U2" s="50">
        <v>1</v>
      </c>
      <c r="V2" s="50">
        <v>0</v>
      </c>
      <c r="W2" s="2"/>
      <c r="X2" s="50">
        <v>171023</v>
      </c>
      <c r="Y2" s="2" t="s">
        <v>78</v>
      </c>
      <c r="Z2" s="50" t="s">
        <v>2118</v>
      </c>
      <c r="AA2" s="2"/>
      <c r="AB2" s="2" t="str">
        <f t="shared" ref="AB2:AB33" si="1">IF(COUNTIF(Z:Z, Z2)&gt;1, "Duplicate", "Unique")</f>
        <v>Unique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>
      <c r="A3" s="346" t="str">
        <f t="shared" si="0"/>
        <v>118_2_170721_BU2_p_ep.ba</v>
      </c>
      <c r="B3" s="148" t="s">
        <v>2119</v>
      </c>
      <c r="C3" s="148" t="s">
        <v>2120</v>
      </c>
      <c r="D3" s="213">
        <v>118</v>
      </c>
      <c r="E3" s="213">
        <v>2</v>
      </c>
      <c r="F3" s="347" t="s">
        <v>71</v>
      </c>
      <c r="G3" s="344">
        <v>170721</v>
      </c>
      <c r="H3" s="117">
        <v>2021</v>
      </c>
      <c r="I3" s="148" t="s">
        <v>2113</v>
      </c>
      <c r="J3" s="2" t="s">
        <v>2121</v>
      </c>
      <c r="K3" s="2" t="s">
        <v>2122</v>
      </c>
      <c r="L3" s="148" t="s">
        <v>2116</v>
      </c>
      <c r="M3" s="2" t="s">
        <v>147</v>
      </c>
      <c r="N3" s="117">
        <v>10</v>
      </c>
      <c r="O3" s="164" t="s">
        <v>2123</v>
      </c>
      <c r="P3" s="108" t="s">
        <v>84</v>
      </c>
      <c r="Q3" s="50" t="s">
        <v>85</v>
      </c>
      <c r="R3" s="50" t="s">
        <v>147</v>
      </c>
      <c r="S3" s="50">
        <v>2</v>
      </c>
      <c r="T3" s="50">
        <v>1</v>
      </c>
      <c r="U3" s="50">
        <v>1</v>
      </c>
      <c r="V3" s="50">
        <v>0</v>
      </c>
      <c r="W3" s="2"/>
      <c r="X3" s="50">
        <v>161023</v>
      </c>
      <c r="Y3" s="2" t="s">
        <v>78</v>
      </c>
      <c r="Z3" s="50" t="s">
        <v>2124</v>
      </c>
      <c r="AA3" s="50" t="s">
        <v>95</v>
      </c>
      <c r="AB3" s="2" t="str">
        <f t="shared" si="1"/>
        <v>Unique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>
      <c r="A4" s="346" t="str">
        <f t="shared" si="0"/>
        <v>117_3_170721_BW2_1_p_ep.ba</v>
      </c>
      <c r="B4" s="148" t="s">
        <v>2125</v>
      </c>
      <c r="C4" s="148" t="s">
        <v>2126</v>
      </c>
      <c r="D4" s="213">
        <v>117</v>
      </c>
      <c r="E4" s="213">
        <v>3</v>
      </c>
      <c r="F4" s="347" t="s">
        <v>71</v>
      </c>
      <c r="G4" s="344">
        <v>170721</v>
      </c>
      <c r="H4" s="117">
        <v>2021</v>
      </c>
      <c r="I4" s="148" t="s">
        <v>2113</v>
      </c>
      <c r="J4" s="2" t="s">
        <v>2127</v>
      </c>
      <c r="K4" s="2" t="s">
        <v>2128</v>
      </c>
      <c r="L4" s="148" t="s">
        <v>2116</v>
      </c>
      <c r="M4" s="2" t="s">
        <v>147</v>
      </c>
      <c r="N4" s="117">
        <v>29</v>
      </c>
      <c r="O4" s="164" t="s">
        <v>2129</v>
      </c>
      <c r="P4" s="108" t="s">
        <v>84</v>
      </c>
      <c r="Q4" s="50" t="s">
        <v>85</v>
      </c>
      <c r="R4" s="50" t="s">
        <v>147</v>
      </c>
      <c r="S4" s="50">
        <v>24</v>
      </c>
      <c r="T4" s="50">
        <v>16</v>
      </c>
      <c r="U4" s="50">
        <v>8</v>
      </c>
      <c r="V4" s="50">
        <v>0</v>
      </c>
      <c r="W4" s="2"/>
      <c r="X4" s="50">
        <v>161023</v>
      </c>
      <c r="Y4" s="2" t="s">
        <v>78</v>
      </c>
      <c r="Z4" s="50" t="s">
        <v>2130</v>
      </c>
      <c r="AA4" s="50" t="s">
        <v>95</v>
      </c>
      <c r="AB4" s="2" t="str">
        <f t="shared" si="1"/>
        <v>Unique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>
      <c r="A5" s="343" t="str">
        <f t="shared" si="0"/>
        <v>117_2_170721_BW1_p_ep.ba</v>
      </c>
      <c r="B5" s="148" t="s">
        <v>2131</v>
      </c>
      <c r="C5" s="148" t="s">
        <v>2132</v>
      </c>
      <c r="D5" s="213">
        <v>117</v>
      </c>
      <c r="E5" s="213">
        <v>2</v>
      </c>
      <c r="F5" s="347" t="s">
        <v>71</v>
      </c>
      <c r="G5" s="344">
        <v>170721</v>
      </c>
      <c r="H5" s="117">
        <v>2021</v>
      </c>
      <c r="I5" s="148" t="s">
        <v>2113</v>
      </c>
      <c r="J5" s="2" t="s">
        <v>2133</v>
      </c>
      <c r="K5" s="2" t="s">
        <v>2134</v>
      </c>
      <c r="L5" s="148" t="s">
        <v>2116</v>
      </c>
      <c r="M5" s="2" t="s">
        <v>147</v>
      </c>
      <c r="N5" s="117">
        <v>33</v>
      </c>
      <c r="O5" s="164" t="s">
        <v>2135</v>
      </c>
      <c r="P5" s="108" t="s">
        <v>84</v>
      </c>
      <c r="Q5" s="50" t="s">
        <v>85</v>
      </c>
      <c r="R5" s="50" t="s">
        <v>147</v>
      </c>
      <c r="S5" s="50">
        <v>21</v>
      </c>
      <c r="T5" s="50">
        <v>10</v>
      </c>
      <c r="U5" s="50">
        <v>12</v>
      </c>
      <c r="V5" s="50">
        <v>0</v>
      </c>
      <c r="W5" s="2"/>
      <c r="X5" s="50">
        <v>161023</v>
      </c>
      <c r="Y5" s="2" t="s">
        <v>78</v>
      </c>
      <c r="Z5" s="50" t="s">
        <v>2136</v>
      </c>
      <c r="AA5" s="50" t="s">
        <v>95</v>
      </c>
      <c r="AB5" s="2" t="str">
        <f t="shared" si="1"/>
        <v>Unique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>
      <c r="A6" s="343" t="str">
        <f t="shared" si="0"/>
        <v>118_1_170721_BU1_2_p_ep.ba</v>
      </c>
      <c r="B6" s="148" t="s">
        <v>2137</v>
      </c>
      <c r="C6" s="148" t="s">
        <v>2138</v>
      </c>
      <c r="D6" s="213">
        <v>118</v>
      </c>
      <c r="E6" s="213">
        <v>1</v>
      </c>
      <c r="F6" s="347" t="s">
        <v>71</v>
      </c>
      <c r="G6" s="344">
        <v>170721</v>
      </c>
      <c r="H6" s="117">
        <v>2021</v>
      </c>
      <c r="I6" s="148" t="s">
        <v>2113</v>
      </c>
      <c r="J6" s="2" t="s">
        <v>2139</v>
      </c>
      <c r="K6" s="2" t="s">
        <v>2140</v>
      </c>
      <c r="L6" s="148" t="s">
        <v>2116</v>
      </c>
      <c r="M6" s="2" t="s">
        <v>147</v>
      </c>
      <c r="N6" s="117">
        <v>3</v>
      </c>
      <c r="O6" s="164" t="s">
        <v>2141</v>
      </c>
      <c r="P6" s="108" t="s">
        <v>84</v>
      </c>
      <c r="Q6" s="50" t="s">
        <v>85</v>
      </c>
      <c r="R6" s="50" t="s">
        <v>147</v>
      </c>
      <c r="S6" s="50">
        <v>2</v>
      </c>
      <c r="T6" s="50">
        <v>1</v>
      </c>
      <c r="U6" s="50">
        <v>1</v>
      </c>
      <c r="V6" s="50">
        <v>0</v>
      </c>
      <c r="W6" s="2"/>
      <c r="X6" s="50">
        <v>161023</v>
      </c>
      <c r="Y6" s="2" t="s">
        <v>78</v>
      </c>
      <c r="Z6" s="50" t="s">
        <v>2142</v>
      </c>
      <c r="AA6" s="50" t="s">
        <v>95</v>
      </c>
      <c r="AB6" s="2" t="str">
        <f t="shared" si="1"/>
        <v>Unique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A7" s="343" t="str">
        <f t="shared" si="0"/>
        <v>117_2_290521_BW1_p_ep.ba</v>
      </c>
      <c r="B7" s="148" t="s">
        <v>2131</v>
      </c>
      <c r="C7" s="148" t="s">
        <v>2132</v>
      </c>
      <c r="D7" s="213">
        <v>117</v>
      </c>
      <c r="E7" s="213">
        <v>2</v>
      </c>
      <c r="F7" s="347" t="s">
        <v>2143</v>
      </c>
      <c r="G7" s="344">
        <v>290521</v>
      </c>
      <c r="H7" s="117">
        <v>2021</v>
      </c>
      <c r="I7" s="148" t="s">
        <v>2113</v>
      </c>
      <c r="J7" s="2" t="s">
        <v>2133</v>
      </c>
      <c r="K7" s="2" t="s">
        <v>2134</v>
      </c>
      <c r="L7" s="148" t="s">
        <v>2116</v>
      </c>
      <c r="M7" s="2" t="s">
        <v>147</v>
      </c>
      <c r="N7" s="117">
        <v>3</v>
      </c>
      <c r="O7" s="2"/>
      <c r="P7" s="108" t="s">
        <v>84</v>
      </c>
      <c r="Q7" s="50" t="s">
        <v>85</v>
      </c>
      <c r="R7" s="50" t="s">
        <v>147</v>
      </c>
      <c r="S7" s="50">
        <v>1</v>
      </c>
      <c r="T7" s="50">
        <v>0</v>
      </c>
      <c r="U7" s="50">
        <v>1</v>
      </c>
      <c r="V7" s="50">
        <v>0</v>
      </c>
      <c r="W7" s="2"/>
      <c r="X7" s="50">
        <v>161023</v>
      </c>
      <c r="Y7" s="2" t="s">
        <v>78</v>
      </c>
      <c r="Z7" s="50" t="s">
        <v>2144</v>
      </c>
      <c r="AA7" s="50" t="s">
        <v>95</v>
      </c>
      <c r="AB7" s="2" t="str">
        <f t="shared" si="1"/>
        <v>Unique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>
      <c r="A8" s="343" t="str">
        <f t="shared" si="0"/>
        <v>117_3_170721_BW2_2_p_ep.ba</v>
      </c>
      <c r="B8" s="148" t="s">
        <v>2125</v>
      </c>
      <c r="C8" s="148" t="s">
        <v>2126</v>
      </c>
      <c r="D8" s="213">
        <v>117</v>
      </c>
      <c r="E8" s="213">
        <v>3</v>
      </c>
      <c r="F8" s="347" t="s">
        <v>71</v>
      </c>
      <c r="G8" s="344">
        <v>170721</v>
      </c>
      <c r="H8" s="117">
        <v>2021</v>
      </c>
      <c r="I8" s="148" t="s">
        <v>2113</v>
      </c>
      <c r="J8" s="148" t="s">
        <v>2145</v>
      </c>
      <c r="K8" s="2" t="s">
        <v>2146</v>
      </c>
      <c r="L8" s="148" t="s">
        <v>2116</v>
      </c>
      <c r="M8" s="2" t="s">
        <v>147</v>
      </c>
      <c r="N8" s="117">
        <v>9</v>
      </c>
      <c r="O8" s="164" t="s">
        <v>2147</v>
      </c>
      <c r="P8" s="108" t="s">
        <v>84</v>
      </c>
      <c r="Q8" s="50" t="s">
        <v>85</v>
      </c>
      <c r="R8" s="50" t="s">
        <v>147</v>
      </c>
      <c r="S8" s="50">
        <v>8</v>
      </c>
      <c r="T8" s="50">
        <v>7</v>
      </c>
      <c r="U8" s="50">
        <v>1</v>
      </c>
      <c r="V8" s="50">
        <v>0</v>
      </c>
      <c r="W8" s="2"/>
      <c r="X8" s="50">
        <v>161023</v>
      </c>
      <c r="Y8" s="2" t="s">
        <v>78</v>
      </c>
      <c r="Z8" s="50" t="s">
        <v>2148</v>
      </c>
      <c r="AA8" s="50" t="s">
        <v>95</v>
      </c>
      <c r="AB8" s="2" t="str">
        <f t="shared" si="1"/>
        <v>Unique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>
      <c r="A9" s="343" t="str">
        <f t="shared" si="0"/>
        <v>117_4_170721_BW4_2_p_ep.ba</v>
      </c>
      <c r="B9" s="148" t="s">
        <v>2111</v>
      </c>
      <c r="C9" s="148" t="s">
        <v>2112</v>
      </c>
      <c r="D9" s="213">
        <v>117</v>
      </c>
      <c r="E9" s="213">
        <v>4</v>
      </c>
      <c r="F9" s="347" t="s">
        <v>71</v>
      </c>
      <c r="G9" s="344">
        <v>170721</v>
      </c>
      <c r="H9" s="117">
        <v>2021</v>
      </c>
      <c r="I9" s="148" t="s">
        <v>2113</v>
      </c>
      <c r="J9" s="2" t="s">
        <v>2149</v>
      </c>
      <c r="K9" s="2" t="s">
        <v>2150</v>
      </c>
      <c r="L9" s="148" t="s">
        <v>2116</v>
      </c>
      <c r="M9" s="2" t="s">
        <v>147</v>
      </c>
      <c r="N9" s="117">
        <v>10</v>
      </c>
      <c r="O9" s="164" t="s">
        <v>2151</v>
      </c>
      <c r="P9" s="108" t="s">
        <v>84</v>
      </c>
      <c r="Q9" s="50" t="s">
        <v>85</v>
      </c>
      <c r="R9" s="50" t="s">
        <v>147</v>
      </c>
      <c r="S9" s="50">
        <v>7</v>
      </c>
      <c r="T9" s="50">
        <v>7</v>
      </c>
      <c r="U9" s="50">
        <v>0</v>
      </c>
      <c r="V9" s="50">
        <v>0</v>
      </c>
      <c r="W9" s="2"/>
      <c r="X9" s="50">
        <v>161023</v>
      </c>
      <c r="Y9" s="2" t="s">
        <v>78</v>
      </c>
      <c r="Z9" s="50" t="s">
        <v>2152</v>
      </c>
      <c r="AA9" s="50" t="s">
        <v>95</v>
      </c>
      <c r="AB9" s="2" t="str">
        <f t="shared" si="1"/>
        <v>Unique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>
      <c r="A10" s="343" t="str">
        <f t="shared" si="0"/>
        <v>117_2_030721_BW1_p_ep.ba</v>
      </c>
      <c r="B10" s="148" t="s">
        <v>2131</v>
      </c>
      <c r="C10" s="148" t="s">
        <v>2132</v>
      </c>
      <c r="D10" s="213">
        <v>117</v>
      </c>
      <c r="E10" s="213">
        <v>2</v>
      </c>
      <c r="F10" s="344">
        <v>250621</v>
      </c>
      <c r="G10" s="345" t="s">
        <v>71</v>
      </c>
      <c r="H10" s="117">
        <v>2021</v>
      </c>
      <c r="I10" s="148" t="s">
        <v>2113</v>
      </c>
      <c r="J10" s="2" t="s">
        <v>2133</v>
      </c>
      <c r="K10" s="2" t="s">
        <v>2134</v>
      </c>
      <c r="L10" s="148" t="s">
        <v>2116</v>
      </c>
      <c r="M10" s="2" t="s">
        <v>147</v>
      </c>
      <c r="N10" s="117">
        <v>5</v>
      </c>
      <c r="O10" s="164" t="s">
        <v>2153</v>
      </c>
      <c r="P10" s="108" t="s">
        <v>84</v>
      </c>
      <c r="Q10" s="50" t="s">
        <v>85</v>
      </c>
      <c r="R10" s="50" t="s">
        <v>147</v>
      </c>
      <c r="S10" s="50">
        <v>4</v>
      </c>
      <c r="T10" s="50">
        <v>0</v>
      </c>
      <c r="U10" s="50">
        <v>4</v>
      </c>
      <c r="V10" s="50">
        <v>0</v>
      </c>
      <c r="W10" s="2"/>
      <c r="X10" s="50">
        <v>161023</v>
      </c>
      <c r="Y10" s="2" t="s">
        <v>78</v>
      </c>
      <c r="Z10" s="50" t="s">
        <v>2154</v>
      </c>
      <c r="AA10" s="50" t="s">
        <v>95</v>
      </c>
      <c r="AB10" s="2" t="str">
        <f t="shared" si="1"/>
        <v>Unique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>
      <c r="A11" s="343" t="str">
        <f t="shared" si="0"/>
        <v>117_3_030721_BW2_p_ep.ba</v>
      </c>
      <c r="B11" s="148" t="s">
        <v>2125</v>
      </c>
      <c r="C11" s="148" t="s">
        <v>2126</v>
      </c>
      <c r="D11" s="213">
        <v>117</v>
      </c>
      <c r="E11" s="213">
        <v>3</v>
      </c>
      <c r="F11" s="344">
        <v>250621</v>
      </c>
      <c r="G11" s="345" t="s">
        <v>71</v>
      </c>
      <c r="H11" s="117">
        <v>2021</v>
      </c>
      <c r="I11" s="148" t="s">
        <v>2113</v>
      </c>
      <c r="J11" s="2" t="s">
        <v>2155</v>
      </c>
      <c r="K11" s="2" t="s">
        <v>2128</v>
      </c>
      <c r="L11" s="148" t="s">
        <v>2116</v>
      </c>
      <c r="M11" s="2" t="s">
        <v>147</v>
      </c>
      <c r="N11" s="117">
        <v>6</v>
      </c>
      <c r="O11" s="164" t="s">
        <v>2156</v>
      </c>
      <c r="P11" s="108" t="s">
        <v>84</v>
      </c>
      <c r="Q11" s="50" t="s">
        <v>85</v>
      </c>
      <c r="R11" s="50" t="s">
        <v>147</v>
      </c>
      <c r="S11" s="50">
        <v>2</v>
      </c>
      <c r="T11" s="50">
        <v>0</v>
      </c>
      <c r="U11" s="50">
        <v>2</v>
      </c>
      <c r="V11" s="50">
        <v>0</v>
      </c>
      <c r="W11" s="2"/>
      <c r="X11" s="50">
        <v>161023</v>
      </c>
      <c r="Y11" s="2" t="s">
        <v>78</v>
      </c>
      <c r="Z11" s="50" t="s">
        <v>2157</v>
      </c>
      <c r="AA11" s="50" t="s">
        <v>95</v>
      </c>
      <c r="AB11" s="2" t="str">
        <f t="shared" si="1"/>
        <v>Unique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>
      <c r="A12" s="343" t="str">
        <f t="shared" si="0"/>
        <v>118_5_170721_BW3_p_ep.ba</v>
      </c>
      <c r="B12" s="148" t="s">
        <v>2158</v>
      </c>
      <c r="C12" s="148" t="s">
        <v>2159</v>
      </c>
      <c r="D12" s="213">
        <v>118</v>
      </c>
      <c r="E12" s="213">
        <v>5</v>
      </c>
      <c r="F12" s="347" t="s">
        <v>71</v>
      </c>
      <c r="G12" s="344">
        <v>170721</v>
      </c>
      <c r="H12" s="117">
        <v>2021</v>
      </c>
      <c r="I12" s="148" t="s">
        <v>2113</v>
      </c>
      <c r="J12" s="2" t="s">
        <v>2160</v>
      </c>
      <c r="K12" s="2" t="s">
        <v>2161</v>
      </c>
      <c r="L12" s="148" t="s">
        <v>2116</v>
      </c>
      <c r="M12" s="2" t="s">
        <v>147</v>
      </c>
      <c r="N12" s="117">
        <v>5</v>
      </c>
      <c r="O12" s="164" t="s">
        <v>2162</v>
      </c>
      <c r="P12" s="108" t="s">
        <v>84</v>
      </c>
      <c r="Q12" s="50" t="s">
        <v>85</v>
      </c>
      <c r="R12" s="50" t="s">
        <v>147</v>
      </c>
      <c r="S12" s="50">
        <v>3</v>
      </c>
      <c r="T12" s="50">
        <v>2</v>
      </c>
      <c r="U12" s="50">
        <v>1</v>
      </c>
      <c r="V12" s="50">
        <v>0</v>
      </c>
      <c r="W12" s="2"/>
      <c r="X12" s="50">
        <v>161023</v>
      </c>
      <c r="Y12" s="2" t="s">
        <v>78</v>
      </c>
      <c r="Z12" s="50" t="s">
        <v>2163</v>
      </c>
      <c r="AA12" s="50" t="s">
        <v>95</v>
      </c>
      <c r="AB12" s="2" t="str">
        <f t="shared" si="1"/>
        <v>Unique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>
      <c r="A13" s="343" t="str">
        <f t="shared" si="0"/>
        <v>117_4_170721_BW4_1_p_ep.ba</v>
      </c>
      <c r="B13" s="148" t="s">
        <v>2111</v>
      </c>
      <c r="C13" s="148" t="s">
        <v>2112</v>
      </c>
      <c r="D13" s="213">
        <v>117</v>
      </c>
      <c r="E13" s="213">
        <v>4</v>
      </c>
      <c r="F13" s="347" t="s">
        <v>71</v>
      </c>
      <c r="G13" s="344">
        <v>170721</v>
      </c>
      <c r="H13" s="117">
        <v>2021</v>
      </c>
      <c r="I13" s="148" t="s">
        <v>2113</v>
      </c>
      <c r="J13" s="2" t="s">
        <v>2164</v>
      </c>
      <c r="K13" s="2" t="s">
        <v>2165</v>
      </c>
      <c r="L13" s="148" t="s">
        <v>2116</v>
      </c>
      <c r="M13" s="2" t="s">
        <v>147</v>
      </c>
      <c r="N13" s="117">
        <v>4</v>
      </c>
      <c r="O13" s="164" t="s">
        <v>2166</v>
      </c>
      <c r="P13" s="108" t="s">
        <v>84</v>
      </c>
      <c r="Q13" s="50" t="s">
        <v>85</v>
      </c>
      <c r="R13" s="50" t="s">
        <v>147</v>
      </c>
      <c r="S13" s="50">
        <v>4</v>
      </c>
      <c r="T13" s="50">
        <v>3</v>
      </c>
      <c r="U13" s="50">
        <v>1</v>
      </c>
      <c r="V13" s="50">
        <v>0</v>
      </c>
      <c r="W13" s="2"/>
      <c r="X13" s="50">
        <v>171023</v>
      </c>
      <c r="Y13" s="2" t="s">
        <v>78</v>
      </c>
      <c r="Z13" s="50" t="s">
        <v>2167</v>
      </c>
      <c r="AA13" s="50" t="s">
        <v>95</v>
      </c>
      <c r="AB13" s="2" t="str">
        <f t="shared" si="1"/>
        <v>Unique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>
      <c r="A14" s="343" t="str">
        <f t="shared" si="0"/>
        <v>117_6_030721_BW6_p_ep.ba</v>
      </c>
      <c r="B14" s="148" t="s">
        <v>2168</v>
      </c>
      <c r="C14" s="148" t="s">
        <v>2169</v>
      </c>
      <c r="D14" s="213">
        <v>117</v>
      </c>
      <c r="E14" s="213">
        <v>6</v>
      </c>
      <c r="F14" s="344">
        <v>250621</v>
      </c>
      <c r="G14" s="345" t="s">
        <v>71</v>
      </c>
      <c r="H14" s="117">
        <v>2021</v>
      </c>
      <c r="I14" s="148" t="s">
        <v>2113</v>
      </c>
      <c r="J14" s="2" t="s">
        <v>2170</v>
      </c>
      <c r="K14" s="2" t="s">
        <v>2171</v>
      </c>
      <c r="L14" s="148" t="s">
        <v>2116</v>
      </c>
      <c r="M14" s="2" t="s">
        <v>147</v>
      </c>
      <c r="N14" s="117">
        <v>2</v>
      </c>
      <c r="O14" s="164" t="s">
        <v>2172</v>
      </c>
      <c r="P14" s="108" t="s">
        <v>84</v>
      </c>
      <c r="Q14" s="50" t="s">
        <v>85</v>
      </c>
      <c r="R14" s="50" t="s">
        <v>147</v>
      </c>
      <c r="S14" s="50">
        <v>2</v>
      </c>
      <c r="T14" s="50">
        <v>0</v>
      </c>
      <c r="U14" s="50">
        <v>2</v>
      </c>
      <c r="V14" s="50">
        <v>0</v>
      </c>
      <c r="W14" s="2"/>
      <c r="X14" s="50">
        <v>171023</v>
      </c>
      <c r="Y14" s="2" t="s">
        <v>78</v>
      </c>
      <c r="Z14" s="50" t="s">
        <v>2173</v>
      </c>
      <c r="AA14" s="50" t="s">
        <v>95</v>
      </c>
      <c r="AB14" s="2" t="str">
        <f t="shared" si="1"/>
        <v>Unique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>
      <c r="A15" s="343" t="str">
        <f t="shared" si="0"/>
        <v>117_4_030721_BW4_p_ep.ba</v>
      </c>
      <c r="B15" s="148" t="s">
        <v>2111</v>
      </c>
      <c r="C15" s="148" t="s">
        <v>2112</v>
      </c>
      <c r="D15" s="213">
        <v>117</v>
      </c>
      <c r="E15" s="213">
        <v>4</v>
      </c>
      <c r="F15" s="344">
        <v>250621</v>
      </c>
      <c r="G15" s="345" t="s">
        <v>71</v>
      </c>
      <c r="H15" s="117">
        <v>2021</v>
      </c>
      <c r="I15" s="148" t="s">
        <v>2113</v>
      </c>
      <c r="J15" s="2" t="s">
        <v>2114</v>
      </c>
      <c r="K15" s="2" t="s">
        <v>2115</v>
      </c>
      <c r="L15" s="148" t="s">
        <v>2116</v>
      </c>
      <c r="M15" s="2" t="s">
        <v>147</v>
      </c>
      <c r="N15" s="117">
        <v>6</v>
      </c>
      <c r="O15" s="164" t="s">
        <v>2174</v>
      </c>
      <c r="P15" s="108" t="s">
        <v>84</v>
      </c>
      <c r="Q15" s="50" t="s">
        <v>85</v>
      </c>
      <c r="R15" s="50" t="s">
        <v>147</v>
      </c>
      <c r="S15" s="50">
        <v>2</v>
      </c>
      <c r="T15" s="50">
        <v>0</v>
      </c>
      <c r="U15" s="50">
        <v>2</v>
      </c>
      <c r="V15" s="50">
        <v>0</v>
      </c>
      <c r="W15" s="2"/>
      <c r="X15" s="50">
        <v>171023</v>
      </c>
      <c r="Y15" s="2" t="s">
        <v>78</v>
      </c>
      <c r="Z15" s="50" t="s">
        <v>2175</v>
      </c>
      <c r="AA15" s="50" t="s">
        <v>95</v>
      </c>
      <c r="AB15" s="2" t="str">
        <f t="shared" si="1"/>
        <v>Unique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>
      <c r="A16" s="343" t="str">
        <f t="shared" si="0"/>
        <v>117_6_170721_BW6_p_ep.ba</v>
      </c>
      <c r="B16" s="148" t="s">
        <v>2168</v>
      </c>
      <c r="C16" s="148" t="s">
        <v>2169</v>
      </c>
      <c r="D16" s="213">
        <v>117</v>
      </c>
      <c r="E16" s="213">
        <v>6</v>
      </c>
      <c r="F16" s="347" t="s">
        <v>71</v>
      </c>
      <c r="G16" s="344">
        <v>170721</v>
      </c>
      <c r="H16" s="117">
        <v>2021</v>
      </c>
      <c r="I16" s="148" t="s">
        <v>2113</v>
      </c>
      <c r="J16" s="2" t="s">
        <v>2170</v>
      </c>
      <c r="K16" s="2" t="s">
        <v>2171</v>
      </c>
      <c r="L16" s="148" t="s">
        <v>2116</v>
      </c>
      <c r="M16" s="2" t="s">
        <v>147</v>
      </c>
      <c r="N16" s="117">
        <v>4</v>
      </c>
      <c r="O16" s="2"/>
      <c r="P16" s="108" t="s">
        <v>84</v>
      </c>
      <c r="Q16" s="50" t="s">
        <v>85</v>
      </c>
      <c r="R16" s="50" t="s">
        <v>147</v>
      </c>
      <c r="S16" s="50">
        <v>1</v>
      </c>
      <c r="T16" s="50">
        <v>1</v>
      </c>
      <c r="U16" s="50">
        <v>0</v>
      </c>
      <c r="V16" s="50">
        <v>0</v>
      </c>
      <c r="W16" s="2"/>
      <c r="X16" s="50">
        <v>171023</v>
      </c>
      <c r="Y16" s="2" t="s">
        <v>78</v>
      </c>
      <c r="Z16" s="50" t="s">
        <v>2176</v>
      </c>
      <c r="AA16" s="50" t="s">
        <v>95</v>
      </c>
      <c r="AB16" s="2" t="str">
        <f t="shared" si="1"/>
        <v>Unique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>
      <c r="A17" s="343" t="str">
        <f t="shared" si="0"/>
        <v>117_2_290521_BW1_p_er.pe</v>
      </c>
      <c r="B17" s="148" t="s">
        <v>2131</v>
      </c>
      <c r="C17" s="148" t="s">
        <v>2132</v>
      </c>
      <c r="D17" s="213">
        <v>117</v>
      </c>
      <c r="E17" s="213">
        <v>2</v>
      </c>
      <c r="F17" s="347" t="s">
        <v>2143</v>
      </c>
      <c r="G17" s="344">
        <v>290521</v>
      </c>
      <c r="H17" s="117">
        <v>2021</v>
      </c>
      <c r="I17" s="148" t="s">
        <v>2113</v>
      </c>
      <c r="J17" s="2" t="s">
        <v>2133</v>
      </c>
      <c r="K17" s="2" t="s">
        <v>2134</v>
      </c>
      <c r="L17" s="148" t="s">
        <v>2116</v>
      </c>
      <c r="M17" s="2" t="s">
        <v>147</v>
      </c>
      <c r="N17" s="117">
        <v>3</v>
      </c>
      <c r="O17" s="2"/>
      <c r="P17" s="108" t="s">
        <v>579</v>
      </c>
      <c r="Q17" s="50" t="s">
        <v>580</v>
      </c>
      <c r="R17" s="50" t="s">
        <v>147</v>
      </c>
      <c r="S17" s="50">
        <v>1</v>
      </c>
      <c r="T17" s="50">
        <v>1</v>
      </c>
      <c r="U17" s="50">
        <v>0</v>
      </c>
      <c r="V17" s="50">
        <v>0</v>
      </c>
      <c r="W17" s="2"/>
      <c r="X17" s="50">
        <v>161023</v>
      </c>
      <c r="Y17" s="2" t="s">
        <v>78</v>
      </c>
      <c r="Z17" s="50"/>
      <c r="AA17" s="2"/>
      <c r="AB17" s="2" t="str">
        <f t="shared" si="1"/>
        <v>Unique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15">
      <c r="A18" s="343" t="str">
        <f t="shared" si="0"/>
        <v>117_3_230421_BW2_p_er.si</v>
      </c>
      <c r="B18" s="148" t="s">
        <v>2125</v>
      </c>
      <c r="C18" s="148" t="s">
        <v>2126</v>
      </c>
      <c r="D18" s="213">
        <v>117</v>
      </c>
      <c r="E18" s="213">
        <v>3</v>
      </c>
      <c r="F18" s="117">
        <v>150421</v>
      </c>
      <c r="G18" s="117">
        <v>230421</v>
      </c>
      <c r="H18" s="117">
        <v>2021</v>
      </c>
      <c r="I18" s="148" t="s">
        <v>2113</v>
      </c>
      <c r="J18" s="2" t="s">
        <v>2155</v>
      </c>
      <c r="K18" s="2" t="s">
        <v>2128</v>
      </c>
      <c r="L18" s="2" t="s">
        <v>2116</v>
      </c>
      <c r="M18" s="2" t="s">
        <v>390</v>
      </c>
      <c r="N18" s="117">
        <v>1</v>
      </c>
      <c r="O18" s="2"/>
      <c r="P18" s="108" t="s">
        <v>576</v>
      </c>
      <c r="Q18" s="50" t="s">
        <v>577</v>
      </c>
      <c r="R18" s="50" t="s">
        <v>147</v>
      </c>
      <c r="S18" s="50">
        <v>1</v>
      </c>
      <c r="T18" s="50">
        <v>0</v>
      </c>
      <c r="U18" s="50">
        <v>1</v>
      </c>
      <c r="V18" s="50">
        <v>0</v>
      </c>
      <c r="W18" s="2"/>
      <c r="X18" s="50">
        <v>161023</v>
      </c>
      <c r="Y18" s="2" t="s">
        <v>78</v>
      </c>
      <c r="Z18" s="50" t="s">
        <v>2177</v>
      </c>
      <c r="AA18" s="2"/>
      <c r="AB18" s="2" t="str">
        <f t="shared" si="1"/>
        <v>Unique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>
      <c r="A19" s="343" t="str">
        <f t="shared" si="0"/>
        <v>127_2_230421_BU6_p_er.si</v>
      </c>
      <c r="B19" s="148" t="s">
        <v>2178</v>
      </c>
      <c r="C19" s="148" t="s">
        <v>2179</v>
      </c>
      <c r="D19" s="213">
        <v>127</v>
      </c>
      <c r="E19" s="213">
        <v>2</v>
      </c>
      <c r="F19" s="344">
        <v>140421</v>
      </c>
      <c r="G19" s="344">
        <v>230421</v>
      </c>
      <c r="H19" s="117">
        <v>2021</v>
      </c>
      <c r="I19" s="148" t="s">
        <v>2113</v>
      </c>
      <c r="J19" s="2" t="s">
        <v>2180</v>
      </c>
      <c r="K19" s="2" t="s">
        <v>2181</v>
      </c>
      <c r="L19" s="148" t="s">
        <v>2116</v>
      </c>
      <c r="M19" s="2" t="s">
        <v>147</v>
      </c>
      <c r="N19" s="117">
        <v>2</v>
      </c>
      <c r="O19" s="2"/>
      <c r="P19" s="108" t="s">
        <v>576</v>
      </c>
      <c r="Q19" s="50" t="s">
        <v>577</v>
      </c>
      <c r="R19" s="50" t="s">
        <v>147</v>
      </c>
      <c r="S19" s="50">
        <v>1</v>
      </c>
      <c r="T19" s="50">
        <v>0</v>
      </c>
      <c r="U19" s="50">
        <v>1</v>
      </c>
      <c r="V19" s="50">
        <v>0</v>
      </c>
      <c r="W19" s="2"/>
      <c r="X19" s="50">
        <v>161023</v>
      </c>
      <c r="Y19" s="2" t="s">
        <v>78</v>
      </c>
      <c r="Z19" s="50" t="s">
        <v>2182</v>
      </c>
      <c r="AA19" s="2"/>
      <c r="AB19" s="2" t="str">
        <f t="shared" si="1"/>
        <v>Unique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>
      <c r="A20" s="343" t="str">
        <f t="shared" si="0"/>
        <v>117_4_030721_BW4_p_er.si</v>
      </c>
      <c r="B20" s="148" t="s">
        <v>2111</v>
      </c>
      <c r="C20" s="148" t="s">
        <v>2112</v>
      </c>
      <c r="D20" s="213">
        <v>117</v>
      </c>
      <c r="E20" s="213">
        <v>4</v>
      </c>
      <c r="F20" s="344">
        <v>250621</v>
      </c>
      <c r="G20" s="345" t="s">
        <v>71</v>
      </c>
      <c r="H20" s="117">
        <v>2021</v>
      </c>
      <c r="I20" s="148" t="s">
        <v>2113</v>
      </c>
      <c r="J20" s="2" t="s">
        <v>2114</v>
      </c>
      <c r="K20" s="2" t="s">
        <v>2115</v>
      </c>
      <c r="L20" s="148" t="s">
        <v>2116</v>
      </c>
      <c r="M20" s="2" t="s">
        <v>147</v>
      </c>
      <c r="N20" s="117">
        <v>6</v>
      </c>
      <c r="O20" s="164" t="s">
        <v>2183</v>
      </c>
      <c r="P20" s="108" t="s">
        <v>576</v>
      </c>
      <c r="Q20" s="50" t="s">
        <v>577</v>
      </c>
      <c r="R20" s="50" t="s">
        <v>147</v>
      </c>
      <c r="S20" s="50">
        <v>2</v>
      </c>
      <c r="T20" s="50">
        <v>2</v>
      </c>
      <c r="U20" s="50">
        <v>0</v>
      </c>
      <c r="V20" s="50">
        <v>0</v>
      </c>
      <c r="W20" s="2"/>
      <c r="X20" s="50">
        <v>171023</v>
      </c>
      <c r="Y20" s="2" t="s">
        <v>78</v>
      </c>
      <c r="Z20" s="50" t="s">
        <v>2184</v>
      </c>
      <c r="AA20" s="2"/>
      <c r="AB20" s="2" t="str">
        <f t="shared" si="1"/>
        <v>Unique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>
      <c r="A21" s="346" t="str">
        <f t="shared" si="0"/>
        <v>127_1_170721_BU5_2_p_er.te</v>
      </c>
      <c r="B21" s="148" t="s">
        <v>2185</v>
      </c>
      <c r="C21" s="148" t="s">
        <v>2186</v>
      </c>
      <c r="D21" s="213">
        <v>127</v>
      </c>
      <c r="E21" s="213">
        <v>1</v>
      </c>
      <c r="F21" s="347" t="s">
        <v>71</v>
      </c>
      <c r="G21" s="344">
        <v>170721</v>
      </c>
      <c r="H21" s="117">
        <v>2021</v>
      </c>
      <c r="I21" s="148" t="s">
        <v>2113</v>
      </c>
      <c r="J21" s="2" t="s">
        <v>2187</v>
      </c>
      <c r="K21" s="2" t="s">
        <v>2188</v>
      </c>
      <c r="L21" s="148" t="s">
        <v>2116</v>
      </c>
      <c r="M21" s="2" t="s">
        <v>147</v>
      </c>
      <c r="N21" s="117">
        <v>7</v>
      </c>
      <c r="O21" s="2"/>
      <c r="P21" s="178" t="s">
        <v>521</v>
      </c>
      <c r="Q21" s="16" t="s">
        <v>522</v>
      </c>
      <c r="R21" s="50" t="s">
        <v>147</v>
      </c>
      <c r="S21" s="50">
        <v>7</v>
      </c>
      <c r="T21" s="50">
        <v>3</v>
      </c>
      <c r="U21" s="50">
        <v>4</v>
      </c>
      <c r="V21" s="50">
        <v>0</v>
      </c>
      <c r="W21" s="2"/>
      <c r="X21" s="50">
        <v>161023</v>
      </c>
      <c r="Y21" s="2" t="s">
        <v>78</v>
      </c>
      <c r="Z21" s="50" t="s">
        <v>2189</v>
      </c>
      <c r="AA21" s="2"/>
      <c r="AB21" s="2" t="str">
        <f t="shared" si="1"/>
        <v>Unique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>
      <c r="A22" s="346" t="str">
        <f t="shared" si="0"/>
        <v>118_2_170721_BU2_p_er.te</v>
      </c>
      <c r="B22" s="148" t="s">
        <v>2119</v>
      </c>
      <c r="C22" s="148" t="s">
        <v>2120</v>
      </c>
      <c r="D22" s="213">
        <v>118</v>
      </c>
      <c r="E22" s="213">
        <v>2</v>
      </c>
      <c r="F22" s="347" t="s">
        <v>71</v>
      </c>
      <c r="G22" s="344">
        <v>170721</v>
      </c>
      <c r="H22" s="117">
        <v>2021</v>
      </c>
      <c r="I22" s="148" t="s">
        <v>2113</v>
      </c>
      <c r="J22" s="2" t="s">
        <v>2121</v>
      </c>
      <c r="K22" s="2" t="s">
        <v>2122</v>
      </c>
      <c r="L22" s="148" t="s">
        <v>2116</v>
      </c>
      <c r="M22" s="2" t="s">
        <v>147</v>
      </c>
      <c r="N22" s="117">
        <v>10</v>
      </c>
      <c r="O22" s="164" t="s">
        <v>2190</v>
      </c>
      <c r="P22" s="178" t="s">
        <v>521</v>
      </c>
      <c r="Q22" s="16" t="s">
        <v>522</v>
      </c>
      <c r="R22" s="50" t="s">
        <v>147</v>
      </c>
      <c r="S22" s="50">
        <v>7</v>
      </c>
      <c r="T22" s="50">
        <v>4</v>
      </c>
      <c r="U22" s="50">
        <v>3</v>
      </c>
      <c r="V22" s="50">
        <v>0</v>
      </c>
      <c r="W22" s="2"/>
      <c r="X22" s="50">
        <v>161023</v>
      </c>
      <c r="Y22" s="2" t="s">
        <v>78</v>
      </c>
      <c r="Z22" s="50" t="s">
        <v>2191</v>
      </c>
      <c r="AA22" s="2"/>
      <c r="AB22" s="2" t="str">
        <f t="shared" si="1"/>
        <v>Unique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s="343" t="str">
        <f t="shared" si="0"/>
        <v>117_2_170721_BW1_p_er.te</v>
      </c>
      <c r="B23" s="148" t="s">
        <v>2131</v>
      </c>
      <c r="C23" s="148" t="s">
        <v>2132</v>
      </c>
      <c r="D23" s="213">
        <v>117</v>
      </c>
      <c r="E23" s="213">
        <v>2</v>
      </c>
      <c r="F23" s="347" t="s">
        <v>71</v>
      </c>
      <c r="G23" s="344">
        <v>170721</v>
      </c>
      <c r="H23" s="117">
        <v>2021</v>
      </c>
      <c r="I23" s="148" t="s">
        <v>2113</v>
      </c>
      <c r="J23" s="2" t="s">
        <v>2133</v>
      </c>
      <c r="K23" s="2" t="s">
        <v>2134</v>
      </c>
      <c r="L23" s="148" t="s">
        <v>2116</v>
      </c>
      <c r="M23" s="2" t="s">
        <v>147</v>
      </c>
      <c r="N23" s="117">
        <v>33</v>
      </c>
      <c r="O23" s="164" t="s">
        <v>2192</v>
      </c>
      <c r="P23" s="178" t="s">
        <v>521</v>
      </c>
      <c r="Q23" s="16" t="s">
        <v>522</v>
      </c>
      <c r="R23" s="50" t="s">
        <v>147</v>
      </c>
      <c r="S23" s="50">
        <v>2</v>
      </c>
      <c r="T23" s="50">
        <v>2</v>
      </c>
      <c r="U23" s="50">
        <v>0</v>
      </c>
      <c r="V23" s="50">
        <v>0</v>
      </c>
      <c r="W23" s="2"/>
      <c r="X23" s="50">
        <v>161023</v>
      </c>
      <c r="Y23" s="2" t="s">
        <v>78</v>
      </c>
      <c r="Z23" s="50" t="s">
        <v>2193</v>
      </c>
      <c r="AA23" s="2"/>
      <c r="AB23" s="2" t="str">
        <f t="shared" si="1"/>
        <v>Unique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>
      <c r="A24" s="343" t="str">
        <f t="shared" si="0"/>
        <v>117_1_170721_BU7_1_p_er.te</v>
      </c>
      <c r="B24" s="148" t="s">
        <v>2194</v>
      </c>
      <c r="C24" s="148" t="s">
        <v>2195</v>
      </c>
      <c r="D24" s="213">
        <v>117</v>
      </c>
      <c r="E24" s="213">
        <v>1</v>
      </c>
      <c r="F24" s="347" t="s">
        <v>71</v>
      </c>
      <c r="G24" s="344">
        <v>170721</v>
      </c>
      <c r="H24" s="117">
        <v>2021</v>
      </c>
      <c r="I24" s="148" t="s">
        <v>2113</v>
      </c>
      <c r="J24" s="148" t="s">
        <v>2196</v>
      </c>
      <c r="K24" s="2" t="s">
        <v>2197</v>
      </c>
      <c r="L24" s="148" t="s">
        <v>2116</v>
      </c>
      <c r="M24" s="2" t="s">
        <v>147</v>
      </c>
      <c r="N24" s="117">
        <v>2</v>
      </c>
      <c r="O24" s="2"/>
      <c r="P24" s="178" t="s">
        <v>521</v>
      </c>
      <c r="Q24" s="16" t="s">
        <v>522</v>
      </c>
      <c r="R24" s="50" t="s">
        <v>147</v>
      </c>
      <c r="S24" s="50">
        <v>1</v>
      </c>
      <c r="T24" s="50">
        <v>1</v>
      </c>
      <c r="U24" s="50">
        <v>0</v>
      </c>
      <c r="V24" s="50">
        <v>0</v>
      </c>
      <c r="W24" s="2"/>
      <c r="X24" s="50">
        <v>161023</v>
      </c>
      <c r="Y24" s="2" t="s">
        <v>78</v>
      </c>
      <c r="Z24" s="50" t="s">
        <v>2198</v>
      </c>
      <c r="AA24" s="2"/>
      <c r="AB24" s="2" t="str">
        <f t="shared" si="1"/>
        <v>Unique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>
      <c r="A25" s="343" t="str">
        <f t="shared" si="0"/>
        <v>127_2_030721_BU6_p_er.te</v>
      </c>
      <c r="B25" s="148" t="s">
        <v>2178</v>
      </c>
      <c r="C25" s="148" t="s">
        <v>2179</v>
      </c>
      <c r="D25" s="213">
        <v>127</v>
      </c>
      <c r="E25" s="213">
        <v>2</v>
      </c>
      <c r="F25" s="344">
        <v>250621</v>
      </c>
      <c r="G25" s="345" t="s">
        <v>71</v>
      </c>
      <c r="H25" s="117">
        <v>2021</v>
      </c>
      <c r="I25" s="148" t="s">
        <v>2113</v>
      </c>
      <c r="J25" s="2" t="s">
        <v>2180</v>
      </c>
      <c r="K25" s="2" t="s">
        <v>2181</v>
      </c>
      <c r="L25" s="148" t="s">
        <v>2116</v>
      </c>
      <c r="M25" s="2" t="s">
        <v>147</v>
      </c>
      <c r="N25" s="117">
        <v>2</v>
      </c>
      <c r="O25" s="2"/>
      <c r="P25" s="178" t="s">
        <v>521</v>
      </c>
      <c r="Q25" s="16" t="s">
        <v>522</v>
      </c>
      <c r="R25" s="50" t="s">
        <v>147</v>
      </c>
      <c r="S25" s="50">
        <v>2</v>
      </c>
      <c r="T25" s="50">
        <v>1</v>
      </c>
      <c r="U25" s="50">
        <v>1</v>
      </c>
      <c r="V25" s="50">
        <v>0</v>
      </c>
      <c r="W25" s="2"/>
      <c r="X25" s="50">
        <v>161023</v>
      </c>
      <c r="Y25" s="2" t="s">
        <v>78</v>
      </c>
      <c r="Z25" s="50" t="s">
        <v>2199</v>
      </c>
      <c r="AA25" s="2"/>
      <c r="AB25" s="2" t="str">
        <f t="shared" si="1"/>
        <v>Unique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>
      <c r="A26" s="343" t="str">
        <f t="shared" si="0"/>
        <v>127_2_140621_BU6_p_er.te</v>
      </c>
      <c r="B26" s="148" t="s">
        <v>2178</v>
      </c>
      <c r="C26" s="148" t="s">
        <v>2179</v>
      </c>
      <c r="D26" s="213">
        <v>127</v>
      </c>
      <c r="E26" s="213">
        <v>2</v>
      </c>
      <c r="F26" s="348" t="s">
        <v>2200</v>
      </c>
      <c r="G26" s="344">
        <v>140621</v>
      </c>
      <c r="H26" s="117">
        <v>2021</v>
      </c>
      <c r="I26" s="148" t="s">
        <v>2113</v>
      </c>
      <c r="J26" s="2" t="s">
        <v>2180</v>
      </c>
      <c r="K26" s="2" t="s">
        <v>2181</v>
      </c>
      <c r="L26" s="148" t="s">
        <v>2116</v>
      </c>
      <c r="M26" s="2" t="s">
        <v>390</v>
      </c>
      <c r="N26" s="117">
        <v>1</v>
      </c>
      <c r="O26" s="2"/>
      <c r="P26" s="178" t="s">
        <v>521</v>
      </c>
      <c r="Q26" s="16" t="s">
        <v>522</v>
      </c>
      <c r="R26" s="50" t="s">
        <v>147</v>
      </c>
      <c r="S26" s="50">
        <v>1</v>
      </c>
      <c r="T26" s="50">
        <v>1</v>
      </c>
      <c r="U26" s="50">
        <v>0</v>
      </c>
      <c r="V26" s="50">
        <v>0</v>
      </c>
      <c r="W26" s="2"/>
      <c r="X26" s="50">
        <v>161023</v>
      </c>
      <c r="Y26" s="2" t="s">
        <v>78</v>
      </c>
      <c r="Z26" s="50" t="s">
        <v>2201</v>
      </c>
      <c r="AA26" s="2"/>
      <c r="AB26" s="2" t="str">
        <f t="shared" si="1"/>
        <v>Unique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>
      <c r="A27" s="343" t="str">
        <f t="shared" si="0"/>
        <v>126_1_090521_BW7_p_er.te</v>
      </c>
      <c r="B27" s="148" t="s">
        <v>2202</v>
      </c>
      <c r="C27" s="148" t="s">
        <v>2203</v>
      </c>
      <c r="D27" s="213">
        <v>126</v>
      </c>
      <c r="E27" s="213">
        <v>1</v>
      </c>
      <c r="F27" s="344">
        <v>300421</v>
      </c>
      <c r="G27" s="347" t="s">
        <v>2143</v>
      </c>
      <c r="H27" s="117">
        <v>2021</v>
      </c>
      <c r="I27" s="148" t="s">
        <v>2113</v>
      </c>
      <c r="J27" s="2" t="s">
        <v>2204</v>
      </c>
      <c r="K27" s="2" t="s">
        <v>2205</v>
      </c>
      <c r="L27" s="148" t="s">
        <v>2116</v>
      </c>
      <c r="M27" s="2" t="s">
        <v>147</v>
      </c>
      <c r="N27" s="117">
        <v>1</v>
      </c>
      <c r="O27" s="2"/>
      <c r="P27" s="178" t="s">
        <v>521</v>
      </c>
      <c r="Q27" s="16" t="s">
        <v>522</v>
      </c>
      <c r="R27" s="50" t="s">
        <v>147</v>
      </c>
      <c r="S27" s="50">
        <v>1</v>
      </c>
      <c r="T27" s="50">
        <v>0</v>
      </c>
      <c r="U27" s="50">
        <v>1</v>
      </c>
      <c r="V27" s="50">
        <v>0</v>
      </c>
      <c r="W27" s="2"/>
      <c r="X27" s="50">
        <v>161023</v>
      </c>
      <c r="Y27" s="2" t="s">
        <v>78</v>
      </c>
      <c r="Z27" s="50" t="s">
        <v>2206</v>
      </c>
      <c r="AA27" s="2"/>
      <c r="AB27" s="2" t="str">
        <f t="shared" si="1"/>
        <v>Unique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>
      <c r="A28" s="343" t="str">
        <f t="shared" si="0"/>
        <v>117_1_170721_BU7_2_p_er.te</v>
      </c>
      <c r="B28" s="148" t="s">
        <v>2194</v>
      </c>
      <c r="C28" s="148" t="s">
        <v>2195</v>
      </c>
      <c r="D28" s="213">
        <v>117</v>
      </c>
      <c r="E28" s="213">
        <v>1</v>
      </c>
      <c r="F28" s="347" t="s">
        <v>71</v>
      </c>
      <c r="G28" s="344">
        <v>170721</v>
      </c>
      <c r="H28" s="117">
        <v>2021</v>
      </c>
      <c r="I28" s="148" t="s">
        <v>2113</v>
      </c>
      <c r="J28" s="2" t="s">
        <v>2207</v>
      </c>
      <c r="K28" s="2" t="s">
        <v>2208</v>
      </c>
      <c r="L28" s="148" t="s">
        <v>2116</v>
      </c>
      <c r="M28" s="2" t="s">
        <v>147</v>
      </c>
      <c r="N28" s="117">
        <v>1</v>
      </c>
      <c r="O28" s="2"/>
      <c r="P28" s="178" t="s">
        <v>521</v>
      </c>
      <c r="Q28" s="16" t="s">
        <v>522</v>
      </c>
      <c r="R28" s="50" t="s">
        <v>147</v>
      </c>
      <c r="S28" s="50">
        <v>1</v>
      </c>
      <c r="T28" s="50">
        <v>1</v>
      </c>
      <c r="U28" s="50">
        <v>0</v>
      </c>
      <c r="V28" s="50">
        <v>0</v>
      </c>
      <c r="W28" s="2"/>
      <c r="X28" s="50">
        <v>161023</v>
      </c>
      <c r="Y28" s="2" t="s">
        <v>78</v>
      </c>
      <c r="Z28" s="50" t="s">
        <v>2209</v>
      </c>
      <c r="AA28" s="2"/>
      <c r="AB28" s="2" t="str">
        <f t="shared" si="1"/>
        <v>Unique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A29" s="343" t="str">
        <f t="shared" si="0"/>
        <v>117_2_290521_BW1_p_er.pe</v>
      </c>
      <c r="B29" s="148" t="s">
        <v>2131</v>
      </c>
      <c r="C29" s="148" t="s">
        <v>2132</v>
      </c>
      <c r="D29" s="213">
        <v>117</v>
      </c>
      <c r="E29" s="213">
        <v>2</v>
      </c>
      <c r="F29" s="347" t="s">
        <v>2143</v>
      </c>
      <c r="G29" s="344">
        <v>290521</v>
      </c>
      <c r="H29" s="117">
        <v>2021</v>
      </c>
      <c r="I29" s="148" t="s">
        <v>2113</v>
      </c>
      <c r="J29" s="2" t="s">
        <v>2133</v>
      </c>
      <c r="K29" s="2" t="s">
        <v>2134</v>
      </c>
      <c r="L29" s="148" t="s">
        <v>2116</v>
      </c>
      <c r="M29" s="2" t="s">
        <v>147</v>
      </c>
      <c r="N29" s="117">
        <v>3</v>
      </c>
      <c r="O29" s="2"/>
      <c r="P29" s="73" t="s">
        <v>579</v>
      </c>
      <c r="Q29" s="16" t="s">
        <v>580</v>
      </c>
      <c r="R29" s="50" t="s">
        <v>147</v>
      </c>
      <c r="S29" s="50">
        <v>1</v>
      </c>
      <c r="T29" s="50">
        <v>1</v>
      </c>
      <c r="U29" s="50">
        <v>0</v>
      </c>
      <c r="V29" s="50">
        <v>0</v>
      </c>
      <c r="W29" s="2"/>
      <c r="X29" s="50">
        <v>161023</v>
      </c>
      <c r="Y29" s="2" t="s">
        <v>78</v>
      </c>
      <c r="Z29" s="50" t="s">
        <v>2210</v>
      </c>
      <c r="AA29" s="2"/>
      <c r="AB29" s="2" t="str">
        <f t="shared" si="1"/>
        <v>Unique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>
      <c r="A30" s="343" t="str">
        <f t="shared" si="0"/>
        <v>117_2_290521_BW1_p_er.te</v>
      </c>
      <c r="B30" s="148" t="s">
        <v>2131</v>
      </c>
      <c r="C30" s="148" t="s">
        <v>2132</v>
      </c>
      <c r="D30" s="213">
        <v>117</v>
      </c>
      <c r="E30" s="213">
        <v>2</v>
      </c>
      <c r="F30" s="347" t="s">
        <v>2143</v>
      </c>
      <c r="G30" s="344">
        <v>290521</v>
      </c>
      <c r="H30" s="117">
        <v>2021</v>
      </c>
      <c r="I30" s="148" t="s">
        <v>2113</v>
      </c>
      <c r="J30" s="2" t="s">
        <v>2133</v>
      </c>
      <c r="K30" s="2" t="s">
        <v>2134</v>
      </c>
      <c r="L30" s="148" t="s">
        <v>2116</v>
      </c>
      <c r="M30" s="2" t="s">
        <v>147</v>
      </c>
      <c r="N30" s="117">
        <v>3</v>
      </c>
      <c r="O30" s="2"/>
      <c r="P30" s="178" t="s">
        <v>521</v>
      </c>
      <c r="Q30" s="16" t="s">
        <v>522</v>
      </c>
      <c r="R30" s="50" t="s">
        <v>147</v>
      </c>
      <c r="S30" s="50">
        <v>1</v>
      </c>
      <c r="T30" s="50">
        <v>1</v>
      </c>
      <c r="U30" s="50">
        <v>0</v>
      </c>
      <c r="V30" s="50">
        <v>0</v>
      </c>
      <c r="W30" s="2"/>
      <c r="X30" s="50">
        <v>161023</v>
      </c>
      <c r="Y30" s="2" t="s">
        <v>78</v>
      </c>
      <c r="Z30" s="50" t="s">
        <v>2211</v>
      </c>
      <c r="AA30" s="2"/>
      <c r="AB30" s="2" t="str">
        <f t="shared" si="1"/>
        <v>Unique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A31" s="343" t="str">
        <f t="shared" si="0"/>
        <v>127_1_170721_BU5_1_p_er.te</v>
      </c>
      <c r="B31" s="148" t="s">
        <v>2185</v>
      </c>
      <c r="C31" s="148" t="s">
        <v>2186</v>
      </c>
      <c r="D31" s="213">
        <v>127</v>
      </c>
      <c r="E31" s="213">
        <v>1</v>
      </c>
      <c r="F31" s="347" t="s">
        <v>71</v>
      </c>
      <c r="G31" s="344">
        <v>170721</v>
      </c>
      <c r="H31" s="117">
        <v>2021</v>
      </c>
      <c r="I31" s="148" t="s">
        <v>2113</v>
      </c>
      <c r="J31" s="2" t="s">
        <v>2212</v>
      </c>
      <c r="K31" s="2" t="s">
        <v>2213</v>
      </c>
      <c r="L31" s="148" t="s">
        <v>2116</v>
      </c>
      <c r="M31" s="2" t="s">
        <v>147</v>
      </c>
      <c r="N31" s="117">
        <v>8</v>
      </c>
      <c r="O31" s="2"/>
      <c r="P31" s="178" t="s">
        <v>521</v>
      </c>
      <c r="Q31" s="16" t="s">
        <v>522</v>
      </c>
      <c r="R31" s="50" t="s">
        <v>147</v>
      </c>
      <c r="S31" s="50">
        <v>6</v>
      </c>
      <c r="T31" s="50">
        <v>4</v>
      </c>
      <c r="U31" s="50">
        <v>2</v>
      </c>
      <c r="V31" s="50">
        <v>0</v>
      </c>
      <c r="W31" s="2"/>
      <c r="X31" s="50">
        <v>161023</v>
      </c>
      <c r="Y31" s="2" t="s">
        <v>78</v>
      </c>
      <c r="Z31" s="50" t="s">
        <v>2214</v>
      </c>
      <c r="AA31" s="2"/>
      <c r="AB31" s="2" t="str">
        <f t="shared" si="1"/>
        <v>Unique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A32" s="343" t="str">
        <f t="shared" si="0"/>
        <v>127_2_170721_BU6_p_er.te</v>
      </c>
      <c r="B32" s="148" t="s">
        <v>2178</v>
      </c>
      <c r="C32" s="148" t="s">
        <v>2179</v>
      </c>
      <c r="D32" s="213">
        <v>127</v>
      </c>
      <c r="E32" s="213">
        <v>2</v>
      </c>
      <c r="F32" s="347" t="s">
        <v>71</v>
      </c>
      <c r="G32" s="344">
        <v>170721</v>
      </c>
      <c r="H32" s="117">
        <v>2021</v>
      </c>
      <c r="I32" s="148" t="s">
        <v>2113</v>
      </c>
      <c r="J32" s="2" t="s">
        <v>2180</v>
      </c>
      <c r="K32" s="2" t="s">
        <v>2181</v>
      </c>
      <c r="L32" s="148" t="s">
        <v>2116</v>
      </c>
      <c r="M32" s="2" t="s">
        <v>147</v>
      </c>
      <c r="N32" s="117">
        <v>4</v>
      </c>
      <c r="O32" s="2"/>
      <c r="P32" s="178" t="s">
        <v>521</v>
      </c>
      <c r="Q32" s="16" t="s">
        <v>522</v>
      </c>
      <c r="R32" s="50" t="s">
        <v>147</v>
      </c>
      <c r="S32" s="50">
        <v>3</v>
      </c>
      <c r="T32" s="50">
        <v>2</v>
      </c>
      <c r="U32" s="50">
        <v>1</v>
      </c>
      <c r="V32" s="50">
        <v>0</v>
      </c>
      <c r="W32" s="2"/>
      <c r="X32" s="50">
        <v>161023</v>
      </c>
      <c r="Y32" s="2" t="s">
        <v>78</v>
      </c>
      <c r="Z32" s="50" t="s">
        <v>2215</v>
      </c>
      <c r="AA32" s="2"/>
      <c r="AB32" s="2" t="str">
        <f t="shared" si="1"/>
        <v>Unique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>
      <c r="A33" s="343" t="str">
        <f t="shared" si="0"/>
        <v>118_3_170721_BU3_p_er.te</v>
      </c>
      <c r="B33" s="148" t="s">
        <v>2216</v>
      </c>
      <c r="C33" s="148" t="s">
        <v>2217</v>
      </c>
      <c r="D33" s="213">
        <v>118</v>
      </c>
      <c r="E33" s="213">
        <v>3</v>
      </c>
      <c r="F33" s="347" t="s">
        <v>71</v>
      </c>
      <c r="G33" s="344">
        <v>170721</v>
      </c>
      <c r="H33" s="117">
        <v>2021</v>
      </c>
      <c r="I33" s="148" t="s">
        <v>2113</v>
      </c>
      <c r="J33" s="2" t="s">
        <v>2218</v>
      </c>
      <c r="K33" s="2" t="s">
        <v>2219</v>
      </c>
      <c r="L33" s="148" t="s">
        <v>2116</v>
      </c>
      <c r="M33" s="2" t="s">
        <v>147</v>
      </c>
      <c r="N33" s="117">
        <v>2</v>
      </c>
      <c r="O33" s="2"/>
      <c r="P33" s="178" t="s">
        <v>521</v>
      </c>
      <c r="Q33" s="16" t="s">
        <v>522</v>
      </c>
      <c r="R33" s="50" t="s">
        <v>147</v>
      </c>
      <c r="S33" s="50">
        <v>2</v>
      </c>
      <c r="T33" s="50">
        <v>1</v>
      </c>
      <c r="U33" s="50">
        <v>1</v>
      </c>
      <c r="V33" s="50">
        <v>0</v>
      </c>
      <c r="W33" s="2"/>
      <c r="X33" s="50">
        <v>161023</v>
      </c>
      <c r="Y33" s="2" t="s">
        <v>78</v>
      </c>
      <c r="Z33" s="50" t="s">
        <v>2220</v>
      </c>
      <c r="AA33" s="2"/>
      <c r="AB33" s="2" t="str">
        <f t="shared" si="1"/>
        <v>Unique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>
      <c r="A34" s="343" t="str">
        <f t="shared" si="0"/>
        <v>117_3_170721_BW2_2_p_er.te</v>
      </c>
      <c r="B34" s="148" t="s">
        <v>2125</v>
      </c>
      <c r="C34" s="148" t="s">
        <v>2126</v>
      </c>
      <c r="D34" s="213">
        <v>117</v>
      </c>
      <c r="E34" s="213">
        <v>3</v>
      </c>
      <c r="F34" s="347" t="s">
        <v>71</v>
      </c>
      <c r="G34" s="344">
        <v>170721</v>
      </c>
      <c r="H34" s="117">
        <v>2021</v>
      </c>
      <c r="I34" s="148" t="s">
        <v>2113</v>
      </c>
      <c r="J34" s="148" t="s">
        <v>2145</v>
      </c>
      <c r="K34" s="2" t="s">
        <v>2146</v>
      </c>
      <c r="L34" s="148" t="s">
        <v>2116</v>
      </c>
      <c r="M34" s="2" t="s">
        <v>147</v>
      </c>
      <c r="N34" s="117">
        <v>9</v>
      </c>
      <c r="O34" s="164" t="s">
        <v>2221</v>
      </c>
      <c r="P34" s="178" t="s">
        <v>521</v>
      </c>
      <c r="Q34" s="16" t="s">
        <v>522</v>
      </c>
      <c r="R34" s="50" t="s">
        <v>147</v>
      </c>
      <c r="S34" s="50">
        <v>1</v>
      </c>
      <c r="T34" s="50">
        <v>1</v>
      </c>
      <c r="U34" s="50">
        <v>0</v>
      </c>
      <c r="V34" s="50">
        <v>0</v>
      </c>
      <c r="W34" s="2"/>
      <c r="X34" s="50">
        <v>161023</v>
      </c>
      <c r="Y34" s="2" t="s">
        <v>78</v>
      </c>
      <c r="Z34" s="50" t="s">
        <v>2222</v>
      </c>
      <c r="AA34" s="2"/>
      <c r="AB34" s="2" t="str">
        <f t="shared" ref="AB34:AB65" si="2">IF(COUNTIF(Z:Z, Z34)&gt;1, "Duplicate", "Unique")</f>
        <v>Unique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>
      <c r="A35" s="343" t="str">
        <f t="shared" si="0"/>
        <v>117_4_170721_BW4_2_p_er.te</v>
      </c>
      <c r="B35" s="148" t="s">
        <v>2111</v>
      </c>
      <c r="C35" s="148" t="s">
        <v>2112</v>
      </c>
      <c r="D35" s="213">
        <v>117</v>
      </c>
      <c r="E35" s="213">
        <v>4</v>
      </c>
      <c r="F35" s="347" t="s">
        <v>71</v>
      </c>
      <c r="G35" s="344">
        <v>170721</v>
      </c>
      <c r="H35" s="117">
        <v>2021</v>
      </c>
      <c r="I35" s="148" t="s">
        <v>2113</v>
      </c>
      <c r="J35" s="2" t="s">
        <v>2149</v>
      </c>
      <c r="K35" s="2" t="s">
        <v>2150</v>
      </c>
      <c r="L35" s="148" t="s">
        <v>2116</v>
      </c>
      <c r="M35" s="2" t="s">
        <v>147</v>
      </c>
      <c r="N35" s="117">
        <v>10</v>
      </c>
      <c r="O35" s="164" t="s">
        <v>2223</v>
      </c>
      <c r="P35" s="178" t="s">
        <v>521</v>
      </c>
      <c r="Q35" s="16" t="s">
        <v>522</v>
      </c>
      <c r="R35" s="50" t="s">
        <v>147</v>
      </c>
      <c r="S35" s="50">
        <v>1</v>
      </c>
      <c r="T35" s="50">
        <v>0</v>
      </c>
      <c r="U35" s="50">
        <v>1</v>
      </c>
      <c r="V35" s="50">
        <v>0</v>
      </c>
      <c r="W35" s="2"/>
      <c r="X35" s="50">
        <v>161023</v>
      </c>
      <c r="Y35" s="2" t="s">
        <v>78</v>
      </c>
      <c r="Z35" s="50" t="s">
        <v>2224</v>
      </c>
      <c r="AA35" s="2"/>
      <c r="AB35" s="2" t="str">
        <f t="shared" si="2"/>
        <v>Unique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>
      <c r="A36" s="343" t="str">
        <f t="shared" si="0"/>
        <v>118_1_230421_BU1_1_p_er.te</v>
      </c>
      <c r="B36" s="148" t="s">
        <v>2137</v>
      </c>
      <c r="C36" s="148" t="s">
        <v>2138</v>
      </c>
      <c r="D36" s="213">
        <v>118</v>
      </c>
      <c r="E36" s="213">
        <v>1</v>
      </c>
      <c r="F36" s="344">
        <v>140421</v>
      </c>
      <c r="G36" s="344">
        <v>230421</v>
      </c>
      <c r="H36" s="117">
        <v>2021</v>
      </c>
      <c r="I36" s="148" t="s">
        <v>2113</v>
      </c>
      <c r="J36" s="2" t="s">
        <v>2225</v>
      </c>
      <c r="K36" s="2" t="s">
        <v>2140</v>
      </c>
      <c r="L36" s="148" t="s">
        <v>2116</v>
      </c>
      <c r="M36" s="2" t="s">
        <v>147</v>
      </c>
      <c r="N36" s="117">
        <v>2</v>
      </c>
      <c r="O36" s="2"/>
      <c r="P36" s="178" t="s">
        <v>521</v>
      </c>
      <c r="Q36" s="16" t="s">
        <v>522</v>
      </c>
      <c r="R36" s="50" t="s">
        <v>147</v>
      </c>
      <c r="S36" s="50">
        <v>1</v>
      </c>
      <c r="T36" s="50">
        <v>1</v>
      </c>
      <c r="U36" s="50">
        <v>0</v>
      </c>
      <c r="V36" s="50">
        <v>0</v>
      </c>
      <c r="W36" s="2"/>
      <c r="X36" s="50">
        <v>161023</v>
      </c>
      <c r="Y36" s="2" t="s">
        <v>78</v>
      </c>
      <c r="Z36" s="50" t="s">
        <v>2226</v>
      </c>
      <c r="AA36" s="2"/>
      <c r="AB36" s="2" t="str">
        <f t="shared" si="2"/>
        <v>Unique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>
      <c r="A37" s="343" t="str">
        <f t="shared" si="0"/>
        <v>118_4_170721_BU4_p_er.te</v>
      </c>
      <c r="B37" s="148" t="s">
        <v>2227</v>
      </c>
      <c r="C37" s="148" t="s">
        <v>2228</v>
      </c>
      <c r="D37" s="213">
        <v>118</v>
      </c>
      <c r="E37" s="213">
        <v>4</v>
      </c>
      <c r="F37" s="347" t="s">
        <v>71</v>
      </c>
      <c r="G37" s="344">
        <v>170721</v>
      </c>
      <c r="H37" s="117">
        <v>2021</v>
      </c>
      <c r="I37" s="148" t="s">
        <v>2113</v>
      </c>
      <c r="J37" s="2" t="s">
        <v>2229</v>
      </c>
      <c r="K37" s="2" t="s">
        <v>2230</v>
      </c>
      <c r="L37" s="148" t="s">
        <v>2116</v>
      </c>
      <c r="M37" s="2" t="s">
        <v>147</v>
      </c>
      <c r="N37" s="117">
        <v>3</v>
      </c>
      <c r="O37" s="2"/>
      <c r="P37" s="178" t="s">
        <v>521</v>
      </c>
      <c r="Q37" s="16" t="s">
        <v>522</v>
      </c>
      <c r="R37" s="50" t="s">
        <v>147</v>
      </c>
      <c r="S37" s="50">
        <v>2</v>
      </c>
      <c r="T37" s="50">
        <v>1</v>
      </c>
      <c r="U37" s="50">
        <v>1</v>
      </c>
      <c r="V37" s="50">
        <v>0</v>
      </c>
      <c r="W37" s="2"/>
      <c r="X37" s="50">
        <v>161023</v>
      </c>
      <c r="Y37" s="2" t="s">
        <v>78</v>
      </c>
      <c r="Z37" s="50" t="s">
        <v>2231</v>
      </c>
      <c r="AA37" s="2"/>
      <c r="AB37" s="2" t="str">
        <f t="shared" si="2"/>
        <v>Unique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>
      <c r="A38" s="343" t="str">
        <f t="shared" si="0"/>
        <v>127_1_090621_BU5_p_er.te</v>
      </c>
      <c r="B38" s="148" t="s">
        <v>2185</v>
      </c>
      <c r="C38" s="148" t="s">
        <v>2186</v>
      </c>
      <c r="D38" s="213">
        <v>127</v>
      </c>
      <c r="E38" s="213">
        <v>1</v>
      </c>
      <c r="F38" s="344">
        <v>290521</v>
      </c>
      <c r="G38" s="347" t="s">
        <v>298</v>
      </c>
      <c r="H38" s="117">
        <v>2021</v>
      </c>
      <c r="I38" s="148" t="s">
        <v>2113</v>
      </c>
      <c r="J38" s="2" t="s">
        <v>2232</v>
      </c>
      <c r="K38" s="2" t="s">
        <v>2233</v>
      </c>
      <c r="L38" s="148" t="s">
        <v>2116</v>
      </c>
      <c r="M38" s="2" t="s">
        <v>147</v>
      </c>
      <c r="N38" s="117">
        <v>2</v>
      </c>
      <c r="O38" s="2"/>
      <c r="P38" s="178" t="s">
        <v>521</v>
      </c>
      <c r="Q38" s="16" t="s">
        <v>522</v>
      </c>
      <c r="R38" s="50" t="s">
        <v>147</v>
      </c>
      <c r="S38" s="50">
        <v>1</v>
      </c>
      <c r="T38" s="50">
        <v>0</v>
      </c>
      <c r="U38" s="50">
        <v>1</v>
      </c>
      <c r="V38" s="50">
        <v>0</v>
      </c>
      <c r="W38" s="2"/>
      <c r="X38" s="50">
        <v>161023</v>
      </c>
      <c r="Y38" s="2" t="s">
        <v>78</v>
      </c>
      <c r="Z38" s="50" t="s">
        <v>2234</v>
      </c>
      <c r="AA38" s="2"/>
      <c r="AB38" s="2" t="str">
        <f t="shared" si="2"/>
        <v>Unique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>
      <c r="A39" s="343" t="str">
        <f t="shared" si="0"/>
        <v>126_1_170721_BW7_p_er.te</v>
      </c>
      <c r="B39" s="148" t="s">
        <v>2202</v>
      </c>
      <c r="C39" s="148" t="s">
        <v>2203</v>
      </c>
      <c r="D39" s="213">
        <v>126</v>
      </c>
      <c r="E39" s="213">
        <v>1</v>
      </c>
      <c r="F39" s="347" t="s">
        <v>71</v>
      </c>
      <c r="G39" s="344">
        <v>170721</v>
      </c>
      <c r="H39" s="117">
        <v>2021</v>
      </c>
      <c r="I39" s="148" t="s">
        <v>2113</v>
      </c>
      <c r="J39" s="148" t="s">
        <v>2204</v>
      </c>
      <c r="K39" s="2" t="s">
        <v>2205</v>
      </c>
      <c r="L39" s="148" t="s">
        <v>2116</v>
      </c>
      <c r="M39" s="2" t="s">
        <v>147</v>
      </c>
      <c r="N39" s="117">
        <v>6</v>
      </c>
      <c r="O39" s="2" t="s">
        <v>2235</v>
      </c>
      <c r="P39" s="178" t="s">
        <v>521</v>
      </c>
      <c r="Q39" s="16" t="s">
        <v>522</v>
      </c>
      <c r="R39" s="50" t="s">
        <v>147</v>
      </c>
      <c r="S39" s="50">
        <v>1</v>
      </c>
      <c r="T39" s="50">
        <v>0</v>
      </c>
      <c r="U39" s="50">
        <v>1</v>
      </c>
      <c r="V39" s="50">
        <v>0</v>
      </c>
      <c r="W39" s="2"/>
      <c r="X39" s="50">
        <v>171023</v>
      </c>
      <c r="Y39" s="2" t="s">
        <v>78</v>
      </c>
      <c r="Z39" s="50" t="s">
        <v>2236</v>
      </c>
      <c r="AA39" s="2"/>
      <c r="AB39" s="2" t="str">
        <f t="shared" si="2"/>
        <v>Unique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>
      <c r="A40" s="343" t="str">
        <f t="shared" si="0"/>
        <v>117_3_290521_BU2_p_er.te</v>
      </c>
      <c r="B40" s="148" t="s">
        <v>2125</v>
      </c>
      <c r="C40" s="148" t="s">
        <v>2126</v>
      </c>
      <c r="D40" s="213">
        <v>117</v>
      </c>
      <c r="E40" s="213">
        <v>3</v>
      </c>
      <c r="F40" s="347" t="s">
        <v>2143</v>
      </c>
      <c r="G40" s="344">
        <v>290521</v>
      </c>
      <c r="H40" s="117">
        <v>2021</v>
      </c>
      <c r="I40" s="148" t="s">
        <v>2113</v>
      </c>
      <c r="J40" s="2" t="s">
        <v>2121</v>
      </c>
      <c r="K40" s="2" t="s">
        <v>2122</v>
      </c>
      <c r="L40" s="148" t="s">
        <v>2116</v>
      </c>
      <c r="M40" s="2" t="s">
        <v>147</v>
      </c>
      <c r="N40" s="117">
        <v>1</v>
      </c>
      <c r="O40" s="2"/>
      <c r="P40" s="178" t="s">
        <v>521</v>
      </c>
      <c r="Q40" s="16" t="s">
        <v>522</v>
      </c>
      <c r="R40" s="50" t="s">
        <v>147</v>
      </c>
      <c r="S40" s="50">
        <v>1</v>
      </c>
      <c r="T40" s="50">
        <v>0</v>
      </c>
      <c r="U40" s="50">
        <v>1</v>
      </c>
      <c r="V40" s="50">
        <v>0</v>
      </c>
      <c r="W40" s="2"/>
      <c r="X40" s="50">
        <v>171023</v>
      </c>
      <c r="Y40" s="2" t="s">
        <v>78</v>
      </c>
      <c r="Z40" s="50" t="s">
        <v>2237</v>
      </c>
      <c r="AA40" s="2"/>
      <c r="AB40" s="2" t="str">
        <f t="shared" si="2"/>
        <v>Unique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>
      <c r="A41" s="346" t="str">
        <f t="shared" si="0"/>
        <v>118_2_170721_BU2_p_eu.co</v>
      </c>
      <c r="B41" s="148" t="s">
        <v>2119</v>
      </c>
      <c r="C41" s="148" t="s">
        <v>2120</v>
      </c>
      <c r="D41" s="213">
        <v>118</v>
      </c>
      <c r="E41" s="213">
        <v>2</v>
      </c>
      <c r="F41" s="347" t="s">
        <v>71</v>
      </c>
      <c r="G41" s="344">
        <v>170721</v>
      </c>
      <c r="H41" s="117">
        <v>2021</v>
      </c>
      <c r="I41" s="148" t="s">
        <v>2113</v>
      </c>
      <c r="J41" s="2" t="s">
        <v>2121</v>
      </c>
      <c r="K41" s="2" t="s">
        <v>2122</v>
      </c>
      <c r="L41" s="148" t="s">
        <v>2116</v>
      </c>
      <c r="M41" s="2" t="s">
        <v>147</v>
      </c>
      <c r="N41" s="117">
        <v>10</v>
      </c>
      <c r="O41" s="164" t="s">
        <v>2238</v>
      </c>
      <c r="P41" s="108" t="s">
        <v>548</v>
      </c>
      <c r="Q41" s="50" t="s">
        <v>549</v>
      </c>
      <c r="R41" s="50" t="s">
        <v>147</v>
      </c>
      <c r="S41" s="50">
        <v>1</v>
      </c>
      <c r="T41" s="50">
        <v>1</v>
      </c>
      <c r="U41" s="50">
        <v>0</v>
      </c>
      <c r="V41" s="50">
        <v>0</v>
      </c>
      <c r="W41" s="2"/>
      <c r="X41" s="50">
        <v>161023</v>
      </c>
      <c r="Y41" s="2" t="s">
        <v>78</v>
      </c>
      <c r="Z41" s="50" t="s">
        <v>2239</v>
      </c>
      <c r="AA41" s="2"/>
      <c r="AB41" s="2" t="str">
        <f t="shared" si="2"/>
        <v>Unique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>
      <c r="A42" s="346" t="str">
        <f t="shared" si="0"/>
        <v>117_3_170721_BW2_1_p_eu.co</v>
      </c>
      <c r="B42" s="148" t="s">
        <v>2125</v>
      </c>
      <c r="C42" s="148" t="s">
        <v>2126</v>
      </c>
      <c r="D42" s="213">
        <v>117</v>
      </c>
      <c r="E42" s="213">
        <v>3</v>
      </c>
      <c r="F42" s="347" t="s">
        <v>71</v>
      </c>
      <c r="G42" s="344">
        <v>170721</v>
      </c>
      <c r="H42" s="117">
        <v>2021</v>
      </c>
      <c r="I42" s="148" t="s">
        <v>2113</v>
      </c>
      <c r="J42" s="2" t="s">
        <v>2127</v>
      </c>
      <c r="K42" s="2" t="s">
        <v>2128</v>
      </c>
      <c r="L42" s="148" t="s">
        <v>2116</v>
      </c>
      <c r="M42" s="2" t="s">
        <v>147</v>
      </c>
      <c r="N42" s="117">
        <v>29</v>
      </c>
      <c r="O42" s="164" t="s">
        <v>2240</v>
      </c>
      <c r="P42" s="108" t="s">
        <v>548</v>
      </c>
      <c r="Q42" s="50" t="s">
        <v>549</v>
      </c>
      <c r="R42" s="50" t="s">
        <v>147</v>
      </c>
      <c r="S42" s="50">
        <v>1</v>
      </c>
      <c r="T42" s="50">
        <v>0</v>
      </c>
      <c r="U42" s="50">
        <v>1</v>
      </c>
      <c r="V42" s="50">
        <v>0</v>
      </c>
      <c r="W42" s="2"/>
      <c r="X42" s="50">
        <v>161023</v>
      </c>
      <c r="Y42" s="2" t="s">
        <v>78</v>
      </c>
      <c r="Z42" s="50" t="s">
        <v>2241</v>
      </c>
      <c r="AA42" s="2"/>
      <c r="AB42" s="2" t="str">
        <f t="shared" si="2"/>
        <v>Unique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>
      <c r="A43" s="343" t="str">
        <f t="shared" si="0"/>
        <v>118_1_170721_BU1_2_p_eu.co</v>
      </c>
      <c r="B43" s="148" t="s">
        <v>2137</v>
      </c>
      <c r="C43" s="148" t="s">
        <v>2138</v>
      </c>
      <c r="D43" s="213">
        <v>118</v>
      </c>
      <c r="E43" s="213">
        <v>1</v>
      </c>
      <c r="F43" s="347" t="s">
        <v>71</v>
      </c>
      <c r="G43" s="344">
        <v>170721</v>
      </c>
      <c r="H43" s="117">
        <v>2021</v>
      </c>
      <c r="I43" s="148" t="s">
        <v>2113</v>
      </c>
      <c r="J43" s="2" t="s">
        <v>2139</v>
      </c>
      <c r="K43" s="2" t="s">
        <v>2140</v>
      </c>
      <c r="L43" s="148" t="s">
        <v>2116</v>
      </c>
      <c r="M43" s="2" t="s">
        <v>147</v>
      </c>
      <c r="N43" s="117">
        <v>3</v>
      </c>
      <c r="O43" s="164" t="s">
        <v>2242</v>
      </c>
      <c r="P43" s="108" t="s">
        <v>548</v>
      </c>
      <c r="Q43" s="50" t="s">
        <v>549</v>
      </c>
      <c r="R43" s="50" t="s">
        <v>147</v>
      </c>
      <c r="S43" s="50">
        <v>1</v>
      </c>
      <c r="T43" s="50">
        <v>0</v>
      </c>
      <c r="U43" s="50">
        <v>1</v>
      </c>
      <c r="V43" s="50">
        <v>0</v>
      </c>
      <c r="W43" s="2"/>
      <c r="X43" s="50">
        <v>161023</v>
      </c>
      <c r="Y43" s="2" t="s">
        <v>78</v>
      </c>
      <c r="Z43" s="50" t="s">
        <v>2243</v>
      </c>
      <c r="AA43" s="2"/>
      <c r="AB43" s="2" t="str">
        <f t="shared" si="2"/>
        <v>Unique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>
      <c r="A44" s="343" t="str">
        <f t="shared" si="0"/>
        <v>127_1_170721_BU5_1_p_eu.co</v>
      </c>
      <c r="B44" s="148" t="s">
        <v>2185</v>
      </c>
      <c r="C44" s="148" t="s">
        <v>2186</v>
      </c>
      <c r="D44" s="213">
        <v>127</v>
      </c>
      <c r="E44" s="213">
        <v>1</v>
      </c>
      <c r="F44" s="347" t="s">
        <v>71</v>
      </c>
      <c r="G44" s="344">
        <v>170721</v>
      </c>
      <c r="H44" s="117">
        <v>2021</v>
      </c>
      <c r="I44" s="148" t="s">
        <v>2113</v>
      </c>
      <c r="J44" s="2" t="s">
        <v>2212</v>
      </c>
      <c r="K44" s="2" t="s">
        <v>2213</v>
      </c>
      <c r="L44" s="148" t="s">
        <v>2116</v>
      </c>
      <c r="M44" s="2" t="s">
        <v>147</v>
      </c>
      <c r="N44" s="117">
        <v>8</v>
      </c>
      <c r="O44" s="2"/>
      <c r="P44" s="108" t="s">
        <v>548</v>
      </c>
      <c r="Q44" s="50" t="s">
        <v>549</v>
      </c>
      <c r="R44" s="50" t="s">
        <v>147</v>
      </c>
      <c r="S44" s="50">
        <v>1</v>
      </c>
      <c r="T44" s="50">
        <v>0</v>
      </c>
      <c r="U44" s="50">
        <v>1</v>
      </c>
      <c r="V44" s="50">
        <v>0</v>
      </c>
      <c r="W44" s="2"/>
      <c r="X44" s="50">
        <v>161023</v>
      </c>
      <c r="Y44" s="2" t="s">
        <v>78</v>
      </c>
      <c r="Z44" s="50" t="s">
        <v>2244</v>
      </c>
      <c r="AA44" s="2"/>
      <c r="AB44" s="2" t="str">
        <f t="shared" si="2"/>
        <v>Unique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>
      <c r="A45" s="343" t="str">
        <f t="shared" si="0"/>
        <v>127_2_170721_BU6_p_eu.co</v>
      </c>
      <c r="B45" s="148" t="s">
        <v>2178</v>
      </c>
      <c r="C45" s="148" t="s">
        <v>2179</v>
      </c>
      <c r="D45" s="213">
        <v>127</v>
      </c>
      <c r="E45" s="213">
        <v>2</v>
      </c>
      <c r="F45" s="347" t="s">
        <v>71</v>
      </c>
      <c r="G45" s="344">
        <v>170721</v>
      </c>
      <c r="H45" s="117">
        <v>2021</v>
      </c>
      <c r="I45" s="148" t="s">
        <v>2113</v>
      </c>
      <c r="J45" s="2" t="s">
        <v>2180</v>
      </c>
      <c r="K45" s="2" t="s">
        <v>2181</v>
      </c>
      <c r="L45" s="148" t="s">
        <v>2116</v>
      </c>
      <c r="M45" s="2" t="s">
        <v>147</v>
      </c>
      <c r="N45" s="117">
        <v>4</v>
      </c>
      <c r="O45" s="2"/>
      <c r="P45" s="108" t="s">
        <v>548</v>
      </c>
      <c r="Q45" s="50" t="s">
        <v>549</v>
      </c>
      <c r="R45" s="50" t="s">
        <v>147</v>
      </c>
      <c r="S45" s="50">
        <v>1</v>
      </c>
      <c r="T45" s="50">
        <v>0</v>
      </c>
      <c r="U45" s="50">
        <v>1</v>
      </c>
      <c r="V45" s="50">
        <v>0</v>
      </c>
      <c r="W45" s="2"/>
      <c r="X45" s="50">
        <v>161023</v>
      </c>
      <c r="Y45" s="2" t="s">
        <v>78</v>
      </c>
      <c r="Z45" s="50" t="s">
        <v>2245</v>
      </c>
      <c r="AA45" s="2"/>
      <c r="AB45" s="2" t="str">
        <f t="shared" si="2"/>
        <v>Unique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>
      <c r="A46" s="343" t="str">
        <f t="shared" si="0"/>
        <v>117_4_170721_BW4_2_p_eu.co</v>
      </c>
      <c r="B46" s="148" t="s">
        <v>2111</v>
      </c>
      <c r="C46" s="148" t="s">
        <v>2112</v>
      </c>
      <c r="D46" s="213">
        <v>117</v>
      </c>
      <c r="E46" s="213">
        <v>4</v>
      </c>
      <c r="F46" s="347" t="s">
        <v>71</v>
      </c>
      <c r="G46" s="344">
        <v>170721</v>
      </c>
      <c r="H46" s="117">
        <v>2021</v>
      </c>
      <c r="I46" s="148" t="s">
        <v>2113</v>
      </c>
      <c r="J46" s="2" t="s">
        <v>2149</v>
      </c>
      <c r="K46" s="2" t="s">
        <v>2150</v>
      </c>
      <c r="L46" s="148" t="s">
        <v>2116</v>
      </c>
      <c r="M46" s="2" t="s">
        <v>147</v>
      </c>
      <c r="N46" s="117">
        <v>10</v>
      </c>
      <c r="O46" s="164" t="s">
        <v>2246</v>
      </c>
      <c r="P46" s="108" t="s">
        <v>548</v>
      </c>
      <c r="Q46" s="50" t="s">
        <v>549</v>
      </c>
      <c r="R46" s="50" t="s">
        <v>147</v>
      </c>
      <c r="S46" s="50">
        <v>1</v>
      </c>
      <c r="T46" s="50">
        <v>0</v>
      </c>
      <c r="U46" s="50">
        <v>1</v>
      </c>
      <c r="V46" s="50">
        <v>0</v>
      </c>
      <c r="W46" s="2"/>
      <c r="X46" s="50">
        <v>161023</v>
      </c>
      <c r="Y46" s="2" t="s">
        <v>78</v>
      </c>
      <c r="Z46" s="50" t="s">
        <v>2247</v>
      </c>
      <c r="AA46" s="2"/>
      <c r="AB46" s="2" t="str">
        <f t="shared" si="2"/>
        <v>Unique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>
      <c r="A47" s="343" t="str">
        <f t="shared" si="0"/>
        <v>118_5_170721_BW3_p_eu.co</v>
      </c>
      <c r="B47" s="148" t="s">
        <v>2158</v>
      </c>
      <c r="C47" s="148" t="s">
        <v>2159</v>
      </c>
      <c r="D47" s="213">
        <v>118</v>
      </c>
      <c r="E47" s="213">
        <v>5</v>
      </c>
      <c r="F47" s="347" t="s">
        <v>71</v>
      </c>
      <c r="G47" s="344">
        <v>170721</v>
      </c>
      <c r="H47" s="117">
        <v>2021</v>
      </c>
      <c r="I47" s="148" t="s">
        <v>2113</v>
      </c>
      <c r="J47" s="2" t="s">
        <v>2160</v>
      </c>
      <c r="K47" s="2" t="s">
        <v>2161</v>
      </c>
      <c r="L47" s="148" t="s">
        <v>2116</v>
      </c>
      <c r="M47" s="2" t="s">
        <v>147</v>
      </c>
      <c r="N47" s="117">
        <v>5</v>
      </c>
      <c r="O47" s="164" t="s">
        <v>2248</v>
      </c>
      <c r="P47" s="108" t="s">
        <v>548</v>
      </c>
      <c r="Q47" s="50" t="s">
        <v>549</v>
      </c>
      <c r="R47" s="50" t="s">
        <v>147</v>
      </c>
      <c r="S47" s="50">
        <v>1</v>
      </c>
      <c r="T47" s="50">
        <v>0</v>
      </c>
      <c r="U47" s="50">
        <v>1</v>
      </c>
      <c r="V47" s="50">
        <v>0</v>
      </c>
      <c r="W47" s="2"/>
      <c r="X47" s="50">
        <v>161023</v>
      </c>
      <c r="Y47" s="2" t="s">
        <v>78</v>
      </c>
      <c r="Z47" s="50" t="s">
        <v>2249</v>
      </c>
      <c r="AA47" s="2"/>
      <c r="AB47" s="2" t="str">
        <f t="shared" si="2"/>
        <v>Unique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>
      <c r="A48" s="343" t="str">
        <f t="shared" si="0"/>
        <v>117_6_170721_BW6_p_eu.co</v>
      </c>
      <c r="B48" s="148" t="s">
        <v>2168</v>
      </c>
      <c r="C48" s="148" t="s">
        <v>2169</v>
      </c>
      <c r="D48" s="213">
        <v>117</v>
      </c>
      <c r="E48" s="213">
        <v>6</v>
      </c>
      <c r="F48" s="347" t="s">
        <v>71</v>
      </c>
      <c r="G48" s="344">
        <v>170721</v>
      </c>
      <c r="H48" s="117">
        <v>2021</v>
      </c>
      <c r="I48" s="148" t="s">
        <v>2113</v>
      </c>
      <c r="J48" s="2" t="s">
        <v>2170</v>
      </c>
      <c r="K48" s="2" t="s">
        <v>2171</v>
      </c>
      <c r="L48" s="148" t="s">
        <v>2116</v>
      </c>
      <c r="M48" s="2" t="s">
        <v>147</v>
      </c>
      <c r="N48" s="117">
        <v>4</v>
      </c>
      <c r="O48" s="2"/>
      <c r="P48" s="108" t="s">
        <v>548</v>
      </c>
      <c r="Q48" s="50" t="s">
        <v>549</v>
      </c>
      <c r="R48" s="50" t="s">
        <v>147</v>
      </c>
      <c r="S48" s="50">
        <v>1</v>
      </c>
      <c r="T48" s="50">
        <v>0</v>
      </c>
      <c r="U48" s="50">
        <v>1</v>
      </c>
      <c r="V48" s="50">
        <v>0</v>
      </c>
      <c r="W48" s="2"/>
      <c r="X48" s="50">
        <v>171023</v>
      </c>
      <c r="Y48" s="2" t="s">
        <v>78</v>
      </c>
      <c r="Z48" s="50" t="s">
        <v>2250</v>
      </c>
      <c r="AA48" s="2"/>
      <c r="AB48" s="2" t="str">
        <f t="shared" si="2"/>
        <v>Unique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>
      <c r="A49" s="343" t="str">
        <f t="shared" si="0"/>
        <v>117_5_170721_BW5_p_he.pe</v>
      </c>
      <c r="B49" s="148" t="s">
        <v>2251</v>
      </c>
      <c r="C49" s="148" t="s">
        <v>2252</v>
      </c>
      <c r="D49" s="213">
        <v>117</v>
      </c>
      <c r="E49" s="213">
        <v>5</v>
      </c>
      <c r="F49" s="347" t="s">
        <v>71</v>
      </c>
      <c r="G49" s="344">
        <v>170721</v>
      </c>
      <c r="H49" s="117">
        <v>2021</v>
      </c>
      <c r="I49" s="148" t="s">
        <v>2113</v>
      </c>
      <c r="J49" s="2" t="s">
        <v>2253</v>
      </c>
      <c r="K49" s="2" t="s">
        <v>2254</v>
      </c>
      <c r="L49" s="148" t="s">
        <v>2116</v>
      </c>
      <c r="M49" s="2" t="s">
        <v>147</v>
      </c>
      <c r="N49" s="117">
        <v>2</v>
      </c>
      <c r="O49" s="2"/>
      <c r="P49" s="108" t="s">
        <v>543</v>
      </c>
      <c r="Q49" s="50" t="s">
        <v>544</v>
      </c>
      <c r="R49" s="50" t="s">
        <v>147</v>
      </c>
      <c r="S49" s="50">
        <v>1</v>
      </c>
      <c r="T49" s="50">
        <v>0</v>
      </c>
      <c r="U49" s="50">
        <v>1</v>
      </c>
      <c r="V49" s="50">
        <v>0</v>
      </c>
      <c r="W49" s="2"/>
      <c r="X49" s="50">
        <v>171023</v>
      </c>
      <c r="Y49" s="2" t="s">
        <v>78</v>
      </c>
      <c r="Z49" s="50" t="s">
        <v>2255</v>
      </c>
      <c r="AA49" s="2"/>
      <c r="AB49" s="2" t="str">
        <f t="shared" si="2"/>
        <v>Unique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>
      <c r="A50" s="343" t="str">
        <f t="shared" si="0"/>
        <v>117_2_170721_BW1_p_he.tr</v>
      </c>
      <c r="B50" s="148" t="s">
        <v>2131</v>
      </c>
      <c r="C50" s="148" t="s">
        <v>2132</v>
      </c>
      <c r="D50" s="213">
        <v>117</v>
      </c>
      <c r="E50" s="213">
        <v>2</v>
      </c>
      <c r="F50" s="347" t="s">
        <v>71</v>
      </c>
      <c r="G50" s="344">
        <v>170721</v>
      </c>
      <c r="H50" s="117">
        <v>2021</v>
      </c>
      <c r="I50" s="148" t="s">
        <v>2113</v>
      </c>
      <c r="J50" s="2" t="s">
        <v>2133</v>
      </c>
      <c r="K50" s="2" t="s">
        <v>2134</v>
      </c>
      <c r="L50" s="148" t="s">
        <v>2116</v>
      </c>
      <c r="M50" s="2" t="s">
        <v>147</v>
      </c>
      <c r="N50" s="117">
        <v>33</v>
      </c>
      <c r="O50" s="164" t="s">
        <v>2256</v>
      </c>
      <c r="P50" s="108" t="s">
        <v>498</v>
      </c>
      <c r="Q50" s="50" t="s">
        <v>499</v>
      </c>
      <c r="R50" s="50" t="s">
        <v>147</v>
      </c>
      <c r="S50" s="50">
        <v>1</v>
      </c>
      <c r="T50" s="50">
        <v>0</v>
      </c>
      <c r="U50" s="50">
        <v>1</v>
      </c>
      <c r="V50" s="50">
        <v>0</v>
      </c>
      <c r="W50" s="2"/>
      <c r="X50" s="50">
        <v>161023</v>
      </c>
      <c r="Y50" s="2" t="s">
        <v>78</v>
      </c>
      <c r="Z50" s="50" t="s">
        <v>2257</v>
      </c>
      <c r="AA50" s="2"/>
      <c r="AB50" s="2" t="str">
        <f t="shared" si="2"/>
        <v>Unique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>
      <c r="A51" s="346" t="str">
        <f t="shared" si="0"/>
        <v>117_3_170721_BW2_1_p_me.me</v>
      </c>
      <c r="B51" s="148" t="s">
        <v>2125</v>
      </c>
      <c r="C51" s="148" t="s">
        <v>2126</v>
      </c>
      <c r="D51" s="213">
        <v>117</v>
      </c>
      <c r="E51" s="213">
        <v>3</v>
      </c>
      <c r="F51" s="347" t="s">
        <v>71</v>
      </c>
      <c r="G51" s="344">
        <v>170721</v>
      </c>
      <c r="H51" s="117">
        <v>2021</v>
      </c>
      <c r="I51" s="148" t="s">
        <v>2113</v>
      </c>
      <c r="J51" s="2" t="s">
        <v>2127</v>
      </c>
      <c r="K51" s="2" t="s">
        <v>2128</v>
      </c>
      <c r="L51" s="148" t="s">
        <v>2116</v>
      </c>
      <c r="M51" s="2" t="s">
        <v>147</v>
      </c>
      <c r="N51" s="117">
        <v>29</v>
      </c>
      <c r="O51" s="164" t="s">
        <v>2258</v>
      </c>
      <c r="P51" s="108" t="s">
        <v>569</v>
      </c>
      <c r="Q51" s="50" t="s">
        <v>570</v>
      </c>
      <c r="R51" s="50" t="s">
        <v>147</v>
      </c>
      <c r="S51" s="50">
        <v>1</v>
      </c>
      <c r="T51" s="50">
        <v>0</v>
      </c>
      <c r="U51" s="50">
        <v>1</v>
      </c>
      <c r="V51" s="50">
        <v>0</v>
      </c>
      <c r="W51" s="2"/>
      <c r="X51" s="50">
        <v>161023</v>
      </c>
      <c r="Y51" s="2" t="s">
        <v>78</v>
      </c>
      <c r="Z51" s="50" t="s">
        <v>2259</v>
      </c>
      <c r="AA51" s="2"/>
      <c r="AB51" s="2" t="str">
        <f t="shared" si="2"/>
        <v>Unique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>
      <c r="A52" s="343" t="str">
        <f t="shared" si="0"/>
        <v>117_2_030721_BW1_p_me.me</v>
      </c>
      <c r="B52" s="148" t="s">
        <v>2131</v>
      </c>
      <c r="C52" s="148" t="s">
        <v>2132</v>
      </c>
      <c r="D52" s="213">
        <v>117</v>
      </c>
      <c r="E52" s="213">
        <v>2</v>
      </c>
      <c r="F52" s="344">
        <v>250621</v>
      </c>
      <c r="G52" s="345" t="s">
        <v>71</v>
      </c>
      <c r="H52" s="117">
        <v>2021</v>
      </c>
      <c r="I52" s="148" t="s">
        <v>2113</v>
      </c>
      <c r="J52" s="2" t="s">
        <v>2133</v>
      </c>
      <c r="K52" s="2" t="s">
        <v>2134</v>
      </c>
      <c r="L52" s="148" t="s">
        <v>2116</v>
      </c>
      <c r="M52" s="2" t="s">
        <v>147</v>
      </c>
      <c r="N52" s="117">
        <v>5</v>
      </c>
      <c r="O52" s="164" t="s">
        <v>2260</v>
      </c>
      <c r="P52" s="108" t="s">
        <v>569</v>
      </c>
      <c r="Q52" s="50" t="s">
        <v>570</v>
      </c>
      <c r="R52" s="50" t="s">
        <v>147</v>
      </c>
      <c r="S52" s="50">
        <v>1</v>
      </c>
      <c r="T52" s="50">
        <v>1</v>
      </c>
      <c r="U52" s="50">
        <v>0</v>
      </c>
      <c r="V52" s="50">
        <v>0</v>
      </c>
      <c r="W52" s="2"/>
      <c r="X52" s="50">
        <v>161023</v>
      </c>
      <c r="Y52" s="2" t="s">
        <v>78</v>
      </c>
      <c r="Z52" s="50" t="s">
        <v>2261</v>
      </c>
      <c r="AA52" s="2"/>
      <c r="AB52" s="2" t="str">
        <f t="shared" si="2"/>
        <v>Unique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>
      <c r="A53" s="343" t="str">
        <f t="shared" si="0"/>
        <v>118_5_170721_BW3_p_me.me</v>
      </c>
      <c r="B53" s="148" t="s">
        <v>2158</v>
      </c>
      <c r="C53" s="148" t="s">
        <v>2159</v>
      </c>
      <c r="D53" s="213">
        <v>118</v>
      </c>
      <c r="E53" s="213">
        <v>5</v>
      </c>
      <c r="F53" s="347" t="s">
        <v>71</v>
      </c>
      <c r="G53" s="344">
        <v>170721</v>
      </c>
      <c r="H53" s="117">
        <v>2021</v>
      </c>
      <c r="I53" s="148" t="s">
        <v>2113</v>
      </c>
      <c r="J53" s="2" t="s">
        <v>2160</v>
      </c>
      <c r="K53" s="2" t="s">
        <v>2161</v>
      </c>
      <c r="L53" s="148" t="s">
        <v>2116</v>
      </c>
      <c r="M53" s="2" t="s">
        <v>147</v>
      </c>
      <c r="N53" s="117">
        <v>5</v>
      </c>
      <c r="O53" s="164" t="s">
        <v>2262</v>
      </c>
      <c r="P53" s="108" t="s">
        <v>569</v>
      </c>
      <c r="Q53" s="50" t="s">
        <v>570</v>
      </c>
      <c r="R53" s="50" t="s">
        <v>147</v>
      </c>
      <c r="S53" s="50">
        <v>1</v>
      </c>
      <c r="T53" s="50">
        <v>0</v>
      </c>
      <c r="U53" s="50">
        <v>1</v>
      </c>
      <c r="V53" s="50">
        <v>0</v>
      </c>
      <c r="W53" s="2"/>
      <c r="X53" s="50">
        <v>161023</v>
      </c>
      <c r="Y53" s="2" t="s">
        <v>78</v>
      </c>
      <c r="Z53" s="50" t="s">
        <v>2263</v>
      </c>
      <c r="AA53" s="2"/>
      <c r="AB53" s="2" t="str">
        <f t="shared" si="2"/>
        <v>Unique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>
      <c r="A54" s="343" t="str">
        <f t="shared" si="0"/>
        <v>117_5_170721_BW5_p_me.me</v>
      </c>
      <c r="B54" s="148" t="s">
        <v>2251</v>
      </c>
      <c r="C54" s="148" t="s">
        <v>2252</v>
      </c>
      <c r="D54" s="213">
        <v>117</v>
      </c>
      <c r="E54" s="213">
        <v>5</v>
      </c>
      <c r="F54" s="347" t="s">
        <v>71</v>
      </c>
      <c r="G54" s="344">
        <v>170721</v>
      </c>
      <c r="H54" s="117">
        <v>2021</v>
      </c>
      <c r="I54" s="148" t="s">
        <v>2113</v>
      </c>
      <c r="J54" s="2" t="s">
        <v>2253</v>
      </c>
      <c r="K54" s="2" t="s">
        <v>2254</v>
      </c>
      <c r="L54" s="148" t="s">
        <v>2116</v>
      </c>
      <c r="M54" s="2" t="s">
        <v>147</v>
      </c>
      <c r="N54" s="117">
        <v>2</v>
      </c>
      <c r="O54" s="2"/>
      <c r="P54" s="108" t="s">
        <v>569</v>
      </c>
      <c r="Q54" s="50" t="s">
        <v>570</v>
      </c>
      <c r="R54" s="50" t="s">
        <v>147</v>
      </c>
      <c r="S54" s="50">
        <v>1</v>
      </c>
      <c r="T54" s="50">
        <v>1</v>
      </c>
      <c r="U54" s="50">
        <v>0</v>
      </c>
      <c r="V54" s="50">
        <v>0</v>
      </c>
      <c r="W54" s="2"/>
      <c r="X54" s="50">
        <v>171023</v>
      </c>
      <c r="Y54" s="2" t="s">
        <v>78</v>
      </c>
      <c r="Z54" s="50" t="s">
        <v>2264</v>
      </c>
      <c r="AA54" s="2"/>
      <c r="AB54" s="2" t="str">
        <f t="shared" si="2"/>
        <v>Unique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>
      <c r="A55" s="343" t="str">
        <f t="shared" si="0"/>
        <v>117_5_140621_BW5_p_me.eq</v>
      </c>
      <c r="B55" s="148" t="s">
        <v>2251</v>
      </c>
      <c r="C55" s="148" t="s">
        <v>2252</v>
      </c>
      <c r="D55" s="213">
        <v>117</v>
      </c>
      <c r="E55" s="213">
        <v>5</v>
      </c>
      <c r="F55" s="345" t="s">
        <v>298</v>
      </c>
      <c r="G55" s="344">
        <v>140621</v>
      </c>
      <c r="H55" s="117">
        <v>2021</v>
      </c>
      <c r="I55" s="148" t="s">
        <v>2113</v>
      </c>
      <c r="J55" s="2" t="s">
        <v>2253</v>
      </c>
      <c r="K55" s="2" t="s">
        <v>2254</v>
      </c>
      <c r="L55" s="148" t="s">
        <v>2116</v>
      </c>
      <c r="M55" s="2" t="s">
        <v>147</v>
      </c>
      <c r="N55" s="117">
        <v>1</v>
      </c>
      <c r="O55" s="2"/>
      <c r="P55" s="50" t="s">
        <v>800</v>
      </c>
      <c r="Q55" s="50" t="s">
        <v>801</v>
      </c>
      <c r="R55" s="50" t="s">
        <v>147</v>
      </c>
      <c r="S55" s="50">
        <v>1</v>
      </c>
      <c r="T55" s="50">
        <v>0</v>
      </c>
      <c r="U55" s="50">
        <v>1</v>
      </c>
      <c r="V55" s="50">
        <v>0</v>
      </c>
      <c r="W55" s="2"/>
      <c r="X55" s="50">
        <v>161023</v>
      </c>
      <c r="Y55" s="2" t="s">
        <v>78</v>
      </c>
      <c r="Z55" s="50" t="s">
        <v>2265</v>
      </c>
      <c r="AA55" s="2"/>
      <c r="AB55" s="2" t="str">
        <f t="shared" si="2"/>
        <v>Unique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>
      <c r="A56" s="343" t="str">
        <f t="shared" si="0"/>
        <v>117_1_290521_BU7_p_rh.ca</v>
      </c>
      <c r="B56" s="148" t="s">
        <v>2194</v>
      </c>
      <c r="C56" s="148" t="s">
        <v>2195</v>
      </c>
      <c r="D56" s="213">
        <v>117</v>
      </c>
      <c r="E56" s="213">
        <v>1</v>
      </c>
      <c r="F56" s="347" t="s">
        <v>2143</v>
      </c>
      <c r="G56" s="344">
        <v>290521</v>
      </c>
      <c r="H56" s="117">
        <v>2021</v>
      </c>
      <c r="I56" s="148" t="s">
        <v>2113</v>
      </c>
      <c r="J56" s="2" t="s">
        <v>2266</v>
      </c>
      <c r="K56" s="2" t="s">
        <v>2267</v>
      </c>
      <c r="L56" s="148" t="s">
        <v>2116</v>
      </c>
      <c r="M56" s="2" t="s">
        <v>147</v>
      </c>
      <c r="N56" s="117">
        <v>1</v>
      </c>
      <c r="O56" s="2"/>
      <c r="P56" s="80" t="s">
        <v>134</v>
      </c>
      <c r="Q56" s="50" t="s">
        <v>135</v>
      </c>
      <c r="R56" s="50" t="s">
        <v>147</v>
      </c>
      <c r="S56" s="50">
        <v>1</v>
      </c>
      <c r="T56" s="50">
        <v>1</v>
      </c>
      <c r="U56" s="50">
        <v>0</v>
      </c>
      <c r="V56" s="50">
        <v>0</v>
      </c>
      <c r="W56" s="2"/>
      <c r="X56" s="50">
        <v>161023</v>
      </c>
      <c r="Y56" s="2" t="s">
        <v>78</v>
      </c>
      <c r="Z56" s="50" t="s">
        <v>2268</v>
      </c>
      <c r="AA56" s="2"/>
      <c r="AB56" s="2" t="str">
        <f t="shared" si="2"/>
        <v>Unique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>
      <c r="A57" s="343" t="str">
        <f t="shared" si="0"/>
        <v>117_3_170721_BW2_1_p_sc.py</v>
      </c>
      <c r="B57" s="148" t="s">
        <v>2125</v>
      </c>
      <c r="C57" s="148" t="s">
        <v>2126</v>
      </c>
      <c r="D57" s="213">
        <v>117</v>
      </c>
      <c r="E57" s="213">
        <v>3</v>
      </c>
      <c r="F57" s="347" t="s">
        <v>71</v>
      </c>
      <c r="G57" s="344">
        <v>170721</v>
      </c>
      <c r="H57" s="117">
        <v>2021</v>
      </c>
      <c r="I57" s="148" t="s">
        <v>2113</v>
      </c>
      <c r="J57" s="2" t="s">
        <v>2127</v>
      </c>
      <c r="K57" s="2" t="s">
        <v>2128</v>
      </c>
      <c r="L57" s="148" t="s">
        <v>2116</v>
      </c>
      <c r="M57" s="2" t="s">
        <v>147</v>
      </c>
      <c r="N57" s="117">
        <v>29</v>
      </c>
      <c r="O57" s="164" t="s">
        <v>2269</v>
      </c>
      <c r="P57" s="120" t="s">
        <v>1069</v>
      </c>
      <c r="Q57" s="50" t="s">
        <v>1070</v>
      </c>
      <c r="R57" s="50" t="s">
        <v>100</v>
      </c>
      <c r="S57" s="50">
        <v>1</v>
      </c>
      <c r="T57" s="50">
        <v>0</v>
      </c>
      <c r="U57" s="50">
        <v>1</v>
      </c>
      <c r="V57" s="50">
        <v>0</v>
      </c>
      <c r="W57" s="50" t="s">
        <v>2270</v>
      </c>
      <c r="X57" s="79" t="s">
        <v>1101</v>
      </c>
      <c r="Y57" s="2" t="s">
        <v>78</v>
      </c>
      <c r="Z57" s="50" t="s">
        <v>2271</v>
      </c>
      <c r="AA57" s="2"/>
      <c r="AB57" s="2" t="str">
        <f t="shared" si="2"/>
        <v>Unique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>
      <c r="A58" s="346" t="str">
        <f t="shared" si="0"/>
        <v>117_3_170721_BW2_1_p_sp.sc</v>
      </c>
      <c r="B58" s="148" t="s">
        <v>2125</v>
      </c>
      <c r="C58" s="148" t="s">
        <v>2126</v>
      </c>
      <c r="D58" s="213">
        <v>117</v>
      </c>
      <c r="E58" s="213">
        <v>3</v>
      </c>
      <c r="F58" s="347" t="s">
        <v>71</v>
      </c>
      <c r="G58" s="344">
        <v>170721</v>
      </c>
      <c r="H58" s="117">
        <v>2021</v>
      </c>
      <c r="I58" s="148" t="s">
        <v>2113</v>
      </c>
      <c r="J58" s="2" t="s">
        <v>2127</v>
      </c>
      <c r="K58" s="2" t="s">
        <v>2128</v>
      </c>
      <c r="L58" s="148" t="s">
        <v>2116</v>
      </c>
      <c r="M58" s="2" t="s">
        <v>147</v>
      </c>
      <c r="N58" s="117">
        <v>29</v>
      </c>
      <c r="O58" s="164" t="s">
        <v>2272</v>
      </c>
      <c r="P58" s="108" t="s">
        <v>509</v>
      </c>
      <c r="Q58" s="50" t="s">
        <v>510</v>
      </c>
      <c r="R58" s="50" t="s">
        <v>147</v>
      </c>
      <c r="S58" s="50">
        <v>2</v>
      </c>
      <c r="T58" s="50">
        <v>1</v>
      </c>
      <c r="U58" s="50">
        <v>1</v>
      </c>
      <c r="V58" s="50">
        <v>0</v>
      </c>
      <c r="W58" s="2"/>
      <c r="X58" s="50">
        <v>161023</v>
      </c>
      <c r="Y58" s="2" t="s">
        <v>78</v>
      </c>
      <c r="Z58" s="50" t="s">
        <v>2273</v>
      </c>
      <c r="AA58" s="2"/>
      <c r="AB58" s="2" t="str">
        <f t="shared" si="2"/>
        <v>Unique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>
      <c r="A59" s="343" t="str">
        <f t="shared" si="0"/>
        <v>117_2_170721_BW1_p_sp.sc</v>
      </c>
      <c r="B59" s="148" t="s">
        <v>2131</v>
      </c>
      <c r="C59" s="148" t="s">
        <v>2132</v>
      </c>
      <c r="D59" s="213">
        <v>117</v>
      </c>
      <c r="E59" s="213">
        <v>2</v>
      </c>
      <c r="F59" s="347" t="s">
        <v>71</v>
      </c>
      <c r="G59" s="344">
        <v>170721</v>
      </c>
      <c r="H59" s="117">
        <v>2021</v>
      </c>
      <c r="I59" s="148" t="s">
        <v>2113</v>
      </c>
      <c r="J59" s="2" t="s">
        <v>2133</v>
      </c>
      <c r="K59" s="2" t="s">
        <v>2134</v>
      </c>
      <c r="L59" s="148" t="s">
        <v>2116</v>
      </c>
      <c r="M59" s="2" t="s">
        <v>147</v>
      </c>
      <c r="N59" s="117">
        <v>33</v>
      </c>
      <c r="O59" s="164" t="s">
        <v>2274</v>
      </c>
      <c r="P59" s="108" t="s">
        <v>509</v>
      </c>
      <c r="Q59" s="50" t="s">
        <v>510</v>
      </c>
      <c r="R59" s="50" t="s">
        <v>147</v>
      </c>
      <c r="S59" s="50">
        <v>7</v>
      </c>
      <c r="T59" s="50">
        <v>4</v>
      </c>
      <c r="U59" s="50">
        <v>3</v>
      </c>
      <c r="V59" s="50">
        <v>0</v>
      </c>
      <c r="W59" s="2"/>
      <c r="X59" s="50">
        <v>161023</v>
      </c>
      <c r="Y59" s="2" t="s">
        <v>78</v>
      </c>
      <c r="Z59" s="50" t="s">
        <v>2275</v>
      </c>
      <c r="AA59" s="2"/>
      <c r="AB59" s="2" t="str">
        <f t="shared" si="2"/>
        <v>Unique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>
      <c r="A60" s="343" t="str">
        <f t="shared" si="0"/>
        <v>127_1_170721_BU5_1_p_sp.sc</v>
      </c>
      <c r="B60" s="148" t="s">
        <v>2185</v>
      </c>
      <c r="C60" s="148" t="s">
        <v>2186</v>
      </c>
      <c r="D60" s="213">
        <v>127</v>
      </c>
      <c r="E60" s="213">
        <v>1</v>
      </c>
      <c r="F60" s="347" t="s">
        <v>71</v>
      </c>
      <c r="G60" s="344">
        <v>170721</v>
      </c>
      <c r="H60" s="117">
        <v>2021</v>
      </c>
      <c r="I60" s="148" t="s">
        <v>2113</v>
      </c>
      <c r="J60" s="2" t="s">
        <v>2212</v>
      </c>
      <c r="K60" s="2" t="s">
        <v>2213</v>
      </c>
      <c r="L60" s="148" t="s">
        <v>2116</v>
      </c>
      <c r="M60" s="2" t="s">
        <v>147</v>
      </c>
      <c r="N60" s="117">
        <v>8</v>
      </c>
      <c r="O60" s="2"/>
      <c r="P60" s="108" t="s">
        <v>509</v>
      </c>
      <c r="Q60" s="50" t="s">
        <v>510</v>
      </c>
      <c r="R60" s="50" t="s">
        <v>147</v>
      </c>
      <c r="S60" s="50">
        <v>1</v>
      </c>
      <c r="T60" s="50">
        <v>1</v>
      </c>
      <c r="U60" s="50">
        <v>0</v>
      </c>
      <c r="V60" s="50">
        <v>0</v>
      </c>
      <c r="W60" s="2"/>
      <c r="X60" s="50">
        <v>161023</v>
      </c>
      <c r="Y60" s="2" t="s">
        <v>78</v>
      </c>
      <c r="Z60" s="50" t="s">
        <v>2276</v>
      </c>
      <c r="AA60" s="2"/>
      <c r="AB60" s="2" t="str">
        <f t="shared" si="2"/>
        <v>Unique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>
      <c r="A61" s="343" t="str">
        <f t="shared" si="0"/>
        <v>117_4_170721_BW4_2_p_sp.sc</v>
      </c>
      <c r="B61" s="148" t="s">
        <v>2111</v>
      </c>
      <c r="C61" s="148" t="s">
        <v>2112</v>
      </c>
      <c r="D61" s="213">
        <v>117</v>
      </c>
      <c r="E61" s="213">
        <v>4</v>
      </c>
      <c r="F61" s="347" t="s">
        <v>71</v>
      </c>
      <c r="G61" s="344">
        <v>170721</v>
      </c>
      <c r="H61" s="117">
        <v>2021</v>
      </c>
      <c r="I61" s="148" t="s">
        <v>2113</v>
      </c>
      <c r="J61" s="2" t="s">
        <v>2149</v>
      </c>
      <c r="K61" s="2" t="s">
        <v>2150</v>
      </c>
      <c r="L61" s="148" t="s">
        <v>2116</v>
      </c>
      <c r="M61" s="2" t="s">
        <v>147</v>
      </c>
      <c r="N61" s="117">
        <v>10</v>
      </c>
      <c r="O61" s="164" t="s">
        <v>2277</v>
      </c>
      <c r="P61" s="108" t="s">
        <v>509</v>
      </c>
      <c r="Q61" s="50" t="s">
        <v>510</v>
      </c>
      <c r="R61" s="50" t="s">
        <v>147</v>
      </c>
      <c r="S61" s="50">
        <v>1</v>
      </c>
      <c r="T61" s="50">
        <v>0</v>
      </c>
      <c r="U61" s="50">
        <v>1</v>
      </c>
      <c r="V61" s="50">
        <v>0</v>
      </c>
      <c r="W61" s="2"/>
      <c r="X61" s="50">
        <v>161023</v>
      </c>
      <c r="Y61" s="2" t="s">
        <v>78</v>
      </c>
      <c r="Z61" s="50" t="s">
        <v>2278</v>
      </c>
      <c r="AA61" s="2"/>
      <c r="AB61" s="2" t="str">
        <f t="shared" si="2"/>
        <v>Unique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>
      <c r="A62" s="343" t="str">
        <f t="shared" si="0"/>
        <v>118_4_170721_BU4_p_sp.sc</v>
      </c>
      <c r="B62" s="148" t="s">
        <v>2227</v>
      </c>
      <c r="C62" s="148" t="s">
        <v>2228</v>
      </c>
      <c r="D62" s="213">
        <v>118</v>
      </c>
      <c r="E62" s="213">
        <v>4</v>
      </c>
      <c r="F62" s="347" t="s">
        <v>71</v>
      </c>
      <c r="G62" s="344">
        <v>170721</v>
      </c>
      <c r="H62" s="117">
        <v>2021</v>
      </c>
      <c r="I62" s="148" t="s">
        <v>2113</v>
      </c>
      <c r="J62" s="2" t="s">
        <v>2229</v>
      </c>
      <c r="K62" s="2" t="s">
        <v>2230</v>
      </c>
      <c r="L62" s="148" t="s">
        <v>2116</v>
      </c>
      <c r="M62" s="2" t="s">
        <v>147</v>
      </c>
      <c r="N62" s="117">
        <v>3</v>
      </c>
      <c r="O62" s="2"/>
      <c r="P62" s="108" t="s">
        <v>509</v>
      </c>
      <c r="Q62" s="50" t="s">
        <v>510</v>
      </c>
      <c r="R62" s="50" t="s">
        <v>147</v>
      </c>
      <c r="S62" s="50">
        <v>1</v>
      </c>
      <c r="T62" s="50">
        <v>0</v>
      </c>
      <c r="U62" s="50">
        <v>1</v>
      </c>
      <c r="V62" s="50">
        <v>0</v>
      </c>
      <c r="W62" s="2"/>
      <c r="X62" s="50">
        <v>161023</v>
      </c>
      <c r="Y62" s="2" t="s">
        <v>78</v>
      </c>
      <c r="Z62" s="50" t="s">
        <v>2279</v>
      </c>
      <c r="AA62" s="2"/>
      <c r="AB62" s="2" t="str">
        <f t="shared" si="2"/>
        <v>Unique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>
      <c r="A63" s="343" t="str">
        <f t="shared" si="0"/>
        <v>117_3_030721_BW2_p_sp.sc</v>
      </c>
      <c r="B63" s="148" t="s">
        <v>2125</v>
      </c>
      <c r="C63" s="148" t="s">
        <v>2126</v>
      </c>
      <c r="D63" s="213">
        <v>117</v>
      </c>
      <c r="E63" s="213">
        <v>3</v>
      </c>
      <c r="F63" s="344">
        <v>250621</v>
      </c>
      <c r="G63" s="345" t="s">
        <v>71</v>
      </c>
      <c r="H63" s="117">
        <v>2021</v>
      </c>
      <c r="I63" s="148" t="s">
        <v>2113</v>
      </c>
      <c r="J63" s="2" t="s">
        <v>2155</v>
      </c>
      <c r="K63" s="2" t="s">
        <v>2128</v>
      </c>
      <c r="L63" s="148" t="s">
        <v>2116</v>
      </c>
      <c r="M63" s="2" t="s">
        <v>147</v>
      </c>
      <c r="N63" s="117">
        <v>6</v>
      </c>
      <c r="O63" s="164" t="s">
        <v>2280</v>
      </c>
      <c r="P63" s="108" t="s">
        <v>509</v>
      </c>
      <c r="Q63" s="50" t="s">
        <v>510</v>
      </c>
      <c r="R63" s="50" t="s">
        <v>147</v>
      </c>
      <c r="S63" s="50">
        <v>3</v>
      </c>
      <c r="T63" s="50">
        <v>0</v>
      </c>
      <c r="U63" s="50">
        <v>3</v>
      </c>
      <c r="V63" s="50">
        <v>0</v>
      </c>
      <c r="W63" s="2"/>
      <c r="X63" s="50">
        <v>161023</v>
      </c>
      <c r="Y63" s="2" t="s">
        <v>78</v>
      </c>
      <c r="Z63" s="50" t="s">
        <v>2281</v>
      </c>
      <c r="AA63" s="2"/>
      <c r="AB63" s="2" t="str">
        <f t="shared" si="2"/>
        <v>Unique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>
      <c r="A64" s="343" t="str">
        <f t="shared" si="0"/>
        <v>127_2_230421_BU6_p_sp.sc</v>
      </c>
      <c r="B64" s="148" t="s">
        <v>2178</v>
      </c>
      <c r="C64" s="148" t="s">
        <v>2179</v>
      </c>
      <c r="D64" s="213">
        <v>127</v>
      </c>
      <c r="E64" s="213">
        <v>2</v>
      </c>
      <c r="F64" s="344">
        <v>140421</v>
      </c>
      <c r="G64" s="344">
        <v>230421</v>
      </c>
      <c r="H64" s="117">
        <v>2021</v>
      </c>
      <c r="I64" s="148" t="s">
        <v>2113</v>
      </c>
      <c r="J64" s="2" t="s">
        <v>2180</v>
      </c>
      <c r="K64" s="2" t="s">
        <v>2181</v>
      </c>
      <c r="L64" s="148" t="s">
        <v>2116</v>
      </c>
      <c r="M64" s="2" t="s">
        <v>147</v>
      </c>
      <c r="N64" s="117">
        <v>2</v>
      </c>
      <c r="O64" s="2"/>
      <c r="P64" s="108" t="s">
        <v>509</v>
      </c>
      <c r="Q64" s="50" t="s">
        <v>510</v>
      </c>
      <c r="R64" s="50" t="s">
        <v>147</v>
      </c>
      <c r="S64" s="50">
        <v>1</v>
      </c>
      <c r="T64" s="50">
        <v>0</v>
      </c>
      <c r="U64" s="50">
        <v>1</v>
      </c>
      <c r="V64" s="50">
        <v>0</v>
      </c>
      <c r="W64" s="2"/>
      <c r="X64" s="50">
        <v>161023</v>
      </c>
      <c r="Y64" s="2" t="s">
        <v>78</v>
      </c>
      <c r="Z64" s="50" t="s">
        <v>2282</v>
      </c>
      <c r="AA64" s="2"/>
      <c r="AB64" s="2" t="str">
        <f t="shared" si="2"/>
        <v>Unique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s="343" t="str">
        <f t="shared" si="0"/>
        <v>118_5_030721_BW3_p_sp.sc</v>
      </c>
      <c r="B65" s="148" t="s">
        <v>2158</v>
      </c>
      <c r="C65" s="148" t="s">
        <v>2159</v>
      </c>
      <c r="D65" s="213">
        <v>118</v>
      </c>
      <c r="E65" s="213">
        <v>5</v>
      </c>
      <c r="F65" s="344">
        <v>250621</v>
      </c>
      <c r="G65" s="345" t="s">
        <v>71</v>
      </c>
      <c r="H65" s="117">
        <v>2021</v>
      </c>
      <c r="I65" s="148" t="s">
        <v>2113</v>
      </c>
      <c r="J65" s="148" t="s">
        <v>2160</v>
      </c>
      <c r="K65" s="2" t="s">
        <v>2161</v>
      </c>
      <c r="L65" s="148" t="s">
        <v>2116</v>
      </c>
      <c r="M65" s="2" t="s">
        <v>147</v>
      </c>
      <c r="N65" s="117">
        <v>1</v>
      </c>
      <c r="O65" s="2"/>
      <c r="P65" s="108" t="s">
        <v>509</v>
      </c>
      <c r="Q65" s="50" t="s">
        <v>510</v>
      </c>
      <c r="R65" s="50" t="s">
        <v>147</v>
      </c>
      <c r="S65" s="50">
        <v>1</v>
      </c>
      <c r="T65" s="50">
        <v>0</v>
      </c>
      <c r="U65" s="50">
        <v>1</v>
      </c>
      <c r="V65" s="50">
        <v>0</v>
      </c>
      <c r="W65" s="2"/>
      <c r="X65" s="50">
        <v>161023</v>
      </c>
      <c r="Y65" s="2" t="s">
        <v>78</v>
      </c>
      <c r="Z65" s="50" t="s">
        <v>2283</v>
      </c>
      <c r="AA65" s="2"/>
      <c r="AB65" s="2" t="str">
        <f t="shared" si="2"/>
        <v>Unique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s="343" t="str">
        <f t="shared" si="0"/>
        <v>126_1_170721_BW7_p_sp.sc</v>
      </c>
      <c r="B66" s="148" t="s">
        <v>2202</v>
      </c>
      <c r="C66" s="148" t="s">
        <v>2203</v>
      </c>
      <c r="D66" s="213">
        <v>126</v>
      </c>
      <c r="E66" s="213">
        <v>1</v>
      </c>
      <c r="F66" s="347" t="s">
        <v>71</v>
      </c>
      <c r="G66" s="344">
        <v>170721</v>
      </c>
      <c r="H66" s="117">
        <v>2021</v>
      </c>
      <c r="I66" s="148" t="s">
        <v>2113</v>
      </c>
      <c r="J66" s="148" t="s">
        <v>2204</v>
      </c>
      <c r="K66" s="2" t="s">
        <v>2205</v>
      </c>
      <c r="L66" s="148" t="s">
        <v>2116</v>
      </c>
      <c r="M66" s="2" t="s">
        <v>147</v>
      </c>
      <c r="N66" s="117">
        <v>6</v>
      </c>
      <c r="O66" s="2" t="s">
        <v>2235</v>
      </c>
      <c r="P66" s="108" t="s">
        <v>509</v>
      </c>
      <c r="Q66" s="50" t="s">
        <v>510</v>
      </c>
      <c r="R66" s="50" t="s">
        <v>147</v>
      </c>
      <c r="S66" s="50">
        <v>5</v>
      </c>
      <c r="T66" s="50">
        <v>0</v>
      </c>
      <c r="U66" s="50">
        <v>5</v>
      </c>
      <c r="V66" s="50">
        <v>0</v>
      </c>
      <c r="W66" s="2"/>
      <c r="X66" s="50">
        <v>171023</v>
      </c>
      <c r="Y66" s="2" t="s">
        <v>78</v>
      </c>
      <c r="Z66" s="50" t="s">
        <v>2284</v>
      </c>
      <c r="AA66" s="2"/>
      <c r="AB66" s="2" t="str">
        <f t="shared" ref="AB66:AB84" si="3">IF(COUNTIF(Z:Z, Z66)&gt;1, "Duplicate", "Unique")</f>
        <v>Unique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s="343" t="str">
        <f t="shared" si="0"/>
        <v>117_6_170721_BW6_p_sp.sc</v>
      </c>
      <c r="B67" s="148" t="s">
        <v>2168</v>
      </c>
      <c r="C67" s="148" t="s">
        <v>2169</v>
      </c>
      <c r="D67" s="213">
        <v>117</v>
      </c>
      <c r="E67" s="213">
        <v>6</v>
      </c>
      <c r="F67" s="347" t="s">
        <v>71</v>
      </c>
      <c r="G67" s="344">
        <v>170721</v>
      </c>
      <c r="H67" s="117">
        <v>2021</v>
      </c>
      <c r="I67" s="148" t="s">
        <v>2113</v>
      </c>
      <c r="J67" s="2" t="s">
        <v>2170</v>
      </c>
      <c r="K67" s="2" t="s">
        <v>2171</v>
      </c>
      <c r="L67" s="148" t="s">
        <v>2116</v>
      </c>
      <c r="M67" s="2" t="s">
        <v>147</v>
      </c>
      <c r="N67" s="117">
        <v>4</v>
      </c>
      <c r="O67" s="2"/>
      <c r="P67" s="108" t="s">
        <v>509</v>
      </c>
      <c r="Q67" s="50" t="s">
        <v>510</v>
      </c>
      <c r="R67" s="50" t="s">
        <v>147</v>
      </c>
      <c r="S67" s="50">
        <v>2</v>
      </c>
      <c r="T67" s="50">
        <v>1</v>
      </c>
      <c r="U67" s="50">
        <v>1</v>
      </c>
      <c r="V67" s="50">
        <v>0</v>
      </c>
      <c r="W67" s="2"/>
      <c r="X67" s="50">
        <v>171023</v>
      </c>
      <c r="Y67" s="2" t="s">
        <v>78</v>
      </c>
      <c r="Z67" s="50" t="s">
        <v>2285</v>
      </c>
      <c r="AA67" s="2"/>
      <c r="AB67" s="2" t="str">
        <f t="shared" si="3"/>
        <v>Unique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s="343" t="str">
        <f t="shared" si="0"/>
        <v>117_1_170721_BU7_1_p_sy.ri</v>
      </c>
      <c r="B68" s="148" t="s">
        <v>2194</v>
      </c>
      <c r="C68" s="148" t="s">
        <v>2195</v>
      </c>
      <c r="D68" s="213">
        <v>117</v>
      </c>
      <c r="E68" s="213">
        <v>1</v>
      </c>
      <c r="F68" s="347" t="s">
        <v>71</v>
      </c>
      <c r="G68" s="344">
        <v>170721</v>
      </c>
      <c r="H68" s="117">
        <v>2021</v>
      </c>
      <c r="I68" s="148" t="s">
        <v>2113</v>
      </c>
      <c r="J68" s="148" t="s">
        <v>2196</v>
      </c>
      <c r="K68" s="2" t="s">
        <v>2197</v>
      </c>
      <c r="L68" s="148" t="s">
        <v>2116</v>
      </c>
      <c r="M68" s="2" t="s">
        <v>147</v>
      </c>
      <c r="N68" s="117">
        <v>2</v>
      </c>
      <c r="O68" s="2"/>
      <c r="P68" s="50" t="s">
        <v>888</v>
      </c>
      <c r="Q68" s="50" t="s">
        <v>889</v>
      </c>
      <c r="R68" s="50" t="s">
        <v>147</v>
      </c>
      <c r="S68" s="50">
        <v>1</v>
      </c>
      <c r="T68" s="50">
        <v>0</v>
      </c>
      <c r="U68" s="50">
        <v>1</v>
      </c>
      <c r="V68" s="50">
        <v>0</v>
      </c>
      <c r="W68" s="2"/>
      <c r="X68" s="50">
        <v>161023</v>
      </c>
      <c r="Y68" s="2" t="s">
        <v>78</v>
      </c>
      <c r="Z68" s="50" t="s">
        <v>2286</v>
      </c>
      <c r="AA68" s="2"/>
      <c r="AB68" s="2" t="str">
        <f t="shared" si="3"/>
        <v>Unique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s="343" t="str">
        <f t="shared" si="0"/>
        <v>117_3_030721_BW2_p_sy.ri</v>
      </c>
      <c r="B69" s="148" t="s">
        <v>2125</v>
      </c>
      <c r="C69" s="148" t="s">
        <v>2126</v>
      </c>
      <c r="D69" s="213">
        <v>117</v>
      </c>
      <c r="E69" s="213">
        <v>3</v>
      </c>
      <c r="F69" s="344">
        <v>250621</v>
      </c>
      <c r="G69" s="345" t="s">
        <v>71</v>
      </c>
      <c r="H69" s="117">
        <v>2021</v>
      </c>
      <c r="I69" s="148" t="s">
        <v>2113</v>
      </c>
      <c r="J69" s="2" t="s">
        <v>2155</v>
      </c>
      <c r="K69" s="2" t="s">
        <v>2128</v>
      </c>
      <c r="L69" s="148" t="s">
        <v>2116</v>
      </c>
      <c r="M69" s="2" t="s">
        <v>147</v>
      </c>
      <c r="N69" s="117">
        <v>6</v>
      </c>
      <c r="O69" s="164" t="s">
        <v>2287</v>
      </c>
      <c r="P69" s="50" t="s">
        <v>888</v>
      </c>
      <c r="Q69" s="50" t="s">
        <v>889</v>
      </c>
      <c r="R69" s="50" t="s">
        <v>147</v>
      </c>
      <c r="S69" s="50">
        <v>1</v>
      </c>
      <c r="T69" s="50">
        <v>1</v>
      </c>
      <c r="U69" s="50">
        <v>0</v>
      </c>
      <c r="V69" s="50">
        <v>0</v>
      </c>
      <c r="W69" s="2"/>
      <c r="X69" s="50">
        <v>161023</v>
      </c>
      <c r="Y69" s="2" t="s">
        <v>78</v>
      </c>
      <c r="Z69" s="50" t="s">
        <v>2288</v>
      </c>
      <c r="AA69" s="2"/>
      <c r="AB69" s="2" t="str">
        <f t="shared" si="3"/>
        <v>Unique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s="343" t="str">
        <f t="shared" si="0"/>
        <v>118_1_230421_BU1_1_p_sy.vi</v>
      </c>
      <c r="B70" s="148" t="s">
        <v>2137</v>
      </c>
      <c r="C70" s="148" t="s">
        <v>2138</v>
      </c>
      <c r="D70" s="213">
        <v>118</v>
      </c>
      <c r="E70" s="213">
        <v>1</v>
      </c>
      <c r="F70" s="344">
        <v>140421</v>
      </c>
      <c r="G70" s="344">
        <v>230421</v>
      </c>
      <c r="H70" s="117">
        <v>2021</v>
      </c>
      <c r="I70" s="148" t="s">
        <v>2113</v>
      </c>
      <c r="J70" s="2" t="s">
        <v>2225</v>
      </c>
      <c r="K70" s="2" t="s">
        <v>2140</v>
      </c>
      <c r="L70" s="148" t="s">
        <v>2116</v>
      </c>
      <c r="M70" s="2" t="s">
        <v>147</v>
      </c>
      <c r="N70" s="117">
        <v>2</v>
      </c>
      <c r="O70" s="2"/>
      <c r="P70" s="108" t="s">
        <v>1137</v>
      </c>
      <c r="Q70" s="50" t="s">
        <v>1138</v>
      </c>
      <c r="R70" s="50" t="s">
        <v>147</v>
      </c>
      <c r="S70" s="50">
        <v>1</v>
      </c>
      <c r="T70" s="50">
        <v>0</v>
      </c>
      <c r="U70" s="50">
        <v>1</v>
      </c>
      <c r="V70" s="50">
        <v>0</v>
      </c>
      <c r="W70" s="2"/>
      <c r="X70" s="50">
        <v>161023</v>
      </c>
      <c r="Y70" s="2" t="s">
        <v>78</v>
      </c>
      <c r="Z70" s="50" t="s">
        <v>2289</v>
      </c>
      <c r="AA70" s="2"/>
      <c r="AB70" s="2" t="str">
        <f t="shared" si="3"/>
        <v>Unique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s="343" t="str">
        <f t="shared" si="0"/>
        <v>127_1_090621_BU5_p_vo.pe</v>
      </c>
      <c r="B71" s="148" t="s">
        <v>2185</v>
      </c>
      <c r="C71" s="148" t="s">
        <v>2186</v>
      </c>
      <c r="D71" s="213">
        <v>127</v>
      </c>
      <c r="E71" s="213">
        <v>1</v>
      </c>
      <c r="F71" s="344">
        <v>290521</v>
      </c>
      <c r="G71" s="347" t="s">
        <v>298</v>
      </c>
      <c r="H71" s="117">
        <v>2021</v>
      </c>
      <c r="I71" s="148" t="s">
        <v>2113</v>
      </c>
      <c r="J71" s="2" t="s">
        <v>2232</v>
      </c>
      <c r="K71" s="2" t="s">
        <v>2233</v>
      </c>
      <c r="L71" s="148" t="s">
        <v>2116</v>
      </c>
      <c r="M71" s="2" t="s">
        <v>147</v>
      </c>
      <c r="N71" s="117">
        <v>2</v>
      </c>
      <c r="O71" s="2"/>
      <c r="P71" s="108" t="s">
        <v>112</v>
      </c>
      <c r="Q71" s="50" t="s">
        <v>113</v>
      </c>
      <c r="R71" s="50" t="s">
        <v>147</v>
      </c>
      <c r="S71" s="50">
        <v>1</v>
      </c>
      <c r="T71" s="50">
        <v>1</v>
      </c>
      <c r="U71" s="50">
        <v>0</v>
      </c>
      <c r="V71" s="50">
        <v>0</v>
      </c>
      <c r="W71" s="2"/>
      <c r="X71" s="50">
        <v>161023</v>
      </c>
      <c r="Y71" s="2" t="s">
        <v>78</v>
      </c>
      <c r="Z71" s="50" t="s">
        <v>2290</v>
      </c>
      <c r="AA71" s="50" t="s">
        <v>95</v>
      </c>
      <c r="AB71" s="2" t="str">
        <f t="shared" si="3"/>
        <v>Unique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s="343" t="str">
        <f t="shared" si="0"/>
        <v>117_6_290521_BW6_p_xa.ci</v>
      </c>
      <c r="B72" s="148" t="s">
        <v>2168</v>
      </c>
      <c r="C72" s="148" t="s">
        <v>2169</v>
      </c>
      <c r="D72" s="213">
        <v>117</v>
      </c>
      <c r="E72" s="213">
        <v>6</v>
      </c>
      <c r="F72" s="347" t="s">
        <v>2143</v>
      </c>
      <c r="G72" s="344">
        <v>290521</v>
      </c>
      <c r="H72" s="117">
        <v>2021</v>
      </c>
      <c r="I72" s="148" t="s">
        <v>2113</v>
      </c>
      <c r="J72" s="2" t="s">
        <v>2170</v>
      </c>
      <c r="K72" s="2" t="s">
        <v>2171</v>
      </c>
      <c r="L72" s="148" t="s">
        <v>2116</v>
      </c>
      <c r="M72" s="2" t="s">
        <v>147</v>
      </c>
      <c r="N72" s="117">
        <v>1</v>
      </c>
      <c r="O72" s="2"/>
      <c r="P72" s="108" t="s">
        <v>932</v>
      </c>
      <c r="Q72" s="50" t="s">
        <v>933</v>
      </c>
      <c r="R72" s="50" t="s">
        <v>147</v>
      </c>
      <c r="S72" s="50">
        <v>1</v>
      </c>
      <c r="T72" s="50">
        <v>1</v>
      </c>
      <c r="U72" s="50">
        <v>0</v>
      </c>
      <c r="V72" s="50">
        <v>0</v>
      </c>
      <c r="W72" s="50" t="s">
        <v>660</v>
      </c>
      <c r="X72" s="50">
        <v>161023</v>
      </c>
      <c r="Y72" s="2" t="s">
        <v>78</v>
      </c>
      <c r="Z72" s="50" t="s">
        <v>2291</v>
      </c>
      <c r="AA72" s="2"/>
      <c r="AB72" s="2" t="str">
        <f t="shared" si="3"/>
        <v>Unique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s="343" t="str">
        <f t="shared" si="0"/>
        <v>117_2_170721_BW1_p_xa.pe</v>
      </c>
      <c r="B73" s="148" t="s">
        <v>2131</v>
      </c>
      <c r="C73" s="148" t="s">
        <v>2132</v>
      </c>
      <c r="D73" s="213">
        <v>117</v>
      </c>
      <c r="E73" s="213">
        <v>2</v>
      </c>
      <c r="F73" s="347" t="s">
        <v>71</v>
      </c>
      <c r="G73" s="344">
        <v>170721</v>
      </c>
      <c r="H73" s="117">
        <v>2021</v>
      </c>
      <c r="I73" s="148" t="s">
        <v>2113</v>
      </c>
      <c r="J73" s="2" t="s">
        <v>2133</v>
      </c>
      <c r="K73" s="2" t="s">
        <v>2134</v>
      </c>
      <c r="L73" s="148" t="s">
        <v>2116</v>
      </c>
      <c r="M73" s="2" t="s">
        <v>147</v>
      </c>
      <c r="N73" s="117">
        <v>33</v>
      </c>
      <c r="O73" s="164" t="s">
        <v>2292</v>
      </c>
      <c r="P73" s="108" t="s">
        <v>658</v>
      </c>
      <c r="Q73" s="50" t="s">
        <v>659</v>
      </c>
      <c r="R73" s="50" t="s">
        <v>147</v>
      </c>
      <c r="S73" s="50">
        <v>1</v>
      </c>
      <c r="T73" s="50">
        <v>1</v>
      </c>
      <c r="U73" s="50">
        <v>0</v>
      </c>
      <c r="V73" s="50">
        <v>0</v>
      </c>
      <c r="W73" s="50" t="s">
        <v>660</v>
      </c>
      <c r="X73" s="50">
        <v>161023</v>
      </c>
      <c r="Y73" s="2" t="s">
        <v>78</v>
      </c>
      <c r="Z73" s="50" t="s">
        <v>2293</v>
      </c>
      <c r="AA73" s="2"/>
      <c r="AB73" s="2" t="str">
        <f t="shared" si="3"/>
        <v>Unique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ht="15">
      <c r="A74" s="343" t="str">
        <f t="shared" si="0"/>
        <v>118_5_090621_BW3_p_me.eq</v>
      </c>
      <c r="B74" s="213">
        <v>49.545549999999999</v>
      </c>
      <c r="C74" s="213">
        <v>6.2219300000000004</v>
      </c>
      <c r="D74" s="213">
        <v>118</v>
      </c>
      <c r="E74" s="213">
        <v>5</v>
      </c>
      <c r="F74" s="117">
        <v>290521</v>
      </c>
      <c r="G74" s="96" t="s">
        <v>298</v>
      </c>
      <c r="H74" s="117">
        <v>2021</v>
      </c>
      <c r="I74" s="148" t="s">
        <v>2113</v>
      </c>
      <c r="J74" s="148" t="str">
        <f t="shared" ref="J74:J78" si="4">K74&amp;"_p"</f>
        <v>BW3_p</v>
      </c>
      <c r="K74" s="148" t="s">
        <v>2161</v>
      </c>
      <c r="L74" s="148" t="s">
        <v>2116</v>
      </c>
      <c r="M74" s="2" t="s">
        <v>476</v>
      </c>
      <c r="N74" s="117">
        <v>2</v>
      </c>
      <c r="O74" s="2"/>
      <c r="P74" s="50" t="s">
        <v>800</v>
      </c>
      <c r="Q74" s="50" t="s">
        <v>801</v>
      </c>
      <c r="R74" s="50" t="s">
        <v>100</v>
      </c>
      <c r="S74" s="50">
        <v>2</v>
      </c>
      <c r="T74" s="50">
        <v>2</v>
      </c>
      <c r="U74" s="50">
        <v>0</v>
      </c>
      <c r="V74" s="50">
        <v>0</v>
      </c>
      <c r="W74" s="2"/>
      <c r="X74" s="79" t="s">
        <v>2294</v>
      </c>
      <c r="Y74" s="50" t="s">
        <v>78</v>
      </c>
      <c r="Z74" s="50" t="s">
        <v>2295</v>
      </c>
      <c r="AA74" s="2"/>
      <c r="AB74" s="2" t="str">
        <f t="shared" si="3"/>
        <v>Unique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ht="15">
      <c r="A75" s="343" t="str">
        <f t="shared" si="0"/>
        <v>117_2_090621_BW1_p_vo.inf</v>
      </c>
      <c r="B75" s="213">
        <v>49.540100000000002</v>
      </c>
      <c r="C75" s="213">
        <v>6.1793899999999997</v>
      </c>
      <c r="D75" s="213">
        <v>117</v>
      </c>
      <c r="E75" s="213">
        <v>2</v>
      </c>
      <c r="F75" s="117">
        <v>290521</v>
      </c>
      <c r="G75" s="96" t="s">
        <v>298</v>
      </c>
      <c r="H75" s="117">
        <v>2021</v>
      </c>
      <c r="I75" s="148" t="s">
        <v>2113</v>
      </c>
      <c r="J75" s="148" t="str">
        <f t="shared" si="4"/>
        <v>BW1_p</v>
      </c>
      <c r="K75" s="148" t="s">
        <v>2134</v>
      </c>
      <c r="L75" s="148" t="s">
        <v>2116</v>
      </c>
      <c r="M75" s="2" t="s">
        <v>476</v>
      </c>
      <c r="N75" s="117">
        <v>4</v>
      </c>
      <c r="O75" s="2"/>
      <c r="P75" s="50" t="s">
        <v>2296</v>
      </c>
      <c r="Q75" s="50" t="s">
        <v>393</v>
      </c>
      <c r="R75" s="50" t="s">
        <v>100</v>
      </c>
      <c r="S75" s="50">
        <v>1</v>
      </c>
      <c r="T75" s="50">
        <v>0</v>
      </c>
      <c r="U75" s="50">
        <v>1</v>
      </c>
      <c r="V75" s="50">
        <v>0</v>
      </c>
      <c r="W75" s="2"/>
      <c r="X75" s="79" t="s">
        <v>1165</v>
      </c>
      <c r="Y75" s="50" t="s">
        <v>78</v>
      </c>
      <c r="Z75" s="50" t="s">
        <v>2297</v>
      </c>
      <c r="AA75" s="2"/>
      <c r="AB75" s="2" t="str">
        <f t="shared" si="3"/>
        <v>Unique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ht="15">
      <c r="A76" s="343" t="str">
        <f t="shared" si="0"/>
        <v>117_2_090621_BW1_p_ep.ba</v>
      </c>
      <c r="B76" s="213">
        <v>49.540100000000002</v>
      </c>
      <c r="C76" s="213">
        <v>6.1793899999999997</v>
      </c>
      <c r="D76" s="213">
        <v>117</v>
      </c>
      <c r="E76" s="213">
        <v>2</v>
      </c>
      <c r="F76" s="117">
        <v>290521</v>
      </c>
      <c r="G76" s="96" t="s">
        <v>298</v>
      </c>
      <c r="H76" s="117">
        <v>2021</v>
      </c>
      <c r="I76" s="148" t="s">
        <v>2113</v>
      </c>
      <c r="J76" s="148" t="str">
        <f t="shared" si="4"/>
        <v>BW1_p</v>
      </c>
      <c r="K76" s="148" t="s">
        <v>2134</v>
      </c>
      <c r="L76" s="148" t="s">
        <v>2116</v>
      </c>
      <c r="M76" s="2" t="s">
        <v>476</v>
      </c>
      <c r="N76" s="117">
        <v>4</v>
      </c>
      <c r="O76" s="2"/>
      <c r="P76" s="108" t="s">
        <v>84</v>
      </c>
      <c r="Q76" s="50" t="s">
        <v>85</v>
      </c>
      <c r="R76" s="50" t="s">
        <v>100</v>
      </c>
      <c r="S76" s="50">
        <v>2</v>
      </c>
      <c r="T76" s="50">
        <v>2</v>
      </c>
      <c r="U76" s="50">
        <v>0</v>
      </c>
      <c r="V76" s="50">
        <v>0</v>
      </c>
      <c r="W76" s="2"/>
      <c r="X76" s="79" t="s">
        <v>1165</v>
      </c>
      <c r="Y76" s="50" t="s">
        <v>78</v>
      </c>
      <c r="Z76" s="50" t="s">
        <v>2298</v>
      </c>
      <c r="AA76" s="2"/>
      <c r="AB76" s="2" t="str">
        <f t="shared" si="3"/>
        <v>Unique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ht="15">
      <c r="A77" s="343" t="str">
        <f t="shared" si="0"/>
        <v>117_2_090621_BW1_p_eu.co</v>
      </c>
      <c r="B77" s="213">
        <v>49.540100000000002</v>
      </c>
      <c r="C77" s="213">
        <v>6.1793899999999997</v>
      </c>
      <c r="D77" s="213">
        <v>117</v>
      </c>
      <c r="E77" s="213">
        <v>2</v>
      </c>
      <c r="F77" s="117">
        <v>290521</v>
      </c>
      <c r="G77" s="96" t="s">
        <v>298</v>
      </c>
      <c r="H77" s="117">
        <v>2021</v>
      </c>
      <c r="I77" s="148" t="s">
        <v>2113</v>
      </c>
      <c r="J77" s="148" t="str">
        <f t="shared" si="4"/>
        <v>BW1_p</v>
      </c>
      <c r="K77" s="148" t="s">
        <v>2134</v>
      </c>
      <c r="L77" s="148" t="s">
        <v>2116</v>
      </c>
      <c r="M77" s="2" t="s">
        <v>476</v>
      </c>
      <c r="N77" s="117">
        <v>4</v>
      </c>
      <c r="O77" s="2"/>
      <c r="P77" s="108" t="s">
        <v>548</v>
      </c>
      <c r="Q77" s="50" t="s">
        <v>549</v>
      </c>
      <c r="R77" s="50" t="s">
        <v>100</v>
      </c>
      <c r="S77" s="50">
        <v>1</v>
      </c>
      <c r="T77" s="50">
        <v>1</v>
      </c>
      <c r="U77" s="50">
        <v>0</v>
      </c>
      <c r="V77" s="50">
        <v>0</v>
      </c>
      <c r="W77" s="2"/>
      <c r="X77" s="79" t="s">
        <v>1165</v>
      </c>
      <c r="Y77" s="50" t="s">
        <v>78</v>
      </c>
      <c r="Z77" s="50" t="s">
        <v>2299</v>
      </c>
      <c r="AA77" s="2"/>
      <c r="AB77" s="2" t="str">
        <f t="shared" si="3"/>
        <v>Unique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s="349" t="str">
        <f>D78&amp;"_"&amp;E78&amp;"_"&amp;G78&amp;"_"&amp;J78</f>
        <v>117_4_090621_BW4_p</v>
      </c>
      <c r="B78" s="213">
        <v>49.526510000000002</v>
      </c>
      <c r="C78" s="213">
        <v>6.2079000000000004</v>
      </c>
      <c r="D78" s="117">
        <v>117</v>
      </c>
      <c r="E78" s="117">
        <v>4</v>
      </c>
      <c r="F78" s="344">
        <v>290521</v>
      </c>
      <c r="G78" s="347" t="s">
        <v>298</v>
      </c>
      <c r="H78" s="117">
        <v>2021</v>
      </c>
      <c r="I78" s="148" t="s">
        <v>2113</v>
      </c>
      <c r="J78" s="148" t="str">
        <f t="shared" si="4"/>
        <v>BW4_p</v>
      </c>
      <c r="K78" s="2" t="s">
        <v>2115</v>
      </c>
      <c r="L78" s="2" t="s">
        <v>2116</v>
      </c>
      <c r="M78" s="2" t="s">
        <v>476</v>
      </c>
      <c r="N78" s="117">
        <v>1</v>
      </c>
      <c r="O78" s="2"/>
      <c r="P78" s="108" t="s">
        <v>84</v>
      </c>
      <c r="Q78" s="50" t="s">
        <v>85</v>
      </c>
      <c r="R78" s="50" t="s">
        <v>100</v>
      </c>
      <c r="S78" s="50">
        <v>1</v>
      </c>
      <c r="T78" s="50">
        <v>1</v>
      </c>
      <c r="U78" s="50">
        <v>0</v>
      </c>
      <c r="V78" s="50">
        <v>0</v>
      </c>
      <c r="W78" s="2"/>
      <c r="X78" s="79" t="s">
        <v>1165</v>
      </c>
      <c r="Y78" s="50" t="s">
        <v>78</v>
      </c>
      <c r="Z78" s="50" t="s">
        <v>2300</v>
      </c>
      <c r="AA78" s="2"/>
      <c r="AB78" s="2" t="str">
        <f t="shared" si="3"/>
        <v>Unique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ht="12.75">
      <c r="A79" s="343" t="str">
        <f t="shared" ref="A79:A87" si="5">D79&amp;"_"&amp;E79&amp;"_"&amp;G79&amp;"_"&amp;J79&amp;"_"&amp;P79</f>
        <v>____</v>
      </c>
      <c r="AB79" s="2" t="str">
        <f t="shared" si="3"/>
        <v>Unique</v>
      </c>
    </row>
    <row r="80" spans="1:50" ht="12.75">
      <c r="A80" s="343" t="str">
        <f t="shared" si="5"/>
        <v>____</v>
      </c>
      <c r="AB80" s="2" t="str">
        <f t="shared" si="3"/>
        <v>Unique</v>
      </c>
    </row>
    <row r="81" spans="1:28" ht="12.75">
      <c r="A81" s="343" t="str">
        <f t="shared" si="5"/>
        <v>____</v>
      </c>
      <c r="AB81" s="2" t="str">
        <f t="shared" si="3"/>
        <v>Unique</v>
      </c>
    </row>
    <row r="82" spans="1:28" ht="12.75">
      <c r="A82" s="343" t="str">
        <f t="shared" si="5"/>
        <v>____</v>
      </c>
      <c r="AB82" s="2" t="str">
        <f t="shared" si="3"/>
        <v>Unique</v>
      </c>
    </row>
    <row r="83" spans="1:28" ht="12.75">
      <c r="A83" s="343" t="str">
        <f t="shared" si="5"/>
        <v>____</v>
      </c>
      <c r="AB83" s="2" t="str">
        <f t="shared" si="3"/>
        <v>Unique</v>
      </c>
    </row>
    <row r="84" spans="1:28" ht="12.75">
      <c r="A84" s="343" t="str">
        <f t="shared" si="5"/>
        <v>____</v>
      </c>
      <c r="AB84" s="2" t="str">
        <f t="shared" si="3"/>
        <v>Unique</v>
      </c>
    </row>
    <row r="85" spans="1:28" ht="12.75">
      <c r="A85" s="343" t="str">
        <f t="shared" si="5"/>
        <v>____</v>
      </c>
      <c r="AB85" s="114"/>
    </row>
    <row r="86" spans="1:28" ht="12.75">
      <c r="A86" s="343" t="str">
        <f t="shared" si="5"/>
        <v>____</v>
      </c>
      <c r="AB86" s="114"/>
    </row>
    <row r="87" spans="1:28" ht="12.75">
      <c r="A87" s="343" t="str">
        <f t="shared" si="5"/>
        <v>____</v>
      </c>
      <c r="AB87" s="114"/>
    </row>
    <row r="88" spans="1:28" ht="12.75">
      <c r="A88" s="350"/>
      <c r="AB88" s="114"/>
    </row>
    <row r="89" spans="1:28" ht="12.75">
      <c r="A89" s="350"/>
      <c r="AB89" s="114"/>
    </row>
    <row r="90" spans="1:28" ht="12.75">
      <c r="A90" s="350"/>
      <c r="AB90" s="114"/>
    </row>
    <row r="91" spans="1:28" ht="12.75">
      <c r="A91" s="350"/>
      <c r="AB91" s="114"/>
    </row>
    <row r="92" spans="1:28" ht="12.75">
      <c r="A92" s="350"/>
      <c r="AB92" s="114"/>
    </row>
    <row r="93" spans="1:28" ht="12.75">
      <c r="A93" s="350"/>
      <c r="AB93" s="114"/>
    </row>
    <row r="94" spans="1:28" ht="12.75">
      <c r="A94" s="350"/>
      <c r="AB94" s="114"/>
    </row>
    <row r="95" spans="1:28" ht="12.75">
      <c r="A95" s="350"/>
      <c r="AB95" s="114"/>
    </row>
    <row r="96" spans="1:28" ht="12.75">
      <c r="A96" s="350"/>
      <c r="AB96" s="114"/>
    </row>
    <row r="97" spans="1:28" ht="12.75">
      <c r="A97" s="350"/>
      <c r="AB97" s="114"/>
    </row>
    <row r="98" spans="1:28" ht="12.75">
      <c r="A98" s="350"/>
      <c r="AB98" s="114"/>
    </row>
    <row r="99" spans="1:28" ht="12.75">
      <c r="A99" s="350"/>
      <c r="AB99" s="114"/>
    </row>
    <row r="100" spans="1:28" ht="12.75">
      <c r="A100" s="350"/>
      <c r="AB100" s="114"/>
    </row>
    <row r="101" spans="1:28" ht="12.75">
      <c r="A101" s="350"/>
      <c r="AB101" s="114"/>
    </row>
  </sheetData>
  <dataValidations count="1">
    <dataValidation type="list" allowBlank="1" showDropDown="1" showErrorMessage="1" sqref="AB1:AB101" xr:uid="{00000000-0002-0000-0600-000000000000}">
      <formula1>"Unique,Duplicate"</formula1>
    </dataValidation>
  </dataValidations>
  <hyperlinks>
    <hyperlink ref="O2" r:id="rId1" xr:uid="{00000000-0004-0000-0600-000000000000}"/>
    <hyperlink ref="P2" r:id="rId2" xr:uid="{00000000-0004-0000-0600-000001000000}"/>
    <hyperlink ref="O3" r:id="rId3" xr:uid="{00000000-0004-0000-0600-000002000000}"/>
    <hyperlink ref="P3" r:id="rId4" xr:uid="{00000000-0004-0000-0600-000003000000}"/>
    <hyperlink ref="O4" r:id="rId5" xr:uid="{00000000-0004-0000-0600-000004000000}"/>
    <hyperlink ref="P4" r:id="rId6" xr:uid="{00000000-0004-0000-0600-000005000000}"/>
    <hyperlink ref="O5" r:id="rId7" xr:uid="{00000000-0004-0000-0600-000006000000}"/>
    <hyperlink ref="P5" r:id="rId8" xr:uid="{00000000-0004-0000-0600-000007000000}"/>
    <hyperlink ref="O6" r:id="rId9" xr:uid="{00000000-0004-0000-0600-000008000000}"/>
    <hyperlink ref="P6" r:id="rId10" xr:uid="{00000000-0004-0000-0600-000009000000}"/>
    <hyperlink ref="P7" r:id="rId11" xr:uid="{00000000-0004-0000-0600-00000A000000}"/>
    <hyperlink ref="O8" r:id="rId12" xr:uid="{00000000-0004-0000-0600-00000B000000}"/>
    <hyperlink ref="P8" r:id="rId13" xr:uid="{00000000-0004-0000-0600-00000C000000}"/>
    <hyperlink ref="O9" r:id="rId14" xr:uid="{00000000-0004-0000-0600-00000D000000}"/>
    <hyperlink ref="P9" r:id="rId15" xr:uid="{00000000-0004-0000-0600-00000E000000}"/>
    <hyperlink ref="O10" r:id="rId16" xr:uid="{00000000-0004-0000-0600-00000F000000}"/>
    <hyperlink ref="P10" r:id="rId17" xr:uid="{00000000-0004-0000-0600-000010000000}"/>
    <hyperlink ref="O11" r:id="rId18" xr:uid="{00000000-0004-0000-0600-000011000000}"/>
    <hyperlink ref="P11" r:id="rId19" xr:uid="{00000000-0004-0000-0600-000012000000}"/>
    <hyperlink ref="O12" r:id="rId20" xr:uid="{00000000-0004-0000-0600-000013000000}"/>
    <hyperlink ref="P12" r:id="rId21" xr:uid="{00000000-0004-0000-0600-000014000000}"/>
    <hyperlink ref="O13" r:id="rId22" xr:uid="{00000000-0004-0000-0600-000015000000}"/>
    <hyperlink ref="P13" r:id="rId23" xr:uid="{00000000-0004-0000-0600-000016000000}"/>
    <hyperlink ref="O14" r:id="rId24" xr:uid="{00000000-0004-0000-0600-000017000000}"/>
    <hyperlink ref="P14" r:id="rId25" xr:uid="{00000000-0004-0000-0600-000018000000}"/>
    <hyperlink ref="O15" r:id="rId26" xr:uid="{00000000-0004-0000-0600-000019000000}"/>
    <hyperlink ref="P15" r:id="rId27" xr:uid="{00000000-0004-0000-0600-00001A000000}"/>
    <hyperlink ref="P16" r:id="rId28" xr:uid="{00000000-0004-0000-0600-00001B000000}"/>
    <hyperlink ref="P17" r:id="rId29" xr:uid="{00000000-0004-0000-0600-00001C000000}"/>
    <hyperlink ref="P18" r:id="rId30" xr:uid="{00000000-0004-0000-0600-00001D000000}"/>
    <hyperlink ref="P19" r:id="rId31" xr:uid="{00000000-0004-0000-0600-00001E000000}"/>
    <hyperlink ref="O20" r:id="rId32" xr:uid="{00000000-0004-0000-0600-00001F000000}"/>
    <hyperlink ref="P20" r:id="rId33" xr:uid="{00000000-0004-0000-0600-000020000000}"/>
    <hyperlink ref="O22" r:id="rId34" xr:uid="{00000000-0004-0000-0600-000021000000}"/>
    <hyperlink ref="O23" r:id="rId35" xr:uid="{00000000-0004-0000-0600-000022000000}"/>
    <hyperlink ref="P29" r:id="rId36" xr:uid="{00000000-0004-0000-0600-000023000000}"/>
    <hyperlink ref="O34" r:id="rId37" xr:uid="{00000000-0004-0000-0600-000024000000}"/>
    <hyperlink ref="O35" r:id="rId38" xr:uid="{00000000-0004-0000-0600-000025000000}"/>
    <hyperlink ref="O41" r:id="rId39" xr:uid="{00000000-0004-0000-0600-000026000000}"/>
    <hyperlink ref="P41" r:id="rId40" xr:uid="{00000000-0004-0000-0600-000027000000}"/>
    <hyperlink ref="O42" r:id="rId41" xr:uid="{00000000-0004-0000-0600-000028000000}"/>
    <hyperlink ref="P42" r:id="rId42" xr:uid="{00000000-0004-0000-0600-000029000000}"/>
    <hyperlink ref="O43" r:id="rId43" xr:uid="{00000000-0004-0000-0600-00002A000000}"/>
    <hyperlink ref="P43" r:id="rId44" xr:uid="{00000000-0004-0000-0600-00002B000000}"/>
    <hyperlink ref="P44" r:id="rId45" xr:uid="{00000000-0004-0000-0600-00002C000000}"/>
    <hyperlink ref="P45" r:id="rId46" xr:uid="{00000000-0004-0000-0600-00002D000000}"/>
    <hyperlink ref="O46" r:id="rId47" xr:uid="{00000000-0004-0000-0600-00002E000000}"/>
    <hyperlink ref="P46" r:id="rId48" xr:uid="{00000000-0004-0000-0600-00002F000000}"/>
    <hyperlink ref="O47" r:id="rId49" xr:uid="{00000000-0004-0000-0600-000030000000}"/>
    <hyperlink ref="P47" r:id="rId50" xr:uid="{00000000-0004-0000-0600-000031000000}"/>
    <hyperlink ref="P48" r:id="rId51" xr:uid="{00000000-0004-0000-0600-000032000000}"/>
    <hyperlink ref="P49" r:id="rId52" xr:uid="{00000000-0004-0000-0600-000033000000}"/>
    <hyperlink ref="O50" r:id="rId53" xr:uid="{00000000-0004-0000-0600-000034000000}"/>
    <hyperlink ref="P50" r:id="rId54" xr:uid="{00000000-0004-0000-0600-000035000000}"/>
    <hyperlink ref="O51" r:id="rId55" xr:uid="{00000000-0004-0000-0600-000036000000}"/>
    <hyperlink ref="P51" r:id="rId56" xr:uid="{00000000-0004-0000-0600-000037000000}"/>
    <hyperlink ref="O52" r:id="rId57" xr:uid="{00000000-0004-0000-0600-000038000000}"/>
    <hyperlink ref="P52" r:id="rId58" xr:uid="{00000000-0004-0000-0600-000039000000}"/>
    <hyperlink ref="O53" r:id="rId59" xr:uid="{00000000-0004-0000-0600-00003A000000}"/>
    <hyperlink ref="P53" r:id="rId60" xr:uid="{00000000-0004-0000-0600-00003B000000}"/>
    <hyperlink ref="P54" r:id="rId61" xr:uid="{00000000-0004-0000-0600-00003C000000}"/>
    <hyperlink ref="P56" r:id="rId62" xr:uid="{00000000-0004-0000-0600-00003D000000}"/>
    <hyperlink ref="O57" r:id="rId63" xr:uid="{00000000-0004-0000-0600-00003E000000}"/>
    <hyperlink ref="P57" r:id="rId64" xr:uid="{00000000-0004-0000-0600-00003F000000}"/>
    <hyperlink ref="O58" r:id="rId65" xr:uid="{00000000-0004-0000-0600-000040000000}"/>
    <hyperlink ref="P58" r:id="rId66" xr:uid="{00000000-0004-0000-0600-000041000000}"/>
    <hyperlink ref="O59" r:id="rId67" xr:uid="{00000000-0004-0000-0600-000042000000}"/>
    <hyperlink ref="P59" r:id="rId68" xr:uid="{00000000-0004-0000-0600-000043000000}"/>
    <hyperlink ref="P60" r:id="rId69" xr:uid="{00000000-0004-0000-0600-000044000000}"/>
    <hyperlink ref="O61" r:id="rId70" xr:uid="{00000000-0004-0000-0600-000045000000}"/>
    <hyperlink ref="P61" r:id="rId71" xr:uid="{00000000-0004-0000-0600-000046000000}"/>
    <hyperlink ref="P62" r:id="rId72" xr:uid="{00000000-0004-0000-0600-000047000000}"/>
    <hyperlink ref="O63" r:id="rId73" xr:uid="{00000000-0004-0000-0600-000048000000}"/>
    <hyperlink ref="P63" r:id="rId74" xr:uid="{00000000-0004-0000-0600-000049000000}"/>
    <hyperlink ref="P64" r:id="rId75" xr:uid="{00000000-0004-0000-0600-00004A000000}"/>
    <hyperlink ref="P65" r:id="rId76" xr:uid="{00000000-0004-0000-0600-00004B000000}"/>
    <hyperlink ref="P66" r:id="rId77" xr:uid="{00000000-0004-0000-0600-00004C000000}"/>
    <hyperlink ref="P67" r:id="rId78" xr:uid="{00000000-0004-0000-0600-00004D000000}"/>
    <hyperlink ref="O69" r:id="rId79" xr:uid="{00000000-0004-0000-0600-00004E000000}"/>
    <hyperlink ref="P70" r:id="rId80" xr:uid="{00000000-0004-0000-0600-00004F000000}"/>
    <hyperlink ref="P71" r:id="rId81" xr:uid="{00000000-0004-0000-0600-000050000000}"/>
    <hyperlink ref="P72" r:id="rId82" xr:uid="{00000000-0004-0000-0600-000051000000}"/>
    <hyperlink ref="O73" r:id="rId83" xr:uid="{00000000-0004-0000-0600-000052000000}"/>
    <hyperlink ref="P73" r:id="rId84" xr:uid="{00000000-0004-0000-0600-000053000000}"/>
    <hyperlink ref="P76" r:id="rId85" xr:uid="{00000000-0004-0000-0600-000054000000}"/>
    <hyperlink ref="P77" r:id="rId86" xr:uid="{00000000-0004-0000-0600-000055000000}"/>
    <hyperlink ref="P78" r:id="rId87" xr:uid="{00000000-0004-0000-0600-000056000000}"/>
  </hyperlinks>
  <pageMargins left="0.7" right="0.7" top="0.75" bottom="0.75" header="0.3" footer="0.3"/>
  <legacyDrawing r:id="rId88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K5224"/>
  <sheetViews>
    <sheetView tabSelected="1" topLeftCell="N1" workbookViewId="0">
      <pane ySplit="1" topLeftCell="A2" activePane="bottomLeft" state="frozen"/>
      <selection pane="bottomLeft" activeCell="AD26" sqref="AD26"/>
    </sheetView>
  </sheetViews>
  <sheetFormatPr defaultColWidth="12.5703125" defaultRowHeight="15.75" customHeight="1"/>
  <cols>
    <col min="1" max="1" width="26.28515625" customWidth="1"/>
    <col min="12" max="12" width="11.28515625" customWidth="1"/>
    <col min="13" max="13" width="13.85546875" customWidth="1"/>
    <col min="15" max="15" width="16.140625" customWidth="1"/>
    <col min="17" max="18" width="23.140625" customWidth="1"/>
    <col min="26" max="26" width="13.7109375" customWidth="1"/>
    <col min="27" max="27" width="12.5703125" style="398"/>
  </cols>
  <sheetData>
    <row r="1" spans="1:89" s="944" customFormat="1" ht="42.75">
      <c r="A1" s="37" t="s">
        <v>44</v>
      </c>
      <c r="B1" s="18" t="s">
        <v>45</v>
      </c>
      <c r="C1" s="36" t="s">
        <v>46</v>
      </c>
      <c r="D1" s="21" t="s">
        <v>47</v>
      </c>
      <c r="E1" s="21" t="s">
        <v>48</v>
      </c>
      <c r="F1" s="22" t="s">
        <v>49</v>
      </c>
      <c r="G1" s="21" t="s">
        <v>50</v>
      </c>
      <c r="H1" s="22" t="s">
        <v>51</v>
      </c>
      <c r="I1" s="21" t="s">
        <v>52</v>
      </c>
      <c r="J1" s="21" t="s">
        <v>53</v>
      </c>
      <c r="K1" s="22" t="s">
        <v>54</v>
      </c>
      <c r="L1" s="21" t="s">
        <v>55</v>
      </c>
      <c r="M1" s="22" t="s">
        <v>56</v>
      </c>
      <c r="N1" s="21" t="s">
        <v>57</v>
      </c>
      <c r="O1" s="22" t="s">
        <v>58</v>
      </c>
      <c r="P1" s="351" t="s">
        <v>59</v>
      </c>
      <c r="Q1" s="24" t="s">
        <v>60</v>
      </c>
      <c r="R1" s="26" t="s">
        <v>61</v>
      </c>
      <c r="S1" s="847" t="s">
        <v>62</v>
      </c>
      <c r="T1" s="26" t="s">
        <v>63</v>
      </c>
      <c r="U1" s="26" t="s">
        <v>64</v>
      </c>
      <c r="V1" s="26" t="s">
        <v>65</v>
      </c>
      <c r="W1" s="26" t="s">
        <v>66</v>
      </c>
      <c r="X1" s="27" t="s">
        <v>67</v>
      </c>
      <c r="Y1" s="27" t="s">
        <v>68</v>
      </c>
      <c r="Z1" s="37" t="s">
        <v>2109</v>
      </c>
      <c r="AA1" s="37" t="s">
        <v>87</v>
      </c>
      <c r="AB1" s="38" t="s">
        <v>1209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89" ht="15">
      <c r="A2" s="354" t="str">
        <f t="shared" ref="A2:A82" si="0">D2&amp;"_"&amp;E2&amp;"_"&amp;G2&amp;"_"&amp;J2&amp;"_"&amp;P2</f>
        <v>119_1_150621_C1X_p_ch.ca</v>
      </c>
      <c r="B2" s="355" t="s">
        <v>2302</v>
      </c>
      <c r="C2" s="355" t="s">
        <v>2303</v>
      </c>
      <c r="D2" s="213">
        <v>119</v>
      </c>
      <c r="E2" s="213">
        <v>1</v>
      </c>
      <c r="F2" s="213">
        <v>310521</v>
      </c>
      <c r="G2" s="213">
        <v>150621</v>
      </c>
      <c r="H2" s="213">
        <v>2021</v>
      </c>
      <c r="I2" s="148" t="s">
        <v>43</v>
      </c>
      <c r="J2" s="148" t="s">
        <v>2304</v>
      </c>
      <c r="K2" s="148" t="s">
        <v>2305</v>
      </c>
      <c r="L2" s="148" t="s">
        <v>74</v>
      </c>
      <c r="M2" s="148" t="s">
        <v>168</v>
      </c>
      <c r="N2" s="117">
        <v>64</v>
      </c>
      <c r="O2" s="2"/>
      <c r="P2" s="356" t="s">
        <v>925</v>
      </c>
      <c r="Q2" s="357" t="s">
        <v>926</v>
      </c>
      <c r="R2" s="50" t="s">
        <v>147</v>
      </c>
      <c r="S2" s="2">
        <f t="shared" ref="S2:S83" si="1">T2+U2</f>
        <v>37</v>
      </c>
      <c r="T2" s="50">
        <v>1</v>
      </c>
      <c r="U2" s="50">
        <v>36</v>
      </c>
      <c r="V2" s="50">
        <v>0</v>
      </c>
      <c r="W2" s="50" t="s">
        <v>660</v>
      </c>
      <c r="X2" s="93">
        <v>181023</v>
      </c>
      <c r="Y2" s="2" t="s">
        <v>78</v>
      </c>
      <c r="Z2" s="358" t="s">
        <v>2306</v>
      </c>
      <c r="AA2" s="432"/>
      <c r="AB2" s="16" t="str">
        <f t="shared" ref="AB2:AB65" si="2">IF(COUNTIF(Z:Z, Z2)&gt;1, "Duplicate", "Unique")</f>
        <v>Unique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 ht="15">
      <c r="A3" s="354" t="str">
        <f t="shared" si="0"/>
        <v>119_1_150621_C1X_p_ep.ba</v>
      </c>
      <c r="B3" s="355" t="s">
        <v>2302</v>
      </c>
      <c r="C3" s="355" t="s">
        <v>2303</v>
      </c>
      <c r="D3" s="213">
        <v>119</v>
      </c>
      <c r="E3" s="213">
        <v>1</v>
      </c>
      <c r="F3" s="213">
        <v>310521</v>
      </c>
      <c r="G3" s="213">
        <v>150621</v>
      </c>
      <c r="H3" s="213">
        <v>2021</v>
      </c>
      <c r="I3" s="148" t="s">
        <v>43</v>
      </c>
      <c r="J3" s="148" t="s">
        <v>2304</v>
      </c>
      <c r="K3" s="148" t="s">
        <v>2305</v>
      </c>
      <c r="L3" s="148" t="s">
        <v>74</v>
      </c>
      <c r="M3" s="148" t="s">
        <v>168</v>
      </c>
      <c r="N3" s="117">
        <v>64</v>
      </c>
      <c r="O3" s="2"/>
      <c r="P3" s="359" t="s">
        <v>84</v>
      </c>
      <c r="Q3" s="50" t="s">
        <v>85</v>
      </c>
      <c r="R3" s="50" t="s">
        <v>147</v>
      </c>
      <c r="S3" s="2">
        <f t="shared" si="1"/>
        <v>5</v>
      </c>
      <c r="T3" s="50">
        <v>1</v>
      </c>
      <c r="U3" s="50">
        <v>4</v>
      </c>
      <c r="V3" s="50">
        <v>0</v>
      </c>
      <c r="W3" s="2"/>
      <c r="X3" s="93">
        <v>181023</v>
      </c>
      <c r="Y3" s="2" t="s">
        <v>78</v>
      </c>
      <c r="Z3" s="358" t="s">
        <v>2307</v>
      </c>
      <c r="AA3" s="432" t="s">
        <v>95</v>
      </c>
      <c r="AB3" s="16" t="str">
        <f t="shared" si="2"/>
        <v>Unique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ht="15">
      <c r="A4" s="354" t="str">
        <f t="shared" si="0"/>
        <v>119_1_150621_C1X_p_sp.sc</v>
      </c>
      <c r="B4" s="355" t="s">
        <v>2302</v>
      </c>
      <c r="C4" s="355" t="s">
        <v>2303</v>
      </c>
      <c r="D4" s="213">
        <v>119</v>
      </c>
      <c r="E4" s="213">
        <v>1</v>
      </c>
      <c r="F4" s="213">
        <v>310521</v>
      </c>
      <c r="G4" s="213">
        <v>150621</v>
      </c>
      <c r="H4" s="213">
        <v>2021</v>
      </c>
      <c r="I4" s="148" t="s">
        <v>43</v>
      </c>
      <c r="J4" s="148" t="s">
        <v>2304</v>
      </c>
      <c r="K4" s="148" t="s">
        <v>2305</v>
      </c>
      <c r="L4" s="148" t="s">
        <v>74</v>
      </c>
      <c r="M4" s="148" t="s">
        <v>168</v>
      </c>
      <c r="N4" s="117">
        <v>64</v>
      </c>
      <c r="O4" s="2"/>
      <c r="P4" s="359" t="s">
        <v>509</v>
      </c>
      <c r="Q4" s="50" t="s">
        <v>510</v>
      </c>
      <c r="R4" s="50" t="s">
        <v>147</v>
      </c>
      <c r="S4" s="2">
        <f t="shared" si="1"/>
        <v>4</v>
      </c>
      <c r="T4" s="50">
        <v>2</v>
      </c>
      <c r="U4" s="50">
        <v>2</v>
      </c>
      <c r="V4" s="50">
        <v>0</v>
      </c>
      <c r="W4" s="2"/>
      <c r="X4" s="93">
        <v>181023</v>
      </c>
      <c r="Y4" s="2" t="s">
        <v>78</v>
      </c>
      <c r="Z4" s="358" t="s">
        <v>2308</v>
      </c>
      <c r="AA4" s="432"/>
      <c r="AB4" s="16" t="str">
        <f t="shared" si="2"/>
        <v>Unique</v>
      </c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</row>
    <row r="5" spans="1:89">
      <c r="A5" s="354" t="str">
        <f t="shared" si="0"/>
        <v>119_1_150621_C1X_p_eu.co</v>
      </c>
      <c r="B5" s="355" t="s">
        <v>2302</v>
      </c>
      <c r="C5" s="355" t="s">
        <v>2303</v>
      </c>
      <c r="D5" s="213">
        <v>119</v>
      </c>
      <c r="E5" s="213">
        <v>1</v>
      </c>
      <c r="F5" s="213">
        <v>310521</v>
      </c>
      <c r="G5" s="213">
        <v>150621</v>
      </c>
      <c r="H5" s="213">
        <v>2021</v>
      </c>
      <c r="I5" s="148" t="s">
        <v>43</v>
      </c>
      <c r="J5" s="148" t="s">
        <v>2304</v>
      </c>
      <c r="K5" s="148" t="s">
        <v>2305</v>
      </c>
      <c r="L5" s="148" t="s">
        <v>74</v>
      </c>
      <c r="M5" s="148" t="s">
        <v>168</v>
      </c>
      <c r="N5" s="117">
        <v>64</v>
      </c>
      <c r="O5" s="2"/>
      <c r="P5" s="360" t="s">
        <v>548</v>
      </c>
      <c r="Q5" s="50" t="s">
        <v>549</v>
      </c>
      <c r="R5" s="50" t="s">
        <v>147</v>
      </c>
      <c r="S5" s="2">
        <f t="shared" si="1"/>
        <v>7</v>
      </c>
      <c r="T5" s="50">
        <v>2</v>
      </c>
      <c r="U5" s="50">
        <v>5</v>
      </c>
      <c r="V5" s="50">
        <v>0</v>
      </c>
      <c r="W5" s="2"/>
      <c r="X5" s="93">
        <v>181023</v>
      </c>
      <c r="Y5" s="2" t="s">
        <v>78</v>
      </c>
      <c r="Z5" s="358" t="s">
        <v>2309</v>
      </c>
      <c r="AA5" s="432"/>
      <c r="AB5" s="16" t="str">
        <f t="shared" si="2"/>
        <v>Unique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89" ht="15">
      <c r="A6" s="354" t="str">
        <f t="shared" si="0"/>
        <v>119_1_150621_C1X_p_xa.pe</v>
      </c>
      <c r="B6" s="355" t="s">
        <v>2302</v>
      </c>
      <c r="C6" s="355" t="s">
        <v>2303</v>
      </c>
      <c r="D6" s="213">
        <v>119</v>
      </c>
      <c r="E6" s="213">
        <v>1</v>
      </c>
      <c r="F6" s="213">
        <v>310521</v>
      </c>
      <c r="G6" s="213">
        <v>150621</v>
      </c>
      <c r="H6" s="213">
        <v>2021</v>
      </c>
      <c r="I6" s="148" t="s">
        <v>43</v>
      </c>
      <c r="J6" s="148" t="s">
        <v>2304</v>
      </c>
      <c r="K6" s="148" t="s">
        <v>2305</v>
      </c>
      <c r="L6" s="148" t="s">
        <v>74</v>
      </c>
      <c r="M6" s="148" t="s">
        <v>168</v>
      </c>
      <c r="N6" s="117">
        <v>64</v>
      </c>
      <c r="O6" s="2"/>
      <c r="P6" s="359" t="s">
        <v>658</v>
      </c>
      <c r="Q6" s="50" t="s">
        <v>659</v>
      </c>
      <c r="R6" s="50" t="s">
        <v>147</v>
      </c>
      <c r="S6" s="2">
        <f t="shared" si="1"/>
        <v>1</v>
      </c>
      <c r="T6" s="50">
        <v>0</v>
      </c>
      <c r="U6" s="50">
        <v>1</v>
      </c>
      <c r="V6" s="50">
        <v>0</v>
      </c>
      <c r="W6" s="50" t="s">
        <v>660</v>
      </c>
      <c r="X6" s="93">
        <v>181023</v>
      </c>
      <c r="Y6" s="2" t="s">
        <v>78</v>
      </c>
      <c r="Z6" s="358" t="s">
        <v>2310</v>
      </c>
      <c r="AA6" s="432"/>
      <c r="AB6" s="16" t="str">
        <f t="shared" si="2"/>
        <v>Unique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89" ht="15">
      <c r="A7" s="354" t="str">
        <f t="shared" si="0"/>
        <v>119_1_150621_C1X_p_xa.st</v>
      </c>
      <c r="B7" s="355" t="s">
        <v>2302</v>
      </c>
      <c r="C7" s="355" t="s">
        <v>2303</v>
      </c>
      <c r="D7" s="213">
        <v>119</v>
      </c>
      <c r="E7" s="213">
        <v>1</v>
      </c>
      <c r="F7" s="213">
        <v>310521</v>
      </c>
      <c r="G7" s="213">
        <v>150621</v>
      </c>
      <c r="H7" s="213">
        <v>2021</v>
      </c>
      <c r="I7" s="148" t="s">
        <v>43</v>
      </c>
      <c r="J7" s="148" t="s">
        <v>2304</v>
      </c>
      <c r="K7" s="148" t="s">
        <v>2305</v>
      </c>
      <c r="L7" s="148" t="s">
        <v>74</v>
      </c>
      <c r="M7" s="148" t="s">
        <v>168</v>
      </c>
      <c r="N7" s="117">
        <v>64</v>
      </c>
      <c r="O7" s="2"/>
      <c r="P7" s="356" t="s">
        <v>709</v>
      </c>
      <c r="Q7" s="50" t="s">
        <v>710</v>
      </c>
      <c r="R7" s="50" t="s">
        <v>147</v>
      </c>
      <c r="S7" s="2">
        <f t="shared" si="1"/>
        <v>1</v>
      </c>
      <c r="T7" s="50">
        <v>0</v>
      </c>
      <c r="U7" s="50">
        <v>1</v>
      </c>
      <c r="V7" s="50">
        <v>0</v>
      </c>
      <c r="W7" s="50" t="s">
        <v>660</v>
      </c>
      <c r="X7" s="93">
        <v>181023</v>
      </c>
      <c r="Y7" s="2" t="s">
        <v>78</v>
      </c>
      <c r="Z7" s="358"/>
      <c r="AA7" s="432"/>
      <c r="AB7" s="16" t="str">
        <f t="shared" si="2"/>
        <v>Unique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</row>
    <row r="8" spans="1:89" ht="15">
      <c r="A8" s="354" t="str">
        <f t="shared" si="0"/>
        <v>119_1_150621_C1X_p_ch.bi</v>
      </c>
      <c r="B8" s="355" t="s">
        <v>2302</v>
      </c>
      <c r="C8" s="355" t="s">
        <v>2303</v>
      </c>
      <c r="D8" s="213">
        <v>119</v>
      </c>
      <c r="E8" s="213">
        <v>1</v>
      </c>
      <c r="F8" s="213">
        <v>310521</v>
      </c>
      <c r="G8" s="213">
        <v>150621</v>
      </c>
      <c r="H8" s="213">
        <v>2021</v>
      </c>
      <c r="I8" s="148" t="s">
        <v>43</v>
      </c>
      <c r="J8" s="148" t="s">
        <v>2304</v>
      </c>
      <c r="K8" s="148" t="s">
        <v>2305</v>
      </c>
      <c r="L8" s="148" t="s">
        <v>74</v>
      </c>
      <c r="M8" s="148" t="s">
        <v>168</v>
      </c>
      <c r="N8" s="117">
        <v>64</v>
      </c>
      <c r="O8" s="2"/>
      <c r="P8" s="356" t="s">
        <v>287</v>
      </c>
      <c r="Q8" s="50" t="s">
        <v>288</v>
      </c>
      <c r="R8" s="50" t="s">
        <v>147</v>
      </c>
      <c r="S8" s="2">
        <f t="shared" si="1"/>
        <v>1</v>
      </c>
      <c r="T8" s="50">
        <v>1</v>
      </c>
      <c r="U8" s="50">
        <v>0</v>
      </c>
      <c r="V8" s="50">
        <v>0</v>
      </c>
      <c r="W8" s="2"/>
      <c r="X8" s="93">
        <v>181023</v>
      </c>
      <c r="Y8" s="2" t="s">
        <v>78</v>
      </c>
      <c r="Z8" s="358" t="s">
        <v>2311</v>
      </c>
      <c r="AA8" s="432" t="s">
        <v>95</v>
      </c>
      <c r="AB8" s="16" t="str">
        <f t="shared" si="2"/>
        <v>Unique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</row>
    <row r="9" spans="1:89" ht="15">
      <c r="A9" s="354" t="str">
        <f t="shared" si="0"/>
        <v>119_1_150621_C1X_p_ep.au</v>
      </c>
      <c r="B9" s="355" t="s">
        <v>2302</v>
      </c>
      <c r="C9" s="355" t="s">
        <v>2303</v>
      </c>
      <c r="D9" s="213">
        <v>119</v>
      </c>
      <c r="E9" s="213">
        <v>1</v>
      </c>
      <c r="F9" s="213">
        <v>310521</v>
      </c>
      <c r="G9" s="213">
        <v>150621</v>
      </c>
      <c r="H9" s="213">
        <v>2021</v>
      </c>
      <c r="I9" s="148" t="s">
        <v>43</v>
      </c>
      <c r="J9" s="148" t="s">
        <v>2304</v>
      </c>
      <c r="K9" s="148" t="s">
        <v>2305</v>
      </c>
      <c r="L9" s="148" t="s">
        <v>74</v>
      </c>
      <c r="M9" s="148" t="s">
        <v>168</v>
      </c>
      <c r="N9" s="117">
        <v>64</v>
      </c>
      <c r="O9" s="2"/>
      <c r="P9" s="356" t="s">
        <v>1062</v>
      </c>
      <c r="Q9" s="50" t="s">
        <v>1063</v>
      </c>
      <c r="R9" s="50" t="s">
        <v>147</v>
      </c>
      <c r="S9" s="2">
        <f t="shared" si="1"/>
        <v>2</v>
      </c>
      <c r="T9" s="50">
        <v>0</v>
      </c>
      <c r="U9" s="50">
        <v>2</v>
      </c>
      <c r="V9" s="50">
        <v>0</v>
      </c>
      <c r="W9" s="2"/>
      <c r="X9" s="93">
        <v>181023</v>
      </c>
      <c r="Y9" s="2" t="s">
        <v>78</v>
      </c>
      <c r="Z9" s="361"/>
      <c r="AA9" s="432"/>
      <c r="AB9" s="16" t="str">
        <f t="shared" si="2"/>
        <v>Unique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</row>
    <row r="10" spans="1:89" ht="15">
      <c r="A10" s="362" t="str">
        <f t="shared" si="0"/>
        <v>119_1_150621_C1X_p_ep.el</v>
      </c>
      <c r="B10" s="355" t="s">
        <v>2302</v>
      </c>
      <c r="C10" s="355" t="s">
        <v>2303</v>
      </c>
      <c r="D10" s="213">
        <v>119</v>
      </c>
      <c r="E10" s="213">
        <v>1</v>
      </c>
      <c r="F10" s="213">
        <v>310521</v>
      </c>
      <c r="G10" s="213">
        <v>150621</v>
      </c>
      <c r="H10" s="213">
        <v>2021</v>
      </c>
      <c r="I10" s="148" t="s">
        <v>43</v>
      </c>
      <c r="J10" s="148" t="s">
        <v>2304</v>
      </c>
      <c r="K10" s="148" t="s">
        <v>2305</v>
      </c>
      <c r="L10" s="148" t="s">
        <v>74</v>
      </c>
      <c r="M10" s="148" t="s">
        <v>168</v>
      </c>
      <c r="N10" s="117">
        <v>64</v>
      </c>
      <c r="O10" s="2"/>
      <c r="P10" s="356" t="s">
        <v>2312</v>
      </c>
      <c r="Q10" s="50" t="s">
        <v>2313</v>
      </c>
      <c r="R10" s="50" t="s">
        <v>147</v>
      </c>
      <c r="S10" s="2">
        <f t="shared" si="1"/>
        <v>3</v>
      </c>
      <c r="T10" s="50">
        <v>0</v>
      </c>
      <c r="U10" s="50">
        <v>3</v>
      </c>
      <c r="V10" s="50">
        <v>0</v>
      </c>
      <c r="W10" s="2"/>
      <c r="X10" s="93">
        <v>181023</v>
      </c>
      <c r="Y10" s="2" t="s">
        <v>78</v>
      </c>
      <c r="Z10" s="358" t="s">
        <v>2314</v>
      </c>
      <c r="AA10" s="432" t="s">
        <v>95</v>
      </c>
      <c r="AB10" s="16" t="str">
        <f t="shared" si="2"/>
        <v>Unique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</row>
    <row r="11" spans="1:89" ht="15">
      <c r="A11" s="362" t="str">
        <f t="shared" si="0"/>
        <v>119_1_150621_C1X_p_pi.sp</v>
      </c>
      <c r="B11" s="355" t="s">
        <v>2302</v>
      </c>
      <c r="C11" s="355" t="s">
        <v>2303</v>
      </c>
      <c r="D11" s="213">
        <v>119</v>
      </c>
      <c r="E11" s="213">
        <v>1</v>
      </c>
      <c r="F11" s="213">
        <v>310521</v>
      </c>
      <c r="G11" s="213">
        <v>150621</v>
      </c>
      <c r="H11" s="213">
        <v>2021</v>
      </c>
      <c r="I11" s="148" t="s">
        <v>43</v>
      </c>
      <c r="J11" s="148" t="s">
        <v>2304</v>
      </c>
      <c r="K11" s="148" t="s">
        <v>2305</v>
      </c>
      <c r="L11" s="148" t="s">
        <v>74</v>
      </c>
      <c r="M11" s="148" t="s">
        <v>168</v>
      </c>
      <c r="N11" s="117">
        <v>64</v>
      </c>
      <c r="O11" s="2"/>
      <c r="P11" s="356" t="s">
        <v>2315</v>
      </c>
      <c r="Q11" s="50" t="s">
        <v>2316</v>
      </c>
      <c r="R11" s="50" t="s">
        <v>147</v>
      </c>
      <c r="S11" s="2">
        <f t="shared" si="1"/>
        <v>1</v>
      </c>
      <c r="T11" s="50">
        <v>0</v>
      </c>
      <c r="U11" s="50">
        <v>1</v>
      </c>
      <c r="V11" s="50">
        <v>0</v>
      </c>
      <c r="W11" s="50" t="s">
        <v>2317</v>
      </c>
      <c r="X11" s="93">
        <v>181023</v>
      </c>
      <c r="Y11" s="2" t="s">
        <v>78</v>
      </c>
      <c r="Z11" s="361"/>
      <c r="AA11" s="432"/>
      <c r="AB11" s="16" t="str">
        <f t="shared" si="2"/>
        <v>Unique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</row>
    <row r="12" spans="1:89" ht="15">
      <c r="A12" s="362" t="str">
        <f t="shared" si="0"/>
        <v>119_1_150621_C1X_p_pi.</v>
      </c>
      <c r="B12" s="355" t="s">
        <v>2302</v>
      </c>
      <c r="C12" s="355" t="s">
        <v>2303</v>
      </c>
      <c r="D12" s="213">
        <v>119</v>
      </c>
      <c r="E12" s="213">
        <v>1</v>
      </c>
      <c r="F12" s="213">
        <v>310521</v>
      </c>
      <c r="G12" s="213">
        <v>150621</v>
      </c>
      <c r="H12" s="213">
        <v>2021</v>
      </c>
      <c r="I12" s="148" t="s">
        <v>43</v>
      </c>
      <c r="J12" s="148" t="s">
        <v>2304</v>
      </c>
      <c r="K12" s="148" t="s">
        <v>2305</v>
      </c>
      <c r="L12" s="148" t="s">
        <v>74</v>
      </c>
      <c r="M12" s="148" t="s">
        <v>168</v>
      </c>
      <c r="N12" s="117">
        <v>64</v>
      </c>
      <c r="O12" s="2"/>
      <c r="P12" s="356" t="s">
        <v>2318</v>
      </c>
      <c r="Q12" s="50" t="s">
        <v>2319</v>
      </c>
      <c r="R12" s="50" t="s">
        <v>147</v>
      </c>
      <c r="S12" s="2">
        <f t="shared" si="1"/>
        <v>2</v>
      </c>
      <c r="T12" s="50">
        <v>0</v>
      </c>
      <c r="U12" s="50">
        <v>2</v>
      </c>
      <c r="V12" s="50">
        <v>0</v>
      </c>
      <c r="W12" s="2"/>
      <c r="X12" s="93">
        <v>181023</v>
      </c>
      <c r="Y12" s="2" t="s">
        <v>78</v>
      </c>
      <c r="Z12" s="361"/>
      <c r="AA12" s="432"/>
      <c r="AB12" s="16" t="str">
        <f t="shared" si="2"/>
        <v>Unique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spans="1:89" ht="15">
      <c r="A13" s="354" t="str">
        <f t="shared" si="0"/>
        <v>80_4_310521_C25_p_er.pe</v>
      </c>
      <c r="B13" s="355" t="s">
        <v>2320</v>
      </c>
      <c r="C13" s="355" t="s">
        <v>2321</v>
      </c>
      <c r="D13" s="213">
        <v>80</v>
      </c>
      <c r="E13" s="213">
        <v>4</v>
      </c>
      <c r="F13" s="213">
        <v>170521</v>
      </c>
      <c r="G13" s="213">
        <v>310521</v>
      </c>
      <c r="H13" s="213">
        <v>2021</v>
      </c>
      <c r="I13" s="148" t="s">
        <v>43</v>
      </c>
      <c r="J13" s="148" t="s">
        <v>2322</v>
      </c>
      <c r="K13" s="148" t="s">
        <v>2323</v>
      </c>
      <c r="L13" s="148" t="s">
        <v>74</v>
      </c>
      <c r="M13" s="148" t="s">
        <v>168</v>
      </c>
      <c r="N13" s="213">
        <v>2</v>
      </c>
      <c r="O13" s="148"/>
      <c r="P13" s="363" t="s">
        <v>579</v>
      </c>
      <c r="Q13" s="364" t="s">
        <v>580</v>
      </c>
      <c r="R13" s="50" t="s">
        <v>147</v>
      </c>
      <c r="S13" s="2">
        <f t="shared" si="1"/>
        <v>1</v>
      </c>
      <c r="T13" s="364">
        <v>0</v>
      </c>
      <c r="U13" s="364">
        <v>1</v>
      </c>
      <c r="V13" s="364">
        <v>0</v>
      </c>
      <c r="W13" s="148"/>
      <c r="X13" s="93">
        <v>181023</v>
      </c>
      <c r="Y13" s="2" t="s">
        <v>78</v>
      </c>
      <c r="Z13" s="365" t="s">
        <v>2324</v>
      </c>
      <c r="AA13" s="432"/>
      <c r="AB13" s="16" t="str">
        <f t="shared" si="2"/>
        <v>Unique</v>
      </c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</row>
    <row r="14" spans="1:89" ht="15">
      <c r="A14" s="354" t="str">
        <f t="shared" si="0"/>
        <v>80_4_310521_C25_p_ep.au</v>
      </c>
      <c r="B14" s="355" t="s">
        <v>2320</v>
      </c>
      <c r="C14" s="355" t="s">
        <v>2321</v>
      </c>
      <c r="D14" s="213">
        <v>80</v>
      </c>
      <c r="E14" s="213">
        <v>4</v>
      </c>
      <c r="F14" s="213">
        <v>170521</v>
      </c>
      <c r="G14" s="213">
        <v>310521</v>
      </c>
      <c r="H14" s="213">
        <v>2021</v>
      </c>
      <c r="I14" s="148" t="s">
        <v>43</v>
      </c>
      <c r="J14" s="148" t="s">
        <v>2322</v>
      </c>
      <c r="K14" s="148" t="s">
        <v>2323</v>
      </c>
      <c r="L14" s="148" t="s">
        <v>74</v>
      </c>
      <c r="M14" s="148" t="s">
        <v>168</v>
      </c>
      <c r="N14" s="213">
        <v>2</v>
      </c>
      <c r="O14" s="148"/>
      <c r="P14" s="356" t="s">
        <v>1062</v>
      </c>
      <c r="Q14" s="50" t="s">
        <v>1063</v>
      </c>
      <c r="R14" s="50" t="s">
        <v>147</v>
      </c>
      <c r="S14" s="2">
        <f t="shared" si="1"/>
        <v>1</v>
      </c>
      <c r="T14" s="364">
        <v>0</v>
      </c>
      <c r="U14" s="364">
        <v>1</v>
      </c>
      <c r="V14" s="364">
        <v>0</v>
      </c>
      <c r="W14" s="148"/>
      <c r="X14" s="93">
        <v>181023</v>
      </c>
      <c r="Y14" s="2" t="s">
        <v>78</v>
      </c>
      <c r="Z14" s="366"/>
      <c r="AA14" s="432"/>
      <c r="AB14" s="16" t="str">
        <f t="shared" si="2"/>
        <v>Unique</v>
      </c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</row>
    <row r="15" spans="1:89" ht="15">
      <c r="A15" s="354" t="str">
        <f t="shared" si="0"/>
        <v>80_3_030521_C15_p_ep.au</v>
      </c>
      <c r="B15" s="355" t="s">
        <v>69</v>
      </c>
      <c r="C15" s="355" t="s">
        <v>70</v>
      </c>
      <c r="D15" s="213">
        <v>80</v>
      </c>
      <c r="E15" s="213">
        <v>3</v>
      </c>
      <c r="F15" s="213">
        <v>160421</v>
      </c>
      <c r="G15" s="367" t="s">
        <v>2325</v>
      </c>
      <c r="H15" s="213">
        <v>2021</v>
      </c>
      <c r="I15" s="148" t="s">
        <v>43</v>
      </c>
      <c r="J15" s="148" t="s">
        <v>72</v>
      </c>
      <c r="K15" s="148" t="s">
        <v>73</v>
      </c>
      <c r="L15" s="148" t="s">
        <v>74</v>
      </c>
      <c r="M15" s="148" t="s">
        <v>168</v>
      </c>
      <c r="N15" s="213">
        <v>1</v>
      </c>
      <c r="O15" s="148"/>
      <c r="P15" s="356" t="s">
        <v>1062</v>
      </c>
      <c r="Q15" s="50" t="s">
        <v>1063</v>
      </c>
      <c r="R15" s="50" t="s">
        <v>147</v>
      </c>
      <c r="S15" s="2">
        <f t="shared" si="1"/>
        <v>1</v>
      </c>
      <c r="T15" s="364">
        <v>0</v>
      </c>
      <c r="U15" s="364">
        <v>1</v>
      </c>
      <c r="V15" s="364">
        <v>0</v>
      </c>
      <c r="W15" s="148"/>
      <c r="X15" s="93">
        <v>181023</v>
      </c>
      <c r="Y15" s="2" t="s">
        <v>78</v>
      </c>
      <c r="Z15" s="366"/>
      <c r="AA15" s="432"/>
      <c r="AB15" s="16" t="str">
        <f t="shared" si="2"/>
        <v>Unique</v>
      </c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</row>
    <row r="16" spans="1:89" ht="15">
      <c r="A16" s="354" t="str">
        <f t="shared" si="0"/>
        <v>93_1_300621_C3B_p_ep.ba</v>
      </c>
      <c r="B16" s="355" t="s">
        <v>2326</v>
      </c>
      <c r="C16" s="355" t="s">
        <v>2327</v>
      </c>
      <c r="D16" s="213">
        <v>93</v>
      </c>
      <c r="E16" s="213">
        <v>1</v>
      </c>
      <c r="F16" s="117">
        <v>150621</v>
      </c>
      <c r="G16" s="117">
        <v>300621</v>
      </c>
      <c r="H16" s="213">
        <v>2021</v>
      </c>
      <c r="I16" s="148" t="s">
        <v>43</v>
      </c>
      <c r="J16" s="2" t="s">
        <v>2328</v>
      </c>
      <c r="K16" s="2" t="s">
        <v>2329</v>
      </c>
      <c r="L16" s="148" t="s">
        <v>74</v>
      </c>
      <c r="M16" s="148" t="s">
        <v>147</v>
      </c>
      <c r="N16" s="117">
        <v>41</v>
      </c>
      <c r="O16" s="2"/>
      <c r="P16" s="359" t="s">
        <v>84</v>
      </c>
      <c r="Q16" s="50" t="s">
        <v>85</v>
      </c>
      <c r="R16" s="50" t="s">
        <v>147</v>
      </c>
      <c r="S16" s="2">
        <f t="shared" si="1"/>
        <v>8</v>
      </c>
      <c r="T16" s="50">
        <v>1</v>
      </c>
      <c r="U16" s="50">
        <v>7</v>
      </c>
      <c r="V16" s="50">
        <v>0</v>
      </c>
      <c r="W16" s="2"/>
      <c r="X16" s="93">
        <v>181023</v>
      </c>
      <c r="Y16" s="2" t="s">
        <v>78</v>
      </c>
      <c r="Z16" s="358" t="s">
        <v>2330</v>
      </c>
      <c r="AA16" s="432" t="s">
        <v>95</v>
      </c>
      <c r="AB16" s="16" t="str">
        <f t="shared" si="2"/>
        <v>Unique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</row>
    <row r="17" spans="1:89" ht="15">
      <c r="A17" s="354" t="str">
        <f t="shared" si="0"/>
        <v>93_1_300621_C3B_p_sp.sc</v>
      </c>
      <c r="B17" s="355" t="s">
        <v>2326</v>
      </c>
      <c r="C17" s="355" t="s">
        <v>2327</v>
      </c>
      <c r="D17" s="213">
        <v>93</v>
      </c>
      <c r="E17" s="213">
        <v>1</v>
      </c>
      <c r="F17" s="117">
        <v>150621</v>
      </c>
      <c r="G17" s="117">
        <v>300621</v>
      </c>
      <c r="H17" s="213">
        <v>2021</v>
      </c>
      <c r="I17" s="148" t="s">
        <v>43</v>
      </c>
      <c r="J17" s="2" t="s">
        <v>2328</v>
      </c>
      <c r="K17" s="2" t="s">
        <v>2329</v>
      </c>
      <c r="L17" s="148" t="s">
        <v>74</v>
      </c>
      <c r="M17" s="148" t="s">
        <v>147</v>
      </c>
      <c r="N17" s="117">
        <v>41</v>
      </c>
      <c r="O17" s="2"/>
      <c r="P17" s="359" t="s">
        <v>509</v>
      </c>
      <c r="Q17" s="50" t="s">
        <v>510</v>
      </c>
      <c r="R17" s="50" t="s">
        <v>147</v>
      </c>
      <c r="S17" s="2">
        <f t="shared" si="1"/>
        <v>8</v>
      </c>
      <c r="T17" s="50">
        <v>0</v>
      </c>
      <c r="U17" s="50">
        <v>8</v>
      </c>
      <c r="V17" s="50">
        <v>0</v>
      </c>
      <c r="W17" s="50" t="s">
        <v>660</v>
      </c>
      <c r="X17" s="93">
        <v>181023</v>
      </c>
      <c r="Y17" s="2" t="s">
        <v>78</v>
      </c>
      <c r="Z17" s="358" t="s">
        <v>2331</v>
      </c>
      <c r="AA17" s="432"/>
      <c r="AB17" s="16" t="str">
        <f t="shared" si="2"/>
        <v>Unique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</row>
    <row r="18" spans="1:89" ht="15">
      <c r="A18" s="354" t="str">
        <f t="shared" si="0"/>
        <v>93_1_300621_C3B_p_xa.pe</v>
      </c>
      <c r="B18" s="355" t="s">
        <v>2326</v>
      </c>
      <c r="C18" s="355" t="s">
        <v>2327</v>
      </c>
      <c r="D18" s="213">
        <v>93</v>
      </c>
      <c r="E18" s="213">
        <v>1</v>
      </c>
      <c r="F18" s="117">
        <v>150621</v>
      </c>
      <c r="G18" s="117">
        <v>300621</v>
      </c>
      <c r="H18" s="213">
        <v>2021</v>
      </c>
      <c r="I18" s="148" t="s">
        <v>43</v>
      </c>
      <c r="J18" s="2" t="s">
        <v>2328</v>
      </c>
      <c r="K18" s="2" t="s">
        <v>2329</v>
      </c>
      <c r="L18" s="148" t="s">
        <v>74</v>
      </c>
      <c r="M18" s="148" t="s">
        <v>147</v>
      </c>
      <c r="N18" s="117">
        <v>41</v>
      </c>
      <c r="O18" s="2"/>
      <c r="P18" s="359" t="s">
        <v>658</v>
      </c>
      <c r="Q18" s="50" t="s">
        <v>659</v>
      </c>
      <c r="R18" s="50" t="s">
        <v>147</v>
      </c>
      <c r="S18" s="2">
        <f t="shared" si="1"/>
        <v>8</v>
      </c>
      <c r="T18" s="50">
        <v>0</v>
      </c>
      <c r="U18" s="50">
        <v>8</v>
      </c>
      <c r="V18" s="50">
        <v>0</v>
      </c>
      <c r="W18" s="50"/>
      <c r="X18" s="93">
        <v>181023</v>
      </c>
      <c r="Y18" s="2" t="s">
        <v>78</v>
      </c>
      <c r="Z18" s="358" t="s">
        <v>2332</v>
      </c>
      <c r="AA18" s="432"/>
      <c r="AB18" s="16" t="str">
        <f t="shared" si="2"/>
        <v>Unique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</row>
    <row r="19" spans="1:89" ht="15">
      <c r="A19" s="354" t="str">
        <f t="shared" si="0"/>
        <v>93_1_300621_C3B_p_me.me</v>
      </c>
      <c r="B19" s="355" t="s">
        <v>2326</v>
      </c>
      <c r="C19" s="355" t="s">
        <v>2327</v>
      </c>
      <c r="D19" s="213">
        <v>93</v>
      </c>
      <c r="E19" s="213">
        <v>1</v>
      </c>
      <c r="F19" s="117">
        <v>150621</v>
      </c>
      <c r="G19" s="117">
        <v>300621</v>
      </c>
      <c r="H19" s="213">
        <v>2021</v>
      </c>
      <c r="I19" s="148" t="s">
        <v>43</v>
      </c>
      <c r="J19" s="2" t="s">
        <v>2328</v>
      </c>
      <c r="K19" s="2" t="s">
        <v>2329</v>
      </c>
      <c r="L19" s="148" t="s">
        <v>74</v>
      </c>
      <c r="M19" s="148" t="s">
        <v>147</v>
      </c>
      <c r="N19" s="117">
        <v>41</v>
      </c>
      <c r="O19" s="2"/>
      <c r="P19" s="356" t="s">
        <v>569</v>
      </c>
      <c r="Q19" s="50" t="s">
        <v>570</v>
      </c>
      <c r="R19" s="50" t="s">
        <v>147</v>
      </c>
      <c r="S19" s="2">
        <f t="shared" si="1"/>
        <v>1</v>
      </c>
      <c r="T19" s="50">
        <v>0</v>
      </c>
      <c r="U19" s="50">
        <v>1</v>
      </c>
      <c r="V19" s="50">
        <v>0</v>
      </c>
      <c r="W19" s="2"/>
      <c r="X19" s="93">
        <v>181023</v>
      </c>
      <c r="Y19" s="2" t="s">
        <v>78</v>
      </c>
      <c r="Z19" s="361"/>
      <c r="AA19" s="432"/>
      <c r="AB19" s="16" t="str">
        <f t="shared" si="2"/>
        <v>Unique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ht="15">
      <c r="A20" s="354" t="str">
        <f t="shared" si="0"/>
        <v>93_1_300621_C3B_p_ep.el</v>
      </c>
      <c r="B20" s="355" t="s">
        <v>2326</v>
      </c>
      <c r="C20" s="355" t="s">
        <v>2327</v>
      </c>
      <c r="D20" s="213">
        <v>93</v>
      </c>
      <c r="E20" s="213">
        <v>1</v>
      </c>
      <c r="F20" s="117">
        <v>150621</v>
      </c>
      <c r="G20" s="117">
        <v>300621</v>
      </c>
      <c r="H20" s="213">
        <v>2021</v>
      </c>
      <c r="I20" s="148" t="s">
        <v>43</v>
      </c>
      <c r="J20" s="2" t="s">
        <v>2328</v>
      </c>
      <c r="K20" s="2" t="s">
        <v>2329</v>
      </c>
      <c r="L20" s="148" t="s">
        <v>74</v>
      </c>
      <c r="M20" s="148" t="s">
        <v>147</v>
      </c>
      <c r="N20" s="117">
        <v>41</v>
      </c>
      <c r="O20" s="2"/>
      <c r="P20" s="356" t="s">
        <v>2312</v>
      </c>
      <c r="Q20" s="50" t="s">
        <v>2313</v>
      </c>
      <c r="R20" s="50" t="s">
        <v>147</v>
      </c>
      <c r="S20" s="2">
        <f t="shared" si="1"/>
        <v>1</v>
      </c>
      <c r="T20" s="50">
        <v>0</v>
      </c>
      <c r="U20" s="50">
        <v>1</v>
      </c>
      <c r="V20" s="50">
        <v>0</v>
      </c>
      <c r="W20" s="2"/>
      <c r="X20" s="93">
        <v>181023</v>
      </c>
      <c r="Y20" s="2" t="s">
        <v>78</v>
      </c>
      <c r="Z20" s="358" t="s">
        <v>2333</v>
      </c>
      <c r="AA20" s="432" t="s">
        <v>95</v>
      </c>
      <c r="AB20" s="16" t="str">
        <f t="shared" si="2"/>
        <v>Unique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>
      <c r="A21" s="354" t="str">
        <f t="shared" si="0"/>
        <v>93_1_300621_C3B_p_eu.co</v>
      </c>
      <c r="B21" s="355" t="s">
        <v>2326</v>
      </c>
      <c r="C21" s="355" t="s">
        <v>2327</v>
      </c>
      <c r="D21" s="213">
        <v>93</v>
      </c>
      <c r="E21" s="213">
        <v>1</v>
      </c>
      <c r="F21" s="117">
        <v>150621</v>
      </c>
      <c r="G21" s="117">
        <v>300621</v>
      </c>
      <c r="H21" s="213">
        <v>2021</v>
      </c>
      <c r="I21" s="148" t="s">
        <v>43</v>
      </c>
      <c r="J21" s="2" t="s">
        <v>2328</v>
      </c>
      <c r="K21" s="2" t="s">
        <v>2329</v>
      </c>
      <c r="L21" s="148" t="s">
        <v>74</v>
      </c>
      <c r="M21" s="148" t="s">
        <v>147</v>
      </c>
      <c r="N21" s="117">
        <v>41</v>
      </c>
      <c r="O21" s="2"/>
      <c r="P21" s="360" t="s">
        <v>548</v>
      </c>
      <c r="Q21" s="50" t="s">
        <v>549</v>
      </c>
      <c r="R21" s="50" t="s">
        <v>147</v>
      </c>
      <c r="S21" s="2">
        <f t="shared" si="1"/>
        <v>11</v>
      </c>
      <c r="T21" s="50">
        <v>3</v>
      </c>
      <c r="U21" s="50">
        <v>8</v>
      </c>
      <c r="V21" s="50">
        <v>0</v>
      </c>
      <c r="W21" s="2"/>
      <c r="X21" s="93">
        <v>181023</v>
      </c>
      <c r="Y21" s="2" t="s">
        <v>78</v>
      </c>
      <c r="Z21" s="358" t="s">
        <v>2334</v>
      </c>
      <c r="AA21" s="432"/>
      <c r="AB21" s="16" t="str">
        <f t="shared" si="2"/>
        <v>Unique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</row>
    <row r="22" spans="1:89">
      <c r="A22" s="354" t="str">
        <f t="shared" si="0"/>
        <v>93_1_300621_C3B_p_eu.lu</v>
      </c>
      <c r="B22" s="355" t="s">
        <v>2326</v>
      </c>
      <c r="C22" s="355" t="s">
        <v>2327</v>
      </c>
      <c r="D22" s="213">
        <v>93</v>
      </c>
      <c r="E22" s="213">
        <v>1</v>
      </c>
      <c r="F22" s="117">
        <v>150621</v>
      </c>
      <c r="G22" s="117">
        <v>300621</v>
      </c>
      <c r="H22" s="213">
        <v>2021</v>
      </c>
      <c r="I22" s="148" t="s">
        <v>43</v>
      </c>
      <c r="J22" s="2" t="s">
        <v>2328</v>
      </c>
      <c r="K22" s="2" t="s">
        <v>2329</v>
      </c>
      <c r="L22" s="148" t="s">
        <v>74</v>
      </c>
      <c r="M22" s="148" t="s">
        <v>147</v>
      </c>
      <c r="N22" s="117">
        <v>41</v>
      </c>
      <c r="O22" s="2"/>
      <c r="P22" s="360" t="s">
        <v>770</v>
      </c>
      <c r="Q22" s="50" t="s">
        <v>771</v>
      </c>
      <c r="R22" s="50" t="s">
        <v>147</v>
      </c>
      <c r="S22" s="2">
        <f t="shared" si="1"/>
        <v>2</v>
      </c>
      <c r="T22" s="50">
        <v>0</v>
      </c>
      <c r="U22" s="50">
        <v>2</v>
      </c>
      <c r="V22" s="50">
        <v>0</v>
      </c>
      <c r="W22" s="2"/>
      <c r="X22" s="93">
        <v>181023</v>
      </c>
      <c r="Y22" s="2" t="s">
        <v>78</v>
      </c>
      <c r="Z22" s="358" t="s">
        <v>2335</v>
      </c>
      <c r="AA22" s="432"/>
      <c r="AB22" s="16" t="str">
        <f t="shared" si="2"/>
        <v>Unique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</row>
    <row r="23" spans="1:89" ht="15">
      <c r="A23" s="354" t="str">
        <f t="shared" si="0"/>
        <v>93_1_300621_C3B_p_ep.au</v>
      </c>
      <c r="B23" s="355" t="s">
        <v>2326</v>
      </c>
      <c r="C23" s="355" t="s">
        <v>2327</v>
      </c>
      <c r="D23" s="213">
        <v>93</v>
      </c>
      <c r="E23" s="213">
        <v>1</v>
      </c>
      <c r="F23" s="117">
        <v>150621</v>
      </c>
      <c r="G23" s="117">
        <v>300621</v>
      </c>
      <c r="H23" s="213">
        <v>2021</v>
      </c>
      <c r="I23" s="148" t="s">
        <v>43</v>
      </c>
      <c r="J23" s="2" t="s">
        <v>2328</v>
      </c>
      <c r="K23" s="2" t="s">
        <v>2329</v>
      </c>
      <c r="L23" s="148" t="s">
        <v>74</v>
      </c>
      <c r="M23" s="148" t="s">
        <v>147</v>
      </c>
      <c r="N23" s="117">
        <v>41</v>
      </c>
      <c r="O23" s="2"/>
      <c r="P23" s="356" t="s">
        <v>1062</v>
      </c>
      <c r="Q23" s="50" t="s">
        <v>1063</v>
      </c>
      <c r="R23" s="50" t="s">
        <v>147</v>
      </c>
      <c r="S23" s="2">
        <f t="shared" si="1"/>
        <v>1</v>
      </c>
      <c r="T23" s="50">
        <v>1</v>
      </c>
      <c r="U23" s="50">
        <v>0</v>
      </c>
      <c r="V23" s="50">
        <v>0</v>
      </c>
      <c r="W23" s="2"/>
      <c r="X23" s="93">
        <v>181023</v>
      </c>
      <c r="Y23" s="2" t="s">
        <v>78</v>
      </c>
      <c r="Z23" s="361"/>
      <c r="AA23" s="432"/>
      <c r="AB23" s="16" t="str">
        <f t="shared" si="2"/>
        <v>Unique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 ht="15">
      <c r="A24" s="354" t="str">
        <f t="shared" si="0"/>
        <v>101_2_170521_C3A_p_ep.ba</v>
      </c>
      <c r="B24" s="355" t="s">
        <v>2336</v>
      </c>
      <c r="C24" s="355" t="s">
        <v>2337</v>
      </c>
      <c r="D24" s="213">
        <v>101</v>
      </c>
      <c r="E24" s="213">
        <v>2</v>
      </c>
      <c r="F24" s="96" t="s">
        <v>2325</v>
      </c>
      <c r="G24" s="117">
        <v>170521</v>
      </c>
      <c r="H24" s="213">
        <v>2021</v>
      </c>
      <c r="I24" s="148" t="s">
        <v>43</v>
      </c>
      <c r="J24" s="2" t="s">
        <v>2338</v>
      </c>
      <c r="K24" s="2" t="s">
        <v>2339</v>
      </c>
      <c r="L24" s="148" t="s">
        <v>74</v>
      </c>
      <c r="M24" s="148" t="s">
        <v>147</v>
      </c>
      <c r="N24" s="117">
        <v>2</v>
      </c>
      <c r="O24" s="2"/>
      <c r="P24" s="359" t="s">
        <v>84</v>
      </c>
      <c r="Q24" s="50" t="s">
        <v>85</v>
      </c>
      <c r="R24" s="50" t="s">
        <v>147</v>
      </c>
      <c r="S24" s="2">
        <f t="shared" si="1"/>
        <v>1</v>
      </c>
      <c r="T24" s="50">
        <v>0</v>
      </c>
      <c r="U24" s="50">
        <v>1</v>
      </c>
      <c r="V24" s="50">
        <v>0</v>
      </c>
      <c r="W24" s="2"/>
      <c r="X24" s="93">
        <v>201023</v>
      </c>
      <c r="Y24" s="2" t="s">
        <v>78</v>
      </c>
      <c r="Z24" s="358" t="s">
        <v>2340</v>
      </c>
      <c r="AA24" s="432" t="s">
        <v>95</v>
      </c>
      <c r="AB24" s="16" t="str">
        <f t="shared" si="2"/>
        <v>Unique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spans="1:89">
      <c r="A25" s="354" t="str">
        <f t="shared" si="0"/>
        <v>101_2_170521_C3A_p_eu.co</v>
      </c>
      <c r="B25" s="355" t="s">
        <v>2336</v>
      </c>
      <c r="C25" s="355" t="s">
        <v>2337</v>
      </c>
      <c r="D25" s="213">
        <v>101</v>
      </c>
      <c r="E25" s="213">
        <v>2</v>
      </c>
      <c r="F25" s="96" t="s">
        <v>2325</v>
      </c>
      <c r="G25" s="117">
        <v>170521</v>
      </c>
      <c r="H25" s="213">
        <v>2021</v>
      </c>
      <c r="I25" s="148" t="s">
        <v>43</v>
      </c>
      <c r="J25" s="2" t="s">
        <v>2338</v>
      </c>
      <c r="K25" s="2" t="s">
        <v>2339</v>
      </c>
      <c r="L25" s="148" t="s">
        <v>74</v>
      </c>
      <c r="M25" s="148" t="s">
        <v>147</v>
      </c>
      <c r="N25" s="117">
        <v>2</v>
      </c>
      <c r="O25" s="2"/>
      <c r="P25" s="360" t="s">
        <v>548</v>
      </c>
      <c r="Q25" s="50" t="s">
        <v>549</v>
      </c>
      <c r="R25" s="50" t="s">
        <v>147</v>
      </c>
      <c r="S25" s="2">
        <f t="shared" si="1"/>
        <v>1</v>
      </c>
      <c r="T25" s="50">
        <v>0</v>
      </c>
      <c r="U25" s="50">
        <v>1</v>
      </c>
      <c r="V25" s="50">
        <v>0</v>
      </c>
      <c r="W25" s="2"/>
      <c r="X25" s="93">
        <v>201023</v>
      </c>
      <c r="Y25" s="2" t="s">
        <v>78</v>
      </c>
      <c r="Z25" s="358" t="s">
        <v>2341</v>
      </c>
      <c r="AA25" s="432"/>
      <c r="AB25" s="16" t="str">
        <f t="shared" si="2"/>
        <v>Unique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</row>
    <row r="26" spans="1:89">
      <c r="A26" s="354" t="str">
        <f t="shared" si="0"/>
        <v>101_2_310521_C3A_p_eu.co</v>
      </c>
      <c r="B26" s="355" t="s">
        <v>2336</v>
      </c>
      <c r="C26" s="355" t="s">
        <v>2337</v>
      </c>
      <c r="D26" s="213">
        <v>101</v>
      </c>
      <c r="E26" s="213">
        <v>2</v>
      </c>
      <c r="F26" s="213">
        <v>170521</v>
      </c>
      <c r="G26" s="213">
        <v>310521</v>
      </c>
      <c r="H26" s="213">
        <v>2021</v>
      </c>
      <c r="I26" s="148" t="s">
        <v>43</v>
      </c>
      <c r="J26" s="148" t="s">
        <v>2338</v>
      </c>
      <c r="K26" s="148" t="s">
        <v>2339</v>
      </c>
      <c r="L26" s="148" t="s">
        <v>74</v>
      </c>
      <c r="M26" s="148" t="s">
        <v>168</v>
      </c>
      <c r="N26" s="213">
        <v>2</v>
      </c>
      <c r="O26" s="2"/>
      <c r="P26" s="360" t="s">
        <v>548</v>
      </c>
      <c r="Q26" s="50" t="s">
        <v>549</v>
      </c>
      <c r="R26" s="50" t="s">
        <v>147</v>
      </c>
      <c r="S26" s="2">
        <f t="shared" si="1"/>
        <v>1</v>
      </c>
      <c r="T26" s="50">
        <v>0</v>
      </c>
      <c r="U26" s="50">
        <v>1</v>
      </c>
      <c r="V26" s="50">
        <v>0</v>
      </c>
      <c r="W26" s="2"/>
      <c r="X26" s="93">
        <v>201023</v>
      </c>
      <c r="Y26" s="2" t="s">
        <v>78</v>
      </c>
      <c r="Z26" s="358" t="s">
        <v>2342</v>
      </c>
      <c r="AA26" s="432"/>
      <c r="AB26" s="16" t="str">
        <f t="shared" si="2"/>
        <v>Unique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</row>
    <row r="27" spans="1:89" ht="15">
      <c r="A27" s="354" t="str">
        <f t="shared" si="0"/>
        <v>101_2_310521_C3A_p_pi.fe</v>
      </c>
      <c r="B27" s="355" t="s">
        <v>2336</v>
      </c>
      <c r="C27" s="355" t="s">
        <v>2337</v>
      </c>
      <c r="D27" s="213">
        <v>101</v>
      </c>
      <c r="E27" s="213">
        <v>2</v>
      </c>
      <c r="F27" s="213">
        <v>170521</v>
      </c>
      <c r="G27" s="213">
        <v>310521</v>
      </c>
      <c r="H27" s="213">
        <v>2021</v>
      </c>
      <c r="I27" s="148" t="s">
        <v>43</v>
      </c>
      <c r="J27" s="148" t="s">
        <v>2338</v>
      </c>
      <c r="K27" s="148" t="s">
        <v>2339</v>
      </c>
      <c r="L27" s="148" t="s">
        <v>74</v>
      </c>
      <c r="M27" s="148" t="s">
        <v>168</v>
      </c>
      <c r="N27" s="213">
        <v>2</v>
      </c>
      <c r="O27" s="2"/>
      <c r="P27" s="356" t="s">
        <v>987</v>
      </c>
      <c r="Q27" s="50" t="s">
        <v>988</v>
      </c>
      <c r="R27" s="50" t="s">
        <v>147</v>
      </c>
      <c r="S27" s="2">
        <f t="shared" si="1"/>
        <v>1</v>
      </c>
      <c r="T27" s="50">
        <v>0</v>
      </c>
      <c r="U27" s="50">
        <v>1</v>
      </c>
      <c r="V27" s="50">
        <v>0</v>
      </c>
      <c r="W27" s="2"/>
      <c r="X27" s="93">
        <v>201023</v>
      </c>
      <c r="Y27" s="2" t="s">
        <v>78</v>
      </c>
      <c r="Z27" s="361"/>
      <c r="AA27" s="432"/>
      <c r="AB27" s="16" t="str">
        <f t="shared" si="2"/>
        <v>Unique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</row>
    <row r="28" spans="1:89" ht="15">
      <c r="A28" s="354" t="str">
        <f t="shared" si="0"/>
        <v>80_3_300721_C15_p_ep.ba</v>
      </c>
      <c r="B28" s="355" t="s">
        <v>69</v>
      </c>
      <c r="C28" s="355" t="s">
        <v>70</v>
      </c>
      <c r="D28" s="213">
        <v>80</v>
      </c>
      <c r="E28" s="213">
        <v>3</v>
      </c>
      <c r="F28" s="117">
        <v>140721</v>
      </c>
      <c r="G28" s="117">
        <v>300721</v>
      </c>
      <c r="H28" s="213">
        <v>2021</v>
      </c>
      <c r="I28" s="148" t="s">
        <v>43</v>
      </c>
      <c r="J28" s="2" t="s">
        <v>72</v>
      </c>
      <c r="K28" s="2" t="s">
        <v>73</v>
      </c>
      <c r="L28" s="148" t="s">
        <v>74</v>
      </c>
      <c r="M28" s="148" t="s">
        <v>147</v>
      </c>
      <c r="N28" s="117">
        <v>144</v>
      </c>
      <c r="O28" s="2"/>
      <c r="P28" s="359" t="s">
        <v>84</v>
      </c>
      <c r="Q28" s="50" t="s">
        <v>85</v>
      </c>
      <c r="R28" s="50" t="s">
        <v>147</v>
      </c>
      <c r="S28" s="2">
        <f t="shared" si="1"/>
        <v>5</v>
      </c>
      <c r="T28" s="50">
        <v>2</v>
      </c>
      <c r="U28" s="50">
        <v>3</v>
      </c>
      <c r="V28" s="50">
        <v>0</v>
      </c>
      <c r="W28" s="2"/>
      <c r="X28" s="93">
        <v>201023</v>
      </c>
      <c r="Y28" s="2" t="s">
        <v>78</v>
      </c>
      <c r="Z28" s="358" t="s">
        <v>2343</v>
      </c>
      <c r="AA28" s="432" t="s">
        <v>95</v>
      </c>
      <c r="AB28" s="16" t="str">
        <f t="shared" si="2"/>
        <v>Unique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</row>
    <row r="29" spans="1:89" ht="15">
      <c r="A29" s="354" t="str">
        <f t="shared" si="0"/>
        <v>80_3_300721_C15_p_sp.sc</v>
      </c>
      <c r="B29" s="355" t="s">
        <v>69</v>
      </c>
      <c r="C29" s="355" t="s">
        <v>70</v>
      </c>
      <c r="D29" s="213">
        <v>80</v>
      </c>
      <c r="E29" s="213">
        <v>3</v>
      </c>
      <c r="F29" s="117">
        <v>140721</v>
      </c>
      <c r="G29" s="117">
        <v>300721</v>
      </c>
      <c r="H29" s="213">
        <v>2021</v>
      </c>
      <c r="I29" s="148" t="s">
        <v>43</v>
      </c>
      <c r="J29" s="2" t="s">
        <v>72</v>
      </c>
      <c r="K29" s="2" t="s">
        <v>73</v>
      </c>
      <c r="L29" s="148" t="s">
        <v>74</v>
      </c>
      <c r="M29" s="148" t="s">
        <v>147</v>
      </c>
      <c r="N29" s="117">
        <v>144</v>
      </c>
      <c r="O29" s="2"/>
      <c r="P29" s="359" t="s">
        <v>509</v>
      </c>
      <c r="Q29" s="50" t="s">
        <v>510</v>
      </c>
      <c r="R29" s="50" t="s">
        <v>147</v>
      </c>
      <c r="S29" s="2">
        <f t="shared" si="1"/>
        <v>22</v>
      </c>
      <c r="T29" s="50">
        <v>3</v>
      </c>
      <c r="U29" s="50">
        <v>19</v>
      </c>
      <c r="V29" s="50">
        <v>0</v>
      </c>
      <c r="W29" s="2"/>
      <c r="X29" s="93">
        <v>201023</v>
      </c>
      <c r="Y29" s="2" t="s">
        <v>78</v>
      </c>
      <c r="Z29" s="358" t="s">
        <v>2344</v>
      </c>
      <c r="AA29" s="432"/>
      <c r="AB29" s="16" t="str">
        <f t="shared" si="2"/>
        <v>Unique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</row>
    <row r="30" spans="1:89" ht="15">
      <c r="A30" s="354" t="str">
        <f t="shared" si="0"/>
        <v>80_3_300721_C15_p_sy.pi</v>
      </c>
      <c r="B30" s="355" t="s">
        <v>69</v>
      </c>
      <c r="C30" s="355" t="s">
        <v>70</v>
      </c>
      <c r="D30" s="213">
        <v>80</v>
      </c>
      <c r="E30" s="213">
        <v>3</v>
      </c>
      <c r="F30" s="117">
        <v>140721</v>
      </c>
      <c r="G30" s="117">
        <v>300721</v>
      </c>
      <c r="H30" s="213">
        <v>2021</v>
      </c>
      <c r="I30" s="148" t="s">
        <v>43</v>
      </c>
      <c r="J30" s="2" t="s">
        <v>72</v>
      </c>
      <c r="K30" s="2" t="s">
        <v>73</v>
      </c>
      <c r="L30" s="148" t="s">
        <v>74</v>
      </c>
      <c r="M30" s="148" t="s">
        <v>147</v>
      </c>
      <c r="N30" s="117">
        <v>144</v>
      </c>
      <c r="O30" s="2"/>
      <c r="P30" s="46" t="s">
        <v>176</v>
      </c>
      <c r="Q30" s="47" t="s">
        <v>177</v>
      </c>
      <c r="R30" s="50" t="s">
        <v>147</v>
      </c>
      <c r="S30" s="2">
        <f t="shared" si="1"/>
        <v>5</v>
      </c>
      <c r="T30" s="117">
        <v>2</v>
      </c>
      <c r="U30" s="117">
        <v>3</v>
      </c>
      <c r="V30" s="117">
        <v>0</v>
      </c>
      <c r="W30" s="2"/>
      <c r="X30" s="93">
        <v>201023</v>
      </c>
      <c r="Y30" s="2" t="s">
        <v>78</v>
      </c>
      <c r="Z30" s="358" t="s">
        <v>2345</v>
      </c>
      <c r="AA30" s="432" t="s">
        <v>95</v>
      </c>
      <c r="AB30" s="16" t="str">
        <f t="shared" si="2"/>
        <v>Unique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</row>
    <row r="31" spans="1:89" ht="15">
      <c r="A31" s="354" t="str">
        <f t="shared" si="0"/>
        <v>80_3_300721_C15_p_my.fl</v>
      </c>
      <c r="B31" s="355" t="s">
        <v>69</v>
      </c>
      <c r="C31" s="355" t="s">
        <v>70</v>
      </c>
      <c r="D31" s="213">
        <v>80</v>
      </c>
      <c r="E31" s="213">
        <v>3</v>
      </c>
      <c r="F31" s="117">
        <v>140721</v>
      </c>
      <c r="G31" s="117">
        <v>300721</v>
      </c>
      <c r="H31" s="213">
        <v>2021</v>
      </c>
      <c r="I31" s="148" t="s">
        <v>43</v>
      </c>
      <c r="J31" s="2" t="s">
        <v>72</v>
      </c>
      <c r="K31" s="2" t="s">
        <v>73</v>
      </c>
      <c r="L31" s="148" t="s">
        <v>74</v>
      </c>
      <c r="M31" s="148" t="s">
        <v>147</v>
      </c>
      <c r="N31" s="117">
        <v>144</v>
      </c>
      <c r="O31" s="2"/>
      <c r="P31" s="46" t="s">
        <v>98</v>
      </c>
      <c r="Q31" s="47" t="s">
        <v>99</v>
      </c>
      <c r="R31" s="50" t="s">
        <v>147</v>
      </c>
      <c r="S31" s="2">
        <f t="shared" si="1"/>
        <v>1</v>
      </c>
      <c r="T31" s="50">
        <v>0</v>
      </c>
      <c r="U31" s="50">
        <v>1</v>
      </c>
      <c r="V31" s="50">
        <v>0</v>
      </c>
      <c r="W31" s="2"/>
      <c r="X31" s="93">
        <v>201023</v>
      </c>
      <c r="Y31" s="2" t="s">
        <v>78</v>
      </c>
      <c r="Z31" s="358" t="s">
        <v>2346</v>
      </c>
      <c r="AA31" s="432" t="s">
        <v>95</v>
      </c>
      <c r="AB31" s="16" t="str">
        <f t="shared" si="2"/>
        <v>Unique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</row>
    <row r="32" spans="1:89" ht="15">
      <c r="A32" s="354" t="str">
        <f t="shared" si="0"/>
        <v>80_3_300721_C15_p_ch.bi</v>
      </c>
      <c r="B32" s="355" t="s">
        <v>69</v>
      </c>
      <c r="C32" s="355" t="s">
        <v>70</v>
      </c>
      <c r="D32" s="213">
        <v>80</v>
      </c>
      <c r="E32" s="213">
        <v>3</v>
      </c>
      <c r="F32" s="117">
        <v>140721</v>
      </c>
      <c r="G32" s="117">
        <v>300721</v>
      </c>
      <c r="H32" s="213">
        <v>2021</v>
      </c>
      <c r="I32" s="148" t="s">
        <v>43</v>
      </c>
      <c r="J32" s="2" t="s">
        <v>72</v>
      </c>
      <c r="K32" s="2" t="s">
        <v>73</v>
      </c>
      <c r="L32" s="148" t="s">
        <v>74</v>
      </c>
      <c r="M32" s="148" t="s">
        <v>147</v>
      </c>
      <c r="N32" s="117">
        <v>144</v>
      </c>
      <c r="O32" s="2"/>
      <c r="P32" s="356" t="s">
        <v>287</v>
      </c>
      <c r="Q32" s="50" t="s">
        <v>288</v>
      </c>
      <c r="R32" s="50" t="s">
        <v>147</v>
      </c>
      <c r="S32" s="2">
        <f t="shared" si="1"/>
        <v>2</v>
      </c>
      <c r="T32" s="50">
        <v>0</v>
      </c>
      <c r="U32" s="50">
        <v>2</v>
      </c>
      <c r="V32" s="50">
        <v>0</v>
      </c>
      <c r="W32" s="2"/>
      <c r="X32" s="93">
        <v>201023</v>
      </c>
      <c r="Y32" s="2" t="s">
        <v>78</v>
      </c>
      <c r="Z32" s="358" t="s">
        <v>2347</v>
      </c>
      <c r="AA32" s="432" t="s">
        <v>95</v>
      </c>
      <c r="AB32" s="16" t="str">
        <f t="shared" si="2"/>
        <v>Unique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</row>
    <row r="33" spans="1:89" ht="15">
      <c r="A33" s="354" t="str">
        <f t="shared" si="0"/>
        <v>80_3_300721_C15_p_ch.ca</v>
      </c>
      <c r="B33" s="355" t="s">
        <v>69</v>
      </c>
      <c r="C33" s="355" t="s">
        <v>70</v>
      </c>
      <c r="D33" s="213">
        <v>80</v>
      </c>
      <c r="E33" s="213">
        <v>3</v>
      </c>
      <c r="F33" s="117">
        <v>140721</v>
      </c>
      <c r="G33" s="117">
        <v>300721</v>
      </c>
      <c r="H33" s="213">
        <v>2021</v>
      </c>
      <c r="I33" s="148" t="s">
        <v>43</v>
      </c>
      <c r="J33" s="2" t="s">
        <v>72</v>
      </c>
      <c r="K33" s="2" t="s">
        <v>73</v>
      </c>
      <c r="L33" s="148" t="s">
        <v>74</v>
      </c>
      <c r="M33" s="148" t="s">
        <v>147</v>
      </c>
      <c r="N33" s="117">
        <v>144</v>
      </c>
      <c r="O33" s="2"/>
      <c r="P33" s="356" t="s">
        <v>925</v>
      </c>
      <c r="Q33" s="357" t="s">
        <v>926</v>
      </c>
      <c r="R33" s="50" t="s">
        <v>147</v>
      </c>
      <c r="S33" s="2">
        <f t="shared" si="1"/>
        <v>1</v>
      </c>
      <c r="T33" s="50">
        <v>0</v>
      </c>
      <c r="U33" s="50">
        <v>1</v>
      </c>
      <c r="V33" s="50">
        <v>0</v>
      </c>
      <c r="W33" s="2"/>
      <c r="X33" s="93">
        <v>201023</v>
      </c>
      <c r="Y33" s="2" t="s">
        <v>78</v>
      </c>
      <c r="Z33" s="358" t="s">
        <v>2348</v>
      </c>
      <c r="AA33" s="432"/>
      <c r="AB33" s="16" t="str">
        <f t="shared" si="2"/>
        <v>Unique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</row>
    <row r="34" spans="1:89" ht="15">
      <c r="A34" s="354" t="str">
        <f t="shared" si="0"/>
        <v>80_3_300721_C15_p_xa.pe</v>
      </c>
      <c r="B34" s="355" t="s">
        <v>69</v>
      </c>
      <c r="C34" s="355" t="s">
        <v>70</v>
      </c>
      <c r="D34" s="213">
        <v>80</v>
      </c>
      <c r="E34" s="213">
        <v>3</v>
      </c>
      <c r="F34" s="117">
        <v>140721</v>
      </c>
      <c r="G34" s="117">
        <v>300721</v>
      </c>
      <c r="H34" s="213">
        <v>2021</v>
      </c>
      <c r="I34" s="148" t="s">
        <v>43</v>
      </c>
      <c r="J34" s="2" t="s">
        <v>72</v>
      </c>
      <c r="K34" s="2" t="s">
        <v>73</v>
      </c>
      <c r="L34" s="148" t="s">
        <v>74</v>
      </c>
      <c r="M34" s="148" t="s">
        <v>147</v>
      </c>
      <c r="N34" s="117">
        <v>144</v>
      </c>
      <c r="O34" s="2"/>
      <c r="P34" s="359" t="s">
        <v>658</v>
      </c>
      <c r="Q34" s="50" t="s">
        <v>659</v>
      </c>
      <c r="R34" s="50" t="s">
        <v>147</v>
      </c>
      <c r="S34" s="2">
        <f t="shared" si="1"/>
        <v>1</v>
      </c>
      <c r="T34" s="50">
        <v>0</v>
      </c>
      <c r="U34" s="50">
        <v>1</v>
      </c>
      <c r="V34" s="50">
        <v>0</v>
      </c>
      <c r="W34" s="50" t="s">
        <v>660</v>
      </c>
      <c r="X34" s="93">
        <v>201023</v>
      </c>
      <c r="Y34" s="2" t="s">
        <v>78</v>
      </c>
      <c r="Z34" s="358" t="s">
        <v>2349</v>
      </c>
      <c r="AA34" s="432"/>
      <c r="AB34" s="16" t="str">
        <f t="shared" si="2"/>
        <v>Unique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</row>
    <row r="35" spans="1:89">
      <c r="A35" s="354" t="str">
        <f t="shared" si="0"/>
        <v>80_3_300721_C15_p_eu.co</v>
      </c>
      <c r="B35" s="355" t="s">
        <v>69</v>
      </c>
      <c r="C35" s="355" t="s">
        <v>70</v>
      </c>
      <c r="D35" s="213">
        <v>80</v>
      </c>
      <c r="E35" s="213">
        <v>3</v>
      </c>
      <c r="F35" s="117">
        <v>140721</v>
      </c>
      <c r="G35" s="117">
        <v>300721</v>
      </c>
      <c r="H35" s="213">
        <v>2021</v>
      </c>
      <c r="I35" s="148" t="s">
        <v>43</v>
      </c>
      <c r="J35" s="2" t="s">
        <v>72</v>
      </c>
      <c r="K35" s="2" t="s">
        <v>73</v>
      </c>
      <c r="L35" s="148" t="s">
        <v>74</v>
      </c>
      <c r="M35" s="148" t="s">
        <v>147</v>
      </c>
      <c r="N35" s="117">
        <v>144</v>
      </c>
      <c r="O35" s="2"/>
      <c r="P35" s="360" t="s">
        <v>548</v>
      </c>
      <c r="Q35" s="50" t="s">
        <v>549</v>
      </c>
      <c r="R35" s="50" t="s">
        <v>147</v>
      </c>
      <c r="S35" s="2">
        <f t="shared" si="1"/>
        <v>7</v>
      </c>
      <c r="T35" s="50">
        <v>0</v>
      </c>
      <c r="U35" s="50">
        <v>7</v>
      </c>
      <c r="V35" s="50">
        <v>0</v>
      </c>
      <c r="W35" s="2"/>
      <c r="X35" s="93">
        <v>201023</v>
      </c>
      <c r="Y35" s="2" t="s">
        <v>78</v>
      </c>
      <c r="Z35" s="358" t="s">
        <v>2350</v>
      </c>
      <c r="AA35" s="432"/>
      <c r="AB35" s="16" t="str">
        <f t="shared" si="2"/>
        <v>Unique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</row>
    <row r="36" spans="1:89" ht="15">
      <c r="A36" s="354" t="str">
        <f t="shared" si="0"/>
        <v>80_3_300721_C15_p_me.me</v>
      </c>
      <c r="B36" s="355" t="s">
        <v>69</v>
      </c>
      <c r="C36" s="355" t="s">
        <v>70</v>
      </c>
      <c r="D36" s="213">
        <v>80</v>
      </c>
      <c r="E36" s="213">
        <v>3</v>
      </c>
      <c r="F36" s="117">
        <v>140721</v>
      </c>
      <c r="G36" s="117">
        <v>300721</v>
      </c>
      <c r="H36" s="213">
        <v>2021</v>
      </c>
      <c r="I36" s="148" t="s">
        <v>43</v>
      </c>
      <c r="J36" s="2" t="s">
        <v>72</v>
      </c>
      <c r="K36" s="2" t="s">
        <v>73</v>
      </c>
      <c r="L36" s="148" t="s">
        <v>74</v>
      </c>
      <c r="M36" s="148" t="s">
        <v>147</v>
      </c>
      <c r="N36" s="117">
        <v>144</v>
      </c>
      <c r="O36" s="2"/>
      <c r="P36" s="356" t="s">
        <v>569</v>
      </c>
      <c r="Q36" s="50" t="s">
        <v>570</v>
      </c>
      <c r="R36" s="50" t="s">
        <v>147</v>
      </c>
      <c r="S36" s="2">
        <f t="shared" si="1"/>
        <v>100</v>
      </c>
      <c r="T36" s="50">
        <v>23</v>
      </c>
      <c r="U36" s="50">
        <v>77</v>
      </c>
      <c r="V36" s="50">
        <v>0</v>
      </c>
      <c r="W36" s="2"/>
      <c r="X36" s="93">
        <v>201023</v>
      </c>
      <c r="Y36" s="2" t="s">
        <v>78</v>
      </c>
      <c r="Z36" s="358" t="s">
        <v>2351</v>
      </c>
      <c r="AA36" s="432"/>
      <c r="AB36" s="16" t="str">
        <f t="shared" si="2"/>
        <v>Unique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ht="15">
      <c r="A37" s="354" t="str">
        <f t="shared" si="0"/>
        <v>71_1_150621_C1A_p_ep.ba</v>
      </c>
      <c r="B37" s="355" t="s">
        <v>2352</v>
      </c>
      <c r="C37" s="355" t="s">
        <v>2353</v>
      </c>
      <c r="D37" s="213">
        <v>71</v>
      </c>
      <c r="E37" s="213">
        <v>1</v>
      </c>
      <c r="F37" s="117">
        <v>310521</v>
      </c>
      <c r="G37" s="117">
        <v>150621</v>
      </c>
      <c r="H37" s="117">
        <v>2021</v>
      </c>
      <c r="I37" s="2" t="s">
        <v>43</v>
      </c>
      <c r="J37" s="148" t="s">
        <v>2354</v>
      </c>
      <c r="K37" s="148" t="s">
        <v>2355</v>
      </c>
      <c r="L37" s="148" t="s">
        <v>74</v>
      </c>
      <c r="M37" s="148" t="s">
        <v>147</v>
      </c>
      <c r="N37" s="117">
        <v>30</v>
      </c>
      <c r="O37" s="2" t="s">
        <v>357</v>
      </c>
      <c r="P37" s="359" t="s">
        <v>84</v>
      </c>
      <c r="Q37" s="50" t="s">
        <v>85</v>
      </c>
      <c r="R37" s="50" t="s">
        <v>147</v>
      </c>
      <c r="S37" s="2">
        <f t="shared" si="1"/>
        <v>1</v>
      </c>
      <c r="T37" s="50">
        <v>0</v>
      </c>
      <c r="U37" s="50">
        <v>1</v>
      </c>
      <c r="V37" s="50">
        <v>0</v>
      </c>
      <c r="W37" s="2"/>
      <c r="X37" s="93">
        <v>201023</v>
      </c>
      <c r="Y37" s="2" t="s">
        <v>78</v>
      </c>
      <c r="Z37" s="358" t="s">
        <v>2356</v>
      </c>
      <c r="AA37" s="432" t="s">
        <v>95</v>
      </c>
      <c r="AB37" s="16" t="str">
        <f t="shared" si="2"/>
        <v>Unique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>
      <c r="A38" s="354" t="str">
        <f t="shared" si="0"/>
        <v>71_1_150621_C1A_p_eu.co</v>
      </c>
      <c r="B38" s="355" t="s">
        <v>2352</v>
      </c>
      <c r="C38" s="355" t="s">
        <v>2353</v>
      </c>
      <c r="D38" s="213">
        <v>71</v>
      </c>
      <c r="E38" s="213">
        <v>1</v>
      </c>
      <c r="F38" s="117">
        <v>310521</v>
      </c>
      <c r="G38" s="117">
        <v>150621</v>
      </c>
      <c r="H38" s="117">
        <v>2021</v>
      </c>
      <c r="I38" s="2" t="s">
        <v>43</v>
      </c>
      <c r="J38" s="148" t="s">
        <v>2354</v>
      </c>
      <c r="K38" s="148" t="s">
        <v>2355</v>
      </c>
      <c r="L38" s="148" t="s">
        <v>74</v>
      </c>
      <c r="M38" s="148" t="s">
        <v>147</v>
      </c>
      <c r="N38" s="117">
        <v>30</v>
      </c>
      <c r="O38" s="2" t="s">
        <v>357</v>
      </c>
      <c r="P38" s="360" t="s">
        <v>548</v>
      </c>
      <c r="Q38" s="50" t="s">
        <v>549</v>
      </c>
      <c r="R38" s="50" t="s">
        <v>147</v>
      </c>
      <c r="S38" s="2">
        <f t="shared" si="1"/>
        <v>4</v>
      </c>
      <c r="T38" s="50">
        <v>1</v>
      </c>
      <c r="U38" s="50">
        <v>3</v>
      </c>
      <c r="V38" s="50">
        <v>0</v>
      </c>
      <c r="W38" s="2"/>
      <c r="X38" s="93">
        <v>201023</v>
      </c>
      <c r="Y38" s="2" t="s">
        <v>78</v>
      </c>
      <c r="Z38" s="358" t="s">
        <v>2357</v>
      </c>
      <c r="AA38" s="432"/>
      <c r="AB38" s="16" t="str">
        <f t="shared" si="2"/>
        <v>Unique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ht="15">
      <c r="A39" s="354" t="str">
        <f t="shared" si="0"/>
        <v>71_1_150621_C1A_p_xa.pe</v>
      </c>
      <c r="B39" s="355" t="s">
        <v>2352</v>
      </c>
      <c r="C39" s="355" t="s">
        <v>2353</v>
      </c>
      <c r="D39" s="213">
        <v>71</v>
      </c>
      <c r="E39" s="213">
        <v>1</v>
      </c>
      <c r="F39" s="117">
        <v>310521</v>
      </c>
      <c r="G39" s="117">
        <v>150621</v>
      </c>
      <c r="H39" s="117">
        <v>2021</v>
      </c>
      <c r="I39" s="2" t="s">
        <v>43</v>
      </c>
      <c r="J39" s="148" t="s">
        <v>2354</v>
      </c>
      <c r="K39" s="148" t="s">
        <v>2355</v>
      </c>
      <c r="L39" s="148" t="s">
        <v>74</v>
      </c>
      <c r="M39" s="148" t="s">
        <v>147</v>
      </c>
      <c r="N39" s="117">
        <v>30</v>
      </c>
      <c r="O39" s="2" t="s">
        <v>357</v>
      </c>
      <c r="P39" s="359" t="s">
        <v>658</v>
      </c>
      <c r="Q39" s="50" t="s">
        <v>659</v>
      </c>
      <c r="R39" s="50" t="s">
        <v>147</v>
      </c>
      <c r="S39" s="2">
        <f t="shared" si="1"/>
        <v>3</v>
      </c>
      <c r="T39" s="50">
        <v>1</v>
      </c>
      <c r="U39" s="50">
        <v>2</v>
      </c>
      <c r="V39" s="50">
        <v>0</v>
      </c>
      <c r="W39" s="50" t="s">
        <v>660</v>
      </c>
      <c r="X39" s="93">
        <v>201023</v>
      </c>
      <c r="Y39" s="2" t="s">
        <v>78</v>
      </c>
      <c r="Z39" s="358" t="s">
        <v>2358</v>
      </c>
      <c r="AA39" s="432"/>
      <c r="AB39" s="16" t="str">
        <f t="shared" si="2"/>
        <v>Unique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</row>
    <row r="40" spans="1:89" ht="15">
      <c r="A40" s="354" t="str">
        <f t="shared" si="0"/>
        <v>71_1_150621_C1A_p_ch.ca</v>
      </c>
      <c r="B40" s="355" t="s">
        <v>2352</v>
      </c>
      <c r="C40" s="355" t="s">
        <v>2353</v>
      </c>
      <c r="D40" s="213">
        <v>71</v>
      </c>
      <c r="E40" s="213">
        <v>1</v>
      </c>
      <c r="F40" s="117">
        <v>310521</v>
      </c>
      <c r="G40" s="117">
        <v>150621</v>
      </c>
      <c r="H40" s="117">
        <v>2021</v>
      </c>
      <c r="I40" s="2" t="s">
        <v>43</v>
      </c>
      <c r="J40" s="148" t="s">
        <v>2354</v>
      </c>
      <c r="K40" s="148" t="s">
        <v>2355</v>
      </c>
      <c r="L40" s="148" t="s">
        <v>74</v>
      </c>
      <c r="M40" s="148" t="s">
        <v>147</v>
      </c>
      <c r="N40" s="117">
        <v>30</v>
      </c>
      <c r="O40" s="2" t="s">
        <v>357</v>
      </c>
      <c r="P40" s="356" t="s">
        <v>925</v>
      </c>
      <c r="Q40" s="357" t="s">
        <v>926</v>
      </c>
      <c r="R40" s="50" t="s">
        <v>147</v>
      </c>
      <c r="S40" s="2">
        <f t="shared" si="1"/>
        <v>22</v>
      </c>
      <c r="T40" s="50">
        <v>0</v>
      </c>
      <c r="U40" s="50">
        <v>22</v>
      </c>
      <c r="V40" s="50">
        <v>0</v>
      </c>
      <c r="W40" s="2"/>
      <c r="X40" s="93">
        <v>201023</v>
      </c>
      <c r="Y40" s="2" t="s">
        <v>78</v>
      </c>
      <c r="Z40" s="358" t="s">
        <v>2359</v>
      </c>
      <c r="AA40" s="432"/>
      <c r="AB40" s="16" t="str">
        <f t="shared" si="2"/>
        <v>Unique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1" spans="1:89" ht="15">
      <c r="A41" s="354" t="str">
        <f t="shared" si="0"/>
        <v>80_1_300621_C1B_p_ep.ba</v>
      </c>
      <c r="B41" s="355" t="s">
        <v>2360</v>
      </c>
      <c r="C41" s="355" t="s">
        <v>2361</v>
      </c>
      <c r="D41" s="213">
        <v>80</v>
      </c>
      <c r="E41" s="213">
        <v>1</v>
      </c>
      <c r="F41" s="117">
        <v>150621</v>
      </c>
      <c r="G41" s="117">
        <v>300621</v>
      </c>
      <c r="H41" s="213">
        <v>2021</v>
      </c>
      <c r="I41" s="148" t="s">
        <v>43</v>
      </c>
      <c r="J41" s="2" t="s">
        <v>2362</v>
      </c>
      <c r="K41" s="2" t="s">
        <v>2363</v>
      </c>
      <c r="L41" s="148" t="s">
        <v>74</v>
      </c>
      <c r="M41" s="148" t="s">
        <v>147</v>
      </c>
      <c r="N41" s="117">
        <v>45</v>
      </c>
      <c r="O41" s="2"/>
      <c r="P41" s="359" t="s">
        <v>84</v>
      </c>
      <c r="Q41" s="50" t="s">
        <v>85</v>
      </c>
      <c r="R41" s="50" t="s">
        <v>147</v>
      </c>
      <c r="S41" s="2">
        <f t="shared" si="1"/>
        <v>4</v>
      </c>
      <c r="T41" s="50">
        <v>1</v>
      </c>
      <c r="U41" s="50">
        <v>3</v>
      </c>
      <c r="V41" s="50">
        <v>0</v>
      </c>
      <c r="W41" s="2"/>
      <c r="X41" s="93">
        <v>201023</v>
      </c>
      <c r="Y41" s="2" t="s">
        <v>78</v>
      </c>
      <c r="Z41" s="358" t="s">
        <v>2364</v>
      </c>
      <c r="AA41" s="432" t="s">
        <v>95</v>
      </c>
      <c r="AB41" s="16" t="str">
        <f t="shared" si="2"/>
        <v>Unique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</row>
    <row r="42" spans="1:89" ht="15">
      <c r="A42" s="354" t="str">
        <f t="shared" si="0"/>
        <v>80_1_300621_C1B_p_sp.sc</v>
      </c>
      <c r="B42" s="355" t="s">
        <v>2360</v>
      </c>
      <c r="C42" s="355" t="s">
        <v>2361</v>
      </c>
      <c r="D42" s="213">
        <v>80</v>
      </c>
      <c r="E42" s="213">
        <v>1</v>
      </c>
      <c r="F42" s="117">
        <v>150621</v>
      </c>
      <c r="G42" s="117">
        <v>300621</v>
      </c>
      <c r="H42" s="213">
        <v>2021</v>
      </c>
      <c r="I42" s="148" t="s">
        <v>43</v>
      </c>
      <c r="J42" s="2" t="s">
        <v>2362</v>
      </c>
      <c r="K42" s="2" t="s">
        <v>2363</v>
      </c>
      <c r="L42" s="148" t="s">
        <v>74</v>
      </c>
      <c r="M42" s="148" t="s">
        <v>147</v>
      </c>
      <c r="N42" s="117">
        <v>45</v>
      </c>
      <c r="O42" s="2"/>
      <c r="P42" s="359" t="s">
        <v>509</v>
      </c>
      <c r="Q42" s="50" t="s">
        <v>510</v>
      </c>
      <c r="R42" s="50" t="s">
        <v>147</v>
      </c>
      <c r="S42" s="2">
        <f t="shared" si="1"/>
        <v>22</v>
      </c>
      <c r="T42" s="50">
        <v>1</v>
      </c>
      <c r="U42" s="50">
        <v>21</v>
      </c>
      <c r="V42" s="50">
        <v>0</v>
      </c>
      <c r="W42" s="2"/>
      <c r="X42" s="93">
        <v>201023</v>
      </c>
      <c r="Y42" s="2" t="s">
        <v>78</v>
      </c>
      <c r="Z42" s="358" t="s">
        <v>2365</v>
      </c>
      <c r="AA42" s="432"/>
      <c r="AB42" s="16" t="str">
        <f t="shared" si="2"/>
        <v>Unique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ht="15">
      <c r="A43" s="354" t="str">
        <f t="shared" si="0"/>
        <v>80_1_300621_C1B_p_me.me</v>
      </c>
      <c r="B43" s="355" t="s">
        <v>2360</v>
      </c>
      <c r="C43" s="355" t="s">
        <v>2361</v>
      </c>
      <c r="D43" s="213">
        <v>80</v>
      </c>
      <c r="E43" s="213">
        <v>1</v>
      </c>
      <c r="F43" s="117">
        <v>150621</v>
      </c>
      <c r="G43" s="117">
        <v>300621</v>
      </c>
      <c r="H43" s="213">
        <v>2021</v>
      </c>
      <c r="I43" s="148" t="s">
        <v>43</v>
      </c>
      <c r="J43" s="2" t="s">
        <v>2362</v>
      </c>
      <c r="K43" s="2" t="s">
        <v>2363</v>
      </c>
      <c r="L43" s="148" t="s">
        <v>74</v>
      </c>
      <c r="M43" s="148" t="s">
        <v>147</v>
      </c>
      <c r="N43" s="117">
        <v>45</v>
      </c>
      <c r="O43" s="2"/>
      <c r="P43" s="356" t="s">
        <v>569</v>
      </c>
      <c r="Q43" s="50" t="s">
        <v>570</v>
      </c>
      <c r="R43" s="50" t="s">
        <v>147</v>
      </c>
      <c r="S43" s="2">
        <f t="shared" si="1"/>
        <v>2</v>
      </c>
      <c r="T43" s="50">
        <v>1</v>
      </c>
      <c r="U43" s="50">
        <v>1</v>
      </c>
      <c r="V43" s="50">
        <v>0</v>
      </c>
      <c r="W43" s="2"/>
      <c r="X43" s="93">
        <v>201023</v>
      </c>
      <c r="Y43" s="2" t="s">
        <v>78</v>
      </c>
      <c r="Z43" s="358" t="s">
        <v>2366</v>
      </c>
      <c r="AA43" s="432"/>
      <c r="AB43" s="16" t="str">
        <f t="shared" si="2"/>
        <v>Unique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</row>
    <row r="44" spans="1:89" ht="15">
      <c r="A44" s="354" t="str">
        <f t="shared" si="0"/>
        <v>80_1_300621_C1B_p_xa.pe</v>
      </c>
      <c r="B44" s="355" t="s">
        <v>2360</v>
      </c>
      <c r="C44" s="355" t="s">
        <v>2361</v>
      </c>
      <c r="D44" s="213">
        <v>80</v>
      </c>
      <c r="E44" s="213">
        <v>1</v>
      </c>
      <c r="F44" s="117">
        <v>150621</v>
      </c>
      <c r="G44" s="117">
        <v>300621</v>
      </c>
      <c r="H44" s="213">
        <v>2021</v>
      </c>
      <c r="I44" s="148" t="s">
        <v>43</v>
      </c>
      <c r="J44" s="2" t="s">
        <v>2362</v>
      </c>
      <c r="K44" s="2" t="s">
        <v>2363</v>
      </c>
      <c r="L44" s="148" t="s">
        <v>74</v>
      </c>
      <c r="M44" s="148" t="s">
        <v>147</v>
      </c>
      <c r="N44" s="117">
        <v>45</v>
      </c>
      <c r="O44" s="2"/>
      <c r="P44" s="359" t="s">
        <v>658</v>
      </c>
      <c r="Q44" s="50" t="s">
        <v>659</v>
      </c>
      <c r="R44" s="50" t="s">
        <v>147</v>
      </c>
      <c r="S44" s="2">
        <f t="shared" si="1"/>
        <v>4</v>
      </c>
      <c r="T44" s="50">
        <v>0</v>
      </c>
      <c r="U44" s="50">
        <v>4</v>
      </c>
      <c r="V44" s="50">
        <v>0</v>
      </c>
      <c r="W44" s="50" t="s">
        <v>660</v>
      </c>
      <c r="X44" s="93">
        <v>201023</v>
      </c>
      <c r="Y44" s="2" t="s">
        <v>78</v>
      </c>
      <c r="Z44" s="358" t="s">
        <v>2367</v>
      </c>
      <c r="AA44" s="432"/>
      <c r="AB44" s="16" t="str">
        <f t="shared" si="2"/>
        <v>Unique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</row>
    <row r="45" spans="1:89" ht="16.5">
      <c r="A45" s="354" t="str">
        <f t="shared" si="0"/>
        <v>80_1_300621_C1B_p_ch.ve</v>
      </c>
      <c r="B45" s="355" t="s">
        <v>2360</v>
      </c>
      <c r="C45" s="355" t="s">
        <v>2361</v>
      </c>
      <c r="D45" s="213">
        <v>80</v>
      </c>
      <c r="E45" s="213">
        <v>1</v>
      </c>
      <c r="F45" s="117">
        <v>150621</v>
      </c>
      <c r="G45" s="117">
        <v>300621</v>
      </c>
      <c r="H45" s="213">
        <v>2021</v>
      </c>
      <c r="I45" s="148" t="s">
        <v>43</v>
      </c>
      <c r="J45" s="2" t="s">
        <v>2362</v>
      </c>
      <c r="K45" s="2" t="s">
        <v>2363</v>
      </c>
      <c r="L45" s="148" t="s">
        <v>74</v>
      </c>
      <c r="M45" s="148" t="s">
        <v>147</v>
      </c>
      <c r="N45" s="117">
        <v>45</v>
      </c>
      <c r="O45" s="2"/>
      <c r="P45" s="368" t="s">
        <v>923</v>
      </c>
      <c r="Q45" s="50" t="s">
        <v>873</v>
      </c>
      <c r="R45" s="50" t="s">
        <v>147</v>
      </c>
      <c r="S45" s="2">
        <f t="shared" si="1"/>
        <v>1</v>
      </c>
      <c r="T45" s="50">
        <v>1</v>
      </c>
      <c r="U45" s="50">
        <v>0</v>
      </c>
      <c r="V45" s="50">
        <v>0</v>
      </c>
      <c r="W45" s="2"/>
      <c r="X45" s="93">
        <v>201023</v>
      </c>
      <c r="Y45" s="2" t="s">
        <v>78</v>
      </c>
      <c r="Z45" s="358" t="s">
        <v>2368</v>
      </c>
      <c r="AA45" s="432"/>
      <c r="AB45" s="16" t="str">
        <f t="shared" si="2"/>
        <v>Unique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</row>
    <row r="46" spans="1:89" ht="15">
      <c r="A46" s="354" t="str">
        <f t="shared" si="0"/>
        <v>80_1_300621_C1B_p_ch.ca</v>
      </c>
      <c r="B46" s="355" t="s">
        <v>2360</v>
      </c>
      <c r="C46" s="355" t="s">
        <v>2361</v>
      </c>
      <c r="D46" s="213">
        <v>80</v>
      </c>
      <c r="E46" s="213">
        <v>1</v>
      </c>
      <c r="F46" s="117">
        <v>150621</v>
      </c>
      <c r="G46" s="117">
        <v>300621</v>
      </c>
      <c r="H46" s="213">
        <v>2021</v>
      </c>
      <c r="I46" s="148" t="s">
        <v>43</v>
      </c>
      <c r="J46" s="2" t="s">
        <v>2362</v>
      </c>
      <c r="K46" s="2" t="s">
        <v>2363</v>
      </c>
      <c r="L46" s="148" t="s">
        <v>74</v>
      </c>
      <c r="M46" s="148" t="s">
        <v>147</v>
      </c>
      <c r="N46" s="117">
        <v>45</v>
      </c>
      <c r="O46" s="2"/>
      <c r="P46" s="356" t="s">
        <v>925</v>
      </c>
      <c r="Q46" s="357" t="s">
        <v>926</v>
      </c>
      <c r="R46" s="50" t="s">
        <v>147</v>
      </c>
      <c r="S46" s="2">
        <f t="shared" si="1"/>
        <v>1</v>
      </c>
      <c r="T46" s="50">
        <v>0</v>
      </c>
      <c r="U46" s="50">
        <v>1</v>
      </c>
      <c r="V46" s="50">
        <v>0</v>
      </c>
      <c r="W46" s="2"/>
      <c r="X46" s="93">
        <v>201023</v>
      </c>
      <c r="Y46" s="2" t="s">
        <v>78</v>
      </c>
      <c r="Z46" s="358" t="s">
        <v>2369</v>
      </c>
      <c r="AA46" s="432"/>
      <c r="AB46" s="16" t="str">
        <f t="shared" si="2"/>
        <v>Unique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</row>
    <row r="47" spans="1:89">
      <c r="A47" s="354" t="str">
        <f t="shared" si="0"/>
        <v>80_1_300621_C1B_p_eu.co</v>
      </c>
      <c r="B47" s="355" t="s">
        <v>2360</v>
      </c>
      <c r="C47" s="355" t="s">
        <v>2361</v>
      </c>
      <c r="D47" s="213">
        <v>80</v>
      </c>
      <c r="E47" s="213">
        <v>1</v>
      </c>
      <c r="F47" s="117">
        <v>150621</v>
      </c>
      <c r="G47" s="117">
        <v>300621</v>
      </c>
      <c r="H47" s="213">
        <v>2021</v>
      </c>
      <c r="I47" s="148" t="s">
        <v>43</v>
      </c>
      <c r="J47" s="2" t="s">
        <v>2362</v>
      </c>
      <c r="K47" s="2" t="s">
        <v>2363</v>
      </c>
      <c r="L47" s="148" t="s">
        <v>74</v>
      </c>
      <c r="M47" s="148" t="s">
        <v>147</v>
      </c>
      <c r="N47" s="117">
        <v>45</v>
      </c>
      <c r="O47" s="2"/>
      <c r="P47" s="360" t="s">
        <v>548</v>
      </c>
      <c r="Q47" s="50" t="s">
        <v>549</v>
      </c>
      <c r="R47" s="50" t="s">
        <v>147</v>
      </c>
      <c r="S47" s="2">
        <f t="shared" si="1"/>
        <v>7</v>
      </c>
      <c r="T47" s="50">
        <v>0</v>
      </c>
      <c r="U47" s="50">
        <v>7</v>
      </c>
      <c r="V47" s="50">
        <v>0</v>
      </c>
      <c r="W47" s="2"/>
      <c r="X47" s="93">
        <v>201023</v>
      </c>
      <c r="Y47" s="2" t="s">
        <v>78</v>
      </c>
      <c r="Z47" s="358" t="s">
        <v>2370</v>
      </c>
      <c r="AA47" s="432"/>
      <c r="AB47" s="16" t="str">
        <f t="shared" si="2"/>
        <v>Unique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</row>
    <row r="48" spans="1:89" ht="16.5">
      <c r="A48" s="354" t="str">
        <f t="shared" si="0"/>
        <v>80_1_300621_C1B_p_eu.lu</v>
      </c>
      <c r="B48" s="355" t="s">
        <v>2360</v>
      </c>
      <c r="C48" s="355" t="s">
        <v>2361</v>
      </c>
      <c r="D48" s="213">
        <v>80</v>
      </c>
      <c r="E48" s="213">
        <v>1</v>
      </c>
      <c r="F48" s="117">
        <v>150621</v>
      </c>
      <c r="G48" s="117">
        <v>300621</v>
      </c>
      <c r="H48" s="213">
        <v>2021</v>
      </c>
      <c r="I48" s="148" t="s">
        <v>43</v>
      </c>
      <c r="J48" s="2" t="s">
        <v>2362</v>
      </c>
      <c r="K48" s="2" t="s">
        <v>2363</v>
      </c>
      <c r="L48" s="148" t="s">
        <v>74</v>
      </c>
      <c r="M48" s="148" t="s">
        <v>147</v>
      </c>
      <c r="N48" s="117">
        <v>45</v>
      </c>
      <c r="O48" s="2"/>
      <c r="P48" s="368" t="s">
        <v>770</v>
      </c>
      <c r="Q48" s="50" t="s">
        <v>771</v>
      </c>
      <c r="R48" s="50" t="s">
        <v>147</v>
      </c>
      <c r="S48" s="2">
        <f t="shared" si="1"/>
        <v>2</v>
      </c>
      <c r="T48" s="50">
        <v>0</v>
      </c>
      <c r="U48" s="50">
        <v>2</v>
      </c>
      <c r="V48" s="50">
        <v>0</v>
      </c>
      <c r="W48" s="2"/>
      <c r="X48" s="93">
        <v>201023</v>
      </c>
      <c r="Y48" s="2" t="s">
        <v>78</v>
      </c>
      <c r="Z48" s="358" t="s">
        <v>2371</v>
      </c>
      <c r="AA48" s="432"/>
      <c r="AB48" s="16" t="str">
        <f t="shared" si="2"/>
        <v>Unique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</row>
    <row r="49" spans="1:89" ht="15">
      <c r="A49" s="354" t="str">
        <f t="shared" si="0"/>
        <v>61_1_150621_C2X_p_sp.sc</v>
      </c>
      <c r="B49" s="355" t="s">
        <v>2372</v>
      </c>
      <c r="C49" s="355" t="s">
        <v>2373</v>
      </c>
      <c r="D49" s="213">
        <v>61</v>
      </c>
      <c r="E49" s="213">
        <v>1</v>
      </c>
      <c r="F49" s="213">
        <v>310521</v>
      </c>
      <c r="G49" s="213">
        <v>150621</v>
      </c>
      <c r="H49" s="213">
        <v>2021</v>
      </c>
      <c r="I49" s="148" t="s">
        <v>43</v>
      </c>
      <c r="J49" s="148" t="s">
        <v>2374</v>
      </c>
      <c r="K49" s="148" t="s">
        <v>2375</v>
      </c>
      <c r="L49" s="148" t="s">
        <v>74</v>
      </c>
      <c r="M49" s="148" t="s">
        <v>168</v>
      </c>
      <c r="N49" s="213">
        <v>38</v>
      </c>
      <c r="O49" s="2"/>
      <c r="P49" s="359" t="s">
        <v>509</v>
      </c>
      <c r="Q49" s="50" t="s">
        <v>510</v>
      </c>
      <c r="R49" s="50" t="s">
        <v>147</v>
      </c>
      <c r="S49" s="2">
        <f t="shared" si="1"/>
        <v>9</v>
      </c>
      <c r="T49" s="50">
        <v>2</v>
      </c>
      <c r="U49" s="50">
        <v>7</v>
      </c>
      <c r="V49" s="50">
        <v>0</v>
      </c>
      <c r="W49" s="2"/>
      <c r="X49" s="93">
        <v>201023</v>
      </c>
      <c r="Y49" s="2" t="s">
        <v>78</v>
      </c>
      <c r="Z49" s="358" t="s">
        <v>2376</v>
      </c>
      <c r="AA49" s="432"/>
      <c r="AB49" s="16" t="str">
        <f t="shared" si="2"/>
        <v>Unique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ht="15">
      <c r="A50" s="354" t="str">
        <f t="shared" si="0"/>
        <v>61_1_150621_C2X_p_ch.ca</v>
      </c>
      <c r="B50" s="355" t="s">
        <v>2372</v>
      </c>
      <c r="C50" s="355" t="s">
        <v>2373</v>
      </c>
      <c r="D50" s="213">
        <v>61</v>
      </c>
      <c r="E50" s="213">
        <v>1</v>
      </c>
      <c r="F50" s="213">
        <v>310521</v>
      </c>
      <c r="G50" s="213">
        <v>150621</v>
      </c>
      <c r="H50" s="213">
        <v>2021</v>
      </c>
      <c r="I50" s="148" t="s">
        <v>43</v>
      </c>
      <c r="J50" s="148" t="s">
        <v>2374</v>
      </c>
      <c r="K50" s="148" t="s">
        <v>2375</v>
      </c>
      <c r="L50" s="148" t="s">
        <v>74</v>
      </c>
      <c r="M50" s="148" t="s">
        <v>168</v>
      </c>
      <c r="N50" s="213">
        <v>38</v>
      </c>
      <c r="O50" s="2"/>
      <c r="P50" s="356" t="s">
        <v>925</v>
      </c>
      <c r="Q50" s="357" t="s">
        <v>926</v>
      </c>
      <c r="R50" s="50" t="s">
        <v>147</v>
      </c>
      <c r="S50" s="2">
        <f t="shared" si="1"/>
        <v>6</v>
      </c>
      <c r="T50" s="50">
        <v>2</v>
      </c>
      <c r="U50" s="50">
        <v>4</v>
      </c>
      <c r="V50" s="50">
        <v>0</v>
      </c>
      <c r="W50" s="2"/>
      <c r="X50" s="93">
        <v>201023</v>
      </c>
      <c r="Y50" s="2" t="s">
        <v>78</v>
      </c>
      <c r="Z50" s="358" t="s">
        <v>2377</v>
      </c>
      <c r="AA50" s="432"/>
      <c r="AB50" s="16" t="str">
        <f t="shared" si="2"/>
        <v>Unique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</row>
    <row r="51" spans="1:89" ht="15">
      <c r="A51" s="354" t="str">
        <f t="shared" si="0"/>
        <v>61_1_150621_C2X_p_ch.fe</v>
      </c>
      <c r="B51" s="355" t="s">
        <v>2372</v>
      </c>
      <c r="C51" s="355" t="s">
        <v>2373</v>
      </c>
      <c r="D51" s="213">
        <v>61</v>
      </c>
      <c r="E51" s="213">
        <v>1</v>
      </c>
      <c r="F51" s="213">
        <v>310521</v>
      </c>
      <c r="G51" s="213">
        <v>150621</v>
      </c>
      <c r="H51" s="213">
        <v>2021</v>
      </c>
      <c r="I51" s="148" t="s">
        <v>43</v>
      </c>
      <c r="J51" s="148" t="s">
        <v>2374</v>
      </c>
      <c r="K51" s="148" t="s">
        <v>2375</v>
      </c>
      <c r="L51" s="148" t="s">
        <v>74</v>
      </c>
      <c r="M51" s="148" t="s">
        <v>168</v>
      </c>
      <c r="N51" s="213">
        <v>38</v>
      </c>
      <c r="O51" s="2"/>
      <c r="P51" s="359" t="s">
        <v>2378</v>
      </c>
      <c r="Q51" s="50" t="s">
        <v>2379</v>
      </c>
      <c r="R51" s="50" t="s">
        <v>147</v>
      </c>
      <c r="S51" s="2">
        <f t="shared" si="1"/>
        <v>4</v>
      </c>
      <c r="T51" s="50">
        <v>0</v>
      </c>
      <c r="U51" s="50">
        <v>4</v>
      </c>
      <c r="V51" s="50">
        <v>0</v>
      </c>
      <c r="W51" s="2"/>
      <c r="X51" s="93">
        <v>201023</v>
      </c>
      <c r="Y51" s="2" t="s">
        <v>78</v>
      </c>
      <c r="Z51" s="358" t="s">
        <v>2380</v>
      </c>
      <c r="AA51" s="432"/>
      <c r="AB51" s="16" t="str">
        <f t="shared" si="2"/>
        <v>Unique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</row>
    <row r="52" spans="1:89">
      <c r="A52" s="354" t="str">
        <f t="shared" si="0"/>
        <v>61_1_150621_C2X_p_eu.co</v>
      </c>
      <c r="B52" s="355" t="s">
        <v>2372</v>
      </c>
      <c r="C52" s="355" t="s">
        <v>2373</v>
      </c>
      <c r="D52" s="213">
        <v>61</v>
      </c>
      <c r="E52" s="213">
        <v>1</v>
      </c>
      <c r="F52" s="213">
        <v>310521</v>
      </c>
      <c r="G52" s="213">
        <v>150621</v>
      </c>
      <c r="H52" s="213">
        <v>2021</v>
      </c>
      <c r="I52" s="148" t="s">
        <v>43</v>
      </c>
      <c r="J52" s="148" t="s">
        <v>2374</v>
      </c>
      <c r="K52" s="148" t="s">
        <v>2375</v>
      </c>
      <c r="L52" s="148" t="s">
        <v>74</v>
      </c>
      <c r="M52" s="148" t="s">
        <v>168</v>
      </c>
      <c r="N52" s="213">
        <v>38</v>
      </c>
      <c r="O52" s="2"/>
      <c r="P52" s="360" t="s">
        <v>548</v>
      </c>
      <c r="Q52" s="50" t="s">
        <v>549</v>
      </c>
      <c r="R52" s="50" t="s">
        <v>147</v>
      </c>
      <c r="S52" s="2">
        <f t="shared" si="1"/>
        <v>9</v>
      </c>
      <c r="T52" s="50">
        <v>0</v>
      </c>
      <c r="U52" s="50">
        <v>9</v>
      </c>
      <c r="V52" s="50">
        <v>0</v>
      </c>
      <c r="W52" s="2"/>
      <c r="X52" s="93">
        <v>201023</v>
      </c>
      <c r="Y52" s="2" t="s">
        <v>78</v>
      </c>
      <c r="Z52" s="358" t="s">
        <v>2381</v>
      </c>
      <c r="AA52" s="432"/>
      <c r="AB52" s="16" t="str">
        <f t="shared" si="2"/>
        <v>Unique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</row>
    <row r="53" spans="1:89" ht="15">
      <c r="A53" s="354" t="str">
        <f t="shared" si="0"/>
        <v>61_1_150621_C2X_p_xa.pe</v>
      </c>
      <c r="B53" s="355" t="s">
        <v>2372</v>
      </c>
      <c r="C53" s="355" t="s">
        <v>2373</v>
      </c>
      <c r="D53" s="213">
        <v>61</v>
      </c>
      <c r="E53" s="213">
        <v>1</v>
      </c>
      <c r="F53" s="213">
        <v>310521</v>
      </c>
      <c r="G53" s="213">
        <v>150621</v>
      </c>
      <c r="H53" s="213">
        <v>2021</v>
      </c>
      <c r="I53" s="148" t="s">
        <v>43</v>
      </c>
      <c r="J53" s="148" t="s">
        <v>2374</v>
      </c>
      <c r="K53" s="148" t="s">
        <v>2375</v>
      </c>
      <c r="L53" s="148" t="s">
        <v>74</v>
      </c>
      <c r="M53" s="148" t="s">
        <v>168</v>
      </c>
      <c r="N53" s="213">
        <v>38</v>
      </c>
      <c r="O53" s="2"/>
      <c r="P53" s="359" t="s">
        <v>658</v>
      </c>
      <c r="Q53" s="50" t="s">
        <v>659</v>
      </c>
      <c r="R53" s="50" t="s">
        <v>147</v>
      </c>
      <c r="S53" s="2">
        <f t="shared" si="1"/>
        <v>2</v>
      </c>
      <c r="T53" s="50">
        <v>0</v>
      </c>
      <c r="U53" s="50">
        <v>2</v>
      </c>
      <c r="V53" s="50">
        <v>0</v>
      </c>
      <c r="W53" s="50" t="s">
        <v>660</v>
      </c>
      <c r="X53" s="93">
        <v>201023</v>
      </c>
      <c r="Y53" s="2" t="s">
        <v>78</v>
      </c>
      <c r="Z53" s="358" t="s">
        <v>2382</v>
      </c>
      <c r="AA53" s="432"/>
      <c r="AB53" s="16" t="str">
        <f t="shared" si="2"/>
        <v>Unique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</row>
    <row r="54" spans="1:89" ht="16.5">
      <c r="A54" s="354" t="str">
        <f t="shared" si="0"/>
        <v>61_1_150621_C2X_p_eu.lu</v>
      </c>
      <c r="B54" s="355" t="s">
        <v>2372</v>
      </c>
      <c r="C54" s="355" t="s">
        <v>2373</v>
      </c>
      <c r="D54" s="213">
        <v>61</v>
      </c>
      <c r="E54" s="213">
        <v>1</v>
      </c>
      <c r="F54" s="213">
        <v>310521</v>
      </c>
      <c r="G54" s="213">
        <v>150621</v>
      </c>
      <c r="H54" s="213">
        <v>2021</v>
      </c>
      <c r="I54" s="148" t="s">
        <v>43</v>
      </c>
      <c r="J54" s="148" t="s">
        <v>2374</v>
      </c>
      <c r="K54" s="148" t="s">
        <v>2375</v>
      </c>
      <c r="L54" s="148" t="s">
        <v>74</v>
      </c>
      <c r="M54" s="148" t="s">
        <v>168</v>
      </c>
      <c r="N54" s="213">
        <v>38</v>
      </c>
      <c r="O54" s="2"/>
      <c r="P54" s="368" t="s">
        <v>770</v>
      </c>
      <c r="Q54" s="50" t="s">
        <v>771</v>
      </c>
      <c r="R54" s="50" t="s">
        <v>147</v>
      </c>
      <c r="S54" s="2">
        <f t="shared" si="1"/>
        <v>2</v>
      </c>
      <c r="T54" s="50">
        <v>0</v>
      </c>
      <c r="U54" s="50">
        <v>2</v>
      </c>
      <c r="V54" s="50">
        <v>0</v>
      </c>
      <c r="W54" s="2"/>
      <c r="X54" s="93">
        <v>201023</v>
      </c>
      <c r="Y54" s="2" t="s">
        <v>78</v>
      </c>
      <c r="Z54" s="358" t="s">
        <v>2383</v>
      </c>
      <c r="AA54" s="432"/>
      <c r="AB54" s="16" t="str">
        <f t="shared" si="2"/>
        <v>Unique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</row>
    <row r="55" spans="1:89" ht="15">
      <c r="A55" s="354" t="str">
        <f t="shared" si="0"/>
        <v>61_1_150621_C2X_p_sy.ri</v>
      </c>
      <c r="B55" s="355" t="s">
        <v>2372</v>
      </c>
      <c r="C55" s="355" t="s">
        <v>2373</v>
      </c>
      <c r="D55" s="213">
        <v>61</v>
      </c>
      <c r="E55" s="213">
        <v>1</v>
      </c>
      <c r="F55" s="213">
        <v>310521</v>
      </c>
      <c r="G55" s="213">
        <v>150621</v>
      </c>
      <c r="H55" s="213">
        <v>2021</v>
      </c>
      <c r="I55" s="148" t="s">
        <v>43</v>
      </c>
      <c r="J55" s="148" t="s">
        <v>2374</v>
      </c>
      <c r="K55" s="148" t="s">
        <v>2375</v>
      </c>
      <c r="L55" s="148" t="s">
        <v>74</v>
      </c>
      <c r="M55" s="148" t="s">
        <v>168</v>
      </c>
      <c r="N55" s="213">
        <v>38</v>
      </c>
      <c r="O55" s="2"/>
      <c r="P55" s="359" t="s">
        <v>888</v>
      </c>
      <c r="Q55" s="50" t="s">
        <v>889</v>
      </c>
      <c r="R55" s="50" t="s">
        <v>147</v>
      </c>
      <c r="S55" s="2">
        <f t="shared" si="1"/>
        <v>5</v>
      </c>
      <c r="T55" s="50">
        <v>0</v>
      </c>
      <c r="U55" s="50">
        <v>5</v>
      </c>
      <c r="V55" s="50">
        <v>0</v>
      </c>
      <c r="W55" s="2"/>
      <c r="X55" s="93">
        <v>201023</v>
      </c>
      <c r="Y55" s="2" t="s">
        <v>78</v>
      </c>
      <c r="Z55" s="358" t="s">
        <v>2384</v>
      </c>
      <c r="AA55" s="432"/>
      <c r="AB55" s="16" t="str">
        <f t="shared" si="2"/>
        <v>Unique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</row>
    <row r="56" spans="1:89" ht="15">
      <c r="A56" s="354" t="str">
        <f t="shared" si="0"/>
        <v>80_4_300621_C25_p_ep.ba</v>
      </c>
      <c r="B56" s="355" t="s">
        <v>2320</v>
      </c>
      <c r="C56" s="355" t="s">
        <v>2321</v>
      </c>
      <c r="D56" s="213">
        <v>80</v>
      </c>
      <c r="E56" s="213">
        <v>4</v>
      </c>
      <c r="F56" s="117">
        <v>150621</v>
      </c>
      <c r="G56" s="117">
        <v>300621</v>
      </c>
      <c r="H56" s="213">
        <v>2021</v>
      </c>
      <c r="I56" s="148" t="s">
        <v>43</v>
      </c>
      <c r="J56" s="2" t="s">
        <v>2322</v>
      </c>
      <c r="K56" s="2" t="s">
        <v>2323</v>
      </c>
      <c r="L56" s="148" t="s">
        <v>74</v>
      </c>
      <c r="M56" s="148" t="s">
        <v>147</v>
      </c>
      <c r="N56" s="117">
        <v>43</v>
      </c>
      <c r="O56" s="2"/>
      <c r="P56" s="359" t="s">
        <v>84</v>
      </c>
      <c r="Q56" s="50" t="s">
        <v>85</v>
      </c>
      <c r="R56" s="50" t="s">
        <v>147</v>
      </c>
      <c r="S56" s="2">
        <f t="shared" si="1"/>
        <v>3</v>
      </c>
      <c r="T56" s="50">
        <v>1</v>
      </c>
      <c r="U56" s="50">
        <v>2</v>
      </c>
      <c r="V56" s="50">
        <v>0</v>
      </c>
      <c r="W56" s="2"/>
      <c r="X56" s="93">
        <v>201023</v>
      </c>
      <c r="Y56" s="2" t="s">
        <v>78</v>
      </c>
      <c r="Z56" s="358" t="s">
        <v>2385</v>
      </c>
      <c r="AA56" s="432" t="s">
        <v>95</v>
      </c>
      <c r="AB56" s="16" t="str">
        <f t="shared" si="2"/>
        <v>Unique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</row>
    <row r="57" spans="1:89">
      <c r="A57" s="354" t="str">
        <f t="shared" si="0"/>
        <v>80_4_300621_C25_p_eu.co</v>
      </c>
      <c r="B57" s="355" t="s">
        <v>2320</v>
      </c>
      <c r="C57" s="355" t="s">
        <v>2321</v>
      </c>
      <c r="D57" s="213">
        <v>80</v>
      </c>
      <c r="E57" s="213">
        <v>4</v>
      </c>
      <c r="F57" s="117">
        <v>150621</v>
      </c>
      <c r="G57" s="117">
        <v>300621</v>
      </c>
      <c r="H57" s="213">
        <v>2021</v>
      </c>
      <c r="I57" s="148" t="s">
        <v>43</v>
      </c>
      <c r="J57" s="2" t="s">
        <v>2322</v>
      </c>
      <c r="K57" s="2" t="s">
        <v>2323</v>
      </c>
      <c r="L57" s="148" t="s">
        <v>74</v>
      </c>
      <c r="M57" s="148" t="s">
        <v>147</v>
      </c>
      <c r="N57" s="117">
        <v>43</v>
      </c>
      <c r="O57" s="2"/>
      <c r="P57" s="360" t="s">
        <v>548</v>
      </c>
      <c r="Q57" s="50" t="s">
        <v>549</v>
      </c>
      <c r="R57" s="50" t="s">
        <v>147</v>
      </c>
      <c r="S57" s="2">
        <f t="shared" si="1"/>
        <v>3</v>
      </c>
      <c r="T57" s="50">
        <v>0</v>
      </c>
      <c r="U57" s="50">
        <v>3</v>
      </c>
      <c r="V57" s="50">
        <v>0</v>
      </c>
      <c r="W57" s="2"/>
      <c r="X57" s="93">
        <v>201023</v>
      </c>
      <c r="Y57" s="2" t="s">
        <v>78</v>
      </c>
      <c r="Z57" s="358" t="s">
        <v>2386</v>
      </c>
      <c r="AA57" s="432"/>
      <c r="AB57" s="16" t="str">
        <f t="shared" si="2"/>
        <v>Unique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</row>
    <row r="58" spans="1:89" ht="15">
      <c r="A58" s="354" t="str">
        <f t="shared" si="0"/>
        <v>80_4_300621_C25_p_xa.pe</v>
      </c>
      <c r="B58" s="355" t="s">
        <v>2320</v>
      </c>
      <c r="C58" s="355" t="s">
        <v>2321</v>
      </c>
      <c r="D58" s="213">
        <v>80</v>
      </c>
      <c r="E58" s="213">
        <v>4</v>
      </c>
      <c r="F58" s="117">
        <v>150621</v>
      </c>
      <c r="G58" s="117">
        <v>300621</v>
      </c>
      <c r="H58" s="213">
        <v>2021</v>
      </c>
      <c r="I58" s="148" t="s">
        <v>43</v>
      </c>
      <c r="J58" s="2" t="s">
        <v>2322</v>
      </c>
      <c r="K58" s="2" t="s">
        <v>2323</v>
      </c>
      <c r="L58" s="148" t="s">
        <v>74</v>
      </c>
      <c r="M58" s="148" t="s">
        <v>147</v>
      </c>
      <c r="N58" s="117">
        <v>43</v>
      </c>
      <c r="O58" s="2"/>
      <c r="P58" s="359" t="s">
        <v>658</v>
      </c>
      <c r="Q58" s="50" t="s">
        <v>659</v>
      </c>
      <c r="R58" s="50" t="s">
        <v>147</v>
      </c>
      <c r="S58" s="2">
        <f t="shared" si="1"/>
        <v>1</v>
      </c>
      <c r="T58" s="50">
        <v>0</v>
      </c>
      <c r="U58" s="50">
        <v>1</v>
      </c>
      <c r="V58" s="50">
        <v>0</v>
      </c>
      <c r="W58" s="50" t="s">
        <v>660</v>
      </c>
      <c r="X58" s="93">
        <v>201023</v>
      </c>
      <c r="Y58" s="2" t="s">
        <v>78</v>
      </c>
      <c r="Z58" s="358" t="s">
        <v>2387</v>
      </c>
      <c r="AA58" s="432"/>
      <c r="AB58" s="16" t="str">
        <f t="shared" si="2"/>
        <v>Unique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</row>
    <row r="59" spans="1:89" ht="15">
      <c r="A59" s="354" t="str">
        <f t="shared" si="0"/>
        <v>80_4_300621_C25_p_me.me</v>
      </c>
      <c r="B59" s="355" t="s">
        <v>2320</v>
      </c>
      <c r="C59" s="355" t="s">
        <v>2321</v>
      </c>
      <c r="D59" s="213">
        <v>80</v>
      </c>
      <c r="E59" s="213">
        <v>4</v>
      </c>
      <c r="F59" s="117">
        <v>150621</v>
      </c>
      <c r="G59" s="117">
        <v>300621</v>
      </c>
      <c r="H59" s="213">
        <v>2021</v>
      </c>
      <c r="I59" s="148" t="s">
        <v>43</v>
      </c>
      <c r="J59" s="2" t="s">
        <v>2322</v>
      </c>
      <c r="K59" s="2" t="s">
        <v>2323</v>
      </c>
      <c r="L59" s="148" t="s">
        <v>74</v>
      </c>
      <c r="M59" s="148" t="s">
        <v>147</v>
      </c>
      <c r="N59" s="117">
        <v>43</v>
      </c>
      <c r="O59" s="2"/>
      <c r="P59" s="356" t="s">
        <v>569</v>
      </c>
      <c r="Q59" s="50" t="s">
        <v>570</v>
      </c>
      <c r="R59" s="50" t="s">
        <v>147</v>
      </c>
      <c r="S59" s="2">
        <f t="shared" si="1"/>
        <v>2</v>
      </c>
      <c r="T59" s="50">
        <v>0</v>
      </c>
      <c r="U59" s="50">
        <v>2</v>
      </c>
      <c r="V59" s="50">
        <v>0</v>
      </c>
      <c r="W59" s="2"/>
      <c r="X59" s="93">
        <v>201023</v>
      </c>
      <c r="Y59" s="2" t="s">
        <v>78</v>
      </c>
      <c r="Z59" s="358" t="s">
        <v>2388</v>
      </c>
      <c r="AA59" s="432"/>
      <c r="AB59" s="16" t="str">
        <f t="shared" si="2"/>
        <v>Unique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</row>
    <row r="60" spans="1:89" ht="15">
      <c r="A60" s="354" t="str">
        <f t="shared" si="0"/>
        <v>80_4_300621_C25_p_sp.sc</v>
      </c>
      <c r="B60" s="355" t="s">
        <v>2320</v>
      </c>
      <c r="C60" s="355" t="s">
        <v>2321</v>
      </c>
      <c r="D60" s="213">
        <v>80</v>
      </c>
      <c r="E60" s="213">
        <v>4</v>
      </c>
      <c r="F60" s="117">
        <v>150621</v>
      </c>
      <c r="G60" s="117">
        <v>300621</v>
      </c>
      <c r="H60" s="213">
        <v>2021</v>
      </c>
      <c r="I60" s="148" t="s">
        <v>43</v>
      </c>
      <c r="J60" s="2" t="s">
        <v>2322</v>
      </c>
      <c r="K60" s="2" t="s">
        <v>2323</v>
      </c>
      <c r="L60" s="148" t="s">
        <v>74</v>
      </c>
      <c r="M60" s="148" t="s">
        <v>147</v>
      </c>
      <c r="N60" s="117">
        <v>43</v>
      </c>
      <c r="O60" s="2"/>
      <c r="P60" s="359" t="s">
        <v>509</v>
      </c>
      <c r="Q60" s="50" t="s">
        <v>510</v>
      </c>
      <c r="R60" s="50" t="s">
        <v>147</v>
      </c>
      <c r="S60" s="2">
        <f t="shared" si="1"/>
        <v>34</v>
      </c>
      <c r="T60" s="50">
        <v>9</v>
      </c>
      <c r="U60" s="50">
        <v>25</v>
      </c>
      <c r="V60" s="50">
        <v>0</v>
      </c>
      <c r="W60" s="2"/>
      <c r="X60" s="93">
        <v>201023</v>
      </c>
      <c r="Y60" s="2" t="s">
        <v>78</v>
      </c>
      <c r="Z60" s="358" t="s">
        <v>2389</v>
      </c>
      <c r="AA60" s="432"/>
      <c r="AB60" s="16" t="str">
        <f t="shared" si="2"/>
        <v>Unique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</row>
    <row r="61" spans="1:89" ht="15">
      <c r="A61" s="354" t="str">
        <f t="shared" si="0"/>
        <v>71_1_170521_C1A_p_sp.sc</v>
      </c>
      <c r="B61" s="355" t="s">
        <v>2352</v>
      </c>
      <c r="C61" s="355" t="s">
        <v>2353</v>
      </c>
      <c r="D61" s="213">
        <v>71</v>
      </c>
      <c r="E61" s="213">
        <v>1</v>
      </c>
      <c r="F61" s="96" t="s">
        <v>2325</v>
      </c>
      <c r="G61" s="117">
        <v>170521</v>
      </c>
      <c r="H61" s="213">
        <v>2021</v>
      </c>
      <c r="I61" s="148" t="s">
        <v>43</v>
      </c>
      <c r="J61" s="2" t="s">
        <v>2354</v>
      </c>
      <c r="K61" s="2" t="s">
        <v>2355</v>
      </c>
      <c r="L61" s="148" t="s">
        <v>74</v>
      </c>
      <c r="M61" s="148" t="s">
        <v>147</v>
      </c>
      <c r="N61" s="117">
        <v>3</v>
      </c>
      <c r="O61" s="2"/>
      <c r="P61" s="359" t="s">
        <v>509</v>
      </c>
      <c r="Q61" s="50" t="s">
        <v>510</v>
      </c>
      <c r="R61" s="50" t="s">
        <v>147</v>
      </c>
      <c r="S61" s="2">
        <f t="shared" si="1"/>
        <v>1</v>
      </c>
      <c r="T61" s="50">
        <v>0</v>
      </c>
      <c r="U61" s="50">
        <v>1</v>
      </c>
      <c r="V61" s="50">
        <v>0</v>
      </c>
      <c r="W61" s="2"/>
      <c r="X61" s="93">
        <v>201023</v>
      </c>
      <c r="Y61" s="2" t="s">
        <v>78</v>
      </c>
      <c r="Z61" s="358" t="s">
        <v>2390</v>
      </c>
      <c r="AA61" s="432"/>
      <c r="AB61" s="16" t="str">
        <f t="shared" si="2"/>
        <v>Unique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</row>
    <row r="62" spans="1:89" ht="15">
      <c r="A62" s="354" t="str">
        <f t="shared" si="0"/>
        <v>71_1_170521_C1A_p_ep.ba</v>
      </c>
      <c r="B62" s="355" t="s">
        <v>2352</v>
      </c>
      <c r="C62" s="355" t="s">
        <v>2353</v>
      </c>
      <c r="D62" s="213">
        <v>71</v>
      </c>
      <c r="E62" s="213">
        <v>1</v>
      </c>
      <c r="F62" s="96" t="s">
        <v>2325</v>
      </c>
      <c r="G62" s="117">
        <v>170521</v>
      </c>
      <c r="H62" s="213">
        <v>2021</v>
      </c>
      <c r="I62" s="148" t="s">
        <v>43</v>
      </c>
      <c r="J62" s="2" t="s">
        <v>2354</v>
      </c>
      <c r="K62" s="2" t="s">
        <v>2355</v>
      </c>
      <c r="L62" s="148" t="s">
        <v>74</v>
      </c>
      <c r="M62" s="148" t="s">
        <v>147</v>
      </c>
      <c r="N62" s="117">
        <v>3</v>
      </c>
      <c r="O62" s="2"/>
      <c r="P62" s="359" t="s">
        <v>84</v>
      </c>
      <c r="Q62" s="50" t="s">
        <v>85</v>
      </c>
      <c r="R62" s="50" t="s">
        <v>147</v>
      </c>
      <c r="S62" s="2">
        <f t="shared" si="1"/>
        <v>1</v>
      </c>
      <c r="T62" s="50">
        <v>0</v>
      </c>
      <c r="U62" s="50">
        <v>1</v>
      </c>
      <c r="V62" s="50">
        <v>0</v>
      </c>
      <c r="W62" s="2"/>
      <c r="X62" s="93">
        <v>201023</v>
      </c>
      <c r="Y62" s="2" t="s">
        <v>78</v>
      </c>
      <c r="Z62" s="358" t="s">
        <v>2391</v>
      </c>
      <c r="AA62" s="432" t="s">
        <v>95</v>
      </c>
      <c r="AB62" s="16" t="str">
        <f t="shared" si="2"/>
        <v>Unique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</row>
    <row r="63" spans="1:89" ht="15">
      <c r="A63" s="354" t="str">
        <f t="shared" si="0"/>
        <v>71_1_300721_C1A_p_ep.ba</v>
      </c>
      <c r="B63" s="355" t="s">
        <v>2352</v>
      </c>
      <c r="C63" s="355" t="s">
        <v>2353</v>
      </c>
      <c r="D63" s="213">
        <v>71</v>
      </c>
      <c r="E63" s="213">
        <v>1</v>
      </c>
      <c r="F63" s="213">
        <v>140721</v>
      </c>
      <c r="G63" s="213">
        <v>300721</v>
      </c>
      <c r="H63" s="213">
        <v>2021</v>
      </c>
      <c r="I63" s="148" t="s">
        <v>43</v>
      </c>
      <c r="J63" s="28" t="s">
        <v>2354</v>
      </c>
      <c r="K63" s="148" t="s">
        <v>2355</v>
      </c>
      <c r="L63" s="148" t="s">
        <v>74</v>
      </c>
      <c r="M63" s="148" t="s">
        <v>147</v>
      </c>
      <c r="N63" s="117">
        <v>99</v>
      </c>
      <c r="O63" s="2"/>
      <c r="P63" s="359" t="s">
        <v>84</v>
      </c>
      <c r="Q63" s="50" t="s">
        <v>85</v>
      </c>
      <c r="R63" s="50" t="s">
        <v>147</v>
      </c>
      <c r="S63" s="2">
        <f t="shared" si="1"/>
        <v>2</v>
      </c>
      <c r="T63" s="50">
        <v>0</v>
      </c>
      <c r="U63" s="50">
        <v>2</v>
      </c>
      <c r="V63" s="50">
        <v>0</v>
      </c>
      <c r="W63" s="2"/>
      <c r="X63" s="93">
        <v>251023</v>
      </c>
      <c r="Y63" s="2" t="s">
        <v>78</v>
      </c>
      <c r="Z63" s="358" t="s">
        <v>2392</v>
      </c>
      <c r="AA63" s="432" t="s">
        <v>95</v>
      </c>
      <c r="AB63" s="16" t="str">
        <f t="shared" si="2"/>
        <v>Unique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</row>
    <row r="64" spans="1:89" ht="15">
      <c r="A64" s="354" t="str">
        <f t="shared" si="0"/>
        <v>71_1_300721_C1A_p_ch.bi</v>
      </c>
      <c r="B64" s="355" t="s">
        <v>2352</v>
      </c>
      <c r="C64" s="355" t="s">
        <v>2353</v>
      </c>
      <c r="D64" s="213">
        <v>71</v>
      </c>
      <c r="E64" s="213">
        <v>1</v>
      </c>
      <c r="F64" s="213">
        <v>140721</v>
      </c>
      <c r="G64" s="213">
        <v>300721</v>
      </c>
      <c r="H64" s="213">
        <v>2021</v>
      </c>
      <c r="I64" s="148" t="s">
        <v>43</v>
      </c>
      <c r="J64" s="28" t="s">
        <v>2354</v>
      </c>
      <c r="K64" s="148" t="s">
        <v>2355</v>
      </c>
      <c r="L64" s="148" t="s">
        <v>74</v>
      </c>
      <c r="M64" s="148" t="s">
        <v>147</v>
      </c>
      <c r="N64" s="117">
        <v>99</v>
      </c>
      <c r="O64" s="2"/>
      <c r="P64" s="356" t="s">
        <v>287</v>
      </c>
      <c r="Q64" s="50" t="s">
        <v>288</v>
      </c>
      <c r="R64" s="50" t="s">
        <v>147</v>
      </c>
      <c r="S64" s="2">
        <f t="shared" si="1"/>
        <v>1</v>
      </c>
      <c r="T64" s="50">
        <v>0</v>
      </c>
      <c r="U64" s="50">
        <v>1</v>
      </c>
      <c r="V64" s="50">
        <v>0</v>
      </c>
      <c r="W64" s="2"/>
      <c r="X64" s="93">
        <v>251023</v>
      </c>
      <c r="Y64" s="2" t="s">
        <v>78</v>
      </c>
      <c r="Z64" s="358" t="s">
        <v>2393</v>
      </c>
      <c r="AA64" s="432" t="s">
        <v>95</v>
      </c>
      <c r="AB64" s="16" t="str">
        <f t="shared" si="2"/>
        <v>Unique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</row>
    <row r="65" spans="1:89" ht="15">
      <c r="A65" s="354" t="str">
        <f t="shared" si="0"/>
        <v>71_1_300721_C1A_p_eu.co</v>
      </c>
      <c r="B65" s="355" t="s">
        <v>2352</v>
      </c>
      <c r="C65" s="355" t="s">
        <v>2353</v>
      </c>
      <c r="D65" s="213">
        <v>71</v>
      </c>
      <c r="E65" s="213">
        <v>1</v>
      </c>
      <c r="F65" s="213">
        <v>140721</v>
      </c>
      <c r="G65" s="213">
        <v>300721</v>
      </c>
      <c r="H65" s="213">
        <v>2021</v>
      </c>
      <c r="I65" s="148" t="s">
        <v>43</v>
      </c>
      <c r="J65" s="28" t="s">
        <v>2354</v>
      </c>
      <c r="K65" s="148" t="s">
        <v>2355</v>
      </c>
      <c r="L65" s="148" t="s">
        <v>74</v>
      </c>
      <c r="M65" s="148" t="s">
        <v>147</v>
      </c>
      <c r="N65" s="117">
        <v>99</v>
      </c>
      <c r="O65" s="2"/>
      <c r="P65" s="369" t="s">
        <v>548</v>
      </c>
      <c r="Q65" s="370" t="s">
        <v>549</v>
      </c>
      <c r="R65" s="50" t="s">
        <v>147</v>
      </c>
      <c r="S65" s="2">
        <f t="shared" si="1"/>
        <v>2</v>
      </c>
      <c r="T65" s="50">
        <v>0</v>
      </c>
      <c r="U65" s="50">
        <v>2</v>
      </c>
      <c r="V65" s="50">
        <v>0</v>
      </c>
      <c r="W65" s="2"/>
      <c r="X65" s="93">
        <v>251023</v>
      </c>
      <c r="Y65" s="2" t="s">
        <v>78</v>
      </c>
      <c r="Z65" s="358" t="s">
        <v>2394</v>
      </c>
      <c r="AA65" s="432"/>
      <c r="AB65" s="16" t="str">
        <f t="shared" si="2"/>
        <v>Unique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</row>
    <row r="66" spans="1:89" ht="15">
      <c r="A66" s="354" t="str">
        <f t="shared" si="0"/>
        <v>71_1_300721_C1A_p_sp.sc</v>
      </c>
      <c r="B66" s="355" t="s">
        <v>2352</v>
      </c>
      <c r="C66" s="355" t="s">
        <v>2353</v>
      </c>
      <c r="D66" s="213">
        <v>71</v>
      </c>
      <c r="E66" s="213">
        <v>1</v>
      </c>
      <c r="F66" s="213">
        <v>140721</v>
      </c>
      <c r="G66" s="213">
        <v>300721</v>
      </c>
      <c r="H66" s="213">
        <v>2021</v>
      </c>
      <c r="I66" s="148" t="s">
        <v>43</v>
      </c>
      <c r="J66" s="28" t="s">
        <v>2354</v>
      </c>
      <c r="K66" s="148" t="s">
        <v>2355</v>
      </c>
      <c r="L66" s="148" t="s">
        <v>74</v>
      </c>
      <c r="M66" s="148" t="s">
        <v>147</v>
      </c>
      <c r="N66" s="117">
        <v>99</v>
      </c>
      <c r="O66" s="2"/>
      <c r="P66" s="359" t="s">
        <v>509</v>
      </c>
      <c r="Q66" s="50" t="s">
        <v>510</v>
      </c>
      <c r="R66" s="50" t="s">
        <v>147</v>
      </c>
      <c r="S66" s="2">
        <f t="shared" si="1"/>
        <v>24</v>
      </c>
      <c r="T66" s="50">
        <v>11</v>
      </c>
      <c r="U66" s="50">
        <v>13</v>
      </c>
      <c r="V66" s="50">
        <v>0</v>
      </c>
      <c r="W66" s="2"/>
      <c r="X66" s="93">
        <v>251023</v>
      </c>
      <c r="Y66" s="2" t="s">
        <v>78</v>
      </c>
      <c r="Z66" s="358" t="s">
        <v>2395</v>
      </c>
      <c r="AA66" s="432"/>
      <c r="AB66" s="16" t="str">
        <f t="shared" ref="AB66:AB129" si="3">IF(COUNTIF(Z:Z, Z66)&gt;1, "Duplicate", "Unique")</f>
        <v>Unique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</row>
    <row r="67" spans="1:89" ht="15">
      <c r="A67" s="354" t="str">
        <f t="shared" si="0"/>
        <v>71_1_300721_C1A_p_me.me</v>
      </c>
      <c r="B67" s="355" t="s">
        <v>2352</v>
      </c>
      <c r="C67" s="355" t="s">
        <v>2353</v>
      </c>
      <c r="D67" s="213">
        <v>71</v>
      </c>
      <c r="E67" s="213">
        <v>1</v>
      </c>
      <c r="F67" s="213">
        <v>140721</v>
      </c>
      <c r="G67" s="213">
        <v>300721</v>
      </c>
      <c r="H67" s="213">
        <v>2021</v>
      </c>
      <c r="I67" s="148" t="s">
        <v>43</v>
      </c>
      <c r="J67" s="28" t="s">
        <v>2354</v>
      </c>
      <c r="K67" s="148" t="s">
        <v>2355</v>
      </c>
      <c r="L67" s="148" t="s">
        <v>74</v>
      </c>
      <c r="M67" s="148" t="s">
        <v>147</v>
      </c>
      <c r="N67" s="117">
        <v>99</v>
      </c>
      <c r="O67" s="2"/>
      <c r="P67" s="371" t="s">
        <v>569</v>
      </c>
      <c r="Q67" s="372" t="s">
        <v>570</v>
      </c>
      <c r="R67" s="50" t="s">
        <v>147</v>
      </c>
      <c r="S67" s="2">
        <f t="shared" si="1"/>
        <v>71</v>
      </c>
      <c r="T67" s="50">
        <v>23</v>
      </c>
      <c r="U67" s="50">
        <v>48</v>
      </c>
      <c r="V67" s="50">
        <v>0</v>
      </c>
      <c r="W67" s="2"/>
      <c r="X67" s="93">
        <v>251023</v>
      </c>
      <c r="Y67" s="2" t="s">
        <v>78</v>
      </c>
      <c r="Z67" s="358" t="s">
        <v>2396</v>
      </c>
      <c r="AA67" s="432"/>
      <c r="AB67" s="16" t="str">
        <f t="shared" si="3"/>
        <v>Unique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</row>
    <row r="68" spans="1:89" ht="15">
      <c r="A68" s="354" t="str">
        <f t="shared" si="0"/>
        <v>71_1_300721_C1A_p_sc.se</v>
      </c>
      <c r="B68" s="355" t="s">
        <v>2352</v>
      </c>
      <c r="C68" s="355" t="s">
        <v>2353</v>
      </c>
      <c r="D68" s="213">
        <v>71</v>
      </c>
      <c r="E68" s="213">
        <v>1</v>
      </c>
      <c r="F68" s="213">
        <v>140721</v>
      </c>
      <c r="G68" s="213">
        <v>300721</v>
      </c>
      <c r="H68" s="213">
        <v>2021</v>
      </c>
      <c r="I68" s="148" t="s">
        <v>43</v>
      </c>
      <c r="J68" s="28" t="s">
        <v>2354</v>
      </c>
      <c r="K68" s="148" t="s">
        <v>2355</v>
      </c>
      <c r="L68" s="148" t="s">
        <v>74</v>
      </c>
      <c r="M68" s="148" t="s">
        <v>147</v>
      </c>
      <c r="N68" s="117">
        <v>99</v>
      </c>
      <c r="O68" s="2"/>
      <c r="P68" s="369" t="s">
        <v>1004</v>
      </c>
      <c r="Q68" s="373" t="s">
        <v>1005</v>
      </c>
      <c r="R68" s="50" t="s">
        <v>147</v>
      </c>
      <c r="S68" s="2">
        <f t="shared" si="1"/>
        <v>1</v>
      </c>
      <c r="T68" s="50">
        <v>0</v>
      </c>
      <c r="U68" s="50">
        <v>1</v>
      </c>
      <c r="V68" s="50">
        <v>0</v>
      </c>
      <c r="W68" s="2"/>
      <c r="X68" s="93">
        <v>251023</v>
      </c>
      <c r="Y68" s="2" t="s">
        <v>78</v>
      </c>
      <c r="Z68" s="358" t="s">
        <v>2397</v>
      </c>
      <c r="AA68" s="432"/>
      <c r="AB68" s="16" t="str">
        <f t="shared" si="3"/>
        <v>Unique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</row>
    <row r="69" spans="1:89" ht="15">
      <c r="A69" s="354" t="str">
        <f t="shared" si="0"/>
        <v>101_1_300721_C2A_p_sp.sc</v>
      </c>
      <c r="B69" s="355" t="s">
        <v>80</v>
      </c>
      <c r="C69" s="355" t="s">
        <v>81</v>
      </c>
      <c r="D69" s="213">
        <v>101</v>
      </c>
      <c r="E69" s="213">
        <v>1</v>
      </c>
      <c r="F69" s="213">
        <v>140721</v>
      </c>
      <c r="G69" s="213">
        <v>300721</v>
      </c>
      <c r="H69" s="213">
        <v>2021</v>
      </c>
      <c r="I69" s="148" t="s">
        <v>43</v>
      </c>
      <c r="J69" s="148" t="s">
        <v>82</v>
      </c>
      <c r="K69" s="148" t="s">
        <v>83</v>
      </c>
      <c r="L69" s="148" t="s">
        <v>74</v>
      </c>
      <c r="M69" s="2" t="s">
        <v>100</v>
      </c>
      <c r="N69" s="117">
        <v>118</v>
      </c>
      <c r="O69" s="2" t="s">
        <v>357</v>
      </c>
      <c r="P69" s="359" t="s">
        <v>509</v>
      </c>
      <c r="Q69" s="50" t="s">
        <v>510</v>
      </c>
      <c r="R69" s="50" t="s">
        <v>147</v>
      </c>
      <c r="S69" s="2">
        <f t="shared" si="1"/>
        <v>78</v>
      </c>
      <c r="T69" s="50">
        <v>44</v>
      </c>
      <c r="U69" s="50">
        <v>34</v>
      </c>
      <c r="V69" s="50">
        <v>0</v>
      </c>
      <c r="W69" s="2"/>
      <c r="X69" s="93">
        <v>251023</v>
      </c>
      <c r="Y69" s="2" t="s">
        <v>78</v>
      </c>
      <c r="Z69" s="358" t="s">
        <v>2398</v>
      </c>
      <c r="AA69" s="432"/>
      <c r="AB69" s="16" t="str">
        <f t="shared" si="3"/>
        <v>Unique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</row>
    <row r="70" spans="1:89" ht="15">
      <c r="A70" s="354" t="str">
        <f t="shared" si="0"/>
        <v>101_1_300721_C2A_p_ep.ba</v>
      </c>
      <c r="B70" s="355" t="s">
        <v>80</v>
      </c>
      <c r="C70" s="355" t="s">
        <v>81</v>
      </c>
      <c r="D70" s="213">
        <v>101</v>
      </c>
      <c r="E70" s="213">
        <v>1</v>
      </c>
      <c r="F70" s="213">
        <v>140721</v>
      </c>
      <c r="G70" s="213">
        <v>300721</v>
      </c>
      <c r="H70" s="213">
        <v>2021</v>
      </c>
      <c r="I70" s="148" t="s">
        <v>43</v>
      </c>
      <c r="J70" s="148" t="s">
        <v>82</v>
      </c>
      <c r="K70" s="148" t="s">
        <v>83</v>
      </c>
      <c r="L70" s="148" t="s">
        <v>74</v>
      </c>
      <c r="M70" s="2" t="s">
        <v>100</v>
      </c>
      <c r="N70" s="117">
        <v>118</v>
      </c>
      <c r="O70" s="2" t="s">
        <v>357</v>
      </c>
      <c r="P70" s="359" t="s">
        <v>84</v>
      </c>
      <c r="Q70" s="50" t="s">
        <v>85</v>
      </c>
      <c r="R70" s="50" t="s">
        <v>147</v>
      </c>
      <c r="S70" s="2">
        <f t="shared" si="1"/>
        <v>10</v>
      </c>
      <c r="T70" s="50">
        <v>2</v>
      </c>
      <c r="U70" s="50">
        <v>8</v>
      </c>
      <c r="V70" s="50">
        <v>0</v>
      </c>
      <c r="W70" s="2"/>
      <c r="X70" s="93">
        <v>251023</v>
      </c>
      <c r="Y70" s="2" t="s">
        <v>78</v>
      </c>
      <c r="Z70" s="358" t="s">
        <v>2399</v>
      </c>
      <c r="AA70" s="432" t="s">
        <v>95</v>
      </c>
      <c r="AB70" s="16" t="str">
        <f t="shared" si="3"/>
        <v>Unique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</row>
    <row r="71" spans="1:89" ht="15">
      <c r="A71" s="354" t="str">
        <f t="shared" si="0"/>
        <v>101_1_300721_C2A_p_er.te</v>
      </c>
      <c r="B71" s="355" t="s">
        <v>80</v>
      </c>
      <c r="C71" s="355" t="s">
        <v>81</v>
      </c>
      <c r="D71" s="213">
        <v>101</v>
      </c>
      <c r="E71" s="213">
        <v>1</v>
      </c>
      <c r="F71" s="213">
        <v>140721</v>
      </c>
      <c r="G71" s="213">
        <v>300721</v>
      </c>
      <c r="H71" s="213">
        <v>2021</v>
      </c>
      <c r="I71" s="148" t="s">
        <v>43</v>
      </c>
      <c r="J71" s="148" t="s">
        <v>82</v>
      </c>
      <c r="K71" s="148" t="s">
        <v>83</v>
      </c>
      <c r="L71" s="148" t="s">
        <v>74</v>
      </c>
      <c r="M71" s="2" t="s">
        <v>100</v>
      </c>
      <c r="N71" s="117">
        <v>118</v>
      </c>
      <c r="O71" s="2" t="s">
        <v>357</v>
      </c>
      <c r="P71" s="371" t="s">
        <v>521</v>
      </c>
      <c r="Q71" s="374" t="s">
        <v>522</v>
      </c>
      <c r="R71" s="50" t="s">
        <v>147</v>
      </c>
      <c r="S71" s="2">
        <f t="shared" si="1"/>
        <v>1</v>
      </c>
      <c r="T71" s="50">
        <v>1</v>
      </c>
      <c r="U71" s="50">
        <v>0</v>
      </c>
      <c r="V71" s="50">
        <v>0</v>
      </c>
      <c r="W71" s="2"/>
      <c r="X71" s="93">
        <v>251023</v>
      </c>
      <c r="Y71" s="2" t="s">
        <v>78</v>
      </c>
      <c r="Z71" s="358" t="s">
        <v>2400</v>
      </c>
      <c r="AA71" s="432"/>
      <c r="AB71" s="16" t="str">
        <f t="shared" si="3"/>
        <v>Unique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</row>
    <row r="72" spans="1:89" ht="15">
      <c r="A72" s="354" t="str">
        <f t="shared" si="0"/>
        <v>101_1_300721_C2A_p_eu.co</v>
      </c>
      <c r="B72" s="355" t="s">
        <v>80</v>
      </c>
      <c r="C72" s="355" t="s">
        <v>81</v>
      </c>
      <c r="D72" s="213">
        <v>101</v>
      </c>
      <c r="E72" s="213">
        <v>1</v>
      </c>
      <c r="F72" s="213">
        <v>140721</v>
      </c>
      <c r="G72" s="213">
        <v>300721</v>
      </c>
      <c r="H72" s="213">
        <v>2021</v>
      </c>
      <c r="I72" s="148" t="s">
        <v>43</v>
      </c>
      <c r="J72" s="148" t="s">
        <v>82</v>
      </c>
      <c r="K72" s="148" t="s">
        <v>83</v>
      </c>
      <c r="L72" s="148" t="s">
        <v>74</v>
      </c>
      <c r="M72" s="2" t="s">
        <v>100</v>
      </c>
      <c r="N72" s="117">
        <v>118</v>
      </c>
      <c r="O72" s="2" t="s">
        <v>357</v>
      </c>
      <c r="P72" s="369" t="s">
        <v>548</v>
      </c>
      <c r="Q72" s="370" t="s">
        <v>549</v>
      </c>
      <c r="R72" s="50" t="s">
        <v>147</v>
      </c>
      <c r="S72" s="2">
        <f t="shared" si="1"/>
        <v>12</v>
      </c>
      <c r="T72" s="50">
        <v>1</v>
      </c>
      <c r="U72" s="50">
        <v>11</v>
      </c>
      <c r="V72" s="50">
        <v>0</v>
      </c>
      <c r="W72" s="2"/>
      <c r="X72" s="93">
        <v>251023</v>
      </c>
      <c r="Y72" s="2" t="s">
        <v>78</v>
      </c>
      <c r="Z72" s="358" t="s">
        <v>2401</v>
      </c>
      <c r="AA72" s="432"/>
      <c r="AB72" s="16" t="str">
        <f t="shared" si="3"/>
        <v>Unique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</row>
    <row r="73" spans="1:89" ht="15">
      <c r="A73" s="354" t="str">
        <f t="shared" si="0"/>
        <v>101_1_300721_C2A_p_me.me</v>
      </c>
      <c r="B73" s="355" t="s">
        <v>80</v>
      </c>
      <c r="C73" s="355" t="s">
        <v>81</v>
      </c>
      <c r="D73" s="213">
        <v>101</v>
      </c>
      <c r="E73" s="213">
        <v>1</v>
      </c>
      <c r="F73" s="213">
        <v>140721</v>
      </c>
      <c r="G73" s="213">
        <v>300721</v>
      </c>
      <c r="H73" s="213">
        <v>2021</v>
      </c>
      <c r="I73" s="148" t="s">
        <v>43</v>
      </c>
      <c r="J73" s="148" t="s">
        <v>82</v>
      </c>
      <c r="K73" s="148" t="s">
        <v>83</v>
      </c>
      <c r="L73" s="148" t="s">
        <v>74</v>
      </c>
      <c r="M73" s="2" t="s">
        <v>100</v>
      </c>
      <c r="N73" s="117">
        <v>118</v>
      </c>
      <c r="O73" s="2" t="s">
        <v>357</v>
      </c>
      <c r="P73" s="371" t="s">
        <v>569</v>
      </c>
      <c r="Q73" s="372" t="s">
        <v>570</v>
      </c>
      <c r="R73" s="50" t="s">
        <v>147</v>
      </c>
      <c r="S73" s="2">
        <f t="shared" si="1"/>
        <v>19</v>
      </c>
      <c r="T73" s="50">
        <v>7</v>
      </c>
      <c r="U73" s="50">
        <v>12</v>
      </c>
      <c r="V73" s="50">
        <v>0</v>
      </c>
      <c r="W73" s="2"/>
      <c r="X73" s="93">
        <v>251023</v>
      </c>
      <c r="Y73" s="2" t="s">
        <v>78</v>
      </c>
      <c r="Z73" s="358" t="s">
        <v>2402</v>
      </c>
      <c r="AA73" s="432"/>
      <c r="AB73" s="16" t="str">
        <f t="shared" si="3"/>
        <v>Unique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</row>
    <row r="74" spans="1:89" ht="15">
      <c r="A74" s="354" t="str">
        <f t="shared" si="0"/>
        <v>80_4_030921_C25_p_er.te</v>
      </c>
      <c r="B74" s="355" t="s">
        <v>2320</v>
      </c>
      <c r="C74" s="355" t="s">
        <v>2321</v>
      </c>
      <c r="D74" s="213">
        <v>80</v>
      </c>
      <c r="E74" s="213">
        <v>4</v>
      </c>
      <c r="F74" s="213">
        <v>160821</v>
      </c>
      <c r="G74" s="367" t="s">
        <v>2403</v>
      </c>
      <c r="H74" s="213">
        <v>2021</v>
      </c>
      <c r="I74" s="148" t="s">
        <v>43</v>
      </c>
      <c r="J74" s="148" t="s">
        <v>2322</v>
      </c>
      <c r="K74" s="148" t="s">
        <v>2323</v>
      </c>
      <c r="L74" s="148" t="s">
        <v>74</v>
      </c>
      <c r="M74" s="2" t="s">
        <v>100</v>
      </c>
      <c r="N74" s="2" t="s">
        <v>2404</v>
      </c>
      <c r="O74" s="2"/>
      <c r="P74" s="371" t="s">
        <v>521</v>
      </c>
      <c r="Q74" s="374" t="s">
        <v>522</v>
      </c>
      <c r="R74" s="50" t="s">
        <v>147</v>
      </c>
      <c r="S74" s="2">
        <f t="shared" si="1"/>
        <v>2</v>
      </c>
      <c r="T74" s="50">
        <v>1</v>
      </c>
      <c r="U74" s="50">
        <v>1</v>
      </c>
      <c r="V74" s="50">
        <v>0</v>
      </c>
      <c r="W74" s="2"/>
      <c r="X74" s="93">
        <v>251023</v>
      </c>
      <c r="Y74" s="2" t="s">
        <v>78</v>
      </c>
      <c r="Z74" s="358" t="s">
        <v>2405</v>
      </c>
      <c r="AA74" s="432"/>
      <c r="AB74" s="16" t="str">
        <f t="shared" si="3"/>
        <v>Unique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</row>
    <row r="75" spans="1:89" ht="15">
      <c r="A75" s="354" t="str">
        <f t="shared" si="0"/>
        <v>80_4_030921_C25_p_sp.sc</v>
      </c>
      <c r="B75" s="355" t="s">
        <v>2320</v>
      </c>
      <c r="C75" s="355" t="s">
        <v>2321</v>
      </c>
      <c r="D75" s="213">
        <v>80</v>
      </c>
      <c r="E75" s="213">
        <v>4</v>
      </c>
      <c r="F75" s="213">
        <v>160821</v>
      </c>
      <c r="G75" s="367" t="s">
        <v>2403</v>
      </c>
      <c r="H75" s="213">
        <v>2021</v>
      </c>
      <c r="I75" s="148" t="s">
        <v>43</v>
      </c>
      <c r="J75" s="148" t="s">
        <v>2322</v>
      </c>
      <c r="K75" s="148" t="s">
        <v>2323</v>
      </c>
      <c r="L75" s="148" t="s">
        <v>74</v>
      </c>
      <c r="M75" s="2" t="s">
        <v>100</v>
      </c>
      <c r="N75" s="2" t="s">
        <v>2404</v>
      </c>
      <c r="O75" s="2"/>
      <c r="P75" s="359" t="s">
        <v>509</v>
      </c>
      <c r="Q75" s="50" t="s">
        <v>510</v>
      </c>
      <c r="R75" s="50" t="s">
        <v>147</v>
      </c>
      <c r="S75" s="2">
        <f t="shared" si="1"/>
        <v>25</v>
      </c>
      <c r="T75" s="50">
        <v>9</v>
      </c>
      <c r="U75" s="50">
        <v>16</v>
      </c>
      <c r="V75" s="50">
        <v>0</v>
      </c>
      <c r="W75" s="2"/>
      <c r="X75" s="93">
        <v>251023</v>
      </c>
      <c r="Y75" s="2" t="s">
        <v>78</v>
      </c>
      <c r="Z75" s="358" t="s">
        <v>2406</v>
      </c>
      <c r="AA75" s="432"/>
      <c r="AB75" s="16" t="str">
        <f t="shared" si="3"/>
        <v>Unique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</row>
    <row r="76" spans="1:89" ht="15">
      <c r="A76" s="354" t="str">
        <f t="shared" si="0"/>
        <v>80_4_030921_C25_p_ep.ba</v>
      </c>
      <c r="B76" s="355" t="s">
        <v>2320</v>
      </c>
      <c r="C76" s="355" t="s">
        <v>2321</v>
      </c>
      <c r="D76" s="213">
        <v>80</v>
      </c>
      <c r="E76" s="213">
        <v>4</v>
      </c>
      <c r="F76" s="213">
        <v>160821</v>
      </c>
      <c r="G76" s="367" t="s">
        <v>2403</v>
      </c>
      <c r="H76" s="213">
        <v>2021</v>
      </c>
      <c r="I76" s="148" t="s">
        <v>43</v>
      </c>
      <c r="J76" s="148" t="s">
        <v>2322</v>
      </c>
      <c r="K76" s="148" t="s">
        <v>2323</v>
      </c>
      <c r="L76" s="148" t="s">
        <v>74</v>
      </c>
      <c r="M76" s="2" t="s">
        <v>100</v>
      </c>
      <c r="N76" s="2" t="s">
        <v>2404</v>
      </c>
      <c r="O76" s="2"/>
      <c r="P76" s="359" t="s">
        <v>84</v>
      </c>
      <c r="Q76" s="50" t="s">
        <v>85</v>
      </c>
      <c r="R76" s="50" t="s">
        <v>147</v>
      </c>
      <c r="S76" s="2">
        <f t="shared" si="1"/>
        <v>2</v>
      </c>
      <c r="T76" s="50">
        <v>0</v>
      </c>
      <c r="U76" s="50">
        <v>2</v>
      </c>
      <c r="V76" s="50">
        <v>0</v>
      </c>
      <c r="W76" s="2"/>
      <c r="X76" s="93">
        <v>251023</v>
      </c>
      <c r="Y76" s="2" t="s">
        <v>78</v>
      </c>
      <c r="Z76" s="361"/>
      <c r="AA76" s="432"/>
      <c r="AB76" s="16" t="str">
        <f t="shared" si="3"/>
        <v>Unique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</row>
    <row r="77" spans="1:89" ht="15">
      <c r="A77" s="354" t="str">
        <f t="shared" si="0"/>
        <v>80_4_030921_C25_p_he.tr</v>
      </c>
      <c r="B77" s="355" t="s">
        <v>2320</v>
      </c>
      <c r="C77" s="355" t="s">
        <v>2321</v>
      </c>
      <c r="D77" s="213">
        <v>80</v>
      </c>
      <c r="E77" s="213">
        <v>4</v>
      </c>
      <c r="F77" s="213">
        <v>160821</v>
      </c>
      <c r="G77" s="367" t="s">
        <v>2403</v>
      </c>
      <c r="H77" s="213">
        <v>2021</v>
      </c>
      <c r="I77" s="148" t="s">
        <v>43</v>
      </c>
      <c r="J77" s="148" t="s">
        <v>2322</v>
      </c>
      <c r="K77" s="148" t="s">
        <v>2323</v>
      </c>
      <c r="L77" s="148" t="s">
        <v>74</v>
      </c>
      <c r="M77" s="2" t="s">
        <v>100</v>
      </c>
      <c r="N77" s="2" t="s">
        <v>2404</v>
      </c>
      <c r="O77" s="2"/>
      <c r="P77" s="371" t="s">
        <v>498</v>
      </c>
      <c r="Q77" s="372" t="s">
        <v>499</v>
      </c>
      <c r="R77" s="50" t="s">
        <v>147</v>
      </c>
      <c r="S77" s="2">
        <f t="shared" si="1"/>
        <v>1</v>
      </c>
      <c r="T77" s="50">
        <v>1</v>
      </c>
      <c r="U77" s="50">
        <v>0</v>
      </c>
      <c r="V77" s="50">
        <v>0</v>
      </c>
      <c r="W77" s="2"/>
      <c r="X77" s="93">
        <v>251023</v>
      </c>
      <c r="Y77" s="2" t="s">
        <v>78</v>
      </c>
      <c r="Z77" s="361"/>
      <c r="AA77" s="432"/>
      <c r="AB77" s="16" t="str">
        <f t="shared" si="3"/>
        <v>Unique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</row>
    <row r="78" spans="1:89" ht="15">
      <c r="A78" s="354" t="str">
        <f t="shared" si="0"/>
        <v>80_4_030921_C25_p_fe.cu</v>
      </c>
      <c r="B78" s="355" t="s">
        <v>2320</v>
      </c>
      <c r="C78" s="355" t="s">
        <v>2321</v>
      </c>
      <c r="D78" s="213">
        <v>80</v>
      </c>
      <c r="E78" s="213">
        <v>4</v>
      </c>
      <c r="F78" s="213">
        <v>160821</v>
      </c>
      <c r="G78" s="367" t="s">
        <v>2403</v>
      </c>
      <c r="H78" s="213">
        <v>2021</v>
      </c>
      <c r="I78" s="148" t="s">
        <v>43</v>
      </c>
      <c r="J78" s="148" t="s">
        <v>2322</v>
      </c>
      <c r="K78" s="148" t="s">
        <v>2323</v>
      </c>
      <c r="L78" s="148" t="s">
        <v>74</v>
      </c>
      <c r="M78" s="2" t="s">
        <v>100</v>
      </c>
      <c r="N78" s="2" t="s">
        <v>2404</v>
      </c>
      <c r="O78" s="2"/>
      <c r="P78" s="371" t="s">
        <v>536</v>
      </c>
      <c r="Q78" s="372" t="s">
        <v>537</v>
      </c>
      <c r="R78" s="50" t="s">
        <v>147</v>
      </c>
      <c r="S78" s="2">
        <f t="shared" si="1"/>
        <v>1</v>
      </c>
      <c r="T78" s="50">
        <v>1</v>
      </c>
      <c r="U78" s="50">
        <v>0</v>
      </c>
      <c r="V78" s="50">
        <v>0</v>
      </c>
      <c r="W78" s="2"/>
      <c r="X78" s="93">
        <v>251023</v>
      </c>
      <c r="Y78" s="2" t="s">
        <v>78</v>
      </c>
      <c r="Z78" s="358" t="s">
        <v>2407</v>
      </c>
      <c r="AA78" s="432"/>
      <c r="AB78" s="16" t="str">
        <f t="shared" si="3"/>
        <v>Unique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</row>
    <row r="79" spans="1:89" ht="15">
      <c r="A79" s="354" t="str">
        <f t="shared" si="0"/>
        <v>80_4_030921_C25_p_eu.co</v>
      </c>
      <c r="B79" s="355" t="s">
        <v>2320</v>
      </c>
      <c r="C79" s="355" t="s">
        <v>2321</v>
      </c>
      <c r="D79" s="213">
        <v>80</v>
      </c>
      <c r="E79" s="213">
        <v>4</v>
      </c>
      <c r="F79" s="213">
        <v>160821</v>
      </c>
      <c r="G79" s="367" t="s">
        <v>2403</v>
      </c>
      <c r="H79" s="213">
        <v>2021</v>
      </c>
      <c r="I79" s="148" t="s">
        <v>43</v>
      </c>
      <c r="J79" s="148" t="s">
        <v>2322</v>
      </c>
      <c r="K79" s="148" t="s">
        <v>2323</v>
      </c>
      <c r="L79" s="148" t="s">
        <v>74</v>
      </c>
      <c r="M79" s="2" t="s">
        <v>100</v>
      </c>
      <c r="N79" s="2" t="s">
        <v>2404</v>
      </c>
      <c r="O79" s="2"/>
      <c r="P79" s="369" t="s">
        <v>548</v>
      </c>
      <c r="Q79" s="370" t="s">
        <v>549</v>
      </c>
      <c r="R79" s="50" t="s">
        <v>147</v>
      </c>
      <c r="S79" s="2">
        <f t="shared" si="1"/>
        <v>2</v>
      </c>
      <c r="T79" s="50">
        <v>1</v>
      </c>
      <c r="U79" s="50">
        <v>1</v>
      </c>
      <c r="V79" s="50">
        <v>0</v>
      </c>
      <c r="W79" s="2"/>
      <c r="X79" s="93">
        <v>251023</v>
      </c>
      <c r="Y79" s="2" t="s">
        <v>78</v>
      </c>
      <c r="Z79" s="358" t="s">
        <v>2408</v>
      </c>
      <c r="AA79" s="432"/>
      <c r="AB79" s="16" t="str">
        <f t="shared" si="3"/>
        <v>Unique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</row>
    <row r="80" spans="1:89" ht="15">
      <c r="A80" s="354" t="str">
        <f t="shared" si="0"/>
        <v>80_4_030921_C25_p_eu.lat</v>
      </c>
      <c r="B80" s="355" t="s">
        <v>2320</v>
      </c>
      <c r="C80" s="355" t="s">
        <v>2321</v>
      </c>
      <c r="D80" s="213">
        <v>80</v>
      </c>
      <c r="E80" s="213">
        <v>4</v>
      </c>
      <c r="F80" s="213">
        <v>160821</v>
      </c>
      <c r="G80" s="367" t="s">
        <v>2403</v>
      </c>
      <c r="H80" s="213">
        <v>2021</v>
      </c>
      <c r="I80" s="148" t="s">
        <v>43</v>
      </c>
      <c r="J80" s="148" t="s">
        <v>2322</v>
      </c>
      <c r="K80" s="148" t="s">
        <v>2323</v>
      </c>
      <c r="L80" s="148" t="s">
        <v>74</v>
      </c>
      <c r="M80" s="2" t="s">
        <v>100</v>
      </c>
      <c r="N80" s="2" t="s">
        <v>2404</v>
      </c>
      <c r="O80" s="2"/>
      <c r="P80" s="375" t="s">
        <v>2409</v>
      </c>
      <c r="Q80" s="376" t="s">
        <v>584</v>
      </c>
      <c r="R80" s="50" t="s">
        <v>147</v>
      </c>
      <c r="S80" s="2">
        <f t="shared" si="1"/>
        <v>2</v>
      </c>
      <c r="T80" s="50">
        <v>0</v>
      </c>
      <c r="U80" s="50">
        <v>2</v>
      </c>
      <c r="V80" s="50">
        <v>0</v>
      </c>
      <c r="W80" s="2"/>
      <c r="X80" s="93">
        <v>251023</v>
      </c>
      <c r="Y80" s="2" t="s">
        <v>78</v>
      </c>
      <c r="Z80" s="358" t="s">
        <v>2410</v>
      </c>
      <c r="AA80" s="432"/>
      <c r="AB80" s="16" t="str">
        <f t="shared" si="3"/>
        <v>Unique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</row>
    <row r="81" spans="1:89" ht="15">
      <c r="A81" s="354" t="str">
        <f t="shared" si="0"/>
        <v>80_4_030921_C25_p_me.me</v>
      </c>
      <c r="B81" s="355" t="s">
        <v>2320</v>
      </c>
      <c r="C81" s="355" t="s">
        <v>2321</v>
      </c>
      <c r="D81" s="213">
        <v>80</v>
      </c>
      <c r="E81" s="213">
        <v>4</v>
      </c>
      <c r="F81" s="213">
        <v>160821</v>
      </c>
      <c r="G81" s="367" t="s">
        <v>2403</v>
      </c>
      <c r="H81" s="213">
        <v>2021</v>
      </c>
      <c r="I81" s="148" t="s">
        <v>43</v>
      </c>
      <c r="J81" s="148" t="s">
        <v>2322</v>
      </c>
      <c r="K81" s="148" t="s">
        <v>2323</v>
      </c>
      <c r="L81" s="148" t="s">
        <v>74</v>
      </c>
      <c r="M81" s="2" t="s">
        <v>100</v>
      </c>
      <c r="N81" s="2" t="s">
        <v>2404</v>
      </c>
      <c r="O81" s="2"/>
      <c r="P81" s="371" t="s">
        <v>569</v>
      </c>
      <c r="Q81" s="372" t="s">
        <v>570</v>
      </c>
      <c r="R81" s="50" t="s">
        <v>147</v>
      </c>
      <c r="S81" s="2">
        <f t="shared" si="1"/>
        <v>66</v>
      </c>
      <c r="T81" s="50">
        <v>27</v>
      </c>
      <c r="U81" s="50">
        <v>39</v>
      </c>
      <c r="V81" s="50">
        <v>0</v>
      </c>
      <c r="W81" s="2"/>
      <c r="X81" s="93">
        <v>251023</v>
      </c>
      <c r="Y81" s="2" t="s">
        <v>78</v>
      </c>
      <c r="Z81" s="358" t="s">
        <v>2411</v>
      </c>
      <c r="AA81" s="432"/>
      <c r="AB81" s="16" t="str">
        <f t="shared" si="3"/>
        <v>Unique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</row>
    <row r="82" spans="1:89" ht="15">
      <c r="A82" s="354" t="str">
        <f t="shared" si="0"/>
        <v>80_4_030921_C25_p_pi.sp</v>
      </c>
      <c r="B82" s="355" t="s">
        <v>2320</v>
      </c>
      <c r="C82" s="355" t="s">
        <v>2321</v>
      </c>
      <c r="D82" s="213">
        <v>80</v>
      </c>
      <c r="E82" s="213">
        <v>4</v>
      </c>
      <c r="F82" s="213">
        <v>160821</v>
      </c>
      <c r="G82" s="367" t="s">
        <v>2403</v>
      </c>
      <c r="H82" s="213">
        <v>2021</v>
      </c>
      <c r="I82" s="148" t="s">
        <v>43</v>
      </c>
      <c r="J82" s="148" t="s">
        <v>2322</v>
      </c>
      <c r="K82" s="148" t="s">
        <v>2323</v>
      </c>
      <c r="L82" s="148" t="s">
        <v>74</v>
      </c>
      <c r="M82" s="2" t="s">
        <v>100</v>
      </c>
      <c r="N82" s="2" t="s">
        <v>2404</v>
      </c>
      <c r="O82" s="2"/>
      <c r="P82" s="359" t="s">
        <v>2315</v>
      </c>
      <c r="Q82" s="50" t="s">
        <v>2316</v>
      </c>
      <c r="R82" s="50" t="s">
        <v>147</v>
      </c>
      <c r="S82" s="2">
        <f t="shared" si="1"/>
        <v>2</v>
      </c>
      <c r="T82" s="50">
        <v>0</v>
      </c>
      <c r="U82" s="50">
        <v>2</v>
      </c>
      <c r="V82" s="50">
        <v>0</v>
      </c>
      <c r="W82" s="50" t="s">
        <v>2412</v>
      </c>
      <c r="X82" s="93">
        <v>251023</v>
      </c>
      <c r="Y82" s="2" t="s">
        <v>78</v>
      </c>
      <c r="Z82" s="361"/>
      <c r="AA82" s="432"/>
      <c r="AB82" s="16" t="str">
        <f t="shared" si="3"/>
        <v>Unique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</row>
    <row r="83" spans="1:89" ht="15">
      <c r="A83" s="377" t="s">
        <v>2413</v>
      </c>
      <c r="B83" s="355" t="s">
        <v>2320</v>
      </c>
      <c r="C83" s="355" t="s">
        <v>2321</v>
      </c>
      <c r="D83" s="213">
        <v>80</v>
      </c>
      <c r="E83" s="213">
        <v>4</v>
      </c>
      <c r="F83" s="378">
        <v>160821</v>
      </c>
      <c r="G83" s="379" t="s">
        <v>2403</v>
      </c>
      <c r="H83" s="213">
        <v>2021</v>
      </c>
      <c r="I83" s="148" t="s">
        <v>43</v>
      </c>
      <c r="J83" s="148" t="s">
        <v>2322</v>
      </c>
      <c r="K83" s="148" t="s">
        <v>2323</v>
      </c>
      <c r="L83" s="148" t="s">
        <v>74</v>
      </c>
      <c r="M83" s="2" t="s">
        <v>100</v>
      </c>
      <c r="N83" s="2" t="s">
        <v>2404</v>
      </c>
      <c r="O83" s="2"/>
      <c r="P83" s="359" t="s">
        <v>84</v>
      </c>
      <c r="Q83" s="50" t="s">
        <v>85</v>
      </c>
      <c r="R83" s="50" t="s">
        <v>147</v>
      </c>
      <c r="S83" s="2">
        <f t="shared" si="1"/>
        <v>2</v>
      </c>
      <c r="T83" s="50">
        <v>0</v>
      </c>
      <c r="U83" s="50">
        <v>2</v>
      </c>
      <c r="V83" s="50">
        <v>0</v>
      </c>
      <c r="W83" s="2"/>
      <c r="X83" s="93">
        <v>251023</v>
      </c>
      <c r="Y83" s="2" t="s">
        <v>78</v>
      </c>
      <c r="Z83" s="358" t="s">
        <v>2414</v>
      </c>
      <c r="AA83" s="432" t="s">
        <v>95</v>
      </c>
      <c r="AB83" s="16" t="str">
        <f t="shared" si="3"/>
        <v>Unique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</row>
    <row r="84" spans="1:89" ht="15">
      <c r="A84" s="377" t="s">
        <v>2415</v>
      </c>
      <c r="B84" s="355" t="s">
        <v>2320</v>
      </c>
      <c r="C84" s="355" t="s">
        <v>2321</v>
      </c>
      <c r="D84" s="213">
        <v>80</v>
      </c>
      <c r="E84" s="213">
        <v>4</v>
      </c>
      <c r="F84" s="378">
        <v>160821</v>
      </c>
      <c r="G84" s="379" t="s">
        <v>2403</v>
      </c>
      <c r="H84" s="213">
        <v>2021</v>
      </c>
      <c r="I84" s="148" t="s">
        <v>43</v>
      </c>
      <c r="J84" s="148" t="s">
        <v>2322</v>
      </c>
      <c r="K84" s="148" t="s">
        <v>2323</v>
      </c>
      <c r="L84" s="148" t="s">
        <v>74</v>
      </c>
      <c r="M84" s="2" t="s">
        <v>100</v>
      </c>
      <c r="N84" s="2" t="s">
        <v>2404</v>
      </c>
      <c r="O84" s="2"/>
      <c r="P84" s="359" t="s">
        <v>498</v>
      </c>
      <c r="Q84" s="50" t="s">
        <v>499</v>
      </c>
      <c r="R84" s="50" t="s">
        <v>147</v>
      </c>
      <c r="S84" s="50">
        <v>1</v>
      </c>
      <c r="T84" s="50">
        <v>1</v>
      </c>
      <c r="U84" s="50">
        <v>0</v>
      </c>
      <c r="V84" s="50">
        <v>0</v>
      </c>
      <c r="W84" s="2"/>
      <c r="X84" s="93">
        <v>251023</v>
      </c>
      <c r="Y84" s="2" t="s">
        <v>78</v>
      </c>
      <c r="Z84" s="358" t="s">
        <v>2416</v>
      </c>
      <c r="AA84" s="432"/>
      <c r="AB84" s="16" t="str">
        <f t="shared" si="3"/>
        <v>Unique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</row>
    <row r="85" spans="1:89" ht="15">
      <c r="A85" s="354" t="str">
        <f t="shared" ref="A85:A150" si="4">D85&amp;"_"&amp;E85&amp;"_"&amp;G85&amp;"_"&amp;J85&amp;"_"&amp;P85</f>
        <v>100_3_310521_C3Y_p_ep.ba</v>
      </c>
      <c r="B85" s="355" t="s">
        <v>2417</v>
      </c>
      <c r="C85" s="355" t="s">
        <v>2418</v>
      </c>
      <c r="D85" s="213">
        <v>100</v>
      </c>
      <c r="E85" s="213">
        <v>3</v>
      </c>
      <c r="F85" s="213">
        <v>170521</v>
      </c>
      <c r="G85" s="213">
        <v>310521</v>
      </c>
      <c r="H85" s="213">
        <v>2021</v>
      </c>
      <c r="I85" s="148" t="s">
        <v>43</v>
      </c>
      <c r="J85" s="28" t="s">
        <v>2419</v>
      </c>
      <c r="K85" s="148" t="s">
        <v>2420</v>
      </c>
      <c r="L85" s="148" t="s">
        <v>74</v>
      </c>
      <c r="M85" s="148" t="s">
        <v>147</v>
      </c>
      <c r="N85" s="117">
        <v>2</v>
      </c>
      <c r="O85" s="2" t="s">
        <v>357</v>
      </c>
      <c r="P85" s="359" t="s">
        <v>84</v>
      </c>
      <c r="Q85" s="50" t="s">
        <v>85</v>
      </c>
      <c r="R85" s="50" t="s">
        <v>147</v>
      </c>
      <c r="S85" s="2">
        <f t="shared" ref="S85:S87" si="5">T85+U85</f>
        <v>1</v>
      </c>
      <c r="T85" s="50">
        <v>0</v>
      </c>
      <c r="U85" s="50">
        <v>1</v>
      </c>
      <c r="V85" s="50">
        <v>0</v>
      </c>
      <c r="W85" s="2"/>
      <c r="X85" s="93">
        <v>251023</v>
      </c>
      <c r="Y85" s="2" t="s">
        <v>78</v>
      </c>
      <c r="Z85" s="358" t="s">
        <v>2421</v>
      </c>
      <c r="AA85" s="432" t="s">
        <v>95</v>
      </c>
      <c r="AB85" s="16" t="str">
        <f t="shared" si="3"/>
        <v>Unique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</row>
    <row r="86" spans="1:89" ht="15">
      <c r="A86" s="354" t="str">
        <f t="shared" si="4"/>
        <v>100_3_310521_C3Y_p_xa.pe</v>
      </c>
      <c r="B86" s="355" t="s">
        <v>2417</v>
      </c>
      <c r="C86" s="355" t="s">
        <v>2418</v>
      </c>
      <c r="D86" s="213">
        <v>100</v>
      </c>
      <c r="E86" s="213">
        <v>3</v>
      </c>
      <c r="F86" s="213">
        <v>170521</v>
      </c>
      <c r="G86" s="213">
        <v>310521</v>
      </c>
      <c r="H86" s="213">
        <v>2021</v>
      </c>
      <c r="I86" s="148" t="s">
        <v>43</v>
      </c>
      <c r="J86" s="28" t="s">
        <v>2419</v>
      </c>
      <c r="K86" s="148" t="s">
        <v>2420</v>
      </c>
      <c r="L86" s="148" t="s">
        <v>74</v>
      </c>
      <c r="M86" s="148" t="s">
        <v>147</v>
      </c>
      <c r="N86" s="117">
        <v>2</v>
      </c>
      <c r="O86" s="2" t="s">
        <v>357</v>
      </c>
      <c r="P86" s="369" t="s">
        <v>658</v>
      </c>
      <c r="Q86" s="370" t="s">
        <v>659</v>
      </c>
      <c r="R86" s="50" t="s">
        <v>147</v>
      </c>
      <c r="S86" s="2">
        <f t="shared" si="5"/>
        <v>1</v>
      </c>
      <c r="T86" s="50">
        <v>0</v>
      </c>
      <c r="U86" s="50">
        <v>1</v>
      </c>
      <c r="V86" s="50">
        <v>0</v>
      </c>
      <c r="W86" s="50" t="s">
        <v>660</v>
      </c>
      <c r="X86" s="93">
        <v>251023</v>
      </c>
      <c r="Y86" s="2" t="s">
        <v>78</v>
      </c>
      <c r="Z86" s="358"/>
      <c r="AA86" s="432"/>
      <c r="AB86" s="16" t="str">
        <f t="shared" si="3"/>
        <v>Unique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</row>
    <row r="87" spans="1:89" ht="15">
      <c r="A87" s="354" t="str">
        <f t="shared" si="4"/>
        <v>80_1_030521_C1B_p_pi.sp</v>
      </c>
      <c r="B87" s="355" t="s">
        <v>2360</v>
      </c>
      <c r="C87" s="355" t="s">
        <v>2361</v>
      </c>
      <c r="D87" s="213">
        <v>80</v>
      </c>
      <c r="E87" s="213">
        <v>1</v>
      </c>
      <c r="F87" s="117">
        <v>160421</v>
      </c>
      <c r="G87" s="96" t="s">
        <v>2325</v>
      </c>
      <c r="H87" s="213">
        <v>2021</v>
      </c>
      <c r="I87" s="148" t="s">
        <v>43</v>
      </c>
      <c r="J87" s="2" t="s">
        <v>2362</v>
      </c>
      <c r="K87" s="2" t="s">
        <v>2363</v>
      </c>
      <c r="L87" s="148" t="s">
        <v>74</v>
      </c>
      <c r="M87" s="148" t="s">
        <v>147</v>
      </c>
      <c r="N87" s="117">
        <v>1</v>
      </c>
      <c r="O87" s="2" t="s">
        <v>357</v>
      </c>
      <c r="P87" s="359" t="s">
        <v>2315</v>
      </c>
      <c r="Q87" s="50" t="s">
        <v>2316</v>
      </c>
      <c r="R87" s="50" t="s">
        <v>147</v>
      </c>
      <c r="S87" s="2">
        <f t="shared" si="5"/>
        <v>1</v>
      </c>
      <c r="T87" s="50">
        <v>0</v>
      </c>
      <c r="U87" s="50">
        <v>1</v>
      </c>
      <c r="V87" s="50">
        <v>0</v>
      </c>
      <c r="W87" s="50" t="s">
        <v>2412</v>
      </c>
      <c r="X87" s="93">
        <v>251023</v>
      </c>
      <c r="Y87" s="2" t="s">
        <v>78</v>
      </c>
      <c r="Z87" s="361"/>
      <c r="AA87" s="432"/>
      <c r="AB87" s="16" t="str">
        <f t="shared" si="3"/>
        <v>Unique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</row>
    <row r="88" spans="1:89" ht="15">
      <c r="A88" s="354" t="str">
        <f t="shared" si="4"/>
        <v>80_1_030521_C1B_p_ep.el</v>
      </c>
      <c r="B88" s="355" t="s">
        <v>2360</v>
      </c>
      <c r="C88" s="355" t="s">
        <v>2361</v>
      </c>
      <c r="D88" s="213">
        <v>80</v>
      </c>
      <c r="E88" s="213">
        <v>1</v>
      </c>
      <c r="F88" s="117">
        <v>160421</v>
      </c>
      <c r="G88" s="96" t="s">
        <v>2325</v>
      </c>
      <c r="H88" s="213">
        <v>2021</v>
      </c>
      <c r="I88" s="148" t="s">
        <v>43</v>
      </c>
      <c r="J88" s="2" t="s">
        <v>2362</v>
      </c>
      <c r="K88" s="2" t="s">
        <v>2363</v>
      </c>
      <c r="L88" s="148" t="s">
        <v>74</v>
      </c>
      <c r="M88" s="148" t="s">
        <v>147</v>
      </c>
      <c r="N88" s="117">
        <v>1</v>
      </c>
      <c r="O88" s="2" t="s">
        <v>357</v>
      </c>
      <c r="P88" s="369" t="s">
        <v>2312</v>
      </c>
      <c r="Q88" s="376" t="s">
        <v>2313</v>
      </c>
      <c r="R88" s="50" t="s">
        <v>2422</v>
      </c>
      <c r="S88" s="50">
        <v>1</v>
      </c>
      <c r="T88" s="50">
        <v>0</v>
      </c>
      <c r="U88" s="50">
        <v>1</v>
      </c>
      <c r="V88" s="50"/>
      <c r="W88" s="50"/>
      <c r="X88" s="89" t="s">
        <v>2423</v>
      </c>
      <c r="Y88" s="2" t="s">
        <v>78</v>
      </c>
      <c r="Z88" s="358" t="s">
        <v>2424</v>
      </c>
      <c r="AA88" s="432" t="s">
        <v>95</v>
      </c>
      <c r="AB88" s="16" t="str">
        <f t="shared" si="3"/>
        <v>Unique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</row>
    <row r="89" spans="1:89" ht="15">
      <c r="A89" s="354" t="str">
        <f t="shared" si="4"/>
        <v>80_1_310521_C1B_p_xa.pe</v>
      </c>
      <c r="B89" s="355" t="s">
        <v>2360</v>
      </c>
      <c r="C89" s="355" t="s">
        <v>2361</v>
      </c>
      <c r="D89" s="213">
        <v>80</v>
      </c>
      <c r="E89" s="213">
        <v>1</v>
      </c>
      <c r="F89" s="117">
        <v>170521</v>
      </c>
      <c r="G89" s="117">
        <v>310521</v>
      </c>
      <c r="H89" s="213">
        <v>2021</v>
      </c>
      <c r="I89" s="148" t="s">
        <v>43</v>
      </c>
      <c r="J89" s="2" t="s">
        <v>2362</v>
      </c>
      <c r="K89" s="2" t="s">
        <v>2363</v>
      </c>
      <c r="L89" s="148" t="s">
        <v>74</v>
      </c>
      <c r="M89" s="148" t="s">
        <v>147</v>
      </c>
      <c r="N89" s="117">
        <v>1</v>
      </c>
      <c r="O89" s="2" t="s">
        <v>357</v>
      </c>
      <c r="P89" s="369" t="s">
        <v>658</v>
      </c>
      <c r="Q89" s="370" t="s">
        <v>659</v>
      </c>
      <c r="R89" s="50" t="s">
        <v>147</v>
      </c>
      <c r="S89" s="2">
        <f t="shared" ref="S89:S215" si="6">T89+U89</f>
        <v>1</v>
      </c>
      <c r="T89" s="50">
        <v>0</v>
      </c>
      <c r="U89" s="50">
        <v>1</v>
      </c>
      <c r="V89" s="50">
        <v>0</v>
      </c>
      <c r="W89" s="50" t="s">
        <v>660</v>
      </c>
      <c r="X89" s="93">
        <v>251023</v>
      </c>
      <c r="Y89" s="2" t="s">
        <v>78</v>
      </c>
      <c r="Z89" s="358" t="s">
        <v>2425</v>
      </c>
      <c r="AA89" s="432"/>
      <c r="AB89" s="16" t="str">
        <f t="shared" si="3"/>
        <v>Unique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</row>
    <row r="90" spans="1:89" ht="15">
      <c r="A90" s="354" t="str">
        <f t="shared" si="4"/>
        <v>61_1_300621_C2X_p_xa.pe</v>
      </c>
      <c r="B90" s="355" t="s">
        <v>2372</v>
      </c>
      <c r="C90" s="355" t="s">
        <v>2373</v>
      </c>
      <c r="D90" s="213">
        <v>61</v>
      </c>
      <c r="E90" s="213">
        <v>1</v>
      </c>
      <c r="F90" s="117">
        <v>150621</v>
      </c>
      <c r="G90" s="117">
        <v>300621</v>
      </c>
      <c r="H90" s="213">
        <v>2021</v>
      </c>
      <c r="I90" s="148" t="s">
        <v>43</v>
      </c>
      <c r="J90" s="2" t="s">
        <v>2374</v>
      </c>
      <c r="K90" s="2" t="s">
        <v>2375</v>
      </c>
      <c r="L90" s="148" t="s">
        <v>74</v>
      </c>
      <c r="M90" s="148" t="s">
        <v>147</v>
      </c>
      <c r="N90" s="117">
        <v>17</v>
      </c>
      <c r="O90" s="2"/>
      <c r="P90" s="369" t="s">
        <v>658</v>
      </c>
      <c r="Q90" s="370" t="s">
        <v>659</v>
      </c>
      <c r="R90" s="50" t="s">
        <v>147</v>
      </c>
      <c r="S90" s="2">
        <f t="shared" si="6"/>
        <v>1</v>
      </c>
      <c r="T90" s="50">
        <v>0</v>
      </c>
      <c r="U90" s="50">
        <v>1</v>
      </c>
      <c r="V90" s="50">
        <v>0</v>
      </c>
      <c r="W90" s="50" t="s">
        <v>660</v>
      </c>
      <c r="X90" s="93">
        <v>251023</v>
      </c>
      <c r="Y90" s="2" t="s">
        <v>78</v>
      </c>
      <c r="Z90" s="358" t="s">
        <v>2426</v>
      </c>
      <c r="AA90" s="432"/>
      <c r="AB90" s="16" t="str">
        <f t="shared" si="3"/>
        <v>Unique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</row>
    <row r="91" spans="1:89" ht="15">
      <c r="A91" s="354" t="str">
        <f t="shared" si="4"/>
        <v>61_1_300621_C2X_p_ep.ba</v>
      </c>
      <c r="B91" s="355" t="s">
        <v>2372</v>
      </c>
      <c r="C91" s="355" t="s">
        <v>2373</v>
      </c>
      <c r="D91" s="213">
        <v>61</v>
      </c>
      <c r="E91" s="213">
        <v>1</v>
      </c>
      <c r="F91" s="117">
        <v>150621</v>
      </c>
      <c r="G91" s="117">
        <v>300621</v>
      </c>
      <c r="H91" s="213">
        <v>2021</v>
      </c>
      <c r="I91" s="148" t="s">
        <v>43</v>
      </c>
      <c r="J91" s="2" t="s">
        <v>2374</v>
      </c>
      <c r="K91" s="2" t="s">
        <v>2375</v>
      </c>
      <c r="L91" s="148" t="s">
        <v>74</v>
      </c>
      <c r="M91" s="148" t="s">
        <v>147</v>
      </c>
      <c r="N91" s="117">
        <v>17</v>
      </c>
      <c r="O91" s="2"/>
      <c r="P91" s="359" t="s">
        <v>84</v>
      </c>
      <c r="Q91" s="50" t="s">
        <v>85</v>
      </c>
      <c r="R91" s="50" t="s">
        <v>147</v>
      </c>
      <c r="S91" s="2">
        <f t="shared" si="6"/>
        <v>3</v>
      </c>
      <c r="T91" s="50">
        <v>1</v>
      </c>
      <c r="U91" s="50">
        <v>2</v>
      </c>
      <c r="V91" s="50">
        <v>0</v>
      </c>
      <c r="W91" s="2"/>
      <c r="X91" s="93">
        <v>251023</v>
      </c>
      <c r="Y91" s="2" t="s">
        <v>78</v>
      </c>
      <c r="Z91" s="358" t="s">
        <v>2427</v>
      </c>
      <c r="AA91" s="432" t="s">
        <v>95</v>
      </c>
      <c r="AB91" s="16" t="str">
        <f t="shared" si="3"/>
        <v>Unique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</row>
    <row r="92" spans="1:89" ht="15">
      <c r="A92" s="354" t="str">
        <f t="shared" si="4"/>
        <v>61_1_300621_C2X_p_sp.sc</v>
      </c>
      <c r="B92" s="355" t="s">
        <v>2372</v>
      </c>
      <c r="C92" s="355" t="s">
        <v>2373</v>
      </c>
      <c r="D92" s="213">
        <v>61</v>
      </c>
      <c r="E92" s="213">
        <v>1</v>
      </c>
      <c r="F92" s="117">
        <v>150621</v>
      </c>
      <c r="G92" s="117">
        <v>300621</v>
      </c>
      <c r="H92" s="213">
        <v>2021</v>
      </c>
      <c r="I92" s="148" t="s">
        <v>43</v>
      </c>
      <c r="J92" s="2" t="s">
        <v>2374</v>
      </c>
      <c r="K92" s="2" t="s">
        <v>2375</v>
      </c>
      <c r="L92" s="148" t="s">
        <v>74</v>
      </c>
      <c r="M92" s="148" t="s">
        <v>147</v>
      </c>
      <c r="N92" s="117">
        <v>17</v>
      </c>
      <c r="O92" s="2"/>
      <c r="P92" s="359" t="s">
        <v>509</v>
      </c>
      <c r="Q92" s="50" t="s">
        <v>510</v>
      </c>
      <c r="R92" s="50" t="s">
        <v>147</v>
      </c>
      <c r="S92" s="2">
        <f t="shared" si="6"/>
        <v>3</v>
      </c>
      <c r="T92" s="50">
        <v>1</v>
      </c>
      <c r="U92" s="50">
        <v>2</v>
      </c>
      <c r="V92" s="50">
        <v>0</v>
      </c>
      <c r="W92" s="2"/>
      <c r="X92" s="93">
        <v>251023</v>
      </c>
      <c r="Y92" s="2" t="s">
        <v>78</v>
      </c>
      <c r="Z92" s="358" t="s">
        <v>2428</v>
      </c>
      <c r="AA92" s="432"/>
      <c r="AB92" s="16" t="str">
        <f t="shared" si="3"/>
        <v>Unique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</row>
    <row r="93" spans="1:89" ht="15">
      <c r="A93" s="354" t="str">
        <f t="shared" si="4"/>
        <v>61_1_300621_C2X_p_me.me</v>
      </c>
      <c r="B93" s="355" t="s">
        <v>2372</v>
      </c>
      <c r="C93" s="355" t="s">
        <v>2373</v>
      </c>
      <c r="D93" s="213">
        <v>61</v>
      </c>
      <c r="E93" s="213">
        <v>1</v>
      </c>
      <c r="F93" s="117">
        <v>150621</v>
      </c>
      <c r="G93" s="117">
        <v>300621</v>
      </c>
      <c r="H93" s="213">
        <v>2021</v>
      </c>
      <c r="I93" s="148" t="s">
        <v>43</v>
      </c>
      <c r="J93" s="2" t="s">
        <v>2374</v>
      </c>
      <c r="K93" s="2" t="s">
        <v>2375</v>
      </c>
      <c r="L93" s="148" t="s">
        <v>74</v>
      </c>
      <c r="M93" s="148" t="s">
        <v>147</v>
      </c>
      <c r="N93" s="117">
        <v>17</v>
      </c>
      <c r="O93" s="2"/>
      <c r="P93" s="371" t="s">
        <v>569</v>
      </c>
      <c r="Q93" s="372" t="s">
        <v>570</v>
      </c>
      <c r="R93" s="50" t="s">
        <v>147</v>
      </c>
      <c r="S93" s="2">
        <f t="shared" si="6"/>
        <v>2</v>
      </c>
      <c r="T93" s="50">
        <v>2</v>
      </c>
      <c r="U93" s="50">
        <v>0</v>
      </c>
      <c r="V93" s="50">
        <v>0</v>
      </c>
      <c r="W93" s="2"/>
      <c r="X93" s="93">
        <v>251023</v>
      </c>
      <c r="Y93" s="2" t="s">
        <v>78</v>
      </c>
      <c r="Z93" s="358" t="s">
        <v>2429</v>
      </c>
      <c r="AA93" s="432"/>
      <c r="AB93" s="16" t="str">
        <f t="shared" si="3"/>
        <v>Unique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</row>
    <row r="94" spans="1:89">
      <c r="A94" s="354" t="str">
        <f t="shared" si="4"/>
        <v>61_1_300621_C2X_p_ch.ca</v>
      </c>
      <c r="B94" s="355" t="s">
        <v>2372</v>
      </c>
      <c r="C94" s="355" t="s">
        <v>2373</v>
      </c>
      <c r="D94" s="213">
        <v>61</v>
      </c>
      <c r="E94" s="213">
        <v>1</v>
      </c>
      <c r="F94" s="117">
        <v>150621</v>
      </c>
      <c r="G94" s="117">
        <v>300621</v>
      </c>
      <c r="H94" s="213">
        <v>2021</v>
      </c>
      <c r="I94" s="148" t="s">
        <v>43</v>
      </c>
      <c r="J94" s="2" t="s">
        <v>2374</v>
      </c>
      <c r="K94" s="2" t="s">
        <v>2375</v>
      </c>
      <c r="L94" s="148" t="s">
        <v>74</v>
      </c>
      <c r="M94" s="148" t="s">
        <v>147</v>
      </c>
      <c r="N94" s="117">
        <v>17</v>
      </c>
      <c r="O94" s="2"/>
      <c r="P94" s="380" t="s">
        <v>925</v>
      </c>
      <c r="Q94" s="381" t="s">
        <v>926</v>
      </c>
      <c r="R94" s="50" t="s">
        <v>147</v>
      </c>
      <c r="S94" s="2">
        <f t="shared" si="6"/>
        <v>2</v>
      </c>
      <c r="T94" s="50">
        <v>0</v>
      </c>
      <c r="U94" s="50">
        <v>2</v>
      </c>
      <c r="V94" s="50">
        <v>0</v>
      </c>
      <c r="W94" s="2"/>
      <c r="X94" s="93">
        <v>251023</v>
      </c>
      <c r="Y94" s="2" t="s">
        <v>78</v>
      </c>
      <c r="Z94" s="358" t="s">
        <v>2430</v>
      </c>
      <c r="AA94" s="432"/>
      <c r="AB94" s="16" t="str">
        <f t="shared" si="3"/>
        <v>Unique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</row>
    <row r="95" spans="1:89" ht="15">
      <c r="A95" s="354" t="str">
        <f t="shared" si="4"/>
        <v>61_1_300621_C2X_p_eu.lu</v>
      </c>
      <c r="B95" s="355" t="s">
        <v>2372</v>
      </c>
      <c r="C95" s="355" t="s">
        <v>2373</v>
      </c>
      <c r="D95" s="213">
        <v>61</v>
      </c>
      <c r="E95" s="213">
        <v>1</v>
      </c>
      <c r="F95" s="117">
        <v>150621</v>
      </c>
      <c r="G95" s="117">
        <v>300621</v>
      </c>
      <c r="H95" s="213">
        <v>2021</v>
      </c>
      <c r="I95" s="148" t="s">
        <v>43</v>
      </c>
      <c r="J95" s="2" t="s">
        <v>2374</v>
      </c>
      <c r="K95" s="2" t="s">
        <v>2375</v>
      </c>
      <c r="L95" s="148" t="s">
        <v>74</v>
      </c>
      <c r="M95" s="148" t="s">
        <v>147</v>
      </c>
      <c r="N95" s="117">
        <v>17</v>
      </c>
      <c r="O95" s="2"/>
      <c r="P95" s="375" t="s">
        <v>770</v>
      </c>
      <c r="Q95" s="370" t="s">
        <v>771</v>
      </c>
      <c r="R95" s="50" t="s">
        <v>147</v>
      </c>
      <c r="S95" s="2">
        <f t="shared" si="6"/>
        <v>2</v>
      </c>
      <c r="T95" s="50">
        <v>1</v>
      </c>
      <c r="U95" s="50">
        <v>1</v>
      </c>
      <c r="V95" s="50">
        <v>0</v>
      </c>
      <c r="W95" s="2"/>
      <c r="X95" s="93">
        <v>251023</v>
      </c>
      <c r="Y95" s="2" t="s">
        <v>78</v>
      </c>
      <c r="Z95" s="358" t="s">
        <v>2431</v>
      </c>
      <c r="AA95" s="432"/>
      <c r="AB95" s="16" t="str">
        <f t="shared" si="3"/>
        <v>Unique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</row>
    <row r="96" spans="1:89" ht="15">
      <c r="A96" s="354" t="str">
        <f t="shared" si="4"/>
        <v>61_1_300621_C2X_p_eu.co</v>
      </c>
      <c r="B96" s="355" t="s">
        <v>2372</v>
      </c>
      <c r="C96" s="355" t="s">
        <v>2373</v>
      </c>
      <c r="D96" s="213">
        <v>61</v>
      </c>
      <c r="E96" s="213">
        <v>1</v>
      </c>
      <c r="F96" s="117">
        <v>150621</v>
      </c>
      <c r="G96" s="117">
        <v>300621</v>
      </c>
      <c r="H96" s="213">
        <v>2021</v>
      </c>
      <c r="I96" s="148" t="s">
        <v>43</v>
      </c>
      <c r="J96" s="2" t="s">
        <v>2374</v>
      </c>
      <c r="K96" s="2" t="s">
        <v>2375</v>
      </c>
      <c r="L96" s="148" t="s">
        <v>74</v>
      </c>
      <c r="M96" s="148" t="s">
        <v>147</v>
      </c>
      <c r="N96" s="117">
        <v>17</v>
      </c>
      <c r="O96" s="2"/>
      <c r="P96" s="369" t="s">
        <v>548</v>
      </c>
      <c r="Q96" s="370" t="s">
        <v>549</v>
      </c>
      <c r="R96" s="50" t="s">
        <v>147</v>
      </c>
      <c r="S96" s="2">
        <f t="shared" si="6"/>
        <v>3</v>
      </c>
      <c r="T96" s="50">
        <v>1</v>
      </c>
      <c r="U96" s="50">
        <v>2</v>
      </c>
      <c r="V96" s="50">
        <v>0</v>
      </c>
      <c r="W96" s="2"/>
      <c r="X96" s="93">
        <v>251023</v>
      </c>
      <c r="Y96" s="2" t="s">
        <v>78</v>
      </c>
      <c r="Z96" s="358" t="s">
        <v>2432</v>
      </c>
      <c r="AA96" s="432"/>
      <c r="AB96" s="16" t="str">
        <f t="shared" si="3"/>
        <v>Unique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</row>
    <row r="97" spans="1:89" ht="15">
      <c r="A97" s="354" t="str">
        <f t="shared" si="4"/>
        <v>119_1_300721_C1X_p_ep.ba</v>
      </c>
      <c r="B97" s="355" t="s">
        <v>2302</v>
      </c>
      <c r="C97" s="355" t="s">
        <v>2303</v>
      </c>
      <c r="D97" s="213">
        <v>119</v>
      </c>
      <c r="E97" s="213">
        <v>1</v>
      </c>
      <c r="F97" s="213">
        <v>140721</v>
      </c>
      <c r="G97" s="213">
        <v>300721</v>
      </c>
      <c r="H97" s="213">
        <v>2021</v>
      </c>
      <c r="I97" s="148" t="s">
        <v>43</v>
      </c>
      <c r="J97" s="28" t="s">
        <v>2304</v>
      </c>
      <c r="K97" s="148" t="s">
        <v>2305</v>
      </c>
      <c r="L97" s="148" t="s">
        <v>74</v>
      </c>
      <c r="M97" s="148" t="s">
        <v>147</v>
      </c>
      <c r="N97" s="117">
        <v>128</v>
      </c>
      <c r="O97" s="2"/>
      <c r="P97" s="359" t="s">
        <v>84</v>
      </c>
      <c r="Q97" s="50" t="s">
        <v>85</v>
      </c>
      <c r="R97" s="50" t="s">
        <v>147</v>
      </c>
      <c r="S97" s="2">
        <f t="shared" si="6"/>
        <v>12</v>
      </c>
      <c r="T97" s="50">
        <v>5</v>
      </c>
      <c r="U97" s="50">
        <v>7</v>
      </c>
      <c r="V97" s="50">
        <v>0</v>
      </c>
      <c r="W97" s="2"/>
      <c r="X97" s="93">
        <v>271023</v>
      </c>
      <c r="Y97" s="2" t="s">
        <v>78</v>
      </c>
      <c r="Z97" s="358" t="s">
        <v>2433</v>
      </c>
      <c r="AA97" s="432" t="s">
        <v>95</v>
      </c>
      <c r="AB97" s="16" t="str">
        <f t="shared" si="3"/>
        <v>Unique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</row>
    <row r="98" spans="1:89" ht="15">
      <c r="A98" s="354" t="str">
        <f t="shared" si="4"/>
        <v>119_1_300721_C1X_p_sp.sc</v>
      </c>
      <c r="B98" s="355" t="s">
        <v>2302</v>
      </c>
      <c r="C98" s="355" t="s">
        <v>2303</v>
      </c>
      <c r="D98" s="213">
        <v>119</v>
      </c>
      <c r="E98" s="213">
        <v>1</v>
      </c>
      <c r="F98" s="213">
        <v>140721</v>
      </c>
      <c r="G98" s="213">
        <v>300721</v>
      </c>
      <c r="H98" s="213">
        <v>2021</v>
      </c>
      <c r="I98" s="148" t="s">
        <v>43</v>
      </c>
      <c r="J98" s="28" t="s">
        <v>2304</v>
      </c>
      <c r="K98" s="148" t="s">
        <v>2305</v>
      </c>
      <c r="L98" s="148" t="s">
        <v>74</v>
      </c>
      <c r="M98" s="148" t="s">
        <v>147</v>
      </c>
      <c r="N98" s="117">
        <v>128</v>
      </c>
      <c r="O98" s="2"/>
      <c r="P98" s="359" t="s">
        <v>509</v>
      </c>
      <c r="Q98" s="50" t="s">
        <v>510</v>
      </c>
      <c r="R98" s="50" t="s">
        <v>147</v>
      </c>
      <c r="S98" s="2">
        <f t="shared" si="6"/>
        <v>62</v>
      </c>
      <c r="T98" s="50">
        <v>30</v>
      </c>
      <c r="U98" s="50">
        <v>32</v>
      </c>
      <c r="V98" s="50">
        <v>0</v>
      </c>
      <c r="W98" s="2"/>
      <c r="X98" s="93">
        <v>271023</v>
      </c>
      <c r="Y98" s="2" t="s">
        <v>78</v>
      </c>
      <c r="Z98" s="358" t="s">
        <v>2434</v>
      </c>
      <c r="AA98" s="432"/>
      <c r="AB98" s="16" t="str">
        <f t="shared" si="3"/>
        <v>Unique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</row>
    <row r="99" spans="1:89" ht="15">
      <c r="A99" s="354" t="str">
        <f t="shared" si="4"/>
        <v>119_1_300721_C1X_p_ch.bi</v>
      </c>
      <c r="B99" s="355" t="s">
        <v>2302</v>
      </c>
      <c r="C99" s="355" t="s">
        <v>2303</v>
      </c>
      <c r="D99" s="213">
        <v>119</v>
      </c>
      <c r="E99" s="213">
        <v>1</v>
      </c>
      <c r="F99" s="213">
        <v>140721</v>
      </c>
      <c r="G99" s="213">
        <v>300721</v>
      </c>
      <c r="H99" s="213">
        <v>2021</v>
      </c>
      <c r="I99" s="148" t="s">
        <v>43</v>
      </c>
      <c r="J99" s="28" t="s">
        <v>2304</v>
      </c>
      <c r="K99" s="148" t="s">
        <v>2305</v>
      </c>
      <c r="L99" s="148" t="s">
        <v>74</v>
      </c>
      <c r="M99" s="148" t="s">
        <v>147</v>
      </c>
      <c r="N99" s="117">
        <v>128</v>
      </c>
      <c r="O99" s="2"/>
      <c r="P99" s="369" t="s">
        <v>287</v>
      </c>
      <c r="Q99" s="376" t="s">
        <v>288</v>
      </c>
      <c r="R99" s="50" t="s">
        <v>147</v>
      </c>
      <c r="S99" s="2">
        <f t="shared" si="6"/>
        <v>1</v>
      </c>
      <c r="T99" s="50">
        <v>0</v>
      </c>
      <c r="U99" s="50">
        <v>1</v>
      </c>
      <c r="V99" s="50">
        <v>0</v>
      </c>
      <c r="W99" s="2"/>
      <c r="X99" s="93">
        <v>271023</v>
      </c>
      <c r="Y99" s="2" t="s">
        <v>78</v>
      </c>
      <c r="Z99" s="358" t="s">
        <v>2435</v>
      </c>
      <c r="AA99" s="432" t="s">
        <v>95</v>
      </c>
      <c r="AB99" s="16" t="str">
        <f t="shared" si="3"/>
        <v>Unique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</row>
    <row r="100" spans="1:89" ht="15">
      <c r="A100" s="354" t="str">
        <f t="shared" si="4"/>
        <v>119_1_300721_C1X_p_ch.fe</v>
      </c>
      <c r="B100" s="355" t="s">
        <v>2302</v>
      </c>
      <c r="C100" s="355" t="s">
        <v>2303</v>
      </c>
      <c r="D100" s="213">
        <v>119</v>
      </c>
      <c r="E100" s="213">
        <v>1</v>
      </c>
      <c r="F100" s="213">
        <v>140721</v>
      </c>
      <c r="G100" s="213">
        <v>300721</v>
      </c>
      <c r="H100" s="213">
        <v>2021</v>
      </c>
      <c r="I100" s="148" t="s">
        <v>43</v>
      </c>
      <c r="J100" s="28" t="s">
        <v>2304</v>
      </c>
      <c r="K100" s="148" t="s">
        <v>2305</v>
      </c>
      <c r="L100" s="148" t="s">
        <v>74</v>
      </c>
      <c r="M100" s="148" t="s">
        <v>147</v>
      </c>
      <c r="N100" s="117">
        <v>128</v>
      </c>
      <c r="O100" s="2"/>
      <c r="P100" s="382" t="s">
        <v>2436</v>
      </c>
      <c r="Q100" s="383" t="s">
        <v>2379</v>
      </c>
      <c r="R100" s="50" t="s">
        <v>147</v>
      </c>
      <c r="S100" s="2">
        <f t="shared" si="6"/>
        <v>1</v>
      </c>
      <c r="T100" s="50">
        <v>0</v>
      </c>
      <c r="U100" s="50">
        <v>1</v>
      </c>
      <c r="V100" s="50">
        <v>0</v>
      </c>
      <c r="W100" s="2"/>
      <c r="X100" s="93">
        <v>271023</v>
      </c>
      <c r="Y100" s="2" t="s">
        <v>78</v>
      </c>
      <c r="Z100" s="358" t="s">
        <v>2437</v>
      </c>
      <c r="AA100" s="432"/>
      <c r="AB100" s="16" t="str">
        <f t="shared" si="3"/>
        <v>Unique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</row>
    <row r="101" spans="1:89" ht="15">
      <c r="A101" s="354" t="str">
        <f t="shared" si="4"/>
        <v>119_1_300721_C1X_p_xa.pe</v>
      </c>
      <c r="B101" s="355" t="s">
        <v>2302</v>
      </c>
      <c r="C101" s="355" t="s">
        <v>2303</v>
      </c>
      <c r="D101" s="213">
        <v>119</v>
      </c>
      <c r="E101" s="213">
        <v>1</v>
      </c>
      <c r="F101" s="213">
        <v>140721</v>
      </c>
      <c r="G101" s="213">
        <v>300721</v>
      </c>
      <c r="H101" s="213">
        <v>2021</v>
      </c>
      <c r="I101" s="148" t="s">
        <v>43</v>
      </c>
      <c r="J101" s="28" t="s">
        <v>2304</v>
      </c>
      <c r="K101" s="148" t="s">
        <v>2305</v>
      </c>
      <c r="L101" s="148" t="s">
        <v>74</v>
      </c>
      <c r="M101" s="148" t="s">
        <v>147</v>
      </c>
      <c r="N101" s="117">
        <v>128</v>
      </c>
      <c r="O101" s="2"/>
      <c r="P101" s="384" t="s">
        <v>658</v>
      </c>
      <c r="Q101" s="385" t="s">
        <v>659</v>
      </c>
      <c r="R101" s="50" t="s">
        <v>147</v>
      </c>
      <c r="S101" s="2">
        <f t="shared" si="6"/>
        <v>1</v>
      </c>
      <c r="T101" s="50">
        <v>0</v>
      </c>
      <c r="U101" s="50">
        <v>1</v>
      </c>
      <c r="V101" s="50">
        <v>0</v>
      </c>
      <c r="W101" s="50" t="s">
        <v>660</v>
      </c>
      <c r="X101" s="93">
        <v>271023</v>
      </c>
      <c r="Y101" s="2" t="s">
        <v>78</v>
      </c>
      <c r="Z101" s="358" t="s">
        <v>2438</v>
      </c>
      <c r="AA101" s="432"/>
      <c r="AB101" s="16" t="str">
        <f t="shared" si="3"/>
        <v>Unique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</row>
    <row r="102" spans="1:89" ht="15">
      <c r="A102" s="354" t="str">
        <f t="shared" si="4"/>
        <v>119_1_300721_C1X_p_eu.co</v>
      </c>
      <c r="B102" s="355" t="s">
        <v>2302</v>
      </c>
      <c r="C102" s="355" t="s">
        <v>2303</v>
      </c>
      <c r="D102" s="213">
        <v>119</v>
      </c>
      <c r="E102" s="213">
        <v>1</v>
      </c>
      <c r="F102" s="213">
        <v>140721</v>
      </c>
      <c r="G102" s="213">
        <v>300721</v>
      </c>
      <c r="H102" s="213">
        <v>2021</v>
      </c>
      <c r="I102" s="148" t="s">
        <v>43</v>
      </c>
      <c r="J102" s="28" t="s">
        <v>2304</v>
      </c>
      <c r="K102" s="148" t="s">
        <v>2305</v>
      </c>
      <c r="L102" s="148" t="s">
        <v>74</v>
      </c>
      <c r="M102" s="148" t="s">
        <v>147</v>
      </c>
      <c r="N102" s="117">
        <v>128</v>
      </c>
      <c r="O102" s="2"/>
      <c r="P102" s="384" t="s">
        <v>548</v>
      </c>
      <c r="Q102" s="385" t="s">
        <v>549</v>
      </c>
      <c r="R102" s="50" t="s">
        <v>147</v>
      </c>
      <c r="S102" s="2">
        <f t="shared" si="6"/>
        <v>10</v>
      </c>
      <c r="T102" s="50">
        <v>1</v>
      </c>
      <c r="U102" s="50">
        <v>9</v>
      </c>
      <c r="V102" s="50">
        <v>0</v>
      </c>
      <c r="W102" s="2"/>
      <c r="X102" s="93">
        <v>271023</v>
      </c>
      <c r="Y102" s="2" t="s">
        <v>78</v>
      </c>
      <c r="Z102" s="358" t="s">
        <v>2439</v>
      </c>
      <c r="AA102" s="432"/>
      <c r="AB102" s="16" t="str">
        <f t="shared" si="3"/>
        <v>Unique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</row>
    <row r="103" spans="1:89" ht="15">
      <c r="A103" s="354" t="str">
        <f t="shared" si="4"/>
        <v>119_1_300721_C1X_p_me.me</v>
      </c>
      <c r="B103" s="355" t="s">
        <v>2302</v>
      </c>
      <c r="C103" s="355" t="s">
        <v>2303</v>
      </c>
      <c r="D103" s="213">
        <v>119</v>
      </c>
      <c r="E103" s="213">
        <v>1</v>
      </c>
      <c r="F103" s="213">
        <v>140721</v>
      </c>
      <c r="G103" s="213">
        <v>300721</v>
      </c>
      <c r="H103" s="213">
        <v>2021</v>
      </c>
      <c r="I103" s="148" t="s">
        <v>43</v>
      </c>
      <c r="J103" s="28" t="s">
        <v>2304</v>
      </c>
      <c r="K103" s="148" t="s">
        <v>2305</v>
      </c>
      <c r="L103" s="148" t="s">
        <v>74</v>
      </c>
      <c r="M103" s="148" t="s">
        <v>147</v>
      </c>
      <c r="N103" s="117">
        <v>128</v>
      </c>
      <c r="O103" s="2"/>
      <c r="P103" s="382" t="s">
        <v>569</v>
      </c>
      <c r="Q103" s="386" t="s">
        <v>570</v>
      </c>
      <c r="R103" s="50" t="s">
        <v>147</v>
      </c>
      <c r="S103" s="2">
        <f t="shared" si="6"/>
        <v>41</v>
      </c>
      <c r="T103" s="50">
        <v>8</v>
      </c>
      <c r="U103" s="50">
        <v>33</v>
      </c>
      <c r="V103" s="50">
        <v>0</v>
      </c>
      <c r="W103" s="2"/>
      <c r="X103" s="93">
        <v>271023</v>
      </c>
      <c r="Y103" s="2" t="s">
        <v>78</v>
      </c>
      <c r="Z103" s="358" t="s">
        <v>2440</v>
      </c>
      <c r="AA103" s="432"/>
      <c r="AB103" s="16" t="str">
        <f t="shared" si="3"/>
        <v>Unique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</row>
    <row r="104" spans="1:89" ht="15">
      <c r="A104" s="354" t="str">
        <f t="shared" si="4"/>
        <v>100_2_170521_C3X_p_ep.ba</v>
      </c>
      <c r="B104" s="355" t="s">
        <v>2441</v>
      </c>
      <c r="C104" s="355" t="s">
        <v>2442</v>
      </c>
      <c r="D104" s="213">
        <v>100</v>
      </c>
      <c r="E104" s="213">
        <v>2</v>
      </c>
      <c r="F104" s="367" t="s">
        <v>2325</v>
      </c>
      <c r="G104" s="213">
        <v>170521</v>
      </c>
      <c r="H104" s="213">
        <v>2021</v>
      </c>
      <c r="I104" s="148" t="s">
        <v>43</v>
      </c>
      <c r="J104" s="148" t="s">
        <v>2443</v>
      </c>
      <c r="K104" s="148" t="s">
        <v>2444</v>
      </c>
      <c r="L104" s="148" t="s">
        <v>74</v>
      </c>
      <c r="M104" s="148" t="s">
        <v>168</v>
      </c>
      <c r="N104" s="213">
        <v>19</v>
      </c>
      <c r="O104" s="2"/>
      <c r="P104" s="382" t="s">
        <v>84</v>
      </c>
      <c r="Q104" s="383" t="s">
        <v>85</v>
      </c>
      <c r="R104" s="50" t="s">
        <v>147</v>
      </c>
      <c r="S104" s="2">
        <f t="shared" si="6"/>
        <v>7</v>
      </c>
      <c r="T104" s="50">
        <v>4</v>
      </c>
      <c r="U104" s="50">
        <v>3</v>
      </c>
      <c r="V104" s="50">
        <v>0</v>
      </c>
      <c r="W104" s="2"/>
      <c r="X104" s="93">
        <v>271023</v>
      </c>
      <c r="Y104" s="2" t="s">
        <v>78</v>
      </c>
      <c r="Z104" s="358" t="s">
        <v>2445</v>
      </c>
      <c r="AA104" s="432" t="s">
        <v>95</v>
      </c>
      <c r="AB104" s="16" t="str">
        <f t="shared" si="3"/>
        <v>Unique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</row>
    <row r="105" spans="1:89" ht="15">
      <c r="A105" s="354" t="str">
        <f t="shared" si="4"/>
        <v>100_2_170521_C3X_p_ep.el</v>
      </c>
      <c r="B105" s="355" t="s">
        <v>2441</v>
      </c>
      <c r="C105" s="355" t="s">
        <v>2442</v>
      </c>
      <c r="D105" s="213">
        <v>100</v>
      </c>
      <c r="E105" s="213">
        <v>2</v>
      </c>
      <c r="F105" s="367" t="s">
        <v>2325</v>
      </c>
      <c r="G105" s="213">
        <v>170521</v>
      </c>
      <c r="H105" s="213">
        <v>2021</v>
      </c>
      <c r="I105" s="148" t="s">
        <v>43</v>
      </c>
      <c r="J105" s="148" t="s">
        <v>2443</v>
      </c>
      <c r="K105" s="148" t="s">
        <v>2444</v>
      </c>
      <c r="L105" s="148" t="s">
        <v>74</v>
      </c>
      <c r="M105" s="148" t="s">
        <v>168</v>
      </c>
      <c r="N105" s="213">
        <v>19</v>
      </c>
      <c r="O105" s="2"/>
      <c r="P105" s="387" t="s">
        <v>2312</v>
      </c>
      <c r="Q105" s="357" t="s">
        <v>2313</v>
      </c>
      <c r="R105" s="50" t="s">
        <v>147</v>
      </c>
      <c r="S105" s="2">
        <f t="shared" si="6"/>
        <v>3</v>
      </c>
      <c r="T105" s="50">
        <v>0</v>
      </c>
      <c r="U105" s="50">
        <v>3</v>
      </c>
      <c r="V105" s="50">
        <v>0</v>
      </c>
      <c r="W105" s="2"/>
      <c r="X105" s="93">
        <v>271023</v>
      </c>
      <c r="Y105" s="2" t="s">
        <v>78</v>
      </c>
      <c r="Z105" s="358" t="s">
        <v>2446</v>
      </c>
      <c r="AA105" s="432" t="s">
        <v>95</v>
      </c>
      <c r="AB105" s="16" t="str">
        <f t="shared" si="3"/>
        <v>Unique</v>
      </c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</row>
    <row r="106" spans="1:89" ht="15">
      <c r="A106" s="354" t="str">
        <f t="shared" si="4"/>
        <v>100_2_170521_C3X_p_ch.ca</v>
      </c>
      <c r="B106" s="355" t="s">
        <v>2441</v>
      </c>
      <c r="C106" s="355" t="s">
        <v>2442</v>
      </c>
      <c r="D106" s="213">
        <v>100</v>
      </c>
      <c r="E106" s="213">
        <v>2</v>
      </c>
      <c r="F106" s="367" t="s">
        <v>2325</v>
      </c>
      <c r="G106" s="213">
        <v>170521</v>
      </c>
      <c r="H106" s="213">
        <v>2021</v>
      </c>
      <c r="I106" s="148" t="s">
        <v>43</v>
      </c>
      <c r="J106" s="148" t="s">
        <v>2443</v>
      </c>
      <c r="K106" s="148" t="s">
        <v>2444</v>
      </c>
      <c r="L106" s="148" t="s">
        <v>74</v>
      </c>
      <c r="M106" s="148" t="s">
        <v>168</v>
      </c>
      <c r="N106" s="213">
        <v>19</v>
      </c>
      <c r="O106" s="2"/>
      <c r="P106" s="384" t="s">
        <v>925</v>
      </c>
      <c r="Q106" s="388" t="s">
        <v>926</v>
      </c>
      <c r="R106" s="50" t="s">
        <v>147</v>
      </c>
      <c r="S106" s="2">
        <f t="shared" si="6"/>
        <v>1</v>
      </c>
      <c r="T106" s="50">
        <v>0</v>
      </c>
      <c r="U106" s="50">
        <v>1</v>
      </c>
      <c r="V106" s="50">
        <v>0</v>
      </c>
      <c r="W106" s="2"/>
      <c r="X106" s="93">
        <v>271023</v>
      </c>
      <c r="Y106" s="2" t="s">
        <v>78</v>
      </c>
      <c r="Z106" s="358" t="s">
        <v>2447</v>
      </c>
      <c r="AA106" s="432"/>
      <c r="AB106" s="16" t="str">
        <f t="shared" si="3"/>
        <v>Unique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</row>
    <row r="107" spans="1:89" ht="15">
      <c r="A107" s="354" t="str">
        <f t="shared" si="4"/>
        <v>100_2_170521_C3X_p_eu.co</v>
      </c>
      <c r="B107" s="355" t="s">
        <v>2441</v>
      </c>
      <c r="C107" s="355" t="s">
        <v>2442</v>
      </c>
      <c r="D107" s="213">
        <v>100</v>
      </c>
      <c r="E107" s="213">
        <v>2</v>
      </c>
      <c r="F107" s="367" t="s">
        <v>2325</v>
      </c>
      <c r="G107" s="213">
        <v>170521</v>
      </c>
      <c r="H107" s="213">
        <v>2021</v>
      </c>
      <c r="I107" s="148" t="s">
        <v>43</v>
      </c>
      <c r="J107" s="148" t="s">
        <v>2443</v>
      </c>
      <c r="K107" s="148" t="s">
        <v>2444</v>
      </c>
      <c r="L107" s="148" t="s">
        <v>74</v>
      </c>
      <c r="M107" s="148" t="s">
        <v>168</v>
      </c>
      <c r="N107" s="213">
        <v>19</v>
      </c>
      <c r="O107" s="2"/>
      <c r="P107" s="384" t="s">
        <v>548</v>
      </c>
      <c r="Q107" s="385" t="s">
        <v>549</v>
      </c>
      <c r="R107" s="50" t="s">
        <v>147</v>
      </c>
      <c r="S107" s="2">
        <f t="shared" si="6"/>
        <v>1</v>
      </c>
      <c r="T107" s="50">
        <v>0</v>
      </c>
      <c r="U107" s="50">
        <v>1</v>
      </c>
      <c r="V107" s="50">
        <v>0</v>
      </c>
      <c r="W107" s="2"/>
      <c r="X107" s="93">
        <v>271023</v>
      </c>
      <c r="Y107" s="2" t="s">
        <v>78</v>
      </c>
      <c r="Z107" s="358" t="s">
        <v>2448</v>
      </c>
      <c r="AA107" s="432"/>
      <c r="AB107" s="16" t="str">
        <f t="shared" si="3"/>
        <v>Unique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</row>
    <row r="108" spans="1:89" ht="15">
      <c r="A108" s="354" t="str">
        <f t="shared" si="4"/>
        <v>100_2_170521_C3X_p_ep.au</v>
      </c>
      <c r="B108" s="355" t="s">
        <v>2441</v>
      </c>
      <c r="C108" s="355" t="s">
        <v>2442</v>
      </c>
      <c r="D108" s="213">
        <v>100</v>
      </c>
      <c r="E108" s="213">
        <v>2</v>
      </c>
      <c r="F108" s="367" t="s">
        <v>2325</v>
      </c>
      <c r="G108" s="213">
        <v>170521</v>
      </c>
      <c r="H108" s="213">
        <v>2021</v>
      </c>
      <c r="I108" s="148" t="s">
        <v>43</v>
      </c>
      <c r="J108" s="148" t="s">
        <v>2443</v>
      </c>
      <c r="K108" s="148" t="s">
        <v>2444</v>
      </c>
      <c r="L108" s="148" t="s">
        <v>74</v>
      </c>
      <c r="M108" s="148" t="s">
        <v>168</v>
      </c>
      <c r="N108" s="213">
        <v>19</v>
      </c>
      <c r="O108" s="2"/>
      <c r="P108" s="382" t="s">
        <v>1062</v>
      </c>
      <c r="Q108" s="16" t="s">
        <v>1063</v>
      </c>
      <c r="R108" s="50" t="s">
        <v>147</v>
      </c>
      <c r="S108" s="2">
        <f t="shared" si="6"/>
        <v>3</v>
      </c>
      <c r="T108" s="50">
        <v>0</v>
      </c>
      <c r="U108" s="50">
        <v>3</v>
      </c>
      <c r="V108" s="50">
        <v>0</v>
      </c>
      <c r="W108" s="2"/>
      <c r="X108" s="93">
        <v>271023</v>
      </c>
      <c r="Y108" s="2" t="s">
        <v>78</v>
      </c>
      <c r="Z108" s="361"/>
      <c r="AA108" s="432"/>
      <c r="AB108" s="16" t="str">
        <f t="shared" si="3"/>
        <v>Unique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</row>
    <row r="109" spans="1:89" ht="15">
      <c r="A109" s="354" t="str">
        <f t="shared" si="4"/>
        <v>100_2_170521_C3X_p_ba.el</v>
      </c>
      <c r="B109" s="355" t="s">
        <v>2441</v>
      </c>
      <c r="C109" s="355" t="s">
        <v>2442</v>
      </c>
      <c r="D109" s="213">
        <v>100</v>
      </c>
      <c r="E109" s="213">
        <v>2</v>
      </c>
      <c r="F109" s="367" t="s">
        <v>2325</v>
      </c>
      <c r="G109" s="213">
        <v>170521</v>
      </c>
      <c r="H109" s="213">
        <v>2021</v>
      </c>
      <c r="I109" s="148" t="s">
        <v>43</v>
      </c>
      <c r="J109" s="148" t="s">
        <v>2443</v>
      </c>
      <c r="K109" s="148" t="s">
        <v>2444</v>
      </c>
      <c r="L109" s="148" t="s">
        <v>74</v>
      </c>
      <c r="M109" s="148" t="s">
        <v>168</v>
      </c>
      <c r="N109" s="213">
        <v>19</v>
      </c>
      <c r="O109" s="2"/>
      <c r="P109" s="389" t="s">
        <v>274</v>
      </c>
      <c r="Q109" s="385" t="s">
        <v>275</v>
      </c>
      <c r="R109" s="50" t="s">
        <v>147</v>
      </c>
      <c r="S109" s="2">
        <f t="shared" si="6"/>
        <v>1</v>
      </c>
      <c r="T109" s="50">
        <v>0</v>
      </c>
      <c r="U109" s="50">
        <v>1</v>
      </c>
      <c r="V109" s="50">
        <v>0</v>
      </c>
      <c r="W109" s="2"/>
      <c r="X109" s="93">
        <v>271023</v>
      </c>
      <c r="Y109" s="2" t="s">
        <v>78</v>
      </c>
      <c r="Z109" s="358" t="s">
        <v>2449</v>
      </c>
      <c r="AA109" s="432"/>
      <c r="AB109" s="16" t="str">
        <f t="shared" si="3"/>
        <v>Unique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</row>
    <row r="110" spans="1:89" ht="15">
      <c r="A110" s="354" t="str">
        <f t="shared" si="4"/>
        <v>100_2_170521_C3X_p_fe.cu</v>
      </c>
      <c r="B110" s="355" t="s">
        <v>2441</v>
      </c>
      <c r="C110" s="355" t="s">
        <v>2442</v>
      </c>
      <c r="D110" s="213">
        <v>100</v>
      </c>
      <c r="E110" s="213">
        <v>2</v>
      </c>
      <c r="F110" s="367" t="s">
        <v>2325</v>
      </c>
      <c r="G110" s="213">
        <v>170521</v>
      </c>
      <c r="H110" s="213">
        <v>2021</v>
      </c>
      <c r="I110" s="148" t="s">
        <v>43</v>
      </c>
      <c r="J110" s="148" t="s">
        <v>2443</v>
      </c>
      <c r="K110" s="148" t="s">
        <v>2444</v>
      </c>
      <c r="L110" s="148" t="s">
        <v>74</v>
      </c>
      <c r="M110" s="148" t="s">
        <v>168</v>
      </c>
      <c r="N110" s="213">
        <v>19</v>
      </c>
      <c r="O110" s="2"/>
      <c r="P110" s="382" t="s">
        <v>536</v>
      </c>
      <c r="Q110" s="386" t="s">
        <v>537</v>
      </c>
      <c r="R110" s="50" t="s">
        <v>147</v>
      </c>
      <c r="S110" s="2">
        <f t="shared" si="6"/>
        <v>1</v>
      </c>
      <c r="T110" s="50">
        <v>1</v>
      </c>
      <c r="U110" s="50">
        <v>0</v>
      </c>
      <c r="V110" s="50">
        <v>0</v>
      </c>
      <c r="W110" s="2"/>
      <c r="X110" s="93">
        <v>271023</v>
      </c>
      <c r="Y110" s="2" t="s">
        <v>78</v>
      </c>
      <c r="Z110" s="361"/>
      <c r="AA110" s="432"/>
      <c r="AB110" s="16" t="str">
        <f t="shared" si="3"/>
        <v>Unique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</row>
    <row r="111" spans="1:89" ht="15">
      <c r="A111" s="354" t="str">
        <f t="shared" si="4"/>
        <v>100_2_170521_C3X_p_me.me</v>
      </c>
      <c r="B111" s="355" t="s">
        <v>2441</v>
      </c>
      <c r="C111" s="355" t="s">
        <v>2442</v>
      </c>
      <c r="D111" s="213">
        <v>100</v>
      </c>
      <c r="E111" s="213">
        <v>2</v>
      </c>
      <c r="F111" s="367" t="s">
        <v>2325</v>
      </c>
      <c r="G111" s="213">
        <v>170521</v>
      </c>
      <c r="H111" s="213">
        <v>2021</v>
      </c>
      <c r="I111" s="148" t="s">
        <v>43</v>
      </c>
      <c r="J111" s="148" t="s">
        <v>2443</v>
      </c>
      <c r="K111" s="148" t="s">
        <v>2444</v>
      </c>
      <c r="L111" s="148" t="s">
        <v>74</v>
      </c>
      <c r="M111" s="148" t="s">
        <v>168</v>
      </c>
      <c r="N111" s="213">
        <v>19</v>
      </c>
      <c r="O111" s="2"/>
      <c r="P111" s="382" t="s">
        <v>569</v>
      </c>
      <c r="Q111" s="386" t="s">
        <v>570</v>
      </c>
      <c r="R111" s="50" t="s">
        <v>147</v>
      </c>
      <c r="S111" s="2">
        <f t="shared" si="6"/>
        <v>2</v>
      </c>
      <c r="T111" s="50">
        <v>0</v>
      </c>
      <c r="U111" s="50">
        <v>2</v>
      </c>
      <c r="V111" s="50">
        <v>0</v>
      </c>
      <c r="W111" s="2"/>
      <c r="X111" s="93">
        <v>271023</v>
      </c>
      <c r="Y111" s="2" t="s">
        <v>78</v>
      </c>
      <c r="Z111" s="358" t="s">
        <v>2450</v>
      </c>
      <c r="AA111" s="432"/>
      <c r="AB111" s="16" t="str">
        <f t="shared" si="3"/>
        <v>Unique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</row>
    <row r="112" spans="1:89" ht="15">
      <c r="A112" s="354" t="str">
        <f t="shared" si="4"/>
        <v>80_3_200921_C15_p_ep.ba</v>
      </c>
      <c r="B112" s="355" t="s">
        <v>69</v>
      </c>
      <c r="C112" s="355" t="s">
        <v>70</v>
      </c>
      <c r="D112" s="213">
        <v>80</v>
      </c>
      <c r="E112" s="213">
        <v>3</v>
      </c>
      <c r="F112" s="96" t="s">
        <v>2403</v>
      </c>
      <c r="G112" s="117">
        <v>200921</v>
      </c>
      <c r="H112" s="213">
        <v>2021</v>
      </c>
      <c r="I112" s="148" t="s">
        <v>43</v>
      </c>
      <c r="J112" s="148" t="s">
        <v>72</v>
      </c>
      <c r="K112" s="148" t="s">
        <v>73</v>
      </c>
      <c r="L112" s="148" t="s">
        <v>74</v>
      </c>
      <c r="M112" s="148" t="s">
        <v>147</v>
      </c>
      <c r="N112" s="117">
        <v>178</v>
      </c>
      <c r="O112" s="2" t="s">
        <v>357</v>
      </c>
      <c r="P112" s="382" t="s">
        <v>84</v>
      </c>
      <c r="Q112" s="383" t="s">
        <v>85</v>
      </c>
      <c r="R112" s="50" t="s">
        <v>147</v>
      </c>
      <c r="S112" s="2">
        <f t="shared" si="6"/>
        <v>1</v>
      </c>
      <c r="T112" s="50">
        <v>0</v>
      </c>
      <c r="U112" s="50">
        <v>1</v>
      </c>
      <c r="V112" s="50">
        <v>0</v>
      </c>
      <c r="W112" s="2"/>
      <c r="X112" s="93">
        <v>271023</v>
      </c>
      <c r="Y112" s="2" t="s">
        <v>78</v>
      </c>
      <c r="Z112" s="358" t="s">
        <v>2451</v>
      </c>
      <c r="AA112" s="432" t="s">
        <v>95</v>
      </c>
      <c r="AB112" s="16" t="str">
        <f t="shared" si="3"/>
        <v>Unique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</row>
    <row r="113" spans="1:89" ht="15">
      <c r="A113" s="354" t="str">
        <f t="shared" si="4"/>
        <v>80_3_200921_C15_p_sp.sc</v>
      </c>
      <c r="B113" s="355" t="s">
        <v>69</v>
      </c>
      <c r="C113" s="355" t="s">
        <v>70</v>
      </c>
      <c r="D113" s="213">
        <v>80</v>
      </c>
      <c r="E113" s="213">
        <v>3</v>
      </c>
      <c r="F113" s="96" t="s">
        <v>2403</v>
      </c>
      <c r="G113" s="117">
        <v>200921</v>
      </c>
      <c r="H113" s="213">
        <v>2021</v>
      </c>
      <c r="I113" s="148" t="s">
        <v>43</v>
      </c>
      <c r="J113" s="148" t="s">
        <v>72</v>
      </c>
      <c r="K113" s="148" t="s">
        <v>73</v>
      </c>
      <c r="L113" s="148" t="s">
        <v>74</v>
      </c>
      <c r="M113" s="148" t="s">
        <v>147</v>
      </c>
      <c r="N113" s="117">
        <v>178</v>
      </c>
      <c r="O113" s="2" t="s">
        <v>357</v>
      </c>
      <c r="P113" s="382" t="s">
        <v>509</v>
      </c>
      <c r="Q113" s="390" t="s">
        <v>510</v>
      </c>
      <c r="R113" s="50" t="s">
        <v>147</v>
      </c>
      <c r="S113" s="2">
        <f t="shared" si="6"/>
        <v>18</v>
      </c>
      <c r="T113" s="50">
        <v>8</v>
      </c>
      <c r="U113" s="50">
        <v>10</v>
      </c>
      <c r="V113" s="50">
        <v>0</v>
      </c>
      <c r="W113" s="2"/>
      <c r="X113" s="93">
        <v>271023</v>
      </c>
      <c r="Y113" s="2" t="s">
        <v>78</v>
      </c>
      <c r="Z113" s="358" t="s">
        <v>2452</v>
      </c>
      <c r="AA113" s="432"/>
      <c r="AB113" s="16" t="str">
        <f t="shared" si="3"/>
        <v>Unique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</row>
    <row r="114" spans="1:89" ht="15">
      <c r="A114" s="354" t="str">
        <f t="shared" si="4"/>
        <v>80_3_200921_C15_p_rh.ca</v>
      </c>
      <c r="B114" s="355" t="s">
        <v>69</v>
      </c>
      <c r="C114" s="355" t="s">
        <v>70</v>
      </c>
      <c r="D114" s="213">
        <v>80</v>
      </c>
      <c r="E114" s="213">
        <v>3</v>
      </c>
      <c r="F114" s="96" t="s">
        <v>2403</v>
      </c>
      <c r="G114" s="117">
        <v>200921</v>
      </c>
      <c r="H114" s="213">
        <v>2021</v>
      </c>
      <c r="I114" s="148" t="s">
        <v>43</v>
      </c>
      <c r="J114" s="148" t="s">
        <v>72</v>
      </c>
      <c r="K114" s="148" t="s">
        <v>73</v>
      </c>
      <c r="L114" s="148" t="s">
        <v>74</v>
      </c>
      <c r="M114" s="148" t="s">
        <v>147</v>
      </c>
      <c r="N114" s="117">
        <v>178</v>
      </c>
      <c r="O114" s="2" t="s">
        <v>357</v>
      </c>
      <c r="P114" s="391" t="s">
        <v>134</v>
      </c>
      <c r="Q114" s="390" t="s">
        <v>135</v>
      </c>
      <c r="R114" s="50" t="s">
        <v>147</v>
      </c>
      <c r="S114" s="2">
        <f t="shared" si="6"/>
        <v>4</v>
      </c>
      <c r="T114" s="50">
        <v>1</v>
      </c>
      <c r="U114" s="50">
        <v>3</v>
      </c>
      <c r="V114" s="50">
        <v>0</v>
      </c>
      <c r="W114" s="2"/>
      <c r="X114" s="93">
        <v>271023</v>
      </c>
      <c r="Y114" s="2" t="s">
        <v>78</v>
      </c>
      <c r="Z114" s="358" t="s">
        <v>2453</v>
      </c>
      <c r="AA114" s="432" t="s">
        <v>95</v>
      </c>
      <c r="AB114" s="16" t="str">
        <f t="shared" si="3"/>
        <v>Unique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</row>
    <row r="115" spans="1:89" ht="15">
      <c r="A115" s="354" t="str">
        <f t="shared" si="4"/>
        <v>80_3_200921_C15_p_he.pe</v>
      </c>
      <c r="B115" s="355" t="s">
        <v>69</v>
      </c>
      <c r="C115" s="355" t="s">
        <v>70</v>
      </c>
      <c r="D115" s="213">
        <v>80</v>
      </c>
      <c r="E115" s="213">
        <v>3</v>
      </c>
      <c r="F115" s="96" t="s">
        <v>2403</v>
      </c>
      <c r="G115" s="117">
        <v>200921</v>
      </c>
      <c r="H115" s="213">
        <v>2021</v>
      </c>
      <c r="I115" s="148" t="s">
        <v>43</v>
      </c>
      <c r="J115" s="148" t="s">
        <v>72</v>
      </c>
      <c r="K115" s="148" t="s">
        <v>73</v>
      </c>
      <c r="L115" s="148" t="s">
        <v>74</v>
      </c>
      <c r="M115" s="148" t="s">
        <v>147</v>
      </c>
      <c r="N115" s="117">
        <v>178</v>
      </c>
      <c r="O115" s="2" t="s">
        <v>357</v>
      </c>
      <c r="P115" s="382" t="s">
        <v>543</v>
      </c>
      <c r="Q115" s="386" t="s">
        <v>544</v>
      </c>
      <c r="R115" s="50" t="s">
        <v>147</v>
      </c>
      <c r="S115" s="2">
        <f t="shared" si="6"/>
        <v>1</v>
      </c>
      <c r="T115" s="50">
        <v>0</v>
      </c>
      <c r="U115" s="50">
        <v>1</v>
      </c>
      <c r="V115" s="50">
        <v>0</v>
      </c>
      <c r="W115" s="2"/>
      <c r="X115" s="93">
        <v>271023</v>
      </c>
      <c r="Y115" s="2" t="s">
        <v>78</v>
      </c>
      <c r="Z115" s="358" t="s">
        <v>2454</v>
      </c>
      <c r="AA115" s="432"/>
      <c r="AB115" s="16" t="str">
        <f t="shared" si="3"/>
        <v>Unique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</row>
    <row r="116" spans="1:89" ht="15">
      <c r="A116" s="354" t="str">
        <f t="shared" si="4"/>
        <v>80_3_200921_C15_p_eu.lat</v>
      </c>
      <c r="B116" s="355" t="s">
        <v>69</v>
      </c>
      <c r="C116" s="355" t="s">
        <v>70</v>
      </c>
      <c r="D116" s="213">
        <v>80</v>
      </c>
      <c r="E116" s="213">
        <v>3</v>
      </c>
      <c r="F116" s="96" t="s">
        <v>2403</v>
      </c>
      <c r="G116" s="117">
        <v>200921</v>
      </c>
      <c r="H116" s="213">
        <v>2021</v>
      </c>
      <c r="I116" s="148" t="s">
        <v>43</v>
      </c>
      <c r="J116" s="148" t="s">
        <v>72</v>
      </c>
      <c r="K116" s="148" t="s">
        <v>73</v>
      </c>
      <c r="L116" s="148" t="s">
        <v>74</v>
      </c>
      <c r="M116" s="148" t="s">
        <v>147</v>
      </c>
      <c r="N116" s="117">
        <v>178</v>
      </c>
      <c r="O116" s="2" t="s">
        <v>357</v>
      </c>
      <c r="P116" s="392" t="s">
        <v>2455</v>
      </c>
      <c r="Q116" s="393" t="s">
        <v>584</v>
      </c>
      <c r="R116" s="50" t="s">
        <v>147</v>
      </c>
      <c r="S116" s="2">
        <f t="shared" si="6"/>
        <v>3</v>
      </c>
      <c r="T116" s="50">
        <v>0</v>
      </c>
      <c r="U116" s="50">
        <v>3</v>
      </c>
      <c r="V116" s="50">
        <v>0</v>
      </c>
      <c r="W116" s="2"/>
      <c r="X116" s="93">
        <v>271023</v>
      </c>
      <c r="Y116" s="2" t="s">
        <v>78</v>
      </c>
      <c r="Z116" s="358" t="s">
        <v>2456</v>
      </c>
      <c r="AA116" s="432"/>
      <c r="AB116" s="16" t="str">
        <f t="shared" si="3"/>
        <v>Unique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</row>
    <row r="117" spans="1:89" ht="15">
      <c r="A117" s="354" t="str">
        <f t="shared" si="4"/>
        <v>80_3_200921_C15_p_me.me</v>
      </c>
      <c r="B117" s="355" t="s">
        <v>69</v>
      </c>
      <c r="C117" s="355" t="s">
        <v>70</v>
      </c>
      <c r="D117" s="213">
        <v>80</v>
      </c>
      <c r="E117" s="213">
        <v>3</v>
      </c>
      <c r="F117" s="96" t="s">
        <v>2403</v>
      </c>
      <c r="G117" s="117">
        <v>200921</v>
      </c>
      <c r="H117" s="213">
        <v>2021</v>
      </c>
      <c r="I117" s="148" t="s">
        <v>43</v>
      </c>
      <c r="J117" s="148" t="s">
        <v>72</v>
      </c>
      <c r="K117" s="148" t="s">
        <v>73</v>
      </c>
      <c r="L117" s="148" t="s">
        <v>74</v>
      </c>
      <c r="M117" s="148" t="s">
        <v>147</v>
      </c>
      <c r="N117" s="117">
        <v>178</v>
      </c>
      <c r="O117" s="2" t="s">
        <v>357</v>
      </c>
      <c r="P117" s="382" t="s">
        <v>569</v>
      </c>
      <c r="Q117" s="386" t="s">
        <v>570</v>
      </c>
      <c r="R117" s="50" t="s">
        <v>147</v>
      </c>
      <c r="S117" s="2">
        <f t="shared" si="6"/>
        <v>136</v>
      </c>
      <c r="T117" s="50">
        <v>64</v>
      </c>
      <c r="U117" s="50">
        <v>72</v>
      </c>
      <c r="V117" s="50">
        <v>0</v>
      </c>
      <c r="W117" s="2"/>
      <c r="X117" s="93">
        <v>271023</v>
      </c>
      <c r="Y117" s="2" t="s">
        <v>78</v>
      </c>
      <c r="Z117" s="358" t="s">
        <v>2457</v>
      </c>
      <c r="AA117" s="432"/>
      <c r="AB117" s="16" t="str">
        <f t="shared" si="3"/>
        <v>Unique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</row>
    <row r="118" spans="1:89" ht="15">
      <c r="A118" s="354" t="str">
        <f t="shared" si="4"/>
        <v>80_3_200921_C15_p_er.ju</v>
      </c>
      <c r="B118" s="355" t="s">
        <v>69</v>
      </c>
      <c r="C118" s="355" t="s">
        <v>70</v>
      </c>
      <c r="D118" s="213">
        <v>80</v>
      </c>
      <c r="E118" s="213">
        <v>3</v>
      </c>
      <c r="F118" s="96" t="s">
        <v>2403</v>
      </c>
      <c r="G118" s="117">
        <v>200921</v>
      </c>
      <c r="H118" s="213">
        <v>2021</v>
      </c>
      <c r="I118" s="148" t="s">
        <v>43</v>
      </c>
      <c r="J118" s="148" t="s">
        <v>72</v>
      </c>
      <c r="K118" s="148" t="s">
        <v>73</v>
      </c>
      <c r="L118" s="148" t="s">
        <v>74</v>
      </c>
      <c r="M118" s="148" t="s">
        <v>147</v>
      </c>
      <c r="N118" s="117">
        <v>178</v>
      </c>
      <c r="O118" s="2" t="s">
        <v>357</v>
      </c>
      <c r="P118" s="394" t="s">
        <v>999</v>
      </c>
      <c r="Q118" s="385" t="s">
        <v>1000</v>
      </c>
      <c r="R118" s="50" t="s">
        <v>147</v>
      </c>
      <c r="S118" s="2">
        <f t="shared" si="6"/>
        <v>2</v>
      </c>
      <c r="T118" s="50">
        <v>0</v>
      </c>
      <c r="U118" s="50">
        <v>2</v>
      </c>
      <c r="V118" s="50">
        <v>0</v>
      </c>
      <c r="W118" s="2"/>
      <c r="X118" s="93">
        <v>271023</v>
      </c>
      <c r="Y118" s="2" t="s">
        <v>78</v>
      </c>
      <c r="Z118" s="361"/>
      <c r="AA118" s="432"/>
      <c r="AB118" s="16" t="str">
        <f t="shared" si="3"/>
        <v>Unique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</row>
    <row r="119" spans="1:89" ht="15">
      <c r="A119" s="354" t="str">
        <f t="shared" si="4"/>
        <v>80_3_200921_C15_p_ch.sp</v>
      </c>
      <c r="B119" s="355" t="s">
        <v>69</v>
      </c>
      <c r="C119" s="355" t="s">
        <v>70</v>
      </c>
      <c r="D119" s="213">
        <v>80</v>
      </c>
      <c r="E119" s="213">
        <v>3</v>
      </c>
      <c r="F119" s="96" t="s">
        <v>2403</v>
      </c>
      <c r="G119" s="117">
        <v>200921</v>
      </c>
      <c r="H119" s="213">
        <v>2021</v>
      </c>
      <c r="I119" s="148" t="s">
        <v>43</v>
      </c>
      <c r="J119" s="148" t="s">
        <v>72</v>
      </c>
      <c r="K119" s="148" t="s">
        <v>73</v>
      </c>
      <c r="L119" s="148" t="s">
        <v>74</v>
      </c>
      <c r="M119" s="148" t="s">
        <v>147</v>
      </c>
      <c r="N119" s="117">
        <v>178</v>
      </c>
      <c r="O119" s="2" t="s">
        <v>357</v>
      </c>
      <c r="P119" s="359" t="s">
        <v>2458</v>
      </c>
      <c r="Q119" s="50" t="s">
        <v>2459</v>
      </c>
      <c r="R119" s="50" t="s">
        <v>147</v>
      </c>
      <c r="S119" s="2">
        <f t="shared" si="6"/>
        <v>2</v>
      </c>
      <c r="T119" s="50">
        <v>0</v>
      </c>
      <c r="U119" s="50">
        <v>2</v>
      </c>
      <c r="V119" s="50">
        <v>0</v>
      </c>
      <c r="W119" s="50" t="s">
        <v>2460</v>
      </c>
      <c r="X119" s="93">
        <v>271023</v>
      </c>
      <c r="Y119" s="2" t="s">
        <v>78</v>
      </c>
      <c r="Z119" s="361"/>
      <c r="AA119" s="432" t="e">
        <v>#N/A</v>
      </c>
      <c r="AB119" s="16" t="str">
        <f t="shared" si="3"/>
        <v>Unique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</row>
    <row r="120" spans="1:89" ht="15">
      <c r="A120" s="354" t="str">
        <f t="shared" si="4"/>
        <v>80_4_041021_C25_p_me.me</v>
      </c>
      <c r="B120" s="355" t="s">
        <v>2320</v>
      </c>
      <c r="C120" s="355" t="s">
        <v>2321</v>
      </c>
      <c r="D120" s="213">
        <v>80</v>
      </c>
      <c r="E120" s="213">
        <v>4</v>
      </c>
      <c r="F120" s="213">
        <v>200921</v>
      </c>
      <c r="G120" s="367" t="s">
        <v>2461</v>
      </c>
      <c r="H120" s="213">
        <v>2021</v>
      </c>
      <c r="I120" s="148" t="s">
        <v>43</v>
      </c>
      <c r="J120" s="2" t="s">
        <v>2322</v>
      </c>
      <c r="K120" s="2" t="s">
        <v>2323</v>
      </c>
      <c r="L120" s="148" t="s">
        <v>74</v>
      </c>
      <c r="M120" s="148" t="s">
        <v>147</v>
      </c>
      <c r="N120" s="117">
        <v>24</v>
      </c>
      <c r="O120" s="2"/>
      <c r="P120" s="382" t="s">
        <v>569</v>
      </c>
      <c r="Q120" s="386" t="s">
        <v>570</v>
      </c>
      <c r="R120" s="50" t="s">
        <v>147</v>
      </c>
      <c r="S120" s="2">
        <f t="shared" si="6"/>
        <v>21</v>
      </c>
      <c r="T120" s="50">
        <v>7</v>
      </c>
      <c r="U120" s="50">
        <v>14</v>
      </c>
      <c r="V120" s="50">
        <v>0</v>
      </c>
      <c r="W120" s="2"/>
      <c r="X120" s="93">
        <v>271023</v>
      </c>
      <c r="Y120" s="2" t="s">
        <v>78</v>
      </c>
      <c r="Z120" s="358" t="s">
        <v>2462</v>
      </c>
      <c r="AA120" s="432"/>
      <c r="AB120" s="16" t="str">
        <f t="shared" si="3"/>
        <v>Unique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</row>
    <row r="121" spans="1:89" ht="15">
      <c r="A121" s="354" t="str">
        <f t="shared" si="4"/>
        <v>80_4_041021_C25_p_sp.sc</v>
      </c>
      <c r="B121" s="355" t="s">
        <v>2320</v>
      </c>
      <c r="C121" s="355" t="s">
        <v>2321</v>
      </c>
      <c r="D121" s="213">
        <v>80</v>
      </c>
      <c r="E121" s="213">
        <v>4</v>
      </c>
      <c r="F121" s="213">
        <v>200921</v>
      </c>
      <c r="G121" s="367" t="s">
        <v>2461</v>
      </c>
      <c r="H121" s="213">
        <v>2021</v>
      </c>
      <c r="I121" s="148" t="s">
        <v>43</v>
      </c>
      <c r="J121" s="2" t="s">
        <v>2322</v>
      </c>
      <c r="K121" s="2" t="s">
        <v>2323</v>
      </c>
      <c r="L121" s="148" t="s">
        <v>74</v>
      </c>
      <c r="M121" s="148" t="s">
        <v>147</v>
      </c>
      <c r="N121" s="117">
        <v>24</v>
      </c>
      <c r="O121" s="2"/>
      <c r="P121" s="382" t="s">
        <v>509</v>
      </c>
      <c r="Q121" s="390" t="s">
        <v>510</v>
      </c>
      <c r="R121" s="50" t="s">
        <v>147</v>
      </c>
      <c r="S121" s="2">
        <f t="shared" si="6"/>
        <v>3</v>
      </c>
      <c r="T121" s="50">
        <v>2</v>
      </c>
      <c r="U121" s="50">
        <v>1</v>
      </c>
      <c r="V121" s="50">
        <v>0</v>
      </c>
      <c r="W121" s="2"/>
      <c r="X121" s="93">
        <v>271023</v>
      </c>
      <c r="Y121" s="2" t="s">
        <v>78</v>
      </c>
      <c r="Z121" s="358" t="s">
        <v>2463</v>
      </c>
      <c r="AA121" s="432"/>
      <c r="AB121" s="16" t="str">
        <f t="shared" si="3"/>
        <v>Unique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</row>
    <row r="122" spans="1:89" ht="15">
      <c r="A122" s="354" t="str">
        <f t="shared" si="4"/>
        <v>100_3_300721_C3Y_p_ep.ba</v>
      </c>
      <c r="B122" s="355" t="s">
        <v>2417</v>
      </c>
      <c r="C122" s="355" t="s">
        <v>2418</v>
      </c>
      <c r="D122" s="213">
        <v>100</v>
      </c>
      <c r="E122" s="213">
        <v>3</v>
      </c>
      <c r="F122" s="117">
        <v>140721</v>
      </c>
      <c r="G122" s="117">
        <v>300721</v>
      </c>
      <c r="H122" s="213">
        <v>2021</v>
      </c>
      <c r="I122" s="148" t="s">
        <v>43</v>
      </c>
      <c r="J122" s="2" t="s">
        <v>2419</v>
      </c>
      <c r="K122" s="2" t="s">
        <v>2420</v>
      </c>
      <c r="L122" s="148" t="s">
        <v>74</v>
      </c>
      <c r="M122" s="148" t="s">
        <v>147</v>
      </c>
      <c r="N122" s="117">
        <v>88</v>
      </c>
      <c r="O122" s="2"/>
      <c r="P122" s="382" t="s">
        <v>84</v>
      </c>
      <c r="Q122" s="383" t="s">
        <v>85</v>
      </c>
      <c r="R122" s="50" t="s">
        <v>147</v>
      </c>
      <c r="S122" s="2">
        <f t="shared" si="6"/>
        <v>66</v>
      </c>
      <c r="T122" s="50">
        <v>32</v>
      </c>
      <c r="U122" s="50">
        <v>34</v>
      </c>
      <c r="V122" s="50">
        <v>0</v>
      </c>
      <c r="W122" s="2"/>
      <c r="X122" s="93">
        <v>301023</v>
      </c>
      <c r="Y122" s="2" t="s">
        <v>78</v>
      </c>
      <c r="Z122" s="358" t="s">
        <v>2464</v>
      </c>
      <c r="AA122" s="432" t="s">
        <v>95</v>
      </c>
      <c r="AB122" s="16" t="str">
        <f t="shared" si="3"/>
        <v>Unique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</row>
    <row r="123" spans="1:89" ht="15">
      <c r="A123" s="354" t="str">
        <f t="shared" si="4"/>
        <v>100_3_300721_C3Y_p_me.me</v>
      </c>
      <c r="B123" s="355" t="s">
        <v>2417</v>
      </c>
      <c r="C123" s="355" t="s">
        <v>2418</v>
      </c>
      <c r="D123" s="213">
        <v>100</v>
      </c>
      <c r="E123" s="213">
        <v>3</v>
      </c>
      <c r="F123" s="117">
        <v>140721</v>
      </c>
      <c r="G123" s="117">
        <v>300721</v>
      </c>
      <c r="H123" s="213">
        <v>2021</v>
      </c>
      <c r="I123" s="148" t="s">
        <v>43</v>
      </c>
      <c r="J123" s="2" t="s">
        <v>2419</v>
      </c>
      <c r="K123" s="2" t="s">
        <v>2420</v>
      </c>
      <c r="L123" s="148" t="s">
        <v>74</v>
      </c>
      <c r="M123" s="148" t="s">
        <v>147</v>
      </c>
      <c r="N123" s="117">
        <v>88</v>
      </c>
      <c r="O123" s="2"/>
      <c r="P123" s="382" t="s">
        <v>569</v>
      </c>
      <c r="Q123" s="386" t="s">
        <v>570</v>
      </c>
      <c r="R123" s="50" t="s">
        <v>147</v>
      </c>
      <c r="S123" s="2">
        <f t="shared" si="6"/>
        <v>15</v>
      </c>
      <c r="T123" s="50">
        <v>7</v>
      </c>
      <c r="U123" s="50">
        <v>8</v>
      </c>
      <c r="V123" s="50">
        <v>0</v>
      </c>
      <c r="W123" s="2"/>
      <c r="X123" s="93">
        <v>301023</v>
      </c>
      <c r="Y123" s="2" t="s">
        <v>78</v>
      </c>
      <c r="Z123" s="358" t="s">
        <v>2465</v>
      </c>
      <c r="AA123" s="432"/>
      <c r="AB123" s="16" t="str">
        <f t="shared" si="3"/>
        <v>Unique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</row>
    <row r="124" spans="1:89" ht="15">
      <c r="A124" s="354" t="str">
        <f t="shared" si="4"/>
        <v>100_3_300721_C3Y_p_xa.pe</v>
      </c>
      <c r="B124" s="355" t="s">
        <v>2417</v>
      </c>
      <c r="C124" s="355" t="s">
        <v>2418</v>
      </c>
      <c r="D124" s="213">
        <v>100</v>
      </c>
      <c r="E124" s="213">
        <v>3</v>
      </c>
      <c r="F124" s="117">
        <v>140721</v>
      </c>
      <c r="G124" s="117">
        <v>300721</v>
      </c>
      <c r="H124" s="213">
        <v>2021</v>
      </c>
      <c r="I124" s="148" t="s">
        <v>43</v>
      </c>
      <c r="J124" s="2" t="s">
        <v>2419</v>
      </c>
      <c r="K124" s="2" t="s">
        <v>2420</v>
      </c>
      <c r="L124" s="148" t="s">
        <v>74</v>
      </c>
      <c r="M124" s="148" t="s">
        <v>147</v>
      </c>
      <c r="N124" s="117">
        <v>88</v>
      </c>
      <c r="O124" s="2"/>
      <c r="P124" s="384" t="s">
        <v>658</v>
      </c>
      <c r="Q124" s="385" t="s">
        <v>659</v>
      </c>
      <c r="R124" s="50" t="s">
        <v>147</v>
      </c>
      <c r="S124" s="2">
        <f t="shared" si="6"/>
        <v>2</v>
      </c>
      <c r="T124" s="50">
        <v>0</v>
      </c>
      <c r="U124" s="50">
        <v>2</v>
      </c>
      <c r="V124" s="50">
        <v>0</v>
      </c>
      <c r="W124" s="50" t="s">
        <v>660</v>
      </c>
      <c r="X124" s="93">
        <v>301023</v>
      </c>
      <c r="Y124" s="2" t="s">
        <v>78</v>
      </c>
      <c r="Z124" s="358" t="s">
        <v>2466</v>
      </c>
      <c r="AA124" s="432"/>
      <c r="AB124" s="16" t="str">
        <f t="shared" si="3"/>
        <v>Unique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</row>
    <row r="125" spans="1:89" ht="15">
      <c r="A125" s="354" t="str">
        <f t="shared" si="4"/>
        <v>100_3_300721_C3Y_p_ch.ve</v>
      </c>
      <c r="B125" s="355" t="s">
        <v>2417</v>
      </c>
      <c r="C125" s="355" t="s">
        <v>2418</v>
      </c>
      <c r="D125" s="213">
        <v>100</v>
      </c>
      <c r="E125" s="213">
        <v>3</v>
      </c>
      <c r="F125" s="117">
        <v>140721</v>
      </c>
      <c r="G125" s="117">
        <v>300721</v>
      </c>
      <c r="H125" s="213">
        <v>2021</v>
      </c>
      <c r="I125" s="148" t="s">
        <v>43</v>
      </c>
      <c r="J125" s="2" t="s">
        <v>2419</v>
      </c>
      <c r="K125" s="2" t="s">
        <v>2420</v>
      </c>
      <c r="L125" s="148" t="s">
        <v>74</v>
      </c>
      <c r="M125" s="148" t="s">
        <v>147</v>
      </c>
      <c r="N125" s="117">
        <v>88</v>
      </c>
      <c r="O125" s="2"/>
      <c r="P125" s="384" t="s">
        <v>923</v>
      </c>
      <c r="Q125" s="385" t="s">
        <v>873</v>
      </c>
      <c r="R125" s="50" t="s">
        <v>147</v>
      </c>
      <c r="S125" s="2">
        <f t="shared" si="6"/>
        <v>1</v>
      </c>
      <c r="T125" s="50">
        <v>1</v>
      </c>
      <c r="U125" s="50">
        <v>0</v>
      </c>
      <c r="V125" s="50">
        <v>0</v>
      </c>
      <c r="W125" s="2"/>
      <c r="X125" s="93">
        <v>301023</v>
      </c>
      <c r="Y125" s="2" t="s">
        <v>78</v>
      </c>
      <c r="Z125" s="358" t="s">
        <v>2467</v>
      </c>
      <c r="AA125" s="432"/>
      <c r="AB125" s="16" t="str">
        <f t="shared" si="3"/>
        <v>Unique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</row>
    <row r="126" spans="1:89" ht="15">
      <c r="A126" s="354" t="str">
        <f t="shared" si="4"/>
        <v>100_3_300721_C3Y_p_pa.sp</v>
      </c>
      <c r="B126" s="355" t="s">
        <v>2417</v>
      </c>
      <c r="C126" s="355" t="s">
        <v>2418</v>
      </c>
      <c r="D126" s="213">
        <v>100</v>
      </c>
      <c r="E126" s="213">
        <v>3</v>
      </c>
      <c r="F126" s="117">
        <v>140721</v>
      </c>
      <c r="G126" s="117">
        <v>300721</v>
      </c>
      <c r="H126" s="213">
        <v>2021</v>
      </c>
      <c r="I126" s="148" t="s">
        <v>43</v>
      </c>
      <c r="J126" s="2" t="s">
        <v>2419</v>
      </c>
      <c r="K126" s="2" t="s">
        <v>2420</v>
      </c>
      <c r="L126" s="148" t="s">
        <v>74</v>
      </c>
      <c r="M126" s="148" t="s">
        <v>147</v>
      </c>
      <c r="N126" s="117">
        <v>88</v>
      </c>
      <c r="O126" s="2"/>
      <c r="P126" s="359" t="s">
        <v>2468</v>
      </c>
      <c r="Q126" s="50" t="s">
        <v>2469</v>
      </c>
      <c r="R126" s="50" t="s">
        <v>147</v>
      </c>
      <c r="S126" s="2">
        <f t="shared" si="6"/>
        <v>1</v>
      </c>
      <c r="T126" s="50">
        <v>0</v>
      </c>
      <c r="U126" s="50">
        <v>1</v>
      </c>
      <c r="V126" s="50">
        <v>0</v>
      </c>
      <c r="W126" s="50" t="s">
        <v>2317</v>
      </c>
      <c r="X126" s="93">
        <v>301023</v>
      </c>
      <c r="Y126" s="2" t="s">
        <v>78</v>
      </c>
      <c r="Z126" s="361"/>
      <c r="AA126" s="432" t="e">
        <v>#N/A</v>
      </c>
      <c r="AB126" s="16" t="str">
        <f t="shared" si="3"/>
        <v>Unique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</row>
    <row r="127" spans="1:89" ht="15">
      <c r="A127" s="354" t="str">
        <f t="shared" si="4"/>
        <v>100_3_300721_C3Y_p_ch.pa</v>
      </c>
      <c r="B127" s="355" t="s">
        <v>2417</v>
      </c>
      <c r="C127" s="355" t="s">
        <v>2418</v>
      </c>
      <c r="D127" s="213">
        <v>100</v>
      </c>
      <c r="E127" s="213">
        <v>3</v>
      </c>
      <c r="F127" s="117">
        <v>140721</v>
      </c>
      <c r="G127" s="117">
        <v>300721</v>
      </c>
      <c r="H127" s="213">
        <v>2021</v>
      </c>
      <c r="I127" s="148" t="s">
        <v>43</v>
      </c>
      <c r="J127" s="2" t="s">
        <v>2419</v>
      </c>
      <c r="K127" s="2" t="s">
        <v>2420</v>
      </c>
      <c r="L127" s="148" t="s">
        <v>74</v>
      </c>
      <c r="M127" s="148" t="s">
        <v>147</v>
      </c>
      <c r="N127" s="117">
        <v>88</v>
      </c>
      <c r="O127" s="2"/>
      <c r="P127" s="384" t="s">
        <v>1152</v>
      </c>
      <c r="Q127" s="395" t="s">
        <v>1153</v>
      </c>
      <c r="R127" s="50" t="s">
        <v>147</v>
      </c>
      <c r="S127" s="2">
        <f t="shared" si="6"/>
        <v>2</v>
      </c>
      <c r="T127" s="50">
        <v>0</v>
      </c>
      <c r="U127" s="50">
        <v>2</v>
      </c>
      <c r="V127" s="50">
        <v>0</v>
      </c>
      <c r="W127" s="2"/>
      <c r="X127" s="93">
        <v>301023</v>
      </c>
      <c r="Y127" s="2" t="s">
        <v>78</v>
      </c>
      <c r="Z127" s="361"/>
      <c r="AA127" s="432"/>
      <c r="AB127" s="16" t="str">
        <f t="shared" si="3"/>
        <v>Unique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</row>
    <row r="128" spans="1:89" ht="15">
      <c r="A128" s="354" t="str">
        <f t="shared" si="4"/>
        <v>100_3_300721_C3Y_p_eu.co</v>
      </c>
      <c r="B128" s="355" t="s">
        <v>2417</v>
      </c>
      <c r="C128" s="355" t="s">
        <v>2418</v>
      </c>
      <c r="D128" s="213">
        <v>100</v>
      </c>
      <c r="E128" s="213">
        <v>3</v>
      </c>
      <c r="F128" s="117">
        <v>140721</v>
      </c>
      <c r="G128" s="117">
        <v>300721</v>
      </c>
      <c r="H128" s="213">
        <v>2021</v>
      </c>
      <c r="I128" s="148" t="s">
        <v>43</v>
      </c>
      <c r="J128" s="2" t="s">
        <v>2419</v>
      </c>
      <c r="K128" s="2" t="s">
        <v>2420</v>
      </c>
      <c r="L128" s="148" t="s">
        <v>74</v>
      </c>
      <c r="M128" s="148" t="s">
        <v>147</v>
      </c>
      <c r="N128" s="117">
        <v>88</v>
      </c>
      <c r="O128" s="2"/>
      <c r="P128" s="384" t="s">
        <v>548</v>
      </c>
      <c r="Q128" s="385" t="s">
        <v>549</v>
      </c>
      <c r="R128" s="50" t="s">
        <v>147</v>
      </c>
      <c r="S128" s="2">
        <f t="shared" si="6"/>
        <v>1</v>
      </c>
      <c r="T128" s="50">
        <v>0</v>
      </c>
      <c r="U128" s="50">
        <v>1</v>
      </c>
      <c r="V128" s="50">
        <v>0</v>
      </c>
      <c r="W128" s="2"/>
      <c r="X128" s="93">
        <v>301023</v>
      </c>
      <c r="Y128" s="2" t="s">
        <v>78</v>
      </c>
      <c r="Z128" s="358" t="s">
        <v>2470</v>
      </c>
      <c r="AA128" s="432"/>
      <c r="AB128" s="16" t="str">
        <f t="shared" si="3"/>
        <v>Unique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</row>
    <row r="129" spans="1:89" ht="15">
      <c r="A129" s="354" t="str">
        <f t="shared" si="4"/>
        <v>80_1_300721_C1B_p_sp.sc</v>
      </c>
      <c r="B129" s="355" t="s">
        <v>2360</v>
      </c>
      <c r="C129" s="355" t="s">
        <v>2361</v>
      </c>
      <c r="D129" s="213">
        <v>80</v>
      </c>
      <c r="E129" s="213">
        <v>1</v>
      </c>
      <c r="F129" s="117">
        <v>140721</v>
      </c>
      <c r="G129" s="117">
        <v>300721</v>
      </c>
      <c r="H129" s="213">
        <v>2021</v>
      </c>
      <c r="I129" s="148" t="s">
        <v>43</v>
      </c>
      <c r="J129" s="2" t="s">
        <v>2362</v>
      </c>
      <c r="K129" s="2" t="s">
        <v>2363</v>
      </c>
      <c r="L129" s="148" t="s">
        <v>74</v>
      </c>
      <c r="M129" s="148" t="s">
        <v>147</v>
      </c>
      <c r="N129" s="117">
        <v>97</v>
      </c>
      <c r="O129" s="2"/>
      <c r="P129" s="382" t="s">
        <v>509</v>
      </c>
      <c r="Q129" s="390" t="s">
        <v>510</v>
      </c>
      <c r="R129" s="50" t="s">
        <v>147</v>
      </c>
      <c r="S129" s="2">
        <f t="shared" si="6"/>
        <v>48</v>
      </c>
      <c r="T129" s="50">
        <v>25</v>
      </c>
      <c r="U129" s="50">
        <v>23</v>
      </c>
      <c r="V129" s="50">
        <v>0</v>
      </c>
      <c r="W129" s="2"/>
      <c r="X129" s="93">
        <v>301023</v>
      </c>
      <c r="Y129" s="2" t="s">
        <v>78</v>
      </c>
      <c r="Z129" s="358" t="s">
        <v>2471</v>
      </c>
      <c r="AA129" s="432"/>
      <c r="AB129" s="16" t="str">
        <f t="shared" si="3"/>
        <v>Unique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</row>
    <row r="130" spans="1:89" ht="15">
      <c r="A130" s="354" t="str">
        <f t="shared" si="4"/>
        <v>80_1_300721_C1B_p_ep.ba</v>
      </c>
      <c r="B130" s="355" t="s">
        <v>2360</v>
      </c>
      <c r="C130" s="355" t="s">
        <v>2361</v>
      </c>
      <c r="D130" s="213">
        <v>80</v>
      </c>
      <c r="E130" s="213">
        <v>1</v>
      </c>
      <c r="F130" s="117">
        <v>140721</v>
      </c>
      <c r="G130" s="117">
        <v>300721</v>
      </c>
      <c r="H130" s="213">
        <v>2021</v>
      </c>
      <c r="I130" s="148" t="s">
        <v>43</v>
      </c>
      <c r="J130" s="2" t="s">
        <v>2362</v>
      </c>
      <c r="K130" s="2" t="s">
        <v>2363</v>
      </c>
      <c r="L130" s="148" t="s">
        <v>74</v>
      </c>
      <c r="M130" s="148" t="s">
        <v>147</v>
      </c>
      <c r="N130" s="117">
        <v>97</v>
      </c>
      <c r="O130" s="2"/>
      <c r="P130" s="382" t="s">
        <v>84</v>
      </c>
      <c r="Q130" s="383" t="s">
        <v>85</v>
      </c>
      <c r="R130" s="50" t="s">
        <v>147</v>
      </c>
      <c r="S130" s="2">
        <f t="shared" si="6"/>
        <v>6</v>
      </c>
      <c r="T130" s="50">
        <v>0</v>
      </c>
      <c r="U130" s="50">
        <v>6</v>
      </c>
      <c r="V130" s="50">
        <v>0</v>
      </c>
      <c r="W130" s="2"/>
      <c r="X130" s="93">
        <v>301023</v>
      </c>
      <c r="Y130" s="2" t="s">
        <v>78</v>
      </c>
      <c r="Z130" s="358" t="s">
        <v>2472</v>
      </c>
      <c r="AA130" s="432" t="s">
        <v>95</v>
      </c>
      <c r="AB130" s="16" t="str">
        <f t="shared" ref="AB130:AB193" si="7">IF(COUNTIF(Z:Z, Z130)&gt;1, "Duplicate", "Unique")</f>
        <v>Unique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</row>
    <row r="131" spans="1:89" ht="15">
      <c r="A131" s="354" t="str">
        <f t="shared" si="4"/>
        <v>80_1_300721_C1B_p_me.me</v>
      </c>
      <c r="B131" s="355" t="s">
        <v>2360</v>
      </c>
      <c r="C131" s="355" t="s">
        <v>2361</v>
      </c>
      <c r="D131" s="213">
        <v>80</v>
      </c>
      <c r="E131" s="213">
        <v>1</v>
      </c>
      <c r="F131" s="117">
        <v>140721</v>
      </c>
      <c r="G131" s="117">
        <v>300721</v>
      </c>
      <c r="H131" s="213">
        <v>2021</v>
      </c>
      <c r="I131" s="148" t="s">
        <v>43</v>
      </c>
      <c r="J131" s="2" t="s">
        <v>2362</v>
      </c>
      <c r="K131" s="2" t="s">
        <v>2363</v>
      </c>
      <c r="L131" s="148" t="s">
        <v>74</v>
      </c>
      <c r="M131" s="148" t="s">
        <v>147</v>
      </c>
      <c r="N131" s="117">
        <v>97</v>
      </c>
      <c r="O131" s="2"/>
      <c r="P131" s="382" t="s">
        <v>569</v>
      </c>
      <c r="Q131" s="386" t="s">
        <v>570</v>
      </c>
      <c r="R131" s="50" t="s">
        <v>147</v>
      </c>
      <c r="S131" s="2">
        <f t="shared" si="6"/>
        <v>22</v>
      </c>
      <c r="T131" s="50">
        <v>4</v>
      </c>
      <c r="U131" s="50">
        <v>18</v>
      </c>
      <c r="V131" s="50">
        <v>0</v>
      </c>
      <c r="W131" s="2"/>
      <c r="X131" s="93">
        <v>301023</v>
      </c>
      <c r="Y131" s="2" t="s">
        <v>78</v>
      </c>
      <c r="Z131" s="358" t="s">
        <v>2473</v>
      </c>
      <c r="AA131" s="432"/>
      <c r="AB131" s="16" t="str">
        <f t="shared" si="7"/>
        <v>Unique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</row>
    <row r="132" spans="1:89" ht="15">
      <c r="A132" s="354" t="str">
        <f t="shared" si="4"/>
        <v>80_1_300721_C1B_p_ch.bi</v>
      </c>
      <c r="B132" s="355" t="s">
        <v>2360</v>
      </c>
      <c r="C132" s="355" t="s">
        <v>2361</v>
      </c>
      <c r="D132" s="213">
        <v>80</v>
      </c>
      <c r="E132" s="213">
        <v>1</v>
      </c>
      <c r="F132" s="117">
        <v>140721</v>
      </c>
      <c r="G132" s="117">
        <v>300721</v>
      </c>
      <c r="H132" s="213">
        <v>2021</v>
      </c>
      <c r="I132" s="148" t="s">
        <v>43</v>
      </c>
      <c r="J132" s="2" t="s">
        <v>2362</v>
      </c>
      <c r="K132" s="2" t="s">
        <v>2363</v>
      </c>
      <c r="L132" s="148" t="s">
        <v>74</v>
      </c>
      <c r="M132" s="148" t="s">
        <v>147</v>
      </c>
      <c r="N132" s="117">
        <v>97</v>
      </c>
      <c r="O132" s="2"/>
      <c r="P132" s="384" t="s">
        <v>287</v>
      </c>
      <c r="Q132" s="393" t="s">
        <v>288</v>
      </c>
      <c r="R132" s="50" t="s">
        <v>147</v>
      </c>
      <c r="S132" s="2">
        <f t="shared" si="6"/>
        <v>9</v>
      </c>
      <c r="T132" s="50">
        <v>1</v>
      </c>
      <c r="U132" s="50">
        <v>8</v>
      </c>
      <c r="V132" s="50">
        <v>0</v>
      </c>
      <c r="W132" s="2"/>
      <c r="X132" s="93">
        <v>301023</v>
      </c>
      <c r="Y132" s="2" t="s">
        <v>78</v>
      </c>
      <c r="Z132" s="358" t="s">
        <v>2474</v>
      </c>
      <c r="AA132" s="432"/>
      <c r="AB132" s="16" t="str">
        <f t="shared" si="7"/>
        <v>Unique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</row>
    <row r="133" spans="1:89" ht="15">
      <c r="A133" s="354" t="str">
        <f t="shared" si="4"/>
        <v>80_1_300721_C1B_p_eu.co</v>
      </c>
      <c r="B133" s="355" t="s">
        <v>2360</v>
      </c>
      <c r="C133" s="355" t="s">
        <v>2361</v>
      </c>
      <c r="D133" s="213">
        <v>80</v>
      </c>
      <c r="E133" s="213">
        <v>1</v>
      </c>
      <c r="F133" s="117">
        <v>140721</v>
      </c>
      <c r="G133" s="117">
        <v>300721</v>
      </c>
      <c r="H133" s="213">
        <v>2021</v>
      </c>
      <c r="I133" s="148" t="s">
        <v>43</v>
      </c>
      <c r="J133" s="2" t="s">
        <v>2362</v>
      </c>
      <c r="K133" s="2" t="s">
        <v>2363</v>
      </c>
      <c r="L133" s="148" t="s">
        <v>74</v>
      </c>
      <c r="M133" s="148" t="s">
        <v>147</v>
      </c>
      <c r="N133" s="117">
        <v>97</v>
      </c>
      <c r="O133" s="2"/>
      <c r="P133" s="384" t="s">
        <v>548</v>
      </c>
      <c r="Q133" s="385" t="s">
        <v>549</v>
      </c>
      <c r="R133" s="50" t="s">
        <v>147</v>
      </c>
      <c r="S133" s="2">
        <f t="shared" si="6"/>
        <v>9</v>
      </c>
      <c r="T133" s="50">
        <v>0</v>
      </c>
      <c r="U133" s="50">
        <v>9</v>
      </c>
      <c r="V133" s="50">
        <v>0</v>
      </c>
      <c r="W133" s="2"/>
      <c r="X133" s="93">
        <v>301023</v>
      </c>
      <c r="Y133" s="2" t="s">
        <v>78</v>
      </c>
      <c r="Z133" s="358" t="s">
        <v>2475</v>
      </c>
      <c r="AA133" s="432"/>
      <c r="AB133" s="16" t="str">
        <f t="shared" si="7"/>
        <v>Unique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</row>
    <row r="134" spans="1:89" ht="15">
      <c r="A134" s="354" t="str">
        <f t="shared" si="4"/>
        <v>80_1_300721_C1B_p_eu.lat</v>
      </c>
      <c r="B134" s="355" t="s">
        <v>2360</v>
      </c>
      <c r="C134" s="355" t="s">
        <v>2361</v>
      </c>
      <c r="D134" s="213">
        <v>80</v>
      </c>
      <c r="E134" s="213">
        <v>1</v>
      </c>
      <c r="F134" s="117">
        <v>140721</v>
      </c>
      <c r="G134" s="117">
        <v>300721</v>
      </c>
      <c r="H134" s="213">
        <v>2021</v>
      </c>
      <c r="I134" s="148" t="s">
        <v>43</v>
      </c>
      <c r="J134" s="2" t="s">
        <v>2362</v>
      </c>
      <c r="K134" s="2" t="s">
        <v>2363</v>
      </c>
      <c r="L134" s="148" t="s">
        <v>74</v>
      </c>
      <c r="M134" s="148" t="s">
        <v>147</v>
      </c>
      <c r="N134" s="117">
        <v>97</v>
      </c>
      <c r="O134" s="2"/>
      <c r="P134" s="392" t="s">
        <v>2476</v>
      </c>
      <c r="Q134" s="393" t="s">
        <v>584</v>
      </c>
      <c r="R134" s="50" t="s">
        <v>147</v>
      </c>
      <c r="S134" s="2">
        <f t="shared" si="6"/>
        <v>1</v>
      </c>
      <c r="T134" s="50">
        <v>1</v>
      </c>
      <c r="U134" s="50">
        <v>0</v>
      </c>
      <c r="V134" s="50">
        <v>0</v>
      </c>
      <c r="W134" s="2"/>
      <c r="X134" s="93">
        <v>301023</v>
      </c>
      <c r="Y134" s="2" t="s">
        <v>78</v>
      </c>
      <c r="Z134" s="358" t="s">
        <v>2477</v>
      </c>
      <c r="AA134" s="432"/>
      <c r="AB134" s="16" t="str">
        <f t="shared" si="7"/>
        <v>Unique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</row>
    <row r="135" spans="1:89" ht="15">
      <c r="A135" s="354" t="str">
        <f t="shared" si="4"/>
        <v>80_1_300721_C1B_p_pl.cl</v>
      </c>
      <c r="B135" s="355" t="s">
        <v>2360</v>
      </c>
      <c r="C135" s="355" t="s">
        <v>2361</v>
      </c>
      <c r="D135" s="213">
        <v>80</v>
      </c>
      <c r="E135" s="213">
        <v>1</v>
      </c>
      <c r="F135" s="117">
        <v>140721</v>
      </c>
      <c r="G135" s="117">
        <v>300721</v>
      </c>
      <c r="H135" s="213">
        <v>2021</v>
      </c>
      <c r="I135" s="148" t="s">
        <v>43</v>
      </c>
      <c r="J135" s="2" t="s">
        <v>2362</v>
      </c>
      <c r="K135" s="2" t="s">
        <v>2363</v>
      </c>
      <c r="L135" s="148" t="s">
        <v>74</v>
      </c>
      <c r="M135" s="148" t="s">
        <v>147</v>
      </c>
      <c r="N135" s="117">
        <v>97</v>
      </c>
      <c r="O135" s="2"/>
      <c r="P135" s="382" t="s">
        <v>2478</v>
      </c>
      <c r="Q135" s="390" t="s">
        <v>2479</v>
      </c>
      <c r="R135" s="50" t="s">
        <v>147</v>
      </c>
      <c r="S135" s="2">
        <f t="shared" si="6"/>
        <v>1</v>
      </c>
      <c r="T135" s="50">
        <v>0</v>
      </c>
      <c r="U135" s="50">
        <v>1</v>
      </c>
      <c r="V135" s="50">
        <v>0</v>
      </c>
      <c r="W135" s="2"/>
      <c r="X135" s="93">
        <v>301023</v>
      </c>
      <c r="Y135" s="2" t="s">
        <v>78</v>
      </c>
      <c r="Z135" s="358" t="s">
        <v>2480</v>
      </c>
      <c r="AA135" s="432"/>
      <c r="AB135" s="16" t="str">
        <f t="shared" si="7"/>
        <v>Unique</v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</row>
    <row r="136" spans="1:89" ht="15">
      <c r="A136" s="354" t="str">
        <f t="shared" si="4"/>
        <v>71_2_030921_C2B_p_sp.sc</v>
      </c>
      <c r="B136" s="355" t="s">
        <v>2481</v>
      </c>
      <c r="C136" s="355" t="s">
        <v>2482</v>
      </c>
      <c r="D136" s="213">
        <v>71</v>
      </c>
      <c r="E136" s="213">
        <v>2</v>
      </c>
      <c r="F136" s="213">
        <v>160821</v>
      </c>
      <c r="G136" s="367" t="s">
        <v>2403</v>
      </c>
      <c r="H136" s="213">
        <v>2021</v>
      </c>
      <c r="I136" s="148" t="s">
        <v>43</v>
      </c>
      <c r="J136" s="148" t="s">
        <v>2483</v>
      </c>
      <c r="K136" s="148" t="s">
        <v>2484</v>
      </c>
      <c r="L136" s="148" t="s">
        <v>74</v>
      </c>
      <c r="M136" s="2" t="s">
        <v>100</v>
      </c>
      <c r="N136" s="117">
        <v>141</v>
      </c>
      <c r="O136" s="2" t="s">
        <v>357</v>
      </c>
      <c r="P136" s="382" t="s">
        <v>509</v>
      </c>
      <c r="Q136" s="390" t="s">
        <v>510</v>
      </c>
      <c r="R136" s="50" t="s">
        <v>147</v>
      </c>
      <c r="S136" s="2">
        <f t="shared" si="6"/>
        <v>9</v>
      </c>
      <c r="T136" s="50">
        <v>5</v>
      </c>
      <c r="U136" s="50">
        <v>4</v>
      </c>
      <c r="V136" s="50">
        <v>0</v>
      </c>
      <c r="W136" s="2"/>
      <c r="X136" s="93">
        <v>301023</v>
      </c>
      <c r="Y136" s="2" t="s">
        <v>78</v>
      </c>
      <c r="Z136" s="358" t="s">
        <v>2485</v>
      </c>
      <c r="AA136" s="432"/>
      <c r="AB136" s="16" t="str">
        <f t="shared" si="7"/>
        <v>Unique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</row>
    <row r="137" spans="1:89" ht="15">
      <c r="A137" s="354" t="str">
        <f t="shared" si="4"/>
        <v>71_2_030921_C2B_p_eu.co</v>
      </c>
      <c r="B137" s="355" t="s">
        <v>2481</v>
      </c>
      <c r="C137" s="355" t="s">
        <v>2482</v>
      </c>
      <c r="D137" s="213">
        <v>71</v>
      </c>
      <c r="E137" s="213">
        <v>2</v>
      </c>
      <c r="F137" s="213">
        <v>160821</v>
      </c>
      <c r="G137" s="367" t="s">
        <v>2403</v>
      </c>
      <c r="H137" s="213">
        <v>2021</v>
      </c>
      <c r="I137" s="148" t="s">
        <v>43</v>
      </c>
      <c r="J137" s="148" t="s">
        <v>2483</v>
      </c>
      <c r="K137" s="148" t="s">
        <v>2484</v>
      </c>
      <c r="L137" s="148" t="s">
        <v>74</v>
      </c>
      <c r="M137" s="2" t="s">
        <v>100</v>
      </c>
      <c r="N137" s="117">
        <v>141</v>
      </c>
      <c r="O137" s="2" t="s">
        <v>357</v>
      </c>
      <c r="P137" s="384" t="s">
        <v>548</v>
      </c>
      <c r="Q137" s="385" t="s">
        <v>549</v>
      </c>
      <c r="R137" s="50" t="s">
        <v>147</v>
      </c>
      <c r="S137" s="2">
        <f t="shared" si="6"/>
        <v>3</v>
      </c>
      <c r="T137" s="50">
        <v>0</v>
      </c>
      <c r="U137" s="50">
        <v>3</v>
      </c>
      <c r="V137" s="50">
        <v>0</v>
      </c>
      <c r="W137" s="2"/>
      <c r="X137" s="93">
        <v>301023</v>
      </c>
      <c r="Y137" s="2" t="s">
        <v>78</v>
      </c>
      <c r="Z137" s="358" t="s">
        <v>2486</v>
      </c>
      <c r="AA137" s="432"/>
      <c r="AB137" s="16" t="str">
        <f t="shared" si="7"/>
        <v>Unique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</row>
    <row r="138" spans="1:89" ht="15">
      <c r="A138" s="354" t="str">
        <f t="shared" si="4"/>
        <v>71_2_030921_C2B_p_me.me</v>
      </c>
      <c r="B138" s="355" t="s">
        <v>2481</v>
      </c>
      <c r="C138" s="355" t="s">
        <v>2482</v>
      </c>
      <c r="D138" s="213">
        <v>71</v>
      </c>
      <c r="E138" s="213">
        <v>2</v>
      </c>
      <c r="F138" s="213">
        <v>160821</v>
      </c>
      <c r="G138" s="367" t="s">
        <v>2403</v>
      </c>
      <c r="H138" s="213">
        <v>2021</v>
      </c>
      <c r="I138" s="148" t="s">
        <v>43</v>
      </c>
      <c r="J138" s="148" t="s">
        <v>2483</v>
      </c>
      <c r="K138" s="148" t="s">
        <v>2484</v>
      </c>
      <c r="L138" s="148" t="s">
        <v>74</v>
      </c>
      <c r="M138" s="2" t="s">
        <v>100</v>
      </c>
      <c r="N138" s="117">
        <v>141</v>
      </c>
      <c r="O138" s="2" t="s">
        <v>357</v>
      </c>
      <c r="P138" s="382" t="s">
        <v>569</v>
      </c>
      <c r="Q138" s="386" t="s">
        <v>570</v>
      </c>
      <c r="R138" s="50" t="s">
        <v>147</v>
      </c>
      <c r="S138" s="2">
        <f t="shared" si="6"/>
        <v>132</v>
      </c>
      <c r="T138" s="50">
        <v>71</v>
      </c>
      <c r="U138" s="50">
        <v>61</v>
      </c>
      <c r="V138" s="50">
        <v>0</v>
      </c>
      <c r="W138" s="2"/>
      <c r="X138" s="93">
        <v>301023</v>
      </c>
      <c r="Y138" s="2" t="s">
        <v>78</v>
      </c>
      <c r="Z138" s="358" t="s">
        <v>2487</v>
      </c>
      <c r="AA138" s="432"/>
      <c r="AB138" s="16" t="str">
        <f t="shared" si="7"/>
        <v>Unique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</row>
    <row r="139" spans="1:89" ht="15">
      <c r="A139" s="354" t="str">
        <f t="shared" si="4"/>
        <v>80_4_300721_C25_p_ep.ba</v>
      </c>
      <c r="B139" s="355" t="s">
        <v>2320</v>
      </c>
      <c r="C139" s="355" t="s">
        <v>2321</v>
      </c>
      <c r="D139" s="213">
        <v>80</v>
      </c>
      <c r="E139" s="213">
        <v>4</v>
      </c>
      <c r="F139" s="213">
        <v>140721</v>
      </c>
      <c r="G139" s="213">
        <v>300721</v>
      </c>
      <c r="H139" s="213">
        <v>2021</v>
      </c>
      <c r="I139" s="148" t="s">
        <v>43</v>
      </c>
      <c r="J139" s="148" t="s">
        <v>2322</v>
      </c>
      <c r="K139" s="148" t="s">
        <v>2323</v>
      </c>
      <c r="L139" s="148" t="s">
        <v>74</v>
      </c>
      <c r="M139" s="148" t="s">
        <v>168</v>
      </c>
      <c r="N139" s="213">
        <v>78</v>
      </c>
      <c r="O139" s="2"/>
      <c r="P139" s="382" t="s">
        <v>84</v>
      </c>
      <c r="Q139" s="383" t="s">
        <v>85</v>
      </c>
      <c r="R139" s="50" t="s">
        <v>147</v>
      </c>
      <c r="S139" s="2">
        <f t="shared" si="6"/>
        <v>1</v>
      </c>
      <c r="T139" s="50">
        <v>1</v>
      </c>
      <c r="U139" s="50">
        <v>0</v>
      </c>
      <c r="V139" s="50">
        <v>0</v>
      </c>
      <c r="W139" s="2"/>
      <c r="X139" s="93">
        <v>301023</v>
      </c>
      <c r="Y139" s="2" t="s">
        <v>78</v>
      </c>
      <c r="Z139" s="358" t="s">
        <v>2488</v>
      </c>
      <c r="AA139" s="432" t="s">
        <v>95</v>
      </c>
      <c r="AB139" s="16" t="str">
        <f t="shared" si="7"/>
        <v>Unique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</row>
    <row r="140" spans="1:89" ht="15">
      <c r="A140" s="354" t="str">
        <f t="shared" si="4"/>
        <v>80_4_300721_C25_p_sp.sc</v>
      </c>
      <c r="B140" s="355" t="s">
        <v>2320</v>
      </c>
      <c r="C140" s="355" t="s">
        <v>2321</v>
      </c>
      <c r="D140" s="213">
        <v>80</v>
      </c>
      <c r="E140" s="213">
        <v>4</v>
      </c>
      <c r="F140" s="213">
        <v>140721</v>
      </c>
      <c r="G140" s="213">
        <v>300721</v>
      </c>
      <c r="H140" s="213">
        <v>2021</v>
      </c>
      <c r="I140" s="148" t="s">
        <v>43</v>
      </c>
      <c r="J140" s="148" t="s">
        <v>2322</v>
      </c>
      <c r="K140" s="148" t="s">
        <v>2323</v>
      </c>
      <c r="L140" s="148" t="s">
        <v>74</v>
      </c>
      <c r="M140" s="148" t="s">
        <v>168</v>
      </c>
      <c r="N140" s="213">
        <v>78</v>
      </c>
      <c r="O140" s="2"/>
      <c r="P140" s="382" t="s">
        <v>509</v>
      </c>
      <c r="Q140" s="390" t="s">
        <v>510</v>
      </c>
      <c r="R140" s="50" t="s">
        <v>147</v>
      </c>
      <c r="S140" s="2">
        <f t="shared" si="6"/>
        <v>39</v>
      </c>
      <c r="T140" s="50">
        <v>15</v>
      </c>
      <c r="U140" s="50">
        <v>24</v>
      </c>
      <c r="V140" s="50">
        <v>0</v>
      </c>
      <c r="W140" s="2"/>
      <c r="X140" s="93">
        <v>301023</v>
      </c>
      <c r="Y140" s="2" t="s">
        <v>78</v>
      </c>
      <c r="Z140" s="358" t="s">
        <v>2489</v>
      </c>
      <c r="AA140" s="432"/>
      <c r="AB140" s="16" t="str">
        <f t="shared" si="7"/>
        <v>Unique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</row>
    <row r="141" spans="1:89" ht="15">
      <c r="A141" s="354" t="str">
        <f t="shared" si="4"/>
        <v>80_4_300721_C25_p_me.me</v>
      </c>
      <c r="B141" s="355" t="s">
        <v>2320</v>
      </c>
      <c r="C141" s="355" t="s">
        <v>2321</v>
      </c>
      <c r="D141" s="213">
        <v>80</v>
      </c>
      <c r="E141" s="213">
        <v>4</v>
      </c>
      <c r="F141" s="213">
        <v>140721</v>
      </c>
      <c r="G141" s="213">
        <v>300721</v>
      </c>
      <c r="H141" s="213">
        <v>2021</v>
      </c>
      <c r="I141" s="148" t="s">
        <v>43</v>
      </c>
      <c r="J141" s="148" t="s">
        <v>2322</v>
      </c>
      <c r="K141" s="148" t="s">
        <v>2323</v>
      </c>
      <c r="L141" s="148" t="s">
        <v>74</v>
      </c>
      <c r="M141" s="148" t="s">
        <v>168</v>
      </c>
      <c r="N141" s="213">
        <v>78</v>
      </c>
      <c r="O141" s="2"/>
      <c r="P141" s="382" t="s">
        <v>569</v>
      </c>
      <c r="Q141" s="386" t="s">
        <v>570</v>
      </c>
      <c r="R141" s="50" t="s">
        <v>147</v>
      </c>
      <c r="S141" s="2">
        <f t="shared" si="6"/>
        <v>11</v>
      </c>
      <c r="T141" s="50">
        <v>3</v>
      </c>
      <c r="U141" s="50">
        <v>8</v>
      </c>
      <c r="V141" s="50">
        <v>0</v>
      </c>
      <c r="W141" s="2"/>
      <c r="X141" s="93">
        <v>301023</v>
      </c>
      <c r="Y141" s="2" t="s">
        <v>78</v>
      </c>
      <c r="Z141" s="358" t="s">
        <v>2490</v>
      </c>
      <c r="AA141" s="432"/>
      <c r="AB141" s="16" t="str">
        <f t="shared" si="7"/>
        <v>Unique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</row>
    <row r="142" spans="1:89" ht="15">
      <c r="A142" s="354" t="str">
        <f t="shared" si="4"/>
        <v>80_4_300721_C25_p_ch.bi</v>
      </c>
      <c r="B142" s="355" t="s">
        <v>2320</v>
      </c>
      <c r="C142" s="355" t="s">
        <v>2321</v>
      </c>
      <c r="D142" s="213">
        <v>80</v>
      </c>
      <c r="E142" s="213">
        <v>4</v>
      </c>
      <c r="F142" s="213">
        <v>140721</v>
      </c>
      <c r="G142" s="213">
        <v>300721</v>
      </c>
      <c r="H142" s="213">
        <v>2021</v>
      </c>
      <c r="I142" s="148" t="s">
        <v>43</v>
      </c>
      <c r="J142" s="148" t="s">
        <v>2322</v>
      </c>
      <c r="K142" s="148" t="s">
        <v>2323</v>
      </c>
      <c r="L142" s="148" t="s">
        <v>74</v>
      </c>
      <c r="M142" s="148" t="s">
        <v>168</v>
      </c>
      <c r="N142" s="213">
        <v>78</v>
      </c>
      <c r="O142" s="2"/>
      <c r="P142" s="384" t="s">
        <v>287</v>
      </c>
      <c r="Q142" s="393" t="s">
        <v>288</v>
      </c>
      <c r="R142" s="50" t="s">
        <v>147</v>
      </c>
      <c r="S142" s="2">
        <f t="shared" si="6"/>
        <v>1</v>
      </c>
      <c r="T142" s="50">
        <v>0</v>
      </c>
      <c r="U142" s="50">
        <v>1</v>
      </c>
      <c r="V142" s="50">
        <v>0</v>
      </c>
      <c r="W142" s="2"/>
      <c r="X142" s="93">
        <v>301023</v>
      </c>
      <c r="Y142" s="2" t="s">
        <v>78</v>
      </c>
      <c r="Z142" s="358" t="s">
        <v>2491</v>
      </c>
      <c r="AA142" s="432" t="s">
        <v>95</v>
      </c>
      <c r="AB142" s="16" t="str">
        <f t="shared" si="7"/>
        <v>Unique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</row>
    <row r="143" spans="1:89" ht="15">
      <c r="A143" s="354" t="str">
        <f t="shared" si="4"/>
        <v>80_4_300721_C25_p_fe.cu</v>
      </c>
      <c r="B143" s="355" t="s">
        <v>2320</v>
      </c>
      <c r="C143" s="355" t="s">
        <v>2321</v>
      </c>
      <c r="D143" s="213">
        <v>80</v>
      </c>
      <c r="E143" s="213">
        <v>4</v>
      </c>
      <c r="F143" s="213">
        <v>140721</v>
      </c>
      <c r="G143" s="213">
        <v>300721</v>
      </c>
      <c r="H143" s="213">
        <v>2021</v>
      </c>
      <c r="I143" s="148" t="s">
        <v>43</v>
      </c>
      <c r="J143" s="148" t="s">
        <v>2322</v>
      </c>
      <c r="K143" s="148" t="s">
        <v>2323</v>
      </c>
      <c r="L143" s="148" t="s">
        <v>74</v>
      </c>
      <c r="M143" s="148" t="s">
        <v>168</v>
      </c>
      <c r="N143" s="213">
        <v>78</v>
      </c>
      <c r="O143" s="2"/>
      <c r="P143" s="382" t="s">
        <v>536</v>
      </c>
      <c r="Q143" s="386" t="s">
        <v>537</v>
      </c>
      <c r="R143" s="50" t="s">
        <v>147</v>
      </c>
      <c r="S143" s="2">
        <f t="shared" si="6"/>
        <v>2</v>
      </c>
      <c r="T143" s="50">
        <v>2</v>
      </c>
      <c r="U143" s="50">
        <v>0</v>
      </c>
      <c r="V143" s="50">
        <v>0</v>
      </c>
      <c r="W143" s="2"/>
      <c r="X143" s="93">
        <v>301023</v>
      </c>
      <c r="Y143" s="2" t="s">
        <v>78</v>
      </c>
      <c r="Z143" s="358" t="s">
        <v>2492</v>
      </c>
      <c r="AA143" s="432"/>
      <c r="AB143" s="16" t="str">
        <f t="shared" si="7"/>
        <v>Unique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</row>
    <row r="144" spans="1:89" ht="15">
      <c r="A144" s="354" t="str">
        <f t="shared" si="4"/>
        <v>80_4_300721_C25_p_eu.co</v>
      </c>
      <c r="B144" s="355" t="s">
        <v>2320</v>
      </c>
      <c r="C144" s="355" t="s">
        <v>2321</v>
      </c>
      <c r="D144" s="213">
        <v>80</v>
      </c>
      <c r="E144" s="213">
        <v>4</v>
      </c>
      <c r="F144" s="213">
        <v>140721</v>
      </c>
      <c r="G144" s="213">
        <v>300721</v>
      </c>
      <c r="H144" s="213">
        <v>2021</v>
      </c>
      <c r="I144" s="148" t="s">
        <v>43</v>
      </c>
      <c r="J144" s="148" t="s">
        <v>2322</v>
      </c>
      <c r="K144" s="148" t="s">
        <v>2323</v>
      </c>
      <c r="L144" s="148" t="s">
        <v>74</v>
      </c>
      <c r="M144" s="148" t="s">
        <v>168</v>
      </c>
      <c r="N144" s="213">
        <v>78</v>
      </c>
      <c r="O144" s="2"/>
      <c r="P144" s="384" t="s">
        <v>548</v>
      </c>
      <c r="Q144" s="385" t="s">
        <v>549</v>
      </c>
      <c r="R144" s="50" t="s">
        <v>147</v>
      </c>
      <c r="S144" s="2">
        <f t="shared" si="6"/>
        <v>23</v>
      </c>
      <c r="T144" s="50">
        <v>3</v>
      </c>
      <c r="U144" s="50">
        <v>20</v>
      </c>
      <c r="V144" s="50">
        <v>0</v>
      </c>
      <c r="W144" s="2"/>
      <c r="X144" s="93">
        <v>301023</v>
      </c>
      <c r="Y144" s="2" t="s">
        <v>78</v>
      </c>
      <c r="Z144" s="358" t="s">
        <v>2493</v>
      </c>
      <c r="AA144" s="432"/>
      <c r="AB144" s="16" t="str">
        <f t="shared" si="7"/>
        <v>Unique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</row>
    <row r="145" spans="1:89" ht="15">
      <c r="A145" s="354" t="str">
        <f t="shared" si="4"/>
        <v>71_1_300621_C1A_p_ep.ba</v>
      </c>
      <c r="B145" s="355" t="s">
        <v>2352</v>
      </c>
      <c r="C145" s="355" t="s">
        <v>2353</v>
      </c>
      <c r="D145" s="213">
        <v>71</v>
      </c>
      <c r="E145" s="213">
        <v>1</v>
      </c>
      <c r="F145" s="117">
        <v>150621</v>
      </c>
      <c r="G145" s="117">
        <v>300621</v>
      </c>
      <c r="H145" s="117">
        <v>2021</v>
      </c>
      <c r="I145" s="2" t="s">
        <v>43</v>
      </c>
      <c r="J145" s="148" t="s">
        <v>2354</v>
      </c>
      <c r="K145" s="148" t="s">
        <v>2355</v>
      </c>
      <c r="L145" s="148" t="s">
        <v>74</v>
      </c>
      <c r="M145" s="148" t="s">
        <v>147</v>
      </c>
      <c r="N145" s="117">
        <v>15</v>
      </c>
      <c r="O145" s="2"/>
      <c r="P145" s="382" t="s">
        <v>84</v>
      </c>
      <c r="Q145" s="383" t="s">
        <v>85</v>
      </c>
      <c r="R145" s="50" t="s">
        <v>147</v>
      </c>
      <c r="S145" s="2">
        <f t="shared" si="6"/>
        <v>1</v>
      </c>
      <c r="T145" s="50">
        <v>0</v>
      </c>
      <c r="U145" s="50">
        <v>1</v>
      </c>
      <c r="V145" s="50">
        <v>0</v>
      </c>
      <c r="W145" s="2"/>
      <c r="X145" s="93">
        <v>301023</v>
      </c>
      <c r="Y145" s="2" t="s">
        <v>78</v>
      </c>
      <c r="Z145" s="358" t="s">
        <v>2494</v>
      </c>
      <c r="AA145" s="432" t="s">
        <v>95</v>
      </c>
      <c r="AB145" s="16" t="str">
        <f t="shared" si="7"/>
        <v>Unique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</row>
    <row r="146" spans="1:89" ht="15">
      <c r="A146" s="354" t="str">
        <f t="shared" si="4"/>
        <v>71_1_300621_C1A_p_sp.sc</v>
      </c>
      <c r="B146" s="355" t="s">
        <v>2352</v>
      </c>
      <c r="C146" s="355" t="s">
        <v>2353</v>
      </c>
      <c r="D146" s="213">
        <v>71</v>
      </c>
      <c r="E146" s="213">
        <v>1</v>
      </c>
      <c r="F146" s="117">
        <v>150621</v>
      </c>
      <c r="G146" s="117">
        <v>300621</v>
      </c>
      <c r="H146" s="117">
        <v>2021</v>
      </c>
      <c r="I146" s="2" t="s">
        <v>43</v>
      </c>
      <c r="J146" s="148" t="s">
        <v>2354</v>
      </c>
      <c r="K146" s="148" t="s">
        <v>2355</v>
      </c>
      <c r="L146" s="148" t="s">
        <v>74</v>
      </c>
      <c r="M146" s="148" t="s">
        <v>147</v>
      </c>
      <c r="N146" s="117">
        <v>15</v>
      </c>
      <c r="O146" s="2"/>
      <c r="P146" s="382" t="s">
        <v>509</v>
      </c>
      <c r="Q146" s="390" t="s">
        <v>510</v>
      </c>
      <c r="R146" s="50" t="s">
        <v>147</v>
      </c>
      <c r="S146" s="2">
        <f t="shared" si="6"/>
        <v>1</v>
      </c>
      <c r="T146" s="50">
        <v>1</v>
      </c>
      <c r="U146" s="50">
        <v>0</v>
      </c>
      <c r="V146" s="50">
        <v>0</v>
      </c>
      <c r="W146" s="2"/>
      <c r="X146" s="93">
        <v>301023</v>
      </c>
      <c r="Y146" s="2" t="s">
        <v>78</v>
      </c>
      <c r="Z146" s="358" t="s">
        <v>2495</v>
      </c>
      <c r="AA146" s="432"/>
      <c r="AB146" s="16" t="str">
        <f t="shared" si="7"/>
        <v>Unique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</row>
    <row r="147" spans="1:89" ht="15">
      <c r="A147" s="354" t="str">
        <f t="shared" si="4"/>
        <v>71_1_300621_C1A_p_xa.pe</v>
      </c>
      <c r="B147" s="355" t="s">
        <v>2352</v>
      </c>
      <c r="C147" s="355" t="s">
        <v>2353</v>
      </c>
      <c r="D147" s="213">
        <v>71</v>
      </c>
      <c r="E147" s="213">
        <v>1</v>
      </c>
      <c r="F147" s="117">
        <v>150621</v>
      </c>
      <c r="G147" s="117">
        <v>300621</v>
      </c>
      <c r="H147" s="117">
        <v>2021</v>
      </c>
      <c r="I147" s="2" t="s">
        <v>43</v>
      </c>
      <c r="J147" s="148" t="s">
        <v>2354</v>
      </c>
      <c r="K147" s="148" t="s">
        <v>2355</v>
      </c>
      <c r="L147" s="148" t="s">
        <v>74</v>
      </c>
      <c r="M147" s="148" t="s">
        <v>147</v>
      </c>
      <c r="N147" s="117">
        <v>15</v>
      </c>
      <c r="O147" s="2"/>
      <c r="P147" s="384" t="s">
        <v>658</v>
      </c>
      <c r="Q147" s="385" t="s">
        <v>659</v>
      </c>
      <c r="R147" s="50" t="s">
        <v>147</v>
      </c>
      <c r="S147" s="2">
        <f t="shared" si="6"/>
        <v>1</v>
      </c>
      <c r="T147" s="50">
        <v>0</v>
      </c>
      <c r="U147" s="50">
        <v>1</v>
      </c>
      <c r="V147" s="50">
        <v>0</v>
      </c>
      <c r="W147" s="50" t="s">
        <v>660</v>
      </c>
      <c r="X147" s="93">
        <v>301023</v>
      </c>
      <c r="Y147" s="2" t="s">
        <v>78</v>
      </c>
      <c r="Z147" s="358" t="s">
        <v>2496</v>
      </c>
      <c r="AA147" s="432"/>
      <c r="AB147" s="16" t="str">
        <f t="shared" si="7"/>
        <v>Unique</v>
      </c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</row>
    <row r="148" spans="1:89" ht="15">
      <c r="A148" s="354" t="str">
        <f t="shared" si="4"/>
        <v>71_1_300621_C1A_p_ch.ca</v>
      </c>
      <c r="B148" s="355" t="s">
        <v>2352</v>
      </c>
      <c r="C148" s="355" t="s">
        <v>2353</v>
      </c>
      <c r="D148" s="213">
        <v>71</v>
      </c>
      <c r="E148" s="213">
        <v>1</v>
      </c>
      <c r="F148" s="117">
        <v>150621</v>
      </c>
      <c r="G148" s="117">
        <v>300621</v>
      </c>
      <c r="H148" s="117">
        <v>2021</v>
      </c>
      <c r="I148" s="2" t="s">
        <v>43</v>
      </c>
      <c r="J148" s="148" t="s">
        <v>2354</v>
      </c>
      <c r="K148" s="148" t="s">
        <v>2355</v>
      </c>
      <c r="L148" s="148" t="s">
        <v>74</v>
      </c>
      <c r="M148" s="148" t="s">
        <v>147</v>
      </c>
      <c r="N148" s="117">
        <v>15</v>
      </c>
      <c r="O148" s="2"/>
      <c r="P148" s="384" t="s">
        <v>925</v>
      </c>
      <c r="Q148" s="388" t="s">
        <v>926</v>
      </c>
      <c r="R148" s="50" t="s">
        <v>147</v>
      </c>
      <c r="S148" s="2">
        <f t="shared" si="6"/>
        <v>6</v>
      </c>
      <c r="T148" s="50">
        <v>0</v>
      </c>
      <c r="U148" s="50">
        <v>6</v>
      </c>
      <c r="V148" s="50">
        <v>0</v>
      </c>
      <c r="W148" s="2"/>
      <c r="X148" s="93">
        <v>301023</v>
      </c>
      <c r="Y148" s="2" t="s">
        <v>78</v>
      </c>
      <c r="Z148" s="358" t="s">
        <v>2497</v>
      </c>
      <c r="AA148" s="432"/>
      <c r="AB148" s="16" t="str">
        <f t="shared" si="7"/>
        <v>Unique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</row>
    <row r="149" spans="1:89" ht="15">
      <c r="A149" s="354" t="str">
        <f t="shared" si="4"/>
        <v>71_1_300621_C1A_p_ch.ve</v>
      </c>
      <c r="B149" s="355" t="s">
        <v>2352</v>
      </c>
      <c r="C149" s="355" t="s">
        <v>2353</v>
      </c>
      <c r="D149" s="213">
        <v>71</v>
      </c>
      <c r="E149" s="213">
        <v>1</v>
      </c>
      <c r="F149" s="117">
        <v>150621</v>
      </c>
      <c r="G149" s="117">
        <v>300621</v>
      </c>
      <c r="H149" s="117">
        <v>2021</v>
      </c>
      <c r="I149" s="2" t="s">
        <v>43</v>
      </c>
      <c r="J149" s="148" t="s">
        <v>2354</v>
      </c>
      <c r="K149" s="148" t="s">
        <v>2355</v>
      </c>
      <c r="L149" s="148" t="s">
        <v>74</v>
      </c>
      <c r="M149" s="148" t="s">
        <v>147</v>
      </c>
      <c r="N149" s="117">
        <v>15</v>
      </c>
      <c r="O149" s="2"/>
      <c r="P149" s="384" t="s">
        <v>923</v>
      </c>
      <c r="Q149" s="385" t="s">
        <v>873</v>
      </c>
      <c r="R149" s="50" t="s">
        <v>147</v>
      </c>
      <c r="S149" s="2">
        <f t="shared" si="6"/>
        <v>1</v>
      </c>
      <c r="T149" s="50">
        <v>1</v>
      </c>
      <c r="U149" s="50">
        <v>0</v>
      </c>
      <c r="V149" s="50">
        <v>0</v>
      </c>
      <c r="W149" s="2"/>
      <c r="X149" s="93">
        <v>301023</v>
      </c>
      <c r="Y149" s="2" t="s">
        <v>78</v>
      </c>
      <c r="Z149" s="358" t="s">
        <v>2498</v>
      </c>
      <c r="AA149" s="432"/>
      <c r="AB149" s="16" t="str">
        <f t="shared" si="7"/>
        <v>Unique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</row>
    <row r="150" spans="1:89" ht="15">
      <c r="A150" s="354" t="str">
        <f t="shared" si="4"/>
        <v>71_1_300621_C1A_p_sc.py</v>
      </c>
      <c r="B150" s="355" t="s">
        <v>2352</v>
      </c>
      <c r="C150" s="355" t="s">
        <v>2353</v>
      </c>
      <c r="D150" s="213">
        <v>71</v>
      </c>
      <c r="E150" s="213">
        <v>1</v>
      </c>
      <c r="F150" s="117">
        <v>150621</v>
      </c>
      <c r="G150" s="117">
        <v>300621</v>
      </c>
      <c r="H150" s="117">
        <v>2021</v>
      </c>
      <c r="I150" s="2" t="s">
        <v>43</v>
      </c>
      <c r="J150" s="148" t="s">
        <v>2354</v>
      </c>
      <c r="K150" s="148" t="s">
        <v>2355</v>
      </c>
      <c r="L150" s="148" t="s">
        <v>74</v>
      </c>
      <c r="M150" s="148" t="s">
        <v>147</v>
      </c>
      <c r="N150" s="117">
        <v>15</v>
      </c>
      <c r="O150" s="2"/>
      <c r="P150" s="384" t="s">
        <v>1069</v>
      </c>
      <c r="Q150" s="396" t="s">
        <v>1070</v>
      </c>
      <c r="R150" s="50" t="s">
        <v>100</v>
      </c>
      <c r="S150" s="2">
        <f t="shared" si="6"/>
        <v>1</v>
      </c>
      <c r="T150" s="50">
        <v>0</v>
      </c>
      <c r="U150" s="50">
        <v>1</v>
      </c>
      <c r="V150" s="50">
        <v>0</v>
      </c>
      <c r="W150" s="50" t="s">
        <v>2270</v>
      </c>
      <c r="X150" s="93">
        <v>311025</v>
      </c>
      <c r="Y150" s="2" t="s">
        <v>78</v>
      </c>
      <c r="Z150" s="358" t="s">
        <v>2499</v>
      </c>
      <c r="AA150" s="432"/>
      <c r="AB150" s="16" t="str">
        <f t="shared" si="7"/>
        <v>Unique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</row>
    <row r="151" spans="1:89" ht="15">
      <c r="A151" s="354" t="str">
        <f>D151&amp;"_"&amp;E151&amp;"_"&amp;G151&amp;"_"&amp;J151&amp;"_"&amp;P157</f>
        <v>71_1_300621_C1A_p_eu.co</v>
      </c>
      <c r="B151" s="355" t="s">
        <v>2352</v>
      </c>
      <c r="C151" s="355" t="s">
        <v>2353</v>
      </c>
      <c r="D151" s="213">
        <v>71</v>
      </c>
      <c r="E151" s="213">
        <v>1</v>
      </c>
      <c r="F151" s="117">
        <v>150621</v>
      </c>
      <c r="G151" s="117">
        <v>300621</v>
      </c>
      <c r="H151" s="117">
        <v>2021</v>
      </c>
      <c r="I151" s="2" t="s">
        <v>43</v>
      </c>
      <c r="J151" s="148" t="s">
        <v>2354</v>
      </c>
      <c r="K151" s="148" t="s">
        <v>2355</v>
      </c>
      <c r="L151" s="148" t="s">
        <v>74</v>
      </c>
      <c r="M151" s="148" t="s">
        <v>147</v>
      </c>
      <c r="N151" s="117">
        <v>15</v>
      </c>
      <c r="O151" s="2"/>
      <c r="P151" s="384" t="s">
        <v>548</v>
      </c>
      <c r="Q151" s="385" t="s">
        <v>549</v>
      </c>
      <c r="R151" s="50" t="s">
        <v>147</v>
      </c>
      <c r="S151" s="2">
        <f t="shared" si="6"/>
        <v>4</v>
      </c>
      <c r="T151" s="50">
        <v>1</v>
      </c>
      <c r="U151" s="50">
        <v>3</v>
      </c>
      <c r="V151" s="50">
        <v>0</v>
      </c>
      <c r="W151" s="2"/>
      <c r="X151" s="93">
        <v>301023</v>
      </c>
      <c r="Y151" s="2" t="s">
        <v>78</v>
      </c>
      <c r="Z151" s="358" t="s">
        <v>2500</v>
      </c>
      <c r="AA151" s="432"/>
      <c r="AB151" s="16" t="str">
        <f t="shared" si="7"/>
        <v>Unique</v>
      </c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</row>
    <row r="152" spans="1:89" ht="15">
      <c r="A152" s="354" t="str">
        <f t="shared" ref="A152:A238" si="8">D152&amp;"_"&amp;E152&amp;"_"&amp;G152&amp;"_"&amp;J152&amp;"_"&amp;P152</f>
        <v>71_1_030521_C1A_p_me.me</v>
      </c>
      <c r="B152" s="355" t="s">
        <v>2352</v>
      </c>
      <c r="C152" s="355" t="s">
        <v>2353</v>
      </c>
      <c r="D152" s="213">
        <v>71</v>
      </c>
      <c r="E152" s="213">
        <v>1</v>
      </c>
      <c r="F152" s="213">
        <v>160421</v>
      </c>
      <c r="G152" s="367" t="s">
        <v>2325</v>
      </c>
      <c r="H152" s="213">
        <v>2021</v>
      </c>
      <c r="I152" s="148" t="s">
        <v>43</v>
      </c>
      <c r="J152" s="2" t="s">
        <v>2354</v>
      </c>
      <c r="K152" s="2" t="s">
        <v>2355</v>
      </c>
      <c r="L152" s="148" t="s">
        <v>74</v>
      </c>
      <c r="M152" s="148" t="s">
        <v>147</v>
      </c>
      <c r="N152" s="117">
        <v>2</v>
      </c>
      <c r="O152" s="2" t="s">
        <v>357</v>
      </c>
      <c r="P152" s="382" t="s">
        <v>569</v>
      </c>
      <c r="Q152" s="386" t="s">
        <v>570</v>
      </c>
      <c r="R152" s="50" t="s">
        <v>147</v>
      </c>
      <c r="S152" s="2">
        <f t="shared" si="6"/>
        <v>1</v>
      </c>
      <c r="T152" s="50">
        <v>1</v>
      </c>
      <c r="U152" s="50">
        <v>0</v>
      </c>
      <c r="V152" s="50">
        <v>0</v>
      </c>
      <c r="W152" s="2"/>
      <c r="X152" s="93">
        <v>301023</v>
      </c>
      <c r="Y152" s="2" t="s">
        <v>78</v>
      </c>
      <c r="Z152" s="358" t="s">
        <v>2501</v>
      </c>
      <c r="AA152" s="432"/>
      <c r="AB152" s="16" t="str">
        <f t="shared" si="7"/>
        <v>Unique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</row>
    <row r="153" spans="1:89" ht="15">
      <c r="A153" s="354" t="str">
        <f t="shared" si="8"/>
        <v>100_2_030521_C3X_p_fe.cu</v>
      </c>
      <c r="B153" s="355" t="s">
        <v>2441</v>
      </c>
      <c r="C153" s="355" t="s">
        <v>2442</v>
      </c>
      <c r="D153" s="213">
        <v>100</v>
      </c>
      <c r="E153" s="213">
        <v>2</v>
      </c>
      <c r="F153" s="117">
        <v>160421</v>
      </c>
      <c r="G153" s="96" t="s">
        <v>2325</v>
      </c>
      <c r="H153" s="213">
        <v>2021</v>
      </c>
      <c r="I153" s="148" t="s">
        <v>43</v>
      </c>
      <c r="J153" s="2" t="s">
        <v>2443</v>
      </c>
      <c r="K153" s="2" t="s">
        <v>2444</v>
      </c>
      <c r="L153" s="148" t="s">
        <v>74</v>
      </c>
      <c r="M153" s="148" t="s">
        <v>147</v>
      </c>
      <c r="N153" s="117">
        <v>2</v>
      </c>
      <c r="O153" s="2" t="s">
        <v>357</v>
      </c>
      <c r="P153" s="382" t="s">
        <v>536</v>
      </c>
      <c r="Q153" s="386" t="s">
        <v>537</v>
      </c>
      <c r="R153" s="50" t="s">
        <v>147</v>
      </c>
      <c r="S153" s="2">
        <f t="shared" si="6"/>
        <v>2</v>
      </c>
      <c r="T153" s="50">
        <v>2</v>
      </c>
      <c r="U153" s="50">
        <v>0</v>
      </c>
      <c r="V153" s="50">
        <v>0</v>
      </c>
      <c r="W153" s="2"/>
      <c r="X153" s="93">
        <v>301023</v>
      </c>
      <c r="Y153" s="2" t="s">
        <v>78</v>
      </c>
      <c r="Z153" s="358" t="s">
        <v>2502</v>
      </c>
      <c r="AA153" s="432"/>
      <c r="AB153" s="16" t="str">
        <f t="shared" si="7"/>
        <v>Unique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</row>
    <row r="154" spans="1:89" ht="15">
      <c r="A154" s="354" t="str">
        <f t="shared" si="8"/>
        <v>61_1_041021_C2X_p_sp.sc</v>
      </c>
      <c r="B154" s="355" t="s">
        <v>2372</v>
      </c>
      <c r="C154" s="355" t="s">
        <v>2373</v>
      </c>
      <c r="D154" s="213">
        <v>61</v>
      </c>
      <c r="E154" s="213">
        <v>1</v>
      </c>
      <c r="F154" s="213">
        <v>200921</v>
      </c>
      <c r="G154" s="367" t="s">
        <v>2461</v>
      </c>
      <c r="H154" s="213">
        <v>2021</v>
      </c>
      <c r="I154" s="148" t="s">
        <v>43</v>
      </c>
      <c r="J154" s="148" t="s">
        <v>2374</v>
      </c>
      <c r="K154" s="148" t="s">
        <v>2375</v>
      </c>
      <c r="L154" s="148" t="s">
        <v>74</v>
      </c>
      <c r="M154" s="148" t="s">
        <v>168</v>
      </c>
      <c r="N154" s="213">
        <v>11</v>
      </c>
      <c r="O154" s="148" t="s">
        <v>357</v>
      </c>
      <c r="P154" s="382" t="s">
        <v>509</v>
      </c>
      <c r="Q154" s="390" t="s">
        <v>510</v>
      </c>
      <c r="R154" s="50" t="s">
        <v>147</v>
      </c>
      <c r="S154" s="2">
        <f t="shared" si="6"/>
        <v>2</v>
      </c>
      <c r="T154" s="50">
        <v>0</v>
      </c>
      <c r="U154" s="50">
        <v>2</v>
      </c>
      <c r="V154" s="50">
        <v>0</v>
      </c>
      <c r="W154" s="2"/>
      <c r="X154" s="93">
        <v>301023</v>
      </c>
      <c r="Y154" s="2" t="s">
        <v>78</v>
      </c>
      <c r="Z154" s="358" t="s">
        <v>2503</v>
      </c>
      <c r="AA154" s="432"/>
      <c r="AB154" s="16" t="str">
        <f t="shared" si="7"/>
        <v>Unique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</row>
    <row r="155" spans="1:89" ht="15">
      <c r="A155" s="354" t="str">
        <f t="shared" si="8"/>
        <v>61_1_041021_C2X_p_sy.vi</v>
      </c>
      <c r="B155" s="355" t="s">
        <v>2372</v>
      </c>
      <c r="C155" s="355" t="s">
        <v>2373</v>
      </c>
      <c r="D155" s="213">
        <v>61</v>
      </c>
      <c r="E155" s="213">
        <v>1</v>
      </c>
      <c r="F155" s="213">
        <v>200921</v>
      </c>
      <c r="G155" s="367" t="s">
        <v>2461</v>
      </c>
      <c r="H155" s="213">
        <v>2021</v>
      </c>
      <c r="I155" s="148" t="s">
        <v>43</v>
      </c>
      <c r="J155" s="148" t="s">
        <v>2374</v>
      </c>
      <c r="K155" s="148" t="s">
        <v>2375</v>
      </c>
      <c r="L155" s="148" t="s">
        <v>74</v>
      </c>
      <c r="M155" s="148" t="s">
        <v>168</v>
      </c>
      <c r="N155" s="213">
        <v>11</v>
      </c>
      <c r="O155" s="148" t="s">
        <v>357</v>
      </c>
      <c r="P155" s="384" t="s">
        <v>1137</v>
      </c>
      <c r="Q155" s="397" t="s">
        <v>1138</v>
      </c>
      <c r="R155" s="50" t="s">
        <v>147</v>
      </c>
      <c r="S155" s="2">
        <f t="shared" si="6"/>
        <v>1</v>
      </c>
      <c r="T155" s="50">
        <v>0</v>
      </c>
      <c r="U155" s="50">
        <v>1</v>
      </c>
      <c r="V155" s="50">
        <v>0</v>
      </c>
      <c r="W155" s="2"/>
      <c r="X155" s="93">
        <v>301023</v>
      </c>
      <c r="Y155" s="2" t="s">
        <v>78</v>
      </c>
      <c r="Z155" s="361"/>
      <c r="AA155" s="432"/>
      <c r="AB155" s="16" t="str">
        <f t="shared" si="7"/>
        <v>Unique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</row>
    <row r="156" spans="1:89" ht="15">
      <c r="A156" s="354" t="str">
        <f t="shared" si="8"/>
        <v>80_2_170521_C1Y_p_me.me</v>
      </c>
      <c r="B156" s="355" t="s">
        <v>2504</v>
      </c>
      <c r="C156" s="355" t="s">
        <v>2505</v>
      </c>
      <c r="D156" s="213">
        <v>80</v>
      </c>
      <c r="E156" s="213">
        <v>2</v>
      </c>
      <c r="F156" s="367" t="s">
        <v>2325</v>
      </c>
      <c r="G156" s="213">
        <v>170521</v>
      </c>
      <c r="H156" s="213">
        <v>2021</v>
      </c>
      <c r="I156" s="148" t="s">
        <v>43</v>
      </c>
      <c r="J156" s="148" t="s">
        <v>2506</v>
      </c>
      <c r="K156" s="148" t="s">
        <v>2507</v>
      </c>
      <c r="L156" s="148" t="s">
        <v>74</v>
      </c>
      <c r="M156" s="148" t="s">
        <v>168</v>
      </c>
      <c r="N156" s="213">
        <v>4</v>
      </c>
      <c r="O156" s="2"/>
      <c r="P156" s="382" t="s">
        <v>569</v>
      </c>
      <c r="Q156" s="386" t="s">
        <v>570</v>
      </c>
      <c r="R156" s="50" t="s">
        <v>147</v>
      </c>
      <c r="S156" s="2">
        <f t="shared" si="6"/>
        <v>2</v>
      </c>
      <c r="T156" s="50">
        <v>1</v>
      </c>
      <c r="U156" s="50">
        <v>1</v>
      </c>
      <c r="V156" s="50">
        <v>0</v>
      </c>
      <c r="W156" s="2"/>
      <c r="X156" s="93">
        <v>301023</v>
      </c>
      <c r="Y156" s="2" t="s">
        <v>78</v>
      </c>
      <c r="Z156" s="358" t="s">
        <v>2508</v>
      </c>
      <c r="AA156" s="432"/>
      <c r="AB156" s="16" t="str">
        <f t="shared" si="7"/>
        <v>Unique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</row>
    <row r="157" spans="1:89" ht="15">
      <c r="A157" s="354" t="str">
        <f t="shared" si="8"/>
        <v>80_2_170521_C1Y_p_eu.co</v>
      </c>
      <c r="B157" s="355" t="s">
        <v>2504</v>
      </c>
      <c r="C157" s="355" t="s">
        <v>2505</v>
      </c>
      <c r="D157" s="213">
        <v>80</v>
      </c>
      <c r="E157" s="213">
        <v>2</v>
      </c>
      <c r="F157" s="367" t="s">
        <v>2325</v>
      </c>
      <c r="G157" s="213">
        <v>170521</v>
      </c>
      <c r="H157" s="213">
        <v>2021</v>
      </c>
      <c r="I157" s="148" t="s">
        <v>43</v>
      </c>
      <c r="J157" s="148" t="s">
        <v>2506</v>
      </c>
      <c r="K157" s="148" t="s">
        <v>2507</v>
      </c>
      <c r="L157" s="148" t="s">
        <v>74</v>
      </c>
      <c r="M157" s="148" t="s">
        <v>168</v>
      </c>
      <c r="N157" s="213">
        <v>4</v>
      </c>
      <c r="O157" s="2"/>
      <c r="P157" s="384" t="s">
        <v>548</v>
      </c>
      <c r="Q157" s="385" t="s">
        <v>549</v>
      </c>
      <c r="R157" s="50" t="s">
        <v>147</v>
      </c>
      <c r="S157" s="2">
        <f t="shared" si="6"/>
        <v>2</v>
      </c>
      <c r="T157" s="50">
        <v>0</v>
      </c>
      <c r="U157" s="50">
        <v>2</v>
      </c>
      <c r="V157" s="50">
        <v>0</v>
      </c>
      <c r="W157" s="2"/>
      <c r="X157" s="93">
        <v>301023</v>
      </c>
      <c r="Y157" s="2" t="s">
        <v>78</v>
      </c>
      <c r="Z157" s="358" t="s">
        <v>2509</v>
      </c>
      <c r="AA157" s="432"/>
      <c r="AB157" s="16" t="str">
        <f t="shared" si="7"/>
        <v>Unique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</row>
    <row r="158" spans="1:89" ht="15">
      <c r="A158" s="354" t="str">
        <f t="shared" si="8"/>
        <v>71_2_030521_C2B_p_br.la</v>
      </c>
      <c r="B158" s="355" t="s">
        <v>2481</v>
      </c>
      <c r="C158" s="355" t="s">
        <v>2482</v>
      </c>
      <c r="D158" s="213">
        <v>71</v>
      </c>
      <c r="E158" s="213">
        <v>2</v>
      </c>
      <c r="F158" s="213">
        <v>160421</v>
      </c>
      <c r="G158" s="367" t="s">
        <v>2325</v>
      </c>
      <c r="H158" s="213">
        <v>2021</v>
      </c>
      <c r="I158" s="148" t="s">
        <v>43</v>
      </c>
      <c r="J158" s="148" t="s">
        <v>2483</v>
      </c>
      <c r="K158" s="148" t="s">
        <v>2484</v>
      </c>
      <c r="L158" s="148" t="s">
        <v>74</v>
      </c>
      <c r="M158" s="148" t="s">
        <v>168</v>
      </c>
      <c r="N158" s="213">
        <v>1</v>
      </c>
      <c r="O158" s="2" t="s">
        <v>357</v>
      </c>
      <c r="P158" s="384" t="s">
        <v>2510</v>
      </c>
      <c r="Q158" s="50" t="s">
        <v>2511</v>
      </c>
      <c r="R158" s="50" t="s">
        <v>147</v>
      </c>
      <c r="S158" s="2">
        <f t="shared" si="6"/>
        <v>1</v>
      </c>
      <c r="T158" s="50">
        <v>0</v>
      </c>
      <c r="U158" s="50">
        <v>1</v>
      </c>
      <c r="V158" s="50">
        <v>0</v>
      </c>
      <c r="W158" s="2"/>
      <c r="X158" s="93">
        <v>301023</v>
      </c>
      <c r="Y158" s="2" t="s">
        <v>78</v>
      </c>
      <c r="Z158" s="361"/>
      <c r="AA158" s="432"/>
      <c r="AB158" s="16" t="str">
        <f t="shared" si="7"/>
        <v>Unique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</row>
    <row r="159" spans="1:89" ht="15">
      <c r="A159" s="354" t="str">
        <f t="shared" si="8"/>
        <v>71_1_030921_C1A_p_sp.sc</v>
      </c>
      <c r="B159" s="355" t="s">
        <v>2352</v>
      </c>
      <c r="C159" s="355" t="s">
        <v>2353</v>
      </c>
      <c r="D159" s="213">
        <v>71</v>
      </c>
      <c r="E159" s="213">
        <v>1</v>
      </c>
      <c r="F159" s="213">
        <v>160821</v>
      </c>
      <c r="G159" s="367" t="s">
        <v>2403</v>
      </c>
      <c r="H159" s="213">
        <v>2021</v>
      </c>
      <c r="I159" s="148" t="s">
        <v>43</v>
      </c>
      <c r="J159" s="2" t="s">
        <v>2354</v>
      </c>
      <c r="K159" s="2" t="s">
        <v>2355</v>
      </c>
      <c r="L159" s="148" t="s">
        <v>74</v>
      </c>
      <c r="M159" s="148" t="s">
        <v>147</v>
      </c>
      <c r="N159" s="117">
        <v>185</v>
      </c>
      <c r="O159" s="2"/>
      <c r="P159" s="382" t="s">
        <v>509</v>
      </c>
      <c r="Q159" s="390" t="s">
        <v>510</v>
      </c>
      <c r="R159" s="50" t="s">
        <v>147</v>
      </c>
      <c r="S159" s="2">
        <f t="shared" si="6"/>
        <v>12</v>
      </c>
      <c r="T159" s="50">
        <v>7</v>
      </c>
      <c r="U159" s="50">
        <v>5</v>
      </c>
      <c r="V159" s="50">
        <v>0</v>
      </c>
      <c r="W159" s="2"/>
      <c r="X159" s="93">
        <v>311023</v>
      </c>
      <c r="Y159" s="2" t="s">
        <v>78</v>
      </c>
      <c r="Z159" s="358" t="s">
        <v>2512</v>
      </c>
      <c r="AA159" s="432"/>
      <c r="AB159" s="16" t="str">
        <f t="shared" si="7"/>
        <v>Unique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</row>
    <row r="160" spans="1:89" ht="15">
      <c r="A160" s="354" t="str">
        <f t="shared" si="8"/>
        <v>71_1_030921_C1A_p_eu.lat</v>
      </c>
      <c r="B160" s="355" t="s">
        <v>2352</v>
      </c>
      <c r="C160" s="355" t="s">
        <v>2353</v>
      </c>
      <c r="D160" s="213">
        <v>71</v>
      </c>
      <c r="E160" s="213">
        <v>1</v>
      </c>
      <c r="F160" s="213">
        <v>160821</v>
      </c>
      <c r="G160" s="367" t="s">
        <v>2403</v>
      </c>
      <c r="H160" s="213">
        <v>2021</v>
      </c>
      <c r="I160" s="148" t="s">
        <v>43</v>
      </c>
      <c r="J160" s="2" t="s">
        <v>2354</v>
      </c>
      <c r="K160" s="2" t="s">
        <v>2355</v>
      </c>
      <c r="L160" s="148" t="s">
        <v>74</v>
      </c>
      <c r="M160" s="148" t="s">
        <v>147</v>
      </c>
      <c r="N160" s="117">
        <v>185</v>
      </c>
      <c r="O160" s="2"/>
      <c r="P160" s="392" t="s">
        <v>2513</v>
      </c>
      <c r="Q160" s="393" t="s">
        <v>584</v>
      </c>
      <c r="R160" s="50" t="s">
        <v>147</v>
      </c>
      <c r="S160" s="2">
        <f t="shared" si="6"/>
        <v>1</v>
      </c>
      <c r="T160" s="50">
        <v>0</v>
      </c>
      <c r="U160" s="50">
        <v>1</v>
      </c>
      <c r="V160" s="50">
        <v>0</v>
      </c>
      <c r="W160" s="2"/>
      <c r="X160" s="93">
        <v>311023</v>
      </c>
      <c r="Y160" s="2" t="s">
        <v>78</v>
      </c>
      <c r="Z160" s="358" t="s">
        <v>2514</v>
      </c>
      <c r="AA160" s="432"/>
      <c r="AB160" s="16" t="str">
        <f t="shared" si="7"/>
        <v>Unique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</row>
    <row r="161" spans="1:89" ht="15">
      <c r="A161" s="354" t="str">
        <f t="shared" si="8"/>
        <v>71_1_030921_C1A_p_eu.co</v>
      </c>
      <c r="B161" s="355" t="s">
        <v>2352</v>
      </c>
      <c r="C161" s="355" t="s">
        <v>2353</v>
      </c>
      <c r="D161" s="213">
        <v>71</v>
      </c>
      <c r="E161" s="213">
        <v>1</v>
      </c>
      <c r="F161" s="213">
        <v>160821</v>
      </c>
      <c r="G161" s="367" t="s">
        <v>2403</v>
      </c>
      <c r="H161" s="213">
        <v>2021</v>
      </c>
      <c r="I161" s="148" t="s">
        <v>43</v>
      </c>
      <c r="J161" s="2" t="s">
        <v>2354</v>
      </c>
      <c r="K161" s="2" t="s">
        <v>2355</v>
      </c>
      <c r="L161" s="148" t="s">
        <v>74</v>
      </c>
      <c r="M161" s="148" t="s">
        <v>147</v>
      </c>
      <c r="N161" s="117">
        <v>185</v>
      </c>
      <c r="O161" s="2"/>
      <c r="P161" s="384" t="s">
        <v>548</v>
      </c>
      <c r="Q161" s="385" t="s">
        <v>549</v>
      </c>
      <c r="R161" s="50" t="s">
        <v>147</v>
      </c>
      <c r="S161" s="2">
        <f t="shared" si="6"/>
        <v>2</v>
      </c>
      <c r="T161" s="50">
        <v>0</v>
      </c>
      <c r="U161" s="50">
        <v>2</v>
      </c>
      <c r="V161" s="50">
        <v>0</v>
      </c>
      <c r="W161" s="2"/>
      <c r="X161" s="93">
        <v>311023</v>
      </c>
      <c r="Y161" s="2" t="s">
        <v>78</v>
      </c>
      <c r="Z161" s="358" t="s">
        <v>2515</v>
      </c>
      <c r="AA161" s="432"/>
      <c r="AB161" s="16" t="str">
        <f t="shared" si="7"/>
        <v>Unique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</row>
    <row r="162" spans="1:89" ht="15">
      <c r="A162" s="354" t="str">
        <f t="shared" si="8"/>
        <v>71_1_030921_C1A_p_me.me</v>
      </c>
      <c r="B162" s="355" t="s">
        <v>2352</v>
      </c>
      <c r="C162" s="355" t="s">
        <v>2353</v>
      </c>
      <c r="D162" s="213">
        <v>71</v>
      </c>
      <c r="E162" s="213">
        <v>1</v>
      </c>
      <c r="F162" s="213">
        <v>160821</v>
      </c>
      <c r="G162" s="367" t="s">
        <v>2403</v>
      </c>
      <c r="H162" s="213">
        <v>2021</v>
      </c>
      <c r="I162" s="148" t="s">
        <v>43</v>
      </c>
      <c r="J162" s="2" t="s">
        <v>2354</v>
      </c>
      <c r="K162" s="2" t="s">
        <v>2355</v>
      </c>
      <c r="L162" s="148" t="s">
        <v>74</v>
      </c>
      <c r="M162" s="148" t="s">
        <v>147</v>
      </c>
      <c r="N162" s="117">
        <v>185</v>
      </c>
      <c r="O162" s="2"/>
      <c r="P162" s="382" t="s">
        <v>569</v>
      </c>
      <c r="Q162" s="386" t="s">
        <v>570</v>
      </c>
      <c r="R162" s="50" t="s">
        <v>147</v>
      </c>
      <c r="S162" s="2">
        <f t="shared" si="6"/>
        <v>168</v>
      </c>
      <c r="T162" s="50">
        <v>61</v>
      </c>
      <c r="U162" s="50">
        <v>107</v>
      </c>
      <c r="V162" s="50">
        <v>0</v>
      </c>
      <c r="W162" s="2"/>
      <c r="X162" s="93">
        <v>311023</v>
      </c>
      <c r="Y162" s="2" t="s">
        <v>78</v>
      </c>
      <c r="Z162" s="358" t="s">
        <v>2516</v>
      </c>
      <c r="AA162" s="432"/>
      <c r="AB162" s="16" t="str">
        <f t="shared" si="7"/>
        <v>Unique</v>
      </c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</row>
    <row r="163" spans="1:89" ht="15">
      <c r="A163" s="354" t="str">
        <f t="shared" si="8"/>
        <v>119_2_300721_C2Y_p_ep.ba</v>
      </c>
      <c r="B163" s="355" t="s">
        <v>2517</v>
      </c>
      <c r="C163" s="355" t="s">
        <v>2518</v>
      </c>
      <c r="D163" s="213">
        <v>119</v>
      </c>
      <c r="E163" s="213">
        <v>2</v>
      </c>
      <c r="F163" s="117">
        <v>140721</v>
      </c>
      <c r="G163" s="117">
        <v>300721</v>
      </c>
      <c r="H163" s="213">
        <v>2021</v>
      </c>
      <c r="I163" s="148" t="s">
        <v>43</v>
      </c>
      <c r="J163" s="2" t="s">
        <v>2519</v>
      </c>
      <c r="K163" s="2" t="s">
        <v>2520</v>
      </c>
      <c r="L163" s="148" t="s">
        <v>74</v>
      </c>
      <c r="M163" s="148" t="s">
        <v>147</v>
      </c>
      <c r="N163" s="117">
        <v>100</v>
      </c>
      <c r="O163" s="2" t="s">
        <v>357</v>
      </c>
      <c r="P163" s="382" t="s">
        <v>84</v>
      </c>
      <c r="Q163" s="383" t="s">
        <v>85</v>
      </c>
      <c r="R163" s="50" t="s">
        <v>147</v>
      </c>
      <c r="S163" s="2">
        <f t="shared" si="6"/>
        <v>7</v>
      </c>
      <c r="T163" s="50">
        <v>2</v>
      </c>
      <c r="U163" s="50">
        <v>5</v>
      </c>
      <c r="V163" s="50">
        <v>0</v>
      </c>
      <c r="W163" s="2"/>
      <c r="X163" s="93">
        <v>311023</v>
      </c>
      <c r="Y163" s="2" t="s">
        <v>78</v>
      </c>
      <c r="Z163" s="358" t="s">
        <v>2521</v>
      </c>
      <c r="AA163" s="432" t="s">
        <v>95</v>
      </c>
      <c r="AB163" s="16" t="str">
        <f t="shared" si="7"/>
        <v>Unique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</row>
    <row r="164" spans="1:89" ht="15">
      <c r="A164" s="354" t="str">
        <f t="shared" si="8"/>
        <v>119_2_300721_C2Y_p_sp.sc</v>
      </c>
      <c r="B164" s="355" t="s">
        <v>2517</v>
      </c>
      <c r="C164" s="355" t="s">
        <v>2518</v>
      </c>
      <c r="D164" s="213">
        <v>119</v>
      </c>
      <c r="E164" s="213">
        <v>2</v>
      </c>
      <c r="F164" s="117">
        <v>140721</v>
      </c>
      <c r="G164" s="117">
        <v>300721</v>
      </c>
      <c r="H164" s="213">
        <v>2021</v>
      </c>
      <c r="I164" s="148" t="s">
        <v>43</v>
      </c>
      <c r="J164" s="2" t="s">
        <v>2519</v>
      </c>
      <c r="K164" s="2" t="s">
        <v>2520</v>
      </c>
      <c r="L164" s="148" t="s">
        <v>74</v>
      </c>
      <c r="M164" s="148" t="s">
        <v>147</v>
      </c>
      <c r="N164" s="117">
        <v>100</v>
      </c>
      <c r="O164" s="2" t="s">
        <v>357</v>
      </c>
      <c r="P164" s="382" t="s">
        <v>509</v>
      </c>
      <c r="Q164" s="390" t="s">
        <v>510</v>
      </c>
      <c r="R164" s="50" t="s">
        <v>147</v>
      </c>
      <c r="S164" s="2">
        <f t="shared" si="6"/>
        <v>20</v>
      </c>
      <c r="T164" s="50">
        <v>7</v>
      </c>
      <c r="U164" s="50">
        <v>13</v>
      </c>
      <c r="V164" s="50">
        <v>0</v>
      </c>
      <c r="W164" s="2"/>
      <c r="X164" s="93">
        <v>311023</v>
      </c>
      <c r="Y164" s="2" t="s">
        <v>78</v>
      </c>
      <c r="Z164" s="358" t="s">
        <v>2522</v>
      </c>
      <c r="AA164" s="432"/>
      <c r="AB164" s="16" t="str">
        <f t="shared" si="7"/>
        <v>Unique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</row>
    <row r="165" spans="1:89" ht="15">
      <c r="A165" s="354" t="str">
        <f t="shared" si="8"/>
        <v>119_2_300721_C2Y_p_ch.bi</v>
      </c>
      <c r="B165" s="355" t="s">
        <v>2517</v>
      </c>
      <c r="C165" s="355" t="s">
        <v>2518</v>
      </c>
      <c r="D165" s="213">
        <v>119</v>
      </c>
      <c r="E165" s="213">
        <v>2</v>
      </c>
      <c r="F165" s="117">
        <v>140721</v>
      </c>
      <c r="G165" s="117">
        <v>300721</v>
      </c>
      <c r="H165" s="213">
        <v>2021</v>
      </c>
      <c r="I165" s="148" t="s">
        <v>43</v>
      </c>
      <c r="J165" s="2" t="s">
        <v>2519</v>
      </c>
      <c r="K165" s="2" t="s">
        <v>2520</v>
      </c>
      <c r="L165" s="148" t="s">
        <v>74</v>
      </c>
      <c r="M165" s="148" t="s">
        <v>147</v>
      </c>
      <c r="N165" s="117">
        <v>100</v>
      </c>
      <c r="O165" s="2" t="s">
        <v>357</v>
      </c>
      <c r="P165" s="384" t="s">
        <v>287</v>
      </c>
      <c r="Q165" s="393" t="s">
        <v>288</v>
      </c>
      <c r="R165" s="50" t="s">
        <v>147</v>
      </c>
      <c r="S165" s="2">
        <f t="shared" si="6"/>
        <v>2</v>
      </c>
      <c r="T165" s="50">
        <v>0</v>
      </c>
      <c r="U165" s="50">
        <v>2</v>
      </c>
      <c r="V165" s="50">
        <v>0</v>
      </c>
      <c r="W165" s="2"/>
      <c r="X165" s="93">
        <v>311023</v>
      </c>
      <c r="Y165" s="2" t="s">
        <v>78</v>
      </c>
      <c r="Z165" s="358" t="s">
        <v>2523</v>
      </c>
      <c r="AA165" s="432" t="s">
        <v>95</v>
      </c>
      <c r="AB165" s="16" t="str">
        <f t="shared" si="7"/>
        <v>Unique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</row>
    <row r="166" spans="1:89" ht="15">
      <c r="A166" s="354" t="str">
        <f t="shared" si="8"/>
        <v>119_2_300721_C2Y_p_xa.pe</v>
      </c>
      <c r="B166" s="355" t="s">
        <v>2517</v>
      </c>
      <c r="C166" s="355" t="s">
        <v>2518</v>
      </c>
      <c r="D166" s="213">
        <v>119</v>
      </c>
      <c r="E166" s="213">
        <v>2</v>
      </c>
      <c r="F166" s="117">
        <v>140721</v>
      </c>
      <c r="G166" s="117">
        <v>300721</v>
      </c>
      <c r="H166" s="213">
        <v>2021</v>
      </c>
      <c r="I166" s="148" t="s">
        <v>43</v>
      </c>
      <c r="J166" s="2" t="s">
        <v>2519</v>
      </c>
      <c r="K166" s="2" t="s">
        <v>2520</v>
      </c>
      <c r="L166" s="148" t="s">
        <v>74</v>
      </c>
      <c r="M166" s="148" t="s">
        <v>147</v>
      </c>
      <c r="N166" s="117">
        <v>100</v>
      </c>
      <c r="O166" s="2" t="s">
        <v>357</v>
      </c>
      <c r="P166" s="384" t="s">
        <v>658</v>
      </c>
      <c r="Q166" s="385" t="s">
        <v>659</v>
      </c>
      <c r="R166" s="50" t="s">
        <v>147</v>
      </c>
      <c r="S166" s="2">
        <f t="shared" si="6"/>
        <v>2</v>
      </c>
      <c r="T166" s="50">
        <v>1</v>
      </c>
      <c r="U166" s="50">
        <v>1</v>
      </c>
      <c r="V166" s="50">
        <v>0</v>
      </c>
      <c r="W166" s="50" t="s">
        <v>660</v>
      </c>
      <c r="X166" s="93">
        <v>311023</v>
      </c>
      <c r="Y166" s="2" t="s">
        <v>78</v>
      </c>
      <c r="Z166" s="358" t="s">
        <v>2524</v>
      </c>
      <c r="AA166" s="432"/>
      <c r="AB166" s="16" t="str">
        <f t="shared" si="7"/>
        <v>Unique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</row>
    <row r="167" spans="1:89" ht="15">
      <c r="A167" s="354" t="str">
        <f t="shared" si="8"/>
        <v>119_2_300721_C2Y_p_eu.lat</v>
      </c>
      <c r="B167" s="355" t="s">
        <v>2517</v>
      </c>
      <c r="C167" s="355" t="s">
        <v>2518</v>
      </c>
      <c r="D167" s="213">
        <v>119</v>
      </c>
      <c r="E167" s="213">
        <v>2</v>
      </c>
      <c r="F167" s="117">
        <v>140721</v>
      </c>
      <c r="G167" s="117">
        <v>300721</v>
      </c>
      <c r="H167" s="213">
        <v>2021</v>
      </c>
      <c r="I167" s="148" t="s">
        <v>43</v>
      </c>
      <c r="J167" s="2" t="s">
        <v>2519</v>
      </c>
      <c r="K167" s="2" t="s">
        <v>2520</v>
      </c>
      <c r="L167" s="148" t="s">
        <v>74</v>
      </c>
      <c r="M167" s="148" t="s">
        <v>147</v>
      </c>
      <c r="N167" s="117">
        <v>100</v>
      </c>
      <c r="O167" s="2" t="s">
        <v>357</v>
      </c>
      <c r="P167" s="392" t="s">
        <v>2525</v>
      </c>
      <c r="Q167" s="393" t="s">
        <v>584</v>
      </c>
      <c r="R167" s="50" t="s">
        <v>147</v>
      </c>
      <c r="S167" s="2">
        <f t="shared" si="6"/>
        <v>1</v>
      </c>
      <c r="T167" s="50">
        <v>0</v>
      </c>
      <c r="U167" s="50">
        <v>1</v>
      </c>
      <c r="V167" s="50">
        <v>0</v>
      </c>
      <c r="W167" s="2"/>
      <c r="X167" s="93">
        <v>311023</v>
      </c>
      <c r="Y167" s="2" t="s">
        <v>78</v>
      </c>
      <c r="Z167" s="358" t="s">
        <v>2526</v>
      </c>
      <c r="AA167" s="432"/>
      <c r="AB167" s="16" t="str">
        <f t="shared" si="7"/>
        <v>Unique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</row>
    <row r="168" spans="1:89" ht="15">
      <c r="A168" s="354" t="str">
        <f t="shared" si="8"/>
        <v>119_2_300721_C2Y_p_me.me</v>
      </c>
      <c r="B168" s="355" t="s">
        <v>2517</v>
      </c>
      <c r="C168" s="355" t="s">
        <v>2518</v>
      </c>
      <c r="D168" s="213">
        <v>119</v>
      </c>
      <c r="E168" s="213">
        <v>2</v>
      </c>
      <c r="F168" s="117">
        <v>140721</v>
      </c>
      <c r="G168" s="117">
        <v>300721</v>
      </c>
      <c r="H168" s="213">
        <v>2021</v>
      </c>
      <c r="I168" s="148" t="s">
        <v>43</v>
      </c>
      <c r="J168" s="2" t="s">
        <v>2519</v>
      </c>
      <c r="K168" s="2" t="s">
        <v>2520</v>
      </c>
      <c r="L168" s="148" t="s">
        <v>74</v>
      </c>
      <c r="M168" s="148" t="s">
        <v>147</v>
      </c>
      <c r="N168" s="117">
        <v>100</v>
      </c>
      <c r="O168" s="2" t="s">
        <v>357</v>
      </c>
      <c r="P168" s="382" t="s">
        <v>569</v>
      </c>
      <c r="Q168" s="386" t="s">
        <v>570</v>
      </c>
      <c r="R168" s="50" t="s">
        <v>147</v>
      </c>
      <c r="S168" s="2">
        <f t="shared" si="6"/>
        <v>68</v>
      </c>
      <c r="T168" s="50">
        <v>14</v>
      </c>
      <c r="U168" s="50">
        <v>54</v>
      </c>
      <c r="V168" s="50">
        <v>0</v>
      </c>
      <c r="W168" s="2"/>
      <c r="X168" s="93">
        <v>311023</v>
      </c>
      <c r="Y168" s="2" t="s">
        <v>78</v>
      </c>
      <c r="Z168" s="358" t="s">
        <v>2527</v>
      </c>
      <c r="AA168" s="432"/>
      <c r="AB168" s="16" t="str">
        <f t="shared" si="7"/>
        <v>Unique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</row>
    <row r="169" spans="1:89" ht="15">
      <c r="A169" s="354" t="str">
        <f t="shared" si="8"/>
        <v>100_3_310521_C3Y_p_ep.ba</v>
      </c>
      <c r="B169" s="355" t="s">
        <v>2417</v>
      </c>
      <c r="C169" s="355" t="s">
        <v>2418</v>
      </c>
      <c r="D169" s="213">
        <v>100</v>
      </c>
      <c r="E169" s="213">
        <v>3</v>
      </c>
      <c r="F169" s="117">
        <v>170521</v>
      </c>
      <c r="G169" s="117">
        <v>310521</v>
      </c>
      <c r="H169" s="213">
        <v>2021</v>
      </c>
      <c r="I169" s="148" t="s">
        <v>43</v>
      </c>
      <c r="J169" s="2" t="s">
        <v>2419</v>
      </c>
      <c r="K169" s="2" t="s">
        <v>2420</v>
      </c>
      <c r="L169" s="148" t="s">
        <v>74</v>
      </c>
      <c r="M169" s="148" t="s">
        <v>147</v>
      </c>
      <c r="N169" s="117">
        <v>11</v>
      </c>
      <c r="O169" s="2" t="s">
        <v>357</v>
      </c>
      <c r="P169" s="382" t="s">
        <v>84</v>
      </c>
      <c r="Q169" s="383" t="s">
        <v>85</v>
      </c>
      <c r="R169" s="50" t="s">
        <v>147</v>
      </c>
      <c r="S169" s="2">
        <f t="shared" si="6"/>
        <v>6</v>
      </c>
      <c r="T169" s="50">
        <v>0</v>
      </c>
      <c r="U169" s="50">
        <v>6</v>
      </c>
      <c r="V169" s="50">
        <v>0</v>
      </c>
      <c r="W169" s="2"/>
      <c r="X169" s="93">
        <v>311023</v>
      </c>
      <c r="Y169" s="2" t="s">
        <v>78</v>
      </c>
      <c r="Z169" s="358" t="s">
        <v>2528</v>
      </c>
      <c r="AA169" s="432" t="s">
        <v>95</v>
      </c>
      <c r="AB169" s="16" t="str">
        <f t="shared" si="7"/>
        <v>Unique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</row>
    <row r="170" spans="1:89" ht="15">
      <c r="A170" s="354" t="str">
        <f t="shared" si="8"/>
        <v>100_3_310521_C3Y_p_ep.el</v>
      </c>
      <c r="B170" s="355" t="s">
        <v>2417</v>
      </c>
      <c r="C170" s="355" t="s">
        <v>2418</v>
      </c>
      <c r="D170" s="213">
        <v>100</v>
      </c>
      <c r="E170" s="213">
        <v>3</v>
      </c>
      <c r="F170" s="117">
        <v>170521</v>
      </c>
      <c r="G170" s="117">
        <v>310521</v>
      </c>
      <c r="H170" s="213">
        <v>2021</v>
      </c>
      <c r="I170" s="148" t="s">
        <v>43</v>
      </c>
      <c r="J170" s="2" t="s">
        <v>2419</v>
      </c>
      <c r="K170" s="2" t="s">
        <v>2420</v>
      </c>
      <c r="L170" s="148" t="s">
        <v>74</v>
      </c>
      <c r="M170" s="148" t="s">
        <v>147</v>
      </c>
      <c r="N170" s="117">
        <v>11</v>
      </c>
      <c r="O170" s="2" t="s">
        <v>357</v>
      </c>
      <c r="P170" s="387" t="s">
        <v>2312</v>
      </c>
      <c r="Q170" s="357" t="s">
        <v>2313</v>
      </c>
      <c r="R170" s="50" t="s">
        <v>147</v>
      </c>
      <c r="S170" s="2">
        <f t="shared" si="6"/>
        <v>1</v>
      </c>
      <c r="T170" s="50">
        <v>0</v>
      </c>
      <c r="U170" s="50">
        <v>1</v>
      </c>
      <c r="V170" s="50">
        <v>0</v>
      </c>
      <c r="W170" s="2"/>
      <c r="X170" s="93">
        <v>311023</v>
      </c>
      <c r="Y170" s="2" t="s">
        <v>78</v>
      </c>
      <c r="Z170" s="358" t="s">
        <v>2529</v>
      </c>
      <c r="AA170" s="432" t="s">
        <v>95</v>
      </c>
      <c r="AB170" s="16" t="str">
        <f t="shared" si="7"/>
        <v>Unique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</row>
    <row r="171" spans="1:89" ht="15">
      <c r="A171" s="354" t="str">
        <f t="shared" si="8"/>
        <v>100_3_310521_C3Y_p_ep.au</v>
      </c>
      <c r="B171" s="355" t="s">
        <v>2417</v>
      </c>
      <c r="C171" s="355" t="s">
        <v>2418</v>
      </c>
      <c r="D171" s="213">
        <v>100</v>
      </c>
      <c r="E171" s="213">
        <v>3</v>
      </c>
      <c r="F171" s="117">
        <v>170521</v>
      </c>
      <c r="G171" s="117">
        <v>310521</v>
      </c>
      <c r="H171" s="213">
        <v>2021</v>
      </c>
      <c r="I171" s="148" t="s">
        <v>43</v>
      </c>
      <c r="J171" s="2" t="s">
        <v>2419</v>
      </c>
      <c r="K171" s="2" t="s">
        <v>2420</v>
      </c>
      <c r="L171" s="148" t="s">
        <v>74</v>
      </c>
      <c r="M171" s="148" t="s">
        <v>147</v>
      </c>
      <c r="N171" s="117">
        <v>11</v>
      </c>
      <c r="O171" s="2" t="s">
        <v>357</v>
      </c>
      <c r="P171" s="382" t="s">
        <v>1062</v>
      </c>
      <c r="Q171" s="16" t="s">
        <v>1063</v>
      </c>
      <c r="R171" s="50" t="s">
        <v>147</v>
      </c>
      <c r="S171" s="2">
        <f t="shared" si="6"/>
        <v>1</v>
      </c>
      <c r="T171" s="50">
        <v>0</v>
      </c>
      <c r="U171" s="50">
        <v>1</v>
      </c>
      <c r="V171" s="50">
        <v>0</v>
      </c>
      <c r="W171" s="2"/>
      <c r="X171" s="93">
        <v>311023</v>
      </c>
      <c r="Y171" s="2" t="s">
        <v>78</v>
      </c>
      <c r="Z171" s="361"/>
      <c r="AA171" s="432"/>
      <c r="AB171" s="16" t="str">
        <f t="shared" si="7"/>
        <v>Unique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</row>
    <row r="172" spans="1:89" ht="15">
      <c r="A172" s="354" t="str">
        <f t="shared" si="8"/>
        <v>100_3_310521_C3Y_p_da.al</v>
      </c>
      <c r="B172" s="355" t="s">
        <v>2417</v>
      </c>
      <c r="C172" s="355" t="s">
        <v>2418</v>
      </c>
      <c r="D172" s="213">
        <v>100</v>
      </c>
      <c r="E172" s="213">
        <v>3</v>
      </c>
      <c r="F172" s="117">
        <v>170521</v>
      </c>
      <c r="G172" s="117">
        <v>310521</v>
      </c>
      <c r="H172" s="213">
        <v>2021</v>
      </c>
      <c r="I172" s="148" t="s">
        <v>43</v>
      </c>
      <c r="J172" s="2" t="s">
        <v>2419</v>
      </c>
      <c r="K172" s="2" t="s">
        <v>2420</v>
      </c>
      <c r="L172" s="148" t="s">
        <v>74</v>
      </c>
      <c r="M172" s="148" t="s">
        <v>147</v>
      </c>
      <c r="N172" s="117">
        <v>11</v>
      </c>
      <c r="O172" s="2" t="s">
        <v>357</v>
      </c>
      <c r="P172" s="384" t="s">
        <v>983</v>
      </c>
      <c r="Q172" s="397" t="s">
        <v>984</v>
      </c>
      <c r="R172" s="50" t="s">
        <v>147</v>
      </c>
      <c r="S172" s="2">
        <f t="shared" si="6"/>
        <v>1</v>
      </c>
      <c r="T172" s="50">
        <v>0</v>
      </c>
      <c r="U172" s="50">
        <v>1</v>
      </c>
      <c r="V172" s="50">
        <v>0</v>
      </c>
      <c r="W172" s="2"/>
      <c r="X172" s="93">
        <v>311023</v>
      </c>
      <c r="Y172" s="2" t="s">
        <v>78</v>
      </c>
      <c r="Z172" s="358" t="s">
        <v>2530</v>
      </c>
      <c r="AA172" s="432"/>
      <c r="AB172" s="16" t="str">
        <f t="shared" si="7"/>
        <v>Unique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</row>
    <row r="173" spans="1:89" ht="15">
      <c r="A173" s="354" t="str">
        <f t="shared" si="8"/>
        <v>100_3_310521_C3Y_p_eu.lu</v>
      </c>
      <c r="B173" s="355" t="s">
        <v>2417</v>
      </c>
      <c r="C173" s="355" t="s">
        <v>2418</v>
      </c>
      <c r="D173" s="213">
        <v>100</v>
      </c>
      <c r="E173" s="213">
        <v>3</v>
      </c>
      <c r="F173" s="117">
        <v>170521</v>
      </c>
      <c r="G173" s="117">
        <v>310521</v>
      </c>
      <c r="H173" s="213">
        <v>2021</v>
      </c>
      <c r="I173" s="148" t="s">
        <v>43</v>
      </c>
      <c r="J173" s="2" t="s">
        <v>2419</v>
      </c>
      <c r="K173" s="2" t="s">
        <v>2420</v>
      </c>
      <c r="L173" s="148" t="s">
        <v>74</v>
      </c>
      <c r="M173" s="148" t="s">
        <v>147</v>
      </c>
      <c r="N173" s="117">
        <v>11</v>
      </c>
      <c r="O173" s="2" t="s">
        <v>357</v>
      </c>
      <c r="P173" s="392" t="s">
        <v>770</v>
      </c>
      <c r="Q173" s="385" t="s">
        <v>771</v>
      </c>
      <c r="R173" s="50" t="s">
        <v>147</v>
      </c>
      <c r="S173" s="2">
        <f t="shared" si="6"/>
        <v>1</v>
      </c>
      <c r="T173" s="50">
        <v>0</v>
      </c>
      <c r="U173" s="50">
        <v>1</v>
      </c>
      <c r="V173" s="50">
        <v>0</v>
      </c>
      <c r="W173" s="2"/>
      <c r="X173" s="93">
        <v>311023</v>
      </c>
      <c r="Y173" s="2" t="s">
        <v>78</v>
      </c>
      <c r="Z173" s="358" t="s">
        <v>2531</v>
      </c>
      <c r="AA173" s="432"/>
      <c r="AB173" s="16" t="str">
        <f t="shared" si="7"/>
        <v>Unique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</row>
    <row r="174" spans="1:89" ht="15">
      <c r="A174" s="354" t="str">
        <f t="shared" si="8"/>
        <v>100_3_310521_C3Y_p_br.la</v>
      </c>
      <c r="B174" s="355" t="s">
        <v>2417</v>
      </c>
      <c r="C174" s="355" t="s">
        <v>2418</v>
      </c>
      <c r="D174" s="213">
        <v>100</v>
      </c>
      <c r="E174" s="213">
        <v>3</v>
      </c>
      <c r="F174" s="117">
        <v>170521</v>
      </c>
      <c r="G174" s="117">
        <v>310521</v>
      </c>
      <c r="H174" s="213">
        <v>2021</v>
      </c>
      <c r="I174" s="148" t="s">
        <v>43</v>
      </c>
      <c r="J174" s="2" t="s">
        <v>2419</v>
      </c>
      <c r="K174" s="2" t="s">
        <v>2420</v>
      </c>
      <c r="L174" s="148" t="s">
        <v>74</v>
      </c>
      <c r="M174" s="148" t="s">
        <v>147</v>
      </c>
      <c r="N174" s="117">
        <v>11</v>
      </c>
      <c r="O174" s="2" t="s">
        <v>357</v>
      </c>
      <c r="P174" s="384" t="s">
        <v>2510</v>
      </c>
      <c r="Q174" s="50" t="s">
        <v>2511</v>
      </c>
      <c r="R174" s="50" t="s">
        <v>147</v>
      </c>
      <c r="S174" s="2">
        <f t="shared" si="6"/>
        <v>1</v>
      </c>
      <c r="T174" s="50">
        <v>1</v>
      </c>
      <c r="U174" s="50">
        <v>0</v>
      </c>
      <c r="V174" s="50">
        <v>0</v>
      </c>
      <c r="W174" s="2"/>
      <c r="X174" s="93">
        <v>311023</v>
      </c>
      <c r="Y174" s="2" t="s">
        <v>78</v>
      </c>
      <c r="Z174" s="358" t="s">
        <v>2532</v>
      </c>
      <c r="AA174" s="432"/>
      <c r="AB174" s="16" t="str">
        <f t="shared" si="7"/>
        <v>Unique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</row>
    <row r="175" spans="1:89" ht="15">
      <c r="A175" s="354" t="str">
        <f t="shared" si="8"/>
        <v>93_1_150621_C3B_p_ep.ba</v>
      </c>
      <c r="B175" s="355" t="s">
        <v>2326</v>
      </c>
      <c r="C175" s="355" t="s">
        <v>2327</v>
      </c>
      <c r="D175" s="213">
        <v>93</v>
      </c>
      <c r="E175" s="213">
        <v>1</v>
      </c>
      <c r="F175" s="117">
        <v>310521</v>
      </c>
      <c r="G175" s="117">
        <v>150621</v>
      </c>
      <c r="H175" s="213">
        <v>2021</v>
      </c>
      <c r="I175" s="148" t="s">
        <v>43</v>
      </c>
      <c r="J175" s="2" t="s">
        <v>2328</v>
      </c>
      <c r="K175" s="2" t="s">
        <v>2329</v>
      </c>
      <c r="L175" s="148" t="s">
        <v>74</v>
      </c>
      <c r="M175" s="148" t="s">
        <v>147</v>
      </c>
      <c r="N175" s="117">
        <v>49</v>
      </c>
      <c r="O175" s="2"/>
      <c r="P175" s="382" t="s">
        <v>84</v>
      </c>
      <c r="Q175" s="383" t="s">
        <v>85</v>
      </c>
      <c r="R175" s="50" t="s">
        <v>147</v>
      </c>
      <c r="S175" s="2">
        <f t="shared" si="6"/>
        <v>4</v>
      </c>
      <c r="T175" s="50">
        <v>0</v>
      </c>
      <c r="U175" s="50">
        <v>4</v>
      </c>
      <c r="V175" s="50">
        <v>0</v>
      </c>
      <c r="W175" s="2"/>
      <c r="X175" s="93">
        <v>311023</v>
      </c>
      <c r="Y175" s="2" t="s">
        <v>78</v>
      </c>
      <c r="Z175" s="358" t="s">
        <v>2533</v>
      </c>
      <c r="AA175" s="432" t="s">
        <v>95</v>
      </c>
      <c r="AB175" s="16" t="str">
        <f t="shared" si="7"/>
        <v>Unique</v>
      </c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</row>
    <row r="176" spans="1:89" ht="15">
      <c r="A176" s="354" t="str">
        <f t="shared" si="8"/>
        <v>93_1_150621_C3B_p_sp.sc</v>
      </c>
      <c r="B176" s="355" t="s">
        <v>2326</v>
      </c>
      <c r="C176" s="355" t="s">
        <v>2327</v>
      </c>
      <c r="D176" s="213">
        <v>93</v>
      </c>
      <c r="E176" s="213">
        <v>1</v>
      </c>
      <c r="F176" s="117">
        <v>310521</v>
      </c>
      <c r="G176" s="117">
        <v>150621</v>
      </c>
      <c r="H176" s="213">
        <v>2021</v>
      </c>
      <c r="I176" s="148" t="s">
        <v>43</v>
      </c>
      <c r="J176" s="2" t="s">
        <v>2328</v>
      </c>
      <c r="K176" s="2" t="s">
        <v>2329</v>
      </c>
      <c r="L176" s="148" t="s">
        <v>74</v>
      </c>
      <c r="M176" s="148" t="s">
        <v>147</v>
      </c>
      <c r="N176" s="117">
        <v>49</v>
      </c>
      <c r="O176" s="2"/>
      <c r="P176" s="382" t="s">
        <v>509</v>
      </c>
      <c r="Q176" s="390" t="s">
        <v>510</v>
      </c>
      <c r="R176" s="50" t="s">
        <v>147</v>
      </c>
      <c r="S176" s="2">
        <f t="shared" si="6"/>
        <v>4</v>
      </c>
      <c r="T176" s="50">
        <v>0</v>
      </c>
      <c r="U176" s="50">
        <v>4</v>
      </c>
      <c r="V176" s="50">
        <v>0</v>
      </c>
      <c r="W176" s="2"/>
      <c r="X176" s="93">
        <v>311023</v>
      </c>
      <c r="Y176" s="2" t="s">
        <v>78</v>
      </c>
      <c r="Z176" s="358" t="s">
        <v>2534</v>
      </c>
      <c r="AA176" s="432"/>
      <c r="AB176" s="16" t="str">
        <f t="shared" si="7"/>
        <v>Unique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</row>
    <row r="177" spans="1:89" ht="15">
      <c r="A177" s="354" t="str">
        <f t="shared" si="8"/>
        <v>93_1_150621_C3B_p_ep.el</v>
      </c>
      <c r="B177" s="355" t="s">
        <v>2326</v>
      </c>
      <c r="C177" s="355" t="s">
        <v>2327</v>
      </c>
      <c r="D177" s="213">
        <v>93</v>
      </c>
      <c r="E177" s="213">
        <v>1</v>
      </c>
      <c r="F177" s="117">
        <v>310521</v>
      </c>
      <c r="G177" s="117">
        <v>150621</v>
      </c>
      <c r="H177" s="213">
        <v>2021</v>
      </c>
      <c r="I177" s="148" t="s">
        <v>43</v>
      </c>
      <c r="J177" s="2" t="s">
        <v>2328</v>
      </c>
      <c r="K177" s="2" t="s">
        <v>2329</v>
      </c>
      <c r="L177" s="148" t="s">
        <v>74</v>
      </c>
      <c r="M177" s="148" t="s">
        <v>147</v>
      </c>
      <c r="N177" s="117">
        <v>49</v>
      </c>
      <c r="O177" s="2"/>
      <c r="P177" s="392" t="s">
        <v>2312</v>
      </c>
      <c r="Q177" s="393" t="s">
        <v>2313</v>
      </c>
      <c r="R177" s="50" t="s">
        <v>100</v>
      </c>
      <c r="S177" s="2">
        <f t="shared" si="6"/>
        <v>6</v>
      </c>
      <c r="T177" s="50">
        <v>0</v>
      </c>
      <c r="U177" s="50">
        <v>6</v>
      </c>
      <c r="V177" s="50">
        <v>0</v>
      </c>
      <c r="W177" s="2"/>
      <c r="X177" s="93">
        <v>101024</v>
      </c>
      <c r="Y177" s="2" t="s">
        <v>78</v>
      </c>
      <c r="Z177" s="358" t="s">
        <v>2535</v>
      </c>
      <c r="AA177" s="432" t="s">
        <v>95</v>
      </c>
      <c r="AB177" s="16" t="str">
        <f t="shared" si="7"/>
        <v>Unique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</row>
    <row r="178" spans="1:89" ht="15">
      <c r="A178" s="354" t="str">
        <f t="shared" si="8"/>
        <v>93_1_150621_C3B_p_xa.pe</v>
      </c>
      <c r="B178" s="355" t="s">
        <v>2326</v>
      </c>
      <c r="C178" s="355" t="s">
        <v>2327</v>
      </c>
      <c r="D178" s="213">
        <v>93</v>
      </c>
      <c r="E178" s="213">
        <v>1</v>
      </c>
      <c r="F178" s="117">
        <v>310521</v>
      </c>
      <c r="G178" s="117">
        <v>150621</v>
      </c>
      <c r="H178" s="213">
        <v>2021</v>
      </c>
      <c r="I178" s="148" t="s">
        <v>43</v>
      </c>
      <c r="J178" s="2" t="s">
        <v>2328</v>
      </c>
      <c r="K178" s="2" t="s">
        <v>2329</v>
      </c>
      <c r="L178" s="148" t="s">
        <v>74</v>
      </c>
      <c r="M178" s="148" t="s">
        <v>147</v>
      </c>
      <c r="N178" s="117">
        <v>49</v>
      </c>
      <c r="O178" s="2"/>
      <c r="P178" s="384" t="s">
        <v>658</v>
      </c>
      <c r="Q178" s="385" t="s">
        <v>659</v>
      </c>
      <c r="R178" s="50" t="s">
        <v>147</v>
      </c>
      <c r="S178" s="2">
        <f t="shared" si="6"/>
        <v>1</v>
      </c>
      <c r="T178" s="50">
        <v>0</v>
      </c>
      <c r="U178" s="50">
        <v>1</v>
      </c>
      <c r="V178" s="50">
        <v>0</v>
      </c>
      <c r="W178" s="50" t="s">
        <v>660</v>
      </c>
      <c r="X178" s="93">
        <v>311023</v>
      </c>
      <c r="Y178" s="2" t="s">
        <v>78</v>
      </c>
      <c r="Z178" s="358" t="s">
        <v>2536</v>
      </c>
      <c r="AA178" s="432"/>
      <c r="AB178" s="16" t="str">
        <f t="shared" si="7"/>
        <v>Unique</v>
      </c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</row>
    <row r="179" spans="1:89" ht="15">
      <c r="A179" s="354" t="str">
        <f t="shared" si="8"/>
        <v>93_1_150621_C3B_p_ep.ni</v>
      </c>
      <c r="B179" s="355" t="s">
        <v>2326</v>
      </c>
      <c r="C179" s="355" t="s">
        <v>2327</v>
      </c>
      <c r="D179" s="213">
        <v>93</v>
      </c>
      <c r="E179" s="213">
        <v>1</v>
      </c>
      <c r="F179" s="117">
        <v>310521</v>
      </c>
      <c r="G179" s="117">
        <v>150621</v>
      </c>
      <c r="H179" s="213">
        <v>2021</v>
      </c>
      <c r="I179" s="148" t="s">
        <v>43</v>
      </c>
      <c r="J179" s="2" t="s">
        <v>2328</v>
      </c>
      <c r="K179" s="2" t="s">
        <v>2329</v>
      </c>
      <c r="L179" s="148" t="s">
        <v>74</v>
      </c>
      <c r="M179" s="148" t="s">
        <v>147</v>
      </c>
      <c r="N179" s="117">
        <v>49</v>
      </c>
      <c r="O179" s="2"/>
      <c r="P179" s="382" t="s">
        <v>2537</v>
      </c>
      <c r="Q179" s="398" t="s">
        <v>2538</v>
      </c>
      <c r="R179" s="50" t="s">
        <v>147</v>
      </c>
      <c r="S179" s="2">
        <f t="shared" si="6"/>
        <v>1</v>
      </c>
      <c r="T179" s="50">
        <v>0</v>
      </c>
      <c r="U179" s="50">
        <v>1</v>
      </c>
      <c r="V179" s="50">
        <v>0</v>
      </c>
      <c r="W179" s="2"/>
      <c r="X179" s="93">
        <v>311023</v>
      </c>
      <c r="Y179" s="2" t="s">
        <v>78</v>
      </c>
      <c r="Z179" s="358" t="s">
        <v>2539</v>
      </c>
      <c r="AA179" s="432"/>
      <c r="AB179" s="16" t="str">
        <f t="shared" si="7"/>
        <v>Unique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</row>
    <row r="180" spans="1:89" ht="15">
      <c r="A180" s="354" t="str">
        <f t="shared" si="8"/>
        <v>93_1_150621_C3B_p_sy.ri</v>
      </c>
      <c r="B180" s="355" t="s">
        <v>2326</v>
      </c>
      <c r="C180" s="355" t="s">
        <v>2327</v>
      </c>
      <c r="D180" s="213">
        <v>93</v>
      </c>
      <c r="E180" s="213">
        <v>1</v>
      </c>
      <c r="F180" s="117">
        <v>310521</v>
      </c>
      <c r="G180" s="117">
        <v>150621</v>
      </c>
      <c r="H180" s="213">
        <v>2021</v>
      </c>
      <c r="I180" s="148" t="s">
        <v>43</v>
      </c>
      <c r="J180" s="2" t="s">
        <v>2328</v>
      </c>
      <c r="K180" s="2" t="s">
        <v>2329</v>
      </c>
      <c r="L180" s="148" t="s">
        <v>74</v>
      </c>
      <c r="M180" s="148" t="s">
        <v>147</v>
      </c>
      <c r="N180" s="117">
        <v>49</v>
      </c>
      <c r="O180" s="2"/>
      <c r="P180" s="384" t="s">
        <v>888</v>
      </c>
      <c r="Q180" s="385" t="s">
        <v>889</v>
      </c>
      <c r="R180" s="50" t="s">
        <v>147</v>
      </c>
      <c r="S180" s="2">
        <f t="shared" si="6"/>
        <v>2</v>
      </c>
      <c r="T180" s="50">
        <v>0</v>
      </c>
      <c r="U180" s="50">
        <v>2</v>
      </c>
      <c r="V180" s="50">
        <v>0</v>
      </c>
      <c r="W180" s="2"/>
      <c r="X180" s="93">
        <v>311023</v>
      </c>
      <c r="Y180" s="2" t="s">
        <v>78</v>
      </c>
      <c r="Z180" s="358" t="s">
        <v>2540</v>
      </c>
      <c r="AA180" s="432"/>
      <c r="AB180" s="16" t="str">
        <f t="shared" si="7"/>
        <v>Unique</v>
      </c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</row>
    <row r="181" spans="1:89" ht="15">
      <c r="A181" s="354" t="str">
        <f t="shared" si="8"/>
        <v>93_1_150621_C3B_p_sc.py</v>
      </c>
      <c r="B181" s="355" t="s">
        <v>2326</v>
      </c>
      <c r="C181" s="355" t="s">
        <v>2327</v>
      </c>
      <c r="D181" s="213">
        <v>93</v>
      </c>
      <c r="E181" s="213">
        <v>1</v>
      </c>
      <c r="F181" s="117">
        <v>310521</v>
      </c>
      <c r="G181" s="117">
        <v>150621</v>
      </c>
      <c r="H181" s="213">
        <v>2021</v>
      </c>
      <c r="I181" s="148" t="s">
        <v>43</v>
      </c>
      <c r="J181" s="2" t="s">
        <v>2328</v>
      </c>
      <c r="K181" s="2" t="s">
        <v>2329</v>
      </c>
      <c r="L181" s="148" t="s">
        <v>74</v>
      </c>
      <c r="M181" s="148" t="s">
        <v>147</v>
      </c>
      <c r="N181" s="117">
        <v>49</v>
      </c>
      <c r="O181" s="2"/>
      <c r="P181" s="399" t="s">
        <v>1069</v>
      </c>
      <c r="Q181" s="396" t="s">
        <v>1070</v>
      </c>
      <c r="R181" s="50" t="s">
        <v>100</v>
      </c>
      <c r="S181" s="2">
        <f t="shared" si="6"/>
        <v>4</v>
      </c>
      <c r="T181" s="50">
        <v>0</v>
      </c>
      <c r="U181" s="50">
        <v>4</v>
      </c>
      <c r="V181" s="50">
        <v>0</v>
      </c>
      <c r="W181" s="50" t="s">
        <v>2541</v>
      </c>
      <c r="X181" s="89" t="s">
        <v>1101</v>
      </c>
      <c r="Y181" s="2" t="s">
        <v>78</v>
      </c>
      <c r="Z181" s="358" t="s">
        <v>2542</v>
      </c>
      <c r="AA181" s="432"/>
      <c r="AB181" s="16" t="str">
        <f t="shared" si="7"/>
        <v>Unique</v>
      </c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</row>
    <row r="182" spans="1:89" ht="15">
      <c r="A182" s="354" t="str">
        <f t="shared" si="8"/>
        <v>93_1_150621_C3B_p_eu.lat</v>
      </c>
      <c r="B182" s="355" t="s">
        <v>2326</v>
      </c>
      <c r="C182" s="355" t="s">
        <v>2327</v>
      </c>
      <c r="D182" s="213">
        <v>93</v>
      </c>
      <c r="E182" s="213">
        <v>1</v>
      </c>
      <c r="F182" s="117">
        <v>310521</v>
      </c>
      <c r="G182" s="117">
        <v>150621</v>
      </c>
      <c r="H182" s="213">
        <v>2021</v>
      </c>
      <c r="I182" s="148" t="s">
        <v>43</v>
      </c>
      <c r="J182" s="2" t="s">
        <v>2328</v>
      </c>
      <c r="K182" s="2" t="s">
        <v>2329</v>
      </c>
      <c r="L182" s="148" t="s">
        <v>74</v>
      </c>
      <c r="M182" s="148" t="s">
        <v>147</v>
      </c>
      <c r="N182" s="117">
        <v>49</v>
      </c>
      <c r="O182" s="2"/>
      <c r="P182" s="392" t="s">
        <v>2543</v>
      </c>
      <c r="Q182" s="393" t="s">
        <v>584</v>
      </c>
      <c r="R182" s="50" t="s">
        <v>147</v>
      </c>
      <c r="S182" s="2">
        <f t="shared" si="6"/>
        <v>1</v>
      </c>
      <c r="T182" s="50">
        <v>0</v>
      </c>
      <c r="U182" s="50">
        <v>1</v>
      </c>
      <c r="V182" s="50">
        <v>0</v>
      </c>
      <c r="W182" s="2"/>
      <c r="X182" s="93">
        <v>311023</v>
      </c>
      <c r="Y182" s="2" t="s">
        <v>78</v>
      </c>
      <c r="Z182" s="358" t="s">
        <v>2544</v>
      </c>
      <c r="AA182" s="432"/>
      <c r="AB182" s="16" t="str">
        <f t="shared" si="7"/>
        <v>Unique</v>
      </c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</row>
    <row r="183" spans="1:89" ht="15">
      <c r="A183" s="354" t="str">
        <f t="shared" si="8"/>
        <v>93_1_150621_C3B_p_ch.vern</v>
      </c>
      <c r="B183" s="355" t="s">
        <v>2326</v>
      </c>
      <c r="C183" s="355" t="s">
        <v>2327</v>
      </c>
      <c r="D183" s="213">
        <v>93</v>
      </c>
      <c r="E183" s="213">
        <v>1</v>
      </c>
      <c r="F183" s="117">
        <v>310521</v>
      </c>
      <c r="G183" s="117">
        <v>150621</v>
      </c>
      <c r="H183" s="213">
        <v>2021</v>
      </c>
      <c r="I183" s="148" t="s">
        <v>43</v>
      </c>
      <c r="J183" s="2" t="s">
        <v>2328</v>
      </c>
      <c r="K183" s="2" t="s">
        <v>2329</v>
      </c>
      <c r="L183" s="148" t="s">
        <v>74</v>
      </c>
      <c r="M183" s="148" t="s">
        <v>147</v>
      </c>
      <c r="N183" s="117">
        <v>49</v>
      </c>
      <c r="O183" s="2"/>
      <c r="P183" s="382" t="s">
        <v>2545</v>
      </c>
      <c r="Q183" s="398" t="s">
        <v>2546</v>
      </c>
      <c r="R183" s="50" t="s">
        <v>147</v>
      </c>
      <c r="S183" s="2">
        <f t="shared" si="6"/>
        <v>1</v>
      </c>
      <c r="T183" s="50">
        <v>1</v>
      </c>
      <c r="U183" s="50">
        <v>0</v>
      </c>
      <c r="V183" s="50">
        <v>0</v>
      </c>
      <c r="W183" s="2"/>
      <c r="X183" s="93">
        <v>311023</v>
      </c>
      <c r="Y183" s="2" t="s">
        <v>78</v>
      </c>
      <c r="Z183" s="358" t="s">
        <v>2547</v>
      </c>
      <c r="AA183" s="432"/>
      <c r="AB183" s="16" t="str">
        <f t="shared" si="7"/>
        <v>Unique</v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</row>
    <row r="184" spans="1:89" ht="15">
      <c r="A184" s="354" t="str">
        <f t="shared" si="8"/>
        <v>93_1_150621_C3B_p_eu.co</v>
      </c>
      <c r="B184" s="355" t="s">
        <v>2326</v>
      </c>
      <c r="C184" s="355" t="s">
        <v>2327</v>
      </c>
      <c r="D184" s="213">
        <v>93</v>
      </c>
      <c r="E184" s="213">
        <v>1</v>
      </c>
      <c r="F184" s="117">
        <v>310521</v>
      </c>
      <c r="G184" s="117">
        <v>150621</v>
      </c>
      <c r="H184" s="213">
        <v>2021</v>
      </c>
      <c r="I184" s="148" t="s">
        <v>43</v>
      </c>
      <c r="J184" s="2" t="s">
        <v>2328</v>
      </c>
      <c r="K184" s="2" t="s">
        <v>2329</v>
      </c>
      <c r="L184" s="148" t="s">
        <v>74</v>
      </c>
      <c r="M184" s="148" t="s">
        <v>147</v>
      </c>
      <c r="N184" s="117">
        <v>49</v>
      </c>
      <c r="O184" s="2"/>
      <c r="P184" s="384" t="s">
        <v>548</v>
      </c>
      <c r="Q184" s="385" t="s">
        <v>549</v>
      </c>
      <c r="R184" s="50" t="s">
        <v>147</v>
      </c>
      <c r="S184" s="2">
        <f t="shared" si="6"/>
        <v>21</v>
      </c>
      <c r="T184" s="50">
        <v>7</v>
      </c>
      <c r="U184" s="50">
        <v>14</v>
      </c>
      <c r="V184" s="50">
        <v>0</v>
      </c>
      <c r="W184" s="2"/>
      <c r="X184" s="93">
        <v>311023</v>
      </c>
      <c r="Y184" s="2" t="s">
        <v>78</v>
      </c>
      <c r="Z184" s="358" t="s">
        <v>2548</v>
      </c>
      <c r="AA184" s="432"/>
      <c r="AB184" s="16" t="str">
        <f t="shared" si="7"/>
        <v>Unique</v>
      </c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</row>
    <row r="185" spans="1:89" ht="15">
      <c r="A185" s="354" t="str">
        <f t="shared" si="8"/>
        <v>93_1_150621_C3B_p_eu.lu</v>
      </c>
      <c r="B185" s="355" t="s">
        <v>2326</v>
      </c>
      <c r="C185" s="355" t="s">
        <v>2327</v>
      </c>
      <c r="D185" s="213">
        <v>93</v>
      </c>
      <c r="E185" s="213">
        <v>1</v>
      </c>
      <c r="F185" s="117">
        <v>310521</v>
      </c>
      <c r="G185" s="117">
        <v>150621</v>
      </c>
      <c r="H185" s="213">
        <v>2021</v>
      </c>
      <c r="I185" s="148" t="s">
        <v>43</v>
      </c>
      <c r="J185" s="2" t="s">
        <v>2328</v>
      </c>
      <c r="K185" s="2" t="s">
        <v>2329</v>
      </c>
      <c r="L185" s="148" t="s">
        <v>74</v>
      </c>
      <c r="M185" s="148" t="s">
        <v>147</v>
      </c>
      <c r="N185" s="117">
        <v>49</v>
      </c>
      <c r="O185" s="2"/>
      <c r="P185" s="392" t="s">
        <v>770</v>
      </c>
      <c r="Q185" s="385" t="s">
        <v>771</v>
      </c>
      <c r="R185" s="50" t="s">
        <v>147</v>
      </c>
      <c r="S185" s="2">
        <f t="shared" si="6"/>
        <v>2</v>
      </c>
      <c r="T185" s="50">
        <v>0</v>
      </c>
      <c r="U185" s="50">
        <v>2</v>
      </c>
      <c r="V185" s="50">
        <v>0</v>
      </c>
      <c r="W185" s="2"/>
      <c r="X185" s="93">
        <v>311023</v>
      </c>
      <c r="Y185" s="2" t="s">
        <v>78</v>
      </c>
      <c r="Z185" s="358" t="s">
        <v>2549</v>
      </c>
      <c r="AA185" s="432"/>
      <c r="AB185" s="16" t="str">
        <f t="shared" si="7"/>
        <v>Unique</v>
      </c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</row>
    <row r="186" spans="1:89" ht="15">
      <c r="A186" s="354" t="str">
        <f t="shared" si="8"/>
        <v>93_1_150621_C3B_p_da.al</v>
      </c>
      <c r="B186" s="355" t="s">
        <v>2326</v>
      </c>
      <c r="C186" s="355" t="s">
        <v>2327</v>
      </c>
      <c r="D186" s="213">
        <v>93</v>
      </c>
      <c r="E186" s="213">
        <v>1</v>
      </c>
      <c r="F186" s="117">
        <v>310521</v>
      </c>
      <c r="G186" s="117">
        <v>150621</v>
      </c>
      <c r="H186" s="213">
        <v>2021</v>
      </c>
      <c r="I186" s="148" t="s">
        <v>43</v>
      </c>
      <c r="J186" s="2" t="s">
        <v>2328</v>
      </c>
      <c r="K186" s="2" t="s">
        <v>2329</v>
      </c>
      <c r="L186" s="148" t="s">
        <v>74</v>
      </c>
      <c r="M186" s="148" t="s">
        <v>147</v>
      </c>
      <c r="N186" s="117">
        <v>49</v>
      </c>
      <c r="O186" s="2"/>
      <c r="P186" s="384" t="s">
        <v>983</v>
      </c>
      <c r="Q186" s="397" t="s">
        <v>984</v>
      </c>
      <c r="R186" s="50" t="s">
        <v>147</v>
      </c>
      <c r="S186" s="2">
        <f t="shared" si="6"/>
        <v>1</v>
      </c>
      <c r="T186" s="50">
        <v>0</v>
      </c>
      <c r="U186" s="50">
        <v>1</v>
      </c>
      <c r="V186" s="50">
        <v>0</v>
      </c>
      <c r="W186" s="2"/>
      <c r="X186" s="93">
        <v>311023</v>
      </c>
      <c r="Y186" s="2" t="s">
        <v>78</v>
      </c>
      <c r="Z186" s="358" t="s">
        <v>2550</v>
      </c>
      <c r="AA186" s="432"/>
      <c r="AB186" s="16" t="str">
        <f t="shared" si="7"/>
        <v>Unique</v>
      </c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</row>
    <row r="187" spans="1:89" ht="15">
      <c r="A187" s="354" t="str">
        <f t="shared" si="8"/>
        <v>93_1_150621_C3B_p_ep.au</v>
      </c>
      <c r="B187" s="355" t="s">
        <v>2326</v>
      </c>
      <c r="C187" s="355" t="s">
        <v>2327</v>
      </c>
      <c r="D187" s="213">
        <v>93</v>
      </c>
      <c r="E187" s="213">
        <v>1</v>
      </c>
      <c r="F187" s="117">
        <v>310521</v>
      </c>
      <c r="G187" s="117">
        <v>150621</v>
      </c>
      <c r="H187" s="213">
        <v>2021</v>
      </c>
      <c r="I187" s="148" t="s">
        <v>43</v>
      </c>
      <c r="J187" s="2" t="s">
        <v>2328</v>
      </c>
      <c r="K187" s="2" t="s">
        <v>2329</v>
      </c>
      <c r="L187" s="148" t="s">
        <v>74</v>
      </c>
      <c r="M187" s="148" t="s">
        <v>147</v>
      </c>
      <c r="N187" s="117">
        <v>49</v>
      </c>
      <c r="O187" s="2"/>
      <c r="P187" s="382" t="s">
        <v>1062</v>
      </c>
      <c r="Q187" s="16" t="s">
        <v>1063</v>
      </c>
      <c r="R187" s="50" t="s">
        <v>147</v>
      </c>
      <c r="S187" s="2">
        <f t="shared" si="6"/>
        <v>1</v>
      </c>
      <c r="T187" s="50">
        <v>1</v>
      </c>
      <c r="U187" s="50">
        <v>0</v>
      </c>
      <c r="V187" s="50">
        <v>0</v>
      </c>
      <c r="W187" s="2"/>
      <c r="X187" s="93">
        <v>311023</v>
      </c>
      <c r="Y187" s="2" t="s">
        <v>78</v>
      </c>
      <c r="Z187" s="361"/>
      <c r="AA187" s="432"/>
      <c r="AB187" s="16" t="str">
        <f t="shared" si="7"/>
        <v>Unique</v>
      </c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</row>
    <row r="188" spans="1:89" ht="15">
      <c r="A188" s="354" t="str">
        <f t="shared" si="8"/>
        <v>61_1_300721_C2X_p_sp.sc</v>
      </c>
      <c r="B188" s="400" t="s">
        <v>2372</v>
      </c>
      <c r="C188" s="400" t="s">
        <v>2373</v>
      </c>
      <c r="D188" s="213">
        <v>61</v>
      </c>
      <c r="E188" s="213">
        <v>1</v>
      </c>
      <c r="F188" s="213">
        <v>140721</v>
      </c>
      <c r="G188" s="213">
        <v>300721</v>
      </c>
      <c r="H188" s="213">
        <v>2021</v>
      </c>
      <c r="I188" s="148" t="s">
        <v>43</v>
      </c>
      <c r="J188" s="28" t="s">
        <v>2374</v>
      </c>
      <c r="K188" s="148" t="s">
        <v>2375</v>
      </c>
      <c r="L188" s="148" t="s">
        <v>74</v>
      </c>
      <c r="M188" s="148" t="s">
        <v>147</v>
      </c>
      <c r="N188" s="117">
        <v>154</v>
      </c>
      <c r="O188" s="2"/>
      <c r="P188" s="382" t="s">
        <v>509</v>
      </c>
      <c r="Q188" s="390" t="s">
        <v>510</v>
      </c>
      <c r="R188" s="50" t="s">
        <v>147</v>
      </c>
      <c r="S188" s="2">
        <f t="shared" si="6"/>
        <v>41</v>
      </c>
      <c r="T188" s="50">
        <v>19</v>
      </c>
      <c r="U188" s="50">
        <v>22</v>
      </c>
      <c r="V188" s="50">
        <v>0</v>
      </c>
      <c r="W188" s="2"/>
      <c r="X188" s="89" t="s">
        <v>2551</v>
      </c>
      <c r="Y188" s="2" t="s">
        <v>78</v>
      </c>
      <c r="Z188" s="358" t="s">
        <v>2552</v>
      </c>
      <c r="AA188" s="432"/>
      <c r="AB188" s="16" t="str">
        <f t="shared" si="7"/>
        <v>Unique</v>
      </c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</row>
    <row r="189" spans="1:89" ht="15">
      <c r="A189" s="354" t="str">
        <f t="shared" si="8"/>
        <v>61_1_300721_C2X_p_ep.ba</v>
      </c>
      <c r="B189" s="400" t="s">
        <v>2372</v>
      </c>
      <c r="C189" s="400" t="s">
        <v>2373</v>
      </c>
      <c r="D189" s="213">
        <v>61</v>
      </c>
      <c r="E189" s="213">
        <v>1</v>
      </c>
      <c r="F189" s="213">
        <v>140721</v>
      </c>
      <c r="G189" s="213">
        <v>300721</v>
      </c>
      <c r="H189" s="213">
        <v>2021</v>
      </c>
      <c r="I189" s="148" t="s">
        <v>43</v>
      </c>
      <c r="J189" s="28" t="s">
        <v>2374</v>
      </c>
      <c r="K189" s="148" t="s">
        <v>2375</v>
      </c>
      <c r="L189" s="148" t="s">
        <v>74</v>
      </c>
      <c r="M189" s="148" t="s">
        <v>147</v>
      </c>
      <c r="N189" s="117">
        <v>154</v>
      </c>
      <c r="O189" s="2"/>
      <c r="P189" s="382" t="s">
        <v>84</v>
      </c>
      <c r="Q189" s="383" t="s">
        <v>85</v>
      </c>
      <c r="R189" s="50" t="s">
        <v>147</v>
      </c>
      <c r="S189" s="2">
        <f t="shared" si="6"/>
        <v>2</v>
      </c>
      <c r="T189" s="50">
        <v>0</v>
      </c>
      <c r="U189" s="50">
        <v>2</v>
      </c>
      <c r="V189" s="50">
        <v>0</v>
      </c>
      <c r="W189" s="2"/>
      <c r="X189" s="89" t="s">
        <v>2551</v>
      </c>
      <c r="Y189" s="2" t="s">
        <v>78</v>
      </c>
      <c r="Z189" s="358" t="s">
        <v>2553</v>
      </c>
      <c r="AA189" s="432" t="s">
        <v>95</v>
      </c>
      <c r="AB189" s="16" t="str">
        <f t="shared" si="7"/>
        <v>Unique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</row>
    <row r="190" spans="1:89" ht="15">
      <c r="A190" s="354" t="str">
        <f t="shared" si="8"/>
        <v>61_1_300721_C2X_p_eu.co</v>
      </c>
      <c r="B190" s="400" t="s">
        <v>2372</v>
      </c>
      <c r="C190" s="400" t="s">
        <v>2373</v>
      </c>
      <c r="D190" s="213">
        <v>61</v>
      </c>
      <c r="E190" s="213">
        <v>1</v>
      </c>
      <c r="F190" s="213">
        <v>140721</v>
      </c>
      <c r="G190" s="213">
        <v>300721</v>
      </c>
      <c r="H190" s="213">
        <v>2021</v>
      </c>
      <c r="I190" s="148" t="s">
        <v>43</v>
      </c>
      <c r="J190" s="28" t="s">
        <v>2374</v>
      </c>
      <c r="K190" s="148" t="s">
        <v>2375</v>
      </c>
      <c r="L190" s="148" t="s">
        <v>74</v>
      </c>
      <c r="M190" s="148" t="s">
        <v>147</v>
      </c>
      <c r="N190" s="117">
        <v>154</v>
      </c>
      <c r="O190" s="2"/>
      <c r="P190" s="384" t="s">
        <v>548</v>
      </c>
      <c r="Q190" s="385" t="s">
        <v>549</v>
      </c>
      <c r="R190" s="50" t="s">
        <v>147</v>
      </c>
      <c r="S190" s="2">
        <f t="shared" si="6"/>
        <v>22</v>
      </c>
      <c r="T190" s="50">
        <v>1</v>
      </c>
      <c r="U190" s="50">
        <v>21</v>
      </c>
      <c r="V190" s="50">
        <v>0</v>
      </c>
      <c r="W190" s="2"/>
      <c r="X190" s="89" t="s">
        <v>2551</v>
      </c>
      <c r="Y190" s="2" t="s">
        <v>78</v>
      </c>
      <c r="Z190" s="358" t="s">
        <v>2554</v>
      </c>
      <c r="AA190" s="432"/>
      <c r="AB190" s="16" t="str">
        <f t="shared" si="7"/>
        <v>Unique</v>
      </c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</row>
    <row r="191" spans="1:89" ht="15">
      <c r="A191" s="354" t="str">
        <f t="shared" si="8"/>
        <v>61_1_300721_C2X_p_fe.cu</v>
      </c>
      <c r="B191" s="400" t="s">
        <v>2372</v>
      </c>
      <c r="C191" s="400" t="s">
        <v>2373</v>
      </c>
      <c r="D191" s="213">
        <v>61</v>
      </c>
      <c r="E191" s="213">
        <v>1</v>
      </c>
      <c r="F191" s="213">
        <v>140721</v>
      </c>
      <c r="G191" s="213">
        <v>300721</v>
      </c>
      <c r="H191" s="213">
        <v>2021</v>
      </c>
      <c r="I191" s="148" t="s">
        <v>43</v>
      </c>
      <c r="J191" s="28" t="s">
        <v>2374</v>
      </c>
      <c r="K191" s="148" t="s">
        <v>2375</v>
      </c>
      <c r="L191" s="148" t="s">
        <v>74</v>
      </c>
      <c r="M191" s="148" t="s">
        <v>147</v>
      </c>
      <c r="N191" s="117">
        <v>154</v>
      </c>
      <c r="O191" s="2"/>
      <c r="P191" s="382" t="s">
        <v>536</v>
      </c>
      <c r="Q191" s="386" t="s">
        <v>537</v>
      </c>
      <c r="R191" s="50" t="s">
        <v>147</v>
      </c>
      <c r="S191" s="2">
        <f t="shared" si="6"/>
        <v>1</v>
      </c>
      <c r="T191" s="50">
        <v>1</v>
      </c>
      <c r="U191" s="50">
        <v>0</v>
      </c>
      <c r="V191" s="50">
        <v>0</v>
      </c>
      <c r="W191" s="2"/>
      <c r="X191" s="89" t="s">
        <v>2551</v>
      </c>
      <c r="Y191" s="2" t="s">
        <v>78</v>
      </c>
      <c r="Z191" s="358" t="s">
        <v>2555</v>
      </c>
      <c r="AA191" s="432"/>
      <c r="AB191" s="16" t="str">
        <f t="shared" si="7"/>
        <v>Unique</v>
      </c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</row>
    <row r="192" spans="1:89" ht="15">
      <c r="A192" s="354" t="str">
        <f t="shared" si="8"/>
        <v>61_1_300721_C2X_p_ch.verr</v>
      </c>
      <c r="B192" s="400" t="s">
        <v>2372</v>
      </c>
      <c r="C192" s="400" t="s">
        <v>2373</v>
      </c>
      <c r="D192" s="213">
        <v>61</v>
      </c>
      <c r="E192" s="213">
        <v>1</v>
      </c>
      <c r="F192" s="213">
        <v>140721</v>
      </c>
      <c r="G192" s="213">
        <v>300721</v>
      </c>
      <c r="H192" s="213">
        <v>2021</v>
      </c>
      <c r="I192" s="148" t="s">
        <v>43</v>
      </c>
      <c r="J192" s="28" t="s">
        <v>2374</v>
      </c>
      <c r="K192" s="148" t="s">
        <v>2375</v>
      </c>
      <c r="L192" s="148" t="s">
        <v>74</v>
      </c>
      <c r="M192" s="148" t="s">
        <v>147</v>
      </c>
      <c r="N192" s="117">
        <v>154</v>
      </c>
      <c r="O192" s="2"/>
      <c r="P192" s="384" t="s">
        <v>2556</v>
      </c>
      <c r="Q192" s="385" t="s">
        <v>873</v>
      </c>
      <c r="R192" s="50" t="s">
        <v>147</v>
      </c>
      <c r="S192" s="2">
        <f t="shared" si="6"/>
        <v>1</v>
      </c>
      <c r="T192" s="50">
        <v>0</v>
      </c>
      <c r="U192" s="50">
        <v>1</v>
      </c>
      <c r="V192" s="50">
        <v>0</v>
      </c>
      <c r="W192" s="2"/>
      <c r="X192" s="89" t="s">
        <v>2551</v>
      </c>
      <c r="Y192" s="2" t="s">
        <v>78</v>
      </c>
      <c r="Z192" s="358" t="s">
        <v>2557</v>
      </c>
      <c r="AA192" s="432"/>
      <c r="AB192" s="16" t="str">
        <f t="shared" si="7"/>
        <v>Unique</v>
      </c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</row>
    <row r="193" spans="1:89" ht="15">
      <c r="A193" s="354" t="str">
        <f t="shared" si="8"/>
        <v>61_1_300721_C2X_p_me.me</v>
      </c>
      <c r="B193" s="400" t="s">
        <v>2372</v>
      </c>
      <c r="C193" s="400" t="s">
        <v>2373</v>
      </c>
      <c r="D193" s="213">
        <v>61</v>
      </c>
      <c r="E193" s="213">
        <v>1</v>
      </c>
      <c r="F193" s="213">
        <v>140721</v>
      </c>
      <c r="G193" s="213">
        <v>300721</v>
      </c>
      <c r="H193" s="213">
        <v>2021</v>
      </c>
      <c r="I193" s="148" t="s">
        <v>43</v>
      </c>
      <c r="J193" s="28" t="s">
        <v>2374</v>
      </c>
      <c r="K193" s="148" t="s">
        <v>2375</v>
      </c>
      <c r="L193" s="148" t="s">
        <v>74</v>
      </c>
      <c r="M193" s="148" t="s">
        <v>147</v>
      </c>
      <c r="N193" s="117">
        <v>154</v>
      </c>
      <c r="O193" s="2"/>
      <c r="P193" s="382" t="s">
        <v>569</v>
      </c>
      <c r="Q193" s="386" t="s">
        <v>570</v>
      </c>
      <c r="R193" s="50" t="s">
        <v>147</v>
      </c>
      <c r="S193" s="2">
        <f t="shared" si="6"/>
        <v>85</v>
      </c>
      <c r="T193" s="50">
        <v>30</v>
      </c>
      <c r="U193" s="50">
        <v>55</v>
      </c>
      <c r="V193" s="50">
        <v>0</v>
      </c>
      <c r="W193" s="2"/>
      <c r="X193" s="89" t="s">
        <v>2551</v>
      </c>
      <c r="Y193" s="2" t="s">
        <v>78</v>
      </c>
      <c r="Z193" s="358" t="s">
        <v>2558</v>
      </c>
      <c r="AA193" s="432"/>
      <c r="AB193" s="16" t="str">
        <f t="shared" si="7"/>
        <v>Unique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</row>
    <row r="194" spans="1:89" ht="15">
      <c r="A194" s="354" t="str">
        <f t="shared" si="8"/>
        <v>61_1_300721_C2X_p_eu.st</v>
      </c>
      <c r="B194" s="400" t="s">
        <v>2372</v>
      </c>
      <c r="C194" s="400" t="s">
        <v>2373</v>
      </c>
      <c r="D194" s="213">
        <v>61</v>
      </c>
      <c r="E194" s="213">
        <v>1</v>
      </c>
      <c r="F194" s="213">
        <v>140721</v>
      </c>
      <c r="G194" s="213">
        <v>300721</v>
      </c>
      <c r="H194" s="213">
        <v>2021</v>
      </c>
      <c r="I194" s="148" t="s">
        <v>43</v>
      </c>
      <c r="J194" s="28" t="s">
        <v>2374</v>
      </c>
      <c r="K194" s="148" t="s">
        <v>2375</v>
      </c>
      <c r="L194" s="148" t="s">
        <v>74</v>
      </c>
      <c r="M194" s="148" t="s">
        <v>147</v>
      </c>
      <c r="N194" s="117">
        <v>154</v>
      </c>
      <c r="O194" s="2"/>
      <c r="P194" s="392" t="s">
        <v>832</v>
      </c>
      <c r="Q194" s="385" t="s">
        <v>833</v>
      </c>
      <c r="R194" s="50" t="s">
        <v>147</v>
      </c>
      <c r="S194" s="2">
        <f t="shared" si="6"/>
        <v>2</v>
      </c>
      <c r="T194" s="50">
        <v>1</v>
      </c>
      <c r="U194" s="50">
        <v>1</v>
      </c>
      <c r="V194" s="50">
        <v>0</v>
      </c>
      <c r="W194" s="2"/>
      <c r="X194" s="89" t="s">
        <v>2551</v>
      </c>
      <c r="Y194" s="2" t="s">
        <v>78</v>
      </c>
      <c r="Z194" s="358" t="s">
        <v>2559</v>
      </c>
      <c r="AA194" s="432"/>
      <c r="AB194" s="16" t="str">
        <f t="shared" ref="AB194:AB257" si="9">IF(COUNTIF(Z:Z, Z194)&gt;1, "Duplicate", "Unique")</f>
        <v>Unique</v>
      </c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</row>
    <row r="195" spans="1:89" ht="15">
      <c r="A195" s="354" t="str">
        <f t="shared" si="8"/>
        <v>100_3_150621_C3Y_p_rh.ca</v>
      </c>
      <c r="B195" s="400" t="s">
        <v>2417</v>
      </c>
      <c r="C195" s="400" t="s">
        <v>2418</v>
      </c>
      <c r="D195" s="213">
        <v>100</v>
      </c>
      <c r="E195" s="213">
        <v>3</v>
      </c>
      <c r="F195" s="213">
        <v>310521</v>
      </c>
      <c r="G195" s="213">
        <v>150621</v>
      </c>
      <c r="H195" s="213">
        <v>2021</v>
      </c>
      <c r="I195" s="148" t="s">
        <v>43</v>
      </c>
      <c r="J195" s="148" t="s">
        <v>2419</v>
      </c>
      <c r="K195" s="148" t="s">
        <v>2420</v>
      </c>
      <c r="L195" s="148" t="s">
        <v>74</v>
      </c>
      <c r="M195" s="148" t="s">
        <v>168</v>
      </c>
      <c r="N195" s="213">
        <v>45</v>
      </c>
      <c r="O195" s="2"/>
      <c r="P195" s="391" t="s">
        <v>134</v>
      </c>
      <c r="Q195" s="390" t="s">
        <v>135</v>
      </c>
      <c r="R195" s="50" t="s">
        <v>147</v>
      </c>
      <c r="S195" s="2">
        <f t="shared" si="6"/>
        <v>1</v>
      </c>
      <c r="T195" s="50">
        <v>0</v>
      </c>
      <c r="U195" s="50">
        <v>1</v>
      </c>
      <c r="V195" s="50">
        <v>0</v>
      </c>
      <c r="W195" s="2"/>
      <c r="X195" s="89" t="s">
        <v>2551</v>
      </c>
      <c r="Y195" s="2" t="s">
        <v>78</v>
      </c>
      <c r="Z195" s="358" t="s">
        <v>2560</v>
      </c>
      <c r="AA195" s="432" t="s">
        <v>95</v>
      </c>
      <c r="AB195" s="16" t="str">
        <f t="shared" si="9"/>
        <v>Unique</v>
      </c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</row>
    <row r="196" spans="1:89" ht="15">
      <c r="A196" s="354" t="str">
        <f t="shared" si="8"/>
        <v>100_3_150621_C3Y_p_ep.el</v>
      </c>
      <c r="B196" s="400" t="s">
        <v>2417</v>
      </c>
      <c r="C196" s="400" t="s">
        <v>2418</v>
      </c>
      <c r="D196" s="213">
        <v>100</v>
      </c>
      <c r="E196" s="213">
        <v>3</v>
      </c>
      <c r="F196" s="213">
        <v>310521</v>
      </c>
      <c r="G196" s="213">
        <v>150621</v>
      </c>
      <c r="H196" s="213">
        <v>2021</v>
      </c>
      <c r="I196" s="148" t="s">
        <v>43</v>
      </c>
      <c r="J196" s="148" t="s">
        <v>2419</v>
      </c>
      <c r="K196" s="148" t="s">
        <v>2420</v>
      </c>
      <c r="L196" s="148" t="s">
        <v>74</v>
      </c>
      <c r="M196" s="148" t="s">
        <v>168</v>
      </c>
      <c r="N196" s="213">
        <v>45</v>
      </c>
      <c r="O196" s="2"/>
      <c r="P196" s="387" t="s">
        <v>2312</v>
      </c>
      <c r="Q196" s="357" t="s">
        <v>2313</v>
      </c>
      <c r="R196" s="50" t="s">
        <v>147</v>
      </c>
      <c r="S196" s="2">
        <f t="shared" si="6"/>
        <v>6</v>
      </c>
      <c r="T196" s="50">
        <v>0</v>
      </c>
      <c r="U196" s="50">
        <v>6</v>
      </c>
      <c r="V196" s="50">
        <v>0</v>
      </c>
      <c r="W196" s="2"/>
      <c r="X196" s="89" t="s">
        <v>2551</v>
      </c>
      <c r="Y196" s="2" t="s">
        <v>78</v>
      </c>
      <c r="Z196" s="358" t="s">
        <v>2561</v>
      </c>
      <c r="AA196" s="432" t="s">
        <v>95</v>
      </c>
      <c r="AB196" s="16" t="str">
        <f t="shared" si="9"/>
        <v>Unique</v>
      </c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</row>
    <row r="197" spans="1:89" ht="15">
      <c r="A197" s="354" t="str">
        <f t="shared" si="8"/>
        <v>100_3_150621_C3Y_p_do.pr</v>
      </c>
      <c r="B197" s="400" t="s">
        <v>2417</v>
      </c>
      <c r="C197" s="400" t="s">
        <v>2418</v>
      </c>
      <c r="D197" s="213">
        <v>100</v>
      </c>
      <c r="E197" s="213">
        <v>3</v>
      </c>
      <c r="F197" s="213">
        <v>310521</v>
      </c>
      <c r="G197" s="213">
        <v>150621</v>
      </c>
      <c r="H197" s="213">
        <v>2021</v>
      </c>
      <c r="I197" s="148" t="s">
        <v>43</v>
      </c>
      <c r="J197" s="148" t="s">
        <v>2419</v>
      </c>
      <c r="K197" s="148" t="s">
        <v>2420</v>
      </c>
      <c r="L197" s="148" t="s">
        <v>74</v>
      </c>
      <c r="M197" s="148" t="s">
        <v>168</v>
      </c>
      <c r="N197" s="213">
        <v>45</v>
      </c>
      <c r="O197" s="2"/>
      <c r="P197" s="382" t="s">
        <v>2562</v>
      </c>
      <c r="Q197" s="16" t="s">
        <v>2563</v>
      </c>
      <c r="R197" s="50" t="s">
        <v>147</v>
      </c>
      <c r="S197" s="2">
        <f t="shared" si="6"/>
        <v>1</v>
      </c>
      <c r="T197" s="50">
        <v>0</v>
      </c>
      <c r="U197" s="50">
        <v>1</v>
      </c>
      <c r="V197" s="50">
        <v>0</v>
      </c>
      <c r="W197" s="2"/>
      <c r="X197" s="89" t="s">
        <v>2551</v>
      </c>
      <c r="Y197" s="2" t="s">
        <v>78</v>
      </c>
      <c r="Z197" s="358" t="s">
        <v>2564</v>
      </c>
      <c r="AA197" s="432"/>
      <c r="AB197" s="16" t="str">
        <f t="shared" si="9"/>
        <v>Unique</v>
      </c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</row>
    <row r="198" spans="1:89" ht="15">
      <c r="A198" s="354" t="str">
        <f t="shared" si="8"/>
        <v>100_3_150621_C3Y_p_me.me</v>
      </c>
      <c r="B198" s="400" t="s">
        <v>2417</v>
      </c>
      <c r="C198" s="400" t="s">
        <v>2418</v>
      </c>
      <c r="D198" s="213">
        <v>100</v>
      </c>
      <c r="E198" s="213">
        <v>3</v>
      </c>
      <c r="F198" s="213">
        <v>310521</v>
      </c>
      <c r="G198" s="213">
        <v>150621</v>
      </c>
      <c r="H198" s="213">
        <v>2021</v>
      </c>
      <c r="I198" s="148" t="s">
        <v>43</v>
      </c>
      <c r="J198" s="148" t="s">
        <v>2419</v>
      </c>
      <c r="K198" s="148" t="s">
        <v>2420</v>
      </c>
      <c r="L198" s="148" t="s">
        <v>74</v>
      </c>
      <c r="M198" s="148" t="s">
        <v>168</v>
      </c>
      <c r="N198" s="213">
        <v>45</v>
      </c>
      <c r="O198" s="2"/>
      <c r="P198" s="382" t="s">
        <v>569</v>
      </c>
      <c r="Q198" s="386" t="s">
        <v>570</v>
      </c>
      <c r="R198" s="50" t="s">
        <v>147</v>
      </c>
      <c r="S198" s="2">
        <f t="shared" si="6"/>
        <v>1</v>
      </c>
      <c r="T198" s="50">
        <v>0</v>
      </c>
      <c r="U198" s="50">
        <v>1</v>
      </c>
      <c r="V198" s="50">
        <v>0</v>
      </c>
      <c r="W198" s="2"/>
      <c r="X198" s="89" t="s">
        <v>2551</v>
      </c>
      <c r="Y198" s="2" t="s">
        <v>78</v>
      </c>
      <c r="Z198" s="358" t="s">
        <v>2565</v>
      </c>
      <c r="AA198" s="432"/>
      <c r="AB198" s="16" t="str">
        <f t="shared" si="9"/>
        <v>Unique</v>
      </c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</row>
    <row r="199" spans="1:89" ht="15">
      <c r="A199" s="354" t="str">
        <f t="shared" si="8"/>
        <v>100_3_150621_C3Y_p_eu.co</v>
      </c>
      <c r="B199" s="400" t="s">
        <v>2417</v>
      </c>
      <c r="C199" s="400" t="s">
        <v>2418</v>
      </c>
      <c r="D199" s="213">
        <v>100</v>
      </c>
      <c r="E199" s="213">
        <v>3</v>
      </c>
      <c r="F199" s="213">
        <v>310521</v>
      </c>
      <c r="G199" s="213">
        <v>150621</v>
      </c>
      <c r="H199" s="213">
        <v>2021</v>
      </c>
      <c r="I199" s="148" t="s">
        <v>43</v>
      </c>
      <c r="J199" s="148" t="s">
        <v>2419</v>
      </c>
      <c r="K199" s="148" t="s">
        <v>2420</v>
      </c>
      <c r="L199" s="148" t="s">
        <v>74</v>
      </c>
      <c r="M199" s="148" t="s">
        <v>168</v>
      </c>
      <c r="N199" s="213">
        <v>45</v>
      </c>
      <c r="O199" s="2"/>
      <c r="P199" s="384" t="s">
        <v>548</v>
      </c>
      <c r="Q199" s="385" t="s">
        <v>549</v>
      </c>
      <c r="R199" s="50" t="s">
        <v>147</v>
      </c>
      <c r="S199" s="2">
        <f t="shared" si="6"/>
        <v>2</v>
      </c>
      <c r="T199" s="50">
        <v>0</v>
      </c>
      <c r="U199" s="50">
        <v>2</v>
      </c>
      <c r="V199" s="50">
        <v>0</v>
      </c>
      <c r="W199" s="2"/>
      <c r="X199" s="89" t="s">
        <v>2551</v>
      </c>
      <c r="Y199" s="2" t="s">
        <v>78</v>
      </c>
      <c r="Z199" s="358" t="s">
        <v>2566</v>
      </c>
      <c r="AA199" s="432"/>
      <c r="AB199" s="16" t="str">
        <f t="shared" si="9"/>
        <v>Unique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</row>
    <row r="200" spans="1:89" ht="15">
      <c r="A200" s="354" t="str">
        <f t="shared" si="8"/>
        <v>100_3_150621_C3Y_p_ep.ni</v>
      </c>
      <c r="B200" s="400" t="s">
        <v>2417</v>
      </c>
      <c r="C200" s="400" t="s">
        <v>2418</v>
      </c>
      <c r="D200" s="213">
        <v>100</v>
      </c>
      <c r="E200" s="213">
        <v>3</v>
      </c>
      <c r="F200" s="213">
        <v>310521</v>
      </c>
      <c r="G200" s="213">
        <v>150621</v>
      </c>
      <c r="H200" s="213">
        <v>2021</v>
      </c>
      <c r="I200" s="148" t="s">
        <v>43</v>
      </c>
      <c r="J200" s="148" t="s">
        <v>2419</v>
      </c>
      <c r="K200" s="148" t="s">
        <v>2420</v>
      </c>
      <c r="L200" s="148" t="s">
        <v>74</v>
      </c>
      <c r="M200" s="148" t="s">
        <v>168</v>
      </c>
      <c r="N200" s="213">
        <v>45</v>
      </c>
      <c r="O200" s="2"/>
      <c r="P200" s="382" t="s">
        <v>2537</v>
      </c>
      <c r="Q200" s="398" t="s">
        <v>2538</v>
      </c>
      <c r="R200" s="50" t="s">
        <v>147</v>
      </c>
      <c r="S200" s="2">
        <f t="shared" si="6"/>
        <v>1</v>
      </c>
      <c r="T200" s="50">
        <v>0</v>
      </c>
      <c r="U200" s="50">
        <v>1</v>
      </c>
      <c r="V200" s="50">
        <v>0</v>
      </c>
      <c r="W200" s="2"/>
      <c r="X200" s="89" t="s">
        <v>2551</v>
      </c>
      <c r="Y200" s="2" t="s">
        <v>78</v>
      </c>
      <c r="Z200" s="361"/>
      <c r="AA200" s="432"/>
      <c r="AB200" s="16" t="str">
        <f t="shared" si="9"/>
        <v>Unique</v>
      </c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</row>
    <row r="201" spans="1:89" ht="15">
      <c r="A201" s="354" t="str">
        <f t="shared" si="8"/>
        <v>100_3_150621_C3Y_p_da.ve</v>
      </c>
      <c r="B201" s="400" t="s">
        <v>2417</v>
      </c>
      <c r="C201" s="400" t="s">
        <v>2418</v>
      </c>
      <c r="D201" s="213">
        <v>100</v>
      </c>
      <c r="E201" s="213">
        <v>3</v>
      </c>
      <c r="F201" s="213">
        <v>310521</v>
      </c>
      <c r="G201" s="213">
        <v>150621</v>
      </c>
      <c r="H201" s="213">
        <v>2021</v>
      </c>
      <c r="I201" s="148" t="s">
        <v>43</v>
      </c>
      <c r="J201" s="148" t="s">
        <v>2419</v>
      </c>
      <c r="K201" s="148" t="s">
        <v>2420</v>
      </c>
      <c r="L201" s="148" t="s">
        <v>74</v>
      </c>
      <c r="M201" s="148" t="s">
        <v>168</v>
      </c>
      <c r="N201" s="213">
        <v>45</v>
      </c>
      <c r="O201" s="2"/>
      <c r="P201" s="382" t="s">
        <v>2567</v>
      </c>
      <c r="Q201" s="357" t="s">
        <v>2568</v>
      </c>
      <c r="R201" s="50" t="s">
        <v>147</v>
      </c>
      <c r="S201" s="2">
        <f t="shared" si="6"/>
        <v>2</v>
      </c>
      <c r="T201" s="50">
        <v>0</v>
      </c>
      <c r="U201" s="50">
        <v>2</v>
      </c>
      <c r="V201" s="50">
        <v>0</v>
      </c>
      <c r="W201" s="2"/>
      <c r="X201" s="89" t="s">
        <v>2551</v>
      </c>
      <c r="Y201" s="2" t="s">
        <v>78</v>
      </c>
      <c r="Z201" s="361"/>
      <c r="AA201" s="432"/>
      <c r="AB201" s="16" t="str">
        <f t="shared" si="9"/>
        <v>Unique</v>
      </c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</row>
    <row r="202" spans="1:89" ht="15">
      <c r="A202" s="354" t="str">
        <f t="shared" si="8"/>
        <v>100_3_150621_C3Y_p_ch.pa</v>
      </c>
      <c r="B202" s="400" t="s">
        <v>2417</v>
      </c>
      <c r="C202" s="400" t="s">
        <v>2418</v>
      </c>
      <c r="D202" s="213">
        <v>100</v>
      </c>
      <c r="E202" s="213">
        <v>3</v>
      </c>
      <c r="F202" s="213">
        <v>310521</v>
      </c>
      <c r="G202" s="213">
        <v>150621</v>
      </c>
      <c r="H202" s="213">
        <v>2021</v>
      </c>
      <c r="I202" s="148" t="s">
        <v>43</v>
      </c>
      <c r="J202" s="148" t="s">
        <v>2419</v>
      </c>
      <c r="K202" s="148" t="s">
        <v>2420</v>
      </c>
      <c r="L202" s="148" t="s">
        <v>74</v>
      </c>
      <c r="M202" s="148" t="s">
        <v>168</v>
      </c>
      <c r="N202" s="213">
        <v>45</v>
      </c>
      <c r="O202" s="2"/>
      <c r="P202" s="384" t="s">
        <v>1152</v>
      </c>
      <c r="Q202" s="395" t="s">
        <v>1153</v>
      </c>
      <c r="R202" s="50" t="s">
        <v>147</v>
      </c>
      <c r="S202" s="2">
        <f t="shared" si="6"/>
        <v>3</v>
      </c>
      <c r="T202" s="50">
        <v>0</v>
      </c>
      <c r="U202" s="50">
        <v>3</v>
      </c>
      <c r="V202" s="50">
        <v>0</v>
      </c>
      <c r="W202" s="2"/>
      <c r="X202" s="89" t="s">
        <v>2551</v>
      </c>
      <c r="Y202" s="2" t="s">
        <v>78</v>
      </c>
      <c r="Z202" s="358" t="s">
        <v>2569</v>
      </c>
      <c r="AA202" s="432"/>
      <c r="AB202" s="16" t="str">
        <f t="shared" si="9"/>
        <v>Unique</v>
      </c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</row>
    <row r="203" spans="1:89" ht="15">
      <c r="A203" s="354" t="str">
        <f t="shared" si="8"/>
        <v>100_3_150621_C3Y_p_br.la</v>
      </c>
      <c r="B203" s="400" t="s">
        <v>2417</v>
      </c>
      <c r="C203" s="400" t="s">
        <v>2418</v>
      </c>
      <c r="D203" s="213">
        <v>100</v>
      </c>
      <c r="E203" s="213">
        <v>3</v>
      </c>
      <c r="F203" s="213">
        <v>310521</v>
      </c>
      <c r="G203" s="213">
        <v>150621</v>
      </c>
      <c r="H203" s="213">
        <v>2021</v>
      </c>
      <c r="I203" s="148" t="s">
        <v>43</v>
      </c>
      <c r="J203" s="148" t="s">
        <v>2419</v>
      </c>
      <c r="K203" s="148" t="s">
        <v>2420</v>
      </c>
      <c r="L203" s="148" t="s">
        <v>74</v>
      </c>
      <c r="M203" s="148" t="s">
        <v>168</v>
      </c>
      <c r="N203" s="213">
        <v>45</v>
      </c>
      <c r="O203" s="2"/>
      <c r="P203" s="384" t="s">
        <v>2510</v>
      </c>
      <c r="Q203" s="50" t="s">
        <v>2511</v>
      </c>
      <c r="R203" s="50" t="s">
        <v>147</v>
      </c>
      <c r="S203" s="2">
        <f t="shared" si="6"/>
        <v>1</v>
      </c>
      <c r="T203" s="50">
        <v>1</v>
      </c>
      <c r="U203" s="50">
        <v>0</v>
      </c>
      <c r="V203" s="50">
        <v>0</v>
      </c>
      <c r="W203" s="2"/>
      <c r="X203" s="89" t="s">
        <v>2551</v>
      </c>
      <c r="Y203" s="2" t="s">
        <v>78</v>
      </c>
      <c r="Z203" s="361"/>
      <c r="AA203" s="432"/>
      <c r="AB203" s="16" t="str">
        <f t="shared" si="9"/>
        <v>Unique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</row>
    <row r="204" spans="1:89" ht="15">
      <c r="A204" s="354" t="str">
        <f t="shared" si="8"/>
        <v>100_3_150621_C3Y_p_ch.ca</v>
      </c>
      <c r="B204" s="400" t="s">
        <v>2417</v>
      </c>
      <c r="C204" s="400" t="s">
        <v>2418</v>
      </c>
      <c r="D204" s="213">
        <v>100</v>
      </c>
      <c r="E204" s="213">
        <v>3</v>
      </c>
      <c r="F204" s="213">
        <v>310521</v>
      </c>
      <c r="G204" s="213">
        <v>150621</v>
      </c>
      <c r="H204" s="213">
        <v>2021</v>
      </c>
      <c r="I204" s="148" t="s">
        <v>43</v>
      </c>
      <c r="J204" s="148" t="s">
        <v>2419</v>
      </c>
      <c r="K204" s="148" t="s">
        <v>2420</v>
      </c>
      <c r="L204" s="148" t="s">
        <v>74</v>
      </c>
      <c r="M204" s="148" t="s">
        <v>168</v>
      </c>
      <c r="N204" s="213">
        <v>45</v>
      </c>
      <c r="O204" s="2"/>
      <c r="P204" s="384" t="s">
        <v>925</v>
      </c>
      <c r="Q204" s="388" t="s">
        <v>926</v>
      </c>
      <c r="R204" s="50" t="s">
        <v>147</v>
      </c>
      <c r="S204" s="2">
        <f t="shared" si="6"/>
        <v>15</v>
      </c>
      <c r="T204" s="50">
        <v>5</v>
      </c>
      <c r="U204" s="50">
        <v>10</v>
      </c>
      <c r="V204" s="50">
        <v>0</v>
      </c>
      <c r="W204" s="2"/>
      <c r="X204" s="89" t="s">
        <v>2551</v>
      </c>
      <c r="Y204" s="2" t="s">
        <v>78</v>
      </c>
      <c r="Z204" s="358" t="s">
        <v>2570</v>
      </c>
      <c r="AA204" s="432"/>
      <c r="AB204" s="16" t="str">
        <f t="shared" si="9"/>
        <v>Unique</v>
      </c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</row>
    <row r="205" spans="1:89" ht="15">
      <c r="A205" s="354" t="str">
        <f t="shared" si="8"/>
        <v>100_3_030921_C3Y_p_me.me</v>
      </c>
      <c r="B205" s="400" t="s">
        <v>2417</v>
      </c>
      <c r="C205" s="400" t="s">
        <v>2418</v>
      </c>
      <c r="D205" s="213">
        <v>100</v>
      </c>
      <c r="E205" s="213">
        <v>3</v>
      </c>
      <c r="F205" s="213">
        <v>160821</v>
      </c>
      <c r="G205" s="367" t="s">
        <v>2403</v>
      </c>
      <c r="H205" s="213">
        <v>2021</v>
      </c>
      <c r="I205" s="148" t="s">
        <v>43</v>
      </c>
      <c r="J205" s="2" t="s">
        <v>2419</v>
      </c>
      <c r="K205" s="2" t="s">
        <v>2420</v>
      </c>
      <c r="L205" s="148" t="s">
        <v>74</v>
      </c>
      <c r="M205" s="148" t="s">
        <v>147</v>
      </c>
      <c r="N205" s="117">
        <v>72</v>
      </c>
      <c r="O205" s="2"/>
      <c r="P205" s="382" t="s">
        <v>569</v>
      </c>
      <c r="Q205" s="386" t="s">
        <v>570</v>
      </c>
      <c r="R205" s="50" t="s">
        <v>147</v>
      </c>
      <c r="S205" s="2">
        <f t="shared" si="6"/>
        <v>39</v>
      </c>
      <c r="T205" s="50">
        <v>17</v>
      </c>
      <c r="U205" s="50">
        <v>22</v>
      </c>
      <c r="V205" s="50">
        <v>0</v>
      </c>
      <c r="W205" s="2"/>
      <c r="X205" s="89" t="s">
        <v>2551</v>
      </c>
      <c r="Y205" s="2" t="s">
        <v>78</v>
      </c>
      <c r="Z205" s="358" t="s">
        <v>2571</v>
      </c>
      <c r="AA205" s="432"/>
      <c r="AB205" s="16" t="str">
        <f t="shared" si="9"/>
        <v>Unique</v>
      </c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</row>
    <row r="206" spans="1:89" ht="15">
      <c r="A206" s="354" t="str">
        <f t="shared" si="8"/>
        <v>100_3_030921_C3Y_p_sp.sc</v>
      </c>
      <c r="B206" s="400" t="s">
        <v>2417</v>
      </c>
      <c r="C206" s="400" t="s">
        <v>2418</v>
      </c>
      <c r="D206" s="213">
        <v>100</v>
      </c>
      <c r="E206" s="213">
        <v>3</v>
      </c>
      <c r="F206" s="213">
        <v>160821</v>
      </c>
      <c r="G206" s="367" t="s">
        <v>2403</v>
      </c>
      <c r="H206" s="213">
        <v>2021</v>
      </c>
      <c r="I206" s="148" t="s">
        <v>43</v>
      </c>
      <c r="J206" s="2" t="s">
        <v>2419</v>
      </c>
      <c r="K206" s="2" t="s">
        <v>2420</v>
      </c>
      <c r="L206" s="148" t="s">
        <v>74</v>
      </c>
      <c r="M206" s="148" t="s">
        <v>147</v>
      </c>
      <c r="N206" s="117">
        <v>72</v>
      </c>
      <c r="O206" s="2"/>
      <c r="P206" s="382" t="s">
        <v>509</v>
      </c>
      <c r="Q206" s="390" t="s">
        <v>510</v>
      </c>
      <c r="R206" s="50" t="s">
        <v>147</v>
      </c>
      <c r="S206" s="2">
        <f t="shared" si="6"/>
        <v>1</v>
      </c>
      <c r="T206" s="50">
        <v>0</v>
      </c>
      <c r="U206" s="50">
        <v>1</v>
      </c>
      <c r="V206" s="50">
        <v>0</v>
      </c>
      <c r="W206" s="2"/>
      <c r="X206" s="89" t="s">
        <v>2551</v>
      </c>
      <c r="Y206" s="2" t="s">
        <v>78</v>
      </c>
      <c r="Z206" s="361"/>
      <c r="AA206" s="432"/>
      <c r="AB206" s="16" t="str">
        <f t="shared" si="9"/>
        <v>Unique</v>
      </c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</row>
    <row r="207" spans="1:89" ht="15">
      <c r="A207" s="354" t="str">
        <f t="shared" si="8"/>
        <v>100_3_030921_C3Y_p_rh.ro</v>
      </c>
      <c r="B207" s="400" t="s">
        <v>2417</v>
      </c>
      <c r="C207" s="400" t="s">
        <v>2418</v>
      </c>
      <c r="D207" s="213">
        <v>100</v>
      </c>
      <c r="E207" s="213">
        <v>3</v>
      </c>
      <c r="F207" s="213">
        <v>160821</v>
      </c>
      <c r="G207" s="367" t="s">
        <v>2403</v>
      </c>
      <c r="H207" s="213">
        <v>2021</v>
      </c>
      <c r="I207" s="148" t="s">
        <v>43</v>
      </c>
      <c r="J207" s="2" t="s">
        <v>2419</v>
      </c>
      <c r="K207" s="2" t="s">
        <v>2420</v>
      </c>
      <c r="L207" s="148" t="s">
        <v>74</v>
      </c>
      <c r="M207" s="148" t="s">
        <v>147</v>
      </c>
      <c r="N207" s="117">
        <v>72</v>
      </c>
      <c r="O207" s="2"/>
      <c r="P207" s="382" t="s">
        <v>460</v>
      </c>
      <c r="Q207" s="16" t="s">
        <v>461</v>
      </c>
      <c r="R207" s="50" t="s">
        <v>147</v>
      </c>
      <c r="S207" s="2">
        <f t="shared" si="6"/>
        <v>5</v>
      </c>
      <c r="T207" s="50">
        <v>0</v>
      </c>
      <c r="U207" s="50">
        <v>5</v>
      </c>
      <c r="V207" s="50">
        <v>0</v>
      </c>
      <c r="W207" s="2"/>
      <c r="X207" s="89" t="s">
        <v>2551</v>
      </c>
      <c r="Y207" s="2" t="s">
        <v>78</v>
      </c>
      <c r="Z207" s="358" t="s">
        <v>2572</v>
      </c>
      <c r="AA207" s="432" t="s">
        <v>95</v>
      </c>
      <c r="AB207" s="16" t="str">
        <f t="shared" si="9"/>
        <v>Unique</v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</row>
    <row r="208" spans="1:89" ht="15">
      <c r="A208" s="354" t="str">
        <f t="shared" si="8"/>
        <v>100_3_030921_C3Y_p_rh.ca</v>
      </c>
      <c r="B208" s="400" t="s">
        <v>2417</v>
      </c>
      <c r="C208" s="400" t="s">
        <v>2418</v>
      </c>
      <c r="D208" s="213">
        <v>100</v>
      </c>
      <c r="E208" s="213">
        <v>3</v>
      </c>
      <c r="F208" s="213">
        <v>160821</v>
      </c>
      <c r="G208" s="367" t="s">
        <v>2403</v>
      </c>
      <c r="H208" s="213">
        <v>2021</v>
      </c>
      <c r="I208" s="148" t="s">
        <v>43</v>
      </c>
      <c r="J208" s="2" t="s">
        <v>2419</v>
      </c>
      <c r="K208" s="2" t="s">
        <v>2420</v>
      </c>
      <c r="L208" s="148" t="s">
        <v>74</v>
      </c>
      <c r="M208" s="148" t="s">
        <v>147</v>
      </c>
      <c r="N208" s="117">
        <v>72</v>
      </c>
      <c r="O208" s="2"/>
      <c r="P208" s="391" t="s">
        <v>134</v>
      </c>
      <c r="Q208" s="390" t="s">
        <v>135</v>
      </c>
      <c r="R208" s="50" t="s">
        <v>147</v>
      </c>
      <c r="S208" s="2">
        <f t="shared" si="6"/>
        <v>3</v>
      </c>
      <c r="T208" s="50">
        <v>3</v>
      </c>
      <c r="U208" s="50">
        <v>0</v>
      </c>
      <c r="V208" s="50">
        <v>0</v>
      </c>
      <c r="W208" s="2"/>
      <c r="X208" s="89" t="s">
        <v>2551</v>
      </c>
      <c r="Y208" s="2" t="s">
        <v>78</v>
      </c>
      <c r="Z208" s="358" t="s">
        <v>2573</v>
      </c>
      <c r="AA208" s="432" t="s">
        <v>95</v>
      </c>
      <c r="AB208" s="16" t="str">
        <f t="shared" si="9"/>
        <v>Unique</v>
      </c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</row>
    <row r="209" spans="1:89" ht="15">
      <c r="A209" s="354" t="str">
        <f t="shared" si="8"/>
        <v>100_3_030921_C3Y_p_er.te</v>
      </c>
      <c r="B209" s="400" t="s">
        <v>2417</v>
      </c>
      <c r="C209" s="400" t="s">
        <v>2418</v>
      </c>
      <c r="D209" s="213">
        <v>100</v>
      </c>
      <c r="E209" s="213">
        <v>3</v>
      </c>
      <c r="F209" s="213">
        <v>160821</v>
      </c>
      <c r="G209" s="367" t="s">
        <v>2403</v>
      </c>
      <c r="H209" s="213">
        <v>2021</v>
      </c>
      <c r="I209" s="148" t="s">
        <v>43</v>
      </c>
      <c r="J209" s="2" t="s">
        <v>2419</v>
      </c>
      <c r="K209" s="2" t="s">
        <v>2420</v>
      </c>
      <c r="L209" s="148" t="s">
        <v>74</v>
      </c>
      <c r="M209" s="148" t="s">
        <v>147</v>
      </c>
      <c r="N209" s="117">
        <v>72</v>
      </c>
      <c r="O209" s="2"/>
      <c r="P209" s="382" t="s">
        <v>521</v>
      </c>
      <c r="Q209" s="383" t="s">
        <v>522</v>
      </c>
      <c r="R209" s="50" t="s">
        <v>147</v>
      </c>
      <c r="S209" s="2">
        <f t="shared" si="6"/>
        <v>1</v>
      </c>
      <c r="T209" s="50">
        <v>1</v>
      </c>
      <c r="U209" s="50">
        <v>0</v>
      </c>
      <c r="V209" s="50">
        <v>0</v>
      </c>
      <c r="W209" s="2"/>
      <c r="X209" s="89" t="s">
        <v>2551</v>
      </c>
      <c r="Y209" s="2" t="s">
        <v>78</v>
      </c>
      <c r="Z209" s="358" t="s">
        <v>2574</v>
      </c>
      <c r="AA209" s="432"/>
      <c r="AB209" s="16" t="str">
        <f t="shared" si="9"/>
        <v>Unique</v>
      </c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</row>
    <row r="210" spans="1:89" ht="15">
      <c r="A210" s="354" t="str">
        <f t="shared" si="8"/>
        <v>100_3_030921_C3Y_p_he.tr</v>
      </c>
      <c r="B210" s="400" t="s">
        <v>2417</v>
      </c>
      <c r="C210" s="400" t="s">
        <v>2418</v>
      </c>
      <c r="D210" s="213">
        <v>100</v>
      </c>
      <c r="E210" s="213">
        <v>3</v>
      </c>
      <c r="F210" s="213">
        <v>160821</v>
      </c>
      <c r="G210" s="367" t="s">
        <v>2403</v>
      </c>
      <c r="H210" s="213">
        <v>2021</v>
      </c>
      <c r="I210" s="148" t="s">
        <v>43</v>
      </c>
      <c r="J210" s="2" t="s">
        <v>2419</v>
      </c>
      <c r="K210" s="2" t="s">
        <v>2420</v>
      </c>
      <c r="L210" s="148" t="s">
        <v>74</v>
      </c>
      <c r="M210" s="148" t="s">
        <v>147</v>
      </c>
      <c r="N210" s="117">
        <v>72</v>
      </c>
      <c r="O210" s="2"/>
      <c r="P210" s="382" t="s">
        <v>498</v>
      </c>
      <c r="Q210" s="386" t="s">
        <v>499</v>
      </c>
      <c r="R210" s="50" t="s">
        <v>147</v>
      </c>
      <c r="S210" s="2">
        <f t="shared" si="6"/>
        <v>1</v>
      </c>
      <c r="T210" s="50">
        <v>1</v>
      </c>
      <c r="U210" s="50">
        <v>0</v>
      </c>
      <c r="V210" s="50">
        <v>0</v>
      </c>
      <c r="W210" s="2"/>
      <c r="X210" s="89" t="s">
        <v>2551</v>
      </c>
      <c r="Y210" s="2" t="s">
        <v>78</v>
      </c>
      <c r="Z210" s="358" t="s">
        <v>2575</v>
      </c>
      <c r="AA210" s="432"/>
      <c r="AB210" s="16" t="str">
        <f t="shared" si="9"/>
        <v>Unique</v>
      </c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</row>
    <row r="211" spans="1:89" ht="15">
      <c r="A211" s="354" t="str">
        <f t="shared" si="8"/>
        <v>100_3_030921_C3Y_p_er.si</v>
      </c>
      <c r="B211" s="400" t="s">
        <v>2417</v>
      </c>
      <c r="C211" s="400" t="s">
        <v>2418</v>
      </c>
      <c r="D211" s="213">
        <v>100</v>
      </c>
      <c r="E211" s="213">
        <v>3</v>
      </c>
      <c r="F211" s="213">
        <v>160821</v>
      </c>
      <c r="G211" s="367" t="s">
        <v>2403</v>
      </c>
      <c r="H211" s="213">
        <v>2021</v>
      </c>
      <c r="I211" s="148" t="s">
        <v>43</v>
      </c>
      <c r="J211" s="2" t="s">
        <v>2419</v>
      </c>
      <c r="K211" s="2" t="s">
        <v>2420</v>
      </c>
      <c r="L211" s="148" t="s">
        <v>74</v>
      </c>
      <c r="M211" s="148" t="s">
        <v>147</v>
      </c>
      <c r="N211" s="117">
        <v>72</v>
      </c>
      <c r="O211" s="2"/>
      <c r="P211" s="392" t="s">
        <v>576</v>
      </c>
      <c r="Q211" s="385" t="s">
        <v>577</v>
      </c>
      <c r="R211" s="50" t="s">
        <v>147</v>
      </c>
      <c r="S211" s="2">
        <f t="shared" si="6"/>
        <v>1</v>
      </c>
      <c r="T211" s="50">
        <v>1</v>
      </c>
      <c r="U211" s="50">
        <v>0</v>
      </c>
      <c r="V211" s="50">
        <v>0</v>
      </c>
      <c r="W211" s="2"/>
      <c r="X211" s="89" t="s">
        <v>2551</v>
      </c>
      <c r="Y211" s="2" t="s">
        <v>78</v>
      </c>
      <c r="Z211" s="358" t="s">
        <v>2576</v>
      </c>
      <c r="AA211" s="432"/>
      <c r="AB211" s="16" t="str">
        <f t="shared" si="9"/>
        <v>Unique</v>
      </c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</row>
    <row r="212" spans="1:89" ht="15">
      <c r="A212" s="354" t="str">
        <f t="shared" si="8"/>
        <v>71_2_150621_C2B_p_ep.ba</v>
      </c>
      <c r="B212" s="400" t="s">
        <v>2481</v>
      </c>
      <c r="C212" s="400" t="s">
        <v>2482</v>
      </c>
      <c r="D212" s="213">
        <v>71</v>
      </c>
      <c r="E212" s="213">
        <v>2</v>
      </c>
      <c r="F212" s="117">
        <v>310521</v>
      </c>
      <c r="G212" s="117">
        <v>150621</v>
      </c>
      <c r="H212" s="213">
        <v>2021</v>
      </c>
      <c r="I212" s="148" t="s">
        <v>43</v>
      </c>
      <c r="J212" s="2" t="s">
        <v>2483</v>
      </c>
      <c r="K212" s="2" t="s">
        <v>2484</v>
      </c>
      <c r="L212" s="148" t="s">
        <v>74</v>
      </c>
      <c r="M212" s="148" t="s">
        <v>147</v>
      </c>
      <c r="N212" s="117">
        <v>20</v>
      </c>
      <c r="O212" s="2"/>
      <c r="P212" s="382" t="s">
        <v>84</v>
      </c>
      <c r="Q212" s="383" t="s">
        <v>85</v>
      </c>
      <c r="R212" s="50" t="s">
        <v>147</v>
      </c>
      <c r="S212" s="2">
        <f t="shared" si="6"/>
        <v>1</v>
      </c>
      <c r="T212" s="50">
        <v>1</v>
      </c>
      <c r="U212" s="50">
        <v>0</v>
      </c>
      <c r="V212" s="50">
        <v>0</v>
      </c>
      <c r="W212" s="2"/>
      <c r="X212" s="89" t="s">
        <v>2551</v>
      </c>
      <c r="Y212" s="2" t="s">
        <v>78</v>
      </c>
      <c r="Z212" s="358" t="s">
        <v>2577</v>
      </c>
      <c r="AA212" s="432" t="s">
        <v>95</v>
      </c>
      <c r="AB212" s="16" t="str">
        <f t="shared" si="9"/>
        <v>Unique</v>
      </c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</row>
    <row r="213" spans="1:89" ht="15">
      <c r="A213" s="354" t="str">
        <f t="shared" si="8"/>
        <v>71_2_150621_C2B_p_sp.sc</v>
      </c>
      <c r="B213" s="400" t="s">
        <v>2481</v>
      </c>
      <c r="C213" s="400" t="s">
        <v>2482</v>
      </c>
      <c r="D213" s="213">
        <v>71</v>
      </c>
      <c r="E213" s="213">
        <v>2</v>
      </c>
      <c r="F213" s="117">
        <v>310521</v>
      </c>
      <c r="G213" s="117">
        <v>150621</v>
      </c>
      <c r="H213" s="213">
        <v>2021</v>
      </c>
      <c r="I213" s="148" t="s">
        <v>43</v>
      </c>
      <c r="J213" s="2" t="s">
        <v>2483</v>
      </c>
      <c r="K213" s="2" t="s">
        <v>2484</v>
      </c>
      <c r="L213" s="148" t="s">
        <v>74</v>
      </c>
      <c r="M213" s="148" t="s">
        <v>147</v>
      </c>
      <c r="N213" s="117">
        <v>20</v>
      </c>
      <c r="O213" s="2"/>
      <c r="P213" s="382" t="s">
        <v>509</v>
      </c>
      <c r="Q213" s="390" t="s">
        <v>510</v>
      </c>
      <c r="R213" s="50" t="s">
        <v>147</v>
      </c>
      <c r="S213" s="2">
        <f t="shared" si="6"/>
        <v>1</v>
      </c>
      <c r="T213" s="50">
        <v>1</v>
      </c>
      <c r="U213" s="50">
        <v>0</v>
      </c>
      <c r="V213" s="50">
        <v>0</v>
      </c>
      <c r="W213" s="2"/>
      <c r="X213" s="89" t="s">
        <v>2551</v>
      </c>
      <c r="Y213" s="2" t="s">
        <v>78</v>
      </c>
      <c r="Z213" s="358" t="s">
        <v>2578</v>
      </c>
      <c r="AA213" s="432"/>
      <c r="AB213" s="16" t="str">
        <f t="shared" si="9"/>
        <v>Unique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</row>
    <row r="214" spans="1:89" ht="15">
      <c r="A214" s="354" t="str">
        <f t="shared" si="8"/>
        <v>71_2_150621_C2B_p_eu.co</v>
      </c>
      <c r="B214" s="400" t="s">
        <v>2481</v>
      </c>
      <c r="C214" s="400" t="s">
        <v>2482</v>
      </c>
      <c r="D214" s="213">
        <v>71</v>
      </c>
      <c r="E214" s="213">
        <v>2</v>
      </c>
      <c r="F214" s="117">
        <v>310521</v>
      </c>
      <c r="G214" s="117">
        <v>150621</v>
      </c>
      <c r="H214" s="213">
        <v>2021</v>
      </c>
      <c r="I214" s="148" t="s">
        <v>43</v>
      </c>
      <c r="J214" s="2" t="s">
        <v>2483</v>
      </c>
      <c r="K214" s="2" t="s">
        <v>2484</v>
      </c>
      <c r="L214" s="148" t="s">
        <v>74</v>
      </c>
      <c r="M214" s="148" t="s">
        <v>147</v>
      </c>
      <c r="N214" s="117">
        <v>20</v>
      </c>
      <c r="O214" s="2"/>
      <c r="P214" s="384" t="s">
        <v>548</v>
      </c>
      <c r="Q214" s="385" t="s">
        <v>549</v>
      </c>
      <c r="R214" s="50" t="s">
        <v>147</v>
      </c>
      <c r="S214" s="2">
        <f t="shared" si="6"/>
        <v>8</v>
      </c>
      <c r="T214" s="50">
        <v>2</v>
      </c>
      <c r="U214" s="50">
        <v>6</v>
      </c>
      <c r="V214" s="50">
        <v>0</v>
      </c>
      <c r="W214" s="2"/>
      <c r="X214" s="89" t="s">
        <v>2551</v>
      </c>
      <c r="Y214" s="2" t="s">
        <v>78</v>
      </c>
      <c r="Z214" s="358" t="s">
        <v>2579</v>
      </c>
      <c r="AA214" s="432"/>
      <c r="AB214" s="16" t="str">
        <f t="shared" si="9"/>
        <v>Unique</v>
      </c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</row>
    <row r="215" spans="1:89" ht="15">
      <c r="A215" s="354" t="str">
        <f t="shared" si="8"/>
        <v>71_2_150621_C2B_p_ch.ca</v>
      </c>
      <c r="B215" s="400" t="s">
        <v>2481</v>
      </c>
      <c r="C215" s="400" t="s">
        <v>2482</v>
      </c>
      <c r="D215" s="213">
        <v>71</v>
      </c>
      <c r="E215" s="213">
        <v>2</v>
      </c>
      <c r="F215" s="117">
        <v>310521</v>
      </c>
      <c r="G215" s="117">
        <v>150621</v>
      </c>
      <c r="H215" s="213">
        <v>2021</v>
      </c>
      <c r="I215" s="148" t="s">
        <v>43</v>
      </c>
      <c r="J215" s="2" t="s">
        <v>2483</v>
      </c>
      <c r="K215" s="2" t="s">
        <v>2484</v>
      </c>
      <c r="L215" s="148" t="s">
        <v>74</v>
      </c>
      <c r="M215" s="148" t="s">
        <v>147</v>
      </c>
      <c r="N215" s="117">
        <v>20</v>
      </c>
      <c r="O215" s="2"/>
      <c r="P215" s="384" t="s">
        <v>925</v>
      </c>
      <c r="Q215" s="388" t="s">
        <v>926</v>
      </c>
      <c r="R215" s="50" t="s">
        <v>147</v>
      </c>
      <c r="S215" s="2">
        <f t="shared" si="6"/>
        <v>9</v>
      </c>
      <c r="T215" s="50">
        <v>0</v>
      </c>
      <c r="U215" s="50">
        <v>9</v>
      </c>
      <c r="V215" s="50">
        <v>0</v>
      </c>
      <c r="W215" s="2"/>
      <c r="X215" s="89" t="s">
        <v>2551</v>
      </c>
      <c r="Y215" s="2" t="s">
        <v>78</v>
      </c>
      <c r="Z215" s="358" t="s">
        <v>2580</v>
      </c>
      <c r="AA215" s="432"/>
      <c r="AB215" s="16" t="str">
        <f t="shared" si="9"/>
        <v>Unique</v>
      </c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</row>
    <row r="216" spans="1:89" ht="15">
      <c r="A216" s="354" t="str">
        <f t="shared" si="8"/>
        <v>100_2_150621_C3X_p_vo.inf</v>
      </c>
      <c r="B216" s="355" t="s">
        <v>2441</v>
      </c>
      <c r="C216" s="355" t="s">
        <v>2442</v>
      </c>
      <c r="D216" s="213">
        <v>100</v>
      </c>
      <c r="E216" s="213">
        <v>2</v>
      </c>
      <c r="F216" s="213">
        <v>310521</v>
      </c>
      <c r="G216" s="213">
        <v>150621</v>
      </c>
      <c r="H216" s="213">
        <v>2021</v>
      </c>
      <c r="I216" s="148" t="s">
        <v>43</v>
      </c>
      <c r="J216" s="148" t="s">
        <v>2443</v>
      </c>
      <c r="K216" s="148" t="s">
        <v>2444</v>
      </c>
      <c r="L216" s="148" t="s">
        <v>74</v>
      </c>
      <c r="M216" s="16" t="s">
        <v>75</v>
      </c>
      <c r="P216" s="401" t="s">
        <v>2296</v>
      </c>
      <c r="Q216" s="16" t="s">
        <v>393</v>
      </c>
      <c r="R216" s="16" t="s">
        <v>75</v>
      </c>
      <c r="S216" s="16">
        <v>1</v>
      </c>
      <c r="T216" s="16">
        <v>0</v>
      </c>
      <c r="U216" s="16">
        <v>1</v>
      </c>
      <c r="V216" s="16">
        <v>0</v>
      </c>
      <c r="X216" s="402">
        <v>231023</v>
      </c>
      <c r="Y216" s="16" t="s">
        <v>78</v>
      </c>
      <c r="Z216" s="47" t="s">
        <v>2581</v>
      </c>
      <c r="AA216" s="432" t="s">
        <v>95</v>
      </c>
      <c r="AB216" s="16" t="str">
        <f t="shared" si="9"/>
        <v>Unique</v>
      </c>
    </row>
    <row r="217" spans="1:89" ht="15">
      <c r="A217" s="354" t="str">
        <f t="shared" si="8"/>
        <v>119_1_200921_C1X_p_my.fl</v>
      </c>
      <c r="B217" s="355" t="s">
        <v>2302</v>
      </c>
      <c r="C217" s="355" t="s">
        <v>2303</v>
      </c>
      <c r="D217" s="213">
        <v>119</v>
      </c>
      <c r="E217" s="213">
        <v>1</v>
      </c>
      <c r="F217" s="96" t="s">
        <v>2403</v>
      </c>
      <c r="G217" s="378">
        <v>200921</v>
      </c>
      <c r="H217" s="213">
        <v>2021</v>
      </c>
      <c r="I217" s="148" t="s">
        <v>43</v>
      </c>
      <c r="J217" s="148" t="s">
        <v>2304</v>
      </c>
      <c r="K217" s="148" t="s">
        <v>2305</v>
      </c>
      <c r="L217" s="148" t="s">
        <v>74</v>
      </c>
      <c r="M217" s="16" t="s">
        <v>75</v>
      </c>
      <c r="P217" s="401" t="s">
        <v>98</v>
      </c>
      <c r="Q217" s="16" t="s">
        <v>99</v>
      </c>
      <c r="R217" s="16" t="s">
        <v>75</v>
      </c>
      <c r="S217" s="16">
        <v>5</v>
      </c>
      <c r="T217" s="16">
        <v>0</v>
      </c>
      <c r="U217" s="16">
        <v>5</v>
      </c>
      <c r="V217" s="16">
        <v>0</v>
      </c>
      <c r="X217" s="402">
        <v>301023</v>
      </c>
      <c r="Y217" s="16" t="s">
        <v>78</v>
      </c>
      <c r="Z217" s="47" t="s">
        <v>2582</v>
      </c>
      <c r="AA217" s="432" t="s">
        <v>95</v>
      </c>
      <c r="AB217" s="16" t="str">
        <f t="shared" si="9"/>
        <v>Unique</v>
      </c>
    </row>
    <row r="218" spans="1:89" ht="15">
      <c r="A218" s="354" t="str">
        <f t="shared" si="8"/>
        <v>100_2_300721_C3X_p_ep.ba</v>
      </c>
      <c r="B218" s="355" t="s">
        <v>2441</v>
      </c>
      <c r="C218" s="355" t="s">
        <v>2442</v>
      </c>
      <c r="D218" s="213">
        <v>100</v>
      </c>
      <c r="E218" s="213">
        <v>2</v>
      </c>
      <c r="F218" s="213">
        <v>140721</v>
      </c>
      <c r="G218" s="378">
        <v>300721</v>
      </c>
      <c r="H218" s="213">
        <v>2021</v>
      </c>
      <c r="I218" s="148" t="s">
        <v>43</v>
      </c>
      <c r="J218" s="148" t="s">
        <v>2443</v>
      </c>
      <c r="K218" s="148" t="s">
        <v>2444</v>
      </c>
      <c r="L218" s="148" t="s">
        <v>74</v>
      </c>
      <c r="M218" s="16" t="s">
        <v>75</v>
      </c>
      <c r="P218" s="401" t="s">
        <v>84</v>
      </c>
      <c r="Q218" s="16" t="s">
        <v>85</v>
      </c>
      <c r="R218" s="16" t="s">
        <v>75</v>
      </c>
      <c r="S218" s="16">
        <v>36</v>
      </c>
      <c r="T218" s="16">
        <v>14</v>
      </c>
      <c r="U218" s="16">
        <v>21</v>
      </c>
      <c r="V218" s="16">
        <v>1</v>
      </c>
      <c r="X218" s="402">
        <v>231023</v>
      </c>
      <c r="Y218" s="16" t="s">
        <v>78</v>
      </c>
      <c r="Z218" s="47" t="s">
        <v>2583</v>
      </c>
      <c r="AA218" s="432" t="s">
        <v>95</v>
      </c>
      <c r="AB218" s="16" t="str">
        <f t="shared" si="9"/>
        <v>Unique</v>
      </c>
    </row>
    <row r="219" spans="1:89" ht="15">
      <c r="A219" s="354" t="str">
        <f t="shared" si="8"/>
        <v>100_2_140721_C3X_p_ep.ba</v>
      </c>
      <c r="B219" s="355" t="s">
        <v>2441</v>
      </c>
      <c r="C219" s="355" t="s">
        <v>2442</v>
      </c>
      <c r="D219" s="213">
        <v>100</v>
      </c>
      <c r="E219" s="213">
        <v>2</v>
      </c>
      <c r="F219" s="213">
        <v>300621</v>
      </c>
      <c r="G219" s="378">
        <v>140721</v>
      </c>
      <c r="H219" s="213">
        <v>2021</v>
      </c>
      <c r="I219" s="148" t="s">
        <v>43</v>
      </c>
      <c r="J219" s="148" t="s">
        <v>2443</v>
      </c>
      <c r="K219" s="148" t="s">
        <v>2444</v>
      </c>
      <c r="L219" s="148" t="s">
        <v>74</v>
      </c>
      <c r="M219" s="16" t="s">
        <v>75</v>
      </c>
      <c r="P219" s="401" t="s">
        <v>84</v>
      </c>
      <c r="Q219" s="16" t="s">
        <v>85</v>
      </c>
      <c r="R219" s="16" t="s">
        <v>75</v>
      </c>
      <c r="S219" s="16">
        <v>22</v>
      </c>
      <c r="T219" s="16">
        <v>9</v>
      </c>
      <c r="U219" s="16">
        <v>11</v>
      </c>
      <c r="V219" s="16">
        <v>2</v>
      </c>
      <c r="X219" s="402">
        <v>191023</v>
      </c>
      <c r="Y219" s="16" t="s">
        <v>78</v>
      </c>
      <c r="Z219" s="47" t="s">
        <v>2584</v>
      </c>
      <c r="AA219" s="432" t="s">
        <v>95</v>
      </c>
      <c r="AB219" s="16" t="str">
        <f t="shared" si="9"/>
        <v>Unique</v>
      </c>
    </row>
    <row r="220" spans="1:89" ht="15">
      <c r="A220" s="354" t="str">
        <f t="shared" si="8"/>
        <v>93_1_300721_C3B_p_ep.ba</v>
      </c>
      <c r="B220" s="355" t="s">
        <v>2326</v>
      </c>
      <c r="C220" s="355" t="s">
        <v>2327</v>
      </c>
      <c r="D220" s="213">
        <v>93</v>
      </c>
      <c r="E220" s="213">
        <v>1</v>
      </c>
      <c r="F220" s="213">
        <v>140721</v>
      </c>
      <c r="G220" s="378">
        <v>300721</v>
      </c>
      <c r="H220" s="213">
        <v>2021</v>
      </c>
      <c r="I220" s="148" t="s">
        <v>43</v>
      </c>
      <c r="J220" s="148" t="s">
        <v>2328</v>
      </c>
      <c r="K220" s="148" t="s">
        <v>2329</v>
      </c>
      <c r="L220" s="148" t="s">
        <v>74</v>
      </c>
      <c r="M220" s="16" t="s">
        <v>75</v>
      </c>
      <c r="P220" s="401" t="s">
        <v>84</v>
      </c>
      <c r="Q220" s="16" t="s">
        <v>85</v>
      </c>
      <c r="R220" s="16" t="s">
        <v>75</v>
      </c>
      <c r="S220" s="16">
        <v>134</v>
      </c>
      <c r="T220" s="16">
        <v>26</v>
      </c>
      <c r="U220" s="16">
        <v>102</v>
      </c>
      <c r="V220" s="16">
        <v>6</v>
      </c>
      <c r="X220" s="402">
        <v>241023</v>
      </c>
      <c r="Y220" s="16" t="s">
        <v>78</v>
      </c>
      <c r="Z220" s="47" t="s">
        <v>2585</v>
      </c>
      <c r="AA220" s="432" t="s">
        <v>95</v>
      </c>
      <c r="AB220" s="16" t="str">
        <f t="shared" si="9"/>
        <v>Unique</v>
      </c>
    </row>
    <row r="221" spans="1:89" ht="15">
      <c r="A221" s="354" t="str">
        <f t="shared" si="8"/>
        <v>100_2_150621_C3X_p_vo.pe</v>
      </c>
      <c r="B221" s="355" t="s">
        <v>2441</v>
      </c>
      <c r="C221" s="355" t="s">
        <v>2442</v>
      </c>
      <c r="D221" s="213">
        <v>100</v>
      </c>
      <c r="E221" s="213">
        <v>2</v>
      </c>
      <c r="F221" s="213">
        <v>310521</v>
      </c>
      <c r="G221" s="378">
        <v>150621</v>
      </c>
      <c r="H221" s="213">
        <v>2021</v>
      </c>
      <c r="I221" s="148" t="s">
        <v>43</v>
      </c>
      <c r="J221" s="148" t="s">
        <v>2443</v>
      </c>
      <c r="K221" s="148" t="s">
        <v>2444</v>
      </c>
      <c r="L221" s="148" t="s">
        <v>74</v>
      </c>
      <c r="M221" s="16" t="s">
        <v>75</v>
      </c>
      <c r="P221" s="401" t="s">
        <v>112</v>
      </c>
      <c r="Q221" s="16" t="s">
        <v>113</v>
      </c>
      <c r="R221" s="16" t="s">
        <v>75</v>
      </c>
      <c r="S221" s="16">
        <v>1</v>
      </c>
      <c r="T221" s="16">
        <v>1</v>
      </c>
      <c r="U221" s="16">
        <v>0</v>
      </c>
      <c r="V221" s="16">
        <v>0</v>
      </c>
      <c r="X221" s="402">
        <v>231023</v>
      </c>
      <c r="Y221" s="16" t="s">
        <v>78</v>
      </c>
      <c r="Z221" s="47" t="s">
        <v>2586</v>
      </c>
      <c r="AA221" s="432" t="s">
        <v>95</v>
      </c>
      <c r="AB221" s="16" t="str">
        <f t="shared" si="9"/>
        <v>Unique</v>
      </c>
    </row>
    <row r="222" spans="1:89" ht="15">
      <c r="A222" s="354" t="str">
        <f t="shared" si="8"/>
        <v>101_2_030921_C3A_p_vo.ina</v>
      </c>
      <c r="B222" s="355" t="s">
        <v>2336</v>
      </c>
      <c r="C222" s="355" t="s">
        <v>2337</v>
      </c>
      <c r="D222" s="213">
        <v>101</v>
      </c>
      <c r="E222" s="213">
        <v>2</v>
      </c>
      <c r="F222" s="213">
        <v>160821</v>
      </c>
      <c r="G222" s="379" t="s">
        <v>2403</v>
      </c>
      <c r="H222" s="213">
        <v>2021</v>
      </c>
      <c r="I222" s="148" t="s">
        <v>43</v>
      </c>
      <c r="J222" s="148" t="s">
        <v>2338</v>
      </c>
      <c r="K222" s="148" t="s">
        <v>2339</v>
      </c>
      <c r="L222" s="148" t="s">
        <v>74</v>
      </c>
      <c r="M222" s="16" t="s">
        <v>75</v>
      </c>
      <c r="P222" s="401" t="s">
        <v>2587</v>
      </c>
      <c r="Q222" s="16" t="s">
        <v>2588</v>
      </c>
      <c r="R222" s="16" t="s">
        <v>75</v>
      </c>
      <c r="S222" s="16">
        <v>1</v>
      </c>
      <c r="T222" s="16">
        <v>0</v>
      </c>
      <c r="U222" s="16">
        <v>1</v>
      </c>
      <c r="V222" s="16">
        <v>0</v>
      </c>
      <c r="X222" s="402">
        <v>261023</v>
      </c>
      <c r="Y222" s="16" t="s">
        <v>78</v>
      </c>
      <c r="Z222" s="47" t="s">
        <v>2589</v>
      </c>
      <c r="AA222" s="432" t="s">
        <v>95</v>
      </c>
      <c r="AB222" s="16" t="str">
        <f t="shared" si="9"/>
        <v>Unique</v>
      </c>
    </row>
    <row r="223" spans="1:89" ht="15">
      <c r="A223" s="354" t="str">
        <f t="shared" si="8"/>
        <v>101_1_030921_C2A_p_my.fl</v>
      </c>
      <c r="B223" s="355" t="s">
        <v>80</v>
      </c>
      <c r="C223" s="355" t="s">
        <v>81</v>
      </c>
      <c r="D223" s="213">
        <v>101</v>
      </c>
      <c r="E223" s="213">
        <v>1</v>
      </c>
      <c r="F223" s="213">
        <v>160821</v>
      </c>
      <c r="G223" s="379" t="s">
        <v>2403</v>
      </c>
      <c r="H223" s="213">
        <v>2021</v>
      </c>
      <c r="I223" s="148" t="s">
        <v>43</v>
      </c>
      <c r="J223" s="148" t="s">
        <v>82</v>
      </c>
      <c r="K223" s="148" t="s">
        <v>83</v>
      </c>
      <c r="L223" s="148" t="s">
        <v>74</v>
      </c>
      <c r="M223" s="16" t="s">
        <v>75</v>
      </c>
      <c r="P223" s="401" t="s">
        <v>98</v>
      </c>
      <c r="Q223" s="16" t="s">
        <v>99</v>
      </c>
      <c r="R223" s="16" t="s">
        <v>75</v>
      </c>
      <c r="S223" s="16">
        <v>1</v>
      </c>
      <c r="T223" s="16">
        <v>0</v>
      </c>
      <c r="U223" s="16">
        <v>1</v>
      </c>
      <c r="V223" s="16">
        <v>0</v>
      </c>
      <c r="X223" s="402">
        <v>241023</v>
      </c>
      <c r="Y223" s="16" t="s">
        <v>78</v>
      </c>
      <c r="Z223" s="47" t="s">
        <v>2590</v>
      </c>
      <c r="AA223" s="432" t="s">
        <v>95</v>
      </c>
      <c r="AB223" s="16" t="str">
        <f t="shared" si="9"/>
        <v>Unique</v>
      </c>
    </row>
    <row r="224" spans="1:89" ht="15">
      <c r="A224" s="354" t="str">
        <f t="shared" si="8"/>
        <v>93_1_300721_C3B_p_vo.zo</v>
      </c>
      <c r="B224" s="355" t="s">
        <v>2326</v>
      </c>
      <c r="C224" s="355" t="s">
        <v>2327</v>
      </c>
      <c r="D224" s="213">
        <v>93</v>
      </c>
      <c r="E224" s="213">
        <v>1</v>
      </c>
      <c r="F224" s="213">
        <v>140721</v>
      </c>
      <c r="G224" s="378">
        <v>300721</v>
      </c>
      <c r="H224" s="213">
        <v>2021</v>
      </c>
      <c r="I224" s="148" t="s">
        <v>43</v>
      </c>
      <c r="J224" s="148" t="s">
        <v>2328</v>
      </c>
      <c r="K224" s="148" t="s">
        <v>2329</v>
      </c>
      <c r="L224" s="148" t="s">
        <v>74</v>
      </c>
      <c r="M224" s="16" t="s">
        <v>75</v>
      </c>
      <c r="P224" s="401" t="s">
        <v>76</v>
      </c>
      <c r="Q224" s="16" t="s">
        <v>77</v>
      </c>
      <c r="R224" s="16" t="s">
        <v>75</v>
      </c>
      <c r="S224" s="16">
        <v>1</v>
      </c>
      <c r="T224" s="16">
        <v>0</v>
      </c>
      <c r="U224" s="16">
        <v>1</v>
      </c>
      <c r="V224" s="16">
        <v>0</v>
      </c>
      <c r="X224" s="402">
        <v>241023</v>
      </c>
      <c r="Y224" s="16" t="s">
        <v>78</v>
      </c>
      <c r="Z224" s="47" t="s">
        <v>2591</v>
      </c>
      <c r="AA224" s="432" t="s">
        <v>95</v>
      </c>
      <c r="AB224" s="16" t="str">
        <f t="shared" si="9"/>
        <v>Unique</v>
      </c>
    </row>
    <row r="225" spans="1:28" ht="15">
      <c r="A225" s="354" t="str">
        <f t="shared" si="8"/>
        <v>80_3_300721_C15_p_vo.zo</v>
      </c>
      <c r="B225" s="403" t="s">
        <v>69</v>
      </c>
      <c r="C225" s="403" t="s">
        <v>70</v>
      </c>
      <c r="D225" s="404">
        <v>80</v>
      </c>
      <c r="E225" s="404">
        <v>3</v>
      </c>
      <c r="F225" s="213">
        <v>140721</v>
      </c>
      <c r="G225" s="378">
        <v>300721</v>
      </c>
      <c r="H225" s="404">
        <v>2021</v>
      </c>
      <c r="I225" s="405" t="s">
        <v>43</v>
      </c>
      <c r="J225" s="405" t="s">
        <v>72</v>
      </c>
      <c r="K225" s="405" t="s">
        <v>73</v>
      </c>
      <c r="L225" s="405" t="s">
        <v>74</v>
      </c>
      <c r="M225" s="406" t="s">
        <v>75</v>
      </c>
      <c r="N225" s="407"/>
      <c r="O225" s="407"/>
      <c r="P225" s="408" t="s">
        <v>76</v>
      </c>
      <c r="Q225" s="406" t="s">
        <v>77</v>
      </c>
      <c r="R225" s="406" t="s">
        <v>75</v>
      </c>
      <c r="S225" s="406">
        <v>1</v>
      </c>
      <c r="T225" s="406">
        <v>0</v>
      </c>
      <c r="U225" s="406">
        <v>1</v>
      </c>
      <c r="V225" s="406">
        <v>0</v>
      </c>
      <c r="W225" s="407"/>
      <c r="X225" s="409">
        <v>231023</v>
      </c>
      <c r="Y225" s="406" t="s">
        <v>78</v>
      </c>
      <c r="Z225" s="410" t="s">
        <v>79</v>
      </c>
      <c r="AA225" s="432" t="s">
        <v>95</v>
      </c>
      <c r="AB225" s="16" t="str">
        <f t="shared" si="9"/>
        <v>Unique</v>
      </c>
    </row>
    <row r="226" spans="1:28" ht="15">
      <c r="A226" s="354" t="str">
        <f t="shared" si="8"/>
        <v>93_1_300721_C3B_p_vo.pe</v>
      </c>
      <c r="B226" s="355" t="s">
        <v>2326</v>
      </c>
      <c r="C226" s="355" t="s">
        <v>2327</v>
      </c>
      <c r="D226" s="213">
        <v>93</v>
      </c>
      <c r="E226" s="213">
        <v>1</v>
      </c>
      <c r="F226" s="213">
        <v>140721</v>
      </c>
      <c r="G226" s="378">
        <v>300721</v>
      </c>
      <c r="H226" s="213">
        <v>2021</v>
      </c>
      <c r="I226" s="148" t="s">
        <v>43</v>
      </c>
      <c r="J226" s="148" t="s">
        <v>2328</v>
      </c>
      <c r="K226" s="148" t="s">
        <v>2329</v>
      </c>
      <c r="L226" s="148" t="s">
        <v>74</v>
      </c>
      <c r="M226" s="16" t="s">
        <v>75</v>
      </c>
      <c r="P226" s="401" t="s">
        <v>112</v>
      </c>
      <c r="Q226" s="16" t="s">
        <v>113</v>
      </c>
      <c r="R226" s="16" t="s">
        <v>75</v>
      </c>
      <c r="S226" s="16">
        <v>2</v>
      </c>
      <c r="T226" s="16">
        <v>0</v>
      </c>
      <c r="U226" s="16">
        <v>2</v>
      </c>
      <c r="V226" s="16">
        <v>0</v>
      </c>
      <c r="X226" s="402">
        <v>241023</v>
      </c>
      <c r="Y226" s="16" t="s">
        <v>78</v>
      </c>
      <c r="Z226" s="47" t="s">
        <v>2592</v>
      </c>
      <c r="AA226" s="432" t="s">
        <v>95</v>
      </c>
      <c r="AB226" s="16" t="str">
        <f t="shared" si="9"/>
        <v>Unique</v>
      </c>
    </row>
    <row r="227" spans="1:28" ht="15">
      <c r="A227" s="354" t="str">
        <f t="shared" si="8"/>
        <v>80_3_030921_C15_p_vo.pe</v>
      </c>
      <c r="B227" s="355" t="s">
        <v>69</v>
      </c>
      <c r="C227" s="355" t="s">
        <v>70</v>
      </c>
      <c r="D227" s="213">
        <v>80</v>
      </c>
      <c r="E227" s="213">
        <v>3</v>
      </c>
      <c r="F227" s="213">
        <v>160821</v>
      </c>
      <c r="G227" s="379" t="s">
        <v>2403</v>
      </c>
      <c r="H227" s="213">
        <v>2021</v>
      </c>
      <c r="I227" s="148" t="s">
        <v>43</v>
      </c>
      <c r="J227" s="148" t="s">
        <v>72</v>
      </c>
      <c r="K227" s="148" t="s">
        <v>73</v>
      </c>
      <c r="L227" s="148" t="s">
        <v>74</v>
      </c>
      <c r="M227" s="364" t="s">
        <v>75</v>
      </c>
      <c r="N227" s="213"/>
      <c r="O227" s="213"/>
      <c r="P227" s="401" t="s">
        <v>112</v>
      </c>
      <c r="Q227" s="16" t="s">
        <v>113</v>
      </c>
      <c r="R227" s="16" t="s">
        <v>75</v>
      </c>
      <c r="S227" s="364">
        <v>1</v>
      </c>
      <c r="T227" s="364">
        <v>0</v>
      </c>
      <c r="U227" s="364">
        <v>1</v>
      </c>
      <c r="V227" s="364">
        <v>0</v>
      </c>
      <c r="X227" s="402">
        <v>231023</v>
      </c>
      <c r="Y227" s="16" t="s">
        <v>78</v>
      </c>
      <c r="Z227" s="47" t="s">
        <v>2593</v>
      </c>
      <c r="AA227" s="432" t="s">
        <v>95</v>
      </c>
      <c r="AB227" s="16" t="str">
        <f t="shared" si="9"/>
        <v>Unique</v>
      </c>
    </row>
    <row r="228" spans="1:28" ht="15">
      <c r="A228" s="354" t="str">
        <f t="shared" si="8"/>
        <v>80_3_030921_C15_p_vo.pe</v>
      </c>
      <c r="B228" s="355" t="s">
        <v>69</v>
      </c>
      <c r="C228" s="355" t="s">
        <v>70</v>
      </c>
      <c r="D228" s="213">
        <v>80</v>
      </c>
      <c r="E228" s="213">
        <v>3</v>
      </c>
      <c r="F228" s="213">
        <v>160821</v>
      </c>
      <c r="G228" s="379" t="s">
        <v>2403</v>
      </c>
      <c r="H228" s="213">
        <v>2021</v>
      </c>
      <c r="I228" s="148" t="s">
        <v>43</v>
      </c>
      <c r="J228" s="148" t="s">
        <v>72</v>
      </c>
      <c r="K228" s="148" t="s">
        <v>73</v>
      </c>
      <c r="L228" s="148" t="s">
        <v>74</v>
      </c>
      <c r="M228" s="16" t="s">
        <v>75</v>
      </c>
      <c r="P228" s="401" t="s">
        <v>112</v>
      </c>
      <c r="Q228" s="16" t="s">
        <v>113</v>
      </c>
      <c r="R228" s="16" t="s">
        <v>75</v>
      </c>
      <c r="S228" s="16">
        <v>1</v>
      </c>
      <c r="T228" s="16">
        <v>0</v>
      </c>
      <c r="U228" s="16">
        <v>1</v>
      </c>
      <c r="V228" s="16">
        <v>0</v>
      </c>
      <c r="X228" s="402">
        <v>231023</v>
      </c>
      <c r="Y228" s="16" t="s">
        <v>78</v>
      </c>
      <c r="Z228" s="47" t="s">
        <v>2594</v>
      </c>
      <c r="AA228" s="432" t="s">
        <v>95</v>
      </c>
      <c r="AB228" s="16" t="str">
        <f t="shared" si="9"/>
        <v>Unique</v>
      </c>
    </row>
    <row r="229" spans="1:28" ht="15">
      <c r="A229" s="354" t="str">
        <f t="shared" si="8"/>
        <v>71_2_041021_C2B_p_my.fl</v>
      </c>
      <c r="B229" s="355" t="s">
        <v>2481</v>
      </c>
      <c r="C229" s="355" t="s">
        <v>2482</v>
      </c>
      <c r="D229" s="213">
        <v>71</v>
      </c>
      <c r="E229" s="213">
        <v>2</v>
      </c>
      <c r="F229" s="213">
        <v>200921</v>
      </c>
      <c r="G229" s="379" t="s">
        <v>2461</v>
      </c>
      <c r="H229" s="213">
        <v>2021</v>
      </c>
      <c r="I229" s="148" t="s">
        <v>43</v>
      </c>
      <c r="J229" s="148" t="s">
        <v>2483</v>
      </c>
      <c r="K229" s="148" t="s">
        <v>2484</v>
      </c>
      <c r="L229" s="148" t="s">
        <v>74</v>
      </c>
      <c r="M229" s="16" t="s">
        <v>75</v>
      </c>
      <c r="P229" s="401" t="s">
        <v>98</v>
      </c>
      <c r="Q229" s="16" t="s">
        <v>99</v>
      </c>
      <c r="R229" s="16" t="s">
        <v>75</v>
      </c>
      <c r="S229" s="16">
        <v>1</v>
      </c>
      <c r="T229" s="16">
        <v>0</v>
      </c>
      <c r="U229" s="16">
        <v>1</v>
      </c>
      <c r="V229" s="16">
        <v>0</v>
      </c>
      <c r="X229" s="402">
        <v>231023</v>
      </c>
      <c r="Y229" s="16" t="s">
        <v>78</v>
      </c>
      <c r="Z229" s="47" t="s">
        <v>2595</v>
      </c>
      <c r="AA229" s="432" t="s">
        <v>95</v>
      </c>
      <c r="AB229" s="16" t="str">
        <f t="shared" si="9"/>
        <v>Unique</v>
      </c>
    </row>
    <row r="230" spans="1:28" ht="15">
      <c r="A230" s="354" t="str">
        <f t="shared" si="8"/>
        <v>61_1_030921_C2X_p_my.fl</v>
      </c>
      <c r="B230" s="355" t="s">
        <v>2372</v>
      </c>
      <c r="C230" s="355" t="s">
        <v>2373</v>
      </c>
      <c r="D230" s="213">
        <v>61</v>
      </c>
      <c r="E230" s="213">
        <v>1</v>
      </c>
      <c r="F230" s="213">
        <v>160821</v>
      </c>
      <c r="G230" s="379" t="s">
        <v>2403</v>
      </c>
      <c r="H230" s="213">
        <v>2021</v>
      </c>
      <c r="I230" s="148" t="s">
        <v>43</v>
      </c>
      <c r="J230" s="148" t="s">
        <v>2374</v>
      </c>
      <c r="K230" s="148" t="s">
        <v>2375</v>
      </c>
      <c r="L230" s="148" t="s">
        <v>74</v>
      </c>
      <c r="M230" s="16" t="s">
        <v>75</v>
      </c>
      <c r="P230" s="401" t="s">
        <v>98</v>
      </c>
      <c r="Q230" s="16" t="s">
        <v>99</v>
      </c>
      <c r="R230" s="16" t="s">
        <v>75</v>
      </c>
      <c r="S230" s="16">
        <v>2</v>
      </c>
      <c r="T230" s="16">
        <v>0</v>
      </c>
      <c r="U230" s="16">
        <v>2</v>
      </c>
      <c r="V230" s="16">
        <v>0</v>
      </c>
      <c r="X230" s="402">
        <v>241023</v>
      </c>
      <c r="Y230" s="16" t="s">
        <v>78</v>
      </c>
      <c r="Z230" s="47" t="s">
        <v>2596</v>
      </c>
      <c r="AA230" s="432" t="s">
        <v>95</v>
      </c>
      <c r="AB230" s="16" t="str">
        <f t="shared" si="9"/>
        <v>Unique</v>
      </c>
    </row>
    <row r="231" spans="1:28" ht="15">
      <c r="A231" s="354" t="str">
        <f t="shared" si="8"/>
        <v>80_3_030921_C15_p_my.fl</v>
      </c>
      <c r="B231" s="355" t="s">
        <v>69</v>
      </c>
      <c r="C231" s="355" t="s">
        <v>70</v>
      </c>
      <c r="D231" s="213">
        <v>80</v>
      </c>
      <c r="E231" s="213">
        <v>3</v>
      </c>
      <c r="F231" s="213">
        <v>160821</v>
      </c>
      <c r="G231" s="379" t="s">
        <v>2403</v>
      </c>
      <c r="H231" s="213">
        <v>2021</v>
      </c>
      <c r="I231" s="148" t="s">
        <v>43</v>
      </c>
      <c r="J231" s="148" t="s">
        <v>72</v>
      </c>
      <c r="K231" s="148" t="s">
        <v>73</v>
      </c>
      <c r="L231" s="148" t="s">
        <v>74</v>
      </c>
      <c r="M231" s="16" t="s">
        <v>75</v>
      </c>
      <c r="P231" s="401" t="s">
        <v>98</v>
      </c>
      <c r="Q231" s="16" t="s">
        <v>99</v>
      </c>
      <c r="R231" s="16" t="s">
        <v>75</v>
      </c>
      <c r="S231" s="16">
        <v>6</v>
      </c>
      <c r="T231" s="16">
        <v>3</v>
      </c>
      <c r="U231" s="16">
        <v>3</v>
      </c>
      <c r="V231" s="16">
        <v>0</v>
      </c>
      <c r="X231" s="402">
        <v>231023</v>
      </c>
      <c r="Y231" s="16" t="s">
        <v>78</v>
      </c>
      <c r="Z231" s="47" t="s">
        <v>2597</v>
      </c>
      <c r="AA231" s="432" t="s">
        <v>95</v>
      </c>
      <c r="AB231" s="16" t="str">
        <f t="shared" si="9"/>
        <v>Unique</v>
      </c>
    </row>
    <row r="232" spans="1:28" ht="15">
      <c r="A232" s="354" t="str">
        <f t="shared" si="8"/>
        <v>80_3_030921_C15_p_my.fl</v>
      </c>
      <c r="B232" s="355" t="s">
        <v>69</v>
      </c>
      <c r="C232" s="355" t="s">
        <v>70</v>
      </c>
      <c r="D232" s="213">
        <v>80</v>
      </c>
      <c r="E232" s="213">
        <v>3</v>
      </c>
      <c r="F232" s="213">
        <v>160821</v>
      </c>
      <c r="G232" s="379" t="s">
        <v>2403</v>
      </c>
      <c r="H232" s="213">
        <v>2021</v>
      </c>
      <c r="I232" s="148" t="s">
        <v>43</v>
      </c>
      <c r="J232" s="148" t="s">
        <v>72</v>
      </c>
      <c r="K232" s="148" t="s">
        <v>73</v>
      </c>
      <c r="L232" s="148" t="s">
        <v>74</v>
      </c>
      <c r="M232" s="16" t="s">
        <v>75</v>
      </c>
      <c r="P232" s="401" t="s">
        <v>98</v>
      </c>
      <c r="Q232" s="16" t="s">
        <v>99</v>
      </c>
      <c r="R232" s="16" t="s">
        <v>75</v>
      </c>
      <c r="S232" s="16">
        <v>1</v>
      </c>
      <c r="T232" s="16">
        <v>0</v>
      </c>
      <c r="U232" s="16">
        <v>1</v>
      </c>
      <c r="V232" s="16">
        <v>0</v>
      </c>
      <c r="X232" s="402">
        <v>231023</v>
      </c>
      <c r="Y232" s="16" t="s">
        <v>78</v>
      </c>
      <c r="Z232" s="47" t="s">
        <v>2598</v>
      </c>
      <c r="AA232" s="432" t="s">
        <v>95</v>
      </c>
      <c r="AB232" s="16" t="str">
        <f t="shared" si="9"/>
        <v>Unique</v>
      </c>
    </row>
    <row r="233" spans="1:28" ht="15">
      <c r="A233" s="354" t="str">
        <f t="shared" si="8"/>
        <v>101_2_300721_C3A_p_ep.ba</v>
      </c>
      <c r="B233" s="355" t="s">
        <v>2336</v>
      </c>
      <c r="C233" s="355" t="s">
        <v>2337</v>
      </c>
      <c r="D233" s="213">
        <v>101</v>
      </c>
      <c r="E233" s="213">
        <v>2</v>
      </c>
      <c r="F233" s="213">
        <v>140721</v>
      </c>
      <c r="G233" s="378">
        <v>300721</v>
      </c>
      <c r="H233" s="213">
        <v>2021</v>
      </c>
      <c r="I233" s="148" t="s">
        <v>43</v>
      </c>
      <c r="J233" s="148" t="s">
        <v>2338</v>
      </c>
      <c r="K233" s="148" t="s">
        <v>2339</v>
      </c>
      <c r="L233" s="148" t="s">
        <v>74</v>
      </c>
      <c r="M233" s="16" t="s">
        <v>75</v>
      </c>
      <c r="P233" s="401" t="s">
        <v>84</v>
      </c>
      <c r="Q233" s="16" t="s">
        <v>85</v>
      </c>
      <c r="R233" s="16" t="s">
        <v>75</v>
      </c>
      <c r="S233" s="16">
        <v>12</v>
      </c>
      <c r="T233" s="16">
        <v>3</v>
      </c>
      <c r="U233" s="16">
        <v>9</v>
      </c>
      <c r="V233" s="16">
        <v>0</v>
      </c>
      <c r="X233" s="402">
        <v>241023</v>
      </c>
      <c r="Y233" s="16" t="s">
        <v>78</v>
      </c>
      <c r="Z233" s="47" t="s">
        <v>2599</v>
      </c>
      <c r="AA233" s="432" t="s">
        <v>95</v>
      </c>
      <c r="AB233" s="16" t="str">
        <f t="shared" si="9"/>
        <v>Unique</v>
      </c>
    </row>
    <row r="234" spans="1:28" ht="15">
      <c r="A234" s="354" t="str">
        <f t="shared" si="8"/>
        <v>80_3_300621_C15_p_ep.ba</v>
      </c>
      <c r="B234" s="355" t="s">
        <v>69</v>
      </c>
      <c r="C234" s="355" t="s">
        <v>70</v>
      </c>
      <c r="D234" s="213">
        <v>80</v>
      </c>
      <c r="E234" s="213">
        <v>3</v>
      </c>
      <c r="F234" s="117">
        <v>150621</v>
      </c>
      <c r="G234" s="378">
        <v>300621</v>
      </c>
      <c r="H234" s="213">
        <v>2021</v>
      </c>
      <c r="I234" s="148" t="s">
        <v>43</v>
      </c>
      <c r="J234" s="148" t="s">
        <v>72</v>
      </c>
      <c r="K234" s="148" t="s">
        <v>73</v>
      </c>
      <c r="L234" s="148" t="s">
        <v>74</v>
      </c>
      <c r="M234" s="16" t="s">
        <v>75</v>
      </c>
      <c r="P234" s="401" t="s">
        <v>84</v>
      </c>
      <c r="Q234" s="16" t="s">
        <v>85</v>
      </c>
      <c r="R234" s="16" t="s">
        <v>75</v>
      </c>
      <c r="S234" s="16">
        <v>13</v>
      </c>
      <c r="T234" s="16">
        <v>1</v>
      </c>
      <c r="U234" s="16">
        <v>11</v>
      </c>
      <c r="V234" s="16">
        <v>1</v>
      </c>
      <c r="X234" s="402">
        <v>231023</v>
      </c>
      <c r="Y234" s="16" t="s">
        <v>78</v>
      </c>
      <c r="Z234" s="47" t="s">
        <v>2600</v>
      </c>
      <c r="AA234" s="432" t="s">
        <v>95</v>
      </c>
      <c r="AB234" s="16" t="str">
        <f t="shared" si="9"/>
        <v>Unique</v>
      </c>
    </row>
    <row r="235" spans="1:28" ht="15">
      <c r="A235" s="354" t="str">
        <f t="shared" si="8"/>
        <v>100_3_140721_C3Y_p_ep.ba</v>
      </c>
      <c r="B235" s="355" t="s">
        <v>2417</v>
      </c>
      <c r="C235" s="355" t="s">
        <v>2418</v>
      </c>
      <c r="D235" s="213">
        <v>100</v>
      </c>
      <c r="E235" s="213">
        <v>3</v>
      </c>
      <c r="F235" s="213">
        <v>300621</v>
      </c>
      <c r="G235" s="378">
        <v>140721</v>
      </c>
      <c r="H235" s="213">
        <v>2021</v>
      </c>
      <c r="I235" s="148" t="s">
        <v>43</v>
      </c>
      <c r="J235" s="148" t="s">
        <v>2419</v>
      </c>
      <c r="K235" s="148" t="s">
        <v>2420</v>
      </c>
      <c r="L235" s="148" t="s">
        <v>74</v>
      </c>
      <c r="M235" s="16" t="s">
        <v>75</v>
      </c>
      <c r="P235" s="401" t="s">
        <v>84</v>
      </c>
      <c r="Q235" s="16" t="s">
        <v>85</v>
      </c>
      <c r="R235" s="16" t="s">
        <v>75</v>
      </c>
      <c r="S235" s="16">
        <v>33</v>
      </c>
      <c r="T235" s="16">
        <v>22</v>
      </c>
      <c r="U235" s="16">
        <v>11</v>
      </c>
      <c r="V235" s="16">
        <v>0</v>
      </c>
      <c r="X235" s="402">
        <v>231023</v>
      </c>
      <c r="Y235" s="16" t="s">
        <v>78</v>
      </c>
      <c r="Z235" s="47" t="s">
        <v>2601</v>
      </c>
      <c r="AA235" s="432" t="s">
        <v>95</v>
      </c>
      <c r="AB235" s="16" t="str">
        <f t="shared" si="9"/>
        <v>Unique</v>
      </c>
    </row>
    <row r="236" spans="1:28" ht="15">
      <c r="A236" s="354" t="str">
        <f t="shared" si="8"/>
        <v>93_1_140721_C3B_p_ep.ba</v>
      </c>
      <c r="B236" s="355" t="s">
        <v>2326</v>
      </c>
      <c r="C236" s="355" t="s">
        <v>2327</v>
      </c>
      <c r="D236" s="213">
        <v>93</v>
      </c>
      <c r="E236" s="213">
        <v>1</v>
      </c>
      <c r="F236" s="213">
        <v>300621</v>
      </c>
      <c r="G236" s="378">
        <v>140721</v>
      </c>
      <c r="H236" s="213">
        <v>2021</v>
      </c>
      <c r="I236" s="148" t="s">
        <v>43</v>
      </c>
      <c r="J236" s="148" t="s">
        <v>2328</v>
      </c>
      <c r="K236" s="148" t="s">
        <v>2329</v>
      </c>
      <c r="L236" s="148" t="s">
        <v>74</v>
      </c>
      <c r="M236" s="16" t="s">
        <v>75</v>
      </c>
      <c r="P236" s="401" t="s">
        <v>84</v>
      </c>
      <c r="Q236" s="16" t="s">
        <v>85</v>
      </c>
      <c r="R236" s="16" t="s">
        <v>75</v>
      </c>
      <c r="S236" s="16">
        <v>38</v>
      </c>
      <c r="T236" s="16">
        <v>9</v>
      </c>
      <c r="U236" s="16">
        <v>29</v>
      </c>
      <c r="V236" s="16">
        <v>0</v>
      </c>
      <c r="X236" s="402">
        <v>191023</v>
      </c>
      <c r="Y236" s="16" t="s">
        <v>78</v>
      </c>
      <c r="Z236" s="47" t="s">
        <v>2602</v>
      </c>
      <c r="AA236" s="432" t="s">
        <v>95</v>
      </c>
      <c r="AB236" s="16" t="str">
        <f t="shared" si="9"/>
        <v>Unique</v>
      </c>
    </row>
    <row r="237" spans="1:28" ht="15">
      <c r="A237" s="354" t="str">
        <f t="shared" si="8"/>
        <v>80_1_030921_C1B_p_ep.ba</v>
      </c>
      <c r="B237" s="355" t="s">
        <v>2360</v>
      </c>
      <c r="C237" s="355" t="s">
        <v>2361</v>
      </c>
      <c r="D237" s="213">
        <v>80</v>
      </c>
      <c r="E237" s="213">
        <v>1</v>
      </c>
      <c r="F237" s="213">
        <v>160821</v>
      </c>
      <c r="G237" s="379" t="s">
        <v>2403</v>
      </c>
      <c r="H237" s="213">
        <v>2021</v>
      </c>
      <c r="I237" s="148" t="s">
        <v>43</v>
      </c>
      <c r="J237" s="148" t="s">
        <v>2362</v>
      </c>
      <c r="K237" s="148" t="s">
        <v>2363</v>
      </c>
      <c r="L237" s="148" t="s">
        <v>74</v>
      </c>
      <c r="M237" s="16" t="s">
        <v>75</v>
      </c>
      <c r="P237" s="401" t="s">
        <v>84</v>
      </c>
      <c r="Q237" s="16" t="s">
        <v>85</v>
      </c>
      <c r="R237" s="16" t="s">
        <v>75</v>
      </c>
      <c r="S237" s="16">
        <v>2</v>
      </c>
      <c r="T237" s="16">
        <v>1</v>
      </c>
      <c r="U237" s="16">
        <v>1</v>
      </c>
      <c r="V237" s="16">
        <v>0</v>
      </c>
      <c r="X237" s="402">
        <v>251023</v>
      </c>
      <c r="Y237" s="16" t="s">
        <v>78</v>
      </c>
      <c r="Z237" s="47" t="s">
        <v>2603</v>
      </c>
      <c r="AA237" s="432" t="s">
        <v>95</v>
      </c>
      <c r="AB237" s="16" t="str">
        <f t="shared" si="9"/>
        <v>Unique</v>
      </c>
    </row>
    <row r="238" spans="1:28" ht="15">
      <c r="A238" s="354" t="str">
        <f t="shared" si="8"/>
        <v>80_3_041021_C15_p_ep.ba</v>
      </c>
      <c r="B238" s="355" t="s">
        <v>69</v>
      </c>
      <c r="C238" s="355" t="s">
        <v>70</v>
      </c>
      <c r="D238" s="213">
        <v>80</v>
      </c>
      <c r="E238" s="213">
        <v>3</v>
      </c>
      <c r="F238" s="213">
        <v>200921</v>
      </c>
      <c r="G238" s="379" t="s">
        <v>2461</v>
      </c>
      <c r="H238" s="213">
        <v>2021</v>
      </c>
      <c r="I238" s="148" t="s">
        <v>43</v>
      </c>
      <c r="J238" s="148" t="s">
        <v>72</v>
      </c>
      <c r="K238" s="148" t="s">
        <v>73</v>
      </c>
      <c r="L238" s="148" t="s">
        <v>74</v>
      </c>
      <c r="M238" s="16" t="s">
        <v>75</v>
      </c>
      <c r="P238" s="401" t="s">
        <v>84</v>
      </c>
      <c r="Q238" s="16" t="s">
        <v>85</v>
      </c>
      <c r="R238" s="16" t="s">
        <v>75</v>
      </c>
      <c r="S238" s="16">
        <v>2</v>
      </c>
      <c r="T238" s="16">
        <v>2</v>
      </c>
      <c r="U238" s="16">
        <v>0</v>
      </c>
      <c r="V238" s="16">
        <v>0</v>
      </c>
      <c r="X238" s="402">
        <v>301023</v>
      </c>
      <c r="Y238" s="16" t="s">
        <v>78</v>
      </c>
      <c r="Z238" s="47" t="s">
        <v>2604</v>
      </c>
      <c r="AA238" s="432" t="s">
        <v>95</v>
      </c>
      <c r="AB238" s="16" t="str">
        <f t="shared" si="9"/>
        <v>Unique</v>
      </c>
    </row>
    <row r="239" spans="1:28" ht="15">
      <c r="A239" s="411" t="s">
        <v>2605</v>
      </c>
      <c r="B239" s="403" t="s">
        <v>80</v>
      </c>
      <c r="C239" s="403" t="s">
        <v>81</v>
      </c>
      <c r="D239" s="404">
        <v>101</v>
      </c>
      <c r="E239" s="404">
        <v>1</v>
      </c>
      <c r="F239" s="412">
        <v>140721</v>
      </c>
      <c r="G239" s="412">
        <v>300721</v>
      </c>
      <c r="H239" s="404">
        <v>2021</v>
      </c>
      <c r="I239" s="405" t="s">
        <v>43</v>
      </c>
      <c r="J239" s="405" t="s">
        <v>82</v>
      </c>
      <c r="K239" s="405" t="s">
        <v>83</v>
      </c>
      <c r="L239" s="405" t="s">
        <v>74</v>
      </c>
      <c r="M239" s="406" t="s">
        <v>75</v>
      </c>
      <c r="N239" s="407"/>
      <c r="O239" s="407"/>
      <c r="P239" s="408" t="s">
        <v>84</v>
      </c>
      <c r="Q239" s="406" t="s">
        <v>85</v>
      </c>
      <c r="R239" s="406" t="s">
        <v>75</v>
      </c>
      <c r="S239" s="406">
        <v>9</v>
      </c>
      <c r="T239" s="406">
        <v>2</v>
      </c>
      <c r="U239" s="406">
        <v>7</v>
      </c>
      <c r="V239" s="406">
        <v>0</v>
      </c>
      <c r="W239" s="407"/>
      <c r="X239" s="409">
        <v>241023</v>
      </c>
      <c r="Y239" s="406" t="s">
        <v>78</v>
      </c>
      <c r="Z239" s="410" t="s">
        <v>86</v>
      </c>
      <c r="AA239" s="432" t="s">
        <v>95</v>
      </c>
      <c r="AB239" s="16" t="str">
        <f t="shared" si="9"/>
        <v>Unique</v>
      </c>
    </row>
    <row r="240" spans="1:28" ht="15">
      <c r="A240" s="354" t="str">
        <f t="shared" ref="A240:A395" si="10">D240&amp;"_"&amp;E240&amp;"_"&amp;G240&amp;"_"&amp;J240&amp;"_"&amp;P240</f>
        <v>100_3_150621_C3Y_p_ep.ba</v>
      </c>
      <c r="B240" s="355" t="s">
        <v>2417</v>
      </c>
      <c r="C240" s="355" t="s">
        <v>2418</v>
      </c>
      <c r="D240" s="213">
        <v>100</v>
      </c>
      <c r="E240" s="213">
        <v>3</v>
      </c>
      <c r="F240" s="213">
        <v>310521</v>
      </c>
      <c r="G240" s="378">
        <v>150621</v>
      </c>
      <c r="H240" s="213">
        <v>2021</v>
      </c>
      <c r="I240" s="148" t="s">
        <v>43</v>
      </c>
      <c r="J240" s="148" t="s">
        <v>2419</v>
      </c>
      <c r="K240" s="148" t="s">
        <v>2420</v>
      </c>
      <c r="L240" s="148" t="s">
        <v>74</v>
      </c>
      <c r="M240" s="16" t="s">
        <v>75</v>
      </c>
      <c r="P240" s="401" t="s">
        <v>84</v>
      </c>
      <c r="Q240" s="16" t="s">
        <v>85</v>
      </c>
      <c r="R240" s="16" t="s">
        <v>75</v>
      </c>
      <c r="S240" s="16">
        <v>7</v>
      </c>
      <c r="T240" s="16">
        <v>5</v>
      </c>
      <c r="U240" s="16">
        <v>2</v>
      </c>
      <c r="V240" s="16">
        <v>0</v>
      </c>
      <c r="X240" s="402">
        <v>231023</v>
      </c>
      <c r="Y240" s="16" t="s">
        <v>78</v>
      </c>
      <c r="Z240" s="47" t="s">
        <v>2606</v>
      </c>
      <c r="AA240" s="432" t="s">
        <v>95</v>
      </c>
      <c r="AB240" s="16" t="str">
        <f t="shared" si="9"/>
        <v>Unique</v>
      </c>
    </row>
    <row r="241" spans="1:28" ht="15">
      <c r="A241" s="354" t="str">
        <f t="shared" si="10"/>
        <v>100_2_150621_C3X_p_ep.ba</v>
      </c>
      <c r="B241" s="355" t="s">
        <v>2441</v>
      </c>
      <c r="C241" s="355" t="s">
        <v>2442</v>
      </c>
      <c r="D241" s="213">
        <v>100</v>
      </c>
      <c r="E241" s="213">
        <v>2</v>
      </c>
      <c r="F241" s="213">
        <v>310521</v>
      </c>
      <c r="G241" s="378">
        <v>150621</v>
      </c>
      <c r="H241" s="213">
        <v>2021</v>
      </c>
      <c r="I241" s="148" t="s">
        <v>43</v>
      </c>
      <c r="J241" s="148" t="s">
        <v>2443</v>
      </c>
      <c r="K241" s="148" t="s">
        <v>2444</v>
      </c>
      <c r="L241" s="148" t="s">
        <v>74</v>
      </c>
      <c r="M241" s="16" t="s">
        <v>75</v>
      </c>
      <c r="P241" s="401" t="s">
        <v>84</v>
      </c>
      <c r="Q241" s="16" t="s">
        <v>85</v>
      </c>
      <c r="R241" s="16" t="s">
        <v>75</v>
      </c>
      <c r="S241" s="16">
        <v>31</v>
      </c>
      <c r="T241" s="16">
        <v>18</v>
      </c>
      <c r="U241" s="16">
        <v>12</v>
      </c>
      <c r="V241" s="16">
        <v>1</v>
      </c>
      <c r="X241" s="402">
        <v>231023</v>
      </c>
      <c r="Y241" s="16" t="s">
        <v>78</v>
      </c>
      <c r="Z241" s="47" t="s">
        <v>2607</v>
      </c>
      <c r="AA241" s="432" t="s">
        <v>95</v>
      </c>
      <c r="AB241" s="16" t="str">
        <f t="shared" si="9"/>
        <v>Unique</v>
      </c>
    </row>
    <row r="242" spans="1:28" ht="15">
      <c r="A242" s="354" t="str">
        <f t="shared" si="10"/>
        <v>100_3_030921_C3Y_p_ep.ba</v>
      </c>
      <c r="B242" s="355" t="s">
        <v>2417</v>
      </c>
      <c r="C242" s="355" t="s">
        <v>2418</v>
      </c>
      <c r="D242" s="213">
        <v>100</v>
      </c>
      <c r="E242" s="213">
        <v>3</v>
      </c>
      <c r="F242" s="213">
        <v>160821</v>
      </c>
      <c r="G242" s="379" t="s">
        <v>2403</v>
      </c>
      <c r="H242" s="213">
        <v>2021</v>
      </c>
      <c r="I242" s="148" t="s">
        <v>43</v>
      </c>
      <c r="J242" s="148" t="s">
        <v>2419</v>
      </c>
      <c r="K242" s="148" t="s">
        <v>2420</v>
      </c>
      <c r="L242" s="148" t="s">
        <v>74</v>
      </c>
      <c r="M242" s="16" t="s">
        <v>75</v>
      </c>
      <c r="P242" s="401" t="s">
        <v>84</v>
      </c>
      <c r="Q242" s="16" t="s">
        <v>85</v>
      </c>
      <c r="R242" s="16" t="s">
        <v>75</v>
      </c>
      <c r="S242" s="16">
        <v>10</v>
      </c>
      <c r="T242" s="16">
        <v>7</v>
      </c>
      <c r="U242" s="16">
        <v>3</v>
      </c>
      <c r="V242" s="16">
        <v>0</v>
      </c>
      <c r="X242" s="402">
        <v>251023</v>
      </c>
      <c r="Y242" s="16" t="s">
        <v>78</v>
      </c>
      <c r="Z242" s="47" t="s">
        <v>2608</v>
      </c>
      <c r="AA242" s="432" t="s">
        <v>95</v>
      </c>
      <c r="AB242" s="16" t="str">
        <f t="shared" si="9"/>
        <v>Unique</v>
      </c>
    </row>
    <row r="243" spans="1:28" ht="15">
      <c r="A243" s="354" t="str">
        <f t="shared" si="10"/>
        <v>100_3_300621_C3Y_p_ep.ba</v>
      </c>
      <c r="B243" s="355" t="s">
        <v>2417</v>
      </c>
      <c r="C243" s="355" t="s">
        <v>2418</v>
      </c>
      <c r="D243" s="213">
        <v>100</v>
      </c>
      <c r="E243" s="213">
        <v>3</v>
      </c>
      <c r="F243" s="117">
        <v>150621</v>
      </c>
      <c r="G243" s="378">
        <v>300621</v>
      </c>
      <c r="H243" s="213">
        <v>2021</v>
      </c>
      <c r="I243" s="148" t="s">
        <v>43</v>
      </c>
      <c r="J243" s="148" t="s">
        <v>2419</v>
      </c>
      <c r="K243" s="148" t="s">
        <v>2420</v>
      </c>
      <c r="L243" s="148" t="s">
        <v>74</v>
      </c>
      <c r="M243" s="16" t="s">
        <v>75</v>
      </c>
      <c r="P243" s="401" t="s">
        <v>84</v>
      </c>
      <c r="Q243" s="16" t="s">
        <v>85</v>
      </c>
      <c r="R243" s="16" t="s">
        <v>75</v>
      </c>
      <c r="S243" s="16">
        <v>7</v>
      </c>
      <c r="T243" s="16">
        <v>4</v>
      </c>
      <c r="U243" s="16">
        <v>3</v>
      </c>
      <c r="V243" s="16">
        <v>0</v>
      </c>
      <c r="X243" s="402">
        <v>231023</v>
      </c>
      <c r="Y243" s="16" t="s">
        <v>78</v>
      </c>
      <c r="Z243" s="47" t="s">
        <v>2609</v>
      </c>
      <c r="AA243" s="432" t="s">
        <v>95</v>
      </c>
      <c r="AB243" s="16" t="str">
        <f t="shared" si="9"/>
        <v>Unique</v>
      </c>
    </row>
    <row r="244" spans="1:28" ht="15">
      <c r="A244" s="354" t="str">
        <f t="shared" si="10"/>
        <v>61_1_030921_C2X_p_ep.ba</v>
      </c>
      <c r="B244" s="355" t="s">
        <v>2372</v>
      </c>
      <c r="C244" s="355" t="s">
        <v>2373</v>
      </c>
      <c r="D244" s="213">
        <v>61</v>
      </c>
      <c r="E244" s="213">
        <v>1</v>
      </c>
      <c r="F244" s="213">
        <v>160821</v>
      </c>
      <c r="G244" s="379" t="s">
        <v>2403</v>
      </c>
      <c r="H244" s="213">
        <v>2021</v>
      </c>
      <c r="I244" s="148" t="s">
        <v>43</v>
      </c>
      <c r="J244" s="148" t="s">
        <v>2374</v>
      </c>
      <c r="K244" s="148" t="s">
        <v>2375</v>
      </c>
      <c r="L244" s="148" t="s">
        <v>74</v>
      </c>
      <c r="M244" s="16" t="s">
        <v>75</v>
      </c>
      <c r="P244" s="401" t="s">
        <v>84</v>
      </c>
      <c r="Q244" s="16" t="s">
        <v>85</v>
      </c>
      <c r="R244" s="16" t="s">
        <v>75</v>
      </c>
      <c r="S244" s="16">
        <v>2</v>
      </c>
      <c r="T244" s="16">
        <v>1</v>
      </c>
      <c r="U244" s="16">
        <v>1</v>
      </c>
      <c r="V244" s="16">
        <v>0</v>
      </c>
      <c r="X244" s="402">
        <v>241023</v>
      </c>
      <c r="Y244" s="16" t="s">
        <v>78</v>
      </c>
      <c r="Z244" s="47" t="s">
        <v>2610</v>
      </c>
      <c r="AA244" s="432" t="s">
        <v>95</v>
      </c>
      <c r="AB244" s="16" t="str">
        <f t="shared" si="9"/>
        <v>Unique</v>
      </c>
    </row>
    <row r="245" spans="1:28" ht="15">
      <c r="A245" s="354" t="str">
        <f t="shared" si="10"/>
        <v>119_2_300721_C35_p_ep.ba</v>
      </c>
      <c r="B245" s="355" t="s">
        <v>2611</v>
      </c>
      <c r="C245" s="355" t="s">
        <v>2612</v>
      </c>
      <c r="D245" s="213">
        <v>119</v>
      </c>
      <c r="E245" s="213">
        <v>2</v>
      </c>
      <c r="F245" s="213">
        <v>140721</v>
      </c>
      <c r="G245" s="378">
        <v>300721</v>
      </c>
      <c r="H245" s="213">
        <v>2021</v>
      </c>
      <c r="I245" s="148" t="s">
        <v>43</v>
      </c>
      <c r="J245" s="148" t="s">
        <v>2613</v>
      </c>
      <c r="K245" s="148" t="s">
        <v>2614</v>
      </c>
      <c r="L245" s="148" t="s">
        <v>74</v>
      </c>
      <c r="M245" s="16" t="s">
        <v>75</v>
      </c>
      <c r="P245" s="401" t="s">
        <v>84</v>
      </c>
      <c r="Q245" s="16" t="s">
        <v>85</v>
      </c>
      <c r="R245" s="16" t="s">
        <v>75</v>
      </c>
      <c r="S245" s="16">
        <v>13</v>
      </c>
      <c r="T245" s="16">
        <v>6</v>
      </c>
      <c r="U245" s="16">
        <v>7</v>
      </c>
      <c r="V245" s="16">
        <v>0</v>
      </c>
      <c r="X245" s="402">
        <v>241023</v>
      </c>
      <c r="Y245" s="16" t="s">
        <v>78</v>
      </c>
      <c r="Z245" s="47" t="s">
        <v>2615</v>
      </c>
      <c r="AA245" s="432" t="s">
        <v>95</v>
      </c>
      <c r="AB245" s="16" t="str">
        <f t="shared" si="9"/>
        <v>Unique</v>
      </c>
    </row>
    <row r="246" spans="1:28" ht="15">
      <c r="A246" s="354" t="str">
        <f t="shared" si="10"/>
        <v>101_2_030921_C3A_p_my.fl</v>
      </c>
      <c r="B246" s="355" t="s">
        <v>2336</v>
      </c>
      <c r="C246" s="355" t="s">
        <v>2337</v>
      </c>
      <c r="D246" s="213">
        <v>101</v>
      </c>
      <c r="E246" s="213">
        <v>2</v>
      </c>
      <c r="F246" s="213">
        <v>160821</v>
      </c>
      <c r="G246" s="379" t="s">
        <v>2403</v>
      </c>
      <c r="H246" s="213">
        <v>2021</v>
      </c>
      <c r="I246" s="148" t="s">
        <v>43</v>
      </c>
      <c r="J246" s="148" t="s">
        <v>2338</v>
      </c>
      <c r="K246" s="148" t="s">
        <v>2339</v>
      </c>
      <c r="L246" s="148" t="s">
        <v>74</v>
      </c>
      <c r="M246" s="16" t="s">
        <v>75</v>
      </c>
      <c r="P246" s="401" t="s">
        <v>98</v>
      </c>
      <c r="Q246" s="16" t="s">
        <v>99</v>
      </c>
      <c r="R246" s="16" t="s">
        <v>75</v>
      </c>
      <c r="S246" s="16">
        <v>1</v>
      </c>
      <c r="T246" s="16">
        <v>0</v>
      </c>
      <c r="U246" s="16">
        <v>1</v>
      </c>
      <c r="V246" s="16">
        <v>0</v>
      </c>
      <c r="X246" s="402">
        <v>261023</v>
      </c>
      <c r="Y246" s="16" t="s">
        <v>78</v>
      </c>
      <c r="Z246" s="47" t="s">
        <v>2616</v>
      </c>
      <c r="AA246" s="432" t="s">
        <v>95</v>
      </c>
      <c r="AB246" s="16" t="str">
        <f t="shared" si="9"/>
        <v>Unique</v>
      </c>
    </row>
    <row r="247" spans="1:28" ht="15">
      <c r="A247" s="354" t="str">
        <f t="shared" si="10"/>
        <v>80_3_030921_C15_p_ep.ba</v>
      </c>
      <c r="B247" s="355" t="s">
        <v>69</v>
      </c>
      <c r="C247" s="355" t="s">
        <v>70</v>
      </c>
      <c r="D247" s="213">
        <v>80</v>
      </c>
      <c r="E247" s="213">
        <v>3</v>
      </c>
      <c r="F247" s="213">
        <v>160821</v>
      </c>
      <c r="G247" s="379" t="s">
        <v>2403</v>
      </c>
      <c r="H247" s="213">
        <v>2021</v>
      </c>
      <c r="I247" s="148" t="s">
        <v>43</v>
      </c>
      <c r="J247" s="148" t="s">
        <v>72</v>
      </c>
      <c r="K247" s="148" t="s">
        <v>73</v>
      </c>
      <c r="L247" s="148" t="s">
        <v>74</v>
      </c>
      <c r="M247" s="16" t="s">
        <v>75</v>
      </c>
      <c r="P247" s="401" t="s">
        <v>84</v>
      </c>
      <c r="Q247" s="16" t="s">
        <v>85</v>
      </c>
      <c r="R247" s="16" t="s">
        <v>75</v>
      </c>
      <c r="S247" s="16">
        <v>7</v>
      </c>
      <c r="T247" s="16">
        <v>0</v>
      </c>
      <c r="U247" s="16">
        <v>6</v>
      </c>
      <c r="V247" s="16">
        <v>1</v>
      </c>
      <c r="X247" s="402">
        <v>231023</v>
      </c>
      <c r="Y247" s="16" t="s">
        <v>78</v>
      </c>
      <c r="Z247" s="47" t="s">
        <v>2617</v>
      </c>
      <c r="AA247" s="432" t="s">
        <v>95</v>
      </c>
      <c r="AB247" s="16" t="str">
        <f t="shared" si="9"/>
        <v>Unique</v>
      </c>
    </row>
    <row r="248" spans="1:28" ht="15">
      <c r="A248" s="354" t="str">
        <f t="shared" si="10"/>
        <v>81_1_150621_C1D_p_ep.ba</v>
      </c>
      <c r="B248" s="355" t="s">
        <v>2618</v>
      </c>
      <c r="C248" s="355" t="s">
        <v>2619</v>
      </c>
      <c r="D248" s="213">
        <v>81</v>
      </c>
      <c r="E248" s="213">
        <v>1</v>
      </c>
      <c r="F248" s="213">
        <v>310521</v>
      </c>
      <c r="G248" s="378">
        <v>150621</v>
      </c>
      <c r="H248" s="213">
        <v>2021</v>
      </c>
      <c r="I248" s="148" t="s">
        <v>43</v>
      </c>
      <c r="J248" s="148" t="s">
        <v>2620</v>
      </c>
      <c r="K248" s="148" t="s">
        <v>2621</v>
      </c>
      <c r="L248" s="148" t="s">
        <v>74</v>
      </c>
      <c r="M248" s="16" t="s">
        <v>75</v>
      </c>
      <c r="P248" s="401" t="s">
        <v>84</v>
      </c>
      <c r="Q248" s="16" t="s">
        <v>85</v>
      </c>
      <c r="R248" s="16" t="s">
        <v>75</v>
      </c>
      <c r="S248" s="16">
        <v>4</v>
      </c>
      <c r="T248" s="16">
        <v>0</v>
      </c>
      <c r="U248" s="16">
        <v>4</v>
      </c>
      <c r="V248" s="16">
        <v>0</v>
      </c>
      <c r="X248" s="402">
        <v>231023</v>
      </c>
      <c r="Y248" s="16" t="s">
        <v>78</v>
      </c>
      <c r="Z248" s="47" t="s">
        <v>2622</v>
      </c>
      <c r="AA248" s="432" t="s">
        <v>95</v>
      </c>
      <c r="AB248" s="16" t="str">
        <f t="shared" si="9"/>
        <v>Unique</v>
      </c>
    </row>
    <row r="249" spans="1:28" ht="15">
      <c r="A249" s="354" t="str">
        <f t="shared" si="10"/>
        <v>80_1_170521_C1B_p_ep.ba</v>
      </c>
      <c r="B249" s="355" t="s">
        <v>2360</v>
      </c>
      <c r="C249" s="355" t="s">
        <v>2361</v>
      </c>
      <c r="D249" s="213">
        <v>80</v>
      </c>
      <c r="E249" s="213">
        <v>1</v>
      </c>
      <c r="F249" s="367" t="s">
        <v>2325</v>
      </c>
      <c r="G249" s="378">
        <v>170521</v>
      </c>
      <c r="H249" s="213">
        <v>2021</v>
      </c>
      <c r="I249" s="148" t="s">
        <v>43</v>
      </c>
      <c r="J249" s="148" t="s">
        <v>2362</v>
      </c>
      <c r="K249" s="148" t="s">
        <v>2363</v>
      </c>
      <c r="L249" s="148" t="s">
        <v>74</v>
      </c>
      <c r="M249" s="16" t="s">
        <v>75</v>
      </c>
      <c r="P249" s="401" t="s">
        <v>84</v>
      </c>
      <c r="Q249" s="16" t="s">
        <v>85</v>
      </c>
      <c r="R249" s="16" t="s">
        <v>75</v>
      </c>
      <c r="S249" s="16">
        <v>1</v>
      </c>
      <c r="T249" s="16">
        <v>0</v>
      </c>
      <c r="U249" s="16">
        <v>1</v>
      </c>
      <c r="V249" s="16">
        <v>0</v>
      </c>
      <c r="X249" s="402">
        <v>231023</v>
      </c>
      <c r="Y249" s="16" t="s">
        <v>78</v>
      </c>
      <c r="Z249" s="47" t="s">
        <v>2623</v>
      </c>
      <c r="AA249" s="432" t="s">
        <v>95</v>
      </c>
      <c r="AB249" s="16" t="str">
        <f t="shared" si="9"/>
        <v>Unique</v>
      </c>
    </row>
    <row r="250" spans="1:28" ht="15">
      <c r="A250" s="354" t="str">
        <f t="shared" si="10"/>
        <v>80_2_300721_C1Y_p_ep.ba</v>
      </c>
      <c r="B250" s="355" t="s">
        <v>2504</v>
      </c>
      <c r="C250" s="355" t="s">
        <v>2505</v>
      </c>
      <c r="D250" s="213">
        <v>80</v>
      </c>
      <c r="E250" s="213">
        <v>2</v>
      </c>
      <c r="F250" s="213">
        <v>140721</v>
      </c>
      <c r="G250" s="378">
        <v>300721</v>
      </c>
      <c r="H250" s="213">
        <v>2021</v>
      </c>
      <c r="I250" s="148" t="s">
        <v>43</v>
      </c>
      <c r="J250" s="148" t="s">
        <v>2506</v>
      </c>
      <c r="K250" s="148" t="s">
        <v>2507</v>
      </c>
      <c r="L250" s="148" t="s">
        <v>74</v>
      </c>
      <c r="M250" s="16" t="s">
        <v>75</v>
      </c>
      <c r="P250" s="401" t="s">
        <v>84</v>
      </c>
      <c r="Q250" s="16" t="s">
        <v>85</v>
      </c>
      <c r="R250" s="16" t="s">
        <v>75</v>
      </c>
      <c r="S250" s="16">
        <v>2</v>
      </c>
      <c r="T250" s="16">
        <v>0</v>
      </c>
      <c r="U250" s="16">
        <v>2</v>
      </c>
      <c r="V250" s="16">
        <v>0</v>
      </c>
      <c r="X250" s="402">
        <v>231023</v>
      </c>
      <c r="Y250" s="16" t="s">
        <v>78</v>
      </c>
      <c r="Z250" s="47" t="s">
        <v>2624</v>
      </c>
      <c r="AA250" s="432" t="s">
        <v>95</v>
      </c>
      <c r="AB250" s="16" t="str">
        <f t="shared" si="9"/>
        <v>Unique</v>
      </c>
    </row>
    <row r="251" spans="1:28" ht="15">
      <c r="A251" s="354" t="str">
        <f t="shared" si="10"/>
        <v>119_2_150621_C2Y_p_ep.ba</v>
      </c>
      <c r="B251" s="355" t="s">
        <v>2517</v>
      </c>
      <c r="C251" s="355" t="s">
        <v>2518</v>
      </c>
      <c r="D251" s="213">
        <v>119</v>
      </c>
      <c r="E251" s="213">
        <v>2</v>
      </c>
      <c r="F251" s="213">
        <v>310521</v>
      </c>
      <c r="G251" s="378">
        <v>150621</v>
      </c>
      <c r="H251" s="213">
        <v>2021</v>
      </c>
      <c r="I251" s="148" t="s">
        <v>43</v>
      </c>
      <c r="J251" s="148" t="s">
        <v>2519</v>
      </c>
      <c r="K251" s="148" t="s">
        <v>2520</v>
      </c>
      <c r="L251" s="148" t="s">
        <v>74</v>
      </c>
      <c r="M251" s="16" t="s">
        <v>75</v>
      </c>
      <c r="P251" s="401" t="s">
        <v>84</v>
      </c>
      <c r="Q251" s="16" t="s">
        <v>85</v>
      </c>
      <c r="R251" s="16" t="s">
        <v>75</v>
      </c>
      <c r="S251" s="16">
        <v>15</v>
      </c>
      <c r="T251" s="16">
        <v>2</v>
      </c>
      <c r="U251" s="16">
        <v>12</v>
      </c>
      <c r="V251" s="16">
        <v>1</v>
      </c>
      <c r="X251" s="402">
        <v>191023</v>
      </c>
      <c r="Y251" s="16" t="s">
        <v>78</v>
      </c>
      <c r="Z251" s="47" t="s">
        <v>2625</v>
      </c>
      <c r="AA251" s="432" t="s">
        <v>95</v>
      </c>
      <c r="AB251" s="16" t="str">
        <f t="shared" si="9"/>
        <v>Unique</v>
      </c>
    </row>
    <row r="252" spans="1:28" ht="15">
      <c r="A252" s="354" t="str">
        <f t="shared" si="10"/>
        <v>100_2_030921_C3X_p_ep.ba</v>
      </c>
      <c r="B252" s="355" t="s">
        <v>2441</v>
      </c>
      <c r="C252" s="355" t="s">
        <v>2442</v>
      </c>
      <c r="D252" s="213">
        <v>100</v>
      </c>
      <c r="E252" s="213">
        <v>2</v>
      </c>
      <c r="F252" s="213">
        <v>160821</v>
      </c>
      <c r="G252" s="379" t="s">
        <v>2403</v>
      </c>
      <c r="H252" s="213">
        <v>2021</v>
      </c>
      <c r="I252" s="148" t="s">
        <v>43</v>
      </c>
      <c r="J252" s="148" t="s">
        <v>2443</v>
      </c>
      <c r="K252" s="148" t="s">
        <v>2444</v>
      </c>
      <c r="L252" s="148" t="s">
        <v>74</v>
      </c>
      <c r="M252" s="16" t="s">
        <v>75</v>
      </c>
      <c r="P252" s="401" t="s">
        <v>84</v>
      </c>
      <c r="Q252" s="16" t="s">
        <v>85</v>
      </c>
      <c r="R252" s="16" t="s">
        <v>75</v>
      </c>
      <c r="S252" s="16">
        <v>18</v>
      </c>
      <c r="T252" s="16">
        <v>2</v>
      </c>
      <c r="U252" s="16">
        <v>16</v>
      </c>
      <c r="V252" s="16">
        <v>0</v>
      </c>
      <c r="X252" s="402">
        <v>261023</v>
      </c>
      <c r="Y252" s="16" t="s">
        <v>78</v>
      </c>
      <c r="Z252" s="47" t="s">
        <v>2626</v>
      </c>
      <c r="AA252" s="432" t="s">
        <v>95</v>
      </c>
      <c r="AB252" s="16" t="str">
        <f t="shared" si="9"/>
        <v>Unique</v>
      </c>
    </row>
    <row r="253" spans="1:28" ht="15">
      <c r="A253" s="354" t="str">
        <f t="shared" si="10"/>
        <v>80_3_200921_C15_p_ep.ba</v>
      </c>
      <c r="B253" s="355" t="s">
        <v>69</v>
      </c>
      <c r="C253" s="355" t="s">
        <v>70</v>
      </c>
      <c r="D253" s="213">
        <v>80</v>
      </c>
      <c r="E253" s="213">
        <v>3</v>
      </c>
      <c r="F253" s="96" t="s">
        <v>2403</v>
      </c>
      <c r="G253" s="378">
        <v>200921</v>
      </c>
      <c r="H253" s="213">
        <v>2021</v>
      </c>
      <c r="I253" s="148" t="s">
        <v>43</v>
      </c>
      <c r="J253" s="148" t="s">
        <v>72</v>
      </c>
      <c r="K253" s="148" t="s">
        <v>73</v>
      </c>
      <c r="L253" s="148" t="s">
        <v>74</v>
      </c>
      <c r="M253" s="16" t="s">
        <v>75</v>
      </c>
      <c r="P253" s="401" t="s">
        <v>84</v>
      </c>
      <c r="Q253" s="16" t="s">
        <v>85</v>
      </c>
      <c r="R253" s="16" t="s">
        <v>75</v>
      </c>
      <c r="S253" s="16">
        <v>7</v>
      </c>
      <c r="T253" s="16">
        <v>1</v>
      </c>
      <c r="U253" s="16">
        <v>6</v>
      </c>
      <c r="V253" s="16">
        <v>0</v>
      </c>
      <c r="X253" s="402">
        <v>231023</v>
      </c>
      <c r="Y253" s="16" t="s">
        <v>78</v>
      </c>
      <c r="Z253" s="47" t="s">
        <v>2627</v>
      </c>
      <c r="AA253" s="432" t="s">
        <v>95</v>
      </c>
      <c r="AB253" s="16" t="str">
        <f t="shared" si="9"/>
        <v>Unique</v>
      </c>
    </row>
    <row r="254" spans="1:28" ht="15">
      <c r="A254" s="354" t="str">
        <f t="shared" si="10"/>
        <v>61_1_041021_C2X_p_ep.ba</v>
      </c>
      <c r="B254" s="355" t="s">
        <v>2372</v>
      </c>
      <c r="C254" s="355" t="s">
        <v>2373</v>
      </c>
      <c r="D254" s="213">
        <v>61</v>
      </c>
      <c r="E254" s="213">
        <v>1</v>
      </c>
      <c r="F254" s="213">
        <v>200921</v>
      </c>
      <c r="G254" s="379" t="s">
        <v>2461</v>
      </c>
      <c r="H254" s="213">
        <v>2021</v>
      </c>
      <c r="I254" s="148" t="s">
        <v>43</v>
      </c>
      <c r="J254" s="148" t="s">
        <v>2374</v>
      </c>
      <c r="K254" s="148" t="s">
        <v>2375</v>
      </c>
      <c r="L254" s="148" t="s">
        <v>74</v>
      </c>
      <c r="M254" s="16" t="s">
        <v>75</v>
      </c>
      <c r="P254" s="401" t="s">
        <v>84</v>
      </c>
      <c r="Q254" s="16" t="s">
        <v>85</v>
      </c>
      <c r="R254" s="16" t="s">
        <v>75</v>
      </c>
      <c r="S254" s="16">
        <v>1</v>
      </c>
      <c r="T254" s="16">
        <v>1</v>
      </c>
      <c r="U254" s="16">
        <v>0</v>
      </c>
      <c r="V254" s="16">
        <v>0</v>
      </c>
      <c r="X254" s="402">
        <v>231023</v>
      </c>
      <c r="Y254" s="16" t="s">
        <v>78</v>
      </c>
      <c r="Z254" s="47" t="s">
        <v>2628</v>
      </c>
      <c r="AA254" s="432" t="s">
        <v>95</v>
      </c>
      <c r="AB254" s="16" t="str">
        <f t="shared" si="9"/>
        <v>Unique</v>
      </c>
    </row>
    <row r="255" spans="1:28" ht="15">
      <c r="A255" s="354" t="str">
        <f t="shared" si="10"/>
        <v>119_2_140721_C35_p_ep.ba</v>
      </c>
      <c r="B255" s="355" t="s">
        <v>2611</v>
      </c>
      <c r="C255" s="355" t="s">
        <v>2612</v>
      </c>
      <c r="D255" s="213">
        <v>119</v>
      </c>
      <c r="E255" s="213">
        <v>2</v>
      </c>
      <c r="F255" s="213">
        <v>300621</v>
      </c>
      <c r="G255" s="378">
        <v>140721</v>
      </c>
      <c r="H255" s="213">
        <v>2021</v>
      </c>
      <c r="I255" s="148" t="s">
        <v>43</v>
      </c>
      <c r="J255" s="148" t="s">
        <v>2613</v>
      </c>
      <c r="K255" s="148" t="s">
        <v>2614</v>
      </c>
      <c r="L255" s="148" t="s">
        <v>74</v>
      </c>
      <c r="M255" s="16" t="s">
        <v>75</v>
      </c>
      <c r="O255" s="354" t="str">
        <f>R255&amp;"_"&amp;S255&amp;"_"&amp;U255&amp;"_"&amp;X255&amp;"_"&amp;AC255</f>
        <v>Sam Schaack_4_2_231023_</v>
      </c>
      <c r="P255" s="401" t="s">
        <v>84</v>
      </c>
      <c r="Q255" s="16" t="s">
        <v>85</v>
      </c>
      <c r="R255" s="16" t="s">
        <v>75</v>
      </c>
      <c r="S255" s="16">
        <v>4</v>
      </c>
      <c r="T255" s="16">
        <v>2</v>
      </c>
      <c r="U255" s="16">
        <v>2</v>
      </c>
      <c r="V255" s="16">
        <v>0</v>
      </c>
      <c r="X255" s="402">
        <v>231023</v>
      </c>
      <c r="Y255" s="16" t="s">
        <v>78</v>
      </c>
      <c r="Z255" s="47" t="s">
        <v>2629</v>
      </c>
      <c r="AA255" s="432" t="s">
        <v>95</v>
      </c>
      <c r="AB255" s="16" t="str">
        <f t="shared" si="9"/>
        <v>Unique</v>
      </c>
    </row>
    <row r="256" spans="1:28" ht="15">
      <c r="A256" s="354" t="str">
        <f t="shared" si="10"/>
        <v>80_3_030921_C15_p_ep.ba</v>
      </c>
      <c r="B256" s="355" t="s">
        <v>69</v>
      </c>
      <c r="C256" s="355" t="s">
        <v>70</v>
      </c>
      <c r="D256" s="213">
        <v>80</v>
      </c>
      <c r="E256" s="213">
        <v>3</v>
      </c>
      <c r="F256" s="213">
        <v>160821</v>
      </c>
      <c r="G256" s="379" t="s">
        <v>2403</v>
      </c>
      <c r="H256" s="213">
        <v>2021</v>
      </c>
      <c r="I256" s="148" t="s">
        <v>43</v>
      </c>
      <c r="J256" s="148" t="s">
        <v>72</v>
      </c>
      <c r="K256" s="148" t="s">
        <v>73</v>
      </c>
      <c r="L256" s="148" t="s">
        <v>74</v>
      </c>
      <c r="M256" s="16" t="s">
        <v>75</v>
      </c>
      <c r="P256" s="401" t="s">
        <v>84</v>
      </c>
      <c r="Q256" s="16" t="s">
        <v>85</v>
      </c>
      <c r="R256" s="16" t="s">
        <v>75</v>
      </c>
      <c r="S256" s="16">
        <v>5</v>
      </c>
      <c r="T256" s="16">
        <v>1</v>
      </c>
      <c r="U256" s="16">
        <v>4</v>
      </c>
      <c r="V256" s="16">
        <v>0</v>
      </c>
      <c r="X256" s="402">
        <v>231023</v>
      </c>
      <c r="Y256" s="16" t="s">
        <v>78</v>
      </c>
      <c r="Z256" s="47" t="s">
        <v>2630</v>
      </c>
      <c r="AA256" s="432" t="s">
        <v>95</v>
      </c>
      <c r="AB256" s="16" t="str">
        <f t="shared" si="9"/>
        <v>Unique</v>
      </c>
    </row>
    <row r="257" spans="1:28" ht="15">
      <c r="A257" s="354" t="str">
        <f t="shared" si="10"/>
        <v>71_2_300621_C2B_p_ep.ba</v>
      </c>
      <c r="B257" s="355" t="s">
        <v>2481</v>
      </c>
      <c r="C257" s="355" t="s">
        <v>2482</v>
      </c>
      <c r="D257" s="213">
        <v>71</v>
      </c>
      <c r="E257" s="213">
        <v>2</v>
      </c>
      <c r="F257" s="117">
        <v>150621</v>
      </c>
      <c r="G257" s="378">
        <v>300621</v>
      </c>
      <c r="H257" s="213">
        <v>2021</v>
      </c>
      <c r="I257" s="148" t="s">
        <v>43</v>
      </c>
      <c r="J257" s="148" t="s">
        <v>2483</v>
      </c>
      <c r="K257" s="148" t="s">
        <v>2484</v>
      </c>
      <c r="L257" s="148" t="s">
        <v>74</v>
      </c>
      <c r="M257" s="16" t="s">
        <v>75</v>
      </c>
      <c r="P257" s="401" t="s">
        <v>84</v>
      </c>
      <c r="Q257" s="16" t="s">
        <v>85</v>
      </c>
      <c r="R257" s="16" t="s">
        <v>75</v>
      </c>
      <c r="S257" s="16">
        <v>2</v>
      </c>
      <c r="T257" s="16">
        <v>0</v>
      </c>
      <c r="U257" s="16">
        <v>2</v>
      </c>
      <c r="V257" s="16">
        <v>0</v>
      </c>
      <c r="X257" s="402">
        <v>231023</v>
      </c>
      <c r="Y257" s="16" t="s">
        <v>78</v>
      </c>
      <c r="Z257" s="47" t="s">
        <v>2631</v>
      </c>
      <c r="AA257" s="432" t="s">
        <v>95</v>
      </c>
      <c r="AB257" s="16" t="str">
        <f t="shared" si="9"/>
        <v>Unique</v>
      </c>
    </row>
    <row r="258" spans="1:28" ht="15">
      <c r="A258" s="354" t="str">
        <f t="shared" si="10"/>
        <v>80_3_200921_C15_p_ep.ba</v>
      </c>
      <c r="B258" s="355" t="s">
        <v>69</v>
      </c>
      <c r="C258" s="355" t="s">
        <v>70</v>
      </c>
      <c r="D258" s="213">
        <v>80</v>
      </c>
      <c r="E258" s="213">
        <v>3</v>
      </c>
      <c r="F258" s="89" t="s">
        <v>2403</v>
      </c>
      <c r="G258" s="378">
        <v>200921</v>
      </c>
      <c r="H258" s="213">
        <v>2021</v>
      </c>
      <c r="I258" s="148" t="s">
        <v>43</v>
      </c>
      <c r="J258" s="148" t="s">
        <v>72</v>
      </c>
      <c r="K258" s="148" t="s">
        <v>73</v>
      </c>
      <c r="L258" s="148" t="s">
        <v>74</v>
      </c>
      <c r="M258" s="16" t="s">
        <v>75</v>
      </c>
      <c r="P258" s="401" t="s">
        <v>84</v>
      </c>
      <c r="Q258" s="16" t="s">
        <v>85</v>
      </c>
      <c r="R258" s="16" t="s">
        <v>75</v>
      </c>
      <c r="S258" s="16">
        <v>1</v>
      </c>
      <c r="T258" s="16">
        <v>1</v>
      </c>
      <c r="U258" s="16">
        <v>0</v>
      </c>
      <c r="V258" s="16">
        <v>0</v>
      </c>
      <c r="X258" s="402">
        <v>231023</v>
      </c>
      <c r="Y258" s="16" t="s">
        <v>78</v>
      </c>
      <c r="Z258" s="47" t="s">
        <v>2632</v>
      </c>
      <c r="AA258" s="432" t="s">
        <v>95</v>
      </c>
      <c r="AB258" s="16" t="str">
        <f t="shared" ref="AB258:AB321" si="11">IF(COUNTIF(Z:Z, Z258)&gt;1, "Duplicate", "Unique")</f>
        <v>Unique</v>
      </c>
    </row>
    <row r="259" spans="1:28" ht="15">
      <c r="A259" s="354" t="str">
        <f t="shared" si="10"/>
        <v>100_3_300621_C3Y_p_vo.inf</v>
      </c>
      <c r="B259" s="355" t="s">
        <v>2417</v>
      </c>
      <c r="C259" s="355" t="s">
        <v>2418</v>
      </c>
      <c r="D259" s="213">
        <v>100</v>
      </c>
      <c r="E259" s="213">
        <v>3</v>
      </c>
      <c r="F259" s="117">
        <v>150621</v>
      </c>
      <c r="G259" s="378">
        <v>300621</v>
      </c>
      <c r="H259" s="213">
        <v>2021</v>
      </c>
      <c r="I259" s="148" t="s">
        <v>43</v>
      </c>
      <c r="J259" s="148" t="s">
        <v>2419</v>
      </c>
      <c r="K259" s="148" t="s">
        <v>2420</v>
      </c>
      <c r="L259" s="148" t="s">
        <v>74</v>
      </c>
      <c r="M259" s="16" t="s">
        <v>75</v>
      </c>
      <c r="P259" s="401" t="s">
        <v>2296</v>
      </c>
      <c r="Q259" s="16" t="s">
        <v>393</v>
      </c>
      <c r="R259" s="16" t="s">
        <v>75</v>
      </c>
      <c r="S259" s="16">
        <v>2</v>
      </c>
      <c r="T259" s="16">
        <v>0</v>
      </c>
      <c r="U259" s="16">
        <v>2</v>
      </c>
      <c r="V259" s="16">
        <v>0</v>
      </c>
      <c r="X259" s="402">
        <v>231023</v>
      </c>
      <c r="Y259" s="16" t="s">
        <v>78</v>
      </c>
      <c r="Z259" s="47" t="s">
        <v>2633</v>
      </c>
      <c r="AA259" s="432" t="s">
        <v>95</v>
      </c>
      <c r="AB259" s="16" t="str">
        <f t="shared" si="11"/>
        <v>Unique</v>
      </c>
    </row>
    <row r="260" spans="1:28" ht="15">
      <c r="A260" s="354" t="str">
        <f t="shared" si="10"/>
        <v>119_2_041021_C2Y_p_my.fl</v>
      </c>
      <c r="B260" s="355" t="s">
        <v>2517</v>
      </c>
      <c r="C260" s="355" t="s">
        <v>2518</v>
      </c>
      <c r="D260" s="213">
        <v>119</v>
      </c>
      <c r="E260" s="213">
        <v>2</v>
      </c>
      <c r="F260" s="213">
        <v>200921</v>
      </c>
      <c r="G260" s="379" t="s">
        <v>2461</v>
      </c>
      <c r="H260" s="213">
        <v>2021</v>
      </c>
      <c r="I260" s="148" t="s">
        <v>43</v>
      </c>
      <c r="J260" s="148" t="s">
        <v>2519</v>
      </c>
      <c r="K260" s="148" t="s">
        <v>2520</v>
      </c>
      <c r="L260" s="148" t="s">
        <v>74</v>
      </c>
      <c r="M260" s="16" t="s">
        <v>75</v>
      </c>
      <c r="P260" s="401" t="s">
        <v>98</v>
      </c>
      <c r="Q260" s="16" t="s">
        <v>99</v>
      </c>
      <c r="R260" s="16" t="s">
        <v>75</v>
      </c>
      <c r="S260" s="16">
        <v>3</v>
      </c>
      <c r="T260" s="16">
        <v>0</v>
      </c>
      <c r="U260" s="16">
        <v>3</v>
      </c>
      <c r="V260" s="16">
        <v>0</v>
      </c>
      <c r="X260" s="402">
        <v>231023</v>
      </c>
      <c r="Y260" s="16" t="s">
        <v>78</v>
      </c>
      <c r="Z260" s="47" t="s">
        <v>2634</v>
      </c>
      <c r="AA260" s="432" t="s">
        <v>95</v>
      </c>
      <c r="AB260" s="16" t="str">
        <f t="shared" si="11"/>
        <v>Unique</v>
      </c>
    </row>
    <row r="261" spans="1:28" ht="15">
      <c r="A261" s="354" t="str">
        <f t="shared" si="10"/>
        <v>80_1_140721_C1B_p_ep.ba</v>
      </c>
      <c r="B261" s="355" t="s">
        <v>2360</v>
      </c>
      <c r="C261" s="355" t="s">
        <v>2361</v>
      </c>
      <c r="D261" s="213">
        <v>80</v>
      </c>
      <c r="E261" s="213">
        <v>1</v>
      </c>
      <c r="F261" s="213">
        <v>300621</v>
      </c>
      <c r="G261" s="378">
        <v>140721</v>
      </c>
      <c r="H261" s="213">
        <v>2021</v>
      </c>
      <c r="I261" s="148" t="s">
        <v>43</v>
      </c>
      <c r="J261" s="148" t="s">
        <v>2362</v>
      </c>
      <c r="K261" s="148" t="s">
        <v>2363</v>
      </c>
      <c r="L261" s="148" t="s">
        <v>74</v>
      </c>
      <c r="M261" s="16" t="s">
        <v>75</v>
      </c>
      <c r="P261" s="401" t="s">
        <v>84</v>
      </c>
      <c r="Q261" s="16" t="s">
        <v>85</v>
      </c>
      <c r="R261" s="16" t="s">
        <v>75</v>
      </c>
      <c r="S261" s="16">
        <v>6</v>
      </c>
      <c r="T261" s="16">
        <v>0</v>
      </c>
      <c r="U261" s="16">
        <v>6</v>
      </c>
      <c r="V261" s="16">
        <v>0</v>
      </c>
      <c r="X261" s="402">
        <v>191023</v>
      </c>
      <c r="Y261" s="16" t="s">
        <v>78</v>
      </c>
      <c r="Z261" s="47" t="s">
        <v>2635</v>
      </c>
      <c r="AA261" s="432" t="s">
        <v>95</v>
      </c>
      <c r="AB261" s="16" t="str">
        <f t="shared" si="11"/>
        <v>Unique</v>
      </c>
    </row>
    <row r="262" spans="1:28" ht="15">
      <c r="A262" s="354" t="str">
        <f t="shared" si="10"/>
        <v>80_1_140721_C1B_p_sp.</v>
      </c>
      <c r="B262" s="355" t="s">
        <v>2360</v>
      </c>
      <c r="C262" s="355" t="s">
        <v>2361</v>
      </c>
      <c r="D262" s="213">
        <v>80</v>
      </c>
      <c r="E262" s="213">
        <v>1</v>
      </c>
      <c r="F262" s="213">
        <v>300621</v>
      </c>
      <c r="G262" s="378">
        <v>140721</v>
      </c>
      <c r="H262" s="213">
        <v>2021</v>
      </c>
      <c r="I262" s="148" t="s">
        <v>43</v>
      </c>
      <c r="J262" s="148" t="s">
        <v>2362</v>
      </c>
      <c r="K262" s="148" t="s">
        <v>2363</v>
      </c>
      <c r="L262" s="148" t="s">
        <v>74</v>
      </c>
      <c r="M262" s="16" t="s">
        <v>75</v>
      </c>
      <c r="P262" s="401" t="s">
        <v>1163</v>
      </c>
      <c r="Q262" s="16" t="s">
        <v>1164</v>
      </c>
      <c r="R262" s="16" t="s">
        <v>2422</v>
      </c>
      <c r="S262" s="16">
        <v>2</v>
      </c>
      <c r="T262" s="16">
        <v>0</v>
      </c>
      <c r="U262" s="16">
        <v>2</v>
      </c>
      <c r="V262" s="16">
        <v>0</v>
      </c>
      <c r="X262" s="413" t="s">
        <v>2423</v>
      </c>
      <c r="Y262" s="16" t="s">
        <v>78</v>
      </c>
      <c r="Z262" s="47" t="s">
        <v>2636</v>
      </c>
      <c r="AA262" s="432"/>
      <c r="AB262" s="16" t="str">
        <f t="shared" si="11"/>
        <v>Unique</v>
      </c>
    </row>
    <row r="263" spans="1:28" ht="15">
      <c r="A263" s="354" t="str">
        <f t="shared" si="10"/>
        <v>100_2_300621_C3X_p_ep.ba</v>
      </c>
      <c r="B263" s="355" t="s">
        <v>2441</v>
      </c>
      <c r="C263" s="355" t="s">
        <v>2442</v>
      </c>
      <c r="D263" s="213">
        <v>100</v>
      </c>
      <c r="E263" s="213">
        <v>2</v>
      </c>
      <c r="F263" s="117">
        <v>150621</v>
      </c>
      <c r="G263" s="378">
        <v>300621</v>
      </c>
      <c r="H263" s="213">
        <v>2021</v>
      </c>
      <c r="I263" s="148" t="s">
        <v>43</v>
      </c>
      <c r="J263" s="148" t="s">
        <v>2443</v>
      </c>
      <c r="K263" s="148" t="s">
        <v>2444</v>
      </c>
      <c r="L263" s="148" t="s">
        <v>74</v>
      </c>
      <c r="M263" s="16" t="s">
        <v>75</v>
      </c>
      <c r="P263" s="401" t="s">
        <v>84</v>
      </c>
      <c r="Q263" s="16" t="s">
        <v>85</v>
      </c>
      <c r="R263" s="16" t="s">
        <v>75</v>
      </c>
      <c r="S263" s="16">
        <v>1</v>
      </c>
      <c r="T263" s="16">
        <v>0</v>
      </c>
      <c r="U263" s="16">
        <v>1</v>
      </c>
      <c r="V263" s="16">
        <v>0</v>
      </c>
      <c r="X263" s="402">
        <v>231023</v>
      </c>
      <c r="Y263" s="16" t="s">
        <v>78</v>
      </c>
      <c r="Z263" s="47" t="s">
        <v>2637</v>
      </c>
      <c r="AA263" s="432" t="s">
        <v>95</v>
      </c>
      <c r="AB263" s="16" t="str">
        <f t="shared" si="11"/>
        <v>Unique</v>
      </c>
    </row>
    <row r="264" spans="1:28" ht="15">
      <c r="A264" s="354" t="str">
        <f t="shared" si="10"/>
        <v>101_1_140721_C2A_p_ep.ba</v>
      </c>
      <c r="B264" s="355" t="s">
        <v>80</v>
      </c>
      <c r="C264" s="355" t="s">
        <v>81</v>
      </c>
      <c r="D264" s="213">
        <v>101</v>
      </c>
      <c r="E264" s="213">
        <v>1</v>
      </c>
      <c r="F264" s="213">
        <v>300621</v>
      </c>
      <c r="G264" s="378">
        <v>140721</v>
      </c>
      <c r="H264" s="213">
        <v>2021</v>
      </c>
      <c r="I264" s="148" t="s">
        <v>43</v>
      </c>
      <c r="J264" s="148" t="s">
        <v>82</v>
      </c>
      <c r="K264" s="148" t="s">
        <v>83</v>
      </c>
      <c r="L264" s="148" t="s">
        <v>74</v>
      </c>
      <c r="M264" s="16" t="s">
        <v>75</v>
      </c>
      <c r="P264" s="401" t="s">
        <v>84</v>
      </c>
      <c r="Q264" s="16" t="s">
        <v>85</v>
      </c>
      <c r="R264" s="16" t="s">
        <v>75</v>
      </c>
      <c r="S264" s="16">
        <v>8</v>
      </c>
      <c r="T264" s="16">
        <v>7</v>
      </c>
      <c r="U264" s="16">
        <v>1</v>
      </c>
      <c r="V264" s="16">
        <v>0</v>
      </c>
      <c r="X264" s="402">
        <v>231023</v>
      </c>
      <c r="Y264" s="16" t="s">
        <v>78</v>
      </c>
      <c r="Z264" s="47" t="s">
        <v>2638</v>
      </c>
      <c r="AA264" s="432" t="s">
        <v>95</v>
      </c>
      <c r="AB264" s="16" t="str">
        <f t="shared" si="11"/>
        <v>Unique</v>
      </c>
    </row>
    <row r="265" spans="1:28" ht="15">
      <c r="A265" s="354" t="str">
        <f t="shared" si="10"/>
        <v>101_2_030921_C3A_p_ep.ba</v>
      </c>
      <c r="B265" s="355" t="s">
        <v>2336</v>
      </c>
      <c r="C265" s="355" t="s">
        <v>2337</v>
      </c>
      <c r="D265" s="213">
        <v>101</v>
      </c>
      <c r="E265" s="213">
        <v>2</v>
      </c>
      <c r="F265" s="213">
        <v>160821</v>
      </c>
      <c r="G265" s="379" t="s">
        <v>2403</v>
      </c>
      <c r="H265" s="213">
        <v>2021</v>
      </c>
      <c r="I265" s="148" t="s">
        <v>43</v>
      </c>
      <c r="J265" s="148" t="s">
        <v>2338</v>
      </c>
      <c r="K265" s="148" t="s">
        <v>2339</v>
      </c>
      <c r="L265" s="148" t="s">
        <v>74</v>
      </c>
      <c r="M265" s="16" t="s">
        <v>75</v>
      </c>
      <c r="P265" s="401" t="s">
        <v>84</v>
      </c>
      <c r="Q265" s="16" t="s">
        <v>85</v>
      </c>
      <c r="R265" s="16" t="s">
        <v>75</v>
      </c>
      <c r="S265" s="16">
        <v>3</v>
      </c>
      <c r="T265" s="16">
        <v>1</v>
      </c>
      <c r="U265" s="16">
        <v>1</v>
      </c>
      <c r="V265" s="16">
        <v>1</v>
      </c>
      <c r="X265" s="402">
        <v>261023</v>
      </c>
      <c r="Y265" s="16" t="s">
        <v>78</v>
      </c>
      <c r="Z265" s="47" t="s">
        <v>2639</v>
      </c>
      <c r="AA265" s="432" t="s">
        <v>95</v>
      </c>
      <c r="AB265" s="16" t="str">
        <f t="shared" si="11"/>
        <v>Unique</v>
      </c>
    </row>
    <row r="266" spans="1:28" ht="15">
      <c r="A266" s="354" t="str">
        <f t="shared" si="10"/>
        <v>119_1_030921_C1X_p_ep.ba</v>
      </c>
      <c r="B266" s="355" t="s">
        <v>2302</v>
      </c>
      <c r="C266" s="355" t="s">
        <v>2303</v>
      </c>
      <c r="D266" s="213">
        <v>119</v>
      </c>
      <c r="E266" s="213">
        <v>1</v>
      </c>
      <c r="F266" s="213">
        <v>160821</v>
      </c>
      <c r="G266" s="379" t="s">
        <v>2403</v>
      </c>
      <c r="H266" s="213">
        <v>2021</v>
      </c>
      <c r="I266" s="148" t="s">
        <v>43</v>
      </c>
      <c r="J266" s="148" t="s">
        <v>2304</v>
      </c>
      <c r="K266" s="148" t="s">
        <v>2305</v>
      </c>
      <c r="L266" s="148" t="s">
        <v>74</v>
      </c>
      <c r="M266" s="16" t="s">
        <v>75</v>
      </c>
      <c r="P266" s="401" t="s">
        <v>84</v>
      </c>
      <c r="Q266" s="16" t="s">
        <v>85</v>
      </c>
      <c r="R266" s="16" t="s">
        <v>75</v>
      </c>
      <c r="S266" s="16">
        <v>3</v>
      </c>
      <c r="T266" s="16">
        <v>0</v>
      </c>
      <c r="U266" s="16">
        <v>3</v>
      </c>
      <c r="V266" s="16">
        <v>0</v>
      </c>
      <c r="X266" s="402">
        <v>261023</v>
      </c>
      <c r="Y266" s="16" t="s">
        <v>78</v>
      </c>
      <c r="Z266" s="47" t="s">
        <v>2640</v>
      </c>
      <c r="AA266" s="432" t="s">
        <v>95</v>
      </c>
      <c r="AB266" s="16" t="str">
        <f t="shared" si="11"/>
        <v>Unique</v>
      </c>
    </row>
    <row r="267" spans="1:28" ht="15">
      <c r="A267" s="354" t="str">
        <f t="shared" si="10"/>
        <v>80_3_150621_C15_p_ep.ba</v>
      </c>
      <c r="B267" s="355" t="s">
        <v>69</v>
      </c>
      <c r="C267" s="355" t="s">
        <v>70</v>
      </c>
      <c r="D267" s="213">
        <v>80</v>
      </c>
      <c r="E267" s="213">
        <v>3</v>
      </c>
      <c r="F267" s="213">
        <v>310521</v>
      </c>
      <c r="G267" s="378">
        <v>150621</v>
      </c>
      <c r="H267" s="213">
        <v>2021</v>
      </c>
      <c r="I267" s="148" t="s">
        <v>43</v>
      </c>
      <c r="J267" s="148" t="s">
        <v>72</v>
      </c>
      <c r="K267" s="148" t="s">
        <v>73</v>
      </c>
      <c r="L267" s="148" t="s">
        <v>74</v>
      </c>
      <c r="M267" s="16" t="s">
        <v>75</v>
      </c>
      <c r="P267" s="401" t="s">
        <v>84</v>
      </c>
      <c r="Q267" s="16" t="s">
        <v>85</v>
      </c>
      <c r="R267" s="16" t="s">
        <v>75</v>
      </c>
      <c r="S267" s="16">
        <v>2</v>
      </c>
      <c r="T267" s="16">
        <v>0</v>
      </c>
      <c r="U267" s="16">
        <v>2</v>
      </c>
      <c r="V267" s="16">
        <v>0</v>
      </c>
      <c r="X267" s="402">
        <v>231023</v>
      </c>
      <c r="Y267" s="16" t="s">
        <v>78</v>
      </c>
      <c r="Z267" s="47" t="s">
        <v>2641</v>
      </c>
      <c r="AA267" s="432" t="s">
        <v>95</v>
      </c>
      <c r="AB267" s="16" t="str">
        <f t="shared" si="11"/>
        <v>Unique</v>
      </c>
    </row>
    <row r="268" spans="1:28" ht="15">
      <c r="A268" s="354" t="str">
        <f t="shared" si="10"/>
        <v>71_1_140721_C1A_p_ep.ba</v>
      </c>
      <c r="B268" s="355" t="s">
        <v>2352</v>
      </c>
      <c r="C268" s="355" t="s">
        <v>2353</v>
      </c>
      <c r="D268" s="213">
        <v>71</v>
      </c>
      <c r="E268" s="213">
        <v>1</v>
      </c>
      <c r="F268" s="213">
        <v>300621</v>
      </c>
      <c r="G268" s="378">
        <v>140721</v>
      </c>
      <c r="H268" s="213">
        <v>2021</v>
      </c>
      <c r="I268" s="148" t="s">
        <v>43</v>
      </c>
      <c r="J268" s="148" t="s">
        <v>2354</v>
      </c>
      <c r="K268" s="148" t="s">
        <v>2355</v>
      </c>
      <c r="L268" s="148" t="s">
        <v>74</v>
      </c>
      <c r="M268" s="16" t="s">
        <v>75</v>
      </c>
      <c r="P268" s="401" t="s">
        <v>84</v>
      </c>
      <c r="Q268" s="16" t="s">
        <v>85</v>
      </c>
      <c r="R268" s="16" t="s">
        <v>75</v>
      </c>
      <c r="S268" s="16">
        <v>2</v>
      </c>
      <c r="T268" s="16">
        <v>2</v>
      </c>
      <c r="U268" s="16">
        <v>0</v>
      </c>
      <c r="V268" s="16">
        <v>0</v>
      </c>
      <c r="X268" s="402">
        <v>231023</v>
      </c>
      <c r="Y268" s="16" t="s">
        <v>78</v>
      </c>
      <c r="Z268" s="47" t="s">
        <v>2642</v>
      </c>
      <c r="AA268" s="432" t="s">
        <v>95</v>
      </c>
      <c r="AB268" s="16" t="str">
        <f t="shared" si="11"/>
        <v>Unique</v>
      </c>
    </row>
    <row r="269" spans="1:28" ht="15">
      <c r="A269" s="354" t="str">
        <f t="shared" si="10"/>
        <v>80_3_200921_C15_p_my.fl</v>
      </c>
      <c r="B269" s="355" t="s">
        <v>69</v>
      </c>
      <c r="C269" s="355" t="s">
        <v>70</v>
      </c>
      <c r="D269" s="213">
        <v>80</v>
      </c>
      <c r="E269" s="213">
        <v>3</v>
      </c>
      <c r="F269" s="96" t="s">
        <v>2403</v>
      </c>
      <c r="G269" s="378">
        <v>200921</v>
      </c>
      <c r="H269" s="213">
        <v>2021</v>
      </c>
      <c r="I269" s="148" t="s">
        <v>43</v>
      </c>
      <c r="J269" s="148" t="s">
        <v>72</v>
      </c>
      <c r="K269" s="148" t="s">
        <v>73</v>
      </c>
      <c r="L269" s="148" t="s">
        <v>74</v>
      </c>
      <c r="M269" s="16" t="s">
        <v>75</v>
      </c>
      <c r="P269" s="401" t="s">
        <v>98</v>
      </c>
      <c r="Q269" s="16" t="s">
        <v>99</v>
      </c>
      <c r="R269" s="16" t="s">
        <v>75</v>
      </c>
      <c r="S269" s="16">
        <v>1</v>
      </c>
      <c r="T269" s="16">
        <v>0</v>
      </c>
      <c r="U269" s="16">
        <v>1</v>
      </c>
      <c r="V269" s="16">
        <v>0</v>
      </c>
      <c r="X269" s="402">
        <v>231023</v>
      </c>
      <c r="Y269" s="16" t="s">
        <v>78</v>
      </c>
      <c r="Z269" s="47" t="s">
        <v>2643</v>
      </c>
      <c r="AA269" s="432" t="s">
        <v>95</v>
      </c>
      <c r="AB269" s="16" t="str">
        <f t="shared" si="11"/>
        <v>Unique</v>
      </c>
    </row>
    <row r="270" spans="1:28" ht="15">
      <c r="A270" s="354" t="str">
        <f t="shared" si="10"/>
        <v>101_2_300621_C3A_p_ep.ba</v>
      </c>
      <c r="B270" s="355" t="s">
        <v>2336</v>
      </c>
      <c r="C270" s="355" t="s">
        <v>2337</v>
      </c>
      <c r="D270" s="213">
        <v>101</v>
      </c>
      <c r="E270" s="213">
        <v>2</v>
      </c>
      <c r="F270" s="117">
        <v>150621</v>
      </c>
      <c r="G270" s="378">
        <v>300621</v>
      </c>
      <c r="H270" s="213">
        <v>2021</v>
      </c>
      <c r="I270" s="148" t="s">
        <v>43</v>
      </c>
      <c r="J270" s="148" t="s">
        <v>2338</v>
      </c>
      <c r="K270" s="148" t="s">
        <v>2339</v>
      </c>
      <c r="L270" s="148" t="s">
        <v>74</v>
      </c>
      <c r="M270" s="16" t="s">
        <v>75</v>
      </c>
      <c r="P270" s="401" t="s">
        <v>84</v>
      </c>
      <c r="Q270" s="16" t="s">
        <v>85</v>
      </c>
      <c r="R270" s="16" t="s">
        <v>75</v>
      </c>
      <c r="S270" s="16">
        <v>2</v>
      </c>
      <c r="T270" s="16">
        <v>0</v>
      </c>
      <c r="U270" s="16">
        <v>2</v>
      </c>
      <c r="V270" s="16">
        <v>0</v>
      </c>
      <c r="X270" s="402">
        <v>231023</v>
      </c>
      <c r="Y270" s="16" t="s">
        <v>78</v>
      </c>
      <c r="Z270" s="47" t="s">
        <v>2644</v>
      </c>
      <c r="AA270" s="432" t="s">
        <v>95</v>
      </c>
      <c r="AB270" s="16" t="str">
        <f t="shared" si="11"/>
        <v>Unique</v>
      </c>
    </row>
    <row r="271" spans="1:28" ht="15">
      <c r="A271" s="354" t="str">
        <f t="shared" si="10"/>
        <v>71_1_030921_C1A_p_ep.ba</v>
      </c>
      <c r="B271" s="355" t="s">
        <v>2352</v>
      </c>
      <c r="C271" s="355" t="s">
        <v>2353</v>
      </c>
      <c r="D271" s="213">
        <v>71</v>
      </c>
      <c r="E271" s="213">
        <v>1</v>
      </c>
      <c r="F271" s="213">
        <v>160821</v>
      </c>
      <c r="G271" s="379" t="s">
        <v>2403</v>
      </c>
      <c r="H271" s="213">
        <v>2021</v>
      </c>
      <c r="I271" s="148" t="s">
        <v>43</v>
      </c>
      <c r="J271" s="148" t="s">
        <v>2354</v>
      </c>
      <c r="K271" s="148" t="s">
        <v>2355</v>
      </c>
      <c r="L271" s="148" t="s">
        <v>74</v>
      </c>
      <c r="M271" s="16" t="s">
        <v>75</v>
      </c>
      <c r="P271" s="401" t="s">
        <v>84</v>
      </c>
      <c r="Q271" s="16" t="s">
        <v>85</v>
      </c>
      <c r="R271" s="16" t="s">
        <v>75</v>
      </c>
      <c r="S271" s="16">
        <v>1</v>
      </c>
      <c r="T271" s="16">
        <v>0</v>
      </c>
      <c r="U271" s="16">
        <v>1</v>
      </c>
      <c r="V271" s="16">
        <v>0</v>
      </c>
      <c r="X271" s="402">
        <v>251023</v>
      </c>
      <c r="Y271" s="16" t="s">
        <v>78</v>
      </c>
      <c r="Z271" s="47" t="s">
        <v>2645</v>
      </c>
      <c r="AA271" s="432" t="s">
        <v>95</v>
      </c>
      <c r="AB271" s="16" t="str">
        <f t="shared" si="11"/>
        <v>Unique</v>
      </c>
    </row>
    <row r="272" spans="1:28" ht="15">
      <c r="A272" s="354" t="str">
        <f t="shared" si="10"/>
        <v>80_3_140721_C15_p_ep.ba</v>
      </c>
      <c r="B272" s="355" t="s">
        <v>69</v>
      </c>
      <c r="C272" s="355" t="s">
        <v>70</v>
      </c>
      <c r="D272" s="213">
        <v>80</v>
      </c>
      <c r="E272" s="213">
        <v>3</v>
      </c>
      <c r="F272" s="213">
        <v>300621</v>
      </c>
      <c r="G272" s="378">
        <v>140721</v>
      </c>
      <c r="H272" s="213">
        <v>2021</v>
      </c>
      <c r="I272" s="148" t="s">
        <v>43</v>
      </c>
      <c r="J272" s="148" t="s">
        <v>72</v>
      </c>
      <c r="K272" s="148" t="s">
        <v>73</v>
      </c>
      <c r="L272" s="148" t="s">
        <v>74</v>
      </c>
      <c r="M272" s="16" t="s">
        <v>75</v>
      </c>
      <c r="P272" s="401" t="s">
        <v>84</v>
      </c>
      <c r="Q272" s="16" t="s">
        <v>85</v>
      </c>
      <c r="R272" s="16" t="s">
        <v>75</v>
      </c>
      <c r="S272" s="16">
        <v>5</v>
      </c>
      <c r="T272" s="16">
        <v>0</v>
      </c>
      <c r="U272" s="16">
        <v>5</v>
      </c>
      <c r="V272" s="16">
        <v>0</v>
      </c>
      <c r="X272" s="402">
        <v>231023</v>
      </c>
      <c r="Y272" s="16" t="s">
        <v>78</v>
      </c>
      <c r="Z272" s="47" t="s">
        <v>2646</v>
      </c>
      <c r="AA272" s="432" t="s">
        <v>95</v>
      </c>
      <c r="AB272" s="16" t="str">
        <f t="shared" si="11"/>
        <v>Unique</v>
      </c>
    </row>
    <row r="273" spans="1:28" ht="15">
      <c r="A273" s="354" t="str">
        <f t="shared" si="10"/>
        <v>100_2_310521_C3X_p_ep.ba</v>
      </c>
      <c r="B273" s="355" t="s">
        <v>2441</v>
      </c>
      <c r="C273" s="355" t="s">
        <v>2442</v>
      </c>
      <c r="D273" s="213">
        <v>100</v>
      </c>
      <c r="E273" s="213">
        <v>2</v>
      </c>
      <c r="F273" s="117">
        <v>170521</v>
      </c>
      <c r="G273" s="378">
        <v>310521</v>
      </c>
      <c r="H273" s="213">
        <v>2021</v>
      </c>
      <c r="I273" s="148" t="s">
        <v>43</v>
      </c>
      <c r="J273" s="148" t="s">
        <v>2443</v>
      </c>
      <c r="K273" s="148" t="s">
        <v>2444</v>
      </c>
      <c r="L273" s="148" t="s">
        <v>74</v>
      </c>
      <c r="M273" s="16" t="s">
        <v>75</v>
      </c>
      <c r="P273" s="401" t="s">
        <v>84</v>
      </c>
      <c r="Q273" s="16" t="s">
        <v>85</v>
      </c>
      <c r="R273" s="16" t="s">
        <v>75</v>
      </c>
      <c r="S273" s="16">
        <v>4</v>
      </c>
      <c r="T273" s="16">
        <v>0</v>
      </c>
      <c r="U273" s="16">
        <v>4</v>
      </c>
      <c r="V273" s="16">
        <v>0</v>
      </c>
      <c r="X273" s="402">
        <v>231023</v>
      </c>
      <c r="Y273" s="16" t="s">
        <v>78</v>
      </c>
      <c r="Z273" s="47" t="s">
        <v>2647</v>
      </c>
      <c r="AA273" s="432" t="s">
        <v>95</v>
      </c>
      <c r="AB273" s="16" t="str">
        <f t="shared" si="11"/>
        <v>Unique</v>
      </c>
    </row>
    <row r="274" spans="1:28" ht="15">
      <c r="A274" s="354" t="str">
        <f t="shared" si="10"/>
        <v>101_2_140721_C3A_p_ep.ba</v>
      </c>
      <c r="B274" s="355" t="s">
        <v>2336</v>
      </c>
      <c r="C274" s="355" t="s">
        <v>2337</v>
      </c>
      <c r="D274" s="213">
        <v>101</v>
      </c>
      <c r="E274" s="213">
        <v>2</v>
      </c>
      <c r="F274" s="213">
        <v>300621</v>
      </c>
      <c r="G274" s="378">
        <v>140721</v>
      </c>
      <c r="H274" s="213">
        <v>2021</v>
      </c>
      <c r="I274" s="148" t="s">
        <v>43</v>
      </c>
      <c r="J274" s="148" t="s">
        <v>2338</v>
      </c>
      <c r="K274" s="148" t="s">
        <v>2339</v>
      </c>
      <c r="L274" s="148" t="s">
        <v>74</v>
      </c>
      <c r="M274" s="16" t="s">
        <v>75</v>
      </c>
      <c r="P274" s="401" t="s">
        <v>84</v>
      </c>
      <c r="Q274" s="16" t="s">
        <v>85</v>
      </c>
      <c r="R274" s="16" t="s">
        <v>75</v>
      </c>
      <c r="S274" s="16">
        <v>9</v>
      </c>
      <c r="T274" s="16">
        <v>3</v>
      </c>
      <c r="U274" s="16">
        <v>6</v>
      </c>
      <c r="V274" s="16">
        <v>0</v>
      </c>
      <c r="X274" s="402">
        <v>231023</v>
      </c>
      <c r="Y274" s="16" t="s">
        <v>78</v>
      </c>
      <c r="Z274" s="47" t="s">
        <v>2648</v>
      </c>
      <c r="AA274" s="432" t="s">
        <v>95</v>
      </c>
      <c r="AB274" s="16" t="str">
        <f t="shared" si="11"/>
        <v>Unique</v>
      </c>
    </row>
    <row r="275" spans="1:28" ht="15">
      <c r="A275" s="354" t="str">
        <f t="shared" si="10"/>
        <v>119_1_300621_C1X_p_ep.ba</v>
      </c>
      <c r="B275" s="355" t="s">
        <v>2302</v>
      </c>
      <c r="C275" s="355" t="s">
        <v>2303</v>
      </c>
      <c r="D275" s="213">
        <v>119</v>
      </c>
      <c r="E275" s="213">
        <v>1</v>
      </c>
      <c r="F275" s="117">
        <v>150621</v>
      </c>
      <c r="G275" s="378">
        <v>300621</v>
      </c>
      <c r="H275" s="213">
        <v>2021</v>
      </c>
      <c r="I275" s="148" t="s">
        <v>43</v>
      </c>
      <c r="J275" s="148" t="s">
        <v>2304</v>
      </c>
      <c r="K275" s="148" t="s">
        <v>2305</v>
      </c>
      <c r="L275" s="148" t="s">
        <v>74</v>
      </c>
      <c r="M275" s="16" t="s">
        <v>75</v>
      </c>
      <c r="P275" s="401" t="s">
        <v>84</v>
      </c>
      <c r="Q275" s="16" t="s">
        <v>85</v>
      </c>
      <c r="R275" s="16" t="s">
        <v>75</v>
      </c>
      <c r="S275" s="16">
        <v>4</v>
      </c>
      <c r="T275" s="16">
        <v>0</v>
      </c>
      <c r="U275" s="16">
        <v>4</v>
      </c>
      <c r="V275" s="16">
        <v>0</v>
      </c>
      <c r="X275" s="402">
        <v>231023</v>
      </c>
      <c r="Y275" s="16" t="s">
        <v>78</v>
      </c>
      <c r="Z275" s="47" t="s">
        <v>2649</v>
      </c>
      <c r="AA275" s="432" t="s">
        <v>95</v>
      </c>
      <c r="AB275" s="16" t="str">
        <f t="shared" si="11"/>
        <v>Unique</v>
      </c>
    </row>
    <row r="276" spans="1:28" ht="15">
      <c r="A276" s="354" t="str">
        <f t="shared" si="10"/>
        <v>119_1_300621_C1X_p_me.eq</v>
      </c>
      <c r="B276" s="355" t="s">
        <v>2302</v>
      </c>
      <c r="C276" s="355" t="s">
        <v>2303</v>
      </c>
      <c r="D276" s="213">
        <v>119</v>
      </c>
      <c r="E276" s="213">
        <v>1</v>
      </c>
      <c r="F276" s="117">
        <v>150621</v>
      </c>
      <c r="G276" s="378">
        <v>300621</v>
      </c>
      <c r="H276" s="213">
        <v>2021</v>
      </c>
      <c r="I276" s="148" t="s">
        <v>43</v>
      </c>
      <c r="J276" s="148" t="s">
        <v>2304</v>
      </c>
      <c r="K276" s="148" t="s">
        <v>2305</v>
      </c>
      <c r="L276" s="148" t="s">
        <v>74</v>
      </c>
      <c r="M276" s="16" t="s">
        <v>75</v>
      </c>
      <c r="P276" s="414" t="s">
        <v>800</v>
      </c>
      <c r="Q276" s="16" t="s">
        <v>801</v>
      </c>
      <c r="R276" s="16" t="s">
        <v>100</v>
      </c>
      <c r="S276" s="16">
        <v>1</v>
      </c>
      <c r="T276" s="16">
        <v>1</v>
      </c>
      <c r="U276" s="16">
        <v>0</v>
      </c>
      <c r="V276" s="16">
        <v>0</v>
      </c>
      <c r="X276" s="402">
        <v>291024</v>
      </c>
      <c r="Y276" s="16" t="s">
        <v>78</v>
      </c>
      <c r="Z276" s="47" t="s">
        <v>2650</v>
      </c>
      <c r="AA276" s="432"/>
      <c r="AB276" s="16" t="str">
        <f t="shared" si="11"/>
        <v>Unique</v>
      </c>
    </row>
    <row r="277" spans="1:28" ht="15">
      <c r="A277" s="354" t="str">
        <f t="shared" si="10"/>
        <v>101_1_030921_C2A_p_ep.ba</v>
      </c>
      <c r="B277" s="355" t="s">
        <v>80</v>
      </c>
      <c r="C277" s="355" t="s">
        <v>81</v>
      </c>
      <c r="D277" s="213">
        <v>101</v>
      </c>
      <c r="E277" s="213">
        <v>1</v>
      </c>
      <c r="F277" s="213">
        <v>160821</v>
      </c>
      <c r="G277" s="379" t="s">
        <v>2403</v>
      </c>
      <c r="H277" s="213">
        <v>2021</v>
      </c>
      <c r="I277" s="148" t="s">
        <v>43</v>
      </c>
      <c r="J277" s="148" t="s">
        <v>82</v>
      </c>
      <c r="K277" s="148" t="s">
        <v>83</v>
      </c>
      <c r="L277" s="148" t="s">
        <v>74</v>
      </c>
      <c r="M277" s="16" t="s">
        <v>75</v>
      </c>
      <c r="P277" s="401" t="s">
        <v>84</v>
      </c>
      <c r="Q277" s="16" t="s">
        <v>85</v>
      </c>
      <c r="R277" s="16" t="s">
        <v>75</v>
      </c>
      <c r="S277" s="16">
        <v>3</v>
      </c>
      <c r="T277" s="16">
        <v>0</v>
      </c>
      <c r="U277" s="16">
        <v>3</v>
      </c>
      <c r="V277" s="16">
        <v>0</v>
      </c>
      <c r="X277" s="402">
        <v>241023</v>
      </c>
      <c r="Y277" s="16" t="s">
        <v>78</v>
      </c>
      <c r="Z277" s="47" t="s">
        <v>2651</v>
      </c>
      <c r="AA277" s="432" t="s">
        <v>95</v>
      </c>
      <c r="AB277" s="16" t="str">
        <f t="shared" si="11"/>
        <v>Unique</v>
      </c>
    </row>
    <row r="278" spans="1:28" ht="15">
      <c r="A278" s="354" t="str">
        <f t="shared" si="10"/>
        <v>119_2_310521_C35_p_ep.ba</v>
      </c>
      <c r="B278" s="355" t="s">
        <v>2611</v>
      </c>
      <c r="C278" s="355" t="s">
        <v>2612</v>
      </c>
      <c r="D278" s="213">
        <v>119</v>
      </c>
      <c r="E278" s="213">
        <v>2</v>
      </c>
      <c r="F278" s="117">
        <v>170521</v>
      </c>
      <c r="G278" s="378">
        <v>310521</v>
      </c>
      <c r="H278" s="213">
        <v>2021</v>
      </c>
      <c r="I278" s="148" t="s">
        <v>43</v>
      </c>
      <c r="J278" s="148" t="s">
        <v>2613</v>
      </c>
      <c r="K278" s="148" t="s">
        <v>2614</v>
      </c>
      <c r="L278" s="148" t="s">
        <v>74</v>
      </c>
      <c r="M278" s="16" t="s">
        <v>75</v>
      </c>
      <c r="P278" s="401" t="s">
        <v>84</v>
      </c>
      <c r="Q278" s="16" t="s">
        <v>85</v>
      </c>
      <c r="R278" s="16" t="s">
        <v>75</v>
      </c>
      <c r="S278" s="16">
        <v>1</v>
      </c>
      <c r="T278" s="16">
        <v>0</v>
      </c>
      <c r="U278" s="16">
        <v>1</v>
      </c>
      <c r="V278" s="16">
        <v>0</v>
      </c>
      <c r="X278" s="402">
        <v>231023</v>
      </c>
      <c r="Y278" s="16" t="s">
        <v>78</v>
      </c>
      <c r="Z278" s="47" t="s">
        <v>2652</v>
      </c>
      <c r="AA278" s="432" t="s">
        <v>95</v>
      </c>
      <c r="AB278" s="16" t="str">
        <f t="shared" si="11"/>
        <v>Unique</v>
      </c>
    </row>
    <row r="279" spans="1:28" ht="15">
      <c r="A279" s="354" t="str">
        <f t="shared" si="10"/>
        <v>119_1_200921_C1X_p_ep.ba</v>
      </c>
      <c r="B279" s="355" t="s">
        <v>2302</v>
      </c>
      <c r="C279" s="355" t="s">
        <v>2303</v>
      </c>
      <c r="D279" s="213">
        <v>119</v>
      </c>
      <c r="E279" s="213">
        <v>1</v>
      </c>
      <c r="F279" s="96" t="s">
        <v>2403</v>
      </c>
      <c r="G279" s="378">
        <v>200921</v>
      </c>
      <c r="H279" s="213">
        <v>2021</v>
      </c>
      <c r="I279" s="148" t="s">
        <v>43</v>
      </c>
      <c r="J279" s="148" t="s">
        <v>2304</v>
      </c>
      <c r="K279" s="148" t="s">
        <v>2305</v>
      </c>
      <c r="L279" s="148" t="s">
        <v>74</v>
      </c>
      <c r="M279" s="16" t="s">
        <v>75</v>
      </c>
      <c r="P279" s="401" t="s">
        <v>84</v>
      </c>
      <c r="Q279" s="16" t="s">
        <v>85</v>
      </c>
      <c r="R279" s="16" t="s">
        <v>75</v>
      </c>
      <c r="S279" s="16">
        <v>2</v>
      </c>
      <c r="T279" s="16">
        <v>1</v>
      </c>
      <c r="U279" s="16">
        <v>1</v>
      </c>
      <c r="V279" s="16">
        <v>0</v>
      </c>
      <c r="X279" s="402">
        <v>301023</v>
      </c>
      <c r="Y279" s="16" t="s">
        <v>78</v>
      </c>
      <c r="Z279" s="47" t="s">
        <v>2653</v>
      </c>
      <c r="AA279" s="432" t="s">
        <v>95</v>
      </c>
      <c r="AB279" s="16" t="str">
        <f t="shared" si="11"/>
        <v>Unique</v>
      </c>
    </row>
    <row r="280" spans="1:28" ht="15">
      <c r="A280" s="354" t="str">
        <f t="shared" si="10"/>
        <v>61_1_140721_C2X_p_ep.ba</v>
      </c>
      <c r="B280" s="355" t="s">
        <v>2372</v>
      </c>
      <c r="C280" s="355" t="s">
        <v>2373</v>
      </c>
      <c r="D280" s="213">
        <v>61</v>
      </c>
      <c r="E280" s="213">
        <v>1</v>
      </c>
      <c r="F280" s="213">
        <v>300621</v>
      </c>
      <c r="G280" s="378">
        <v>140721</v>
      </c>
      <c r="H280" s="213">
        <v>2021</v>
      </c>
      <c r="I280" s="148" t="s">
        <v>43</v>
      </c>
      <c r="J280" s="148" t="s">
        <v>2374</v>
      </c>
      <c r="K280" s="148" t="s">
        <v>2375</v>
      </c>
      <c r="L280" s="148" t="s">
        <v>74</v>
      </c>
      <c r="M280" s="16" t="s">
        <v>75</v>
      </c>
      <c r="P280" s="401" t="s">
        <v>84</v>
      </c>
      <c r="Q280" s="16" t="s">
        <v>85</v>
      </c>
      <c r="R280" s="16" t="s">
        <v>75</v>
      </c>
      <c r="S280" s="16">
        <v>2</v>
      </c>
      <c r="T280" s="16">
        <v>1</v>
      </c>
      <c r="U280" s="16">
        <v>1</v>
      </c>
      <c r="V280" s="16">
        <v>0</v>
      </c>
      <c r="X280" s="402">
        <v>231023</v>
      </c>
      <c r="Y280" s="16" t="s">
        <v>78</v>
      </c>
      <c r="Z280" s="47" t="s">
        <v>2654</v>
      </c>
      <c r="AA280" s="432" t="s">
        <v>95</v>
      </c>
      <c r="AB280" s="16" t="str">
        <f t="shared" si="11"/>
        <v>Unique</v>
      </c>
    </row>
    <row r="281" spans="1:28" ht="15">
      <c r="A281" s="354" t="str">
        <f t="shared" si="10"/>
        <v>71_2_030521_C2B_p_ep.ba</v>
      </c>
      <c r="B281" s="355" t="s">
        <v>2481</v>
      </c>
      <c r="C281" s="355" t="s">
        <v>2482</v>
      </c>
      <c r="D281" s="213">
        <v>71</v>
      </c>
      <c r="E281" s="213">
        <v>2</v>
      </c>
      <c r="F281" s="415">
        <v>160421</v>
      </c>
      <c r="G281" s="379" t="s">
        <v>2325</v>
      </c>
      <c r="H281" s="213">
        <v>2021</v>
      </c>
      <c r="I281" s="148" t="s">
        <v>43</v>
      </c>
      <c r="J281" s="148" t="s">
        <v>2483</v>
      </c>
      <c r="K281" s="148" t="s">
        <v>2484</v>
      </c>
      <c r="L281" s="148" t="s">
        <v>74</v>
      </c>
      <c r="M281" s="16" t="s">
        <v>75</v>
      </c>
      <c r="P281" s="401" t="s">
        <v>84</v>
      </c>
      <c r="Q281" s="16" t="s">
        <v>85</v>
      </c>
      <c r="R281" s="16" t="s">
        <v>75</v>
      </c>
      <c r="S281" s="16">
        <v>1</v>
      </c>
      <c r="T281" s="16">
        <v>0</v>
      </c>
      <c r="U281" s="16">
        <v>1</v>
      </c>
      <c r="V281" s="16">
        <v>0</v>
      </c>
      <c r="X281" s="402">
        <v>231023</v>
      </c>
      <c r="Y281" s="16" t="s">
        <v>78</v>
      </c>
      <c r="Z281" s="47" t="s">
        <v>2655</v>
      </c>
      <c r="AA281" s="432" t="s">
        <v>95</v>
      </c>
      <c r="AB281" s="16" t="str">
        <f t="shared" si="11"/>
        <v>Unique</v>
      </c>
    </row>
    <row r="282" spans="1:28" ht="15">
      <c r="A282" s="354" t="str">
        <f t="shared" si="10"/>
        <v>80_2_300621_C1Y_p_ep.ba</v>
      </c>
      <c r="B282" s="355" t="s">
        <v>2504</v>
      </c>
      <c r="C282" s="355" t="s">
        <v>2505</v>
      </c>
      <c r="D282" s="213">
        <v>80</v>
      </c>
      <c r="E282" s="213">
        <v>2</v>
      </c>
      <c r="F282" s="117">
        <v>150621</v>
      </c>
      <c r="G282" s="378">
        <v>300621</v>
      </c>
      <c r="H282" s="213">
        <v>2021</v>
      </c>
      <c r="I282" s="148" t="s">
        <v>43</v>
      </c>
      <c r="J282" s="148" t="s">
        <v>2506</v>
      </c>
      <c r="K282" s="148" t="s">
        <v>2507</v>
      </c>
      <c r="L282" s="148" t="s">
        <v>74</v>
      </c>
      <c r="M282" s="16" t="s">
        <v>75</v>
      </c>
      <c r="P282" s="401" t="s">
        <v>84</v>
      </c>
      <c r="Q282" s="16" t="s">
        <v>85</v>
      </c>
      <c r="R282" s="16" t="s">
        <v>75</v>
      </c>
      <c r="S282" s="16">
        <v>1</v>
      </c>
      <c r="T282" s="16">
        <v>1</v>
      </c>
      <c r="U282" s="16">
        <v>0</v>
      </c>
      <c r="V282" s="16">
        <v>0</v>
      </c>
      <c r="X282" s="402">
        <v>191023</v>
      </c>
      <c r="Y282" s="16" t="s">
        <v>78</v>
      </c>
      <c r="Z282" s="47" t="s">
        <v>2656</v>
      </c>
      <c r="AA282" s="432" t="s">
        <v>95</v>
      </c>
      <c r="AB282" s="16" t="str">
        <f t="shared" si="11"/>
        <v>Unique</v>
      </c>
    </row>
    <row r="283" spans="1:28" ht="15">
      <c r="A283" s="354" t="str">
        <f t="shared" si="10"/>
        <v>80_2_150621_C1Y_p_ep.ba</v>
      </c>
      <c r="B283" s="355" t="s">
        <v>2504</v>
      </c>
      <c r="C283" s="355" t="s">
        <v>2505</v>
      </c>
      <c r="D283" s="213">
        <v>80</v>
      </c>
      <c r="E283" s="213">
        <v>2</v>
      </c>
      <c r="F283" s="213">
        <v>310521</v>
      </c>
      <c r="G283" s="378">
        <v>150621</v>
      </c>
      <c r="H283" s="213">
        <v>2021</v>
      </c>
      <c r="I283" s="148" t="s">
        <v>43</v>
      </c>
      <c r="J283" s="148" t="s">
        <v>2506</v>
      </c>
      <c r="K283" s="148" t="s">
        <v>2507</v>
      </c>
      <c r="L283" s="148" t="s">
        <v>74</v>
      </c>
      <c r="M283" s="16" t="s">
        <v>75</v>
      </c>
      <c r="P283" s="401" t="s">
        <v>84</v>
      </c>
      <c r="Q283" s="16" t="s">
        <v>85</v>
      </c>
      <c r="R283" s="16" t="s">
        <v>75</v>
      </c>
      <c r="S283" s="16">
        <v>1</v>
      </c>
      <c r="T283" s="16">
        <v>0</v>
      </c>
      <c r="U283" s="16">
        <v>1</v>
      </c>
      <c r="V283" s="16">
        <v>0</v>
      </c>
      <c r="X283" s="402">
        <v>191023</v>
      </c>
      <c r="Y283" s="16" t="s">
        <v>78</v>
      </c>
      <c r="Z283" s="47" t="s">
        <v>2657</v>
      </c>
      <c r="AA283" s="432" t="s">
        <v>95</v>
      </c>
      <c r="AB283" s="16" t="str">
        <f t="shared" si="11"/>
        <v>Unique</v>
      </c>
    </row>
    <row r="284" spans="1:28" ht="15">
      <c r="A284" s="354" t="str">
        <f t="shared" si="10"/>
        <v>101_1_300721_C2A_p_ep.ba</v>
      </c>
      <c r="B284" s="355" t="s">
        <v>80</v>
      </c>
      <c r="C284" s="355" t="s">
        <v>81</v>
      </c>
      <c r="D284" s="213">
        <v>101</v>
      </c>
      <c r="E284" s="213">
        <v>1</v>
      </c>
      <c r="F284" s="213">
        <v>140721</v>
      </c>
      <c r="G284" s="378">
        <v>300721</v>
      </c>
      <c r="H284" s="213">
        <v>2021</v>
      </c>
      <c r="I284" s="148" t="s">
        <v>43</v>
      </c>
      <c r="J284" s="148" t="s">
        <v>82</v>
      </c>
      <c r="K284" s="148" t="s">
        <v>83</v>
      </c>
      <c r="L284" s="148" t="s">
        <v>74</v>
      </c>
      <c r="M284" s="16" t="s">
        <v>75</v>
      </c>
      <c r="P284" s="401" t="s">
        <v>84</v>
      </c>
      <c r="Q284" s="16" t="s">
        <v>85</v>
      </c>
      <c r="R284" s="16" t="s">
        <v>75</v>
      </c>
      <c r="S284" s="16">
        <v>2</v>
      </c>
      <c r="T284" s="16">
        <v>0</v>
      </c>
      <c r="U284" s="16">
        <v>2</v>
      </c>
      <c r="V284" s="16">
        <v>0</v>
      </c>
      <c r="X284" s="402">
        <v>191023</v>
      </c>
      <c r="Y284" s="16" t="s">
        <v>78</v>
      </c>
      <c r="Z284" s="47" t="s">
        <v>2658</v>
      </c>
      <c r="AA284" s="432" t="s">
        <v>95</v>
      </c>
      <c r="AB284" s="16" t="str">
        <f t="shared" si="11"/>
        <v>Unique</v>
      </c>
    </row>
    <row r="285" spans="1:28" ht="15">
      <c r="A285" s="354" t="str">
        <f t="shared" si="10"/>
        <v>80_2_140721_C1Y_p_ep.ba</v>
      </c>
      <c r="B285" s="355" t="s">
        <v>2504</v>
      </c>
      <c r="C285" s="355" t="s">
        <v>2505</v>
      </c>
      <c r="D285" s="213">
        <v>80</v>
      </c>
      <c r="E285" s="213">
        <v>2</v>
      </c>
      <c r="F285" s="213">
        <v>300621</v>
      </c>
      <c r="G285" s="378">
        <v>140721</v>
      </c>
      <c r="H285" s="213">
        <v>2021</v>
      </c>
      <c r="I285" s="148" t="s">
        <v>43</v>
      </c>
      <c r="J285" s="148" t="s">
        <v>2506</v>
      </c>
      <c r="K285" s="148" t="s">
        <v>2507</v>
      </c>
      <c r="L285" s="148" t="s">
        <v>74</v>
      </c>
      <c r="M285" s="16" t="s">
        <v>75</v>
      </c>
      <c r="P285" s="401" t="s">
        <v>84</v>
      </c>
      <c r="Q285" s="16" t="s">
        <v>85</v>
      </c>
      <c r="R285" s="16" t="s">
        <v>75</v>
      </c>
      <c r="S285" s="16">
        <v>3</v>
      </c>
      <c r="T285" s="16">
        <v>1</v>
      </c>
      <c r="U285" s="16">
        <v>2</v>
      </c>
      <c r="V285" s="16">
        <v>0</v>
      </c>
      <c r="X285" s="402">
        <v>191023</v>
      </c>
      <c r="Y285" s="16" t="s">
        <v>78</v>
      </c>
      <c r="Z285" s="47" t="s">
        <v>2659</v>
      </c>
      <c r="AA285" s="432" t="s">
        <v>95</v>
      </c>
      <c r="AB285" s="16" t="str">
        <f t="shared" si="11"/>
        <v>Unique</v>
      </c>
    </row>
    <row r="286" spans="1:28" ht="15">
      <c r="A286" s="354" t="str">
        <f t="shared" si="10"/>
        <v>119_2_300621_C35_p_ep.ba</v>
      </c>
      <c r="B286" s="355" t="s">
        <v>2611</v>
      </c>
      <c r="C286" s="355" t="s">
        <v>2612</v>
      </c>
      <c r="D286" s="213">
        <v>119</v>
      </c>
      <c r="E286" s="213">
        <v>2</v>
      </c>
      <c r="F286" s="117">
        <v>150621</v>
      </c>
      <c r="G286" s="378">
        <v>300621</v>
      </c>
      <c r="H286" s="213">
        <v>2021</v>
      </c>
      <c r="I286" s="148" t="s">
        <v>43</v>
      </c>
      <c r="J286" s="148" t="s">
        <v>2613</v>
      </c>
      <c r="K286" s="148" t="s">
        <v>2614</v>
      </c>
      <c r="L286" s="148" t="s">
        <v>74</v>
      </c>
      <c r="M286" s="16" t="s">
        <v>75</v>
      </c>
      <c r="P286" s="401" t="s">
        <v>84</v>
      </c>
      <c r="Q286" s="16" t="s">
        <v>85</v>
      </c>
      <c r="R286" s="16" t="s">
        <v>75</v>
      </c>
      <c r="S286" s="16">
        <v>1</v>
      </c>
      <c r="T286" s="16">
        <v>0</v>
      </c>
      <c r="U286" s="16">
        <v>1</v>
      </c>
      <c r="V286" s="16">
        <v>0</v>
      </c>
      <c r="X286" s="402">
        <v>191023</v>
      </c>
      <c r="Y286" s="16" t="s">
        <v>78</v>
      </c>
      <c r="Z286" s="47" t="s">
        <v>2660</v>
      </c>
      <c r="AA286" s="432" t="s">
        <v>95</v>
      </c>
      <c r="AB286" s="16" t="str">
        <f t="shared" si="11"/>
        <v>Unique</v>
      </c>
    </row>
    <row r="287" spans="1:28" ht="15">
      <c r="A287" s="354" t="str">
        <f t="shared" si="10"/>
        <v>119_2_300621_C35_p_sp.</v>
      </c>
      <c r="B287" s="355" t="s">
        <v>2611</v>
      </c>
      <c r="C287" s="355" t="s">
        <v>2612</v>
      </c>
      <c r="D287" s="213">
        <v>119</v>
      </c>
      <c r="E287" s="213">
        <v>2</v>
      </c>
      <c r="F287" s="117">
        <v>150621</v>
      </c>
      <c r="G287" s="378">
        <v>300621</v>
      </c>
      <c r="H287" s="213">
        <v>2021</v>
      </c>
      <c r="I287" s="148" t="s">
        <v>43</v>
      </c>
      <c r="J287" s="148" t="s">
        <v>2613</v>
      </c>
      <c r="K287" s="148" t="s">
        <v>2614</v>
      </c>
      <c r="L287" s="148" t="s">
        <v>74</v>
      </c>
      <c r="M287" s="16" t="s">
        <v>75</v>
      </c>
      <c r="P287" s="401" t="s">
        <v>1163</v>
      </c>
      <c r="Q287" s="16" t="s">
        <v>1164</v>
      </c>
      <c r="R287" s="16" t="s">
        <v>2422</v>
      </c>
      <c r="S287" s="16">
        <v>5</v>
      </c>
      <c r="T287" s="16">
        <v>0</v>
      </c>
      <c r="U287" s="16">
        <v>5</v>
      </c>
      <c r="V287" s="16">
        <v>0</v>
      </c>
      <c r="X287" s="413" t="s">
        <v>2423</v>
      </c>
      <c r="Y287" s="16" t="s">
        <v>78</v>
      </c>
      <c r="Z287" s="47" t="s">
        <v>2661</v>
      </c>
      <c r="AA287" s="432"/>
      <c r="AB287" s="16" t="str">
        <f t="shared" si="11"/>
        <v>Unique</v>
      </c>
    </row>
    <row r="288" spans="1:28" ht="15">
      <c r="A288" s="354" t="str">
        <f t="shared" si="10"/>
        <v>119_2_300621_C35_p_ch.bi</v>
      </c>
      <c r="B288" s="355" t="s">
        <v>2611</v>
      </c>
      <c r="C288" s="355" t="s">
        <v>2612</v>
      </c>
      <c r="D288" s="213">
        <v>119</v>
      </c>
      <c r="E288" s="213">
        <v>2</v>
      </c>
      <c r="F288" s="117">
        <v>150621</v>
      </c>
      <c r="G288" s="378">
        <v>300621</v>
      </c>
      <c r="H288" s="213">
        <v>2021</v>
      </c>
      <c r="I288" s="148" t="s">
        <v>43</v>
      </c>
      <c r="J288" s="148" t="s">
        <v>2613</v>
      </c>
      <c r="K288" s="148" t="s">
        <v>2614</v>
      </c>
      <c r="L288" s="148" t="s">
        <v>74</v>
      </c>
      <c r="M288" s="16" t="s">
        <v>75</v>
      </c>
      <c r="P288" s="401" t="s">
        <v>287</v>
      </c>
      <c r="Q288" s="16" t="s">
        <v>288</v>
      </c>
      <c r="R288" s="16" t="s">
        <v>2422</v>
      </c>
      <c r="S288" s="16">
        <v>2</v>
      </c>
      <c r="T288" s="16">
        <v>1</v>
      </c>
      <c r="U288" s="16">
        <v>1</v>
      </c>
      <c r="V288" s="16">
        <v>0</v>
      </c>
      <c r="X288" s="413" t="s">
        <v>2423</v>
      </c>
      <c r="Y288" s="16" t="s">
        <v>78</v>
      </c>
      <c r="Z288" s="47" t="s">
        <v>2662</v>
      </c>
      <c r="AA288" s="432" t="s">
        <v>95</v>
      </c>
      <c r="AB288" s="16" t="str">
        <f t="shared" si="11"/>
        <v>Unique</v>
      </c>
    </row>
    <row r="289" spans="1:28" ht="15">
      <c r="A289" s="354" t="str">
        <f t="shared" si="10"/>
        <v>71_1_200921_C1A_p_my.fl</v>
      </c>
      <c r="B289" s="355" t="s">
        <v>2352</v>
      </c>
      <c r="C289" s="355" t="s">
        <v>2353</v>
      </c>
      <c r="D289" s="213">
        <v>71</v>
      </c>
      <c r="E289" s="213">
        <v>1</v>
      </c>
      <c r="F289" s="96" t="s">
        <v>2403</v>
      </c>
      <c r="G289" s="378">
        <v>200921</v>
      </c>
      <c r="H289" s="213">
        <v>2021</v>
      </c>
      <c r="I289" s="148" t="s">
        <v>43</v>
      </c>
      <c r="J289" s="148" t="s">
        <v>2354</v>
      </c>
      <c r="K289" s="148" t="s">
        <v>2355</v>
      </c>
      <c r="L289" s="148" t="s">
        <v>74</v>
      </c>
      <c r="M289" s="16" t="s">
        <v>75</v>
      </c>
      <c r="P289" s="401" t="s">
        <v>98</v>
      </c>
      <c r="Q289" s="16" t="s">
        <v>99</v>
      </c>
      <c r="R289" s="16" t="s">
        <v>75</v>
      </c>
      <c r="S289" s="16">
        <v>2</v>
      </c>
      <c r="T289" s="16">
        <v>0</v>
      </c>
      <c r="U289" s="16">
        <v>2</v>
      </c>
      <c r="V289" s="16">
        <v>0</v>
      </c>
      <c r="X289" s="413" t="s">
        <v>2663</v>
      </c>
      <c r="Y289" s="16" t="s">
        <v>78</v>
      </c>
      <c r="Z289" s="47" t="s">
        <v>2664</v>
      </c>
      <c r="AA289" s="432" t="s">
        <v>95</v>
      </c>
      <c r="AB289" s="16" t="str">
        <f t="shared" si="11"/>
        <v>Unique</v>
      </c>
    </row>
    <row r="290" spans="1:28" ht="15">
      <c r="A290" s="354" t="str">
        <f t="shared" si="10"/>
        <v>80_1_200921_C1B_p_ep.ba</v>
      </c>
      <c r="B290" s="355" t="s">
        <v>2360</v>
      </c>
      <c r="C290" s="355" t="s">
        <v>2361</v>
      </c>
      <c r="D290" s="213">
        <v>80</v>
      </c>
      <c r="E290" s="213">
        <v>1</v>
      </c>
      <c r="F290" s="96" t="s">
        <v>2403</v>
      </c>
      <c r="G290" s="378">
        <v>200921</v>
      </c>
      <c r="H290" s="213">
        <v>2021</v>
      </c>
      <c r="I290" s="148" t="s">
        <v>43</v>
      </c>
      <c r="J290" s="148" t="s">
        <v>2362</v>
      </c>
      <c r="K290" s="148" t="s">
        <v>2363</v>
      </c>
      <c r="L290" s="148" t="s">
        <v>74</v>
      </c>
      <c r="M290" s="16" t="s">
        <v>75</v>
      </c>
      <c r="P290" s="401" t="s">
        <v>84</v>
      </c>
      <c r="Q290" s="16" t="s">
        <v>85</v>
      </c>
      <c r="R290" s="16" t="s">
        <v>75</v>
      </c>
      <c r="S290" s="16">
        <v>1</v>
      </c>
      <c r="T290" s="16">
        <v>0</v>
      </c>
      <c r="U290" s="16">
        <v>1</v>
      </c>
      <c r="V290" s="16">
        <v>0</v>
      </c>
      <c r="X290" s="413" t="s">
        <v>2663</v>
      </c>
      <c r="Y290" s="16" t="s">
        <v>78</v>
      </c>
      <c r="Z290" s="47" t="s">
        <v>2665</v>
      </c>
      <c r="AA290" s="432" t="s">
        <v>95</v>
      </c>
      <c r="AB290" s="16" t="str">
        <f t="shared" si="11"/>
        <v>Unique</v>
      </c>
    </row>
    <row r="291" spans="1:28" ht="15">
      <c r="A291" s="354" t="str">
        <f t="shared" si="10"/>
        <v>80_1_200921_C1B_p_my.fl</v>
      </c>
      <c r="B291" s="355" t="s">
        <v>2360</v>
      </c>
      <c r="C291" s="355" t="s">
        <v>2361</v>
      </c>
      <c r="D291" s="213">
        <v>80</v>
      </c>
      <c r="E291" s="213">
        <v>1</v>
      </c>
      <c r="F291" s="96" t="s">
        <v>2403</v>
      </c>
      <c r="G291" s="378">
        <v>200921</v>
      </c>
      <c r="H291" s="213">
        <v>2021</v>
      </c>
      <c r="I291" s="148" t="s">
        <v>43</v>
      </c>
      <c r="J291" s="148" t="s">
        <v>2362</v>
      </c>
      <c r="K291" s="148" t="s">
        <v>2363</v>
      </c>
      <c r="L291" s="148" t="s">
        <v>74</v>
      </c>
      <c r="M291" s="16" t="s">
        <v>75</v>
      </c>
      <c r="P291" s="401" t="s">
        <v>98</v>
      </c>
      <c r="Q291" s="16" t="s">
        <v>99</v>
      </c>
      <c r="R291" s="16" t="s">
        <v>75</v>
      </c>
      <c r="S291" s="16">
        <v>1</v>
      </c>
      <c r="T291" s="16">
        <v>0</v>
      </c>
      <c r="U291" s="16">
        <v>1</v>
      </c>
      <c r="V291" s="16">
        <v>0</v>
      </c>
      <c r="X291" s="413" t="s">
        <v>2663</v>
      </c>
      <c r="Y291" s="16" t="s">
        <v>78</v>
      </c>
      <c r="Z291" s="47" t="s">
        <v>2666</v>
      </c>
      <c r="AA291" s="432" t="s">
        <v>95</v>
      </c>
      <c r="AB291" s="16" t="str">
        <f t="shared" si="11"/>
        <v>Unique</v>
      </c>
    </row>
    <row r="292" spans="1:28" ht="15">
      <c r="A292" s="354" t="str">
        <f t="shared" si="10"/>
        <v>119_2_200921_C2Y_p_ep.ba</v>
      </c>
      <c r="B292" s="355" t="s">
        <v>2517</v>
      </c>
      <c r="C292" s="355" t="s">
        <v>2518</v>
      </c>
      <c r="D292" s="213">
        <v>119</v>
      </c>
      <c r="E292" s="213">
        <v>2</v>
      </c>
      <c r="F292" s="96" t="s">
        <v>2403</v>
      </c>
      <c r="G292" s="378">
        <v>200921</v>
      </c>
      <c r="H292" s="213">
        <v>2021</v>
      </c>
      <c r="I292" s="148" t="s">
        <v>43</v>
      </c>
      <c r="J292" s="148" t="s">
        <v>2519</v>
      </c>
      <c r="K292" s="148" t="s">
        <v>2520</v>
      </c>
      <c r="L292" s="148" t="s">
        <v>74</v>
      </c>
      <c r="M292" s="16" t="s">
        <v>75</v>
      </c>
      <c r="P292" s="401" t="s">
        <v>84</v>
      </c>
      <c r="Q292" s="16" t="s">
        <v>85</v>
      </c>
      <c r="R292" s="16" t="s">
        <v>75</v>
      </c>
      <c r="S292" s="16">
        <v>3</v>
      </c>
      <c r="T292" s="16">
        <v>0</v>
      </c>
      <c r="U292" s="16">
        <v>3</v>
      </c>
      <c r="V292" s="16">
        <v>0</v>
      </c>
      <c r="X292" s="413" t="s">
        <v>2663</v>
      </c>
      <c r="Y292" s="16" t="s">
        <v>78</v>
      </c>
      <c r="Z292" s="47" t="s">
        <v>2667</v>
      </c>
      <c r="AA292" s="432" t="s">
        <v>95</v>
      </c>
      <c r="AB292" s="16" t="str">
        <f t="shared" si="11"/>
        <v>Unique</v>
      </c>
    </row>
    <row r="293" spans="1:28" ht="15">
      <c r="A293" s="354" t="str">
        <f t="shared" si="10"/>
        <v>119_2_200921_C2Y_p_my.fl</v>
      </c>
      <c r="B293" s="355" t="s">
        <v>2517</v>
      </c>
      <c r="C293" s="355" t="s">
        <v>2518</v>
      </c>
      <c r="D293" s="213">
        <v>119</v>
      </c>
      <c r="E293" s="213">
        <v>2</v>
      </c>
      <c r="F293" s="96" t="s">
        <v>2403</v>
      </c>
      <c r="G293" s="378">
        <v>200921</v>
      </c>
      <c r="H293" s="213">
        <v>2021</v>
      </c>
      <c r="I293" s="148" t="s">
        <v>43</v>
      </c>
      <c r="J293" s="148" t="s">
        <v>2519</v>
      </c>
      <c r="K293" s="148" t="s">
        <v>2520</v>
      </c>
      <c r="L293" s="148" t="s">
        <v>74</v>
      </c>
      <c r="M293" s="16" t="s">
        <v>75</v>
      </c>
      <c r="P293" s="401" t="s">
        <v>98</v>
      </c>
      <c r="Q293" s="16" t="s">
        <v>99</v>
      </c>
      <c r="R293" s="16" t="s">
        <v>75</v>
      </c>
      <c r="S293" s="16">
        <v>1</v>
      </c>
      <c r="T293" s="16">
        <v>0</v>
      </c>
      <c r="U293" s="16">
        <v>1</v>
      </c>
      <c r="V293" s="16">
        <v>0</v>
      </c>
      <c r="X293" s="413" t="s">
        <v>2663</v>
      </c>
      <c r="Y293" s="16" t="s">
        <v>78</v>
      </c>
      <c r="Z293" s="47" t="s">
        <v>2668</v>
      </c>
      <c r="AA293" s="432" t="s">
        <v>95</v>
      </c>
      <c r="AB293" s="16" t="str">
        <f t="shared" si="11"/>
        <v>Unique</v>
      </c>
    </row>
    <row r="294" spans="1:28" ht="15">
      <c r="A294" s="354" t="str">
        <f t="shared" si="10"/>
        <v>93_1_041023_C3B_p_ep.ba</v>
      </c>
      <c r="B294" s="355" t="s">
        <v>2326</v>
      </c>
      <c r="C294" s="355" t="s">
        <v>2327</v>
      </c>
      <c r="D294" s="213">
        <v>93</v>
      </c>
      <c r="E294" s="213">
        <v>1</v>
      </c>
      <c r="F294" s="213">
        <v>200921</v>
      </c>
      <c r="G294" s="379" t="s">
        <v>2669</v>
      </c>
      <c r="H294" s="213">
        <v>2021</v>
      </c>
      <c r="I294" s="148" t="s">
        <v>43</v>
      </c>
      <c r="J294" s="148" t="s">
        <v>2328</v>
      </c>
      <c r="K294" s="148" t="s">
        <v>2329</v>
      </c>
      <c r="L294" s="148" t="s">
        <v>74</v>
      </c>
      <c r="M294" s="16" t="s">
        <v>75</v>
      </c>
      <c r="P294" s="401" t="s">
        <v>84</v>
      </c>
      <c r="Q294" s="16" t="s">
        <v>85</v>
      </c>
      <c r="R294" s="16" t="s">
        <v>75</v>
      </c>
      <c r="S294" s="16">
        <v>33</v>
      </c>
      <c r="T294" s="16">
        <v>18</v>
      </c>
      <c r="U294" s="16">
        <v>15</v>
      </c>
      <c r="V294" s="16">
        <v>0</v>
      </c>
      <c r="X294" s="413" t="s">
        <v>2663</v>
      </c>
      <c r="Y294" s="16" t="s">
        <v>78</v>
      </c>
      <c r="Z294" s="47" t="s">
        <v>2670</v>
      </c>
      <c r="AA294" s="432" t="s">
        <v>95</v>
      </c>
      <c r="AB294" s="16" t="str">
        <f t="shared" si="11"/>
        <v>Unique</v>
      </c>
    </row>
    <row r="295" spans="1:28" ht="15">
      <c r="A295" s="354" t="str">
        <f t="shared" si="10"/>
        <v>101_2_200921_C3A_p_my.fl</v>
      </c>
      <c r="B295" s="355" t="s">
        <v>2336</v>
      </c>
      <c r="C295" s="355" t="s">
        <v>2337</v>
      </c>
      <c r="D295" s="213">
        <v>101</v>
      </c>
      <c r="E295" s="213">
        <v>2</v>
      </c>
      <c r="F295" s="96" t="s">
        <v>2403</v>
      </c>
      <c r="G295" s="378">
        <v>200921</v>
      </c>
      <c r="H295" s="213">
        <v>2021</v>
      </c>
      <c r="I295" s="148" t="s">
        <v>43</v>
      </c>
      <c r="J295" s="148" t="s">
        <v>2338</v>
      </c>
      <c r="K295" s="148" t="s">
        <v>2339</v>
      </c>
      <c r="L295" s="148" t="s">
        <v>74</v>
      </c>
      <c r="M295" s="16" t="s">
        <v>75</v>
      </c>
      <c r="P295" s="401" t="s">
        <v>98</v>
      </c>
      <c r="Q295" s="16" t="s">
        <v>99</v>
      </c>
      <c r="R295" s="16" t="s">
        <v>75</v>
      </c>
      <c r="S295" s="16">
        <v>4</v>
      </c>
      <c r="T295" s="16">
        <v>0</v>
      </c>
      <c r="U295" s="16">
        <v>4</v>
      </c>
      <c r="V295" s="16">
        <v>0</v>
      </c>
      <c r="X295" s="413" t="s">
        <v>2663</v>
      </c>
      <c r="Y295" s="16" t="s">
        <v>78</v>
      </c>
      <c r="Z295" s="47" t="s">
        <v>2671</v>
      </c>
      <c r="AA295" s="432" t="s">
        <v>95</v>
      </c>
      <c r="AB295" s="16" t="str">
        <f t="shared" si="11"/>
        <v>Unique</v>
      </c>
    </row>
    <row r="296" spans="1:28" ht="15">
      <c r="A296" s="354" t="str">
        <f t="shared" si="10"/>
        <v>101_2_200921_C3A_p_ep.ba</v>
      </c>
      <c r="B296" s="355" t="s">
        <v>2336</v>
      </c>
      <c r="C296" s="355" t="s">
        <v>2337</v>
      </c>
      <c r="D296" s="213">
        <v>101</v>
      </c>
      <c r="E296" s="213">
        <v>2</v>
      </c>
      <c r="F296" s="96" t="s">
        <v>2403</v>
      </c>
      <c r="G296" s="378">
        <v>200921</v>
      </c>
      <c r="H296" s="213">
        <v>2021</v>
      </c>
      <c r="I296" s="148" t="s">
        <v>43</v>
      </c>
      <c r="J296" s="148" t="s">
        <v>2338</v>
      </c>
      <c r="K296" s="148" t="s">
        <v>2339</v>
      </c>
      <c r="L296" s="148" t="s">
        <v>74</v>
      </c>
      <c r="M296" s="16" t="s">
        <v>75</v>
      </c>
      <c r="P296" s="401" t="s">
        <v>84</v>
      </c>
      <c r="Q296" s="16" t="s">
        <v>85</v>
      </c>
      <c r="R296" s="16" t="s">
        <v>75</v>
      </c>
      <c r="S296" s="16">
        <v>1</v>
      </c>
      <c r="T296" s="16">
        <v>0</v>
      </c>
      <c r="U296" s="16">
        <v>1</v>
      </c>
      <c r="V296" s="16">
        <v>0</v>
      </c>
      <c r="X296" s="413" t="s">
        <v>2663</v>
      </c>
      <c r="Y296" s="16" t="s">
        <v>78</v>
      </c>
      <c r="Z296" s="47" t="s">
        <v>2672</v>
      </c>
      <c r="AA296" s="432" t="s">
        <v>95</v>
      </c>
      <c r="AB296" s="16" t="str">
        <f t="shared" si="11"/>
        <v>Unique</v>
      </c>
    </row>
    <row r="297" spans="1:28" ht="15">
      <c r="A297" s="354" t="str">
        <f t="shared" si="10"/>
        <v>119_2_030921_C35_p_my.fl</v>
      </c>
      <c r="B297" s="355" t="s">
        <v>2611</v>
      </c>
      <c r="C297" s="355" t="s">
        <v>2612</v>
      </c>
      <c r="D297" s="213">
        <v>119</v>
      </c>
      <c r="E297" s="213">
        <v>2</v>
      </c>
      <c r="F297" s="213">
        <v>160821</v>
      </c>
      <c r="G297" s="379" t="s">
        <v>2403</v>
      </c>
      <c r="H297" s="213">
        <v>2021</v>
      </c>
      <c r="I297" s="148" t="s">
        <v>43</v>
      </c>
      <c r="J297" s="148" t="s">
        <v>2613</v>
      </c>
      <c r="K297" s="148" t="s">
        <v>2614</v>
      </c>
      <c r="L297" s="148" t="s">
        <v>74</v>
      </c>
      <c r="M297" s="16" t="s">
        <v>75</v>
      </c>
      <c r="P297" s="401" t="s">
        <v>98</v>
      </c>
      <c r="Q297" s="16" t="s">
        <v>99</v>
      </c>
      <c r="R297" s="16" t="s">
        <v>75</v>
      </c>
      <c r="S297" s="16">
        <v>2</v>
      </c>
      <c r="T297" s="16">
        <v>0</v>
      </c>
      <c r="U297" s="16">
        <v>2</v>
      </c>
      <c r="V297" s="16">
        <v>0</v>
      </c>
      <c r="X297" s="413" t="s">
        <v>2663</v>
      </c>
      <c r="Y297" s="16" t="s">
        <v>78</v>
      </c>
      <c r="Z297" s="47" t="s">
        <v>2673</v>
      </c>
      <c r="AA297" s="432" t="s">
        <v>95</v>
      </c>
      <c r="AB297" s="16" t="str">
        <f t="shared" si="11"/>
        <v>Unique</v>
      </c>
    </row>
    <row r="298" spans="1:28" ht="15">
      <c r="A298" s="354" t="str">
        <f t="shared" si="10"/>
        <v>119_2_030921_C35_p_ep.ba</v>
      </c>
      <c r="B298" s="355" t="s">
        <v>2611</v>
      </c>
      <c r="C298" s="355" t="s">
        <v>2612</v>
      </c>
      <c r="D298" s="213">
        <v>119</v>
      </c>
      <c r="E298" s="213">
        <v>2</v>
      </c>
      <c r="F298" s="213">
        <v>160821</v>
      </c>
      <c r="G298" s="379" t="s">
        <v>2403</v>
      </c>
      <c r="H298" s="213">
        <v>2021</v>
      </c>
      <c r="I298" s="148" t="s">
        <v>43</v>
      </c>
      <c r="J298" s="148" t="s">
        <v>2613</v>
      </c>
      <c r="K298" s="148" t="s">
        <v>2614</v>
      </c>
      <c r="L298" s="148" t="s">
        <v>74</v>
      </c>
      <c r="M298" s="16" t="s">
        <v>75</v>
      </c>
      <c r="P298" s="401" t="s">
        <v>84</v>
      </c>
      <c r="Q298" s="16" t="s">
        <v>85</v>
      </c>
      <c r="R298" s="16" t="s">
        <v>75</v>
      </c>
      <c r="S298" s="16">
        <v>7</v>
      </c>
      <c r="T298" s="16">
        <v>1</v>
      </c>
      <c r="U298" s="16">
        <v>6</v>
      </c>
      <c r="V298" s="16">
        <v>0</v>
      </c>
      <c r="X298" s="413" t="s">
        <v>2663</v>
      </c>
      <c r="Y298" s="16" t="s">
        <v>78</v>
      </c>
      <c r="Z298" s="47" t="s">
        <v>2674</v>
      </c>
      <c r="AA298" s="432" t="s">
        <v>95</v>
      </c>
      <c r="AB298" s="16" t="str">
        <f t="shared" si="11"/>
        <v>Unique</v>
      </c>
    </row>
    <row r="299" spans="1:28" ht="15">
      <c r="A299" s="354" t="str">
        <f t="shared" si="10"/>
        <v>101_1_041021_C2A_p_ep.ba</v>
      </c>
      <c r="B299" s="355" t="s">
        <v>80</v>
      </c>
      <c r="C299" s="355" t="s">
        <v>81</v>
      </c>
      <c r="D299" s="213">
        <v>101</v>
      </c>
      <c r="E299" s="213">
        <v>1</v>
      </c>
      <c r="F299" s="213">
        <v>200921</v>
      </c>
      <c r="G299" s="379" t="s">
        <v>2461</v>
      </c>
      <c r="H299" s="213">
        <v>2021</v>
      </c>
      <c r="I299" s="148" t="s">
        <v>43</v>
      </c>
      <c r="J299" s="148" t="s">
        <v>82</v>
      </c>
      <c r="K299" s="148" t="s">
        <v>83</v>
      </c>
      <c r="L299" s="148" t="s">
        <v>74</v>
      </c>
      <c r="M299" s="16" t="s">
        <v>75</v>
      </c>
      <c r="P299" s="401" t="s">
        <v>84</v>
      </c>
      <c r="Q299" s="16" t="s">
        <v>85</v>
      </c>
      <c r="R299" s="16" t="s">
        <v>75</v>
      </c>
      <c r="S299" s="16">
        <v>1</v>
      </c>
      <c r="T299" s="16">
        <v>0</v>
      </c>
      <c r="U299" s="16">
        <v>1</v>
      </c>
      <c r="V299" s="16">
        <v>0</v>
      </c>
      <c r="X299" s="413" t="s">
        <v>2663</v>
      </c>
      <c r="Y299" s="16" t="s">
        <v>78</v>
      </c>
      <c r="Z299" s="47" t="s">
        <v>2675</v>
      </c>
      <c r="AA299" s="432" t="s">
        <v>95</v>
      </c>
      <c r="AB299" s="16" t="str">
        <f t="shared" si="11"/>
        <v>Unique</v>
      </c>
    </row>
    <row r="300" spans="1:28" ht="15">
      <c r="A300" s="354" t="str">
        <f t="shared" si="10"/>
        <v>119_1_041021_C1X_p_my.fl</v>
      </c>
      <c r="B300" s="355" t="s">
        <v>2302</v>
      </c>
      <c r="C300" s="355" t="s">
        <v>2303</v>
      </c>
      <c r="D300" s="213">
        <v>119</v>
      </c>
      <c r="E300" s="213">
        <v>1</v>
      </c>
      <c r="F300" s="213">
        <v>200921</v>
      </c>
      <c r="G300" s="379" t="s">
        <v>2461</v>
      </c>
      <c r="H300" s="213">
        <v>2021</v>
      </c>
      <c r="I300" s="148" t="s">
        <v>43</v>
      </c>
      <c r="J300" s="148" t="s">
        <v>2304</v>
      </c>
      <c r="K300" s="148" t="s">
        <v>2305</v>
      </c>
      <c r="L300" s="148" t="s">
        <v>74</v>
      </c>
      <c r="M300" s="16" t="s">
        <v>75</v>
      </c>
      <c r="P300" s="401" t="s">
        <v>98</v>
      </c>
      <c r="Q300" s="16" t="s">
        <v>99</v>
      </c>
      <c r="R300" s="16" t="s">
        <v>75</v>
      </c>
      <c r="S300" s="16">
        <v>1</v>
      </c>
      <c r="T300" s="16">
        <v>0</v>
      </c>
      <c r="U300" s="16">
        <v>1</v>
      </c>
      <c r="V300" s="16">
        <v>0</v>
      </c>
      <c r="X300" s="413" t="s">
        <v>2663</v>
      </c>
      <c r="Y300" s="16" t="s">
        <v>78</v>
      </c>
      <c r="Z300" s="47" t="s">
        <v>2676</v>
      </c>
      <c r="AA300" s="432" t="s">
        <v>95</v>
      </c>
      <c r="AB300" s="16" t="str">
        <f t="shared" si="11"/>
        <v>Unique</v>
      </c>
    </row>
    <row r="301" spans="1:28" ht="15">
      <c r="A301" s="354" t="str">
        <f t="shared" si="10"/>
        <v>119_2_300721_C35_p_sy.pi</v>
      </c>
      <c r="B301" s="355" t="s">
        <v>2611</v>
      </c>
      <c r="C301" s="355" t="s">
        <v>2612</v>
      </c>
      <c r="D301" s="213">
        <v>119</v>
      </c>
      <c r="E301" s="213">
        <v>2</v>
      </c>
      <c r="F301" s="213">
        <v>140721</v>
      </c>
      <c r="G301" s="378">
        <v>300721</v>
      </c>
      <c r="H301" s="213">
        <v>2021</v>
      </c>
      <c r="I301" s="148" t="s">
        <v>43</v>
      </c>
      <c r="J301" s="148" t="s">
        <v>2613</v>
      </c>
      <c r="K301" s="148" t="s">
        <v>2614</v>
      </c>
      <c r="L301" s="148" t="s">
        <v>74</v>
      </c>
      <c r="M301" s="16" t="s">
        <v>75</v>
      </c>
      <c r="P301" s="401" t="s">
        <v>176</v>
      </c>
      <c r="Q301" s="16" t="s">
        <v>177</v>
      </c>
      <c r="R301" s="16" t="s">
        <v>75</v>
      </c>
      <c r="S301" s="16">
        <v>3</v>
      </c>
      <c r="T301" s="16">
        <v>1</v>
      </c>
      <c r="U301" s="16">
        <v>2</v>
      </c>
      <c r="V301" s="16">
        <v>0</v>
      </c>
      <c r="X301" s="402">
        <v>241023</v>
      </c>
      <c r="Y301" s="16" t="s">
        <v>78</v>
      </c>
      <c r="Z301" s="47" t="s">
        <v>2677</v>
      </c>
      <c r="AA301" s="432" t="s">
        <v>95</v>
      </c>
      <c r="AB301" s="16" t="str">
        <f t="shared" si="11"/>
        <v>Unique</v>
      </c>
    </row>
    <row r="302" spans="1:28" ht="15">
      <c r="A302" s="354" t="str">
        <f t="shared" si="10"/>
        <v>80_3_030921_C15_p_sy.pi</v>
      </c>
      <c r="B302" s="355" t="s">
        <v>69</v>
      </c>
      <c r="C302" s="355" t="s">
        <v>70</v>
      </c>
      <c r="D302" s="213">
        <v>80</v>
      </c>
      <c r="E302" s="213">
        <v>3</v>
      </c>
      <c r="F302" s="213">
        <v>160821</v>
      </c>
      <c r="G302" s="379" t="s">
        <v>2403</v>
      </c>
      <c r="H302" s="213">
        <v>2021</v>
      </c>
      <c r="I302" s="148" t="s">
        <v>43</v>
      </c>
      <c r="J302" s="148" t="s">
        <v>72</v>
      </c>
      <c r="K302" s="148" t="s">
        <v>73</v>
      </c>
      <c r="L302" s="148" t="s">
        <v>74</v>
      </c>
      <c r="M302" s="16" t="s">
        <v>75</v>
      </c>
      <c r="P302" s="401" t="s">
        <v>176</v>
      </c>
      <c r="Q302" s="16" t="s">
        <v>177</v>
      </c>
      <c r="R302" s="16" t="s">
        <v>75</v>
      </c>
      <c r="S302" s="16">
        <v>9</v>
      </c>
      <c r="T302" s="16">
        <v>8</v>
      </c>
      <c r="U302" s="16">
        <v>1</v>
      </c>
      <c r="V302" s="16">
        <v>0</v>
      </c>
      <c r="X302" s="402">
        <v>231023</v>
      </c>
      <c r="Y302" s="16" t="s">
        <v>78</v>
      </c>
      <c r="Z302" s="47" t="s">
        <v>2678</v>
      </c>
      <c r="AA302" s="432" t="s">
        <v>95</v>
      </c>
      <c r="AB302" s="16" t="str">
        <f t="shared" si="11"/>
        <v>Unique</v>
      </c>
    </row>
    <row r="303" spans="1:28" ht="15">
      <c r="A303" s="354" t="str">
        <f t="shared" si="10"/>
        <v>80_3_200921_C15_p_sy.pi</v>
      </c>
      <c r="B303" s="355" t="s">
        <v>69</v>
      </c>
      <c r="C303" s="355" t="s">
        <v>70</v>
      </c>
      <c r="D303" s="213">
        <v>80</v>
      </c>
      <c r="E303" s="213">
        <v>3</v>
      </c>
      <c r="F303" s="96" t="s">
        <v>2403</v>
      </c>
      <c r="G303" s="378">
        <v>200921</v>
      </c>
      <c r="H303" s="213">
        <v>2021</v>
      </c>
      <c r="I303" s="148" t="s">
        <v>43</v>
      </c>
      <c r="J303" s="148" t="s">
        <v>72</v>
      </c>
      <c r="K303" s="148" t="s">
        <v>73</v>
      </c>
      <c r="L303" s="148" t="s">
        <v>74</v>
      </c>
      <c r="M303" s="16" t="s">
        <v>75</v>
      </c>
      <c r="P303" s="401" t="s">
        <v>176</v>
      </c>
      <c r="Q303" s="16" t="s">
        <v>177</v>
      </c>
      <c r="R303" s="16" t="s">
        <v>75</v>
      </c>
      <c r="S303" s="16">
        <v>1</v>
      </c>
      <c r="T303" s="16">
        <v>1</v>
      </c>
      <c r="U303" s="16">
        <v>0</v>
      </c>
      <c r="V303" s="16">
        <v>0</v>
      </c>
      <c r="X303" s="402">
        <v>231023</v>
      </c>
      <c r="Y303" s="16" t="s">
        <v>78</v>
      </c>
      <c r="Z303" s="47" t="s">
        <v>2679</v>
      </c>
      <c r="AA303" s="432" t="s">
        <v>95</v>
      </c>
      <c r="AB303" s="16" t="str">
        <f t="shared" si="11"/>
        <v>Unique</v>
      </c>
    </row>
    <row r="304" spans="1:28" ht="15">
      <c r="A304" s="354" t="str">
        <f t="shared" si="10"/>
        <v>80_3_030921_C15_p_sy.pi</v>
      </c>
      <c r="B304" s="355" t="s">
        <v>69</v>
      </c>
      <c r="C304" s="355" t="s">
        <v>70</v>
      </c>
      <c r="D304" s="213">
        <v>80</v>
      </c>
      <c r="E304" s="213">
        <v>3</v>
      </c>
      <c r="F304" s="213">
        <v>160821</v>
      </c>
      <c r="G304" s="379" t="s">
        <v>2403</v>
      </c>
      <c r="H304" s="213">
        <v>2021</v>
      </c>
      <c r="I304" s="148" t="s">
        <v>43</v>
      </c>
      <c r="J304" s="148" t="s">
        <v>72</v>
      </c>
      <c r="K304" s="148" t="s">
        <v>73</v>
      </c>
      <c r="L304" s="148" t="s">
        <v>74</v>
      </c>
      <c r="M304" s="16" t="s">
        <v>75</v>
      </c>
      <c r="P304" s="401" t="s">
        <v>176</v>
      </c>
      <c r="Q304" s="16" t="s">
        <v>177</v>
      </c>
      <c r="R304" s="16" t="s">
        <v>75</v>
      </c>
      <c r="S304" s="16">
        <v>4</v>
      </c>
      <c r="T304" s="16">
        <v>1</v>
      </c>
      <c r="U304" s="16">
        <v>3</v>
      </c>
      <c r="V304" s="16">
        <v>0</v>
      </c>
      <c r="X304" s="402">
        <v>231023</v>
      </c>
      <c r="Y304" s="16" t="s">
        <v>78</v>
      </c>
      <c r="Z304" s="47" t="s">
        <v>2680</v>
      </c>
      <c r="AA304" s="432" t="s">
        <v>95</v>
      </c>
      <c r="AB304" s="16" t="str">
        <f t="shared" si="11"/>
        <v>Unique</v>
      </c>
    </row>
    <row r="305" spans="1:28" ht="15">
      <c r="A305" s="354" t="str">
        <f t="shared" si="10"/>
        <v>93_1_041021_C3B_p_sy.pi</v>
      </c>
      <c r="B305" s="355" t="s">
        <v>2326</v>
      </c>
      <c r="C305" s="355" t="s">
        <v>2327</v>
      </c>
      <c r="D305" s="213">
        <v>93</v>
      </c>
      <c r="E305" s="213">
        <v>1</v>
      </c>
      <c r="F305" s="213">
        <v>200921</v>
      </c>
      <c r="G305" s="379" t="s">
        <v>2461</v>
      </c>
      <c r="H305" s="213">
        <v>2021</v>
      </c>
      <c r="I305" s="148" t="s">
        <v>43</v>
      </c>
      <c r="J305" s="148" t="s">
        <v>2328</v>
      </c>
      <c r="K305" s="148" t="s">
        <v>2329</v>
      </c>
      <c r="L305" s="148" t="s">
        <v>74</v>
      </c>
      <c r="M305" s="16" t="s">
        <v>75</v>
      </c>
      <c r="P305" s="401" t="s">
        <v>176</v>
      </c>
      <c r="Q305" s="16" t="s">
        <v>177</v>
      </c>
      <c r="R305" s="16" t="s">
        <v>75</v>
      </c>
      <c r="S305" s="16">
        <v>1</v>
      </c>
      <c r="T305" s="16">
        <v>1</v>
      </c>
      <c r="U305" s="16">
        <v>0</v>
      </c>
      <c r="V305" s="16">
        <v>0</v>
      </c>
      <c r="X305" s="413" t="s">
        <v>2663</v>
      </c>
      <c r="Y305" s="16" t="s">
        <v>78</v>
      </c>
      <c r="Z305" s="47" t="s">
        <v>2681</v>
      </c>
      <c r="AA305" s="432" t="s">
        <v>95</v>
      </c>
      <c r="AB305" s="16" t="str">
        <f t="shared" si="11"/>
        <v>Unique</v>
      </c>
    </row>
    <row r="306" spans="1:28" ht="15">
      <c r="A306" s="354" t="str">
        <f t="shared" si="10"/>
        <v>101_1_200921_C2A_p_sy.pi</v>
      </c>
      <c r="B306" s="355" t="s">
        <v>80</v>
      </c>
      <c r="C306" s="355" t="s">
        <v>81</v>
      </c>
      <c r="D306" s="213">
        <v>101</v>
      </c>
      <c r="E306" s="213">
        <v>1</v>
      </c>
      <c r="F306" s="96" t="s">
        <v>2403</v>
      </c>
      <c r="G306" s="416">
        <v>200921</v>
      </c>
      <c r="H306" s="213">
        <v>2021</v>
      </c>
      <c r="I306" s="148" t="s">
        <v>43</v>
      </c>
      <c r="J306" s="148" t="s">
        <v>82</v>
      </c>
      <c r="K306" s="148" t="s">
        <v>83</v>
      </c>
      <c r="L306" s="148" t="s">
        <v>74</v>
      </c>
      <c r="M306" s="16" t="s">
        <v>75</v>
      </c>
      <c r="P306" s="401" t="s">
        <v>176</v>
      </c>
      <c r="Q306" s="16" t="s">
        <v>177</v>
      </c>
      <c r="R306" s="16" t="s">
        <v>75</v>
      </c>
      <c r="S306" s="16">
        <v>1</v>
      </c>
      <c r="T306" s="16">
        <v>1</v>
      </c>
      <c r="U306" s="16">
        <v>0</v>
      </c>
      <c r="V306" s="16">
        <v>0</v>
      </c>
      <c r="X306" s="402">
        <v>241023</v>
      </c>
      <c r="Y306" s="16" t="s">
        <v>78</v>
      </c>
      <c r="Z306" s="47" t="s">
        <v>2682</v>
      </c>
      <c r="AA306" s="432" t="s">
        <v>95</v>
      </c>
      <c r="AB306" s="16" t="str">
        <f t="shared" si="11"/>
        <v>Unique</v>
      </c>
    </row>
    <row r="307" spans="1:28" ht="15">
      <c r="A307" s="354" t="str">
        <f t="shared" si="10"/>
        <v>100_2_150621_C3X_p_sy.pi</v>
      </c>
      <c r="B307" s="355" t="s">
        <v>2441</v>
      </c>
      <c r="C307" s="355" t="s">
        <v>2442</v>
      </c>
      <c r="D307" s="213">
        <v>100</v>
      </c>
      <c r="E307" s="213">
        <v>2</v>
      </c>
      <c r="F307" s="213">
        <v>310521</v>
      </c>
      <c r="G307" s="378">
        <v>150621</v>
      </c>
      <c r="H307" s="213">
        <v>2021</v>
      </c>
      <c r="I307" s="148" t="s">
        <v>43</v>
      </c>
      <c r="J307" s="148" t="s">
        <v>2443</v>
      </c>
      <c r="K307" s="148" t="s">
        <v>2444</v>
      </c>
      <c r="L307" s="148" t="s">
        <v>74</v>
      </c>
      <c r="M307" s="16" t="s">
        <v>75</v>
      </c>
      <c r="P307" s="401" t="s">
        <v>176</v>
      </c>
      <c r="Q307" s="16" t="s">
        <v>177</v>
      </c>
      <c r="R307" s="16" t="s">
        <v>75</v>
      </c>
      <c r="S307" s="16">
        <v>1</v>
      </c>
      <c r="T307" s="16">
        <v>0</v>
      </c>
      <c r="U307" s="16">
        <v>1</v>
      </c>
      <c r="V307" s="16">
        <v>0</v>
      </c>
      <c r="X307" s="402">
        <v>231023</v>
      </c>
      <c r="Y307" s="16" t="s">
        <v>78</v>
      </c>
      <c r="Z307" s="47" t="s">
        <v>2683</v>
      </c>
      <c r="AA307" s="432" t="s">
        <v>95</v>
      </c>
      <c r="AB307" s="16" t="str">
        <f t="shared" si="11"/>
        <v>Unique</v>
      </c>
    </row>
    <row r="308" spans="1:28" ht="15">
      <c r="A308" s="354" t="str">
        <f t="shared" si="10"/>
        <v>93_1_300721_C3B_p_sy.pi</v>
      </c>
      <c r="B308" s="355" t="s">
        <v>2326</v>
      </c>
      <c r="C308" s="355" t="s">
        <v>2327</v>
      </c>
      <c r="D308" s="213">
        <v>93</v>
      </c>
      <c r="E308" s="213">
        <v>1</v>
      </c>
      <c r="F308" s="213">
        <v>140721</v>
      </c>
      <c r="G308" s="378">
        <v>300721</v>
      </c>
      <c r="H308" s="213">
        <v>2021</v>
      </c>
      <c r="I308" s="148" t="s">
        <v>43</v>
      </c>
      <c r="J308" s="148" t="s">
        <v>2328</v>
      </c>
      <c r="K308" s="148" t="s">
        <v>2329</v>
      </c>
      <c r="L308" s="148" t="s">
        <v>74</v>
      </c>
      <c r="M308" s="16" t="s">
        <v>75</v>
      </c>
      <c r="P308" s="401" t="s">
        <v>176</v>
      </c>
      <c r="Q308" s="16" t="s">
        <v>177</v>
      </c>
      <c r="R308" s="16" t="s">
        <v>75</v>
      </c>
      <c r="S308" s="16">
        <v>4</v>
      </c>
      <c r="T308" s="16">
        <v>1</v>
      </c>
      <c r="U308" s="16">
        <v>3</v>
      </c>
      <c r="V308" s="16">
        <v>0</v>
      </c>
      <c r="X308" s="402">
        <v>241023</v>
      </c>
      <c r="Y308" s="16" t="s">
        <v>78</v>
      </c>
      <c r="Z308" s="47" t="s">
        <v>2684</v>
      </c>
      <c r="AA308" s="432" t="s">
        <v>95</v>
      </c>
      <c r="AB308" s="16" t="str">
        <f t="shared" si="11"/>
        <v>Unique</v>
      </c>
    </row>
    <row r="309" spans="1:28" ht="15">
      <c r="A309" s="354" t="str">
        <f t="shared" si="10"/>
        <v>101_2_300721_C3A_p_sy.pi</v>
      </c>
      <c r="B309" s="355" t="s">
        <v>2336</v>
      </c>
      <c r="C309" s="355" t="s">
        <v>2337</v>
      </c>
      <c r="D309" s="213">
        <v>101</v>
      </c>
      <c r="E309" s="213">
        <v>2</v>
      </c>
      <c r="F309" s="213">
        <v>140721</v>
      </c>
      <c r="G309" s="378">
        <v>300721</v>
      </c>
      <c r="H309" s="213">
        <v>2021</v>
      </c>
      <c r="I309" s="148" t="s">
        <v>43</v>
      </c>
      <c r="J309" s="148" t="s">
        <v>2338</v>
      </c>
      <c r="K309" s="148" t="s">
        <v>2339</v>
      </c>
      <c r="L309" s="148" t="s">
        <v>74</v>
      </c>
      <c r="M309" s="16" t="s">
        <v>75</v>
      </c>
      <c r="P309" s="401" t="s">
        <v>176</v>
      </c>
      <c r="Q309" s="16" t="s">
        <v>177</v>
      </c>
      <c r="R309" s="16" t="s">
        <v>75</v>
      </c>
      <c r="S309" s="16">
        <v>1</v>
      </c>
      <c r="T309" s="16">
        <v>0</v>
      </c>
      <c r="U309" s="16">
        <v>1</v>
      </c>
      <c r="V309" s="16">
        <v>0</v>
      </c>
      <c r="X309" s="402">
        <v>241023</v>
      </c>
      <c r="Y309" s="16" t="s">
        <v>78</v>
      </c>
      <c r="Z309" s="47" t="s">
        <v>2685</v>
      </c>
      <c r="AA309" s="432" t="s">
        <v>95</v>
      </c>
      <c r="AB309" s="16" t="str">
        <f t="shared" si="11"/>
        <v>Unique</v>
      </c>
    </row>
    <row r="310" spans="1:28" ht="15">
      <c r="A310" s="354" t="str">
        <f t="shared" si="10"/>
        <v>119_1_030921_C1X_p_sy.pi</v>
      </c>
      <c r="B310" s="355" t="s">
        <v>2302</v>
      </c>
      <c r="C310" s="355" t="s">
        <v>2303</v>
      </c>
      <c r="D310" s="213">
        <v>119</v>
      </c>
      <c r="E310" s="213">
        <v>1</v>
      </c>
      <c r="F310" s="213">
        <v>160821</v>
      </c>
      <c r="G310" s="379" t="s">
        <v>2403</v>
      </c>
      <c r="H310" s="213">
        <v>2021</v>
      </c>
      <c r="I310" s="148" t="s">
        <v>43</v>
      </c>
      <c r="J310" s="148" t="s">
        <v>2304</v>
      </c>
      <c r="K310" s="148" t="s">
        <v>2305</v>
      </c>
      <c r="L310" s="148" t="s">
        <v>74</v>
      </c>
      <c r="M310" s="16" t="s">
        <v>75</v>
      </c>
      <c r="P310" s="401" t="s">
        <v>176</v>
      </c>
      <c r="Q310" s="16" t="s">
        <v>177</v>
      </c>
      <c r="R310" s="16" t="s">
        <v>75</v>
      </c>
      <c r="S310" s="16">
        <v>1</v>
      </c>
      <c r="T310" s="16">
        <v>1</v>
      </c>
      <c r="U310" s="16">
        <v>0</v>
      </c>
      <c r="V310" s="16">
        <v>0</v>
      </c>
      <c r="X310" s="402">
        <v>261023</v>
      </c>
      <c r="Y310" s="16" t="s">
        <v>78</v>
      </c>
      <c r="Z310" s="47" t="s">
        <v>2686</v>
      </c>
      <c r="AA310" s="432" t="s">
        <v>95</v>
      </c>
      <c r="AB310" s="16" t="str">
        <f t="shared" si="11"/>
        <v>Unique</v>
      </c>
    </row>
    <row r="311" spans="1:28" ht="15">
      <c r="A311" s="354" t="str">
        <f t="shared" si="10"/>
        <v>93_1_200921_C3B_p_ep.ba</v>
      </c>
      <c r="B311" s="355" t="s">
        <v>2326</v>
      </c>
      <c r="C311" s="355" t="s">
        <v>2327</v>
      </c>
      <c r="D311" s="213">
        <v>93</v>
      </c>
      <c r="E311" s="213">
        <v>1</v>
      </c>
      <c r="F311" s="96" t="s">
        <v>2403</v>
      </c>
      <c r="G311" s="378">
        <v>200921</v>
      </c>
      <c r="H311" s="213">
        <v>2021</v>
      </c>
      <c r="I311" s="148" t="s">
        <v>43</v>
      </c>
      <c r="J311" s="148" t="s">
        <v>2328</v>
      </c>
      <c r="K311" s="148" t="s">
        <v>2329</v>
      </c>
      <c r="L311" s="148" t="s">
        <v>74</v>
      </c>
      <c r="M311" s="16" t="s">
        <v>75</v>
      </c>
      <c r="P311" s="401" t="s">
        <v>84</v>
      </c>
      <c r="Q311" s="16" t="s">
        <v>85</v>
      </c>
      <c r="R311" s="16" t="s">
        <v>75</v>
      </c>
      <c r="S311" s="16">
        <v>13</v>
      </c>
      <c r="T311" s="16">
        <v>2</v>
      </c>
      <c r="U311" s="16">
        <v>11</v>
      </c>
      <c r="V311" s="16">
        <v>0</v>
      </c>
      <c r="X311" s="413" t="s">
        <v>2663</v>
      </c>
      <c r="Y311" s="16" t="s">
        <v>78</v>
      </c>
      <c r="Z311" s="47" t="s">
        <v>2687</v>
      </c>
      <c r="AA311" s="432" t="s">
        <v>95</v>
      </c>
      <c r="AB311" s="16" t="str">
        <f t="shared" si="11"/>
        <v>Unique</v>
      </c>
    </row>
    <row r="312" spans="1:28" ht="15">
      <c r="A312" s="354" t="str">
        <f t="shared" si="10"/>
        <v>93_1_200921_C3B_p_sy.pi</v>
      </c>
      <c r="B312" s="355" t="s">
        <v>2326</v>
      </c>
      <c r="C312" s="355" t="s">
        <v>2327</v>
      </c>
      <c r="D312" s="213">
        <v>93</v>
      </c>
      <c r="E312" s="213">
        <v>1</v>
      </c>
      <c r="F312" s="96" t="s">
        <v>2403</v>
      </c>
      <c r="G312" s="378">
        <v>200921</v>
      </c>
      <c r="H312" s="213">
        <v>2021</v>
      </c>
      <c r="I312" s="148" t="s">
        <v>43</v>
      </c>
      <c r="J312" s="148" t="s">
        <v>2328</v>
      </c>
      <c r="K312" s="148" t="s">
        <v>2329</v>
      </c>
      <c r="L312" s="148" t="s">
        <v>74</v>
      </c>
      <c r="M312" s="16" t="s">
        <v>75</v>
      </c>
      <c r="P312" s="401" t="s">
        <v>176</v>
      </c>
      <c r="Q312" s="16" t="s">
        <v>177</v>
      </c>
      <c r="R312" s="16" t="s">
        <v>75</v>
      </c>
      <c r="S312" s="16">
        <v>1</v>
      </c>
      <c r="T312" s="16">
        <v>0</v>
      </c>
      <c r="U312" s="16">
        <v>1</v>
      </c>
      <c r="V312" s="16">
        <v>0</v>
      </c>
      <c r="X312" s="413" t="s">
        <v>2663</v>
      </c>
      <c r="Y312" s="16" t="s">
        <v>78</v>
      </c>
      <c r="Z312" s="47" t="s">
        <v>2688</v>
      </c>
      <c r="AA312" s="432" t="s">
        <v>95</v>
      </c>
      <c r="AB312" s="16" t="str">
        <f t="shared" si="11"/>
        <v>Unique</v>
      </c>
    </row>
    <row r="313" spans="1:28" ht="15">
      <c r="A313" s="354" t="str">
        <f t="shared" si="10"/>
        <v>93_1_200921_C3B_p_my.fl</v>
      </c>
      <c r="B313" s="355" t="s">
        <v>2326</v>
      </c>
      <c r="C313" s="355" t="s">
        <v>2327</v>
      </c>
      <c r="D313" s="213">
        <v>93</v>
      </c>
      <c r="E313" s="213">
        <v>1</v>
      </c>
      <c r="F313" s="96" t="s">
        <v>2403</v>
      </c>
      <c r="G313" s="378">
        <v>200921</v>
      </c>
      <c r="H313" s="213">
        <v>2021</v>
      </c>
      <c r="I313" s="148" t="s">
        <v>43</v>
      </c>
      <c r="J313" s="148" t="s">
        <v>2328</v>
      </c>
      <c r="K313" s="148" t="s">
        <v>2329</v>
      </c>
      <c r="L313" s="148" t="s">
        <v>74</v>
      </c>
      <c r="M313" s="16" t="s">
        <v>75</v>
      </c>
      <c r="P313" s="401" t="s">
        <v>98</v>
      </c>
      <c r="Q313" s="16" t="s">
        <v>99</v>
      </c>
      <c r="R313" s="16" t="s">
        <v>75</v>
      </c>
      <c r="S313" s="16">
        <v>1</v>
      </c>
      <c r="T313" s="16">
        <v>0</v>
      </c>
      <c r="U313" s="16">
        <v>1</v>
      </c>
      <c r="V313" s="16">
        <v>0</v>
      </c>
      <c r="X313" s="413" t="s">
        <v>2663</v>
      </c>
      <c r="Y313" s="16" t="s">
        <v>78</v>
      </c>
      <c r="Z313" s="47" t="s">
        <v>2689</v>
      </c>
      <c r="AA313" s="432" t="s">
        <v>95</v>
      </c>
      <c r="AB313" s="16" t="str">
        <f t="shared" si="11"/>
        <v>Unique</v>
      </c>
    </row>
    <row r="314" spans="1:28" ht="15">
      <c r="A314" s="354" t="str">
        <f t="shared" si="10"/>
        <v>93_1_200921_C3B_p_my.fl</v>
      </c>
      <c r="B314" s="355" t="s">
        <v>2326</v>
      </c>
      <c r="C314" s="355" t="s">
        <v>2327</v>
      </c>
      <c r="D314" s="213">
        <v>93</v>
      </c>
      <c r="E314" s="213">
        <v>1</v>
      </c>
      <c r="F314" s="96" t="s">
        <v>2403</v>
      </c>
      <c r="G314" s="378">
        <v>200921</v>
      </c>
      <c r="H314" s="213">
        <v>2021</v>
      </c>
      <c r="I314" s="148" t="s">
        <v>43</v>
      </c>
      <c r="J314" s="148" t="s">
        <v>2328</v>
      </c>
      <c r="K314" s="148" t="s">
        <v>2329</v>
      </c>
      <c r="L314" s="148" t="s">
        <v>74</v>
      </c>
      <c r="M314" s="16" t="s">
        <v>75</v>
      </c>
      <c r="P314" s="401" t="s">
        <v>98</v>
      </c>
      <c r="Q314" s="16" t="s">
        <v>99</v>
      </c>
      <c r="R314" s="16" t="s">
        <v>2422</v>
      </c>
      <c r="S314" s="16">
        <v>1</v>
      </c>
      <c r="T314" s="16">
        <v>1</v>
      </c>
      <c r="U314" s="16">
        <v>0</v>
      </c>
      <c r="V314" s="16">
        <v>0</v>
      </c>
      <c r="X314" s="413" t="s">
        <v>2423</v>
      </c>
      <c r="Y314" s="16" t="s">
        <v>78</v>
      </c>
      <c r="Z314" s="47" t="s">
        <v>2690</v>
      </c>
      <c r="AA314" s="432" t="s">
        <v>95</v>
      </c>
      <c r="AB314" s="16" t="str">
        <f t="shared" si="11"/>
        <v>Unique</v>
      </c>
    </row>
    <row r="315" spans="1:28" ht="15">
      <c r="A315" s="354" t="str">
        <f t="shared" si="10"/>
        <v>71_2_200921_C2B_p_my.fl</v>
      </c>
      <c r="B315" s="355" t="s">
        <v>2481</v>
      </c>
      <c r="C315" s="355" t="s">
        <v>2482</v>
      </c>
      <c r="D315" s="213">
        <v>71</v>
      </c>
      <c r="E315" s="213">
        <v>2</v>
      </c>
      <c r="F315" s="96" t="s">
        <v>2403</v>
      </c>
      <c r="G315" s="378">
        <v>200921</v>
      </c>
      <c r="H315" s="213">
        <v>2021</v>
      </c>
      <c r="I315" s="148" t="s">
        <v>43</v>
      </c>
      <c r="J315" s="148" t="s">
        <v>2483</v>
      </c>
      <c r="K315" s="148" t="s">
        <v>2484</v>
      </c>
      <c r="L315" s="148" t="s">
        <v>74</v>
      </c>
      <c r="M315" s="16" t="s">
        <v>75</v>
      </c>
      <c r="P315" s="401" t="s">
        <v>98</v>
      </c>
      <c r="Q315" s="16" t="s">
        <v>99</v>
      </c>
      <c r="R315" s="16" t="s">
        <v>75</v>
      </c>
      <c r="S315" s="16">
        <v>1</v>
      </c>
      <c r="T315" s="16">
        <v>0</v>
      </c>
      <c r="U315" s="16">
        <v>1</v>
      </c>
      <c r="V315" s="16">
        <v>0</v>
      </c>
      <c r="X315" s="413" t="s">
        <v>2663</v>
      </c>
      <c r="Y315" s="16" t="s">
        <v>78</v>
      </c>
      <c r="Z315" s="47" t="s">
        <v>2691</v>
      </c>
      <c r="AA315" s="432" t="s">
        <v>95</v>
      </c>
      <c r="AB315" s="16" t="str">
        <f t="shared" si="11"/>
        <v>Unique</v>
      </c>
    </row>
    <row r="316" spans="1:28" ht="15">
      <c r="A316" s="354" t="str">
        <f t="shared" si="10"/>
        <v>101_1_200921_C2A_p_my.fl</v>
      </c>
      <c r="B316" s="355" t="s">
        <v>80</v>
      </c>
      <c r="C316" s="355" t="s">
        <v>81</v>
      </c>
      <c r="D316" s="213">
        <v>101</v>
      </c>
      <c r="E316" s="213">
        <v>1</v>
      </c>
      <c r="F316" s="96" t="s">
        <v>2403</v>
      </c>
      <c r="G316" s="378">
        <v>200921</v>
      </c>
      <c r="H316" s="213">
        <v>2021</v>
      </c>
      <c r="I316" s="148" t="s">
        <v>43</v>
      </c>
      <c r="J316" s="148" t="s">
        <v>82</v>
      </c>
      <c r="K316" s="148" t="s">
        <v>83</v>
      </c>
      <c r="L316" s="148" t="s">
        <v>74</v>
      </c>
      <c r="M316" s="16" t="s">
        <v>75</v>
      </c>
      <c r="P316" s="401" t="s">
        <v>98</v>
      </c>
      <c r="Q316" s="16" t="s">
        <v>99</v>
      </c>
      <c r="R316" s="16" t="s">
        <v>75</v>
      </c>
      <c r="S316" s="16">
        <v>1</v>
      </c>
      <c r="T316" s="16">
        <v>0</v>
      </c>
      <c r="U316" s="16">
        <v>1</v>
      </c>
      <c r="V316" s="16">
        <v>0</v>
      </c>
      <c r="X316" s="402">
        <v>201123</v>
      </c>
      <c r="Y316" s="16" t="s">
        <v>78</v>
      </c>
      <c r="Z316" s="47" t="s">
        <v>2692</v>
      </c>
      <c r="AA316" s="432" t="s">
        <v>95</v>
      </c>
      <c r="AB316" s="16" t="str">
        <f t="shared" si="11"/>
        <v>Unique</v>
      </c>
    </row>
    <row r="317" spans="1:28" ht="15">
      <c r="A317" s="354" t="str">
        <f t="shared" si="10"/>
        <v>101_1_200921_C2A_p_ep.ba</v>
      </c>
      <c r="B317" s="355" t="s">
        <v>80</v>
      </c>
      <c r="C317" s="355" t="s">
        <v>81</v>
      </c>
      <c r="D317" s="213">
        <v>101</v>
      </c>
      <c r="E317" s="213">
        <v>1</v>
      </c>
      <c r="F317" s="96" t="s">
        <v>2403</v>
      </c>
      <c r="G317" s="378">
        <v>200921</v>
      </c>
      <c r="H317" s="213">
        <v>2021</v>
      </c>
      <c r="I317" s="148" t="s">
        <v>43</v>
      </c>
      <c r="J317" s="148" t="s">
        <v>82</v>
      </c>
      <c r="K317" s="148" t="s">
        <v>83</v>
      </c>
      <c r="L317" s="148" t="s">
        <v>74</v>
      </c>
      <c r="M317" s="16" t="s">
        <v>75</v>
      </c>
      <c r="P317" s="401" t="s">
        <v>84</v>
      </c>
      <c r="Q317" s="16" t="s">
        <v>85</v>
      </c>
      <c r="R317" s="16" t="s">
        <v>75</v>
      </c>
      <c r="S317" s="16">
        <v>1</v>
      </c>
      <c r="T317" s="16">
        <v>0</v>
      </c>
      <c r="U317" s="16">
        <v>1</v>
      </c>
      <c r="V317" s="16">
        <v>0</v>
      </c>
      <c r="X317" s="402">
        <v>201123</v>
      </c>
      <c r="Y317" s="16" t="s">
        <v>78</v>
      </c>
      <c r="Z317" s="47" t="s">
        <v>2693</v>
      </c>
      <c r="AA317" s="432" t="s">
        <v>95</v>
      </c>
      <c r="AB317" s="16" t="str">
        <f t="shared" si="11"/>
        <v>Unique</v>
      </c>
    </row>
    <row r="318" spans="1:28" ht="15">
      <c r="A318" s="354" t="str">
        <f t="shared" si="10"/>
        <v>100_2_200921_C3X_p_ep.ba</v>
      </c>
      <c r="B318" s="355" t="s">
        <v>2441</v>
      </c>
      <c r="C318" s="355" t="s">
        <v>2442</v>
      </c>
      <c r="D318" s="213">
        <v>100</v>
      </c>
      <c r="E318" s="213">
        <v>2</v>
      </c>
      <c r="F318" s="96" t="s">
        <v>2403</v>
      </c>
      <c r="G318" s="378">
        <v>200921</v>
      </c>
      <c r="H318" s="213">
        <v>2021</v>
      </c>
      <c r="I318" s="148" t="s">
        <v>43</v>
      </c>
      <c r="J318" s="148" t="s">
        <v>2443</v>
      </c>
      <c r="K318" s="148" t="s">
        <v>2444</v>
      </c>
      <c r="L318" s="148" t="s">
        <v>74</v>
      </c>
      <c r="M318" s="16" t="s">
        <v>75</v>
      </c>
      <c r="P318" s="401" t="s">
        <v>84</v>
      </c>
      <c r="Q318" s="16" t="s">
        <v>85</v>
      </c>
      <c r="R318" s="16" t="s">
        <v>75</v>
      </c>
      <c r="S318" s="16">
        <v>6</v>
      </c>
      <c r="T318" s="16">
        <v>1</v>
      </c>
      <c r="U318" s="16">
        <v>5</v>
      </c>
      <c r="V318" s="16">
        <v>0</v>
      </c>
      <c r="X318" s="402">
        <v>201123</v>
      </c>
      <c r="Y318" s="16" t="s">
        <v>78</v>
      </c>
      <c r="Z318" s="47" t="s">
        <v>2694</v>
      </c>
      <c r="AA318" s="432" t="s">
        <v>95</v>
      </c>
      <c r="AB318" s="16" t="str">
        <f t="shared" si="11"/>
        <v>Unique</v>
      </c>
    </row>
    <row r="319" spans="1:28" ht="15">
      <c r="A319" s="354" t="str">
        <f t="shared" si="10"/>
        <v>119_2_140721_C35_p_ep.ba</v>
      </c>
      <c r="B319" s="355" t="s">
        <v>2611</v>
      </c>
      <c r="C319" s="355" t="s">
        <v>2612</v>
      </c>
      <c r="D319" s="213">
        <v>119</v>
      </c>
      <c r="E319" s="213">
        <v>2</v>
      </c>
      <c r="F319" s="213">
        <v>300621</v>
      </c>
      <c r="G319" s="378">
        <v>140721</v>
      </c>
      <c r="H319" s="213">
        <v>2021</v>
      </c>
      <c r="I319" s="148" t="s">
        <v>43</v>
      </c>
      <c r="J319" s="148" t="s">
        <v>2613</v>
      </c>
      <c r="K319" s="148" t="s">
        <v>2614</v>
      </c>
      <c r="L319" s="148" t="s">
        <v>74</v>
      </c>
      <c r="M319" s="16" t="s">
        <v>75</v>
      </c>
      <c r="P319" s="401" t="s">
        <v>84</v>
      </c>
      <c r="Q319" s="16" t="s">
        <v>85</v>
      </c>
      <c r="R319" s="16" t="s">
        <v>75</v>
      </c>
      <c r="S319" s="16">
        <v>1</v>
      </c>
      <c r="T319" s="16">
        <v>0</v>
      </c>
      <c r="U319" s="16">
        <v>1</v>
      </c>
      <c r="V319" s="16">
        <v>0</v>
      </c>
      <c r="X319" s="402">
        <v>201123</v>
      </c>
      <c r="Y319" s="16" t="s">
        <v>78</v>
      </c>
      <c r="Z319" s="47" t="s">
        <v>2695</v>
      </c>
      <c r="AA319" s="432" t="s">
        <v>95</v>
      </c>
      <c r="AB319" s="16" t="str">
        <f t="shared" si="11"/>
        <v>Unique</v>
      </c>
    </row>
    <row r="320" spans="1:28" ht="15">
      <c r="A320" s="354" t="str">
        <f t="shared" si="10"/>
        <v xml:space="preserve">119_2_140721_C35_p_sp. </v>
      </c>
      <c r="B320" s="355" t="s">
        <v>2611</v>
      </c>
      <c r="C320" s="355" t="s">
        <v>2612</v>
      </c>
      <c r="D320" s="213">
        <v>119</v>
      </c>
      <c r="E320" s="213">
        <v>2</v>
      </c>
      <c r="F320" s="213">
        <v>300621</v>
      </c>
      <c r="G320" s="378">
        <v>140721</v>
      </c>
      <c r="H320" s="213">
        <v>2021</v>
      </c>
      <c r="I320" s="148" t="s">
        <v>43</v>
      </c>
      <c r="J320" s="148" t="s">
        <v>2613</v>
      </c>
      <c r="K320" s="148" t="s">
        <v>2614</v>
      </c>
      <c r="L320" s="148" t="s">
        <v>74</v>
      </c>
      <c r="M320" s="16" t="s">
        <v>75</v>
      </c>
      <c r="P320" s="401" t="s">
        <v>2696</v>
      </c>
      <c r="Q320" s="16" t="s">
        <v>1164</v>
      </c>
      <c r="R320" s="16" t="s">
        <v>2422</v>
      </c>
      <c r="S320" s="16">
        <v>15</v>
      </c>
      <c r="T320" s="16">
        <v>0</v>
      </c>
      <c r="U320" s="16">
        <v>15</v>
      </c>
      <c r="V320" s="16">
        <v>0</v>
      </c>
      <c r="X320" s="413" t="s">
        <v>2423</v>
      </c>
      <c r="Y320" s="16" t="s">
        <v>78</v>
      </c>
      <c r="Z320" s="47" t="s">
        <v>2697</v>
      </c>
      <c r="AA320" s="432"/>
      <c r="AB320" s="16" t="str">
        <f t="shared" si="11"/>
        <v>Unique</v>
      </c>
    </row>
    <row r="321" spans="1:28" ht="15">
      <c r="A321" s="354" t="str">
        <f t="shared" si="10"/>
        <v>119_1_140721_C1X_p_ep.ba</v>
      </c>
      <c r="B321" s="355" t="s">
        <v>2302</v>
      </c>
      <c r="C321" s="355" t="s">
        <v>2303</v>
      </c>
      <c r="D321" s="213">
        <v>119</v>
      </c>
      <c r="E321" s="213">
        <v>1</v>
      </c>
      <c r="F321" s="213">
        <v>300621</v>
      </c>
      <c r="G321" s="378">
        <v>140721</v>
      </c>
      <c r="H321" s="213">
        <v>2021</v>
      </c>
      <c r="I321" s="148" t="s">
        <v>43</v>
      </c>
      <c r="J321" s="148" t="s">
        <v>2304</v>
      </c>
      <c r="K321" s="148" t="s">
        <v>2305</v>
      </c>
      <c r="L321" s="148" t="s">
        <v>74</v>
      </c>
      <c r="M321" s="16" t="s">
        <v>75</v>
      </c>
      <c r="P321" s="401" t="s">
        <v>84</v>
      </c>
      <c r="Q321" s="16" t="s">
        <v>85</v>
      </c>
      <c r="R321" s="16" t="s">
        <v>75</v>
      </c>
      <c r="S321" s="16">
        <v>11</v>
      </c>
      <c r="T321" s="16">
        <v>5</v>
      </c>
      <c r="U321" s="16">
        <v>6</v>
      </c>
      <c r="V321" s="16">
        <v>0</v>
      </c>
      <c r="X321" s="402">
        <v>201123</v>
      </c>
      <c r="Y321" s="16" t="s">
        <v>78</v>
      </c>
      <c r="Z321" s="47" t="s">
        <v>2698</v>
      </c>
      <c r="AA321" s="432" t="s">
        <v>95</v>
      </c>
      <c r="AB321" s="16" t="str">
        <f t="shared" si="11"/>
        <v>Unique</v>
      </c>
    </row>
    <row r="322" spans="1:28" ht="15">
      <c r="A322" s="354" t="str">
        <f t="shared" si="10"/>
        <v>119_1_140721_C1X_p_vo.pe</v>
      </c>
      <c r="B322" s="355" t="s">
        <v>2302</v>
      </c>
      <c r="C322" s="355" t="s">
        <v>2303</v>
      </c>
      <c r="D322" s="213">
        <v>119</v>
      </c>
      <c r="E322" s="213">
        <v>1</v>
      </c>
      <c r="F322" s="213">
        <v>300621</v>
      </c>
      <c r="G322" s="378">
        <v>140721</v>
      </c>
      <c r="H322" s="213">
        <v>2021</v>
      </c>
      <c r="I322" s="148" t="s">
        <v>43</v>
      </c>
      <c r="J322" s="148" t="s">
        <v>2304</v>
      </c>
      <c r="K322" s="148" t="s">
        <v>2305</v>
      </c>
      <c r="L322" s="148" t="s">
        <v>74</v>
      </c>
      <c r="M322" s="16" t="s">
        <v>75</v>
      </c>
      <c r="P322" s="401" t="s">
        <v>112</v>
      </c>
      <c r="Q322" s="16" t="s">
        <v>113</v>
      </c>
      <c r="R322" s="16" t="s">
        <v>75</v>
      </c>
      <c r="S322" s="16">
        <v>2</v>
      </c>
      <c r="T322" s="16">
        <v>0</v>
      </c>
      <c r="U322" s="16">
        <v>2</v>
      </c>
      <c r="V322" s="16">
        <v>0</v>
      </c>
      <c r="X322" s="402">
        <v>201123</v>
      </c>
      <c r="Y322" s="16" t="s">
        <v>78</v>
      </c>
      <c r="Z322" s="47" t="s">
        <v>2699</v>
      </c>
      <c r="AA322" s="432" t="s">
        <v>95</v>
      </c>
      <c r="AB322" s="16" t="str">
        <f t="shared" ref="AB322:AB385" si="12">IF(COUNTIF(Z:Z, Z322)&gt;1, "Duplicate", "Unique")</f>
        <v>Unique</v>
      </c>
    </row>
    <row r="323" spans="1:28" ht="15">
      <c r="A323" s="354" t="str">
        <f t="shared" si="10"/>
        <v>119_2_140721_C2Y_p_ep.ba</v>
      </c>
      <c r="B323" s="355" t="s">
        <v>2517</v>
      </c>
      <c r="C323" s="355" t="s">
        <v>2518</v>
      </c>
      <c r="D323" s="213">
        <v>119</v>
      </c>
      <c r="E323" s="213">
        <v>2</v>
      </c>
      <c r="F323" s="213">
        <v>300621</v>
      </c>
      <c r="G323" s="378">
        <v>140721</v>
      </c>
      <c r="H323" s="213">
        <v>2021</v>
      </c>
      <c r="I323" s="148" t="s">
        <v>43</v>
      </c>
      <c r="J323" s="148" t="s">
        <v>2519</v>
      </c>
      <c r="K323" s="148" t="s">
        <v>2520</v>
      </c>
      <c r="L323" s="148" t="s">
        <v>74</v>
      </c>
      <c r="M323" s="16" t="s">
        <v>75</v>
      </c>
      <c r="P323" s="401" t="s">
        <v>84</v>
      </c>
      <c r="Q323" s="16" t="s">
        <v>85</v>
      </c>
      <c r="R323" s="16" t="s">
        <v>75</v>
      </c>
      <c r="S323" s="16">
        <v>7</v>
      </c>
      <c r="T323" s="16">
        <v>2</v>
      </c>
      <c r="U323" s="16">
        <v>5</v>
      </c>
      <c r="V323" s="16">
        <v>0</v>
      </c>
      <c r="X323" s="402">
        <v>201123</v>
      </c>
      <c r="Y323" s="16" t="s">
        <v>78</v>
      </c>
      <c r="Z323" s="47" t="s">
        <v>2700</v>
      </c>
      <c r="AA323" s="432" t="s">
        <v>95</v>
      </c>
      <c r="AB323" s="16" t="str">
        <f t="shared" si="12"/>
        <v>Unique</v>
      </c>
    </row>
    <row r="324" spans="1:28" ht="15">
      <c r="A324" s="354" t="str">
        <f t="shared" si="10"/>
        <v>119_2_041021_C35_p_my.fl</v>
      </c>
      <c r="B324" s="355" t="s">
        <v>2611</v>
      </c>
      <c r="C324" s="355" t="s">
        <v>2612</v>
      </c>
      <c r="D324" s="213">
        <v>119</v>
      </c>
      <c r="E324" s="213">
        <v>2</v>
      </c>
      <c r="F324" s="213">
        <v>200921</v>
      </c>
      <c r="G324" s="417" t="s">
        <v>2461</v>
      </c>
      <c r="H324" s="213">
        <v>2021</v>
      </c>
      <c r="I324" s="148" t="s">
        <v>43</v>
      </c>
      <c r="J324" s="148" t="s">
        <v>2613</v>
      </c>
      <c r="K324" s="148" t="s">
        <v>2614</v>
      </c>
      <c r="L324" s="148" t="s">
        <v>74</v>
      </c>
      <c r="M324" s="16" t="s">
        <v>75</v>
      </c>
      <c r="P324" s="401" t="s">
        <v>98</v>
      </c>
      <c r="Q324" s="16" t="s">
        <v>99</v>
      </c>
      <c r="R324" s="16" t="s">
        <v>75</v>
      </c>
      <c r="S324" s="16">
        <v>1</v>
      </c>
      <c r="T324" s="16">
        <v>0</v>
      </c>
      <c r="U324" s="16">
        <v>1</v>
      </c>
      <c r="V324" s="16">
        <v>0</v>
      </c>
      <c r="X324" s="402">
        <v>201123</v>
      </c>
      <c r="Y324" s="16" t="s">
        <v>78</v>
      </c>
      <c r="Z324" s="47" t="s">
        <v>2701</v>
      </c>
      <c r="AA324" s="432" t="s">
        <v>95</v>
      </c>
      <c r="AB324" s="16" t="str">
        <f t="shared" si="12"/>
        <v>Unique</v>
      </c>
    </row>
    <row r="325" spans="1:28" ht="15">
      <c r="A325" s="354" t="str">
        <f t="shared" si="10"/>
        <v>119_2_041021_C35_p_ba.el</v>
      </c>
      <c r="B325" s="355" t="s">
        <v>2611</v>
      </c>
      <c r="C325" s="355" t="s">
        <v>2612</v>
      </c>
      <c r="D325" s="213">
        <v>119</v>
      </c>
      <c r="E325" s="213">
        <v>2</v>
      </c>
      <c r="F325" s="213">
        <v>200921</v>
      </c>
      <c r="G325" s="417" t="s">
        <v>2461</v>
      </c>
      <c r="H325" s="213">
        <v>2021</v>
      </c>
      <c r="I325" s="148" t="s">
        <v>43</v>
      </c>
      <c r="J325" s="148" t="s">
        <v>2613</v>
      </c>
      <c r="K325" s="148" t="s">
        <v>2614</v>
      </c>
      <c r="L325" s="148" t="s">
        <v>74</v>
      </c>
      <c r="M325" s="16" t="s">
        <v>75</v>
      </c>
      <c r="P325" s="401" t="s">
        <v>274</v>
      </c>
      <c r="Q325" s="16" t="s">
        <v>275</v>
      </c>
      <c r="R325" s="16" t="s">
        <v>2422</v>
      </c>
      <c r="S325" s="16">
        <v>1</v>
      </c>
      <c r="T325" s="16">
        <v>0</v>
      </c>
      <c r="U325" s="16">
        <v>1</v>
      </c>
      <c r="V325" s="16">
        <v>0</v>
      </c>
      <c r="X325" s="413" t="s">
        <v>2423</v>
      </c>
      <c r="Y325" s="16" t="s">
        <v>78</v>
      </c>
      <c r="Z325" s="47" t="s">
        <v>2702</v>
      </c>
      <c r="AA325" s="432" t="s">
        <v>95</v>
      </c>
      <c r="AB325" s="16" t="str">
        <f t="shared" si="12"/>
        <v>Unique</v>
      </c>
    </row>
    <row r="326" spans="1:28" ht="15">
      <c r="A326" s="354" t="str">
        <f t="shared" si="10"/>
        <v>100_3_170521_C3Y_p_ep.ba</v>
      </c>
      <c r="B326" s="355" t="s">
        <v>2417</v>
      </c>
      <c r="C326" s="355" t="s">
        <v>2418</v>
      </c>
      <c r="D326" s="213">
        <v>100</v>
      </c>
      <c r="E326" s="213">
        <v>3</v>
      </c>
      <c r="F326" s="367" t="s">
        <v>2325</v>
      </c>
      <c r="G326" s="378">
        <v>170521</v>
      </c>
      <c r="H326" s="213">
        <v>2021</v>
      </c>
      <c r="I326" s="148" t="s">
        <v>43</v>
      </c>
      <c r="J326" s="148" t="s">
        <v>2419</v>
      </c>
      <c r="K326" s="148" t="s">
        <v>2420</v>
      </c>
      <c r="L326" s="148" t="s">
        <v>74</v>
      </c>
      <c r="M326" s="16" t="s">
        <v>75</v>
      </c>
      <c r="P326" s="401" t="s">
        <v>84</v>
      </c>
      <c r="Q326" s="16" t="s">
        <v>85</v>
      </c>
      <c r="R326" s="16" t="s">
        <v>75</v>
      </c>
      <c r="S326" s="16">
        <v>5</v>
      </c>
      <c r="T326" s="16">
        <v>1</v>
      </c>
      <c r="U326" s="16">
        <v>3</v>
      </c>
      <c r="V326" s="16">
        <v>1</v>
      </c>
      <c r="X326" s="402">
        <v>201123</v>
      </c>
      <c r="Y326" s="16" t="s">
        <v>78</v>
      </c>
      <c r="Z326" s="47" t="s">
        <v>2703</v>
      </c>
      <c r="AA326" s="432" t="s">
        <v>95</v>
      </c>
      <c r="AB326" s="16" t="str">
        <f t="shared" si="12"/>
        <v>Unique</v>
      </c>
    </row>
    <row r="327" spans="1:28" ht="15">
      <c r="A327" s="354" t="str">
        <f t="shared" si="10"/>
        <v>100_3_170521_C3Y_p_ep.el</v>
      </c>
      <c r="B327" s="355" t="s">
        <v>2417</v>
      </c>
      <c r="C327" s="355" t="s">
        <v>2418</v>
      </c>
      <c r="D327" s="213">
        <v>100</v>
      </c>
      <c r="E327" s="213">
        <v>3</v>
      </c>
      <c r="F327" s="367" t="s">
        <v>2325</v>
      </c>
      <c r="G327" s="378">
        <v>170521</v>
      </c>
      <c r="H327" s="213">
        <v>2021</v>
      </c>
      <c r="I327" s="148" t="s">
        <v>43</v>
      </c>
      <c r="J327" s="148" t="s">
        <v>2419</v>
      </c>
      <c r="K327" s="148" t="s">
        <v>2420</v>
      </c>
      <c r="L327" s="148" t="s">
        <v>74</v>
      </c>
      <c r="M327" s="16" t="s">
        <v>75</v>
      </c>
      <c r="P327" s="401" t="s">
        <v>2312</v>
      </c>
      <c r="Q327" s="16" t="s">
        <v>2313</v>
      </c>
      <c r="R327" s="16" t="s">
        <v>2422</v>
      </c>
      <c r="S327" s="16">
        <v>3</v>
      </c>
      <c r="T327" s="16">
        <v>0</v>
      </c>
      <c r="U327" s="16">
        <v>3</v>
      </c>
      <c r="V327" s="16">
        <v>0</v>
      </c>
      <c r="X327" s="413" t="s">
        <v>2423</v>
      </c>
      <c r="Y327" s="16" t="s">
        <v>78</v>
      </c>
      <c r="Z327" s="47" t="s">
        <v>2704</v>
      </c>
      <c r="AA327" s="432" t="s">
        <v>95</v>
      </c>
      <c r="AB327" s="16" t="str">
        <f t="shared" si="12"/>
        <v>Unique</v>
      </c>
    </row>
    <row r="328" spans="1:28" ht="15">
      <c r="A328" s="354" t="str">
        <f t="shared" si="10"/>
        <v>100_3_170521_C3Y_p_rh.ro</v>
      </c>
      <c r="B328" s="355" t="s">
        <v>2417</v>
      </c>
      <c r="C328" s="355" t="s">
        <v>2418</v>
      </c>
      <c r="D328" s="213">
        <v>100</v>
      </c>
      <c r="E328" s="213">
        <v>3</v>
      </c>
      <c r="F328" s="367" t="s">
        <v>2325</v>
      </c>
      <c r="G328" s="378">
        <v>170521</v>
      </c>
      <c r="H328" s="213">
        <v>2021</v>
      </c>
      <c r="I328" s="148" t="s">
        <v>43</v>
      </c>
      <c r="J328" s="148" t="s">
        <v>2419</v>
      </c>
      <c r="K328" s="148" t="s">
        <v>2420</v>
      </c>
      <c r="L328" s="148" t="s">
        <v>74</v>
      </c>
      <c r="M328" s="16" t="s">
        <v>75</v>
      </c>
      <c r="P328" s="401" t="s">
        <v>460</v>
      </c>
      <c r="Q328" s="16" t="s">
        <v>461</v>
      </c>
      <c r="R328" s="16" t="s">
        <v>2422</v>
      </c>
      <c r="S328" s="16">
        <v>1</v>
      </c>
      <c r="T328" s="16">
        <v>1</v>
      </c>
      <c r="U328" s="16">
        <v>0</v>
      </c>
      <c r="V328" s="16">
        <v>0</v>
      </c>
      <c r="X328" s="413" t="s">
        <v>2423</v>
      </c>
      <c r="Y328" s="16" t="s">
        <v>78</v>
      </c>
      <c r="Z328" s="47" t="s">
        <v>2705</v>
      </c>
      <c r="AA328" s="432" t="s">
        <v>95</v>
      </c>
      <c r="AB328" s="16" t="str">
        <f t="shared" si="12"/>
        <v>Unique</v>
      </c>
    </row>
    <row r="329" spans="1:28" ht="15">
      <c r="A329" s="354" t="str">
        <f t="shared" si="10"/>
        <v>100_3_170521_C3Y_p_rh.ca</v>
      </c>
      <c r="B329" s="355" t="s">
        <v>2417</v>
      </c>
      <c r="C329" s="355" t="s">
        <v>2418</v>
      </c>
      <c r="D329" s="213">
        <v>100</v>
      </c>
      <c r="E329" s="213">
        <v>3</v>
      </c>
      <c r="F329" s="367" t="s">
        <v>2325</v>
      </c>
      <c r="G329" s="378">
        <v>170521</v>
      </c>
      <c r="H329" s="213">
        <v>2021</v>
      </c>
      <c r="I329" s="148" t="s">
        <v>43</v>
      </c>
      <c r="J329" s="148" t="s">
        <v>2419</v>
      </c>
      <c r="K329" s="148" t="s">
        <v>2420</v>
      </c>
      <c r="L329" s="148" t="s">
        <v>74</v>
      </c>
      <c r="M329" s="16" t="s">
        <v>75</v>
      </c>
      <c r="P329" s="401" t="s">
        <v>134</v>
      </c>
      <c r="Q329" s="16" t="s">
        <v>135</v>
      </c>
      <c r="R329" s="16" t="s">
        <v>2422</v>
      </c>
      <c r="S329" s="16">
        <v>2</v>
      </c>
      <c r="T329" s="16">
        <v>0</v>
      </c>
      <c r="U329" s="16">
        <v>2</v>
      </c>
      <c r="V329" s="16">
        <v>0</v>
      </c>
      <c r="X329" s="413" t="s">
        <v>2423</v>
      </c>
      <c r="Y329" s="16" t="s">
        <v>78</v>
      </c>
      <c r="Z329" s="47" t="s">
        <v>2706</v>
      </c>
      <c r="AA329" s="432" t="s">
        <v>95</v>
      </c>
      <c r="AB329" s="16" t="str">
        <f t="shared" si="12"/>
        <v>Unique</v>
      </c>
    </row>
    <row r="330" spans="1:28" ht="15">
      <c r="A330" s="354" t="str">
        <f t="shared" si="10"/>
        <v>101_1_150621_C2A_p_ep.ba</v>
      </c>
      <c r="B330" s="355" t="s">
        <v>80</v>
      </c>
      <c r="C330" s="355" t="s">
        <v>81</v>
      </c>
      <c r="D330" s="213">
        <v>101</v>
      </c>
      <c r="E330" s="213">
        <v>1</v>
      </c>
      <c r="F330" s="213">
        <v>310521</v>
      </c>
      <c r="G330" s="378">
        <v>150621</v>
      </c>
      <c r="H330" s="213">
        <v>2021</v>
      </c>
      <c r="I330" s="148" t="s">
        <v>43</v>
      </c>
      <c r="J330" s="148" t="s">
        <v>82</v>
      </c>
      <c r="K330" s="148" t="s">
        <v>83</v>
      </c>
      <c r="L330" s="148" t="s">
        <v>74</v>
      </c>
      <c r="M330" s="16" t="s">
        <v>75</v>
      </c>
      <c r="P330" s="401" t="s">
        <v>84</v>
      </c>
      <c r="Q330" s="16" t="s">
        <v>85</v>
      </c>
      <c r="R330" s="16" t="s">
        <v>75</v>
      </c>
      <c r="S330" s="16">
        <v>4</v>
      </c>
      <c r="T330" s="16">
        <v>1</v>
      </c>
      <c r="U330" s="16">
        <v>3</v>
      </c>
      <c r="V330" s="16">
        <v>0</v>
      </c>
      <c r="X330" s="402">
        <v>201123</v>
      </c>
      <c r="Y330" s="16" t="s">
        <v>78</v>
      </c>
      <c r="Z330" s="47" t="s">
        <v>2707</v>
      </c>
      <c r="AA330" s="432" t="s">
        <v>95</v>
      </c>
      <c r="AB330" s="16" t="str">
        <f t="shared" si="12"/>
        <v>Unique</v>
      </c>
    </row>
    <row r="331" spans="1:28" ht="15">
      <c r="A331" s="354" t="str">
        <f t="shared" si="10"/>
        <v>101_1_150621_C2A_p_sy.pi</v>
      </c>
      <c r="B331" s="355" t="s">
        <v>80</v>
      </c>
      <c r="C331" s="355" t="s">
        <v>81</v>
      </c>
      <c r="D331" s="213">
        <v>101</v>
      </c>
      <c r="E331" s="213">
        <v>1</v>
      </c>
      <c r="F331" s="213">
        <v>310521</v>
      </c>
      <c r="G331" s="378">
        <v>150621</v>
      </c>
      <c r="H331" s="213">
        <v>2021</v>
      </c>
      <c r="I331" s="148" t="s">
        <v>43</v>
      </c>
      <c r="J331" s="148" t="s">
        <v>82</v>
      </c>
      <c r="K331" s="148" t="s">
        <v>83</v>
      </c>
      <c r="L331" s="148" t="s">
        <v>74</v>
      </c>
      <c r="M331" s="16" t="s">
        <v>75</v>
      </c>
      <c r="P331" s="401" t="s">
        <v>176</v>
      </c>
      <c r="Q331" s="16" t="s">
        <v>177</v>
      </c>
      <c r="R331" s="16" t="s">
        <v>75</v>
      </c>
      <c r="S331" s="16">
        <v>1</v>
      </c>
      <c r="T331" s="16">
        <v>0</v>
      </c>
      <c r="U331" s="16">
        <v>1</v>
      </c>
      <c r="V331" s="16">
        <v>0</v>
      </c>
      <c r="X331" s="402">
        <v>201123</v>
      </c>
      <c r="Y331" s="16" t="s">
        <v>78</v>
      </c>
      <c r="Z331" s="47" t="s">
        <v>2708</v>
      </c>
      <c r="AA331" s="432" t="s">
        <v>95</v>
      </c>
      <c r="AB331" s="16" t="str">
        <f t="shared" si="12"/>
        <v>Unique</v>
      </c>
    </row>
    <row r="332" spans="1:28" ht="15">
      <c r="A332" s="354" t="str">
        <f t="shared" si="10"/>
        <v>61_1_200921_C2X_p_ep.ba</v>
      </c>
      <c r="B332" s="355" t="s">
        <v>2372</v>
      </c>
      <c r="C332" s="355" t="s">
        <v>2373</v>
      </c>
      <c r="D332" s="213">
        <v>61</v>
      </c>
      <c r="E332" s="213">
        <v>1</v>
      </c>
      <c r="F332" s="96" t="s">
        <v>2403</v>
      </c>
      <c r="G332" s="378">
        <v>200921</v>
      </c>
      <c r="H332" s="213">
        <v>2021</v>
      </c>
      <c r="I332" s="148" t="s">
        <v>43</v>
      </c>
      <c r="J332" s="148" t="s">
        <v>2374</v>
      </c>
      <c r="K332" s="148" t="s">
        <v>2375</v>
      </c>
      <c r="L332" s="148" t="s">
        <v>74</v>
      </c>
      <c r="M332" s="16" t="s">
        <v>75</v>
      </c>
      <c r="P332" s="401" t="s">
        <v>84</v>
      </c>
      <c r="Q332" s="16" t="s">
        <v>85</v>
      </c>
      <c r="R332" s="16" t="s">
        <v>75</v>
      </c>
      <c r="S332" s="16">
        <v>2</v>
      </c>
      <c r="T332" s="16">
        <v>2</v>
      </c>
      <c r="U332" s="16">
        <v>0</v>
      </c>
      <c r="V332" s="16">
        <v>0</v>
      </c>
      <c r="X332" s="402">
        <v>201123</v>
      </c>
      <c r="Y332" s="16" t="s">
        <v>78</v>
      </c>
      <c r="Z332" s="47" t="s">
        <v>2709</v>
      </c>
      <c r="AA332" s="432" t="s">
        <v>95</v>
      </c>
      <c r="AB332" s="16" t="str">
        <f t="shared" si="12"/>
        <v>Unique</v>
      </c>
    </row>
    <row r="333" spans="1:28" ht="15">
      <c r="A333" s="354" t="str">
        <f t="shared" si="10"/>
        <v>61_1_200921_C2X_p_sy.pi</v>
      </c>
      <c r="B333" s="355" t="s">
        <v>2372</v>
      </c>
      <c r="C333" s="355" t="s">
        <v>2373</v>
      </c>
      <c r="D333" s="213">
        <v>61</v>
      </c>
      <c r="E333" s="213">
        <v>1</v>
      </c>
      <c r="F333" s="96" t="s">
        <v>2403</v>
      </c>
      <c r="G333" s="378">
        <v>200921</v>
      </c>
      <c r="H333" s="213">
        <v>2021</v>
      </c>
      <c r="I333" s="148" t="s">
        <v>43</v>
      </c>
      <c r="J333" s="148" t="s">
        <v>2374</v>
      </c>
      <c r="K333" s="148" t="s">
        <v>2375</v>
      </c>
      <c r="L333" s="148" t="s">
        <v>74</v>
      </c>
      <c r="M333" s="16" t="s">
        <v>75</v>
      </c>
      <c r="P333" s="401" t="s">
        <v>176</v>
      </c>
      <c r="Q333" s="16" t="s">
        <v>177</v>
      </c>
      <c r="R333" s="16" t="s">
        <v>75</v>
      </c>
      <c r="S333" s="16">
        <v>1</v>
      </c>
      <c r="T333" s="16">
        <v>0</v>
      </c>
      <c r="U333" s="16">
        <v>1</v>
      </c>
      <c r="V333" s="16">
        <v>0</v>
      </c>
      <c r="X333" s="402">
        <v>201123</v>
      </c>
      <c r="Y333" s="16" t="s">
        <v>78</v>
      </c>
      <c r="Z333" s="47" t="s">
        <v>2710</v>
      </c>
      <c r="AA333" s="432" t="s">
        <v>95</v>
      </c>
      <c r="AB333" s="16" t="str">
        <f t="shared" si="12"/>
        <v>Unique</v>
      </c>
    </row>
    <row r="334" spans="1:28" ht="15">
      <c r="A334" s="354" t="str">
        <f t="shared" si="10"/>
        <v>61_1_200921_C2X_p_my.fl</v>
      </c>
      <c r="B334" s="355" t="s">
        <v>2372</v>
      </c>
      <c r="C334" s="355" t="s">
        <v>2373</v>
      </c>
      <c r="D334" s="213">
        <v>61</v>
      </c>
      <c r="E334" s="213">
        <v>1</v>
      </c>
      <c r="F334" s="96" t="s">
        <v>2403</v>
      </c>
      <c r="G334" s="378">
        <v>200921</v>
      </c>
      <c r="H334" s="213">
        <v>2021</v>
      </c>
      <c r="I334" s="148" t="s">
        <v>43</v>
      </c>
      <c r="J334" s="148" t="s">
        <v>2374</v>
      </c>
      <c r="K334" s="148" t="s">
        <v>2375</v>
      </c>
      <c r="L334" s="148" t="s">
        <v>74</v>
      </c>
      <c r="M334" s="16" t="s">
        <v>75</v>
      </c>
      <c r="P334" s="401" t="s">
        <v>98</v>
      </c>
      <c r="Q334" s="16" t="s">
        <v>99</v>
      </c>
      <c r="R334" s="16" t="s">
        <v>75</v>
      </c>
      <c r="S334" s="16">
        <v>5</v>
      </c>
      <c r="T334" s="16">
        <v>0</v>
      </c>
      <c r="U334" s="16">
        <v>5</v>
      </c>
      <c r="V334" s="16">
        <v>0</v>
      </c>
      <c r="X334" s="402">
        <v>201123</v>
      </c>
      <c r="Y334" s="16" t="s">
        <v>78</v>
      </c>
      <c r="Z334" s="47" t="s">
        <v>2711</v>
      </c>
      <c r="AA334" s="432" t="s">
        <v>95</v>
      </c>
      <c r="AB334" s="16" t="str">
        <f t="shared" si="12"/>
        <v>Unique</v>
      </c>
    </row>
    <row r="335" spans="1:28" ht="15">
      <c r="A335" s="354" t="str">
        <f t="shared" si="10"/>
        <v>93_1_030921_C3B_p_sy.pi</v>
      </c>
      <c r="B335" s="355" t="s">
        <v>2326</v>
      </c>
      <c r="C335" s="355" t="s">
        <v>2327</v>
      </c>
      <c r="D335" s="213">
        <v>93</v>
      </c>
      <c r="E335" s="213">
        <v>1</v>
      </c>
      <c r="F335" s="213">
        <v>160821</v>
      </c>
      <c r="G335" s="379" t="s">
        <v>2403</v>
      </c>
      <c r="H335" s="213">
        <v>2021</v>
      </c>
      <c r="I335" s="148" t="s">
        <v>43</v>
      </c>
      <c r="J335" s="148" t="s">
        <v>2328</v>
      </c>
      <c r="K335" s="148" t="s">
        <v>2329</v>
      </c>
      <c r="L335" s="148" t="s">
        <v>74</v>
      </c>
      <c r="M335" s="16" t="s">
        <v>75</v>
      </c>
      <c r="P335" s="401" t="s">
        <v>176</v>
      </c>
      <c r="Q335" s="16" t="s">
        <v>177</v>
      </c>
      <c r="R335" s="16" t="s">
        <v>75</v>
      </c>
      <c r="S335" s="16">
        <v>10</v>
      </c>
      <c r="T335" s="16">
        <v>3</v>
      </c>
      <c r="U335" s="16">
        <v>7</v>
      </c>
      <c r="V335" s="16">
        <v>0</v>
      </c>
      <c r="X335" s="402">
        <v>201123</v>
      </c>
      <c r="Y335" s="16" t="s">
        <v>78</v>
      </c>
      <c r="Z335" s="47" t="s">
        <v>2712</v>
      </c>
      <c r="AA335" s="432" t="s">
        <v>95</v>
      </c>
      <c r="AB335" s="16" t="str">
        <f t="shared" si="12"/>
        <v>Unique</v>
      </c>
    </row>
    <row r="336" spans="1:28" ht="15">
      <c r="A336" s="354" t="str">
        <f t="shared" si="10"/>
        <v>93_1_030921_C3B_p_ep.ba</v>
      </c>
      <c r="B336" s="355" t="s">
        <v>2326</v>
      </c>
      <c r="C336" s="355" t="s">
        <v>2327</v>
      </c>
      <c r="D336" s="213">
        <v>93</v>
      </c>
      <c r="E336" s="213">
        <v>1</v>
      </c>
      <c r="F336" s="213">
        <v>160821</v>
      </c>
      <c r="G336" s="379" t="s">
        <v>2403</v>
      </c>
      <c r="H336" s="213">
        <v>2021</v>
      </c>
      <c r="I336" s="148" t="s">
        <v>43</v>
      </c>
      <c r="J336" s="148" t="s">
        <v>2328</v>
      </c>
      <c r="K336" s="148" t="s">
        <v>2329</v>
      </c>
      <c r="L336" s="148" t="s">
        <v>74</v>
      </c>
      <c r="M336" s="16" t="s">
        <v>75</v>
      </c>
      <c r="P336" s="401" t="s">
        <v>84</v>
      </c>
      <c r="Q336" s="16" t="s">
        <v>85</v>
      </c>
      <c r="R336" s="16" t="s">
        <v>75</v>
      </c>
      <c r="S336" s="16">
        <v>86</v>
      </c>
      <c r="T336" s="16">
        <v>17</v>
      </c>
      <c r="U336" s="16">
        <v>68</v>
      </c>
      <c r="V336" s="16">
        <v>1</v>
      </c>
      <c r="X336" s="402">
        <v>201123</v>
      </c>
      <c r="Y336" s="16" t="s">
        <v>78</v>
      </c>
      <c r="Z336" s="47" t="s">
        <v>2713</v>
      </c>
      <c r="AA336" s="432" t="s">
        <v>95</v>
      </c>
      <c r="AB336" s="16" t="str">
        <f t="shared" si="12"/>
        <v>Unique</v>
      </c>
    </row>
    <row r="337" spans="1:89" ht="15">
      <c r="A337" s="354" t="str">
        <f t="shared" si="10"/>
        <v>93_1_030921_C3B_p_my.fl</v>
      </c>
      <c r="B337" s="355" t="s">
        <v>2326</v>
      </c>
      <c r="C337" s="355" t="s">
        <v>2327</v>
      </c>
      <c r="D337" s="213">
        <v>93</v>
      </c>
      <c r="E337" s="213">
        <v>1</v>
      </c>
      <c r="F337" s="213">
        <v>160821</v>
      </c>
      <c r="G337" s="378" t="s">
        <v>2403</v>
      </c>
      <c r="H337" s="213">
        <v>2021</v>
      </c>
      <c r="I337" s="148" t="s">
        <v>43</v>
      </c>
      <c r="J337" s="148" t="s">
        <v>2328</v>
      </c>
      <c r="K337" s="148" t="s">
        <v>2329</v>
      </c>
      <c r="L337" s="148" t="s">
        <v>74</v>
      </c>
      <c r="M337" s="16" t="s">
        <v>75</v>
      </c>
      <c r="P337" s="401" t="s">
        <v>98</v>
      </c>
      <c r="Q337" s="16" t="s">
        <v>99</v>
      </c>
      <c r="R337" s="16" t="s">
        <v>75</v>
      </c>
      <c r="S337" s="16">
        <v>5</v>
      </c>
      <c r="T337" s="16">
        <v>0</v>
      </c>
      <c r="U337" s="16">
        <v>5</v>
      </c>
      <c r="V337" s="16">
        <v>0</v>
      </c>
      <c r="X337" s="402">
        <v>201123</v>
      </c>
      <c r="Y337" s="16" t="s">
        <v>78</v>
      </c>
      <c r="Z337" s="47" t="s">
        <v>2714</v>
      </c>
      <c r="AA337" s="432" t="s">
        <v>95</v>
      </c>
      <c r="AB337" s="16" t="str">
        <f t="shared" si="12"/>
        <v>Unique</v>
      </c>
    </row>
    <row r="338" spans="1:89" ht="15">
      <c r="A338" s="354" t="str">
        <f t="shared" si="10"/>
        <v>93_1_030921_C3B_p_sy.pi</v>
      </c>
      <c r="B338" s="355" t="s">
        <v>2326</v>
      </c>
      <c r="C338" s="355" t="s">
        <v>2327</v>
      </c>
      <c r="D338" s="213">
        <v>93</v>
      </c>
      <c r="E338" s="213">
        <v>1</v>
      </c>
      <c r="F338" s="213">
        <v>160821</v>
      </c>
      <c r="G338" s="378" t="s">
        <v>2403</v>
      </c>
      <c r="H338" s="213">
        <v>2021</v>
      </c>
      <c r="I338" s="148" t="s">
        <v>43</v>
      </c>
      <c r="J338" s="148" t="s">
        <v>2328</v>
      </c>
      <c r="K338" s="148" t="s">
        <v>2329</v>
      </c>
      <c r="L338" s="148" t="s">
        <v>74</v>
      </c>
      <c r="M338" s="16" t="s">
        <v>75</v>
      </c>
      <c r="P338" s="401" t="s">
        <v>176</v>
      </c>
      <c r="Q338" s="16" t="s">
        <v>177</v>
      </c>
      <c r="R338" s="16" t="s">
        <v>75</v>
      </c>
      <c r="S338" s="16">
        <v>3</v>
      </c>
      <c r="T338" s="16">
        <v>0</v>
      </c>
      <c r="U338" s="16">
        <v>3</v>
      </c>
      <c r="V338" s="16">
        <v>0</v>
      </c>
      <c r="X338" s="402">
        <v>201123</v>
      </c>
      <c r="Y338" s="16" t="s">
        <v>78</v>
      </c>
      <c r="Z338" s="47" t="s">
        <v>2715</v>
      </c>
      <c r="AA338" s="432" t="s">
        <v>95</v>
      </c>
      <c r="AB338" s="16" t="str">
        <f t="shared" si="12"/>
        <v>Unique</v>
      </c>
    </row>
    <row r="339" spans="1:89" ht="15">
      <c r="A339" s="354" t="str">
        <f t="shared" si="10"/>
        <v>93_1_030921_C3B_p_ep.ba</v>
      </c>
      <c r="B339" s="355" t="s">
        <v>2326</v>
      </c>
      <c r="C339" s="355" t="s">
        <v>2327</v>
      </c>
      <c r="D339" s="213">
        <v>93</v>
      </c>
      <c r="E339" s="213">
        <v>1</v>
      </c>
      <c r="F339" s="213">
        <v>160821</v>
      </c>
      <c r="G339" s="378" t="s">
        <v>2403</v>
      </c>
      <c r="H339" s="213">
        <v>2021</v>
      </c>
      <c r="I339" s="148" t="s">
        <v>43</v>
      </c>
      <c r="J339" s="148" t="s">
        <v>2328</v>
      </c>
      <c r="K339" s="148" t="s">
        <v>2329</v>
      </c>
      <c r="L339" s="148" t="s">
        <v>74</v>
      </c>
      <c r="M339" s="16" t="s">
        <v>75</v>
      </c>
      <c r="P339" s="401" t="s">
        <v>84</v>
      </c>
      <c r="Q339" s="16" t="s">
        <v>85</v>
      </c>
      <c r="R339" s="16" t="s">
        <v>75</v>
      </c>
      <c r="S339" s="16">
        <v>45</v>
      </c>
      <c r="T339" s="16">
        <v>11</v>
      </c>
      <c r="U339" s="16">
        <v>34</v>
      </c>
      <c r="V339" s="16">
        <v>0</v>
      </c>
      <c r="X339" s="402">
        <v>201123</v>
      </c>
      <c r="Y339" s="16" t="s">
        <v>78</v>
      </c>
      <c r="Z339" s="47" t="s">
        <v>2716</v>
      </c>
      <c r="AA339" s="432" t="s">
        <v>95</v>
      </c>
      <c r="AB339" s="16" t="str">
        <f t="shared" si="12"/>
        <v>Unique</v>
      </c>
    </row>
    <row r="340" spans="1:89" ht="15">
      <c r="A340" s="354" t="str">
        <f t="shared" si="10"/>
        <v>93_1_030921_C3B_p_he.tr</v>
      </c>
      <c r="B340" s="355" t="s">
        <v>2326</v>
      </c>
      <c r="C340" s="355" t="s">
        <v>2327</v>
      </c>
      <c r="D340" s="213">
        <v>93</v>
      </c>
      <c r="E340" s="213">
        <v>1</v>
      </c>
      <c r="F340" s="213">
        <v>160821</v>
      </c>
      <c r="G340" s="378" t="s">
        <v>2403</v>
      </c>
      <c r="H340" s="213">
        <v>2021</v>
      </c>
      <c r="I340" s="148" t="s">
        <v>43</v>
      </c>
      <c r="J340" s="148" t="s">
        <v>2328</v>
      </c>
      <c r="K340" s="148" t="s">
        <v>2329</v>
      </c>
      <c r="L340" s="148" t="s">
        <v>74</v>
      </c>
      <c r="M340" s="16" t="s">
        <v>75</v>
      </c>
      <c r="P340" s="401" t="s">
        <v>498</v>
      </c>
      <c r="Q340" s="16" t="s">
        <v>499</v>
      </c>
      <c r="R340" s="16" t="s">
        <v>100</v>
      </c>
      <c r="S340" s="16">
        <v>1</v>
      </c>
      <c r="T340" s="16">
        <v>1</v>
      </c>
      <c r="U340" s="16">
        <v>1</v>
      </c>
      <c r="V340" s="16">
        <v>0</v>
      </c>
      <c r="X340" s="402">
        <v>130324</v>
      </c>
      <c r="Y340" s="16" t="s">
        <v>78</v>
      </c>
      <c r="Z340" s="47" t="s">
        <v>2717</v>
      </c>
      <c r="AA340" s="432"/>
      <c r="AB340" s="16" t="str">
        <f t="shared" si="12"/>
        <v>Unique</v>
      </c>
    </row>
    <row r="341" spans="1:89" ht="15">
      <c r="A341" s="354" t="str">
        <f t="shared" si="10"/>
        <v>93_1_200921_C3B_p_ep.ba</v>
      </c>
      <c r="B341" s="355" t="s">
        <v>2326</v>
      </c>
      <c r="C341" s="355" t="s">
        <v>2327</v>
      </c>
      <c r="D341" s="213">
        <v>93</v>
      </c>
      <c r="E341" s="213">
        <v>1</v>
      </c>
      <c r="F341" s="96" t="s">
        <v>2403</v>
      </c>
      <c r="G341" s="378">
        <v>200921</v>
      </c>
      <c r="H341" s="213">
        <v>2021</v>
      </c>
      <c r="I341" s="148" t="s">
        <v>43</v>
      </c>
      <c r="J341" s="148" t="s">
        <v>2328</v>
      </c>
      <c r="K341" s="148" t="s">
        <v>2329</v>
      </c>
      <c r="L341" s="148" t="s">
        <v>74</v>
      </c>
      <c r="M341" s="16" t="s">
        <v>75</v>
      </c>
      <c r="P341" s="401" t="s">
        <v>84</v>
      </c>
      <c r="Q341" s="16" t="s">
        <v>85</v>
      </c>
      <c r="R341" s="16" t="s">
        <v>75</v>
      </c>
      <c r="S341" s="16">
        <v>2</v>
      </c>
      <c r="T341" s="16">
        <v>0</v>
      </c>
      <c r="U341" s="16">
        <v>2</v>
      </c>
      <c r="V341" s="16">
        <v>0</v>
      </c>
      <c r="X341" s="402">
        <v>201123</v>
      </c>
      <c r="Y341" s="16" t="s">
        <v>78</v>
      </c>
      <c r="Z341" s="47" t="s">
        <v>2718</v>
      </c>
      <c r="AA341" s="432" t="s">
        <v>95</v>
      </c>
      <c r="AB341" s="16" t="str">
        <f t="shared" si="12"/>
        <v>Unique</v>
      </c>
    </row>
    <row r="342" spans="1:89" ht="15">
      <c r="A342" s="354" t="str">
        <f t="shared" si="10"/>
        <v>100_2_041021_C3X_p_ep.ba</v>
      </c>
      <c r="B342" s="355" t="s">
        <v>2441</v>
      </c>
      <c r="C342" s="355" t="s">
        <v>2442</v>
      </c>
      <c r="D342" s="213">
        <v>100</v>
      </c>
      <c r="E342" s="213">
        <v>2</v>
      </c>
      <c r="F342" s="213">
        <v>200921</v>
      </c>
      <c r="G342" s="379" t="s">
        <v>2461</v>
      </c>
      <c r="H342" s="213">
        <v>2021</v>
      </c>
      <c r="I342" s="148" t="s">
        <v>43</v>
      </c>
      <c r="J342" s="148" t="s">
        <v>2443</v>
      </c>
      <c r="K342" s="148" t="s">
        <v>2444</v>
      </c>
      <c r="L342" s="148" t="s">
        <v>74</v>
      </c>
      <c r="M342" s="16" t="s">
        <v>75</v>
      </c>
      <c r="P342" s="401" t="s">
        <v>84</v>
      </c>
      <c r="Q342" s="16" t="s">
        <v>85</v>
      </c>
      <c r="R342" s="16" t="s">
        <v>75</v>
      </c>
      <c r="S342" s="16">
        <v>2</v>
      </c>
      <c r="T342" s="16">
        <v>0</v>
      </c>
      <c r="U342" s="16">
        <v>2</v>
      </c>
      <c r="V342" s="16">
        <v>0</v>
      </c>
      <c r="X342" s="402">
        <v>201123</v>
      </c>
      <c r="Y342" s="16" t="s">
        <v>78</v>
      </c>
      <c r="Z342" s="47" t="s">
        <v>2719</v>
      </c>
      <c r="AA342" s="432" t="s">
        <v>95</v>
      </c>
      <c r="AB342" s="16" t="str">
        <f t="shared" si="12"/>
        <v>Unique</v>
      </c>
    </row>
    <row r="343" spans="1:89" ht="15">
      <c r="A343" s="354" t="str">
        <f t="shared" si="10"/>
        <v>119_2_310521_C2Y_p_ep.ba</v>
      </c>
      <c r="B343" s="355" t="s">
        <v>2517</v>
      </c>
      <c r="C343" s="355" t="s">
        <v>2518</v>
      </c>
      <c r="D343" s="213">
        <v>119</v>
      </c>
      <c r="E343" s="213">
        <v>2</v>
      </c>
      <c r="F343" s="117">
        <v>170521</v>
      </c>
      <c r="G343" s="378">
        <v>310521</v>
      </c>
      <c r="H343" s="213">
        <v>2021</v>
      </c>
      <c r="I343" s="148" t="s">
        <v>43</v>
      </c>
      <c r="J343" s="148" t="s">
        <v>2519</v>
      </c>
      <c r="K343" s="148" t="s">
        <v>2520</v>
      </c>
      <c r="L343" s="148" t="s">
        <v>74</v>
      </c>
      <c r="M343" s="16" t="s">
        <v>75</v>
      </c>
      <c r="P343" s="401" t="s">
        <v>84</v>
      </c>
      <c r="Q343" s="16" t="s">
        <v>85</v>
      </c>
      <c r="R343" s="16" t="s">
        <v>75</v>
      </c>
      <c r="S343" s="16">
        <v>1</v>
      </c>
      <c r="T343" s="16">
        <v>0</v>
      </c>
      <c r="U343" s="16">
        <v>1</v>
      </c>
      <c r="V343" s="16">
        <v>0</v>
      </c>
      <c r="X343" s="402">
        <v>201123</v>
      </c>
      <c r="Y343" s="16" t="s">
        <v>78</v>
      </c>
      <c r="Z343" s="47" t="s">
        <v>2720</v>
      </c>
      <c r="AA343" s="432" t="s">
        <v>95</v>
      </c>
      <c r="AB343" s="16" t="str">
        <f t="shared" si="12"/>
        <v>Unique</v>
      </c>
    </row>
    <row r="344" spans="1:89" ht="15">
      <c r="A344" s="354" t="str">
        <f t="shared" si="10"/>
        <v>93_1_200921_C3B_p_my.fl</v>
      </c>
      <c r="B344" s="355" t="s">
        <v>2326</v>
      </c>
      <c r="C344" s="355" t="s">
        <v>2327</v>
      </c>
      <c r="D344" s="213">
        <v>93</v>
      </c>
      <c r="E344" s="213">
        <v>1</v>
      </c>
      <c r="F344" s="96" t="s">
        <v>2403</v>
      </c>
      <c r="G344" s="378">
        <v>200921</v>
      </c>
      <c r="H344" s="213">
        <v>2021</v>
      </c>
      <c r="I344" s="148" t="s">
        <v>43</v>
      </c>
      <c r="J344" s="148" t="s">
        <v>2328</v>
      </c>
      <c r="K344" s="148" t="s">
        <v>2329</v>
      </c>
      <c r="L344" s="148" t="s">
        <v>74</v>
      </c>
      <c r="M344" s="16" t="s">
        <v>75</v>
      </c>
      <c r="P344" s="401" t="s">
        <v>98</v>
      </c>
      <c r="Q344" s="16" t="s">
        <v>99</v>
      </c>
      <c r="R344" s="16" t="s">
        <v>75</v>
      </c>
      <c r="S344" s="16">
        <v>3</v>
      </c>
      <c r="T344" s="16">
        <v>2</v>
      </c>
      <c r="U344" s="16">
        <v>1</v>
      </c>
      <c r="V344" s="16">
        <v>0</v>
      </c>
      <c r="X344" s="402">
        <v>201123</v>
      </c>
      <c r="Y344" s="16" t="s">
        <v>78</v>
      </c>
      <c r="Z344" s="47" t="s">
        <v>2721</v>
      </c>
      <c r="AA344" s="432" t="s">
        <v>95</v>
      </c>
      <c r="AB344" s="16" t="str">
        <f t="shared" si="12"/>
        <v>Unique</v>
      </c>
    </row>
    <row r="345" spans="1:89" ht="15">
      <c r="A345" s="354" t="str">
        <f t="shared" si="10"/>
        <v>93_1_200921_C3B_p_my.fl</v>
      </c>
      <c r="B345" s="355" t="s">
        <v>2326</v>
      </c>
      <c r="C345" s="355" t="s">
        <v>2327</v>
      </c>
      <c r="D345" s="213">
        <v>93</v>
      </c>
      <c r="E345" s="213">
        <v>1</v>
      </c>
      <c r="F345" s="96" t="s">
        <v>2403</v>
      </c>
      <c r="G345" s="378">
        <v>200921</v>
      </c>
      <c r="H345" s="213">
        <v>2021</v>
      </c>
      <c r="I345" s="148" t="s">
        <v>43</v>
      </c>
      <c r="J345" s="148" t="s">
        <v>2328</v>
      </c>
      <c r="K345" s="148" t="s">
        <v>2329</v>
      </c>
      <c r="L345" s="148" t="s">
        <v>74</v>
      </c>
      <c r="M345" s="16" t="s">
        <v>75</v>
      </c>
      <c r="P345" s="401" t="s">
        <v>98</v>
      </c>
      <c r="Q345" s="16" t="s">
        <v>99</v>
      </c>
      <c r="R345" s="16" t="s">
        <v>2422</v>
      </c>
      <c r="S345" s="16">
        <v>1</v>
      </c>
      <c r="T345" s="16">
        <v>0</v>
      </c>
      <c r="U345" s="16">
        <v>1</v>
      </c>
      <c r="V345" s="16">
        <v>0</v>
      </c>
      <c r="X345" s="413" t="s">
        <v>2423</v>
      </c>
      <c r="Y345" s="16" t="s">
        <v>78</v>
      </c>
      <c r="Z345" s="47" t="s">
        <v>2722</v>
      </c>
      <c r="AA345" s="432" t="s">
        <v>95</v>
      </c>
      <c r="AB345" s="16" t="str">
        <f t="shared" si="12"/>
        <v>Unique</v>
      </c>
    </row>
    <row r="346" spans="1:89" ht="15">
      <c r="A346" s="354" t="str">
        <f t="shared" si="10"/>
        <v>93_1_200921_C3B_p_sy.pi</v>
      </c>
      <c r="B346" s="355" t="s">
        <v>2326</v>
      </c>
      <c r="C346" s="355" t="s">
        <v>2327</v>
      </c>
      <c r="D346" s="213">
        <v>93</v>
      </c>
      <c r="E346" s="213">
        <v>1</v>
      </c>
      <c r="F346" s="96" t="s">
        <v>2403</v>
      </c>
      <c r="G346" s="378">
        <v>200921</v>
      </c>
      <c r="H346" s="213">
        <v>2021</v>
      </c>
      <c r="I346" s="148" t="s">
        <v>43</v>
      </c>
      <c r="J346" s="148" t="s">
        <v>2328</v>
      </c>
      <c r="K346" s="148" t="s">
        <v>2329</v>
      </c>
      <c r="L346" s="148" t="s">
        <v>74</v>
      </c>
      <c r="M346" s="16" t="s">
        <v>75</v>
      </c>
      <c r="P346" s="401" t="s">
        <v>176</v>
      </c>
      <c r="Q346" s="16" t="s">
        <v>177</v>
      </c>
      <c r="R346" s="16" t="s">
        <v>75</v>
      </c>
      <c r="S346" s="16">
        <v>4</v>
      </c>
      <c r="T346" s="16">
        <v>0</v>
      </c>
      <c r="U346" s="16">
        <v>4</v>
      </c>
      <c r="V346" s="16">
        <v>0</v>
      </c>
      <c r="X346" s="402">
        <v>201123</v>
      </c>
      <c r="Y346" s="16" t="s">
        <v>78</v>
      </c>
      <c r="Z346" s="47" t="s">
        <v>2723</v>
      </c>
      <c r="AA346" s="432" t="s">
        <v>95</v>
      </c>
      <c r="AB346" s="16" t="str">
        <f t="shared" si="12"/>
        <v>Unique</v>
      </c>
    </row>
    <row r="347" spans="1:89" ht="15">
      <c r="A347" s="354" t="str">
        <f t="shared" si="10"/>
        <v>93_1_200921_C3B_p_ep.ba</v>
      </c>
      <c r="B347" s="355" t="s">
        <v>2326</v>
      </c>
      <c r="C347" s="355" t="s">
        <v>2327</v>
      </c>
      <c r="D347" s="213">
        <v>93</v>
      </c>
      <c r="E347" s="213">
        <v>1</v>
      </c>
      <c r="F347" s="96" t="s">
        <v>2403</v>
      </c>
      <c r="G347" s="378">
        <v>200921</v>
      </c>
      <c r="H347" s="213">
        <v>2021</v>
      </c>
      <c r="I347" s="148" t="s">
        <v>43</v>
      </c>
      <c r="J347" s="148" t="s">
        <v>2328</v>
      </c>
      <c r="K347" s="148" t="s">
        <v>2329</v>
      </c>
      <c r="L347" s="148" t="s">
        <v>74</v>
      </c>
      <c r="M347" s="16" t="s">
        <v>75</v>
      </c>
      <c r="P347" s="401" t="s">
        <v>84</v>
      </c>
      <c r="Q347" s="16" t="s">
        <v>85</v>
      </c>
      <c r="R347" s="16" t="s">
        <v>75</v>
      </c>
      <c r="S347" s="16">
        <v>20</v>
      </c>
      <c r="T347" s="16">
        <v>10</v>
      </c>
      <c r="U347" s="16">
        <v>10</v>
      </c>
      <c r="V347" s="16">
        <v>0</v>
      </c>
      <c r="X347" s="402">
        <v>201123</v>
      </c>
      <c r="Y347" s="16" t="s">
        <v>78</v>
      </c>
      <c r="Z347" s="47" t="s">
        <v>2724</v>
      </c>
      <c r="AA347" s="432" t="s">
        <v>95</v>
      </c>
      <c r="AB347" s="16" t="str">
        <f t="shared" si="12"/>
        <v>Unique</v>
      </c>
    </row>
    <row r="348" spans="1:89" ht="15">
      <c r="A348" s="354" t="str">
        <f t="shared" si="10"/>
        <v>100_2_030521_C3X_p_ba.el</v>
      </c>
      <c r="B348" s="355" t="s">
        <v>2441</v>
      </c>
      <c r="C348" s="355" t="s">
        <v>2442</v>
      </c>
      <c r="D348" s="213">
        <v>100</v>
      </c>
      <c r="E348" s="213">
        <v>2</v>
      </c>
      <c r="F348" s="415">
        <v>160421</v>
      </c>
      <c r="G348" s="367" t="s">
        <v>2325</v>
      </c>
      <c r="H348" s="213">
        <v>2021</v>
      </c>
      <c r="I348" s="148" t="s">
        <v>43</v>
      </c>
      <c r="J348" s="148" t="s">
        <v>2443</v>
      </c>
      <c r="K348" s="148" t="s">
        <v>2444</v>
      </c>
      <c r="L348" s="148" t="s">
        <v>74</v>
      </c>
      <c r="M348" s="2" t="s">
        <v>75</v>
      </c>
      <c r="N348" s="117">
        <v>1</v>
      </c>
      <c r="P348" s="401" t="s">
        <v>274</v>
      </c>
      <c r="Q348" s="16" t="s">
        <v>275</v>
      </c>
      <c r="R348" s="16" t="s">
        <v>75</v>
      </c>
      <c r="S348" s="16">
        <v>1</v>
      </c>
      <c r="T348" s="16">
        <v>1</v>
      </c>
      <c r="U348" s="16">
        <v>0</v>
      </c>
      <c r="V348" s="16">
        <v>0</v>
      </c>
      <c r="X348" s="402">
        <v>281123</v>
      </c>
      <c r="Y348" s="16" t="s">
        <v>78</v>
      </c>
      <c r="Z348" s="47" t="s">
        <v>2725</v>
      </c>
      <c r="AA348" s="432" t="s">
        <v>95</v>
      </c>
      <c r="AB348" s="16" t="str">
        <f t="shared" si="12"/>
        <v>Unique</v>
      </c>
    </row>
    <row r="349" spans="1:89" ht="15">
      <c r="A349" s="354" t="str">
        <f t="shared" si="10"/>
        <v>119_2_140721_C2Y_p_ep.ba</v>
      </c>
      <c r="B349" s="355" t="s">
        <v>2517</v>
      </c>
      <c r="C349" s="355" t="s">
        <v>2518</v>
      </c>
      <c r="D349" s="213">
        <v>119</v>
      </c>
      <c r="E349" s="213">
        <v>2</v>
      </c>
      <c r="F349" s="213">
        <v>300621</v>
      </c>
      <c r="G349" s="213">
        <v>140721</v>
      </c>
      <c r="H349" s="213">
        <v>2021</v>
      </c>
      <c r="I349" s="148" t="s">
        <v>43</v>
      </c>
      <c r="J349" s="148" t="s">
        <v>2519</v>
      </c>
      <c r="K349" s="148" t="s">
        <v>2520</v>
      </c>
      <c r="L349" s="148" t="s">
        <v>74</v>
      </c>
      <c r="M349" s="2" t="s">
        <v>75</v>
      </c>
      <c r="N349" s="117">
        <v>6</v>
      </c>
      <c r="P349" s="401" t="s">
        <v>84</v>
      </c>
      <c r="Q349" s="16" t="s">
        <v>85</v>
      </c>
      <c r="R349" s="16" t="s">
        <v>75</v>
      </c>
      <c r="S349" s="16">
        <v>1</v>
      </c>
      <c r="T349" s="16">
        <v>0</v>
      </c>
      <c r="U349" s="16">
        <v>1</v>
      </c>
      <c r="V349" s="16">
        <v>0</v>
      </c>
      <c r="X349" s="402">
        <v>301123</v>
      </c>
      <c r="Y349" s="16" t="s">
        <v>78</v>
      </c>
      <c r="Z349" s="47" t="s">
        <v>2726</v>
      </c>
      <c r="AA349" s="432" t="s">
        <v>95</v>
      </c>
      <c r="AB349" s="16" t="str">
        <f t="shared" si="12"/>
        <v>Unique</v>
      </c>
    </row>
    <row r="350" spans="1:89" ht="15">
      <c r="A350" s="354" t="str">
        <f t="shared" si="10"/>
        <v>93_1_200921_C3B_p_ba.el</v>
      </c>
      <c r="B350" s="355" t="s">
        <v>2326</v>
      </c>
      <c r="C350" s="355" t="s">
        <v>2327</v>
      </c>
      <c r="D350" s="213">
        <v>93</v>
      </c>
      <c r="E350" s="213">
        <v>1</v>
      </c>
      <c r="F350" s="367" t="s">
        <v>2403</v>
      </c>
      <c r="G350" s="213">
        <v>200921</v>
      </c>
      <c r="H350" s="213">
        <v>2021</v>
      </c>
      <c r="I350" s="148" t="s">
        <v>43</v>
      </c>
      <c r="J350" s="2" t="s">
        <v>2328</v>
      </c>
      <c r="K350" s="2" t="s">
        <v>2329</v>
      </c>
      <c r="L350" s="148" t="s">
        <v>74</v>
      </c>
      <c r="M350" s="148" t="s">
        <v>147</v>
      </c>
      <c r="N350" s="117">
        <v>358</v>
      </c>
      <c r="O350" s="2"/>
      <c r="P350" s="359" t="s">
        <v>274</v>
      </c>
      <c r="Q350" s="50" t="s">
        <v>275</v>
      </c>
      <c r="R350" s="50" t="s">
        <v>100</v>
      </c>
      <c r="S350" s="50">
        <v>4</v>
      </c>
      <c r="T350" s="50">
        <v>1</v>
      </c>
      <c r="U350" s="50">
        <v>3</v>
      </c>
      <c r="V350" s="50">
        <v>0</v>
      </c>
      <c r="W350" s="2"/>
      <c r="X350" s="89" t="s">
        <v>2727</v>
      </c>
      <c r="Y350" s="50" t="s">
        <v>78</v>
      </c>
      <c r="Z350" s="47" t="s">
        <v>2728</v>
      </c>
      <c r="AA350" s="432" t="s">
        <v>95</v>
      </c>
      <c r="AB350" s="16" t="str">
        <f t="shared" si="12"/>
        <v>Unique</v>
      </c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</row>
    <row r="351" spans="1:89" ht="15">
      <c r="A351" s="354" t="str">
        <f t="shared" si="10"/>
        <v>71_1_030521_C1A_p_ep.ba</v>
      </c>
      <c r="B351" s="355" t="s">
        <v>2352</v>
      </c>
      <c r="C351" s="355" t="s">
        <v>2353</v>
      </c>
      <c r="D351" s="213">
        <v>71</v>
      </c>
      <c r="E351" s="213">
        <v>1</v>
      </c>
      <c r="F351" s="213">
        <v>160421</v>
      </c>
      <c r="G351" s="367" t="s">
        <v>2325</v>
      </c>
      <c r="H351" s="213">
        <v>2021</v>
      </c>
      <c r="I351" s="148" t="s">
        <v>43</v>
      </c>
      <c r="J351" s="148" t="s">
        <v>2354</v>
      </c>
      <c r="K351" s="148" t="s">
        <v>2355</v>
      </c>
      <c r="L351" s="148" t="s">
        <v>74</v>
      </c>
      <c r="M351" s="2" t="s">
        <v>75</v>
      </c>
      <c r="N351" s="117">
        <v>1</v>
      </c>
      <c r="P351" s="401" t="s">
        <v>84</v>
      </c>
      <c r="Q351" s="16" t="s">
        <v>85</v>
      </c>
      <c r="R351" s="16" t="s">
        <v>75</v>
      </c>
      <c r="S351" s="16">
        <v>1</v>
      </c>
      <c r="T351" s="16">
        <v>0</v>
      </c>
      <c r="U351" s="16">
        <v>1</v>
      </c>
      <c r="V351" s="16">
        <v>0</v>
      </c>
      <c r="X351" s="413" t="s">
        <v>2729</v>
      </c>
      <c r="Y351" s="16" t="s">
        <v>78</v>
      </c>
      <c r="Z351" s="47" t="s">
        <v>2730</v>
      </c>
      <c r="AA351" s="432" t="s">
        <v>95</v>
      </c>
      <c r="AB351" s="16" t="str">
        <f t="shared" si="12"/>
        <v>Unique</v>
      </c>
    </row>
    <row r="352" spans="1:89" ht="15">
      <c r="A352" s="354" t="str">
        <f t="shared" si="10"/>
        <v>80_3_300721_C15_p_ep.ba</v>
      </c>
      <c r="B352" s="355" t="s">
        <v>69</v>
      </c>
      <c r="C352" s="355" t="s">
        <v>70</v>
      </c>
      <c r="D352" s="213">
        <v>80</v>
      </c>
      <c r="E352" s="213">
        <v>3</v>
      </c>
      <c r="F352" s="213">
        <v>140721</v>
      </c>
      <c r="G352" s="213">
        <v>300721</v>
      </c>
      <c r="H352" s="213">
        <v>2021</v>
      </c>
      <c r="I352" s="148" t="s">
        <v>43</v>
      </c>
      <c r="J352" s="148" t="s">
        <v>72</v>
      </c>
      <c r="K352" s="148" t="s">
        <v>73</v>
      </c>
      <c r="L352" s="148" t="s">
        <v>74</v>
      </c>
      <c r="M352" s="2" t="s">
        <v>75</v>
      </c>
      <c r="N352" s="117">
        <v>18</v>
      </c>
      <c r="P352" s="401" t="s">
        <v>84</v>
      </c>
      <c r="Q352" s="16" t="s">
        <v>85</v>
      </c>
      <c r="R352" s="16" t="s">
        <v>75</v>
      </c>
      <c r="S352" s="16">
        <v>1</v>
      </c>
      <c r="T352" s="16">
        <v>0</v>
      </c>
      <c r="U352" s="16">
        <v>1</v>
      </c>
      <c r="V352" s="16">
        <v>0</v>
      </c>
      <c r="X352" s="413" t="s">
        <v>2729</v>
      </c>
      <c r="Y352" s="16" t="s">
        <v>78</v>
      </c>
      <c r="Z352" s="47" t="s">
        <v>2731</v>
      </c>
      <c r="AA352" s="432" t="s">
        <v>95</v>
      </c>
      <c r="AB352" s="16" t="str">
        <f t="shared" si="12"/>
        <v>Unique</v>
      </c>
    </row>
    <row r="353" spans="1:89" ht="15">
      <c r="A353" s="354" t="str">
        <f t="shared" si="10"/>
        <v>80_3_300721_C15_p_sy.pi</v>
      </c>
      <c r="B353" s="355" t="s">
        <v>69</v>
      </c>
      <c r="C353" s="355" t="s">
        <v>70</v>
      </c>
      <c r="D353" s="213">
        <v>80</v>
      </c>
      <c r="E353" s="213">
        <v>3</v>
      </c>
      <c r="F353" s="213">
        <v>140721</v>
      </c>
      <c r="G353" s="213">
        <v>300721</v>
      </c>
      <c r="H353" s="213">
        <v>2021</v>
      </c>
      <c r="I353" s="148" t="s">
        <v>43</v>
      </c>
      <c r="J353" s="148" t="s">
        <v>72</v>
      </c>
      <c r="K353" s="148" t="s">
        <v>73</v>
      </c>
      <c r="L353" s="148" t="s">
        <v>74</v>
      </c>
      <c r="M353" s="2" t="s">
        <v>75</v>
      </c>
      <c r="N353" s="117">
        <v>18</v>
      </c>
      <c r="P353" s="401" t="s">
        <v>176</v>
      </c>
      <c r="Q353" s="16" t="s">
        <v>177</v>
      </c>
      <c r="R353" s="16" t="s">
        <v>75</v>
      </c>
      <c r="S353" s="16">
        <v>1</v>
      </c>
      <c r="T353" s="16">
        <v>1</v>
      </c>
      <c r="U353" s="16">
        <v>0</v>
      </c>
      <c r="V353" s="16">
        <v>0</v>
      </c>
      <c r="X353" s="413" t="s">
        <v>2729</v>
      </c>
      <c r="Y353" s="16" t="s">
        <v>78</v>
      </c>
      <c r="Z353" s="47" t="s">
        <v>2732</v>
      </c>
      <c r="AA353" s="432" t="s">
        <v>95</v>
      </c>
      <c r="AB353" s="16" t="str">
        <f t="shared" si="12"/>
        <v>Unique</v>
      </c>
    </row>
    <row r="354" spans="1:89" ht="15">
      <c r="A354" s="354" t="str">
        <f t="shared" si="10"/>
        <v>119_2_300721_C35_p_ep.ba</v>
      </c>
      <c r="B354" s="355" t="s">
        <v>2611</v>
      </c>
      <c r="C354" s="355" t="s">
        <v>2612</v>
      </c>
      <c r="D354" s="213">
        <v>119</v>
      </c>
      <c r="E354" s="213">
        <v>2</v>
      </c>
      <c r="F354" s="213">
        <v>140721</v>
      </c>
      <c r="G354" s="213">
        <v>300721</v>
      </c>
      <c r="H354" s="213">
        <v>2021</v>
      </c>
      <c r="I354" s="148" t="s">
        <v>43</v>
      </c>
      <c r="J354" s="148" t="s">
        <v>2613</v>
      </c>
      <c r="K354" s="148" t="s">
        <v>2614</v>
      </c>
      <c r="L354" s="148" t="s">
        <v>74</v>
      </c>
      <c r="M354" s="2" t="s">
        <v>75</v>
      </c>
      <c r="N354" s="117">
        <v>9</v>
      </c>
      <c r="P354" s="401" t="s">
        <v>84</v>
      </c>
      <c r="Q354" s="16" t="s">
        <v>85</v>
      </c>
      <c r="R354" s="16" t="s">
        <v>75</v>
      </c>
      <c r="S354" s="16">
        <v>1</v>
      </c>
      <c r="T354" s="16">
        <v>0</v>
      </c>
      <c r="U354" s="16">
        <v>1</v>
      </c>
      <c r="V354" s="16">
        <v>0</v>
      </c>
      <c r="X354" s="413" t="s">
        <v>2733</v>
      </c>
      <c r="Y354" s="16" t="s">
        <v>78</v>
      </c>
      <c r="Z354" s="47" t="s">
        <v>2734</v>
      </c>
      <c r="AA354" s="432" t="s">
        <v>95</v>
      </c>
      <c r="AB354" s="16" t="str">
        <f t="shared" si="12"/>
        <v>Unique</v>
      </c>
    </row>
    <row r="355" spans="1:89" ht="15">
      <c r="A355" s="354" t="str">
        <f t="shared" si="10"/>
        <v>80_3_030921_C15_p_sy.pi</v>
      </c>
      <c r="B355" s="400" t="s">
        <v>69</v>
      </c>
      <c r="C355" s="400" t="s">
        <v>70</v>
      </c>
      <c r="D355" s="213">
        <v>80</v>
      </c>
      <c r="E355" s="213">
        <v>3</v>
      </c>
      <c r="F355" s="213">
        <v>160821</v>
      </c>
      <c r="G355" s="367" t="s">
        <v>2403</v>
      </c>
      <c r="H355" s="213">
        <v>2021</v>
      </c>
      <c r="I355" s="148" t="s">
        <v>43</v>
      </c>
      <c r="J355" s="148" t="s">
        <v>72</v>
      </c>
      <c r="K355" s="148" t="s">
        <v>73</v>
      </c>
      <c r="L355" s="148" t="s">
        <v>74</v>
      </c>
      <c r="M355" s="148" t="s">
        <v>147</v>
      </c>
      <c r="N355" s="117">
        <v>260</v>
      </c>
      <c r="O355" s="16" t="s">
        <v>357</v>
      </c>
      <c r="P355" s="401" t="s">
        <v>176</v>
      </c>
      <c r="Q355" s="16" t="s">
        <v>177</v>
      </c>
      <c r="R355" s="16" t="s">
        <v>100</v>
      </c>
      <c r="S355" s="16">
        <v>1</v>
      </c>
      <c r="T355" s="16">
        <v>1</v>
      </c>
      <c r="U355" s="16">
        <v>0</v>
      </c>
      <c r="V355" s="16">
        <v>0</v>
      </c>
      <c r="X355" s="413" t="s">
        <v>2735</v>
      </c>
      <c r="Y355" s="16" t="s">
        <v>78</v>
      </c>
      <c r="Z355" s="47" t="s">
        <v>2736</v>
      </c>
      <c r="AA355" s="432" t="s">
        <v>95</v>
      </c>
      <c r="AB355" s="16" t="str">
        <f t="shared" si="12"/>
        <v>Unique</v>
      </c>
    </row>
    <row r="356" spans="1:89" ht="15">
      <c r="A356" s="354" t="str">
        <f t="shared" si="10"/>
        <v>93_1_030921_C3B_p_ne.po</v>
      </c>
      <c r="B356" s="355" t="s">
        <v>2326</v>
      </c>
      <c r="C356" s="355" t="s">
        <v>2327</v>
      </c>
      <c r="D356" s="213">
        <v>93</v>
      </c>
      <c r="E356" s="213">
        <v>1</v>
      </c>
      <c r="F356" s="213">
        <v>160821</v>
      </c>
      <c r="G356" s="367" t="s">
        <v>2403</v>
      </c>
      <c r="H356" s="213">
        <v>2021</v>
      </c>
      <c r="I356" s="148" t="s">
        <v>43</v>
      </c>
      <c r="J356" s="2" t="s">
        <v>2328</v>
      </c>
      <c r="K356" s="2" t="s">
        <v>2329</v>
      </c>
      <c r="L356" s="148" t="s">
        <v>74</v>
      </c>
      <c r="M356" s="148" t="s">
        <v>147</v>
      </c>
      <c r="N356" s="117">
        <v>620</v>
      </c>
      <c r="O356" s="2"/>
      <c r="P356" s="359" t="s">
        <v>2737</v>
      </c>
      <c r="Q356" s="50" t="s">
        <v>2738</v>
      </c>
      <c r="R356" s="50" t="s">
        <v>100</v>
      </c>
      <c r="S356" s="16">
        <v>1</v>
      </c>
      <c r="T356" s="16">
        <v>0</v>
      </c>
      <c r="U356" s="16">
        <v>1</v>
      </c>
      <c r="V356" s="16">
        <v>0</v>
      </c>
      <c r="X356" s="402">
        <v>121223</v>
      </c>
      <c r="Y356" s="16" t="s">
        <v>78</v>
      </c>
      <c r="Z356" s="47" t="s">
        <v>2739</v>
      </c>
      <c r="AA356" s="432" t="s">
        <v>95</v>
      </c>
      <c r="AB356" s="16" t="str">
        <f t="shared" si="12"/>
        <v>Unique</v>
      </c>
    </row>
    <row r="357" spans="1:89" ht="15">
      <c r="A357" s="354" t="str">
        <f t="shared" si="10"/>
        <v>119_2_160821_C2Y_p_ep.ba</v>
      </c>
      <c r="B357" s="355" t="s">
        <v>2517</v>
      </c>
      <c r="C357" s="355" t="s">
        <v>2518</v>
      </c>
      <c r="D357" s="213">
        <v>119</v>
      </c>
      <c r="E357" s="213">
        <v>2</v>
      </c>
      <c r="F357" s="213">
        <v>300721</v>
      </c>
      <c r="G357" s="213">
        <v>160821</v>
      </c>
      <c r="H357" s="213">
        <v>2021</v>
      </c>
      <c r="I357" s="148" t="s">
        <v>43</v>
      </c>
      <c r="J357" s="148" t="s">
        <v>2519</v>
      </c>
      <c r="K357" s="148" t="s">
        <v>2520</v>
      </c>
      <c r="L357" s="148" t="s">
        <v>74</v>
      </c>
      <c r="M357" s="2" t="s">
        <v>75</v>
      </c>
      <c r="N357" s="117">
        <v>179</v>
      </c>
      <c r="P357" s="401" t="s">
        <v>84</v>
      </c>
      <c r="Q357" s="16" t="s">
        <v>85</v>
      </c>
      <c r="R357" s="16" t="s">
        <v>75</v>
      </c>
      <c r="S357" s="16">
        <v>12</v>
      </c>
      <c r="T357" s="16">
        <v>3</v>
      </c>
      <c r="U357" s="16">
        <v>9</v>
      </c>
      <c r="V357" s="16">
        <v>0</v>
      </c>
      <c r="X357" s="402">
        <v>141223</v>
      </c>
      <c r="Y357" s="16" t="s">
        <v>78</v>
      </c>
      <c r="Z357" s="47" t="s">
        <v>2740</v>
      </c>
      <c r="AA357" s="432" t="s">
        <v>95</v>
      </c>
      <c r="AB357" s="16" t="str">
        <f t="shared" si="12"/>
        <v>Unique</v>
      </c>
    </row>
    <row r="358" spans="1:89" ht="15">
      <c r="A358" s="354" t="str">
        <f t="shared" si="10"/>
        <v>119_2_160821_C2Y_p_my.fl</v>
      </c>
      <c r="B358" s="355" t="s">
        <v>2517</v>
      </c>
      <c r="C358" s="355" t="s">
        <v>2518</v>
      </c>
      <c r="D358" s="213">
        <v>119</v>
      </c>
      <c r="E358" s="213">
        <v>2</v>
      </c>
      <c r="F358" s="213">
        <v>300721</v>
      </c>
      <c r="G358" s="213">
        <v>160821</v>
      </c>
      <c r="H358" s="213">
        <v>2021</v>
      </c>
      <c r="I358" s="148" t="s">
        <v>43</v>
      </c>
      <c r="J358" s="148" t="s">
        <v>2519</v>
      </c>
      <c r="K358" s="148" t="s">
        <v>2520</v>
      </c>
      <c r="L358" s="148" t="s">
        <v>74</v>
      </c>
      <c r="M358" s="2" t="s">
        <v>75</v>
      </c>
      <c r="N358" s="117">
        <v>179</v>
      </c>
      <c r="P358" s="401" t="s">
        <v>98</v>
      </c>
      <c r="Q358" s="16" t="s">
        <v>99</v>
      </c>
      <c r="R358" s="16" t="s">
        <v>75</v>
      </c>
      <c r="S358" s="16">
        <v>1</v>
      </c>
      <c r="T358" s="16">
        <v>0</v>
      </c>
      <c r="U358" s="16">
        <v>1</v>
      </c>
      <c r="V358" s="16">
        <v>0</v>
      </c>
      <c r="X358" s="402">
        <v>141223</v>
      </c>
      <c r="Y358" s="16" t="s">
        <v>78</v>
      </c>
      <c r="Z358" s="47" t="s">
        <v>2741</v>
      </c>
      <c r="AA358" s="432" t="s">
        <v>95</v>
      </c>
      <c r="AB358" s="16" t="str">
        <f t="shared" si="12"/>
        <v>Unique</v>
      </c>
    </row>
    <row r="359" spans="1:89" ht="15">
      <c r="A359" s="354" t="str">
        <f t="shared" si="10"/>
        <v>119_2_030921_C35_p_ne.po</v>
      </c>
      <c r="B359" s="400" t="s">
        <v>2611</v>
      </c>
      <c r="C359" s="400" t="s">
        <v>2612</v>
      </c>
      <c r="D359" s="213">
        <v>119</v>
      </c>
      <c r="E359" s="213">
        <v>2</v>
      </c>
      <c r="F359" s="213">
        <v>160821</v>
      </c>
      <c r="G359" s="367" t="s">
        <v>2403</v>
      </c>
      <c r="H359" s="213">
        <v>2021</v>
      </c>
      <c r="I359" s="148" t="s">
        <v>43</v>
      </c>
      <c r="J359" s="2" t="s">
        <v>2613</v>
      </c>
      <c r="K359" s="148" t="s">
        <v>2614</v>
      </c>
      <c r="L359" s="148" t="s">
        <v>74</v>
      </c>
      <c r="M359" s="148" t="s">
        <v>147</v>
      </c>
      <c r="N359" s="117">
        <v>583</v>
      </c>
      <c r="O359" s="2"/>
      <c r="P359" s="359" t="s">
        <v>2737</v>
      </c>
      <c r="Q359" s="50" t="s">
        <v>2738</v>
      </c>
      <c r="R359" s="50" t="s">
        <v>100</v>
      </c>
      <c r="S359" s="50">
        <v>1</v>
      </c>
      <c r="T359" s="50">
        <v>0</v>
      </c>
      <c r="U359" s="50">
        <v>1</v>
      </c>
      <c r="V359" s="50">
        <v>0</v>
      </c>
      <c r="W359" s="2"/>
      <c r="X359" s="93">
        <v>141223</v>
      </c>
      <c r="Y359" s="50" t="s">
        <v>78</v>
      </c>
      <c r="Z359" s="47" t="s">
        <v>2742</v>
      </c>
      <c r="AA359" s="432" t="s">
        <v>95</v>
      </c>
      <c r="AB359" s="16" t="str">
        <f t="shared" si="12"/>
        <v>Unique</v>
      </c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</row>
    <row r="360" spans="1:89" ht="15">
      <c r="A360" s="354" t="str">
        <f t="shared" si="10"/>
        <v>93_1_200921_C3B_p_ne.po</v>
      </c>
      <c r="B360" s="355" t="s">
        <v>2326</v>
      </c>
      <c r="C360" s="355" t="s">
        <v>2327</v>
      </c>
      <c r="D360" s="213">
        <v>93</v>
      </c>
      <c r="E360" s="213">
        <v>1</v>
      </c>
      <c r="F360" s="367" t="s">
        <v>2403</v>
      </c>
      <c r="G360" s="213">
        <v>200921</v>
      </c>
      <c r="H360" s="213">
        <v>2021</v>
      </c>
      <c r="I360" s="148" t="s">
        <v>43</v>
      </c>
      <c r="J360" s="2" t="s">
        <v>2328</v>
      </c>
      <c r="K360" s="2" t="s">
        <v>2329</v>
      </c>
      <c r="L360" s="148" t="s">
        <v>74</v>
      </c>
      <c r="M360" s="148" t="s">
        <v>147</v>
      </c>
      <c r="N360" s="117">
        <v>358</v>
      </c>
      <c r="O360" s="2"/>
      <c r="P360" s="359" t="s">
        <v>2737</v>
      </c>
      <c r="Q360" s="50" t="s">
        <v>2738</v>
      </c>
      <c r="R360" s="50" t="s">
        <v>100</v>
      </c>
      <c r="S360" s="50">
        <v>2</v>
      </c>
      <c r="T360" s="50">
        <v>0</v>
      </c>
      <c r="U360" s="50">
        <v>2</v>
      </c>
      <c r="V360" s="50">
        <v>0</v>
      </c>
      <c r="W360" s="2"/>
      <c r="X360" s="402">
        <v>141223</v>
      </c>
      <c r="Y360" s="16" t="s">
        <v>78</v>
      </c>
      <c r="Z360" s="47" t="s">
        <v>2743</v>
      </c>
      <c r="AA360" s="432" t="s">
        <v>95</v>
      </c>
      <c r="AB360" s="16" t="str">
        <f t="shared" si="12"/>
        <v>Unique</v>
      </c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</row>
    <row r="361" spans="1:89" ht="15">
      <c r="A361" s="354" t="str">
        <f t="shared" si="10"/>
        <v>101_2_160821_C3A_p_ep.ba</v>
      </c>
      <c r="B361" s="355" t="s">
        <v>2336</v>
      </c>
      <c r="C361" s="355" t="s">
        <v>2337</v>
      </c>
      <c r="D361" s="213">
        <v>101</v>
      </c>
      <c r="E361" s="213">
        <v>2</v>
      </c>
      <c r="F361" s="213">
        <v>300721</v>
      </c>
      <c r="G361" s="213">
        <v>160821</v>
      </c>
      <c r="H361" s="213">
        <v>2021</v>
      </c>
      <c r="I361" s="148" t="s">
        <v>43</v>
      </c>
      <c r="J361" s="148" t="s">
        <v>2338</v>
      </c>
      <c r="K361" s="148" t="s">
        <v>2339</v>
      </c>
      <c r="L361" s="148" t="s">
        <v>74</v>
      </c>
      <c r="M361" s="2" t="s">
        <v>75</v>
      </c>
      <c r="N361" s="117">
        <v>572</v>
      </c>
      <c r="P361" s="401" t="s">
        <v>84</v>
      </c>
      <c r="Q361" s="16" t="s">
        <v>85</v>
      </c>
      <c r="R361" s="16" t="s">
        <v>75</v>
      </c>
      <c r="S361" s="16">
        <v>3</v>
      </c>
      <c r="T361" s="16">
        <v>1</v>
      </c>
      <c r="U361" s="16">
        <v>2</v>
      </c>
      <c r="V361" s="16">
        <v>0</v>
      </c>
      <c r="X361" s="93">
        <v>141223</v>
      </c>
      <c r="Y361" s="50" t="s">
        <v>78</v>
      </c>
      <c r="Z361" s="47" t="s">
        <v>2744</v>
      </c>
      <c r="AA361" s="432" t="s">
        <v>95</v>
      </c>
      <c r="AB361" s="16" t="str">
        <f t="shared" si="12"/>
        <v>Unique</v>
      </c>
    </row>
    <row r="362" spans="1:89" ht="15">
      <c r="A362" s="354" t="str">
        <f t="shared" si="10"/>
        <v>101_2_160821_C3A_p_sy.pi</v>
      </c>
      <c r="B362" s="355" t="s">
        <v>2336</v>
      </c>
      <c r="C362" s="355" t="s">
        <v>2337</v>
      </c>
      <c r="D362" s="213">
        <v>101</v>
      </c>
      <c r="E362" s="213">
        <v>2</v>
      </c>
      <c r="F362" s="213">
        <v>300721</v>
      </c>
      <c r="G362" s="213">
        <v>160821</v>
      </c>
      <c r="H362" s="213">
        <v>2021</v>
      </c>
      <c r="I362" s="148" t="s">
        <v>43</v>
      </c>
      <c r="J362" s="148" t="s">
        <v>2338</v>
      </c>
      <c r="K362" s="148" t="s">
        <v>2339</v>
      </c>
      <c r="L362" s="148" t="s">
        <v>74</v>
      </c>
      <c r="M362" s="2" t="s">
        <v>75</v>
      </c>
      <c r="N362" s="117">
        <v>572</v>
      </c>
      <c r="P362" s="401" t="s">
        <v>176</v>
      </c>
      <c r="Q362" s="16" t="s">
        <v>177</v>
      </c>
      <c r="R362" s="16" t="s">
        <v>2422</v>
      </c>
      <c r="S362" s="16">
        <v>1</v>
      </c>
      <c r="T362" s="16">
        <v>1</v>
      </c>
      <c r="U362" s="16">
        <v>0</v>
      </c>
      <c r="V362" s="16">
        <v>0</v>
      </c>
      <c r="X362" s="413" t="s">
        <v>2423</v>
      </c>
      <c r="Y362" s="50" t="s">
        <v>78</v>
      </c>
      <c r="Z362" s="47" t="s">
        <v>2745</v>
      </c>
      <c r="AA362" s="432" t="s">
        <v>95</v>
      </c>
      <c r="AB362" s="16" t="str">
        <f t="shared" si="12"/>
        <v>Unique</v>
      </c>
    </row>
    <row r="363" spans="1:89" ht="15">
      <c r="A363" s="354" t="str">
        <f t="shared" si="10"/>
        <v>101_2_160821_C3A_p_sy.pi</v>
      </c>
      <c r="B363" s="355" t="s">
        <v>2336</v>
      </c>
      <c r="C363" s="355" t="s">
        <v>2337</v>
      </c>
      <c r="D363" s="213">
        <v>101</v>
      </c>
      <c r="E363" s="213">
        <v>2</v>
      </c>
      <c r="F363" s="213">
        <v>300721</v>
      </c>
      <c r="G363" s="213">
        <v>160821</v>
      </c>
      <c r="H363" s="213">
        <v>2021</v>
      </c>
      <c r="I363" s="148" t="s">
        <v>43</v>
      </c>
      <c r="J363" s="148" t="s">
        <v>2338</v>
      </c>
      <c r="K363" s="148" t="s">
        <v>2339</v>
      </c>
      <c r="L363" s="148" t="s">
        <v>74</v>
      </c>
      <c r="M363" s="2" t="s">
        <v>75</v>
      </c>
      <c r="N363" s="117">
        <v>572</v>
      </c>
      <c r="P363" s="401" t="s">
        <v>176</v>
      </c>
      <c r="Q363" s="16" t="s">
        <v>177</v>
      </c>
      <c r="R363" s="16" t="s">
        <v>75</v>
      </c>
      <c r="S363" s="16">
        <v>2</v>
      </c>
      <c r="T363" s="16">
        <v>0</v>
      </c>
      <c r="U363" s="16">
        <v>2</v>
      </c>
      <c r="V363" s="16">
        <v>0</v>
      </c>
      <c r="X363" s="402">
        <v>141223</v>
      </c>
      <c r="Y363" s="16" t="s">
        <v>78</v>
      </c>
      <c r="Z363" s="47" t="s">
        <v>2746</v>
      </c>
      <c r="AA363" s="432" t="s">
        <v>95</v>
      </c>
      <c r="AB363" s="16" t="str">
        <f t="shared" si="12"/>
        <v>Unique</v>
      </c>
    </row>
    <row r="364" spans="1:89" ht="15">
      <c r="A364" s="354" t="str">
        <f t="shared" si="10"/>
        <v>100_3_160821_C3Y_p_ep.ba</v>
      </c>
      <c r="B364" s="355" t="s">
        <v>2417</v>
      </c>
      <c r="C364" s="355" t="s">
        <v>2418</v>
      </c>
      <c r="D364" s="213">
        <v>100</v>
      </c>
      <c r="E364" s="213">
        <v>3</v>
      </c>
      <c r="F364" s="213">
        <v>300721</v>
      </c>
      <c r="G364" s="213">
        <v>160821</v>
      </c>
      <c r="H364" s="213">
        <v>2021</v>
      </c>
      <c r="I364" s="148" t="s">
        <v>43</v>
      </c>
      <c r="J364" s="148" t="s">
        <v>2419</v>
      </c>
      <c r="K364" s="148" t="s">
        <v>2420</v>
      </c>
      <c r="L364" s="148" t="s">
        <v>74</v>
      </c>
      <c r="M364" s="2" t="s">
        <v>75</v>
      </c>
      <c r="N364" s="117">
        <v>59</v>
      </c>
      <c r="P364" s="401" t="s">
        <v>84</v>
      </c>
      <c r="Q364" s="16" t="s">
        <v>85</v>
      </c>
      <c r="R364" s="16" t="s">
        <v>75</v>
      </c>
      <c r="S364" s="16">
        <v>20</v>
      </c>
      <c r="T364" s="16">
        <v>4</v>
      </c>
      <c r="U364" s="16">
        <v>16</v>
      </c>
      <c r="V364" s="16">
        <v>0</v>
      </c>
      <c r="X364" s="402">
        <v>151223</v>
      </c>
      <c r="Y364" s="16" t="s">
        <v>78</v>
      </c>
      <c r="Z364" s="47" t="s">
        <v>2747</v>
      </c>
      <c r="AA364" s="432" t="s">
        <v>95</v>
      </c>
      <c r="AB364" s="16" t="str">
        <f t="shared" si="12"/>
        <v>Unique</v>
      </c>
    </row>
    <row r="365" spans="1:89" ht="15">
      <c r="A365" s="354" t="str">
        <f t="shared" si="10"/>
        <v>80_3_160821_C15_p_ep.ba</v>
      </c>
      <c r="B365" s="355" t="s">
        <v>69</v>
      </c>
      <c r="C365" s="355" t="s">
        <v>70</v>
      </c>
      <c r="D365" s="213">
        <v>80</v>
      </c>
      <c r="E365" s="213">
        <v>3</v>
      </c>
      <c r="F365" s="213">
        <v>300721</v>
      </c>
      <c r="G365" s="213">
        <v>160821</v>
      </c>
      <c r="H365" s="213">
        <v>2021</v>
      </c>
      <c r="I365" s="148" t="s">
        <v>43</v>
      </c>
      <c r="J365" s="148" t="s">
        <v>72</v>
      </c>
      <c r="K365" s="148" t="s">
        <v>73</v>
      </c>
      <c r="L365" s="148" t="s">
        <v>74</v>
      </c>
      <c r="M365" s="2" t="s">
        <v>75</v>
      </c>
      <c r="N365" s="117">
        <v>403</v>
      </c>
      <c r="P365" s="401" t="s">
        <v>84</v>
      </c>
      <c r="Q365" s="16" t="s">
        <v>85</v>
      </c>
      <c r="R365" s="16" t="s">
        <v>75</v>
      </c>
      <c r="S365" s="16">
        <v>6</v>
      </c>
      <c r="T365" s="16">
        <v>2</v>
      </c>
      <c r="U365" s="16">
        <v>4</v>
      </c>
      <c r="V365" s="16">
        <v>0</v>
      </c>
      <c r="X365" s="402">
        <v>181223</v>
      </c>
      <c r="Y365" s="16" t="s">
        <v>78</v>
      </c>
      <c r="Z365" s="47" t="s">
        <v>2748</v>
      </c>
      <c r="AA365" s="432" t="s">
        <v>95</v>
      </c>
      <c r="AB365" s="16" t="str">
        <f t="shared" si="12"/>
        <v>Unique</v>
      </c>
    </row>
    <row r="366" spans="1:89" ht="15">
      <c r="A366" s="354" t="str">
        <f t="shared" si="10"/>
        <v>80_3_160821_C15_p_sy.pi</v>
      </c>
      <c r="B366" s="355" t="s">
        <v>69</v>
      </c>
      <c r="C366" s="355" t="s">
        <v>70</v>
      </c>
      <c r="D366" s="213">
        <v>80</v>
      </c>
      <c r="E366" s="213">
        <v>3</v>
      </c>
      <c r="F366" s="213">
        <v>300721</v>
      </c>
      <c r="G366" s="213">
        <v>160821</v>
      </c>
      <c r="H366" s="213">
        <v>2021</v>
      </c>
      <c r="I366" s="148" t="s">
        <v>43</v>
      </c>
      <c r="J366" s="148" t="s">
        <v>72</v>
      </c>
      <c r="K366" s="148" t="s">
        <v>73</v>
      </c>
      <c r="L366" s="148" t="s">
        <v>74</v>
      </c>
      <c r="M366" s="2" t="s">
        <v>75</v>
      </c>
      <c r="N366" s="117">
        <v>403</v>
      </c>
      <c r="P366" s="401" t="s">
        <v>176</v>
      </c>
      <c r="Q366" s="16" t="s">
        <v>177</v>
      </c>
      <c r="R366" s="16" t="s">
        <v>75</v>
      </c>
      <c r="S366" s="16">
        <v>13</v>
      </c>
      <c r="T366" s="16">
        <v>2</v>
      </c>
      <c r="U366" s="16">
        <v>11</v>
      </c>
      <c r="V366" s="16">
        <v>0</v>
      </c>
      <c r="X366" s="402">
        <v>181223</v>
      </c>
      <c r="Y366" s="16" t="s">
        <v>78</v>
      </c>
      <c r="Z366" s="47" t="s">
        <v>2749</v>
      </c>
      <c r="AA366" s="432" t="s">
        <v>95</v>
      </c>
      <c r="AB366" s="16" t="str">
        <f t="shared" si="12"/>
        <v>Unique</v>
      </c>
    </row>
    <row r="367" spans="1:89" ht="15">
      <c r="A367" s="354" t="str">
        <f t="shared" si="10"/>
        <v>80_2_160821_C1Y_p_sy.pi</v>
      </c>
      <c r="B367" s="355" t="s">
        <v>2504</v>
      </c>
      <c r="C367" s="355" t="s">
        <v>2505</v>
      </c>
      <c r="D367" s="213">
        <v>80</v>
      </c>
      <c r="E367" s="213">
        <v>2</v>
      </c>
      <c r="F367" s="213">
        <v>300721</v>
      </c>
      <c r="G367" s="213">
        <v>160821</v>
      </c>
      <c r="H367" s="213">
        <v>2021</v>
      </c>
      <c r="I367" s="148" t="s">
        <v>43</v>
      </c>
      <c r="J367" s="148" t="s">
        <v>2506</v>
      </c>
      <c r="K367" s="148" t="s">
        <v>2507</v>
      </c>
      <c r="L367" s="148" t="s">
        <v>74</v>
      </c>
      <c r="M367" s="2" t="s">
        <v>75</v>
      </c>
      <c r="N367" s="117">
        <v>41</v>
      </c>
      <c r="P367" s="401" t="s">
        <v>176</v>
      </c>
      <c r="Q367" s="16" t="s">
        <v>177</v>
      </c>
      <c r="R367" s="16" t="s">
        <v>75</v>
      </c>
      <c r="S367" s="16">
        <v>2</v>
      </c>
      <c r="T367" s="16">
        <v>0</v>
      </c>
      <c r="U367" s="16">
        <v>2</v>
      </c>
      <c r="V367" s="16">
        <v>0</v>
      </c>
      <c r="X367" s="402">
        <v>181223</v>
      </c>
      <c r="Y367" s="16" t="s">
        <v>78</v>
      </c>
      <c r="Z367" s="47" t="s">
        <v>2750</v>
      </c>
      <c r="AA367" s="432" t="s">
        <v>95</v>
      </c>
      <c r="AB367" s="16" t="str">
        <f t="shared" si="12"/>
        <v>Unique</v>
      </c>
    </row>
    <row r="368" spans="1:89" ht="15">
      <c r="A368" s="354" t="str">
        <f t="shared" si="10"/>
        <v>102_1_090522_C1C_p_my.fl</v>
      </c>
      <c r="B368" s="355" t="s">
        <v>2751</v>
      </c>
      <c r="C368" s="355" t="s">
        <v>2752</v>
      </c>
      <c r="D368" s="213">
        <v>102</v>
      </c>
      <c r="E368" s="213">
        <v>1</v>
      </c>
      <c r="F368" s="213">
        <v>250422</v>
      </c>
      <c r="G368" s="367" t="s">
        <v>2753</v>
      </c>
      <c r="H368" s="213">
        <v>2021</v>
      </c>
      <c r="I368" s="148" t="s">
        <v>43</v>
      </c>
      <c r="J368" s="148" t="s">
        <v>2754</v>
      </c>
      <c r="K368" s="148" t="s">
        <v>2755</v>
      </c>
      <c r="L368" s="148" t="s">
        <v>74</v>
      </c>
      <c r="M368" s="2" t="s">
        <v>75</v>
      </c>
      <c r="N368" s="117">
        <v>73</v>
      </c>
      <c r="P368" s="401" t="s">
        <v>98</v>
      </c>
      <c r="Q368" s="16" t="s">
        <v>99</v>
      </c>
      <c r="R368" s="16" t="s">
        <v>477</v>
      </c>
      <c r="S368" s="16">
        <v>1</v>
      </c>
      <c r="T368" s="16">
        <v>0</v>
      </c>
      <c r="U368" s="16">
        <v>1</v>
      </c>
      <c r="V368" s="16">
        <v>0</v>
      </c>
      <c r="X368" s="402">
        <v>100124</v>
      </c>
      <c r="Y368" s="16" t="s">
        <v>78</v>
      </c>
      <c r="Z368" s="47" t="s">
        <v>2756</v>
      </c>
      <c r="AA368" s="432" t="s">
        <v>95</v>
      </c>
      <c r="AB368" s="16" t="str">
        <f t="shared" si="12"/>
        <v>Unique</v>
      </c>
    </row>
    <row r="369" spans="1:89" ht="15">
      <c r="A369" s="354" t="str">
        <f t="shared" si="10"/>
        <v>102_1_090522_C1C_p_ep.ba</v>
      </c>
      <c r="B369" s="355" t="s">
        <v>2751</v>
      </c>
      <c r="C369" s="355" t="s">
        <v>2752</v>
      </c>
      <c r="D369" s="213">
        <v>102</v>
      </c>
      <c r="E369" s="213">
        <v>1</v>
      </c>
      <c r="F369" s="213">
        <v>250422</v>
      </c>
      <c r="G369" s="367" t="s">
        <v>2753</v>
      </c>
      <c r="H369" s="213">
        <v>2021</v>
      </c>
      <c r="I369" s="148" t="s">
        <v>43</v>
      </c>
      <c r="J369" s="148" t="s">
        <v>2754</v>
      </c>
      <c r="K369" s="148" t="s">
        <v>2755</v>
      </c>
      <c r="L369" s="148" t="s">
        <v>74</v>
      </c>
      <c r="M369" s="2" t="s">
        <v>75</v>
      </c>
      <c r="N369" s="117">
        <v>73</v>
      </c>
      <c r="P369" s="401" t="s">
        <v>84</v>
      </c>
      <c r="Q369" s="16" t="s">
        <v>85</v>
      </c>
      <c r="R369" s="16" t="s">
        <v>477</v>
      </c>
      <c r="S369" s="16">
        <v>4</v>
      </c>
      <c r="T369" s="16">
        <v>0</v>
      </c>
      <c r="U369" s="16">
        <v>4</v>
      </c>
      <c r="V369" s="16">
        <v>0</v>
      </c>
      <c r="X369" s="402">
        <v>100124</v>
      </c>
      <c r="Y369" s="16" t="s">
        <v>78</v>
      </c>
      <c r="Z369" s="47" t="s">
        <v>2757</v>
      </c>
      <c r="AA369" s="432" t="s">
        <v>95</v>
      </c>
      <c r="AB369" s="16" t="str">
        <f t="shared" si="12"/>
        <v>Unique</v>
      </c>
    </row>
    <row r="370" spans="1:89" ht="15">
      <c r="A370" s="354" t="str">
        <f t="shared" si="10"/>
        <v>102_1_090522_C1C_p_rh.ca</v>
      </c>
      <c r="B370" s="355" t="s">
        <v>2758</v>
      </c>
      <c r="C370" s="355" t="s">
        <v>2759</v>
      </c>
      <c r="D370" s="213">
        <v>102</v>
      </c>
      <c r="E370" s="213">
        <v>1</v>
      </c>
      <c r="F370" s="213">
        <v>250422</v>
      </c>
      <c r="G370" s="379" t="s">
        <v>2753</v>
      </c>
      <c r="H370" s="213">
        <v>2021</v>
      </c>
      <c r="I370" s="148" t="s">
        <v>43</v>
      </c>
      <c r="J370" s="148" t="s">
        <v>2754</v>
      </c>
      <c r="K370" s="148" t="s">
        <v>2755</v>
      </c>
      <c r="L370" s="148" t="s">
        <v>74</v>
      </c>
      <c r="M370" s="2" t="s">
        <v>75</v>
      </c>
      <c r="N370" s="117">
        <v>73</v>
      </c>
      <c r="P370" s="418" t="s">
        <v>134</v>
      </c>
      <c r="Q370" s="16" t="s">
        <v>135</v>
      </c>
      <c r="R370" s="16" t="s">
        <v>477</v>
      </c>
      <c r="S370" s="16">
        <v>8</v>
      </c>
      <c r="T370" s="16">
        <v>3</v>
      </c>
      <c r="U370" s="16">
        <v>5</v>
      </c>
      <c r="V370" s="16">
        <v>0</v>
      </c>
      <c r="X370" s="402">
        <v>100124</v>
      </c>
      <c r="Y370" s="16" t="s">
        <v>78</v>
      </c>
      <c r="Z370" s="47" t="s">
        <v>2760</v>
      </c>
      <c r="AA370" s="432" t="s">
        <v>95</v>
      </c>
      <c r="AB370" s="16" t="str">
        <f t="shared" si="12"/>
        <v>Unique</v>
      </c>
    </row>
    <row r="371" spans="1:89" ht="15">
      <c r="A371" s="354" t="str">
        <f t="shared" si="10"/>
        <v>93_1_160821_C3B_p_he.pe</v>
      </c>
      <c r="B371" s="355" t="s">
        <v>2326</v>
      </c>
      <c r="C371" s="355" t="s">
        <v>2327</v>
      </c>
      <c r="D371" s="213">
        <v>93</v>
      </c>
      <c r="E371" s="213">
        <v>1</v>
      </c>
      <c r="F371" s="213">
        <v>300721</v>
      </c>
      <c r="G371" s="213">
        <v>160821</v>
      </c>
      <c r="H371" s="213">
        <v>2021</v>
      </c>
      <c r="I371" s="148" t="s">
        <v>43</v>
      </c>
      <c r="J371" s="148" t="s">
        <v>2328</v>
      </c>
      <c r="K371" s="148" t="s">
        <v>2329</v>
      </c>
      <c r="L371" s="148" t="s">
        <v>74</v>
      </c>
      <c r="M371" s="2" t="s">
        <v>75</v>
      </c>
      <c r="N371" s="117">
        <v>705</v>
      </c>
      <c r="O371" s="2"/>
      <c r="P371" s="418" t="s">
        <v>543</v>
      </c>
      <c r="Q371" s="16" t="s">
        <v>544</v>
      </c>
      <c r="R371" s="16" t="s">
        <v>477</v>
      </c>
      <c r="S371" s="16">
        <v>1</v>
      </c>
      <c r="U371" s="16">
        <v>1</v>
      </c>
      <c r="X371" s="402">
        <v>100124</v>
      </c>
      <c r="Y371" s="16" t="s">
        <v>78</v>
      </c>
      <c r="Z371" s="47" t="s">
        <v>2761</v>
      </c>
      <c r="AA371" s="432"/>
      <c r="AB371" s="16" t="str">
        <f t="shared" si="12"/>
        <v>Unique</v>
      </c>
    </row>
    <row r="372" spans="1:89" ht="15">
      <c r="A372" s="354" t="str">
        <f t="shared" si="10"/>
        <v>93_1_160821_C3B_p_he.hy</v>
      </c>
      <c r="B372" s="355" t="s">
        <v>2326</v>
      </c>
      <c r="C372" s="355" t="s">
        <v>2327</v>
      </c>
      <c r="D372" s="213">
        <v>93</v>
      </c>
      <c r="E372" s="213">
        <v>1</v>
      </c>
      <c r="F372" s="213">
        <v>300721</v>
      </c>
      <c r="G372" s="213">
        <v>160821</v>
      </c>
      <c r="H372" s="213">
        <v>2021</v>
      </c>
      <c r="I372" s="148" t="s">
        <v>43</v>
      </c>
      <c r="J372" s="148" t="s">
        <v>2328</v>
      </c>
      <c r="K372" s="148" t="s">
        <v>2329</v>
      </c>
      <c r="L372" s="148" t="s">
        <v>74</v>
      </c>
      <c r="M372" s="2" t="s">
        <v>75</v>
      </c>
      <c r="N372" s="117">
        <v>705</v>
      </c>
      <c r="O372" s="2"/>
      <c r="P372" s="401" t="s">
        <v>738</v>
      </c>
      <c r="Q372" s="16" t="s">
        <v>739</v>
      </c>
      <c r="R372" s="16" t="s">
        <v>477</v>
      </c>
      <c r="S372" s="16">
        <v>1</v>
      </c>
      <c r="U372" s="16">
        <v>1</v>
      </c>
      <c r="X372" s="402">
        <v>100124</v>
      </c>
      <c r="Y372" s="16" t="s">
        <v>78</v>
      </c>
      <c r="Z372" s="47" t="s">
        <v>2762</v>
      </c>
      <c r="AA372" s="432"/>
      <c r="AB372" s="16" t="str">
        <f t="shared" si="12"/>
        <v>Unique</v>
      </c>
    </row>
    <row r="373" spans="1:89" ht="15">
      <c r="A373" s="354" t="str">
        <f t="shared" si="10"/>
        <v>93_1_160821_C3B_p_he.tr</v>
      </c>
      <c r="B373" s="355" t="s">
        <v>2326</v>
      </c>
      <c r="C373" s="355" t="s">
        <v>2327</v>
      </c>
      <c r="D373" s="213">
        <v>93</v>
      </c>
      <c r="E373" s="213">
        <v>1</v>
      </c>
      <c r="F373" s="213">
        <v>300721</v>
      </c>
      <c r="G373" s="213">
        <v>160821</v>
      </c>
      <c r="H373" s="213">
        <v>2021</v>
      </c>
      <c r="I373" s="148" t="s">
        <v>43</v>
      </c>
      <c r="J373" s="148" t="s">
        <v>2328</v>
      </c>
      <c r="K373" s="148" t="s">
        <v>2329</v>
      </c>
      <c r="L373" s="148" t="s">
        <v>74</v>
      </c>
      <c r="M373" s="2" t="s">
        <v>75</v>
      </c>
      <c r="N373" s="117">
        <v>705</v>
      </c>
      <c r="O373" s="2"/>
      <c r="P373" s="418" t="s">
        <v>498</v>
      </c>
      <c r="Q373" s="16" t="s">
        <v>499</v>
      </c>
      <c r="R373" s="16" t="s">
        <v>477</v>
      </c>
      <c r="S373" s="16">
        <v>1</v>
      </c>
      <c r="U373" s="16">
        <v>1</v>
      </c>
      <c r="X373" s="402">
        <v>100124</v>
      </c>
      <c r="Y373" s="16" t="s">
        <v>78</v>
      </c>
      <c r="Z373" s="47" t="s">
        <v>2763</v>
      </c>
      <c r="AA373" s="432"/>
      <c r="AB373" s="16" t="str">
        <f t="shared" si="12"/>
        <v>Unique</v>
      </c>
    </row>
    <row r="374" spans="1:89" ht="15">
      <c r="A374" s="354" t="str">
        <f t="shared" si="10"/>
        <v>93_1_160821_C3B_p_sy.pi</v>
      </c>
      <c r="B374" s="355" t="s">
        <v>2326</v>
      </c>
      <c r="C374" s="355" t="s">
        <v>2327</v>
      </c>
      <c r="D374" s="213">
        <v>93</v>
      </c>
      <c r="E374" s="213">
        <v>1</v>
      </c>
      <c r="F374" s="213">
        <v>300721</v>
      </c>
      <c r="G374" s="213">
        <v>160821</v>
      </c>
      <c r="H374" s="213">
        <v>2021</v>
      </c>
      <c r="I374" s="148" t="s">
        <v>43</v>
      </c>
      <c r="J374" s="148" t="s">
        <v>2328</v>
      </c>
      <c r="K374" s="148" t="s">
        <v>2329</v>
      </c>
      <c r="L374" s="148" t="s">
        <v>74</v>
      </c>
      <c r="M374" s="2" t="s">
        <v>75</v>
      </c>
      <c r="N374" s="117">
        <v>705</v>
      </c>
      <c r="O374" s="2"/>
      <c r="P374" s="401" t="s">
        <v>176</v>
      </c>
      <c r="Q374" s="16" t="s">
        <v>177</v>
      </c>
      <c r="R374" s="16" t="s">
        <v>477</v>
      </c>
      <c r="S374" s="16">
        <v>26</v>
      </c>
      <c r="T374" s="16">
        <v>20</v>
      </c>
      <c r="U374" s="16">
        <v>6</v>
      </c>
      <c r="X374" s="402">
        <v>100124</v>
      </c>
      <c r="Y374" s="16" t="s">
        <v>78</v>
      </c>
      <c r="Z374" s="47" t="s">
        <v>2764</v>
      </c>
      <c r="AA374" s="432" t="s">
        <v>95</v>
      </c>
      <c r="AB374" s="16" t="str">
        <f t="shared" si="12"/>
        <v>Unique</v>
      </c>
    </row>
    <row r="375" spans="1:89" ht="15">
      <c r="A375" s="354" t="str">
        <f t="shared" si="10"/>
        <v>93_1_160821_C3B_p_my.fl</v>
      </c>
      <c r="B375" s="355" t="s">
        <v>2326</v>
      </c>
      <c r="C375" s="355" t="s">
        <v>2327</v>
      </c>
      <c r="D375" s="213">
        <v>93</v>
      </c>
      <c r="E375" s="213">
        <v>1</v>
      </c>
      <c r="F375" s="213">
        <v>300721</v>
      </c>
      <c r="G375" s="213">
        <v>160821</v>
      </c>
      <c r="H375" s="213">
        <v>2021</v>
      </c>
      <c r="I375" s="148" t="s">
        <v>43</v>
      </c>
      <c r="J375" s="148" t="s">
        <v>2328</v>
      </c>
      <c r="K375" s="148" t="s">
        <v>2329</v>
      </c>
      <c r="L375" s="148" t="s">
        <v>74</v>
      </c>
      <c r="M375" s="2" t="s">
        <v>75</v>
      </c>
      <c r="N375" s="117">
        <v>705</v>
      </c>
      <c r="O375" s="2"/>
      <c r="P375" s="401" t="s">
        <v>98</v>
      </c>
      <c r="Q375" s="16" t="s">
        <v>99</v>
      </c>
      <c r="R375" s="16" t="s">
        <v>477</v>
      </c>
      <c r="S375" s="16">
        <v>10</v>
      </c>
      <c r="T375" s="16">
        <v>8</v>
      </c>
      <c r="U375" s="16">
        <v>2</v>
      </c>
      <c r="X375" s="402">
        <v>100124</v>
      </c>
      <c r="Y375" s="16" t="s">
        <v>78</v>
      </c>
      <c r="Z375" s="47" t="s">
        <v>2765</v>
      </c>
      <c r="AA375" s="432" t="s">
        <v>95</v>
      </c>
      <c r="AB375" s="16" t="str">
        <f t="shared" si="12"/>
        <v>Unique</v>
      </c>
    </row>
    <row r="376" spans="1:89" ht="15">
      <c r="A376" s="354" t="str">
        <f t="shared" si="10"/>
        <v>93_1_160821_C3B_p_ep.ba</v>
      </c>
      <c r="B376" s="355" t="s">
        <v>2326</v>
      </c>
      <c r="C376" s="355" t="s">
        <v>2327</v>
      </c>
      <c r="D376" s="213">
        <v>93</v>
      </c>
      <c r="E376" s="213">
        <v>1</v>
      </c>
      <c r="F376" s="213">
        <v>300721</v>
      </c>
      <c r="G376" s="213">
        <v>160821</v>
      </c>
      <c r="H376" s="213">
        <v>2021</v>
      </c>
      <c r="I376" s="148" t="s">
        <v>43</v>
      </c>
      <c r="J376" s="148" t="s">
        <v>2328</v>
      </c>
      <c r="K376" s="148" t="s">
        <v>2329</v>
      </c>
      <c r="L376" s="148" t="s">
        <v>74</v>
      </c>
      <c r="M376" s="2" t="s">
        <v>75</v>
      </c>
      <c r="N376" s="117">
        <v>705</v>
      </c>
      <c r="O376" s="2"/>
      <c r="P376" s="418" t="s">
        <v>84</v>
      </c>
      <c r="Q376" s="16" t="s">
        <v>85</v>
      </c>
      <c r="R376" s="16" t="s">
        <v>477</v>
      </c>
      <c r="S376" s="16">
        <v>67</v>
      </c>
      <c r="T376" s="16">
        <v>13</v>
      </c>
      <c r="U376" s="16">
        <v>54</v>
      </c>
      <c r="X376" s="402">
        <v>100124</v>
      </c>
      <c r="Y376" s="16" t="s">
        <v>78</v>
      </c>
      <c r="Z376" s="47" t="s">
        <v>2766</v>
      </c>
      <c r="AA376" s="432" t="s">
        <v>95</v>
      </c>
      <c r="AB376" s="16" t="str">
        <f t="shared" si="12"/>
        <v>Unique</v>
      </c>
    </row>
    <row r="377" spans="1:89" ht="15">
      <c r="A377" s="354" t="str">
        <f t="shared" si="10"/>
        <v>128_1_250422_C3D_p_rh.ca</v>
      </c>
      <c r="B377" s="355" t="s">
        <v>2767</v>
      </c>
      <c r="C377" s="355" t="s">
        <v>2768</v>
      </c>
      <c r="D377" s="213">
        <v>128</v>
      </c>
      <c r="E377" s="213">
        <v>1</v>
      </c>
      <c r="F377" s="213">
        <v>110422</v>
      </c>
      <c r="G377" s="213">
        <v>250422</v>
      </c>
      <c r="H377" s="213">
        <v>2021</v>
      </c>
      <c r="I377" s="148" t="s">
        <v>43</v>
      </c>
      <c r="J377" s="148" t="s">
        <v>2769</v>
      </c>
      <c r="K377" s="148" t="s">
        <v>2770</v>
      </c>
      <c r="L377" s="148" t="s">
        <v>74</v>
      </c>
      <c r="M377" s="2" t="s">
        <v>477</v>
      </c>
      <c r="N377" s="117">
        <v>54</v>
      </c>
      <c r="P377" s="418" t="s">
        <v>134</v>
      </c>
      <c r="Q377" s="16" t="s">
        <v>135</v>
      </c>
      <c r="R377" s="16" t="s">
        <v>477</v>
      </c>
      <c r="S377" s="16">
        <v>5</v>
      </c>
      <c r="T377" s="16">
        <v>5</v>
      </c>
      <c r="X377" s="402">
        <v>120124</v>
      </c>
      <c r="Y377" s="16" t="s">
        <v>78</v>
      </c>
      <c r="Z377" s="47" t="s">
        <v>2771</v>
      </c>
      <c r="AA377" s="432" t="s">
        <v>95</v>
      </c>
      <c r="AB377" s="16" t="str">
        <f t="shared" si="12"/>
        <v>Unique</v>
      </c>
    </row>
    <row r="378" spans="1:89" ht="15">
      <c r="A378" s="354" t="str">
        <f t="shared" si="10"/>
        <v>128_1_250422_C3D_p_fe.cu</v>
      </c>
      <c r="B378" s="355" t="s">
        <v>2767</v>
      </c>
      <c r="C378" s="355" t="s">
        <v>2768</v>
      </c>
      <c r="D378" s="213">
        <v>128</v>
      </c>
      <c r="E378" s="213">
        <v>1</v>
      </c>
      <c r="F378" s="213">
        <v>110422</v>
      </c>
      <c r="G378" s="213">
        <v>250422</v>
      </c>
      <c r="H378" s="213">
        <v>2021</v>
      </c>
      <c r="I378" s="148" t="s">
        <v>43</v>
      </c>
      <c r="J378" s="148" t="s">
        <v>2769</v>
      </c>
      <c r="K378" s="148" t="s">
        <v>2770</v>
      </c>
      <c r="L378" s="148" t="s">
        <v>74</v>
      </c>
      <c r="M378" s="2" t="s">
        <v>477</v>
      </c>
      <c r="N378" s="117">
        <v>54</v>
      </c>
      <c r="P378" s="401" t="s">
        <v>536</v>
      </c>
      <c r="Q378" s="16" t="s">
        <v>537</v>
      </c>
      <c r="R378" s="16" t="s">
        <v>477</v>
      </c>
      <c r="S378" s="16">
        <v>4</v>
      </c>
      <c r="T378" s="16">
        <v>1</v>
      </c>
      <c r="U378" s="16">
        <v>3</v>
      </c>
      <c r="X378" s="402">
        <v>120124</v>
      </c>
      <c r="Y378" s="16" t="s">
        <v>78</v>
      </c>
      <c r="Z378" s="47" t="s">
        <v>2772</v>
      </c>
      <c r="AA378" s="432"/>
      <c r="AB378" s="16" t="str">
        <f t="shared" si="12"/>
        <v>Unique</v>
      </c>
    </row>
    <row r="379" spans="1:89" ht="15">
      <c r="A379" s="354" t="str">
        <f t="shared" si="10"/>
        <v>83_2_230522_C2D_p_my.fl</v>
      </c>
      <c r="B379" s="355" t="s">
        <v>2773</v>
      </c>
      <c r="C379" s="355" t="s">
        <v>2774</v>
      </c>
      <c r="D379" s="213">
        <v>83</v>
      </c>
      <c r="E379" s="213">
        <v>2</v>
      </c>
      <c r="F379" s="367" t="s">
        <v>2753</v>
      </c>
      <c r="G379" s="213">
        <v>230522</v>
      </c>
      <c r="H379" s="213">
        <v>2022</v>
      </c>
      <c r="I379" s="148" t="s">
        <v>43</v>
      </c>
      <c r="J379" s="148" t="s">
        <v>2775</v>
      </c>
      <c r="K379" s="148" t="s">
        <v>2776</v>
      </c>
      <c r="L379" s="148" t="s">
        <v>74</v>
      </c>
      <c r="M379" s="2" t="s">
        <v>477</v>
      </c>
      <c r="N379" s="117">
        <v>156</v>
      </c>
      <c r="O379" s="2"/>
      <c r="P379" s="401" t="s">
        <v>98</v>
      </c>
      <c r="Q379" s="16" t="s">
        <v>99</v>
      </c>
      <c r="R379" s="16" t="s">
        <v>477</v>
      </c>
      <c r="S379" s="16">
        <v>1</v>
      </c>
      <c r="U379" s="16">
        <v>1</v>
      </c>
      <c r="X379" s="402">
        <v>120124</v>
      </c>
      <c r="Y379" s="16" t="s">
        <v>78</v>
      </c>
      <c r="Z379" s="47" t="s">
        <v>2777</v>
      </c>
      <c r="AA379" s="432" t="s">
        <v>95</v>
      </c>
      <c r="AB379" s="16" t="str">
        <f t="shared" si="12"/>
        <v>Unique</v>
      </c>
    </row>
    <row r="380" spans="1:89" ht="15">
      <c r="A380" s="419" t="str">
        <f t="shared" si="10"/>
        <v>83_2_230522_C2D_p_sy.pi</v>
      </c>
      <c r="B380" s="420" t="s">
        <v>2773</v>
      </c>
      <c r="C380" s="420" t="s">
        <v>2774</v>
      </c>
      <c r="D380" s="421">
        <v>83</v>
      </c>
      <c r="E380" s="421">
        <v>2</v>
      </c>
      <c r="F380" s="422" t="s">
        <v>2753</v>
      </c>
      <c r="G380" s="421">
        <v>230522</v>
      </c>
      <c r="H380" s="421">
        <v>2022</v>
      </c>
      <c r="I380" s="423" t="s">
        <v>43</v>
      </c>
      <c r="J380" s="423" t="s">
        <v>2775</v>
      </c>
      <c r="K380" s="423" t="s">
        <v>2776</v>
      </c>
      <c r="L380" s="423" t="s">
        <v>74</v>
      </c>
      <c r="M380" s="147" t="s">
        <v>477</v>
      </c>
      <c r="N380" s="424">
        <v>156</v>
      </c>
      <c r="O380" s="147"/>
      <c r="P380" s="425" t="s">
        <v>176</v>
      </c>
      <c r="Q380" s="426" t="s">
        <v>177</v>
      </c>
      <c r="R380" s="426" t="s">
        <v>477</v>
      </c>
      <c r="S380" s="426">
        <v>1</v>
      </c>
      <c r="T380" s="427"/>
      <c r="U380" s="426">
        <v>1</v>
      </c>
      <c r="V380" s="427"/>
      <c r="W380" s="427"/>
      <c r="X380" s="428">
        <v>120124</v>
      </c>
      <c r="Y380" s="426" t="s">
        <v>78</v>
      </c>
      <c r="Z380" s="429" t="s">
        <v>2778</v>
      </c>
      <c r="AA380" s="432" t="s">
        <v>95</v>
      </c>
      <c r="AB380" s="16" t="str">
        <f t="shared" si="12"/>
        <v>Unique</v>
      </c>
      <c r="AD380" s="427"/>
      <c r="AE380" s="427"/>
      <c r="AF380" s="427"/>
      <c r="AG380" s="427"/>
      <c r="AH380" s="427"/>
      <c r="AI380" s="427"/>
      <c r="AJ380" s="427"/>
      <c r="AK380" s="427"/>
      <c r="AL380" s="427"/>
      <c r="AM380" s="427"/>
      <c r="AN380" s="427"/>
      <c r="AO380" s="427"/>
      <c r="AP380" s="427"/>
      <c r="AQ380" s="427"/>
      <c r="AR380" s="427"/>
      <c r="AS380" s="427"/>
      <c r="AT380" s="427"/>
      <c r="AU380" s="427"/>
      <c r="AV380" s="427"/>
      <c r="AW380" s="427"/>
      <c r="AX380" s="427"/>
      <c r="AY380" s="427"/>
      <c r="AZ380" s="427"/>
      <c r="BA380" s="427"/>
      <c r="BB380" s="427"/>
      <c r="BC380" s="427"/>
      <c r="BD380" s="427"/>
      <c r="BE380" s="427"/>
      <c r="BF380" s="427"/>
      <c r="BG380" s="427"/>
      <c r="BH380" s="427"/>
      <c r="BI380" s="427"/>
      <c r="BJ380" s="427"/>
      <c r="BK380" s="427"/>
      <c r="BL380" s="427"/>
      <c r="BM380" s="427"/>
      <c r="BN380" s="427"/>
      <c r="BO380" s="427"/>
      <c r="BP380" s="427"/>
      <c r="BQ380" s="427"/>
      <c r="BR380" s="427"/>
      <c r="BS380" s="427"/>
      <c r="BT380" s="427"/>
      <c r="BU380" s="427"/>
      <c r="BV380" s="427"/>
      <c r="BW380" s="427"/>
      <c r="BX380" s="427"/>
      <c r="BY380" s="427"/>
      <c r="BZ380" s="427"/>
      <c r="CA380" s="427"/>
      <c r="CB380" s="427"/>
      <c r="CC380" s="427"/>
      <c r="CD380" s="427"/>
      <c r="CE380" s="427"/>
      <c r="CF380" s="427"/>
      <c r="CG380" s="427"/>
      <c r="CH380" s="427"/>
      <c r="CI380" s="427"/>
      <c r="CJ380" s="427"/>
      <c r="CK380" s="427"/>
    </row>
    <row r="381" spans="1:89" ht="15">
      <c r="A381" s="419" t="str">
        <f t="shared" si="10"/>
        <v>83_2_230522_C2D_p_rh.ca</v>
      </c>
      <c r="B381" s="420" t="s">
        <v>2773</v>
      </c>
      <c r="C381" s="420" t="s">
        <v>2774</v>
      </c>
      <c r="D381" s="421">
        <v>83</v>
      </c>
      <c r="E381" s="421">
        <v>2</v>
      </c>
      <c r="F381" s="422" t="s">
        <v>2753</v>
      </c>
      <c r="G381" s="421">
        <v>230522</v>
      </c>
      <c r="H381" s="421">
        <v>2022</v>
      </c>
      <c r="I381" s="423" t="s">
        <v>43</v>
      </c>
      <c r="J381" s="423" t="s">
        <v>2775</v>
      </c>
      <c r="K381" s="423" t="s">
        <v>2776</v>
      </c>
      <c r="L381" s="423" t="s">
        <v>74</v>
      </c>
      <c r="M381" s="147" t="s">
        <v>477</v>
      </c>
      <c r="N381" s="424">
        <v>156</v>
      </c>
      <c r="O381" s="147"/>
      <c r="P381" s="425" t="s">
        <v>134</v>
      </c>
      <c r="Q381" s="426" t="s">
        <v>135</v>
      </c>
      <c r="R381" s="426" t="s">
        <v>477</v>
      </c>
      <c r="S381" s="426">
        <v>7</v>
      </c>
      <c r="T381" s="427"/>
      <c r="U381" s="426">
        <v>7</v>
      </c>
      <c r="V381" s="427"/>
      <c r="W381" s="427"/>
      <c r="X381" s="428">
        <v>120124</v>
      </c>
      <c r="Y381" s="426" t="s">
        <v>78</v>
      </c>
      <c r="Z381" s="429" t="s">
        <v>2779</v>
      </c>
      <c r="AA381" s="432" t="s">
        <v>95</v>
      </c>
      <c r="AB381" s="16" t="str">
        <f t="shared" si="12"/>
        <v>Unique</v>
      </c>
      <c r="AD381" s="427"/>
      <c r="AE381" s="427"/>
      <c r="AF381" s="427"/>
      <c r="AG381" s="427"/>
      <c r="AH381" s="427"/>
      <c r="AI381" s="427"/>
      <c r="AJ381" s="427"/>
      <c r="AK381" s="427"/>
      <c r="AL381" s="427"/>
      <c r="AM381" s="427"/>
      <c r="AN381" s="427"/>
      <c r="AO381" s="427"/>
      <c r="AP381" s="427"/>
      <c r="AQ381" s="427"/>
      <c r="AR381" s="427"/>
      <c r="AS381" s="427"/>
      <c r="AT381" s="427"/>
      <c r="AU381" s="427"/>
      <c r="AV381" s="427"/>
      <c r="AW381" s="427"/>
      <c r="AX381" s="427"/>
      <c r="AY381" s="427"/>
      <c r="AZ381" s="427"/>
      <c r="BA381" s="427"/>
      <c r="BB381" s="427"/>
      <c r="BC381" s="427"/>
      <c r="BD381" s="427"/>
      <c r="BE381" s="427"/>
      <c r="BF381" s="427"/>
      <c r="BG381" s="427"/>
      <c r="BH381" s="427"/>
      <c r="BI381" s="427"/>
      <c r="BJ381" s="427"/>
      <c r="BK381" s="427"/>
      <c r="BL381" s="427"/>
      <c r="BM381" s="427"/>
      <c r="BN381" s="427"/>
      <c r="BO381" s="427"/>
      <c r="BP381" s="427"/>
      <c r="BQ381" s="427"/>
      <c r="BR381" s="427"/>
      <c r="BS381" s="427"/>
      <c r="BT381" s="427"/>
      <c r="BU381" s="427"/>
      <c r="BV381" s="427"/>
      <c r="BW381" s="427"/>
      <c r="BX381" s="427"/>
      <c r="BY381" s="427"/>
      <c r="BZ381" s="427"/>
      <c r="CA381" s="427"/>
      <c r="CB381" s="427"/>
      <c r="CC381" s="427"/>
      <c r="CD381" s="427"/>
      <c r="CE381" s="427"/>
      <c r="CF381" s="427"/>
      <c r="CG381" s="427"/>
      <c r="CH381" s="427"/>
      <c r="CI381" s="427"/>
      <c r="CJ381" s="427"/>
      <c r="CK381" s="427"/>
    </row>
    <row r="382" spans="1:89" ht="15">
      <c r="A382" s="354" t="str">
        <f t="shared" si="10"/>
        <v>61_1_230522_C2X_p_sy.pi</v>
      </c>
      <c r="B382" s="355" t="s">
        <v>2372</v>
      </c>
      <c r="C382" s="355" t="s">
        <v>2373</v>
      </c>
      <c r="D382" s="213">
        <v>61</v>
      </c>
      <c r="E382" s="213">
        <v>1</v>
      </c>
      <c r="F382" s="367" t="s">
        <v>2753</v>
      </c>
      <c r="G382" s="213">
        <v>230522</v>
      </c>
      <c r="H382" s="213">
        <v>2022</v>
      </c>
      <c r="I382" s="148" t="s">
        <v>43</v>
      </c>
      <c r="J382" s="148" t="s">
        <v>2374</v>
      </c>
      <c r="K382" s="148" t="s">
        <v>2375</v>
      </c>
      <c r="L382" s="148" t="s">
        <v>74</v>
      </c>
      <c r="M382" s="2" t="s">
        <v>75</v>
      </c>
      <c r="N382" s="117">
        <v>107</v>
      </c>
      <c r="P382" s="401" t="s">
        <v>176</v>
      </c>
      <c r="Q382" s="16" t="s">
        <v>177</v>
      </c>
      <c r="R382" s="16" t="s">
        <v>477</v>
      </c>
      <c r="S382" s="16">
        <v>4</v>
      </c>
      <c r="T382" s="16">
        <v>2</v>
      </c>
      <c r="U382" s="16">
        <v>2</v>
      </c>
      <c r="X382" s="402">
        <v>120124</v>
      </c>
      <c r="Y382" s="16" t="s">
        <v>78</v>
      </c>
      <c r="Z382" s="47" t="s">
        <v>2780</v>
      </c>
      <c r="AA382" s="432" t="s">
        <v>95</v>
      </c>
      <c r="AB382" s="16" t="str">
        <f t="shared" si="12"/>
        <v>Unique</v>
      </c>
    </row>
    <row r="383" spans="1:89" ht="15">
      <c r="A383" s="354" t="str">
        <f t="shared" si="10"/>
        <v>61_1_230522_C2X_p_rh.ca</v>
      </c>
      <c r="B383" s="355" t="s">
        <v>2372</v>
      </c>
      <c r="C383" s="355" t="s">
        <v>2373</v>
      </c>
      <c r="D383" s="213">
        <v>61</v>
      </c>
      <c r="E383" s="213">
        <v>1</v>
      </c>
      <c r="F383" s="367" t="s">
        <v>2753</v>
      </c>
      <c r="G383" s="213">
        <v>230522</v>
      </c>
      <c r="H383" s="213">
        <v>2022</v>
      </c>
      <c r="I383" s="148" t="s">
        <v>43</v>
      </c>
      <c r="J383" s="148" t="s">
        <v>2374</v>
      </c>
      <c r="K383" s="148" t="s">
        <v>2375</v>
      </c>
      <c r="L383" s="148" t="s">
        <v>74</v>
      </c>
      <c r="M383" s="2" t="s">
        <v>75</v>
      </c>
      <c r="N383" s="117">
        <v>107</v>
      </c>
      <c r="P383" s="401" t="s">
        <v>134</v>
      </c>
      <c r="Q383" s="16" t="s">
        <v>135</v>
      </c>
      <c r="R383" s="16" t="s">
        <v>477</v>
      </c>
      <c r="S383" s="16">
        <v>1</v>
      </c>
      <c r="T383" s="16">
        <v>1</v>
      </c>
      <c r="X383" s="402">
        <v>120124</v>
      </c>
      <c r="Y383" s="16" t="s">
        <v>78</v>
      </c>
      <c r="Z383" s="47" t="s">
        <v>2781</v>
      </c>
      <c r="AA383" s="432" t="s">
        <v>95</v>
      </c>
      <c r="AB383" s="16" t="str">
        <f t="shared" si="12"/>
        <v>Unique</v>
      </c>
    </row>
    <row r="384" spans="1:89" ht="15">
      <c r="A384" s="354" t="str">
        <f t="shared" si="10"/>
        <v>61_1_230522_C2X_p_Ep.ba</v>
      </c>
      <c r="B384" s="355" t="s">
        <v>2372</v>
      </c>
      <c r="C384" s="355" t="s">
        <v>2373</v>
      </c>
      <c r="D384" s="213">
        <v>61</v>
      </c>
      <c r="E384" s="213">
        <v>1</v>
      </c>
      <c r="F384" s="367" t="s">
        <v>2753</v>
      </c>
      <c r="G384" s="213">
        <v>230522</v>
      </c>
      <c r="H384" s="213">
        <v>2022</v>
      </c>
      <c r="I384" s="148" t="s">
        <v>43</v>
      </c>
      <c r="J384" s="148" t="s">
        <v>2374</v>
      </c>
      <c r="K384" s="148" t="s">
        <v>2375</v>
      </c>
      <c r="L384" s="148" t="s">
        <v>74</v>
      </c>
      <c r="M384" s="2" t="s">
        <v>75</v>
      </c>
      <c r="N384" s="117">
        <v>107</v>
      </c>
      <c r="P384" s="401" t="s">
        <v>2782</v>
      </c>
      <c r="Q384" s="16" t="s">
        <v>85</v>
      </c>
      <c r="R384" s="16" t="s">
        <v>477</v>
      </c>
      <c r="S384" s="16">
        <v>12</v>
      </c>
      <c r="T384" s="16">
        <v>2</v>
      </c>
      <c r="U384" s="16">
        <v>10</v>
      </c>
      <c r="X384" s="402">
        <v>120124</v>
      </c>
      <c r="Y384" s="16" t="s">
        <v>78</v>
      </c>
      <c r="Z384" s="47" t="s">
        <v>2783</v>
      </c>
      <c r="AA384" s="432" t="s">
        <v>95</v>
      </c>
      <c r="AB384" s="16" t="str">
        <f t="shared" si="12"/>
        <v>Unique</v>
      </c>
    </row>
    <row r="385" spans="1:89" ht="15">
      <c r="A385" s="354" t="str">
        <f t="shared" si="10"/>
        <v>61_1_230522_C2X_p_ch.ca</v>
      </c>
      <c r="B385" s="355" t="s">
        <v>2372</v>
      </c>
      <c r="C385" s="355" t="s">
        <v>2373</v>
      </c>
      <c r="D385" s="213">
        <v>61</v>
      </c>
      <c r="E385" s="213">
        <v>1</v>
      </c>
      <c r="F385" s="367" t="s">
        <v>2753</v>
      </c>
      <c r="G385" s="213">
        <v>230522</v>
      </c>
      <c r="H385" s="213">
        <v>2022</v>
      </c>
      <c r="I385" s="148" t="s">
        <v>43</v>
      </c>
      <c r="J385" s="148" t="s">
        <v>2374</v>
      </c>
      <c r="K385" s="148" t="s">
        <v>2375</v>
      </c>
      <c r="L385" s="148" t="s">
        <v>74</v>
      </c>
      <c r="M385" s="2" t="s">
        <v>75</v>
      </c>
      <c r="N385" s="117">
        <v>107</v>
      </c>
      <c r="P385" s="401" t="s">
        <v>925</v>
      </c>
      <c r="Q385" s="16" t="s">
        <v>926</v>
      </c>
      <c r="R385" s="16" t="s">
        <v>477</v>
      </c>
      <c r="S385" s="16">
        <v>16</v>
      </c>
      <c r="T385" s="16">
        <v>16</v>
      </c>
      <c r="X385" s="402">
        <v>120124</v>
      </c>
      <c r="Y385" s="16" t="s">
        <v>78</v>
      </c>
      <c r="Z385" s="47" t="s">
        <v>2784</v>
      </c>
      <c r="AA385" s="432"/>
      <c r="AB385" s="16" t="str">
        <f t="shared" si="12"/>
        <v>Unique</v>
      </c>
    </row>
    <row r="386" spans="1:89" ht="15">
      <c r="A386" s="354" t="str">
        <f t="shared" si="10"/>
        <v>61_1_230522_C2X_p_ch.ca</v>
      </c>
      <c r="B386" s="355" t="s">
        <v>2785</v>
      </c>
      <c r="C386" s="355" t="s">
        <v>2786</v>
      </c>
      <c r="D386" s="213">
        <v>61</v>
      </c>
      <c r="E386" s="213">
        <v>1</v>
      </c>
      <c r="F386" s="213" t="s">
        <v>2787</v>
      </c>
      <c r="G386" s="213">
        <v>230522</v>
      </c>
      <c r="H386" s="213">
        <v>2022</v>
      </c>
      <c r="I386" s="148" t="s">
        <v>43</v>
      </c>
      <c r="J386" s="148" t="s">
        <v>2374</v>
      </c>
      <c r="K386" s="148" t="s">
        <v>2375</v>
      </c>
      <c r="L386" s="148" t="s">
        <v>74</v>
      </c>
      <c r="M386" s="2" t="s">
        <v>75</v>
      </c>
      <c r="N386" s="117">
        <v>107</v>
      </c>
      <c r="P386" s="401" t="s">
        <v>925</v>
      </c>
      <c r="Q386" s="16" t="s">
        <v>926</v>
      </c>
      <c r="R386" s="16" t="s">
        <v>100</v>
      </c>
      <c r="S386" s="16">
        <v>5</v>
      </c>
      <c r="U386" s="16">
        <v>5</v>
      </c>
      <c r="X386" s="402">
        <v>300125</v>
      </c>
      <c r="Y386" s="16" t="s">
        <v>78</v>
      </c>
      <c r="Z386" s="47" t="s">
        <v>2788</v>
      </c>
      <c r="AA386" s="432"/>
      <c r="AB386" s="16" t="str">
        <f t="shared" ref="AB386:AB449" si="13">IF(COUNTIF(Z:Z, Z386)&gt;1, "Duplicate", "Unique")</f>
        <v>Unique</v>
      </c>
    </row>
    <row r="387" spans="1:89" ht="15">
      <c r="A387" s="354" t="str">
        <f t="shared" si="10"/>
        <v>83_1_060722_C2C_p_er.se</v>
      </c>
      <c r="B387" s="355" t="s">
        <v>2789</v>
      </c>
      <c r="C387" s="355" t="s">
        <v>2790</v>
      </c>
      <c r="D387" s="213">
        <v>83</v>
      </c>
      <c r="E387" s="213">
        <v>1</v>
      </c>
      <c r="F387" s="213">
        <v>220622</v>
      </c>
      <c r="G387" s="367" t="s">
        <v>465</v>
      </c>
      <c r="H387" s="213">
        <v>2022</v>
      </c>
      <c r="I387" s="148" t="s">
        <v>43</v>
      </c>
      <c r="J387" s="148" t="s">
        <v>2791</v>
      </c>
      <c r="K387" s="148" t="s">
        <v>2792</v>
      </c>
      <c r="L387" s="148" t="s">
        <v>74</v>
      </c>
      <c r="M387" s="2" t="s">
        <v>100</v>
      </c>
      <c r="N387" s="117">
        <v>695</v>
      </c>
      <c r="O387" s="2"/>
      <c r="P387" s="359" t="s">
        <v>654</v>
      </c>
      <c r="Q387" s="50" t="s">
        <v>655</v>
      </c>
      <c r="R387" s="50" t="s">
        <v>100</v>
      </c>
      <c r="S387" s="50">
        <v>4</v>
      </c>
      <c r="T387" s="50">
        <v>1</v>
      </c>
      <c r="U387" s="50">
        <v>3</v>
      </c>
      <c r="V387" s="2"/>
      <c r="W387" s="2"/>
      <c r="X387" s="93">
        <v>310124</v>
      </c>
      <c r="Y387" s="50" t="s">
        <v>78</v>
      </c>
      <c r="Z387" s="47" t="s">
        <v>2793</v>
      </c>
      <c r="AA387" s="432"/>
      <c r="AB387" s="16" t="str">
        <f t="shared" si="13"/>
        <v>Unique</v>
      </c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</row>
    <row r="388" spans="1:89" ht="15">
      <c r="A388" s="354" t="str">
        <f t="shared" si="10"/>
        <v>61_1_230522_C2X_p_ca.sp</v>
      </c>
      <c r="B388" s="355" t="s">
        <v>2372</v>
      </c>
      <c r="C388" s="355" t="s">
        <v>2373</v>
      </c>
      <c r="D388" s="213">
        <v>61</v>
      </c>
      <c r="E388" s="213">
        <v>1</v>
      </c>
      <c r="F388" s="367" t="s">
        <v>2753</v>
      </c>
      <c r="G388" s="213">
        <v>230522</v>
      </c>
      <c r="H388" s="213">
        <v>2022</v>
      </c>
      <c r="I388" s="148" t="s">
        <v>43</v>
      </c>
      <c r="J388" s="148" t="s">
        <v>2374</v>
      </c>
      <c r="K388" s="148" t="s">
        <v>2375</v>
      </c>
      <c r="L388" s="148" t="s">
        <v>74</v>
      </c>
      <c r="M388" s="2" t="s">
        <v>75</v>
      </c>
      <c r="N388" s="117">
        <v>107</v>
      </c>
      <c r="O388" s="2"/>
      <c r="P388" s="359" t="s">
        <v>2794</v>
      </c>
      <c r="Q388" s="50" t="s">
        <v>2795</v>
      </c>
      <c r="R388" s="50" t="s">
        <v>100</v>
      </c>
      <c r="S388" s="50">
        <v>2</v>
      </c>
      <c r="T388" s="50">
        <v>0</v>
      </c>
      <c r="U388" s="50">
        <v>2</v>
      </c>
      <c r="V388" s="50">
        <v>0</v>
      </c>
      <c r="W388" s="2"/>
      <c r="X388" s="89" t="s">
        <v>2796</v>
      </c>
      <c r="Y388" s="50" t="s">
        <v>78</v>
      </c>
      <c r="Z388" s="47" t="s">
        <v>2797</v>
      </c>
      <c r="AA388" s="432" t="s">
        <v>95</v>
      </c>
      <c r="AB388" s="16" t="str">
        <f t="shared" si="13"/>
        <v>Unique</v>
      </c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</row>
    <row r="389" spans="1:89" ht="15">
      <c r="A389" s="354" t="str">
        <f t="shared" si="10"/>
        <v>100_1_080622_C3C_p_xy.se</v>
      </c>
      <c r="B389" s="355" t="s">
        <v>2798</v>
      </c>
      <c r="C389" s="355" t="s">
        <v>2799</v>
      </c>
      <c r="D389" s="213">
        <v>100</v>
      </c>
      <c r="E389" s="213">
        <v>1</v>
      </c>
      <c r="F389" s="213">
        <v>230522</v>
      </c>
      <c r="G389" s="367" t="s">
        <v>2800</v>
      </c>
      <c r="H389" s="213">
        <v>2022</v>
      </c>
      <c r="I389" s="148" t="s">
        <v>43</v>
      </c>
      <c r="J389" s="148" t="s">
        <v>2801</v>
      </c>
      <c r="K389" s="148" t="s">
        <v>2802</v>
      </c>
      <c r="L389" s="148" t="s">
        <v>2803</v>
      </c>
      <c r="M389" s="2" t="s">
        <v>75</v>
      </c>
      <c r="N389" s="117">
        <v>1</v>
      </c>
      <c r="O389" s="2"/>
      <c r="P389" s="359" t="s">
        <v>529</v>
      </c>
      <c r="Q389" s="50" t="s">
        <v>530</v>
      </c>
      <c r="R389" s="50" t="s">
        <v>100</v>
      </c>
      <c r="S389" s="50">
        <v>1</v>
      </c>
      <c r="T389" s="50">
        <v>0</v>
      </c>
      <c r="U389" s="50">
        <v>1</v>
      </c>
      <c r="V389" s="50">
        <v>0</v>
      </c>
      <c r="W389" s="2"/>
      <c r="X389" s="89" t="s">
        <v>1161</v>
      </c>
      <c r="Y389" s="50" t="s">
        <v>78</v>
      </c>
      <c r="Z389" s="47" t="s">
        <v>2804</v>
      </c>
      <c r="AA389" s="432"/>
      <c r="AB389" s="16" t="str">
        <f t="shared" si="13"/>
        <v>Unique</v>
      </c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</row>
    <row r="390" spans="1:89" ht="15">
      <c r="A390" s="354" t="str">
        <f t="shared" si="10"/>
        <v>80_4_060722_C25_p_xy.se</v>
      </c>
      <c r="B390" s="355" t="s">
        <v>2320</v>
      </c>
      <c r="C390" s="355" t="s">
        <v>2321</v>
      </c>
      <c r="D390" s="213">
        <v>80</v>
      </c>
      <c r="E390" s="213">
        <v>4</v>
      </c>
      <c r="F390" s="213">
        <v>220622</v>
      </c>
      <c r="G390" s="367" t="s">
        <v>465</v>
      </c>
      <c r="H390" s="213">
        <v>2022</v>
      </c>
      <c r="I390" s="148" t="s">
        <v>43</v>
      </c>
      <c r="J390" s="148" t="s">
        <v>2322</v>
      </c>
      <c r="K390" s="148" t="s">
        <v>2323</v>
      </c>
      <c r="L390" s="148" t="s">
        <v>2803</v>
      </c>
      <c r="M390" s="2" t="s">
        <v>75</v>
      </c>
      <c r="N390" s="93">
        <v>2</v>
      </c>
      <c r="O390" s="50" t="s">
        <v>2805</v>
      </c>
      <c r="P390" s="359" t="s">
        <v>529</v>
      </c>
      <c r="Q390" s="50" t="s">
        <v>530</v>
      </c>
      <c r="R390" s="50" t="s">
        <v>100</v>
      </c>
      <c r="S390" s="50">
        <v>2</v>
      </c>
      <c r="T390" s="50">
        <v>0</v>
      </c>
      <c r="U390" s="50">
        <v>2</v>
      </c>
      <c r="V390" s="50">
        <v>0</v>
      </c>
      <c r="W390" s="2"/>
      <c r="X390" s="89" t="s">
        <v>1161</v>
      </c>
      <c r="Y390" s="50" t="s">
        <v>78</v>
      </c>
      <c r="Z390" s="47" t="s">
        <v>2806</v>
      </c>
      <c r="AA390" s="432"/>
      <c r="AB390" s="16" t="str">
        <f t="shared" si="13"/>
        <v>Unique</v>
      </c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</row>
    <row r="391" spans="1:89" ht="15">
      <c r="A391" s="354" t="str">
        <f t="shared" si="10"/>
        <v>128_1_220622_C3D_p_xy.se</v>
      </c>
      <c r="B391" s="355" t="s">
        <v>2767</v>
      </c>
      <c r="C391" s="355" t="s">
        <v>2768</v>
      </c>
      <c r="D391" s="213">
        <v>128</v>
      </c>
      <c r="E391" s="213">
        <v>1</v>
      </c>
      <c r="F391" s="367" t="s">
        <v>2800</v>
      </c>
      <c r="G391" s="213">
        <v>220622</v>
      </c>
      <c r="H391" s="213">
        <v>2022</v>
      </c>
      <c r="I391" s="148" t="s">
        <v>43</v>
      </c>
      <c r="J391" s="148" t="s">
        <v>2769</v>
      </c>
      <c r="K391" s="148" t="s">
        <v>2770</v>
      </c>
      <c r="L391" s="148" t="s">
        <v>2803</v>
      </c>
      <c r="M391" s="2" t="s">
        <v>75</v>
      </c>
      <c r="N391" s="117">
        <v>2</v>
      </c>
      <c r="O391" s="2"/>
      <c r="P391" s="359" t="s">
        <v>529</v>
      </c>
      <c r="Q391" s="50" t="s">
        <v>530</v>
      </c>
      <c r="R391" s="50" t="s">
        <v>100</v>
      </c>
      <c r="S391" s="50">
        <v>2</v>
      </c>
      <c r="T391" s="50">
        <v>0</v>
      </c>
      <c r="U391" s="50">
        <v>2</v>
      </c>
      <c r="V391" s="50">
        <v>0</v>
      </c>
      <c r="W391" s="2"/>
      <c r="X391" s="89" t="s">
        <v>1161</v>
      </c>
      <c r="Y391" s="50" t="s">
        <v>78</v>
      </c>
      <c r="Z391" s="47" t="s">
        <v>2807</v>
      </c>
      <c r="AA391" s="432"/>
      <c r="AB391" s="16" t="str">
        <f t="shared" si="13"/>
        <v>Unique</v>
      </c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</row>
    <row r="392" spans="1:89" ht="15">
      <c r="A392" s="354" t="str">
        <f t="shared" si="10"/>
        <v>128_1_080622_C3D_p_xy.se</v>
      </c>
      <c r="B392" s="355" t="s">
        <v>2767</v>
      </c>
      <c r="C392" s="355" t="s">
        <v>2768</v>
      </c>
      <c r="D392" s="213">
        <v>128</v>
      </c>
      <c r="E392" s="213">
        <v>1</v>
      </c>
      <c r="F392" s="213">
        <v>230522</v>
      </c>
      <c r="G392" s="367" t="s">
        <v>2800</v>
      </c>
      <c r="H392" s="213">
        <v>2022</v>
      </c>
      <c r="I392" s="148" t="s">
        <v>43</v>
      </c>
      <c r="J392" s="148" t="s">
        <v>2769</v>
      </c>
      <c r="K392" s="148" t="s">
        <v>2770</v>
      </c>
      <c r="L392" s="148" t="s">
        <v>2803</v>
      </c>
      <c r="M392" s="2" t="s">
        <v>75</v>
      </c>
      <c r="N392" s="117">
        <v>2</v>
      </c>
      <c r="O392" s="2"/>
      <c r="P392" s="359" t="s">
        <v>529</v>
      </c>
      <c r="Q392" s="50" t="s">
        <v>530</v>
      </c>
      <c r="R392" s="50" t="s">
        <v>100</v>
      </c>
      <c r="S392" s="50">
        <v>2</v>
      </c>
      <c r="T392" s="50">
        <v>1</v>
      </c>
      <c r="U392" s="50">
        <v>1</v>
      </c>
      <c r="V392" s="50">
        <v>0</v>
      </c>
      <c r="W392" s="50"/>
      <c r="X392" s="93" t="s">
        <v>1161</v>
      </c>
      <c r="Y392" s="50" t="s">
        <v>78</v>
      </c>
      <c r="Z392" s="47" t="s">
        <v>2808</v>
      </c>
      <c r="AA392" s="432"/>
      <c r="AB392" s="16" t="str">
        <f t="shared" si="13"/>
        <v>Unique</v>
      </c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</row>
    <row r="393" spans="1:89" ht="15">
      <c r="A393" s="354" t="str">
        <f t="shared" si="10"/>
        <v>119_2_220622_C2Y_p_xy.se</v>
      </c>
      <c r="B393" s="355" t="s">
        <v>2517</v>
      </c>
      <c r="C393" s="355" t="s">
        <v>2518</v>
      </c>
      <c r="D393" s="421">
        <v>119</v>
      </c>
      <c r="E393" s="421">
        <v>2</v>
      </c>
      <c r="F393" s="367" t="s">
        <v>2800</v>
      </c>
      <c r="G393" s="213">
        <v>220622</v>
      </c>
      <c r="H393" s="213">
        <v>2022</v>
      </c>
      <c r="I393" s="148" t="s">
        <v>43</v>
      </c>
      <c r="J393" s="148" t="s">
        <v>2519</v>
      </c>
      <c r="K393" s="148" t="s">
        <v>2520</v>
      </c>
      <c r="L393" s="148" t="s">
        <v>2803</v>
      </c>
      <c r="M393" s="2" t="s">
        <v>75</v>
      </c>
      <c r="N393" s="117">
        <v>2</v>
      </c>
      <c r="O393" s="2"/>
      <c r="P393" s="359" t="s">
        <v>529</v>
      </c>
      <c r="Q393" s="50" t="s">
        <v>530</v>
      </c>
      <c r="R393" s="50" t="s">
        <v>100</v>
      </c>
      <c r="S393" s="50">
        <v>2</v>
      </c>
      <c r="T393" s="50">
        <v>0</v>
      </c>
      <c r="U393" s="50">
        <v>2</v>
      </c>
      <c r="V393" s="50">
        <v>0</v>
      </c>
      <c r="W393" s="50"/>
      <c r="X393" s="89" t="s">
        <v>1161</v>
      </c>
      <c r="Y393" s="50" t="s">
        <v>78</v>
      </c>
      <c r="Z393" s="47" t="s">
        <v>2809</v>
      </c>
      <c r="AA393" s="432"/>
      <c r="AB393" s="16" t="str">
        <f t="shared" si="13"/>
        <v>Unique</v>
      </c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</row>
    <row r="394" spans="1:89" ht="15">
      <c r="A394" s="354" t="str">
        <f t="shared" si="10"/>
        <v>80_2_080622_C1Y_p_xy.se</v>
      </c>
      <c r="B394" s="355" t="s">
        <v>2504</v>
      </c>
      <c r="C394" s="355" t="s">
        <v>2505</v>
      </c>
      <c r="D394" s="213">
        <v>80</v>
      </c>
      <c r="E394" s="213">
        <v>2</v>
      </c>
      <c r="F394" s="213">
        <v>230522</v>
      </c>
      <c r="G394" s="367" t="s">
        <v>2800</v>
      </c>
      <c r="H394" s="213">
        <v>2022</v>
      </c>
      <c r="I394" s="148" t="s">
        <v>43</v>
      </c>
      <c r="J394" s="148" t="s">
        <v>2506</v>
      </c>
      <c r="K394" s="148" t="s">
        <v>2507</v>
      </c>
      <c r="L394" s="148" t="s">
        <v>2803</v>
      </c>
      <c r="M394" s="2" t="s">
        <v>75</v>
      </c>
      <c r="N394" s="117">
        <v>1</v>
      </c>
      <c r="O394" s="2"/>
      <c r="P394" s="359" t="s">
        <v>529</v>
      </c>
      <c r="Q394" s="50" t="s">
        <v>530</v>
      </c>
      <c r="R394" s="50" t="s">
        <v>100</v>
      </c>
      <c r="S394" s="50">
        <v>1</v>
      </c>
      <c r="T394" s="50">
        <v>0</v>
      </c>
      <c r="U394" s="50">
        <v>1</v>
      </c>
      <c r="V394" s="50">
        <v>0</v>
      </c>
      <c r="W394" s="2"/>
      <c r="X394" s="89" t="s">
        <v>1161</v>
      </c>
      <c r="Y394" s="50" t="s">
        <v>78</v>
      </c>
      <c r="Z394" s="47" t="s">
        <v>2810</v>
      </c>
      <c r="AA394" s="432"/>
      <c r="AB394" s="16" t="str">
        <f t="shared" si="13"/>
        <v>Unique</v>
      </c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</row>
    <row r="395" spans="1:89" ht="15">
      <c r="A395" s="354" t="str">
        <f t="shared" si="10"/>
        <v>81_1_230522_C1D_p_xy.se</v>
      </c>
      <c r="B395" s="355" t="s">
        <v>2618</v>
      </c>
      <c r="C395" s="355" t="s">
        <v>2619</v>
      </c>
      <c r="D395" s="213">
        <v>81</v>
      </c>
      <c r="E395" s="213">
        <v>1</v>
      </c>
      <c r="F395" s="367" t="s">
        <v>2753</v>
      </c>
      <c r="G395" s="213">
        <v>230522</v>
      </c>
      <c r="H395" s="213">
        <v>2022</v>
      </c>
      <c r="I395" s="148" t="s">
        <v>43</v>
      </c>
      <c r="J395" s="148" t="s">
        <v>2620</v>
      </c>
      <c r="K395" s="148" t="s">
        <v>2621</v>
      </c>
      <c r="L395" s="148" t="s">
        <v>2803</v>
      </c>
      <c r="M395" s="2" t="s">
        <v>477</v>
      </c>
      <c r="N395" s="117">
        <v>2</v>
      </c>
      <c r="O395" s="2"/>
      <c r="P395" s="359" t="s">
        <v>529</v>
      </c>
      <c r="Q395" s="50" t="s">
        <v>530</v>
      </c>
      <c r="R395" s="50" t="s">
        <v>100</v>
      </c>
      <c r="S395" s="50">
        <v>2</v>
      </c>
      <c r="T395" s="50">
        <v>0</v>
      </c>
      <c r="U395" s="50">
        <v>2</v>
      </c>
      <c r="V395" s="50">
        <v>0</v>
      </c>
      <c r="W395" s="50"/>
      <c r="X395" s="93" t="s">
        <v>1161</v>
      </c>
      <c r="Y395" s="50" t="s">
        <v>78</v>
      </c>
      <c r="Z395" s="47" t="s">
        <v>2811</v>
      </c>
      <c r="AA395" s="432"/>
      <c r="AB395" s="16" t="str">
        <f t="shared" si="13"/>
        <v>Unique</v>
      </c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</row>
    <row r="396" spans="1:89" ht="12.75">
      <c r="A396" s="354" t="str">
        <f t="shared" ref="A396:A397" si="14">D396&amp;"_"&amp;E396&amp;"_"&amp;G396&amp;"_"&amp;J396&amp;"_"&amp;P397</f>
        <v>102_1_230522_C1C_p_xy.se</v>
      </c>
      <c r="B396" s="178" t="s">
        <v>2751</v>
      </c>
      <c r="C396" s="178" t="s">
        <v>2752</v>
      </c>
      <c r="D396" s="16">
        <v>102</v>
      </c>
      <c r="E396" s="16">
        <v>1</v>
      </c>
      <c r="F396" s="402">
        <v>90522</v>
      </c>
      <c r="G396" s="402">
        <v>230522</v>
      </c>
      <c r="H396" s="16">
        <v>2022</v>
      </c>
      <c r="I396" s="16" t="s">
        <v>43</v>
      </c>
      <c r="J396" s="16" t="s">
        <v>2754</v>
      </c>
      <c r="K396" s="16" t="s">
        <v>2755</v>
      </c>
      <c r="L396" s="16" t="s">
        <v>2803</v>
      </c>
      <c r="M396" s="16" t="s">
        <v>477</v>
      </c>
      <c r="N396" s="16">
        <v>2</v>
      </c>
      <c r="P396" s="359" t="s">
        <v>529</v>
      </c>
      <c r="Q396" s="50" t="s">
        <v>530</v>
      </c>
      <c r="R396" s="50" t="s">
        <v>100</v>
      </c>
      <c r="S396" s="16">
        <v>2</v>
      </c>
      <c r="T396" s="16">
        <v>0</v>
      </c>
      <c r="U396" s="16">
        <v>2</v>
      </c>
      <c r="V396" s="16">
        <v>0</v>
      </c>
      <c r="X396" s="413" t="s">
        <v>1161</v>
      </c>
      <c r="Y396" s="16" t="s">
        <v>78</v>
      </c>
      <c r="Z396" s="47" t="s">
        <v>2812</v>
      </c>
      <c r="AA396" s="432"/>
      <c r="AB396" s="16" t="str">
        <f t="shared" si="13"/>
        <v>Unique</v>
      </c>
    </row>
    <row r="397" spans="1:89" ht="15">
      <c r="A397" s="354" t="str">
        <f t="shared" si="14"/>
        <v>102_1_220622_C1C_p_xy.se</v>
      </c>
      <c r="B397" s="355" t="s">
        <v>2751</v>
      </c>
      <c r="C397" s="355" t="s">
        <v>2752</v>
      </c>
      <c r="D397" s="213">
        <v>102</v>
      </c>
      <c r="E397" s="213">
        <v>1</v>
      </c>
      <c r="F397" s="367" t="s">
        <v>2800</v>
      </c>
      <c r="G397" s="213">
        <v>220622</v>
      </c>
      <c r="H397" s="213">
        <v>2022</v>
      </c>
      <c r="I397" s="148" t="s">
        <v>43</v>
      </c>
      <c r="J397" s="148" t="s">
        <v>2754</v>
      </c>
      <c r="K397" s="148" t="s">
        <v>2755</v>
      </c>
      <c r="L397" s="148" t="s">
        <v>2803</v>
      </c>
      <c r="M397" s="2" t="s">
        <v>75</v>
      </c>
      <c r="N397" s="117">
        <v>1</v>
      </c>
      <c r="O397" s="2"/>
      <c r="P397" s="359" t="s">
        <v>529</v>
      </c>
      <c r="Q397" s="50" t="s">
        <v>530</v>
      </c>
      <c r="R397" s="50" t="s">
        <v>100</v>
      </c>
      <c r="S397" s="50">
        <v>1</v>
      </c>
      <c r="T397" s="50">
        <v>0</v>
      </c>
      <c r="U397" s="50">
        <v>1</v>
      </c>
      <c r="V397" s="50">
        <v>0</v>
      </c>
      <c r="W397" s="2"/>
      <c r="X397" s="93" t="s">
        <v>1161</v>
      </c>
      <c r="Y397" s="50" t="s">
        <v>78</v>
      </c>
      <c r="Z397" s="47" t="s">
        <v>2813</v>
      </c>
      <c r="AA397" s="432"/>
      <c r="AB397" s="16" t="str">
        <f t="shared" si="13"/>
        <v>Unique</v>
      </c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</row>
    <row r="398" spans="1:89" ht="15">
      <c r="A398" s="354" t="str">
        <f t="shared" ref="A398:A652" si="15">D398&amp;"_"&amp;E398&amp;"_"&amp;G398&amp;"_"&amp;J398&amp;"_"&amp;P398</f>
        <v>81_1_080622_C1D_p_xy.se</v>
      </c>
      <c r="B398" s="355" t="s">
        <v>2618</v>
      </c>
      <c r="C398" s="355" t="s">
        <v>2619</v>
      </c>
      <c r="D398" s="213">
        <v>81</v>
      </c>
      <c r="E398" s="213">
        <v>1</v>
      </c>
      <c r="F398" s="213">
        <v>230522</v>
      </c>
      <c r="G398" s="367" t="s">
        <v>2800</v>
      </c>
      <c r="H398" s="213">
        <v>2022</v>
      </c>
      <c r="I398" s="148" t="s">
        <v>43</v>
      </c>
      <c r="J398" s="148" t="s">
        <v>2620</v>
      </c>
      <c r="K398" s="148" t="s">
        <v>2621</v>
      </c>
      <c r="L398" s="148" t="s">
        <v>2803</v>
      </c>
      <c r="M398" s="2" t="s">
        <v>75</v>
      </c>
      <c r="N398" s="117">
        <v>1</v>
      </c>
      <c r="O398" s="2"/>
      <c r="P398" s="359" t="s">
        <v>529</v>
      </c>
      <c r="Q398" s="50" t="s">
        <v>530</v>
      </c>
      <c r="R398" s="50" t="s">
        <v>100</v>
      </c>
      <c r="S398" s="50">
        <v>1</v>
      </c>
      <c r="T398" s="50">
        <v>0</v>
      </c>
      <c r="U398" s="50">
        <v>1</v>
      </c>
      <c r="V398" s="50">
        <v>0</v>
      </c>
      <c r="W398" s="2"/>
      <c r="X398" s="89" t="s">
        <v>1161</v>
      </c>
      <c r="Y398" s="50" t="s">
        <v>78</v>
      </c>
      <c r="Z398" s="47" t="s">
        <v>2814</v>
      </c>
      <c r="AA398" s="432"/>
      <c r="AB398" s="16" t="str">
        <f t="shared" si="13"/>
        <v>Unique</v>
      </c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</row>
    <row r="399" spans="1:89" ht="15">
      <c r="A399" s="354" t="str">
        <f t="shared" si="15"/>
        <v>128_1_060722_C3D_p_xy.se</v>
      </c>
      <c r="B399" s="355" t="s">
        <v>2767</v>
      </c>
      <c r="C399" s="355" t="s">
        <v>2768</v>
      </c>
      <c r="D399" s="213">
        <v>128</v>
      </c>
      <c r="E399" s="213">
        <v>1</v>
      </c>
      <c r="F399" s="213">
        <v>220622</v>
      </c>
      <c r="G399" s="367" t="s">
        <v>465</v>
      </c>
      <c r="H399" s="213">
        <v>2022</v>
      </c>
      <c r="I399" s="148" t="s">
        <v>43</v>
      </c>
      <c r="J399" s="148" t="s">
        <v>2769</v>
      </c>
      <c r="K399" s="148" t="s">
        <v>2770</v>
      </c>
      <c r="L399" s="148" t="s">
        <v>2803</v>
      </c>
      <c r="M399" s="2" t="s">
        <v>75</v>
      </c>
      <c r="N399" s="117">
        <v>1</v>
      </c>
      <c r="O399" s="2"/>
      <c r="P399" s="359" t="s">
        <v>529</v>
      </c>
      <c r="Q399" s="50" t="s">
        <v>530</v>
      </c>
      <c r="R399" s="50" t="s">
        <v>100</v>
      </c>
      <c r="S399" s="50">
        <v>1</v>
      </c>
      <c r="T399" s="50">
        <v>0</v>
      </c>
      <c r="U399" s="50">
        <v>1</v>
      </c>
      <c r="V399" s="50">
        <v>0</v>
      </c>
      <c r="W399" s="2"/>
      <c r="X399" s="89" t="s">
        <v>1161</v>
      </c>
      <c r="Y399" s="50" t="s">
        <v>78</v>
      </c>
      <c r="Z399" s="47" t="s">
        <v>2815</v>
      </c>
      <c r="AA399" s="432"/>
      <c r="AB399" s="16" t="str">
        <f t="shared" si="13"/>
        <v>Unique</v>
      </c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</row>
    <row r="400" spans="1:89" ht="15">
      <c r="A400" s="354" t="str">
        <f t="shared" si="15"/>
        <v>119_2_090522_C35_p_xy.se</v>
      </c>
      <c r="B400" s="355" t="s">
        <v>2611</v>
      </c>
      <c r="C400" s="355" t="s">
        <v>2612</v>
      </c>
      <c r="D400" s="421">
        <v>119</v>
      </c>
      <c r="E400" s="421">
        <v>2</v>
      </c>
      <c r="F400" s="213">
        <v>250422</v>
      </c>
      <c r="G400" s="367" t="s">
        <v>2753</v>
      </c>
      <c r="H400" s="213">
        <v>2022</v>
      </c>
      <c r="I400" s="148" t="s">
        <v>43</v>
      </c>
      <c r="J400" s="148" t="s">
        <v>2613</v>
      </c>
      <c r="K400" s="148" t="s">
        <v>2614</v>
      </c>
      <c r="L400" s="148" t="s">
        <v>2803</v>
      </c>
      <c r="M400" s="2" t="s">
        <v>75</v>
      </c>
      <c r="N400" s="117">
        <v>2</v>
      </c>
      <c r="O400" s="2"/>
      <c r="P400" s="359" t="s">
        <v>529</v>
      </c>
      <c r="Q400" s="50" t="s">
        <v>530</v>
      </c>
      <c r="R400" s="50" t="s">
        <v>100</v>
      </c>
      <c r="S400" s="50">
        <v>2</v>
      </c>
      <c r="T400" s="50">
        <v>0</v>
      </c>
      <c r="U400" s="50">
        <v>2</v>
      </c>
      <c r="V400" s="50">
        <v>0</v>
      </c>
      <c r="W400" s="2"/>
      <c r="X400" s="89" t="s">
        <v>1161</v>
      </c>
      <c r="Y400" s="50" t="s">
        <v>78</v>
      </c>
      <c r="Z400" s="47" t="s">
        <v>2816</v>
      </c>
      <c r="AA400" s="432"/>
      <c r="AB400" s="16" t="str">
        <f t="shared" si="13"/>
        <v>Unique</v>
      </c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</row>
    <row r="401" spans="1:89" ht="15">
      <c r="A401" s="354" t="str">
        <f t="shared" si="15"/>
        <v>80_4_220622_C25_p_xy.se</v>
      </c>
      <c r="B401" s="355" t="s">
        <v>2320</v>
      </c>
      <c r="C401" s="355" t="s">
        <v>2321</v>
      </c>
      <c r="D401" s="213">
        <v>80</v>
      </c>
      <c r="E401" s="213">
        <v>4</v>
      </c>
      <c r="F401" s="367" t="s">
        <v>2800</v>
      </c>
      <c r="G401" s="213">
        <v>220622</v>
      </c>
      <c r="H401" s="213">
        <v>2022</v>
      </c>
      <c r="I401" s="148" t="s">
        <v>43</v>
      </c>
      <c r="J401" s="148" t="s">
        <v>2322</v>
      </c>
      <c r="K401" s="148" t="s">
        <v>2323</v>
      </c>
      <c r="L401" s="148" t="s">
        <v>2803</v>
      </c>
      <c r="M401" s="2" t="s">
        <v>75</v>
      </c>
      <c r="N401" s="117">
        <v>1</v>
      </c>
      <c r="O401" s="2"/>
      <c r="P401" s="359" t="s">
        <v>529</v>
      </c>
      <c r="Q401" s="50" t="s">
        <v>530</v>
      </c>
      <c r="R401" s="50" t="s">
        <v>100</v>
      </c>
      <c r="S401" s="50">
        <v>1</v>
      </c>
      <c r="T401" s="50">
        <v>0</v>
      </c>
      <c r="U401" s="50">
        <v>1</v>
      </c>
      <c r="V401" s="50">
        <v>0</v>
      </c>
      <c r="W401" s="2"/>
      <c r="X401" s="89" t="s">
        <v>1161</v>
      </c>
      <c r="Y401" s="50" t="s">
        <v>78</v>
      </c>
      <c r="Z401" s="47" t="s">
        <v>2817</v>
      </c>
      <c r="AA401" s="432"/>
      <c r="AB401" s="16" t="str">
        <f t="shared" si="13"/>
        <v>Unique</v>
      </c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</row>
    <row r="402" spans="1:89" ht="15">
      <c r="A402" s="354" t="str">
        <f t="shared" si="15"/>
        <v>61_1_080622_C2X_p_xy.se</v>
      </c>
      <c r="B402" s="355" t="s">
        <v>2372</v>
      </c>
      <c r="C402" s="355" t="s">
        <v>2373</v>
      </c>
      <c r="D402" s="213">
        <v>61</v>
      </c>
      <c r="E402" s="213">
        <v>1</v>
      </c>
      <c r="F402" s="213">
        <v>230522</v>
      </c>
      <c r="G402" s="367" t="s">
        <v>2800</v>
      </c>
      <c r="H402" s="213">
        <v>2022</v>
      </c>
      <c r="I402" s="148" t="s">
        <v>43</v>
      </c>
      <c r="J402" s="148" t="s">
        <v>2374</v>
      </c>
      <c r="K402" s="148" t="s">
        <v>2375</v>
      </c>
      <c r="L402" s="148" t="s">
        <v>2803</v>
      </c>
      <c r="M402" s="2" t="s">
        <v>75</v>
      </c>
      <c r="N402" s="117">
        <v>2</v>
      </c>
      <c r="O402" s="2"/>
      <c r="P402" s="359" t="s">
        <v>529</v>
      </c>
      <c r="Q402" s="50" t="s">
        <v>530</v>
      </c>
      <c r="R402" s="50" t="s">
        <v>100</v>
      </c>
      <c r="S402" s="50">
        <v>2</v>
      </c>
      <c r="T402" s="50">
        <v>0</v>
      </c>
      <c r="U402" s="50">
        <v>2</v>
      </c>
      <c r="V402" s="50">
        <v>0</v>
      </c>
      <c r="W402" s="2"/>
      <c r="X402" s="93" t="s">
        <v>1161</v>
      </c>
      <c r="Y402" s="50" t="s">
        <v>78</v>
      </c>
      <c r="Z402" s="47" t="s">
        <v>2818</v>
      </c>
      <c r="AA402" s="432"/>
      <c r="AB402" s="16" t="str">
        <f t="shared" si="13"/>
        <v>Unique</v>
      </c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</row>
    <row r="403" spans="1:89" ht="15">
      <c r="A403" s="354" t="str">
        <f t="shared" si="15"/>
        <v>119_2_080622_C2Y_p_xy.se</v>
      </c>
      <c r="B403" s="355" t="s">
        <v>2517</v>
      </c>
      <c r="C403" s="355" t="s">
        <v>2518</v>
      </c>
      <c r="D403" s="421">
        <v>119</v>
      </c>
      <c r="E403" s="421">
        <v>2</v>
      </c>
      <c r="F403" s="213">
        <v>230522</v>
      </c>
      <c r="G403" s="367" t="s">
        <v>2800</v>
      </c>
      <c r="H403" s="213">
        <v>2022</v>
      </c>
      <c r="I403" s="148" t="s">
        <v>43</v>
      </c>
      <c r="J403" s="148" t="s">
        <v>2519</v>
      </c>
      <c r="K403" s="148" t="s">
        <v>2520</v>
      </c>
      <c r="L403" s="148" t="s">
        <v>2803</v>
      </c>
      <c r="M403" s="2" t="s">
        <v>75</v>
      </c>
      <c r="N403" s="117">
        <v>2</v>
      </c>
      <c r="O403" s="2"/>
      <c r="P403" s="359" t="s">
        <v>529</v>
      </c>
      <c r="Q403" s="50" t="s">
        <v>530</v>
      </c>
      <c r="R403" s="50" t="s">
        <v>100</v>
      </c>
      <c r="S403" s="50">
        <v>2</v>
      </c>
      <c r="T403" s="50">
        <v>0</v>
      </c>
      <c r="U403" s="50">
        <v>2</v>
      </c>
      <c r="V403" s="50">
        <v>0</v>
      </c>
      <c r="W403" s="2"/>
      <c r="X403" s="93" t="s">
        <v>1161</v>
      </c>
      <c r="Y403" s="50" t="s">
        <v>78</v>
      </c>
      <c r="Z403" s="47" t="s">
        <v>2819</v>
      </c>
      <c r="AA403" s="432"/>
      <c r="AB403" s="16" t="str">
        <f t="shared" si="13"/>
        <v>Unique</v>
      </c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</row>
    <row r="404" spans="1:89" ht="15">
      <c r="A404" s="354" t="str">
        <f t="shared" si="15"/>
        <v>93_1_250422_C2Y_p_ep.ba</v>
      </c>
      <c r="B404" s="355" t="s">
        <v>2326</v>
      </c>
      <c r="C404" s="355" t="s">
        <v>2327</v>
      </c>
      <c r="D404" s="213">
        <v>93</v>
      </c>
      <c r="E404" s="213">
        <v>1</v>
      </c>
      <c r="F404" s="213">
        <v>110422</v>
      </c>
      <c r="G404" s="213">
        <v>250422</v>
      </c>
      <c r="H404" s="213">
        <v>2022</v>
      </c>
      <c r="I404" s="148" t="s">
        <v>43</v>
      </c>
      <c r="J404" s="148" t="s">
        <v>2519</v>
      </c>
      <c r="K404" s="148" t="s">
        <v>2520</v>
      </c>
      <c r="L404" s="2" t="s">
        <v>74</v>
      </c>
      <c r="M404" s="2" t="s">
        <v>2820</v>
      </c>
      <c r="N404" s="117">
        <v>16</v>
      </c>
      <c r="O404" s="13" t="s">
        <v>2821</v>
      </c>
      <c r="P404" s="359" t="s">
        <v>84</v>
      </c>
      <c r="Q404" s="50" t="s">
        <v>85</v>
      </c>
      <c r="R404" s="50" t="s">
        <v>100</v>
      </c>
      <c r="S404" s="50">
        <v>1</v>
      </c>
      <c r="T404" s="50">
        <v>0</v>
      </c>
      <c r="U404" s="50">
        <v>1</v>
      </c>
      <c r="V404" s="50">
        <v>0</v>
      </c>
      <c r="W404" s="2"/>
      <c r="X404" s="89" t="s">
        <v>2822</v>
      </c>
      <c r="Y404" s="50" t="s">
        <v>78</v>
      </c>
      <c r="Z404" s="358" t="s">
        <v>2823</v>
      </c>
      <c r="AA404" s="432" t="s">
        <v>95</v>
      </c>
      <c r="AB404" s="16" t="str">
        <f t="shared" si="13"/>
        <v>Unique</v>
      </c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</row>
    <row r="405" spans="1:89" ht="15">
      <c r="A405" s="354" t="str">
        <f t="shared" si="15"/>
        <v>93_1_250422_C2Y_p_rh.ca</v>
      </c>
      <c r="B405" s="355" t="s">
        <v>2326</v>
      </c>
      <c r="C405" s="355" t="s">
        <v>2327</v>
      </c>
      <c r="D405" s="213">
        <v>93</v>
      </c>
      <c r="E405" s="213">
        <v>1</v>
      </c>
      <c r="F405" s="213">
        <v>110422</v>
      </c>
      <c r="G405" s="213">
        <v>250422</v>
      </c>
      <c r="H405" s="213">
        <v>2022</v>
      </c>
      <c r="I405" s="148" t="s">
        <v>43</v>
      </c>
      <c r="J405" s="148" t="s">
        <v>2519</v>
      </c>
      <c r="K405" s="148" t="s">
        <v>2520</v>
      </c>
      <c r="L405" s="2" t="s">
        <v>74</v>
      </c>
      <c r="M405" s="2" t="s">
        <v>2820</v>
      </c>
      <c r="N405" s="117">
        <v>16</v>
      </c>
      <c r="O405" s="13" t="s">
        <v>2821</v>
      </c>
      <c r="P405" s="359" t="s">
        <v>134</v>
      </c>
      <c r="Q405" s="50" t="s">
        <v>135</v>
      </c>
      <c r="R405" s="50" t="s">
        <v>100</v>
      </c>
      <c r="S405" s="50">
        <v>1</v>
      </c>
      <c r="T405" s="50">
        <v>0</v>
      </c>
      <c r="U405" s="50">
        <v>1</v>
      </c>
      <c r="V405" s="50">
        <v>0</v>
      </c>
      <c r="W405" s="2"/>
      <c r="X405" s="89" t="s">
        <v>2822</v>
      </c>
      <c r="Y405" s="50" t="s">
        <v>78</v>
      </c>
      <c r="Z405" s="358" t="s">
        <v>2824</v>
      </c>
      <c r="AA405" s="432" t="s">
        <v>95</v>
      </c>
      <c r="AB405" s="16" t="str">
        <f t="shared" si="13"/>
        <v>Unique</v>
      </c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</row>
    <row r="406" spans="1:89" ht="15">
      <c r="A406" s="354" t="str">
        <f t="shared" si="15"/>
        <v>93_1_250422_C2Y_p_xa.ci</v>
      </c>
      <c r="B406" s="355" t="s">
        <v>2326</v>
      </c>
      <c r="C406" s="355" t="s">
        <v>2327</v>
      </c>
      <c r="D406" s="213">
        <v>93</v>
      </c>
      <c r="E406" s="213">
        <v>1</v>
      </c>
      <c r="F406" s="213">
        <v>110422</v>
      </c>
      <c r="G406" s="213">
        <v>250422</v>
      </c>
      <c r="H406" s="213">
        <v>2022</v>
      </c>
      <c r="I406" s="148" t="s">
        <v>43</v>
      </c>
      <c r="J406" s="148" t="s">
        <v>2519</v>
      </c>
      <c r="K406" s="148" t="s">
        <v>2520</v>
      </c>
      <c r="L406" s="2" t="s">
        <v>74</v>
      </c>
      <c r="M406" s="2" t="s">
        <v>2820</v>
      </c>
      <c r="N406" s="117">
        <v>16</v>
      </c>
      <c r="O406" s="13" t="s">
        <v>2821</v>
      </c>
      <c r="P406" s="359" t="s">
        <v>932</v>
      </c>
      <c r="Q406" s="50" t="s">
        <v>933</v>
      </c>
      <c r="R406" s="50" t="s">
        <v>100</v>
      </c>
      <c r="S406" s="50">
        <v>1</v>
      </c>
      <c r="T406" s="50">
        <v>0</v>
      </c>
      <c r="U406" s="50">
        <v>1</v>
      </c>
      <c r="V406" s="50">
        <v>0</v>
      </c>
      <c r="W406" s="50" t="s">
        <v>660</v>
      </c>
      <c r="X406" s="89" t="s">
        <v>2822</v>
      </c>
      <c r="Y406" s="50" t="s">
        <v>78</v>
      </c>
      <c r="Z406" s="358" t="s">
        <v>2825</v>
      </c>
      <c r="AA406" s="432"/>
      <c r="AB406" s="16" t="str">
        <f t="shared" si="13"/>
        <v>Unique</v>
      </c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</row>
    <row r="407" spans="1:89" ht="15">
      <c r="A407" s="354" t="str">
        <f t="shared" si="15"/>
        <v>93_1_250422_C2Y_p_br.te</v>
      </c>
      <c r="B407" s="355" t="s">
        <v>2326</v>
      </c>
      <c r="C407" s="355" t="s">
        <v>2327</v>
      </c>
      <c r="D407" s="213">
        <v>93</v>
      </c>
      <c r="E407" s="213">
        <v>1</v>
      </c>
      <c r="F407" s="213">
        <v>110422</v>
      </c>
      <c r="G407" s="213">
        <v>250422</v>
      </c>
      <c r="H407" s="213">
        <v>2022</v>
      </c>
      <c r="I407" s="148" t="s">
        <v>43</v>
      </c>
      <c r="J407" s="148" t="s">
        <v>2519</v>
      </c>
      <c r="K407" s="148" t="s">
        <v>2520</v>
      </c>
      <c r="L407" s="2" t="s">
        <v>74</v>
      </c>
      <c r="M407" s="2" t="s">
        <v>2820</v>
      </c>
      <c r="N407" s="117">
        <v>16</v>
      </c>
      <c r="O407" s="13" t="s">
        <v>2821</v>
      </c>
      <c r="P407" s="359" t="s">
        <v>2826</v>
      </c>
      <c r="Q407" s="50" t="s">
        <v>2827</v>
      </c>
      <c r="R407" s="50" t="s">
        <v>2828</v>
      </c>
      <c r="S407" s="50">
        <v>1</v>
      </c>
      <c r="T407" s="50">
        <v>0</v>
      </c>
      <c r="U407" s="50">
        <v>1</v>
      </c>
      <c r="V407" s="50">
        <v>0</v>
      </c>
      <c r="W407" s="2"/>
      <c r="X407" s="93">
        <v>301125</v>
      </c>
      <c r="Y407" s="50" t="s">
        <v>78</v>
      </c>
      <c r="Z407" s="358" t="s">
        <v>2829</v>
      </c>
      <c r="AA407" s="432"/>
      <c r="AB407" s="16" t="str">
        <f t="shared" si="13"/>
        <v>Unique</v>
      </c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</row>
    <row r="408" spans="1:89" ht="15">
      <c r="A408" s="354" t="str">
        <f t="shared" si="15"/>
        <v>83_1_250422_C2C_p_xa.ci</v>
      </c>
      <c r="B408" s="355" t="s">
        <v>2789</v>
      </c>
      <c r="C408" s="355" t="s">
        <v>2790</v>
      </c>
      <c r="D408" s="213">
        <v>83</v>
      </c>
      <c r="E408" s="213">
        <v>1</v>
      </c>
      <c r="F408" s="213">
        <v>110422</v>
      </c>
      <c r="G408" s="213">
        <v>250422</v>
      </c>
      <c r="H408" s="213">
        <v>2022</v>
      </c>
      <c r="I408" s="148" t="s">
        <v>43</v>
      </c>
      <c r="J408" s="148" t="s">
        <v>2791</v>
      </c>
      <c r="K408" s="148" t="s">
        <v>2792</v>
      </c>
      <c r="L408" s="148" t="s">
        <v>74</v>
      </c>
      <c r="M408" s="2" t="s">
        <v>100</v>
      </c>
      <c r="N408" s="117">
        <v>5</v>
      </c>
      <c r="O408" s="2"/>
      <c r="P408" s="359" t="s">
        <v>932</v>
      </c>
      <c r="Q408" s="50" t="s">
        <v>933</v>
      </c>
      <c r="R408" s="50" t="s">
        <v>100</v>
      </c>
      <c r="S408" s="50">
        <v>1</v>
      </c>
      <c r="T408" s="50">
        <v>0</v>
      </c>
      <c r="U408" s="50">
        <v>1</v>
      </c>
      <c r="V408" s="50">
        <v>0</v>
      </c>
      <c r="W408" s="50" t="s">
        <v>660</v>
      </c>
      <c r="X408" s="89" t="s">
        <v>2822</v>
      </c>
      <c r="Y408" s="50" t="s">
        <v>78</v>
      </c>
      <c r="Z408" s="358" t="s">
        <v>2830</v>
      </c>
      <c r="AA408" s="432"/>
      <c r="AB408" s="16" t="str">
        <f t="shared" si="13"/>
        <v>Unique</v>
      </c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</row>
    <row r="409" spans="1:89" ht="15">
      <c r="A409" s="354" t="str">
        <f t="shared" si="15"/>
        <v>83_1_250422_C2C_p_ch.eu</v>
      </c>
      <c r="B409" s="355" t="s">
        <v>2789</v>
      </c>
      <c r="C409" s="355" t="s">
        <v>2790</v>
      </c>
      <c r="D409" s="213">
        <v>83</v>
      </c>
      <c r="E409" s="213">
        <v>1</v>
      </c>
      <c r="F409" s="213">
        <v>110422</v>
      </c>
      <c r="G409" s="213">
        <v>250422</v>
      </c>
      <c r="H409" s="213">
        <v>2022</v>
      </c>
      <c r="I409" s="148" t="s">
        <v>43</v>
      </c>
      <c r="J409" s="148" t="s">
        <v>2791</v>
      </c>
      <c r="K409" s="148" t="s">
        <v>2792</v>
      </c>
      <c r="L409" s="148" t="s">
        <v>74</v>
      </c>
      <c r="M409" s="2" t="s">
        <v>100</v>
      </c>
      <c r="N409" s="117">
        <v>5</v>
      </c>
      <c r="O409" s="2"/>
      <c r="P409" s="430" t="s">
        <v>2831</v>
      </c>
      <c r="Q409" s="50" t="s">
        <v>2832</v>
      </c>
      <c r="R409" s="50" t="s">
        <v>100</v>
      </c>
      <c r="S409" s="50">
        <v>1</v>
      </c>
      <c r="T409" s="50">
        <v>0</v>
      </c>
      <c r="U409" s="50">
        <v>1</v>
      </c>
      <c r="V409" s="50">
        <v>0</v>
      </c>
      <c r="W409" s="2"/>
      <c r="X409" s="93">
        <v>261125</v>
      </c>
      <c r="Y409" s="50" t="s">
        <v>78</v>
      </c>
      <c r="Z409" s="358" t="s">
        <v>2833</v>
      </c>
      <c r="AA409" s="432"/>
      <c r="AB409" s="16" t="str">
        <f t="shared" si="13"/>
        <v>Unique</v>
      </c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</row>
    <row r="410" spans="1:89" ht="15">
      <c r="A410" s="354" t="str">
        <f t="shared" si="15"/>
        <v>102_1_250422_C1C_p_my.fl</v>
      </c>
      <c r="B410" s="355" t="s">
        <v>2751</v>
      </c>
      <c r="C410" s="355" t="s">
        <v>2752</v>
      </c>
      <c r="D410" s="213">
        <v>102</v>
      </c>
      <c r="E410" s="213">
        <v>1</v>
      </c>
      <c r="F410" s="213">
        <v>110422</v>
      </c>
      <c r="G410" s="213">
        <v>250422</v>
      </c>
      <c r="H410" s="213">
        <v>2022</v>
      </c>
      <c r="I410" s="148" t="s">
        <v>43</v>
      </c>
      <c r="J410" s="148" t="s">
        <v>2754</v>
      </c>
      <c r="K410" s="148" t="s">
        <v>2755</v>
      </c>
      <c r="L410" s="148" t="s">
        <v>74</v>
      </c>
      <c r="M410" s="2" t="s">
        <v>75</v>
      </c>
      <c r="N410" s="117">
        <v>11</v>
      </c>
      <c r="O410" s="2"/>
      <c r="P410" s="359" t="s">
        <v>98</v>
      </c>
      <c r="Q410" s="50" t="s">
        <v>99</v>
      </c>
      <c r="R410" s="50" t="s">
        <v>100</v>
      </c>
      <c r="S410" s="50">
        <v>1</v>
      </c>
      <c r="T410" s="50">
        <v>0</v>
      </c>
      <c r="U410" s="50">
        <v>1</v>
      </c>
      <c r="V410" s="50">
        <v>0</v>
      </c>
      <c r="W410" s="2"/>
      <c r="X410" s="93">
        <v>120224</v>
      </c>
      <c r="Y410" s="50" t="s">
        <v>78</v>
      </c>
      <c r="Z410" s="358" t="s">
        <v>2834</v>
      </c>
      <c r="AA410" s="432" t="s">
        <v>95</v>
      </c>
      <c r="AB410" s="16" t="str">
        <f t="shared" si="13"/>
        <v>Unique</v>
      </c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</row>
    <row r="411" spans="1:89" ht="15">
      <c r="A411" s="354" t="str">
        <f t="shared" si="15"/>
        <v>102_1_250422_C1C_p_er.pe</v>
      </c>
      <c r="B411" s="355" t="s">
        <v>2751</v>
      </c>
      <c r="C411" s="355" t="s">
        <v>2752</v>
      </c>
      <c r="D411" s="213">
        <v>102</v>
      </c>
      <c r="E411" s="213">
        <v>1</v>
      </c>
      <c r="F411" s="213">
        <v>110422</v>
      </c>
      <c r="G411" s="213">
        <v>250422</v>
      </c>
      <c r="H411" s="213">
        <v>2022</v>
      </c>
      <c r="I411" s="148" t="s">
        <v>43</v>
      </c>
      <c r="J411" s="148" t="s">
        <v>2754</v>
      </c>
      <c r="K411" s="148" t="s">
        <v>2755</v>
      </c>
      <c r="L411" s="148" t="s">
        <v>74</v>
      </c>
      <c r="M411" s="2" t="s">
        <v>75</v>
      </c>
      <c r="N411" s="117">
        <v>11</v>
      </c>
      <c r="O411" s="2"/>
      <c r="P411" s="359" t="s">
        <v>579</v>
      </c>
      <c r="Q411" s="50" t="s">
        <v>580</v>
      </c>
      <c r="R411" s="50" t="s">
        <v>100</v>
      </c>
      <c r="S411" s="50">
        <v>1</v>
      </c>
      <c r="T411" s="50">
        <v>0</v>
      </c>
      <c r="U411" s="50">
        <v>1</v>
      </c>
      <c r="V411" s="50">
        <v>0</v>
      </c>
      <c r="W411" s="2"/>
      <c r="X411" s="93">
        <v>120224</v>
      </c>
      <c r="Y411" s="50" t="s">
        <v>78</v>
      </c>
      <c r="Z411" s="358" t="s">
        <v>2835</v>
      </c>
      <c r="AA411" s="432"/>
      <c r="AB411" s="16" t="str">
        <f t="shared" si="13"/>
        <v>Unique</v>
      </c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</row>
    <row r="412" spans="1:89" ht="15">
      <c r="A412" s="354" t="str">
        <f t="shared" si="15"/>
        <v>102_1_250422_C1C_p_xa.di</v>
      </c>
      <c r="B412" s="355" t="s">
        <v>2751</v>
      </c>
      <c r="C412" s="355" t="s">
        <v>2752</v>
      </c>
      <c r="D412" s="213">
        <v>102</v>
      </c>
      <c r="E412" s="213">
        <v>1</v>
      </c>
      <c r="F412" s="213">
        <v>110422</v>
      </c>
      <c r="G412" s="213">
        <v>250422</v>
      </c>
      <c r="H412" s="213">
        <v>2022</v>
      </c>
      <c r="I412" s="148" t="s">
        <v>43</v>
      </c>
      <c r="J412" s="148" t="s">
        <v>2754</v>
      </c>
      <c r="K412" s="148" t="s">
        <v>2755</v>
      </c>
      <c r="L412" s="148" t="s">
        <v>74</v>
      </c>
      <c r="M412" s="2" t="s">
        <v>75</v>
      </c>
      <c r="N412" s="117">
        <v>11</v>
      </c>
      <c r="O412" s="2"/>
      <c r="P412" s="359" t="s">
        <v>2836</v>
      </c>
      <c r="Q412" s="50" t="s">
        <v>2837</v>
      </c>
      <c r="R412" s="50" t="s">
        <v>100</v>
      </c>
      <c r="S412" s="50">
        <v>1</v>
      </c>
      <c r="T412" s="50">
        <v>0</v>
      </c>
      <c r="U412" s="50">
        <v>1</v>
      </c>
      <c r="V412" s="50">
        <v>0</v>
      </c>
      <c r="W412" s="2"/>
      <c r="X412" s="93">
        <v>120224</v>
      </c>
      <c r="Y412" s="50" t="s">
        <v>78</v>
      </c>
      <c r="Z412" s="358" t="s">
        <v>2838</v>
      </c>
      <c r="AA412" s="432"/>
      <c r="AB412" s="16" t="str">
        <f t="shared" si="13"/>
        <v>Unique</v>
      </c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</row>
    <row r="413" spans="1:89" ht="15">
      <c r="A413" s="354" t="str">
        <f t="shared" si="15"/>
        <v>102_1_250422_C1C_p_br.va</v>
      </c>
      <c r="B413" s="355" t="s">
        <v>2751</v>
      </c>
      <c r="C413" s="355" t="s">
        <v>2752</v>
      </c>
      <c r="D413" s="213">
        <v>102</v>
      </c>
      <c r="E413" s="213">
        <v>1</v>
      </c>
      <c r="F413" s="213">
        <v>110422</v>
      </c>
      <c r="G413" s="213">
        <v>250422</v>
      </c>
      <c r="H413" s="213">
        <v>2022</v>
      </c>
      <c r="I413" s="148" t="s">
        <v>43</v>
      </c>
      <c r="J413" s="148" t="s">
        <v>2754</v>
      </c>
      <c r="K413" s="148" t="s">
        <v>2755</v>
      </c>
      <c r="L413" s="148" t="s">
        <v>74</v>
      </c>
      <c r="M413" s="2" t="s">
        <v>75</v>
      </c>
      <c r="N413" s="117">
        <v>11</v>
      </c>
      <c r="O413" s="2"/>
      <c r="P413" s="359" t="s">
        <v>1186</v>
      </c>
      <c r="Q413" s="50" t="s">
        <v>1187</v>
      </c>
      <c r="R413" s="50" t="s">
        <v>100</v>
      </c>
      <c r="S413" s="50">
        <v>1</v>
      </c>
      <c r="T413" s="50">
        <v>1</v>
      </c>
      <c r="U413" s="50">
        <v>0</v>
      </c>
      <c r="V413" s="50">
        <v>0</v>
      </c>
      <c r="W413" s="50" t="s">
        <v>660</v>
      </c>
      <c r="X413" s="93">
        <v>140224</v>
      </c>
      <c r="Y413" s="50" t="s">
        <v>78</v>
      </c>
      <c r="Z413" s="358" t="s">
        <v>2839</v>
      </c>
      <c r="AA413" s="432"/>
      <c r="AB413" s="16" t="str">
        <f t="shared" si="13"/>
        <v>Unique</v>
      </c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</row>
    <row r="414" spans="1:89" ht="15">
      <c r="A414" s="354" t="str">
        <f t="shared" si="15"/>
        <v>119_2_060722_C35_p_ep.ba</v>
      </c>
      <c r="B414" s="355" t="s">
        <v>2611</v>
      </c>
      <c r="C414" s="355" t="s">
        <v>2612</v>
      </c>
      <c r="D414" s="421">
        <v>119</v>
      </c>
      <c r="E414" s="421">
        <v>2</v>
      </c>
      <c r="F414" s="213">
        <v>220622</v>
      </c>
      <c r="G414" s="367" t="s">
        <v>465</v>
      </c>
      <c r="H414" s="213">
        <v>2022</v>
      </c>
      <c r="I414" s="148" t="s">
        <v>43</v>
      </c>
      <c r="J414" s="148" t="s">
        <v>2613</v>
      </c>
      <c r="K414" s="148" t="s">
        <v>2614</v>
      </c>
      <c r="L414" s="148" t="s">
        <v>74</v>
      </c>
      <c r="M414" s="148" t="s">
        <v>100</v>
      </c>
      <c r="N414" s="117">
        <v>62</v>
      </c>
      <c r="O414" s="2"/>
      <c r="P414" s="359" t="s">
        <v>84</v>
      </c>
      <c r="Q414" s="50" t="s">
        <v>85</v>
      </c>
      <c r="R414" s="50" t="s">
        <v>100</v>
      </c>
      <c r="S414" s="50">
        <v>1</v>
      </c>
      <c r="T414" s="50">
        <v>1</v>
      </c>
      <c r="U414" s="50">
        <v>0</v>
      </c>
      <c r="V414" s="50">
        <v>0</v>
      </c>
      <c r="W414" s="2"/>
      <c r="X414" s="93">
        <v>150224</v>
      </c>
      <c r="Y414" s="50" t="s">
        <v>78</v>
      </c>
      <c r="Z414" s="358" t="s">
        <v>2840</v>
      </c>
      <c r="AA414" s="432" t="s">
        <v>95</v>
      </c>
      <c r="AB414" s="16" t="str">
        <f t="shared" si="13"/>
        <v>Unique</v>
      </c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</row>
    <row r="415" spans="1:89" ht="15">
      <c r="A415" s="354" t="str">
        <f t="shared" si="15"/>
        <v>119_2_060722_C35_p_sy.pi</v>
      </c>
      <c r="B415" s="355" t="s">
        <v>2611</v>
      </c>
      <c r="C415" s="355" t="s">
        <v>2612</v>
      </c>
      <c r="D415" s="421">
        <v>119</v>
      </c>
      <c r="E415" s="421">
        <v>2</v>
      </c>
      <c r="F415" s="213">
        <v>220622</v>
      </c>
      <c r="G415" s="367" t="s">
        <v>465</v>
      </c>
      <c r="H415" s="213">
        <v>2022</v>
      </c>
      <c r="I415" s="148" t="s">
        <v>43</v>
      </c>
      <c r="J415" s="148" t="s">
        <v>2613</v>
      </c>
      <c r="K415" s="148" t="s">
        <v>2614</v>
      </c>
      <c r="L415" s="148" t="s">
        <v>74</v>
      </c>
      <c r="M415" s="148" t="s">
        <v>100</v>
      </c>
      <c r="N415" s="117">
        <v>62</v>
      </c>
      <c r="O415" s="2"/>
      <c r="P415" s="430" t="s">
        <v>176</v>
      </c>
      <c r="Q415" s="50" t="s">
        <v>177</v>
      </c>
      <c r="R415" s="50" t="s">
        <v>100</v>
      </c>
      <c r="S415" s="16">
        <v>2</v>
      </c>
      <c r="T415" s="16">
        <v>0</v>
      </c>
      <c r="U415" s="16">
        <v>2</v>
      </c>
      <c r="V415" s="16">
        <v>0</v>
      </c>
      <c r="X415" s="402">
        <v>150424</v>
      </c>
      <c r="Y415" s="16" t="s">
        <v>78</v>
      </c>
      <c r="Z415" s="358" t="s">
        <v>2841</v>
      </c>
      <c r="AA415" s="432" t="s">
        <v>95</v>
      </c>
      <c r="AB415" s="16" t="str">
        <f t="shared" si="13"/>
        <v>Unique</v>
      </c>
    </row>
    <row r="416" spans="1:89" ht="15">
      <c r="A416" s="354" t="str">
        <f t="shared" si="15"/>
        <v>100_1_080622_C3C_p_ep.ba</v>
      </c>
      <c r="B416" s="355" t="s">
        <v>2798</v>
      </c>
      <c r="C416" s="355" t="s">
        <v>2799</v>
      </c>
      <c r="D416" s="213">
        <v>100</v>
      </c>
      <c r="E416" s="213">
        <v>1</v>
      </c>
      <c r="F416" s="213">
        <v>230522</v>
      </c>
      <c r="G416" s="367" t="s">
        <v>2800</v>
      </c>
      <c r="H416" s="213">
        <v>2022</v>
      </c>
      <c r="I416" s="148" t="s">
        <v>43</v>
      </c>
      <c r="J416" s="148" t="s">
        <v>2801</v>
      </c>
      <c r="K416" s="148" t="s">
        <v>2802</v>
      </c>
      <c r="L416" s="148" t="s">
        <v>74</v>
      </c>
      <c r="M416" s="148" t="s">
        <v>100</v>
      </c>
      <c r="N416" s="213">
        <v>46</v>
      </c>
      <c r="O416" s="431" t="s">
        <v>2842</v>
      </c>
      <c r="P416" s="359" t="s">
        <v>84</v>
      </c>
      <c r="Q416" s="50" t="s">
        <v>85</v>
      </c>
      <c r="R416" s="50" t="s">
        <v>100</v>
      </c>
      <c r="S416" s="50">
        <v>5</v>
      </c>
      <c r="T416" s="50">
        <v>0</v>
      </c>
      <c r="U416" s="50">
        <v>5</v>
      </c>
      <c r="V416" s="50">
        <v>0</v>
      </c>
      <c r="W416" s="2"/>
      <c r="X416" s="93">
        <v>190224</v>
      </c>
      <c r="Y416" s="50" t="s">
        <v>78</v>
      </c>
      <c r="Z416" s="358" t="s">
        <v>2843</v>
      </c>
      <c r="AA416" s="432" t="s">
        <v>95</v>
      </c>
      <c r="AB416" s="16" t="str">
        <f t="shared" si="13"/>
        <v>Unique</v>
      </c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</row>
    <row r="417" spans="1:89" ht="15">
      <c r="A417" s="354" t="str">
        <f t="shared" si="15"/>
        <v>100_1_080622_C3C_p_sy.pi</v>
      </c>
      <c r="B417" s="355" t="s">
        <v>2798</v>
      </c>
      <c r="C417" s="355" t="s">
        <v>2799</v>
      </c>
      <c r="D417" s="213">
        <v>100</v>
      </c>
      <c r="E417" s="213">
        <v>1</v>
      </c>
      <c r="F417" s="213">
        <v>230522</v>
      </c>
      <c r="G417" s="367" t="s">
        <v>2800</v>
      </c>
      <c r="H417" s="213">
        <v>2022</v>
      </c>
      <c r="I417" s="148" t="s">
        <v>43</v>
      </c>
      <c r="J417" s="148" t="s">
        <v>2801</v>
      </c>
      <c r="K417" s="148" t="s">
        <v>2802</v>
      </c>
      <c r="L417" s="148" t="s">
        <v>74</v>
      </c>
      <c r="M417" s="148" t="s">
        <v>100</v>
      </c>
      <c r="N417" s="213">
        <v>46</v>
      </c>
      <c r="O417" s="431" t="s">
        <v>2842</v>
      </c>
      <c r="P417" s="430" t="s">
        <v>176</v>
      </c>
      <c r="Q417" s="50" t="s">
        <v>177</v>
      </c>
      <c r="R417" s="50" t="s">
        <v>100</v>
      </c>
      <c r="S417" s="50">
        <v>1</v>
      </c>
      <c r="T417" s="50">
        <v>1</v>
      </c>
      <c r="U417" s="50">
        <v>0</v>
      </c>
      <c r="V417" s="50">
        <v>0</v>
      </c>
      <c r="W417" s="2"/>
      <c r="X417" s="93">
        <v>190224</v>
      </c>
      <c r="Y417" s="50" t="s">
        <v>2844</v>
      </c>
      <c r="Z417" s="358" t="s">
        <v>2845</v>
      </c>
      <c r="AA417" s="432" t="s">
        <v>95</v>
      </c>
      <c r="AB417" s="16" t="str">
        <f t="shared" si="13"/>
        <v>Unique</v>
      </c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</row>
    <row r="418" spans="1:89" ht="15">
      <c r="A418" s="354" t="str">
        <f t="shared" si="15"/>
        <v>100_1_080622_C3C_p_ba.el</v>
      </c>
      <c r="B418" s="355" t="s">
        <v>2798</v>
      </c>
      <c r="C418" s="355" t="s">
        <v>2799</v>
      </c>
      <c r="D418" s="213">
        <v>100</v>
      </c>
      <c r="E418" s="213">
        <v>1</v>
      </c>
      <c r="F418" s="213">
        <v>230522</v>
      </c>
      <c r="G418" s="367" t="s">
        <v>2800</v>
      </c>
      <c r="H418" s="213">
        <v>2022</v>
      </c>
      <c r="I418" s="148" t="s">
        <v>43</v>
      </c>
      <c r="J418" s="148" t="s">
        <v>2801</v>
      </c>
      <c r="K418" s="148" t="s">
        <v>2802</v>
      </c>
      <c r="L418" s="148" t="s">
        <v>74</v>
      </c>
      <c r="M418" s="148" t="s">
        <v>100</v>
      </c>
      <c r="N418" s="213">
        <v>46</v>
      </c>
      <c r="O418" s="431" t="s">
        <v>2842</v>
      </c>
      <c r="P418" s="359" t="s">
        <v>274</v>
      </c>
      <c r="Q418" s="50" t="s">
        <v>275</v>
      </c>
      <c r="R418" s="50" t="s">
        <v>100</v>
      </c>
      <c r="S418" s="50">
        <v>12</v>
      </c>
      <c r="T418" s="50">
        <v>2</v>
      </c>
      <c r="U418" s="50">
        <v>10</v>
      </c>
      <c r="V418" s="50">
        <v>0</v>
      </c>
      <c r="W418" s="2"/>
      <c r="X418" s="93">
        <v>190224</v>
      </c>
      <c r="Y418" s="50" t="s">
        <v>78</v>
      </c>
      <c r="Z418" s="358" t="s">
        <v>2846</v>
      </c>
      <c r="AA418" s="432" t="s">
        <v>95</v>
      </c>
      <c r="AB418" s="16" t="str">
        <f t="shared" si="13"/>
        <v>Unique</v>
      </c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</row>
    <row r="419" spans="1:89" ht="15">
      <c r="A419" s="354" t="str">
        <f t="shared" si="15"/>
        <v>100_1_080622_C3C_p_rh.ca</v>
      </c>
      <c r="B419" s="355" t="s">
        <v>2798</v>
      </c>
      <c r="C419" s="355" t="s">
        <v>2799</v>
      </c>
      <c r="D419" s="213">
        <v>100</v>
      </c>
      <c r="E419" s="213">
        <v>1</v>
      </c>
      <c r="F419" s="213">
        <v>230522</v>
      </c>
      <c r="G419" s="367" t="s">
        <v>2800</v>
      </c>
      <c r="H419" s="213">
        <v>2022</v>
      </c>
      <c r="I419" s="148" t="s">
        <v>43</v>
      </c>
      <c r="J419" s="148" t="s">
        <v>2801</v>
      </c>
      <c r="K419" s="148" t="s">
        <v>2802</v>
      </c>
      <c r="L419" s="148" t="s">
        <v>74</v>
      </c>
      <c r="M419" s="148" t="s">
        <v>100</v>
      </c>
      <c r="N419" s="213">
        <v>46</v>
      </c>
      <c r="O419" s="431" t="s">
        <v>2842</v>
      </c>
      <c r="P419" s="359" t="s">
        <v>134</v>
      </c>
      <c r="Q419" s="50" t="s">
        <v>135</v>
      </c>
      <c r="R419" s="50" t="s">
        <v>100</v>
      </c>
      <c r="S419" s="50">
        <v>13</v>
      </c>
      <c r="T419" s="50">
        <v>0</v>
      </c>
      <c r="U419" s="50">
        <v>13</v>
      </c>
      <c r="V419" s="50">
        <v>0</v>
      </c>
      <c r="W419" s="2"/>
      <c r="X419" s="93">
        <v>190224</v>
      </c>
      <c r="Y419" s="50" t="s">
        <v>78</v>
      </c>
      <c r="Z419" s="358" t="s">
        <v>2847</v>
      </c>
      <c r="AA419" s="432" t="s">
        <v>95</v>
      </c>
      <c r="AB419" s="16" t="str">
        <f t="shared" si="13"/>
        <v>Unique</v>
      </c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</row>
    <row r="420" spans="1:89" ht="15">
      <c r="A420" s="354" t="str">
        <f t="shared" si="15"/>
        <v>100_1_080622_C3C_p_rh.ro</v>
      </c>
      <c r="B420" s="355" t="s">
        <v>2798</v>
      </c>
      <c r="C420" s="355" t="s">
        <v>2799</v>
      </c>
      <c r="D420" s="213">
        <v>100</v>
      </c>
      <c r="E420" s="213">
        <v>1</v>
      </c>
      <c r="F420" s="213">
        <v>230522</v>
      </c>
      <c r="G420" s="367" t="s">
        <v>2800</v>
      </c>
      <c r="H420" s="213">
        <v>2022</v>
      </c>
      <c r="I420" s="148" t="s">
        <v>43</v>
      </c>
      <c r="J420" s="148" t="s">
        <v>2801</v>
      </c>
      <c r="K420" s="148" t="s">
        <v>2802</v>
      </c>
      <c r="L420" s="148" t="s">
        <v>74</v>
      </c>
      <c r="M420" s="148" t="s">
        <v>100</v>
      </c>
      <c r="N420" s="213">
        <v>46</v>
      </c>
      <c r="O420" s="431" t="s">
        <v>2842</v>
      </c>
      <c r="P420" s="359" t="s">
        <v>460</v>
      </c>
      <c r="Q420" s="50" t="s">
        <v>461</v>
      </c>
      <c r="R420" s="50" t="s">
        <v>100</v>
      </c>
      <c r="S420" s="50">
        <v>3</v>
      </c>
      <c r="T420" s="50">
        <v>0</v>
      </c>
      <c r="U420" s="50">
        <v>3</v>
      </c>
      <c r="V420" s="50">
        <v>0</v>
      </c>
      <c r="W420" s="50" t="s">
        <v>660</v>
      </c>
      <c r="X420" s="93">
        <v>190224</v>
      </c>
      <c r="Y420" s="50" t="s">
        <v>78</v>
      </c>
      <c r="Z420" s="358" t="s">
        <v>2848</v>
      </c>
      <c r="AA420" s="432" t="s">
        <v>95</v>
      </c>
      <c r="AB420" s="16" t="str">
        <f t="shared" si="13"/>
        <v>Unique</v>
      </c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</row>
    <row r="421" spans="1:89" ht="15">
      <c r="A421" s="354" t="str">
        <f t="shared" si="15"/>
        <v>80_1_160821_C1B_p_ep.ba</v>
      </c>
      <c r="B421" s="355" t="s">
        <v>2360</v>
      </c>
      <c r="C421" s="355" t="s">
        <v>2361</v>
      </c>
      <c r="D421" s="213">
        <v>80</v>
      </c>
      <c r="E421" s="213">
        <v>1</v>
      </c>
      <c r="F421" s="213">
        <v>300721</v>
      </c>
      <c r="G421" s="213">
        <v>160821</v>
      </c>
      <c r="H421" s="213">
        <v>2021</v>
      </c>
      <c r="I421" s="148" t="s">
        <v>43</v>
      </c>
      <c r="J421" s="148" t="s">
        <v>2362</v>
      </c>
      <c r="K421" s="148" t="s">
        <v>2363</v>
      </c>
      <c r="L421" s="148" t="s">
        <v>74</v>
      </c>
      <c r="M421" s="2" t="s">
        <v>477</v>
      </c>
      <c r="N421" s="117">
        <v>138</v>
      </c>
      <c r="O421" s="2" t="s">
        <v>2849</v>
      </c>
      <c r="P421" s="359" t="s">
        <v>84</v>
      </c>
      <c r="Q421" s="50" t="s">
        <v>85</v>
      </c>
      <c r="R421" s="50" t="s">
        <v>100</v>
      </c>
      <c r="S421" s="50">
        <v>4</v>
      </c>
      <c r="T421" s="50">
        <v>0</v>
      </c>
      <c r="U421" s="50">
        <v>4</v>
      </c>
      <c r="V421" s="50">
        <v>0</v>
      </c>
      <c r="W421" s="2"/>
      <c r="X421" s="93">
        <v>280224</v>
      </c>
      <c r="Y421" s="50" t="s">
        <v>78</v>
      </c>
      <c r="Z421" s="358" t="s">
        <v>2850</v>
      </c>
      <c r="AA421" s="432" t="s">
        <v>95</v>
      </c>
      <c r="AB421" s="16" t="str">
        <f t="shared" si="13"/>
        <v>Unique</v>
      </c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</row>
    <row r="422" spans="1:89" ht="15">
      <c r="A422" s="354" t="str">
        <f t="shared" si="15"/>
        <v>80_1_160821_C1B_p_ch.ve</v>
      </c>
      <c r="B422" s="355" t="s">
        <v>2360</v>
      </c>
      <c r="C422" s="355" t="s">
        <v>2361</v>
      </c>
      <c r="D422" s="213">
        <v>80</v>
      </c>
      <c r="E422" s="213">
        <v>1</v>
      </c>
      <c r="F422" s="213">
        <v>300721</v>
      </c>
      <c r="G422" s="213">
        <v>160821</v>
      </c>
      <c r="H422" s="213">
        <v>2021</v>
      </c>
      <c r="I422" s="148" t="s">
        <v>43</v>
      </c>
      <c r="J422" s="148" t="s">
        <v>2362</v>
      </c>
      <c r="K422" s="148" t="s">
        <v>2363</v>
      </c>
      <c r="L422" s="148" t="s">
        <v>74</v>
      </c>
      <c r="M422" s="2" t="s">
        <v>477</v>
      </c>
      <c r="N422" s="117">
        <v>138</v>
      </c>
      <c r="O422" s="2" t="s">
        <v>2849</v>
      </c>
      <c r="P422" s="359" t="s">
        <v>923</v>
      </c>
      <c r="Q422" s="50" t="s">
        <v>873</v>
      </c>
      <c r="R422" s="50" t="s">
        <v>100</v>
      </c>
      <c r="S422" s="50">
        <v>2</v>
      </c>
      <c r="T422" s="50">
        <v>0</v>
      </c>
      <c r="U422" s="50">
        <v>2</v>
      </c>
      <c r="V422" s="50">
        <v>0</v>
      </c>
      <c r="W422" s="2"/>
      <c r="X422" s="93">
        <v>280224</v>
      </c>
      <c r="Y422" s="50" t="s">
        <v>78</v>
      </c>
      <c r="Z422" s="358" t="s">
        <v>2851</v>
      </c>
      <c r="AA422" s="432"/>
      <c r="AB422" s="16" t="str">
        <f t="shared" si="13"/>
        <v>Unique</v>
      </c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</row>
    <row r="423" spans="1:89" ht="15">
      <c r="A423" s="354" t="str">
        <f t="shared" si="15"/>
        <v>80_1_160821_C1B_p_ch.bi</v>
      </c>
      <c r="B423" s="355" t="s">
        <v>2360</v>
      </c>
      <c r="C423" s="355" t="s">
        <v>2361</v>
      </c>
      <c r="D423" s="213">
        <v>80</v>
      </c>
      <c r="E423" s="213">
        <v>1</v>
      </c>
      <c r="F423" s="213">
        <v>300721</v>
      </c>
      <c r="G423" s="213">
        <v>160821</v>
      </c>
      <c r="H423" s="213">
        <v>2021</v>
      </c>
      <c r="I423" s="148" t="s">
        <v>43</v>
      </c>
      <c r="J423" s="148" t="s">
        <v>2362</v>
      </c>
      <c r="K423" s="148" t="s">
        <v>2363</v>
      </c>
      <c r="L423" s="148" t="s">
        <v>74</v>
      </c>
      <c r="M423" s="2" t="s">
        <v>477</v>
      </c>
      <c r="N423" s="117">
        <v>138</v>
      </c>
      <c r="O423" s="2" t="s">
        <v>2849</v>
      </c>
      <c r="P423" s="359" t="s">
        <v>287</v>
      </c>
      <c r="Q423" s="50" t="s">
        <v>288</v>
      </c>
      <c r="R423" s="50" t="s">
        <v>100</v>
      </c>
      <c r="S423" s="50">
        <v>3</v>
      </c>
      <c r="T423" s="50">
        <v>0</v>
      </c>
      <c r="U423" s="50">
        <v>3</v>
      </c>
      <c r="V423" s="50">
        <v>0</v>
      </c>
      <c r="W423" s="2"/>
      <c r="X423" s="93">
        <v>280224</v>
      </c>
      <c r="Y423" s="50" t="s">
        <v>78</v>
      </c>
      <c r="Z423" s="358" t="s">
        <v>2852</v>
      </c>
      <c r="AA423" s="432" t="s">
        <v>95</v>
      </c>
      <c r="AB423" s="16" t="str">
        <f t="shared" si="13"/>
        <v>Unique</v>
      </c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</row>
    <row r="424" spans="1:89" ht="15">
      <c r="A424" s="354" t="str">
        <f t="shared" si="15"/>
        <v>80_1_160821_C1B_p_xa.st</v>
      </c>
      <c r="B424" s="355" t="s">
        <v>2360</v>
      </c>
      <c r="C424" s="355" t="s">
        <v>2361</v>
      </c>
      <c r="D424" s="213">
        <v>80</v>
      </c>
      <c r="E424" s="213">
        <v>1</v>
      </c>
      <c r="F424" s="213">
        <v>300721</v>
      </c>
      <c r="G424" s="213">
        <v>160821</v>
      </c>
      <c r="H424" s="213">
        <v>2021</v>
      </c>
      <c r="I424" s="148" t="s">
        <v>43</v>
      </c>
      <c r="J424" s="148" t="s">
        <v>2362</v>
      </c>
      <c r="K424" s="148" t="s">
        <v>2363</v>
      </c>
      <c r="L424" s="148" t="s">
        <v>74</v>
      </c>
      <c r="M424" s="2" t="s">
        <v>477</v>
      </c>
      <c r="N424" s="117">
        <v>138</v>
      </c>
      <c r="O424" s="2" t="s">
        <v>2849</v>
      </c>
      <c r="P424" s="359" t="s">
        <v>709</v>
      </c>
      <c r="Q424" s="50" t="s">
        <v>710</v>
      </c>
      <c r="R424" s="50" t="s">
        <v>100</v>
      </c>
      <c r="S424" s="50">
        <v>1</v>
      </c>
      <c r="T424" s="50">
        <v>0</v>
      </c>
      <c r="U424" s="50">
        <v>1</v>
      </c>
      <c r="V424" s="50">
        <v>0</v>
      </c>
      <c r="W424" s="50" t="s">
        <v>660</v>
      </c>
      <c r="X424" s="93">
        <v>280224</v>
      </c>
      <c r="Y424" s="50" t="s">
        <v>78</v>
      </c>
      <c r="Z424" s="358" t="s">
        <v>2853</v>
      </c>
      <c r="AA424" s="432"/>
      <c r="AB424" s="16" t="str">
        <f t="shared" si="13"/>
        <v>Unique</v>
      </c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</row>
    <row r="425" spans="1:89" ht="15">
      <c r="A425" s="354" t="str">
        <f t="shared" si="15"/>
        <v>71_1_150621_C1A_p_do.po</v>
      </c>
      <c r="B425" s="400" t="s">
        <v>2352</v>
      </c>
      <c r="C425" s="400" t="s">
        <v>2353</v>
      </c>
      <c r="D425" s="213">
        <v>71</v>
      </c>
      <c r="E425" s="213">
        <v>1</v>
      </c>
      <c r="F425" s="213">
        <v>310521</v>
      </c>
      <c r="G425" s="213">
        <v>150621</v>
      </c>
      <c r="H425" s="213">
        <v>2021</v>
      </c>
      <c r="I425" s="148" t="s">
        <v>43</v>
      </c>
      <c r="J425" s="148" t="s">
        <v>2354</v>
      </c>
      <c r="K425" s="148" t="s">
        <v>2355</v>
      </c>
      <c r="L425" s="148" t="s">
        <v>74</v>
      </c>
      <c r="M425" s="11" t="s">
        <v>100</v>
      </c>
      <c r="N425" s="117">
        <v>2</v>
      </c>
      <c r="O425" s="8" t="s">
        <v>2854</v>
      </c>
      <c r="P425" s="359" t="s">
        <v>2855</v>
      </c>
      <c r="Q425" s="50" t="s">
        <v>2563</v>
      </c>
      <c r="R425" s="50" t="s">
        <v>100</v>
      </c>
      <c r="S425" s="50">
        <v>1</v>
      </c>
      <c r="T425" s="50">
        <v>0</v>
      </c>
      <c r="U425" s="50">
        <v>1</v>
      </c>
      <c r="V425" s="50">
        <v>0</v>
      </c>
      <c r="W425" s="2"/>
      <c r="X425" s="93">
        <v>290224</v>
      </c>
      <c r="Y425" s="50" t="s">
        <v>78</v>
      </c>
      <c r="Z425" s="358" t="s">
        <v>2856</v>
      </c>
      <c r="AA425" s="432"/>
      <c r="AB425" s="16" t="str">
        <f t="shared" si="13"/>
        <v>Unique</v>
      </c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</row>
    <row r="426" spans="1:89" ht="15">
      <c r="A426" s="354" t="str">
        <f t="shared" si="15"/>
        <v>71_1_150621_C1A_p_</v>
      </c>
      <c r="B426" s="400" t="s">
        <v>2352</v>
      </c>
      <c r="C426" s="400" t="s">
        <v>2353</v>
      </c>
      <c r="D426" s="213">
        <v>71</v>
      </c>
      <c r="E426" s="213">
        <v>1</v>
      </c>
      <c r="F426" s="213">
        <v>310521</v>
      </c>
      <c r="G426" s="213">
        <v>150621</v>
      </c>
      <c r="H426" s="213">
        <v>2021</v>
      </c>
      <c r="I426" s="148" t="s">
        <v>43</v>
      </c>
      <c r="J426" s="148" t="s">
        <v>2354</v>
      </c>
      <c r="K426" s="148" t="s">
        <v>2355</v>
      </c>
      <c r="L426" s="148" t="s">
        <v>74</v>
      </c>
      <c r="M426" s="2" t="s">
        <v>100</v>
      </c>
      <c r="N426" s="117">
        <v>2</v>
      </c>
      <c r="O426" s="13" t="s">
        <v>2854</v>
      </c>
      <c r="P426" s="432"/>
      <c r="Q426" s="50" t="s">
        <v>2857</v>
      </c>
      <c r="R426" s="50" t="s">
        <v>100</v>
      </c>
      <c r="S426" s="50">
        <v>1</v>
      </c>
      <c r="T426" s="50">
        <v>0</v>
      </c>
      <c r="U426" s="50">
        <v>1</v>
      </c>
      <c r="V426" s="50">
        <v>0</v>
      </c>
      <c r="W426" s="50" t="s">
        <v>2858</v>
      </c>
      <c r="X426" s="93">
        <v>290424</v>
      </c>
      <c r="Y426" s="50" t="s">
        <v>78</v>
      </c>
      <c r="Z426" s="358" t="s">
        <v>2859</v>
      </c>
      <c r="AA426" s="432"/>
      <c r="AB426" s="16" t="str">
        <f t="shared" si="13"/>
        <v>Unique</v>
      </c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</row>
    <row r="427" spans="1:89" ht="15">
      <c r="A427" s="354" t="str">
        <f t="shared" si="15"/>
        <v>83_2_090522_C2D_p_my.fl</v>
      </c>
      <c r="B427" s="355" t="s">
        <v>2773</v>
      </c>
      <c r="C427" s="355" t="s">
        <v>2774</v>
      </c>
      <c r="D427" s="213">
        <v>83</v>
      </c>
      <c r="E427" s="213">
        <v>2</v>
      </c>
      <c r="F427" s="213">
        <v>250422</v>
      </c>
      <c r="G427" s="367" t="s">
        <v>2753</v>
      </c>
      <c r="H427" s="213">
        <v>2022</v>
      </c>
      <c r="I427" s="148" t="s">
        <v>43</v>
      </c>
      <c r="J427" s="148" t="s">
        <v>2775</v>
      </c>
      <c r="K427" s="148" t="s">
        <v>2776</v>
      </c>
      <c r="L427" s="148" t="s">
        <v>74</v>
      </c>
      <c r="M427" s="2" t="s">
        <v>75</v>
      </c>
      <c r="N427" s="117">
        <v>79</v>
      </c>
      <c r="O427" s="2"/>
      <c r="P427" s="359" t="s">
        <v>98</v>
      </c>
      <c r="Q427" s="50" t="s">
        <v>99</v>
      </c>
      <c r="R427" s="50" t="s">
        <v>477</v>
      </c>
      <c r="S427" s="50">
        <v>1</v>
      </c>
      <c r="T427" s="2"/>
      <c r="U427" s="50">
        <v>1</v>
      </c>
      <c r="V427" s="2"/>
      <c r="W427" s="2"/>
      <c r="X427" s="93" t="s">
        <v>2860</v>
      </c>
      <c r="Y427" s="50" t="s">
        <v>78</v>
      </c>
      <c r="Z427" s="358" t="s">
        <v>2861</v>
      </c>
      <c r="AA427" s="432" t="s">
        <v>95</v>
      </c>
      <c r="AB427" s="16" t="str">
        <f t="shared" si="13"/>
        <v>Unique</v>
      </c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</row>
    <row r="428" spans="1:89" ht="15">
      <c r="A428" s="354" t="str">
        <f t="shared" si="15"/>
        <v>83_2_090522_C2D_p_sp.</v>
      </c>
      <c r="B428" s="355" t="s">
        <v>2773</v>
      </c>
      <c r="C428" s="355" t="s">
        <v>2774</v>
      </c>
      <c r="D428" s="213">
        <v>83</v>
      </c>
      <c r="E428" s="213">
        <v>2</v>
      </c>
      <c r="F428" s="213">
        <v>250422</v>
      </c>
      <c r="G428" s="367" t="s">
        <v>2753</v>
      </c>
      <c r="H428" s="213">
        <v>2022</v>
      </c>
      <c r="I428" s="148" t="s">
        <v>43</v>
      </c>
      <c r="J428" s="148" t="s">
        <v>2775</v>
      </c>
      <c r="K428" s="148" t="s">
        <v>2776</v>
      </c>
      <c r="L428" s="148" t="s">
        <v>74</v>
      </c>
      <c r="M428" s="2" t="s">
        <v>75</v>
      </c>
      <c r="N428" s="117">
        <v>79</v>
      </c>
      <c r="O428" s="2"/>
      <c r="P428" s="359" t="s">
        <v>1163</v>
      </c>
      <c r="Q428" s="50" t="s">
        <v>1164</v>
      </c>
      <c r="R428" s="50" t="s">
        <v>477</v>
      </c>
      <c r="S428" s="50">
        <v>3</v>
      </c>
      <c r="T428" s="50"/>
      <c r="U428" s="50">
        <v>3</v>
      </c>
      <c r="V428" s="2"/>
      <c r="W428" s="2"/>
      <c r="X428" s="93" t="s">
        <v>2860</v>
      </c>
      <c r="Y428" s="50" t="s">
        <v>78</v>
      </c>
      <c r="Z428" s="358" t="s">
        <v>2862</v>
      </c>
      <c r="AA428" s="432"/>
      <c r="AB428" s="16" t="str">
        <f t="shared" si="13"/>
        <v>Unique</v>
      </c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</row>
    <row r="429" spans="1:89" ht="15">
      <c r="A429" s="354" t="str">
        <f t="shared" si="15"/>
        <v>83_2_090522_C2D_p_sp.sc</v>
      </c>
      <c r="B429" s="355" t="s">
        <v>2773</v>
      </c>
      <c r="C429" s="355" t="s">
        <v>2774</v>
      </c>
      <c r="D429" s="213">
        <v>83</v>
      </c>
      <c r="E429" s="213">
        <v>2</v>
      </c>
      <c r="F429" s="213">
        <v>250422</v>
      </c>
      <c r="G429" s="367" t="s">
        <v>2753</v>
      </c>
      <c r="H429" s="213">
        <v>2022</v>
      </c>
      <c r="I429" s="148" t="s">
        <v>43</v>
      </c>
      <c r="J429" s="148" t="s">
        <v>2775</v>
      </c>
      <c r="K429" s="148" t="s">
        <v>2776</v>
      </c>
      <c r="L429" s="148" t="s">
        <v>74</v>
      </c>
      <c r="M429" s="2" t="s">
        <v>75</v>
      </c>
      <c r="N429" s="117">
        <v>79</v>
      </c>
      <c r="O429" s="2"/>
      <c r="P429" s="359" t="s">
        <v>509</v>
      </c>
      <c r="Q429" s="50" t="s">
        <v>510</v>
      </c>
      <c r="R429" s="50" t="s">
        <v>100</v>
      </c>
      <c r="S429" s="50">
        <v>8</v>
      </c>
      <c r="T429" s="50">
        <v>8</v>
      </c>
      <c r="U429" s="50"/>
      <c r="V429" s="2"/>
      <c r="W429" s="2"/>
      <c r="X429" s="93">
        <v>1871224</v>
      </c>
      <c r="Y429" s="50" t="s">
        <v>78</v>
      </c>
      <c r="Z429" s="358" t="s">
        <v>2863</v>
      </c>
      <c r="AA429" s="432"/>
      <c r="AB429" s="16" t="str">
        <f t="shared" si="13"/>
        <v>Unique</v>
      </c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</row>
    <row r="430" spans="1:89" ht="15">
      <c r="A430" s="354" t="str">
        <f t="shared" si="15"/>
        <v>61_1_230522_C2X_p_my.fl</v>
      </c>
      <c r="B430" s="355" t="s">
        <v>2372</v>
      </c>
      <c r="C430" s="355" t="s">
        <v>2373</v>
      </c>
      <c r="D430" s="213">
        <v>61</v>
      </c>
      <c r="E430" s="213">
        <v>1</v>
      </c>
      <c r="F430" s="367" t="s">
        <v>2753</v>
      </c>
      <c r="G430" s="213">
        <v>230522</v>
      </c>
      <c r="H430" s="117">
        <v>2022</v>
      </c>
      <c r="I430" s="148" t="s">
        <v>43</v>
      </c>
      <c r="J430" s="148" t="s">
        <v>2374</v>
      </c>
      <c r="K430" s="148" t="s">
        <v>2375</v>
      </c>
      <c r="L430" s="148" t="s">
        <v>74</v>
      </c>
      <c r="M430" s="2" t="s">
        <v>75</v>
      </c>
      <c r="N430" s="117">
        <v>123</v>
      </c>
      <c r="O430" s="2"/>
      <c r="P430" s="359" t="s">
        <v>98</v>
      </c>
      <c r="Q430" s="50" t="s">
        <v>99</v>
      </c>
      <c r="R430" s="50" t="s">
        <v>477</v>
      </c>
      <c r="S430" s="50">
        <v>1</v>
      </c>
      <c r="T430" s="2"/>
      <c r="U430" s="50">
        <v>1</v>
      </c>
      <c r="V430" s="2"/>
      <c r="W430" s="2"/>
      <c r="X430" s="93" t="s">
        <v>2860</v>
      </c>
      <c r="Y430" s="50" t="s">
        <v>78</v>
      </c>
      <c r="Z430" s="358" t="s">
        <v>2864</v>
      </c>
      <c r="AA430" s="432" t="s">
        <v>95</v>
      </c>
      <c r="AB430" s="16" t="str">
        <f t="shared" si="13"/>
        <v>Unique</v>
      </c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</row>
    <row r="431" spans="1:89" ht="15">
      <c r="A431" s="354" t="str">
        <f t="shared" si="15"/>
        <v>61_1_230522_C2X_p_sp.</v>
      </c>
      <c r="B431" s="355" t="s">
        <v>2372</v>
      </c>
      <c r="C431" s="355" t="s">
        <v>2373</v>
      </c>
      <c r="D431" s="213">
        <v>61</v>
      </c>
      <c r="E431" s="213">
        <v>1</v>
      </c>
      <c r="F431" s="367" t="s">
        <v>2753</v>
      </c>
      <c r="G431" s="213">
        <v>230522</v>
      </c>
      <c r="H431" s="117">
        <v>2022</v>
      </c>
      <c r="I431" s="148" t="s">
        <v>43</v>
      </c>
      <c r="J431" s="148" t="s">
        <v>2374</v>
      </c>
      <c r="K431" s="148" t="s">
        <v>2375</v>
      </c>
      <c r="L431" s="148" t="s">
        <v>74</v>
      </c>
      <c r="M431" s="2" t="s">
        <v>75</v>
      </c>
      <c r="N431" s="117">
        <v>123</v>
      </c>
      <c r="O431" s="2"/>
      <c r="P431" s="359" t="s">
        <v>1163</v>
      </c>
      <c r="Q431" s="50" t="s">
        <v>1164</v>
      </c>
      <c r="R431" s="50" t="s">
        <v>477</v>
      </c>
      <c r="S431" s="50">
        <v>13</v>
      </c>
      <c r="T431" s="50">
        <v>0</v>
      </c>
      <c r="U431" s="50">
        <v>13</v>
      </c>
      <c r="V431" s="2"/>
      <c r="W431" s="2"/>
      <c r="X431" s="93" t="s">
        <v>2860</v>
      </c>
      <c r="Y431" s="50" t="s">
        <v>78</v>
      </c>
      <c r="Z431" s="358" t="s">
        <v>2865</v>
      </c>
      <c r="AA431" s="432"/>
      <c r="AB431" s="16" t="str">
        <f t="shared" si="13"/>
        <v>Unique</v>
      </c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</row>
    <row r="432" spans="1:89" ht="15">
      <c r="A432" s="354" t="str">
        <f t="shared" si="15"/>
        <v>61_1_230522_C2X_p_sp.sc</v>
      </c>
      <c r="B432" s="355" t="s">
        <v>2372</v>
      </c>
      <c r="C432" s="355" t="s">
        <v>2373</v>
      </c>
      <c r="D432" s="213">
        <v>61</v>
      </c>
      <c r="E432" s="213">
        <v>1</v>
      </c>
      <c r="F432" s="367" t="s">
        <v>2753</v>
      </c>
      <c r="G432" s="213">
        <v>230522</v>
      </c>
      <c r="H432" s="117">
        <v>2022</v>
      </c>
      <c r="I432" s="148" t="s">
        <v>43</v>
      </c>
      <c r="J432" s="148" t="s">
        <v>2374</v>
      </c>
      <c r="K432" s="148" t="s">
        <v>2375</v>
      </c>
      <c r="L432" s="148" t="s">
        <v>74</v>
      </c>
      <c r="M432" s="2" t="s">
        <v>75</v>
      </c>
      <c r="N432" s="117">
        <v>123</v>
      </c>
      <c r="O432" s="2"/>
      <c r="P432" s="359" t="s">
        <v>509</v>
      </c>
      <c r="Q432" s="50" t="s">
        <v>510</v>
      </c>
      <c r="R432" s="50" t="s">
        <v>100</v>
      </c>
      <c r="S432" s="50">
        <f>T432+U432</f>
        <v>23</v>
      </c>
      <c r="T432" s="50">
        <v>23</v>
      </c>
      <c r="U432" s="50">
        <v>0</v>
      </c>
      <c r="V432" s="2"/>
      <c r="W432" s="2"/>
      <c r="X432" s="93">
        <v>181224</v>
      </c>
      <c r="Y432" s="50" t="s">
        <v>78</v>
      </c>
      <c r="Z432" s="358" t="s">
        <v>2866</v>
      </c>
      <c r="AA432" s="432"/>
      <c r="AB432" s="16" t="str">
        <f t="shared" si="13"/>
        <v>Unique</v>
      </c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</row>
    <row r="433" spans="1:89" ht="15">
      <c r="A433" s="354" t="str">
        <f t="shared" si="15"/>
        <v>100_2_230522_C3X_p_ba.el</v>
      </c>
      <c r="B433" s="355" t="s">
        <v>2441</v>
      </c>
      <c r="C433" s="355" t="s">
        <v>2442</v>
      </c>
      <c r="D433" s="213">
        <v>100</v>
      </c>
      <c r="E433" s="213">
        <v>2</v>
      </c>
      <c r="F433" s="367" t="s">
        <v>2753</v>
      </c>
      <c r="G433" s="213">
        <v>230522</v>
      </c>
      <c r="H433" s="213">
        <v>2022</v>
      </c>
      <c r="I433" s="148" t="s">
        <v>43</v>
      </c>
      <c r="J433" s="148" t="s">
        <v>2443</v>
      </c>
      <c r="K433" s="148" t="s">
        <v>2444</v>
      </c>
      <c r="L433" s="148" t="s">
        <v>2803</v>
      </c>
      <c r="M433" s="2" t="s">
        <v>477</v>
      </c>
      <c r="N433" s="93"/>
      <c r="O433" s="2"/>
      <c r="P433" s="359" t="s">
        <v>274</v>
      </c>
      <c r="Q433" s="50" t="s">
        <v>275</v>
      </c>
      <c r="R433" s="50" t="s">
        <v>477</v>
      </c>
      <c r="S433" s="50">
        <v>16</v>
      </c>
      <c r="T433" s="50">
        <v>1</v>
      </c>
      <c r="U433" s="50">
        <v>15</v>
      </c>
      <c r="V433" s="2"/>
      <c r="W433" s="2"/>
      <c r="X433" s="93" t="s">
        <v>2860</v>
      </c>
      <c r="Y433" s="50" t="s">
        <v>78</v>
      </c>
      <c r="Z433" s="358" t="s">
        <v>2867</v>
      </c>
      <c r="AA433" s="432" t="s">
        <v>95</v>
      </c>
      <c r="AB433" s="16" t="str">
        <f t="shared" si="13"/>
        <v>Unique</v>
      </c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</row>
    <row r="434" spans="1:89" ht="15">
      <c r="A434" s="354" t="str">
        <f t="shared" si="15"/>
        <v>100_2_230522_C3X_p_my.fl</v>
      </c>
      <c r="B434" s="355" t="s">
        <v>2441</v>
      </c>
      <c r="C434" s="355" t="s">
        <v>2442</v>
      </c>
      <c r="D434" s="213">
        <v>100</v>
      </c>
      <c r="E434" s="213">
        <v>2</v>
      </c>
      <c r="F434" s="367" t="s">
        <v>2753</v>
      </c>
      <c r="G434" s="213">
        <v>230522</v>
      </c>
      <c r="H434" s="213">
        <v>2022</v>
      </c>
      <c r="I434" s="148" t="s">
        <v>43</v>
      </c>
      <c r="J434" s="148" t="s">
        <v>2443</v>
      </c>
      <c r="K434" s="148" t="s">
        <v>2444</v>
      </c>
      <c r="L434" s="148" t="s">
        <v>2803</v>
      </c>
      <c r="M434" s="2" t="s">
        <v>477</v>
      </c>
      <c r="N434" s="117"/>
      <c r="O434" s="2"/>
      <c r="P434" s="359" t="s">
        <v>98</v>
      </c>
      <c r="Q434" s="50" t="s">
        <v>2868</v>
      </c>
      <c r="R434" s="50" t="s">
        <v>477</v>
      </c>
      <c r="S434" s="50">
        <v>1</v>
      </c>
      <c r="T434" s="2"/>
      <c r="U434" s="50">
        <v>1</v>
      </c>
      <c r="V434" s="2"/>
      <c r="W434" s="2"/>
      <c r="X434" s="93" t="s">
        <v>2860</v>
      </c>
      <c r="Y434" s="50" t="s">
        <v>78</v>
      </c>
      <c r="Z434" s="358" t="s">
        <v>2869</v>
      </c>
      <c r="AA434" s="432" t="s">
        <v>95</v>
      </c>
      <c r="AB434" s="16" t="str">
        <f t="shared" si="13"/>
        <v>Unique</v>
      </c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</row>
    <row r="435" spans="1:89" ht="15">
      <c r="A435" s="354" t="str">
        <f t="shared" si="15"/>
        <v>100_2_230522_C3X_p_ep.ba</v>
      </c>
      <c r="B435" s="355" t="s">
        <v>2441</v>
      </c>
      <c r="C435" s="355" t="s">
        <v>2442</v>
      </c>
      <c r="D435" s="213">
        <v>100</v>
      </c>
      <c r="E435" s="213">
        <v>2</v>
      </c>
      <c r="F435" s="367" t="s">
        <v>2753</v>
      </c>
      <c r="G435" s="213">
        <v>230522</v>
      </c>
      <c r="H435" s="213">
        <v>2022</v>
      </c>
      <c r="I435" s="148" t="s">
        <v>43</v>
      </c>
      <c r="J435" s="148" t="s">
        <v>2443</v>
      </c>
      <c r="K435" s="148" t="s">
        <v>2444</v>
      </c>
      <c r="L435" s="148" t="s">
        <v>2803</v>
      </c>
      <c r="M435" s="2" t="s">
        <v>477</v>
      </c>
      <c r="N435" s="117"/>
      <c r="O435" s="2"/>
      <c r="P435" s="359" t="s">
        <v>84</v>
      </c>
      <c r="Q435" s="50" t="s">
        <v>85</v>
      </c>
      <c r="R435" s="50" t="s">
        <v>477</v>
      </c>
      <c r="S435" s="50">
        <v>13</v>
      </c>
      <c r="T435" s="50">
        <v>2</v>
      </c>
      <c r="U435" s="50">
        <v>11</v>
      </c>
      <c r="V435" s="2"/>
      <c r="W435" s="2"/>
      <c r="X435" s="93" t="s">
        <v>2860</v>
      </c>
      <c r="Y435" s="50" t="s">
        <v>78</v>
      </c>
      <c r="Z435" s="358" t="s">
        <v>2870</v>
      </c>
      <c r="AA435" s="432" t="s">
        <v>95</v>
      </c>
      <c r="AB435" s="16" t="str">
        <f t="shared" si="13"/>
        <v>Unique</v>
      </c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</row>
    <row r="436" spans="1:89" ht="15">
      <c r="A436" s="354" t="str">
        <f t="shared" si="15"/>
        <v>100_2_230522_C3X_p_rh.ro</v>
      </c>
      <c r="B436" s="355" t="s">
        <v>2871</v>
      </c>
      <c r="C436" s="355" t="s">
        <v>2872</v>
      </c>
      <c r="D436" s="213">
        <v>100</v>
      </c>
      <c r="E436" s="213">
        <v>2</v>
      </c>
      <c r="F436" s="367" t="s">
        <v>2753</v>
      </c>
      <c r="G436" s="213">
        <v>230522</v>
      </c>
      <c r="H436" s="213">
        <v>2022</v>
      </c>
      <c r="I436" s="148" t="s">
        <v>43</v>
      </c>
      <c r="J436" s="148" t="s">
        <v>2443</v>
      </c>
      <c r="K436" s="148" t="s">
        <v>2444</v>
      </c>
      <c r="L436" s="148" t="s">
        <v>2803</v>
      </c>
      <c r="M436" s="2" t="s">
        <v>477</v>
      </c>
      <c r="N436" s="117"/>
      <c r="O436" s="2"/>
      <c r="P436" s="359" t="s">
        <v>460</v>
      </c>
      <c r="Q436" s="50" t="s">
        <v>461</v>
      </c>
      <c r="R436" s="50" t="s">
        <v>477</v>
      </c>
      <c r="S436" s="16">
        <v>5</v>
      </c>
      <c r="U436" s="16">
        <v>5</v>
      </c>
      <c r="X436" s="93" t="s">
        <v>2860</v>
      </c>
      <c r="Y436" s="50" t="s">
        <v>78</v>
      </c>
      <c r="Z436" s="358" t="s">
        <v>2873</v>
      </c>
      <c r="AA436" s="432" t="s">
        <v>95</v>
      </c>
      <c r="AB436" s="16" t="str">
        <f t="shared" si="13"/>
        <v>Unique</v>
      </c>
    </row>
    <row r="437" spans="1:89" ht="15">
      <c r="A437" s="354" t="str">
        <f t="shared" si="15"/>
        <v>100_2_230522_C3X_p_rh.ca</v>
      </c>
      <c r="B437" s="355" t="s">
        <v>2874</v>
      </c>
      <c r="C437" s="355" t="s">
        <v>2875</v>
      </c>
      <c r="D437" s="213">
        <v>100</v>
      </c>
      <c r="E437" s="213">
        <v>2</v>
      </c>
      <c r="F437" s="367" t="s">
        <v>2753</v>
      </c>
      <c r="G437" s="213">
        <v>230522</v>
      </c>
      <c r="H437" s="213">
        <v>2022</v>
      </c>
      <c r="I437" s="148" t="s">
        <v>43</v>
      </c>
      <c r="J437" s="148" t="s">
        <v>2443</v>
      </c>
      <c r="K437" s="148" t="s">
        <v>2444</v>
      </c>
      <c r="L437" s="148" t="s">
        <v>2803</v>
      </c>
      <c r="M437" s="2" t="s">
        <v>477</v>
      </c>
      <c r="N437" s="117"/>
      <c r="O437" s="2"/>
      <c r="P437" s="359" t="s">
        <v>134</v>
      </c>
      <c r="Q437" s="50" t="s">
        <v>135</v>
      </c>
      <c r="R437" s="50" t="s">
        <v>477</v>
      </c>
      <c r="S437" s="16">
        <v>8</v>
      </c>
      <c r="T437" s="16">
        <v>1</v>
      </c>
      <c r="U437" s="16">
        <v>7</v>
      </c>
      <c r="X437" s="93" t="s">
        <v>2860</v>
      </c>
      <c r="Y437" s="50" t="s">
        <v>78</v>
      </c>
      <c r="Z437" s="358" t="s">
        <v>2876</v>
      </c>
      <c r="AA437" s="432" t="s">
        <v>95</v>
      </c>
      <c r="AB437" s="16" t="str">
        <f t="shared" si="13"/>
        <v>Unique</v>
      </c>
    </row>
    <row r="438" spans="1:89" ht="15">
      <c r="A438" s="354" t="str">
        <f t="shared" si="15"/>
        <v>80_3_160821_C15_p_ep.ba</v>
      </c>
      <c r="B438" s="355" t="s">
        <v>69</v>
      </c>
      <c r="C438" s="355" t="s">
        <v>70</v>
      </c>
      <c r="D438" s="213">
        <v>80</v>
      </c>
      <c r="E438" s="213">
        <v>3</v>
      </c>
      <c r="F438" s="213">
        <v>300721</v>
      </c>
      <c r="G438" s="213">
        <v>160821</v>
      </c>
      <c r="H438" s="213">
        <v>2021</v>
      </c>
      <c r="I438" s="148" t="s">
        <v>43</v>
      </c>
      <c r="J438" s="148" t="s">
        <v>72</v>
      </c>
      <c r="K438" s="148" t="s">
        <v>73</v>
      </c>
      <c r="L438" s="148" t="s">
        <v>74</v>
      </c>
      <c r="M438" s="2" t="s">
        <v>75</v>
      </c>
      <c r="N438" s="117">
        <v>403</v>
      </c>
      <c r="O438" s="2" t="s">
        <v>2877</v>
      </c>
      <c r="P438" s="359" t="s">
        <v>84</v>
      </c>
      <c r="Q438" s="50" t="s">
        <v>85</v>
      </c>
      <c r="R438" s="50" t="s">
        <v>477</v>
      </c>
      <c r="S438" s="50">
        <v>2</v>
      </c>
      <c r="T438" s="2"/>
      <c r="U438" s="50">
        <v>2</v>
      </c>
      <c r="V438" s="2"/>
      <c r="W438" s="2"/>
      <c r="X438" s="93" t="s">
        <v>2860</v>
      </c>
      <c r="Y438" s="50" t="s">
        <v>78</v>
      </c>
      <c r="Z438" s="358" t="s">
        <v>2878</v>
      </c>
      <c r="AA438" s="432" t="s">
        <v>95</v>
      </c>
      <c r="AB438" s="16" t="str">
        <f t="shared" si="13"/>
        <v>Unique</v>
      </c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</row>
    <row r="439" spans="1:89" ht="15">
      <c r="A439" s="354" t="str">
        <f t="shared" si="15"/>
        <v>80_3_160821_C15_p_my.fl</v>
      </c>
      <c r="B439" s="355" t="s">
        <v>69</v>
      </c>
      <c r="C439" s="355" t="s">
        <v>70</v>
      </c>
      <c r="D439" s="213">
        <v>80</v>
      </c>
      <c r="E439" s="213">
        <v>3</v>
      </c>
      <c r="F439" s="213">
        <v>300721</v>
      </c>
      <c r="G439" s="213">
        <v>160821</v>
      </c>
      <c r="H439" s="213">
        <v>2021</v>
      </c>
      <c r="I439" s="148" t="s">
        <v>43</v>
      </c>
      <c r="J439" s="148" t="s">
        <v>72</v>
      </c>
      <c r="K439" s="148" t="s">
        <v>73</v>
      </c>
      <c r="L439" s="148" t="s">
        <v>74</v>
      </c>
      <c r="M439" s="2" t="s">
        <v>75</v>
      </c>
      <c r="N439" s="117">
        <v>403</v>
      </c>
      <c r="O439" s="2" t="s">
        <v>2877</v>
      </c>
      <c r="P439" s="359" t="s">
        <v>98</v>
      </c>
      <c r="Q439" s="50" t="s">
        <v>99</v>
      </c>
      <c r="R439" s="50" t="s">
        <v>477</v>
      </c>
      <c r="S439" s="50">
        <v>7</v>
      </c>
      <c r="T439" s="50">
        <v>2</v>
      </c>
      <c r="U439" s="50">
        <v>5</v>
      </c>
      <c r="V439" s="2"/>
      <c r="W439" s="2"/>
      <c r="X439" s="93" t="s">
        <v>2860</v>
      </c>
      <c r="Y439" s="50" t="s">
        <v>78</v>
      </c>
      <c r="Z439" s="358" t="s">
        <v>2879</v>
      </c>
      <c r="AA439" s="432" t="s">
        <v>95</v>
      </c>
      <c r="AB439" s="16" t="str">
        <f t="shared" si="13"/>
        <v>Unique</v>
      </c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</row>
    <row r="440" spans="1:89" ht="15">
      <c r="A440" s="354" t="str">
        <f t="shared" si="15"/>
        <v>93_1_030921_C3B_p_ba.el</v>
      </c>
      <c r="B440" s="400" t="s">
        <v>2326</v>
      </c>
      <c r="C440" s="400" t="s">
        <v>2327</v>
      </c>
      <c r="D440" s="213">
        <v>93</v>
      </c>
      <c r="E440" s="213">
        <v>1</v>
      </c>
      <c r="F440" s="117">
        <v>160821</v>
      </c>
      <c r="G440" s="96" t="s">
        <v>2403</v>
      </c>
      <c r="H440" s="213">
        <v>2021</v>
      </c>
      <c r="I440" s="148" t="s">
        <v>43</v>
      </c>
      <c r="J440" s="148" t="s">
        <v>2328</v>
      </c>
      <c r="K440" s="148" t="s">
        <v>2329</v>
      </c>
      <c r="L440" s="148" t="s">
        <v>2803</v>
      </c>
      <c r="M440" s="148" t="s">
        <v>147</v>
      </c>
      <c r="N440" s="117">
        <v>0</v>
      </c>
      <c r="O440" s="2"/>
      <c r="P440" s="359" t="s">
        <v>274</v>
      </c>
      <c r="Q440" s="50" t="s">
        <v>275</v>
      </c>
      <c r="R440" s="50" t="s">
        <v>477</v>
      </c>
      <c r="S440" s="50">
        <v>1</v>
      </c>
      <c r="T440" s="2"/>
      <c r="U440" s="50">
        <v>1</v>
      </c>
      <c r="V440" s="2"/>
      <c r="W440" s="2"/>
      <c r="X440" s="93" t="s">
        <v>2860</v>
      </c>
      <c r="Y440" s="50" t="s">
        <v>78</v>
      </c>
      <c r="Z440" s="358" t="s">
        <v>2880</v>
      </c>
      <c r="AA440" s="432" t="s">
        <v>95</v>
      </c>
      <c r="AB440" s="16" t="str">
        <f t="shared" si="13"/>
        <v>Unique</v>
      </c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</row>
    <row r="441" spans="1:89" ht="15">
      <c r="A441" s="354" t="str">
        <f t="shared" si="15"/>
        <v>93_1_030921_C3B_p_er.</v>
      </c>
      <c r="B441" s="400" t="s">
        <v>2326</v>
      </c>
      <c r="C441" s="400" t="s">
        <v>2327</v>
      </c>
      <c r="D441" s="213">
        <v>93</v>
      </c>
      <c r="E441" s="213">
        <v>1</v>
      </c>
      <c r="F441" s="117">
        <v>160821</v>
      </c>
      <c r="G441" s="96" t="s">
        <v>2403</v>
      </c>
      <c r="H441" s="213">
        <v>2021</v>
      </c>
      <c r="I441" s="148" t="s">
        <v>43</v>
      </c>
      <c r="J441" s="148" t="s">
        <v>2328</v>
      </c>
      <c r="K441" s="148" t="s">
        <v>2329</v>
      </c>
      <c r="L441" s="148" t="s">
        <v>2803</v>
      </c>
      <c r="M441" s="148" t="s">
        <v>147</v>
      </c>
      <c r="N441" s="117">
        <v>0</v>
      </c>
      <c r="O441" s="2"/>
      <c r="P441" s="359" t="s">
        <v>2881</v>
      </c>
      <c r="Q441" s="50" t="s">
        <v>2882</v>
      </c>
      <c r="R441" s="50" t="s">
        <v>477</v>
      </c>
      <c r="S441" s="50">
        <v>1</v>
      </c>
      <c r="T441" s="2"/>
      <c r="U441" s="2"/>
      <c r="V441" s="2"/>
      <c r="W441" s="2"/>
      <c r="X441" s="93" t="s">
        <v>2860</v>
      </c>
      <c r="Y441" s="50" t="s">
        <v>78</v>
      </c>
      <c r="Z441" s="358"/>
      <c r="AA441" s="432"/>
      <c r="AB441" s="16" t="str">
        <f t="shared" si="13"/>
        <v>Unique</v>
      </c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</row>
    <row r="442" spans="1:89" ht="15">
      <c r="A442" s="354" t="str">
        <f t="shared" si="15"/>
        <v>93_1_030921_C3B_p_rh.ca</v>
      </c>
      <c r="B442" s="400" t="s">
        <v>2326</v>
      </c>
      <c r="C442" s="400" t="s">
        <v>2327</v>
      </c>
      <c r="D442" s="213">
        <v>93</v>
      </c>
      <c r="E442" s="213">
        <v>1</v>
      </c>
      <c r="F442" s="117">
        <v>160821</v>
      </c>
      <c r="G442" s="96" t="s">
        <v>2403</v>
      </c>
      <c r="H442" s="213">
        <v>2021</v>
      </c>
      <c r="I442" s="148" t="s">
        <v>43</v>
      </c>
      <c r="J442" s="148" t="s">
        <v>2328</v>
      </c>
      <c r="K442" s="148" t="s">
        <v>2329</v>
      </c>
      <c r="L442" s="148" t="s">
        <v>2803</v>
      </c>
      <c r="M442" s="148" t="s">
        <v>147</v>
      </c>
      <c r="N442" s="117">
        <v>0</v>
      </c>
      <c r="O442" s="2"/>
      <c r="P442" s="359" t="s">
        <v>134</v>
      </c>
      <c r="Q442" s="50" t="s">
        <v>135</v>
      </c>
      <c r="R442" s="50" t="s">
        <v>477</v>
      </c>
      <c r="S442" s="50">
        <v>3</v>
      </c>
      <c r="T442" s="50">
        <v>1</v>
      </c>
      <c r="U442" s="50">
        <v>2</v>
      </c>
      <c r="V442" s="2"/>
      <c r="W442" s="2"/>
      <c r="X442" s="93" t="s">
        <v>2860</v>
      </c>
      <c r="Y442" s="50" t="s">
        <v>78</v>
      </c>
      <c r="Z442" s="358" t="s">
        <v>2883</v>
      </c>
      <c r="AA442" s="432" t="s">
        <v>95</v>
      </c>
      <c r="AB442" s="16" t="str">
        <f t="shared" si="13"/>
        <v>Unique</v>
      </c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</row>
    <row r="443" spans="1:89" ht="15">
      <c r="A443" s="354" t="str">
        <f t="shared" si="15"/>
        <v>93_1_030921_C3B_p_rh.ro</v>
      </c>
      <c r="B443" s="400" t="s">
        <v>2326</v>
      </c>
      <c r="C443" s="400" t="s">
        <v>2327</v>
      </c>
      <c r="D443" s="213">
        <v>93</v>
      </c>
      <c r="E443" s="213">
        <v>1</v>
      </c>
      <c r="F443" s="117">
        <v>160821</v>
      </c>
      <c r="G443" s="96" t="s">
        <v>2403</v>
      </c>
      <c r="H443" s="213">
        <v>2021</v>
      </c>
      <c r="I443" s="148" t="s">
        <v>43</v>
      </c>
      <c r="J443" s="148" t="s">
        <v>2328</v>
      </c>
      <c r="K443" s="148" t="s">
        <v>2329</v>
      </c>
      <c r="L443" s="148" t="s">
        <v>2803</v>
      </c>
      <c r="M443" s="148" t="s">
        <v>147</v>
      </c>
      <c r="N443" s="117">
        <v>0</v>
      </c>
      <c r="O443" s="2"/>
      <c r="P443" s="359" t="s">
        <v>460</v>
      </c>
      <c r="Q443" s="50" t="s">
        <v>461</v>
      </c>
      <c r="R443" s="50" t="s">
        <v>477</v>
      </c>
      <c r="S443" s="50">
        <v>1</v>
      </c>
      <c r="T443" s="2"/>
      <c r="U443" s="50">
        <v>1</v>
      </c>
      <c r="V443" s="2"/>
      <c r="W443" s="2"/>
      <c r="X443" s="93" t="s">
        <v>2860</v>
      </c>
      <c r="Y443" s="50" t="s">
        <v>78</v>
      </c>
      <c r="Z443" s="358" t="s">
        <v>2884</v>
      </c>
      <c r="AA443" s="432" t="s">
        <v>95</v>
      </c>
      <c r="AB443" s="16" t="str">
        <f t="shared" si="13"/>
        <v>Unique</v>
      </c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</row>
    <row r="444" spans="1:89" ht="15">
      <c r="A444" s="354" t="str">
        <f t="shared" si="15"/>
        <v>119_1_220622_C1X_p_ba.el</v>
      </c>
      <c r="B444" s="355" t="s">
        <v>2302</v>
      </c>
      <c r="C444" s="355" t="s">
        <v>2303</v>
      </c>
      <c r="D444" s="213">
        <v>119</v>
      </c>
      <c r="E444" s="213">
        <v>1</v>
      </c>
      <c r="F444" s="367" t="s">
        <v>2800</v>
      </c>
      <c r="G444" s="213">
        <v>220622</v>
      </c>
      <c r="H444" s="213">
        <v>2022</v>
      </c>
      <c r="I444" s="148" t="s">
        <v>43</v>
      </c>
      <c r="J444" s="148" t="s">
        <v>2304</v>
      </c>
      <c r="K444" s="148" t="s">
        <v>2305</v>
      </c>
      <c r="L444" s="148" t="s">
        <v>74</v>
      </c>
      <c r="M444" s="148" t="s">
        <v>477</v>
      </c>
      <c r="N444" s="213">
        <v>67</v>
      </c>
      <c r="O444" s="2"/>
      <c r="P444" s="363" t="s">
        <v>274</v>
      </c>
      <c r="Q444" s="50" t="s">
        <v>275</v>
      </c>
      <c r="R444" s="50" t="s">
        <v>477</v>
      </c>
      <c r="S444" s="50">
        <v>1</v>
      </c>
      <c r="T444" s="2"/>
      <c r="U444" s="50">
        <v>1</v>
      </c>
      <c r="V444" s="2"/>
      <c r="W444" s="2"/>
      <c r="X444" s="93" t="s">
        <v>2860</v>
      </c>
      <c r="Y444" s="50" t="s">
        <v>78</v>
      </c>
      <c r="Z444" s="358" t="s">
        <v>2885</v>
      </c>
      <c r="AA444" s="432" t="s">
        <v>95</v>
      </c>
      <c r="AB444" s="16" t="str">
        <f t="shared" si="13"/>
        <v>Unique</v>
      </c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</row>
    <row r="445" spans="1:89" ht="15">
      <c r="A445" s="354" t="str">
        <f t="shared" si="15"/>
        <v>119_1_220622_C1X_p_rh.ca</v>
      </c>
      <c r="B445" s="355" t="s">
        <v>2302</v>
      </c>
      <c r="C445" s="355" t="s">
        <v>2303</v>
      </c>
      <c r="D445" s="213">
        <v>119</v>
      </c>
      <c r="E445" s="213">
        <v>1</v>
      </c>
      <c r="F445" s="367" t="s">
        <v>2800</v>
      </c>
      <c r="G445" s="213">
        <v>220622</v>
      </c>
      <c r="H445" s="213">
        <v>2022</v>
      </c>
      <c r="I445" s="148" t="s">
        <v>43</v>
      </c>
      <c r="J445" s="148" t="s">
        <v>2304</v>
      </c>
      <c r="K445" s="148" t="s">
        <v>2305</v>
      </c>
      <c r="L445" s="148" t="s">
        <v>74</v>
      </c>
      <c r="M445" s="148" t="s">
        <v>477</v>
      </c>
      <c r="N445" s="213">
        <v>67</v>
      </c>
      <c r="O445" s="2"/>
      <c r="P445" s="363" t="s">
        <v>134</v>
      </c>
      <c r="Q445" s="50" t="s">
        <v>135</v>
      </c>
      <c r="R445" s="50" t="s">
        <v>477</v>
      </c>
      <c r="S445" s="50">
        <v>1</v>
      </c>
      <c r="T445" s="2"/>
      <c r="U445" s="50">
        <v>1</v>
      </c>
      <c r="V445" s="2"/>
      <c r="W445" s="2"/>
      <c r="X445" s="93" t="s">
        <v>2860</v>
      </c>
      <c r="Y445" s="50" t="s">
        <v>78</v>
      </c>
      <c r="Z445" s="358" t="s">
        <v>2886</v>
      </c>
      <c r="AA445" s="432" t="s">
        <v>95</v>
      </c>
      <c r="AB445" s="16" t="str">
        <f t="shared" si="13"/>
        <v>Unique</v>
      </c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</row>
    <row r="446" spans="1:89" ht="15">
      <c r="A446" s="354" t="str">
        <f t="shared" si="15"/>
        <v>119_1_220622_C1X_p_my.fl</v>
      </c>
      <c r="B446" s="355" t="s">
        <v>2302</v>
      </c>
      <c r="C446" s="355" t="s">
        <v>2303</v>
      </c>
      <c r="D446" s="213">
        <v>119</v>
      </c>
      <c r="E446" s="213">
        <v>1</v>
      </c>
      <c r="F446" s="367" t="s">
        <v>2800</v>
      </c>
      <c r="G446" s="213">
        <v>220622</v>
      </c>
      <c r="H446" s="213">
        <v>2022</v>
      </c>
      <c r="I446" s="148" t="s">
        <v>43</v>
      </c>
      <c r="J446" s="148" t="s">
        <v>2304</v>
      </c>
      <c r="K446" s="148" t="s">
        <v>2305</v>
      </c>
      <c r="L446" s="148" t="s">
        <v>74</v>
      </c>
      <c r="M446" s="148" t="s">
        <v>477</v>
      </c>
      <c r="N446" s="213">
        <v>67</v>
      </c>
      <c r="O446" s="2"/>
      <c r="P446" s="363" t="s">
        <v>98</v>
      </c>
      <c r="Q446" s="50" t="s">
        <v>99</v>
      </c>
      <c r="R446" s="50" t="s">
        <v>477</v>
      </c>
      <c r="S446" s="50">
        <v>1</v>
      </c>
      <c r="T446" s="2"/>
      <c r="U446" s="50">
        <v>1</v>
      </c>
      <c r="V446" s="2"/>
      <c r="W446" s="2"/>
      <c r="X446" s="93" t="s">
        <v>2860</v>
      </c>
      <c r="Y446" s="50" t="s">
        <v>78</v>
      </c>
      <c r="Z446" s="358" t="s">
        <v>2887</v>
      </c>
      <c r="AA446" s="432" t="s">
        <v>95</v>
      </c>
      <c r="AB446" s="16" t="str">
        <f t="shared" si="13"/>
        <v>Unique</v>
      </c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</row>
    <row r="447" spans="1:89" ht="15">
      <c r="A447" s="354" t="str">
        <f t="shared" si="15"/>
        <v>119_1_220622_C1X_p_ep.ba</v>
      </c>
      <c r="B447" s="355" t="s">
        <v>2302</v>
      </c>
      <c r="C447" s="355" t="s">
        <v>2303</v>
      </c>
      <c r="D447" s="213">
        <v>119</v>
      </c>
      <c r="E447" s="213">
        <v>1</v>
      </c>
      <c r="F447" s="367" t="s">
        <v>2800</v>
      </c>
      <c r="G447" s="213">
        <v>220622</v>
      </c>
      <c r="H447" s="213">
        <v>2022</v>
      </c>
      <c r="I447" s="148" t="s">
        <v>43</v>
      </c>
      <c r="J447" s="148" t="s">
        <v>2304</v>
      </c>
      <c r="K447" s="148" t="s">
        <v>2305</v>
      </c>
      <c r="L447" s="148" t="s">
        <v>74</v>
      </c>
      <c r="M447" s="148" t="s">
        <v>477</v>
      </c>
      <c r="N447" s="213">
        <v>67</v>
      </c>
      <c r="O447" s="2"/>
      <c r="P447" s="363" t="s">
        <v>84</v>
      </c>
      <c r="Q447" s="50" t="s">
        <v>85</v>
      </c>
      <c r="R447" s="50" t="s">
        <v>477</v>
      </c>
      <c r="S447" s="50">
        <v>10</v>
      </c>
      <c r="T447" s="50">
        <v>9</v>
      </c>
      <c r="U447" s="50">
        <v>1</v>
      </c>
      <c r="V447" s="2"/>
      <c r="W447" s="2"/>
      <c r="X447" s="93" t="s">
        <v>2860</v>
      </c>
      <c r="Y447" s="50" t="s">
        <v>78</v>
      </c>
      <c r="Z447" s="358" t="s">
        <v>2888</v>
      </c>
      <c r="AA447" s="432" t="s">
        <v>95</v>
      </c>
      <c r="AB447" s="16" t="str">
        <f t="shared" si="13"/>
        <v>Unique</v>
      </c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</row>
    <row r="448" spans="1:89" ht="15">
      <c r="A448" s="354" t="str">
        <f t="shared" si="15"/>
        <v>119_1_090522_C1X_p_rh.ca</v>
      </c>
      <c r="B448" s="355" t="s">
        <v>2302</v>
      </c>
      <c r="C448" s="355" t="s">
        <v>2303</v>
      </c>
      <c r="D448" s="213">
        <v>119</v>
      </c>
      <c r="E448" s="213">
        <v>1</v>
      </c>
      <c r="F448" s="213">
        <v>250422</v>
      </c>
      <c r="G448" s="367" t="s">
        <v>2753</v>
      </c>
      <c r="H448" s="213">
        <v>2022</v>
      </c>
      <c r="I448" s="148" t="s">
        <v>43</v>
      </c>
      <c r="J448" s="148" t="s">
        <v>2304</v>
      </c>
      <c r="K448" s="148" t="s">
        <v>2305</v>
      </c>
      <c r="L448" s="148" t="s">
        <v>74</v>
      </c>
      <c r="M448" s="2" t="s">
        <v>75</v>
      </c>
      <c r="N448" s="117">
        <v>37</v>
      </c>
      <c r="O448" s="2"/>
      <c r="P448" s="359" t="s">
        <v>134</v>
      </c>
      <c r="Q448" s="50" t="s">
        <v>135</v>
      </c>
      <c r="R448" s="50" t="s">
        <v>477</v>
      </c>
      <c r="S448" s="50">
        <v>5</v>
      </c>
      <c r="T448" s="50">
        <v>3</v>
      </c>
      <c r="U448" s="50">
        <v>2</v>
      </c>
      <c r="V448" s="2"/>
      <c r="W448" s="2"/>
      <c r="X448" s="93" t="s">
        <v>2860</v>
      </c>
      <c r="Y448" s="50" t="s">
        <v>78</v>
      </c>
      <c r="Z448" s="358" t="s">
        <v>2889</v>
      </c>
      <c r="AA448" s="432" t="s">
        <v>95</v>
      </c>
      <c r="AB448" s="16" t="str">
        <f t="shared" si="13"/>
        <v>Unique</v>
      </c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</row>
    <row r="449" spans="1:89" ht="15">
      <c r="A449" s="354" t="str">
        <f t="shared" si="15"/>
        <v>80_3_230522_C15_p_rh.ca</v>
      </c>
      <c r="B449" s="355" t="s">
        <v>69</v>
      </c>
      <c r="C449" s="355" t="s">
        <v>70</v>
      </c>
      <c r="D449" s="213">
        <v>80</v>
      </c>
      <c r="E449" s="213">
        <v>3</v>
      </c>
      <c r="F449" s="367" t="s">
        <v>2753</v>
      </c>
      <c r="G449" s="213">
        <v>230522</v>
      </c>
      <c r="H449" s="213">
        <v>2022</v>
      </c>
      <c r="I449" s="148" t="s">
        <v>43</v>
      </c>
      <c r="J449" s="148" t="s">
        <v>72</v>
      </c>
      <c r="K449" s="148" t="s">
        <v>73</v>
      </c>
      <c r="L449" s="148" t="s">
        <v>74</v>
      </c>
      <c r="M449" s="2" t="s">
        <v>75</v>
      </c>
      <c r="N449" s="117">
        <v>55</v>
      </c>
      <c r="O449" s="2"/>
      <c r="P449" s="359" t="s">
        <v>134</v>
      </c>
      <c r="Q449" s="50" t="s">
        <v>135</v>
      </c>
      <c r="R449" s="50" t="s">
        <v>477</v>
      </c>
      <c r="S449" s="50">
        <v>1</v>
      </c>
      <c r="T449" s="2"/>
      <c r="U449" s="50">
        <v>1</v>
      </c>
      <c r="V449" s="2"/>
      <c r="W449" s="2"/>
      <c r="X449" s="93" t="s">
        <v>2860</v>
      </c>
      <c r="Y449" s="50" t="s">
        <v>78</v>
      </c>
      <c r="Z449" s="358" t="s">
        <v>2890</v>
      </c>
      <c r="AA449" s="432" t="s">
        <v>95</v>
      </c>
      <c r="AB449" s="16" t="str">
        <f t="shared" si="13"/>
        <v>Unique</v>
      </c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</row>
    <row r="450" spans="1:89" ht="15">
      <c r="A450" s="354" t="str">
        <f t="shared" si="15"/>
        <v>80_3_230522_C15_p_ep.ba</v>
      </c>
      <c r="B450" s="355" t="s">
        <v>69</v>
      </c>
      <c r="C450" s="355" t="s">
        <v>70</v>
      </c>
      <c r="D450" s="213">
        <v>80</v>
      </c>
      <c r="E450" s="213">
        <v>3</v>
      </c>
      <c r="F450" s="367" t="s">
        <v>2753</v>
      </c>
      <c r="G450" s="213">
        <v>230522</v>
      </c>
      <c r="H450" s="213">
        <v>2022</v>
      </c>
      <c r="I450" s="148" t="s">
        <v>43</v>
      </c>
      <c r="J450" s="148" t="s">
        <v>72</v>
      </c>
      <c r="K450" s="148" t="s">
        <v>73</v>
      </c>
      <c r="L450" s="148" t="s">
        <v>74</v>
      </c>
      <c r="M450" s="2" t="s">
        <v>75</v>
      </c>
      <c r="N450" s="117">
        <v>55</v>
      </c>
      <c r="O450" s="2"/>
      <c r="P450" s="359" t="s">
        <v>84</v>
      </c>
      <c r="Q450" s="50" t="s">
        <v>85</v>
      </c>
      <c r="R450" s="50" t="s">
        <v>477</v>
      </c>
      <c r="S450" s="50">
        <v>4</v>
      </c>
      <c r="T450" s="2"/>
      <c r="U450" s="50">
        <v>4</v>
      </c>
      <c r="V450" s="2"/>
      <c r="W450" s="2"/>
      <c r="X450" s="93" t="s">
        <v>2860</v>
      </c>
      <c r="Y450" s="50" t="s">
        <v>78</v>
      </c>
      <c r="Z450" s="358" t="s">
        <v>2891</v>
      </c>
      <c r="AA450" s="432" t="s">
        <v>95</v>
      </c>
      <c r="AB450" s="16" t="str">
        <f t="shared" ref="AB450:AB513" si="16">IF(COUNTIF(Z:Z, Z450)&gt;1, "Duplicate", "Unique")</f>
        <v>Unique</v>
      </c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</row>
    <row r="451" spans="1:89" ht="15">
      <c r="A451" s="354" t="str">
        <f t="shared" si="15"/>
        <v>80_3_230522_C15_p_my.fl</v>
      </c>
      <c r="B451" s="355" t="s">
        <v>69</v>
      </c>
      <c r="C451" s="355" t="s">
        <v>70</v>
      </c>
      <c r="D451" s="213">
        <v>80</v>
      </c>
      <c r="E451" s="213">
        <v>3</v>
      </c>
      <c r="F451" s="367" t="s">
        <v>2753</v>
      </c>
      <c r="G451" s="213">
        <v>230522</v>
      </c>
      <c r="H451" s="213">
        <v>2022</v>
      </c>
      <c r="I451" s="148" t="s">
        <v>43</v>
      </c>
      <c r="J451" s="148" t="s">
        <v>72</v>
      </c>
      <c r="K451" s="148" t="s">
        <v>73</v>
      </c>
      <c r="L451" s="148" t="s">
        <v>74</v>
      </c>
      <c r="M451" s="2" t="s">
        <v>75</v>
      </c>
      <c r="N451" s="117">
        <v>55</v>
      </c>
      <c r="O451" s="2"/>
      <c r="P451" s="359" t="s">
        <v>98</v>
      </c>
      <c r="Q451" s="50" t="s">
        <v>99</v>
      </c>
      <c r="R451" s="50" t="s">
        <v>477</v>
      </c>
      <c r="S451" s="50">
        <v>1</v>
      </c>
      <c r="T451" s="2"/>
      <c r="U451" s="50">
        <v>1</v>
      </c>
      <c r="V451" s="2"/>
      <c r="W451" s="2"/>
      <c r="X451" s="93" t="s">
        <v>2860</v>
      </c>
      <c r="Y451" s="50" t="s">
        <v>78</v>
      </c>
      <c r="Z451" s="358" t="s">
        <v>2892</v>
      </c>
      <c r="AA451" s="432" t="s">
        <v>95</v>
      </c>
      <c r="AB451" s="16" t="str">
        <f t="shared" si="16"/>
        <v>Unique</v>
      </c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</row>
    <row r="452" spans="1:89" ht="15">
      <c r="A452" s="354" t="str">
        <f t="shared" si="15"/>
        <v>80_3_230522_C15_p_sy.pi</v>
      </c>
      <c r="B452" s="355" t="s">
        <v>69</v>
      </c>
      <c r="C452" s="355" t="s">
        <v>70</v>
      </c>
      <c r="D452" s="213">
        <v>80</v>
      </c>
      <c r="E452" s="213">
        <v>3</v>
      </c>
      <c r="F452" s="367" t="s">
        <v>2753</v>
      </c>
      <c r="G452" s="213">
        <v>230522</v>
      </c>
      <c r="H452" s="213">
        <v>2022</v>
      </c>
      <c r="I452" s="148" t="s">
        <v>43</v>
      </c>
      <c r="J452" s="148" t="s">
        <v>72</v>
      </c>
      <c r="K452" s="148" t="s">
        <v>73</v>
      </c>
      <c r="L452" s="148" t="s">
        <v>74</v>
      </c>
      <c r="M452" s="2" t="s">
        <v>75</v>
      </c>
      <c r="N452" s="117">
        <v>55</v>
      </c>
      <c r="O452" s="2"/>
      <c r="P452" s="359" t="s">
        <v>176</v>
      </c>
      <c r="Q452" s="50" t="s">
        <v>177</v>
      </c>
      <c r="R452" s="50" t="s">
        <v>477</v>
      </c>
      <c r="S452" s="50">
        <v>1</v>
      </c>
      <c r="T452" s="2"/>
      <c r="U452" s="50">
        <v>1</v>
      </c>
      <c r="V452" s="2"/>
      <c r="W452" s="2"/>
      <c r="X452" s="93" t="s">
        <v>2860</v>
      </c>
      <c r="Y452" s="50" t="s">
        <v>78</v>
      </c>
      <c r="Z452" s="358" t="s">
        <v>2893</v>
      </c>
      <c r="AA452" s="432" t="s">
        <v>95</v>
      </c>
      <c r="AB452" s="16" t="str">
        <f t="shared" si="16"/>
        <v>Unique</v>
      </c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</row>
    <row r="453" spans="1:89" ht="15">
      <c r="A453" s="354" t="str">
        <f t="shared" si="15"/>
        <v>80_2_090522_C1Y_p_rh.ca</v>
      </c>
      <c r="B453" s="355" t="s">
        <v>2504</v>
      </c>
      <c r="C453" s="355" t="s">
        <v>2505</v>
      </c>
      <c r="D453" s="213">
        <v>80</v>
      </c>
      <c r="E453" s="213">
        <v>2</v>
      </c>
      <c r="F453" s="213">
        <v>250422</v>
      </c>
      <c r="G453" s="367" t="s">
        <v>2753</v>
      </c>
      <c r="H453" s="213">
        <v>2022</v>
      </c>
      <c r="I453" s="148" t="s">
        <v>43</v>
      </c>
      <c r="J453" s="148" t="s">
        <v>2506</v>
      </c>
      <c r="K453" s="148" t="s">
        <v>2507</v>
      </c>
      <c r="L453" s="148" t="s">
        <v>74</v>
      </c>
      <c r="M453" s="2" t="s">
        <v>75</v>
      </c>
      <c r="N453" s="117">
        <v>45</v>
      </c>
      <c r="O453" s="2"/>
      <c r="P453" s="359" t="s">
        <v>134</v>
      </c>
      <c r="Q453" s="50" t="s">
        <v>135</v>
      </c>
      <c r="R453" s="50" t="s">
        <v>477</v>
      </c>
      <c r="S453" s="50">
        <v>5</v>
      </c>
      <c r="T453" s="50">
        <v>5</v>
      </c>
      <c r="U453" s="2"/>
      <c r="V453" s="2"/>
      <c r="W453" s="2"/>
      <c r="X453" s="93" t="s">
        <v>2860</v>
      </c>
      <c r="Y453" s="50" t="s">
        <v>78</v>
      </c>
      <c r="Z453" s="358" t="s">
        <v>2894</v>
      </c>
      <c r="AA453" s="432" t="s">
        <v>95</v>
      </c>
      <c r="AB453" s="16" t="str">
        <f t="shared" si="16"/>
        <v>Unique</v>
      </c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</row>
    <row r="454" spans="1:89" ht="15">
      <c r="A454" s="354" t="str">
        <f t="shared" si="15"/>
        <v>100_1_090522_C3C_p_ba.el</v>
      </c>
      <c r="B454" s="355" t="s">
        <v>2798</v>
      </c>
      <c r="C454" s="355" t="s">
        <v>2799</v>
      </c>
      <c r="D454" s="213">
        <v>100</v>
      </c>
      <c r="E454" s="213">
        <v>1</v>
      </c>
      <c r="F454" s="213">
        <v>250422</v>
      </c>
      <c r="G454" s="367" t="s">
        <v>2753</v>
      </c>
      <c r="H454" s="213">
        <v>2022</v>
      </c>
      <c r="I454" s="148" t="s">
        <v>43</v>
      </c>
      <c r="J454" s="148" t="s">
        <v>2801</v>
      </c>
      <c r="K454" s="148" t="s">
        <v>2802</v>
      </c>
      <c r="L454" s="148" t="s">
        <v>74</v>
      </c>
      <c r="M454" s="2" t="s">
        <v>75</v>
      </c>
      <c r="N454" s="117">
        <v>56</v>
      </c>
      <c r="O454" s="2"/>
      <c r="P454" s="359" t="s">
        <v>274</v>
      </c>
      <c r="Q454" s="50" t="s">
        <v>275</v>
      </c>
      <c r="R454" s="50" t="s">
        <v>477</v>
      </c>
      <c r="S454" s="50">
        <v>4</v>
      </c>
      <c r="T454" s="50">
        <v>2</v>
      </c>
      <c r="U454" s="50">
        <v>2</v>
      </c>
      <c r="V454" s="2"/>
      <c r="W454" s="2"/>
      <c r="X454" s="93" t="s">
        <v>2860</v>
      </c>
      <c r="Y454" s="50" t="s">
        <v>78</v>
      </c>
      <c r="Z454" s="358" t="s">
        <v>2895</v>
      </c>
      <c r="AA454" s="432" t="s">
        <v>95</v>
      </c>
      <c r="AB454" s="16" t="str">
        <f t="shared" si="16"/>
        <v>Unique</v>
      </c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</row>
    <row r="455" spans="1:89" ht="15">
      <c r="A455" s="354" t="str">
        <f t="shared" si="15"/>
        <v>100_1_090522_C3C_p_rh.ca</v>
      </c>
      <c r="B455" s="355" t="s">
        <v>2798</v>
      </c>
      <c r="C455" s="355" t="s">
        <v>2799</v>
      </c>
      <c r="D455" s="213">
        <v>100</v>
      </c>
      <c r="E455" s="213">
        <v>1</v>
      </c>
      <c r="F455" s="213">
        <v>250422</v>
      </c>
      <c r="G455" s="367" t="s">
        <v>2753</v>
      </c>
      <c r="H455" s="213">
        <v>2022</v>
      </c>
      <c r="I455" s="148" t="s">
        <v>43</v>
      </c>
      <c r="J455" s="148" t="s">
        <v>2801</v>
      </c>
      <c r="K455" s="148" t="s">
        <v>2802</v>
      </c>
      <c r="L455" s="148" t="s">
        <v>74</v>
      </c>
      <c r="M455" s="2" t="s">
        <v>75</v>
      </c>
      <c r="N455" s="117">
        <v>56</v>
      </c>
      <c r="O455" s="2"/>
      <c r="P455" s="359" t="s">
        <v>134</v>
      </c>
      <c r="Q455" s="50" t="s">
        <v>135</v>
      </c>
      <c r="R455" s="50" t="s">
        <v>477</v>
      </c>
      <c r="S455" s="50">
        <v>9</v>
      </c>
      <c r="T455" s="50">
        <v>2</v>
      </c>
      <c r="U455" s="50">
        <v>7</v>
      </c>
      <c r="V455" s="2"/>
      <c r="W455" s="2"/>
      <c r="X455" s="93" t="s">
        <v>2860</v>
      </c>
      <c r="Y455" s="50" t="s">
        <v>78</v>
      </c>
      <c r="Z455" s="358" t="s">
        <v>2896</v>
      </c>
      <c r="AA455" s="432" t="s">
        <v>95</v>
      </c>
      <c r="AB455" s="16" t="str">
        <f t="shared" si="16"/>
        <v>Unique</v>
      </c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</row>
    <row r="456" spans="1:89" ht="15">
      <c r="A456" s="354" t="str">
        <f t="shared" si="15"/>
        <v>80_4_060722_C25_p_ep.ba</v>
      </c>
      <c r="B456" s="355" t="s">
        <v>2320</v>
      </c>
      <c r="C456" s="355" t="s">
        <v>2321</v>
      </c>
      <c r="D456" s="213">
        <v>80</v>
      </c>
      <c r="E456" s="213">
        <v>4</v>
      </c>
      <c r="F456" s="213">
        <v>220622</v>
      </c>
      <c r="G456" s="367" t="s">
        <v>465</v>
      </c>
      <c r="H456" s="213">
        <v>2022</v>
      </c>
      <c r="I456" s="148" t="s">
        <v>43</v>
      </c>
      <c r="J456" s="148" t="s">
        <v>2322</v>
      </c>
      <c r="K456" s="148" t="s">
        <v>2323</v>
      </c>
      <c r="L456" s="148" t="s">
        <v>74</v>
      </c>
      <c r="M456" s="2" t="s">
        <v>75</v>
      </c>
      <c r="N456" s="117">
        <v>66</v>
      </c>
      <c r="O456" s="2"/>
      <c r="P456" s="359" t="s">
        <v>84</v>
      </c>
      <c r="Q456" s="50" t="s">
        <v>85</v>
      </c>
      <c r="R456" s="50" t="s">
        <v>477</v>
      </c>
      <c r="S456" s="50">
        <v>7</v>
      </c>
      <c r="T456" s="50">
        <v>3</v>
      </c>
      <c r="U456" s="50">
        <v>4</v>
      </c>
      <c r="V456" s="2"/>
      <c r="W456" s="2"/>
      <c r="X456" s="93" t="s">
        <v>2860</v>
      </c>
      <c r="Y456" s="50" t="s">
        <v>78</v>
      </c>
      <c r="Z456" s="358" t="s">
        <v>2897</v>
      </c>
      <c r="AA456" s="432"/>
      <c r="AB456" s="16" t="str">
        <f t="shared" si="16"/>
        <v>Unique</v>
      </c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</row>
    <row r="457" spans="1:89" ht="15">
      <c r="A457" s="354" t="str">
        <f t="shared" si="15"/>
        <v>80_4_060722_C25_p_sy.pi</v>
      </c>
      <c r="B457" s="355" t="s">
        <v>2320</v>
      </c>
      <c r="C457" s="355" t="s">
        <v>2321</v>
      </c>
      <c r="D457" s="213">
        <v>80</v>
      </c>
      <c r="E457" s="213">
        <v>4</v>
      </c>
      <c r="F457" s="213">
        <v>220622</v>
      </c>
      <c r="G457" s="367" t="s">
        <v>465</v>
      </c>
      <c r="H457" s="213">
        <v>2022</v>
      </c>
      <c r="I457" s="148" t="s">
        <v>43</v>
      </c>
      <c r="J457" s="148" t="s">
        <v>2322</v>
      </c>
      <c r="K457" s="148" t="s">
        <v>2323</v>
      </c>
      <c r="L457" s="148" t="s">
        <v>74</v>
      </c>
      <c r="M457" s="2" t="s">
        <v>75</v>
      </c>
      <c r="N457" s="117">
        <v>66</v>
      </c>
      <c r="O457" s="2"/>
      <c r="P457" s="359" t="s">
        <v>176</v>
      </c>
      <c r="Q457" s="50" t="s">
        <v>177</v>
      </c>
      <c r="R457" s="50" t="s">
        <v>477</v>
      </c>
      <c r="S457" s="50">
        <v>2</v>
      </c>
      <c r="T457" s="50">
        <v>1</v>
      </c>
      <c r="U457" s="50">
        <v>1</v>
      </c>
      <c r="V457" s="2"/>
      <c r="W457" s="2"/>
      <c r="X457" s="93" t="s">
        <v>2860</v>
      </c>
      <c r="Y457" s="50" t="s">
        <v>78</v>
      </c>
      <c r="Z457" s="358" t="s">
        <v>2898</v>
      </c>
      <c r="AA457" s="432" t="s">
        <v>95</v>
      </c>
      <c r="AB457" s="16" t="str">
        <f t="shared" si="16"/>
        <v>Unique</v>
      </c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</row>
    <row r="458" spans="1:89" ht="15">
      <c r="A458" s="354" t="str">
        <f t="shared" si="15"/>
        <v>80_3_250422_C15_p_ep.ba</v>
      </c>
      <c r="B458" s="355" t="s">
        <v>69</v>
      </c>
      <c r="C458" s="355" t="s">
        <v>70</v>
      </c>
      <c r="D458" s="213">
        <v>80</v>
      </c>
      <c r="E458" s="213">
        <v>3</v>
      </c>
      <c r="F458" s="213">
        <v>110422</v>
      </c>
      <c r="G458" s="213">
        <v>250422</v>
      </c>
      <c r="H458" s="213">
        <v>2022</v>
      </c>
      <c r="I458" s="148" t="s">
        <v>43</v>
      </c>
      <c r="J458" s="148" t="s">
        <v>72</v>
      </c>
      <c r="K458" s="148" t="s">
        <v>73</v>
      </c>
      <c r="L458" s="148" t="s">
        <v>74</v>
      </c>
      <c r="M458" s="2" t="s">
        <v>75</v>
      </c>
      <c r="N458" s="117">
        <v>26</v>
      </c>
      <c r="O458" s="2"/>
      <c r="P458" s="359" t="s">
        <v>84</v>
      </c>
      <c r="Q458" s="50" t="s">
        <v>85</v>
      </c>
      <c r="R458" s="50" t="s">
        <v>477</v>
      </c>
      <c r="S458" s="50">
        <v>3</v>
      </c>
      <c r="T458" s="2"/>
      <c r="U458" s="50">
        <v>3</v>
      </c>
      <c r="V458" s="2"/>
      <c r="W458" s="2"/>
      <c r="X458" s="93" t="s">
        <v>2860</v>
      </c>
      <c r="Y458" s="50" t="s">
        <v>78</v>
      </c>
      <c r="Z458" s="358" t="s">
        <v>2899</v>
      </c>
      <c r="AA458" s="432" t="s">
        <v>95</v>
      </c>
      <c r="AB458" s="16" t="str">
        <f t="shared" si="16"/>
        <v>Unique</v>
      </c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</row>
    <row r="459" spans="1:89" ht="15">
      <c r="A459" s="354" t="str">
        <f t="shared" si="15"/>
        <v>119_2_080622_C2Y_p_my.fl</v>
      </c>
      <c r="B459" s="355" t="s">
        <v>2517</v>
      </c>
      <c r="C459" s="355" t="s">
        <v>2518</v>
      </c>
      <c r="D459" s="421">
        <v>119</v>
      </c>
      <c r="E459" s="421">
        <v>2</v>
      </c>
      <c r="F459" s="213">
        <v>230522</v>
      </c>
      <c r="G459" s="367" t="s">
        <v>2800</v>
      </c>
      <c r="H459" s="213">
        <v>2022</v>
      </c>
      <c r="I459" s="148" t="s">
        <v>43</v>
      </c>
      <c r="J459" s="148" t="s">
        <v>2519</v>
      </c>
      <c r="K459" s="148" t="s">
        <v>2520</v>
      </c>
      <c r="L459" s="148" t="s">
        <v>74</v>
      </c>
      <c r="M459" s="2" t="s">
        <v>75</v>
      </c>
      <c r="N459" s="117">
        <v>48</v>
      </c>
      <c r="O459" s="2"/>
      <c r="P459" s="359" t="s">
        <v>98</v>
      </c>
      <c r="Q459" s="50" t="s">
        <v>99</v>
      </c>
      <c r="R459" s="50" t="s">
        <v>477</v>
      </c>
      <c r="S459" s="50">
        <v>1</v>
      </c>
      <c r="T459" s="2"/>
      <c r="U459" s="50">
        <v>1</v>
      </c>
      <c r="V459" s="2"/>
      <c r="W459" s="2"/>
      <c r="X459" s="93" t="s">
        <v>2860</v>
      </c>
      <c r="Y459" s="50" t="s">
        <v>78</v>
      </c>
      <c r="Z459" s="358" t="s">
        <v>2900</v>
      </c>
      <c r="AA459" s="432" t="s">
        <v>95</v>
      </c>
      <c r="AB459" s="16" t="str">
        <f t="shared" si="16"/>
        <v>Unique</v>
      </c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</row>
    <row r="460" spans="1:89" ht="15">
      <c r="A460" s="354" t="str">
        <f t="shared" si="15"/>
        <v>119_2_080622_C2Y_p_ep.ba</v>
      </c>
      <c r="B460" s="355" t="s">
        <v>2517</v>
      </c>
      <c r="C460" s="355" t="s">
        <v>2518</v>
      </c>
      <c r="D460" s="421">
        <v>119</v>
      </c>
      <c r="E460" s="421">
        <v>2</v>
      </c>
      <c r="F460" s="213">
        <v>230522</v>
      </c>
      <c r="G460" s="367" t="s">
        <v>2800</v>
      </c>
      <c r="H460" s="213">
        <v>2022</v>
      </c>
      <c r="I460" s="148" t="s">
        <v>43</v>
      </c>
      <c r="J460" s="148" t="s">
        <v>2519</v>
      </c>
      <c r="K460" s="148" t="s">
        <v>2520</v>
      </c>
      <c r="L460" s="148" t="s">
        <v>74</v>
      </c>
      <c r="M460" s="2" t="s">
        <v>75</v>
      </c>
      <c r="N460" s="117">
        <v>48</v>
      </c>
      <c r="O460" s="2"/>
      <c r="P460" s="359" t="s">
        <v>84</v>
      </c>
      <c r="Q460" s="50" t="s">
        <v>85</v>
      </c>
      <c r="R460" s="50" t="s">
        <v>477</v>
      </c>
      <c r="S460" s="50">
        <v>11</v>
      </c>
      <c r="T460" s="50">
        <v>8</v>
      </c>
      <c r="U460" s="50">
        <v>3</v>
      </c>
      <c r="V460" s="2"/>
      <c r="W460" s="2"/>
      <c r="X460" s="93" t="s">
        <v>2860</v>
      </c>
      <c r="Y460" s="50" t="s">
        <v>78</v>
      </c>
      <c r="Z460" s="358" t="s">
        <v>2901</v>
      </c>
      <c r="AA460" s="432" t="s">
        <v>95</v>
      </c>
      <c r="AB460" s="16" t="str">
        <f t="shared" si="16"/>
        <v>Unique</v>
      </c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</row>
    <row r="461" spans="1:89" ht="15">
      <c r="A461" s="354" t="str">
        <f t="shared" si="15"/>
        <v>81_1_220622_C1D_p_my.fl</v>
      </c>
      <c r="B461" s="355" t="s">
        <v>2618</v>
      </c>
      <c r="C461" s="355" t="s">
        <v>2619</v>
      </c>
      <c r="D461" s="213">
        <v>81</v>
      </c>
      <c r="E461" s="213">
        <v>1</v>
      </c>
      <c r="F461" s="367" t="s">
        <v>2800</v>
      </c>
      <c r="G461" s="213">
        <v>220622</v>
      </c>
      <c r="H461" s="117">
        <v>2022</v>
      </c>
      <c r="I461" s="148" t="s">
        <v>43</v>
      </c>
      <c r="J461" s="148" t="s">
        <v>2620</v>
      </c>
      <c r="K461" s="148" t="s">
        <v>2621</v>
      </c>
      <c r="L461" s="148" t="s">
        <v>74</v>
      </c>
      <c r="M461" s="2" t="s">
        <v>75</v>
      </c>
      <c r="N461" s="117">
        <v>104</v>
      </c>
      <c r="O461" s="2"/>
      <c r="P461" s="359" t="s">
        <v>98</v>
      </c>
      <c r="Q461" s="50" t="s">
        <v>99</v>
      </c>
      <c r="R461" s="50" t="s">
        <v>477</v>
      </c>
      <c r="S461" s="50">
        <v>1</v>
      </c>
      <c r="T461" s="2"/>
      <c r="U461" s="50">
        <v>1</v>
      </c>
      <c r="V461" s="2"/>
      <c r="W461" s="2"/>
      <c r="X461" s="93" t="s">
        <v>2860</v>
      </c>
      <c r="Y461" s="50" t="s">
        <v>78</v>
      </c>
      <c r="Z461" s="358" t="s">
        <v>2902</v>
      </c>
      <c r="AA461" s="432" t="s">
        <v>95</v>
      </c>
      <c r="AB461" s="16" t="str">
        <f t="shared" si="16"/>
        <v>Unique</v>
      </c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</row>
    <row r="462" spans="1:89" ht="15">
      <c r="A462" s="354" t="str">
        <f t="shared" si="15"/>
        <v>81_1_220622_C1D_p_ep.ba</v>
      </c>
      <c r="B462" s="355" t="s">
        <v>2618</v>
      </c>
      <c r="C462" s="355" t="s">
        <v>2619</v>
      </c>
      <c r="D462" s="213">
        <v>81</v>
      </c>
      <c r="E462" s="213">
        <v>1</v>
      </c>
      <c r="F462" s="367" t="s">
        <v>2800</v>
      </c>
      <c r="G462" s="213">
        <v>220622</v>
      </c>
      <c r="H462" s="117">
        <v>2022</v>
      </c>
      <c r="I462" s="148" t="s">
        <v>43</v>
      </c>
      <c r="J462" s="148" t="s">
        <v>2620</v>
      </c>
      <c r="K462" s="148" t="s">
        <v>2621</v>
      </c>
      <c r="L462" s="148" t="s">
        <v>74</v>
      </c>
      <c r="M462" s="2" t="s">
        <v>75</v>
      </c>
      <c r="N462" s="117">
        <v>104</v>
      </c>
      <c r="O462" s="2"/>
      <c r="P462" s="359" t="s">
        <v>84</v>
      </c>
      <c r="Q462" s="50" t="s">
        <v>85</v>
      </c>
      <c r="R462" s="50" t="s">
        <v>477</v>
      </c>
      <c r="S462" s="50">
        <v>2</v>
      </c>
      <c r="T462" s="50">
        <v>1</v>
      </c>
      <c r="U462" s="50">
        <v>1</v>
      </c>
      <c r="V462" s="2"/>
      <c r="W462" s="2"/>
      <c r="X462" s="93" t="s">
        <v>2860</v>
      </c>
      <c r="Y462" s="50" t="s">
        <v>78</v>
      </c>
      <c r="Z462" s="358" t="s">
        <v>2903</v>
      </c>
      <c r="AA462" s="432" t="s">
        <v>95</v>
      </c>
      <c r="AB462" s="16" t="str">
        <f t="shared" si="16"/>
        <v>Unique</v>
      </c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</row>
    <row r="463" spans="1:89" ht="15">
      <c r="A463" s="354" t="str">
        <f t="shared" si="15"/>
        <v>81_1_220622_C1D_p_rh.ca</v>
      </c>
      <c r="B463" s="355" t="s">
        <v>2618</v>
      </c>
      <c r="C463" s="355" t="s">
        <v>2619</v>
      </c>
      <c r="D463" s="213">
        <v>81</v>
      </c>
      <c r="E463" s="213">
        <v>1</v>
      </c>
      <c r="F463" s="367" t="s">
        <v>2800</v>
      </c>
      <c r="G463" s="213">
        <v>220622</v>
      </c>
      <c r="H463" s="117">
        <v>2022</v>
      </c>
      <c r="I463" s="148" t="s">
        <v>43</v>
      </c>
      <c r="J463" s="148" t="s">
        <v>2620</v>
      </c>
      <c r="K463" s="148" t="s">
        <v>2621</v>
      </c>
      <c r="L463" s="148" t="s">
        <v>74</v>
      </c>
      <c r="M463" s="2" t="s">
        <v>75</v>
      </c>
      <c r="N463" s="117">
        <v>104</v>
      </c>
      <c r="O463" s="2"/>
      <c r="P463" s="359" t="s">
        <v>134</v>
      </c>
      <c r="Q463" s="50" t="s">
        <v>135</v>
      </c>
      <c r="R463" s="50" t="s">
        <v>477</v>
      </c>
      <c r="S463" s="50">
        <v>1</v>
      </c>
      <c r="T463" s="50"/>
      <c r="U463" s="50">
        <v>1</v>
      </c>
      <c r="V463" s="2"/>
      <c r="W463" s="2"/>
      <c r="X463" s="93" t="s">
        <v>2860</v>
      </c>
      <c r="Y463" s="50" t="s">
        <v>78</v>
      </c>
      <c r="Z463" s="358" t="s">
        <v>2904</v>
      </c>
      <c r="AA463" s="432" t="s">
        <v>95</v>
      </c>
      <c r="AB463" s="16" t="str">
        <f t="shared" si="16"/>
        <v>Unique</v>
      </c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</row>
    <row r="464" spans="1:89" ht="15">
      <c r="A464" s="354" t="str">
        <f t="shared" si="15"/>
        <v>81_1_220622_C1D_p_sy.pi</v>
      </c>
      <c r="B464" s="355" t="s">
        <v>2618</v>
      </c>
      <c r="C464" s="355" t="s">
        <v>2619</v>
      </c>
      <c r="D464" s="213">
        <v>81</v>
      </c>
      <c r="E464" s="213">
        <v>1</v>
      </c>
      <c r="F464" s="367" t="s">
        <v>2800</v>
      </c>
      <c r="G464" s="213">
        <v>220622</v>
      </c>
      <c r="H464" s="117">
        <v>2022</v>
      </c>
      <c r="I464" s="148" t="s">
        <v>43</v>
      </c>
      <c r="J464" s="148" t="s">
        <v>2620</v>
      </c>
      <c r="K464" s="148" t="s">
        <v>2621</v>
      </c>
      <c r="L464" s="148" t="s">
        <v>74</v>
      </c>
      <c r="M464" s="2" t="s">
        <v>75</v>
      </c>
      <c r="N464" s="117">
        <v>104</v>
      </c>
      <c r="O464" s="2"/>
      <c r="P464" s="359" t="s">
        <v>176</v>
      </c>
      <c r="Q464" s="50" t="s">
        <v>177</v>
      </c>
      <c r="R464" s="50" t="s">
        <v>477</v>
      </c>
      <c r="S464" s="50">
        <v>14</v>
      </c>
      <c r="T464" s="50">
        <v>5</v>
      </c>
      <c r="U464" s="50">
        <v>8</v>
      </c>
      <c r="V464" s="50">
        <v>1</v>
      </c>
      <c r="W464" s="2"/>
      <c r="X464" s="93" t="s">
        <v>2860</v>
      </c>
      <c r="Y464" s="50" t="s">
        <v>78</v>
      </c>
      <c r="Z464" s="358" t="s">
        <v>2905</v>
      </c>
      <c r="AA464" s="432" t="s">
        <v>95</v>
      </c>
      <c r="AB464" s="16" t="str">
        <f t="shared" si="16"/>
        <v>Unique</v>
      </c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</row>
    <row r="465" spans="1:89" ht="15">
      <c r="A465" s="354" t="str">
        <f t="shared" si="15"/>
        <v>119_2_230522_C2Y_p_rh.ca</v>
      </c>
      <c r="B465" s="355" t="s">
        <v>2517</v>
      </c>
      <c r="C465" s="355" t="s">
        <v>2518</v>
      </c>
      <c r="D465" s="421">
        <v>119</v>
      </c>
      <c r="E465" s="421">
        <v>2</v>
      </c>
      <c r="F465" s="367" t="s">
        <v>2753</v>
      </c>
      <c r="G465" s="213">
        <v>230522</v>
      </c>
      <c r="H465" s="213">
        <v>2022</v>
      </c>
      <c r="I465" s="148" t="s">
        <v>43</v>
      </c>
      <c r="J465" s="148" t="s">
        <v>2519</v>
      </c>
      <c r="K465" s="148" t="s">
        <v>2520</v>
      </c>
      <c r="L465" s="148" t="s">
        <v>74</v>
      </c>
      <c r="M465" s="2" t="s">
        <v>75</v>
      </c>
      <c r="N465" s="117">
        <v>43</v>
      </c>
      <c r="O465" s="2"/>
      <c r="P465" s="359" t="s">
        <v>134</v>
      </c>
      <c r="Q465" s="50" t="s">
        <v>135</v>
      </c>
      <c r="R465" s="50" t="s">
        <v>477</v>
      </c>
      <c r="S465" s="50">
        <v>1</v>
      </c>
      <c r="T465" s="2"/>
      <c r="U465" s="50">
        <v>1</v>
      </c>
      <c r="V465" s="2"/>
      <c r="W465" s="2"/>
      <c r="X465" s="93" t="s">
        <v>2860</v>
      </c>
      <c r="Y465" s="50" t="s">
        <v>78</v>
      </c>
      <c r="Z465" s="358" t="s">
        <v>2906</v>
      </c>
      <c r="AA465" s="432" t="s">
        <v>95</v>
      </c>
      <c r="AB465" s="16" t="str">
        <f t="shared" si="16"/>
        <v>Unique</v>
      </c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</row>
    <row r="466" spans="1:89" ht="15">
      <c r="A466" s="354" t="str">
        <f t="shared" si="15"/>
        <v>119_2_230522_C2Y_p_ep.ba</v>
      </c>
      <c r="B466" s="355" t="s">
        <v>2517</v>
      </c>
      <c r="C466" s="355" t="s">
        <v>2518</v>
      </c>
      <c r="D466" s="421">
        <v>119</v>
      </c>
      <c r="E466" s="421">
        <v>2</v>
      </c>
      <c r="F466" s="367" t="s">
        <v>2753</v>
      </c>
      <c r="G466" s="213">
        <v>230522</v>
      </c>
      <c r="H466" s="213">
        <v>2022</v>
      </c>
      <c r="I466" s="148" t="s">
        <v>43</v>
      </c>
      <c r="J466" s="148" t="s">
        <v>2519</v>
      </c>
      <c r="K466" s="148" t="s">
        <v>2520</v>
      </c>
      <c r="L466" s="148" t="s">
        <v>74</v>
      </c>
      <c r="M466" s="2" t="s">
        <v>75</v>
      </c>
      <c r="N466" s="117">
        <v>43</v>
      </c>
      <c r="O466" s="2"/>
      <c r="P466" s="359" t="s">
        <v>84</v>
      </c>
      <c r="Q466" s="50" t="s">
        <v>85</v>
      </c>
      <c r="R466" s="50" t="s">
        <v>477</v>
      </c>
      <c r="S466" s="50">
        <v>7</v>
      </c>
      <c r="T466" s="2"/>
      <c r="U466" s="2"/>
      <c r="V466" s="50">
        <v>7</v>
      </c>
      <c r="W466" s="2"/>
      <c r="X466" s="93" t="s">
        <v>2860</v>
      </c>
      <c r="Y466" s="50" t="s">
        <v>78</v>
      </c>
      <c r="Z466" s="358" t="s">
        <v>2907</v>
      </c>
      <c r="AA466" s="432" t="s">
        <v>95</v>
      </c>
      <c r="AB466" s="16" t="str">
        <f t="shared" si="16"/>
        <v>Unique</v>
      </c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</row>
    <row r="467" spans="1:89" ht="15">
      <c r="A467" s="354" t="str">
        <f t="shared" si="15"/>
        <v>102_1_080622_C1C_p_ep.ba</v>
      </c>
      <c r="B467" s="355" t="s">
        <v>2751</v>
      </c>
      <c r="C467" s="355" t="s">
        <v>2752</v>
      </c>
      <c r="D467" s="213">
        <v>102</v>
      </c>
      <c r="E467" s="213">
        <v>1</v>
      </c>
      <c r="F467" s="213">
        <v>230522</v>
      </c>
      <c r="G467" s="367" t="s">
        <v>2800</v>
      </c>
      <c r="H467" s="213">
        <v>2022</v>
      </c>
      <c r="I467" s="148" t="s">
        <v>43</v>
      </c>
      <c r="J467" s="148" t="s">
        <v>2754</v>
      </c>
      <c r="K467" s="148" t="s">
        <v>2755</v>
      </c>
      <c r="L467" s="148" t="s">
        <v>74</v>
      </c>
      <c r="M467" s="148" t="s">
        <v>100</v>
      </c>
      <c r="N467" s="213">
        <v>110</v>
      </c>
      <c r="O467" s="2"/>
      <c r="P467" s="359" t="s">
        <v>84</v>
      </c>
      <c r="Q467" s="50" t="s">
        <v>85</v>
      </c>
      <c r="R467" s="50" t="s">
        <v>100</v>
      </c>
      <c r="S467" s="50">
        <v>18</v>
      </c>
      <c r="T467" s="50">
        <v>8</v>
      </c>
      <c r="U467" s="50">
        <v>10</v>
      </c>
      <c r="V467" s="2"/>
      <c r="W467" s="2"/>
      <c r="X467" s="93">
        <v>150324</v>
      </c>
      <c r="Y467" s="50" t="s">
        <v>78</v>
      </c>
      <c r="Z467" s="358" t="s">
        <v>2908</v>
      </c>
      <c r="AA467" s="432" t="s">
        <v>95</v>
      </c>
      <c r="AB467" s="16" t="str">
        <f t="shared" si="16"/>
        <v>Unique</v>
      </c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</row>
    <row r="468" spans="1:89" ht="15">
      <c r="A468" s="354" t="str">
        <f t="shared" si="15"/>
        <v>102_1_080622_C1C_p_rh.ca</v>
      </c>
      <c r="B468" s="355" t="s">
        <v>2751</v>
      </c>
      <c r="C468" s="355" t="s">
        <v>2752</v>
      </c>
      <c r="D468" s="213">
        <v>102</v>
      </c>
      <c r="E468" s="213">
        <v>1</v>
      </c>
      <c r="F468" s="213">
        <v>230522</v>
      </c>
      <c r="G468" s="367" t="s">
        <v>2800</v>
      </c>
      <c r="H468" s="213">
        <v>2022</v>
      </c>
      <c r="I468" s="148" t="s">
        <v>43</v>
      </c>
      <c r="J468" s="148" t="s">
        <v>2754</v>
      </c>
      <c r="K468" s="148" t="s">
        <v>2755</v>
      </c>
      <c r="L468" s="148" t="s">
        <v>74</v>
      </c>
      <c r="M468" s="148" t="s">
        <v>100</v>
      </c>
      <c r="N468" s="213">
        <v>110</v>
      </c>
      <c r="O468" s="2"/>
      <c r="P468" s="359" t="s">
        <v>134</v>
      </c>
      <c r="Q468" s="50" t="s">
        <v>135</v>
      </c>
      <c r="R468" s="50" t="s">
        <v>100</v>
      </c>
      <c r="S468" s="50">
        <v>3</v>
      </c>
      <c r="T468" s="50"/>
      <c r="U468" s="50">
        <v>3</v>
      </c>
      <c r="V468" s="2"/>
      <c r="W468" s="2"/>
      <c r="X468" s="93">
        <v>150324</v>
      </c>
      <c r="Y468" s="50" t="s">
        <v>78</v>
      </c>
      <c r="Z468" s="358" t="s">
        <v>2909</v>
      </c>
      <c r="AA468" s="432" t="s">
        <v>95</v>
      </c>
      <c r="AB468" s="16" t="str">
        <f t="shared" si="16"/>
        <v>Unique</v>
      </c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</row>
    <row r="469" spans="1:89" ht="15">
      <c r="A469" s="354" t="str">
        <f t="shared" si="15"/>
        <v>102_1_080622_C1C_p_ba.el</v>
      </c>
      <c r="B469" s="355" t="s">
        <v>2751</v>
      </c>
      <c r="C469" s="355" t="s">
        <v>2752</v>
      </c>
      <c r="D469" s="213">
        <v>102</v>
      </c>
      <c r="E469" s="213">
        <v>1</v>
      </c>
      <c r="F469" s="213">
        <v>230522</v>
      </c>
      <c r="G469" s="367" t="s">
        <v>2800</v>
      </c>
      <c r="H469" s="213">
        <v>2022</v>
      </c>
      <c r="I469" s="148" t="s">
        <v>43</v>
      </c>
      <c r="J469" s="148" t="s">
        <v>2754</v>
      </c>
      <c r="K469" s="148" t="s">
        <v>2755</v>
      </c>
      <c r="L469" s="148" t="s">
        <v>74</v>
      </c>
      <c r="M469" s="148" t="s">
        <v>100</v>
      </c>
      <c r="N469" s="213">
        <v>110</v>
      </c>
      <c r="O469" s="2"/>
      <c r="P469" s="359" t="s">
        <v>274</v>
      </c>
      <c r="Q469" s="50" t="s">
        <v>275</v>
      </c>
      <c r="R469" s="50" t="s">
        <v>100</v>
      </c>
      <c r="S469" s="50">
        <v>1</v>
      </c>
      <c r="T469" s="2"/>
      <c r="U469" s="50">
        <v>1</v>
      </c>
      <c r="V469" s="2"/>
      <c r="W469" s="2"/>
      <c r="X469" s="93">
        <v>150324</v>
      </c>
      <c r="Y469" s="50" t="s">
        <v>78</v>
      </c>
      <c r="Z469" s="358" t="s">
        <v>2910</v>
      </c>
      <c r="AA469" s="432" t="s">
        <v>95</v>
      </c>
      <c r="AB469" s="16" t="str">
        <f t="shared" si="16"/>
        <v>Unique</v>
      </c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</row>
    <row r="470" spans="1:89" ht="15">
      <c r="A470" s="354" t="str">
        <f t="shared" si="15"/>
        <v>119_1_080622_C1X_p_ba.el</v>
      </c>
      <c r="B470" s="433" t="s">
        <v>2302</v>
      </c>
      <c r="C470" s="433" t="s">
        <v>2303</v>
      </c>
      <c r="D470" s="29">
        <v>119</v>
      </c>
      <c r="E470" s="29">
        <v>1</v>
      </c>
      <c r="F470" s="117">
        <v>230522</v>
      </c>
      <c r="G470" s="96" t="s">
        <v>2800</v>
      </c>
      <c r="H470" s="117">
        <v>2022</v>
      </c>
      <c r="I470" s="2" t="s">
        <v>43</v>
      </c>
      <c r="J470" s="28" t="s">
        <v>2304</v>
      </c>
      <c r="K470" s="28" t="s">
        <v>2305</v>
      </c>
      <c r="L470" s="28" t="s">
        <v>74</v>
      </c>
      <c r="M470" s="2" t="s">
        <v>2911</v>
      </c>
      <c r="N470" s="117">
        <v>128</v>
      </c>
      <c r="O470" s="148" t="s">
        <v>2912</v>
      </c>
      <c r="P470" s="359" t="s">
        <v>274</v>
      </c>
      <c r="Q470" s="50" t="s">
        <v>275</v>
      </c>
      <c r="R470" s="2" t="s">
        <v>2911</v>
      </c>
      <c r="S470" s="50">
        <v>3</v>
      </c>
      <c r="T470" s="50">
        <v>1</v>
      </c>
      <c r="U470" s="50">
        <v>2</v>
      </c>
      <c r="V470" s="2"/>
      <c r="W470" s="50" t="s">
        <v>2912</v>
      </c>
      <c r="X470" s="93">
        <v>190424</v>
      </c>
      <c r="Y470" s="50" t="s">
        <v>78</v>
      </c>
      <c r="Z470" s="358" t="s">
        <v>2913</v>
      </c>
      <c r="AA470" s="432" t="s">
        <v>95</v>
      </c>
      <c r="AB470" s="16" t="str">
        <f t="shared" si="16"/>
        <v>Unique</v>
      </c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</row>
    <row r="471" spans="1:89" ht="15">
      <c r="A471" s="354" t="str">
        <f t="shared" si="15"/>
        <v>119_1_080622_C1X_p_sy.pi</v>
      </c>
      <c r="B471" s="433" t="s">
        <v>2302</v>
      </c>
      <c r="C471" s="433" t="s">
        <v>2303</v>
      </c>
      <c r="D471" s="29">
        <v>119</v>
      </c>
      <c r="E471" s="29">
        <v>1</v>
      </c>
      <c r="F471" s="117">
        <v>230522</v>
      </c>
      <c r="G471" s="96" t="s">
        <v>2800</v>
      </c>
      <c r="H471" s="117">
        <v>2022</v>
      </c>
      <c r="I471" s="2" t="s">
        <v>43</v>
      </c>
      <c r="J471" s="28" t="s">
        <v>2304</v>
      </c>
      <c r="K471" s="28" t="s">
        <v>2305</v>
      </c>
      <c r="L471" s="28" t="s">
        <v>74</v>
      </c>
      <c r="M471" s="2" t="s">
        <v>2911</v>
      </c>
      <c r="N471" s="117">
        <v>128</v>
      </c>
      <c r="O471" s="148" t="s">
        <v>2912</v>
      </c>
      <c r="P471" s="359" t="s">
        <v>176</v>
      </c>
      <c r="Q471" s="50" t="s">
        <v>177</v>
      </c>
      <c r="R471" s="50" t="s">
        <v>2911</v>
      </c>
      <c r="S471" s="50">
        <v>2</v>
      </c>
      <c r="T471" s="50">
        <v>1</v>
      </c>
      <c r="U471" s="50">
        <v>1</v>
      </c>
      <c r="V471" s="2"/>
      <c r="W471" s="2"/>
      <c r="X471" s="93">
        <v>190424</v>
      </c>
      <c r="Y471" s="50" t="s">
        <v>78</v>
      </c>
      <c r="Z471" s="358" t="s">
        <v>2914</v>
      </c>
      <c r="AA471" s="432" t="s">
        <v>95</v>
      </c>
      <c r="AB471" s="16" t="str">
        <f t="shared" si="16"/>
        <v>Unique</v>
      </c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</row>
    <row r="472" spans="1:89" ht="15">
      <c r="A472" s="354" t="str">
        <f t="shared" si="15"/>
        <v>119_1_080622_C1X_p_ep.ba</v>
      </c>
      <c r="B472" s="433" t="s">
        <v>2302</v>
      </c>
      <c r="C472" s="433" t="s">
        <v>2303</v>
      </c>
      <c r="D472" s="29">
        <v>119</v>
      </c>
      <c r="E472" s="29">
        <v>1</v>
      </c>
      <c r="F472" s="117">
        <v>230522</v>
      </c>
      <c r="G472" s="96" t="s">
        <v>2800</v>
      </c>
      <c r="H472" s="117">
        <v>2022</v>
      </c>
      <c r="I472" s="2" t="s">
        <v>43</v>
      </c>
      <c r="J472" s="28" t="s">
        <v>2304</v>
      </c>
      <c r="K472" s="28" t="s">
        <v>2305</v>
      </c>
      <c r="L472" s="28" t="s">
        <v>74</v>
      </c>
      <c r="M472" s="2" t="s">
        <v>2911</v>
      </c>
      <c r="N472" s="117">
        <v>128</v>
      </c>
      <c r="O472" s="148" t="s">
        <v>2912</v>
      </c>
      <c r="P472" s="359" t="s">
        <v>84</v>
      </c>
      <c r="Q472" s="50" t="s">
        <v>85</v>
      </c>
      <c r="R472" s="50" t="s">
        <v>2911</v>
      </c>
      <c r="S472" s="50">
        <v>17</v>
      </c>
      <c r="T472" s="50">
        <v>3</v>
      </c>
      <c r="U472" s="50">
        <v>14</v>
      </c>
      <c r="V472" s="2"/>
      <c r="W472" s="2"/>
      <c r="X472" s="93">
        <v>190424</v>
      </c>
      <c r="Y472" s="50" t="s">
        <v>78</v>
      </c>
      <c r="Z472" s="358" t="s">
        <v>2915</v>
      </c>
      <c r="AA472" s="432" t="s">
        <v>95</v>
      </c>
      <c r="AB472" s="16" t="str">
        <f t="shared" si="16"/>
        <v>Unique</v>
      </c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</row>
    <row r="473" spans="1:89" ht="15">
      <c r="A473" s="354" t="str">
        <f t="shared" si="15"/>
        <v>119_1_080622_C1X_p_my.fl</v>
      </c>
      <c r="B473" s="433" t="s">
        <v>2302</v>
      </c>
      <c r="C473" s="433" t="s">
        <v>2303</v>
      </c>
      <c r="D473" s="29">
        <v>119</v>
      </c>
      <c r="E473" s="29">
        <v>1</v>
      </c>
      <c r="F473" s="117">
        <v>230522</v>
      </c>
      <c r="G473" s="96" t="s">
        <v>2800</v>
      </c>
      <c r="H473" s="117">
        <v>2022</v>
      </c>
      <c r="I473" s="2" t="s">
        <v>43</v>
      </c>
      <c r="J473" s="28" t="s">
        <v>2304</v>
      </c>
      <c r="K473" s="28" t="s">
        <v>2305</v>
      </c>
      <c r="L473" s="28" t="s">
        <v>74</v>
      </c>
      <c r="M473" s="2" t="s">
        <v>2911</v>
      </c>
      <c r="N473" s="117">
        <v>128</v>
      </c>
      <c r="O473" s="148" t="s">
        <v>2912</v>
      </c>
      <c r="P473" s="359" t="s">
        <v>98</v>
      </c>
      <c r="Q473" s="50" t="s">
        <v>99</v>
      </c>
      <c r="R473" s="50" t="s">
        <v>2911</v>
      </c>
      <c r="S473" s="50">
        <v>3</v>
      </c>
      <c r="T473" s="50">
        <v>0</v>
      </c>
      <c r="U473" s="50">
        <v>3</v>
      </c>
      <c r="V473" s="2"/>
      <c r="W473" s="2"/>
      <c r="X473" s="93">
        <v>190424</v>
      </c>
      <c r="Y473" s="50" t="s">
        <v>78</v>
      </c>
      <c r="Z473" s="358" t="s">
        <v>2916</v>
      </c>
      <c r="AA473" s="432" t="s">
        <v>95</v>
      </c>
      <c r="AB473" s="16" t="str">
        <f t="shared" si="16"/>
        <v>Unique</v>
      </c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</row>
    <row r="474" spans="1:89" ht="15">
      <c r="A474" s="354" t="str">
        <f t="shared" si="15"/>
        <v>119_1_080622_C1X_p_rh.ca</v>
      </c>
      <c r="B474" s="433" t="s">
        <v>2302</v>
      </c>
      <c r="C474" s="433" t="s">
        <v>2303</v>
      </c>
      <c r="D474" s="29">
        <v>119</v>
      </c>
      <c r="E474" s="29">
        <v>1</v>
      </c>
      <c r="F474" s="117">
        <v>230522</v>
      </c>
      <c r="G474" s="96" t="s">
        <v>2800</v>
      </c>
      <c r="H474" s="117">
        <v>2022</v>
      </c>
      <c r="I474" s="2" t="s">
        <v>43</v>
      </c>
      <c r="J474" s="28" t="s">
        <v>2304</v>
      </c>
      <c r="K474" s="28" t="s">
        <v>2305</v>
      </c>
      <c r="L474" s="28" t="s">
        <v>74</v>
      </c>
      <c r="M474" s="2" t="s">
        <v>2911</v>
      </c>
      <c r="N474" s="117">
        <v>128</v>
      </c>
      <c r="O474" s="148" t="s">
        <v>2912</v>
      </c>
      <c r="P474" s="359" t="s">
        <v>134</v>
      </c>
      <c r="Q474" s="50" t="s">
        <v>135</v>
      </c>
      <c r="R474" s="50" t="s">
        <v>2911</v>
      </c>
      <c r="S474" s="50">
        <v>6</v>
      </c>
      <c r="T474" s="50">
        <v>1</v>
      </c>
      <c r="U474" s="50">
        <v>5</v>
      </c>
      <c r="V474" s="2"/>
      <c r="W474" s="2"/>
      <c r="X474" s="93">
        <v>190424</v>
      </c>
      <c r="Y474" s="50" t="s">
        <v>78</v>
      </c>
      <c r="Z474" s="358" t="s">
        <v>2917</v>
      </c>
      <c r="AA474" s="432" t="s">
        <v>95</v>
      </c>
      <c r="AB474" s="16" t="str">
        <f t="shared" si="16"/>
        <v>Unique</v>
      </c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</row>
    <row r="475" spans="1:89" ht="15">
      <c r="A475" s="354" t="str">
        <f t="shared" si="15"/>
        <v>128_1_080622_C3D_p_ep.ba</v>
      </c>
      <c r="B475" s="355" t="s">
        <v>2767</v>
      </c>
      <c r="C475" s="355" t="s">
        <v>2768</v>
      </c>
      <c r="D475" s="213">
        <v>128</v>
      </c>
      <c r="E475" s="213">
        <v>1</v>
      </c>
      <c r="F475" s="213">
        <v>230522</v>
      </c>
      <c r="G475" s="367" t="s">
        <v>2800</v>
      </c>
      <c r="H475" s="213">
        <v>2022</v>
      </c>
      <c r="I475" s="148" t="s">
        <v>43</v>
      </c>
      <c r="J475" s="148" t="s">
        <v>2769</v>
      </c>
      <c r="K475" s="148" t="s">
        <v>2770</v>
      </c>
      <c r="L475" s="148" t="s">
        <v>74</v>
      </c>
      <c r="M475" s="2" t="s">
        <v>168</v>
      </c>
      <c r="N475" s="117">
        <v>238</v>
      </c>
      <c r="O475" s="2"/>
      <c r="P475" s="359" t="s">
        <v>84</v>
      </c>
      <c r="Q475" s="50" t="s">
        <v>85</v>
      </c>
      <c r="R475" s="50" t="s">
        <v>2911</v>
      </c>
      <c r="S475" s="50">
        <v>93</v>
      </c>
      <c r="T475" s="50">
        <v>21</v>
      </c>
      <c r="U475" s="50">
        <v>72</v>
      </c>
      <c r="V475" s="2"/>
      <c r="W475" s="2"/>
      <c r="X475" s="93">
        <v>220424</v>
      </c>
      <c r="Y475" s="50" t="s">
        <v>78</v>
      </c>
      <c r="Z475" s="358" t="s">
        <v>2918</v>
      </c>
      <c r="AA475" s="432" t="s">
        <v>95</v>
      </c>
      <c r="AB475" s="16" t="str">
        <f t="shared" si="16"/>
        <v>Unique</v>
      </c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</row>
    <row r="476" spans="1:89" ht="15">
      <c r="A476" s="354" t="str">
        <f t="shared" si="15"/>
        <v>128_1_080622_C3D_p_my.fl</v>
      </c>
      <c r="B476" s="355" t="s">
        <v>2767</v>
      </c>
      <c r="C476" s="355" t="s">
        <v>2768</v>
      </c>
      <c r="D476" s="213">
        <v>128</v>
      </c>
      <c r="E476" s="213">
        <v>1</v>
      </c>
      <c r="F476" s="213">
        <v>230522</v>
      </c>
      <c r="G476" s="367" t="s">
        <v>2800</v>
      </c>
      <c r="H476" s="213">
        <v>2022</v>
      </c>
      <c r="I476" s="148" t="s">
        <v>43</v>
      </c>
      <c r="J476" s="148" t="s">
        <v>2769</v>
      </c>
      <c r="K476" s="148" t="s">
        <v>2770</v>
      </c>
      <c r="L476" s="148" t="s">
        <v>74</v>
      </c>
      <c r="M476" s="2" t="s">
        <v>168</v>
      </c>
      <c r="N476" s="117">
        <v>238</v>
      </c>
      <c r="O476" s="2"/>
      <c r="P476" s="359" t="s">
        <v>98</v>
      </c>
      <c r="Q476" s="50" t="s">
        <v>99</v>
      </c>
      <c r="R476" s="50" t="s">
        <v>2911</v>
      </c>
      <c r="S476" s="50">
        <v>2</v>
      </c>
      <c r="T476" s="50">
        <v>0</v>
      </c>
      <c r="U476" s="50">
        <v>2</v>
      </c>
      <c r="V476" s="2"/>
      <c r="W476" s="2"/>
      <c r="X476" s="93">
        <v>220424</v>
      </c>
      <c r="Y476" s="50" t="s">
        <v>78</v>
      </c>
      <c r="Z476" s="358" t="s">
        <v>2919</v>
      </c>
      <c r="AA476" s="432" t="s">
        <v>95</v>
      </c>
      <c r="AB476" s="16" t="str">
        <f t="shared" si="16"/>
        <v>Unique</v>
      </c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</row>
    <row r="477" spans="1:89" ht="15">
      <c r="A477" s="354" t="str">
        <f t="shared" si="15"/>
        <v>128_1_080622_C3D_p_vo.inf</v>
      </c>
      <c r="B477" s="355" t="s">
        <v>2767</v>
      </c>
      <c r="C477" s="355" t="s">
        <v>2768</v>
      </c>
      <c r="D477" s="213">
        <v>128</v>
      </c>
      <c r="E477" s="213">
        <v>1</v>
      </c>
      <c r="F477" s="213">
        <v>230522</v>
      </c>
      <c r="G477" s="367" t="s">
        <v>2800</v>
      </c>
      <c r="H477" s="213">
        <v>2022</v>
      </c>
      <c r="I477" s="148" t="s">
        <v>43</v>
      </c>
      <c r="J477" s="148" t="s">
        <v>2769</v>
      </c>
      <c r="K477" s="148" t="s">
        <v>2770</v>
      </c>
      <c r="L477" s="148" t="s">
        <v>74</v>
      </c>
      <c r="M477" s="2" t="s">
        <v>168</v>
      </c>
      <c r="N477" s="117">
        <v>238</v>
      </c>
      <c r="O477" s="2"/>
      <c r="P477" s="359" t="s">
        <v>2296</v>
      </c>
      <c r="Q477" s="50" t="s">
        <v>393</v>
      </c>
      <c r="R477" s="50" t="s">
        <v>2911</v>
      </c>
      <c r="S477" s="50">
        <v>5</v>
      </c>
      <c r="T477" s="50">
        <v>3</v>
      </c>
      <c r="U477" s="50">
        <v>2</v>
      </c>
      <c r="V477" s="2"/>
      <c r="W477" s="2"/>
      <c r="X477" s="93">
        <v>220424</v>
      </c>
      <c r="Y477" s="50" t="s">
        <v>78</v>
      </c>
      <c r="Z477" s="358" t="s">
        <v>2920</v>
      </c>
      <c r="AA477" s="432" t="s">
        <v>95</v>
      </c>
      <c r="AB477" s="16" t="str">
        <f t="shared" si="16"/>
        <v>Unique</v>
      </c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</row>
    <row r="478" spans="1:89" ht="15">
      <c r="A478" s="354" t="str">
        <f t="shared" si="15"/>
        <v>128_1_080622_C3D_p_sy.pi</v>
      </c>
      <c r="B478" s="355" t="s">
        <v>2767</v>
      </c>
      <c r="C478" s="355" t="s">
        <v>2768</v>
      </c>
      <c r="D478" s="213">
        <v>128</v>
      </c>
      <c r="E478" s="213">
        <v>1</v>
      </c>
      <c r="F478" s="213">
        <v>230522</v>
      </c>
      <c r="G478" s="367" t="s">
        <v>2800</v>
      </c>
      <c r="H478" s="213">
        <v>2022</v>
      </c>
      <c r="I478" s="148" t="s">
        <v>43</v>
      </c>
      <c r="J478" s="148" t="s">
        <v>2769</v>
      </c>
      <c r="K478" s="148" t="s">
        <v>2770</v>
      </c>
      <c r="L478" s="148" t="s">
        <v>74</v>
      </c>
      <c r="M478" s="2" t="s">
        <v>168</v>
      </c>
      <c r="N478" s="117">
        <v>238</v>
      </c>
      <c r="O478" s="2"/>
      <c r="P478" s="359" t="s">
        <v>176</v>
      </c>
      <c r="Q478" s="50" t="s">
        <v>177</v>
      </c>
      <c r="R478" s="50" t="s">
        <v>2911</v>
      </c>
      <c r="S478" s="50">
        <v>5</v>
      </c>
      <c r="T478" s="50">
        <v>1</v>
      </c>
      <c r="U478" s="50">
        <v>4</v>
      </c>
      <c r="V478" s="2"/>
      <c r="W478" s="2"/>
      <c r="X478" s="93">
        <v>220424</v>
      </c>
      <c r="Y478" s="50" t="s">
        <v>78</v>
      </c>
      <c r="Z478" s="358" t="s">
        <v>2921</v>
      </c>
      <c r="AA478" s="432" t="s">
        <v>95</v>
      </c>
      <c r="AB478" s="16" t="str">
        <f t="shared" si="16"/>
        <v>Unique</v>
      </c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</row>
    <row r="479" spans="1:89" ht="15">
      <c r="A479" s="354" t="str">
        <f t="shared" si="15"/>
        <v>128_1_220622_C3D_p_ep.ba</v>
      </c>
      <c r="B479" s="355" t="s">
        <v>2767</v>
      </c>
      <c r="C479" s="355" t="s">
        <v>2768</v>
      </c>
      <c r="D479" s="213">
        <v>128</v>
      </c>
      <c r="E479" s="213">
        <v>1</v>
      </c>
      <c r="F479" s="367" t="s">
        <v>2800</v>
      </c>
      <c r="G479" s="213">
        <v>220622</v>
      </c>
      <c r="H479" s="213">
        <v>2022</v>
      </c>
      <c r="I479" s="148" t="s">
        <v>43</v>
      </c>
      <c r="J479" s="148" t="s">
        <v>2769</v>
      </c>
      <c r="K479" s="148" t="s">
        <v>2770</v>
      </c>
      <c r="L479" s="148" t="s">
        <v>74</v>
      </c>
      <c r="M479" s="2" t="s">
        <v>320</v>
      </c>
      <c r="N479" s="2" t="s">
        <v>2922</v>
      </c>
      <c r="O479" s="2"/>
      <c r="P479" s="359" t="s">
        <v>84</v>
      </c>
      <c r="Q479" s="50" t="s">
        <v>85</v>
      </c>
      <c r="R479" s="50" t="s">
        <v>2911</v>
      </c>
      <c r="S479" s="50">
        <v>97</v>
      </c>
      <c r="T479" s="50">
        <v>31</v>
      </c>
      <c r="U479" s="50">
        <v>66</v>
      </c>
      <c r="V479" s="2"/>
      <c r="W479" s="2"/>
      <c r="X479" s="93">
        <v>230424</v>
      </c>
      <c r="Y479" s="50" t="s">
        <v>78</v>
      </c>
      <c r="Z479" s="358" t="s">
        <v>2923</v>
      </c>
      <c r="AA479" s="432" t="s">
        <v>95</v>
      </c>
      <c r="AB479" s="16" t="str">
        <f t="shared" si="16"/>
        <v>Unique</v>
      </c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</row>
    <row r="480" spans="1:89" ht="15">
      <c r="A480" s="354" t="str">
        <f t="shared" si="15"/>
        <v>128_1_220622_C3D_p_vo.inf</v>
      </c>
      <c r="B480" s="355" t="s">
        <v>2767</v>
      </c>
      <c r="C480" s="355" t="s">
        <v>2768</v>
      </c>
      <c r="D480" s="213">
        <v>128</v>
      </c>
      <c r="E480" s="213">
        <v>1</v>
      </c>
      <c r="F480" s="367" t="s">
        <v>2800</v>
      </c>
      <c r="G480" s="213">
        <v>220622</v>
      </c>
      <c r="H480" s="213">
        <v>2022</v>
      </c>
      <c r="I480" s="148" t="s">
        <v>43</v>
      </c>
      <c r="J480" s="148" t="s">
        <v>2769</v>
      </c>
      <c r="K480" s="148" t="s">
        <v>2770</v>
      </c>
      <c r="L480" s="148" t="s">
        <v>74</v>
      </c>
      <c r="M480" s="2" t="s">
        <v>320</v>
      </c>
      <c r="N480" s="2" t="s">
        <v>2922</v>
      </c>
      <c r="O480" s="2"/>
      <c r="P480" s="359" t="s">
        <v>2296</v>
      </c>
      <c r="Q480" s="50" t="s">
        <v>393</v>
      </c>
      <c r="R480" s="50" t="s">
        <v>2911</v>
      </c>
      <c r="S480" s="50">
        <v>2</v>
      </c>
      <c r="T480" s="50">
        <v>0</v>
      </c>
      <c r="U480" s="50">
        <v>2</v>
      </c>
      <c r="V480" s="2"/>
      <c r="W480" s="2"/>
      <c r="X480" s="93">
        <v>230424</v>
      </c>
      <c r="Y480" s="50" t="s">
        <v>78</v>
      </c>
      <c r="Z480" s="358" t="s">
        <v>2924</v>
      </c>
      <c r="AA480" s="432" t="s">
        <v>95</v>
      </c>
      <c r="AB480" s="16" t="str">
        <f t="shared" si="16"/>
        <v>Unique</v>
      </c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</row>
    <row r="481" spans="1:89" ht="15">
      <c r="A481" s="354" t="str">
        <f t="shared" si="15"/>
        <v>128_1_220622_C3D_p_sy.pi</v>
      </c>
      <c r="B481" s="355" t="s">
        <v>2767</v>
      </c>
      <c r="C481" s="355" t="s">
        <v>2768</v>
      </c>
      <c r="D481" s="213">
        <v>128</v>
      </c>
      <c r="E481" s="213">
        <v>1</v>
      </c>
      <c r="F481" s="367" t="s">
        <v>2800</v>
      </c>
      <c r="G481" s="213">
        <v>220622</v>
      </c>
      <c r="H481" s="213">
        <v>2022</v>
      </c>
      <c r="I481" s="148" t="s">
        <v>43</v>
      </c>
      <c r="J481" s="148" t="s">
        <v>2769</v>
      </c>
      <c r="K481" s="148" t="s">
        <v>2770</v>
      </c>
      <c r="L481" s="148" t="s">
        <v>74</v>
      </c>
      <c r="M481" s="2" t="s">
        <v>320</v>
      </c>
      <c r="N481" s="2" t="s">
        <v>2922</v>
      </c>
      <c r="O481" s="2"/>
      <c r="P481" s="359" t="s">
        <v>176</v>
      </c>
      <c r="Q481" s="50" t="s">
        <v>177</v>
      </c>
      <c r="R481" s="50" t="s">
        <v>2911</v>
      </c>
      <c r="S481" s="50">
        <v>9</v>
      </c>
      <c r="T481" s="50">
        <v>7</v>
      </c>
      <c r="U481" s="50">
        <v>2</v>
      </c>
      <c r="V481" s="2"/>
      <c r="W481" s="2"/>
      <c r="X481" s="93">
        <v>230424</v>
      </c>
      <c r="Y481" s="50" t="s">
        <v>78</v>
      </c>
      <c r="Z481" s="358" t="s">
        <v>2925</v>
      </c>
      <c r="AA481" s="432" t="s">
        <v>95</v>
      </c>
      <c r="AB481" s="16" t="str">
        <f t="shared" si="16"/>
        <v>Unique</v>
      </c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</row>
    <row r="482" spans="1:89" ht="15">
      <c r="A482" s="354" t="str">
        <f t="shared" si="15"/>
        <v>128_1_220622_C3D_p_my.fl</v>
      </c>
      <c r="B482" s="355" t="s">
        <v>2767</v>
      </c>
      <c r="C482" s="355" t="s">
        <v>2768</v>
      </c>
      <c r="D482" s="213">
        <v>128</v>
      </c>
      <c r="E482" s="213">
        <v>1</v>
      </c>
      <c r="F482" s="367" t="s">
        <v>2800</v>
      </c>
      <c r="G482" s="213">
        <v>220622</v>
      </c>
      <c r="H482" s="213">
        <v>2022</v>
      </c>
      <c r="I482" s="148" t="s">
        <v>43</v>
      </c>
      <c r="J482" s="148" t="s">
        <v>2769</v>
      </c>
      <c r="K482" s="148" t="s">
        <v>2770</v>
      </c>
      <c r="L482" s="148" t="s">
        <v>74</v>
      </c>
      <c r="M482" s="2" t="s">
        <v>320</v>
      </c>
      <c r="N482" s="2" t="s">
        <v>2922</v>
      </c>
      <c r="O482" s="2"/>
      <c r="P482" s="359" t="s">
        <v>98</v>
      </c>
      <c r="Q482" s="50" t="s">
        <v>99</v>
      </c>
      <c r="R482" s="50" t="s">
        <v>2911</v>
      </c>
      <c r="S482" s="50">
        <v>4</v>
      </c>
      <c r="T482" s="50">
        <v>0</v>
      </c>
      <c r="U482" s="50">
        <v>4</v>
      </c>
      <c r="V482" s="2"/>
      <c r="W482" s="2"/>
      <c r="X482" s="93">
        <v>230424</v>
      </c>
      <c r="Y482" s="50" t="s">
        <v>78</v>
      </c>
      <c r="Z482" s="358" t="s">
        <v>2926</v>
      </c>
      <c r="AA482" s="432" t="s">
        <v>95</v>
      </c>
      <c r="AB482" s="16" t="str">
        <f t="shared" si="16"/>
        <v>Unique</v>
      </c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</row>
    <row r="483" spans="1:89" ht="15">
      <c r="A483" s="354" t="str">
        <f t="shared" si="15"/>
        <v>128_1_220622_C3D_p_ba.el</v>
      </c>
      <c r="B483" s="355" t="s">
        <v>2767</v>
      </c>
      <c r="C483" s="355" t="s">
        <v>2768</v>
      </c>
      <c r="D483" s="213">
        <v>128</v>
      </c>
      <c r="E483" s="213">
        <v>1</v>
      </c>
      <c r="F483" s="367" t="s">
        <v>2800</v>
      </c>
      <c r="G483" s="213">
        <v>220622</v>
      </c>
      <c r="H483" s="213">
        <v>2022</v>
      </c>
      <c r="I483" s="148" t="s">
        <v>43</v>
      </c>
      <c r="J483" s="148" t="s">
        <v>2769</v>
      </c>
      <c r="K483" s="148" t="s">
        <v>2770</v>
      </c>
      <c r="L483" s="148" t="s">
        <v>74</v>
      </c>
      <c r="M483" s="2" t="s">
        <v>320</v>
      </c>
      <c r="N483" s="2" t="s">
        <v>2922</v>
      </c>
      <c r="O483" s="2"/>
      <c r="P483" s="359" t="s">
        <v>274</v>
      </c>
      <c r="Q483" s="50" t="s">
        <v>275</v>
      </c>
      <c r="R483" s="50" t="s">
        <v>2911</v>
      </c>
      <c r="S483" s="50">
        <v>2</v>
      </c>
      <c r="T483" s="50">
        <v>0</v>
      </c>
      <c r="U483" s="50">
        <v>2</v>
      </c>
      <c r="V483" s="2"/>
      <c r="W483" s="2"/>
      <c r="X483" s="93">
        <v>230424</v>
      </c>
      <c r="Y483" s="50" t="s">
        <v>78</v>
      </c>
      <c r="Z483" s="358" t="s">
        <v>2927</v>
      </c>
      <c r="AA483" s="432" t="s">
        <v>95</v>
      </c>
      <c r="AB483" s="16" t="str">
        <f t="shared" si="16"/>
        <v>Unique</v>
      </c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</row>
    <row r="484" spans="1:89" ht="15">
      <c r="A484" s="354" t="str">
        <f t="shared" si="15"/>
        <v>100_1_220622_C3C_p_ep.ba</v>
      </c>
      <c r="B484" s="355" t="s">
        <v>2798</v>
      </c>
      <c r="C484" s="355" t="s">
        <v>2799</v>
      </c>
      <c r="D484" s="213">
        <v>100</v>
      </c>
      <c r="E484" s="213">
        <v>1</v>
      </c>
      <c r="F484" s="367" t="s">
        <v>2800</v>
      </c>
      <c r="G484" s="213">
        <v>220622</v>
      </c>
      <c r="H484" s="213">
        <v>2022</v>
      </c>
      <c r="I484" s="148" t="s">
        <v>43</v>
      </c>
      <c r="J484" s="148" t="s">
        <v>2801</v>
      </c>
      <c r="K484" s="148" t="s">
        <v>2802</v>
      </c>
      <c r="L484" s="148" t="s">
        <v>74</v>
      </c>
      <c r="M484" s="2" t="s">
        <v>100</v>
      </c>
      <c r="N484" s="117">
        <v>52</v>
      </c>
      <c r="O484" s="2"/>
      <c r="P484" s="359" t="s">
        <v>84</v>
      </c>
      <c r="Q484" s="50" t="s">
        <v>85</v>
      </c>
      <c r="R484" s="50" t="s">
        <v>100</v>
      </c>
      <c r="S484" s="2">
        <f t="shared" ref="S484:S487" si="17">T484+U484</f>
        <v>9</v>
      </c>
      <c r="T484" s="50">
        <v>3</v>
      </c>
      <c r="U484" s="50">
        <v>6</v>
      </c>
      <c r="V484" s="2"/>
      <c r="W484" s="2"/>
      <c r="X484" s="89" t="s">
        <v>2928</v>
      </c>
      <c r="Y484" s="50" t="s">
        <v>78</v>
      </c>
      <c r="Z484" s="358" t="s">
        <v>2929</v>
      </c>
      <c r="AA484" s="432" t="s">
        <v>95</v>
      </c>
      <c r="AB484" s="16" t="str">
        <f t="shared" si="16"/>
        <v>Unique</v>
      </c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</row>
    <row r="485" spans="1:89" ht="15">
      <c r="A485" s="354" t="str">
        <f t="shared" si="15"/>
        <v>100_1_220622_C3C_p_ba.el</v>
      </c>
      <c r="B485" s="355" t="s">
        <v>2798</v>
      </c>
      <c r="C485" s="355" t="s">
        <v>2799</v>
      </c>
      <c r="D485" s="213">
        <v>100</v>
      </c>
      <c r="E485" s="213">
        <v>1</v>
      </c>
      <c r="F485" s="367" t="s">
        <v>2800</v>
      </c>
      <c r="G485" s="213">
        <v>220622</v>
      </c>
      <c r="H485" s="213">
        <v>2022</v>
      </c>
      <c r="I485" s="148" t="s">
        <v>43</v>
      </c>
      <c r="J485" s="148" t="s">
        <v>2801</v>
      </c>
      <c r="K485" s="148" t="s">
        <v>2802</v>
      </c>
      <c r="L485" s="148" t="s">
        <v>74</v>
      </c>
      <c r="M485" s="2" t="s">
        <v>100</v>
      </c>
      <c r="N485" s="117">
        <v>52</v>
      </c>
      <c r="O485" s="2"/>
      <c r="P485" s="359" t="s">
        <v>274</v>
      </c>
      <c r="Q485" s="50" t="s">
        <v>275</v>
      </c>
      <c r="R485" s="50" t="s">
        <v>100</v>
      </c>
      <c r="S485" s="2">
        <f t="shared" si="17"/>
        <v>37</v>
      </c>
      <c r="T485" s="50">
        <v>21</v>
      </c>
      <c r="U485" s="50">
        <v>16</v>
      </c>
      <c r="V485" s="2"/>
      <c r="W485" s="2"/>
      <c r="X485" s="89" t="s">
        <v>2928</v>
      </c>
      <c r="Y485" s="50" t="s">
        <v>78</v>
      </c>
      <c r="Z485" s="358" t="s">
        <v>2930</v>
      </c>
      <c r="AA485" s="432" t="s">
        <v>95</v>
      </c>
      <c r="AB485" s="16" t="str">
        <f t="shared" si="16"/>
        <v>Unique</v>
      </c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</row>
    <row r="486" spans="1:89" ht="15">
      <c r="A486" s="354" t="str">
        <f t="shared" si="15"/>
        <v>100_1_220622_C3C_p_rh.ca</v>
      </c>
      <c r="B486" s="355" t="s">
        <v>2798</v>
      </c>
      <c r="C486" s="355" t="s">
        <v>2799</v>
      </c>
      <c r="D486" s="213">
        <v>100</v>
      </c>
      <c r="E486" s="213">
        <v>1</v>
      </c>
      <c r="F486" s="367" t="s">
        <v>2800</v>
      </c>
      <c r="G486" s="213">
        <v>220622</v>
      </c>
      <c r="H486" s="213">
        <v>2022</v>
      </c>
      <c r="I486" s="148" t="s">
        <v>43</v>
      </c>
      <c r="J486" s="148" t="s">
        <v>2801</v>
      </c>
      <c r="K486" s="148" t="s">
        <v>2802</v>
      </c>
      <c r="L486" s="148" t="s">
        <v>74</v>
      </c>
      <c r="M486" s="2" t="s">
        <v>100</v>
      </c>
      <c r="N486" s="117">
        <v>52</v>
      </c>
      <c r="O486" s="2"/>
      <c r="P486" s="359" t="s">
        <v>134</v>
      </c>
      <c r="Q486" s="50" t="s">
        <v>135</v>
      </c>
      <c r="R486" s="50" t="s">
        <v>100</v>
      </c>
      <c r="S486" s="2">
        <f t="shared" si="17"/>
        <v>1</v>
      </c>
      <c r="T486" s="50">
        <v>0</v>
      </c>
      <c r="U486" s="50">
        <v>1</v>
      </c>
      <c r="V486" s="2"/>
      <c r="W486" s="2"/>
      <c r="X486" s="89" t="s">
        <v>2928</v>
      </c>
      <c r="Y486" s="50" t="s">
        <v>78</v>
      </c>
      <c r="Z486" s="358" t="s">
        <v>2931</v>
      </c>
      <c r="AA486" s="432" t="s">
        <v>95</v>
      </c>
      <c r="AB486" s="16" t="str">
        <f t="shared" si="16"/>
        <v>Unique</v>
      </c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</row>
    <row r="487" spans="1:89" ht="15">
      <c r="A487" s="354" t="str">
        <f t="shared" si="15"/>
        <v>100_1_220622_C3C_p_rh.ro</v>
      </c>
      <c r="B487" s="355" t="s">
        <v>2798</v>
      </c>
      <c r="C487" s="355" t="s">
        <v>2799</v>
      </c>
      <c r="D487" s="213">
        <v>100</v>
      </c>
      <c r="E487" s="213">
        <v>1</v>
      </c>
      <c r="F487" s="367" t="s">
        <v>2800</v>
      </c>
      <c r="G487" s="213">
        <v>220622</v>
      </c>
      <c r="H487" s="213">
        <v>2022</v>
      </c>
      <c r="I487" s="148" t="s">
        <v>43</v>
      </c>
      <c r="J487" s="148" t="s">
        <v>2801</v>
      </c>
      <c r="K487" s="148" t="s">
        <v>2802</v>
      </c>
      <c r="L487" s="148" t="s">
        <v>74</v>
      </c>
      <c r="M487" s="2" t="s">
        <v>100</v>
      </c>
      <c r="N487" s="117">
        <v>52</v>
      </c>
      <c r="O487" s="2"/>
      <c r="P487" s="359" t="s">
        <v>460</v>
      </c>
      <c r="Q487" s="50" t="s">
        <v>461</v>
      </c>
      <c r="R487" s="50" t="s">
        <v>100</v>
      </c>
      <c r="S487" s="2">
        <f t="shared" si="17"/>
        <v>2</v>
      </c>
      <c r="T487" s="50">
        <v>0</v>
      </c>
      <c r="U487" s="50">
        <v>2</v>
      </c>
      <c r="V487" s="2"/>
      <c r="W487" s="2"/>
      <c r="X487" s="89" t="s">
        <v>2928</v>
      </c>
      <c r="Y487" s="50" t="s">
        <v>78</v>
      </c>
      <c r="Z487" s="358" t="s">
        <v>2932</v>
      </c>
      <c r="AA487" s="432" t="s">
        <v>95</v>
      </c>
      <c r="AB487" s="16" t="str">
        <f t="shared" si="16"/>
        <v>Unique</v>
      </c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</row>
    <row r="488" spans="1:89" ht="15">
      <c r="A488" s="354" t="str">
        <f t="shared" si="15"/>
        <v>128_1_220622_C3D_p_ep.ba</v>
      </c>
      <c r="B488" s="355" t="s">
        <v>2767</v>
      </c>
      <c r="C488" s="355" t="s">
        <v>2768</v>
      </c>
      <c r="D488" s="213">
        <v>128</v>
      </c>
      <c r="E488" s="213">
        <v>1</v>
      </c>
      <c r="F488" s="367" t="s">
        <v>2800</v>
      </c>
      <c r="G488" s="213">
        <v>220622</v>
      </c>
      <c r="H488" s="213">
        <v>2022</v>
      </c>
      <c r="I488" s="148" t="s">
        <v>43</v>
      </c>
      <c r="J488" s="148" t="s">
        <v>2769</v>
      </c>
      <c r="K488" s="148" t="s">
        <v>2770</v>
      </c>
      <c r="L488" s="148" t="s">
        <v>74</v>
      </c>
      <c r="M488" s="2" t="s">
        <v>2911</v>
      </c>
      <c r="N488" s="213">
        <v>350</v>
      </c>
      <c r="O488" s="148" t="s">
        <v>2912</v>
      </c>
      <c r="P488" s="401" t="s">
        <v>84</v>
      </c>
      <c r="Q488" s="16" t="s">
        <v>85</v>
      </c>
      <c r="R488" s="16" t="s">
        <v>2911</v>
      </c>
      <c r="S488" s="16">
        <v>149</v>
      </c>
      <c r="T488" s="16">
        <v>52</v>
      </c>
      <c r="U488" s="16">
        <v>97</v>
      </c>
      <c r="X488" s="402">
        <v>150524</v>
      </c>
      <c r="Y488" s="50" t="s">
        <v>78</v>
      </c>
      <c r="Z488" s="47" t="s">
        <v>2933</v>
      </c>
      <c r="AA488" s="432" t="s">
        <v>95</v>
      </c>
      <c r="AB488" s="16" t="str">
        <f t="shared" si="16"/>
        <v>Unique</v>
      </c>
    </row>
    <row r="489" spans="1:89" ht="15">
      <c r="A489" s="354" t="str">
        <f t="shared" si="15"/>
        <v>128_1_220622_C3D_p_sy.pi</v>
      </c>
      <c r="B489" s="355" t="s">
        <v>2767</v>
      </c>
      <c r="C489" s="355" t="s">
        <v>2768</v>
      </c>
      <c r="D489" s="213">
        <v>128</v>
      </c>
      <c r="E489" s="213">
        <v>1</v>
      </c>
      <c r="F489" s="367" t="s">
        <v>2800</v>
      </c>
      <c r="G489" s="213">
        <v>220622</v>
      </c>
      <c r="H489" s="213">
        <v>2022</v>
      </c>
      <c r="I489" s="148" t="s">
        <v>43</v>
      </c>
      <c r="J489" s="148" t="s">
        <v>2769</v>
      </c>
      <c r="K489" s="148" t="s">
        <v>2770</v>
      </c>
      <c r="L489" s="148" t="s">
        <v>74</v>
      </c>
      <c r="M489" s="2" t="s">
        <v>2911</v>
      </c>
      <c r="N489" s="213">
        <v>350</v>
      </c>
      <c r="O489" s="148" t="s">
        <v>2912</v>
      </c>
      <c r="P489" s="401" t="s">
        <v>176</v>
      </c>
      <c r="Q489" s="16" t="s">
        <v>177</v>
      </c>
      <c r="R489" s="16" t="s">
        <v>2911</v>
      </c>
      <c r="S489" s="16">
        <v>8</v>
      </c>
      <c r="T489" s="16">
        <v>4</v>
      </c>
      <c r="U489" s="16">
        <v>4</v>
      </c>
      <c r="X489" s="402">
        <v>150524</v>
      </c>
      <c r="Y489" s="50" t="s">
        <v>78</v>
      </c>
      <c r="Z489" s="47" t="s">
        <v>2934</v>
      </c>
      <c r="AA489" s="432" t="s">
        <v>95</v>
      </c>
      <c r="AB489" s="16" t="str">
        <f t="shared" si="16"/>
        <v>Unique</v>
      </c>
    </row>
    <row r="490" spans="1:89" ht="15">
      <c r="A490" s="354" t="str">
        <f t="shared" si="15"/>
        <v>128_1_220622_C3D_p_ba.el</v>
      </c>
      <c r="B490" s="355" t="s">
        <v>2767</v>
      </c>
      <c r="C490" s="355" t="s">
        <v>2768</v>
      </c>
      <c r="D490" s="213">
        <v>128</v>
      </c>
      <c r="E490" s="213">
        <v>1</v>
      </c>
      <c r="F490" s="367" t="s">
        <v>2800</v>
      </c>
      <c r="G490" s="213">
        <v>220622</v>
      </c>
      <c r="H490" s="213">
        <v>2022</v>
      </c>
      <c r="I490" s="148" t="s">
        <v>43</v>
      </c>
      <c r="J490" s="148" t="s">
        <v>2769</v>
      </c>
      <c r="K490" s="148" t="s">
        <v>2770</v>
      </c>
      <c r="L490" s="148" t="s">
        <v>74</v>
      </c>
      <c r="M490" s="2" t="s">
        <v>2911</v>
      </c>
      <c r="N490" s="213">
        <v>350</v>
      </c>
      <c r="O490" s="148" t="s">
        <v>2912</v>
      </c>
      <c r="P490" s="401" t="s">
        <v>274</v>
      </c>
      <c r="Q490" s="16" t="s">
        <v>275</v>
      </c>
      <c r="R490" s="16" t="s">
        <v>2911</v>
      </c>
      <c r="S490" s="16">
        <v>2</v>
      </c>
      <c r="U490" s="16">
        <v>2</v>
      </c>
      <c r="X490" s="402">
        <v>150524</v>
      </c>
      <c r="Y490" s="50" t="s">
        <v>78</v>
      </c>
      <c r="Z490" s="47" t="s">
        <v>2935</v>
      </c>
      <c r="AA490" s="432" t="s">
        <v>95</v>
      </c>
      <c r="AB490" s="16" t="str">
        <f t="shared" si="16"/>
        <v>Unique</v>
      </c>
    </row>
    <row r="491" spans="1:89" ht="15">
      <c r="A491" s="354" t="str">
        <f t="shared" si="15"/>
        <v>128_1_220622_C3D_p_my.fl</v>
      </c>
      <c r="B491" s="355" t="s">
        <v>2767</v>
      </c>
      <c r="C491" s="355" t="s">
        <v>2768</v>
      </c>
      <c r="D491" s="213">
        <v>128</v>
      </c>
      <c r="E491" s="213">
        <v>1</v>
      </c>
      <c r="F491" s="367" t="s">
        <v>2800</v>
      </c>
      <c r="G491" s="213">
        <v>220622</v>
      </c>
      <c r="H491" s="213">
        <v>2022</v>
      </c>
      <c r="I491" s="148" t="s">
        <v>43</v>
      </c>
      <c r="J491" s="148" t="s">
        <v>2769</v>
      </c>
      <c r="K491" s="148" t="s">
        <v>2770</v>
      </c>
      <c r="L491" s="148" t="s">
        <v>74</v>
      </c>
      <c r="M491" s="2" t="s">
        <v>2911</v>
      </c>
      <c r="N491" s="213">
        <v>350</v>
      </c>
      <c r="O491" s="148" t="s">
        <v>2912</v>
      </c>
      <c r="P491" s="401" t="s">
        <v>98</v>
      </c>
      <c r="Q491" s="16" t="s">
        <v>99</v>
      </c>
      <c r="R491" s="16" t="s">
        <v>2911</v>
      </c>
      <c r="S491" s="16">
        <v>2</v>
      </c>
      <c r="T491" s="16">
        <v>1</v>
      </c>
      <c r="U491" s="16">
        <v>1</v>
      </c>
      <c r="X491" s="402">
        <v>150524</v>
      </c>
      <c r="Y491" s="50" t="s">
        <v>78</v>
      </c>
      <c r="Z491" s="47" t="s">
        <v>2936</v>
      </c>
      <c r="AA491" s="432" t="s">
        <v>95</v>
      </c>
      <c r="AB491" s="16" t="str">
        <f t="shared" si="16"/>
        <v>Unique</v>
      </c>
    </row>
    <row r="492" spans="1:89" ht="15">
      <c r="A492" s="354" t="str">
        <f t="shared" si="15"/>
        <v>128_1_220622_C3D_p_vo.inf</v>
      </c>
      <c r="B492" s="355" t="s">
        <v>2767</v>
      </c>
      <c r="C492" s="355" t="s">
        <v>2768</v>
      </c>
      <c r="D492" s="213">
        <v>128</v>
      </c>
      <c r="E492" s="213">
        <v>1</v>
      </c>
      <c r="F492" s="367" t="s">
        <v>2800</v>
      </c>
      <c r="G492" s="213">
        <v>220622</v>
      </c>
      <c r="H492" s="213">
        <v>2022</v>
      </c>
      <c r="I492" s="148" t="s">
        <v>43</v>
      </c>
      <c r="J492" s="148" t="s">
        <v>2769</v>
      </c>
      <c r="K492" s="148" t="s">
        <v>2770</v>
      </c>
      <c r="L492" s="148" t="s">
        <v>74</v>
      </c>
      <c r="M492" s="2" t="s">
        <v>2911</v>
      </c>
      <c r="N492" s="213">
        <v>350</v>
      </c>
      <c r="O492" s="148" t="s">
        <v>2912</v>
      </c>
      <c r="P492" s="401" t="s">
        <v>2296</v>
      </c>
      <c r="Q492" s="16" t="s">
        <v>393</v>
      </c>
      <c r="R492" s="16" t="s">
        <v>2911</v>
      </c>
      <c r="S492" s="16">
        <v>1</v>
      </c>
      <c r="T492" s="16">
        <v>1</v>
      </c>
      <c r="U492" s="16">
        <v>0</v>
      </c>
      <c r="X492" s="402">
        <v>150524</v>
      </c>
      <c r="Y492" s="50" t="s">
        <v>78</v>
      </c>
      <c r="Z492" s="47" t="s">
        <v>2937</v>
      </c>
      <c r="AA492" s="432" t="s">
        <v>95</v>
      </c>
      <c r="AB492" s="16" t="str">
        <f t="shared" si="16"/>
        <v>Unique</v>
      </c>
    </row>
    <row r="493" spans="1:89" ht="15">
      <c r="A493" s="354" t="str">
        <f t="shared" si="15"/>
        <v>128_1_060722_C3D_p_my.fl</v>
      </c>
      <c r="B493" s="355" t="s">
        <v>2767</v>
      </c>
      <c r="C493" s="355" t="s">
        <v>2768</v>
      </c>
      <c r="D493" s="213">
        <v>128</v>
      </c>
      <c r="E493" s="213">
        <v>1</v>
      </c>
      <c r="F493" s="213">
        <v>220622</v>
      </c>
      <c r="G493" s="367" t="s">
        <v>465</v>
      </c>
      <c r="H493" s="213">
        <v>2022</v>
      </c>
      <c r="I493" s="148" t="s">
        <v>43</v>
      </c>
      <c r="J493" s="148" t="s">
        <v>2769</v>
      </c>
      <c r="K493" s="148" t="s">
        <v>2770</v>
      </c>
      <c r="L493" s="148" t="s">
        <v>74</v>
      </c>
      <c r="M493" s="2" t="s">
        <v>100</v>
      </c>
      <c r="N493" s="117">
        <v>491</v>
      </c>
      <c r="O493" s="2"/>
      <c r="P493" s="359" t="s">
        <v>98</v>
      </c>
      <c r="Q493" s="50" t="s">
        <v>99</v>
      </c>
      <c r="R493" s="50" t="s">
        <v>100</v>
      </c>
      <c r="S493" s="50">
        <v>1</v>
      </c>
      <c r="T493" s="50">
        <v>0</v>
      </c>
      <c r="U493" s="50">
        <v>1</v>
      </c>
      <c r="V493" s="2"/>
      <c r="W493" s="2"/>
      <c r="X493" s="93">
        <v>150524</v>
      </c>
      <c r="Y493" s="50" t="s">
        <v>78</v>
      </c>
      <c r="Z493" s="358" t="s">
        <v>2938</v>
      </c>
      <c r="AA493" s="432" t="s">
        <v>95</v>
      </c>
      <c r="AB493" s="16" t="str">
        <f t="shared" si="16"/>
        <v>Unique</v>
      </c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</row>
    <row r="494" spans="1:89" ht="15">
      <c r="A494" s="354" t="str">
        <f t="shared" si="15"/>
        <v>128_1_060722_C3D_p_ep.ba</v>
      </c>
      <c r="B494" s="355" t="s">
        <v>2767</v>
      </c>
      <c r="C494" s="355" t="s">
        <v>2768</v>
      </c>
      <c r="D494" s="213">
        <v>128</v>
      </c>
      <c r="E494" s="213">
        <v>1</v>
      </c>
      <c r="F494" s="213">
        <v>220622</v>
      </c>
      <c r="G494" s="367" t="s">
        <v>465</v>
      </c>
      <c r="H494" s="213">
        <v>2022</v>
      </c>
      <c r="I494" s="148" t="s">
        <v>43</v>
      </c>
      <c r="J494" s="148" t="s">
        <v>2769</v>
      </c>
      <c r="K494" s="148" t="s">
        <v>2770</v>
      </c>
      <c r="L494" s="148" t="s">
        <v>74</v>
      </c>
      <c r="M494" s="2" t="s">
        <v>100</v>
      </c>
      <c r="N494" s="117">
        <v>491</v>
      </c>
      <c r="O494" s="2"/>
      <c r="P494" s="401" t="s">
        <v>84</v>
      </c>
      <c r="Q494" s="16" t="s">
        <v>85</v>
      </c>
      <c r="R494" s="16" t="s">
        <v>100</v>
      </c>
      <c r="S494" s="114">
        <f t="shared" ref="S494:S499" si="18">T494+U494</f>
        <v>133</v>
      </c>
      <c r="T494" s="16">
        <v>49</v>
      </c>
      <c r="U494" s="16">
        <v>84</v>
      </c>
      <c r="X494" s="402">
        <v>150524</v>
      </c>
      <c r="Y494" s="16" t="s">
        <v>78</v>
      </c>
      <c r="Z494" s="47" t="s">
        <v>2939</v>
      </c>
      <c r="AA494" s="432" t="s">
        <v>95</v>
      </c>
      <c r="AB494" s="16" t="str">
        <f t="shared" si="16"/>
        <v>Unique</v>
      </c>
    </row>
    <row r="495" spans="1:89" ht="15">
      <c r="A495" s="354" t="str">
        <f t="shared" si="15"/>
        <v>128_1_060722_C3D_p_sy.pi</v>
      </c>
      <c r="B495" s="355" t="s">
        <v>2767</v>
      </c>
      <c r="C495" s="355" t="s">
        <v>2768</v>
      </c>
      <c r="D495" s="213">
        <v>128</v>
      </c>
      <c r="E495" s="213">
        <v>1</v>
      </c>
      <c r="F495" s="213">
        <v>220622</v>
      </c>
      <c r="G495" s="367" t="s">
        <v>465</v>
      </c>
      <c r="H495" s="213">
        <v>2022</v>
      </c>
      <c r="I495" s="148" t="s">
        <v>43</v>
      </c>
      <c r="J495" s="148" t="s">
        <v>2769</v>
      </c>
      <c r="K495" s="148" t="s">
        <v>2770</v>
      </c>
      <c r="L495" s="148" t="s">
        <v>74</v>
      </c>
      <c r="M495" s="2" t="s">
        <v>100</v>
      </c>
      <c r="N495" s="117">
        <v>491</v>
      </c>
      <c r="O495" s="2"/>
      <c r="P495" s="401" t="s">
        <v>176</v>
      </c>
      <c r="Q495" s="16" t="s">
        <v>177</v>
      </c>
      <c r="R495" s="16" t="s">
        <v>100</v>
      </c>
      <c r="S495" s="114">
        <f t="shared" si="18"/>
        <v>6</v>
      </c>
      <c r="T495" s="16">
        <v>5</v>
      </c>
      <c r="U495" s="16">
        <v>1</v>
      </c>
      <c r="X495" s="402">
        <v>150524</v>
      </c>
      <c r="Y495" s="16" t="s">
        <v>78</v>
      </c>
      <c r="Z495" s="47" t="s">
        <v>2940</v>
      </c>
      <c r="AA495" s="432" t="s">
        <v>95</v>
      </c>
      <c r="AB495" s="16" t="str">
        <f t="shared" si="16"/>
        <v>Unique</v>
      </c>
    </row>
    <row r="496" spans="1:89" ht="15">
      <c r="A496" s="354" t="str">
        <f t="shared" si="15"/>
        <v>128_1_060722_C3D_p_vo.pe</v>
      </c>
      <c r="B496" s="355" t="s">
        <v>2767</v>
      </c>
      <c r="C496" s="355" t="s">
        <v>2768</v>
      </c>
      <c r="D496" s="213">
        <v>128</v>
      </c>
      <c r="E496" s="213">
        <v>1</v>
      </c>
      <c r="F496" s="213">
        <v>220622</v>
      </c>
      <c r="G496" s="367" t="s">
        <v>465</v>
      </c>
      <c r="H496" s="213">
        <v>2022</v>
      </c>
      <c r="I496" s="148" t="s">
        <v>43</v>
      </c>
      <c r="J496" s="148" t="s">
        <v>2769</v>
      </c>
      <c r="K496" s="148" t="s">
        <v>2770</v>
      </c>
      <c r="L496" s="148" t="s">
        <v>74</v>
      </c>
      <c r="M496" s="2" t="s">
        <v>100</v>
      </c>
      <c r="N496" s="117">
        <v>491</v>
      </c>
      <c r="O496" s="2"/>
      <c r="P496" s="401" t="s">
        <v>112</v>
      </c>
      <c r="Q496" s="16" t="s">
        <v>113</v>
      </c>
      <c r="R496" s="16" t="s">
        <v>100</v>
      </c>
      <c r="S496" s="114">
        <f t="shared" si="18"/>
        <v>1</v>
      </c>
      <c r="T496" s="16">
        <v>0</v>
      </c>
      <c r="U496" s="16">
        <v>1</v>
      </c>
      <c r="X496" s="402">
        <v>150524</v>
      </c>
      <c r="Y496" s="16" t="s">
        <v>78</v>
      </c>
      <c r="Z496" s="47" t="s">
        <v>2941</v>
      </c>
      <c r="AA496" s="432" t="s">
        <v>95</v>
      </c>
      <c r="AB496" s="16" t="str">
        <f t="shared" si="16"/>
        <v>Unique</v>
      </c>
    </row>
    <row r="497" spans="1:89" ht="15">
      <c r="A497" s="354" t="str">
        <f t="shared" si="15"/>
        <v>100_2_060722_C3X_p_vo.inf</v>
      </c>
      <c r="B497" s="355" t="s">
        <v>2441</v>
      </c>
      <c r="C497" s="355" t="s">
        <v>2442</v>
      </c>
      <c r="D497" s="213">
        <v>100</v>
      </c>
      <c r="E497" s="213">
        <v>2</v>
      </c>
      <c r="F497" s="213">
        <v>220622</v>
      </c>
      <c r="G497" s="367" t="s">
        <v>465</v>
      </c>
      <c r="H497" s="213">
        <v>2022</v>
      </c>
      <c r="I497" s="148" t="s">
        <v>43</v>
      </c>
      <c r="J497" s="148" t="s">
        <v>2443</v>
      </c>
      <c r="K497" s="148" t="s">
        <v>2444</v>
      </c>
      <c r="L497" s="148" t="s">
        <v>74</v>
      </c>
      <c r="M497" s="2" t="s">
        <v>168</v>
      </c>
      <c r="N497" s="213">
        <v>76</v>
      </c>
      <c r="O497" s="2"/>
      <c r="P497" s="359" t="s">
        <v>2296</v>
      </c>
      <c r="Q497" s="50" t="s">
        <v>393</v>
      </c>
      <c r="R497" s="50" t="s">
        <v>2422</v>
      </c>
      <c r="S497" s="114">
        <f t="shared" si="18"/>
        <v>2</v>
      </c>
      <c r="T497" s="50">
        <v>1</v>
      </c>
      <c r="U497" s="50">
        <v>1</v>
      </c>
      <c r="V497" s="2"/>
      <c r="W497" s="50" t="s">
        <v>2912</v>
      </c>
      <c r="X497" s="89" t="s">
        <v>2942</v>
      </c>
      <c r="Y497" s="50" t="s">
        <v>78</v>
      </c>
      <c r="Z497" s="358" t="s">
        <v>2943</v>
      </c>
      <c r="AA497" s="432" t="s">
        <v>95</v>
      </c>
      <c r="AB497" s="16" t="str">
        <f t="shared" si="16"/>
        <v>Unique</v>
      </c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</row>
    <row r="498" spans="1:89" ht="15">
      <c r="A498" s="354" t="str">
        <f t="shared" si="15"/>
        <v>100_2_060722_C3X_p_ep.ba</v>
      </c>
      <c r="B498" s="355" t="s">
        <v>2441</v>
      </c>
      <c r="C498" s="355" t="s">
        <v>2442</v>
      </c>
      <c r="D498" s="213">
        <v>100</v>
      </c>
      <c r="E498" s="213">
        <v>2</v>
      </c>
      <c r="F498" s="213">
        <v>220622</v>
      </c>
      <c r="G498" s="367" t="s">
        <v>465</v>
      </c>
      <c r="H498" s="213">
        <v>2022</v>
      </c>
      <c r="I498" s="148" t="s">
        <v>43</v>
      </c>
      <c r="J498" s="148" t="s">
        <v>2443</v>
      </c>
      <c r="K498" s="148" t="s">
        <v>2444</v>
      </c>
      <c r="L498" s="148" t="s">
        <v>74</v>
      </c>
      <c r="M498" s="2" t="s">
        <v>168</v>
      </c>
      <c r="N498" s="213">
        <v>76</v>
      </c>
      <c r="O498" s="2"/>
      <c r="P498" s="401" t="s">
        <v>84</v>
      </c>
      <c r="Q498" s="16" t="s">
        <v>85</v>
      </c>
      <c r="R498" s="16" t="s">
        <v>2422</v>
      </c>
      <c r="S498" s="114">
        <f t="shared" si="18"/>
        <v>18</v>
      </c>
      <c r="T498" s="16">
        <v>5</v>
      </c>
      <c r="U498" s="16">
        <v>13</v>
      </c>
      <c r="W498" s="50" t="s">
        <v>2912</v>
      </c>
      <c r="X498" s="89" t="s">
        <v>2942</v>
      </c>
      <c r="Y498" s="16" t="s">
        <v>78</v>
      </c>
      <c r="Z498" s="358" t="s">
        <v>2944</v>
      </c>
      <c r="AA498" s="432" t="s">
        <v>95</v>
      </c>
      <c r="AB498" s="16" t="str">
        <f t="shared" si="16"/>
        <v>Unique</v>
      </c>
    </row>
    <row r="499" spans="1:89" ht="15">
      <c r="A499" s="354" t="str">
        <f t="shared" si="15"/>
        <v>100_2_060722_C3X_p_ba.el</v>
      </c>
      <c r="B499" s="355" t="s">
        <v>2441</v>
      </c>
      <c r="C499" s="355" t="s">
        <v>2442</v>
      </c>
      <c r="D499" s="213">
        <v>100</v>
      </c>
      <c r="E499" s="213">
        <v>2</v>
      </c>
      <c r="F499" s="213">
        <v>220622</v>
      </c>
      <c r="G499" s="367" t="s">
        <v>465</v>
      </c>
      <c r="H499" s="213">
        <v>2022</v>
      </c>
      <c r="I499" s="148" t="s">
        <v>43</v>
      </c>
      <c r="J499" s="148" t="s">
        <v>2443</v>
      </c>
      <c r="K499" s="148" t="s">
        <v>2444</v>
      </c>
      <c r="L499" s="148" t="s">
        <v>74</v>
      </c>
      <c r="M499" s="2" t="s">
        <v>168</v>
      </c>
      <c r="N499" s="213">
        <v>76</v>
      </c>
      <c r="O499" s="2"/>
      <c r="P499" s="401" t="s">
        <v>274</v>
      </c>
      <c r="Q499" s="16" t="s">
        <v>275</v>
      </c>
      <c r="R499" s="16" t="s">
        <v>2422</v>
      </c>
      <c r="S499" s="114">
        <f t="shared" si="18"/>
        <v>12</v>
      </c>
      <c r="T499" s="16">
        <v>7</v>
      </c>
      <c r="U499" s="16">
        <v>5</v>
      </c>
      <c r="W499" s="16" t="s">
        <v>2912</v>
      </c>
      <c r="X499" s="413" t="s">
        <v>2942</v>
      </c>
      <c r="Y499" s="50" t="s">
        <v>78</v>
      </c>
      <c r="Z499" s="47" t="s">
        <v>2945</v>
      </c>
      <c r="AA499" s="432" t="s">
        <v>95</v>
      </c>
      <c r="AB499" s="16" t="str">
        <f t="shared" si="16"/>
        <v>Unique</v>
      </c>
    </row>
    <row r="500" spans="1:89" ht="15">
      <c r="A500" s="354" t="str">
        <f t="shared" si="15"/>
        <v>93_1_200921_C3B_p_ep.ba</v>
      </c>
      <c r="B500" s="355" t="s">
        <v>2326</v>
      </c>
      <c r="C500" s="355" t="s">
        <v>2327</v>
      </c>
      <c r="D500" s="213">
        <v>93</v>
      </c>
      <c r="E500" s="213">
        <v>1</v>
      </c>
      <c r="F500" s="367" t="s">
        <v>2403</v>
      </c>
      <c r="G500" s="213">
        <v>200921</v>
      </c>
      <c r="H500" s="213">
        <v>2021</v>
      </c>
      <c r="I500" s="148" t="s">
        <v>43</v>
      </c>
      <c r="J500" s="2" t="s">
        <v>2328</v>
      </c>
      <c r="K500" s="2" t="s">
        <v>2329</v>
      </c>
      <c r="L500" s="148" t="s">
        <v>74</v>
      </c>
      <c r="M500" s="148" t="s">
        <v>147</v>
      </c>
      <c r="N500" s="117">
        <v>358</v>
      </c>
      <c r="O500" s="2"/>
      <c r="P500" s="359" t="s">
        <v>84</v>
      </c>
      <c r="Q500" s="50" t="s">
        <v>85</v>
      </c>
      <c r="R500" s="16" t="s">
        <v>2422</v>
      </c>
      <c r="S500" s="50">
        <v>1</v>
      </c>
      <c r="T500" s="50">
        <v>0</v>
      </c>
      <c r="U500" s="50">
        <v>1</v>
      </c>
      <c r="V500" s="2"/>
      <c r="W500" s="16" t="s">
        <v>2912</v>
      </c>
      <c r="X500" s="89" t="s">
        <v>2946</v>
      </c>
      <c r="Y500" s="50" t="s">
        <v>78</v>
      </c>
      <c r="Z500" s="47" t="s">
        <v>2947</v>
      </c>
      <c r="AA500" s="432" t="s">
        <v>95</v>
      </c>
      <c r="AB500" s="16" t="str">
        <f t="shared" si="16"/>
        <v>Unique</v>
      </c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</row>
    <row r="501" spans="1:89" ht="15">
      <c r="A501" s="354" t="str">
        <f t="shared" si="15"/>
        <v>93_1_200921_C3B_p_ba.el</v>
      </c>
      <c r="B501" s="355" t="s">
        <v>2326</v>
      </c>
      <c r="C501" s="355" t="s">
        <v>2327</v>
      </c>
      <c r="D501" s="213">
        <v>93</v>
      </c>
      <c r="E501" s="213">
        <v>1</v>
      </c>
      <c r="F501" s="367" t="s">
        <v>2403</v>
      </c>
      <c r="G501" s="213">
        <v>200921</v>
      </c>
      <c r="H501" s="213">
        <v>2021</v>
      </c>
      <c r="I501" s="148" t="s">
        <v>43</v>
      </c>
      <c r="J501" s="2" t="s">
        <v>2328</v>
      </c>
      <c r="K501" s="2" t="s">
        <v>2329</v>
      </c>
      <c r="L501" s="148" t="s">
        <v>74</v>
      </c>
      <c r="M501" s="148" t="s">
        <v>147</v>
      </c>
      <c r="N501" s="117">
        <v>358</v>
      </c>
      <c r="P501" s="401" t="s">
        <v>274</v>
      </c>
      <c r="Q501" s="16" t="s">
        <v>275</v>
      </c>
      <c r="R501" s="16" t="s">
        <v>2422</v>
      </c>
      <c r="S501" s="16">
        <v>2</v>
      </c>
      <c r="T501" s="16">
        <v>1</v>
      </c>
      <c r="U501" s="16">
        <v>1</v>
      </c>
      <c r="W501" s="16" t="s">
        <v>2912</v>
      </c>
      <c r="X501" s="89" t="s">
        <v>2946</v>
      </c>
      <c r="Y501" s="50" t="s">
        <v>78</v>
      </c>
      <c r="Z501" s="47" t="s">
        <v>2948</v>
      </c>
      <c r="AA501" s="432" t="s">
        <v>95</v>
      </c>
      <c r="AB501" s="16" t="str">
        <f t="shared" si="16"/>
        <v>Unique</v>
      </c>
    </row>
    <row r="502" spans="1:89" ht="15">
      <c r="A502" s="354" t="str">
        <f t="shared" si="15"/>
        <v>93_1_200921_C3B_p_rh.ca</v>
      </c>
      <c r="B502" s="355" t="s">
        <v>2326</v>
      </c>
      <c r="C502" s="355" t="s">
        <v>2327</v>
      </c>
      <c r="D502" s="213">
        <v>93</v>
      </c>
      <c r="E502" s="213">
        <v>1</v>
      </c>
      <c r="F502" s="367" t="s">
        <v>2403</v>
      </c>
      <c r="G502" s="213">
        <v>200921</v>
      </c>
      <c r="H502" s="213">
        <v>2021</v>
      </c>
      <c r="I502" s="148" t="s">
        <v>43</v>
      </c>
      <c r="J502" s="2" t="s">
        <v>2328</v>
      </c>
      <c r="K502" s="2" t="s">
        <v>2329</v>
      </c>
      <c r="L502" s="148" t="s">
        <v>74</v>
      </c>
      <c r="M502" s="148" t="s">
        <v>147</v>
      </c>
      <c r="N502" s="117">
        <v>358</v>
      </c>
      <c r="P502" s="401" t="s">
        <v>134</v>
      </c>
      <c r="Q502" s="16" t="s">
        <v>135</v>
      </c>
      <c r="R502" s="16" t="s">
        <v>2422</v>
      </c>
      <c r="S502" s="16">
        <v>4</v>
      </c>
      <c r="T502" s="16">
        <v>1</v>
      </c>
      <c r="U502" s="16">
        <v>3</v>
      </c>
      <c r="W502" s="16" t="s">
        <v>2912</v>
      </c>
      <c r="X502" s="89" t="s">
        <v>2946</v>
      </c>
      <c r="Y502" s="16" t="s">
        <v>78</v>
      </c>
      <c r="Z502" s="47" t="s">
        <v>2949</v>
      </c>
      <c r="AA502" s="432" t="s">
        <v>95</v>
      </c>
      <c r="AB502" s="16" t="str">
        <f t="shared" si="16"/>
        <v>Unique</v>
      </c>
    </row>
    <row r="503" spans="1:89" ht="15">
      <c r="A503" s="354" t="str">
        <f t="shared" si="15"/>
        <v>93_1_200921_C3B_p_rh.ro</v>
      </c>
      <c r="B503" s="355" t="s">
        <v>2326</v>
      </c>
      <c r="C503" s="355" t="s">
        <v>2327</v>
      </c>
      <c r="D503" s="213">
        <v>93</v>
      </c>
      <c r="E503" s="213">
        <v>1</v>
      </c>
      <c r="F503" s="367" t="s">
        <v>2403</v>
      </c>
      <c r="G503" s="213">
        <v>200921</v>
      </c>
      <c r="H503" s="213">
        <v>2021</v>
      </c>
      <c r="I503" s="148" t="s">
        <v>43</v>
      </c>
      <c r="J503" s="2" t="s">
        <v>2328</v>
      </c>
      <c r="K503" s="2" t="s">
        <v>2329</v>
      </c>
      <c r="L503" s="148" t="s">
        <v>74</v>
      </c>
      <c r="M503" s="148" t="s">
        <v>147</v>
      </c>
      <c r="N503" s="117">
        <v>358</v>
      </c>
      <c r="P503" s="401" t="s">
        <v>460</v>
      </c>
      <c r="Q503" s="16" t="s">
        <v>461</v>
      </c>
      <c r="R503" s="16" t="s">
        <v>2422</v>
      </c>
      <c r="S503" s="16">
        <v>8</v>
      </c>
      <c r="T503" s="16">
        <v>4</v>
      </c>
      <c r="U503" s="16">
        <v>4</v>
      </c>
      <c r="W503" s="16" t="s">
        <v>2912</v>
      </c>
      <c r="X503" s="89" t="s">
        <v>2946</v>
      </c>
      <c r="Y503" s="50" t="s">
        <v>78</v>
      </c>
      <c r="Z503" s="47" t="s">
        <v>2950</v>
      </c>
      <c r="AA503" s="432" t="s">
        <v>95</v>
      </c>
      <c r="AB503" s="16" t="str">
        <f t="shared" si="16"/>
        <v>Unique</v>
      </c>
    </row>
    <row r="504" spans="1:89" ht="15">
      <c r="A504" s="354" t="str">
        <f t="shared" si="15"/>
        <v>119_1_060722_C1X_p_ep.ba</v>
      </c>
      <c r="B504" s="433" t="s">
        <v>2302</v>
      </c>
      <c r="C504" s="433" t="s">
        <v>2303</v>
      </c>
      <c r="D504" s="29">
        <v>119</v>
      </c>
      <c r="E504" s="29">
        <v>1</v>
      </c>
      <c r="F504" s="29">
        <v>220622</v>
      </c>
      <c r="G504" s="434" t="s">
        <v>465</v>
      </c>
      <c r="H504" s="29">
        <v>2022</v>
      </c>
      <c r="I504" s="28" t="s">
        <v>43</v>
      </c>
      <c r="J504" s="28" t="s">
        <v>2304</v>
      </c>
      <c r="K504" s="28" t="s">
        <v>2305</v>
      </c>
      <c r="L504" s="28" t="s">
        <v>74</v>
      </c>
      <c r="M504" s="2" t="s">
        <v>320</v>
      </c>
      <c r="N504" s="29">
        <v>50</v>
      </c>
      <c r="O504" s="435"/>
      <c r="P504" s="436" t="s">
        <v>84</v>
      </c>
      <c r="Q504" s="437" t="s">
        <v>85</v>
      </c>
      <c r="R504" s="16" t="s">
        <v>2422</v>
      </c>
      <c r="S504" s="437">
        <v>4</v>
      </c>
      <c r="T504" s="437">
        <v>1</v>
      </c>
      <c r="U504" s="437">
        <v>3</v>
      </c>
      <c r="V504" s="435"/>
      <c r="W504" s="16" t="s">
        <v>2912</v>
      </c>
      <c r="X504" s="93">
        <v>130624</v>
      </c>
      <c r="Y504" s="50" t="s">
        <v>78</v>
      </c>
      <c r="Z504" s="47" t="s">
        <v>2951</v>
      </c>
      <c r="AA504" s="432" t="s">
        <v>95</v>
      </c>
      <c r="AB504" s="16" t="str">
        <f t="shared" si="16"/>
        <v>Unique</v>
      </c>
      <c r="AD504" s="435"/>
      <c r="AE504" s="435"/>
      <c r="AF504" s="435"/>
      <c r="AG504" s="435"/>
      <c r="AH504" s="435"/>
      <c r="AI504" s="435"/>
      <c r="AJ504" s="435"/>
      <c r="AK504" s="435"/>
      <c r="AL504" s="435"/>
      <c r="AM504" s="435"/>
      <c r="AN504" s="435"/>
      <c r="AO504" s="435"/>
      <c r="AP504" s="435"/>
      <c r="AQ504" s="435"/>
      <c r="AR504" s="435"/>
      <c r="AS504" s="435"/>
      <c r="AT504" s="435"/>
      <c r="AU504" s="435"/>
      <c r="AV504" s="435"/>
      <c r="AW504" s="435"/>
      <c r="AX504" s="435"/>
      <c r="AY504" s="435"/>
      <c r="AZ504" s="435"/>
      <c r="BA504" s="435"/>
      <c r="BB504" s="435"/>
      <c r="BC504" s="435"/>
      <c r="BD504" s="435"/>
      <c r="BE504" s="435"/>
      <c r="BF504" s="435"/>
      <c r="BG504" s="435"/>
      <c r="BH504" s="435"/>
      <c r="BI504" s="435"/>
      <c r="BJ504" s="435"/>
      <c r="BK504" s="435"/>
      <c r="BL504" s="435"/>
      <c r="BM504" s="435"/>
      <c r="BN504" s="435"/>
      <c r="BO504" s="435"/>
      <c r="BP504" s="435"/>
      <c r="BQ504" s="435"/>
      <c r="BR504" s="435"/>
      <c r="BS504" s="435"/>
      <c r="BT504" s="435"/>
      <c r="BU504" s="435"/>
      <c r="BV504" s="435"/>
      <c r="BW504" s="435"/>
      <c r="BX504" s="435"/>
      <c r="BY504" s="435"/>
      <c r="BZ504" s="435"/>
      <c r="CA504" s="435"/>
      <c r="CB504" s="435"/>
      <c r="CC504" s="435"/>
      <c r="CD504" s="435"/>
      <c r="CE504" s="435"/>
      <c r="CF504" s="435"/>
      <c r="CG504" s="435"/>
      <c r="CH504" s="435"/>
      <c r="CI504" s="435"/>
      <c r="CJ504" s="435"/>
      <c r="CK504" s="435"/>
    </row>
    <row r="505" spans="1:89" ht="15">
      <c r="A505" s="354" t="str">
        <f t="shared" si="15"/>
        <v>119_1_060722_C1X_p_pg.qu</v>
      </c>
      <c r="B505" s="433" t="s">
        <v>2302</v>
      </c>
      <c r="C505" s="433" t="s">
        <v>2303</v>
      </c>
      <c r="D505" s="29">
        <v>119</v>
      </c>
      <c r="E505" s="29">
        <v>1</v>
      </c>
      <c r="F505" s="29">
        <v>220622</v>
      </c>
      <c r="G505" s="434" t="s">
        <v>465</v>
      </c>
      <c r="H505" s="29">
        <v>2022</v>
      </c>
      <c r="I505" s="28" t="s">
        <v>43</v>
      </c>
      <c r="J505" s="28" t="s">
        <v>2304</v>
      </c>
      <c r="K505" s="28" t="s">
        <v>2305</v>
      </c>
      <c r="L505" s="28" t="s">
        <v>74</v>
      </c>
      <c r="M505" s="2" t="s">
        <v>320</v>
      </c>
      <c r="N505" s="29">
        <v>50</v>
      </c>
      <c r="O505" s="435"/>
      <c r="P505" s="438" t="s">
        <v>2952</v>
      </c>
      <c r="Q505" s="437" t="s">
        <v>2953</v>
      </c>
      <c r="R505" s="16" t="s">
        <v>100</v>
      </c>
      <c r="S505" s="437">
        <v>1</v>
      </c>
      <c r="T505" s="437">
        <v>0</v>
      </c>
      <c r="U505" s="437">
        <v>1</v>
      </c>
      <c r="V505" s="435"/>
      <c r="W505" s="16" t="s">
        <v>2912</v>
      </c>
      <c r="X505" s="93">
        <v>130624</v>
      </c>
      <c r="Y505" s="50" t="s">
        <v>78</v>
      </c>
      <c r="Z505" s="47" t="s">
        <v>2954</v>
      </c>
      <c r="AA505" s="432"/>
      <c r="AB505" s="16" t="str">
        <f t="shared" si="16"/>
        <v>Unique</v>
      </c>
      <c r="AD505" s="435"/>
      <c r="AE505" s="435"/>
      <c r="AF505" s="435"/>
      <c r="AG505" s="435"/>
      <c r="AH505" s="435"/>
      <c r="AI505" s="435"/>
      <c r="AJ505" s="435"/>
      <c r="AK505" s="435"/>
      <c r="AL505" s="435"/>
      <c r="AM505" s="435"/>
      <c r="AN505" s="435"/>
      <c r="AO505" s="435"/>
      <c r="AP505" s="435"/>
      <c r="AQ505" s="435"/>
      <c r="AR505" s="435"/>
      <c r="AS505" s="435"/>
      <c r="AT505" s="435"/>
      <c r="AU505" s="435"/>
      <c r="AV505" s="435"/>
      <c r="AW505" s="435"/>
      <c r="AX505" s="435"/>
      <c r="AY505" s="435"/>
      <c r="AZ505" s="435"/>
      <c r="BA505" s="435"/>
      <c r="BB505" s="435"/>
      <c r="BC505" s="435"/>
      <c r="BD505" s="435"/>
      <c r="BE505" s="435"/>
      <c r="BF505" s="435"/>
      <c r="BG505" s="435"/>
      <c r="BH505" s="435"/>
      <c r="BI505" s="435"/>
      <c r="BJ505" s="435"/>
      <c r="BK505" s="435"/>
      <c r="BL505" s="435"/>
      <c r="BM505" s="435"/>
      <c r="BN505" s="435"/>
      <c r="BO505" s="435"/>
      <c r="BP505" s="435"/>
      <c r="BQ505" s="435"/>
      <c r="BR505" s="435"/>
      <c r="BS505" s="435"/>
      <c r="BT505" s="435"/>
      <c r="BU505" s="435"/>
      <c r="BV505" s="435"/>
      <c r="BW505" s="435"/>
      <c r="BX505" s="435"/>
      <c r="BY505" s="435"/>
      <c r="BZ505" s="435"/>
      <c r="CA505" s="435"/>
      <c r="CB505" s="435"/>
      <c r="CC505" s="435"/>
      <c r="CD505" s="435"/>
      <c r="CE505" s="435"/>
      <c r="CF505" s="435"/>
      <c r="CG505" s="435"/>
      <c r="CH505" s="435"/>
      <c r="CI505" s="435"/>
      <c r="CJ505" s="435"/>
      <c r="CK505" s="435"/>
    </row>
    <row r="506" spans="1:89" ht="15">
      <c r="A506" s="354" t="str">
        <f t="shared" si="15"/>
        <v>100_3_060722_C3Y_p_ba.el</v>
      </c>
      <c r="B506" s="355" t="s">
        <v>2417</v>
      </c>
      <c r="C506" s="355" t="s">
        <v>2418</v>
      </c>
      <c r="D506" s="213">
        <v>100</v>
      </c>
      <c r="E506" s="213">
        <v>3</v>
      </c>
      <c r="F506" s="29">
        <v>220622</v>
      </c>
      <c r="G506" s="434" t="s">
        <v>465</v>
      </c>
      <c r="H506" s="213">
        <v>2022</v>
      </c>
      <c r="I506" s="148" t="s">
        <v>43</v>
      </c>
      <c r="J506" s="148" t="s">
        <v>2419</v>
      </c>
      <c r="K506" s="148" t="s">
        <v>2420</v>
      </c>
      <c r="L506" s="148" t="s">
        <v>74</v>
      </c>
      <c r="M506" s="2" t="s">
        <v>168</v>
      </c>
      <c r="N506" s="213">
        <v>79</v>
      </c>
      <c r="O506" s="2"/>
      <c r="P506" s="359" t="s">
        <v>274</v>
      </c>
      <c r="Q506" s="50" t="s">
        <v>275</v>
      </c>
      <c r="R506" s="16" t="s">
        <v>2422</v>
      </c>
      <c r="S506" s="50">
        <v>9</v>
      </c>
      <c r="T506" s="50">
        <v>3</v>
      </c>
      <c r="U506" s="50">
        <v>6</v>
      </c>
      <c r="V506" s="2"/>
      <c r="W506" s="50" t="s">
        <v>2912</v>
      </c>
      <c r="X506" s="93">
        <v>130624</v>
      </c>
      <c r="Y506" s="50" t="s">
        <v>78</v>
      </c>
      <c r="Z506" s="47" t="s">
        <v>2955</v>
      </c>
      <c r="AA506" s="432" t="s">
        <v>95</v>
      </c>
      <c r="AB506" s="16" t="str">
        <f t="shared" si="16"/>
        <v>Unique</v>
      </c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</row>
    <row r="507" spans="1:89" ht="15">
      <c r="A507" s="354" t="str">
        <f t="shared" si="15"/>
        <v>100_3_060722_C3Y_p_rh.ca</v>
      </c>
      <c r="B507" s="355" t="s">
        <v>2417</v>
      </c>
      <c r="C507" s="355" t="s">
        <v>2418</v>
      </c>
      <c r="D507" s="213">
        <v>100</v>
      </c>
      <c r="E507" s="213">
        <v>3</v>
      </c>
      <c r="F507" s="29">
        <v>220622</v>
      </c>
      <c r="G507" s="434" t="s">
        <v>465</v>
      </c>
      <c r="H507" s="213">
        <v>2022</v>
      </c>
      <c r="I507" s="148" t="s">
        <v>43</v>
      </c>
      <c r="J507" s="148" t="s">
        <v>2419</v>
      </c>
      <c r="K507" s="148" t="s">
        <v>2420</v>
      </c>
      <c r="L507" s="148" t="s">
        <v>74</v>
      </c>
      <c r="M507" s="2" t="s">
        <v>168</v>
      </c>
      <c r="N507" s="213">
        <v>79</v>
      </c>
      <c r="P507" s="401" t="s">
        <v>134</v>
      </c>
      <c r="Q507" s="16" t="s">
        <v>135</v>
      </c>
      <c r="R507" s="16" t="s">
        <v>2422</v>
      </c>
      <c r="S507" s="16">
        <v>1</v>
      </c>
      <c r="T507" s="16">
        <v>0</v>
      </c>
      <c r="U507" s="16">
        <v>1</v>
      </c>
      <c r="W507" s="50" t="s">
        <v>2912</v>
      </c>
      <c r="X507" s="93">
        <v>130624</v>
      </c>
      <c r="Y507" s="50" t="s">
        <v>78</v>
      </c>
      <c r="Z507" s="47" t="s">
        <v>2956</v>
      </c>
      <c r="AA507" s="432" t="s">
        <v>95</v>
      </c>
      <c r="AB507" s="16" t="str">
        <f t="shared" si="16"/>
        <v>Unique</v>
      </c>
    </row>
    <row r="508" spans="1:89" ht="15">
      <c r="A508" s="354" t="str">
        <f t="shared" si="15"/>
        <v>100_3_060722_C3Y_p_vo.inf</v>
      </c>
      <c r="B508" s="355" t="s">
        <v>2417</v>
      </c>
      <c r="C508" s="355" t="s">
        <v>2418</v>
      </c>
      <c r="D508" s="213">
        <v>100</v>
      </c>
      <c r="E508" s="213">
        <v>3</v>
      </c>
      <c r="F508" s="29">
        <v>220622</v>
      </c>
      <c r="G508" s="434" t="s">
        <v>465</v>
      </c>
      <c r="H508" s="213">
        <v>2022</v>
      </c>
      <c r="I508" s="148" t="s">
        <v>43</v>
      </c>
      <c r="J508" s="148" t="s">
        <v>2419</v>
      </c>
      <c r="K508" s="148" t="s">
        <v>2420</v>
      </c>
      <c r="L508" s="148" t="s">
        <v>74</v>
      </c>
      <c r="M508" s="2" t="s">
        <v>168</v>
      </c>
      <c r="N508" s="213">
        <v>79</v>
      </c>
      <c r="P508" s="401" t="s">
        <v>2296</v>
      </c>
      <c r="Q508" s="16" t="s">
        <v>393</v>
      </c>
      <c r="R508" s="16" t="s">
        <v>2422</v>
      </c>
      <c r="S508" s="16">
        <v>1</v>
      </c>
      <c r="T508" s="16">
        <v>0</v>
      </c>
      <c r="U508" s="16">
        <v>1</v>
      </c>
      <c r="W508" s="50" t="s">
        <v>2912</v>
      </c>
      <c r="X508" s="93">
        <v>130624</v>
      </c>
      <c r="Y508" s="50" t="s">
        <v>78</v>
      </c>
      <c r="Z508" s="47" t="s">
        <v>2957</v>
      </c>
      <c r="AA508" s="432" t="s">
        <v>95</v>
      </c>
      <c r="AB508" s="16" t="str">
        <f t="shared" si="16"/>
        <v>Unique</v>
      </c>
    </row>
    <row r="509" spans="1:89" ht="15">
      <c r="A509" s="354" t="str">
        <f t="shared" si="15"/>
        <v>100_3_060722_C3Y_p_ep.ba</v>
      </c>
      <c r="B509" s="355" t="s">
        <v>2417</v>
      </c>
      <c r="C509" s="355" t="s">
        <v>2418</v>
      </c>
      <c r="D509" s="213">
        <v>100</v>
      </c>
      <c r="E509" s="213">
        <v>3</v>
      </c>
      <c r="F509" s="29">
        <v>220622</v>
      </c>
      <c r="G509" s="434" t="s">
        <v>465</v>
      </c>
      <c r="H509" s="213">
        <v>2022</v>
      </c>
      <c r="I509" s="148" t="s">
        <v>43</v>
      </c>
      <c r="J509" s="148" t="s">
        <v>2419</v>
      </c>
      <c r="K509" s="148" t="s">
        <v>2420</v>
      </c>
      <c r="L509" s="148" t="s">
        <v>74</v>
      </c>
      <c r="M509" s="2" t="s">
        <v>168</v>
      </c>
      <c r="N509" s="213">
        <v>79</v>
      </c>
      <c r="P509" s="401" t="s">
        <v>84</v>
      </c>
      <c r="Q509" s="16" t="s">
        <v>85</v>
      </c>
      <c r="R509" s="16" t="s">
        <v>2422</v>
      </c>
      <c r="S509" s="16">
        <v>18</v>
      </c>
      <c r="T509" s="16">
        <v>9</v>
      </c>
      <c r="U509" s="16">
        <v>9</v>
      </c>
      <c r="W509" s="50" t="s">
        <v>2912</v>
      </c>
      <c r="X509" s="93">
        <v>130624</v>
      </c>
      <c r="Y509" s="50" t="s">
        <v>78</v>
      </c>
      <c r="Z509" s="47" t="s">
        <v>2958</v>
      </c>
      <c r="AA509" s="432" t="s">
        <v>95</v>
      </c>
      <c r="AB509" s="16" t="str">
        <f t="shared" si="16"/>
        <v>Unique</v>
      </c>
    </row>
    <row r="510" spans="1:89" ht="15">
      <c r="A510" s="354" t="str">
        <f t="shared" si="15"/>
        <v>100_3_060722_C3Y_p_vo.bo</v>
      </c>
      <c r="B510" s="355" t="s">
        <v>2959</v>
      </c>
      <c r="C510" s="355" t="s">
        <v>2960</v>
      </c>
      <c r="D510" s="213">
        <v>100</v>
      </c>
      <c r="E510" s="213">
        <v>3</v>
      </c>
      <c r="F510" s="213">
        <v>220622</v>
      </c>
      <c r="G510" s="434" t="s">
        <v>465</v>
      </c>
      <c r="H510" s="213">
        <v>2022</v>
      </c>
      <c r="I510" s="148" t="s">
        <v>43</v>
      </c>
      <c r="J510" s="148" t="s">
        <v>2419</v>
      </c>
      <c r="K510" s="148" t="s">
        <v>2420</v>
      </c>
      <c r="L510" s="148" t="s">
        <v>74</v>
      </c>
      <c r="M510" s="2" t="s">
        <v>168</v>
      </c>
      <c r="N510" s="213">
        <v>79</v>
      </c>
      <c r="P510" s="401" t="s">
        <v>366</v>
      </c>
      <c r="Q510" s="16" t="s">
        <v>367</v>
      </c>
      <c r="R510" s="16" t="s">
        <v>2422</v>
      </c>
      <c r="S510" s="16">
        <v>1</v>
      </c>
      <c r="T510" s="16">
        <v>0</v>
      </c>
      <c r="U510" s="16">
        <v>1</v>
      </c>
      <c r="W510" s="50" t="s">
        <v>2912</v>
      </c>
      <c r="X510" s="93">
        <v>130624</v>
      </c>
      <c r="Y510" s="50" t="s">
        <v>78</v>
      </c>
      <c r="Z510" s="47" t="s">
        <v>2961</v>
      </c>
      <c r="AA510" s="432" t="s">
        <v>95</v>
      </c>
      <c r="AB510" s="16" t="str">
        <f t="shared" si="16"/>
        <v>Unique</v>
      </c>
    </row>
    <row r="511" spans="1:89" ht="15">
      <c r="A511" s="354" t="str">
        <f t="shared" si="15"/>
        <v>102_1_220622_C1C_p_rh.ca</v>
      </c>
      <c r="B511" s="355" t="s">
        <v>2751</v>
      </c>
      <c r="C511" s="355" t="s">
        <v>2752</v>
      </c>
      <c r="D511" s="213">
        <v>102</v>
      </c>
      <c r="E511" s="213">
        <v>1</v>
      </c>
      <c r="F511" s="367" t="s">
        <v>2800</v>
      </c>
      <c r="G511" s="213">
        <v>220622</v>
      </c>
      <c r="H511" s="213">
        <v>2022</v>
      </c>
      <c r="I511" s="148" t="s">
        <v>43</v>
      </c>
      <c r="J511" s="148" t="s">
        <v>2754</v>
      </c>
      <c r="K511" s="148" t="s">
        <v>2755</v>
      </c>
      <c r="L511" s="148" t="s">
        <v>74</v>
      </c>
      <c r="M511" s="2" t="s">
        <v>168</v>
      </c>
      <c r="N511" s="213">
        <v>164</v>
      </c>
      <c r="O511" s="2"/>
      <c r="P511" s="359" t="s">
        <v>134</v>
      </c>
      <c r="Q511" s="50" t="s">
        <v>135</v>
      </c>
      <c r="R511" s="16" t="s">
        <v>2422</v>
      </c>
      <c r="S511" s="50">
        <v>5</v>
      </c>
      <c r="T511" s="50">
        <v>0</v>
      </c>
      <c r="U511" s="50">
        <v>5</v>
      </c>
      <c r="V511" s="2"/>
      <c r="W511" s="50" t="s">
        <v>2962</v>
      </c>
      <c r="X511" s="93">
        <v>140624</v>
      </c>
      <c r="Y511" s="50" t="s">
        <v>78</v>
      </c>
      <c r="Z511" s="358" t="s">
        <v>2963</v>
      </c>
      <c r="AA511" s="432" t="s">
        <v>95</v>
      </c>
      <c r="AB511" s="16" t="str">
        <f t="shared" si="16"/>
        <v>Unique</v>
      </c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</row>
    <row r="512" spans="1:89" ht="15">
      <c r="A512" s="354" t="str">
        <f t="shared" si="15"/>
        <v>102_1_220622_C1C_p_ep.ba</v>
      </c>
      <c r="B512" s="355" t="s">
        <v>2751</v>
      </c>
      <c r="C512" s="355" t="s">
        <v>2752</v>
      </c>
      <c r="D512" s="213">
        <v>102</v>
      </c>
      <c r="E512" s="213">
        <v>1</v>
      </c>
      <c r="F512" s="367" t="s">
        <v>2800</v>
      </c>
      <c r="G512" s="213">
        <v>220622</v>
      </c>
      <c r="H512" s="213">
        <v>2022</v>
      </c>
      <c r="I512" s="148" t="s">
        <v>43</v>
      </c>
      <c r="J512" s="148" t="s">
        <v>2754</v>
      </c>
      <c r="K512" s="148" t="s">
        <v>2755</v>
      </c>
      <c r="L512" s="148" t="s">
        <v>74</v>
      </c>
      <c r="M512" s="2" t="s">
        <v>168</v>
      </c>
      <c r="N512" s="213">
        <v>164</v>
      </c>
      <c r="P512" s="401" t="s">
        <v>84</v>
      </c>
      <c r="Q512" s="16" t="s">
        <v>85</v>
      </c>
      <c r="R512" s="16" t="s">
        <v>2422</v>
      </c>
      <c r="S512" s="16">
        <v>34</v>
      </c>
      <c r="T512" s="16">
        <v>19</v>
      </c>
      <c r="U512" s="16">
        <v>15</v>
      </c>
      <c r="W512" s="50" t="s">
        <v>2962</v>
      </c>
      <c r="X512" s="402">
        <v>140624</v>
      </c>
      <c r="Y512" s="50" t="s">
        <v>78</v>
      </c>
      <c r="Z512" s="358" t="s">
        <v>2964</v>
      </c>
      <c r="AA512" s="432" t="s">
        <v>95</v>
      </c>
      <c r="AB512" s="16" t="str">
        <f t="shared" si="16"/>
        <v>Unique</v>
      </c>
    </row>
    <row r="513" spans="1:89" ht="15">
      <c r="A513" s="354" t="str">
        <f t="shared" si="15"/>
        <v>80_3_060722_C15_p_ep.ba</v>
      </c>
      <c r="B513" s="355" t="s">
        <v>69</v>
      </c>
      <c r="C513" s="355" t="s">
        <v>70</v>
      </c>
      <c r="D513" s="213">
        <v>80</v>
      </c>
      <c r="E513" s="213">
        <v>3</v>
      </c>
      <c r="F513" s="213">
        <v>220622</v>
      </c>
      <c r="G513" s="367" t="s">
        <v>465</v>
      </c>
      <c r="H513" s="213">
        <v>2022</v>
      </c>
      <c r="I513" s="148" t="s">
        <v>43</v>
      </c>
      <c r="J513" s="148" t="s">
        <v>72</v>
      </c>
      <c r="K513" s="148" t="s">
        <v>73</v>
      </c>
      <c r="L513" s="148" t="s">
        <v>74</v>
      </c>
      <c r="M513" s="148" t="s">
        <v>2965</v>
      </c>
      <c r="N513" s="213">
        <v>60</v>
      </c>
      <c r="O513" s="2"/>
      <c r="P513" s="359" t="s">
        <v>84</v>
      </c>
      <c r="Q513" s="50" t="s">
        <v>85</v>
      </c>
      <c r="R513" s="16" t="s">
        <v>2422</v>
      </c>
      <c r="S513" s="50">
        <v>6</v>
      </c>
      <c r="T513" s="50">
        <v>0</v>
      </c>
      <c r="U513" s="50">
        <v>6</v>
      </c>
      <c r="V513" s="2"/>
      <c r="W513" s="50" t="s">
        <v>2912</v>
      </c>
      <c r="X513" s="93">
        <v>130624</v>
      </c>
      <c r="Y513" s="50" t="s">
        <v>78</v>
      </c>
      <c r="Z513" s="358" t="s">
        <v>2966</v>
      </c>
      <c r="AA513" s="432" t="s">
        <v>95</v>
      </c>
      <c r="AB513" s="16" t="str">
        <f t="shared" si="16"/>
        <v>Unique</v>
      </c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</row>
    <row r="514" spans="1:89" ht="15">
      <c r="A514" s="354" t="str">
        <f t="shared" si="15"/>
        <v>83_2_060722_C2D_p_ep.ba</v>
      </c>
      <c r="B514" s="355" t="s">
        <v>2773</v>
      </c>
      <c r="C514" s="355" t="s">
        <v>2774</v>
      </c>
      <c r="D514" s="213">
        <v>83</v>
      </c>
      <c r="E514" s="213">
        <v>2</v>
      </c>
      <c r="F514" s="213">
        <v>220622</v>
      </c>
      <c r="G514" s="367" t="s">
        <v>465</v>
      </c>
      <c r="H514" s="213">
        <v>2022</v>
      </c>
      <c r="I514" s="148" t="s">
        <v>43</v>
      </c>
      <c r="J514" s="148" t="s">
        <v>2775</v>
      </c>
      <c r="K514" s="148" t="s">
        <v>2776</v>
      </c>
      <c r="L514" s="148" t="s">
        <v>74</v>
      </c>
      <c r="M514" s="2" t="s">
        <v>168</v>
      </c>
      <c r="N514" s="213">
        <v>854</v>
      </c>
      <c r="O514" s="2"/>
      <c r="P514" s="359" t="s">
        <v>84</v>
      </c>
      <c r="Q514" s="50" t="s">
        <v>85</v>
      </c>
      <c r="R514" s="16" t="s">
        <v>2422</v>
      </c>
      <c r="S514" s="50">
        <v>7</v>
      </c>
      <c r="T514" s="50">
        <v>0</v>
      </c>
      <c r="U514" s="50">
        <v>7</v>
      </c>
      <c r="V514" s="2"/>
      <c r="W514" s="50" t="s">
        <v>2912</v>
      </c>
      <c r="X514" s="93">
        <v>130624</v>
      </c>
      <c r="Y514" s="50" t="s">
        <v>78</v>
      </c>
      <c r="Z514" s="47" t="s">
        <v>2967</v>
      </c>
      <c r="AA514" s="432" t="s">
        <v>95</v>
      </c>
      <c r="AB514" s="16" t="str">
        <f t="shared" ref="AB514:AB577" si="19">IF(COUNTIF(Z:Z, Z514)&gt;1, "Duplicate", "Unique")</f>
        <v>Unique</v>
      </c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</row>
    <row r="515" spans="1:89" ht="15">
      <c r="A515" s="354" t="str">
        <f t="shared" si="15"/>
        <v>83_2_060722_C2D_p_sy.pi</v>
      </c>
      <c r="B515" s="355" t="s">
        <v>2773</v>
      </c>
      <c r="C515" s="355" t="s">
        <v>2774</v>
      </c>
      <c r="D515" s="213">
        <v>83</v>
      </c>
      <c r="E515" s="213">
        <v>2</v>
      </c>
      <c r="F515" s="213">
        <v>220622</v>
      </c>
      <c r="G515" s="367" t="s">
        <v>465</v>
      </c>
      <c r="H515" s="213">
        <v>2022</v>
      </c>
      <c r="I515" s="148" t="s">
        <v>43</v>
      </c>
      <c r="J515" s="148" t="s">
        <v>2775</v>
      </c>
      <c r="K515" s="148" t="s">
        <v>2776</v>
      </c>
      <c r="L515" s="148" t="s">
        <v>74</v>
      </c>
      <c r="M515" s="2" t="s">
        <v>168</v>
      </c>
      <c r="N515" s="213">
        <v>854</v>
      </c>
      <c r="P515" s="401" t="s">
        <v>176</v>
      </c>
      <c r="Q515" s="16" t="s">
        <v>177</v>
      </c>
      <c r="R515" s="16" t="s">
        <v>2422</v>
      </c>
      <c r="S515" s="16">
        <v>126</v>
      </c>
      <c r="T515" s="16">
        <v>83</v>
      </c>
      <c r="U515" s="16">
        <v>43</v>
      </c>
      <c r="W515" s="50" t="s">
        <v>2912</v>
      </c>
      <c r="X515" s="93">
        <v>130624</v>
      </c>
      <c r="Y515" s="50" t="s">
        <v>78</v>
      </c>
      <c r="Z515" s="47" t="s">
        <v>2968</v>
      </c>
      <c r="AA515" s="432" t="s">
        <v>95</v>
      </c>
      <c r="AB515" s="16" t="str">
        <f t="shared" si="19"/>
        <v>Unique</v>
      </c>
    </row>
    <row r="516" spans="1:89" ht="15">
      <c r="A516" s="354" t="str">
        <f t="shared" si="15"/>
        <v>119_2_080622_C35_p_rh.ca</v>
      </c>
      <c r="B516" s="355" t="s">
        <v>2611</v>
      </c>
      <c r="C516" s="355" t="s">
        <v>2612</v>
      </c>
      <c r="D516" s="421">
        <v>119</v>
      </c>
      <c r="E516" s="421">
        <v>2</v>
      </c>
      <c r="F516" s="213">
        <v>230522</v>
      </c>
      <c r="G516" s="367" t="s">
        <v>2800</v>
      </c>
      <c r="H516" s="213">
        <v>2022</v>
      </c>
      <c r="I516" s="148" t="s">
        <v>43</v>
      </c>
      <c r="J516" s="148" t="s">
        <v>2613</v>
      </c>
      <c r="K516" s="148" t="s">
        <v>2614</v>
      </c>
      <c r="L516" s="148" t="s">
        <v>74</v>
      </c>
      <c r="M516" s="2" t="s">
        <v>168</v>
      </c>
      <c r="N516" s="213">
        <v>96</v>
      </c>
      <c r="O516" s="2"/>
      <c r="P516" s="359" t="s">
        <v>134</v>
      </c>
      <c r="Q516" s="50" t="s">
        <v>135</v>
      </c>
      <c r="R516" s="16" t="s">
        <v>2422</v>
      </c>
      <c r="S516" s="50">
        <v>3</v>
      </c>
      <c r="T516" s="50">
        <v>0</v>
      </c>
      <c r="U516" s="50">
        <v>3</v>
      </c>
      <c r="V516" s="2"/>
      <c r="W516" s="50" t="s">
        <v>2912</v>
      </c>
      <c r="X516" s="93">
        <v>130624</v>
      </c>
      <c r="Y516" s="50" t="s">
        <v>78</v>
      </c>
      <c r="Z516" s="47" t="s">
        <v>2969</v>
      </c>
      <c r="AA516" s="432" t="s">
        <v>95</v>
      </c>
      <c r="AB516" s="16" t="str">
        <f t="shared" si="19"/>
        <v>Unique</v>
      </c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</row>
    <row r="517" spans="1:89" ht="15">
      <c r="A517" s="354" t="str">
        <f t="shared" si="15"/>
        <v>119_2_080622_C35_p_sy.pi</v>
      </c>
      <c r="B517" s="355" t="s">
        <v>2611</v>
      </c>
      <c r="C517" s="355" t="s">
        <v>2612</v>
      </c>
      <c r="D517" s="421">
        <v>119</v>
      </c>
      <c r="E517" s="421">
        <v>2</v>
      </c>
      <c r="F517" s="213">
        <v>230522</v>
      </c>
      <c r="G517" s="367" t="s">
        <v>2800</v>
      </c>
      <c r="H517" s="213">
        <v>2022</v>
      </c>
      <c r="I517" s="148" t="s">
        <v>43</v>
      </c>
      <c r="J517" s="148" t="s">
        <v>2613</v>
      </c>
      <c r="K517" s="148" t="s">
        <v>2614</v>
      </c>
      <c r="L517" s="148" t="s">
        <v>74</v>
      </c>
      <c r="M517" s="2" t="s">
        <v>168</v>
      </c>
      <c r="N517" s="213">
        <v>96</v>
      </c>
      <c r="P517" s="401" t="s">
        <v>176</v>
      </c>
      <c r="Q517" s="16" t="s">
        <v>177</v>
      </c>
      <c r="R517" s="16" t="s">
        <v>2422</v>
      </c>
      <c r="S517" s="16">
        <v>1</v>
      </c>
      <c r="T517" s="16">
        <v>0</v>
      </c>
      <c r="U517" s="16">
        <v>1</v>
      </c>
      <c r="W517" s="50" t="s">
        <v>2912</v>
      </c>
      <c r="X517" s="93">
        <v>130624</v>
      </c>
      <c r="Y517" s="50" t="s">
        <v>78</v>
      </c>
      <c r="Z517" s="47" t="s">
        <v>2970</v>
      </c>
      <c r="AA517" s="432" t="s">
        <v>95</v>
      </c>
      <c r="AB517" s="16" t="str">
        <f t="shared" si="19"/>
        <v>Unique</v>
      </c>
    </row>
    <row r="518" spans="1:89" ht="15">
      <c r="A518" s="354" t="str">
        <f t="shared" si="15"/>
        <v>119_2_080622_C35_p_ep.ba</v>
      </c>
      <c r="B518" s="355" t="s">
        <v>2611</v>
      </c>
      <c r="C518" s="355" t="s">
        <v>2612</v>
      </c>
      <c r="D518" s="421">
        <v>119</v>
      </c>
      <c r="E518" s="421">
        <v>2</v>
      </c>
      <c r="F518" s="213">
        <v>230522</v>
      </c>
      <c r="G518" s="367" t="s">
        <v>2800</v>
      </c>
      <c r="H518" s="213">
        <v>2022</v>
      </c>
      <c r="I518" s="148" t="s">
        <v>43</v>
      </c>
      <c r="J518" s="148" t="s">
        <v>2613</v>
      </c>
      <c r="K518" s="148" t="s">
        <v>2614</v>
      </c>
      <c r="L518" s="148" t="s">
        <v>74</v>
      </c>
      <c r="M518" s="2" t="s">
        <v>168</v>
      </c>
      <c r="N518" s="213">
        <v>96</v>
      </c>
      <c r="P518" s="401" t="s">
        <v>84</v>
      </c>
      <c r="Q518" s="16" t="s">
        <v>85</v>
      </c>
      <c r="R518" s="16" t="s">
        <v>2422</v>
      </c>
      <c r="S518" s="16">
        <v>6</v>
      </c>
      <c r="T518" s="16">
        <v>3</v>
      </c>
      <c r="U518" s="16">
        <v>3</v>
      </c>
      <c r="W518" s="50" t="s">
        <v>2912</v>
      </c>
      <c r="X518" s="93">
        <v>130624</v>
      </c>
      <c r="Y518" s="50" t="s">
        <v>78</v>
      </c>
      <c r="Z518" s="47" t="s">
        <v>2971</v>
      </c>
      <c r="AA518" s="432" t="s">
        <v>95</v>
      </c>
      <c r="AB518" s="16" t="str">
        <f t="shared" si="19"/>
        <v>Unique</v>
      </c>
    </row>
    <row r="519" spans="1:89" ht="15">
      <c r="A519" s="354" t="str">
        <f t="shared" si="15"/>
        <v>100_3_200921_C3Y_p_rh.ca</v>
      </c>
      <c r="B519" s="355" t="s">
        <v>2417</v>
      </c>
      <c r="C519" s="355" t="s">
        <v>2418</v>
      </c>
      <c r="D519" s="213">
        <v>100</v>
      </c>
      <c r="E519" s="213">
        <v>3</v>
      </c>
      <c r="F519" s="367" t="s">
        <v>2403</v>
      </c>
      <c r="G519" s="213">
        <v>200921</v>
      </c>
      <c r="H519" s="213">
        <v>2021</v>
      </c>
      <c r="I519" s="148" t="s">
        <v>43</v>
      </c>
      <c r="J519" s="2" t="s">
        <v>2419</v>
      </c>
      <c r="K519" s="2" t="s">
        <v>2420</v>
      </c>
      <c r="L519" s="148" t="s">
        <v>74</v>
      </c>
      <c r="M519" s="148" t="s">
        <v>147</v>
      </c>
      <c r="N519" s="117">
        <v>34</v>
      </c>
      <c r="O519" s="2"/>
      <c r="P519" s="359" t="s">
        <v>134</v>
      </c>
      <c r="Q519" s="50" t="s">
        <v>135</v>
      </c>
      <c r="R519" s="16" t="s">
        <v>2422</v>
      </c>
      <c r="S519" s="50">
        <v>4</v>
      </c>
      <c r="T519" s="50">
        <v>3</v>
      </c>
      <c r="U519" s="50">
        <v>1</v>
      </c>
      <c r="V519" s="2"/>
      <c r="W519" s="50" t="s">
        <v>2962</v>
      </c>
      <c r="X519" s="93">
        <v>140624</v>
      </c>
      <c r="Y519" s="50" t="s">
        <v>78</v>
      </c>
      <c r="Z519" s="358" t="s">
        <v>2972</v>
      </c>
      <c r="AA519" s="432" t="s">
        <v>95</v>
      </c>
      <c r="AB519" s="16" t="str">
        <f t="shared" si="19"/>
        <v>Unique</v>
      </c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</row>
    <row r="520" spans="1:89" ht="15">
      <c r="A520" s="354" t="str">
        <f t="shared" si="15"/>
        <v>100_3_200921_C3Y_p_rh.ro</v>
      </c>
      <c r="B520" s="355" t="s">
        <v>2417</v>
      </c>
      <c r="C520" s="355" t="s">
        <v>2418</v>
      </c>
      <c r="D520" s="213">
        <v>100</v>
      </c>
      <c r="E520" s="213">
        <v>3</v>
      </c>
      <c r="F520" s="367" t="s">
        <v>2403</v>
      </c>
      <c r="G520" s="213">
        <v>200921</v>
      </c>
      <c r="H520" s="213">
        <v>2021</v>
      </c>
      <c r="I520" s="148" t="s">
        <v>43</v>
      </c>
      <c r="J520" s="2" t="s">
        <v>2419</v>
      </c>
      <c r="K520" s="2" t="s">
        <v>2420</v>
      </c>
      <c r="L520" s="148" t="s">
        <v>74</v>
      </c>
      <c r="M520" s="148" t="s">
        <v>147</v>
      </c>
      <c r="N520" s="117">
        <v>34</v>
      </c>
      <c r="P520" s="401" t="s">
        <v>460</v>
      </c>
      <c r="Q520" s="16" t="s">
        <v>461</v>
      </c>
      <c r="R520" s="16" t="s">
        <v>2911</v>
      </c>
      <c r="S520" s="16">
        <v>3</v>
      </c>
      <c r="T520" s="16">
        <v>0</v>
      </c>
      <c r="U520" s="16">
        <v>3</v>
      </c>
      <c r="W520" s="50"/>
      <c r="X520" s="402">
        <v>140624</v>
      </c>
      <c r="Y520" s="50" t="s">
        <v>78</v>
      </c>
      <c r="Z520" s="358" t="s">
        <v>2973</v>
      </c>
      <c r="AA520" s="432" t="s">
        <v>95</v>
      </c>
      <c r="AB520" s="16" t="str">
        <f t="shared" si="19"/>
        <v>Unique</v>
      </c>
    </row>
    <row r="521" spans="1:89" ht="15">
      <c r="A521" s="354" t="str">
        <f t="shared" si="15"/>
        <v>100_3_200921_C3Y_p_ep.ba</v>
      </c>
      <c r="B521" s="355" t="s">
        <v>2417</v>
      </c>
      <c r="C521" s="355" t="s">
        <v>2418</v>
      </c>
      <c r="D521" s="213">
        <v>100</v>
      </c>
      <c r="E521" s="213">
        <v>3</v>
      </c>
      <c r="F521" s="367" t="s">
        <v>2403</v>
      </c>
      <c r="G521" s="213">
        <v>200921</v>
      </c>
      <c r="H521" s="213">
        <v>2021</v>
      </c>
      <c r="I521" s="148" t="s">
        <v>43</v>
      </c>
      <c r="J521" s="2" t="s">
        <v>2419</v>
      </c>
      <c r="K521" s="2" t="s">
        <v>2420</v>
      </c>
      <c r="L521" s="148" t="s">
        <v>74</v>
      </c>
      <c r="M521" s="148" t="s">
        <v>147</v>
      </c>
      <c r="N521" s="117">
        <v>34</v>
      </c>
      <c r="P521" s="401" t="s">
        <v>84</v>
      </c>
      <c r="Q521" s="16" t="s">
        <v>85</v>
      </c>
      <c r="R521" s="16" t="s">
        <v>2422</v>
      </c>
      <c r="S521" s="16">
        <v>6</v>
      </c>
      <c r="T521" s="16">
        <v>1</v>
      </c>
      <c r="U521" s="16">
        <v>5</v>
      </c>
      <c r="W521" s="50" t="s">
        <v>2912</v>
      </c>
      <c r="X521" s="402">
        <v>130624</v>
      </c>
      <c r="Y521" s="50" t="s">
        <v>78</v>
      </c>
      <c r="Z521" s="47" t="s">
        <v>2974</v>
      </c>
      <c r="AA521" s="432" t="s">
        <v>95</v>
      </c>
      <c r="AB521" s="16" t="str">
        <f t="shared" si="19"/>
        <v>Unique</v>
      </c>
    </row>
    <row r="522" spans="1:89" ht="15">
      <c r="A522" s="354" t="str">
        <f t="shared" si="15"/>
        <v>83_2_230522_C2D_p_rh.ca</v>
      </c>
      <c r="B522" s="355" t="s">
        <v>2773</v>
      </c>
      <c r="C522" s="355" t="s">
        <v>2774</v>
      </c>
      <c r="D522" s="213">
        <v>83</v>
      </c>
      <c r="E522" s="213">
        <v>2</v>
      </c>
      <c r="F522" s="367" t="s">
        <v>2753</v>
      </c>
      <c r="G522" s="213">
        <v>230522</v>
      </c>
      <c r="H522" s="213">
        <v>2022</v>
      </c>
      <c r="I522" s="148" t="s">
        <v>43</v>
      </c>
      <c r="J522" s="148" t="s">
        <v>2775</v>
      </c>
      <c r="K522" s="148" t="s">
        <v>2776</v>
      </c>
      <c r="L522" s="148" t="s">
        <v>74</v>
      </c>
      <c r="M522" s="2" t="s">
        <v>477</v>
      </c>
      <c r="N522" s="117">
        <v>156</v>
      </c>
      <c r="O522" s="2"/>
      <c r="P522" s="359" t="s">
        <v>134</v>
      </c>
      <c r="Q522" s="50" t="s">
        <v>135</v>
      </c>
      <c r="R522" s="16" t="s">
        <v>2422</v>
      </c>
      <c r="S522" s="50">
        <v>14</v>
      </c>
      <c r="T522" s="50">
        <v>1</v>
      </c>
      <c r="U522" s="50">
        <v>13</v>
      </c>
      <c r="V522" s="2"/>
      <c r="W522" s="50" t="s">
        <v>2975</v>
      </c>
      <c r="X522" s="93">
        <v>140624</v>
      </c>
      <c r="Y522" s="50" t="s">
        <v>78</v>
      </c>
      <c r="Z522" s="358" t="s">
        <v>2976</v>
      </c>
      <c r="AA522" s="432" t="s">
        <v>95</v>
      </c>
      <c r="AB522" s="16" t="str">
        <f t="shared" si="19"/>
        <v>Unique</v>
      </c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</row>
    <row r="523" spans="1:89" ht="15">
      <c r="A523" s="354" t="str">
        <f t="shared" si="15"/>
        <v>83_2_230522_C2D_p_ep.ba</v>
      </c>
      <c r="B523" s="355" t="s">
        <v>2773</v>
      </c>
      <c r="C523" s="355" t="s">
        <v>2774</v>
      </c>
      <c r="D523" s="213">
        <v>83</v>
      </c>
      <c r="E523" s="213">
        <v>2</v>
      </c>
      <c r="F523" s="367" t="s">
        <v>2753</v>
      </c>
      <c r="G523" s="213">
        <v>230522</v>
      </c>
      <c r="H523" s="213">
        <v>2022</v>
      </c>
      <c r="I523" s="148" t="s">
        <v>43</v>
      </c>
      <c r="J523" s="148" t="s">
        <v>2775</v>
      </c>
      <c r="K523" s="148" t="s">
        <v>2776</v>
      </c>
      <c r="L523" s="148" t="s">
        <v>74</v>
      </c>
      <c r="M523" s="2" t="s">
        <v>477</v>
      </c>
      <c r="N523" s="117">
        <v>156</v>
      </c>
      <c r="P523" s="401" t="s">
        <v>84</v>
      </c>
      <c r="Q523" s="16" t="s">
        <v>85</v>
      </c>
      <c r="R523" s="16" t="s">
        <v>2422</v>
      </c>
      <c r="S523" s="16">
        <v>4</v>
      </c>
      <c r="T523" s="16">
        <v>0</v>
      </c>
      <c r="U523" s="16">
        <v>4</v>
      </c>
      <c r="W523" s="16" t="s">
        <v>2912</v>
      </c>
      <c r="X523" s="402">
        <v>130624</v>
      </c>
      <c r="Y523" s="50" t="s">
        <v>78</v>
      </c>
      <c r="Z523" s="47" t="s">
        <v>2977</v>
      </c>
      <c r="AA523" s="432" t="s">
        <v>95</v>
      </c>
      <c r="AB523" s="16" t="str">
        <f t="shared" si="19"/>
        <v>Unique</v>
      </c>
    </row>
    <row r="524" spans="1:89" ht="15">
      <c r="A524" s="354" t="str">
        <f t="shared" si="15"/>
        <v>83_2_230522_C2D_p_sy.pi</v>
      </c>
      <c r="B524" s="355" t="s">
        <v>2773</v>
      </c>
      <c r="C524" s="355" t="s">
        <v>2774</v>
      </c>
      <c r="D524" s="213">
        <v>83</v>
      </c>
      <c r="E524" s="213">
        <v>2</v>
      </c>
      <c r="F524" s="367" t="s">
        <v>2753</v>
      </c>
      <c r="G524" s="213">
        <v>230522</v>
      </c>
      <c r="H524" s="213">
        <v>2022</v>
      </c>
      <c r="I524" s="148" t="s">
        <v>43</v>
      </c>
      <c r="J524" s="148" t="s">
        <v>2775</v>
      </c>
      <c r="K524" s="148" t="s">
        <v>2776</v>
      </c>
      <c r="L524" s="148" t="s">
        <v>74</v>
      </c>
      <c r="M524" s="2" t="s">
        <v>477</v>
      </c>
      <c r="N524" s="117">
        <v>156</v>
      </c>
      <c r="P524" s="401" t="s">
        <v>176</v>
      </c>
      <c r="Q524" s="16" t="s">
        <v>177</v>
      </c>
      <c r="R524" s="16" t="s">
        <v>2422</v>
      </c>
      <c r="S524" s="16">
        <v>2</v>
      </c>
      <c r="T524" s="16">
        <v>2</v>
      </c>
      <c r="U524" s="16">
        <v>0</v>
      </c>
      <c r="W524" s="16" t="s">
        <v>2912</v>
      </c>
      <c r="X524" s="402">
        <v>130624</v>
      </c>
      <c r="Y524" s="50" t="s">
        <v>78</v>
      </c>
      <c r="Z524" s="47" t="s">
        <v>2978</v>
      </c>
      <c r="AA524" s="432" t="s">
        <v>95</v>
      </c>
      <c r="AB524" s="16" t="str">
        <f t="shared" si="19"/>
        <v>Unique</v>
      </c>
    </row>
    <row r="525" spans="1:89" ht="15">
      <c r="A525" s="354" t="str">
        <f t="shared" si="15"/>
        <v>100_2_090522_C3X_p_rh.ca</v>
      </c>
      <c r="B525" s="355" t="s">
        <v>2441</v>
      </c>
      <c r="C525" s="355" t="s">
        <v>2442</v>
      </c>
      <c r="D525" s="213">
        <v>100</v>
      </c>
      <c r="E525" s="213">
        <v>2</v>
      </c>
      <c r="F525" s="213">
        <v>250422</v>
      </c>
      <c r="G525" s="367" t="s">
        <v>2753</v>
      </c>
      <c r="H525" s="213">
        <v>2022</v>
      </c>
      <c r="I525" s="148" t="s">
        <v>43</v>
      </c>
      <c r="J525" s="148" t="s">
        <v>2443</v>
      </c>
      <c r="K525" s="148" t="s">
        <v>2444</v>
      </c>
      <c r="L525" s="148" t="s">
        <v>74</v>
      </c>
      <c r="M525" s="2" t="s">
        <v>75</v>
      </c>
      <c r="N525" s="117">
        <v>107</v>
      </c>
      <c r="O525" s="2"/>
      <c r="P525" s="359" t="s">
        <v>134</v>
      </c>
      <c r="Q525" s="50" t="s">
        <v>135</v>
      </c>
      <c r="R525" s="16" t="s">
        <v>2422</v>
      </c>
      <c r="S525" s="50">
        <v>18</v>
      </c>
      <c r="T525" s="50">
        <v>11</v>
      </c>
      <c r="U525" s="50">
        <v>7</v>
      </c>
      <c r="V525" s="2"/>
      <c r="W525" s="50" t="s">
        <v>2975</v>
      </c>
      <c r="X525" s="93">
        <v>140624</v>
      </c>
      <c r="Y525" s="50" t="s">
        <v>78</v>
      </c>
      <c r="Z525" s="358" t="s">
        <v>2979</v>
      </c>
      <c r="AA525" s="432" t="s">
        <v>95</v>
      </c>
      <c r="AB525" s="16" t="str">
        <f t="shared" si="19"/>
        <v>Unique</v>
      </c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</row>
    <row r="526" spans="1:89" ht="15">
      <c r="A526" s="354" t="str">
        <f t="shared" si="15"/>
        <v>100_2_090522_C3X_p_rh.ro</v>
      </c>
      <c r="B526" s="355" t="s">
        <v>2441</v>
      </c>
      <c r="C526" s="355" t="s">
        <v>2442</v>
      </c>
      <c r="D526" s="213">
        <v>100</v>
      </c>
      <c r="E526" s="213">
        <v>2</v>
      </c>
      <c r="F526" s="213">
        <v>250422</v>
      </c>
      <c r="G526" s="367" t="s">
        <v>2753</v>
      </c>
      <c r="H526" s="213">
        <v>2022</v>
      </c>
      <c r="I526" s="148" t="s">
        <v>43</v>
      </c>
      <c r="J526" s="148" t="s">
        <v>2443</v>
      </c>
      <c r="K526" s="148" t="s">
        <v>2444</v>
      </c>
      <c r="L526" s="148" t="s">
        <v>74</v>
      </c>
      <c r="M526" s="2" t="s">
        <v>75</v>
      </c>
      <c r="N526" s="117">
        <v>107</v>
      </c>
      <c r="P526" s="401" t="s">
        <v>460</v>
      </c>
      <c r="Q526" s="50" t="s">
        <v>461</v>
      </c>
      <c r="R526" s="16" t="s">
        <v>2911</v>
      </c>
      <c r="S526" s="16">
        <v>2</v>
      </c>
      <c r="T526" s="16">
        <v>2</v>
      </c>
      <c r="U526" s="16">
        <v>0</v>
      </c>
      <c r="W526" s="16"/>
      <c r="X526" s="402">
        <v>140624</v>
      </c>
      <c r="Y526" s="50" t="s">
        <v>78</v>
      </c>
      <c r="Z526" s="358" t="s">
        <v>2980</v>
      </c>
      <c r="AA526" s="432" t="s">
        <v>95</v>
      </c>
      <c r="AB526" s="16" t="str">
        <f t="shared" si="19"/>
        <v>Unique</v>
      </c>
    </row>
    <row r="527" spans="1:89" ht="15">
      <c r="A527" s="354" t="str">
        <f t="shared" si="15"/>
        <v>100_2_090522_C3X_p_ba.el</v>
      </c>
      <c r="B527" s="355" t="s">
        <v>2441</v>
      </c>
      <c r="C527" s="355" t="s">
        <v>2442</v>
      </c>
      <c r="D527" s="213">
        <v>100</v>
      </c>
      <c r="E527" s="213">
        <v>2</v>
      </c>
      <c r="F527" s="213">
        <v>250422</v>
      </c>
      <c r="G527" s="367" t="s">
        <v>2753</v>
      </c>
      <c r="H527" s="213">
        <v>2022</v>
      </c>
      <c r="I527" s="148" t="s">
        <v>43</v>
      </c>
      <c r="J527" s="148" t="s">
        <v>2443</v>
      </c>
      <c r="K527" s="148" t="s">
        <v>2444</v>
      </c>
      <c r="L527" s="148" t="s">
        <v>74</v>
      </c>
      <c r="M527" s="2" t="s">
        <v>75</v>
      </c>
      <c r="N527" s="117">
        <v>107</v>
      </c>
      <c r="P527" s="401" t="s">
        <v>274</v>
      </c>
      <c r="Q527" s="50" t="s">
        <v>275</v>
      </c>
      <c r="R527" s="16" t="s">
        <v>2422</v>
      </c>
      <c r="S527" s="16">
        <v>23</v>
      </c>
      <c r="T527" s="16">
        <v>1</v>
      </c>
      <c r="U527" s="16">
        <v>22</v>
      </c>
      <c r="W527" s="16" t="s">
        <v>2962</v>
      </c>
      <c r="X527" s="402">
        <v>140624</v>
      </c>
      <c r="Y527" s="50" t="s">
        <v>78</v>
      </c>
      <c r="Z527" s="47" t="s">
        <v>2981</v>
      </c>
      <c r="AA527" s="432" t="s">
        <v>95</v>
      </c>
      <c r="AB527" s="16" t="str">
        <f t="shared" si="19"/>
        <v>Unique</v>
      </c>
    </row>
    <row r="528" spans="1:89" ht="15">
      <c r="A528" s="354" t="str">
        <f t="shared" si="15"/>
        <v>100_2_090522_C3X_p_ep.ba</v>
      </c>
      <c r="B528" s="355" t="s">
        <v>2441</v>
      </c>
      <c r="C528" s="355" t="s">
        <v>2442</v>
      </c>
      <c r="D528" s="213">
        <v>100</v>
      </c>
      <c r="E528" s="213">
        <v>2</v>
      </c>
      <c r="F528" s="213">
        <v>250422</v>
      </c>
      <c r="G528" s="367" t="s">
        <v>2753</v>
      </c>
      <c r="H528" s="213">
        <v>2022</v>
      </c>
      <c r="I528" s="148" t="s">
        <v>43</v>
      </c>
      <c r="J528" s="148" t="s">
        <v>2443</v>
      </c>
      <c r="K528" s="148" t="s">
        <v>2444</v>
      </c>
      <c r="L528" s="148" t="s">
        <v>74</v>
      </c>
      <c r="M528" s="2" t="s">
        <v>75</v>
      </c>
      <c r="N528" s="117">
        <v>107</v>
      </c>
      <c r="P528" s="401" t="s">
        <v>84</v>
      </c>
      <c r="Q528" s="16" t="s">
        <v>85</v>
      </c>
      <c r="R528" s="16" t="s">
        <v>2422</v>
      </c>
      <c r="S528" s="16">
        <v>1</v>
      </c>
      <c r="T528" s="16">
        <v>0</v>
      </c>
      <c r="U528" s="16">
        <v>1</v>
      </c>
      <c r="W528" s="16" t="s">
        <v>2912</v>
      </c>
      <c r="X528" s="402">
        <v>130624</v>
      </c>
      <c r="Y528" s="50" t="s">
        <v>78</v>
      </c>
      <c r="Z528" s="47" t="s">
        <v>2982</v>
      </c>
      <c r="AA528" s="432" t="s">
        <v>95</v>
      </c>
      <c r="AB528" s="16" t="str">
        <f t="shared" si="19"/>
        <v>Unique</v>
      </c>
    </row>
    <row r="529" spans="1:89" ht="15">
      <c r="A529" s="354" t="str">
        <f t="shared" si="15"/>
        <v>100_3_230522_C3Y_p_rh.ca</v>
      </c>
      <c r="B529" s="355" t="s">
        <v>2417</v>
      </c>
      <c r="C529" s="355" t="s">
        <v>2418</v>
      </c>
      <c r="D529" s="213">
        <v>100</v>
      </c>
      <c r="E529" s="213">
        <v>3</v>
      </c>
      <c r="F529" s="367" t="s">
        <v>2753</v>
      </c>
      <c r="G529" s="213">
        <v>230522</v>
      </c>
      <c r="H529" s="213">
        <v>2022</v>
      </c>
      <c r="I529" s="148" t="s">
        <v>43</v>
      </c>
      <c r="J529" s="148" t="s">
        <v>2419</v>
      </c>
      <c r="K529" s="148" t="s">
        <v>2420</v>
      </c>
      <c r="L529" s="148" t="s">
        <v>74</v>
      </c>
      <c r="M529" s="2" t="s">
        <v>75</v>
      </c>
      <c r="N529" s="117">
        <v>55</v>
      </c>
      <c r="O529" s="2"/>
      <c r="P529" s="359" t="s">
        <v>134</v>
      </c>
      <c r="Q529" s="50" t="s">
        <v>135</v>
      </c>
      <c r="R529" s="16" t="s">
        <v>2422</v>
      </c>
      <c r="S529" s="50">
        <v>5</v>
      </c>
      <c r="T529" s="50">
        <v>0</v>
      </c>
      <c r="U529" s="50">
        <v>5</v>
      </c>
      <c r="V529" s="2"/>
      <c r="W529" s="50" t="s">
        <v>2962</v>
      </c>
      <c r="X529" s="93">
        <v>140624</v>
      </c>
      <c r="Y529" s="50" t="s">
        <v>78</v>
      </c>
      <c r="Z529" s="358" t="s">
        <v>2983</v>
      </c>
      <c r="AA529" s="432" t="s">
        <v>95</v>
      </c>
      <c r="AB529" s="16" t="str">
        <f t="shared" si="19"/>
        <v>Unique</v>
      </c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</row>
    <row r="530" spans="1:89" ht="15">
      <c r="A530" s="354" t="str">
        <f t="shared" si="15"/>
        <v>100_3_230522_C3Y_p_rh.ro</v>
      </c>
      <c r="B530" s="355" t="s">
        <v>2417</v>
      </c>
      <c r="C530" s="355" t="s">
        <v>2418</v>
      </c>
      <c r="D530" s="213">
        <v>100</v>
      </c>
      <c r="E530" s="213">
        <v>3</v>
      </c>
      <c r="F530" s="367" t="s">
        <v>2753</v>
      </c>
      <c r="G530" s="213">
        <v>230522</v>
      </c>
      <c r="H530" s="213">
        <v>2022</v>
      </c>
      <c r="I530" s="148" t="s">
        <v>43</v>
      </c>
      <c r="J530" s="148" t="s">
        <v>2419</v>
      </c>
      <c r="K530" s="148" t="s">
        <v>2420</v>
      </c>
      <c r="L530" s="148" t="s">
        <v>74</v>
      </c>
      <c r="M530" s="2" t="s">
        <v>75</v>
      </c>
      <c r="N530" s="117">
        <v>55</v>
      </c>
      <c r="P530" s="401" t="s">
        <v>460</v>
      </c>
      <c r="Q530" s="50" t="s">
        <v>461</v>
      </c>
      <c r="R530" s="16" t="s">
        <v>2911</v>
      </c>
      <c r="S530" s="16">
        <v>2</v>
      </c>
      <c r="T530" s="16">
        <v>0</v>
      </c>
      <c r="U530" s="16">
        <v>2</v>
      </c>
      <c r="W530" s="16"/>
      <c r="X530" s="402">
        <v>140624</v>
      </c>
      <c r="Y530" s="50" t="s">
        <v>78</v>
      </c>
      <c r="Z530" s="47" t="s">
        <v>2984</v>
      </c>
      <c r="AA530" s="432" t="s">
        <v>95</v>
      </c>
      <c r="AB530" s="16" t="str">
        <f t="shared" si="19"/>
        <v>Unique</v>
      </c>
    </row>
    <row r="531" spans="1:89" ht="15">
      <c r="A531" s="354" t="str">
        <f t="shared" si="15"/>
        <v>100_3_230522_C3Y_p_ba.el</v>
      </c>
      <c r="B531" s="355" t="s">
        <v>2417</v>
      </c>
      <c r="C531" s="355" t="s">
        <v>2418</v>
      </c>
      <c r="D531" s="213">
        <v>100</v>
      </c>
      <c r="E531" s="213">
        <v>3</v>
      </c>
      <c r="F531" s="367" t="s">
        <v>2753</v>
      </c>
      <c r="G531" s="213">
        <v>230522</v>
      </c>
      <c r="H531" s="213">
        <v>2022</v>
      </c>
      <c r="I531" s="148" t="s">
        <v>43</v>
      </c>
      <c r="J531" s="148" t="s">
        <v>2419</v>
      </c>
      <c r="K531" s="148" t="s">
        <v>2420</v>
      </c>
      <c r="L531" s="148" t="s">
        <v>74</v>
      </c>
      <c r="M531" s="2" t="s">
        <v>75</v>
      </c>
      <c r="N531" s="117">
        <v>55</v>
      </c>
      <c r="P531" s="401" t="s">
        <v>274</v>
      </c>
      <c r="Q531" s="50" t="s">
        <v>275</v>
      </c>
      <c r="R531" s="16" t="s">
        <v>2422</v>
      </c>
      <c r="S531" s="16">
        <v>2</v>
      </c>
      <c r="T531" s="16">
        <v>1</v>
      </c>
      <c r="U531" s="16">
        <v>1</v>
      </c>
      <c r="W531" s="16" t="s">
        <v>2912</v>
      </c>
      <c r="X531" s="402">
        <v>130624</v>
      </c>
      <c r="Y531" s="50" t="s">
        <v>78</v>
      </c>
      <c r="Z531" s="47" t="s">
        <v>2985</v>
      </c>
      <c r="AA531" s="432" t="s">
        <v>95</v>
      </c>
      <c r="AB531" s="16" t="str">
        <f t="shared" si="19"/>
        <v>Unique</v>
      </c>
    </row>
    <row r="532" spans="1:89" ht="15">
      <c r="A532" s="354" t="str">
        <f t="shared" si="15"/>
        <v>100_3_230522_C3Y_p_ep.ba</v>
      </c>
      <c r="B532" s="355" t="s">
        <v>2417</v>
      </c>
      <c r="C532" s="355" t="s">
        <v>2418</v>
      </c>
      <c r="D532" s="213">
        <v>100</v>
      </c>
      <c r="E532" s="213">
        <v>3</v>
      </c>
      <c r="F532" s="367" t="s">
        <v>2753</v>
      </c>
      <c r="G532" s="213">
        <v>230522</v>
      </c>
      <c r="H532" s="213">
        <v>2022</v>
      </c>
      <c r="I532" s="148" t="s">
        <v>43</v>
      </c>
      <c r="J532" s="148" t="s">
        <v>2419</v>
      </c>
      <c r="K532" s="148" t="s">
        <v>2420</v>
      </c>
      <c r="L532" s="148" t="s">
        <v>74</v>
      </c>
      <c r="M532" s="2" t="s">
        <v>75</v>
      </c>
      <c r="N532" s="117">
        <v>55</v>
      </c>
      <c r="P532" s="401" t="s">
        <v>84</v>
      </c>
      <c r="Q532" s="16" t="s">
        <v>85</v>
      </c>
      <c r="R532" s="16" t="s">
        <v>2422</v>
      </c>
      <c r="S532" s="16">
        <v>5</v>
      </c>
      <c r="T532" s="16">
        <v>2</v>
      </c>
      <c r="U532" s="16">
        <v>3</v>
      </c>
      <c r="W532" s="16" t="s">
        <v>2912</v>
      </c>
      <c r="X532" s="402">
        <v>130624</v>
      </c>
      <c r="Y532" s="50" t="s">
        <v>78</v>
      </c>
      <c r="Z532" s="47" t="s">
        <v>2986</v>
      </c>
      <c r="AA532" s="432" t="s">
        <v>95</v>
      </c>
      <c r="AB532" s="16" t="str">
        <f t="shared" si="19"/>
        <v>Unique</v>
      </c>
    </row>
    <row r="533" spans="1:89" ht="15">
      <c r="A533" s="354" t="str">
        <f t="shared" si="15"/>
        <v>100_1_230522_C3C_p_rh.ca</v>
      </c>
      <c r="B533" s="355" t="s">
        <v>2798</v>
      </c>
      <c r="C533" s="355" t="s">
        <v>2799</v>
      </c>
      <c r="D533" s="213">
        <v>100</v>
      </c>
      <c r="E533" s="213">
        <v>1</v>
      </c>
      <c r="F533" s="367" t="s">
        <v>2753</v>
      </c>
      <c r="G533" s="213">
        <v>230522</v>
      </c>
      <c r="H533" s="213">
        <v>2022</v>
      </c>
      <c r="I533" s="148" t="s">
        <v>43</v>
      </c>
      <c r="J533" s="148" t="s">
        <v>2801</v>
      </c>
      <c r="K533" s="148" t="s">
        <v>2802</v>
      </c>
      <c r="L533" s="148" t="s">
        <v>74</v>
      </c>
      <c r="M533" s="2" t="s">
        <v>75</v>
      </c>
      <c r="N533" s="117">
        <v>73</v>
      </c>
      <c r="O533" s="2"/>
      <c r="P533" s="359" t="s">
        <v>134</v>
      </c>
      <c r="Q533" s="50" t="s">
        <v>135</v>
      </c>
      <c r="R533" s="16" t="s">
        <v>2422</v>
      </c>
      <c r="S533" s="50">
        <v>15</v>
      </c>
      <c r="T533" s="50">
        <v>2</v>
      </c>
      <c r="U533" s="50">
        <v>13</v>
      </c>
      <c r="V533" s="2"/>
      <c r="W533" s="2"/>
      <c r="X533" s="93">
        <v>140624</v>
      </c>
      <c r="Y533" s="50" t="s">
        <v>78</v>
      </c>
      <c r="Z533" s="358" t="s">
        <v>2987</v>
      </c>
      <c r="AA533" s="432" t="s">
        <v>95</v>
      </c>
      <c r="AB533" s="16" t="str">
        <f t="shared" si="19"/>
        <v>Unique</v>
      </c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</row>
    <row r="534" spans="1:89" ht="15">
      <c r="A534" s="354" t="str">
        <f t="shared" si="15"/>
        <v>100_1_230522_C3C_p_rh.ro</v>
      </c>
      <c r="B534" s="355" t="s">
        <v>2798</v>
      </c>
      <c r="C534" s="355" t="s">
        <v>2799</v>
      </c>
      <c r="D534" s="213">
        <v>100</v>
      </c>
      <c r="E534" s="213">
        <v>1</v>
      </c>
      <c r="F534" s="367" t="s">
        <v>2753</v>
      </c>
      <c r="G534" s="213">
        <v>230522</v>
      </c>
      <c r="H534" s="213">
        <v>2022</v>
      </c>
      <c r="I534" s="148" t="s">
        <v>43</v>
      </c>
      <c r="J534" s="148" t="s">
        <v>2801</v>
      </c>
      <c r="K534" s="148" t="s">
        <v>2802</v>
      </c>
      <c r="L534" s="148" t="s">
        <v>74</v>
      </c>
      <c r="M534" s="2" t="s">
        <v>75</v>
      </c>
      <c r="N534" s="117">
        <v>73</v>
      </c>
      <c r="P534" s="401" t="s">
        <v>460</v>
      </c>
      <c r="Q534" s="50" t="s">
        <v>461</v>
      </c>
      <c r="R534" s="16" t="s">
        <v>2911</v>
      </c>
      <c r="S534" s="16">
        <v>4</v>
      </c>
      <c r="T534" s="16">
        <v>1</v>
      </c>
      <c r="U534" s="16">
        <v>3</v>
      </c>
      <c r="W534" s="16" t="s">
        <v>2962</v>
      </c>
      <c r="X534" s="402">
        <v>140624</v>
      </c>
      <c r="Y534" s="50" t="s">
        <v>78</v>
      </c>
      <c r="Z534" s="358" t="s">
        <v>2988</v>
      </c>
      <c r="AA534" s="432" t="s">
        <v>95</v>
      </c>
      <c r="AB534" s="16" t="str">
        <f t="shared" si="19"/>
        <v>Unique</v>
      </c>
    </row>
    <row r="535" spans="1:89" ht="15">
      <c r="A535" s="354" t="str">
        <f t="shared" si="15"/>
        <v>100_1_230522_C3C_p_ba.el</v>
      </c>
      <c r="B535" s="355" t="s">
        <v>2798</v>
      </c>
      <c r="C535" s="355" t="s">
        <v>2799</v>
      </c>
      <c r="D535" s="213">
        <v>100</v>
      </c>
      <c r="E535" s="213">
        <v>1</v>
      </c>
      <c r="F535" s="367" t="s">
        <v>2753</v>
      </c>
      <c r="G535" s="213">
        <v>230522</v>
      </c>
      <c r="H535" s="213">
        <v>2022</v>
      </c>
      <c r="I535" s="148" t="s">
        <v>43</v>
      </c>
      <c r="J535" s="148" t="s">
        <v>2801</v>
      </c>
      <c r="K535" s="148" t="s">
        <v>2802</v>
      </c>
      <c r="L535" s="148" t="s">
        <v>74</v>
      </c>
      <c r="M535" s="2" t="s">
        <v>75</v>
      </c>
      <c r="N535" s="117">
        <v>73</v>
      </c>
      <c r="P535" s="401" t="s">
        <v>274</v>
      </c>
      <c r="Q535" s="50" t="s">
        <v>275</v>
      </c>
      <c r="R535" s="16" t="s">
        <v>2422</v>
      </c>
      <c r="S535" s="16">
        <v>7</v>
      </c>
      <c r="T535" s="16">
        <v>1</v>
      </c>
      <c r="U535" s="16">
        <v>6</v>
      </c>
      <c r="W535" s="16" t="s">
        <v>2962</v>
      </c>
      <c r="X535" s="402">
        <v>140624</v>
      </c>
      <c r="Y535" s="50" t="s">
        <v>78</v>
      </c>
      <c r="Z535" s="358" t="s">
        <v>2989</v>
      </c>
      <c r="AA535" s="432" t="s">
        <v>95</v>
      </c>
      <c r="AB535" s="16" t="str">
        <f t="shared" si="19"/>
        <v>Unique</v>
      </c>
    </row>
    <row r="536" spans="1:89" ht="15">
      <c r="A536" s="354" t="str">
        <f t="shared" si="15"/>
        <v>100_1_230522_C3C_p_ep.ba</v>
      </c>
      <c r="B536" s="355" t="s">
        <v>2798</v>
      </c>
      <c r="C536" s="355" t="s">
        <v>2799</v>
      </c>
      <c r="D536" s="213">
        <v>100</v>
      </c>
      <c r="E536" s="213">
        <v>1</v>
      </c>
      <c r="F536" s="367" t="s">
        <v>2753</v>
      </c>
      <c r="G536" s="213">
        <v>230522</v>
      </c>
      <c r="H536" s="213">
        <v>2022</v>
      </c>
      <c r="I536" s="148" t="s">
        <v>43</v>
      </c>
      <c r="J536" s="148" t="s">
        <v>2801</v>
      </c>
      <c r="K536" s="148" t="s">
        <v>2802</v>
      </c>
      <c r="L536" s="148" t="s">
        <v>74</v>
      </c>
      <c r="M536" s="2" t="s">
        <v>75</v>
      </c>
      <c r="N536" s="117">
        <v>73</v>
      </c>
      <c r="P536" s="401" t="s">
        <v>84</v>
      </c>
      <c r="Q536" s="16" t="s">
        <v>85</v>
      </c>
      <c r="R536" s="16" t="s">
        <v>2422</v>
      </c>
      <c r="S536" s="16">
        <v>4</v>
      </c>
      <c r="T536" s="16">
        <v>1</v>
      </c>
      <c r="U536" s="16">
        <v>3</v>
      </c>
      <c r="W536" s="16" t="s">
        <v>2962</v>
      </c>
      <c r="X536" s="402">
        <v>140624</v>
      </c>
      <c r="Y536" s="50" t="s">
        <v>78</v>
      </c>
      <c r="Z536" s="358" t="s">
        <v>2990</v>
      </c>
      <c r="AA536" s="432" t="s">
        <v>95</v>
      </c>
      <c r="AB536" s="16" t="str">
        <f t="shared" si="19"/>
        <v>Unique</v>
      </c>
    </row>
    <row r="537" spans="1:89" ht="15">
      <c r="A537" s="354" t="str">
        <f t="shared" si="15"/>
        <v>102_1_230522_C1C_p_ep.ba</v>
      </c>
      <c r="B537" s="355" t="s">
        <v>2751</v>
      </c>
      <c r="C537" s="355" t="s">
        <v>2752</v>
      </c>
      <c r="D537" s="213">
        <v>102</v>
      </c>
      <c r="E537" s="213">
        <v>1</v>
      </c>
      <c r="F537" s="367" t="s">
        <v>2753</v>
      </c>
      <c r="G537" s="213">
        <v>230522</v>
      </c>
      <c r="H537" s="213">
        <v>2022</v>
      </c>
      <c r="I537" s="148" t="s">
        <v>43</v>
      </c>
      <c r="J537" s="148" t="s">
        <v>2754</v>
      </c>
      <c r="K537" s="148" t="s">
        <v>2755</v>
      </c>
      <c r="L537" s="148" t="s">
        <v>74</v>
      </c>
      <c r="M537" s="2" t="s">
        <v>75</v>
      </c>
      <c r="N537" s="117">
        <v>143</v>
      </c>
      <c r="O537" s="2"/>
      <c r="P537" s="401" t="s">
        <v>84</v>
      </c>
      <c r="Q537" s="16" t="s">
        <v>85</v>
      </c>
      <c r="R537" s="16" t="s">
        <v>2422</v>
      </c>
      <c r="S537" s="2">
        <f>T537+U537</f>
        <v>26</v>
      </c>
      <c r="T537" s="50">
        <v>6</v>
      </c>
      <c r="U537" s="50">
        <v>20</v>
      </c>
      <c r="V537" s="2"/>
      <c r="W537" s="16" t="s">
        <v>2962</v>
      </c>
      <c r="X537" s="93">
        <v>140624</v>
      </c>
      <c r="Y537" s="50" t="s">
        <v>78</v>
      </c>
      <c r="Z537" s="358" t="s">
        <v>2991</v>
      </c>
      <c r="AA537" s="432" t="s">
        <v>95</v>
      </c>
      <c r="AB537" s="16" t="str">
        <f t="shared" si="19"/>
        <v>Unique</v>
      </c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</row>
    <row r="538" spans="1:89" ht="15">
      <c r="A538" s="354" t="str">
        <f t="shared" si="15"/>
        <v>102_1_230522_C1C_p_ba.el</v>
      </c>
      <c r="B538" s="355" t="s">
        <v>2751</v>
      </c>
      <c r="C538" s="355" t="s">
        <v>2752</v>
      </c>
      <c r="D538" s="213">
        <v>102</v>
      </c>
      <c r="E538" s="213">
        <v>1</v>
      </c>
      <c r="F538" s="367" t="s">
        <v>2753</v>
      </c>
      <c r="G538" s="213">
        <v>230522</v>
      </c>
      <c r="H538" s="213">
        <v>2022</v>
      </c>
      <c r="I538" s="148" t="s">
        <v>43</v>
      </c>
      <c r="J538" s="148" t="s">
        <v>2754</v>
      </c>
      <c r="K538" s="148" t="s">
        <v>2755</v>
      </c>
      <c r="L538" s="148" t="s">
        <v>74</v>
      </c>
      <c r="M538" s="2" t="s">
        <v>75</v>
      </c>
      <c r="N538" s="117">
        <v>143</v>
      </c>
      <c r="P538" s="359" t="s">
        <v>274</v>
      </c>
      <c r="Q538" s="50" t="s">
        <v>275</v>
      </c>
      <c r="R538" s="16" t="s">
        <v>2911</v>
      </c>
      <c r="S538" s="16">
        <v>1</v>
      </c>
      <c r="T538" s="16">
        <v>1</v>
      </c>
      <c r="U538" s="16">
        <v>0</v>
      </c>
      <c r="X538" s="402">
        <v>140624</v>
      </c>
      <c r="Y538" s="50" t="s">
        <v>78</v>
      </c>
      <c r="Z538" s="358" t="s">
        <v>2992</v>
      </c>
      <c r="AA538" s="432" t="s">
        <v>95</v>
      </c>
      <c r="AB538" s="16" t="str">
        <f t="shared" si="19"/>
        <v>Unique</v>
      </c>
    </row>
    <row r="539" spans="1:89" ht="15">
      <c r="A539" s="354" t="str">
        <f t="shared" si="15"/>
        <v>102_1_230522_C1C_p_rh.ca</v>
      </c>
      <c r="B539" s="355" t="s">
        <v>2751</v>
      </c>
      <c r="C539" s="355" t="s">
        <v>2752</v>
      </c>
      <c r="D539" s="213">
        <v>102</v>
      </c>
      <c r="E539" s="213">
        <v>1</v>
      </c>
      <c r="F539" s="367" t="s">
        <v>2753</v>
      </c>
      <c r="G539" s="213">
        <v>230522</v>
      </c>
      <c r="H539" s="213">
        <v>2022</v>
      </c>
      <c r="I539" s="148" t="s">
        <v>43</v>
      </c>
      <c r="J539" s="148" t="s">
        <v>2754</v>
      </c>
      <c r="K539" s="148" t="s">
        <v>2755</v>
      </c>
      <c r="L539" s="148" t="s">
        <v>74</v>
      </c>
      <c r="M539" s="2" t="s">
        <v>75</v>
      </c>
      <c r="N539" s="117">
        <v>143</v>
      </c>
      <c r="P539" s="359" t="s">
        <v>134</v>
      </c>
      <c r="Q539" s="50" t="s">
        <v>135</v>
      </c>
      <c r="R539" s="16" t="s">
        <v>2422</v>
      </c>
      <c r="S539" s="16">
        <v>1</v>
      </c>
      <c r="T539" s="16">
        <v>0</v>
      </c>
      <c r="U539" s="16">
        <v>1</v>
      </c>
      <c r="W539" s="16" t="s">
        <v>2962</v>
      </c>
      <c r="X539" s="402">
        <v>140624</v>
      </c>
      <c r="Y539" s="50" t="s">
        <v>78</v>
      </c>
      <c r="Z539" s="358" t="s">
        <v>2993</v>
      </c>
      <c r="AA539" s="432" t="s">
        <v>95</v>
      </c>
      <c r="AB539" s="16" t="str">
        <f t="shared" si="19"/>
        <v>Unique</v>
      </c>
    </row>
    <row r="540" spans="1:89" ht="15">
      <c r="A540" s="354" t="str">
        <f t="shared" si="15"/>
        <v>80_3_080622_C15_p_ep.ba</v>
      </c>
      <c r="B540" s="355" t="s">
        <v>69</v>
      </c>
      <c r="C540" s="355" t="s">
        <v>70</v>
      </c>
      <c r="D540" s="213">
        <v>80</v>
      </c>
      <c r="E540" s="213">
        <v>3</v>
      </c>
      <c r="F540" s="213">
        <v>230522</v>
      </c>
      <c r="G540" s="367" t="s">
        <v>2800</v>
      </c>
      <c r="H540" s="213">
        <v>2022</v>
      </c>
      <c r="I540" s="148" t="s">
        <v>43</v>
      </c>
      <c r="J540" s="148" t="s">
        <v>72</v>
      </c>
      <c r="K540" s="148" t="s">
        <v>73</v>
      </c>
      <c r="L540" s="148" t="s">
        <v>74</v>
      </c>
      <c r="M540" s="2" t="s">
        <v>2911</v>
      </c>
      <c r="N540" s="117">
        <v>66</v>
      </c>
      <c r="P540" s="401" t="s">
        <v>84</v>
      </c>
      <c r="Q540" s="16" t="s">
        <v>85</v>
      </c>
      <c r="R540" s="16" t="s">
        <v>2911</v>
      </c>
      <c r="S540" s="16">
        <v>13</v>
      </c>
      <c r="T540" s="16">
        <v>6</v>
      </c>
      <c r="U540" s="16">
        <v>7</v>
      </c>
      <c r="X540" s="402">
        <v>100624</v>
      </c>
      <c r="Y540" s="16" t="s">
        <v>78</v>
      </c>
      <c r="Z540" s="47" t="s">
        <v>2994</v>
      </c>
      <c r="AA540" s="432" t="s">
        <v>95</v>
      </c>
      <c r="AB540" s="16" t="str">
        <f t="shared" si="19"/>
        <v>Unique</v>
      </c>
    </row>
    <row r="541" spans="1:89" ht="15">
      <c r="A541" s="354" t="str">
        <f t="shared" si="15"/>
        <v>80_3_080622_C15_p_sy.pi</v>
      </c>
      <c r="B541" s="355" t="s">
        <v>69</v>
      </c>
      <c r="C541" s="355" t="s">
        <v>70</v>
      </c>
      <c r="D541" s="213">
        <v>80</v>
      </c>
      <c r="E541" s="213">
        <v>3</v>
      </c>
      <c r="F541" s="213">
        <v>230522</v>
      </c>
      <c r="G541" s="367" t="s">
        <v>2800</v>
      </c>
      <c r="H541" s="213">
        <v>2022</v>
      </c>
      <c r="I541" s="148" t="s">
        <v>43</v>
      </c>
      <c r="J541" s="148" t="s">
        <v>72</v>
      </c>
      <c r="K541" s="148" t="s">
        <v>73</v>
      </c>
      <c r="L541" s="148" t="s">
        <v>74</v>
      </c>
      <c r="M541" s="2" t="s">
        <v>2911</v>
      </c>
      <c r="N541" s="117">
        <v>66</v>
      </c>
      <c r="P541" s="401" t="s">
        <v>176</v>
      </c>
      <c r="Q541" s="16" t="s">
        <v>177</v>
      </c>
      <c r="R541" s="16" t="s">
        <v>2911</v>
      </c>
      <c r="S541" s="16">
        <v>1</v>
      </c>
      <c r="T541" s="16">
        <v>1</v>
      </c>
      <c r="U541" s="16">
        <v>0</v>
      </c>
      <c r="X541" s="402">
        <v>100624</v>
      </c>
      <c r="Y541" s="16" t="s">
        <v>78</v>
      </c>
      <c r="Z541" s="47" t="s">
        <v>2995</v>
      </c>
      <c r="AA541" s="432" t="s">
        <v>95</v>
      </c>
      <c r="AB541" s="16" t="str">
        <f t="shared" si="19"/>
        <v>Unique</v>
      </c>
    </row>
    <row r="542" spans="1:89" ht="15">
      <c r="A542" s="354" t="str">
        <f t="shared" si="15"/>
        <v>100_2_080622_C3X_p_ep.ba</v>
      </c>
      <c r="B542" s="355" t="s">
        <v>2441</v>
      </c>
      <c r="C542" s="355" t="s">
        <v>2442</v>
      </c>
      <c r="D542" s="213">
        <v>100</v>
      </c>
      <c r="E542" s="213">
        <v>2</v>
      </c>
      <c r="F542" s="213">
        <v>230522</v>
      </c>
      <c r="G542" s="367" t="s">
        <v>2800</v>
      </c>
      <c r="H542" s="213">
        <v>2022</v>
      </c>
      <c r="I542" s="148" t="s">
        <v>43</v>
      </c>
      <c r="J542" s="148" t="s">
        <v>2443</v>
      </c>
      <c r="K542" s="148" t="s">
        <v>2444</v>
      </c>
      <c r="L542" s="148" t="s">
        <v>74</v>
      </c>
      <c r="M542" s="2" t="s">
        <v>75</v>
      </c>
      <c r="N542" s="213">
        <v>46</v>
      </c>
      <c r="O542" s="431" t="s">
        <v>2996</v>
      </c>
      <c r="P542" s="359" t="s">
        <v>84</v>
      </c>
      <c r="Q542" s="50" t="s">
        <v>85</v>
      </c>
      <c r="R542" s="16" t="s">
        <v>2911</v>
      </c>
      <c r="S542" s="2">
        <f t="shared" ref="S542:S545" si="20">SUM(T542:U542)</f>
        <v>24</v>
      </c>
      <c r="T542" s="50">
        <v>5</v>
      </c>
      <c r="U542" s="50">
        <v>19</v>
      </c>
      <c r="V542" s="2"/>
      <c r="W542" s="2"/>
      <c r="X542" s="89" t="s">
        <v>2997</v>
      </c>
      <c r="Y542" s="16" t="s">
        <v>78</v>
      </c>
      <c r="Z542" s="47" t="s">
        <v>2998</v>
      </c>
      <c r="AA542" s="432" t="s">
        <v>95</v>
      </c>
      <c r="AB542" s="16" t="str">
        <f t="shared" si="19"/>
        <v>Unique</v>
      </c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</row>
    <row r="543" spans="1:89" ht="15">
      <c r="A543" s="354" t="str">
        <f t="shared" si="15"/>
        <v>100_2_080622_C3X_p_rh.ca</v>
      </c>
      <c r="B543" s="355" t="s">
        <v>2441</v>
      </c>
      <c r="C543" s="355" t="s">
        <v>2442</v>
      </c>
      <c r="D543" s="213">
        <v>100</v>
      </c>
      <c r="E543" s="213">
        <v>2</v>
      </c>
      <c r="F543" s="213">
        <v>230522</v>
      </c>
      <c r="G543" s="367" t="s">
        <v>2800</v>
      </c>
      <c r="H543" s="213">
        <v>2022</v>
      </c>
      <c r="I543" s="148" t="s">
        <v>43</v>
      </c>
      <c r="J543" s="148" t="s">
        <v>2443</v>
      </c>
      <c r="K543" s="148" t="s">
        <v>2444</v>
      </c>
      <c r="L543" s="148" t="s">
        <v>74</v>
      </c>
      <c r="M543" s="2" t="s">
        <v>75</v>
      </c>
      <c r="N543" s="213">
        <v>46</v>
      </c>
      <c r="O543" s="431" t="s">
        <v>2996</v>
      </c>
      <c r="P543" s="359" t="s">
        <v>134</v>
      </c>
      <c r="Q543" s="50" t="s">
        <v>135</v>
      </c>
      <c r="R543" s="16" t="s">
        <v>2911</v>
      </c>
      <c r="S543" s="2">
        <f t="shared" si="20"/>
        <v>4</v>
      </c>
      <c r="T543" s="50">
        <v>0</v>
      </c>
      <c r="U543" s="50">
        <v>4</v>
      </c>
      <c r="V543" s="2"/>
      <c r="W543" s="2"/>
      <c r="X543" s="89" t="s">
        <v>2997</v>
      </c>
      <c r="Y543" s="16" t="s">
        <v>78</v>
      </c>
      <c r="Z543" s="47" t="s">
        <v>2999</v>
      </c>
      <c r="AA543" s="432" t="s">
        <v>95</v>
      </c>
      <c r="AB543" s="16" t="str">
        <f t="shared" si="19"/>
        <v>Unique</v>
      </c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</row>
    <row r="544" spans="1:89" ht="15">
      <c r="A544" s="354" t="str">
        <f t="shared" si="15"/>
        <v>100_2_080622_C3X_p_rh.ro</v>
      </c>
      <c r="B544" s="355" t="s">
        <v>2441</v>
      </c>
      <c r="C544" s="355" t="s">
        <v>2442</v>
      </c>
      <c r="D544" s="213">
        <v>100</v>
      </c>
      <c r="E544" s="213">
        <v>2</v>
      </c>
      <c r="F544" s="213">
        <v>230522</v>
      </c>
      <c r="G544" s="367" t="s">
        <v>2800</v>
      </c>
      <c r="H544" s="213">
        <v>2022</v>
      </c>
      <c r="I544" s="148" t="s">
        <v>43</v>
      </c>
      <c r="J544" s="148" t="s">
        <v>2443</v>
      </c>
      <c r="K544" s="148" t="s">
        <v>2444</v>
      </c>
      <c r="L544" s="148" t="s">
        <v>74</v>
      </c>
      <c r="M544" s="2" t="s">
        <v>75</v>
      </c>
      <c r="N544" s="213">
        <v>46</v>
      </c>
      <c r="O544" s="431" t="s">
        <v>2996</v>
      </c>
      <c r="P544" s="359" t="s">
        <v>460</v>
      </c>
      <c r="Q544" s="50" t="s">
        <v>461</v>
      </c>
      <c r="R544" s="16" t="s">
        <v>2911</v>
      </c>
      <c r="S544" s="2">
        <f t="shared" si="20"/>
        <v>2</v>
      </c>
      <c r="T544" s="50">
        <v>0</v>
      </c>
      <c r="U544" s="50">
        <v>2</v>
      </c>
      <c r="V544" s="2"/>
      <c r="W544" s="2"/>
      <c r="X544" s="89" t="s">
        <v>2997</v>
      </c>
      <c r="Y544" s="16" t="s">
        <v>78</v>
      </c>
      <c r="Z544" s="47" t="s">
        <v>3000</v>
      </c>
      <c r="AA544" s="432" t="s">
        <v>95</v>
      </c>
      <c r="AB544" s="16" t="str">
        <f t="shared" si="19"/>
        <v>Unique</v>
      </c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</row>
    <row r="545" spans="1:89" ht="15">
      <c r="A545" s="354" t="str">
        <f t="shared" si="15"/>
        <v>100_2_080622_C3X_p_ba.el</v>
      </c>
      <c r="B545" s="355" t="s">
        <v>2441</v>
      </c>
      <c r="C545" s="355" t="s">
        <v>2442</v>
      </c>
      <c r="D545" s="213">
        <v>100</v>
      </c>
      <c r="E545" s="213">
        <v>2</v>
      </c>
      <c r="F545" s="213">
        <v>230522</v>
      </c>
      <c r="G545" s="367" t="s">
        <v>2800</v>
      </c>
      <c r="H545" s="213">
        <v>2022</v>
      </c>
      <c r="I545" s="148" t="s">
        <v>43</v>
      </c>
      <c r="J545" s="148" t="s">
        <v>2443</v>
      </c>
      <c r="K545" s="148" t="s">
        <v>2444</v>
      </c>
      <c r="L545" s="148" t="s">
        <v>74</v>
      </c>
      <c r="M545" s="2" t="s">
        <v>75</v>
      </c>
      <c r="N545" s="213">
        <v>46</v>
      </c>
      <c r="O545" s="431" t="s">
        <v>2996</v>
      </c>
      <c r="P545" s="359" t="s">
        <v>274</v>
      </c>
      <c r="Q545" s="50" t="s">
        <v>275</v>
      </c>
      <c r="R545" s="16" t="s">
        <v>2911</v>
      </c>
      <c r="S545" s="2">
        <f t="shared" si="20"/>
        <v>2</v>
      </c>
      <c r="T545" s="50">
        <v>0</v>
      </c>
      <c r="U545" s="50">
        <v>2</v>
      </c>
      <c r="V545" s="2"/>
      <c r="W545" s="2"/>
      <c r="X545" s="89" t="s">
        <v>2997</v>
      </c>
      <c r="Y545" s="16" t="s">
        <v>78</v>
      </c>
      <c r="Z545" s="47" t="s">
        <v>3001</v>
      </c>
      <c r="AA545" s="432" t="s">
        <v>95</v>
      </c>
      <c r="AB545" s="16" t="str">
        <f t="shared" si="19"/>
        <v>Unique</v>
      </c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</row>
    <row r="546" spans="1:89" ht="15">
      <c r="A546" s="354" t="str">
        <f t="shared" si="15"/>
        <v>102_1_060722_C1C_p_ep.ba</v>
      </c>
      <c r="B546" s="355" t="s">
        <v>2751</v>
      </c>
      <c r="C546" s="355" t="s">
        <v>2752</v>
      </c>
      <c r="D546" s="213">
        <v>102</v>
      </c>
      <c r="E546" s="213">
        <v>1</v>
      </c>
      <c r="F546" s="213">
        <v>220622</v>
      </c>
      <c r="G546" s="29" t="s">
        <v>465</v>
      </c>
      <c r="H546" s="213">
        <v>2022</v>
      </c>
      <c r="I546" s="148" t="s">
        <v>43</v>
      </c>
      <c r="J546" s="148" t="s">
        <v>2754</v>
      </c>
      <c r="K546" s="148" t="s">
        <v>2755</v>
      </c>
      <c r="L546" s="148" t="s">
        <v>74</v>
      </c>
      <c r="M546" s="148" t="s">
        <v>2911</v>
      </c>
      <c r="N546" s="213">
        <v>200</v>
      </c>
      <c r="P546" s="401" t="s">
        <v>84</v>
      </c>
      <c r="Q546" s="16" t="s">
        <v>85</v>
      </c>
      <c r="R546" s="16" t="s">
        <v>2911</v>
      </c>
      <c r="S546" s="50">
        <v>14</v>
      </c>
      <c r="T546" s="16">
        <v>4</v>
      </c>
      <c r="U546" s="16">
        <v>10</v>
      </c>
      <c r="X546" s="402">
        <v>130624</v>
      </c>
      <c r="Y546" s="16" t="s">
        <v>78</v>
      </c>
      <c r="Z546" s="47" t="s">
        <v>3002</v>
      </c>
      <c r="AA546" s="432" t="s">
        <v>95</v>
      </c>
      <c r="AB546" s="16" t="str">
        <f t="shared" si="19"/>
        <v>Unique</v>
      </c>
    </row>
    <row r="547" spans="1:89" ht="15">
      <c r="A547" s="354" t="str">
        <f t="shared" si="15"/>
        <v>102_1_060722_C1C_p_ba.el</v>
      </c>
      <c r="B547" s="355" t="s">
        <v>2751</v>
      </c>
      <c r="C547" s="355" t="s">
        <v>2752</v>
      </c>
      <c r="D547" s="213">
        <v>102</v>
      </c>
      <c r="E547" s="213">
        <v>1</v>
      </c>
      <c r="F547" s="213">
        <v>220622</v>
      </c>
      <c r="G547" s="29" t="s">
        <v>465</v>
      </c>
      <c r="H547" s="213">
        <v>2022</v>
      </c>
      <c r="I547" s="148" t="s">
        <v>43</v>
      </c>
      <c r="J547" s="148" t="s">
        <v>2754</v>
      </c>
      <c r="K547" s="148" t="s">
        <v>2755</v>
      </c>
      <c r="L547" s="148" t="s">
        <v>74</v>
      </c>
      <c r="M547" s="148" t="s">
        <v>2911</v>
      </c>
      <c r="N547" s="213">
        <v>200</v>
      </c>
      <c r="P547" s="401" t="s">
        <v>274</v>
      </c>
      <c r="Q547" s="16" t="s">
        <v>275</v>
      </c>
      <c r="R547" s="16" t="s">
        <v>2911</v>
      </c>
      <c r="S547" s="50">
        <v>1</v>
      </c>
      <c r="T547" s="16">
        <v>0</v>
      </c>
      <c r="U547" s="16">
        <v>1</v>
      </c>
      <c r="X547" s="402">
        <v>130624</v>
      </c>
      <c r="Y547" s="16" t="s">
        <v>78</v>
      </c>
      <c r="Z547" s="47" t="s">
        <v>3003</v>
      </c>
      <c r="AA547" s="432" t="s">
        <v>95</v>
      </c>
      <c r="AB547" s="16" t="str">
        <f t="shared" si="19"/>
        <v>Unique</v>
      </c>
    </row>
    <row r="548" spans="1:89" ht="15">
      <c r="A548" s="354" t="str">
        <f t="shared" si="15"/>
        <v>80_3_220622_C15_p_ep.ba</v>
      </c>
      <c r="B548" s="355" t="s">
        <v>69</v>
      </c>
      <c r="C548" s="355" t="s">
        <v>70</v>
      </c>
      <c r="D548" s="213">
        <v>80</v>
      </c>
      <c r="E548" s="213">
        <v>3</v>
      </c>
      <c r="F548" s="379" t="s">
        <v>2800</v>
      </c>
      <c r="G548" s="213">
        <v>220622</v>
      </c>
      <c r="H548" s="213">
        <v>2022</v>
      </c>
      <c r="I548" s="148" t="s">
        <v>43</v>
      </c>
      <c r="J548" s="148" t="s">
        <v>72</v>
      </c>
      <c r="K548" s="148" t="s">
        <v>73</v>
      </c>
      <c r="L548" s="148" t="s">
        <v>74</v>
      </c>
      <c r="M548" s="2" t="s">
        <v>320</v>
      </c>
      <c r="N548" s="213">
        <v>265</v>
      </c>
      <c r="P548" s="401" t="s">
        <v>84</v>
      </c>
      <c r="Q548" s="16" t="s">
        <v>85</v>
      </c>
      <c r="R548" s="16" t="s">
        <v>2911</v>
      </c>
      <c r="S548" s="50">
        <v>90</v>
      </c>
      <c r="T548" s="16">
        <v>41</v>
      </c>
      <c r="U548" s="16">
        <v>49</v>
      </c>
      <c r="W548" s="16" t="s">
        <v>3004</v>
      </c>
      <c r="X548" s="402">
        <v>130624</v>
      </c>
      <c r="Y548" s="16" t="s">
        <v>78</v>
      </c>
      <c r="Z548" s="47" t="s">
        <v>3005</v>
      </c>
      <c r="AA548" s="432" t="s">
        <v>95</v>
      </c>
      <c r="AB548" s="16" t="str">
        <f t="shared" si="19"/>
        <v>Unique</v>
      </c>
    </row>
    <row r="549" spans="1:89" ht="15">
      <c r="A549" s="354" t="str">
        <f t="shared" si="15"/>
        <v>80_3_220622_C15_p_sy.pi</v>
      </c>
      <c r="B549" s="355" t="s">
        <v>69</v>
      </c>
      <c r="C549" s="355" t="s">
        <v>70</v>
      </c>
      <c r="D549" s="213">
        <v>80</v>
      </c>
      <c r="E549" s="213">
        <v>3</v>
      </c>
      <c r="F549" s="379" t="s">
        <v>2800</v>
      </c>
      <c r="G549" s="213">
        <v>220622</v>
      </c>
      <c r="H549" s="213">
        <v>2022</v>
      </c>
      <c r="I549" s="148" t="s">
        <v>43</v>
      </c>
      <c r="J549" s="148" t="s">
        <v>72</v>
      </c>
      <c r="K549" s="148" t="s">
        <v>73</v>
      </c>
      <c r="L549" s="148" t="s">
        <v>74</v>
      </c>
      <c r="M549" s="2" t="s">
        <v>320</v>
      </c>
      <c r="N549" s="213">
        <v>265</v>
      </c>
      <c r="P549" s="401" t="s">
        <v>176</v>
      </c>
      <c r="Q549" s="16" t="s">
        <v>177</v>
      </c>
      <c r="R549" s="16" t="s">
        <v>2911</v>
      </c>
      <c r="S549" s="50">
        <v>12</v>
      </c>
      <c r="T549" s="16">
        <v>7</v>
      </c>
      <c r="U549" s="16">
        <v>5</v>
      </c>
      <c r="X549" s="402">
        <v>130624</v>
      </c>
      <c r="Y549" s="16" t="s">
        <v>78</v>
      </c>
      <c r="Z549" s="47" t="s">
        <v>3006</v>
      </c>
      <c r="AA549" s="432" t="s">
        <v>95</v>
      </c>
      <c r="AB549" s="16" t="str">
        <f t="shared" si="19"/>
        <v>Unique</v>
      </c>
    </row>
    <row r="550" spans="1:89" ht="15">
      <c r="A550" s="354" t="str">
        <f t="shared" si="15"/>
        <v>93_1_160821_C3B_p_ba.el</v>
      </c>
      <c r="B550" s="355" t="s">
        <v>2326</v>
      </c>
      <c r="C550" s="355" t="s">
        <v>2327</v>
      </c>
      <c r="D550" s="213">
        <v>93</v>
      </c>
      <c r="E550" s="213">
        <v>1</v>
      </c>
      <c r="F550" s="213">
        <v>300721</v>
      </c>
      <c r="G550" s="213">
        <v>160821</v>
      </c>
      <c r="H550" s="213">
        <v>2021</v>
      </c>
      <c r="I550" s="148" t="s">
        <v>43</v>
      </c>
      <c r="J550" s="148" t="s">
        <v>2328</v>
      </c>
      <c r="K550" s="148" t="s">
        <v>2329</v>
      </c>
      <c r="L550" s="148" t="s">
        <v>74</v>
      </c>
      <c r="M550" s="2" t="s">
        <v>75</v>
      </c>
      <c r="N550" s="117">
        <v>985</v>
      </c>
      <c r="O550" s="2" t="s">
        <v>2877</v>
      </c>
      <c r="P550" s="401" t="s">
        <v>274</v>
      </c>
      <c r="Q550" s="16" t="s">
        <v>275</v>
      </c>
      <c r="R550" s="16" t="s">
        <v>2422</v>
      </c>
      <c r="S550" s="50">
        <v>2</v>
      </c>
      <c r="T550" s="50">
        <v>0</v>
      </c>
      <c r="U550" s="50">
        <v>2</v>
      </c>
      <c r="V550" s="2"/>
      <c r="W550" s="16" t="s">
        <v>2912</v>
      </c>
      <c r="X550" s="93">
        <v>140624</v>
      </c>
      <c r="Y550" s="16" t="s">
        <v>78</v>
      </c>
      <c r="Z550" s="358" t="s">
        <v>3007</v>
      </c>
      <c r="AA550" s="432" t="s">
        <v>95</v>
      </c>
      <c r="AB550" s="16" t="str">
        <f t="shared" si="19"/>
        <v>Unique</v>
      </c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</row>
    <row r="551" spans="1:89" ht="15">
      <c r="A551" s="354" t="str">
        <f t="shared" si="15"/>
        <v>93_1_160821_C3B_p_ep.ba</v>
      </c>
      <c r="B551" s="355" t="s">
        <v>2326</v>
      </c>
      <c r="C551" s="355" t="s">
        <v>2327</v>
      </c>
      <c r="D551" s="213">
        <v>93</v>
      </c>
      <c r="E551" s="213">
        <v>1</v>
      </c>
      <c r="F551" s="213">
        <v>300721</v>
      </c>
      <c r="G551" s="213">
        <v>160821</v>
      </c>
      <c r="H551" s="213">
        <v>2021</v>
      </c>
      <c r="I551" s="148" t="s">
        <v>43</v>
      </c>
      <c r="J551" s="148" t="s">
        <v>2328</v>
      </c>
      <c r="K551" s="148" t="s">
        <v>2329</v>
      </c>
      <c r="L551" s="148" t="s">
        <v>74</v>
      </c>
      <c r="M551" s="2" t="s">
        <v>75</v>
      </c>
      <c r="N551" s="117">
        <v>985</v>
      </c>
      <c r="O551" s="2" t="s">
        <v>3008</v>
      </c>
      <c r="P551" s="401" t="s">
        <v>84</v>
      </c>
      <c r="Q551" s="16" t="s">
        <v>85</v>
      </c>
      <c r="R551" s="16" t="s">
        <v>2422</v>
      </c>
      <c r="S551" s="2">
        <f t="shared" ref="S551:S553" si="21">SUM(T551:U551)</f>
        <v>55</v>
      </c>
      <c r="T551" s="16">
        <v>9</v>
      </c>
      <c r="U551" s="16">
        <v>46</v>
      </c>
      <c r="W551" s="16" t="s">
        <v>2912</v>
      </c>
      <c r="X551" s="93">
        <v>140624</v>
      </c>
      <c r="Y551" s="16" t="s">
        <v>78</v>
      </c>
      <c r="Z551" s="47" t="s">
        <v>3009</v>
      </c>
      <c r="AA551" s="432" t="s">
        <v>95</v>
      </c>
      <c r="AB551" s="16" t="str">
        <f t="shared" si="19"/>
        <v>Unique</v>
      </c>
    </row>
    <row r="552" spans="1:89" ht="15">
      <c r="A552" s="354" t="str">
        <f t="shared" si="15"/>
        <v>93_1_160821_C3B_p_sy.pi</v>
      </c>
      <c r="B552" s="355" t="s">
        <v>2326</v>
      </c>
      <c r="C552" s="355" t="s">
        <v>2327</v>
      </c>
      <c r="D552" s="213">
        <v>93</v>
      </c>
      <c r="E552" s="213">
        <v>1</v>
      </c>
      <c r="F552" s="213">
        <v>300721</v>
      </c>
      <c r="G552" s="213">
        <v>160821</v>
      </c>
      <c r="H552" s="213">
        <v>2021</v>
      </c>
      <c r="I552" s="148" t="s">
        <v>43</v>
      </c>
      <c r="J552" s="148" t="s">
        <v>2328</v>
      </c>
      <c r="K552" s="148" t="s">
        <v>2329</v>
      </c>
      <c r="L552" s="148" t="s">
        <v>74</v>
      </c>
      <c r="M552" s="2" t="s">
        <v>75</v>
      </c>
      <c r="N552" s="117">
        <v>985</v>
      </c>
      <c r="O552" s="2" t="s">
        <v>3010</v>
      </c>
      <c r="P552" s="401" t="s">
        <v>176</v>
      </c>
      <c r="Q552" s="16" t="s">
        <v>177</v>
      </c>
      <c r="R552" s="16" t="s">
        <v>2422</v>
      </c>
      <c r="S552" s="2">
        <f t="shared" si="21"/>
        <v>20</v>
      </c>
      <c r="T552" s="16">
        <v>8</v>
      </c>
      <c r="U552" s="16">
        <v>12</v>
      </c>
      <c r="W552" s="16" t="s">
        <v>2912</v>
      </c>
      <c r="X552" s="93">
        <v>140624</v>
      </c>
      <c r="Y552" s="16" t="s">
        <v>78</v>
      </c>
      <c r="Z552" s="47" t="s">
        <v>3011</v>
      </c>
      <c r="AA552" s="432" t="s">
        <v>95</v>
      </c>
      <c r="AB552" s="16" t="str">
        <f t="shared" si="19"/>
        <v>Unique</v>
      </c>
    </row>
    <row r="553" spans="1:89" ht="15">
      <c r="A553" s="354" t="str">
        <f t="shared" si="15"/>
        <v>93_1_160821_C3B_p_vo.zo</v>
      </c>
      <c r="B553" s="355" t="s">
        <v>2326</v>
      </c>
      <c r="C553" s="355" t="s">
        <v>2327</v>
      </c>
      <c r="D553" s="213">
        <v>93</v>
      </c>
      <c r="E553" s="213">
        <v>1</v>
      </c>
      <c r="F553" s="213">
        <v>300721</v>
      </c>
      <c r="G553" s="213">
        <v>160821</v>
      </c>
      <c r="H553" s="213">
        <v>2021</v>
      </c>
      <c r="I553" s="148" t="s">
        <v>43</v>
      </c>
      <c r="J553" s="148" t="s">
        <v>2328</v>
      </c>
      <c r="K553" s="148" t="s">
        <v>2329</v>
      </c>
      <c r="L553" s="148" t="s">
        <v>74</v>
      </c>
      <c r="M553" s="2" t="s">
        <v>75</v>
      </c>
      <c r="N553" s="117">
        <v>985</v>
      </c>
      <c r="O553" s="2" t="s">
        <v>3012</v>
      </c>
      <c r="P553" s="401" t="s">
        <v>76</v>
      </c>
      <c r="Q553" s="16" t="s">
        <v>77</v>
      </c>
      <c r="R553" s="16" t="s">
        <v>2422</v>
      </c>
      <c r="S553" s="2">
        <f t="shared" si="21"/>
        <v>1</v>
      </c>
      <c r="T553" s="16">
        <v>1</v>
      </c>
      <c r="U553" s="16">
        <v>0</v>
      </c>
      <c r="W553" s="16" t="s">
        <v>2912</v>
      </c>
      <c r="X553" s="93">
        <v>140624</v>
      </c>
      <c r="Y553" s="16" t="s">
        <v>78</v>
      </c>
      <c r="Z553" s="47" t="s">
        <v>3013</v>
      </c>
      <c r="AA553" s="432" t="s">
        <v>95</v>
      </c>
      <c r="AB553" s="16" t="str">
        <f t="shared" si="19"/>
        <v>Unique</v>
      </c>
    </row>
    <row r="554" spans="1:89" ht="15">
      <c r="A554" s="354" t="str">
        <f t="shared" si="15"/>
        <v>80_4_080622_C25_p_rh.ca</v>
      </c>
      <c r="B554" s="355" t="s">
        <v>2320</v>
      </c>
      <c r="C554" s="355" t="s">
        <v>2321</v>
      </c>
      <c r="D554" s="213">
        <v>80</v>
      </c>
      <c r="E554" s="213">
        <v>4</v>
      </c>
      <c r="F554" s="213">
        <v>230522</v>
      </c>
      <c r="G554" s="367" t="s">
        <v>2800</v>
      </c>
      <c r="H554" s="117">
        <v>2022</v>
      </c>
      <c r="I554" s="148" t="s">
        <v>43</v>
      </c>
      <c r="J554" s="148" t="s">
        <v>2322</v>
      </c>
      <c r="K554" s="148" t="s">
        <v>2323</v>
      </c>
      <c r="L554" s="148" t="s">
        <v>74</v>
      </c>
      <c r="M554" s="2" t="s">
        <v>75</v>
      </c>
      <c r="N554" s="117">
        <v>73</v>
      </c>
      <c r="O554" s="2"/>
      <c r="P554" s="359" t="s">
        <v>134</v>
      </c>
      <c r="Q554" s="50" t="s">
        <v>135</v>
      </c>
      <c r="R554" s="16" t="s">
        <v>2422</v>
      </c>
      <c r="S554" s="50">
        <v>1</v>
      </c>
      <c r="T554" s="50">
        <v>0</v>
      </c>
      <c r="U554" s="50">
        <v>1</v>
      </c>
      <c r="V554" s="2"/>
      <c r="W554" s="16" t="s">
        <v>2912</v>
      </c>
      <c r="X554" s="93">
        <v>140624</v>
      </c>
      <c r="Y554" s="16" t="s">
        <v>78</v>
      </c>
      <c r="Z554" s="358" t="s">
        <v>3014</v>
      </c>
      <c r="AA554" s="432" t="s">
        <v>95</v>
      </c>
      <c r="AB554" s="16" t="str">
        <f t="shared" si="19"/>
        <v>Unique</v>
      </c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</row>
    <row r="555" spans="1:89" ht="15">
      <c r="A555" s="354" t="str">
        <f t="shared" si="15"/>
        <v>80_4_080622_C25_p_ep.ba</v>
      </c>
      <c r="B555" s="355" t="s">
        <v>2320</v>
      </c>
      <c r="C555" s="355" t="s">
        <v>2321</v>
      </c>
      <c r="D555" s="213">
        <v>80</v>
      </c>
      <c r="E555" s="213">
        <v>4</v>
      </c>
      <c r="F555" s="213">
        <v>230522</v>
      </c>
      <c r="G555" s="367" t="s">
        <v>2800</v>
      </c>
      <c r="H555" s="117">
        <v>2022</v>
      </c>
      <c r="I555" s="148" t="s">
        <v>43</v>
      </c>
      <c r="J555" s="148" t="s">
        <v>2322</v>
      </c>
      <c r="K555" s="148" t="s">
        <v>2323</v>
      </c>
      <c r="L555" s="148" t="s">
        <v>74</v>
      </c>
      <c r="M555" s="2" t="s">
        <v>75</v>
      </c>
      <c r="N555" s="117">
        <v>73</v>
      </c>
      <c r="P555" s="401" t="s">
        <v>84</v>
      </c>
      <c r="Q555" s="16" t="s">
        <v>85</v>
      </c>
      <c r="R555" s="16" t="s">
        <v>2422</v>
      </c>
      <c r="S555" s="2">
        <f>SUM(T555:U555)</f>
        <v>26</v>
      </c>
      <c r="T555" s="16">
        <v>6</v>
      </c>
      <c r="U555" s="16">
        <v>20</v>
      </c>
      <c r="W555" s="16" t="s">
        <v>2912</v>
      </c>
      <c r="X555" s="402">
        <v>140624</v>
      </c>
      <c r="Y555" s="16" t="s">
        <v>78</v>
      </c>
      <c r="Z555" s="47" t="s">
        <v>3015</v>
      </c>
      <c r="AA555" s="432" t="s">
        <v>95</v>
      </c>
      <c r="AB555" s="16" t="str">
        <f t="shared" si="19"/>
        <v>Unique</v>
      </c>
    </row>
    <row r="556" spans="1:89" ht="15">
      <c r="A556" s="354" t="str">
        <f t="shared" si="15"/>
        <v>119_1_160821_C1X_p_ep.ba</v>
      </c>
      <c r="B556" s="355" t="s">
        <v>2302</v>
      </c>
      <c r="C556" s="355" t="s">
        <v>2303</v>
      </c>
      <c r="D556" s="213">
        <v>119</v>
      </c>
      <c r="E556" s="213">
        <v>1</v>
      </c>
      <c r="F556" s="213">
        <v>300721</v>
      </c>
      <c r="G556" s="213">
        <v>160821</v>
      </c>
      <c r="H556" s="213">
        <v>2021</v>
      </c>
      <c r="I556" s="148" t="s">
        <v>43</v>
      </c>
      <c r="J556" s="148" t="s">
        <v>2304</v>
      </c>
      <c r="K556" s="148" t="s">
        <v>2305</v>
      </c>
      <c r="L556" s="148" t="s">
        <v>74</v>
      </c>
      <c r="M556" s="2" t="s">
        <v>477</v>
      </c>
      <c r="N556" s="117">
        <v>198</v>
      </c>
      <c r="O556" s="2" t="s">
        <v>2849</v>
      </c>
      <c r="P556" s="401" t="s">
        <v>84</v>
      </c>
      <c r="Q556" s="16" t="s">
        <v>85</v>
      </c>
      <c r="R556" s="16" t="s">
        <v>2422</v>
      </c>
      <c r="S556" s="2">
        <f>T556+U556</f>
        <v>6</v>
      </c>
      <c r="T556" s="50">
        <v>1</v>
      </c>
      <c r="U556" s="50">
        <v>5</v>
      </c>
      <c r="V556" s="2"/>
      <c r="W556" s="16" t="s">
        <v>2912</v>
      </c>
      <c r="X556" s="402">
        <v>140624</v>
      </c>
      <c r="Y556" s="16" t="s">
        <v>78</v>
      </c>
      <c r="Z556" s="358" t="s">
        <v>3016</v>
      </c>
      <c r="AA556" s="432" t="s">
        <v>95</v>
      </c>
      <c r="AB556" s="16" t="str">
        <f t="shared" si="19"/>
        <v>Unique</v>
      </c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</row>
    <row r="557" spans="1:89" ht="15">
      <c r="A557" s="354" t="str">
        <f t="shared" si="15"/>
        <v>119_1_160821_C1X_p_ba.el</v>
      </c>
      <c r="B557" s="355" t="s">
        <v>2302</v>
      </c>
      <c r="C557" s="355" t="s">
        <v>2303</v>
      </c>
      <c r="D557" s="213">
        <v>119</v>
      </c>
      <c r="E557" s="213">
        <v>1</v>
      </c>
      <c r="F557" s="213">
        <v>300721</v>
      </c>
      <c r="G557" s="213">
        <v>160821</v>
      </c>
      <c r="H557" s="213">
        <v>2021</v>
      </c>
      <c r="I557" s="148" t="s">
        <v>43</v>
      </c>
      <c r="J557" s="148" t="s">
        <v>2304</v>
      </c>
      <c r="K557" s="148" t="s">
        <v>2305</v>
      </c>
      <c r="L557" s="148" t="s">
        <v>74</v>
      </c>
      <c r="M557" s="2" t="s">
        <v>477</v>
      </c>
      <c r="N557" s="117">
        <v>198</v>
      </c>
      <c r="O557" s="2" t="s">
        <v>2849</v>
      </c>
      <c r="P557" s="401" t="s">
        <v>274</v>
      </c>
      <c r="Q557" s="16" t="s">
        <v>275</v>
      </c>
      <c r="R557" s="16" t="s">
        <v>2422</v>
      </c>
      <c r="S557" s="2">
        <f t="shared" ref="S557:S558" si="22">SUM(T557:U557)</f>
        <v>1</v>
      </c>
      <c r="T557" s="16">
        <v>0</v>
      </c>
      <c r="U557" s="16">
        <v>1</v>
      </c>
      <c r="W557" s="16" t="s">
        <v>2912</v>
      </c>
      <c r="X557" s="402">
        <v>140624</v>
      </c>
      <c r="Y557" s="16" t="s">
        <v>78</v>
      </c>
      <c r="Z557" s="47" t="s">
        <v>3017</v>
      </c>
      <c r="AA557" s="432" t="s">
        <v>95</v>
      </c>
      <c r="AB557" s="16" t="str">
        <f t="shared" si="19"/>
        <v>Unique</v>
      </c>
    </row>
    <row r="558" spans="1:89" ht="15">
      <c r="A558" s="354" t="str">
        <f t="shared" si="15"/>
        <v>83_2_080622_C2D_p_rh.ca</v>
      </c>
      <c r="B558" s="355" t="s">
        <v>2773</v>
      </c>
      <c r="C558" s="355" t="s">
        <v>2774</v>
      </c>
      <c r="D558" s="213">
        <v>83</v>
      </c>
      <c r="E558" s="213">
        <v>2</v>
      </c>
      <c r="F558" s="213">
        <v>230522</v>
      </c>
      <c r="G558" s="367" t="s">
        <v>2800</v>
      </c>
      <c r="H558" s="213">
        <v>2022</v>
      </c>
      <c r="I558" s="148" t="s">
        <v>43</v>
      </c>
      <c r="J558" s="148" t="s">
        <v>2775</v>
      </c>
      <c r="K558" s="148" t="s">
        <v>2776</v>
      </c>
      <c r="L558" s="148" t="s">
        <v>74</v>
      </c>
      <c r="M558" s="2" t="s">
        <v>75</v>
      </c>
      <c r="N558" s="117">
        <v>102</v>
      </c>
      <c r="O558" s="2"/>
      <c r="P558" s="359" t="s">
        <v>134</v>
      </c>
      <c r="Q558" s="50" t="s">
        <v>135</v>
      </c>
      <c r="R558" s="16" t="s">
        <v>2422</v>
      </c>
      <c r="S558" s="2">
        <f t="shared" si="22"/>
        <v>13</v>
      </c>
      <c r="T558" s="50">
        <v>0</v>
      </c>
      <c r="U558" s="50">
        <v>13</v>
      </c>
      <c r="V558" s="2"/>
      <c r="W558" s="16" t="s">
        <v>2912</v>
      </c>
      <c r="X558" s="93">
        <v>140624</v>
      </c>
      <c r="Y558" s="16" t="s">
        <v>78</v>
      </c>
      <c r="Z558" s="358" t="s">
        <v>3018</v>
      </c>
      <c r="AA558" s="432" t="s">
        <v>95</v>
      </c>
      <c r="AB558" s="16" t="str">
        <f t="shared" si="19"/>
        <v>Unique</v>
      </c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</row>
    <row r="559" spans="1:89" ht="15">
      <c r="A559" s="354" t="str">
        <f t="shared" si="15"/>
        <v>83_2_080622_C2D_p_my.fl</v>
      </c>
      <c r="B559" s="355" t="s">
        <v>2773</v>
      </c>
      <c r="C559" s="355" t="s">
        <v>2774</v>
      </c>
      <c r="D559" s="213">
        <v>83</v>
      </c>
      <c r="E559" s="213">
        <v>2</v>
      </c>
      <c r="F559" s="213">
        <v>230522</v>
      </c>
      <c r="G559" s="367" t="s">
        <v>2800</v>
      </c>
      <c r="H559" s="213">
        <v>2022</v>
      </c>
      <c r="I559" s="148" t="s">
        <v>43</v>
      </c>
      <c r="J559" s="148" t="s">
        <v>2775</v>
      </c>
      <c r="K559" s="148" t="s">
        <v>2776</v>
      </c>
      <c r="L559" s="148" t="s">
        <v>74</v>
      </c>
      <c r="M559" s="2" t="s">
        <v>75</v>
      </c>
      <c r="N559" s="117">
        <v>102</v>
      </c>
      <c r="P559" s="401" t="s">
        <v>98</v>
      </c>
      <c r="Q559" s="16" t="s">
        <v>99</v>
      </c>
      <c r="R559" s="16" t="s">
        <v>2911</v>
      </c>
      <c r="S559" s="50">
        <v>1</v>
      </c>
      <c r="T559" s="16">
        <v>0</v>
      </c>
      <c r="U559" s="16">
        <v>1</v>
      </c>
      <c r="W559" s="16"/>
      <c r="X559" s="402">
        <v>190624</v>
      </c>
      <c r="Y559" s="16" t="s">
        <v>78</v>
      </c>
      <c r="Z559" s="47" t="s">
        <v>3019</v>
      </c>
      <c r="AA559" s="432" t="s">
        <v>95</v>
      </c>
      <c r="AB559" s="16" t="str">
        <f t="shared" si="19"/>
        <v>Unique</v>
      </c>
    </row>
    <row r="560" spans="1:89" ht="15">
      <c r="A560" s="354" t="str">
        <f t="shared" si="15"/>
        <v>83_2_080622_C2D_p_sy.pi</v>
      </c>
      <c r="B560" s="355" t="s">
        <v>2773</v>
      </c>
      <c r="C560" s="355" t="s">
        <v>2774</v>
      </c>
      <c r="D560" s="213">
        <v>83</v>
      </c>
      <c r="E560" s="213">
        <v>2</v>
      </c>
      <c r="F560" s="213">
        <v>230522</v>
      </c>
      <c r="G560" s="367" t="s">
        <v>2800</v>
      </c>
      <c r="H560" s="213">
        <v>2022</v>
      </c>
      <c r="I560" s="148" t="s">
        <v>43</v>
      </c>
      <c r="J560" s="148" t="s">
        <v>2775</v>
      </c>
      <c r="K560" s="148" t="s">
        <v>2776</v>
      </c>
      <c r="L560" s="148" t="s">
        <v>74</v>
      </c>
      <c r="M560" s="2" t="s">
        <v>75</v>
      </c>
      <c r="N560" s="117">
        <v>102</v>
      </c>
      <c r="P560" s="401" t="s">
        <v>176</v>
      </c>
      <c r="Q560" s="16" t="s">
        <v>177</v>
      </c>
      <c r="R560" s="16" t="s">
        <v>2422</v>
      </c>
      <c r="S560" s="2">
        <f t="shared" ref="S560:S580" si="23">SUM(T560:U560)</f>
        <v>1</v>
      </c>
      <c r="T560" s="16">
        <v>1</v>
      </c>
      <c r="U560" s="16">
        <v>0</v>
      </c>
      <c r="W560" s="16" t="s">
        <v>2912</v>
      </c>
      <c r="X560" s="402">
        <v>140624</v>
      </c>
      <c r="Y560" s="16" t="s">
        <v>78</v>
      </c>
      <c r="Z560" s="47" t="s">
        <v>3020</v>
      </c>
      <c r="AA560" s="432" t="s">
        <v>95</v>
      </c>
      <c r="AB560" s="16" t="str">
        <f t="shared" si="19"/>
        <v>Unique</v>
      </c>
    </row>
    <row r="561" spans="1:89" ht="15">
      <c r="A561" s="354" t="str">
        <f t="shared" si="15"/>
        <v>100_3_250422_C3Y_p_ep.ba</v>
      </c>
      <c r="B561" s="400" t="s">
        <v>2417</v>
      </c>
      <c r="C561" s="400" t="s">
        <v>2418</v>
      </c>
      <c r="D561" s="213">
        <v>100</v>
      </c>
      <c r="E561" s="213">
        <v>3</v>
      </c>
      <c r="F561" s="117">
        <v>110422</v>
      </c>
      <c r="G561" s="117">
        <v>250422</v>
      </c>
      <c r="H561" s="117">
        <v>2022</v>
      </c>
      <c r="I561" s="2" t="s">
        <v>43</v>
      </c>
      <c r="J561" s="2" t="s">
        <v>2419</v>
      </c>
      <c r="K561" s="2" t="s">
        <v>2420</v>
      </c>
      <c r="L561" s="148" t="s">
        <v>74</v>
      </c>
      <c r="M561" s="2" t="s">
        <v>100</v>
      </c>
      <c r="N561" s="117">
        <v>83</v>
      </c>
      <c r="O561" s="2"/>
      <c r="P561" s="401" t="s">
        <v>84</v>
      </c>
      <c r="Q561" s="16" t="s">
        <v>85</v>
      </c>
      <c r="R561" s="16" t="s">
        <v>2422</v>
      </c>
      <c r="S561" s="2">
        <f t="shared" si="23"/>
        <v>4</v>
      </c>
      <c r="T561" s="50">
        <v>0</v>
      </c>
      <c r="U561" s="50">
        <v>4</v>
      </c>
      <c r="V561" s="2"/>
      <c r="W561" s="16" t="s">
        <v>2912</v>
      </c>
      <c r="X561" s="402">
        <v>140624</v>
      </c>
      <c r="Y561" s="16" t="s">
        <v>78</v>
      </c>
      <c r="Z561" s="358" t="s">
        <v>3021</v>
      </c>
      <c r="AA561" s="432" t="s">
        <v>95</v>
      </c>
      <c r="AB561" s="16" t="str">
        <f t="shared" si="19"/>
        <v>Unique</v>
      </c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</row>
    <row r="562" spans="1:89" ht="15">
      <c r="A562" s="354" t="str">
        <f t="shared" si="15"/>
        <v>100_3_250422_C3Y_p_ba.el</v>
      </c>
      <c r="B562" s="400" t="s">
        <v>2417</v>
      </c>
      <c r="C562" s="400" t="s">
        <v>2418</v>
      </c>
      <c r="D562" s="213">
        <v>100</v>
      </c>
      <c r="E562" s="213">
        <v>3</v>
      </c>
      <c r="F562" s="117">
        <v>110422</v>
      </c>
      <c r="G562" s="117">
        <v>250422</v>
      </c>
      <c r="H562" s="117">
        <v>2022</v>
      </c>
      <c r="I562" s="2" t="s">
        <v>43</v>
      </c>
      <c r="J562" s="2" t="s">
        <v>2419</v>
      </c>
      <c r="K562" s="2" t="s">
        <v>2420</v>
      </c>
      <c r="L562" s="148" t="s">
        <v>74</v>
      </c>
      <c r="M562" s="2" t="s">
        <v>100</v>
      </c>
      <c r="N562" s="117">
        <v>83</v>
      </c>
      <c r="P562" s="401" t="s">
        <v>274</v>
      </c>
      <c r="Q562" s="16" t="s">
        <v>275</v>
      </c>
      <c r="R562" s="16" t="s">
        <v>2422</v>
      </c>
      <c r="S562" s="2">
        <f t="shared" si="23"/>
        <v>9</v>
      </c>
      <c r="T562" s="16">
        <v>6</v>
      </c>
      <c r="U562" s="16">
        <v>3</v>
      </c>
      <c r="W562" s="16" t="s">
        <v>2912</v>
      </c>
      <c r="X562" s="93">
        <v>140624</v>
      </c>
      <c r="Y562" s="16" t="s">
        <v>78</v>
      </c>
      <c r="Z562" s="47" t="s">
        <v>3022</v>
      </c>
      <c r="AA562" s="432" t="s">
        <v>95</v>
      </c>
      <c r="AB562" s="16" t="str">
        <f t="shared" si="19"/>
        <v>Unique</v>
      </c>
    </row>
    <row r="563" spans="1:89" ht="15">
      <c r="A563" s="354" t="str">
        <f t="shared" si="15"/>
        <v>100_3_250422_C3Y_p_rh.ca</v>
      </c>
      <c r="B563" s="400" t="s">
        <v>2417</v>
      </c>
      <c r="C563" s="400" t="s">
        <v>2418</v>
      </c>
      <c r="D563" s="213">
        <v>100</v>
      </c>
      <c r="E563" s="213">
        <v>3</v>
      </c>
      <c r="F563" s="117">
        <v>110422</v>
      </c>
      <c r="G563" s="117">
        <v>250422</v>
      </c>
      <c r="H563" s="117">
        <v>2022</v>
      </c>
      <c r="I563" s="2" t="s">
        <v>43</v>
      </c>
      <c r="J563" s="2" t="s">
        <v>2419</v>
      </c>
      <c r="K563" s="2" t="s">
        <v>2420</v>
      </c>
      <c r="L563" s="148" t="s">
        <v>74</v>
      </c>
      <c r="M563" s="2" t="s">
        <v>100</v>
      </c>
      <c r="N563" s="117">
        <v>83</v>
      </c>
      <c r="P563" s="359" t="s">
        <v>134</v>
      </c>
      <c r="Q563" s="50" t="s">
        <v>135</v>
      </c>
      <c r="R563" s="16" t="s">
        <v>2422</v>
      </c>
      <c r="S563" s="2">
        <f t="shared" si="23"/>
        <v>7</v>
      </c>
      <c r="T563" s="16">
        <v>6</v>
      </c>
      <c r="U563" s="16">
        <v>1</v>
      </c>
      <c r="W563" s="16" t="s">
        <v>2912</v>
      </c>
      <c r="X563" s="402">
        <v>140624</v>
      </c>
      <c r="Y563" s="16" t="s">
        <v>78</v>
      </c>
      <c r="Z563" s="47" t="s">
        <v>3023</v>
      </c>
      <c r="AA563" s="432" t="s">
        <v>95</v>
      </c>
      <c r="AB563" s="16" t="str">
        <f t="shared" si="19"/>
        <v>Unique</v>
      </c>
    </row>
    <row r="564" spans="1:89" ht="15">
      <c r="A564" s="354" t="str">
        <f t="shared" si="15"/>
        <v>128_1_090522_C3D_p_sy.pi</v>
      </c>
      <c r="B564" s="355" t="s">
        <v>2767</v>
      </c>
      <c r="C564" s="355" t="s">
        <v>2768</v>
      </c>
      <c r="D564" s="213">
        <v>128</v>
      </c>
      <c r="E564" s="213">
        <v>1</v>
      </c>
      <c r="F564" s="213">
        <v>250422</v>
      </c>
      <c r="G564" s="367" t="s">
        <v>2753</v>
      </c>
      <c r="H564" s="213">
        <v>2022</v>
      </c>
      <c r="I564" s="148" t="s">
        <v>43</v>
      </c>
      <c r="J564" s="148" t="s">
        <v>2769</v>
      </c>
      <c r="K564" s="148" t="s">
        <v>2770</v>
      </c>
      <c r="L564" s="148" t="s">
        <v>74</v>
      </c>
      <c r="M564" s="2" t="s">
        <v>75</v>
      </c>
      <c r="N564" s="117">
        <v>81</v>
      </c>
      <c r="O564" s="2"/>
      <c r="P564" s="401" t="s">
        <v>176</v>
      </c>
      <c r="Q564" s="16" t="s">
        <v>177</v>
      </c>
      <c r="R564" s="16" t="s">
        <v>2422</v>
      </c>
      <c r="S564" s="2">
        <f t="shared" si="23"/>
        <v>2</v>
      </c>
      <c r="T564" s="50">
        <v>0</v>
      </c>
      <c r="U564" s="50">
        <v>2</v>
      </c>
      <c r="V564" s="2"/>
      <c r="W564" s="16" t="s">
        <v>2912</v>
      </c>
      <c r="X564" s="402">
        <v>140624</v>
      </c>
      <c r="Y564" s="16" t="s">
        <v>78</v>
      </c>
      <c r="Z564" s="358" t="s">
        <v>3024</v>
      </c>
      <c r="AA564" s="432" t="s">
        <v>95</v>
      </c>
      <c r="AB564" s="16" t="str">
        <f t="shared" si="19"/>
        <v>Unique</v>
      </c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</row>
    <row r="565" spans="1:89" ht="15">
      <c r="A565" s="354" t="str">
        <f t="shared" si="15"/>
        <v>128_1_090522_C3D_p_ep.ba</v>
      </c>
      <c r="B565" s="355" t="s">
        <v>2767</v>
      </c>
      <c r="C565" s="355" t="s">
        <v>2768</v>
      </c>
      <c r="D565" s="213">
        <v>128</v>
      </c>
      <c r="E565" s="213">
        <v>1</v>
      </c>
      <c r="F565" s="213">
        <v>250422</v>
      </c>
      <c r="G565" s="367" t="s">
        <v>2753</v>
      </c>
      <c r="H565" s="213">
        <v>2022</v>
      </c>
      <c r="I565" s="148" t="s">
        <v>43</v>
      </c>
      <c r="J565" s="148" t="s">
        <v>2769</v>
      </c>
      <c r="K565" s="148" t="s">
        <v>2770</v>
      </c>
      <c r="L565" s="148" t="s">
        <v>74</v>
      </c>
      <c r="M565" s="2" t="s">
        <v>75</v>
      </c>
      <c r="N565" s="117">
        <v>81</v>
      </c>
      <c r="P565" s="401" t="s">
        <v>84</v>
      </c>
      <c r="Q565" s="16" t="s">
        <v>85</v>
      </c>
      <c r="R565" s="16" t="s">
        <v>2422</v>
      </c>
      <c r="S565" s="2">
        <f t="shared" si="23"/>
        <v>2</v>
      </c>
      <c r="T565" s="16">
        <v>0</v>
      </c>
      <c r="U565" s="16">
        <v>2</v>
      </c>
      <c r="W565" s="16" t="s">
        <v>2912</v>
      </c>
      <c r="X565" s="93">
        <v>140624</v>
      </c>
      <c r="Y565" s="16" t="s">
        <v>78</v>
      </c>
      <c r="Z565" s="47" t="s">
        <v>3025</v>
      </c>
      <c r="AA565" s="432" t="s">
        <v>95</v>
      </c>
      <c r="AB565" s="16" t="str">
        <f t="shared" si="19"/>
        <v>Unique</v>
      </c>
    </row>
    <row r="566" spans="1:89" ht="15">
      <c r="A566" s="354" t="str">
        <f t="shared" si="15"/>
        <v>128_1_090522_C3D_p_ba.el</v>
      </c>
      <c r="B566" s="355" t="s">
        <v>2767</v>
      </c>
      <c r="C566" s="355" t="s">
        <v>2768</v>
      </c>
      <c r="D566" s="213">
        <v>128</v>
      </c>
      <c r="E566" s="213">
        <v>1</v>
      </c>
      <c r="F566" s="213">
        <v>250422</v>
      </c>
      <c r="G566" s="367" t="s">
        <v>2753</v>
      </c>
      <c r="H566" s="213">
        <v>2022</v>
      </c>
      <c r="I566" s="148" t="s">
        <v>43</v>
      </c>
      <c r="J566" s="148" t="s">
        <v>2769</v>
      </c>
      <c r="K566" s="148" t="s">
        <v>2770</v>
      </c>
      <c r="L566" s="148" t="s">
        <v>74</v>
      </c>
      <c r="M566" s="2" t="s">
        <v>75</v>
      </c>
      <c r="N566" s="117">
        <v>81</v>
      </c>
      <c r="P566" s="401" t="s">
        <v>274</v>
      </c>
      <c r="Q566" s="16" t="s">
        <v>275</v>
      </c>
      <c r="R566" s="16" t="s">
        <v>2422</v>
      </c>
      <c r="S566" s="2">
        <f t="shared" si="23"/>
        <v>2</v>
      </c>
      <c r="T566" s="16">
        <v>0</v>
      </c>
      <c r="U566" s="16">
        <v>2</v>
      </c>
      <c r="W566" s="16" t="s">
        <v>2912</v>
      </c>
      <c r="X566" s="402">
        <v>140624</v>
      </c>
      <c r="Y566" s="16" t="s">
        <v>78</v>
      </c>
      <c r="Z566" s="47" t="s">
        <v>3026</v>
      </c>
      <c r="AA566" s="432" t="s">
        <v>95</v>
      </c>
      <c r="AB566" s="16" t="str">
        <f t="shared" si="19"/>
        <v>Unique</v>
      </c>
    </row>
    <row r="567" spans="1:89" ht="15">
      <c r="A567" s="354" t="str">
        <f t="shared" si="15"/>
        <v>128_1_090522_C3D_p_rh.ca</v>
      </c>
      <c r="B567" s="355" t="s">
        <v>2767</v>
      </c>
      <c r="C567" s="355" t="s">
        <v>2768</v>
      </c>
      <c r="D567" s="213">
        <v>128</v>
      </c>
      <c r="E567" s="213">
        <v>1</v>
      </c>
      <c r="F567" s="213">
        <v>250422</v>
      </c>
      <c r="G567" s="367" t="s">
        <v>2753</v>
      </c>
      <c r="H567" s="213">
        <v>2022</v>
      </c>
      <c r="I567" s="148" t="s">
        <v>43</v>
      </c>
      <c r="J567" s="148" t="s">
        <v>2769</v>
      </c>
      <c r="K567" s="148" t="s">
        <v>2770</v>
      </c>
      <c r="L567" s="148" t="s">
        <v>74</v>
      </c>
      <c r="M567" s="2" t="s">
        <v>75</v>
      </c>
      <c r="N567" s="117">
        <v>81</v>
      </c>
      <c r="P567" s="359" t="s">
        <v>134</v>
      </c>
      <c r="Q567" s="50" t="s">
        <v>135</v>
      </c>
      <c r="R567" s="16" t="s">
        <v>2422</v>
      </c>
      <c r="S567" s="2">
        <f t="shared" si="23"/>
        <v>1</v>
      </c>
      <c r="T567" s="16">
        <v>1</v>
      </c>
      <c r="U567" s="16">
        <v>0</v>
      </c>
      <c r="W567" s="16" t="s">
        <v>2962</v>
      </c>
      <c r="X567" s="402">
        <v>140624</v>
      </c>
      <c r="Y567" s="16" t="s">
        <v>78</v>
      </c>
      <c r="Z567" s="47" t="s">
        <v>3027</v>
      </c>
      <c r="AA567" s="432" t="s">
        <v>95</v>
      </c>
      <c r="AB567" s="16" t="str">
        <f t="shared" si="19"/>
        <v>Unique</v>
      </c>
    </row>
    <row r="568" spans="1:89" ht="15">
      <c r="A568" s="354" t="str">
        <f t="shared" si="15"/>
        <v>80_3_160821_C15_p_sy.pi</v>
      </c>
      <c r="B568" s="355" t="s">
        <v>69</v>
      </c>
      <c r="C568" s="355" t="s">
        <v>70</v>
      </c>
      <c r="D568" s="213">
        <v>80</v>
      </c>
      <c r="E568" s="213">
        <v>3</v>
      </c>
      <c r="F568" s="213">
        <v>300721</v>
      </c>
      <c r="G568" s="213">
        <v>160821</v>
      </c>
      <c r="H568" s="213">
        <v>2021</v>
      </c>
      <c r="I568" s="148" t="s">
        <v>43</v>
      </c>
      <c r="J568" s="148" t="s">
        <v>72</v>
      </c>
      <c r="K568" s="148" t="s">
        <v>73</v>
      </c>
      <c r="L568" s="148" t="s">
        <v>74</v>
      </c>
      <c r="M568" s="2" t="s">
        <v>477</v>
      </c>
      <c r="N568" s="213">
        <v>197</v>
      </c>
      <c r="O568" s="2" t="s">
        <v>2849</v>
      </c>
      <c r="P568" s="401" t="s">
        <v>176</v>
      </c>
      <c r="Q568" s="16" t="s">
        <v>177</v>
      </c>
      <c r="R568" s="16" t="s">
        <v>2422</v>
      </c>
      <c r="S568" s="2">
        <f t="shared" si="23"/>
        <v>7</v>
      </c>
      <c r="T568" s="50">
        <v>3</v>
      </c>
      <c r="U568" s="50">
        <v>4</v>
      </c>
      <c r="V568" s="2"/>
      <c r="W568" s="16" t="s">
        <v>2912</v>
      </c>
      <c r="X568" s="402">
        <v>140624</v>
      </c>
      <c r="Y568" s="16" t="s">
        <v>78</v>
      </c>
      <c r="Z568" s="358" t="s">
        <v>3028</v>
      </c>
      <c r="AA568" s="432" t="s">
        <v>95</v>
      </c>
      <c r="AB568" s="16" t="str">
        <f t="shared" si="19"/>
        <v>Unique</v>
      </c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</row>
    <row r="569" spans="1:89" ht="15">
      <c r="A569" s="354" t="str">
        <f t="shared" si="15"/>
        <v>80_3_160821_C15_p_ep.ba</v>
      </c>
      <c r="B569" s="355" t="s">
        <v>69</v>
      </c>
      <c r="C569" s="355" t="s">
        <v>70</v>
      </c>
      <c r="D569" s="213">
        <v>80</v>
      </c>
      <c r="E569" s="213">
        <v>3</v>
      </c>
      <c r="F569" s="213">
        <v>300721</v>
      </c>
      <c r="G569" s="213">
        <v>160821</v>
      </c>
      <c r="H569" s="213">
        <v>2021</v>
      </c>
      <c r="I569" s="148" t="s">
        <v>43</v>
      </c>
      <c r="J569" s="148" t="s">
        <v>72</v>
      </c>
      <c r="K569" s="148" t="s">
        <v>73</v>
      </c>
      <c r="L569" s="148" t="s">
        <v>74</v>
      </c>
      <c r="M569" s="2" t="s">
        <v>477</v>
      </c>
      <c r="N569" s="213">
        <v>197</v>
      </c>
      <c r="O569" s="2" t="s">
        <v>2849</v>
      </c>
      <c r="P569" s="401" t="s">
        <v>84</v>
      </c>
      <c r="Q569" s="16" t="s">
        <v>85</v>
      </c>
      <c r="R569" s="16" t="s">
        <v>2422</v>
      </c>
      <c r="S569" s="2">
        <f t="shared" si="23"/>
        <v>6</v>
      </c>
      <c r="T569" s="16">
        <v>0</v>
      </c>
      <c r="U569" s="16">
        <v>6</v>
      </c>
      <c r="W569" s="16" t="s">
        <v>2912</v>
      </c>
      <c r="X569" s="402">
        <v>140624</v>
      </c>
      <c r="Y569" s="16" t="s">
        <v>78</v>
      </c>
      <c r="Z569" s="47" t="s">
        <v>3029</v>
      </c>
      <c r="AA569" s="432" t="s">
        <v>95</v>
      </c>
      <c r="AB569" s="16" t="str">
        <f t="shared" si="19"/>
        <v>Unique</v>
      </c>
    </row>
    <row r="570" spans="1:89" ht="15">
      <c r="A570" s="354" t="str">
        <f t="shared" si="15"/>
        <v>81_1_080622_C1D_p_ep.ba</v>
      </c>
      <c r="B570" s="355" t="s">
        <v>2618</v>
      </c>
      <c r="C570" s="355" t="s">
        <v>2619</v>
      </c>
      <c r="D570" s="213">
        <v>81</v>
      </c>
      <c r="E570" s="213">
        <v>1</v>
      </c>
      <c r="F570" s="213">
        <v>230522</v>
      </c>
      <c r="G570" s="367" t="s">
        <v>2800</v>
      </c>
      <c r="H570" s="213">
        <v>2022</v>
      </c>
      <c r="I570" s="148" t="s">
        <v>43</v>
      </c>
      <c r="J570" s="148" t="s">
        <v>2620</v>
      </c>
      <c r="K570" s="148" t="s">
        <v>2621</v>
      </c>
      <c r="L570" s="148" t="s">
        <v>74</v>
      </c>
      <c r="M570" s="2" t="s">
        <v>75</v>
      </c>
      <c r="N570" s="117">
        <v>82</v>
      </c>
      <c r="O570" s="2"/>
      <c r="P570" s="401" t="s">
        <v>84</v>
      </c>
      <c r="Q570" s="16" t="s">
        <v>85</v>
      </c>
      <c r="R570" s="16" t="s">
        <v>2422</v>
      </c>
      <c r="S570" s="2">
        <f t="shared" si="23"/>
        <v>7</v>
      </c>
      <c r="T570" s="50">
        <v>2</v>
      </c>
      <c r="U570" s="50">
        <v>5</v>
      </c>
      <c r="V570" s="2"/>
      <c r="W570" s="16" t="s">
        <v>2912</v>
      </c>
      <c r="X570" s="402">
        <v>140624</v>
      </c>
      <c r="Y570" s="16" t="s">
        <v>78</v>
      </c>
      <c r="Z570" s="358" t="s">
        <v>3030</v>
      </c>
      <c r="AA570" s="432" t="s">
        <v>95</v>
      </c>
      <c r="AB570" s="16" t="str">
        <f t="shared" si="19"/>
        <v>Unique</v>
      </c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</row>
    <row r="571" spans="1:89" ht="15">
      <c r="A571" s="354" t="str">
        <f t="shared" si="15"/>
        <v>81_1_080622_C1D_p_rh.ca</v>
      </c>
      <c r="B571" s="355" t="s">
        <v>2618</v>
      </c>
      <c r="C571" s="355" t="s">
        <v>2619</v>
      </c>
      <c r="D571" s="213">
        <v>81</v>
      </c>
      <c r="E571" s="213">
        <v>1</v>
      </c>
      <c r="F571" s="213">
        <v>230522</v>
      </c>
      <c r="G571" s="367" t="s">
        <v>2800</v>
      </c>
      <c r="H571" s="213">
        <v>2022</v>
      </c>
      <c r="I571" s="148" t="s">
        <v>43</v>
      </c>
      <c r="J571" s="148" t="s">
        <v>2620</v>
      </c>
      <c r="K571" s="148" t="s">
        <v>2621</v>
      </c>
      <c r="L571" s="148" t="s">
        <v>74</v>
      </c>
      <c r="M571" s="2" t="s">
        <v>75</v>
      </c>
      <c r="N571" s="117">
        <v>82</v>
      </c>
      <c r="P571" s="359" t="s">
        <v>134</v>
      </c>
      <c r="Q571" s="50" t="s">
        <v>135</v>
      </c>
      <c r="R571" s="16" t="s">
        <v>2422</v>
      </c>
      <c r="S571" s="2">
        <f t="shared" si="23"/>
        <v>4</v>
      </c>
      <c r="T571" s="16">
        <v>0</v>
      </c>
      <c r="U571" s="16">
        <v>4</v>
      </c>
      <c r="W571" s="16" t="s">
        <v>2912</v>
      </c>
      <c r="X571" s="402">
        <v>140624</v>
      </c>
      <c r="Y571" s="16" t="s">
        <v>78</v>
      </c>
      <c r="Z571" s="47" t="s">
        <v>3031</v>
      </c>
      <c r="AA571" s="432" t="s">
        <v>95</v>
      </c>
      <c r="AB571" s="16" t="str">
        <f t="shared" si="19"/>
        <v>Unique</v>
      </c>
    </row>
    <row r="572" spans="1:89" ht="15">
      <c r="A572" s="354" t="str">
        <f t="shared" si="15"/>
        <v>81_1_080622_C1D_p_sy.pi</v>
      </c>
      <c r="B572" s="355" t="s">
        <v>2618</v>
      </c>
      <c r="C572" s="355" t="s">
        <v>2619</v>
      </c>
      <c r="D572" s="213">
        <v>81</v>
      </c>
      <c r="E572" s="213">
        <v>1</v>
      </c>
      <c r="F572" s="213">
        <v>230522</v>
      </c>
      <c r="G572" s="367" t="s">
        <v>2800</v>
      </c>
      <c r="H572" s="213">
        <v>2022</v>
      </c>
      <c r="I572" s="148" t="s">
        <v>43</v>
      </c>
      <c r="J572" s="148" t="s">
        <v>2620</v>
      </c>
      <c r="K572" s="148" t="s">
        <v>2621</v>
      </c>
      <c r="L572" s="148" t="s">
        <v>74</v>
      </c>
      <c r="M572" s="2" t="s">
        <v>75</v>
      </c>
      <c r="N572" s="117">
        <v>82</v>
      </c>
      <c r="P572" s="401" t="s">
        <v>176</v>
      </c>
      <c r="Q572" s="16" t="s">
        <v>177</v>
      </c>
      <c r="R572" s="16" t="s">
        <v>2422</v>
      </c>
      <c r="S572" s="2">
        <f t="shared" si="23"/>
        <v>3</v>
      </c>
      <c r="T572" s="16">
        <v>3</v>
      </c>
      <c r="U572" s="16">
        <v>0</v>
      </c>
      <c r="W572" s="16" t="s">
        <v>2912</v>
      </c>
      <c r="X572" s="402">
        <v>140624</v>
      </c>
      <c r="Y572" s="16" t="s">
        <v>78</v>
      </c>
      <c r="Z572" s="47" t="s">
        <v>3032</v>
      </c>
      <c r="AA572" s="432" t="s">
        <v>95</v>
      </c>
      <c r="AB572" s="16" t="str">
        <f t="shared" si="19"/>
        <v>Unique</v>
      </c>
    </row>
    <row r="573" spans="1:89" ht="15">
      <c r="A573" s="354" t="str">
        <f t="shared" si="15"/>
        <v>61_1_160821_C2X_p_ep.ba</v>
      </c>
      <c r="B573" s="355" t="s">
        <v>2372</v>
      </c>
      <c r="C573" s="355" t="s">
        <v>2373</v>
      </c>
      <c r="D573" s="213">
        <v>61</v>
      </c>
      <c r="E573" s="213">
        <v>1</v>
      </c>
      <c r="F573" s="213">
        <v>300721</v>
      </c>
      <c r="G573" s="213">
        <v>160821</v>
      </c>
      <c r="H573" s="213">
        <v>2021</v>
      </c>
      <c r="I573" s="148" t="s">
        <v>43</v>
      </c>
      <c r="J573" s="148" t="s">
        <v>2374</v>
      </c>
      <c r="K573" s="148" t="s">
        <v>2375</v>
      </c>
      <c r="L573" s="148" t="s">
        <v>74</v>
      </c>
      <c r="M573" s="2" t="s">
        <v>75</v>
      </c>
      <c r="N573" s="117">
        <v>95</v>
      </c>
      <c r="O573" s="13" t="s">
        <v>3033</v>
      </c>
      <c r="P573" s="401" t="s">
        <v>84</v>
      </c>
      <c r="Q573" s="16" t="s">
        <v>85</v>
      </c>
      <c r="R573" s="16" t="s">
        <v>2422</v>
      </c>
      <c r="S573" s="2">
        <f t="shared" si="23"/>
        <v>2</v>
      </c>
      <c r="T573" s="50">
        <v>0</v>
      </c>
      <c r="U573" s="50">
        <v>2</v>
      </c>
      <c r="V573" s="2"/>
      <c r="W573" s="16" t="s">
        <v>2962</v>
      </c>
      <c r="X573" s="93">
        <v>170624</v>
      </c>
      <c r="Y573" s="16" t="s">
        <v>78</v>
      </c>
      <c r="Z573" s="358" t="s">
        <v>3034</v>
      </c>
      <c r="AA573" s="432" t="s">
        <v>95</v>
      </c>
      <c r="AB573" s="16" t="str">
        <f t="shared" si="19"/>
        <v>Unique</v>
      </c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</row>
    <row r="574" spans="1:89" ht="15">
      <c r="A574" s="354" t="str">
        <f t="shared" si="15"/>
        <v>81_1_230522_C1D_p_ep.ba</v>
      </c>
      <c r="B574" s="355" t="s">
        <v>2618</v>
      </c>
      <c r="C574" s="355" t="s">
        <v>2619</v>
      </c>
      <c r="D574" s="213">
        <v>81</v>
      </c>
      <c r="E574" s="213">
        <v>1</v>
      </c>
      <c r="F574" s="367" t="s">
        <v>2753</v>
      </c>
      <c r="G574" s="213">
        <v>230522</v>
      </c>
      <c r="H574" s="117">
        <v>2022</v>
      </c>
      <c r="I574" s="148" t="s">
        <v>43</v>
      </c>
      <c r="J574" s="148" t="s">
        <v>2620</v>
      </c>
      <c r="K574" s="148" t="s">
        <v>2621</v>
      </c>
      <c r="L574" s="148" t="s">
        <v>74</v>
      </c>
      <c r="M574" s="2" t="s">
        <v>75</v>
      </c>
      <c r="N574" s="117">
        <v>131</v>
      </c>
      <c r="P574" s="401" t="s">
        <v>84</v>
      </c>
      <c r="Q574" s="16" t="s">
        <v>85</v>
      </c>
      <c r="R574" s="16" t="s">
        <v>2422</v>
      </c>
      <c r="S574" s="2">
        <f t="shared" si="23"/>
        <v>6</v>
      </c>
      <c r="T574" s="16">
        <v>1</v>
      </c>
      <c r="U574" s="16">
        <v>5</v>
      </c>
      <c r="W574" s="16" t="s">
        <v>2912</v>
      </c>
      <c r="X574" s="93">
        <v>170624</v>
      </c>
      <c r="Y574" s="16" t="s">
        <v>78</v>
      </c>
      <c r="Z574" s="47" t="s">
        <v>3035</v>
      </c>
      <c r="AA574" s="432" t="s">
        <v>95</v>
      </c>
      <c r="AB574" s="16" t="str">
        <f t="shared" si="19"/>
        <v>Unique</v>
      </c>
    </row>
    <row r="575" spans="1:89" ht="15">
      <c r="A575" s="354" t="str">
        <f t="shared" si="15"/>
        <v>81_1_230522_C1D_p_rh.ca</v>
      </c>
      <c r="B575" s="355" t="s">
        <v>2618</v>
      </c>
      <c r="C575" s="355" t="s">
        <v>2619</v>
      </c>
      <c r="D575" s="213">
        <v>81</v>
      </c>
      <c r="E575" s="213">
        <v>1</v>
      </c>
      <c r="F575" s="367" t="s">
        <v>2753</v>
      </c>
      <c r="G575" s="213">
        <v>230522</v>
      </c>
      <c r="H575" s="117">
        <v>2022</v>
      </c>
      <c r="I575" s="148" t="s">
        <v>43</v>
      </c>
      <c r="J575" s="148" t="s">
        <v>2620</v>
      </c>
      <c r="K575" s="148" t="s">
        <v>2621</v>
      </c>
      <c r="L575" s="148" t="s">
        <v>74</v>
      </c>
      <c r="M575" s="2" t="s">
        <v>75</v>
      </c>
      <c r="N575" s="117">
        <v>131</v>
      </c>
      <c r="P575" s="359" t="s">
        <v>134</v>
      </c>
      <c r="Q575" s="50" t="s">
        <v>135</v>
      </c>
      <c r="R575" s="16" t="s">
        <v>2422</v>
      </c>
      <c r="S575" s="2">
        <f t="shared" si="23"/>
        <v>15</v>
      </c>
      <c r="T575" s="16">
        <v>0</v>
      </c>
      <c r="U575" s="16">
        <v>15</v>
      </c>
      <c r="W575" s="16" t="s">
        <v>2962</v>
      </c>
      <c r="X575" s="93">
        <v>170624</v>
      </c>
      <c r="Y575" s="16" t="s">
        <v>78</v>
      </c>
      <c r="Z575" s="47" t="s">
        <v>3036</v>
      </c>
      <c r="AA575" s="432" t="s">
        <v>95</v>
      </c>
      <c r="AB575" s="16" t="str">
        <f t="shared" si="19"/>
        <v>Unique</v>
      </c>
    </row>
    <row r="576" spans="1:89" ht="15">
      <c r="A576" s="354" t="str">
        <f t="shared" si="15"/>
        <v>100_3_090522_C3Y_p_ep.ba</v>
      </c>
      <c r="B576" s="355" t="s">
        <v>2417</v>
      </c>
      <c r="C576" s="355" t="s">
        <v>2418</v>
      </c>
      <c r="D576" s="213">
        <v>100</v>
      </c>
      <c r="E576" s="213">
        <v>3</v>
      </c>
      <c r="F576" s="213">
        <v>250422</v>
      </c>
      <c r="G576" s="367" t="s">
        <v>2753</v>
      </c>
      <c r="H576" s="213">
        <v>2022</v>
      </c>
      <c r="I576" s="148" t="s">
        <v>43</v>
      </c>
      <c r="J576" s="148" t="s">
        <v>2419</v>
      </c>
      <c r="K576" s="148" t="s">
        <v>2420</v>
      </c>
      <c r="L576" s="148" t="s">
        <v>74</v>
      </c>
      <c r="M576" s="2" t="s">
        <v>75</v>
      </c>
      <c r="N576" s="117">
        <v>95</v>
      </c>
      <c r="P576" s="401" t="s">
        <v>84</v>
      </c>
      <c r="Q576" s="16" t="s">
        <v>85</v>
      </c>
      <c r="R576" s="16" t="s">
        <v>2422</v>
      </c>
      <c r="S576" s="2">
        <f t="shared" si="23"/>
        <v>2</v>
      </c>
      <c r="T576" s="16">
        <v>0</v>
      </c>
      <c r="U576" s="16">
        <v>2</v>
      </c>
      <c r="W576" s="16" t="s">
        <v>2912</v>
      </c>
      <c r="X576" s="93">
        <v>170624</v>
      </c>
      <c r="Y576" s="16" t="s">
        <v>78</v>
      </c>
      <c r="Z576" s="47" t="s">
        <v>3037</v>
      </c>
      <c r="AA576" s="432" t="s">
        <v>95</v>
      </c>
      <c r="AB576" s="16" t="str">
        <f t="shared" si="19"/>
        <v>Unique</v>
      </c>
    </row>
    <row r="577" spans="1:89" ht="15">
      <c r="A577" s="354" t="str">
        <f t="shared" si="15"/>
        <v>100_3_090522_C3Y_p_ba.el</v>
      </c>
      <c r="B577" s="355" t="s">
        <v>2417</v>
      </c>
      <c r="C577" s="355" t="s">
        <v>2418</v>
      </c>
      <c r="D577" s="213">
        <v>100</v>
      </c>
      <c r="E577" s="213">
        <v>3</v>
      </c>
      <c r="F577" s="213">
        <v>250422</v>
      </c>
      <c r="G577" s="367" t="s">
        <v>2753</v>
      </c>
      <c r="H577" s="213">
        <v>2022</v>
      </c>
      <c r="I577" s="148" t="s">
        <v>43</v>
      </c>
      <c r="J577" s="148" t="s">
        <v>2419</v>
      </c>
      <c r="K577" s="148" t="s">
        <v>2420</v>
      </c>
      <c r="L577" s="148" t="s">
        <v>74</v>
      </c>
      <c r="M577" s="2" t="s">
        <v>75</v>
      </c>
      <c r="N577" s="117">
        <v>95</v>
      </c>
      <c r="P577" s="401" t="s">
        <v>274</v>
      </c>
      <c r="Q577" s="16" t="s">
        <v>275</v>
      </c>
      <c r="R577" s="16" t="s">
        <v>2422</v>
      </c>
      <c r="S577" s="2">
        <f t="shared" si="23"/>
        <v>12</v>
      </c>
      <c r="T577" s="16">
        <v>3</v>
      </c>
      <c r="U577" s="16">
        <v>9</v>
      </c>
      <c r="W577" s="16" t="s">
        <v>2912</v>
      </c>
      <c r="X577" s="93">
        <v>170624</v>
      </c>
      <c r="Y577" s="16" t="s">
        <v>78</v>
      </c>
      <c r="Z577" s="47" t="s">
        <v>3038</v>
      </c>
      <c r="AA577" s="432" t="s">
        <v>95</v>
      </c>
      <c r="AB577" s="16" t="str">
        <f t="shared" si="19"/>
        <v>Unique</v>
      </c>
    </row>
    <row r="578" spans="1:89" ht="15">
      <c r="A578" s="354" t="str">
        <f t="shared" si="15"/>
        <v>100_3_090522_C3Y_p_rh.ca</v>
      </c>
      <c r="B578" s="355" t="s">
        <v>2417</v>
      </c>
      <c r="C578" s="355" t="s">
        <v>2418</v>
      </c>
      <c r="D578" s="213">
        <v>100</v>
      </c>
      <c r="E578" s="213">
        <v>3</v>
      </c>
      <c r="F578" s="213">
        <v>250422</v>
      </c>
      <c r="G578" s="367" t="s">
        <v>2753</v>
      </c>
      <c r="H578" s="213">
        <v>2022</v>
      </c>
      <c r="I578" s="148" t="s">
        <v>43</v>
      </c>
      <c r="J578" s="148" t="s">
        <v>2419</v>
      </c>
      <c r="K578" s="148" t="s">
        <v>2420</v>
      </c>
      <c r="L578" s="148" t="s">
        <v>74</v>
      </c>
      <c r="M578" s="2" t="s">
        <v>75</v>
      </c>
      <c r="N578" s="117">
        <v>95</v>
      </c>
      <c r="P578" s="359" t="s">
        <v>134</v>
      </c>
      <c r="Q578" s="50" t="s">
        <v>135</v>
      </c>
      <c r="R578" s="16" t="s">
        <v>2422</v>
      </c>
      <c r="S578" s="2">
        <f t="shared" si="23"/>
        <v>19</v>
      </c>
      <c r="T578" s="16">
        <v>11</v>
      </c>
      <c r="U578" s="16">
        <v>8</v>
      </c>
      <c r="W578" s="16" t="s">
        <v>2912</v>
      </c>
      <c r="X578" s="93">
        <v>170624</v>
      </c>
      <c r="Y578" s="16" t="s">
        <v>78</v>
      </c>
      <c r="Z578" s="47" t="s">
        <v>3039</v>
      </c>
      <c r="AA578" s="432" t="s">
        <v>95</v>
      </c>
      <c r="AB578" s="16" t="str">
        <f t="shared" ref="AB578:AB641" si="24">IF(COUNTIF(Z:Z, Z578)&gt;1, "Duplicate", "Unique")</f>
        <v>Unique</v>
      </c>
    </row>
    <row r="579" spans="1:89" ht="15">
      <c r="A579" s="354" t="str">
        <f t="shared" si="15"/>
        <v>100_3_090522_C3Y_p_rh.ro</v>
      </c>
      <c r="B579" s="355" t="s">
        <v>2417</v>
      </c>
      <c r="C579" s="355" t="s">
        <v>2418</v>
      </c>
      <c r="D579" s="213">
        <v>100</v>
      </c>
      <c r="E579" s="213">
        <v>3</v>
      </c>
      <c r="F579" s="213">
        <v>250422</v>
      </c>
      <c r="G579" s="367" t="s">
        <v>2753</v>
      </c>
      <c r="H579" s="213">
        <v>2022</v>
      </c>
      <c r="I579" s="148" t="s">
        <v>43</v>
      </c>
      <c r="J579" s="148" t="s">
        <v>2419</v>
      </c>
      <c r="K579" s="148" t="s">
        <v>2420</v>
      </c>
      <c r="L579" s="148" t="s">
        <v>74</v>
      </c>
      <c r="M579" s="2" t="s">
        <v>75</v>
      </c>
      <c r="N579" s="117">
        <v>95</v>
      </c>
      <c r="P579" s="401" t="s">
        <v>460</v>
      </c>
      <c r="Q579" s="16" t="s">
        <v>461</v>
      </c>
      <c r="R579" s="16" t="s">
        <v>2422</v>
      </c>
      <c r="S579" s="2">
        <f t="shared" si="23"/>
        <v>9</v>
      </c>
      <c r="T579" s="16">
        <v>5</v>
      </c>
      <c r="U579" s="16">
        <v>4</v>
      </c>
      <c r="W579" s="16" t="s">
        <v>2912</v>
      </c>
      <c r="X579" s="93">
        <v>170624</v>
      </c>
      <c r="Y579" s="16" t="s">
        <v>78</v>
      </c>
      <c r="Z579" s="47" t="s">
        <v>3040</v>
      </c>
      <c r="AA579" s="432" t="s">
        <v>95</v>
      </c>
      <c r="AB579" s="16" t="str">
        <f t="shared" si="24"/>
        <v>Unique</v>
      </c>
    </row>
    <row r="580" spans="1:89" ht="15">
      <c r="A580" s="354" t="str">
        <f t="shared" si="15"/>
        <v>80_2_230522_C1Y_p_ep.ba</v>
      </c>
      <c r="B580" s="355" t="s">
        <v>2504</v>
      </c>
      <c r="C580" s="355" t="s">
        <v>2505</v>
      </c>
      <c r="D580" s="213">
        <v>80</v>
      </c>
      <c r="E580" s="213">
        <v>2</v>
      </c>
      <c r="F580" s="367" t="s">
        <v>2753</v>
      </c>
      <c r="G580" s="213">
        <v>230522</v>
      </c>
      <c r="H580" s="213">
        <v>2022</v>
      </c>
      <c r="I580" s="148" t="s">
        <v>43</v>
      </c>
      <c r="J580" s="148" t="s">
        <v>2506</v>
      </c>
      <c r="K580" s="148" t="s">
        <v>2507</v>
      </c>
      <c r="L580" s="148" t="s">
        <v>74</v>
      </c>
      <c r="M580" s="2" t="s">
        <v>75</v>
      </c>
      <c r="N580" s="117">
        <v>79</v>
      </c>
      <c r="O580" s="2"/>
      <c r="P580" s="401" t="s">
        <v>84</v>
      </c>
      <c r="Q580" s="16" t="s">
        <v>85</v>
      </c>
      <c r="R580" s="16" t="s">
        <v>2422</v>
      </c>
      <c r="S580" s="2">
        <f t="shared" si="23"/>
        <v>1</v>
      </c>
      <c r="T580" s="50">
        <v>0</v>
      </c>
      <c r="U580" s="50">
        <v>1</v>
      </c>
      <c r="V580" s="2"/>
      <c r="W580" s="16" t="s">
        <v>2912</v>
      </c>
      <c r="X580" s="93">
        <v>170624</v>
      </c>
      <c r="Y580" s="16" t="s">
        <v>78</v>
      </c>
      <c r="Z580" s="358" t="s">
        <v>3041</v>
      </c>
      <c r="AA580" s="432" t="s">
        <v>95</v>
      </c>
      <c r="AB580" s="16" t="str">
        <f t="shared" si="24"/>
        <v>Unique</v>
      </c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</row>
    <row r="581" spans="1:89" ht="15">
      <c r="A581" s="354" t="str">
        <f t="shared" si="15"/>
        <v>80_2_230522_C1Y_p_my.fl</v>
      </c>
      <c r="B581" s="355" t="s">
        <v>2504</v>
      </c>
      <c r="C581" s="355" t="s">
        <v>2505</v>
      </c>
      <c r="D581" s="213">
        <v>80</v>
      </c>
      <c r="E581" s="213">
        <v>2</v>
      </c>
      <c r="F581" s="367" t="s">
        <v>2753</v>
      </c>
      <c r="G581" s="213">
        <v>230522</v>
      </c>
      <c r="H581" s="213">
        <v>2022</v>
      </c>
      <c r="I581" s="148" t="s">
        <v>43</v>
      </c>
      <c r="J581" s="148" t="s">
        <v>2506</v>
      </c>
      <c r="K581" s="148" t="s">
        <v>2507</v>
      </c>
      <c r="L581" s="148" t="s">
        <v>74</v>
      </c>
      <c r="M581" s="2" t="s">
        <v>75</v>
      </c>
      <c r="N581" s="117">
        <v>79</v>
      </c>
      <c r="P581" s="359" t="s">
        <v>98</v>
      </c>
      <c r="Q581" s="50" t="s">
        <v>99</v>
      </c>
      <c r="R581" s="16" t="s">
        <v>2911</v>
      </c>
      <c r="S581" s="50">
        <v>3</v>
      </c>
      <c r="T581" s="16">
        <v>0</v>
      </c>
      <c r="U581" s="16">
        <v>3</v>
      </c>
      <c r="W581" s="16"/>
      <c r="X581" s="93">
        <v>190624</v>
      </c>
      <c r="Y581" s="16" t="s">
        <v>78</v>
      </c>
      <c r="Z581" s="47" t="s">
        <v>3042</v>
      </c>
      <c r="AA581" s="432"/>
      <c r="AB581" s="16" t="str">
        <f t="shared" si="24"/>
        <v>Unique</v>
      </c>
    </row>
    <row r="582" spans="1:89" ht="15">
      <c r="A582" s="354" t="str">
        <f t="shared" si="15"/>
        <v>80_2_230522_C1Y_p_rh.ca</v>
      </c>
      <c r="B582" s="355" t="s">
        <v>2504</v>
      </c>
      <c r="C582" s="355" t="s">
        <v>2505</v>
      </c>
      <c r="D582" s="213">
        <v>80</v>
      </c>
      <c r="E582" s="213">
        <v>2</v>
      </c>
      <c r="F582" s="367" t="s">
        <v>2753</v>
      </c>
      <c r="G582" s="213">
        <v>230522</v>
      </c>
      <c r="H582" s="213">
        <v>2022</v>
      </c>
      <c r="I582" s="148" t="s">
        <v>43</v>
      </c>
      <c r="J582" s="148" t="s">
        <v>2506</v>
      </c>
      <c r="K582" s="148" t="s">
        <v>2507</v>
      </c>
      <c r="L582" s="148" t="s">
        <v>74</v>
      </c>
      <c r="M582" s="2" t="s">
        <v>75</v>
      </c>
      <c r="N582" s="117">
        <v>79</v>
      </c>
      <c r="P582" s="359" t="s">
        <v>134</v>
      </c>
      <c r="Q582" s="50" t="s">
        <v>135</v>
      </c>
      <c r="R582" s="16" t="s">
        <v>2422</v>
      </c>
      <c r="S582" s="2">
        <f t="shared" ref="S582:S593" si="25">SUM(T582:U582)</f>
        <v>2</v>
      </c>
      <c r="T582" s="16">
        <v>0</v>
      </c>
      <c r="U582" s="16">
        <v>2</v>
      </c>
      <c r="W582" s="16" t="s">
        <v>2912</v>
      </c>
      <c r="X582" s="93">
        <v>170624</v>
      </c>
      <c r="Y582" s="16" t="s">
        <v>78</v>
      </c>
      <c r="Z582" s="47" t="s">
        <v>3043</v>
      </c>
      <c r="AA582" s="432" t="s">
        <v>95</v>
      </c>
      <c r="AB582" s="16" t="str">
        <f t="shared" si="24"/>
        <v>Unique</v>
      </c>
    </row>
    <row r="583" spans="1:89" ht="15">
      <c r="A583" s="354" t="str">
        <f t="shared" si="15"/>
        <v>128_1_230522_C3D_p_ep.ba</v>
      </c>
      <c r="B583" s="355" t="s">
        <v>2767</v>
      </c>
      <c r="C583" s="355" t="s">
        <v>2768</v>
      </c>
      <c r="D583" s="213">
        <v>128</v>
      </c>
      <c r="E583" s="213">
        <v>1</v>
      </c>
      <c r="F583" s="367" t="s">
        <v>2753</v>
      </c>
      <c r="G583" s="213">
        <v>230522</v>
      </c>
      <c r="H583" s="213">
        <v>2022</v>
      </c>
      <c r="I583" s="148" t="s">
        <v>43</v>
      </c>
      <c r="J583" s="148" t="s">
        <v>2769</v>
      </c>
      <c r="K583" s="148" t="s">
        <v>2770</v>
      </c>
      <c r="L583" s="148" t="s">
        <v>74</v>
      </c>
      <c r="M583" s="2" t="s">
        <v>75</v>
      </c>
      <c r="N583" s="117">
        <v>128</v>
      </c>
      <c r="P583" s="401" t="s">
        <v>84</v>
      </c>
      <c r="Q583" s="16" t="s">
        <v>85</v>
      </c>
      <c r="R583" s="16" t="s">
        <v>2422</v>
      </c>
      <c r="S583" s="2">
        <f t="shared" si="25"/>
        <v>3</v>
      </c>
      <c r="T583" s="16">
        <v>0</v>
      </c>
      <c r="U583" s="16">
        <v>3</v>
      </c>
      <c r="W583" s="16" t="s">
        <v>2962</v>
      </c>
      <c r="X583" s="93">
        <v>170624</v>
      </c>
      <c r="Y583" s="16" t="s">
        <v>78</v>
      </c>
      <c r="Z583" s="47" t="s">
        <v>3044</v>
      </c>
      <c r="AA583" s="432" t="s">
        <v>95</v>
      </c>
      <c r="AB583" s="16" t="str">
        <f t="shared" si="24"/>
        <v>Unique</v>
      </c>
    </row>
    <row r="584" spans="1:89" ht="15">
      <c r="A584" s="354" t="str">
        <f t="shared" si="15"/>
        <v>128_1_230522_C3D_p_ba.el</v>
      </c>
      <c r="B584" s="355" t="s">
        <v>2767</v>
      </c>
      <c r="C584" s="355" t="s">
        <v>2768</v>
      </c>
      <c r="D584" s="213">
        <v>128</v>
      </c>
      <c r="E584" s="213">
        <v>1</v>
      </c>
      <c r="F584" s="367" t="s">
        <v>2753</v>
      </c>
      <c r="G584" s="213">
        <v>230522</v>
      </c>
      <c r="H584" s="213">
        <v>2022</v>
      </c>
      <c r="I584" s="148" t="s">
        <v>43</v>
      </c>
      <c r="J584" s="148" t="s">
        <v>2769</v>
      </c>
      <c r="K584" s="148" t="s">
        <v>2770</v>
      </c>
      <c r="L584" s="148" t="s">
        <v>74</v>
      </c>
      <c r="M584" s="2" t="s">
        <v>75</v>
      </c>
      <c r="N584" s="117">
        <v>128</v>
      </c>
      <c r="P584" s="401" t="s">
        <v>274</v>
      </c>
      <c r="Q584" s="16" t="s">
        <v>275</v>
      </c>
      <c r="R584" s="16" t="s">
        <v>2422</v>
      </c>
      <c r="S584" s="2">
        <f t="shared" si="25"/>
        <v>31</v>
      </c>
      <c r="T584" s="16">
        <v>3</v>
      </c>
      <c r="U584" s="16">
        <v>28</v>
      </c>
      <c r="W584" s="16" t="s">
        <v>2912</v>
      </c>
      <c r="X584" s="93">
        <v>170624</v>
      </c>
      <c r="Y584" s="16" t="s">
        <v>78</v>
      </c>
      <c r="Z584" s="47" t="s">
        <v>3045</v>
      </c>
      <c r="AA584" s="432" t="s">
        <v>95</v>
      </c>
      <c r="AB584" s="16" t="str">
        <f t="shared" si="24"/>
        <v>Unique</v>
      </c>
    </row>
    <row r="585" spans="1:89" ht="15">
      <c r="A585" s="354" t="str">
        <f t="shared" si="15"/>
        <v>71_2_160821_C2B_p_ep.ba</v>
      </c>
      <c r="B585" s="355" t="s">
        <v>2481</v>
      </c>
      <c r="C585" s="355" t="s">
        <v>2482</v>
      </c>
      <c r="D585" s="213">
        <v>71</v>
      </c>
      <c r="E585" s="213">
        <v>2</v>
      </c>
      <c r="F585" s="213">
        <v>300721</v>
      </c>
      <c r="G585" s="213">
        <v>160821</v>
      </c>
      <c r="H585" s="213">
        <v>2021</v>
      </c>
      <c r="I585" s="148" t="s">
        <v>43</v>
      </c>
      <c r="J585" s="148" t="s">
        <v>2483</v>
      </c>
      <c r="K585" s="148" t="s">
        <v>2484</v>
      </c>
      <c r="L585" s="148" t="s">
        <v>74</v>
      </c>
      <c r="M585" s="2" t="s">
        <v>75</v>
      </c>
      <c r="N585" s="117">
        <v>96</v>
      </c>
      <c r="P585" s="401" t="s">
        <v>84</v>
      </c>
      <c r="Q585" s="16" t="s">
        <v>85</v>
      </c>
      <c r="R585" s="16" t="s">
        <v>2422</v>
      </c>
      <c r="S585" s="2">
        <f t="shared" si="25"/>
        <v>1</v>
      </c>
      <c r="T585" s="16">
        <v>0</v>
      </c>
      <c r="U585" s="16">
        <v>1</v>
      </c>
      <c r="W585" s="16" t="s">
        <v>2912</v>
      </c>
      <c r="X585" s="93">
        <v>170624</v>
      </c>
      <c r="Y585" s="16" t="s">
        <v>78</v>
      </c>
      <c r="Z585" s="47" t="s">
        <v>3046</v>
      </c>
      <c r="AA585" s="432" t="s">
        <v>95</v>
      </c>
      <c r="AB585" s="16" t="str">
        <f t="shared" si="24"/>
        <v>Unique</v>
      </c>
    </row>
    <row r="586" spans="1:89" ht="15">
      <c r="A586" s="354" t="str">
        <f t="shared" si="15"/>
        <v>80_4_230522_C25_p_rh.ca</v>
      </c>
      <c r="B586" s="355" t="s">
        <v>2320</v>
      </c>
      <c r="C586" s="355" t="s">
        <v>2321</v>
      </c>
      <c r="D586" s="213">
        <v>80</v>
      </c>
      <c r="E586" s="213">
        <v>4</v>
      </c>
      <c r="F586" s="367" t="s">
        <v>2753</v>
      </c>
      <c r="G586" s="213">
        <v>230522</v>
      </c>
      <c r="H586" s="213">
        <v>2022</v>
      </c>
      <c r="I586" s="148" t="s">
        <v>43</v>
      </c>
      <c r="J586" s="148" t="s">
        <v>2322</v>
      </c>
      <c r="K586" s="148" t="s">
        <v>2323</v>
      </c>
      <c r="L586" s="148" t="s">
        <v>74</v>
      </c>
      <c r="M586" s="2" t="s">
        <v>75</v>
      </c>
      <c r="N586" s="117">
        <v>125</v>
      </c>
      <c r="P586" s="359" t="s">
        <v>134</v>
      </c>
      <c r="Q586" s="50" t="s">
        <v>135</v>
      </c>
      <c r="R586" s="16" t="s">
        <v>2422</v>
      </c>
      <c r="S586" s="2">
        <f t="shared" si="25"/>
        <v>5</v>
      </c>
      <c r="T586" s="16">
        <v>0</v>
      </c>
      <c r="U586" s="16">
        <v>5</v>
      </c>
      <c r="W586" s="16" t="s">
        <v>2912</v>
      </c>
      <c r="X586" s="93">
        <v>170624</v>
      </c>
      <c r="Y586" s="16" t="s">
        <v>78</v>
      </c>
      <c r="Z586" s="47" t="s">
        <v>3047</v>
      </c>
      <c r="AA586" s="432" t="s">
        <v>95</v>
      </c>
      <c r="AB586" s="16" t="str">
        <f t="shared" si="24"/>
        <v>Unique</v>
      </c>
    </row>
    <row r="587" spans="1:89" ht="15">
      <c r="A587" s="354" t="str">
        <f t="shared" si="15"/>
        <v>80_4_230522_C25_p_ep.ba</v>
      </c>
      <c r="B587" s="355" t="s">
        <v>2320</v>
      </c>
      <c r="C587" s="355" t="s">
        <v>2321</v>
      </c>
      <c r="D587" s="213">
        <v>80</v>
      </c>
      <c r="E587" s="213">
        <v>4</v>
      </c>
      <c r="F587" s="367" t="s">
        <v>2753</v>
      </c>
      <c r="G587" s="213">
        <v>230522</v>
      </c>
      <c r="H587" s="213">
        <v>2022</v>
      </c>
      <c r="I587" s="148" t="s">
        <v>43</v>
      </c>
      <c r="J587" s="148" t="s">
        <v>2322</v>
      </c>
      <c r="K587" s="148" t="s">
        <v>2323</v>
      </c>
      <c r="L587" s="148" t="s">
        <v>74</v>
      </c>
      <c r="M587" s="2" t="s">
        <v>75</v>
      </c>
      <c r="N587" s="117">
        <v>125</v>
      </c>
      <c r="P587" s="401" t="s">
        <v>84</v>
      </c>
      <c r="Q587" s="16" t="s">
        <v>85</v>
      </c>
      <c r="R587" s="16" t="s">
        <v>2422</v>
      </c>
      <c r="S587" s="2">
        <f t="shared" si="25"/>
        <v>10</v>
      </c>
      <c r="T587" s="16">
        <v>1</v>
      </c>
      <c r="U587" s="16">
        <v>9</v>
      </c>
      <c r="X587" s="93">
        <v>170624</v>
      </c>
      <c r="Y587" s="16" t="s">
        <v>78</v>
      </c>
      <c r="Z587" s="47" t="s">
        <v>3048</v>
      </c>
      <c r="AA587" s="432" t="s">
        <v>95</v>
      </c>
      <c r="AB587" s="16" t="str">
        <f t="shared" si="24"/>
        <v>Unique</v>
      </c>
    </row>
    <row r="588" spans="1:89" ht="15">
      <c r="A588" s="354" t="str">
        <f t="shared" si="15"/>
        <v>80_4_230522_C25_p_sy.pi</v>
      </c>
      <c r="B588" s="355" t="s">
        <v>2320</v>
      </c>
      <c r="C588" s="355" t="s">
        <v>2321</v>
      </c>
      <c r="D588" s="213">
        <v>80</v>
      </c>
      <c r="E588" s="213">
        <v>4</v>
      </c>
      <c r="F588" s="367" t="s">
        <v>2753</v>
      </c>
      <c r="G588" s="213">
        <v>230522</v>
      </c>
      <c r="H588" s="213">
        <v>2022</v>
      </c>
      <c r="I588" s="148" t="s">
        <v>43</v>
      </c>
      <c r="J588" s="148" t="s">
        <v>2322</v>
      </c>
      <c r="K588" s="148" t="s">
        <v>2323</v>
      </c>
      <c r="L588" s="148" t="s">
        <v>74</v>
      </c>
      <c r="M588" s="2" t="s">
        <v>75</v>
      </c>
      <c r="N588" s="117">
        <v>125</v>
      </c>
      <c r="P588" s="401" t="s">
        <v>176</v>
      </c>
      <c r="Q588" s="16" t="s">
        <v>177</v>
      </c>
      <c r="R588" s="16" t="s">
        <v>2422</v>
      </c>
      <c r="S588" s="2">
        <f t="shared" si="25"/>
        <v>6</v>
      </c>
      <c r="T588" s="16">
        <v>5</v>
      </c>
      <c r="U588" s="16">
        <v>1</v>
      </c>
      <c r="W588" s="16" t="s">
        <v>2912</v>
      </c>
      <c r="X588" s="93">
        <v>170624</v>
      </c>
      <c r="Y588" s="16" t="s">
        <v>78</v>
      </c>
      <c r="Z588" s="47" t="s">
        <v>3049</v>
      </c>
      <c r="AA588" s="432" t="s">
        <v>95</v>
      </c>
      <c r="AB588" s="16" t="str">
        <f t="shared" si="24"/>
        <v>Unique</v>
      </c>
    </row>
    <row r="589" spans="1:89" ht="15">
      <c r="A589" s="354" t="str">
        <f t="shared" si="15"/>
        <v>100_3_230522_C3Y_p_ep.ba</v>
      </c>
      <c r="B589" s="355" t="s">
        <v>2417</v>
      </c>
      <c r="C589" s="355" t="s">
        <v>2418</v>
      </c>
      <c r="D589" s="213">
        <v>100</v>
      </c>
      <c r="E589" s="213">
        <v>3</v>
      </c>
      <c r="F589" s="367" t="s">
        <v>2753</v>
      </c>
      <c r="G589" s="213">
        <v>230522</v>
      </c>
      <c r="H589" s="213">
        <v>2022</v>
      </c>
      <c r="I589" s="148" t="s">
        <v>43</v>
      </c>
      <c r="J589" s="148" t="s">
        <v>2419</v>
      </c>
      <c r="K589" s="148" t="s">
        <v>2420</v>
      </c>
      <c r="L589" s="148" t="s">
        <v>74</v>
      </c>
      <c r="M589" s="2" t="s">
        <v>75</v>
      </c>
      <c r="N589" s="117">
        <v>55</v>
      </c>
      <c r="P589" s="401" t="s">
        <v>84</v>
      </c>
      <c r="Q589" s="16" t="s">
        <v>85</v>
      </c>
      <c r="R589" s="16" t="s">
        <v>2422</v>
      </c>
      <c r="S589" s="2">
        <f t="shared" si="25"/>
        <v>5</v>
      </c>
      <c r="T589" s="16">
        <v>1</v>
      </c>
      <c r="U589" s="16">
        <v>4</v>
      </c>
      <c r="W589" s="16" t="s">
        <v>2912</v>
      </c>
      <c r="X589" s="93">
        <v>170624</v>
      </c>
      <c r="Y589" s="16" t="s">
        <v>78</v>
      </c>
      <c r="Z589" s="47" t="s">
        <v>3050</v>
      </c>
      <c r="AA589" s="432" t="s">
        <v>95</v>
      </c>
      <c r="AB589" s="16" t="str">
        <f t="shared" si="24"/>
        <v>Unique</v>
      </c>
    </row>
    <row r="590" spans="1:89" ht="15">
      <c r="A590" s="354" t="str">
        <f t="shared" si="15"/>
        <v>100_3_230522_C3Y_p_ba.el</v>
      </c>
      <c r="B590" s="355" t="s">
        <v>2417</v>
      </c>
      <c r="C590" s="355" t="s">
        <v>2418</v>
      </c>
      <c r="D590" s="213">
        <v>100</v>
      </c>
      <c r="E590" s="213">
        <v>3</v>
      </c>
      <c r="F590" s="367" t="s">
        <v>2753</v>
      </c>
      <c r="G590" s="213">
        <v>230522</v>
      </c>
      <c r="H590" s="213">
        <v>2022</v>
      </c>
      <c r="I590" s="148" t="s">
        <v>43</v>
      </c>
      <c r="J590" s="148" t="s">
        <v>2419</v>
      </c>
      <c r="K590" s="148" t="s">
        <v>2420</v>
      </c>
      <c r="L590" s="148" t="s">
        <v>74</v>
      </c>
      <c r="M590" s="2" t="s">
        <v>75</v>
      </c>
      <c r="N590" s="117">
        <v>55</v>
      </c>
      <c r="P590" s="401" t="s">
        <v>274</v>
      </c>
      <c r="Q590" s="16" t="s">
        <v>275</v>
      </c>
      <c r="R590" s="16" t="s">
        <v>2422</v>
      </c>
      <c r="S590" s="2">
        <f t="shared" si="25"/>
        <v>3</v>
      </c>
      <c r="T590" s="16">
        <v>1</v>
      </c>
      <c r="U590" s="16">
        <v>2</v>
      </c>
      <c r="W590" s="16" t="s">
        <v>2962</v>
      </c>
      <c r="X590" s="93">
        <v>190624</v>
      </c>
      <c r="Y590" s="16" t="s">
        <v>78</v>
      </c>
      <c r="Z590" s="47" t="s">
        <v>3051</v>
      </c>
      <c r="AA590" s="432" t="s">
        <v>95</v>
      </c>
      <c r="AB590" s="16" t="str">
        <f t="shared" si="24"/>
        <v>Unique</v>
      </c>
    </row>
    <row r="591" spans="1:89" ht="15">
      <c r="A591" s="354" t="str">
        <f t="shared" si="15"/>
        <v>100_3_230522_C3Y_p_rh.ca</v>
      </c>
      <c r="B591" s="355" t="s">
        <v>2417</v>
      </c>
      <c r="C591" s="355" t="s">
        <v>2418</v>
      </c>
      <c r="D591" s="213">
        <v>100</v>
      </c>
      <c r="E591" s="213">
        <v>3</v>
      </c>
      <c r="F591" s="367" t="s">
        <v>2753</v>
      </c>
      <c r="G591" s="213">
        <v>230522</v>
      </c>
      <c r="H591" s="213">
        <v>2022</v>
      </c>
      <c r="I591" s="148" t="s">
        <v>43</v>
      </c>
      <c r="J591" s="148" t="s">
        <v>2419</v>
      </c>
      <c r="K591" s="148" t="s">
        <v>2420</v>
      </c>
      <c r="L591" s="148" t="s">
        <v>74</v>
      </c>
      <c r="M591" s="2" t="s">
        <v>75</v>
      </c>
      <c r="N591" s="117">
        <v>55</v>
      </c>
      <c r="P591" s="359" t="s">
        <v>134</v>
      </c>
      <c r="Q591" s="50" t="s">
        <v>135</v>
      </c>
      <c r="R591" s="16" t="s">
        <v>2422</v>
      </c>
      <c r="S591" s="2">
        <f t="shared" si="25"/>
        <v>2</v>
      </c>
      <c r="T591" s="16">
        <v>0</v>
      </c>
      <c r="U591" s="16">
        <v>2</v>
      </c>
      <c r="W591" s="16" t="s">
        <v>2962</v>
      </c>
      <c r="X591" s="93">
        <v>190624</v>
      </c>
      <c r="Y591" s="16" t="s">
        <v>78</v>
      </c>
      <c r="Z591" s="47" t="s">
        <v>3052</v>
      </c>
      <c r="AA591" s="432" t="s">
        <v>95</v>
      </c>
      <c r="AB591" s="16" t="str">
        <f t="shared" si="24"/>
        <v>Unique</v>
      </c>
    </row>
    <row r="592" spans="1:89" ht="15">
      <c r="A592" s="354" t="str">
        <f t="shared" si="15"/>
        <v>100_3_230522_C3Y_p_rh.ro</v>
      </c>
      <c r="B592" s="355" t="s">
        <v>2417</v>
      </c>
      <c r="C592" s="355" t="s">
        <v>2418</v>
      </c>
      <c r="D592" s="213">
        <v>100</v>
      </c>
      <c r="E592" s="213">
        <v>3</v>
      </c>
      <c r="F592" s="367" t="s">
        <v>2753</v>
      </c>
      <c r="G592" s="213">
        <v>230522</v>
      </c>
      <c r="H592" s="213">
        <v>2022</v>
      </c>
      <c r="I592" s="148" t="s">
        <v>43</v>
      </c>
      <c r="J592" s="148" t="s">
        <v>2419</v>
      </c>
      <c r="K592" s="148" t="s">
        <v>2420</v>
      </c>
      <c r="L592" s="148" t="s">
        <v>74</v>
      </c>
      <c r="M592" s="2" t="s">
        <v>75</v>
      </c>
      <c r="N592" s="117">
        <v>55</v>
      </c>
      <c r="P592" s="401" t="s">
        <v>460</v>
      </c>
      <c r="Q592" s="16" t="s">
        <v>461</v>
      </c>
      <c r="R592" s="16" t="s">
        <v>2422</v>
      </c>
      <c r="S592" s="2">
        <f t="shared" si="25"/>
        <v>4</v>
      </c>
      <c r="T592" s="16">
        <v>2</v>
      </c>
      <c r="U592" s="16">
        <v>2</v>
      </c>
      <c r="W592" s="16" t="s">
        <v>2962</v>
      </c>
      <c r="X592" s="93">
        <v>190624</v>
      </c>
      <c r="Y592" s="16" t="s">
        <v>78</v>
      </c>
      <c r="Z592" s="47" t="s">
        <v>3053</v>
      </c>
      <c r="AA592" s="432" t="s">
        <v>95</v>
      </c>
      <c r="AB592" s="16" t="str">
        <f t="shared" si="24"/>
        <v>Unique</v>
      </c>
    </row>
    <row r="593" spans="1:89" ht="15">
      <c r="A593" s="354" t="str">
        <f t="shared" si="15"/>
        <v>119_2_230522_C35_p_ep.ba</v>
      </c>
      <c r="B593" s="355" t="s">
        <v>2611</v>
      </c>
      <c r="C593" s="355" t="s">
        <v>2612</v>
      </c>
      <c r="D593" s="421">
        <v>119</v>
      </c>
      <c r="E593" s="421">
        <v>2</v>
      </c>
      <c r="F593" s="367" t="s">
        <v>2753</v>
      </c>
      <c r="G593" s="213">
        <v>230522</v>
      </c>
      <c r="H593" s="213">
        <v>2022</v>
      </c>
      <c r="I593" s="148" t="s">
        <v>43</v>
      </c>
      <c r="J593" s="148" t="s">
        <v>2613</v>
      </c>
      <c r="K593" s="148" t="s">
        <v>2614</v>
      </c>
      <c r="L593" s="148" t="s">
        <v>74</v>
      </c>
      <c r="M593" s="2" t="s">
        <v>75</v>
      </c>
      <c r="N593" s="117">
        <v>90</v>
      </c>
      <c r="P593" s="401" t="s">
        <v>84</v>
      </c>
      <c r="Q593" s="16" t="s">
        <v>85</v>
      </c>
      <c r="R593" s="16" t="s">
        <v>2422</v>
      </c>
      <c r="S593" s="2">
        <f t="shared" si="25"/>
        <v>3</v>
      </c>
      <c r="T593" s="16">
        <v>0</v>
      </c>
      <c r="U593" s="16">
        <v>3</v>
      </c>
      <c r="W593" s="16" t="s">
        <v>3054</v>
      </c>
      <c r="X593" s="93">
        <v>170624</v>
      </c>
      <c r="Y593" s="16" t="s">
        <v>78</v>
      </c>
      <c r="Z593" s="47" t="s">
        <v>3055</v>
      </c>
      <c r="AA593" s="432" t="s">
        <v>95</v>
      </c>
      <c r="AB593" s="16" t="str">
        <f t="shared" si="24"/>
        <v>Unique</v>
      </c>
    </row>
    <row r="594" spans="1:89" ht="15">
      <c r="A594" s="439" t="str">
        <f t="shared" si="15"/>
        <v>119_2_230522_C35_p_my.fl</v>
      </c>
      <c r="B594" s="440" t="s">
        <v>2611</v>
      </c>
      <c r="C594" s="440" t="s">
        <v>2612</v>
      </c>
      <c r="D594" s="441">
        <v>119</v>
      </c>
      <c r="E594" s="441">
        <v>2</v>
      </c>
      <c r="F594" s="442" t="s">
        <v>2753</v>
      </c>
      <c r="G594" s="441">
        <v>230522</v>
      </c>
      <c r="H594" s="441">
        <v>2022</v>
      </c>
      <c r="I594" s="443" t="s">
        <v>43</v>
      </c>
      <c r="J594" s="443" t="s">
        <v>2613</v>
      </c>
      <c r="K594" s="443" t="s">
        <v>2614</v>
      </c>
      <c r="L594" s="443" t="s">
        <v>74</v>
      </c>
      <c r="M594" s="444" t="s">
        <v>75</v>
      </c>
      <c r="N594" s="445">
        <v>90</v>
      </c>
      <c r="O594" s="446"/>
      <c r="P594" s="447" t="s">
        <v>98</v>
      </c>
      <c r="Q594" s="448" t="s">
        <v>99</v>
      </c>
      <c r="R594" s="448" t="s">
        <v>2911</v>
      </c>
      <c r="S594" s="449">
        <v>3</v>
      </c>
      <c r="T594" s="448">
        <v>0</v>
      </c>
      <c r="U594" s="448">
        <v>3</v>
      </c>
      <c r="V594" s="446"/>
      <c r="W594" s="448"/>
      <c r="X594" s="450">
        <v>190624</v>
      </c>
      <c r="Y594" s="448" t="s">
        <v>78</v>
      </c>
      <c r="Z594" s="451"/>
      <c r="AA594" s="449" t="s">
        <v>3056</v>
      </c>
      <c r="AB594" s="16" t="str">
        <f t="shared" si="24"/>
        <v>Unique</v>
      </c>
      <c r="AD594" s="446"/>
      <c r="AE594" s="446"/>
      <c r="AF594" s="446"/>
      <c r="AG594" s="446"/>
      <c r="AH594" s="446"/>
      <c r="AI594" s="446"/>
      <c r="AJ594" s="446"/>
      <c r="AK594" s="446"/>
      <c r="AL594" s="446"/>
      <c r="AM594" s="446"/>
      <c r="AN594" s="446"/>
      <c r="AO594" s="446"/>
      <c r="AP594" s="446"/>
      <c r="AQ594" s="446"/>
      <c r="AR594" s="446"/>
      <c r="AS594" s="446"/>
      <c r="AT594" s="446"/>
      <c r="AU594" s="446"/>
      <c r="AV594" s="446"/>
      <c r="AW594" s="446"/>
      <c r="AX594" s="446"/>
      <c r="AY594" s="446"/>
      <c r="AZ594" s="446"/>
      <c r="BA594" s="446"/>
      <c r="BB594" s="446"/>
      <c r="BC594" s="446"/>
      <c r="BD594" s="446"/>
      <c r="BE594" s="446"/>
      <c r="BF594" s="446"/>
      <c r="BG594" s="446"/>
      <c r="BH594" s="446"/>
      <c r="BI594" s="446"/>
      <c r="BJ594" s="446"/>
      <c r="BK594" s="446"/>
      <c r="BL594" s="446"/>
      <c r="BM594" s="446"/>
      <c r="BN594" s="446"/>
      <c r="BO594" s="446"/>
      <c r="BP594" s="446"/>
      <c r="BQ594" s="446"/>
      <c r="BR594" s="446"/>
      <c r="BS594" s="446"/>
      <c r="BT594" s="446"/>
      <c r="BU594" s="446"/>
      <c r="BV594" s="446"/>
      <c r="BW594" s="446"/>
      <c r="BX594" s="446"/>
      <c r="BY594" s="446"/>
      <c r="BZ594" s="446"/>
      <c r="CA594" s="446"/>
      <c r="CB594" s="446"/>
      <c r="CC594" s="446"/>
      <c r="CD594" s="446"/>
      <c r="CE594" s="446"/>
      <c r="CF594" s="446"/>
      <c r="CG594" s="446"/>
      <c r="CH594" s="446"/>
      <c r="CI594" s="446"/>
      <c r="CJ594" s="446"/>
      <c r="CK594" s="446"/>
    </row>
    <row r="595" spans="1:89" ht="15">
      <c r="A595" s="354" t="str">
        <f t="shared" si="15"/>
        <v>61_1_230522_C2X_p_ep.ba</v>
      </c>
      <c r="B595" s="355" t="s">
        <v>2372</v>
      </c>
      <c r="C595" s="355" t="s">
        <v>2373</v>
      </c>
      <c r="D595" s="213">
        <v>61</v>
      </c>
      <c r="E595" s="213">
        <v>1</v>
      </c>
      <c r="F595" s="367" t="s">
        <v>2753</v>
      </c>
      <c r="G595" s="213">
        <v>230522</v>
      </c>
      <c r="H595" s="213">
        <v>2022</v>
      </c>
      <c r="I595" s="148" t="s">
        <v>43</v>
      </c>
      <c r="J595" s="148" t="s">
        <v>2374</v>
      </c>
      <c r="K595" s="148" t="s">
        <v>2375</v>
      </c>
      <c r="L595" s="148" t="s">
        <v>74</v>
      </c>
      <c r="M595" s="2" t="s">
        <v>75</v>
      </c>
      <c r="N595" s="117">
        <v>107</v>
      </c>
      <c r="P595" s="401" t="s">
        <v>84</v>
      </c>
      <c r="Q595" s="16" t="s">
        <v>85</v>
      </c>
      <c r="R595" s="16" t="s">
        <v>2422</v>
      </c>
      <c r="S595" s="2">
        <f t="shared" ref="S595:S602" si="26">SUM(T595:U595)</f>
        <v>18</v>
      </c>
      <c r="T595" s="16">
        <v>5</v>
      </c>
      <c r="U595" s="16">
        <v>13</v>
      </c>
      <c r="W595" s="16" t="s">
        <v>3054</v>
      </c>
      <c r="X595" s="93">
        <v>170624</v>
      </c>
      <c r="Y595" s="16" t="s">
        <v>78</v>
      </c>
      <c r="Z595" s="47" t="s">
        <v>3057</v>
      </c>
      <c r="AA595" s="432" t="s">
        <v>95</v>
      </c>
      <c r="AB595" s="16" t="str">
        <f t="shared" si="24"/>
        <v>Unique</v>
      </c>
    </row>
    <row r="596" spans="1:89" ht="15">
      <c r="A596" s="354" t="str">
        <f t="shared" si="15"/>
        <v>61_1_230522_C2X_p_sy.pi</v>
      </c>
      <c r="B596" s="355" t="s">
        <v>2372</v>
      </c>
      <c r="C596" s="355" t="s">
        <v>2373</v>
      </c>
      <c r="D596" s="213">
        <v>61</v>
      </c>
      <c r="E596" s="213">
        <v>1</v>
      </c>
      <c r="F596" s="367" t="s">
        <v>2753</v>
      </c>
      <c r="G596" s="213">
        <v>230522</v>
      </c>
      <c r="H596" s="213">
        <v>2022</v>
      </c>
      <c r="I596" s="148" t="s">
        <v>43</v>
      </c>
      <c r="J596" s="148" t="s">
        <v>2374</v>
      </c>
      <c r="K596" s="148" t="s">
        <v>2375</v>
      </c>
      <c r="L596" s="148" t="s">
        <v>74</v>
      </c>
      <c r="M596" s="2" t="s">
        <v>75</v>
      </c>
      <c r="N596" s="117">
        <v>107</v>
      </c>
      <c r="P596" s="401" t="s">
        <v>176</v>
      </c>
      <c r="Q596" s="16" t="s">
        <v>177</v>
      </c>
      <c r="R596" s="16" t="s">
        <v>2422</v>
      </c>
      <c r="S596" s="2">
        <f t="shared" si="26"/>
        <v>4</v>
      </c>
      <c r="T596" s="16">
        <v>3</v>
      </c>
      <c r="U596" s="16">
        <v>1</v>
      </c>
      <c r="W596" s="16" t="s">
        <v>3054</v>
      </c>
      <c r="X596" s="93">
        <v>170624</v>
      </c>
      <c r="Y596" s="16" t="s">
        <v>78</v>
      </c>
      <c r="Z596" s="47" t="s">
        <v>3058</v>
      </c>
      <c r="AA596" s="432" t="s">
        <v>95</v>
      </c>
      <c r="AB596" s="16" t="str">
        <f t="shared" si="24"/>
        <v>Unique</v>
      </c>
    </row>
    <row r="597" spans="1:89" ht="15">
      <c r="A597" s="354" t="str">
        <f t="shared" si="15"/>
        <v>61_1_230522_C2X_p_ba.el</v>
      </c>
      <c r="B597" s="355" t="s">
        <v>2372</v>
      </c>
      <c r="C597" s="355" t="s">
        <v>2373</v>
      </c>
      <c r="D597" s="213">
        <v>61</v>
      </c>
      <c r="E597" s="213">
        <v>1</v>
      </c>
      <c r="F597" s="367" t="s">
        <v>2753</v>
      </c>
      <c r="G597" s="213">
        <v>230522</v>
      </c>
      <c r="H597" s="213">
        <v>2022</v>
      </c>
      <c r="I597" s="148" t="s">
        <v>43</v>
      </c>
      <c r="J597" s="148" t="s">
        <v>2374</v>
      </c>
      <c r="K597" s="148" t="s">
        <v>2375</v>
      </c>
      <c r="L597" s="148" t="s">
        <v>74</v>
      </c>
      <c r="M597" s="2" t="s">
        <v>75</v>
      </c>
      <c r="N597" s="117">
        <v>107</v>
      </c>
      <c r="P597" s="401" t="s">
        <v>274</v>
      </c>
      <c r="Q597" s="16" t="s">
        <v>275</v>
      </c>
      <c r="R597" s="16" t="s">
        <v>2422</v>
      </c>
      <c r="S597" s="2">
        <f t="shared" si="26"/>
        <v>1</v>
      </c>
      <c r="T597" s="16">
        <v>0</v>
      </c>
      <c r="U597" s="16">
        <v>1</v>
      </c>
      <c r="W597" s="16" t="s">
        <v>3054</v>
      </c>
      <c r="X597" s="93">
        <v>170624</v>
      </c>
      <c r="Y597" s="16" t="s">
        <v>78</v>
      </c>
      <c r="Z597" s="47" t="s">
        <v>3059</v>
      </c>
      <c r="AA597" s="432" t="s">
        <v>95</v>
      </c>
      <c r="AB597" s="16" t="str">
        <f t="shared" si="24"/>
        <v>Unique</v>
      </c>
    </row>
    <row r="598" spans="1:89" ht="15">
      <c r="A598" s="354" t="str">
        <f t="shared" si="15"/>
        <v>61_1_230522_C2X_p_rh.ca</v>
      </c>
      <c r="B598" s="355" t="s">
        <v>2372</v>
      </c>
      <c r="C598" s="355" t="s">
        <v>2373</v>
      </c>
      <c r="D598" s="213">
        <v>61</v>
      </c>
      <c r="E598" s="213">
        <v>1</v>
      </c>
      <c r="F598" s="367" t="s">
        <v>2753</v>
      </c>
      <c r="G598" s="213">
        <v>230522</v>
      </c>
      <c r="H598" s="213">
        <v>2022</v>
      </c>
      <c r="I598" s="148" t="s">
        <v>43</v>
      </c>
      <c r="J598" s="148" t="s">
        <v>2374</v>
      </c>
      <c r="K598" s="148" t="s">
        <v>2375</v>
      </c>
      <c r="L598" s="148" t="s">
        <v>74</v>
      </c>
      <c r="M598" s="2" t="s">
        <v>75</v>
      </c>
      <c r="N598" s="117">
        <v>107</v>
      </c>
      <c r="P598" s="359" t="s">
        <v>134</v>
      </c>
      <c r="Q598" s="50" t="s">
        <v>135</v>
      </c>
      <c r="R598" s="16" t="s">
        <v>2422</v>
      </c>
      <c r="S598" s="2">
        <f t="shared" si="26"/>
        <v>2</v>
      </c>
      <c r="T598" s="16">
        <v>1</v>
      </c>
      <c r="U598" s="16">
        <v>1</v>
      </c>
      <c r="W598" s="16" t="s">
        <v>3054</v>
      </c>
      <c r="X598" s="93">
        <v>170624</v>
      </c>
      <c r="Y598" s="16" t="s">
        <v>78</v>
      </c>
      <c r="Z598" s="47" t="s">
        <v>3060</v>
      </c>
      <c r="AA598" s="432" t="s">
        <v>95</v>
      </c>
      <c r="AB598" s="16" t="str">
        <f t="shared" si="24"/>
        <v>Unique</v>
      </c>
    </row>
    <row r="599" spans="1:89" ht="15">
      <c r="A599" s="354" t="str">
        <f t="shared" si="15"/>
        <v>80_4_250422_C25_p_ep.ba</v>
      </c>
      <c r="B599" s="355" t="s">
        <v>2320</v>
      </c>
      <c r="C599" s="355" t="s">
        <v>2321</v>
      </c>
      <c r="D599" s="213">
        <v>80</v>
      </c>
      <c r="E599" s="213">
        <v>4</v>
      </c>
      <c r="F599" s="213">
        <v>110422</v>
      </c>
      <c r="G599" s="213">
        <v>250422</v>
      </c>
      <c r="H599" s="213">
        <v>2022</v>
      </c>
      <c r="I599" s="148" t="s">
        <v>43</v>
      </c>
      <c r="J599" s="148" t="s">
        <v>2322</v>
      </c>
      <c r="K599" s="148" t="s">
        <v>2323</v>
      </c>
      <c r="L599" s="148" t="s">
        <v>74</v>
      </c>
      <c r="M599" s="2" t="s">
        <v>75</v>
      </c>
      <c r="N599" s="117">
        <v>17</v>
      </c>
      <c r="P599" s="401" t="s">
        <v>84</v>
      </c>
      <c r="Q599" s="16" t="s">
        <v>85</v>
      </c>
      <c r="R599" s="16" t="s">
        <v>2422</v>
      </c>
      <c r="S599" s="2">
        <f t="shared" si="26"/>
        <v>1</v>
      </c>
      <c r="T599" s="16">
        <v>0</v>
      </c>
      <c r="U599" s="16">
        <v>1</v>
      </c>
      <c r="W599" s="16" t="s">
        <v>3054</v>
      </c>
      <c r="X599" s="93">
        <v>170624</v>
      </c>
      <c r="Y599" s="16" t="s">
        <v>78</v>
      </c>
      <c r="Z599" s="47" t="s">
        <v>3061</v>
      </c>
      <c r="AA599" s="432" t="s">
        <v>95</v>
      </c>
      <c r="AB599" s="16" t="str">
        <f t="shared" si="24"/>
        <v>Unique</v>
      </c>
    </row>
    <row r="600" spans="1:89" ht="15">
      <c r="A600" s="354" t="str">
        <f t="shared" si="15"/>
        <v>83_1_230522_C2C_p_rh.ca</v>
      </c>
      <c r="B600" s="355" t="s">
        <v>2789</v>
      </c>
      <c r="C600" s="355" t="s">
        <v>2790</v>
      </c>
      <c r="D600" s="213">
        <v>83</v>
      </c>
      <c r="E600" s="213">
        <v>1</v>
      </c>
      <c r="F600" s="367" t="s">
        <v>2753</v>
      </c>
      <c r="G600" s="213">
        <v>230522</v>
      </c>
      <c r="H600" s="213">
        <v>2022</v>
      </c>
      <c r="I600" s="148" t="s">
        <v>43</v>
      </c>
      <c r="J600" s="148" t="s">
        <v>2791</v>
      </c>
      <c r="K600" s="148" t="s">
        <v>2792</v>
      </c>
      <c r="L600" s="148" t="s">
        <v>74</v>
      </c>
      <c r="M600" s="2" t="s">
        <v>75</v>
      </c>
      <c r="N600" s="117">
        <v>18</v>
      </c>
      <c r="P600" s="359" t="s">
        <v>134</v>
      </c>
      <c r="Q600" s="50" t="s">
        <v>135</v>
      </c>
      <c r="R600" s="16" t="s">
        <v>2422</v>
      </c>
      <c r="S600" s="2">
        <f t="shared" si="26"/>
        <v>1</v>
      </c>
      <c r="T600" s="16">
        <v>0</v>
      </c>
      <c r="U600" s="16">
        <v>1</v>
      </c>
      <c r="W600" s="16" t="s">
        <v>3054</v>
      </c>
      <c r="X600" s="93">
        <v>170624</v>
      </c>
      <c r="Y600" s="16" t="s">
        <v>78</v>
      </c>
      <c r="Z600" s="47" t="s">
        <v>3062</v>
      </c>
      <c r="AA600" s="432" t="s">
        <v>95</v>
      </c>
      <c r="AB600" s="16" t="str">
        <f t="shared" si="24"/>
        <v>Unique</v>
      </c>
    </row>
    <row r="601" spans="1:89" ht="15">
      <c r="A601" s="354" t="str">
        <f t="shared" si="15"/>
        <v>83_1_230522_C2C_p_my.fl</v>
      </c>
      <c r="B601" s="355" t="s">
        <v>2789</v>
      </c>
      <c r="C601" s="355" t="s">
        <v>2790</v>
      </c>
      <c r="D601" s="213">
        <v>83</v>
      </c>
      <c r="E601" s="213">
        <v>1</v>
      </c>
      <c r="F601" s="367" t="s">
        <v>2753</v>
      </c>
      <c r="G601" s="213">
        <v>230522</v>
      </c>
      <c r="H601" s="213">
        <v>2022</v>
      </c>
      <c r="I601" s="148" t="s">
        <v>43</v>
      </c>
      <c r="J601" s="148" t="s">
        <v>2791</v>
      </c>
      <c r="K601" s="148" t="s">
        <v>2792</v>
      </c>
      <c r="L601" s="148" t="s">
        <v>74</v>
      </c>
      <c r="M601" s="2" t="s">
        <v>75</v>
      </c>
      <c r="N601" s="117">
        <v>18</v>
      </c>
      <c r="P601" s="430" t="s">
        <v>98</v>
      </c>
      <c r="Q601" s="50" t="s">
        <v>99</v>
      </c>
      <c r="R601" s="16" t="s">
        <v>100</v>
      </c>
      <c r="S601" s="2">
        <f t="shared" si="26"/>
        <v>1</v>
      </c>
      <c r="T601" s="16">
        <v>0</v>
      </c>
      <c r="U601" s="16">
        <v>1</v>
      </c>
      <c r="X601" s="93">
        <v>170324</v>
      </c>
      <c r="Y601" s="16" t="s">
        <v>78</v>
      </c>
      <c r="Z601" s="47" t="s">
        <v>3063</v>
      </c>
      <c r="AA601" s="432"/>
      <c r="AB601" s="16" t="str">
        <f t="shared" si="24"/>
        <v>Unique</v>
      </c>
    </row>
    <row r="602" spans="1:89" ht="15">
      <c r="A602" s="354" t="str">
        <f t="shared" si="15"/>
        <v>83_1_090522_C2C_p_rh.ca</v>
      </c>
      <c r="B602" s="355" t="s">
        <v>2789</v>
      </c>
      <c r="C602" s="355" t="s">
        <v>2790</v>
      </c>
      <c r="D602" s="213">
        <v>83</v>
      </c>
      <c r="E602" s="213">
        <v>1</v>
      </c>
      <c r="F602" s="213">
        <v>250422</v>
      </c>
      <c r="G602" s="367" t="s">
        <v>2753</v>
      </c>
      <c r="H602" s="213">
        <v>2022</v>
      </c>
      <c r="I602" s="148" t="s">
        <v>43</v>
      </c>
      <c r="J602" s="148" t="s">
        <v>2791</v>
      </c>
      <c r="K602" s="148" t="s">
        <v>2792</v>
      </c>
      <c r="L602" s="148" t="s">
        <v>74</v>
      </c>
      <c r="M602" s="2" t="s">
        <v>75</v>
      </c>
      <c r="N602" s="117">
        <v>9</v>
      </c>
      <c r="P602" s="359" t="s">
        <v>134</v>
      </c>
      <c r="Q602" s="50" t="s">
        <v>135</v>
      </c>
      <c r="R602" s="16" t="s">
        <v>2422</v>
      </c>
      <c r="S602" s="2">
        <f t="shared" si="26"/>
        <v>1</v>
      </c>
      <c r="T602" s="16">
        <v>0</v>
      </c>
      <c r="U602" s="16">
        <v>1</v>
      </c>
      <c r="W602" s="16" t="s">
        <v>3054</v>
      </c>
      <c r="X602" s="93">
        <v>170624</v>
      </c>
      <c r="Y602" s="16" t="s">
        <v>78</v>
      </c>
      <c r="Z602" s="47" t="s">
        <v>3064</v>
      </c>
      <c r="AA602" s="432" t="s">
        <v>95</v>
      </c>
      <c r="AB602" s="16" t="str">
        <f t="shared" si="24"/>
        <v>Unique</v>
      </c>
    </row>
    <row r="603" spans="1:89" ht="15">
      <c r="A603" s="354" t="str">
        <f t="shared" si="15"/>
        <v>83_1_090522_C2C_p_ep.ba</v>
      </c>
      <c r="B603" s="355" t="s">
        <v>2789</v>
      </c>
      <c r="C603" s="355" t="s">
        <v>2790</v>
      </c>
      <c r="D603" s="213">
        <v>83</v>
      </c>
      <c r="E603" s="213">
        <v>1</v>
      </c>
      <c r="F603" s="213">
        <v>250422</v>
      </c>
      <c r="G603" s="367" t="s">
        <v>2753</v>
      </c>
      <c r="H603" s="213">
        <v>2022</v>
      </c>
      <c r="I603" s="148" t="s">
        <v>43</v>
      </c>
      <c r="J603" s="148" t="s">
        <v>2791</v>
      </c>
      <c r="K603" s="148" t="s">
        <v>2792</v>
      </c>
      <c r="L603" s="148" t="s">
        <v>74</v>
      </c>
      <c r="M603" s="2" t="s">
        <v>75</v>
      </c>
      <c r="N603" s="117">
        <v>9</v>
      </c>
      <c r="P603" s="401" t="s">
        <v>84</v>
      </c>
      <c r="Q603" s="16" t="s">
        <v>85</v>
      </c>
      <c r="R603" s="16" t="s">
        <v>2422</v>
      </c>
      <c r="S603" s="50">
        <v>3</v>
      </c>
      <c r="T603" s="16">
        <v>0</v>
      </c>
      <c r="U603" s="16">
        <v>3</v>
      </c>
      <c r="W603" s="16" t="s">
        <v>3054</v>
      </c>
      <c r="X603" s="93">
        <v>170624</v>
      </c>
      <c r="Y603" s="16" t="s">
        <v>78</v>
      </c>
      <c r="Z603" s="47" t="s">
        <v>3065</v>
      </c>
      <c r="AA603" s="432" t="s">
        <v>95</v>
      </c>
      <c r="AB603" s="16" t="str">
        <f t="shared" si="24"/>
        <v>Unique</v>
      </c>
    </row>
    <row r="604" spans="1:89" ht="15">
      <c r="A604" s="354" t="str">
        <f t="shared" si="15"/>
        <v>119_1_250422_C1X_p_ep.ba</v>
      </c>
      <c r="B604" s="355" t="s">
        <v>2302</v>
      </c>
      <c r="C604" s="355" t="s">
        <v>2303</v>
      </c>
      <c r="D604" s="213">
        <v>119</v>
      </c>
      <c r="E604" s="213">
        <v>1</v>
      </c>
      <c r="F604" s="213">
        <v>110422</v>
      </c>
      <c r="G604" s="213">
        <v>250422</v>
      </c>
      <c r="H604" s="213">
        <v>2022</v>
      </c>
      <c r="I604" s="148" t="s">
        <v>43</v>
      </c>
      <c r="J604" s="148" t="s">
        <v>2304</v>
      </c>
      <c r="K604" s="148" t="s">
        <v>2305</v>
      </c>
      <c r="L604" s="148" t="s">
        <v>74</v>
      </c>
      <c r="M604" s="2" t="s">
        <v>75</v>
      </c>
      <c r="N604" s="117">
        <v>20</v>
      </c>
      <c r="P604" s="401" t="s">
        <v>84</v>
      </c>
      <c r="Q604" s="16" t="s">
        <v>85</v>
      </c>
      <c r="R604" s="16" t="s">
        <v>2422</v>
      </c>
      <c r="S604" s="2">
        <f t="shared" ref="S604:S650" si="27">SUM(T604:U604)</f>
        <v>3</v>
      </c>
      <c r="T604" s="16">
        <v>0</v>
      </c>
      <c r="U604" s="16">
        <v>3</v>
      </c>
      <c r="W604" s="16" t="s">
        <v>3054</v>
      </c>
      <c r="X604" s="93">
        <v>170624</v>
      </c>
      <c r="Y604" s="16" t="s">
        <v>78</v>
      </c>
      <c r="Z604" s="47" t="s">
        <v>3066</v>
      </c>
      <c r="AA604" s="432" t="s">
        <v>95</v>
      </c>
      <c r="AB604" s="16" t="str">
        <f t="shared" si="24"/>
        <v>Unique</v>
      </c>
    </row>
    <row r="605" spans="1:89" ht="15">
      <c r="A605" s="354" t="str">
        <f t="shared" si="15"/>
        <v>119_1_250422_C1X_p_rh.ca</v>
      </c>
      <c r="B605" s="355" t="s">
        <v>2302</v>
      </c>
      <c r="C605" s="355" t="s">
        <v>2303</v>
      </c>
      <c r="D605" s="213">
        <v>119</v>
      </c>
      <c r="E605" s="213">
        <v>1</v>
      </c>
      <c r="F605" s="213">
        <v>110422</v>
      </c>
      <c r="G605" s="213">
        <v>250422</v>
      </c>
      <c r="H605" s="213">
        <v>2022</v>
      </c>
      <c r="I605" s="148" t="s">
        <v>43</v>
      </c>
      <c r="J605" s="148" t="s">
        <v>2304</v>
      </c>
      <c r="K605" s="148" t="s">
        <v>2305</v>
      </c>
      <c r="L605" s="148" t="s">
        <v>74</v>
      </c>
      <c r="M605" s="2" t="s">
        <v>75</v>
      </c>
      <c r="N605" s="117">
        <v>20</v>
      </c>
      <c r="P605" s="359" t="s">
        <v>134</v>
      </c>
      <c r="Q605" s="50" t="s">
        <v>135</v>
      </c>
      <c r="R605" s="16" t="s">
        <v>2422</v>
      </c>
      <c r="S605" s="2">
        <f t="shared" si="27"/>
        <v>1</v>
      </c>
      <c r="T605" s="16">
        <v>0</v>
      </c>
      <c r="U605" s="16">
        <v>1</v>
      </c>
      <c r="W605" s="16" t="s">
        <v>3054</v>
      </c>
      <c r="X605" s="93">
        <v>170624</v>
      </c>
      <c r="Y605" s="16" t="s">
        <v>78</v>
      </c>
      <c r="Z605" s="47" t="s">
        <v>3067</v>
      </c>
      <c r="AA605" s="432" t="s">
        <v>95</v>
      </c>
      <c r="AB605" s="16" t="str">
        <f t="shared" si="24"/>
        <v>Unique</v>
      </c>
    </row>
    <row r="606" spans="1:89" ht="15">
      <c r="A606" s="354" t="str">
        <f t="shared" si="15"/>
        <v>119_2_060722_C2Y_p_ep.ba</v>
      </c>
      <c r="B606" s="355" t="s">
        <v>2517</v>
      </c>
      <c r="C606" s="355" t="s">
        <v>2518</v>
      </c>
      <c r="D606" s="421">
        <v>119</v>
      </c>
      <c r="E606" s="421">
        <v>2</v>
      </c>
      <c r="F606" s="213">
        <v>220622</v>
      </c>
      <c r="G606" s="367" t="s">
        <v>465</v>
      </c>
      <c r="H606" s="213">
        <v>2022</v>
      </c>
      <c r="I606" s="148" t="s">
        <v>43</v>
      </c>
      <c r="J606" s="148" t="s">
        <v>2519</v>
      </c>
      <c r="K606" s="148" t="s">
        <v>2520</v>
      </c>
      <c r="L606" s="148" t="s">
        <v>74</v>
      </c>
      <c r="M606" s="2" t="s">
        <v>75</v>
      </c>
      <c r="N606" s="117">
        <v>63</v>
      </c>
      <c r="P606" s="401" t="s">
        <v>84</v>
      </c>
      <c r="Q606" s="16" t="s">
        <v>85</v>
      </c>
      <c r="R606" s="16" t="s">
        <v>2422</v>
      </c>
      <c r="S606" s="2">
        <f t="shared" si="27"/>
        <v>3</v>
      </c>
      <c r="T606" s="16">
        <v>1</v>
      </c>
      <c r="U606" s="16">
        <v>2</v>
      </c>
      <c r="W606" s="16" t="s">
        <v>3054</v>
      </c>
      <c r="X606" s="93">
        <v>170624</v>
      </c>
      <c r="Y606" s="16" t="s">
        <v>78</v>
      </c>
      <c r="Z606" s="47" t="s">
        <v>3068</v>
      </c>
      <c r="AA606" s="432" t="s">
        <v>95</v>
      </c>
      <c r="AB606" s="16" t="str">
        <f t="shared" si="24"/>
        <v>Unique</v>
      </c>
    </row>
    <row r="607" spans="1:89" ht="15">
      <c r="A607" s="354" t="str">
        <f t="shared" si="15"/>
        <v>100_1_230522_C3C_p_ep.ba</v>
      </c>
      <c r="B607" s="355" t="s">
        <v>2798</v>
      </c>
      <c r="C607" s="355" t="s">
        <v>2799</v>
      </c>
      <c r="D607" s="213">
        <v>100</v>
      </c>
      <c r="E607" s="213">
        <v>1</v>
      </c>
      <c r="F607" s="367" t="s">
        <v>2753</v>
      </c>
      <c r="G607" s="213">
        <v>230522</v>
      </c>
      <c r="H607" s="213">
        <v>2022</v>
      </c>
      <c r="I607" s="148" t="s">
        <v>43</v>
      </c>
      <c r="J607" s="148" t="s">
        <v>2801</v>
      </c>
      <c r="K607" s="148" t="s">
        <v>2802</v>
      </c>
      <c r="L607" s="148" t="s">
        <v>74</v>
      </c>
      <c r="M607" s="2" t="s">
        <v>75</v>
      </c>
      <c r="N607" s="117">
        <v>55</v>
      </c>
      <c r="P607" s="401" t="s">
        <v>84</v>
      </c>
      <c r="Q607" s="16" t="s">
        <v>85</v>
      </c>
      <c r="R607" s="16" t="s">
        <v>2422</v>
      </c>
      <c r="S607" s="2">
        <f t="shared" si="27"/>
        <v>2</v>
      </c>
      <c r="T607" s="16">
        <v>0</v>
      </c>
      <c r="U607" s="16">
        <v>2</v>
      </c>
      <c r="W607" s="16" t="s">
        <v>2912</v>
      </c>
      <c r="X607" s="93">
        <v>170624</v>
      </c>
      <c r="Y607" s="16" t="s">
        <v>78</v>
      </c>
      <c r="Z607" s="47" t="s">
        <v>3069</v>
      </c>
      <c r="AA607" s="432" t="s">
        <v>95</v>
      </c>
      <c r="AB607" s="16" t="str">
        <f t="shared" si="24"/>
        <v>Unique</v>
      </c>
    </row>
    <row r="608" spans="1:89" ht="15">
      <c r="A608" s="354" t="str">
        <f t="shared" si="15"/>
        <v>100_1_230522_C3C_p_ba.el</v>
      </c>
      <c r="B608" s="355" t="s">
        <v>2798</v>
      </c>
      <c r="C608" s="355" t="s">
        <v>2799</v>
      </c>
      <c r="D608" s="213">
        <v>100</v>
      </c>
      <c r="E608" s="213">
        <v>1</v>
      </c>
      <c r="F608" s="367" t="s">
        <v>2753</v>
      </c>
      <c r="G608" s="213">
        <v>230522</v>
      </c>
      <c r="H608" s="213">
        <v>2022</v>
      </c>
      <c r="I608" s="148" t="s">
        <v>43</v>
      </c>
      <c r="J608" s="148" t="s">
        <v>2801</v>
      </c>
      <c r="K608" s="148" t="s">
        <v>2802</v>
      </c>
      <c r="L608" s="148" t="s">
        <v>74</v>
      </c>
      <c r="M608" s="2" t="s">
        <v>75</v>
      </c>
      <c r="N608" s="117">
        <v>55</v>
      </c>
      <c r="P608" s="401" t="s">
        <v>274</v>
      </c>
      <c r="Q608" s="16" t="s">
        <v>275</v>
      </c>
      <c r="R608" s="16" t="s">
        <v>2422</v>
      </c>
      <c r="S608" s="2">
        <f t="shared" si="27"/>
        <v>10</v>
      </c>
      <c r="T608" s="16">
        <v>0</v>
      </c>
      <c r="U608" s="16">
        <v>10</v>
      </c>
      <c r="W608" s="16" t="s">
        <v>2912</v>
      </c>
      <c r="X608" s="93">
        <v>170624</v>
      </c>
      <c r="Y608" s="16" t="s">
        <v>78</v>
      </c>
      <c r="Z608" s="47" t="s">
        <v>3070</v>
      </c>
      <c r="AA608" s="432" t="s">
        <v>95</v>
      </c>
      <c r="AB608" s="16" t="str">
        <f t="shared" si="24"/>
        <v>Unique</v>
      </c>
    </row>
    <row r="609" spans="1:28" ht="15">
      <c r="A609" s="354" t="str">
        <f t="shared" si="15"/>
        <v>100_1_230522_C3C_p_rh.ca</v>
      </c>
      <c r="B609" s="355" t="s">
        <v>2798</v>
      </c>
      <c r="C609" s="355" t="s">
        <v>2799</v>
      </c>
      <c r="D609" s="213">
        <v>100</v>
      </c>
      <c r="E609" s="213">
        <v>1</v>
      </c>
      <c r="F609" s="367" t="s">
        <v>2753</v>
      </c>
      <c r="G609" s="213">
        <v>230522</v>
      </c>
      <c r="H609" s="213">
        <v>2022</v>
      </c>
      <c r="I609" s="148" t="s">
        <v>43</v>
      </c>
      <c r="J609" s="148" t="s">
        <v>2801</v>
      </c>
      <c r="K609" s="148" t="s">
        <v>2802</v>
      </c>
      <c r="L609" s="148" t="s">
        <v>74</v>
      </c>
      <c r="M609" s="2" t="s">
        <v>75</v>
      </c>
      <c r="N609" s="117">
        <v>55</v>
      </c>
      <c r="P609" s="359" t="s">
        <v>134</v>
      </c>
      <c r="Q609" s="50" t="s">
        <v>135</v>
      </c>
      <c r="R609" s="16" t="s">
        <v>2422</v>
      </c>
      <c r="S609" s="2">
        <f t="shared" si="27"/>
        <v>4</v>
      </c>
      <c r="T609" s="16">
        <v>1</v>
      </c>
      <c r="U609" s="16">
        <v>3</v>
      </c>
      <c r="W609" s="16" t="s">
        <v>2912</v>
      </c>
      <c r="X609" s="93">
        <v>170624</v>
      </c>
      <c r="Y609" s="16" t="s">
        <v>78</v>
      </c>
      <c r="Z609" s="47" t="s">
        <v>3071</v>
      </c>
      <c r="AA609" s="432" t="s">
        <v>95</v>
      </c>
      <c r="AB609" s="16" t="str">
        <f t="shared" si="24"/>
        <v>Unique</v>
      </c>
    </row>
    <row r="610" spans="1:28" ht="15">
      <c r="A610" s="354" t="str">
        <f t="shared" si="15"/>
        <v>100_2_250422_C3X_p_ba.el</v>
      </c>
      <c r="B610" s="355" t="s">
        <v>2441</v>
      </c>
      <c r="C610" s="355" t="s">
        <v>2442</v>
      </c>
      <c r="D610" s="213">
        <v>100</v>
      </c>
      <c r="E610" s="213">
        <v>2</v>
      </c>
      <c r="F610" s="213">
        <v>110422</v>
      </c>
      <c r="G610" s="213">
        <v>250422</v>
      </c>
      <c r="H610" s="213">
        <v>2022</v>
      </c>
      <c r="I610" s="148" t="s">
        <v>43</v>
      </c>
      <c r="J610" s="148" t="s">
        <v>2443</v>
      </c>
      <c r="K610" s="148" t="s">
        <v>2444</v>
      </c>
      <c r="L610" s="148" t="s">
        <v>74</v>
      </c>
      <c r="M610" s="2" t="s">
        <v>75</v>
      </c>
      <c r="N610" s="117">
        <v>62</v>
      </c>
      <c r="P610" s="401" t="s">
        <v>274</v>
      </c>
      <c r="Q610" s="16" t="s">
        <v>275</v>
      </c>
      <c r="R610" s="16" t="s">
        <v>2422</v>
      </c>
      <c r="S610" s="2">
        <f t="shared" si="27"/>
        <v>14</v>
      </c>
      <c r="T610" s="16">
        <v>10</v>
      </c>
      <c r="U610" s="16">
        <v>4</v>
      </c>
      <c r="W610" s="16" t="s">
        <v>2912</v>
      </c>
      <c r="X610" s="402">
        <v>180624</v>
      </c>
      <c r="Y610" s="16" t="s">
        <v>78</v>
      </c>
      <c r="Z610" s="47" t="s">
        <v>3072</v>
      </c>
      <c r="AA610" s="432" t="s">
        <v>95</v>
      </c>
      <c r="AB610" s="16" t="str">
        <f t="shared" si="24"/>
        <v>Unique</v>
      </c>
    </row>
    <row r="611" spans="1:28" ht="15">
      <c r="A611" s="354" t="str">
        <f t="shared" si="15"/>
        <v>100_2_250422_C3X_p_rh.ca</v>
      </c>
      <c r="B611" s="355" t="s">
        <v>2441</v>
      </c>
      <c r="C611" s="355" t="s">
        <v>2442</v>
      </c>
      <c r="D611" s="213">
        <v>100</v>
      </c>
      <c r="E611" s="213">
        <v>2</v>
      </c>
      <c r="F611" s="213">
        <v>110422</v>
      </c>
      <c r="G611" s="213">
        <v>250422</v>
      </c>
      <c r="H611" s="213">
        <v>2022</v>
      </c>
      <c r="I611" s="148" t="s">
        <v>43</v>
      </c>
      <c r="J611" s="148" t="s">
        <v>2443</v>
      </c>
      <c r="K611" s="148" t="s">
        <v>2444</v>
      </c>
      <c r="L611" s="148" t="s">
        <v>74</v>
      </c>
      <c r="M611" s="2" t="s">
        <v>75</v>
      </c>
      <c r="N611" s="117">
        <v>62</v>
      </c>
      <c r="P611" s="359" t="s">
        <v>134</v>
      </c>
      <c r="Q611" s="50" t="s">
        <v>135</v>
      </c>
      <c r="R611" s="16" t="s">
        <v>2422</v>
      </c>
      <c r="S611" s="2">
        <f t="shared" si="27"/>
        <v>3</v>
      </c>
      <c r="T611" s="16">
        <v>2</v>
      </c>
      <c r="U611" s="16">
        <v>1</v>
      </c>
      <c r="W611" s="16" t="s">
        <v>2912</v>
      </c>
      <c r="X611" s="402">
        <v>180624</v>
      </c>
      <c r="Y611" s="16" t="s">
        <v>78</v>
      </c>
      <c r="Z611" s="47" t="s">
        <v>3073</v>
      </c>
      <c r="AA611" s="432" t="s">
        <v>95</v>
      </c>
      <c r="AB611" s="16" t="str">
        <f t="shared" si="24"/>
        <v>Unique</v>
      </c>
    </row>
    <row r="612" spans="1:28" ht="15">
      <c r="A612" s="354" t="str">
        <f t="shared" si="15"/>
        <v>100_2_250422_C3X_p_rh.ro</v>
      </c>
      <c r="B612" s="355" t="s">
        <v>2441</v>
      </c>
      <c r="C612" s="355" t="s">
        <v>2442</v>
      </c>
      <c r="D612" s="213">
        <v>100</v>
      </c>
      <c r="E612" s="213">
        <v>2</v>
      </c>
      <c r="F612" s="213">
        <v>110422</v>
      </c>
      <c r="G612" s="213">
        <v>250422</v>
      </c>
      <c r="H612" s="213">
        <v>2022</v>
      </c>
      <c r="I612" s="148" t="s">
        <v>43</v>
      </c>
      <c r="J612" s="148" t="s">
        <v>2443</v>
      </c>
      <c r="K612" s="148" t="s">
        <v>2444</v>
      </c>
      <c r="L612" s="148" t="s">
        <v>74</v>
      </c>
      <c r="M612" s="2" t="s">
        <v>75</v>
      </c>
      <c r="N612" s="117">
        <v>62</v>
      </c>
      <c r="P612" s="401" t="s">
        <v>460</v>
      </c>
      <c r="Q612" s="16" t="s">
        <v>461</v>
      </c>
      <c r="R612" s="16" t="s">
        <v>2422</v>
      </c>
      <c r="S612" s="2">
        <f t="shared" si="27"/>
        <v>2</v>
      </c>
      <c r="T612" s="16">
        <v>2</v>
      </c>
      <c r="U612" s="16">
        <v>0</v>
      </c>
      <c r="W612" s="16" t="s">
        <v>2912</v>
      </c>
      <c r="X612" s="402">
        <v>180624</v>
      </c>
      <c r="Y612" s="16" t="s">
        <v>78</v>
      </c>
      <c r="Z612" s="47" t="s">
        <v>3074</v>
      </c>
      <c r="AA612" s="432" t="s">
        <v>95</v>
      </c>
      <c r="AB612" s="16" t="str">
        <f t="shared" si="24"/>
        <v>Unique</v>
      </c>
    </row>
    <row r="613" spans="1:28" ht="15">
      <c r="A613" s="354" t="str">
        <f t="shared" si="15"/>
        <v>119_1_160821_C1X_p_my.fl</v>
      </c>
      <c r="B613" s="355" t="s">
        <v>2302</v>
      </c>
      <c r="C613" s="355" t="s">
        <v>2303</v>
      </c>
      <c r="D613" s="213">
        <v>119</v>
      </c>
      <c r="E613" s="213">
        <v>1</v>
      </c>
      <c r="F613" s="213">
        <v>300721</v>
      </c>
      <c r="G613" s="213">
        <v>160821</v>
      </c>
      <c r="H613" s="213">
        <v>2021</v>
      </c>
      <c r="I613" s="148" t="s">
        <v>43</v>
      </c>
      <c r="J613" s="148" t="s">
        <v>2304</v>
      </c>
      <c r="K613" s="148" t="s">
        <v>2305</v>
      </c>
      <c r="L613" s="148" t="s">
        <v>74</v>
      </c>
      <c r="M613" s="2" t="s">
        <v>477</v>
      </c>
      <c r="N613" s="117">
        <v>198</v>
      </c>
      <c r="O613" s="2" t="s">
        <v>2849</v>
      </c>
      <c r="P613" s="401" t="s">
        <v>98</v>
      </c>
      <c r="Q613" s="16" t="s">
        <v>99</v>
      </c>
      <c r="R613" s="16" t="s">
        <v>2422</v>
      </c>
      <c r="S613" s="2">
        <f t="shared" si="27"/>
        <v>1</v>
      </c>
      <c r="T613" s="16">
        <v>0</v>
      </c>
      <c r="U613" s="16">
        <v>1</v>
      </c>
      <c r="W613" s="16" t="s">
        <v>2912</v>
      </c>
      <c r="X613" s="402">
        <v>190624</v>
      </c>
      <c r="Y613" s="16" t="s">
        <v>78</v>
      </c>
      <c r="Z613" s="47" t="s">
        <v>3075</v>
      </c>
      <c r="AA613" s="432" t="s">
        <v>95</v>
      </c>
      <c r="AB613" s="16" t="str">
        <f t="shared" si="24"/>
        <v>Unique</v>
      </c>
    </row>
    <row r="614" spans="1:28" ht="15">
      <c r="A614" s="354" t="str">
        <f t="shared" si="15"/>
        <v>81_1_090522_C1D_p_rh.ca</v>
      </c>
      <c r="B614" s="355" t="s">
        <v>2618</v>
      </c>
      <c r="C614" s="355" t="s">
        <v>2619</v>
      </c>
      <c r="D614" s="213">
        <v>81</v>
      </c>
      <c r="E614" s="213">
        <v>1</v>
      </c>
      <c r="F614" s="213">
        <v>250422</v>
      </c>
      <c r="G614" s="367" t="s">
        <v>2753</v>
      </c>
      <c r="H614" s="213">
        <v>2022</v>
      </c>
      <c r="I614" s="148" t="s">
        <v>43</v>
      </c>
      <c r="J614" s="148" t="s">
        <v>2620</v>
      </c>
      <c r="K614" s="148" t="s">
        <v>2621</v>
      </c>
      <c r="L614" s="148" t="s">
        <v>74</v>
      </c>
      <c r="M614" s="2" t="s">
        <v>75</v>
      </c>
      <c r="N614" s="117">
        <v>53</v>
      </c>
      <c r="P614" s="359" t="s">
        <v>134</v>
      </c>
      <c r="Q614" s="50" t="s">
        <v>135</v>
      </c>
      <c r="R614" s="16" t="s">
        <v>2422</v>
      </c>
      <c r="S614" s="2">
        <f t="shared" si="27"/>
        <v>10</v>
      </c>
      <c r="T614" s="16">
        <v>5</v>
      </c>
      <c r="U614" s="16">
        <v>5</v>
      </c>
      <c r="W614" s="16" t="s">
        <v>2912</v>
      </c>
      <c r="X614" s="402">
        <v>190624</v>
      </c>
      <c r="Y614" s="16" t="s">
        <v>78</v>
      </c>
      <c r="Z614" s="47" t="s">
        <v>3076</v>
      </c>
      <c r="AA614" s="432" t="s">
        <v>95</v>
      </c>
      <c r="AB614" s="16" t="str">
        <f t="shared" si="24"/>
        <v>Unique</v>
      </c>
    </row>
    <row r="615" spans="1:28" ht="15">
      <c r="A615" s="354" t="str">
        <f t="shared" si="15"/>
        <v>81_1_090522_C1D_p_my.fl</v>
      </c>
      <c r="B615" s="355" t="s">
        <v>2618</v>
      </c>
      <c r="C615" s="355" t="s">
        <v>2619</v>
      </c>
      <c r="D615" s="213">
        <v>81</v>
      </c>
      <c r="E615" s="213">
        <v>1</v>
      </c>
      <c r="F615" s="213">
        <v>250422</v>
      </c>
      <c r="G615" s="367" t="s">
        <v>2753</v>
      </c>
      <c r="H615" s="213">
        <v>2022</v>
      </c>
      <c r="I615" s="148" t="s">
        <v>43</v>
      </c>
      <c r="J615" s="148" t="s">
        <v>2620</v>
      </c>
      <c r="K615" s="148" t="s">
        <v>2621</v>
      </c>
      <c r="L615" s="148" t="s">
        <v>74</v>
      </c>
      <c r="M615" s="2" t="s">
        <v>75</v>
      </c>
      <c r="N615" s="117">
        <v>53</v>
      </c>
      <c r="P615" s="401" t="s">
        <v>98</v>
      </c>
      <c r="Q615" s="16" t="s">
        <v>99</v>
      </c>
      <c r="R615" s="16" t="s">
        <v>2422</v>
      </c>
      <c r="S615" s="2">
        <f t="shared" si="27"/>
        <v>1</v>
      </c>
      <c r="T615" s="16">
        <v>0</v>
      </c>
      <c r="U615" s="16">
        <v>1</v>
      </c>
      <c r="W615" s="16" t="s">
        <v>2912</v>
      </c>
      <c r="X615" s="402">
        <v>190624</v>
      </c>
      <c r="Y615" s="16" t="s">
        <v>78</v>
      </c>
      <c r="Z615" s="47" t="s">
        <v>3077</v>
      </c>
      <c r="AA615" s="432" t="s">
        <v>95</v>
      </c>
      <c r="AB615" s="16" t="str">
        <f t="shared" si="24"/>
        <v>Unique</v>
      </c>
    </row>
    <row r="616" spans="1:28" ht="15">
      <c r="A616" s="354" t="str">
        <f t="shared" si="15"/>
        <v>119_2_090522_C2Y_p_rh.ca</v>
      </c>
      <c r="B616" s="355" t="s">
        <v>2517</v>
      </c>
      <c r="C616" s="355" t="s">
        <v>2518</v>
      </c>
      <c r="D616" s="421">
        <v>119</v>
      </c>
      <c r="E616" s="421">
        <v>2</v>
      </c>
      <c r="F616" s="213">
        <v>250422</v>
      </c>
      <c r="G616" s="367" t="s">
        <v>2753</v>
      </c>
      <c r="H616" s="213">
        <v>2022</v>
      </c>
      <c r="I616" s="148" t="s">
        <v>43</v>
      </c>
      <c r="J616" s="148" t="s">
        <v>2519</v>
      </c>
      <c r="K616" s="148" t="s">
        <v>2520</v>
      </c>
      <c r="L616" s="148" t="s">
        <v>74</v>
      </c>
      <c r="M616" s="2" t="s">
        <v>75</v>
      </c>
      <c r="N616" s="117">
        <v>25</v>
      </c>
      <c r="P616" s="359" t="s">
        <v>134</v>
      </c>
      <c r="Q616" s="50" t="s">
        <v>135</v>
      </c>
      <c r="R616" s="16" t="s">
        <v>2422</v>
      </c>
      <c r="S616" s="2">
        <f t="shared" si="27"/>
        <v>3</v>
      </c>
      <c r="T616" s="16">
        <v>0</v>
      </c>
      <c r="U616" s="16">
        <v>3</v>
      </c>
      <c r="W616" s="16" t="s">
        <v>2912</v>
      </c>
      <c r="X616" s="402">
        <v>190624</v>
      </c>
      <c r="Y616" s="16" t="s">
        <v>78</v>
      </c>
      <c r="Z616" s="47" t="s">
        <v>3078</v>
      </c>
      <c r="AA616" s="432" t="s">
        <v>95</v>
      </c>
      <c r="AB616" s="16" t="str">
        <f t="shared" si="24"/>
        <v>Unique</v>
      </c>
    </row>
    <row r="617" spans="1:28" ht="15">
      <c r="A617" s="354" t="str">
        <f t="shared" si="15"/>
        <v>119_2_090522_C2Y_p_ep.ba</v>
      </c>
      <c r="B617" s="355" t="s">
        <v>2517</v>
      </c>
      <c r="C617" s="355" t="s">
        <v>2518</v>
      </c>
      <c r="D617" s="421">
        <v>119</v>
      </c>
      <c r="E617" s="421">
        <v>2</v>
      </c>
      <c r="F617" s="213">
        <v>250422</v>
      </c>
      <c r="G617" s="367" t="s">
        <v>2753</v>
      </c>
      <c r="H617" s="213">
        <v>2022</v>
      </c>
      <c r="I617" s="148" t="s">
        <v>43</v>
      </c>
      <c r="J617" s="148" t="s">
        <v>2519</v>
      </c>
      <c r="K617" s="148" t="s">
        <v>2520</v>
      </c>
      <c r="L617" s="148" t="s">
        <v>74</v>
      </c>
      <c r="M617" s="2" t="s">
        <v>75</v>
      </c>
      <c r="N617" s="117">
        <v>25</v>
      </c>
      <c r="P617" s="401" t="s">
        <v>84</v>
      </c>
      <c r="Q617" s="16" t="s">
        <v>85</v>
      </c>
      <c r="R617" s="16" t="s">
        <v>2422</v>
      </c>
      <c r="S617" s="2">
        <f t="shared" si="27"/>
        <v>1</v>
      </c>
      <c r="T617" s="16">
        <v>0</v>
      </c>
      <c r="U617" s="16">
        <v>1</v>
      </c>
      <c r="W617" s="16" t="s">
        <v>2912</v>
      </c>
      <c r="X617" s="402">
        <v>190624</v>
      </c>
      <c r="Y617" s="16" t="s">
        <v>78</v>
      </c>
      <c r="Z617" s="47" t="s">
        <v>3079</v>
      </c>
      <c r="AA617" s="432" t="s">
        <v>95</v>
      </c>
      <c r="AB617" s="16" t="str">
        <f t="shared" si="24"/>
        <v>Unique</v>
      </c>
    </row>
    <row r="618" spans="1:28" ht="15">
      <c r="A618" s="354" t="str">
        <f t="shared" si="15"/>
        <v>119_2_090522_C2Y_p_ba.el</v>
      </c>
      <c r="B618" s="355" t="s">
        <v>2517</v>
      </c>
      <c r="C618" s="355" t="s">
        <v>2518</v>
      </c>
      <c r="D618" s="421">
        <v>119</v>
      </c>
      <c r="E618" s="421">
        <v>2</v>
      </c>
      <c r="F618" s="213">
        <v>250422</v>
      </c>
      <c r="G618" s="367" t="s">
        <v>2753</v>
      </c>
      <c r="H618" s="213">
        <v>2022</v>
      </c>
      <c r="I618" s="148" t="s">
        <v>43</v>
      </c>
      <c r="J618" s="148" t="s">
        <v>2519</v>
      </c>
      <c r="K618" s="148" t="s">
        <v>2520</v>
      </c>
      <c r="L618" s="148" t="s">
        <v>74</v>
      </c>
      <c r="M618" s="2" t="s">
        <v>75</v>
      </c>
      <c r="N618" s="117">
        <v>25</v>
      </c>
      <c r="P618" s="401" t="s">
        <v>274</v>
      </c>
      <c r="Q618" s="16" t="s">
        <v>275</v>
      </c>
      <c r="R618" s="16" t="s">
        <v>2422</v>
      </c>
      <c r="S618" s="2">
        <f t="shared" si="27"/>
        <v>1</v>
      </c>
      <c r="T618" s="16">
        <v>0</v>
      </c>
      <c r="U618" s="16">
        <v>1</v>
      </c>
      <c r="W618" s="16" t="s">
        <v>2912</v>
      </c>
      <c r="X618" s="402">
        <v>190624</v>
      </c>
      <c r="Y618" s="16" t="s">
        <v>78</v>
      </c>
      <c r="Z618" s="47" t="s">
        <v>3080</v>
      </c>
      <c r="AA618" s="432" t="s">
        <v>95</v>
      </c>
      <c r="AB618" s="16" t="str">
        <f t="shared" si="24"/>
        <v>Unique</v>
      </c>
    </row>
    <row r="619" spans="1:28" ht="15">
      <c r="A619" s="354" t="str">
        <f t="shared" si="15"/>
        <v>119_2_250422_C35_p_rh.ca</v>
      </c>
      <c r="B619" s="355" t="s">
        <v>2611</v>
      </c>
      <c r="C619" s="355" t="s">
        <v>2612</v>
      </c>
      <c r="D619" s="421">
        <v>119</v>
      </c>
      <c r="E619" s="421">
        <v>2</v>
      </c>
      <c r="F619" s="213">
        <v>110422</v>
      </c>
      <c r="G619" s="213">
        <v>250422</v>
      </c>
      <c r="H619" s="213">
        <v>2022</v>
      </c>
      <c r="I619" s="148" t="s">
        <v>43</v>
      </c>
      <c r="J619" s="148" t="s">
        <v>2613</v>
      </c>
      <c r="K619" s="148" t="s">
        <v>2614</v>
      </c>
      <c r="L619" s="148" t="s">
        <v>74</v>
      </c>
      <c r="M619" s="2" t="s">
        <v>75</v>
      </c>
      <c r="N619" s="117">
        <v>18</v>
      </c>
      <c r="P619" s="359" t="s">
        <v>134</v>
      </c>
      <c r="Q619" s="50" t="s">
        <v>135</v>
      </c>
      <c r="R619" s="16" t="s">
        <v>2422</v>
      </c>
      <c r="S619" s="2">
        <f t="shared" si="27"/>
        <v>4</v>
      </c>
      <c r="T619" s="16">
        <v>3</v>
      </c>
      <c r="U619" s="16">
        <v>1</v>
      </c>
      <c r="W619" s="16" t="s">
        <v>2912</v>
      </c>
      <c r="X619" s="402">
        <v>190624</v>
      </c>
      <c r="Y619" s="16" t="s">
        <v>78</v>
      </c>
      <c r="Z619" s="47" t="s">
        <v>3081</v>
      </c>
      <c r="AA619" s="432" t="s">
        <v>95</v>
      </c>
      <c r="AB619" s="16" t="str">
        <f t="shared" si="24"/>
        <v>Unique</v>
      </c>
    </row>
    <row r="620" spans="1:28" ht="15">
      <c r="A620" s="354" t="str">
        <f t="shared" si="15"/>
        <v>80_4_090522_C25_p_ep.ba</v>
      </c>
      <c r="B620" s="355" t="s">
        <v>2320</v>
      </c>
      <c r="C620" s="355" t="s">
        <v>2321</v>
      </c>
      <c r="D620" s="213">
        <v>80</v>
      </c>
      <c r="E620" s="213">
        <v>4</v>
      </c>
      <c r="F620" s="213">
        <v>250422</v>
      </c>
      <c r="G620" s="367" t="s">
        <v>2753</v>
      </c>
      <c r="H620" s="213">
        <v>2022</v>
      </c>
      <c r="I620" s="148" t="s">
        <v>43</v>
      </c>
      <c r="J620" s="148" t="s">
        <v>2322</v>
      </c>
      <c r="K620" s="148" t="s">
        <v>2323</v>
      </c>
      <c r="L620" s="148" t="s">
        <v>74</v>
      </c>
      <c r="M620" s="2" t="s">
        <v>75</v>
      </c>
      <c r="N620" s="117">
        <v>42</v>
      </c>
      <c r="P620" s="401" t="s">
        <v>84</v>
      </c>
      <c r="Q620" s="16" t="s">
        <v>85</v>
      </c>
      <c r="R620" s="16" t="s">
        <v>2422</v>
      </c>
      <c r="S620" s="2">
        <f t="shared" si="27"/>
        <v>1</v>
      </c>
      <c r="T620" s="16">
        <v>0</v>
      </c>
      <c r="U620" s="16">
        <v>1</v>
      </c>
      <c r="W620" s="16" t="s">
        <v>2912</v>
      </c>
      <c r="X620" s="402">
        <v>190624</v>
      </c>
      <c r="Y620" s="16" t="s">
        <v>78</v>
      </c>
      <c r="Z620" s="47" t="s">
        <v>3082</v>
      </c>
      <c r="AA620" s="432" t="s">
        <v>95</v>
      </c>
      <c r="AB620" s="16" t="str">
        <f t="shared" si="24"/>
        <v>Unique</v>
      </c>
    </row>
    <row r="621" spans="1:28" ht="15">
      <c r="A621" s="354" t="str">
        <f t="shared" si="15"/>
        <v>80_4_090522_C25_p_rh.ca</v>
      </c>
      <c r="B621" s="355" t="s">
        <v>2320</v>
      </c>
      <c r="C621" s="355" t="s">
        <v>2321</v>
      </c>
      <c r="D621" s="213">
        <v>80</v>
      </c>
      <c r="E621" s="213">
        <v>4</v>
      </c>
      <c r="F621" s="213">
        <v>250422</v>
      </c>
      <c r="G621" s="367" t="s">
        <v>2753</v>
      </c>
      <c r="H621" s="213">
        <v>2022</v>
      </c>
      <c r="I621" s="148" t="s">
        <v>43</v>
      </c>
      <c r="J621" s="148" t="s">
        <v>2322</v>
      </c>
      <c r="K621" s="148" t="s">
        <v>2323</v>
      </c>
      <c r="L621" s="148" t="s">
        <v>74</v>
      </c>
      <c r="M621" s="2" t="s">
        <v>75</v>
      </c>
      <c r="N621" s="117">
        <v>42</v>
      </c>
      <c r="P621" s="359" t="s">
        <v>134</v>
      </c>
      <c r="Q621" s="50" t="s">
        <v>135</v>
      </c>
      <c r="R621" s="16" t="s">
        <v>2422</v>
      </c>
      <c r="S621" s="2">
        <f t="shared" si="27"/>
        <v>7</v>
      </c>
      <c r="T621" s="16">
        <v>1</v>
      </c>
      <c r="U621" s="16">
        <v>6</v>
      </c>
      <c r="W621" s="16" t="s">
        <v>2912</v>
      </c>
      <c r="X621" s="402">
        <v>190624</v>
      </c>
      <c r="Y621" s="16" t="s">
        <v>78</v>
      </c>
      <c r="Z621" s="47" t="s">
        <v>3083</v>
      </c>
      <c r="AA621" s="432" t="s">
        <v>95</v>
      </c>
      <c r="AB621" s="16" t="str">
        <f t="shared" si="24"/>
        <v>Unique</v>
      </c>
    </row>
    <row r="622" spans="1:28" ht="15">
      <c r="A622" s="354" t="str">
        <f t="shared" si="15"/>
        <v>100_1_250422_C3C_p_ba.el</v>
      </c>
      <c r="B622" s="355" t="s">
        <v>2798</v>
      </c>
      <c r="C622" s="355" t="s">
        <v>2799</v>
      </c>
      <c r="D622" s="213">
        <v>100</v>
      </c>
      <c r="E622" s="213">
        <v>1</v>
      </c>
      <c r="F622" s="213">
        <v>110422</v>
      </c>
      <c r="G622" s="213">
        <v>250422</v>
      </c>
      <c r="H622" s="213">
        <v>2022</v>
      </c>
      <c r="I622" s="148" t="s">
        <v>43</v>
      </c>
      <c r="J622" s="148" t="s">
        <v>2801</v>
      </c>
      <c r="K622" s="148" t="s">
        <v>2802</v>
      </c>
      <c r="L622" s="148" t="s">
        <v>74</v>
      </c>
      <c r="M622" s="2" t="s">
        <v>75</v>
      </c>
      <c r="N622" s="117">
        <v>23</v>
      </c>
      <c r="P622" s="401" t="s">
        <v>274</v>
      </c>
      <c r="Q622" s="16" t="s">
        <v>275</v>
      </c>
      <c r="R622" s="16" t="s">
        <v>2422</v>
      </c>
      <c r="S622" s="2">
        <f t="shared" si="27"/>
        <v>1</v>
      </c>
      <c r="T622" s="16">
        <v>1</v>
      </c>
      <c r="U622" s="16">
        <v>0</v>
      </c>
      <c r="X622" s="402">
        <v>190624</v>
      </c>
      <c r="Y622" s="16" t="s">
        <v>78</v>
      </c>
      <c r="Z622" s="47" t="s">
        <v>3084</v>
      </c>
      <c r="AA622" s="432" t="s">
        <v>95</v>
      </c>
      <c r="AB622" s="16" t="str">
        <f t="shared" si="24"/>
        <v>Unique</v>
      </c>
    </row>
    <row r="623" spans="1:28" ht="15">
      <c r="A623" s="354" t="str">
        <f t="shared" si="15"/>
        <v>100_1_250422_C3C_p_rh.ca</v>
      </c>
      <c r="B623" s="355" t="s">
        <v>2798</v>
      </c>
      <c r="C623" s="355" t="s">
        <v>2799</v>
      </c>
      <c r="D623" s="213">
        <v>100</v>
      </c>
      <c r="E623" s="213">
        <v>1</v>
      </c>
      <c r="F623" s="213">
        <v>110422</v>
      </c>
      <c r="G623" s="213">
        <v>250422</v>
      </c>
      <c r="H623" s="213">
        <v>2022</v>
      </c>
      <c r="I623" s="148" t="s">
        <v>43</v>
      </c>
      <c r="J623" s="148" t="s">
        <v>2801</v>
      </c>
      <c r="K623" s="148" t="s">
        <v>2802</v>
      </c>
      <c r="L623" s="148" t="s">
        <v>74</v>
      </c>
      <c r="M623" s="2" t="s">
        <v>75</v>
      </c>
      <c r="N623" s="117">
        <v>23</v>
      </c>
      <c r="P623" s="359" t="s">
        <v>134</v>
      </c>
      <c r="Q623" s="50" t="s">
        <v>135</v>
      </c>
      <c r="R623" s="16" t="s">
        <v>2422</v>
      </c>
      <c r="S623" s="2">
        <f t="shared" si="27"/>
        <v>1</v>
      </c>
      <c r="T623" s="16">
        <v>0</v>
      </c>
      <c r="U623" s="16">
        <v>1</v>
      </c>
      <c r="X623" s="402">
        <v>190624</v>
      </c>
      <c r="Y623" s="16" t="s">
        <v>78</v>
      </c>
      <c r="Z623" s="47" t="s">
        <v>3085</v>
      </c>
      <c r="AA623" s="432" t="s">
        <v>95</v>
      </c>
      <c r="AB623" s="16" t="str">
        <f t="shared" si="24"/>
        <v>Unique</v>
      </c>
    </row>
    <row r="624" spans="1:28" ht="15">
      <c r="A624" s="354" t="str">
        <f t="shared" si="15"/>
        <v>100_1_250422_C3C_p_ep.ba</v>
      </c>
      <c r="B624" s="355" t="s">
        <v>2798</v>
      </c>
      <c r="C624" s="355" t="s">
        <v>2799</v>
      </c>
      <c r="D624" s="213">
        <v>100</v>
      </c>
      <c r="E624" s="213">
        <v>1</v>
      </c>
      <c r="F624" s="213">
        <v>110422</v>
      </c>
      <c r="G624" s="213">
        <v>250422</v>
      </c>
      <c r="H624" s="213">
        <v>2022</v>
      </c>
      <c r="I624" s="148" t="s">
        <v>43</v>
      </c>
      <c r="J624" s="148" t="s">
        <v>2801</v>
      </c>
      <c r="K624" s="148" t="s">
        <v>2802</v>
      </c>
      <c r="L624" s="148" t="s">
        <v>74</v>
      </c>
      <c r="M624" s="2" t="s">
        <v>75</v>
      </c>
      <c r="N624" s="117">
        <v>23</v>
      </c>
      <c r="P624" s="401" t="s">
        <v>84</v>
      </c>
      <c r="Q624" s="16" t="s">
        <v>85</v>
      </c>
      <c r="R624" s="16" t="s">
        <v>2422</v>
      </c>
      <c r="S624" s="2">
        <f t="shared" si="27"/>
        <v>4</v>
      </c>
      <c r="T624" s="16">
        <v>0</v>
      </c>
      <c r="U624" s="16">
        <v>4</v>
      </c>
      <c r="X624" s="402">
        <v>190624</v>
      </c>
      <c r="Y624" s="16" t="s">
        <v>78</v>
      </c>
      <c r="Z624" s="47" t="s">
        <v>3086</v>
      </c>
      <c r="AA624" s="432" t="s">
        <v>95</v>
      </c>
      <c r="AB624" s="16" t="str">
        <f t="shared" si="24"/>
        <v>Unique</v>
      </c>
    </row>
    <row r="625" spans="1:28" ht="15">
      <c r="A625" s="354" t="str">
        <f t="shared" si="15"/>
        <v>119_1_230522_C1X_p_ba.el</v>
      </c>
      <c r="B625" s="355" t="s">
        <v>2302</v>
      </c>
      <c r="C625" s="355" t="s">
        <v>2303</v>
      </c>
      <c r="D625" s="213">
        <v>119</v>
      </c>
      <c r="E625" s="213">
        <v>1</v>
      </c>
      <c r="F625" s="367" t="s">
        <v>2753</v>
      </c>
      <c r="G625" s="213">
        <v>230522</v>
      </c>
      <c r="H625" s="213">
        <v>2022</v>
      </c>
      <c r="I625" s="148" t="s">
        <v>43</v>
      </c>
      <c r="J625" s="148" t="s">
        <v>2304</v>
      </c>
      <c r="K625" s="148" t="s">
        <v>2305</v>
      </c>
      <c r="L625" s="148" t="s">
        <v>74</v>
      </c>
      <c r="M625" s="2" t="s">
        <v>75</v>
      </c>
      <c r="N625" s="117">
        <v>53</v>
      </c>
      <c r="P625" s="401" t="s">
        <v>274</v>
      </c>
      <c r="Q625" s="16" t="s">
        <v>275</v>
      </c>
      <c r="R625" s="16" t="s">
        <v>2422</v>
      </c>
      <c r="S625" s="2">
        <f t="shared" si="27"/>
        <v>1</v>
      </c>
      <c r="T625" s="16">
        <v>0</v>
      </c>
      <c r="U625" s="16">
        <v>1</v>
      </c>
      <c r="W625" s="16" t="s">
        <v>2912</v>
      </c>
      <c r="X625" s="402">
        <v>190624</v>
      </c>
      <c r="Y625" s="16" t="s">
        <v>78</v>
      </c>
      <c r="Z625" s="47" t="s">
        <v>3087</v>
      </c>
      <c r="AA625" s="432" t="s">
        <v>95</v>
      </c>
      <c r="AB625" s="16" t="str">
        <f t="shared" si="24"/>
        <v>Unique</v>
      </c>
    </row>
    <row r="626" spans="1:28" ht="15">
      <c r="A626" s="354" t="str">
        <f t="shared" si="15"/>
        <v>119_1_230522_C1X_p_rh.ca</v>
      </c>
      <c r="B626" s="355" t="s">
        <v>2302</v>
      </c>
      <c r="C626" s="355" t="s">
        <v>2303</v>
      </c>
      <c r="D626" s="213">
        <v>119</v>
      </c>
      <c r="E626" s="213">
        <v>1</v>
      </c>
      <c r="F626" s="367" t="s">
        <v>2753</v>
      </c>
      <c r="G626" s="213">
        <v>230522</v>
      </c>
      <c r="H626" s="213">
        <v>2022</v>
      </c>
      <c r="I626" s="148" t="s">
        <v>43</v>
      </c>
      <c r="J626" s="148" t="s">
        <v>2304</v>
      </c>
      <c r="K626" s="148" t="s">
        <v>2305</v>
      </c>
      <c r="L626" s="148" t="s">
        <v>74</v>
      </c>
      <c r="M626" s="2" t="s">
        <v>75</v>
      </c>
      <c r="N626" s="117">
        <v>53</v>
      </c>
      <c r="P626" s="359" t="s">
        <v>134</v>
      </c>
      <c r="Q626" s="50" t="s">
        <v>135</v>
      </c>
      <c r="R626" s="16" t="s">
        <v>2422</v>
      </c>
      <c r="S626" s="2">
        <f t="shared" si="27"/>
        <v>8</v>
      </c>
      <c r="T626" s="16">
        <v>0</v>
      </c>
      <c r="U626" s="16">
        <v>8</v>
      </c>
      <c r="W626" s="16" t="s">
        <v>2912</v>
      </c>
      <c r="X626" s="402">
        <v>190624</v>
      </c>
      <c r="Y626" s="16" t="s">
        <v>78</v>
      </c>
      <c r="Z626" s="47" t="s">
        <v>3088</v>
      </c>
      <c r="AA626" s="432" t="s">
        <v>95</v>
      </c>
      <c r="AB626" s="16" t="str">
        <f t="shared" si="24"/>
        <v>Unique</v>
      </c>
    </row>
    <row r="627" spans="1:28" ht="15">
      <c r="A627" s="354" t="str">
        <f t="shared" si="15"/>
        <v>119_1_230522_C1X_p_ep.ba</v>
      </c>
      <c r="B627" s="355" t="s">
        <v>2302</v>
      </c>
      <c r="C627" s="355" t="s">
        <v>2303</v>
      </c>
      <c r="D627" s="213">
        <v>119</v>
      </c>
      <c r="E627" s="213">
        <v>1</v>
      </c>
      <c r="F627" s="367" t="s">
        <v>2753</v>
      </c>
      <c r="G627" s="213">
        <v>230522</v>
      </c>
      <c r="H627" s="213">
        <v>2022</v>
      </c>
      <c r="I627" s="148" t="s">
        <v>43</v>
      </c>
      <c r="J627" s="148" t="s">
        <v>2304</v>
      </c>
      <c r="K627" s="148" t="s">
        <v>2305</v>
      </c>
      <c r="L627" s="148" t="s">
        <v>74</v>
      </c>
      <c r="M627" s="2" t="s">
        <v>75</v>
      </c>
      <c r="N627" s="117">
        <v>53</v>
      </c>
      <c r="P627" s="401" t="s">
        <v>84</v>
      </c>
      <c r="Q627" s="16" t="s">
        <v>85</v>
      </c>
      <c r="R627" s="16" t="s">
        <v>2422</v>
      </c>
      <c r="S627" s="2">
        <f t="shared" si="27"/>
        <v>6</v>
      </c>
      <c r="T627" s="16">
        <v>1</v>
      </c>
      <c r="U627" s="16">
        <v>5</v>
      </c>
      <c r="W627" s="16" t="s">
        <v>2912</v>
      </c>
      <c r="X627" s="402">
        <v>190624</v>
      </c>
      <c r="Y627" s="16" t="s">
        <v>78</v>
      </c>
      <c r="Z627" s="47" t="s">
        <v>3089</v>
      </c>
      <c r="AA627" s="432" t="s">
        <v>95</v>
      </c>
      <c r="AB627" s="16" t="str">
        <f t="shared" si="24"/>
        <v>Unique</v>
      </c>
    </row>
    <row r="628" spans="1:28" ht="15">
      <c r="A628" s="354" t="str">
        <f t="shared" si="15"/>
        <v>119_1_230522_C1X_p_vo.inf</v>
      </c>
      <c r="B628" s="355" t="s">
        <v>2302</v>
      </c>
      <c r="C628" s="355" t="s">
        <v>2303</v>
      </c>
      <c r="D628" s="213">
        <v>119</v>
      </c>
      <c r="E628" s="213">
        <v>1</v>
      </c>
      <c r="F628" s="367" t="s">
        <v>2753</v>
      </c>
      <c r="G628" s="213">
        <v>230522</v>
      </c>
      <c r="H628" s="213">
        <v>2022</v>
      </c>
      <c r="I628" s="148" t="s">
        <v>43</v>
      </c>
      <c r="J628" s="148" t="s">
        <v>2304</v>
      </c>
      <c r="K628" s="148" t="s">
        <v>2305</v>
      </c>
      <c r="L628" s="148" t="s">
        <v>74</v>
      </c>
      <c r="M628" s="2" t="s">
        <v>75</v>
      </c>
      <c r="N628" s="117">
        <v>53</v>
      </c>
      <c r="P628" s="401" t="s">
        <v>2296</v>
      </c>
      <c r="Q628" s="16" t="s">
        <v>393</v>
      </c>
      <c r="R628" s="16" t="s">
        <v>2422</v>
      </c>
      <c r="S628" s="2">
        <f t="shared" si="27"/>
        <v>1</v>
      </c>
      <c r="T628" s="16">
        <v>0</v>
      </c>
      <c r="U628" s="16">
        <v>1</v>
      </c>
      <c r="W628" s="16" t="s">
        <v>2912</v>
      </c>
      <c r="X628" s="402">
        <v>190624</v>
      </c>
      <c r="Y628" s="16" t="s">
        <v>78</v>
      </c>
      <c r="Z628" s="47" t="s">
        <v>3090</v>
      </c>
      <c r="AA628" s="432" t="s">
        <v>95</v>
      </c>
      <c r="AB628" s="16" t="str">
        <f t="shared" si="24"/>
        <v>Unique</v>
      </c>
    </row>
    <row r="629" spans="1:28" ht="15">
      <c r="A629" s="354" t="str">
        <f t="shared" si="15"/>
        <v>119_2_220622_C35_p_ep.ba</v>
      </c>
      <c r="B629" s="355" t="s">
        <v>2611</v>
      </c>
      <c r="C629" s="355" t="s">
        <v>2612</v>
      </c>
      <c r="D629" s="421">
        <v>119</v>
      </c>
      <c r="E629" s="421">
        <v>2</v>
      </c>
      <c r="F629" s="367" t="s">
        <v>2800</v>
      </c>
      <c r="G629" s="213">
        <v>220622</v>
      </c>
      <c r="H629" s="117">
        <v>2022</v>
      </c>
      <c r="I629" s="148" t="s">
        <v>43</v>
      </c>
      <c r="J629" s="148" t="s">
        <v>2613</v>
      </c>
      <c r="K629" s="148" t="s">
        <v>2614</v>
      </c>
      <c r="L629" s="148" t="s">
        <v>74</v>
      </c>
      <c r="M629" s="2" t="s">
        <v>75</v>
      </c>
      <c r="N629" s="117">
        <v>46</v>
      </c>
      <c r="P629" s="401" t="s">
        <v>84</v>
      </c>
      <c r="Q629" s="16" t="s">
        <v>85</v>
      </c>
      <c r="R629" s="16" t="s">
        <v>2422</v>
      </c>
      <c r="S629" s="2">
        <f t="shared" si="27"/>
        <v>6</v>
      </c>
      <c r="T629" s="16">
        <v>3</v>
      </c>
      <c r="U629" s="16">
        <v>3</v>
      </c>
      <c r="W629" s="16" t="s">
        <v>2912</v>
      </c>
      <c r="X629" s="402">
        <v>190624</v>
      </c>
      <c r="Y629" s="16" t="s">
        <v>78</v>
      </c>
      <c r="Z629" s="47" t="s">
        <v>3091</v>
      </c>
      <c r="AA629" s="432" t="s">
        <v>95</v>
      </c>
      <c r="AB629" s="16" t="str">
        <f t="shared" si="24"/>
        <v>Unique</v>
      </c>
    </row>
    <row r="630" spans="1:28" ht="15">
      <c r="A630" s="354" t="str">
        <f t="shared" si="15"/>
        <v>100_2_160821_C3X_p_ep.ba</v>
      </c>
      <c r="B630" s="355" t="s">
        <v>2441</v>
      </c>
      <c r="C630" s="355" t="s">
        <v>2442</v>
      </c>
      <c r="D630" s="213">
        <v>100</v>
      </c>
      <c r="E630" s="213">
        <v>2</v>
      </c>
      <c r="F630" s="213">
        <v>300721</v>
      </c>
      <c r="G630" s="213">
        <v>160821</v>
      </c>
      <c r="H630" s="213">
        <v>2021</v>
      </c>
      <c r="I630" s="148" t="s">
        <v>43</v>
      </c>
      <c r="J630" s="148" t="s">
        <v>2443</v>
      </c>
      <c r="K630" s="148" t="s">
        <v>2444</v>
      </c>
      <c r="L630" s="148" t="s">
        <v>74</v>
      </c>
      <c r="M630" s="2" t="s">
        <v>477</v>
      </c>
      <c r="N630" s="117">
        <v>30</v>
      </c>
      <c r="O630" s="2" t="s">
        <v>2849</v>
      </c>
      <c r="P630" s="401" t="s">
        <v>84</v>
      </c>
      <c r="Q630" s="16" t="s">
        <v>85</v>
      </c>
      <c r="R630" s="16" t="s">
        <v>2422</v>
      </c>
      <c r="S630" s="2">
        <f t="shared" si="27"/>
        <v>15</v>
      </c>
      <c r="T630" s="16">
        <v>3</v>
      </c>
      <c r="U630" s="16">
        <v>12</v>
      </c>
      <c r="W630" s="16" t="s">
        <v>2912</v>
      </c>
      <c r="X630" s="402">
        <v>190624</v>
      </c>
      <c r="Y630" s="16" t="s">
        <v>78</v>
      </c>
      <c r="Z630" s="47" t="s">
        <v>3092</v>
      </c>
      <c r="AA630" s="432" t="s">
        <v>95</v>
      </c>
      <c r="AB630" s="16" t="str">
        <f t="shared" si="24"/>
        <v>Unique</v>
      </c>
    </row>
    <row r="631" spans="1:28" ht="15">
      <c r="A631" s="354" t="str">
        <f t="shared" si="15"/>
        <v>100_2_160821_C3X_p_rh.ro</v>
      </c>
      <c r="B631" s="355" t="s">
        <v>2441</v>
      </c>
      <c r="C631" s="355" t="s">
        <v>2442</v>
      </c>
      <c r="D631" s="213">
        <v>100</v>
      </c>
      <c r="E631" s="213">
        <v>2</v>
      </c>
      <c r="F631" s="213">
        <v>300721</v>
      </c>
      <c r="G631" s="213">
        <v>160821</v>
      </c>
      <c r="H631" s="213">
        <v>2021</v>
      </c>
      <c r="I631" s="148" t="s">
        <v>43</v>
      </c>
      <c r="J631" s="148" t="s">
        <v>2443</v>
      </c>
      <c r="K631" s="148" t="s">
        <v>2444</v>
      </c>
      <c r="L631" s="148" t="s">
        <v>74</v>
      </c>
      <c r="M631" s="2" t="s">
        <v>477</v>
      </c>
      <c r="N631" s="117">
        <v>30</v>
      </c>
      <c r="P631" s="401" t="s">
        <v>460</v>
      </c>
      <c r="Q631" s="16" t="s">
        <v>461</v>
      </c>
      <c r="R631" s="16" t="s">
        <v>2422</v>
      </c>
      <c r="S631" s="2">
        <f t="shared" si="27"/>
        <v>1</v>
      </c>
      <c r="T631" s="16">
        <v>0</v>
      </c>
      <c r="U631" s="16">
        <v>1</v>
      </c>
      <c r="W631" s="16" t="s">
        <v>2912</v>
      </c>
      <c r="X631" s="402">
        <v>190624</v>
      </c>
      <c r="Y631" s="16" t="s">
        <v>78</v>
      </c>
      <c r="Z631" s="47" t="s">
        <v>3093</v>
      </c>
      <c r="AA631" s="432" t="s">
        <v>95</v>
      </c>
      <c r="AB631" s="16" t="str">
        <f t="shared" si="24"/>
        <v>Unique</v>
      </c>
    </row>
    <row r="632" spans="1:28" ht="15">
      <c r="A632" s="354" t="str">
        <f t="shared" si="15"/>
        <v>100_2_160821_C3X_p_rh.ca</v>
      </c>
      <c r="B632" s="355" t="s">
        <v>2441</v>
      </c>
      <c r="C632" s="355" t="s">
        <v>2442</v>
      </c>
      <c r="D632" s="213">
        <v>100</v>
      </c>
      <c r="E632" s="213">
        <v>2</v>
      </c>
      <c r="F632" s="213">
        <v>300721</v>
      </c>
      <c r="G632" s="213">
        <v>160821</v>
      </c>
      <c r="H632" s="213">
        <v>2021</v>
      </c>
      <c r="I632" s="148" t="s">
        <v>43</v>
      </c>
      <c r="J632" s="148" t="s">
        <v>2443</v>
      </c>
      <c r="K632" s="148" t="s">
        <v>2444</v>
      </c>
      <c r="L632" s="148" t="s">
        <v>74</v>
      </c>
      <c r="M632" s="2" t="s">
        <v>477</v>
      </c>
      <c r="N632" s="117">
        <v>30</v>
      </c>
      <c r="P632" s="359" t="s">
        <v>134</v>
      </c>
      <c r="Q632" s="50" t="s">
        <v>135</v>
      </c>
      <c r="R632" s="16" t="s">
        <v>2422</v>
      </c>
      <c r="S632" s="2">
        <f t="shared" si="27"/>
        <v>1</v>
      </c>
      <c r="T632" s="16">
        <v>1</v>
      </c>
      <c r="U632" s="16">
        <v>0</v>
      </c>
      <c r="W632" s="16" t="s">
        <v>2912</v>
      </c>
      <c r="X632" s="402">
        <v>190624</v>
      </c>
      <c r="Y632" s="16" t="s">
        <v>78</v>
      </c>
      <c r="Z632" s="47" t="s">
        <v>3094</v>
      </c>
      <c r="AA632" s="432" t="s">
        <v>95</v>
      </c>
      <c r="AB632" s="16" t="str">
        <f t="shared" si="24"/>
        <v>Unique</v>
      </c>
    </row>
    <row r="633" spans="1:28" ht="15">
      <c r="A633" s="354" t="str">
        <f t="shared" si="15"/>
        <v>100_2_160821_C3X_p_ba.el</v>
      </c>
      <c r="B633" s="355" t="s">
        <v>2441</v>
      </c>
      <c r="C633" s="355" t="s">
        <v>2442</v>
      </c>
      <c r="D633" s="213">
        <v>100</v>
      </c>
      <c r="E633" s="213">
        <v>2</v>
      </c>
      <c r="F633" s="213">
        <v>300721</v>
      </c>
      <c r="G633" s="213">
        <v>160821</v>
      </c>
      <c r="H633" s="213">
        <v>2021</v>
      </c>
      <c r="I633" s="148" t="s">
        <v>43</v>
      </c>
      <c r="J633" s="148" t="s">
        <v>2443</v>
      </c>
      <c r="K633" s="148" t="s">
        <v>2444</v>
      </c>
      <c r="L633" s="148" t="s">
        <v>74</v>
      </c>
      <c r="M633" s="2" t="s">
        <v>477</v>
      </c>
      <c r="N633" s="117">
        <v>30</v>
      </c>
      <c r="P633" s="401" t="s">
        <v>274</v>
      </c>
      <c r="Q633" s="16" t="s">
        <v>275</v>
      </c>
      <c r="R633" s="16" t="s">
        <v>2422</v>
      </c>
      <c r="S633" s="2">
        <f t="shared" si="27"/>
        <v>4</v>
      </c>
      <c r="T633" s="16">
        <v>1</v>
      </c>
      <c r="U633" s="16">
        <v>3</v>
      </c>
      <c r="W633" s="16" t="s">
        <v>2912</v>
      </c>
      <c r="X633" s="402">
        <v>190624</v>
      </c>
      <c r="Y633" s="16" t="s">
        <v>78</v>
      </c>
      <c r="Z633" s="47" t="s">
        <v>3095</v>
      </c>
      <c r="AA633" s="432" t="s">
        <v>95</v>
      </c>
      <c r="AB633" s="16" t="str">
        <f t="shared" si="24"/>
        <v>Unique</v>
      </c>
    </row>
    <row r="634" spans="1:28" ht="15">
      <c r="A634" s="354" t="str">
        <f t="shared" si="15"/>
        <v>119_2_220622_C2Y_p_ba.el</v>
      </c>
      <c r="B634" s="355" t="s">
        <v>2517</v>
      </c>
      <c r="C634" s="355" t="s">
        <v>2518</v>
      </c>
      <c r="D634" s="421">
        <v>119</v>
      </c>
      <c r="E634" s="421">
        <v>2</v>
      </c>
      <c r="F634" s="367" t="s">
        <v>2800</v>
      </c>
      <c r="G634" s="213">
        <v>220622</v>
      </c>
      <c r="H634" s="213">
        <v>2022</v>
      </c>
      <c r="I634" s="148" t="s">
        <v>43</v>
      </c>
      <c r="J634" s="148" t="s">
        <v>2519</v>
      </c>
      <c r="K634" s="148" t="s">
        <v>2520</v>
      </c>
      <c r="L634" s="148" t="s">
        <v>74</v>
      </c>
      <c r="M634" s="2" t="s">
        <v>75</v>
      </c>
      <c r="N634" s="117">
        <v>117</v>
      </c>
      <c r="P634" s="401" t="s">
        <v>274</v>
      </c>
      <c r="Q634" s="16" t="s">
        <v>275</v>
      </c>
      <c r="R634" s="16" t="s">
        <v>2422</v>
      </c>
      <c r="S634" s="2">
        <f t="shared" si="27"/>
        <v>1</v>
      </c>
      <c r="T634" s="16">
        <v>0</v>
      </c>
      <c r="U634" s="16">
        <v>1</v>
      </c>
      <c r="W634" s="16" t="s">
        <v>2912</v>
      </c>
      <c r="X634" s="402">
        <v>190624</v>
      </c>
      <c r="Y634" s="16" t="s">
        <v>78</v>
      </c>
      <c r="Z634" s="47" t="s">
        <v>3096</v>
      </c>
      <c r="AA634" s="432" t="s">
        <v>95</v>
      </c>
      <c r="AB634" s="16" t="str">
        <f t="shared" si="24"/>
        <v>Unique</v>
      </c>
    </row>
    <row r="635" spans="1:28" ht="15">
      <c r="A635" s="354" t="str">
        <f t="shared" si="15"/>
        <v>119_2_220622_C2Y_p_ep.ba</v>
      </c>
      <c r="B635" s="355" t="s">
        <v>2517</v>
      </c>
      <c r="C635" s="355" t="s">
        <v>2518</v>
      </c>
      <c r="D635" s="421">
        <v>119</v>
      </c>
      <c r="E635" s="421">
        <v>2</v>
      </c>
      <c r="F635" s="367" t="s">
        <v>2800</v>
      </c>
      <c r="G635" s="213">
        <v>220622</v>
      </c>
      <c r="H635" s="213">
        <v>2022</v>
      </c>
      <c r="I635" s="148" t="s">
        <v>43</v>
      </c>
      <c r="J635" s="148" t="s">
        <v>2519</v>
      </c>
      <c r="K635" s="148" t="s">
        <v>2520</v>
      </c>
      <c r="L635" s="148" t="s">
        <v>74</v>
      </c>
      <c r="M635" s="2" t="s">
        <v>75</v>
      </c>
      <c r="N635" s="117">
        <v>117</v>
      </c>
      <c r="P635" s="401" t="s">
        <v>84</v>
      </c>
      <c r="Q635" s="16" t="s">
        <v>85</v>
      </c>
      <c r="R635" s="16" t="s">
        <v>2422</v>
      </c>
      <c r="S635" s="2">
        <f t="shared" si="27"/>
        <v>16</v>
      </c>
      <c r="T635" s="16">
        <v>8</v>
      </c>
      <c r="U635" s="16">
        <v>8</v>
      </c>
      <c r="W635" s="16" t="s">
        <v>2912</v>
      </c>
      <c r="X635" s="402">
        <v>190624</v>
      </c>
      <c r="Y635" s="16" t="s">
        <v>78</v>
      </c>
      <c r="Z635" s="47" t="s">
        <v>3097</v>
      </c>
      <c r="AA635" s="432" t="s">
        <v>95</v>
      </c>
      <c r="AB635" s="16" t="str">
        <f t="shared" si="24"/>
        <v>Unique</v>
      </c>
    </row>
    <row r="636" spans="1:28" ht="15">
      <c r="A636" s="354" t="str">
        <f t="shared" si="15"/>
        <v>61_1_090522_C2X_p_ep.ba</v>
      </c>
      <c r="B636" s="355" t="s">
        <v>2372</v>
      </c>
      <c r="C636" s="355" t="s">
        <v>2373</v>
      </c>
      <c r="D636" s="213">
        <v>61</v>
      </c>
      <c r="E636" s="213">
        <v>1</v>
      </c>
      <c r="F636" s="213">
        <v>250422</v>
      </c>
      <c r="G636" s="367" t="s">
        <v>2753</v>
      </c>
      <c r="H636" s="213">
        <v>2022</v>
      </c>
      <c r="I636" s="148" t="s">
        <v>43</v>
      </c>
      <c r="J636" s="148" t="s">
        <v>2374</v>
      </c>
      <c r="K636" s="148" t="s">
        <v>2375</v>
      </c>
      <c r="L636" s="148" t="s">
        <v>74</v>
      </c>
      <c r="M636" s="2" t="s">
        <v>75</v>
      </c>
      <c r="N636" s="117">
        <v>33</v>
      </c>
      <c r="P636" s="401" t="s">
        <v>84</v>
      </c>
      <c r="Q636" s="16" t="s">
        <v>85</v>
      </c>
      <c r="R636" s="16" t="s">
        <v>2422</v>
      </c>
      <c r="S636" s="2">
        <f t="shared" si="27"/>
        <v>1</v>
      </c>
      <c r="T636" s="16">
        <v>0</v>
      </c>
      <c r="U636" s="16">
        <v>1</v>
      </c>
      <c r="W636" s="16" t="s">
        <v>2912</v>
      </c>
      <c r="X636" s="402">
        <v>190624</v>
      </c>
      <c r="Y636" s="16" t="s">
        <v>78</v>
      </c>
      <c r="Z636" s="47" t="s">
        <v>3098</v>
      </c>
      <c r="AA636" s="432" t="s">
        <v>95</v>
      </c>
      <c r="AB636" s="16" t="str">
        <f t="shared" si="24"/>
        <v>Unique</v>
      </c>
    </row>
    <row r="637" spans="1:28" ht="15">
      <c r="A637" s="354" t="str">
        <f t="shared" si="15"/>
        <v>61_1_090522_C2X_p_rh.ca</v>
      </c>
      <c r="B637" s="355" t="s">
        <v>2372</v>
      </c>
      <c r="C637" s="355" t="s">
        <v>2373</v>
      </c>
      <c r="D637" s="213">
        <v>61</v>
      </c>
      <c r="E637" s="213">
        <v>1</v>
      </c>
      <c r="F637" s="213">
        <v>250422</v>
      </c>
      <c r="G637" s="367" t="s">
        <v>2753</v>
      </c>
      <c r="H637" s="213">
        <v>2022</v>
      </c>
      <c r="I637" s="148" t="s">
        <v>43</v>
      </c>
      <c r="J637" s="148" t="s">
        <v>2374</v>
      </c>
      <c r="K637" s="148" t="s">
        <v>2375</v>
      </c>
      <c r="L637" s="148" t="s">
        <v>74</v>
      </c>
      <c r="M637" s="2" t="s">
        <v>75</v>
      </c>
      <c r="N637" s="117">
        <v>33</v>
      </c>
      <c r="P637" s="359" t="s">
        <v>134</v>
      </c>
      <c r="Q637" s="50" t="s">
        <v>135</v>
      </c>
      <c r="R637" s="16" t="s">
        <v>2422</v>
      </c>
      <c r="S637" s="2">
        <f t="shared" si="27"/>
        <v>2</v>
      </c>
      <c r="T637" s="16">
        <v>2</v>
      </c>
      <c r="U637" s="16">
        <v>0</v>
      </c>
      <c r="W637" s="16" t="s">
        <v>2912</v>
      </c>
      <c r="X637" s="402">
        <v>190624</v>
      </c>
      <c r="Y637" s="16" t="s">
        <v>78</v>
      </c>
      <c r="Z637" s="47" t="s">
        <v>3099</v>
      </c>
      <c r="AA637" s="432" t="s">
        <v>95</v>
      </c>
      <c r="AB637" s="16" t="str">
        <f t="shared" si="24"/>
        <v>Unique</v>
      </c>
    </row>
    <row r="638" spans="1:28" ht="15">
      <c r="A638" s="354" t="str">
        <f t="shared" si="15"/>
        <v>80_3_090522_C15_p_rh.ca</v>
      </c>
      <c r="B638" s="355" t="s">
        <v>69</v>
      </c>
      <c r="C638" s="355" t="s">
        <v>70</v>
      </c>
      <c r="D638" s="213">
        <v>80</v>
      </c>
      <c r="E638" s="213">
        <v>3</v>
      </c>
      <c r="F638" s="213">
        <v>250422</v>
      </c>
      <c r="G638" s="367" t="s">
        <v>2753</v>
      </c>
      <c r="H638" s="213">
        <v>2022</v>
      </c>
      <c r="I638" s="148" t="s">
        <v>43</v>
      </c>
      <c r="J638" s="148" t="s">
        <v>72</v>
      </c>
      <c r="K638" s="148" t="s">
        <v>73</v>
      </c>
      <c r="L638" s="148" t="s">
        <v>74</v>
      </c>
      <c r="M638" s="2" t="s">
        <v>477</v>
      </c>
      <c r="N638" s="117">
        <v>76</v>
      </c>
      <c r="P638" s="359" t="s">
        <v>134</v>
      </c>
      <c r="Q638" s="50" t="s">
        <v>135</v>
      </c>
      <c r="R638" s="16" t="s">
        <v>2422</v>
      </c>
      <c r="S638" s="2">
        <f t="shared" si="27"/>
        <v>1</v>
      </c>
      <c r="T638" s="16">
        <v>0</v>
      </c>
      <c r="U638" s="16">
        <v>1</v>
      </c>
      <c r="W638" s="16" t="s">
        <v>2912</v>
      </c>
      <c r="X638" s="402">
        <v>200624</v>
      </c>
      <c r="Y638" s="16" t="s">
        <v>78</v>
      </c>
      <c r="Z638" s="47" t="s">
        <v>3100</v>
      </c>
      <c r="AA638" s="432" t="s">
        <v>95</v>
      </c>
      <c r="AB638" s="16" t="str">
        <f t="shared" si="24"/>
        <v>Unique</v>
      </c>
    </row>
    <row r="639" spans="1:28" ht="15">
      <c r="A639" s="354" t="str">
        <f t="shared" si="15"/>
        <v>80_3_090522_C15_p_ep.ba</v>
      </c>
      <c r="B639" s="355" t="s">
        <v>69</v>
      </c>
      <c r="C639" s="355" t="s">
        <v>70</v>
      </c>
      <c r="D639" s="213">
        <v>80</v>
      </c>
      <c r="E639" s="213">
        <v>3</v>
      </c>
      <c r="F639" s="213">
        <v>250422</v>
      </c>
      <c r="G639" s="367" t="s">
        <v>2753</v>
      </c>
      <c r="H639" s="213">
        <v>2022</v>
      </c>
      <c r="I639" s="148" t="s">
        <v>43</v>
      </c>
      <c r="J639" s="148" t="s">
        <v>72</v>
      </c>
      <c r="K639" s="148" t="s">
        <v>73</v>
      </c>
      <c r="L639" s="148" t="s">
        <v>74</v>
      </c>
      <c r="M639" s="2" t="s">
        <v>477</v>
      </c>
      <c r="N639" s="117">
        <v>76</v>
      </c>
      <c r="P639" s="401" t="s">
        <v>84</v>
      </c>
      <c r="Q639" s="16" t="s">
        <v>85</v>
      </c>
      <c r="R639" s="16" t="s">
        <v>2422</v>
      </c>
      <c r="S639" s="2">
        <f t="shared" si="27"/>
        <v>4</v>
      </c>
      <c r="T639" s="16">
        <v>0</v>
      </c>
      <c r="U639" s="16">
        <v>4</v>
      </c>
      <c r="W639" s="16" t="s">
        <v>2912</v>
      </c>
      <c r="X639" s="402">
        <v>200624</v>
      </c>
      <c r="Y639" s="16" t="s">
        <v>78</v>
      </c>
      <c r="Z639" s="47" t="s">
        <v>3101</v>
      </c>
      <c r="AA639" s="432" t="s">
        <v>95</v>
      </c>
      <c r="AB639" s="16" t="str">
        <f t="shared" si="24"/>
        <v>Unique</v>
      </c>
    </row>
    <row r="640" spans="1:28" ht="15">
      <c r="A640" s="354" t="str">
        <f t="shared" si="15"/>
        <v>80_3_090522_C15_p_my.fl</v>
      </c>
      <c r="B640" s="355" t="s">
        <v>69</v>
      </c>
      <c r="C640" s="355" t="s">
        <v>70</v>
      </c>
      <c r="D640" s="213">
        <v>80</v>
      </c>
      <c r="E640" s="213">
        <v>3</v>
      </c>
      <c r="F640" s="213">
        <v>250422</v>
      </c>
      <c r="G640" s="367" t="s">
        <v>2753</v>
      </c>
      <c r="H640" s="213">
        <v>2022</v>
      </c>
      <c r="I640" s="148" t="s">
        <v>43</v>
      </c>
      <c r="J640" s="148" t="s">
        <v>72</v>
      </c>
      <c r="K640" s="148" t="s">
        <v>73</v>
      </c>
      <c r="L640" s="148" t="s">
        <v>74</v>
      </c>
      <c r="M640" s="2" t="s">
        <v>477</v>
      </c>
      <c r="N640" s="117">
        <v>76</v>
      </c>
      <c r="P640" s="401" t="s">
        <v>98</v>
      </c>
      <c r="Q640" s="16" t="s">
        <v>99</v>
      </c>
      <c r="R640" s="16" t="s">
        <v>2422</v>
      </c>
      <c r="S640" s="2">
        <f t="shared" si="27"/>
        <v>1</v>
      </c>
      <c r="T640" s="16">
        <v>0</v>
      </c>
      <c r="U640" s="16">
        <v>1</v>
      </c>
      <c r="W640" s="16" t="s">
        <v>2912</v>
      </c>
      <c r="X640" s="402">
        <v>200624</v>
      </c>
      <c r="Y640" s="16" t="s">
        <v>78</v>
      </c>
      <c r="Z640" s="47" t="s">
        <v>3102</v>
      </c>
      <c r="AA640" s="432" t="s">
        <v>95</v>
      </c>
      <c r="AB640" s="16" t="str">
        <f t="shared" si="24"/>
        <v>Unique</v>
      </c>
    </row>
    <row r="641" spans="1:28" ht="15">
      <c r="A641" s="354" t="str">
        <f t="shared" si="15"/>
        <v>100_1_060722_C3C_p_ep.ba</v>
      </c>
      <c r="B641" s="355" t="s">
        <v>2798</v>
      </c>
      <c r="C641" s="355" t="s">
        <v>2799</v>
      </c>
      <c r="D641" s="213">
        <v>100</v>
      </c>
      <c r="E641" s="213">
        <v>1</v>
      </c>
      <c r="F641" s="213">
        <v>220622</v>
      </c>
      <c r="G641" s="367" t="s">
        <v>465</v>
      </c>
      <c r="H641" s="213">
        <v>2022</v>
      </c>
      <c r="I641" s="148" t="s">
        <v>43</v>
      </c>
      <c r="J641" s="148" t="s">
        <v>2801</v>
      </c>
      <c r="K641" s="148" t="s">
        <v>2802</v>
      </c>
      <c r="L641" s="148" t="s">
        <v>74</v>
      </c>
      <c r="M641" s="2" t="s">
        <v>75</v>
      </c>
      <c r="N641" s="117">
        <v>53</v>
      </c>
      <c r="P641" s="401" t="s">
        <v>84</v>
      </c>
      <c r="Q641" s="16" t="s">
        <v>85</v>
      </c>
      <c r="R641" s="16" t="s">
        <v>2422</v>
      </c>
      <c r="S641" s="2">
        <f t="shared" si="27"/>
        <v>3</v>
      </c>
      <c r="T641" s="16">
        <v>2</v>
      </c>
      <c r="U641" s="16">
        <v>1</v>
      </c>
      <c r="W641" s="16" t="s">
        <v>2912</v>
      </c>
      <c r="X641" s="402">
        <v>200624</v>
      </c>
      <c r="Y641" s="16" t="s">
        <v>78</v>
      </c>
      <c r="Z641" s="47" t="s">
        <v>3103</v>
      </c>
      <c r="AA641" s="432" t="s">
        <v>95</v>
      </c>
      <c r="AB641" s="16" t="str">
        <f t="shared" si="24"/>
        <v>Unique</v>
      </c>
    </row>
    <row r="642" spans="1:28" ht="15">
      <c r="A642" s="354" t="str">
        <f t="shared" si="15"/>
        <v>100_1_060722_C3C_p_ba.el</v>
      </c>
      <c r="B642" s="355" t="s">
        <v>2798</v>
      </c>
      <c r="C642" s="355" t="s">
        <v>2799</v>
      </c>
      <c r="D642" s="213">
        <v>100</v>
      </c>
      <c r="E642" s="213">
        <v>1</v>
      </c>
      <c r="F642" s="213">
        <v>220622</v>
      </c>
      <c r="G642" s="367" t="s">
        <v>465</v>
      </c>
      <c r="H642" s="213">
        <v>2022</v>
      </c>
      <c r="I642" s="148" t="s">
        <v>43</v>
      </c>
      <c r="J642" s="148" t="s">
        <v>2801</v>
      </c>
      <c r="K642" s="148" t="s">
        <v>2802</v>
      </c>
      <c r="L642" s="148" t="s">
        <v>74</v>
      </c>
      <c r="M642" s="2" t="s">
        <v>75</v>
      </c>
      <c r="N642" s="117">
        <v>53</v>
      </c>
      <c r="P642" s="401" t="s">
        <v>274</v>
      </c>
      <c r="Q642" s="16" t="s">
        <v>275</v>
      </c>
      <c r="R642" s="16" t="s">
        <v>2422</v>
      </c>
      <c r="S642" s="2">
        <f t="shared" si="27"/>
        <v>40</v>
      </c>
      <c r="T642" s="16">
        <v>16</v>
      </c>
      <c r="U642" s="16">
        <v>24</v>
      </c>
      <c r="W642" s="16" t="s">
        <v>2912</v>
      </c>
      <c r="X642" s="402">
        <v>200624</v>
      </c>
      <c r="Y642" s="16" t="s">
        <v>78</v>
      </c>
      <c r="Z642" s="47" t="s">
        <v>3104</v>
      </c>
      <c r="AA642" s="432" t="s">
        <v>95</v>
      </c>
      <c r="AB642" s="16" t="str">
        <f t="shared" ref="AB642:AB705" si="28">IF(COUNTIF(Z:Z, Z642)&gt;1, "Duplicate", "Unique")</f>
        <v>Unique</v>
      </c>
    </row>
    <row r="643" spans="1:28" ht="15">
      <c r="A643" s="354" t="str">
        <f t="shared" si="15"/>
        <v>100_1_060722_C3C_p_vo.inf</v>
      </c>
      <c r="B643" s="355" t="s">
        <v>2798</v>
      </c>
      <c r="C643" s="355" t="s">
        <v>2799</v>
      </c>
      <c r="D643" s="213">
        <v>100</v>
      </c>
      <c r="E643" s="213">
        <v>1</v>
      </c>
      <c r="F643" s="213">
        <v>220622</v>
      </c>
      <c r="G643" s="367" t="s">
        <v>465</v>
      </c>
      <c r="H643" s="213">
        <v>2022</v>
      </c>
      <c r="I643" s="148" t="s">
        <v>43</v>
      </c>
      <c r="J643" s="148" t="s">
        <v>2801</v>
      </c>
      <c r="K643" s="148" t="s">
        <v>2802</v>
      </c>
      <c r="L643" s="148" t="s">
        <v>74</v>
      </c>
      <c r="M643" s="2" t="s">
        <v>75</v>
      </c>
      <c r="N643" s="117">
        <v>53</v>
      </c>
      <c r="P643" s="401" t="s">
        <v>2296</v>
      </c>
      <c r="Q643" s="16" t="s">
        <v>393</v>
      </c>
      <c r="R643" s="16" t="s">
        <v>2422</v>
      </c>
      <c r="S643" s="2">
        <f t="shared" si="27"/>
        <v>1</v>
      </c>
      <c r="T643" s="16">
        <v>0</v>
      </c>
      <c r="U643" s="16">
        <v>1</v>
      </c>
      <c r="W643" s="16" t="s">
        <v>2912</v>
      </c>
      <c r="X643" s="402">
        <v>200624</v>
      </c>
      <c r="Y643" s="16" t="s">
        <v>78</v>
      </c>
      <c r="Z643" s="47" t="s">
        <v>3105</v>
      </c>
      <c r="AA643" s="432" t="s">
        <v>95</v>
      </c>
      <c r="AB643" s="16" t="str">
        <f t="shared" si="28"/>
        <v>Unique</v>
      </c>
    </row>
    <row r="644" spans="1:28" ht="15">
      <c r="A644" s="354" t="str">
        <f t="shared" si="15"/>
        <v>80_2_080622_C1Y_p_rh.ca</v>
      </c>
      <c r="B644" s="355" t="s">
        <v>2504</v>
      </c>
      <c r="C644" s="355" t="s">
        <v>2505</v>
      </c>
      <c r="D644" s="213">
        <v>80</v>
      </c>
      <c r="E644" s="213">
        <v>2</v>
      </c>
      <c r="F644" s="213">
        <v>230522</v>
      </c>
      <c r="G644" s="367" t="s">
        <v>2800</v>
      </c>
      <c r="H644" s="213">
        <v>2022</v>
      </c>
      <c r="I644" s="148" t="s">
        <v>43</v>
      </c>
      <c r="J644" s="148" t="s">
        <v>2506</v>
      </c>
      <c r="K644" s="148" t="s">
        <v>2507</v>
      </c>
      <c r="L644" s="148" t="s">
        <v>74</v>
      </c>
      <c r="M644" s="2" t="s">
        <v>75</v>
      </c>
      <c r="N644" s="117">
        <v>58</v>
      </c>
      <c r="P644" s="359" t="s">
        <v>134</v>
      </c>
      <c r="Q644" s="50" t="s">
        <v>135</v>
      </c>
      <c r="R644" s="16" t="s">
        <v>2422</v>
      </c>
      <c r="S644" s="2">
        <f t="shared" si="27"/>
        <v>1</v>
      </c>
      <c r="T644" s="16">
        <v>0</v>
      </c>
      <c r="U644" s="16">
        <v>1</v>
      </c>
      <c r="X644" s="402">
        <v>200624</v>
      </c>
      <c r="Y644" s="16" t="s">
        <v>78</v>
      </c>
      <c r="Z644" s="47" t="s">
        <v>3106</v>
      </c>
      <c r="AA644" s="432" t="s">
        <v>95</v>
      </c>
      <c r="AB644" s="16" t="str">
        <f t="shared" si="28"/>
        <v>Unique</v>
      </c>
    </row>
    <row r="645" spans="1:28" ht="15">
      <c r="A645" s="354" t="str">
        <f t="shared" si="15"/>
        <v>80_2_080622_C1Y_p_my.fl</v>
      </c>
      <c r="B645" s="355" t="s">
        <v>2504</v>
      </c>
      <c r="C645" s="355" t="s">
        <v>2505</v>
      </c>
      <c r="D645" s="213">
        <v>80</v>
      </c>
      <c r="E645" s="213">
        <v>2</v>
      </c>
      <c r="F645" s="213">
        <v>230522</v>
      </c>
      <c r="G645" s="367" t="s">
        <v>2800</v>
      </c>
      <c r="H645" s="213">
        <v>2022</v>
      </c>
      <c r="I645" s="148" t="s">
        <v>43</v>
      </c>
      <c r="J645" s="148" t="s">
        <v>2506</v>
      </c>
      <c r="K645" s="148" t="s">
        <v>2507</v>
      </c>
      <c r="L645" s="148" t="s">
        <v>74</v>
      </c>
      <c r="M645" s="2" t="s">
        <v>75</v>
      </c>
      <c r="N645" s="117">
        <v>58</v>
      </c>
      <c r="P645" s="401" t="s">
        <v>98</v>
      </c>
      <c r="Q645" s="16" t="s">
        <v>99</v>
      </c>
      <c r="R645" s="16" t="s">
        <v>2422</v>
      </c>
      <c r="S645" s="2">
        <f t="shared" si="27"/>
        <v>4</v>
      </c>
      <c r="T645" s="16">
        <v>0</v>
      </c>
      <c r="U645" s="16">
        <v>4</v>
      </c>
      <c r="X645" s="402">
        <v>200624</v>
      </c>
      <c r="Y645" s="16" t="s">
        <v>78</v>
      </c>
      <c r="Z645" s="47" t="s">
        <v>3107</v>
      </c>
      <c r="AA645" s="432" t="s">
        <v>95</v>
      </c>
      <c r="AB645" s="16" t="str">
        <f t="shared" si="28"/>
        <v>Unique</v>
      </c>
    </row>
    <row r="646" spans="1:28" ht="15">
      <c r="A646" s="354" t="str">
        <f t="shared" si="15"/>
        <v>61_1_060722_C2X_p_my.fl</v>
      </c>
      <c r="B646" s="355" t="s">
        <v>2372</v>
      </c>
      <c r="C646" s="355" t="s">
        <v>2373</v>
      </c>
      <c r="D646" s="213">
        <v>61</v>
      </c>
      <c r="E646" s="213">
        <v>1</v>
      </c>
      <c r="F646" s="213">
        <v>220622</v>
      </c>
      <c r="G646" s="367" t="s">
        <v>465</v>
      </c>
      <c r="H646" s="213">
        <v>2022</v>
      </c>
      <c r="I646" s="148" t="s">
        <v>43</v>
      </c>
      <c r="J646" s="148" t="s">
        <v>2374</v>
      </c>
      <c r="K646" s="148" t="s">
        <v>2375</v>
      </c>
      <c r="L646" s="148" t="s">
        <v>74</v>
      </c>
      <c r="M646" s="2" t="s">
        <v>75</v>
      </c>
      <c r="N646" s="117">
        <v>121</v>
      </c>
      <c r="P646" s="401" t="s">
        <v>98</v>
      </c>
      <c r="Q646" s="16" t="s">
        <v>99</v>
      </c>
      <c r="R646" s="16" t="s">
        <v>2422</v>
      </c>
      <c r="S646" s="2">
        <f t="shared" si="27"/>
        <v>2</v>
      </c>
      <c r="T646" s="16">
        <v>0</v>
      </c>
      <c r="U646" s="16">
        <v>2</v>
      </c>
      <c r="W646" s="16" t="s">
        <v>2912</v>
      </c>
      <c r="X646" s="402">
        <v>200624</v>
      </c>
      <c r="Y646" s="16" t="s">
        <v>78</v>
      </c>
      <c r="Z646" s="47" t="s">
        <v>3108</v>
      </c>
      <c r="AA646" s="432" t="s">
        <v>95</v>
      </c>
      <c r="AB646" s="16" t="str">
        <f t="shared" si="28"/>
        <v>Unique</v>
      </c>
    </row>
    <row r="647" spans="1:28" ht="15">
      <c r="A647" s="354" t="str">
        <f t="shared" si="15"/>
        <v>61_1_060722_C2X_p_ba.el</v>
      </c>
      <c r="B647" s="355" t="s">
        <v>2372</v>
      </c>
      <c r="C647" s="355" t="s">
        <v>2373</v>
      </c>
      <c r="D647" s="213">
        <v>61</v>
      </c>
      <c r="E647" s="213">
        <v>1</v>
      </c>
      <c r="F647" s="213">
        <v>220622</v>
      </c>
      <c r="G647" s="367" t="s">
        <v>465</v>
      </c>
      <c r="H647" s="213">
        <v>2022</v>
      </c>
      <c r="I647" s="148" t="s">
        <v>43</v>
      </c>
      <c r="J647" s="148" t="s">
        <v>2374</v>
      </c>
      <c r="K647" s="148" t="s">
        <v>2375</v>
      </c>
      <c r="L647" s="148" t="s">
        <v>74</v>
      </c>
      <c r="M647" s="2" t="s">
        <v>75</v>
      </c>
      <c r="N647" s="117">
        <v>121</v>
      </c>
      <c r="P647" s="401" t="s">
        <v>274</v>
      </c>
      <c r="Q647" s="16" t="s">
        <v>275</v>
      </c>
      <c r="R647" s="16" t="s">
        <v>2422</v>
      </c>
      <c r="S647" s="2">
        <f t="shared" si="27"/>
        <v>1</v>
      </c>
      <c r="T647" s="16">
        <v>0</v>
      </c>
      <c r="U647" s="16">
        <v>1</v>
      </c>
      <c r="W647" s="16" t="s">
        <v>2912</v>
      </c>
      <c r="X647" s="402">
        <v>200624</v>
      </c>
      <c r="Y647" s="16" t="s">
        <v>78</v>
      </c>
      <c r="Z647" s="47" t="s">
        <v>3109</v>
      </c>
      <c r="AA647" s="432" t="s">
        <v>95</v>
      </c>
      <c r="AB647" s="16" t="str">
        <f t="shared" si="28"/>
        <v>Unique</v>
      </c>
    </row>
    <row r="648" spans="1:28" ht="15">
      <c r="A648" s="354" t="str">
        <f t="shared" si="15"/>
        <v>61_1_060722_C2X_p_sy.pi</v>
      </c>
      <c r="B648" s="355" t="s">
        <v>2372</v>
      </c>
      <c r="C648" s="355" t="s">
        <v>2373</v>
      </c>
      <c r="D648" s="213">
        <v>61</v>
      </c>
      <c r="E648" s="213">
        <v>1</v>
      </c>
      <c r="F648" s="213">
        <v>220622</v>
      </c>
      <c r="G648" s="367" t="s">
        <v>465</v>
      </c>
      <c r="H648" s="213">
        <v>2022</v>
      </c>
      <c r="I648" s="148" t="s">
        <v>43</v>
      </c>
      <c r="J648" s="148" t="s">
        <v>2374</v>
      </c>
      <c r="K648" s="148" t="s">
        <v>2375</v>
      </c>
      <c r="L648" s="148" t="s">
        <v>74</v>
      </c>
      <c r="M648" s="2" t="s">
        <v>75</v>
      </c>
      <c r="N648" s="117">
        <v>121</v>
      </c>
      <c r="P648" s="401" t="s">
        <v>176</v>
      </c>
      <c r="Q648" s="16" t="s">
        <v>177</v>
      </c>
      <c r="R648" s="16" t="s">
        <v>2422</v>
      </c>
      <c r="S648" s="2">
        <f t="shared" si="27"/>
        <v>4</v>
      </c>
      <c r="T648" s="16">
        <v>0</v>
      </c>
      <c r="U648" s="16">
        <v>4</v>
      </c>
      <c r="W648" s="16" t="s">
        <v>2912</v>
      </c>
      <c r="X648" s="402">
        <v>200624</v>
      </c>
      <c r="Y648" s="16" t="s">
        <v>78</v>
      </c>
      <c r="Z648" s="47" t="s">
        <v>3110</v>
      </c>
      <c r="AA648" s="432" t="s">
        <v>95</v>
      </c>
      <c r="AB648" s="16" t="str">
        <f t="shared" si="28"/>
        <v>Unique</v>
      </c>
    </row>
    <row r="649" spans="1:28" ht="15">
      <c r="A649" s="354" t="str">
        <f t="shared" si="15"/>
        <v>61_1_060722_C2X_p_ep.ba</v>
      </c>
      <c r="B649" s="355" t="s">
        <v>2372</v>
      </c>
      <c r="C649" s="355" t="s">
        <v>2373</v>
      </c>
      <c r="D649" s="213">
        <v>61</v>
      </c>
      <c r="E649" s="213">
        <v>1</v>
      </c>
      <c r="F649" s="213">
        <v>220622</v>
      </c>
      <c r="G649" s="367" t="s">
        <v>465</v>
      </c>
      <c r="H649" s="213">
        <v>2022</v>
      </c>
      <c r="I649" s="148" t="s">
        <v>43</v>
      </c>
      <c r="J649" s="148" t="s">
        <v>2374</v>
      </c>
      <c r="K649" s="148" t="s">
        <v>2375</v>
      </c>
      <c r="L649" s="148" t="s">
        <v>74</v>
      </c>
      <c r="M649" s="2" t="s">
        <v>75</v>
      </c>
      <c r="N649" s="117">
        <v>121</v>
      </c>
      <c r="P649" s="401" t="s">
        <v>84</v>
      </c>
      <c r="Q649" s="16" t="s">
        <v>85</v>
      </c>
      <c r="R649" s="16" t="s">
        <v>2422</v>
      </c>
      <c r="S649" s="2">
        <f t="shared" si="27"/>
        <v>8</v>
      </c>
      <c r="T649" s="16">
        <v>2</v>
      </c>
      <c r="U649" s="16">
        <f>5+1</f>
        <v>6</v>
      </c>
      <c r="W649" s="16" t="s">
        <v>2912</v>
      </c>
      <c r="X649" s="402">
        <v>200624</v>
      </c>
      <c r="Y649" s="16" t="s">
        <v>78</v>
      </c>
      <c r="Z649" s="47" t="s">
        <v>3111</v>
      </c>
      <c r="AA649" s="432" t="s">
        <v>95</v>
      </c>
      <c r="AB649" s="16" t="str">
        <f t="shared" si="28"/>
        <v>Unique</v>
      </c>
    </row>
    <row r="650" spans="1:28" ht="15">
      <c r="A650" s="354" t="str">
        <f t="shared" si="15"/>
        <v>119_2_090522_C35_p_rh.ca</v>
      </c>
      <c r="B650" s="355" t="s">
        <v>2611</v>
      </c>
      <c r="C650" s="355" t="s">
        <v>2612</v>
      </c>
      <c r="D650" s="421">
        <v>119</v>
      </c>
      <c r="E650" s="421">
        <v>2</v>
      </c>
      <c r="F650" s="213">
        <v>250422</v>
      </c>
      <c r="G650" s="367" t="s">
        <v>2753</v>
      </c>
      <c r="H650" s="213">
        <v>2022</v>
      </c>
      <c r="I650" s="148" t="s">
        <v>43</v>
      </c>
      <c r="J650" s="148" t="s">
        <v>2613</v>
      </c>
      <c r="K650" s="148" t="s">
        <v>2614</v>
      </c>
      <c r="L650" s="148" t="s">
        <v>74</v>
      </c>
      <c r="M650" s="2" t="s">
        <v>75</v>
      </c>
      <c r="N650" s="117">
        <v>56</v>
      </c>
      <c r="P650" s="359" t="s">
        <v>134</v>
      </c>
      <c r="Q650" s="50" t="s">
        <v>135</v>
      </c>
      <c r="R650" s="16" t="s">
        <v>2422</v>
      </c>
      <c r="S650" s="2">
        <f t="shared" si="27"/>
        <v>6</v>
      </c>
      <c r="T650" s="16">
        <v>2</v>
      </c>
      <c r="U650" s="16">
        <v>4</v>
      </c>
      <c r="W650" s="16" t="s">
        <v>2912</v>
      </c>
      <c r="X650" s="402">
        <v>200624</v>
      </c>
      <c r="Y650" s="16" t="s">
        <v>78</v>
      </c>
      <c r="Z650" s="47" t="s">
        <v>3112</v>
      </c>
      <c r="AA650" s="432" t="s">
        <v>95</v>
      </c>
      <c r="AB650" s="16" t="str">
        <f t="shared" si="28"/>
        <v>Unique</v>
      </c>
    </row>
    <row r="651" spans="1:28" ht="15">
      <c r="A651" s="354" t="str">
        <f t="shared" si="15"/>
        <v>119_2_090522_C35_p_mi.</v>
      </c>
      <c r="B651" s="355" t="s">
        <v>2611</v>
      </c>
      <c r="C651" s="355" t="s">
        <v>2612</v>
      </c>
      <c r="D651" s="421">
        <v>119</v>
      </c>
      <c r="E651" s="421">
        <v>2</v>
      </c>
      <c r="F651" s="213">
        <v>250422</v>
      </c>
      <c r="G651" s="367" t="s">
        <v>2753</v>
      </c>
      <c r="H651" s="213">
        <v>2022</v>
      </c>
      <c r="I651" s="148" t="s">
        <v>43</v>
      </c>
      <c r="J651" s="148" t="s">
        <v>2613</v>
      </c>
      <c r="K651" s="148" t="s">
        <v>2614</v>
      </c>
      <c r="L651" s="148" t="s">
        <v>74</v>
      </c>
      <c r="M651" s="2" t="s">
        <v>75</v>
      </c>
      <c r="N651" s="117">
        <v>56</v>
      </c>
      <c r="P651" s="359" t="s">
        <v>3113</v>
      </c>
      <c r="Q651" s="50" t="s">
        <v>3114</v>
      </c>
      <c r="R651" s="16" t="s">
        <v>100</v>
      </c>
      <c r="S651" s="50">
        <v>2</v>
      </c>
      <c r="T651" s="16">
        <v>1</v>
      </c>
      <c r="U651" s="16">
        <v>1</v>
      </c>
      <c r="X651" s="413" t="s">
        <v>3115</v>
      </c>
      <c r="Y651" s="16" t="s">
        <v>78</v>
      </c>
      <c r="Z651" s="47" t="s">
        <v>3116</v>
      </c>
      <c r="AA651" s="432"/>
      <c r="AB651" s="16" t="str">
        <f t="shared" si="28"/>
        <v>Unique</v>
      </c>
    </row>
    <row r="652" spans="1:28" ht="15">
      <c r="A652" s="354" t="str">
        <f t="shared" si="15"/>
        <v>100_2_220622_C3X_p_ep.ba</v>
      </c>
      <c r="B652" s="355" t="s">
        <v>2441</v>
      </c>
      <c r="C652" s="355" t="s">
        <v>2442</v>
      </c>
      <c r="D652" s="213">
        <v>100</v>
      </c>
      <c r="E652" s="213">
        <v>2</v>
      </c>
      <c r="F652" s="367" t="s">
        <v>2800</v>
      </c>
      <c r="G652" s="213">
        <v>220622</v>
      </c>
      <c r="H652" s="213">
        <v>2022</v>
      </c>
      <c r="I652" s="148" t="s">
        <v>43</v>
      </c>
      <c r="J652" s="148" t="s">
        <v>2443</v>
      </c>
      <c r="K652" s="148" t="s">
        <v>2444</v>
      </c>
      <c r="L652" s="148" t="s">
        <v>74</v>
      </c>
      <c r="M652" s="2" t="s">
        <v>168</v>
      </c>
      <c r="N652" s="364">
        <v>124</v>
      </c>
      <c r="P652" s="401" t="s">
        <v>84</v>
      </c>
      <c r="Q652" s="16" t="s">
        <v>85</v>
      </c>
      <c r="R652" s="16" t="s">
        <v>2422</v>
      </c>
      <c r="S652" s="2">
        <f t="shared" ref="S652:S664" si="29">SUM(T652:U652)</f>
        <v>23</v>
      </c>
      <c r="T652" s="16">
        <v>12</v>
      </c>
      <c r="U652" s="16">
        <v>11</v>
      </c>
      <c r="W652" s="16" t="s">
        <v>2912</v>
      </c>
      <c r="X652" s="402">
        <v>200624</v>
      </c>
      <c r="Y652" s="16" t="s">
        <v>78</v>
      </c>
      <c r="Z652" s="47" t="s">
        <v>3117</v>
      </c>
      <c r="AA652" s="432" t="s">
        <v>95</v>
      </c>
      <c r="AB652" s="16" t="str">
        <f t="shared" si="28"/>
        <v>Unique</v>
      </c>
    </row>
    <row r="653" spans="1:28" ht="15">
      <c r="A653" s="354" t="str">
        <f t="shared" ref="A653:A907" si="30">D653&amp;"_"&amp;E653&amp;"_"&amp;G653&amp;"_"&amp;J653&amp;"_"&amp;P653</f>
        <v>100_2_220622_C3X_p_ba.el</v>
      </c>
      <c r="B653" s="355" t="s">
        <v>2441</v>
      </c>
      <c r="C653" s="355" t="s">
        <v>2442</v>
      </c>
      <c r="D653" s="213">
        <v>100</v>
      </c>
      <c r="E653" s="213">
        <v>2</v>
      </c>
      <c r="F653" s="367" t="s">
        <v>2800</v>
      </c>
      <c r="G653" s="213">
        <v>220622</v>
      </c>
      <c r="H653" s="213">
        <v>2022</v>
      </c>
      <c r="I653" s="148" t="s">
        <v>43</v>
      </c>
      <c r="J653" s="148" t="s">
        <v>2443</v>
      </c>
      <c r="K653" s="148" t="s">
        <v>2444</v>
      </c>
      <c r="L653" s="148" t="s">
        <v>74</v>
      </c>
      <c r="M653" s="2" t="s">
        <v>168</v>
      </c>
      <c r="N653" s="364">
        <v>124</v>
      </c>
      <c r="P653" s="401" t="s">
        <v>274</v>
      </c>
      <c r="Q653" s="16" t="s">
        <v>275</v>
      </c>
      <c r="R653" s="16" t="s">
        <v>2422</v>
      </c>
      <c r="S653" s="2">
        <f t="shared" si="29"/>
        <v>31</v>
      </c>
      <c r="T653" s="16">
        <v>14</v>
      </c>
      <c r="U653" s="16">
        <v>17</v>
      </c>
      <c r="W653" s="16" t="s">
        <v>2912</v>
      </c>
      <c r="X653" s="402">
        <v>200624</v>
      </c>
      <c r="Y653" s="16" t="s">
        <v>78</v>
      </c>
      <c r="Z653" s="47" t="s">
        <v>3118</v>
      </c>
      <c r="AA653" s="432" t="s">
        <v>95</v>
      </c>
      <c r="AB653" s="16" t="str">
        <f t="shared" si="28"/>
        <v>Unique</v>
      </c>
    </row>
    <row r="654" spans="1:28" ht="15">
      <c r="A654" s="354" t="str">
        <f t="shared" si="30"/>
        <v>100_2_220622_C3X_p_rh.ca</v>
      </c>
      <c r="B654" s="355" t="s">
        <v>2441</v>
      </c>
      <c r="C654" s="355" t="s">
        <v>2442</v>
      </c>
      <c r="D654" s="213">
        <v>100</v>
      </c>
      <c r="E654" s="213">
        <v>2</v>
      </c>
      <c r="F654" s="367" t="s">
        <v>2800</v>
      </c>
      <c r="G654" s="213">
        <v>220622</v>
      </c>
      <c r="H654" s="213">
        <v>2022</v>
      </c>
      <c r="I654" s="148" t="s">
        <v>43</v>
      </c>
      <c r="J654" s="148" t="s">
        <v>2443</v>
      </c>
      <c r="K654" s="148" t="s">
        <v>2444</v>
      </c>
      <c r="L654" s="148" t="s">
        <v>74</v>
      </c>
      <c r="M654" s="2" t="s">
        <v>168</v>
      </c>
      <c r="N654" s="364">
        <v>124</v>
      </c>
      <c r="P654" s="359" t="s">
        <v>134</v>
      </c>
      <c r="Q654" s="50" t="s">
        <v>135</v>
      </c>
      <c r="R654" s="16" t="s">
        <v>2422</v>
      </c>
      <c r="S654" s="2">
        <f t="shared" si="29"/>
        <v>3</v>
      </c>
      <c r="T654" s="16">
        <v>1</v>
      </c>
      <c r="U654" s="16">
        <v>2</v>
      </c>
      <c r="W654" s="16" t="s">
        <v>2912</v>
      </c>
      <c r="X654" s="402">
        <v>200624</v>
      </c>
      <c r="Y654" s="16" t="s">
        <v>78</v>
      </c>
      <c r="Z654" s="47" t="s">
        <v>3119</v>
      </c>
      <c r="AA654" s="432" t="s">
        <v>95</v>
      </c>
      <c r="AB654" s="16" t="str">
        <f t="shared" si="28"/>
        <v>Unique</v>
      </c>
    </row>
    <row r="655" spans="1:28" ht="15">
      <c r="A655" s="354" t="str">
        <f t="shared" si="30"/>
        <v>100_2_220622_C3X_p_vo.inf</v>
      </c>
      <c r="B655" s="355" t="s">
        <v>2441</v>
      </c>
      <c r="C655" s="355" t="s">
        <v>2442</v>
      </c>
      <c r="D655" s="213">
        <v>100</v>
      </c>
      <c r="E655" s="213">
        <v>2</v>
      </c>
      <c r="F655" s="367" t="s">
        <v>2800</v>
      </c>
      <c r="G655" s="213">
        <v>220622</v>
      </c>
      <c r="H655" s="213">
        <v>2022</v>
      </c>
      <c r="I655" s="148" t="s">
        <v>43</v>
      </c>
      <c r="J655" s="148" t="s">
        <v>2443</v>
      </c>
      <c r="K655" s="148" t="s">
        <v>2444</v>
      </c>
      <c r="L655" s="148" t="s">
        <v>74</v>
      </c>
      <c r="M655" s="2" t="s">
        <v>168</v>
      </c>
      <c r="N655" s="364">
        <v>124</v>
      </c>
      <c r="P655" s="401" t="s">
        <v>2296</v>
      </c>
      <c r="Q655" s="16" t="s">
        <v>393</v>
      </c>
      <c r="R655" s="16" t="s">
        <v>2422</v>
      </c>
      <c r="S655" s="2">
        <f t="shared" si="29"/>
        <v>3</v>
      </c>
      <c r="T655" s="16">
        <v>2</v>
      </c>
      <c r="U655" s="16">
        <v>1</v>
      </c>
      <c r="W655" s="16" t="s">
        <v>2912</v>
      </c>
      <c r="X655" s="402">
        <v>200624</v>
      </c>
      <c r="Y655" s="16" t="s">
        <v>78</v>
      </c>
      <c r="Z655" s="47" t="s">
        <v>3120</v>
      </c>
      <c r="AA655" s="432" t="s">
        <v>95</v>
      </c>
      <c r="AB655" s="16" t="str">
        <f t="shared" si="28"/>
        <v>Unique</v>
      </c>
    </row>
    <row r="656" spans="1:28" ht="15">
      <c r="A656" s="354" t="str">
        <f t="shared" si="30"/>
        <v>100_2_220622_C3X_p_rh.ro</v>
      </c>
      <c r="B656" s="355" t="s">
        <v>2441</v>
      </c>
      <c r="C656" s="355" t="s">
        <v>2442</v>
      </c>
      <c r="D656" s="213">
        <v>100</v>
      </c>
      <c r="E656" s="213">
        <v>2</v>
      </c>
      <c r="F656" s="367" t="s">
        <v>2800</v>
      </c>
      <c r="G656" s="213">
        <v>220622</v>
      </c>
      <c r="H656" s="213">
        <v>2022</v>
      </c>
      <c r="I656" s="148" t="s">
        <v>43</v>
      </c>
      <c r="J656" s="148" t="s">
        <v>2443</v>
      </c>
      <c r="K656" s="148" t="s">
        <v>2444</v>
      </c>
      <c r="L656" s="148" t="s">
        <v>74</v>
      </c>
      <c r="M656" s="2" t="s">
        <v>168</v>
      </c>
      <c r="N656" s="364">
        <v>124</v>
      </c>
      <c r="P656" s="401" t="s">
        <v>460</v>
      </c>
      <c r="Q656" s="16" t="s">
        <v>461</v>
      </c>
      <c r="R656" s="16" t="s">
        <v>2422</v>
      </c>
      <c r="S656" s="2">
        <f t="shared" si="29"/>
        <v>5</v>
      </c>
      <c r="T656" s="16">
        <v>0</v>
      </c>
      <c r="U656" s="16">
        <f>3+2</f>
        <v>5</v>
      </c>
      <c r="W656" s="16" t="s">
        <v>2912</v>
      </c>
      <c r="X656" s="402">
        <v>200624</v>
      </c>
      <c r="Y656" s="16" t="s">
        <v>78</v>
      </c>
      <c r="Z656" s="47" t="s">
        <v>3121</v>
      </c>
      <c r="AA656" s="432" t="s">
        <v>95</v>
      </c>
      <c r="AB656" s="16" t="str">
        <f t="shared" si="28"/>
        <v>Unique</v>
      </c>
    </row>
    <row r="657" spans="1:89" ht="15">
      <c r="A657" s="354" t="str">
        <f t="shared" si="30"/>
        <v>80_2_220622_C1Y_p_rh.ca</v>
      </c>
      <c r="B657" s="355" t="s">
        <v>2504</v>
      </c>
      <c r="C657" s="355" t="s">
        <v>2505</v>
      </c>
      <c r="D657" s="213">
        <v>80</v>
      </c>
      <c r="E657" s="213">
        <v>2</v>
      </c>
      <c r="F657" s="379" t="s">
        <v>2800</v>
      </c>
      <c r="G657" s="213">
        <v>220622</v>
      </c>
      <c r="H657" s="213">
        <v>2022</v>
      </c>
      <c r="I657" s="148" t="s">
        <v>43</v>
      </c>
      <c r="J657" s="148" t="s">
        <v>2506</v>
      </c>
      <c r="K657" s="148" t="s">
        <v>2507</v>
      </c>
      <c r="L657" s="148" t="s">
        <v>74</v>
      </c>
      <c r="M657" s="2" t="s">
        <v>320</v>
      </c>
      <c r="N657" s="213">
        <v>124</v>
      </c>
      <c r="P657" s="359" t="s">
        <v>134</v>
      </c>
      <c r="Q657" s="50" t="s">
        <v>135</v>
      </c>
      <c r="R657" s="16" t="s">
        <v>2422</v>
      </c>
      <c r="S657" s="2">
        <f t="shared" si="29"/>
        <v>1</v>
      </c>
      <c r="T657" s="16">
        <v>0</v>
      </c>
      <c r="U657" s="16">
        <v>1</v>
      </c>
      <c r="X657" s="402">
        <v>200624</v>
      </c>
      <c r="Y657" s="16" t="s">
        <v>78</v>
      </c>
      <c r="Z657" s="47" t="s">
        <v>3122</v>
      </c>
      <c r="AA657" s="432" t="s">
        <v>95</v>
      </c>
      <c r="AB657" s="16" t="str">
        <f t="shared" si="28"/>
        <v>Unique</v>
      </c>
    </row>
    <row r="658" spans="1:89" ht="15">
      <c r="A658" s="354" t="str">
        <f t="shared" si="30"/>
        <v>80_2_220622_C1Y_p_ep.ba</v>
      </c>
      <c r="B658" s="355" t="s">
        <v>2504</v>
      </c>
      <c r="C658" s="355" t="s">
        <v>2505</v>
      </c>
      <c r="D658" s="213">
        <v>80</v>
      </c>
      <c r="E658" s="213">
        <v>2</v>
      </c>
      <c r="F658" s="379" t="s">
        <v>2800</v>
      </c>
      <c r="G658" s="213">
        <v>220622</v>
      </c>
      <c r="H658" s="213">
        <v>2022</v>
      </c>
      <c r="I658" s="148" t="s">
        <v>43</v>
      </c>
      <c r="J658" s="148" t="s">
        <v>2506</v>
      </c>
      <c r="K658" s="148" t="s">
        <v>2507</v>
      </c>
      <c r="L658" s="148" t="s">
        <v>74</v>
      </c>
      <c r="M658" s="2" t="s">
        <v>320</v>
      </c>
      <c r="N658" s="213">
        <v>124</v>
      </c>
      <c r="P658" s="401" t="s">
        <v>84</v>
      </c>
      <c r="Q658" s="16" t="s">
        <v>85</v>
      </c>
      <c r="R658" s="16" t="s">
        <v>2422</v>
      </c>
      <c r="S658" s="2">
        <f t="shared" si="29"/>
        <v>26</v>
      </c>
      <c r="T658" s="16">
        <v>13</v>
      </c>
      <c r="U658" s="16">
        <v>13</v>
      </c>
      <c r="X658" s="402">
        <v>200624</v>
      </c>
      <c r="Y658" s="16" t="s">
        <v>78</v>
      </c>
      <c r="Z658" s="47" t="s">
        <v>3123</v>
      </c>
      <c r="AA658" s="432" t="s">
        <v>95</v>
      </c>
      <c r="AB658" s="16" t="str">
        <f t="shared" si="28"/>
        <v>Unique</v>
      </c>
    </row>
    <row r="659" spans="1:89" ht="15">
      <c r="A659" s="354" t="str">
        <f t="shared" si="30"/>
        <v>80_2_220622_C1Y_p_sy.pi</v>
      </c>
      <c r="B659" s="355" t="s">
        <v>2504</v>
      </c>
      <c r="C659" s="355" t="s">
        <v>2505</v>
      </c>
      <c r="D659" s="213">
        <v>80</v>
      </c>
      <c r="E659" s="213">
        <v>2</v>
      </c>
      <c r="F659" s="213">
        <v>80622</v>
      </c>
      <c r="G659" s="213">
        <v>220622</v>
      </c>
      <c r="H659" s="213">
        <v>2022</v>
      </c>
      <c r="I659" s="148" t="s">
        <v>43</v>
      </c>
      <c r="J659" s="148" t="s">
        <v>2506</v>
      </c>
      <c r="K659" s="148" t="s">
        <v>2507</v>
      </c>
      <c r="L659" s="148" t="s">
        <v>74</v>
      </c>
      <c r="M659" s="2" t="s">
        <v>320</v>
      </c>
      <c r="N659" s="213">
        <v>124</v>
      </c>
      <c r="P659" s="401" t="s">
        <v>176</v>
      </c>
      <c r="Q659" s="16" t="s">
        <v>177</v>
      </c>
      <c r="R659" s="16" t="s">
        <v>2422</v>
      </c>
      <c r="S659" s="2">
        <f t="shared" si="29"/>
        <v>2</v>
      </c>
      <c r="T659" s="16">
        <v>2</v>
      </c>
      <c r="U659" s="16">
        <v>0</v>
      </c>
      <c r="X659" s="402">
        <v>200624</v>
      </c>
      <c r="Y659" s="16" t="s">
        <v>78</v>
      </c>
      <c r="Z659" s="47" t="s">
        <v>3124</v>
      </c>
      <c r="AA659" s="432" t="s">
        <v>95</v>
      </c>
      <c r="AB659" s="16" t="str">
        <f t="shared" si="28"/>
        <v>Unique</v>
      </c>
    </row>
    <row r="660" spans="1:89" ht="15">
      <c r="A660" s="354" t="str">
        <f t="shared" si="30"/>
        <v>100_3_220622_C3Y_p_ep.ba</v>
      </c>
      <c r="B660" s="355" t="s">
        <v>2417</v>
      </c>
      <c r="C660" s="355" t="s">
        <v>2418</v>
      </c>
      <c r="D660" s="213">
        <v>100</v>
      </c>
      <c r="E660" s="213">
        <v>3</v>
      </c>
      <c r="F660" s="367" t="s">
        <v>2800</v>
      </c>
      <c r="G660" s="213">
        <v>220622</v>
      </c>
      <c r="H660" s="213">
        <v>2022</v>
      </c>
      <c r="I660" s="148" t="s">
        <v>43</v>
      </c>
      <c r="J660" s="148" t="s">
        <v>2419</v>
      </c>
      <c r="K660" s="148" t="s">
        <v>2420</v>
      </c>
      <c r="L660" s="148" t="s">
        <v>74</v>
      </c>
      <c r="M660" s="2" t="s">
        <v>3125</v>
      </c>
      <c r="N660" s="117">
        <v>182</v>
      </c>
      <c r="P660" s="401" t="s">
        <v>84</v>
      </c>
      <c r="Q660" s="16" t="s">
        <v>85</v>
      </c>
      <c r="R660" s="16" t="s">
        <v>2422</v>
      </c>
      <c r="S660" s="2">
        <f t="shared" si="29"/>
        <v>47</v>
      </c>
      <c r="T660" s="16">
        <v>28</v>
      </c>
      <c r="U660" s="16">
        <v>19</v>
      </c>
      <c r="W660" s="16" t="s">
        <v>2912</v>
      </c>
      <c r="X660" s="402">
        <v>200624</v>
      </c>
      <c r="Y660" s="16" t="s">
        <v>78</v>
      </c>
      <c r="Z660" s="47" t="s">
        <v>3126</v>
      </c>
      <c r="AA660" s="432" t="s">
        <v>95</v>
      </c>
      <c r="AB660" s="16" t="str">
        <f t="shared" si="28"/>
        <v>Unique</v>
      </c>
    </row>
    <row r="661" spans="1:89" ht="15">
      <c r="A661" s="354" t="str">
        <f t="shared" si="30"/>
        <v>100_3_220622_C3Y_p_ba.el</v>
      </c>
      <c r="B661" s="355" t="s">
        <v>2417</v>
      </c>
      <c r="C661" s="355" t="s">
        <v>2418</v>
      </c>
      <c r="D661" s="213">
        <v>100</v>
      </c>
      <c r="E661" s="213">
        <v>3</v>
      </c>
      <c r="F661" s="367" t="s">
        <v>2800</v>
      </c>
      <c r="G661" s="213">
        <v>220622</v>
      </c>
      <c r="H661" s="213">
        <v>2022</v>
      </c>
      <c r="I661" s="148" t="s">
        <v>43</v>
      </c>
      <c r="J661" s="148" t="s">
        <v>2419</v>
      </c>
      <c r="K661" s="148" t="s">
        <v>2420</v>
      </c>
      <c r="L661" s="148" t="s">
        <v>74</v>
      </c>
      <c r="M661" s="2" t="s">
        <v>3125</v>
      </c>
      <c r="N661" s="117">
        <v>182</v>
      </c>
      <c r="P661" s="401" t="s">
        <v>274</v>
      </c>
      <c r="Q661" s="16" t="s">
        <v>275</v>
      </c>
      <c r="R661" s="16" t="s">
        <v>2422</v>
      </c>
      <c r="S661" s="2">
        <f t="shared" si="29"/>
        <v>24</v>
      </c>
      <c r="T661" s="16">
        <f>1+12</f>
        <v>13</v>
      </c>
      <c r="U661" s="16">
        <v>11</v>
      </c>
      <c r="W661" s="16" t="s">
        <v>2912</v>
      </c>
      <c r="X661" s="402">
        <v>200624</v>
      </c>
      <c r="Y661" s="16" t="s">
        <v>78</v>
      </c>
      <c r="Z661" s="47" t="s">
        <v>3127</v>
      </c>
      <c r="AA661" s="432" t="s">
        <v>95</v>
      </c>
      <c r="AB661" s="16" t="str">
        <f t="shared" si="28"/>
        <v>Unique</v>
      </c>
    </row>
    <row r="662" spans="1:89" ht="15">
      <c r="A662" s="354" t="str">
        <f t="shared" si="30"/>
        <v>100_3_220622_C3Y_p_vo.inf</v>
      </c>
      <c r="B662" s="355" t="s">
        <v>2417</v>
      </c>
      <c r="C662" s="355" t="s">
        <v>2418</v>
      </c>
      <c r="D662" s="213">
        <v>100</v>
      </c>
      <c r="E662" s="213">
        <v>3</v>
      </c>
      <c r="F662" s="367" t="s">
        <v>2800</v>
      </c>
      <c r="G662" s="213">
        <v>220622</v>
      </c>
      <c r="H662" s="213">
        <v>2022</v>
      </c>
      <c r="I662" s="148" t="s">
        <v>43</v>
      </c>
      <c r="J662" s="148" t="s">
        <v>2419</v>
      </c>
      <c r="K662" s="148" t="s">
        <v>2420</v>
      </c>
      <c r="L662" s="148" t="s">
        <v>74</v>
      </c>
      <c r="M662" s="2" t="s">
        <v>3125</v>
      </c>
      <c r="N662" s="117">
        <v>182</v>
      </c>
      <c r="P662" s="401" t="s">
        <v>2296</v>
      </c>
      <c r="Q662" s="16" t="s">
        <v>393</v>
      </c>
      <c r="R662" s="16" t="s">
        <v>2422</v>
      </c>
      <c r="S662" s="2">
        <f t="shared" si="29"/>
        <v>7</v>
      </c>
      <c r="T662" s="16">
        <v>5</v>
      </c>
      <c r="U662" s="16">
        <v>2</v>
      </c>
      <c r="W662" s="16" t="s">
        <v>2912</v>
      </c>
      <c r="X662" s="402">
        <v>200624</v>
      </c>
      <c r="Y662" s="16" t="s">
        <v>78</v>
      </c>
      <c r="Z662" s="47" t="s">
        <v>3128</v>
      </c>
      <c r="AA662" s="432" t="s">
        <v>95</v>
      </c>
      <c r="AB662" s="16" t="str">
        <f t="shared" si="28"/>
        <v>Unique</v>
      </c>
    </row>
    <row r="663" spans="1:89" ht="15">
      <c r="A663" s="354" t="str">
        <f t="shared" si="30"/>
        <v>100_3_220622_C3Y_p_rh.ro</v>
      </c>
      <c r="B663" s="355" t="s">
        <v>2417</v>
      </c>
      <c r="C663" s="355" t="s">
        <v>2418</v>
      </c>
      <c r="D663" s="213">
        <v>100</v>
      </c>
      <c r="E663" s="213">
        <v>3</v>
      </c>
      <c r="F663" s="367" t="s">
        <v>2800</v>
      </c>
      <c r="G663" s="213">
        <v>220622</v>
      </c>
      <c r="H663" s="213">
        <v>2022</v>
      </c>
      <c r="I663" s="148" t="s">
        <v>43</v>
      </c>
      <c r="J663" s="148" t="s">
        <v>2419</v>
      </c>
      <c r="K663" s="148" t="s">
        <v>2420</v>
      </c>
      <c r="L663" s="148" t="s">
        <v>74</v>
      </c>
      <c r="M663" s="2" t="s">
        <v>3125</v>
      </c>
      <c r="N663" s="117">
        <v>182</v>
      </c>
      <c r="P663" s="401" t="s">
        <v>460</v>
      </c>
      <c r="Q663" s="16" t="s">
        <v>461</v>
      </c>
      <c r="R663" s="16" t="s">
        <v>2422</v>
      </c>
      <c r="S663" s="2">
        <f t="shared" si="29"/>
        <v>4</v>
      </c>
      <c r="T663" s="16">
        <v>1</v>
      </c>
      <c r="U663" s="16">
        <v>3</v>
      </c>
      <c r="W663" s="16" t="s">
        <v>2912</v>
      </c>
      <c r="X663" s="402">
        <v>200624</v>
      </c>
      <c r="Y663" s="16" t="s">
        <v>78</v>
      </c>
      <c r="Z663" s="47" t="s">
        <v>3129</v>
      </c>
      <c r="AA663" s="432" t="s">
        <v>95</v>
      </c>
      <c r="AB663" s="16" t="str">
        <f t="shared" si="28"/>
        <v>Unique</v>
      </c>
    </row>
    <row r="664" spans="1:89" ht="15">
      <c r="A664" s="354" t="str">
        <f t="shared" si="30"/>
        <v>100_3_220622_C3Y_p_rh.ca</v>
      </c>
      <c r="B664" s="355" t="s">
        <v>2417</v>
      </c>
      <c r="C664" s="355" t="s">
        <v>2418</v>
      </c>
      <c r="D664" s="213">
        <v>100</v>
      </c>
      <c r="E664" s="213">
        <v>3</v>
      </c>
      <c r="F664" s="367" t="s">
        <v>2800</v>
      </c>
      <c r="G664" s="213">
        <v>220622</v>
      </c>
      <c r="H664" s="213">
        <v>2022</v>
      </c>
      <c r="I664" s="148" t="s">
        <v>43</v>
      </c>
      <c r="J664" s="148" t="s">
        <v>2419</v>
      </c>
      <c r="K664" s="148" t="s">
        <v>2420</v>
      </c>
      <c r="L664" s="148" t="s">
        <v>74</v>
      </c>
      <c r="M664" s="2" t="s">
        <v>3125</v>
      </c>
      <c r="N664" s="117">
        <v>182</v>
      </c>
      <c r="P664" s="359" t="s">
        <v>134</v>
      </c>
      <c r="Q664" s="50" t="s">
        <v>135</v>
      </c>
      <c r="R664" s="16" t="s">
        <v>2422</v>
      </c>
      <c r="S664" s="2">
        <f t="shared" si="29"/>
        <v>1</v>
      </c>
      <c r="T664" s="16">
        <v>0</v>
      </c>
      <c r="U664" s="16">
        <v>1</v>
      </c>
      <c r="W664" s="16" t="s">
        <v>2912</v>
      </c>
      <c r="X664" s="402">
        <v>200624</v>
      </c>
      <c r="Y664" s="16" t="s">
        <v>78</v>
      </c>
      <c r="Z664" s="47" t="s">
        <v>3130</v>
      </c>
      <c r="AA664" s="432" t="s">
        <v>95</v>
      </c>
      <c r="AB664" s="16" t="str">
        <f t="shared" si="28"/>
        <v>Unique</v>
      </c>
    </row>
    <row r="665" spans="1:89" ht="15">
      <c r="A665" s="354" t="str">
        <f t="shared" si="30"/>
        <v>119_2_220622_C35_p_ep.ba</v>
      </c>
      <c r="B665" s="355" t="s">
        <v>2611</v>
      </c>
      <c r="C665" s="355" t="s">
        <v>2612</v>
      </c>
      <c r="D665" s="421">
        <v>119</v>
      </c>
      <c r="E665" s="421">
        <v>2</v>
      </c>
      <c r="F665" s="367" t="s">
        <v>2800</v>
      </c>
      <c r="G665" s="213">
        <v>220622</v>
      </c>
      <c r="H665" s="213">
        <v>2022</v>
      </c>
      <c r="I665" s="148" t="s">
        <v>43</v>
      </c>
      <c r="J665" s="148" t="s">
        <v>2613</v>
      </c>
      <c r="K665" s="148" t="s">
        <v>2614</v>
      </c>
      <c r="L665" s="148" t="s">
        <v>74</v>
      </c>
      <c r="M665" s="2" t="s">
        <v>2911</v>
      </c>
      <c r="N665" s="16">
        <v>89</v>
      </c>
      <c r="P665" s="401" t="s">
        <v>84</v>
      </c>
      <c r="Q665" s="16" t="s">
        <v>85</v>
      </c>
      <c r="R665" s="16" t="s">
        <v>2911</v>
      </c>
      <c r="S665" s="50">
        <v>2</v>
      </c>
      <c r="T665" s="16">
        <v>0</v>
      </c>
      <c r="U665" s="16">
        <v>2</v>
      </c>
      <c r="X665" s="402">
        <v>200624</v>
      </c>
      <c r="Y665" s="16" t="s">
        <v>78</v>
      </c>
      <c r="Z665" s="47" t="s">
        <v>3131</v>
      </c>
      <c r="AA665" s="432" t="s">
        <v>95</v>
      </c>
      <c r="AB665" s="16" t="str">
        <f t="shared" si="28"/>
        <v>Unique</v>
      </c>
    </row>
    <row r="666" spans="1:89" ht="15">
      <c r="A666" s="354" t="str">
        <f t="shared" si="30"/>
        <v>119_2_220622_C35_p_my.fl</v>
      </c>
      <c r="B666" s="355" t="s">
        <v>2611</v>
      </c>
      <c r="C666" s="355" t="s">
        <v>2612</v>
      </c>
      <c r="D666" s="421">
        <v>119</v>
      </c>
      <c r="E666" s="421">
        <v>2</v>
      </c>
      <c r="F666" s="367" t="s">
        <v>2800</v>
      </c>
      <c r="G666" s="213">
        <v>220622</v>
      </c>
      <c r="H666" s="213">
        <v>2022</v>
      </c>
      <c r="I666" s="148" t="s">
        <v>43</v>
      </c>
      <c r="J666" s="148" t="s">
        <v>2613</v>
      </c>
      <c r="K666" s="148" t="s">
        <v>2614</v>
      </c>
      <c r="L666" s="148" t="s">
        <v>74</v>
      </c>
      <c r="M666" s="2" t="s">
        <v>2911</v>
      </c>
      <c r="N666" s="16">
        <v>89</v>
      </c>
      <c r="P666" s="401" t="s">
        <v>98</v>
      </c>
      <c r="Q666" s="16" t="s">
        <v>99</v>
      </c>
      <c r="R666" s="16" t="s">
        <v>2911</v>
      </c>
      <c r="S666" s="50">
        <v>1</v>
      </c>
      <c r="T666" s="16">
        <v>0</v>
      </c>
      <c r="U666" s="16">
        <v>1</v>
      </c>
      <c r="X666" s="402">
        <v>200624</v>
      </c>
      <c r="Y666" s="16" t="s">
        <v>78</v>
      </c>
      <c r="Z666" s="47" t="s">
        <v>3132</v>
      </c>
      <c r="AA666" s="432" t="s">
        <v>95</v>
      </c>
      <c r="AB666" s="16" t="str">
        <f t="shared" si="28"/>
        <v>Unique</v>
      </c>
    </row>
    <row r="667" spans="1:89" ht="15">
      <c r="A667" s="354" t="str">
        <f t="shared" si="30"/>
        <v>119_1_220622_C1X_p_er.te</v>
      </c>
      <c r="B667" s="355" t="s">
        <v>2302</v>
      </c>
      <c r="C667" s="355" t="s">
        <v>2303</v>
      </c>
      <c r="D667" s="213">
        <v>119</v>
      </c>
      <c r="E667" s="213">
        <v>1</v>
      </c>
      <c r="F667" s="367" t="s">
        <v>2800</v>
      </c>
      <c r="G667" s="213">
        <v>220622</v>
      </c>
      <c r="H667" s="213">
        <v>2022</v>
      </c>
      <c r="I667" s="148" t="s">
        <v>43</v>
      </c>
      <c r="J667" s="148" t="s">
        <v>2304</v>
      </c>
      <c r="K667" s="148" t="s">
        <v>2305</v>
      </c>
      <c r="L667" s="148" t="s">
        <v>74</v>
      </c>
      <c r="M667" s="2" t="s">
        <v>100</v>
      </c>
      <c r="N667" s="117">
        <v>111</v>
      </c>
      <c r="O667" s="2"/>
      <c r="P667" s="359" t="s">
        <v>521</v>
      </c>
      <c r="Q667" s="50" t="s">
        <v>522</v>
      </c>
      <c r="R667" s="50" t="s">
        <v>100</v>
      </c>
      <c r="S667" s="2">
        <f t="shared" ref="S667:S672" si="31">SUM(T667:U667)</f>
        <v>6</v>
      </c>
      <c r="T667" s="50">
        <v>6</v>
      </c>
      <c r="U667" s="50">
        <v>0</v>
      </c>
      <c r="V667" s="2"/>
      <c r="W667" s="2"/>
      <c r="X667" s="93">
        <v>250624</v>
      </c>
      <c r="Y667" s="50" t="s">
        <v>78</v>
      </c>
      <c r="Z667" s="358" t="s">
        <v>3133</v>
      </c>
      <c r="AA667" s="432"/>
      <c r="AB667" s="16" t="str">
        <f t="shared" si="28"/>
        <v>Unique</v>
      </c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</row>
    <row r="668" spans="1:89" ht="15">
      <c r="A668" s="354" t="str">
        <f t="shared" si="30"/>
        <v>119_1_220622_C1X_p_ch.bi</v>
      </c>
      <c r="B668" s="355" t="s">
        <v>2302</v>
      </c>
      <c r="C668" s="355" t="s">
        <v>2303</v>
      </c>
      <c r="D668" s="213">
        <v>119</v>
      </c>
      <c r="E668" s="213">
        <v>1</v>
      </c>
      <c r="F668" s="367" t="s">
        <v>2800</v>
      </c>
      <c r="G668" s="213">
        <v>220622</v>
      </c>
      <c r="H668" s="213">
        <v>2022</v>
      </c>
      <c r="I668" s="148" t="s">
        <v>43</v>
      </c>
      <c r="J668" s="148" t="s">
        <v>2304</v>
      </c>
      <c r="K668" s="148" t="s">
        <v>2305</v>
      </c>
      <c r="L668" s="148" t="s">
        <v>74</v>
      </c>
      <c r="M668" s="2" t="s">
        <v>100</v>
      </c>
      <c r="N668" s="117">
        <v>111</v>
      </c>
      <c r="O668" s="2"/>
      <c r="P668" s="359" t="s">
        <v>287</v>
      </c>
      <c r="Q668" s="50" t="s">
        <v>288</v>
      </c>
      <c r="R668" s="50" t="s">
        <v>100</v>
      </c>
      <c r="S668" s="2">
        <f t="shared" si="31"/>
        <v>2</v>
      </c>
      <c r="T668" s="50">
        <v>1</v>
      </c>
      <c r="U668" s="50">
        <v>1</v>
      </c>
      <c r="V668" s="2"/>
      <c r="W668" s="2"/>
      <c r="X668" s="93">
        <v>250624</v>
      </c>
      <c r="Y668" s="50" t="s">
        <v>78</v>
      </c>
      <c r="Z668" s="358" t="s">
        <v>3134</v>
      </c>
      <c r="AA668" s="432" t="s">
        <v>95</v>
      </c>
      <c r="AB668" s="16" t="str">
        <f t="shared" si="28"/>
        <v>Unique</v>
      </c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</row>
    <row r="669" spans="1:89" ht="15">
      <c r="A669" s="354" t="str">
        <f t="shared" si="30"/>
        <v>119_1_220622_C1X_p_sy.pi</v>
      </c>
      <c r="B669" s="355" t="s">
        <v>2302</v>
      </c>
      <c r="C669" s="355" t="s">
        <v>2303</v>
      </c>
      <c r="D669" s="213">
        <v>119</v>
      </c>
      <c r="E669" s="213">
        <v>1</v>
      </c>
      <c r="F669" s="367" t="s">
        <v>2800</v>
      </c>
      <c r="G669" s="213">
        <v>220622</v>
      </c>
      <c r="H669" s="213">
        <v>2022</v>
      </c>
      <c r="I669" s="148" t="s">
        <v>43</v>
      </c>
      <c r="J669" s="148" t="s">
        <v>2304</v>
      </c>
      <c r="K669" s="148" t="s">
        <v>2305</v>
      </c>
      <c r="L669" s="148" t="s">
        <v>74</v>
      </c>
      <c r="M669" s="2" t="s">
        <v>100</v>
      </c>
      <c r="N669" s="117">
        <v>111</v>
      </c>
      <c r="O669" s="2"/>
      <c r="P669" s="359" t="s">
        <v>176</v>
      </c>
      <c r="Q669" s="50" t="s">
        <v>177</v>
      </c>
      <c r="R669" s="50" t="s">
        <v>100</v>
      </c>
      <c r="S669" s="2">
        <f t="shared" si="31"/>
        <v>2</v>
      </c>
      <c r="T669" s="50">
        <v>1</v>
      </c>
      <c r="U669" s="50">
        <v>1</v>
      </c>
      <c r="V669" s="2"/>
      <c r="W669" s="2"/>
      <c r="X669" s="93">
        <v>250624</v>
      </c>
      <c r="Y669" s="50" t="s">
        <v>78</v>
      </c>
      <c r="Z669" s="358" t="s">
        <v>3135</v>
      </c>
      <c r="AA669" s="432" t="s">
        <v>95</v>
      </c>
      <c r="AB669" s="16" t="str">
        <f t="shared" si="28"/>
        <v>Unique</v>
      </c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</row>
    <row r="670" spans="1:89" ht="15">
      <c r="A670" s="354" t="str">
        <f t="shared" si="30"/>
        <v>119_1_220622_C1X_p_ep.ba</v>
      </c>
      <c r="B670" s="355" t="s">
        <v>2302</v>
      </c>
      <c r="C670" s="355" t="s">
        <v>2303</v>
      </c>
      <c r="D670" s="213">
        <v>119</v>
      </c>
      <c r="E670" s="213">
        <v>1</v>
      </c>
      <c r="F670" s="367" t="s">
        <v>2800</v>
      </c>
      <c r="G670" s="213">
        <v>220622</v>
      </c>
      <c r="H670" s="213">
        <v>2022</v>
      </c>
      <c r="I670" s="148" t="s">
        <v>43</v>
      </c>
      <c r="J670" s="148" t="s">
        <v>2304</v>
      </c>
      <c r="K670" s="148" t="s">
        <v>2305</v>
      </c>
      <c r="L670" s="148" t="s">
        <v>74</v>
      </c>
      <c r="M670" s="2" t="s">
        <v>100</v>
      </c>
      <c r="N670" s="117">
        <v>111</v>
      </c>
      <c r="O670" s="2"/>
      <c r="P670" s="359" t="s">
        <v>84</v>
      </c>
      <c r="Q670" s="50" t="s">
        <v>85</v>
      </c>
      <c r="R670" s="50" t="s">
        <v>100</v>
      </c>
      <c r="S670" s="2">
        <f t="shared" si="31"/>
        <v>15</v>
      </c>
      <c r="T670" s="50">
        <v>7</v>
      </c>
      <c r="U670" s="50">
        <v>8</v>
      </c>
      <c r="V670" s="2"/>
      <c r="W670" s="2"/>
      <c r="X670" s="93">
        <v>250624</v>
      </c>
      <c r="Y670" s="50" t="s">
        <v>78</v>
      </c>
      <c r="Z670" s="358" t="s">
        <v>3136</v>
      </c>
      <c r="AA670" s="432" t="s">
        <v>95</v>
      </c>
      <c r="AB670" s="16" t="str">
        <f t="shared" si="28"/>
        <v>Unique</v>
      </c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</row>
    <row r="671" spans="1:89" ht="15">
      <c r="A671" s="354" t="str">
        <f t="shared" si="30"/>
        <v>119_1_220622_C1X_p_my.fl</v>
      </c>
      <c r="B671" s="355" t="s">
        <v>2302</v>
      </c>
      <c r="C671" s="355" t="s">
        <v>2303</v>
      </c>
      <c r="D671" s="213">
        <v>119</v>
      </c>
      <c r="E671" s="213">
        <v>1</v>
      </c>
      <c r="F671" s="367" t="s">
        <v>2800</v>
      </c>
      <c r="G671" s="213">
        <v>220622</v>
      </c>
      <c r="H671" s="213">
        <v>2022</v>
      </c>
      <c r="I671" s="148" t="s">
        <v>43</v>
      </c>
      <c r="J671" s="148" t="s">
        <v>2304</v>
      </c>
      <c r="K671" s="148" t="s">
        <v>2305</v>
      </c>
      <c r="L671" s="148" t="s">
        <v>74</v>
      </c>
      <c r="M671" s="2" t="s">
        <v>100</v>
      </c>
      <c r="N671" s="117">
        <v>111</v>
      </c>
      <c r="O671" s="2"/>
      <c r="P671" s="359" t="s">
        <v>98</v>
      </c>
      <c r="Q671" s="50" t="s">
        <v>99</v>
      </c>
      <c r="R671" s="50" t="s">
        <v>100</v>
      </c>
      <c r="S671" s="2">
        <f t="shared" si="31"/>
        <v>3</v>
      </c>
      <c r="T671" s="50">
        <v>0</v>
      </c>
      <c r="U671" s="50">
        <v>3</v>
      </c>
      <c r="V671" s="2"/>
      <c r="W671" s="2"/>
      <c r="X671" s="93">
        <v>250624</v>
      </c>
      <c r="Y671" s="50" t="s">
        <v>78</v>
      </c>
      <c r="Z671" s="358" t="s">
        <v>3137</v>
      </c>
      <c r="AA671" s="432" t="s">
        <v>95</v>
      </c>
      <c r="AB671" s="16" t="str">
        <f t="shared" si="28"/>
        <v>Unique</v>
      </c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</row>
    <row r="672" spans="1:89" ht="15">
      <c r="A672" s="354" t="str">
        <f t="shared" si="30"/>
        <v>80_4_220622_C25_p_ep.ba</v>
      </c>
      <c r="B672" s="355" t="s">
        <v>2320</v>
      </c>
      <c r="C672" s="355" t="s">
        <v>2321</v>
      </c>
      <c r="D672" s="213">
        <v>80</v>
      </c>
      <c r="E672" s="213">
        <v>4</v>
      </c>
      <c r="F672" s="367" t="s">
        <v>2800</v>
      </c>
      <c r="G672" s="213">
        <v>220622</v>
      </c>
      <c r="H672" s="213">
        <v>2022</v>
      </c>
      <c r="I672" s="148" t="s">
        <v>43</v>
      </c>
      <c r="J672" s="148" t="s">
        <v>2322</v>
      </c>
      <c r="K672" s="148" t="s">
        <v>2323</v>
      </c>
      <c r="L672" s="148" t="s">
        <v>74</v>
      </c>
      <c r="M672" s="2" t="s">
        <v>320</v>
      </c>
      <c r="N672" s="213">
        <v>101</v>
      </c>
      <c r="O672" s="2"/>
      <c r="P672" s="359" t="s">
        <v>84</v>
      </c>
      <c r="Q672" s="50" t="s">
        <v>85</v>
      </c>
      <c r="R672" s="50" t="s">
        <v>100</v>
      </c>
      <c r="S672" s="2">
        <f t="shared" si="31"/>
        <v>20</v>
      </c>
      <c r="T672" s="50">
        <v>6</v>
      </c>
      <c r="U672" s="50">
        <v>14</v>
      </c>
      <c r="V672" s="2"/>
      <c r="W672" s="2"/>
      <c r="X672" s="93">
        <v>250624</v>
      </c>
      <c r="Y672" s="50" t="s">
        <v>78</v>
      </c>
      <c r="Z672" s="358" t="s">
        <v>3138</v>
      </c>
      <c r="AA672" s="432" t="s">
        <v>95</v>
      </c>
      <c r="AB672" s="16" t="str">
        <f t="shared" si="28"/>
        <v>Unique</v>
      </c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</row>
    <row r="673" spans="1:89" ht="15">
      <c r="A673" s="439" t="str">
        <f t="shared" si="30"/>
        <v>93_1_200921_C3B_p_ep.ba</v>
      </c>
      <c r="B673" s="440" t="s">
        <v>2326</v>
      </c>
      <c r="C673" s="440" t="s">
        <v>2327</v>
      </c>
      <c r="D673" s="441">
        <v>93</v>
      </c>
      <c r="E673" s="441">
        <v>1</v>
      </c>
      <c r="F673" s="442" t="s">
        <v>2403</v>
      </c>
      <c r="G673" s="441">
        <v>200921</v>
      </c>
      <c r="H673" s="441">
        <v>2021</v>
      </c>
      <c r="I673" s="443" t="s">
        <v>43</v>
      </c>
      <c r="J673" s="443" t="s">
        <v>2328</v>
      </c>
      <c r="K673" s="443" t="s">
        <v>2329</v>
      </c>
      <c r="L673" s="443" t="s">
        <v>74</v>
      </c>
      <c r="M673" s="444" t="s">
        <v>147</v>
      </c>
      <c r="N673" s="445">
        <v>358</v>
      </c>
      <c r="O673" s="446"/>
      <c r="P673" s="447" t="s">
        <v>84</v>
      </c>
      <c r="Q673" s="448" t="s">
        <v>85</v>
      </c>
      <c r="R673" s="448" t="s">
        <v>2422</v>
      </c>
      <c r="S673" s="444">
        <f t="shared" ref="S673:S677" si="32">SUM(T673:U673)</f>
        <v>2</v>
      </c>
      <c r="T673" s="448">
        <v>1</v>
      </c>
      <c r="U673" s="448">
        <v>1</v>
      </c>
      <c r="V673" s="446"/>
      <c r="W673" s="446"/>
      <c r="X673" s="452" t="s">
        <v>3139</v>
      </c>
      <c r="Y673" s="449" t="s">
        <v>78</v>
      </c>
      <c r="Z673" s="453"/>
      <c r="AA673" s="449" t="s">
        <v>3140</v>
      </c>
      <c r="AB673" s="16" t="str">
        <f t="shared" si="28"/>
        <v>Unique</v>
      </c>
      <c r="AD673" s="446"/>
      <c r="AE673" s="446"/>
      <c r="AF673" s="446"/>
      <c r="AG673" s="446"/>
      <c r="AH673" s="446"/>
      <c r="AI673" s="446"/>
      <c r="AJ673" s="446"/>
      <c r="AK673" s="446"/>
      <c r="AL673" s="446"/>
      <c r="AM673" s="446"/>
      <c r="AN673" s="446"/>
      <c r="AO673" s="446"/>
      <c r="AP673" s="446"/>
      <c r="AQ673" s="446"/>
      <c r="AR673" s="446"/>
      <c r="AS673" s="446"/>
      <c r="AT673" s="446"/>
      <c r="AU673" s="446"/>
      <c r="AV673" s="446"/>
      <c r="AW673" s="446"/>
      <c r="AX673" s="446"/>
      <c r="AY673" s="446"/>
      <c r="AZ673" s="446"/>
      <c r="BA673" s="446"/>
      <c r="BB673" s="446"/>
      <c r="BC673" s="446"/>
      <c r="BD673" s="446"/>
      <c r="BE673" s="446"/>
      <c r="BF673" s="446"/>
      <c r="BG673" s="446"/>
      <c r="BH673" s="446"/>
      <c r="BI673" s="446"/>
      <c r="BJ673" s="446"/>
      <c r="BK673" s="446"/>
      <c r="BL673" s="446"/>
      <c r="BM673" s="446"/>
      <c r="BN673" s="446"/>
      <c r="BO673" s="446"/>
      <c r="BP673" s="446"/>
      <c r="BQ673" s="446"/>
      <c r="BR673" s="446"/>
      <c r="BS673" s="446"/>
      <c r="BT673" s="446"/>
      <c r="BU673" s="446"/>
      <c r="BV673" s="446"/>
      <c r="BW673" s="446"/>
      <c r="BX673" s="446"/>
      <c r="BY673" s="446"/>
      <c r="BZ673" s="446"/>
      <c r="CA673" s="446"/>
      <c r="CB673" s="446"/>
      <c r="CC673" s="446"/>
      <c r="CD673" s="446"/>
      <c r="CE673" s="446"/>
      <c r="CF673" s="446"/>
      <c r="CG673" s="446"/>
      <c r="CH673" s="446"/>
      <c r="CI673" s="446"/>
      <c r="CJ673" s="446"/>
      <c r="CK673" s="446"/>
    </row>
    <row r="674" spans="1:89" ht="15">
      <c r="A674" s="439" t="str">
        <f t="shared" si="30"/>
        <v>93_1_200921_C3B_p_ba.el</v>
      </c>
      <c r="B674" s="440" t="s">
        <v>2326</v>
      </c>
      <c r="C674" s="440" t="s">
        <v>2327</v>
      </c>
      <c r="D674" s="441">
        <v>93</v>
      </c>
      <c r="E674" s="441">
        <v>1</v>
      </c>
      <c r="F674" s="442" t="s">
        <v>2403</v>
      </c>
      <c r="G674" s="441">
        <v>200921</v>
      </c>
      <c r="H674" s="441">
        <v>2021</v>
      </c>
      <c r="I674" s="443" t="s">
        <v>43</v>
      </c>
      <c r="J674" s="443" t="s">
        <v>2328</v>
      </c>
      <c r="K674" s="443" t="s">
        <v>2329</v>
      </c>
      <c r="L674" s="443" t="s">
        <v>74</v>
      </c>
      <c r="M674" s="444" t="s">
        <v>147</v>
      </c>
      <c r="N674" s="445">
        <v>358</v>
      </c>
      <c r="O674" s="446"/>
      <c r="P674" s="447" t="s">
        <v>274</v>
      </c>
      <c r="Q674" s="448" t="s">
        <v>275</v>
      </c>
      <c r="R674" s="448" t="s">
        <v>2422</v>
      </c>
      <c r="S674" s="444">
        <f t="shared" si="32"/>
        <v>7</v>
      </c>
      <c r="T674" s="448">
        <v>3</v>
      </c>
      <c r="U674" s="448">
        <v>4</v>
      </c>
      <c r="V674" s="446"/>
      <c r="W674" s="446"/>
      <c r="X674" s="452" t="s">
        <v>3139</v>
      </c>
      <c r="Y674" s="449" t="s">
        <v>78</v>
      </c>
      <c r="Z674" s="453"/>
      <c r="AA674" s="449" t="s">
        <v>3140</v>
      </c>
      <c r="AB674" s="16" t="str">
        <f t="shared" si="28"/>
        <v>Unique</v>
      </c>
      <c r="AD674" s="446"/>
      <c r="AE674" s="446"/>
      <c r="AF674" s="446"/>
      <c r="AG674" s="446"/>
      <c r="AH674" s="446"/>
      <c r="AI674" s="446"/>
      <c r="AJ674" s="446"/>
      <c r="AK674" s="446"/>
      <c r="AL674" s="446"/>
      <c r="AM674" s="446"/>
      <c r="AN674" s="446"/>
      <c r="AO674" s="446"/>
      <c r="AP674" s="446"/>
      <c r="AQ674" s="446"/>
      <c r="AR674" s="446"/>
      <c r="AS674" s="446"/>
      <c r="AT674" s="446"/>
      <c r="AU674" s="446"/>
      <c r="AV674" s="446"/>
      <c r="AW674" s="446"/>
      <c r="AX674" s="446"/>
      <c r="AY674" s="446"/>
      <c r="AZ674" s="446"/>
      <c r="BA674" s="446"/>
      <c r="BB674" s="446"/>
      <c r="BC674" s="446"/>
      <c r="BD674" s="446"/>
      <c r="BE674" s="446"/>
      <c r="BF674" s="446"/>
      <c r="BG674" s="446"/>
      <c r="BH674" s="446"/>
      <c r="BI674" s="446"/>
      <c r="BJ674" s="446"/>
      <c r="BK674" s="446"/>
      <c r="BL674" s="446"/>
      <c r="BM674" s="446"/>
      <c r="BN674" s="446"/>
      <c r="BO674" s="446"/>
      <c r="BP674" s="446"/>
      <c r="BQ674" s="446"/>
      <c r="BR674" s="446"/>
      <c r="BS674" s="446"/>
      <c r="BT674" s="446"/>
      <c r="BU674" s="446"/>
      <c r="BV674" s="446"/>
      <c r="BW674" s="446"/>
      <c r="BX674" s="446"/>
      <c r="BY674" s="446"/>
      <c r="BZ674" s="446"/>
      <c r="CA674" s="446"/>
      <c r="CB674" s="446"/>
      <c r="CC674" s="446"/>
      <c r="CD674" s="446"/>
      <c r="CE674" s="446"/>
      <c r="CF674" s="446"/>
      <c r="CG674" s="446"/>
      <c r="CH674" s="446"/>
      <c r="CI674" s="446"/>
      <c r="CJ674" s="446"/>
      <c r="CK674" s="446"/>
    </row>
    <row r="675" spans="1:89" ht="15">
      <c r="A675" s="439" t="str">
        <f t="shared" si="30"/>
        <v>93_1_200921_C3B_p_rh.ca</v>
      </c>
      <c r="B675" s="440" t="s">
        <v>2326</v>
      </c>
      <c r="C675" s="440" t="s">
        <v>2327</v>
      </c>
      <c r="D675" s="441">
        <v>93</v>
      </c>
      <c r="E675" s="441">
        <v>1</v>
      </c>
      <c r="F675" s="442" t="s">
        <v>2403</v>
      </c>
      <c r="G675" s="441">
        <v>200921</v>
      </c>
      <c r="H675" s="441">
        <v>2021</v>
      </c>
      <c r="I675" s="443" t="s">
        <v>43</v>
      </c>
      <c r="J675" s="443" t="s">
        <v>2328</v>
      </c>
      <c r="K675" s="443" t="s">
        <v>2329</v>
      </c>
      <c r="L675" s="443" t="s">
        <v>74</v>
      </c>
      <c r="M675" s="444" t="s">
        <v>147</v>
      </c>
      <c r="N675" s="445">
        <v>358</v>
      </c>
      <c r="O675" s="446"/>
      <c r="P675" s="447" t="s">
        <v>134</v>
      </c>
      <c r="Q675" s="448" t="s">
        <v>135</v>
      </c>
      <c r="R675" s="448" t="s">
        <v>2422</v>
      </c>
      <c r="S675" s="444">
        <f t="shared" si="32"/>
        <v>11</v>
      </c>
      <c r="T675" s="448">
        <v>6</v>
      </c>
      <c r="U675" s="448">
        <v>5</v>
      </c>
      <c r="V675" s="446"/>
      <c r="W675" s="446"/>
      <c r="X675" s="452" t="s">
        <v>3139</v>
      </c>
      <c r="Y675" s="449" t="s">
        <v>78</v>
      </c>
      <c r="Z675" s="453"/>
      <c r="AA675" s="449" t="s">
        <v>3140</v>
      </c>
      <c r="AB675" s="16" t="str">
        <f t="shared" si="28"/>
        <v>Unique</v>
      </c>
      <c r="AD675" s="446"/>
      <c r="AE675" s="446"/>
      <c r="AF675" s="446"/>
      <c r="AG675" s="446"/>
      <c r="AH675" s="446"/>
      <c r="AI675" s="446"/>
      <c r="AJ675" s="446"/>
      <c r="AK675" s="446"/>
      <c r="AL675" s="446"/>
      <c r="AM675" s="446"/>
      <c r="AN675" s="446"/>
      <c r="AO675" s="446"/>
      <c r="AP675" s="446"/>
      <c r="AQ675" s="446"/>
      <c r="AR675" s="446"/>
      <c r="AS675" s="446"/>
      <c r="AT675" s="446"/>
      <c r="AU675" s="446"/>
      <c r="AV675" s="446"/>
      <c r="AW675" s="446"/>
      <c r="AX675" s="446"/>
      <c r="AY675" s="446"/>
      <c r="AZ675" s="446"/>
      <c r="BA675" s="446"/>
      <c r="BB675" s="446"/>
      <c r="BC675" s="446"/>
      <c r="BD675" s="446"/>
      <c r="BE675" s="446"/>
      <c r="BF675" s="446"/>
      <c r="BG675" s="446"/>
      <c r="BH675" s="446"/>
      <c r="BI675" s="446"/>
      <c r="BJ675" s="446"/>
      <c r="BK675" s="446"/>
      <c r="BL675" s="446"/>
      <c r="BM675" s="446"/>
      <c r="BN675" s="446"/>
      <c r="BO675" s="446"/>
      <c r="BP675" s="446"/>
      <c r="BQ675" s="446"/>
      <c r="BR675" s="446"/>
      <c r="BS675" s="446"/>
      <c r="BT675" s="446"/>
      <c r="BU675" s="446"/>
      <c r="BV675" s="446"/>
      <c r="BW675" s="446"/>
      <c r="BX675" s="446"/>
      <c r="BY675" s="446"/>
      <c r="BZ675" s="446"/>
      <c r="CA675" s="446"/>
      <c r="CB675" s="446"/>
      <c r="CC675" s="446"/>
      <c r="CD675" s="446"/>
      <c r="CE675" s="446"/>
      <c r="CF675" s="446"/>
      <c r="CG675" s="446"/>
      <c r="CH675" s="446"/>
      <c r="CI675" s="446"/>
      <c r="CJ675" s="446"/>
      <c r="CK675" s="446"/>
    </row>
    <row r="676" spans="1:89" ht="15">
      <c r="A676" s="354" t="str">
        <f t="shared" si="30"/>
        <v>101_2_160821_C3A_p_ba.el</v>
      </c>
      <c r="B676" s="355" t="s">
        <v>2336</v>
      </c>
      <c r="C676" s="355" t="s">
        <v>2337</v>
      </c>
      <c r="D676" s="213">
        <v>101</v>
      </c>
      <c r="E676" s="213">
        <v>2</v>
      </c>
      <c r="F676" s="213">
        <v>300721</v>
      </c>
      <c r="G676" s="213">
        <v>160821</v>
      </c>
      <c r="H676" s="213">
        <v>2021</v>
      </c>
      <c r="I676" s="148" t="s">
        <v>43</v>
      </c>
      <c r="J676" s="148" t="s">
        <v>2338</v>
      </c>
      <c r="K676" s="148" t="s">
        <v>2339</v>
      </c>
      <c r="L676" s="148" t="s">
        <v>74</v>
      </c>
      <c r="M676" s="2" t="s">
        <v>75</v>
      </c>
      <c r="N676" s="117">
        <v>572</v>
      </c>
      <c r="P676" s="401" t="s">
        <v>274</v>
      </c>
      <c r="Q676" s="16" t="s">
        <v>275</v>
      </c>
      <c r="R676" s="16" t="s">
        <v>2422</v>
      </c>
      <c r="S676" s="2">
        <f t="shared" si="32"/>
        <v>1</v>
      </c>
      <c r="T676" s="16">
        <v>0</v>
      </c>
      <c r="U676" s="16">
        <v>1</v>
      </c>
      <c r="X676" s="402" t="s">
        <v>3139</v>
      </c>
      <c r="Y676" s="50" t="s">
        <v>78</v>
      </c>
      <c r="Z676" s="47" t="s">
        <v>3141</v>
      </c>
      <c r="AA676" s="432" t="s">
        <v>95</v>
      </c>
      <c r="AB676" s="16" t="str">
        <f t="shared" si="28"/>
        <v>Unique</v>
      </c>
    </row>
    <row r="677" spans="1:89" ht="15">
      <c r="A677" s="439" t="str">
        <f t="shared" si="30"/>
        <v>101_2_160821_C3A_p_ep.ba</v>
      </c>
      <c r="B677" s="440" t="s">
        <v>2336</v>
      </c>
      <c r="C677" s="440" t="s">
        <v>2337</v>
      </c>
      <c r="D677" s="441">
        <v>101</v>
      </c>
      <c r="E677" s="441">
        <v>2</v>
      </c>
      <c r="F677" s="441">
        <v>300721</v>
      </c>
      <c r="G677" s="441">
        <v>160821</v>
      </c>
      <c r="H677" s="441">
        <v>2021</v>
      </c>
      <c r="I677" s="443" t="s">
        <v>43</v>
      </c>
      <c r="J677" s="443" t="s">
        <v>2338</v>
      </c>
      <c r="K677" s="443" t="s">
        <v>2339</v>
      </c>
      <c r="L677" s="443" t="s">
        <v>74</v>
      </c>
      <c r="M677" s="444" t="s">
        <v>75</v>
      </c>
      <c r="N677" s="445">
        <v>572</v>
      </c>
      <c r="O677" s="446"/>
      <c r="P677" s="447" t="s">
        <v>84</v>
      </c>
      <c r="Q677" s="448" t="s">
        <v>85</v>
      </c>
      <c r="R677" s="448" t="s">
        <v>2422</v>
      </c>
      <c r="S677" s="444">
        <f t="shared" si="32"/>
        <v>7</v>
      </c>
      <c r="T677" s="448">
        <v>3</v>
      </c>
      <c r="U677" s="448">
        <v>4</v>
      </c>
      <c r="V677" s="446"/>
      <c r="W677" s="446"/>
      <c r="X677" s="452" t="s">
        <v>3139</v>
      </c>
      <c r="Y677" s="449" t="s">
        <v>78</v>
      </c>
      <c r="Z677" s="453"/>
      <c r="AA677" s="449" t="s">
        <v>3140</v>
      </c>
      <c r="AB677" s="16" t="str">
        <f t="shared" si="28"/>
        <v>Unique</v>
      </c>
      <c r="AD677" s="446"/>
      <c r="AE677" s="446"/>
      <c r="AF677" s="446"/>
      <c r="AG677" s="446"/>
      <c r="AH677" s="446"/>
      <c r="AI677" s="446"/>
      <c r="AJ677" s="446"/>
      <c r="AK677" s="446"/>
      <c r="AL677" s="446"/>
      <c r="AM677" s="446"/>
      <c r="AN677" s="446"/>
      <c r="AO677" s="446"/>
      <c r="AP677" s="446"/>
      <c r="AQ677" s="446"/>
      <c r="AR677" s="446"/>
      <c r="AS677" s="446"/>
      <c r="AT677" s="446"/>
      <c r="AU677" s="446"/>
      <c r="AV677" s="446"/>
      <c r="AW677" s="446"/>
      <c r="AX677" s="446"/>
      <c r="AY677" s="446"/>
      <c r="AZ677" s="446"/>
      <c r="BA677" s="446"/>
      <c r="BB677" s="446"/>
      <c r="BC677" s="446"/>
      <c r="BD677" s="446"/>
      <c r="BE677" s="446"/>
      <c r="BF677" s="446"/>
      <c r="BG677" s="446"/>
      <c r="BH677" s="446"/>
      <c r="BI677" s="446"/>
      <c r="BJ677" s="446"/>
      <c r="BK677" s="446"/>
      <c r="BL677" s="446"/>
      <c r="BM677" s="446"/>
      <c r="BN677" s="446"/>
      <c r="BO677" s="446"/>
      <c r="BP677" s="446"/>
      <c r="BQ677" s="446"/>
      <c r="BR677" s="446"/>
      <c r="BS677" s="446"/>
      <c r="BT677" s="446"/>
      <c r="BU677" s="446"/>
      <c r="BV677" s="446"/>
      <c r="BW677" s="446"/>
      <c r="BX677" s="446"/>
      <c r="BY677" s="446"/>
      <c r="BZ677" s="446"/>
      <c r="CA677" s="446"/>
      <c r="CB677" s="446"/>
      <c r="CC677" s="446"/>
      <c r="CD677" s="446"/>
      <c r="CE677" s="446"/>
      <c r="CF677" s="446"/>
      <c r="CG677" s="446"/>
      <c r="CH677" s="446"/>
      <c r="CI677" s="446"/>
      <c r="CJ677" s="446"/>
      <c r="CK677" s="446"/>
    </row>
    <row r="678" spans="1:89" ht="15">
      <c r="A678" s="354" t="str">
        <f t="shared" si="30"/>
        <v>119_2_160821_C35_p_ep.ba</v>
      </c>
      <c r="B678" s="355" t="s">
        <v>2611</v>
      </c>
      <c r="C678" s="355" t="s">
        <v>2612</v>
      </c>
      <c r="D678" s="421">
        <v>119</v>
      </c>
      <c r="E678" s="421">
        <v>2</v>
      </c>
      <c r="F678" s="213">
        <v>300721</v>
      </c>
      <c r="G678" s="213">
        <v>160821</v>
      </c>
      <c r="H678" s="213">
        <v>2021</v>
      </c>
      <c r="I678" s="148" t="s">
        <v>43</v>
      </c>
      <c r="J678" s="148" t="s">
        <v>2613</v>
      </c>
      <c r="K678" s="148" t="s">
        <v>2614</v>
      </c>
      <c r="L678" s="148" t="s">
        <v>74</v>
      </c>
      <c r="M678" s="2" t="s">
        <v>477</v>
      </c>
      <c r="N678" s="117">
        <v>866</v>
      </c>
      <c r="O678" s="354" t="str">
        <f>R678&amp;"_"&amp;S678&amp;"_"&amp;U678&amp;"_"&amp;X678&amp;"_"&amp;AC678</f>
        <v>Ghislain Delalle_7_5_`010724_</v>
      </c>
      <c r="P678" s="401" t="s">
        <v>84</v>
      </c>
      <c r="Q678" s="16" t="s">
        <v>85</v>
      </c>
      <c r="R678" s="16" t="s">
        <v>2422</v>
      </c>
      <c r="S678" s="50">
        <v>7</v>
      </c>
      <c r="T678" s="16">
        <v>1</v>
      </c>
      <c r="U678" s="16">
        <v>5</v>
      </c>
      <c r="V678" s="16">
        <v>1</v>
      </c>
      <c r="X678" s="402" t="s">
        <v>3139</v>
      </c>
      <c r="Y678" s="50" t="s">
        <v>78</v>
      </c>
      <c r="Z678" s="47" t="s">
        <v>3142</v>
      </c>
      <c r="AA678" s="432" t="s">
        <v>95</v>
      </c>
      <c r="AB678" s="16" t="str">
        <f t="shared" si="28"/>
        <v>Unique</v>
      </c>
    </row>
    <row r="679" spans="1:89" ht="15">
      <c r="A679" s="354" t="str">
        <f t="shared" si="30"/>
        <v>119_2_160821_C35_p_sy.pi</v>
      </c>
      <c r="B679" s="355" t="s">
        <v>2611</v>
      </c>
      <c r="C679" s="355" t="s">
        <v>2612</v>
      </c>
      <c r="D679" s="421">
        <v>119</v>
      </c>
      <c r="E679" s="421">
        <v>2</v>
      </c>
      <c r="F679" s="213">
        <v>300721</v>
      </c>
      <c r="G679" s="213">
        <v>160821</v>
      </c>
      <c r="H679" s="213">
        <v>2021</v>
      </c>
      <c r="I679" s="148" t="s">
        <v>43</v>
      </c>
      <c r="J679" s="148" t="s">
        <v>2613</v>
      </c>
      <c r="K679" s="148" t="s">
        <v>2614</v>
      </c>
      <c r="L679" s="148" t="s">
        <v>74</v>
      </c>
      <c r="M679" s="2" t="s">
        <v>477</v>
      </c>
      <c r="N679" s="117">
        <v>866</v>
      </c>
      <c r="P679" s="359" t="s">
        <v>176</v>
      </c>
      <c r="Q679" s="50" t="s">
        <v>177</v>
      </c>
      <c r="R679" s="16" t="s">
        <v>2422</v>
      </c>
      <c r="S679" s="2">
        <f>SUM(T679:U679)</f>
        <v>8</v>
      </c>
      <c r="T679" s="16">
        <v>7</v>
      </c>
      <c r="U679" s="16">
        <v>1</v>
      </c>
      <c r="X679" s="402" t="s">
        <v>3139</v>
      </c>
      <c r="Y679" s="50" t="s">
        <v>78</v>
      </c>
      <c r="Z679" s="47" t="s">
        <v>3143</v>
      </c>
      <c r="AA679" s="432" t="s">
        <v>95</v>
      </c>
      <c r="AB679" s="16" t="str">
        <f t="shared" si="28"/>
        <v>Unique</v>
      </c>
    </row>
    <row r="680" spans="1:89" ht="15">
      <c r="A680" s="354" t="str">
        <f t="shared" si="30"/>
        <v>119_2_160821_C35_p_my.fl</v>
      </c>
      <c r="B680" s="355" t="s">
        <v>2611</v>
      </c>
      <c r="C680" s="355" t="s">
        <v>2612</v>
      </c>
      <c r="D680" s="421">
        <v>119</v>
      </c>
      <c r="E680" s="421">
        <v>2</v>
      </c>
      <c r="F680" s="213">
        <v>300721</v>
      </c>
      <c r="G680" s="213">
        <v>160821</v>
      </c>
      <c r="H680" s="213">
        <v>2021</v>
      </c>
      <c r="I680" s="148" t="s">
        <v>43</v>
      </c>
      <c r="J680" s="148" t="s">
        <v>2613</v>
      </c>
      <c r="K680" s="148" t="s">
        <v>2614</v>
      </c>
      <c r="L680" s="148" t="s">
        <v>74</v>
      </c>
      <c r="M680" s="2" t="s">
        <v>477</v>
      </c>
      <c r="N680" s="117">
        <v>866</v>
      </c>
      <c r="P680" s="359" t="s">
        <v>98</v>
      </c>
      <c r="Q680" s="50" t="s">
        <v>99</v>
      </c>
      <c r="R680" s="16" t="s">
        <v>2422</v>
      </c>
      <c r="S680" s="50">
        <v>4</v>
      </c>
      <c r="T680" s="16">
        <v>3</v>
      </c>
      <c r="U680" s="16">
        <v>1</v>
      </c>
      <c r="X680" s="402" t="s">
        <v>3139</v>
      </c>
      <c r="Y680" s="50" t="s">
        <v>78</v>
      </c>
      <c r="Z680" s="47" t="s">
        <v>3144</v>
      </c>
      <c r="AA680" s="432" t="s">
        <v>95</v>
      </c>
      <c r="AB680" s="16" t="str">
        <f t="shared" si="28"/>
        <v>Unique</v>
      </c>
    </row>
    <row r="681" spans="1:89" ht="15">
      <c r="A681" s="354" t="str">
        <f t="shared" si="30"/>
        <v>119_1_030822_C1X_p_vo.ina</v>
      </c>
      <c r="B681" s="433" t="s">
        <v>2302</v>
      </c>
      <c r="C681" s="433" t="s">
        <v>2303</v>
      </c>
      <c r="D681" s="29">
        <v>119</v>
      </c>
      <c r="E681" s="29">
        <v>1</v>
      </c>
      <c r="F681" s="454">
        <v>200722</v>
      </c>
      <c r="G681" s="96" t="s">
        <v>3145</v>
      </c>
      <c r="H681" s="29">
        <v>2022</v>
      </c>
      <c r="I681" s="28" t="s">
        <v>43</v>
      </c>
      <c r="J681" s="28" t="s">
        <v>2304</v>
      </c>
      <c r="K681" s="28" t="s">
        <v>2305</v>
      </c>
      <c r="L681" s="148" t="s">
        <v>74</v>
      </c>
      <c r="M681" s="148" t="s">
        <v>100</v>
      </c>
      <c r="N681" s="117">
        <v>43</v>
      </c>
      <c r="P681" s="401" t="s">
        <v>2587</v>
      </c>
      <c r="Q681" s="16" t="s">
        <v>2588</v>
      </c>
      <c r="R681" s="16" t="s">
        <v>2422</v>
      </c>
      <c r="S681" s="2">
        <f>SUM(T681:U681)</f>
        <v>1</v>
      </c>
      <c r="T681" s="16">
        <v>0</v>
      </c>
      <c r="U681" s="16">
        <v>1</v>
      </c>
      <c r="X681" s="402" t="s">
        <v>3139</v>
      </c>
      <c r="Y681" s="50" t="s">
        <v>78</v>
      </c>
      <c r="Z681" s="47" t="s">
        <v>3146</v>
      </c>
      <c r="AA681" s="432" t="s">
        <v>95</v>
      </c>
      <c r="AB681" s="16" t="str">
        <f t="shared" si="28"/>
        <v>Unique</v>
      </c>
    </row>
    <row r="682" spans="1:89" ht="15">
      <c r="A682" s="354" t="str">
        <f t="shared" si="30"/>
        <v>100_1_030822_C3C_p_ep.ba</v>
      </c>
      <c r="B682" s="355" t="s">
        <v>2798</v>
      </c>
      <c r="C682" s="355" t="s">
        <v>2799</v>
      </c>
      <c r="D682" s="213">
        <v>100</v>
      </c>
      <c r="E682" s="213">
        <v>1</v>
      </c>
      <c r="F682" s="213">
        <v>200722</v>
      </c>
      <c r="G682" s="367" t="s">
        <v>3145</v>
      </c>
      <c r="H682" s="213">
        <v>2022</v>
      </c>
      <c r="I682" s="148" t="s">
        <v>43</v>
      </c>
      <c r="J682" s="148" t="s">
        <v>2801</v>
      </c>
      <c r="K682" s="148" t="s">
        <v>2802</v>
      </c>
      <c r="L682" s="148" t="s">
        <v>74</v>
      </c>
      <c r="M682" s="2" t="s">
        <v>2911</v>
      </c>
      <c r="N682" s="117">
        <v>5</v>
      </c>
      <c r="P682" s="401" t="s">
        <v>84</v>
      </c>
      <c r="Q682" s="16" t="s">
        <v>85</v>
      </c>
      <c r="R682" s="16" t="s">
        <v>2911</v>
      </c>
      <c r="S682" s="50">
        <v>3</v>
      </c>
      <c r="T682" s="16">
        <v>2</v>
      </c>
      <c r="U682" s="16">
        <v>1</v>
      </c>
      <c r="X682" s="89" t="s">
        <v>2100</v>
      </c>
      <c r="Y682" s="16" t="s">
        <v>78</v>
      </c>
      <c r="Z682" s="47" t="s">
        <v>3147</v>
      </c>
      <c r="AA682" s="432" t="s">
        <v>95</v>
      </c>
      <c r="AB682" s="16" t="str">
        <f t="shared" si="28"/>
        <v>Unique</v>
      </c>
    </row>
    <row r="683" spans="1:89" ht="15">
      <c r="A683" s="354" t="str">
        <f t="shared" si="30"/>
        <v>119_2_200722_C2Y_p_ep.ba</v>
      </c>
      <c r="B683" s="355" t="s">
        <v>2517</v>
      </c>
      <c r="C683" s="355" t="s">
        <v>2518</v>
      </c>
      <c r="D683" s="421">
        <v>119</v>
      </c>
      <c r="E683" s="421">
        <v>2</v>
      </c>
      <c r="F683" s="455" t="s">
        <v>465</v>
      </c>
      <c r="G683" s="456">
        <v>200722</v>
      </c>
      <c r="H683" s="213">
        <v>2022</v>
      </c>
      <c r="I683" s="148" t="s">
        <v>43</v>
      </c>
      <c r="J683" s="148" t="s">
        <v>2519</v>
      </c>
      <c r="K683" s="148" t="s">
        <v>2520</v>
      </c>
      <c r="L683" s="148" t="s">
        <v>74</v>
      </c>
      <c r="M683" s="2" t="s">
        <v>2911</v>
      </c>
      <c r="N683" s="117">
        <v>54</v>
      </c>
      <c r="P683" s="401" t="s">
        <v>84</v>
      </c>
      <c r="Q683" s="16" t="s">
        <v>85</v>
      </c>
      <c r="R683" s="16" t="s">
        <v>2911</v>
      </c>
      <c r="S683" s="50">
        <v>2</v>
      </c>
      <c r="T683" s="16">
        <v>1</v>
      </c>
      <c r="U683" s="16">
        <v>1</v>
      </c>
      <c r="X683" s="89" t="s">
        <v>2100</v>
      </c>
      <c r="Y683" s="16" t="s">
        <v>78</v>
      </c>
      <c r="Z683" s="47" t="s">
        <v>3148</v>
      </c>
      <c r="AA683" s="432" t="s">
        <v>95</v>
      </c>
      <c r="AB683" s="16" t="str">
        <f t="shared" si="28"/>
        <v>Unique</v>
      </c>
    </row>
    <row r="684" spans="1:89" ht="15">
      <c r="A684" s="354" t="str">
        <f t="shared" si="30"/>
        <v>119_2_200722_C2Y_p_sy.pi</v>
      </c>
      <c r="B684" s="355" t="s">
        <v>2517</v>
      </c>
      <c r="C684" s="355" t="s">
        <v>2518</v>
      </c>
      <c r="D684" s="421">
        <v>119</v>
      </c>
      <c r="E684" s="421">
        <v>2</v>
      </c>
      <c r="F684" s="455" t="s">
        <v>465</v>
      </c>
      <c r="G684" s="456">
        <v>200722</v>
      </c>
      <c r="H684" s="213">
        <v>2022</v>
      </c>
      <c r="I684" s="148" t="s">
        <v>43</v>
      </c>
      <c r="J684" s="148" t="s">
        <v>2519</v>
      </c>
      <c r="K684" s="148" t="s">
        <v>2520</v>
      </c>
      <c r="L684" s="148" t="s">
        <v>74</v>
      </c>
      <c r="M684" s="2" t="s">
        <v>2911</v>
      </c>
      <c r="N684" s="117">
        <v>54</v>
      </c>
      <c r="P684" s="401" t="s">
        <v>176</v>
      </c>
      <c r="Q684" s="16" t="s">
        <v>177</v>
      </c>
      <c r="R684" s="16" t="s">
        <v>2911</v>
      </c>
      <c r="S684" s="50">
        <v>2</v>
      </c>
      <c r="T684" s="16">
        <v>0</v>
      </c>
      <c r="U684" s="16">
        <v>2</v>
      </c>
      <c r="X684" s="89" t="s">
        <v>2100</v>
      </c>
      <c r="Y684" s="16" t="s">
        <v>78</v>
      </c>
      <c r="Z684" s="47" t="s">
        <v>3149</v>
      </c>
      <c r="AA684" s="432" t="s">
        <v>95</v>
      </c>
      <c r="AB684" s="16" t="str">
        <f t="shared" si="28"/>
        <v>Unique</v>
      </c>
    </row>
    <row r="685" spans="1:89" ht="15">
      <c r="A685" s="354" t="str">
        <f t="shared" si="30"/>
        <v>61_1_080622_C2X_p_my.fl</v>
      </c>
      <c r="B685" s="355" t="s">
        <v>2372</v>
      </c>
      <c r="C685" s="355" t="s">
        <v>2373</v>
      </c>
      <c r="D685" s="213">
        <v>61</v>
      </c>
      <c r="E685" s="213">
        <v>1</v>
      </c>
      <c r="F685" s="213">
        <v>230522</v>
      </c>
      <c r="G685" s="367" t="s">
        <v>2800</v>
      </c>
      <c r="H685" s="213">
        <v>2022</v>
      </c>
      <c r="I685" s="148" t="s">
        <v>43</v>
      </c>
      <c r="J685" s="148" t="s">
        <v>2374</v>
      </c>
      <c r="K685" s="148" t="s">
        <v>2375</v>
      </c>
      <c r="L685" s="148" t="s">
        <v>74</v>
      </c>
      <c r="M685" s="2" t="s">
        <v>75</v>
      </c>
      <c r="N685" s="117">
        <v>345</v>
      </c>
      <c r="O685" s="50" t="s">
        <v>2912</v>
      </c>
      <c r="P685" s="359" t="s">
        <v>98</v>
      </c>
      <c r="Q685" s="50" t="s">
        <v>99</v>
      </c>
      <c r="R685" s="50" t="s">
        <v>3150</v>
      </c>
      <c r="S685" s="50">
        <v>1</v>
      </c>
      <c r="T685" s="50">
        <v>1</v>
      </c>
      <c r="U685" s="50">
        <v>0</v>
      </c>
      <c r="V685" s="2"/>
      <c r="W685" s="2"/>
      <c r="X685" s="93">
        <v>120724</v>
      </c>
      <c r="Y685" s="50" t="s">
        <v>78</v>
      </c>
      <c r="Z685" s="358" t="s">
        <v>3151</v>
      </c>
      <c r="AA685" s="432" t="s">
        <v>95</v>
      </c>
      <c r="AB685" s="16" t="str">
        <f t="shared" si="28"/>
        <v>Unique</v>
      </c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</row>
    <row r="686" spans="1:89" ht="15">
      <c r="A686" s="354" t="str">
        <f t="shared" si="30"/>
        <v>61_1_080622_C2X_p_ep.el</v>
      </c>
      <c r="B686" s="355" t="s">
        <v>2372</v>
      </c>
      <c r="C686" s="355" t="s">
        <v>2373</v>
      </c>
      <c r="D686" s="213">
        <v>61</v>
      </c>
      <c r="E686" s="213">
        <v>1</v>
      </c>
      <c r="F686" s="213">
        <v>230522</v>
      </c>
      <c r="G686" s="367" t="s">
        <v>2800</v>
      </c>
      <c r="H686" s="213">
        <v>2022</v>
      </c>
      <c r="I686" s="148" t="s">
        <v>43</v>
      </c>
      <c r="J686" s="148" t="s">
        <v>2374</v>
      </c>
      <c r="K686" s="148" t="s">
        <v>2375</v>
      </c>
      <c r="L686" s="148" t="s">
        <v>74</v>
      </c>
      <c r="M686" s="2" t="s">
        <v>75</v>
      </c>
      <c r="N686" s="117">
        <v>345</v>
      </c>
      <c r="O686" s="50" t="s">
        <v>2912</v>
      </c>
      <c r="P686" s="359" t="s">
        <v>2312</v>
      </c>
      <c r="Q686" s="50" t="s">
        <v>2313</v>
      </c>
      <c r="R686" s="50" t="s">
        <v>3150</v>
      </c>
      <c r="S686" s="2">
        <f t="shared" ref="S686:S689" si="33">T686+U686</f>
        <v>7</v>
      </c>
      <c r="T686" s="50">
        <v>1</v>
      </c>
      <c r="U686" s="50">
        <v>6</v>
      </c>
      <c r="V686" s="2"/>
      <c r="W686" s="2"/>
      <c r="X686" s="93">
        <v>120724</v>
      </c>
      <c r="Y686" s="50" t="s">
        <v>78</v>
      </c>
      <c r="Z686" s="358" t="s">
        <v>3152</v>
      </c>
      <c r="AA686" s="432" t="s">
        <v>95</v>
      </c>
      <c r="AB686" s="16" t="str">
        <f t="shared" si="28"/>
        <v>Unique</v>
      </c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</row>
    <row r="687" spans="1:89" ht="15">
      <c r="A687" s="354" t="str">
        <f t="shared" si="30"/>
        <v>61_1_080622_C2X_p_ep.ba</v>
      </c>
      <c r="B687" s="355" t="s">
        <v>2372</v>
      </c>
      <c r="C687" s="355" t="s">
        <v>2373</v>
      </c>
      <c r="D687" s="213">
        <v>61</v>
      </c>
      <c r="E687" s="213">
        <v>1</v>
      </c>
      <c r="F687" s="213">
        <v>230522</v>
      </c>
      <c r="G687" s="367" t="s">
        <v>2800</v>
      </c>
      <c r="H687" s="213">
        <v>2022</v>
      </c>
      <c r="I687" s="148" t="s">
        <v>43</v>
      </c>
      <c r="J687" s="148" t="s">
        <v>2374</v>
      </c>
      <c r="K687" s="148" t="s">
        <v>2375</v>
      </c>
      <c r="L687" s="148" t="s">
        <v>74</v>
      </c>
      <c r="M687" s="2" t="s">
        <v>75</v>
      </c>
      <c r="N687" s="117">
        <v>345</v>
      </c>
      <c r="O687" s="50" t="s">
        <v>2912</v>
      </c>
      <c r="P687" s="359" t="s">
        <v>84</v>
      </c>
      <c r="Q687" s="50" t="s">
        <v>85</v>
      </c>
      <c r="R687" s="50" t="s">
        <v>3150</v>
      </c>
      <c r="S687" s="2">
        <f t="shared" si="33"/>
        <v>32</v>
      </c>
      <c r="T687" s="50">
        <v>5</v>
      </c>
      <c r="U687" s="50">
        <v>27</v>
      </c>
      <c r="V687" s="2"/>
      <c r="W687" s="2"/>
      <c r="X687" s="93">
        <v>120724</v>
      </c>
      <c r="Y687" s="50" t="s">
        <v>78</v>
      </c>
      <c r="Z687" s="358" t="s">
        <v>3153</v>
      </c>
      <c r="AA687" s="432" t="s">
        <v>95</v>
      </c>
      <c r="AB687" s="16" t="str">
        <f t="shared" si="28"/>
        <v>Unique</v>
      </c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</row>
    <row r="688" spans="1:89" ht="15">
      <c r="A688" s="354" t="str">
        <f t="shared" si="30"/>
        <v>61_1_080622_C2X_p_rh.ca</v>
      </c>
      <c r="B688" s="355" t="s">
        <v>2372</v>
      </c>
      <c r="C688" s="355" t="s">
        <v>2373</v>
      </c>
      <c r="D688" s="213">
        <v>61</v>
      </c>
      <c r="E688" s="213">
        <v>1</v>
      </c>
      <c r="F688" s="213">
        <v>230522</v>
      </c>
      <c r="G688" s="367" t="s">
        <v>2800</v>
      </c>
      <c r="H688" s="213">
        <v>2022</v>
      </c>
      <c r="I688" s="148" t="s">
        <v>43</v>
      </c>
      <c r="J688" s="148" t="s">
        <v>2374</v>
      </c>
      <c r="K688" s="148" t="s">
        <v>2375</v>
      </c>
      <c r="L688" s="148" t="s">
        <v>74</v>
      </c>
      <c r="M688" s="2" t="s">
        <v>75</v>
      </c>
      <c r="N688" s="117">
        <v>345</v>
      </c>
      <c r="O688" s="50" t="s">
        <v>2912</v>
      </c>
      <c r="P688" s="359" t="s">
        <v>134</v>
      </c>
      <c r="Q688" s="50" t="s">
        <v>135</v>
      </c>
      <c r="R688" s="50" t="s">
        <v>3150</v>
      </c>
      <c r="S688" s="2">
        <f t="shared" si="33"/>
        <v>1</v>
      </c>
      <c r="T688" s="50">
        <v>0</v>
      </c>
      <c r="U688" s="50">
        <v>1</v>
      </c>
      <c r="V688" s="2"/>
      <c r="W688" s="2"/>
      <c r="X688" s="93">
        <v>120724</v>
      </c>
      <c r="Y688" s="50" t="s">
        <v>78</v>
      </c>
      <c r="Z688" s="358" t="s">
        <v>3154</v>
      </c>
      <c r="AA688" s="432" t="s">
        <v>95</v>
      </c>
      <c r="AB688" s="16" t="str">
        <f t="shared" si="28"/>
        <v>Unique</v>
      </c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</row>
    <row r="689" spans="1:89" ht="15">
      <c r="A689" s="354" t="str">
        <f t="shared" si="30"/>
        <v>61_1_080622_C2X_p_ca.sp</v>
      </c>
      <c r="B689" s="355" t="s">
        <v>2372</v>
      </c>
      <c r="C689" s="355" t="s">
        <v>2373</v>
      </c>
      <c r="D689" s="213">
        <v>61</v>
      </c>
      <c r="E689" s="213">
        <v>1</v>
      </c>
      <c r="F689" s="213">
        <v>230522</v>
      </c>
      <c r="G689" s="367" t="s">
        <v>2800</v>
      </c>
      <c r="H689" s="213">
        <v>2022</v>
      </c>
      <c r="I689" s="148" t="s">
        <v>43</v>
      </c>
      <c r="J689" s="148" t="s">
        <v>2374</v>
      </c>
      <c r="K689" s="148" t="s">
        <v>2375</v>
      </c>
      <c r="L689" s="148" t="s">
        <v>74</v>
      </c>
      <c r="M689" s="2" t="s">
        <v>75</v>
      </c>
      <c r="N689" s="117">
        <v>345</v>
      </c>
      <c r="O689" s="50" t="s">
        <v>2912</v>
      </c>
      <c r="P689" s="359" t="s">
        <v>2794</v>
      </c>
      <c r="Q689" s="50" t="s">
        <v>2795</v>
      </c>
      <c r="R689" s="50" t="s">
        <v>3150</v>
      </c>
      <c r="S689" s="2">
        <f t="shared" si="33"/>
        <v>1</v>
      </c>
      <c r="T689" s="50">
        <v>0</v>
      </c>
      <c r="U689" s="50">
        <v>1</v>
      </c>
      <c r="V689" s="2"/>
      <c r="W689" s="2"/>
      <c r="X689" s="93">
        <v>120724</v>
      </c>
      <c r="Y689" s="50" t="s">
        <v>78</v>
      </c>
      <c r="Z689" s="358" t="s">
        <v>3155</v>
      </c>
      <c r="AA689" s="432" t="s">
        <v>95</v>
      </c>
      <c r="AB689" s="16" t="str">
        <f t="shared" si="28"/>
        <v>Unique</v>
      </c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</row>
    <row r="690" spans="1:89" ht="15">
      <c r="A690" s="354" t="str">
        <f t="shared" si="30"/>
        <v>61_1_080622_C2X_p_vo.inf</v>
      </c>
      <c r="B690" s="355" t="s">
        <v>2372</v>
      </c>
      <c r="C690" s="355" t="s">
        <v>2373</v>
      </c>
      <c r="D690" s="213">
        <v>61</v>
      </c>
      <c r="E690" s="213">
        <v>1</v>
      </c>
      <c r="F690" s="213">
        <v>230522</v>
      </c>
      <c r="G690" s="213" t="s">
        <v>2800</v>
      </c>
      <c r="H690" s="213">
        <v>2022</v>
      </c>
      <c r="I690" s="148" t="s">
        <v>43</v>
      </c>
      <c r="J690" s="148" t="s">
        <v>2374</v>
      </c>
      <c r="K690" s="148" t="s">
        <v>2375</v>
      </c>
      <c r="L690" s="148" t="s">
        <v>74</v>
      </c>
      <c r="M690" s="2" t="s">
        <v>75</v>
      </c>
      <c r="N690" s="117">
        <v>345</v>
      </c>
      <c r="O690" s="50" t="s">
        <v>2912</v>
      </c>
      <c r="P690" s="401" t="s">
        <v>2296</v>
      </c>
      <c r="Q690" s="16" t="s">
        <v>393</v>
      </c>
      <c r="R690" s="16" t="s">
        <v>3150</v>
      </c>
      <c r="S690" s="2">
        <f t="shared" ref="S690:S691" si="34">SUM(T690:U690)</f>
        <v>1</v>
      </c>
      <c r="T690" s="16">
        <v>0</v>
      </c>
      <c r="U690" s="16">
        <v>1</v>
      </c>
      <c r="X690" s="93">
        <v>120724</v>
      </c>
      <c r="Y690" s="50" t="s">
        <v>78</v>
      </c>
      <c r="Z690" s="358" t="s">
        <v>3156</v>
      </c>
      <c r="AA690" s="432" t="s">
        <v>95</v>
      </c>
      <c r="AB690" s="16" t="str">
        <f t="shared" si="28"/>
        <v>Unique</v>
      </c>
    </row>
    <row r="691" spans="1:89" ht="15">
      <c r="A691" s="354" t="str">
        <f t="shared" si="30"/>
        <v>61_1_080622_C2X_p_sy.pi</v>
      </c>
      <c r="B691" s="355" t="s">
        <v>2372</v>
      </c>
      <c r="C691" s="355" t="s">
        <v>2373</v>
      </c>
      <c r="D691" s="213">
        <v>61</v>
      </c>
      <c r="E691" s="213">
        <v>1</v>
      </c>
      <c r="F691" s="213">
        <v>230522</v>
      </c>
      <c r="G691" s="213" t="s">
        <v>2800</v>
      </c>
      <c r="H691" s="213">
        <v>2022</v>
      </c>
      <c r="I691" s="148" t="s">
        <v>43</v>
      </c>
      <c r="J691" s="148" t="s">
        <v>2374</v>
      </c>
      <c r="K691" s="148" t="s">
        <v>2375</v>
      </c>
      <c r="L691" s="148" t="s">
        <v>74</v>
      </c>
      <c r="M691" s="2" t="s">
        <v>75</v>
      </c>
      <c r="N691" s="117">
        <v>345</v>
      </c>
      <c r="O691" s="50" t="s">
        <v>2912</v>
      </c>
      <c r="P691" s="401" t="s">
        <v>176</v>
      </c>
      <c r="Q691" s="16" t="s">
        <v>177</v>
      </c>
      <c r="R691" s="16" t="s">
        <v>3150</v>
      </c>
      <c r="S691" s="2">
        <f t="shared" si="34"/>
        <v>14</v>
      </c>
      <c r="T691" s="16">
        <v>13</v>
      </c>
      <c r="U691" s="16">
        <v>1</v>
      </c>
      <c r="X691" s="93">
        <v>120724</v>
      </c>
      <c r="Y691" s="50" t="s">
        <v>78</v>
      </c>
      <c r="Z691" s="358" t="s">
        <v>3157</v>
      </c>
      <c r="AA691" s="432" t="s">
        <v>95</v>
      </c>
      <c r="AB691" s="16" t="str">
        <f t="shared" si="28"/>
        <v>Unique</v>
      </c>
    </row>
    <row r="692" spans="1:89" ht="15">
      <c r="A692" s="354" t="str">
        <f t="shared" si="30"/>
        <v>119_2_160823_C35_p_sy.pi</v>
      </c>
      <c r="B692" s="355" t="s">
        <v>2611</v>
      </c>
      <c r="C692" s="355" t="s">
        <v>2612</v>
      </c>
      <c r="D692" s="421">
        <v>119</v>
      </c>
      <c r="E692" s="421">
        <v>2</v>
      </c>
      <c r="F692" s="213">
        <v>280723</v>
      </c>
      <c r="G692" s="213">
        <v>160823</v>
      </c>
      <c r="H692" s="213">
        <v>2023</v>
      </c>
      <c r="I692" s="148" t="s">
        <v>43</v>
      </c>
      <c r="J692" s="148" t="s">
        <v>2613</v>
      </c>
      <c r="K692" s="148" t="s">
        <v>2614</v>
      </c>
      <c r="L692" s="148" t="s">
        <v>74</v>
      </c>
      <c r="M692" s="148" t="s">
        <v>3158</v>
      </c>
      <c r="N692" s="213">
        <v>348</v>
      </c>
      <c r="O692" s="364" t="s">
        <v>2912</v>
      </c>
      <c r="P692" s="359" t="s">
        <v>176</v>
      </c>
      <c r="Q692" s="50" t="s">
        <v>177</v>
      </c>
      <c r="R692" s="50" t="s">
        <v>3150</v>
      </c>
      <c r="S692" s="50">
        <v>20</v>
      </c>
      <c r="T692" s="50">
        <v>14</v>
      </c>
      <c r="U692" s="50">
        <v>6</v>
      </c>
      <c r="V692" s="2"/>
      <c r="W692" s="2"/>
      <c r="X692" s="89" t="s">
        <v>3159</v>
      </c>
      <c r="Y692" s="50" t="s">
        <v>78</v>
      </c>
      <c r="Z692" s="358" t="s">
        <v>3160</v>
      </c>
      <c r="AA692" s="432" t="s">
        <v>95</v>
      </c>
      <c r="AB692" s="16" t="str">
        <f t="shared" si="28"/>
        <v>Unique</v>
      </c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</row>
    <row r="693" spans="1:89" ht="15">
      <c r="A693" s="354" t="str">
        <f t="shared" si="30"/>
        <v>119_2_160823_C35_p_ep.ba</v>
      </c>
      <c r="B693" s="355" t="s">
        <v>2611</v>
      </c>
      <c r="C693" s="355" t="s">
        <v>2612</v>
      </c>
      <c r="D693" s="421">
        <v>119</v>
      </c>
      <c r="E693" s="421">
        <v>2</v>
      </c>
      <c r="F693" s="213">
        <v>280723</v>
      </c>
      <c r="G693" s="213">
        <v>160823</v>
      </c>
      <c r="H693" s="213">
        <v>2023</v>
      </c>
      <c r="I693" s="148" t="s">
        <v>43</v>
      </c>
      <c r="J693" s="148" t="s">
        <v>2613</v>
      </c>
      <c r="K693" s="148" t="s">
        <v>2614</v>
      </c>
      <c r="L693" s="148" t="s">
        <v>74</v>
      </c>
      <c r="M693" s="148" t="s">
        <v>3158</v>
      </c>
      <c r="N693" s="213">
        <v>348</v>
      </c>
      <c r="O693" s="364" t="s">
        <v>2912</v>
      </c>
      <c r="P693" s="359" t="s">
        <v>84</v>
      </c>
      <c r="Q693" s="50" t="s">
        <v>85</v>
      </c>
      <c r="R693" s="50" t="s">
        <v>3150</v>
      </c>
      <c r="S693" s="50">
        <v>5</v>
      </c>
      <c r="T693" s="50">
        <v>0</v>
      </c>
      <c r="U693" s="50">
        <v>5</v>
      </c>
      <c r="V693" s="2"/>
      <c r="W693" s="2"/>
      <c r="X693" s="89" t="s">
        <v>3159</v>
      </c>
      <c r="Y693" s="50" t="s">
        <v>78</v>
      </c>
      <c r="Z693" s="358" t="s">
        <v>3161</v>
      </c>
      <c r="AA693" s="432" t="s">
        <v>95</v>
      </c>
      <c r="AB693" s="16" t="str">
        <f t="shared" si="28"/>
        <v>Unique</v>
      </c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</row>
    <row r="694" spans="1:89" ht="15">
      <c r="A694" s="354" t="str">
        <f t="shared" si="30"/>
        <v>119_2_160823_C35_p_My.fl</v>
      </c>
      <c r="B694" s="355" t="s">
        <v>2611</v>
      </c>
      <c r="C694" s="355" t="s">
        <v>2612</v>
      </c>
      <c r="D694" s="421">
        <v>119</v>
      </c>
      <c r="E694" s="421">
        <v>2</v>
      </c>
      <c r="F694" s="213">
        <v>280723</v>
      </c>
      <c r="G694" s="213">
        <v>160823</v>
      </c>
      <c r="H694" s="213">
        <v>2023</v>
      </c>
      <c r="I694" s="148" t="s">
        <v>43</v>
      </c>
      <c r="J694" s="148" t="s">
        <v>2613</v>
      </c>
      <c r="K694" s="148" t="s">
        <v>2614</v>
      </c>
      <c r="L694" s="148" t="s">
        <v>74</v>
      </c>
      <c r="M694" s="148" t="s">
        <v>3158</v>
      </c>
      <c r="N694" s="213">
        <v>348</v>
      </c>
      <c r="O694" s="364" t="s">
        <v>2912</v>
      </c>
      <c r="P694" s="359" t="s">
        <v>3162</v>
      </c>
      <c r="Q694" s="50" t="s">
        <v>99</v>
      </c>
      <c r="R694" s="50" t="s">
        <v>3150</v>
      </c>
      <c r="S694" s="50">
        <v>5</v>
      </c>
      <c r="T694" s="50">
        <v>5</v>
      </c>
      <c r="U694" s="50">
        <v>0</v>
      </c>
      <c r="V694" s="2"/>
      <c r="W694" s="2"/>
      <c r="X694" s="89" t="s">
        <v>3159</v>
      </c>
      <c r="Y694" s="50" t="s">
        <v>78</v>
      </c>
      <c r="Z694" s="358" t="s">
        <v>3163</v>
      </c>
      <c r="AA694" s="432" t="s">
        <v>95</v>
      </c>
      <c r="AB694" s="16" t="str">
        <f t="shared" si="28"/>
        <v>Unique</v>
      </c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</row>
    <row r="695" spans="1:89" ht="15">
      <c r="A695" s="354" t="str">
        <f t="shared" si="30"/>
        <v>102_1_200722_C1C_p_Vo.ina</v>
      </c>
      <c r="B695" s="355" t="s">
        <v>2751</v>
      </c>
      <c r="C695" s="355" t="s">
        <v>2752</v>
      </c>
      <c r="D695" s="213">
        <v>102</v>
      </c>
      <c r="E695" s="213">
        <v>1</v>
      </c>
      <c r="F695" s="367" t="s">
        <v>465</v>
      </c>
      <c r="G695" s="213">
        <v>200722</v>
      </c>
      <c r="H695" s="213">
        <v>2022</v>
      </c>
      <c r="I695" s="148" t="s">
        <v>43</v>
      </c>
      <c r="J695" s="148" t="s">
        <v>2754</v>
      </c>
      <c r="K695" s="148" t="s">
        <v>2755</v>
      </c>
      <c r="L695" s="148" t="s">
        <v>74</v>
      </c>
      <c r="M695" s="148" t="s">
        <v>3150</v>
      </c>
      <c r="N695" s="213">
        <v>91</v>
      </c>
      <c r="O695" s="50" t="s">
        <v>2912</v>
      </c>
      <c r="P695" s="359" t="s">
        <v>3164</v>
      </c>
      <c r="Q695" s="50" t="s">
        <v>2588</v>
      </c>
      <c r="R695" s="50" t="s">
        <v>3150</v>
      </c>
      <c r="S695" s="50">
        <v>1</v>
      </c>
      <c r="T695" s="50">
        <v>1</v>
      </c>
      <c r="U695" s="50">
        <v>0</v>
      </c>
      <c r="V695" s="2"/>
      <c r="W695" s="2"/>
      <c r="X695" s="89" t="s">
        <v>3159</v>
      </c>
      <c r="Y695" s="50" t="s">
        <v>78</v>
      </c>
      <c r="Z695" s="358" t="s">
        <v>3165</v>
      </c>
      <c r="AA695" s="432" t="s">
        <v>95</v>
      </c>
      <c r="AB695" s="16" t="str">
        <f t="shared" si="28"/>
        <v>Unique</v>
      </c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</row>
    <row r="696" spans="1:89" ht="15">
      <c r="A696" s="354" t="str">
        <f t="shared" si="30"/>
        <v>102_1_200722_C1C_p_ep.ba</v>
      </c>
      <c r="B696" s="355" t="s">
        <v>2751</v>
      </c>
      <c r="C696" s="355" t="s">
        <v>2752</v>
      </c>
      <c r="D696" s="213">
        <v>102</v>
      </c>
      <c r="E696" s="213">
        <v>1</v>
      </c>
      <c r="F696" s="367" t="s">
        <v>465</v>
      </c>
      <c r="G696" s="213">
        <v>200722</v>
      </c>
      <c r="H696" s="213">
        <v>2022</v>
      </c>
      <c r="I696" s="148" t="s">
        <v>43</v>
      </c>
      <c r="J696" s="148" t="s">
        <v>2754</v>
      </c>
      <c r="K696" s="148" t="s">
        <v>2755</v>
      </c>
      <c r="L696" s="148" t="s">
        <v>74</v>
      </c>
      <c r="M696" s="148" t="s">
        <v>3150</v>
      </c>
      <c r="N696" s="213">
        <v>91</v>
      </c>
      <c r="O696" s="50" t="s">
        <v>2912</v>
      </c>
      <c r="P696" s="359" t="s">
        <v>84</v>
      </c>
      <c r="Q696" s="50" t="s">
        <v>85</v>
      </c>
      <c r="R696" s="50" t="s">
        <v>3150</v>
      </c>
      <c r="S696" s="50">
        <v>2</v>
      </c>
      <c r="T696" s="50">
        <v>0</v>
      </c>
      <c r="U696" s="50">
        <v>2</v>
      </c>
      <c r="V696" s="2"/>
      <c r="W696" s="2"/>
      <c r="X696" s="89" t="s">
        <v>3159</v>
      </c>
      <c r="Y696" s="50" t="s">
        <v>78</v>
      </c>
      <c r="Z696" s="358" t="s">
        <v>3166</v>
      </c>
      <c r="AA696" s="432" t="s">
        <v>95</v>
      </c>
      <c r="AB696" s="16" t="str">
        <f t="shared" si="28"/>
        <v>Unique</v>
      </c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</row>
    <row r="697" spans="1:89" ht="15">
      <c r="A697" s="354" t="str">
        <f t="shared" si="30"/>
        <v>119_2_280723_C35_p_My.fl</v>
      </c>
      <c r="B697" s="355" t="s">
        <v>2611</v>
      </c>
      <c r="C697" s="355" t="s">
        <v>2612</v>
      </c>
      <c r="D697" s="421">
        <v>119</v>
      </c>
      <c r="E697" s="421">
        <v>2</v>
      </c>
      <c r="F697" s="213">
        <v>140723</v>
      </c>
      <c r="G697" s="213">
        <v>280723</v>
      </c>
      <c r="H697" s="213">
        <v>2023</v>
      </c>
      <c r="I697" s="148" t="s">
        <v>43</v>
      </c>
      <c r="J697" s="148" t="s">
        <v>2613</v>
      </c>
      <c r="K697" s="148" t="s">
        <v>2614</v>
      </c>
      <c r="L697" s="148" t="s">
        <v>74</v>
      </c>
      <c r="M697" s="148" t="s">
        <v>3150</v>
      </c>
      <c r="N697" s="213">
        <v>128</v>
      </c>
      <c r="O697" s="50" t="s">
        <v>2912</v>
      </c>
      <c r="P697" s="359" t="s">
        <v>3162</v>
      </c>
      <c r="Q697" s="50" t="s">
        <v>99</v>
      </c>
      <c r="R697" s="50" t="s">
        <v>3150</v>
      </c>
      <c r="S697" s="50">
        <v>1</v>
      </c>
      <c r="T697" s="50">
        <v>1</v>
      </c>
      <c r="U697" s="50">
        <v>0</v>
      </c>
      <c r="V697" s="2"/>
      <c r="W697" s="2"/>
      <c r="X697" s="89" t="s">
        <v>3159</v>
      </c>
      <c r="Y697" s="50" t="s">
        <v>78</v>
      </c>
      <c r="Z697" s="358" t="s">
        <v>3167</v>
      </c>
      <c r="AA697" s="432" t="s">
        <v>95</v>
      </c>
      <c r="AB697" s="16" t="str">
        <f t="shared" si="28"/>
        <v>Unique</v>
      </c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</row>
    <row r="698" spans="1:89" ht="15">
      <c r="A698" s="354" t="str">
        <f t="shared" si="30"/>
        <v>119_2_280723_C35_p_sy.pi</v>
      </c>
      <c r="B698" s="355" t="s">
        <v>2611</v>
      </c>
      <c r="C698" s="355" t="s">
        <v>2612</v>
      </c>
      <c r="D698" s="421">
        <v>119</v>
      </c>
      <c r="E698" s="421">
        <v>2</v>
      </c>
      <c r="F698" s="213">
        <v>140723</v>
      </c>
      <c r="G698" s="213">
        <v>280723</v>
      </c>
      <c r="H698" s="213">
        <v>2023</v>
      </c>
      <c r="I698" s="148" t="s">
        <v>43</v>
      </c>
      <c r="J698" s="148" t="s">
        <v>2613</v>
      </c>
      <c r="K698" s="148" t="s">
        <v>2614</v>
      </c>
      <c r="L698" s="148" t="s">
        <v>74</v>
      </c>
      <c r="M698" s="148" t="s">
        <v>3150</v>
      </c>
      <c r="N698" s="213">
        <v>128</v>
      </c>
      <c r="O698" s="50" t="s">
        <v>2912</v>
      </c>
      <c r="P698" s="359" t="s">
        <v>176</v>
      </c>
      <c r="Q698" s="50" t="s">
        <v>177</v>
      </c>
      <c r="R698" s="50" t="s">
        <v>3150</v>
      </c>
      <c r="S698" s="50">
        <v>6</v>
      </c>
      <c r="T698" s="50">
        <v>4</v>
      </c>
      <c r="U698" s="50">
        <v>2</v>
      </c>
      <c r="V698" s="2"/>
      <c r="W698" s="2"/>
      <c r="X698" s="89" t="s">
        <v>3159</v>
      </c>
      <c r="Y698" s="50" t="s">
        <v>78</v>
      </c>
      <c r="Z698" s="358" t="s">
        <v>3168</v>
      </c>
      <c r="AA698" s="432" t="s">
        <v>95</v>
      </c>
      <c r="AB698" s="16" t="str">
        <f t="shared" si="28"/>
        <v>Unique</v>
      </c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</row>
    <row r="699" spans="1:89" ht="15">
      <c r="A699" s="354" t="str">
        <f t="shared" si="30"/>
        <v>119_2_280723_C35_p_ep.ba</v>
      </c>
      <c r="B699" s="355" t="s">
        <v>2611</v>
      </c>
      <c r="C699" s="355" t="s">
        <v>2612</v>
      </c>
      <c r="D699" s="421">
        <v>119</v>
      </c>
      <c r="E699" s="421">
        <v>2</v>
      </c>
      <c r="F699" s="213">
        <v>140723</v>
      </c>
      <c r="G699" s="213">
        <v>280723</v>
      </c>
      <c r="H699" s="213">
        <v>2023</v>
      </c>
      <c r="I699" s="148" t="s">
        <v>43</v>
      </c>
      <c r="J699" s="148" t="s">
        <v>2613</v>
      </c>
      <c r="K699" s="148" t="s">
        <v>2614</v>
      </c>
      <c r="L699" s="148" t="s">
        <v>74</v>
      </c>
      <c r="M699" s="148" t="s">
        <v>3150</v>
      </c>
      <c r="N699" s="213">
        <v>128</v>
      </c>
      <c r="O699" s="50" t="s">
        <v>2912</v>
      </c>
      <c r="P699" s="359" t="s">
        <v>84</v>
      </c>
      <c r="Q699" s="50" t="s">
        <v>85</v>
      </c>
      <c r="R699" s="50" t="s">
        <v>3150</v>
      </c>
      <c r="S699" s="50">
        <v>3</v>
      </c>
      <c r="T699" s="50">
        <v>1</v>
      </c>
      <c r="U699" s="50">
        <v>2</v>
      </c>
      <c r="V699" s="2"/>
      <c r="W699" s="2"/>
      <c r="X699" s="89" t="s">
        <v>3159</v>
      </c>
      <c r="Y699" s="50" t="s">
        <v>78</v>
      </c>
      <c r="Z699" s="358" t="s">
        <v>3169</v>
      </c>
      <c r="AA699" s="432" t="s">
        <v>95</v>
      </c>
      <c r="AB699" s="16" t="str">
        <f t="shared" si="28"/>
        <v>Unique</v>
      </c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</row>
    <row r="700" spans="1:89" ht="15">
      <c r="A700" s="354" t="str">
        <f t="shared" si="30"/>
        <v>101_1_280723_C2A_p_ep.ba</v>
      </c>
      <c r="B700" s="355" t="s">
        <v>80</v>
      </c>
      <c r="C700" s="355" t="s">
        <v>81</v>
      </c>
      <c r="D700" s="213">
        <v>101</v>
      </c>
      <c r="E700" s="213">
        <v>1</v>
      </c>
      <c r="F700" s="213">
        <v>140723</v>
      </c>
      <c r="G700" s="213">
        <v>280723</v>
      </c>
      <c r="H700" s="213">
        <v>2023</v>
      </c>
      <c r="I700" s="148" t="s">
        <v>43</v>
      </c>
      <c r="J700" s="148" t="s">
        <v>82</v>
      </c>
      <c r="K700" s="148" t="s">
        <v>83</v>
      </c>
      <c r="L700" s="148" t="s">
        <v>74</v>
      </c>
      <c r="M700" s="2" t="s">
        <v>3150</v>
      </c>
      <c r="N700" s="117">
        <v>36</v>
      </c>
      <c r="O700" s="2" t="s">
        <v>2912</v>
      </c>
      <c r="P700" s="359" t="s">
        <v>84</v>
      </c>
      <c r="Q700" s="50" t="s">
        <v>85</v>
      </c>
      <c r="R700" s="50" t="s">
        <v>3150</v>
      </c>
      <c r="S700" s="50">
        <v>1</v>
      </c>
      <c r="T700" s="50">
        <v>1</v>
      </c>
      <c r="U700" s="50">
        <v>0</v>
      </c>
      <c r="V700" s="2"/>
      <c r="W700" s="2"/>
      <c r="X700" s="89" t="s">
        <v>3159</v>
      </c>
      <c r="Y700" s="50" t="s">
        <v>78</v>
      </c>
      <c r="Z700" s="358" t="s">
        <v>3170</v>
      </c>
      <c r="AA700" s="432" t="s">
        <v>95</v>
      </c>
      <c r="AB700" s="16" t="str">
        <f t="shared" si="28"/>
        <v>Unique</v>
      </c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</row>
    <row r="701" spans="1:89" ht="15">
      <c r="A701" s="354" t="str">
        <f t="shared" si="30"/>
        <v>101_1_280723_C2A_p_sy.pi</v>
      </c>
      <c r="B701" s="355" t="s">
        <v>80</v>
      </c>
      <c r="C701" s="355" t="s">
        <v>81</v>
      </c>
      <c r="D701" s="213">
        <v>101</v>
      </c>
      <c r="E701" s="213">
        <v>1</v>
      </c>
      <c r="F701" s="213">
        <v>140723</v>
      </c>
      <c r="G701" s="213">
        <v>280723</v>
      </c>
      <c r="H701" s="213">
        <v>2023</v>
      </c>
      <c r="I701" s="148" t="s">
        <v>43</v>
      </c>
      <c r="J701" s="148" t="s">
        <v>82</v>
      </c>
      <c r="K701" s="148" t="s">
        <v>83</v>
      </c>
      <c r="L701" s="148" t="s">
        <v>74</v>
      </c>
      <c r="M701" s="2" t="s">
        <v>3150</v>
      </c>
      <c r="N701" s="117">
        <v>36</v>
      </c>
      <c r="O701" s="2" t="s">
        <v>2912</v>
      </c>
      <c r="P701" s="359" t="s">
        <v>176</v>
      </c>
      <c r="Q701" s="50" t="s">
        <v>177</v>
      </c>
      <c r="R701" s="50" t="s">
        <v>3150</v>
      </c>
      <c r="S701" s="50">
        <v>2</v>
      </c>
      <c r="T701" s="50">
        <v>0</v>
      </c>
      <c r="U701" s="50">
        <v>2</v>
      </c>
      <c r="V701" s="2"/>
      <c r="W701" s="2"/>
      <c r="X701" s="89" t="s">
        <v>3159</v>
      </c>
      <c r="Y701" s="50" t="s">
        <v>78</v>
      </c>
      <c r="Z701" s="358" t="s">
        <v>3171</v>
      </c>
      <c r="AA701" s="432" t="s">
        <v>95</v>
      </c>
      <c r="AB701" s="16" t="str">
        <f t="shared" si="28"/>
        <v>Unique</v>
      </c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</row>
    <row r="702" spans="1:89" ht="15">
      <c r="A702" s="354" t="str">
        <f t="shared" si="30"/>
        <v>80_2_030822_C1Y_p_sy.pi</v>
      </c>
      <c r="B702" s="355" t="s">
        <v>2504</v>
      </c>
      <c r="C702" s="355" t="s">
        <v>2505</v>
      </c>
      <c r="D702" s="213">
        <v>80</v>
      </c>
      <c r="E702" s="213">
        <v>2</v>
      </c>
      <c r="F702" s="213">
        <v>200722</v>
      </c>
      <c r="G702" s="367" t="s">
        <v>3145</v>
      </c>
      <c r="H702" s="213">
        <v>2022</v>
      </c>
      <c r="I702" s="148" t="s">
        <v>43</v>
      </c>
      <c r="J702" s="148" t="s">
        <v>2506</v>
      </c>
      <c r="K702" s="148" t="s">
        <v>2507</v>
      </c>
      <c r="L702" s="148" t="s">
        <v>74</v>
      </c>
      <c r="M702" s="148" t="s">
        <v>168</v>
      </c>
      <c r="N702" s="213">
        <v>18</v>
      </c>
      <c r="O702" s="50" t="s">
        <v>2912</v>
      </c>
      <c r="P702" s="359" t="s">
        <v>176</v>
      </c>
      <c r="Q702" s="50" t="s">
        <v>177</v>
      </c>
      <c r="R702" s="50" t="s">
        <v>3150</v>
      </c>
      <c r="S702" s="50">
        <v>3</v>
      </c>
      <c r="T702" s="50">
        <v>0</v>
      </c>
      <c r="U702" s="50">
        <v>3</v>
      </c>
      <c r="V702" s="2"/>
      <c r="W702" s="2"/>
      <c r="X702" s="89" t="s">
        <v>3159</v>
      </c>
      <c r="Y702" s="50" t="s">
        <v>78</v>
      </c>
      <c r="Z702" s="358" t="s">
        <v>3172</v>
      </c>
      <c r="AA702" s="432" t="s">
        <v>95</v>
      </c>
      <c r="AB702" s="16" t="str">
        <f t="shared" si="28"/>
        <v>Unique</v>
      </c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</row>
    <row r="703" spans="1:89" ht="15">
      <c r="A703" s="354" t="str">
        <f t="shared" si="30"/>
        <v>100_2_200722_C3X_p_ep.ba</v>
      </c>
      <c r="B703" s="355" t="s">
        <v>2441</v>
      </c>
      <c r="C703" s="355" t="s">
        <v>2442</v>
      </c>
      <c r="D703" s="213">
        <v>100</v>
      </c>
      <c r="E703" s="213">
        <v>2</v>
      </c>
      <c r="F703" s="367" t="s">
        <v>465</v>
      </c>
      <c r="G703" s="213">
        <v>200722</v>
      </c>
      <c r="H703" s="213">
        <v>2022</v>
      </c>
      <c r="I703" s="148" t="s">
        <v>43</v>
      </c>
      <c r="J703" s="148" t="s">
        <v>2443</v>
      </c>
      <c r="K703" s="148" t="s">
        <v>2444</v>
      </c>
      <c r="L703" s="148" t="s">
        <v>74</v>
      </c>
      <c r="M703" s="148" t="s">
        <v>3150</v>
      </c>
      <c r="N703" s="213">
        <v>26</v>
      </c>
      <c r="O703" s="148" t="s">
        <v>3173</v>
      </c>
      <c r="P703" s="359" t="s">
        <v>84</v>
      </c>
      <c r="Q703" s="50" t="s">
        <v>85</v>
      </c>
      <c r="R703" s="50" t="s">
        <v>3150</v>
      </c>
      <c r="S703" s="50">
        <v>3</v>
      </c>
      <c r="T703" s="50">
        <v>3</v>
      </c>
      <c r="U703" s="50">
        <v>0</v>
      </c>
      <c r="V703" s="2"/>
      <c r="W703" s="2"/>
      <c r="X703" s="89" t="s">
        <v>3159</v>
      </c>
      <c r="Y703" s="50" t="s">
        <v>78</v>
      </c>
      <c r="Z703" s="358" t="s">
        <v>3174</v>
      </c>
      <c r="AA703" s="432" t="s">
        <v>95</v>
      </c>
      <c r="AB703" s="16" t="str">
        <f t="shared" si="28"/>
        <v>Unique</v>
      </c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</row>
    <row r="704" spans="1:89" ht="15">
      <c r="A704" s="354" t="str">
        <f t="shared" si="30"/>
        <v>100_2_200722_C3X_p_ba.el</v>
      </c>
      <c r="B704" s="355" t="s">
        <v>2441</v>
      </c>
      <c r="C704" s="355" t="s">
        <v>2442</v>
      </c>
      <c r="D704" s="213">
        <v>100</v>
      </c>
      <c r="E704" s="213">
        <v>2</v>
      </c>
      <c r="F704" s="367" t="s">
        <v>465</v>
      </c>
      <c r="G704" s="213">
        <v>200722</v>
      </c>
      <c r="H704" s="213">
        <v>2022</v>
      </c>
      <c r="I704" s="148" t="s">
        <v>43</v>
      </c>
      <c r="J704" s="148" t="s">
        <v>2443</v>
      </c>
      <c r="K704" s="148" t="s">
        <v>2444</v>
      </c>
      <c r="L704" s="148" t="s">
        <v>74</v>
      </c>
      <c r="M704" s="148" t="s">
        <v>3150</v>
      </c>
      <c r="N704" s="213">
        <v>26</v>
      </c>
      <c r="O704" s="148" t="s">
        <v>3173</v>
      </c>
      <c r="P704" s="359" t="s">
        <v>274</v>
      </c>
      <c r="Q704" s="50" t="s">
        <v>275</v>
      </c>
      <c r="R704" s="50" t="s">
        <v>3150</v>
      </c>
      <c r="S704" s="50">
        <v>7</v>
      </c>
      <c r="T704" s="50">
        <v>3</v>
      </c>
      <c r="U704" s="50">
        <v>4</v>
      </c>
      <c r="V704" s="2"/>
      <c r="W704" s="2"/>
      <c r="X704" s="89" t="s">
        <v>3159</v>
      </c>
      <c r="Y704" s="50" t="s">
        <v>78</v>
      </c>
      <c r="Z704" s="358" t="s">
        <v>3175</v>
      </c>
      <c r="AA704" s="432" t="s">
        <v>95</v>
      </c>
      <c r="AB704" s="16" t="str">
        <f t="shared" si="28"/>
        <v>Unique</v>
      </c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</row>
    <row r="705" spans="1:89" ht="15">
      <c r="A705" s="354" t="str">
        <f t="shared" si="30"/>
        <v>100_2_200722_C3X_p_My.fl</v>
      </c>
      <c r="B705" s="355" t="s">
        <v>2441</v>
      </c>
      <c r="C705" s="355" t="s">
        <v>2442</v>
      </c>
      <c r="D705" s="213">
        <v>100</v>
      </c>
      <c r="E705" s="213">
        <v>2</v>
      </c>
      <c r="F705" s="367" t="s">
        <v>465</v>
      </c>
      <c r="G705" s="213">
        <v>200722</v>
      </c>
      <c r="H705" s="213">
        <v>2022</v>
      </c>
      <c r="I705" s="148" t="s">
        <v>43</v>
      </c>
      <c r="J705" s="148" t="s">
        <v>2443</v>
      </c>
      <c r="K705" s="148" t="s">
        <v>2444</v>
      </c>
      <c r="L705" s="148" t="s">
        <v>74</v>
      </c>
      <c r="M705" s="148" t="s">
        <v>3150</v>
      </c>
      <c r="N705" s="213">
        <v>26</v>
      </c>
      <c r="O705" s="148" t="s">
        <v>3173</v>
      </c>
      <c r="P705" s="359" t="s">
        <v>3162</v>
      </c>
      <c r="Q705" s="50" t="s">
        <v>99</v>
      </c>
      <c r="R705" s="50" t="s">
        <v>3150</v>
      </c>
      <c r="S705" s="50">
        <v>1</v>
      </c>
      <c r="T705" s="50">
        <v>1</v>
      </c>
      <c r="U705" s="50">
        <v>0</v>
      </c>
      <c r="V705" s="2"/>
      <c r="W705" s="2"/>
      <c r="X705" s="89" t="s">
        <v>3159</v>
      </c>
      <c r="Y705" s="50" t="s">
        <v>78</v>
      </c>
      <c r="Z705" s="358" t="s">
        <v>3176</v>
      </c>
      <c r="AA705" s="432" t="s">
        <v>95</v>
      </c>
      <c r="AB705" s="16" t="str">
        <f t="shared" si="28"/>
        <v>Unique</v>
      </c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</row>
    <row r="706" spans="1:89" ht="15">
      <c r="A706" s="354" t="str">
        <f t="shared" si="30"/>
        <v>83_2_060722_C2D_p_er.te</v>
      </c>
      <c r="B706" s="355" t="s">
        <v>2773</v>
      </c>
      <c r="C706" s="355" t="s">
        <v>2774</v>
      </c>
      <c r="D706" s="213">
        <v>83</v>
      </c>
      <c r="E706" s="213">
        <v>2</v>
      </c>
      <c r="F706" s="213">
        <v>220622</v>
      </c>
      <c r="G706" s="367" t="s">
        <v>465</v>
      </c>
      <c r="H706" s="213">
        <v>2022</v>
      </c>
      <c r="I706" s="148" t="s">
        <v>43</v>
      </c>
      <c r="J706" s="148" t="s">
        <v>2775</v>
      </c>
      <c r="K706" s="148" t="s">
        <v>2776</v>
      </c>
      <c r="L706" s="148" t="s">
        <v>74</v>
      </c>
      <c r="M706" s="2" t="s">
        <v>168</v>
      </c>
      <c r="N706" s="213">
        <v>854</v>
      </c>
      <c r="O706" s="2"/>
      <c r="P706" s="359" t="s">
        <v>521</v>
      </c>
      <c r="Q706" s="50" t="s">
        <v>522</v>
      </c>
      <c r="R706" s="50" t="s">
        <v>3150</v>
      </c>
      <c r="S706" s="50">
        <v>24</v>
      </c>
      <c r="T706" s="50">
        <v>16</v>
      </c>
      <c r="U706" s="50">
        <v>8</v>
      </c>
      <c r="V706" s="2"/>
      <c r="W706" s="2"/>
      <c r="X706" s="89" t="s">
        <v>3177</v>
      </c>
      <c r="Y706" s="50" t="s">
        <v>78</v>
      </c>
      <c r="Z706" s="358" t="s">
        <v>3178</v>
      </c>
      <c r="AA706" s="432"/>
      <c r="AB706" s="16" t="str">
        <f t="shared" ref="AB706:AB769" si="35">IF(COUNTIF(Z:Z, Z706)&gt;1, "Duplicate", "Unique")</f>
        <v>Unique</v>
      </c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</row>
    <row r="707" spans="1:89" ht="15">
      <c r="A707" s="354" t="str">
        <f t="shared" si="30"/>
        <v>83_2_060722_C2D_p_ch.bi</v>
      </c>
      <c r="B707" s="355" t="s">
        <v>2773</v>
      </c>
      <c r="C707" s="355" t="s">
        <v>2774</v>
      </c>
      <c r="D707" s="213">
        <v>83</v>
      </c>
      <c r="E707" s="213">
        <v>2</v>
      </c>
      <c r="F707" s="213">
        <v>220622</v>
      </c>
      <c r="G707" s="367" t="s">
        <v>465</v>
      </c>
      <c r="H707" s="213">
        <v>2022</v>
      </c>
      <c r="I707" s="148" t="s">
        <v>43</v>
      </c>
      <c r="J707" s="148" t="s">
        <v>2775</v>
      </c>
      <c r="K707" s="148" t="s">
        <v>2776</v>
      </c>
      <c r="L707" s="148" t="s">
        <v>74</v>
      </c>
      <c r="M707" s="2" t="s">
        <v>168</v>
      </c>
      <c r="N707" s="213">
        <v>854</v>
      </c>
      <c r="O707" s="2"/>
      <c r="P707" s="359" t="s">
        <v>287</v>
      </c>
      <c r="Q707" s="50" t="s">
        <v>288</v>
      </c>
      <c r="R707" s="50" t="s">
        <v>3150</v>
      </c>
      <c r="S707" s="50">
        <v>1</v>
      </c>
      <c r="T707" s="50">
        <v>0</v>
      </c>
      <c r="U707" s="50">
        <v>1</v>
      </c>
      <c r="V707" s="2"/>
      <c r="W707" s="2"/>
      <c r="X707" s="89" t="s">
        <v>3177</v>
      </c>
      <c r="Y707" s="50" t="s">
        <v>78</v>
      </c>
      <c r="Z707" s="358" t="s">
        <v>3179</v>
      </c>
      <c r="AA707" s="432" t="s">
        <v>95</v>
      </c>
      <c r="AB707" s="16" t="str">
        <f t="shared" si="35"/>
        <v>Unique</v>
      </c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</row>
    <row r="708" spans="1:89" ht="15">
      <c r="A708" s="354" t="str">
        <f t="shared" si="30"/>
        <v>102_1_060722_C1C_p_ch.bi</v>
      </c>
      <c r="B708" s="355" t="s">
        <v>2751</v>
      </c>
      <c r="C708" s="355" t="s">
        <v>2752</v>
      </c>
      <c r="D708" s="213">
        <v>102</v>
      </c>
      <c r="E708" s="213">
        <v>1</v>
      </c>
      <c r="F708" s="213">
        <v>220622</v>
      </c>
      <c r="G708" s="29" t="s">
        <v>465</v>
      </c>
      <c r="H708" s="213">
        <v>2022</v>
      </c>
      <c r="I708" s="148" t="s">
        <v>43</v>
      </c>
      <c r="J708" s="148" t="s">
        <v>2754</v>
      </c>
      <c r="K708" s="148" t="s">
        <v>2755</v>
      </c>
      <c r="L708" s="148" t="s">
        <v>74</v>
      </c>
      <c r="M708" s="148" t="s">
        <v>2911</v>
      </c>
      <c r="N708" s="213">
        <v>200</v>
      </c>
      <c r="O708" s="148" t="s">
        <v>2912</v>
      </c>
      <c r="P708" s="359" t="s">
        <v>287</v>
      </c>
      <c r="Q708" s="50" t="s">
        <v>288</v>
      </c>
      <c r="R708" s="50" t="s">
        <v>168</v>
      </c>
      <c r="S708" s="50">
        <v>5</v>
      </c>
      <c r="T708" s="2"/>
      <c r="U708" s="2"/>
      <c r="V708" s="2"/>
      <c r="W708" s="2"/>
      <c r="X708" s="89" t="s">
        <v>3177</v>
      </c>
      <c r="Y708" s="50" t="s">
        <v>78</v>
      </c>
      <c r="Z708" s="358" t="s">
        <v>3180</v>
      </c>
      <c r="AA708" s="432" t="s">
        <v>95</v>
      </c>
      <c r="AB708" s="16" t="str">
        <f t="shared" si="35"/>
        <v>Unique</v>
      </c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</row>
    <row r="709" spans="1:89" ht="15">
      <c r="A709" s="354" t="str">
        <f t="shared" si="30"/>
        <v>83_2_060722_C2D_p_sy.pi</v>
      </c>
      <c r="B709" s="355" t="s">
        <v>2773</v>
      </c>
      <c r="C709" s="355" t="s">
        <v>2774</v>
      </c>
      <c r="D709" s="213">
        <v>83</v>
      </c>
      <c r="E709" s="213">
        <v>2</v>
      </c>
      <c r="F709" s="213">
        <v>220622</v>
      </c>
      <c r="G709" s="367" t="s">
        <v>465</v>
      </c>
      <c r="H709" s="213">
        <v>2022</v>
      </c>
      <c r="I709" s="148" t="s">
        <v>43</v>
      </c>
      <c r="J709" s="148" t="s">
        <v>2775</v>
      </c>
      <c r="K709" s="148" t="s">
        <v>2776</v>
      </c>
      <c r="L709" s="148" t="s">
        <v>74</v>
      </c>
      <c r="M709" s="2" t="s">
        <v>168</v>
      </c>
      <c r="N709" s="213">
        <v>854</v>
      </c>
      <c r="O709" s="2"/>
      <c r="P709" s="359" t="s">
        <v>176</v>
      </c>
      <c r="Q709" s="50" t="s">
        <v>177</v>
      </c>
      <c r="R709" s="50" t="s">
        <v>3150</v>
      </c>
      <c r="S709" s="50">
        <v>5</v>
      </c>
      <c r="T709" s="50">
        <v>5</v>
      </c>
      <c r="U709" s="50">
        <v>0</v>
      </c>
      <c r="V709" s="2"/>
      <c r="W709" s="2"/>
      <c r="X709" s="89" t="s">
        <v>3177</v>
      </c>
      <c r="Y709" s="50" t="s">
        <v>78</v>
      </c>
      <c r="Z709" s="358" t="s">
        <v>3181</v>
      </c>
      <c r="AA709" s="432" t="s">
        <v>95</v>
      </c>
      <c r="AB709" s="16" t="str">
        <f t="shared" si="35"/>
        <v>Unique</v>
      </c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</row>
    <row r="710" spans="1:89" ht="15">
      <c r="A710" s="354" t="str">
        <f t="shared" si="30"/>
        <v>83_2_060722_C2D_p_ep.ba</v>
      </c>
      <c r="B710" s="355" t="s">
        <v>2773</v>
      </c>
      <c r="C710" s="355" t="s">
        <v>2774</v>
      </c>
      <c r="D710" s="213">
        <v>83</v>
      </c>
      <c r="E710" s="213">
        <v>2</v>
      </c>
      <c r="F710" s="213">
        <v>220622</v>
      </c>
      <c r="G710" s="367" t="s">
        <v>465</v>
      </c>
      <c r="H710" s="213">
        <v>2022</v>
      </c>
      <c r="I710" s="148" t="s">
        <v>43</v>
      </c>
      <c r="J710" s="148" t="s">
        <v>2775</v>
      </c>
      <c r="K710" s="148" t="s">
        <v>2776</v>
      </c>
      <c r="L710" s="148" t="s">
        <v>74</v>
      </c>
      <c r="M710" s="2" t="s">
        <v>168</v>
      </c>
      <c r="N710" s="213">
        <v>854</v>
      </c>
      <c r="O710" s="2"/>
      <c r="P710" s="359" t="s">
        <v>84</v>
      </c>
      <c r="Q710" s="50" t="s">
        <v>85</v>
      </c>
      <c r="R710" s="50" t="s">
        <v>3150</v>
      </c>
      <c r="S710" s="50">
        <v>1</v>
      </c>
      <c r="T710" s="50">
        <v>1</v>
      </c>
      <c r="U710" s="50">
        <v>0</v>
      </c>
      <c r="V710" s="2"/>
      <c r="W710" s="2"/>
      <c r="X710" s="89" t="s">
        <v>3177</v>
      </c>
      <c r="Y710" s="50" t="s">
        <v>78</v>
      </c>
      <c r="Z710" s="358" t="s">
        <v>3182</v>
      </c>
      <c r="AA710" s="432" t="s">
        <v>95</v>
      </c>
      <c r="AB710" s="16" t="str">
        <f t="shared" si="35"/>
        <v>Unique</v>
      </c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</row>
    <row r="711" spans="1:89" ht="15">
      <c r="A711" s="354" t="str">
        <f t="shared" si="30"/>
        <v>80_3_030822_C15_p_sp.sc</v>
      </c>
      <c r="B711" s="355" t="s">
        <v>69</v>
      </c>
      <c r="C711" s="355" t="s">
        <v>70</v>
      </c>
      <c r="D711" s="213">
        <v>80</v>
      </c>
      <c r="E711" s="213">
        <v>3</v>
      </c>
      <c r="F711" s="454">
        <v>200722</v>
      </c>
      <c r="G711" s="96" t="s">
        <v>3145</v>
      </c>
      <c r="H711" s="213">
        <v>2022</v>
      </c>
      <c r="I711" s="148" t="s">
        <v>43</v>
      </c>
      <c r="J711" s="148" t="s">
        <v>72</v>
      </c>
      <c r="K711" s="148" t="s">
        <v>73</v>
      </c>
      <c r="L711" s="148" t="s">
        <v>74</v>
      </c>
      <c r="M711" s="2" t="s">
        <v>168</v>
      </c>
      <c r="N711" s="213">
        <v>83</v>
      </c>
      <c r="O711" s="457" t="s">
        <v>3183</v>
      </c>
      <c r="P711" s="359" t="s">
        <v>509</v>
      </c>
      <c r="Q711" s="50" t="s">
        <v>510</v>
      </c>
      <c r="R711" s="50" t="s">
        <v>168</v>
      </c>
      <c r="S711" s="50">
        <v>1</v>
      </c>
      <c r="T711" s="50">
        <v>1</v>
      </c>
      <c r="U711" s="50">
        <v>0</v>
      </c>
      <c r="V711" s="2"/>
      <c r="W711" s="2"/>
      <c r="X711" s="89" t="s">
        <v>3177</v>
      </c>
      <c r="Y711" s="50" t="s">
        <v>78</v>
      </c>
      <c r="Z711" s="358" t="s">
        <v>3184</v>
      </c>
      <c r="AA711" s="432"/>
      <c r="AB711" s="16" t="str">
        <f t="shared" si="35"/>
        <v>Unique</v>
      </c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</row>
    <row r="712" spans="1:89" ht="15">
      <c r="A712" s="458" t="str">
        <f t="shared" si="30"/>
        <v>80_3_030822_C15_p_My.fl</v>
      </c>
      <c r="B712" s="459" t="s">
        <v>69</v>
      </c>
      <c r="C712" s="459" t="s">
        <v>70</v>
      </c>
      <c r="D712" s="460">
        <v>80</v>
      </c>
      <c r="E712" s="460">
        <v>3</v>
      </c>
      <c r="F712" s="461">
        <v>200722</v>
      </c>
      <c r="G712" s="462" t="s">
        <v>3145</v>
      </c>
      <c r="H712" s="460">
        <v>2022</v>
      </c>
      <c r="I712" s="463" t="s">
        <v>43</v>
      </c>
      <c r="J712" s="463" t="s">
        <v>72</v>
      </c>
      <c r="K712" s="463" t="s">
        <v>73</v>
      </c>
      <c r="L712" s="463" t="s">
        <v>74</v>
      </c>
      <c r="M712" s="464" t="s">
        <v>168</v>
      </c>
      <c r="N712" s="460">
        <v>83</v>
      </c>
      <c r="O712" s="465" t="s">
        <v>3183</v>
      </c>
      <c r="P712" s="466" t="s">
        <v>3162</v>
      </c>
      <c r="Q712" s="467" t="s">
        <v>99</v>
      </c>
      <c r="R712" s="467" t="s">
        <v>3150</v>
      </c>
      <c r="S712" s="467">
        <v>1</v>
      </c>
      <c r="T712" s="467">
        <v>0</v>
      </c>
      <c r="U712" s="467">
        <v>1</v>
      </c>
      <c r="V712" s="464"/>
      <c r="W712" s="467" t="s">
        <v>3185</v>
      </c>
      <c r="X712" s="468">
        <v>2024</v>
      </c>
      <c r="Y712" s="467" t="s">
        <v>78</v>
      </c>
      <c r="Z712" s="469"/>
      <c r="AA712" s="432" t="s">
        <v>3186</v>
      </c>
      <c r="AB712" s="16" t="str">
        <f t="shared" si="35"/>
        <v>Unique</v>
      </c>
      <c r="AD712" s="464"/>
      <c r="AE712" s="464"/>
      <c r="AF712" s="464"/>
      <c r="AG712" s="464"/>
      <c r="AH712" s="464"/>
      <c r="AI712" s="464"/>
      <c r="AJ712" s="464"/>
      <c r="AK712" s="464"/>
      <c r="AL712" s="464"/>
      <c r="AM712" s="464"/>
      <c r="AN712" s="464"/>
      <c r="AO712" s="464"/>
      <c r="AP712" s="464"/>
      <c r="AQ712" s="464"/>
      <c r="AR712" s="464"/>
      <c r="AS712" s="464"/>
      <c r="AT712" s="464"/>
      <c r="AU712" s="464"/>
      <c r="AV712" s="464"/>
      <c r="AW712" s="464"/>
      <c r="AX712" s="464"/>
      <c r="AY712" s="464"/>
      <c r="AZ712" s="464"/>
      <c r="BA712" s="464"/>
      <c r="BB712" s="464"/>
      <c r="BC712" s="464"/>
      <c r="BD712" s="464"/>
      <c r="BE712" s="464"/>
      <c r="BF712" s="464"/>
      <c r="BG712" s="464"/>
      <c r="BH712" s="464"/>
      <c r="BI712" s="464"/>
      <c r="BJ712" s="464"/>
      <c r="BK712" s="464"/>
      <c r="BL712" s="464"/>
      <c r="BM712" s="464"/>
      <c r="BN712" s="464"/>
      <c r="BO712" s="464"/>
      <c r="BP712" s="464"/>
      <c r="BQ712" s="464"/>
      <c r="BR712" s="464"/>
      <c r="BS712" s="464"/>
      <c r="BT712" s="464"/>
      <c r="BU712" s="464"/>
      <c r="BV712" s="464"/>
      <c r="BW712" s="464"/>
      <c r="BX712" s="464"/>
      <c r="BY712" s="464"/>
      <c r="BZ712" s="464"/>
      <c r="CA712" s="464"/>
      <c r="CB712" s="464"/>
      <c r="CC712" s="464"/>
      <c r="CD712" s="464"/>
      <c r="CE712" s="464"/>
      <c r="CF712" s="464"/>
      <c r="CG712" s="464"/>
      <c r="CH712" s="464"/>
      <c r="CI712" s="464"/>
      <c r="CJ712" s="464"/>
      <c r="CK712" s="464"/>
    </row>
    <row r="713" spans="1:89" ht="15">
      <c r="A713" s="354" t="str">
        <f t="shared" si="30"/>
        <v>102_1_220622_C1C_p_er.te</v>
      </c>
      <c r="B713" s="355" t="s">
        <v>2751</v>
      </c>
      <c r="C713" s="355" t="s">
        <v>2752</v>
      </c>
      <c r="D713" s="213">
        <v>102</v>
      </c>
      <c r="E713" s="213">
        <v>1</v>
      </c>
      <c r="F713" s="367" t="s">
        <v>2800</v>
      </c>
      <c r="G713" s="213">
        <v>220622</v>
      </c>
      <c r="H713" s="213">
        <v>2022</v>
      </c>
      <c r="I713" s="148" t="s">
        <v>43</v>
      </c>
      <c r="J713" s="148" t="s">
        <v>2754</v>
      </c>
      <c r="K713" s="148" t="s">
        <v>2755</v>
      </c>
      <c r="L713" s="148" t="s">
        <v>74</v>
      </c>
      <c r="M713" s="2" t="s">
        <v>168</v>
      </c>
      <c r="N713" s="213">
        <v>164</v>
      </c>
      <c r="O713" s="2"/>
      <c r="P713" s="359" t="s">
        <v>521</v>
      </c>
      <c r="Q713" s="50" t="s">
        <v>522</v>
      </c>
      <c r="R713" s="50" t="s">
        <v>168</v>
      </c>
      <c r="S713" s="50">
        <v>1</v>
      </c>
      <c r="T713" s="50">
        <v>1</v>
      </c>
      <c r="U713" s="50">
        <v>0</v>
      </c>
      <c r="V713" s="2"/>
      <c r="W713" s="50"/>
      <c r="X713" s="89" t="s">
        <v>3177</v>
      </c>
      <c r="Y713" s="50" t="s">
        <v>78</v>
      </c>
      <c r="Z713" s="358" t="s">
        <v>3187</v>
      </c>
      <c r="AA713" s="432"/>
      <c r="AB713" s="16" t="str">
        <f t="shared" si="35"/>
        <v>Unique</v>
      </c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</row>
    <row r="714" spans="1:89" ht="15">
      <c r="A714" s="354" t="str">
        <f t="shared" si="30"/>
        <v>102_1_220622_C1C_p_my.fl</v>
      </c>
      <c r="B714" s="355" t="s">
        <v>2751</v>
      </c>
      <c r="C714" s="355" t="s">
        <v>2752</v>
      </c>
      <c r="D714" s="213">
        <v>102</v>
      </c>
      <c r="E714" s="213">
        <v>1</v>
      </c>
      <c r="F714" s="367" t="s">
        <v>2800</v>
      </c>
      <c r="G714" s="213">
        <v>220622</v>
      </c>
      <c r="H714" s="213">
        <v>2022</v>
      </c>
      <c r="I714" s="148" t="s">
        <v>43</v>
      </c>
      <c r="J714" s="148" t="s">
        <v>2754</v>
      </c>
      <c r="K714" s="148" t="s">
        <v>2755</v>
      </c>
      <c r="L714" s="148" t="s">
        <v>74</v>
      </c>
      <c r="M714" s="2" t="s">
        <v>168</v>
      </c>
      <c r="N714" s="213">
        <v>164</v>
      </c>
      <c r="O714" s="2"/>
      <c r="P714" s="359" t="s">
        <v>98</v>
      </c>
      <c r="Q714" s="50" t="s">
        <v>99</v>
      </c>
      <c r="R714" s="50" t="s">
        <v>168</v>
      </c>
      <c r="S714" s="50">
        <v>3</v>
      </c>
      <c r="T714" s="50">
        <v>0</v>
      </c>
      <c r="U714" s="50">
        <v>3</v>
      </c>
      <c r="V714" s="2"/>
      <c r="W714" s="2"/>
      <c r="X714" s="89" t="s">
        <v>3177</v>
      </c>
      <c r="Y714" s="50" t="s">
        <v>78</v>
      </c>
      <c r="Z714" s="358" t="s">
        <v>3188</v>
      </c>
      <c r="AA714" s="432" t="s">
        <v>95</v>
      </c>
      <c r="AB714" s="16" t="str">
        <f t="shared" si="35"/>
        <v>Unique</v>
      </c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</row>
    <row r="715" spans="1:89" ht="15">
      <c r="A715" s="354" t="str">
        <f t="shared" si="30"/>
        <v>102_1_220622_C1C_p_ch.bi</v>
      </c>
      <c r="B715" s="355" t="s">
        <v>2751</v>
      </c>
      <c r="C715" s="355" t="s">
        <v>2752</v>
      </c>
      <c r="D715" s="213">
        <v>102</v>
      </c>
      <c r="E715" s="213">
        <v>1</v>
      </c>
      <c r="F715" s="367" t="s">
        <v>2800</v>
      </c>
      <c r="G715" s="213">
        <v>220622</v>
      </c>
      <c r="H715" s="213">
        <v>2022</v>
      </c>
      <c r="I715" s="148" t="s">
        <v>43</v>
      </c>
      <c r="J715" s="148" t="s">
        <v>2754</v>
      </c>
      <c r="K715" s="148" t="s">
        <v>2755</v>
      </c>
      <c r="L715" s="148" t="s">
        <v>74</v>
      </c>
      <c r="M715" s="2" t="s">
        <v>168</v>
      </c>
      <c r="N715" s="213">
        <v>164</v>
      </c>
      <c r="O715" s="2"/>
      <c r="P715" s="359" t="s">
        <v>287</v>
      </c>
      <c r="Q715" s="50" t="s">
        <v>288</v>
      </c>
      <c r="R715" s="50" t="s">
        <v>168</v>
      </c>
      <c r="S715" s="50">
        <v>2</v>
      </c>
      <c r="T715" s="2"/>
      <c r="U715" s="2"/>
      <c r="V715" s="2"/>
      <c r="W715" s="2"/>
      <c r="X715" s="89" t="s">
        <v>3177</v>
      </c>
      <c r="Y715" s="50" t="s">
        <v>78</v>
      </c>
      <c r="Z715" s="358" t="s">
        <v>3189</v>
      </c>
      <c r="AA715" s="432" t="s">
        <v>95</v>
      </c>
      <c r="AB715" s="16" t="str">
        <f t="shared" si="35"/>
        <v>Unique</v>
      </c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</row>
    <row r="716" spans="1:89" ht="15">
      <c r="A716" s="354" t="str">
        <f t="shared" si="30"/>
        <v>83_1_060722_C2C_p_sy.pi</v>
      </c>
      <c r="B716" s="355" t="s">
        <v>2789</v>
      </c>
      <c r="C716" s="355" t="s">
        <v>2790</v>
      </c>
      <c r="D716" s="213">
        <v>83</v>
      </c>
      <c r="E716" s="213">
        <v>1</v>
      </c>
      <c r="F716" s="213">
        <v>220622</v>
      </c>
      <c r="G716" s="367" t="s">
        <v>465</v>
      </c>
      <c r="H716" s="213">
        <v>2022</v>
      </c>
      <c r="I716" s="148" t="s">
        <v>43</v>
      </c>
      <c r="J716" s="148" t="s">
        <v>2791</v>
      </c>
      <c r="K716" s="148" t="s">
        <v>2792</v>
      </c>
      <c r="L716" s="148" t="s">
        <v>74</v>
      </c>
      <c r="M716" s="2" t="s">
        <v>100</v>
      </c>
      <c r="N716" s="117">
        <v>695</v>
      </c>
      <c r="O716" s="2"/>
      <c r="P716" s="359" t="s">
        <v>176</v>
      </c>
      <c r="Q716" s="50" t="s">
        <v>177</v>
      </c>
      <c r="R716" s="50" t="s">
        <v>3190</v>
      </c>
      <c r="S716" s="50">
        <v>3</v>
      </c>
      <c r="T716" s="50">
        <v>3</v>
      </c>
      <c r="U716" s="50">
        <v>0</v>
      </c>
      <c r="V716" s="2"/>
      <c r="W716" s="50" t="s">
        <v>2912</v>
      </c>
      <c r="X716" s="89" t="s">
        <v>3191</v>
      </c>
      <c r="Y716" s="50" t="s">
        <v>78</v>
      </c>
      <c r="Z716" s="358" t="s">
        <v>3192</v>
      </c>
      <c r="AA716" s="432" t="s">
        <v>95</v>
      </c>
      <c r="AB716" s="16" t="str">
        <f t="shared" si="35"/>
        <v>Unique</v>
      </c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</row>
    <row r="717" spans="1:89" ht="15">
      <c r="A717" s="354" t="str">
        <f t="shared" si="30"/>
        <v>83_1_060722_C2C_p_er.te</v>
      </c>
      <c r="B717" s="355" t="s">
        <v>2789</v>
      </c>
      <c r="C717" s="355" t="s">
        <v>2790</v>
      </c>
      <c r="D717" s="213">
        <v>83</v>
      </c>
      <c r="E717" s="213">
        <v>1</v>
      </c>
      <c r="F717" s="213">
        <v>220622</v>
      </c>
      <c r="G717" s="367" t="s">
        <v>465</v>
      </c>
      <c r="H717" s="213">
        <v>2022</v>
      </c>
      <c r="I717" s="148" t="s">
        <v>43</v>
      </c>
      <c r="J717" s="148" t="s">
        <v>2791</v>
      </c>
      <c r="K717" s="148" t="s">
        <v>2792</v>
      </c>
      <c r="L717" s="148" t="s">
        <v>74</v>
      </c>
      <c r="M717" s="2" t="s">
        <v>100</v>
      </c>
      <c r="N717" s="117">
        <v>695</v>
      </c>
      <c r="O717" s="2"/>
      <c r="P717" s="359" t="s">
        <v>521</v>
      </c>
      <c r="Q717" s="50" t="s">
        <v>522</v>
      </c>
      <c r="R717" s="50" t="s">
        <v>3190</v>
      </c>
      <c r="S717" s="50">
        <v>10</v>
      </c>
      <c r="T717" s="50">
        <v>3</v>
      </c>
      <c r="U717" s="50">
        <v>7</v>
      </c>
      <c r="V717" s="2"/>
      <c r="W717" s="50" t="s">
        <v>2912</v>
      </c>
      <c r="X717" s="89" t="s">
        <v>3191</v>
      </c>
      <c r="Y717" s="50" t="s">
        <v>78</v>
      </c>
      <c r="Z717" s="358" t="s">
        <v>3193</v>
      </c>
      <c r="AA717" s="432"/>
      <c r="AB717" s="16" t="str">
        <f t="shared" si="35"/>
        <v>Unique</v>
      </c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</row>
    <row r="718" spans="1:89" ht="15">
      <c r="A718" s="354" t="str">
        <f t="shared" si="30"/>
        <v>83_1_060722_C2C_p_ep.ba</v>
      </c>
      <c r="B718" s="355" t="s">
        <v>2789</v>
      </c>
      <c r="C718" s="355" t="s">
        <v>2790</v>
      </c>
      <c r="D718" s="213">
        <v>83</v>
      </c>
      <c r="E718" s="213">
        <v>1</v>
      </c>
      <c r="F718" s="213">
        <v>220622</v>
      </c>
      <c r="G718" s="367" t="s">
        <v>465</v>
      </c>
      <c r="H718" s="213">
        <v>2022</v>
      </c>
      <c r="I718" s="148" t="s">
        <v>43</v>
      </c>
      <c r="J718" s="148" t="s">
        <v>2791</v>
      </c>
      <c r="K718" s="148" t="s">
        <v>2792</v>
      </c>
      <c r="L718" s="148" t="s">
        <v>74</v>
      </c>
      <c r="M718" s="2" t="s">
        <v>100</v>
      </c>
      <c r="N718" s="117">
        <v>695</v>
      </c>
      <c r="O718" s="2"/>
      <c r="P718" s="359" t="s">
        <v>84</v>
      </c>
      <c r="Q718" s="50" t="s">
        <v>85</v>
      </c>
      <c r="R718" s="50" t="s">
        <v>3190</v>
      </c>
      <c r="S718" s="50">
        <v>3</v>
      </c>
      <c r="T718" s="50">
        <v>0</v>
      </c>
      <c r="U718" s="50">
        <v>3</v>
      </c>
      <c r="V718" s="2"/>
      <c r="W718" s="50" t="s">
        <v>2912</v>
      </c>
      <c r="X718" s="93" t="s">
        <v>3191</v>
      </c>
      <c r="Y718" s="50" t="s">
        <v>78</v>
      </c>
      <c r="Z718" s="358" t="s">
        <v>3194</v>
      </c>
      <c r="AA718" s="432" t="s">
        <v>95</v>
      </c>
      <c r="AB718" s="16" t="str">
        <f t="shared" si="35"/>
        <v>Unique</v>
      </c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</row>
    <row r="719" spans="1:89" ht="15">
      <c r="A719" s="354" t="str">
        <f t="shared" si="30"/>
        <v>100_1_030822_C3C_p_ch.bi</v>
      </c>
      <c r="B719" s="355" t="s">
        <v>2798</v>
      </c>
      <c r="C719" s="355" t="s">
        <v>2799</v>
      </c>
      <c r="D719" s="213">
        <v>100</v>
      </c>
      <c r="E719" s="213">
        <v>1</v>
      </c>
      <c r="F719" s="213">
        <v>200722</v>
      </c>
      <c r="G719" s="367" t="s">
        <v>3145</v>
      </c>
      <c r="H719" s="213">
        <v>2022</v>
      </c>
      <c r="I719" s="148" t="s">
        <v>43</v>
      </c>
      <c r="J719" s="148" t="s">
        <v>2801</v>
      </c>
      <c r="K719" s="148" t="s">
        <v>2802</v>
      </c>
      <c r="L719" s="148" t="s">
        <v>74</v>
      </c>
      <c r="M719" s="2" t="s">
        <v>2911</v>
      </c>
      <c r="N719" s="117">
        <v>5</v>
      </c>
      <c r="O719" s="2"/>
      <c r="P719" s="359" t="s">
        <v>287</v>
      </c>
      <c r="Q719" s="50" t="s">
        <v>288</v>
      </c>
      <c r="R719" s="50" t="s">
        <v>3190</v>
      </c>
      <c r="S719" s="50">
        <v>1</v>
      </c>
      <c r="T719" s="50">
        <v>0</v>
      </c>
      <c r="U719" s="50">
        <v>1</v>
      </c>
      <c r="V719" s="2"/>
      <c r="W719" s="50" t="s">
        <v>2912</v>
      </c>
      <c r="X719" s="93" t="s">
        <v>3191</v>
      </c>
      <c r="Y719" s="50" t="s">
        <v>78</v>
      </c>
      <c r="Z719" s="358" t="s">
        <v>3195</v>
      </c>
      <c r="AA719" s="432" t="s">
        <v>95</v>
      </c>
      <c r="AB719" s="16" t="str">
        <f t="shared" si="35"/>
        <v>Unique</v>
      </c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</row>
    <row r="720" spans="1:89" ht="15">
      <c r="A720" s="354" t="str">
        <f t="shared" si="30"/>
        <v>83_2_030822_C2D_p_er.se</v>
      </c>
      <c r="B720" s="355" t="s">
        <v>2773</v>
      </c>
      <c r="C720" s="355" t="s">
        <v>2774</v>
      </c>
      <c r="D720" s="213">
        <v>83</v>
      </c>
      <c r="E720" s="213">
        <v>2</v>
      </c>
      <c r="F720" s="213">
        <v>200722</v>
      </c>
      <c r="G720" s="367" t="s">
        <v>3145</v>
      </c>
      <c r="H720" s="213">
        <v>2022</v>
      </c>
      <c r="I720" s="148" t="s">
        <v>43</v>
      </c>
      <c r="J720" s="148" t="s">
        <v>2775</v>
      </c>
      <c r="K720" s="148" t="s">
        <v>2776</v>
      </c>
      <c r="L720" s="148" t="s">
        <v>74</v>
      </c>
      <c r="M720" s="2" t="s">
        <v>168</v>
      </c>
      <c r="N720" s="2"/>
      <c r="O720" s="50"/>
      <c r="P720" s="359" t="s">
        <v>654</v>
      </c>
      <c r="Q720" s="50" t="s">
        <v>655</v>
      </c>
      <c r="R720" s="50" t="s">
        <v>3196</v>
      </c>
      <c r="S720" s="50">
        <v>2</v>
      </c>
      <c r="T720" s="50">
        <v>1</v>
      </c>
      <c r="U720" s="50">
        <v>1</v>
      </c>
      <c r="V720" s="2"/>
      <c r="W720" s="50" t="s">
        <v>2912</v>
      </c>
      <c r="X720" s="89" t="s">
        <v>3191</v>
      </c>
      <c r="Y720" s="50" t="s">
        <v>78</v>
      </c>
      <c r="Z720" s="358" t="s">
        <v>3197</v>
      </c>
      <c r="AA720" s="432"/>
      <c r="AB720" s="16" t="str">
        <f t="shared" si="35"/>
        <v>Unique</v>
      </c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</row>
    <row r="721" spans="1:89" ht="15">
      <c r="A721" s="354" t="str">
        <f t="shared" si="30"/>
        <v>83_2_030822_C2D_p_he.tr</v>
      </c>
      <c r="B721" s="355" t="s">
        <v>2773</v>
      </c>
      <c r="C721" s="355" t="s">
        <v>2774</v>
      </c>
      <c r="D721" s="213">
        <v>83</v>
      </c>
      <c r="E721" s="213">
        <v>2</v>
      </c>
      <c r="F721" s="213">
        <v>200722</v>
      </c>
      <c r="G721" s="367" t="s">
        <v>3145</v>
      </c>
      <c r="H721" s="213">
        <v>2022</v>
      </c>
      <c r="I721" s="148" t="s">
        <v>43</v>
      </c>
      <c r="J721" s="148" t="s">
        <v>2775</v>
      </c>
      <c r="K721" s="148" t="s">
        <v>2776</v>
      </c>
      <c r="L721" s="148" t="s">
        <v>74</v>
      </c>
      <c r="M721" s="2" t="s">
        <v>168</v>
      </c>
      <c r="N721" s="2"/>
      <c r="O721" s="2"/>
      <c r="P721" s="359" t="s">
        <v>498</v>
      </c>
      <c r="Q721" s="50" t="s">
        <v>499</v>
      </c>
      <c r="R721" s="50" t="s">
        <v>100</v>
      </c>
      <c r="S721" s="50">
        <v>1</v>
      </c>
      <c r="T721" s="50">
        <v>0</v>
      </c>
      <c r="U721" s="50">
        <v>1</v>
      </c>
      <c r="V721" s="2"/>
      <c r="W721" s="2"/>
      <c r="X721" s="89" t="s">
        <v>3191</v>
      </c>
      <c r="Y721" s="50" t="s">
        <v>78</v>
      </c>
      <c r="Z721" s="358" t="s">
        <v>3198</v>
      </c>
      <c r="AA721" s="432"/>
      <c r="AB721" s="16" t="str">
        <f t="shared" si="35"/>
        <v>Unique</v>
      </c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</row>
    <row r="722" spans="1:89" ht="15">
      <c r="A722" s="354" t="str">
        <f t="shared" si="30"/>
        <v>83_2_030822_C2D_p_my.fl</v>
      </c>
      <c r="B722" s="355" t="s">
        <v>2773</v>
      </c>
      <c r="C722" s="355" t="s">
        <v>2774</v>
      </c>
      <c r="D722" s="213">
        <v>83</v>
      </c>
      <c r="E722" s="213">
        <v>2</v>
      </c>
      <c r="F722" s="213">
        <v>200722</v>
      </c>
      <c r="G722" s="367" t="s">
        <v>3145</v>
      </c>
      <c r="H722" s="213">
        <v>2022</v>
      </c>
      <c r="I722" s="148" t="s">
        <v>43</v>
      </c>
      <c r="J722" s="148" t="s">
        <v>2775</v>
      </c>
      <c r="K722" s="148" t="s">
        <v>2776</v>
      </c>
      <c r="L722" s="148" t="s">
        <v>74</v>
      </c>
      <c r="M722" s="2" t="s">
        <v>168</v>
      </c>
      <c r="N722" s="2"/>
      <c r="O722" s="2"/>
      <c r="P722" s="359" t="s">
        <v>98</v>
      </c>
      <c r="Q722" s="50" t="s">
        <v>99</v>
      </c>
      <c r="R722" s="50" t="s">
        <v>3196</v>
      </c>
      <c r="S722" s="50">
        <v>1</v>
      </c>
      <c r="T722" s="50">
        <v>1</v>
      </c>
      <c r="U722" s="50">
        <v>0</v>
      </c>
      <c r="V722" s="2"/>
      <c r="W722" s="50" t="s">
        <v>2912</v>
      </c>
      <c r="X722" s="89" t="s">
        <v>3191</v>
      </c>
      <c r="Y722" s="50" t="s">
        <v>78</v>
      </c>
      <c r="Z722" s="358" t="s">
        <v>3199</v>
      </c>
      <c r="AA722" s="432" t="s">
        <v>95</v>
      </c>
      <c r="AB722" s="16" t="str">
        <f t="shared" si="35"/>
        <v>Unique</v>
      </c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</row>
    <row r="723" spans="1:89" ht="15">
      <c r="A723" s="354" t="str">
        <f t="shared" si="30"/>
        <v>83_2_030822_C2D_p_ch.fe</v>
      </c>
      <c r="B723" s="355" t="s">
        <v>2773</v>
      </c>
      <c r="C723" s="355" t="s">
        <v>2774</v>
      </c>
      <c r="D723" s="213">
        <v>83</v>
      </c>
      <c r="E723" s="213">
        <v>2</v>
      </c>
      <c r="F723" s="213">
        <v>200722</v>
      </c>
      <c r="G723" s="367" t="s">
        <v>3145</v>
      </c>
      <c r="H723" s="213">
        <v>2022</v>
      </c>
      <c r="I723" s="148" t="s">
        <v>43</v>
      </c>
      <c r="J723" s="148" t="s">
        <v>2775</v>
      </c>
      <c r="K723" s="148" t="s">
        <v>2776</v>
      </c>
      <c r="L723" s="148" t="s">
        <v>74</v>
      </c>
      <c r="M723" s="2" t="s">
        <v>168</v>
      </c>
      <c r="N723" s="2"/>
      <c r="O723" s="2"/>
      <c r="P723" s="359" t="s">
        <v>2378</v>
      </c>
      <c r="Q723" s="50" t="s">
        <v>2379</v>
      </c>
      <c r="R723" s="50" t="s">
        <v>3196</v>
      </c>
      <c r="S723" s="50">
        <v>1</v>
      </c>
      <c r="T723" s="50">
        <v>0</v>
      </c>
      <c r="U723" s="50">
        <v>1</v>
      </c>
      <c r="V723" s="2"/>
      <c r="W723" s="50" t="s">
        <v>2912</v>
      </c>
      <c r="X723" s="89" t="s">
        <v>3191</v>
      </c>
      <c r="Y723" s="50" t="s">
        <v>78</v>
      </c>
      <c r="Z723" s="358" t="s">
        <v>3200</v>
      </c>
      <c r="AA723" s="432"/>
      <c r="AB723" s="16" t="str">
        <f t="shared" si="35"/>
        <v>Unique</v>
      </c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</row>
    <row r="724" spans="1:89" ht="15">
      <c r="A724" s="354" t="str">
        <f t="shared" si="30"/>
        <v>83_2_030822_C2D_p_er.ae</v>
      </c>
      <c r="B724" s="355" t="s">
        <v>2773</v>
      </c>
      <c r="C724" s="355" t="s">
        <v>2774</v>
      </c>
      <c r="D724" s="213">
        <v>83</v>
      </c>
      <c r="E724" s="213">
        <v>2</v>
      </c>
      <c r="F724" s="213">
        <v>200722</v>
      </c>
      <c r="G724" s="367" t="s">
        <v>3145</v>
      </c>
      <c r="H724" s="213">
        <v>2022</v>
      </c>
      <c r="I724" s="148" t="s">
        <v>43</v>
      </c>
      <c r="J724" s="148" t="s">
        <v>2775</v>
      </c>
      <c r="K724" s="148" t="s">
        <v>2776</v>
      </c>
      <c r="L724" s="148" t="s">
        <v>74</v>
      </c>
      <c r="M724" s="2" t="s">
        <v>168</v>
      </c>
      <c r="N724" s="2"/>
      <c r="O724" s="2"/>
      <c r="P724" s="359" t="s">
        <v>3201</v>
      </c>
      <c r="Q724" s="50" t="s">
        <v>3202</v>
      </c>
      <c r="R724" s="50" t="s">
        <v>3196</v>
      </c>
      <c r="S724" s="50">
        <v>1</v>
      </c>
      <c r="T724" s="50">
        <v>0</v>
      </c>
      <c r="U724" s="50">
        <v>1</v>
      </c>
      <c r="V724" s="2"/>
      <c r="W724" s="50" t="s">
        <v>2912</v>
      </c>
      <c r="X724" s="89" t="s">
        <v>3191</v>
      </c>
      <c r="Y724" s="50" t="s">
        <v>78</v>
      </c>
      <c r="Z724" s="358" t="s">
        <v>3203</v>
      </c>
      <c r="AA724" s="432"/>
      <c r="AB724" s="16" t="str">
        <f t="shared" si="35"/>
        <v>Unique</v>
      </c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</row>
    <row r="725" spans="1:89" ht="15">
      <c r="A725" s="354" t="str">
        <f t="shared" si="30"/>
        <v>83_2_030822_C2D_p_er.te</v>
      </c>
      <c r="B725" s="355" t="s">
        <v>2773</v>
      </c>
      <c r="C725" s="355" t="s">
        <v>2774</v>
      </c>
      <c r="D725" s="213">
        <v>83</v>
      </c>
      <c r="E725" s="213">
        <v>2</v>
      </c>
      <c r="F725" s="213">
        <v>200722</v>
      </c>
      <c r="G725" s="367" t="s">
        <v>3145</v>
      </c>
      <c r="H725" s="213">
        <v>2022</v>
      </c>
      <c r="I725" s="148" t="s">
        <v>43</v>
      </c>
      <c r="J725" s="148" t="s">
        <v>2775</v>
      </c>
      <c r="K725" s="148" t="s">
        <v>2776</v>
      </c>
      <c r="L725" s="148" t="s">
        <v>74</v>
      </c>
      <c r="M725" s="2" t="s">
        <v>168</v>
      </c>
      <c r="N725" s="2"/>
      <c r="O725" s="2"/>
      <c r="P725" s="359" t="s">
        <v>521</v>
      </c>
      <c r="Q725" s="470" t="s">
        <v>522</v>
      </c>
      <c r="R725" s="50" t="s">
        <v>3196</v>
      </c>
      <c r="S725" s="50">
        <v>12</v>
      </c>
      <c r="T725" s="50">
        <v>5</v>
      </c>
      <c r="U725" s="50">
        <v>7</v>
      </c>
      <c r="V725" s="2"/>
      <c r="W725" s="50" t="s">
        <v>2912</v>
      </c>
      <c r="X725" s="89" t="s">
        <v>3191</v>
      </c>
      <c r="Y725" s="50" t="s">
        <v>78</v>
      </c>
      <c r="Z725" s="358" t="s">
        <v>3204</v>
      </c>
      <c r="AA725" s="432"/>
      <c r="AB725" s="16" t="str">
        <f t="shared" si="35"/>
        <v>Unique</v>
      </c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</row>
    <row r="726" spans="1:89" ht="15">
      <c r="A726" s="354" t="str">
        <f t="shared" si="30"/>
        <v>83_2_030822_C2D_p_sy.pi</v>
      </c>
      <c r="B726" s="355" t="s">
        <v>2773</v>
      </c>
      <c r="C726" s="355" t="s">
        <v>2774</v>
      </c>
      <c r="D726" s="213">
        <v>83</v>
      </c>
      <c r="E726" s="213">
        <v>2</v>
      </c>
      <c r="F726" s="213">
        <v>200722</v>
      </c>
      <c r="G726" s="367" t="s">
        <v>3145</v>
      </c>
      <c r="H726" s="213">
        <v>2022</v>
      </c>
      <c r="I726" s="148" t="s">
        <v>43</v>
      </c>
      <c r="J726" s="148" t="s">
        <v>2775</v>
      </c>
      <c r="K726" s="148" t="s">
        <v>2776</v>
      </c>
      <c r="L726" s="148" t="s">
        <v>74</v>
      </c>
      <c r="M726" s="2" t="s">
        <v>168</v>
      </c>
      <c r="N726" s="2"/>
      <c r="O726" s="2"/>
      <c r="P726" s="359" t="s">
        <v>176</v>
      </c>
      <c r="Q726" s="50" t="s">
        <v>177</v>
      </c>
      <c r="R726" s="50" t="s">
        <v>3196</v>
      </c>
      <c r="S726" s="50">
        <v>49</v>
      </c>
      <c r="T726" s="50">
        <v>45</v>
      </c>
      <c r="U726" s="50">
        <v>4</v>
      </c>
      <c r="V726" s="2"/>
      <c r="W726" s="50" t="s">
        <v>2912</v>
      </c>
      <c r="X726" s="89" t="s">
        <v>3191</v>
      </c>
      <c r="Y726" s="50" t="s">
        <v>78</v>
      </c>
      <c r="Z726" s="358" t="s">
        <v>3205</v>
      </c>
      <c r="AA726" s="432" t="s">
        <v>95</v>
      </c>
      <c r="AB726" s="16" t="str">
        <f t="shared" si="35"/>
        <v>Unique</v>
      </c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</row>
    <row r="727" spans="1:89" ht="15">
      <c r="A727" s="354" t="str">
        <f t="shared" si="30"/>
        <v>128_1_200722_C3D_p_ep.ba</v>
      </c>
      <c r="B727" s="355" t="s">
        <v>2767</v>
      </c>
      <c r="C727" s="355" t="s">
        <v>2768</v>
      </c>
      <c r="D727" s="213">
        <v>128</v>
      </c>
      <c r="E727" s="213">
        <v>1</v>
      </c>
      <c r="F727" s="471" t="s">
        <v>465</v>
      </c>
      <c r="G727" s="117">
        <v>200722</v>
      </c>
      <c r="H727" s="213">
        <v>2022</v>
      </c>
      <c r="I727" s="148" t="s">
        <v>43</v>
      </c>
      <c r="J727" s="148" t="s">
        <v>2769</v>
      </c>
      <c r="K727" s="148" t="s">
        <v>2770</v>
      </c>
      <c r="L727" s="148" t="s">
        <v>74</v>
      </c>
      <c r="M727" s="148" t="s">
        <v>2422</v>
      </c>
      <c r="N727" s="117">
        <f t="shared" ref="N727:N730" si="36">232+19</f>
        <v>251</v>
      </c>
      <c r="O727" s="2" t="s">
        <v>2912</v>
      </c>
      <c r="P727" s="359" t="s">
        <v>84</v>
      </c>
      <c r="Q727" s="50" t="s">
        <v>85</v>
      </c>
      <c r="R727" s="50" t="s">
        <v>100</v>
      </c>
      <c r="S727" s="2">
        <f>T727+U727</f>
        <v>32</v>
      </c>
      <c r="T727" s="50">
        <v>15</v>
      </c>
      <c r="U727" s="50">
        <v>17</v>
      </c>
      <c r="V727" s="2"/>
      <c r="W727" s="11"/>
      <c r="X727" s="93">
        <v>130824</v>
      </c>
      <c r="Y727" s="50" t="s">
        <v>78</v>
      </c>
      <c r="Z727" s="358" t="s">
        <v>3206</v>
      </c>
      <c r="AA727" s="432" t="s">
        <v>95</v>
      </c>
      <c r="AB727" s="16" t="str">
        <f t="shared" si="35"/>
        <v>Unique</v>
      </c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</row>
    <row r="728" spans="1:89" ht="15">
      <c r="A728" s="354" t="str">
        <f t="shared" si="30"/>
        <v>128_1_200722_C3D_p_vo.ina</v>
      </c>
      <c r="B728" s="355" t="s">
        <v>2767</v>
      </c>
      <c r="C728" s="355" t="s">
        <v>2768</v>
      </c>
      <c r="D728" s="213">
        <v>128</v>
      </c>
      <c r="E728" s="213">
        <v>1</v>
      </c>
      <c r="F728" s="471" t="s">
        <v>465</v>
      </c>
      <c r="G728" s="117">
        <v>200722</v>
      </c>
      <c r="H728" s="213">
        <v>2022</v>
      </c>
      <c r="I728" s="148" t="s">
        <v>43</v>
      </c>
      <c r="J728" s="148" t="s">
        <v>2769</v>
      </c>
      <c r="K728" s="148" t="s">
        <v>2770</v>
      </c>
      <c r="L728" s="148" t="s">
        <v>74</v>
      </c>
      <c r="M728" s="148" t="s">
        <v>2422</v>
      </c>
      <c r="N728" s="117">
        <f t="shared" si="36"/>
        <v>251</v>
      </c>
      <c r="O728" s="2" t="s">
        <v>2912</v>
      </c>
      <c r="P728" s="430" t="s">
        <v>2587</v>
      </c>
      <c r="Q728" s="50" t="s">
        <v>2588</v>
      </c>
      <c r="R728" s="50" t="s">
        <v>100</v>
      </c>
      <c r="S728" s="16">
        <v>1</v>
      </c>
      <c r="T728" s="16">
        <v>0</v>
      </c>
      <c r="U728" s="16">
        <v>1</v>
      </c>
      <c r="X728" s="402">
        <v>140824</v>
      </c>
      <c r="Y728" s="50" t="s">
        <v>78</v>
      </c>
      <c r="Z728" s="358" t="s">
        <v>3207</v>
      </c>
      <c r="AA728" s="432" t="s">
        <v>95</v>
      </c>
      <c r="AB728" s="16" t="str">
        <f t="shared" si="35"/>
        <v>Unique</v>
      </c>
    </row>
    <row r="729" spans="1:89" ht="15">
      <c r="A729" s="354" t="str">
        <f t="shared" si="30"/>
        <v>128_1_200722_C3D_p_sy.pi</v>
      </c>
      <c r="B729" s="355" t="s">
        <v>2767</v>
      </c>
      <c r="C729" s="355" t="s">
        <v>2768</v>
      </c>
      <c r="D729" s="213">
        <v>128</v>
      </c>
      <c r="E729" s="213">
        <v>1</v>
      </c>
      <c r="F729" s="471" t="s">
        <v>465</v>
      </c>
      <c r="G729" s="117">
        <v>200722</v>
      </c>
      <c r="H729" s="213">
        <v>2022</v>
      </c>
      <c r="I729" s="148" t="s">
        <v>43</v>
      </c>
      <c r="J729" s="148" t="s">
        <v>2769</v>
      </c>
      <c r="K729" s="148" t="s">
        <v>2770</v>
      </c>
      <c r="L729" s="148" t="s">
        <v>74</v>
      </c>
      <c r="M729" s="148" t="s">
        <v>2422</v>
      </c>
      <c r="N729" s="117">
        <f t="shared" si="36"/>
        <v>251</v>
      </c>
      <c r="O729" s="2" t="s">
        <v>2912</v>
      </c>
      <c r="P729" s="401" t="s">
        <v>176</v>
      </c>
      <c r="Q729" s="16" t="s">
        <v>177</v>
      </c>
      <c r="R729" s="16" t="s">
        <v>100</v>
      </c>
      <c r="S729" s="16">
        <v>3</v>
      </c>
      <c r="T729" s="16">
        <v>3</v>
      </c>
      <c r="U729" s="16">
        <v>0</v>
      </c>
      <c r="X729" s="402">
        <v>140824</v>
      </c>
      <c r="Y729" s="50" t="s">
        <v>78</v>
      </c>
      <c r="Z729" s="358" t="s">
        <v>3208</v>
      </c>
      <c r="AA729" s="432" t="s">
        <v>95</v>
      </c>
      <c r="AB729" s="16" t="str">
        <f t="shared" si="35"/>
        <v>Unique</v>
      </c>
    </row>
    <row r="730" spans="1:89" ht="15">
      <c r="A730" s="354" t="str">
        <f t="shared" si="30"/>
        <v>128_1_200722_C3D_p_ch.bi</v>
      </c>
      <c r="B730" s="355" t="s">
        <v>2767</v>
      </c>
      <c r="C730" s="355" t="s">
        <v>2768</v>
      </c>
      <c r="D730" s="213">
        <v>128</v>
      </c>
      <c r="E730" s="213">
        <v>1</v>
      </c>
      <c r="F730" s="471" t="s">
        <v>465</v>
      </c>
      <c r="G730" s="117">
        <v>200722</v>
      </c>
      <c r="H730" s="213">
        <v>2022</v>
      </c>
      <c r="I730" s="148" t="s">
        <v>43</v>
      </c>
      <c r="J730" s="148" t="s">
        <v>2769</v>
      </c>
      <c r="K730" s="148" t="s">
        <v>2770</v>
      </c>
      <c r="L730" s="148" t="s">
        <v>74</v>
      </c>
      <c r="M730" s="148" t="s">
        <v>2422</v>
      </c>
      <c r="N730" s="117">
        <f t="shared" si="36"/>
        <v>251</v>
      </c>
      <c r="O730" s="2" t="s">
        <v>2912</v>
      </c>
      <c r="P730" s="401" t="s">
        <v>287</v>
      </c>
      <c r="Q730" s="16" t="s">
        <v>288</v>
      </c>
      <c r="R730" s="16" t="s">
        <v>100</v>
      </c>
      <c r="S730" s="16">
        <v>3</v>
      </c>
      <c r="T730" s="16">
        <v>2</v>
      </c>
      <c r="U730" s="16">
        <v>1</v>
      </c>
      <c r="X730" s="402">
        <v>140824</v>
      </c>
      <c r="Y730" s="50" t="s">
        <v>78</v>
      </c>
      <c r="Z730" s="358" t="s">
        <v>3209</v>
      </c>
      <c r="AA730" s="432" t="s">
        <v>95</v>
      </c>
      <c r="AB730" s="16" t="str">
        <f t="shared" si="35"/>
        <v>Unique</v>
      </c>
    </row>
    <row r="731" spans="1:89" ht="15">
      <c r="A731" s="354" t="str">
        <f t="shared" si="30"/>
        <v>80_4_300823_C25_p_ep.ba</v>
      </c>
      <c r="B731" s="472" t="s">
        <v>2320</v>
      </c>
      <c r="C731" s="472" t="s">
        <v>2321</v>
      </c>
      <c r="D731" s="473">
        <v>80</v>
      </c>
      <c r="E731" s="473">
        <v>4</v>
      </c>
      <c r="F731" s="473">
        <v>160823</v>
      </c>
      <c r="G731" s="473">
        <v>300823</v>
      </c>
      <c r="H731" s="473">
        <v>2023</v>
      </c>
      <c r="I731" s="210" t="s">
        <v>43</v>
      </c>
      <c r="J731" s="210" t="s">
        <v>2322</v>
      </c>
      <c r="K731" s="210" t="s">
        <v>2323</v>
      </c>
      <c r="L731" s="210" t="s">
        <v>74</v>
      </c>
      <c r="M731" s="210" t="s">
        <v>3196</v>
      </c>
      <c r="N731" s="473">
        <v>12</v>
      </c>
      <c r="P731" s="474" t="s">
        <v>84</v>
      </c>
      <c r="Q731" s="415" t="s">
        <v>85</v>
      </c>
      <c r="R731" s="470" t="s">
        <v>3196</v>
      </c>
      <c r="S731" s="475">
        <v>1</v>
      </c>
      <c r="T731" s="475">
        <v>0</v>
      </c>
      <c r="U731" s="475">
        <v>1</v>
      </c>
      <c r="V731" s="476"/>
      <c r="W731" s="476"/>
      <c r="X731" s="402">
        <v>140824</v>
      </c>
      <c r="Y731" s="415" t="s">
        <v>78</v>
      </c>
      <c r="Z731" s="470" t="s">
        <v>3210</v>
      </c>
      <c r="AA731" s="432" t="s">
        <v>95</v>
      </c>
      <c r="AB731" s="16" t="str">
        <f t="shared" si="35"/>
        <v>Unique</v>
      </c>
      <c r="AD731" s="476"/>
      <c r="AE731" s="476"/>
      <c r="AF731" s="476"/>
      <c r="AG731" s="476"/>
      <c r="AH731" s="476"/>
      <c r="AI731" s="476"/>
      <c r="AJ731" s="476"/>
      <c r="AK731" s="476"/>
      <c r="AL731" s="476"/>
      <c r="AM731" s="476"/>
      <c r="AN731" s="476"/>
      <c r="AO731" s="476"/>
      <c r="AP731" s="476"/>
      <c r="AQ731" s="476"/>
      <c r="AR731" s="476"/>
      <c r="AS731" s="476"/>
      <c r="AT731" s="476"/>
      <c r="AU731" s="476"/>
      <c r="AV731" s="476"/>
      <c r="AW731" s="476"/>
      <c r="AX731" s="476"/>
      <c r="AY731" s="476"/>
      <c r="AZ731" s="476"/>
      <c r="BA731" s="476"/>
      <c r="BB731" s="476"/>
      <c r="BC731" s="476"/>
      <c r="BD731" s="476"/>
      <c r="BE731" s="476"/>
      <c r="BF731" s="476"/>
      <c r="BG731" s="476"/>
      <c r="BH731" s="476"/>
      <c r="BI731" s="476"/>
      <c r="BJ731" s="476"/>
      <c r="BK731" s="476"/>
      <c r="BL731" s="476"/>
      <c r="BM731" s="476"/>
      <c r="BN731" s="476"/>
      <c r="BO731" s="476"/>
      <c r="BP731" s="476"/>
      <c r="BQ731" s="476"/>
      <c r="BR731" s="476"/>
      <c r="BS731" s="476"/>
      <c r="BT731" s="476"/>
      <c r="BU731" s="476"/>
      <c r="BV731" s="476"/>
      <c r="BW731" s="476"/>
      <c r="BX731" s="476"/>
      <c r="BY731" s="476"/>
      <c r="BZ731" s="476"/>
      <c r="CA731" s="476"/>
      <c r="CB731" s="476"/>
      <c r="CC731" s="476"/>
      <c r="CD731" s="476"/>
      <c r="CE731" s="476"/>
      <c r="CF731" s="476"/>
      <c r="CG731" s="476"/>
      <c r="CH731" s="476"/>
      <c r="CI731" s="476"/>
      <c r="CJ731" s="476"/>
      <c r="CK731" s="476"/>
    </row>
    <row r="732" spans="1:89" ht="15">
      <c r="A732" s="354" t="str">
        <f t="shared" si="30"/>
        <v>80_4_300823_C25_p_sy.pi</v>
      </c>
      <c r="B732" s="472" t="s">
        <v>2320</v>
      </c>
      <c r="C732" s="472" t="s">
        <v>2321</v>
      </c>
      <c r="D732" s="473">
        <v>80</v>
      </c>
      <c r="E732" s="473">
        <v>4</v>
      </c>
      <c r="F732" s="473">
        <v>160823</v>
      </c>
      <c r="G732" s="473">
        <v>300823</v>
      </c>
      <c r="H732" s="473">
        <v>2023</v>
      </c>
      <c r="I732" s="210" t="s">
        <v>43</v>
      </c>
      <c r="J732" s="210" t="s">
        <v>2322</v>
      </c>
      <c r="K732" s="210" t="s">
        <v>2323</v>
      </c>
      <c r="L732" s="210" t="s">
        <v>74</v>
      </c>
      <c r="M732" s="210" t="s">
        <v>3196</v>
      </c>
      <c r="N732" s="473">
        <v>12</v>
      </c>
      <c r="P732" s="474" t="s">
        <v>176</v>
      </c>
      <c r="Q732" s="415" t="s">
        <v>177</v>
      </c>
      <c r="R732" s="470" t="s">
        <v>100</v>
      </c>
      <c r="S732" s="475">
        <v>1</v>
      </c>
      <c r="T732" s="475">
        <v>0</v>
      </c>
      <c r="U732" s="475">
        <v>1</v>
      </c>
      <c r="V732" s="476"/>
      <c r="W732" s="476"/>
      <c r="X732" s="402">
        <v>120924</v>
      </c>
      <c r="Y732" s="415" t="s">
        <v>78</v>
      </c>
      <c r="Z732" s="470" t="s">
        <v>3211</v>
      </c>
      <c r="AA732" s="432" t="s">
        <v>95</v>
      </c>
      <c r="AB732" s="16" t="str">
        <f t="shared" si="35"/>
        <v>Unique</v>
      </c>
      <c r="AD732" s="476"/>
      <c r="AE732" s="476"/>
      <c r="AF732" s="476"/>
      <c r="AG732" s="476"/>
      <c r="AH732" s="476"/>
      <c r="AI732" s="476"/>
      <c r="AJ732" s="476"/>
      <c r="AK732" s="476"/>
      <c r="AL732" s="476"/>
      <c r="AM732" s="476"/>
      <c r="AN732" s="476"/>
      <c r="AO732" s="476"/>
      <c r="AP732" s="476"/>
      <c r="AQ732" s="476"/>
      <c r="AR732" s="476"/>
      <c r="AS732" s="476"/>
      <c r="AT732" s="476"/>
      <c r="AU732" s="476"/>
      <c r="AV732" s="476"/>
      <c r="AW732" s="476"/>
      <c r="AX732" s="476"/>
      <c r="AY732" s="476"/>
      <c r="AZ732" s="476"/>
      <c r="BA732" s="476"/>
      <c r="BB732" s="476"/>
      <c r="BC732" s="476"/>
      <c r="BD732" s="476"/>
      <c r="BE732" s="476"/>
      <c r="BF732" s="476"/>
      <c r="BG732" s="476"/>
      <c r="BH732" s="476"/>
      <c r="BI732" s="476"/>
      <c r="BJ732" s="476"/>
      <c r="BK732" s="476"/>
      <c r="BL732" s="476"/>
      <c r="BM732" s="476"/>
      <c r="BN732" s="476"/>
      <c r="BO732" s="476"/>
      <c r="BP732" s="476"/>
      <c r="BQ732" s="476"/>
      <c r="BR732" s="476"/>
      <c r="BS732" s="476"/>
      <c r="BT732" s="476"/>
      <c r="BU732" s="476"/>
      <c r="BV732" s="476"/>
      <c r="BW732" s="476"/>
      <c r="BX732" s="476"/>
      <c r="BY732" s="476"/>
      <c r="BZ732" s="476"/>
      <c r="CA732" s="476"/>
      <c r="CB732" s="476"/>
      <c r="CC732" s="476"/>
      <c r="CD732" s="476"/>
      <c r="CE732" s="476"/>
      <c r="CF732" s="476"/>
      <c r="CG732" s="476"/>
      <c r="CH732" s="476"/>
      <c r="CI732" s="476"/>
      <c r="CJ732" s="476"/>
      <c r="CK732" s="476"/>
    </row>
    <row r="733" spans="1:89" ht="15">
      <c r="A733" s="354" t="str">
        <f t="shared" si="30"/>
        <v>80_2_170823_C1Y_p_er.te</v>
      </c>
      <c r="B733" s="477" t="s">
        <v>2504</v>
      </c>
      <c r="C733" s="477" t="s">
        <v>2505</v>
      </c>
      <c r="D733" s="478">
        <v>80</v>
      </c>
      <c r="E733" s="478">
        <v>2</v>
      </c>
      <c r="F733" s="478">
        <v>280723</v>
      </c>
      <c r="G733" s="478">
        <v>170823</v>
      </c>
      <c r="H733" s="478">
        <v>2023</v>
      </c>
      <c r="I733" s="479" t="s">
        <v>43</v>
      </c>
      <c r="J733" s="479" t="s">
        <v>2506</v>
      </c>
      <c r="K733" s="479" t="s">
        <v>2507</v>
      </c>
      <c r="L733" s="479" t="s">
        <v>74</v>
      </c>
      <c r="M733" s="479" t="s">
        <v>3196</v>
      </c>
      <c r="N733" s="478">
        <v>18</v>
      </c>
      <c r="P733" s="474" t="s">
        <v>521</v>
      </c>
      <c r="Q733" s="470" t="s">
        <v>522</v>
      </c>
      <c r="R733" s="470" t="s">
        <v>3196</v>
      </c>
      <c r="S733" s="475">
        <v>1</v>
      </c>
      <c r="T733" s="475">
        <v>0</v>
      </c>
      <c r="U733" s="475">
        <v>1</v>
      </c>
      <c r="V733" s="476"/>
      <c r="W733" s="476"/>
      <c r="X733" s="402">
        <v>140824</v>
      </c>
      <c r="Y733" s="470" t="s">
        <v>78</v>
      </c>
      <c r="Z733" s="470" t="s">
        <v>3212</v>
      </c>
      <c r="AA733" s="432"/>
      <c r="AB733" s="16" t="str">
        <f t="shared" si="35"/>
        <v>Unique</v>
      </c>
      <c r="AD733" s="476"/>
      <c r="AE733" s="476"/>
      <c r="AF733" s="476"/>
      <c r="AG733" s="476"/>
      <c r="AH733" s="476"/>
      <c r="AI733" s="476"/>
      <c r="AJ733" s="476"/>
      <c r="AK733" s="476"/>
      <c r="AL733" s="476"/>
      <c r="AM733" s="476"/>
      <c r="AN733" s="476"/>
      <c r="AO733" s="476"/>
      <c r="AP733" s="476"/>
      <c r="AQ733" s="476"/>
      <c r="AR733" s="476"/>
      <c r="AS733" s="476"/>
      <c r="AT733" s="476"/>
      <c r="AU733" s="476"/>
      <c r="AV733" s="476"/>
      <c r="AW733" s="476"/>
      <c r="AX733" s="476"/>
      <c r="AY733" s="476"/>
      <c r="AZ733" s="476"/>
      <c r="BA733" s="476"/>
      <c r="BB733" s="476"/>
      <c r="BC733" s="476"/>
      <c r="BD733" s="476"/>
      <c r="BE733" s="476"/>
      <c r="BF733" s="476"/>
      <c r="BG733" s="476"/>
      <c r="BH733" s="476"/>
      <c r="BI733" s="476"/>
      <c r="BJ733" s="476"/>
      <c r="BK733" s="476"/>
      <c r="BL733" s="476"/>
      <c r="BM733" s="476"/>
      <c r="BN733" s="476"/>
      <c r="BO733" s="476"/>
      <c r="BP733" s="476"/>
      <c r="BQ733" s="476"/>
      <c r="BR733" s="476"/>
      <c r="BS733" s="476"/>
      <c r="BT733" s="476"/>
      <c r="BU733" s="476"/>
      <c r="BV733" s="476"/>
      <c r="BW733" s="476"/>
      <c r="BX733" s="476"/>
      <c r="BY733" s="476"/>
      <c r="BZ733" s="476"/>
      <c r="CA733" s="476"/>
      <c r="CB733" s="476"/>
      <c r="CC733" s="476"/>
      <c r="CD733" s="476"/>
      <c r="CE733" s="476"/>
      <c r="CF733" s="476"/>
      <c r="CG733" s="476"/>
      <c r="CH733" s="476"/>
      <c r="CI733" s="476"/>
      <c r="CJ733" s="476"/>
      <c r="CK733" s="476"/>
    </row>
    <row r="734" spans="1:89" ht="15">
      <c r="A734" s="354" t="str">
        <f t="shared" si="30"/>
        <v>80_2_170823_C1Y_p_sy.pi</v>
      </c>
      <c r="B734" s="477" t="s">
        <v>2504</v>
      </c>
      <c r="C734" s="477" t="s">
        <v>2505</v>
      </c>
      <c r="D734" s="478">
        <v>80</v>
      </c>
      <c r="E734" s="478">
        <v>2</v>
      </c>
      <c r="F734" s="478">
        <v>280723</v>
      </c>
      <c r="G734" s="478">
        <v>170823</v>
      </c>
      <c r="H734" s="478">
        <v>2023</v>
      </c>
      <c r="I734" s="479" t="s">
        <v>43</v>
      </c>
      <c r="J734" s="479" t="s">
        <v>2506</v>
      </c>
      <c r="K734" s="479" t="s">
        <v>2507</v>
      </c>
      <c r="L734" s="479" t="s">
        <v>74</v>
      </c>
      <c r="M734" s="479" t="s">
        <v>3196</v>
      </c>
      <c r="N734" s="478">
        <v>18</v>
      </c>
      <c r="P734" s="474" t="s">
        <v>176</v>
      </c>
      <c r="Q734" s="470" t="s">
        <v>177</v>
      </c>
      <c r="R734" s="470" t="s">
        <v>3196</v>
      </c>
      <c r="S734" s="475">
        <v>1</v>
      </c>
      <c r="T734" s="475">
        <v>0</v>
      </c>
      <c r="U734" s="475">
        <v>1</v>
      </c>
      <c r="V734" s="476"/>
      <c r="W734" s="476"/>
      <c r="X734" s="402">
        <v>140824</v>
      </c>
      <c r="Y734" s="470" t="s">
        <v>78</v>
      </c>
      <c r="Z734" s="470" t="s">
        <v>3213</v>
      </c>
      <c r="AA734" s="432" t="s">
        <v>95</v>
      </c>
      <c r="AB734" s="16" t="str">
        <f t="shared" si="35"/>
        <v>Unique</v>
      </c>
      <c r="AD734" s="476"/>
      <c r="AE734" s="476"/>
      <c r="AF734" s="476"/>
      <c r="AG734" s="476"/>
      <c r="AH734" s="476"/>
      <c r="AI734" s="476"/>
      <c r="AJ734" s="476"/>
      <c r="AK734" s="476"/>
      <c r="AL734" s="476"/>
      <c r="AM734" s="476"/>
      <c r="AN734" s="476"/>
      <c r="AO734" s="476"/>
      <c r="AP734" s="476"/>
      <c r="AQ734" s="476"/>
      <c r="AR734" s="476"/>
      <c r="AS734" s="476"/>
      <c r="AT734" s="476"/>
      <c r="AU734" s="476"/>
      <c r="AV734" s="476"/>
      <c r="AW734" s="476"/>
      <c r="AX734" s="476"/>
      <c r="AY734" s="476"/>
      <c r="AZ734" s="476"/>
      <c r="BA734" s="476"/>
      <c r="BB734" s="476"/>
      <c r="BC734" s="476"/>
      <c r="BD734" s="476"/>
      <c r="BE734" s="476"/>
      <c r="BF734" s="476"/>
      <c r="BG734" s="476"/>
      <c r="BH734" s="476"/>
      <c r="BI734" s="476"/>
      <c r="BJ734" s="476"/>
      <c r="BK734" s="476"/>
      <c r="BL734" s="476"/>
      <c r="BM734" s="476"/>
      <c r="BN734" s="476"/>
      <c r="BO734" s="476"/>
      <c r="BP734" s="476"/>
      <c r="BQ734" s="476"/>
      <c r="BR734" s="476"/>
      <c r="BS734" s="476"/>
      <c r="BT734" s="476"/>
      <c r="BU734" s="476"/>
      <c r="BV734" s="476"/>
      <c r="BW734" s="476"/>
      <c r="BX734" s="476"/>
      <c r="BY734" s="476"/>
      <c r="BZ734" s="476"/>
      <c r="CA734" s="476"/>
      <c r="CB734" s="476"/>
      <c r="CC734" s="476"/>
      <c r="CD734" s="476"/>
      <c r="CE734" s="476"/>
      <c r="CF734" s="476"/>
      <c r="CG734" s="476"/>
      <c r="CH734" s="476"/>
      <c r="CI734" s="476"/>
      <c r="CJ734" s="476"/>
      <c r="CK734" s="476"/>
    </row>
    <row r="735" spans="1:89" ht="15">
      <c r="A735" s="354" t="str">
        <f t="shared" si="30"/>
        <v>80_2_170823_C1Y_p_ep.ba</v>
      </c>
      <c r="B735" s="477" t="s">
        <v>2504</v>
      </c>
      <c r="C735" s="477" t="s">
        <v>2505</v>
      </c>
      <c r="D735" s="478">
        <v>80</v>
      </c>
      <c r="E735" s="478">
        <v>2</v>
      </c>
      <c r="F735" s="478">
        <v>280723</v>
      </c>
      <c r="G735" s="478">
        <v>170823</v>
      </c>
      <c r="H735" s="478">
        <v>2023</v>
      </c>
      <c r="I735" s="479" t="s">
        <v>43</v>
      </c>
      <c r="J735" s="479" t="s">
        <v>2506</v>
      </c>
      <c r="K735" s="479" t="s">
        <v>2507</v>
      </c>
      <c r="L735" s="479" t="s">
        <v>74</v>
      </c>
      <c r="M735" s="479" t="s">
        <v>3196</v>
      </c>
      <c r="N735" s="478">
        <v>18</v>
      </c>
      <c r="P735" s="474" t="s">
        <v>84</v>
      </c>
      <c r="Q735" s="470" t="s">
        <v>85</v>
      </c>
      <c r="R735" s="470" t="s">
        <v>3196</v>
      </c>
      <c r="S735" s="475">
        <v>1</v>
      </c>
      <c r="T735" s="475">
        <v>0</v>
      </c>
      <c r="U735" s="475">
        <v>1</v>
      </c>
      <c r="V735" s="476"/>
      <c r="W735" s="476"/>
      <c r="X735" s="402">
        <v>140824</v>
      </c>
      <c r="Y735" s="470" t="s">
        <v>78</v>
      </c>
      <c r="Z735" s="470" t="s">
        <v>3214</v>
      </c>
      <c r="AA735" s="432" t="s">
        <v>95</v>
      </c>
      <c r="AB735" s="16" t="str">
        <f t="shared" si="35"/>
        <v>Unique</v>
      </c>
      <c r="AD735" s="476"/>
      <c r="AE735" s="476"/>
      <c r="AF735" s="476"/>
      <c r="AG735" s="476"/>
      <c r="AH735" s="476"/>
      <c r="AI735" s="476"/>
      <c r="AJ735" s="476"/>
      <c r="AK735" s="476"/>
      <c r="AL735" s="476"/>
      <c r="AM735" s="476"/>
      <c r="AN735" s="476"/>
      <c r="AO735" s="476"/>
      <c r="AP735" s="476"/>
      <c r="AQ735" s="476"/>
      <c r="AR735" s="476"/>
      <c r="AS735" s="476"/>
      <c r="AT735" s="476"/>
      <c r="AU735" s="476"/>
      <c r="AV735" s="476"/>
      <c r="AW735" s="476"/>
      <c r="AX735" s="476"/>
      <c r="AY735" s="476"/>
      <c r="AZ735" s="476"/>
      <c r="BA735" s="476"/>
      <c r="BB735" s="476"/>
      <c r="BC735" s="476"/>
      <c r="BD735" s="476"/>
      <c r="BE735" s="476"/>
      <c r="BF735" s="476"/>
      <c r="BG735" s="476"/>
      <c r="BH735" s="476"/>
      <c r="BI735" s="476"/>
      <c r="BJ735" s="476"/>
      <c r="BK735" s="476"/>
      <c r="BL735" s="476"/>
      <c r="BM735" s="476"/>
      <c r="BN735" s="476"/>
      <c r="BO735" s="476"/>
      <c r="BP735" s="476"/>
      <c r="BQ735" s="476"/>
      <c r="BR735" s="476"/>
      <c r="BS735" s="476"/>
      <c r="BT735" s="476"/>
      <c r="BU735" s="476"/>
      <c r="BV735" s="476"/>
      <c r="BW735" s="476"/>
      <c r="BX735" s="476"/>
      <c r="BY735" s="476"/>
      <c r="BZ735" s="476"/>
      <c r="CA735" s="476"/>
      <c r="CB735" s="476"/>
      <c r="CC735" s="476"/>
      <c r="CD735" s="476"/>
      <c r="CE735" s="476"/>
      <c r="CF735" s="476"/>
      <c r="CG735" s="476"/>
      <c r="CH735" s="476"/>
      <c r="CI735" s="476"/>
      <c r="CJ735" s="476"/>
      <c r="CK735" s="476"/>
    </row>
    <row r="736" spans="1:89" ht="15">
      <c r="A736" s="354" t="str">
        <f t="shared" si="30"/>
        <v>80_2_170823_C1Y_p_ne.po</v>
      </c>
      <c r="B736" s="477" t="s">
        <v>2504</v>
      </c>
      <c r="C736" s="477" t="s">
        <v>2505</v>
      </c>
      <c r="D736" s="478">
        <v>80</v>
      </c>
      <c r="E736" s="478">
        <v>2</v>
      </c>
      <c r="F736" s="478">
        <v>280723</v>
      </c>
      <c r="G736" s="478">
        <v>170823</v>
      </c>
      <c r="H736" s="478">
        <v>2023</v>
      </c>
      <c r="I736" s="479" t="s">
        <v>43</v>
      </c>
      <c r="J736" s="479" t="s">
        <v>2506</v>
      </c>
      <c r="K736" s="479" t="s">
        <v>2507</v>
      </c>
      <c r="L736" s="479" t="s">
        <v>74</v>
      </c>
      <c r="M736" s="479" t="s">
        <v>3196</v>
      </c>
      <c r="N736" s="478">
        <v>18</v>
      </c>
      <c r="P736" s="474" t="s">
        <v>2737</v>
      </c>
      <c r="Q736" s="470" t="s">
        <v>2738</v>
      </c>
      <c r="R736" s="470" t="s">
        <v>100</v>
      </c>
      <c r="S736" s="475">
        <v>1</v>
      </c>
      <c r="T736" s="475">
        <v>0</v>
      </c>
      <c r="U736" s="475">
        <v>1</v>
      </c>
      <c r="V736" s="476"/>
      <c r="W736" s="476"/>
      <c r="X736" s="402">
        <v>120924</v>
      </c>
      <c r="Y736" s="470" t="s">
        <v>78</v>
      </c>
      <c r="Z736" s="470" t="s">
        <v>3215</v>
      </c>
      <c r="AA736" s="432" t="s">
        <v>95</v>
      </c>
      <c r="AB736" s="16" t="str">
        <f t="shared" si="35"/>
        <v>Unique</v>
      </c>
      <c r="AD736" s="476"/>
      <c r="AE736" s="476"/>
      <c r="AF736" s="476"/>
      <c r="AG736" s="476"/>
      <c r="AH736" s="476"/>
      <c r="AI736" s="476"/>
      <c r="AJ736" s="476"/>
      <c r="AK736" s="476"/>
      <c r="AL736" s="476"/>
      <c r="AM736" s="476"/>
      <c r="AN736" s="476"/>
      <c r="AO736" s="476"/>
      <c r="AP736" s="476"/>
      <c r="AQ736" s="476"/>
      <c r="AR736" s="476"/>
      <c r="AS736" s="476"/>
      <c r="AT736" s="476"/>
      <c r="AU736" s="476"/>
      <c r="AV736" s="476"/>
      <c r="AW736" s="476"/>
      <c r="AX736" s="476"/>
      <c r="AY736" s="476"/>
      <c r="AZ736" s="476"/>
      <c r="BA736" s="476"/>
      <c r="BB736" s="476"/>
      <c r="BC736" s="476"/>
      <c r="BD736" s="476"/>
      <c r="BE736" s="476"/>
      <c r="BF736" s="476"/>
      <c r="BG736" s="476"/>
      <c r="BH736" s="476"/>
      <c r="BI736" s="476"/>
      <c r="BJ736" s="476"/>
      <c r="BK736" s="476"/>
      <c r="BL736" s="476"/>
      <c r="BM736" s="476"/>
      <c r="BN736" s="476"/>
      <c r="BO736" s="476"/>
      <c r="BP736" s="476"/>
      <c r="BQ736" s="476"/>
      <c r="BR736" s="476"/>
      <c r="BS736" s="476"/>
      <c r="BT736" s="476"/>
      <c r="BU736" s="476"/>
      <c r="BV736" s="476"/>
      <c r="BW736" s="476"/>
      <c r="BX736" s="476"/>
      <c r="BY736" s="476"/>
      <c r="BZ736" s="476"/>
      <c r="CA736" s="476"/>
      <c r="CB736" s="476"/>
      <c r="CC736" s="476"/>
      <c r="CD736" s="476"/>
      <c r="CE736" s="476"/>
      <c r="CF736" s="476"/>
      <c r="CG736" s="476"/>
      <c r="CH736" s="476"/>
      <c r="CI736" s="476"/>
      <c r="CJ736" s="476"/>
      <c r="CK736" s="476"/>
    </row>
    <row r="737" spans="1:89" ht="15">
      <c r="A737" s="354" t="str">
        <f t="shared" si="30"/>
        <v>93_1_030921_C3B_p_rh.ro</v>
      </c>
      <c r="B737" s="355" t="s">
        <v>2326</v>
      </c>
      <c r="C737" s="355" t="s">
        <v>2327</v>
      </c>
      <c r="D737" s="213">
        <v>93</v>
      </c>
      <c r="E737" s="213">
        <v>1</v>
      </c>
      <c r="F737" s="213">
        <v>160821</v>
      </c>
      <c r="G737" s="367" t="s">
        <v>2403</v>
      </c>
      <c r="H737" s="213">
        <v>2021</v>
      </c>
      <c r="I737" s="148" t="s">
        <v>43</v>
      </c>
      <c r="J737" s="2" t="s">
        <v>2328</v>
      </c>
      <c r="K737" s="2" t="s">
        <v>2329</v>
      </c>
      <c r="L737" s="148" t="s">
        <v>74</v>
      </c>
      <c r="M737" s="148" t="s">
        <v>147</v>
      </c>
      <c r="N737" s="117">
        <v>285</v>
      </c>
      <c r="O737" s="2"/>
      <c r="P737" s="359" t="s">
        <v>460</v>
      </c>
      <c r="Q737" s="50" t="s">
        <v>461</v>
      </c>
      <c r="R737" s="50" t="s">
        <v>3216</v>
      </c>
      <c r="S737" s="50">
        <v>2</v>
      </c>
      <c r="T737" s="50">
        <v>1</v>
      </c>
      <c r="U737" s="50">
        <v>1</v>
      </c>
      <c r="V737" s="2"/>
      <c r="W737" s="50" t="s">
        <v>3054</v>
      </c>
      <c r="X737" s="93">
        <v>280824</v>
      </c>
      <c r="Y737" s="50" t="s">
        <v>78</v>
      </c>
      <c r="Z737" s="358" t="s">
        <v>3217</v>
      </c>
      <c r="AA737" s="432" t="s">
        <v>95</v>
      </c>
      <c r="AB737" s="16" t="str">
        <f t="shared" si="35"/>
        <v>Unique</v>
      </c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</row>
    <row r="738" spans="1:89" ht="15">
      <c r="A738" s="354" t="str">
        <f t="shared" si="30"/>
        <v>93_1_300721_C3B_p_ep.ba</v>
      </c>
      <c r="B738" s="400" t="s">
        <v>2326</v>
      </c>
      <c r="C738" s="400" t="s">
        <v>2327</v>
      </c>
      <c r="D738" s="213">
        <v>93</v>
      </c>
      <c r="E738" s="213">
        <v>1</v>
      </c>
      <c r="F738" s="117">
        <v>140721</v>
      </c>
      <c r="G738" s="117">
        <v>300721</v>
      </c>
      <c r="H738" s="213">
        <v>2021</v>
      </c>
      <c r="I738" s="148" t="s">
        <v>43</v>
      </c>
      <c r="J738" s="2" t="s">
        <v>2328</v>
      </c>
      <c r="K738" s="2" t="s">
        <v>2329</v>
      </c>
      <c r="L738" s="148" t="s">
        <v>74</v>
      </c>
      <c r="M738" s="148" t="s">
        <v>147</v>
      </c>
      <c r="N738" s="117">
        <v>581</v>
      </c>
      <c r="O738" s="2"/>
      <c r="P738" s="359" t="s">
        <v>84</v>
      </c>
      <c r="Q738" s="50" t="s">
        <v>85</v>
      </c>
      <c r="R738" s="50" t="s">
        <v>3216</v>
      </c>
      <c r="S738" s="50">
        <v>3</v>
      </c>
      <c r="T738" s="50">
        <v>0</v>
      </c>
      <c r="U738" s="50">
        <v>3</v>
      </c>
      <c r="V738" s="2"/>
      <c r="W738" s="50" t="s">
        <v>3054</v>
      </c>
      <c r="X738" s="93">
        <v>280824</v>
      </c>
      <c r="Y738" s="50" t="s">
        <v>78</v>
      </c>
      <c r="Z738" s="358" t="s">
        <v>3218</v>
      </c>
      <c r="AA738" s="432" t="s">
        <v>95</v>
      </c>
      <c r="AB738" s="16" t="str">
        <f t="shared" si="35"/>
        <v>Unique</v>
      </c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</row>
    <row r="739" spans="1:89" ht="15">
      <c r="A739" s="354" t="str">
        <f t="shared" si="30"/>
        <v>93_1_300721_C3B_p_ch.bi</v>
      </c>
      <c r="B739" s="400" t="s">
        <v>2326</v>
      </c>
      <c r="C739" s="400" t="s">
        <v>2327</v>
      </c>
      <c r="D739" s="213">
        <v>93</v>
      </c>
      <c r="E739" s="213">
        <v>1</v>
      </c>
      <c r="F739" s="117">
        <v>140721</v>
      </c>
      <c r="G739" s="117">
        <v>300721</v>
      </c>
      <c r="H739" s="213">
        <v>2021</v>
      </c>
      <c r="I739" s="148" t="s">
        <v>43</v>
      </c>
      <c r="J739" s="2" t="s">
        <v>2328</v>
      </c>
      <c r="K739" s="2" t="s">
        <v>2329</v>
      </c>
      <c r="L739" s="148" t="s">
        <v>74</v>
      </c>
      <c r="M739" s="148" t="s">
        <v>147</v>
      </c>
      <c r="N739" s="117">
        <v>581</v>
      </c>
      <c r="O739" s="2"/>
      <c r="P739" s="359" t="s">
        <v>287</v>
      </c>
      <c r="Q739" s="50" t="s">
        <v>288</v>
      </c>
      <c r="R739" s="50" t="s">
        <v>3216</v>
      </c>
      <c r="S739" s="50">
        <v>2</v>
      </c>
      <c r="T739" s="50">
        <v>1</v>
      </c>
      <c r="U739" s="50">
        <v>1</v>
      </c>
      <c r="V739" s="2"/>
      <c r="W739" s="50" t="s">
        <v>3054</v>
      </c>
      <c r="X739" s="93">
        <v>280824</v>
      </c>
      <c r="Y739" s="50" t="s">
        <v>78</v>
      </c>
      <c r="Z739" s="358" t="s">
        <v>3219</v>
      </c>
      <c r="AA739" s="432" t="s">
        <v>95</v>
      </c>
      <c r="AB739" s="16" t="str">
        <f t="shared" si="35"/>
        <v>Unique</v>
      </c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</row>
    <row r="740" spans="1:89" ht="15">
      <c r="A740" s="354" t="str">
        <f t="shared" si="30"/>
        <v>93_1_300721_C3B_p_sy.pi</v>
      </c>
      <c r="B740" s="400" t="s">
        <v>2326</v>
      </c>
      <c r="C740" s="400" t="s">
        <v>2327</v>
      </c>
      <c r="D740" s="213">
        <v>93</v>
      </c>
      <c r="E740" s="213">
        <v>1</v>
      </c>
      <c r="F740" s="117">
        <v>140721</v>
      </c>
      <c r="G740" s="117">
        <v>300721</v>
      </c>
      <c r="H740" s="213">
        <v>2021</v>
      </c>
      <c r="I740" s="148" t="s">
        <v>43</v>
      </c>
      <c r="J740" s="2" t="s">
        <v>2328</v>
      </c>
      <c r="K740" s="2" t="s">
        <v>2329</v>
      </c>
      <c r="L740" s="148" t="s">
        <v>74</v>
      </c>
      <c r="M740" s="148" t="s">
        <v>147</v>
      </c>
      <c r="N740" s="117">
        <v>581</v>
      </c>
      <c r="O740" s="2"/>
      <c r="P740" s="359" t="s">
        <v>176</v>
      </c>
      <c r="Q740" s="50" t="s">
        <v>177</v>
      </c>
      <c r="R740" s="50" t="s">
        <v>3216</v>
      </c>
      <c r="S740" s="50">
        <v>1</v>
      </c>
      <c r="T740" s="50">
        <v>0</v>
      </c>
      <c r="U740" s="50">
        <v>1</v>
      </c>
      <c r="V740" s="2"/>
      <c r="W740" s="50" t="s">
        <v>3054</v>
      </c>
      <c r="X740" s="93">
        <v>280824</v>
      </c>
      <c r="Y740" s="50" t="s">
        <v>78</v>
      </c>
      <c r="Z740" s="358" t="s">
        <v>3220</v>
      </c>
      <c r="AA740" s="432" t="s">
        <v>95</v>
      </c>
      <c r="AB740" s="16" t="str">
        <f t="shared" si="35"/>
        <v>Unique</v>
      </c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</row>
    <row r="741" spans="1:89" ht="15">
      <c r="A741" s="354" t="str">
        <f t="shared" si="30"/>
        <v>93_1_030921_C3B_p_rh.ca</v>
      </c>
      <c r="B741" s="355" t="s">
        <v>2326</v>
      </c>
      <c r="C741" s="355" t="s">
        <v>2327</v>
      </c>
      <c r="D741" s="213">
        <v>93</v>
      </c>
      <c r="E741" s="213">
        <v>1</v>
      </c>
      <c r="F741" s="213">
        <v>160821</v>
      </c>
      <c r="G741" s="367" t="s">
        <v>2403</v>
      </c>
      <c r="H741" s="213">
        <v>2021</v>
      </c>
      <c r="I741" s="148" t="s">
        <v>43</v>
      </c>
      <c r="J741" s="2" t="s">
        <v>2328</v>
      </c>
      <c r="K741" s="2" t="s">
        <v>2329</v>
      </c>
      <c r="L741" s="148" t="s">
        <v>74</v>
      </c>
      <c r="M741" s="148" t="s">
        <v>147</v>
      </c>
      <c r="N741" s="117">
        <v>620</v>
      </c>
      <c r="O741" s="2"/>
      <c r="P741" s="359" t="s">
        <v>134</v>
      </c>
      <c r="Q741" s="50" t="s">
        <v>135</v>
      </c>
      <c r="R741" s="50" t="s">
        <v>3216</v>
      </c>
      <c r="S741" s="50">
        <v>3</v>
      </c>
      <c r="T741" s="50">
        <v>3</v>
      </c>
      <c r="U741" s="50">
        <v>0</v>
      </c>
      <c r="V741" s="2"/>
      <c r="W741" s="50" t="s">
        <v>3054</v>
      </c>
      <c r="X741" s="93">
        <v>280824</v>
      </c>
      <c r="Y741" s="50" t="s">
        <v>78</v>
      </c>
      <c r="Z741" s="358" t="s">
        <v>3221</v>
      </c>
      <c r="AA741" s="432" t="s">
        <v>95</v>
      </c>
      <c r="AB741" s="16" t="str">
        <f t="shared" si="35"/>
        <v>Unique</v>
      </c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</row>
    <row r="742" spans="1:89" ht="15">
      <c r="A742" s="354" t="str">
        <f t="shared" si="30"/>
        <v>93_1_030921_C3B_p_ch.bi</v>
      </c>
      <c r="B742" s="355" t="s">
        <v>2326</v>
      </c>
      <c r="C742" s="355" t="s">
        <v>2327</v>
      </c>
      <c r="D742" s="213">
        <v>93</v>
      </c>
      <c r="E742" s="213">
        <v>1</v>
      </c>
      <c r="F742" s="213">
        <v>160821</v>
      </c>
      <c r="G742" s="367" t="s">
        <v>2403</v>
      </c>
      <c r="H742" s="213">
        <v>2021</v>
      </c>
      <c r="I742" s="148" t="s">
        <v>43</v>
      </c>
      <c r="J742" s="2" t="s">
        <v>2328</v>
      </c>
      <c r="K742" s="2" t="s">
        <v>2329</v>
      </c>
      <c r="L742" s="148" t="s">
        <v>74</v>
      </c>
      <c r="M742" s="148" t="s">
        <v>147</v>
      </c>
      <c r="N742" s="117">
        <v>620</v>
      </c>
      <c r="O742" s="2"/>
      <c r="P742" s="359" t="s">
        <v>287</v>
      </c>
      <c r="Q742" s="50" t="s">
        <v>288</v>
      </c>
      <c r="R742" s="50" t="s">
        <v>3216</v>
      </c>
      <c r="S742" s="50">
        <v>4</v>
      </c>
      <c r="T742" s="50">
        <v>0</v>
      </c>
      <c r="U742" s="50">
        <v>4</v>
      </c>
      <c r="V742" s="2"/>
      <c r="W742" s="50" t="s">
        <v>3054</v>
      </c>
      <c r="X742" s="93">
        <v>280824</v>
      </c>
      <c r="Y742" s="50" t="s">
        <v>78</v>
      </c>
      <c r="Z742" s="358" t="s">
        <v>3222</v>
      </c>
      <c r="AA742" s="432" t="s">
        <v>95</v>
      </c>
      <c r="AB742" s="16" t="str">
        <f t="shared" si="35"/>
        <v>Unique</v>
      </c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</row>
    <row r="743" spans="1:89" ht="15">
      <c r="A743" s="354" t="str">
        <f t="shared" si="30"/>
        <v>93_1_030921_C3B_p_ba.el</v>
      </c>
      <c r="B743" s="355" t="s">
        <v>2326</v>
      </c>
      <c r="C743" s="355" t="s">
        <v>2327</v>
      </c>
      <c r="D743" s="213">
        <v>93</v>
      </c>
      <c r="E743" s="213">
        <v>1</v>
      </c>
      <c r="F743" s="213">
        <v>160821</v>
      </c>
      <c r="G743" s="367" t="s">
        <v>2403</v>
      </c>
      <c r="H743" s="213">
        <v>2021</v>
      </c>
      <c r="I743" s="148" t="s">
        <v>43</v>
      </c>
      <c r="J743" s="2" t="s">
        <v>2328</v>
      </c>
      <c r="K743" s="2" t="s">
        <v>2329</v>
      </c>
      <c r="L743" s="148" t="s">
        <v>74</v>
      </c>
      <c r="M743" s="148" t="s">
        <v>147</v>
      </c>
      <c r="N743" s="117">
        <v>620</v>
      </c>
      <c r="O743" s="2"/>
      <c r="P743" s="359" t="s">
        <v>274</v>
      </c>
      <c r="Q743" s="50" t="s">
        <v>275</v>
      </c>
      <c r="R743" s="50" t="s">
        <v>3216</v>
      </c>
      <c r="S743" s="50">
        <v>4</v>
      </c>
      <c r="T743" s="50">
        <v>1</v>
      </c>
      <c r="U743" s="50">
        <v>3</v>
      </c>
      <c r="V743" s="2"/>
      <c r="W743" s="50" t="s">
        <v>3054</v>
      </c>
      <c r="X743" s="93">
        <v>280824</v>
      </c>
      <c r="Y743" s="50" t="s">
        <v>78</v>
      </c>
      <c r="Z743" s="358" t="s">
        <v>3223</v>
      </c>
      <c r="AA743" s="432" t="s">
        <v>95</v>
      </c>
      <c r="AB743" s="16" t="str">
        <f t="shared" si="35"/>
        <v>Unique</v>
      </c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</row>
    <row r="744" spans="1:89" ht="15">
      <c r="A744" s="354" t="str">
        <f t="shared" si="30"/>
        <v>61_1_030822_C2X_p_xa.co</v>
      </c>
      <c r="B744" s="400" t="s">
        <v>2372</v>
      </c>
      <c r="C744" s="400" t="s">
        <v>2373</v>
      </c>
      <c r="D744" s="213">
        <v>61</v>
      </c>
      <c r="E744" s="213">
        <v>1</v>
      </c>
      <c r="F744" s="213">
        <v>200722</v>
      </c>
      <c r="G744" s="367" t="s">
        <v>3145</v>
      </c>
      <c r="H744" s="213">
        <v>2022</v>
      </c>
      <c r="I744" s="2" t="s">
        <v>43</v>
      </c>
      <c r="J744" s="2" t="s">
        <v>2374</v>
      </c>
      <c r="K744" s="2" t="s">
        <v>2375</v>
      </c>
      <c r="L744" s="148" t="s">
        <v>74</v>
      </c>
      <c r="M744" s="148" t="s">
        <v>2422</v>
      </c>
      <c r="N744" s="117">
        <v>40</v>
      </c>
      <c r="O744" s="2"/>
      <c r="P744" s="359" t="s">
        <v>3224</v>
      </c>
      <c r="Q744" s="50" t="s">
        <v>3225</v>
      </c>
      <c r="R744" s="50" t="s">
        <v>168</v>
      </c>
      <c r="S744" s="50">
        <v>1</v>
      </c>
      <c r="T744" s="50">
        <v>0</v>
      </c>
      <c r="U744" s="50">
        <v>1</v>
      </c>
      <c r="V744" s="2"/>
      <c r="W744" s="2"/>
      <c r="X744" s="93">
        <v>280824</v>
      </c>
      <c r="Y744" s="50" t="s">
        <v>78</v>
      </c>
      <c r="Z744" s="358" t="s">
        <v>3226</v>
      </c>
      <c r="AA744" s="432"/>
      <c r="AB744" s="16" t="str">
        <f t="shared" si="35"/>
        <v>Unique</v>
      </c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</row>
    <row r="745" spans="1:89" ht="15">
      <c r="A745" s="354" t="str">
        <f t="shared" si="30"/>
        <v>61_1_030822_C2X_p_my.fl</v>
      </c>
      <c r="B745" s="400" t="s">
        <v>2372</v>
      </c>
      <c r="C745" s="400" t="s">
        <v>2373</v>
      </c>
      <c r="D745" s="213">
        <v>61</v>
      </c>
      <c r="E745" s="213">
        <v>1</v>
      </c>
      <c r="F745" s="213">
        <v>200722</v>
      </c>
      <c r="G745" s="367" t="s">
        <v>3145</v>
      </c>
      <c r="H745" s="213">
        <v>2022</v>
      </c>
      <c r="I745" s="2" t="s">
        <v>43</v>
      </c>
      <c r="J745" s="2" t="s">
        <v>2374</v>
      </c>
      <c r="K745" s="2" t="s">
        <v>2375</v>
      </c>
      <c r="L745" s="148" t="s">
        <v>74</v>
      </c>
      <c r="M745" s="148" t="s">
        <v>2422</v>
      </c>
      <c r="N745" s="117">
        <v>40</v>
      </c>
      <c r="O745" s="2"/>
      <c r="P745" s="359" t="s">
        <v>98</v>
      </c>
      <c r="Q745" s="50" t="s">
        <v>99</v>
      </c>
      <c r="R745" s="50" t="s">
        <v>168</v>
      </c>
      <c r="S745" s="50">
        <v>1</v>
      </c>
      <c r="T745" s="50">
        <v>0</v>
      </c>
      <c r="U745" s="50">
        <v>1</v>
      </c>
      <c r="V745" s="2"/>
      <c r="W745" s="2"/>
      <c r="X745" s="93">
        <v>280824</v>
      </c>
      <c r="Y745" s="50" t="s">
        <v>78</v>
      </c>
      <c r="Z745" s="358" t="s">
        <v>3227</v>
      </c>
      <c r="AA745" s="432" t="s">
        <v>95</v>
      </c>
      <c r="AB745" s="16" t="str">
        <f t="shared" si="35"/>
        <v>Unique</v>
      </c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</row>
    <row r="746" spans="1:89" ht="15">
      <c r="A746" s="354" t="str">
        <f t="shared" si="30"/>
        <v>80_4_200722_C25_p_my.fl</v>
      </c>
      <c r="B746" s="355" t="s">
        <v>2320</v>
      </c>
      <c r="C746" s="355" t="s">
        <v>2321</v>
      </c>
      <c r="D746" s="213">
        <v>80</v>
      </c>
      <c r="E746" s="213">
        <v>4</v>
      </c>
      <c r="F746" s="471" t="s">
        <v>465</v>
      </c>
      <c r="G746" s="454">
        <v>200722</v>
      </c>
      <c r="H746" s="213">
        <v>2022</v>
      </c>
      <c r="I746" s="148" t="s">
        <v>43</v>
      </c>
      <c r="J746" s="148" t="s">
        <v>2322</v>
      </c>
      <c r="K746" s="2" t="s">
        <v>2323</v>
      </c>
      <c r="L746" s="148" t="s">
        <v>74</v>
      </c>
      <c r="M746" s="148" t="s">
        <v>2422</v>
      </c>
      <c r="N746" s="117">
        <v>38</v>
      </c>
      <c r="O746" s="2"/>
      <c r="P746" s="359" t="s">
        <v>98</v>
      </c>
      <c r="Q746" s="50" t="s">
        <v>99</v>
      </c>
      <c r="R746" s="50" t="s">
        <v>168</v>
      </c>
      <c r="S746" s="50">
        <v>1</v>
      </c>
      <c r="T746" s="50">
        <v>0</v>
      </c>
      <c r="U746" s="50">
        <v>1</v>
      </c>
      <c r="V746" s="2"/>
      <c r="W746" s="2"/>
      <c r="X746" s="93">
        <v>280824</v>
      </c>
      <c r="Y746" s="50" t="s">
        <v>78</v>
      </c>
      <c r="Z746" s="358" t="s">
        <v>3228</v>
      </c>
      <c r="AA746" s="432" t="s">
        <v>95</v>
      </c>
      <c r="AB746" s="16" t="str">
        <f t="shared" si="35"/>
        <v>Unique</v>
      </c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</row>
    <row r="747" spans="1:89" ht="15">
      <c r="A747" s="354" t="str">
        <f t="shared" si="30"/>
        <v>128_1_220622_C3D_p_ch.bi</v>
      </c>
      <c r="B747" s="355" t="s">
        <v>2767</v>
      </c>
      <c r="C747" s="355" t="s">
        <v>2768</v>
      </c>
      <c r="D747" s="213">
        <v>128</v>
      </c>
      <c r="E747" s="213">
        <v>1</v>
      </c>
      <c r="F747" s="367" t="s">
        <v>2800</v>
      </c>
      <c r="G747" s="213">
        <v>220622</v>
      </c>
      <c r="H747" s="213">
        <v>2022</v>
      </c>
      <c r="I747" s="148" t="s">
        <v>43</v>
      </c>
      <c r="J747" s="148" t="s">
        <v>2769</v>
      </c>
      <c r="K747" s="148" t="s">
        <v>2770</v>
      </c>
      <c r="L747" s="148" t="s">
        <v>74</v>
      </c>
      <c r="M747" s="2" t="s">
        <v>2911</v>
      </c>
      <c r="N747" s="213">
        <v>350</v>
      </c>
      <c r="O747" s="148" t="s">
        <v>2912</v>
      </c>
      <c r="P747" s="359" t="s">
        <v>287</v>
      </c>
      <c r="Q747" s="50" t="s">
        <v>288</v>
      </c>
      <c r="R747" s="50" t="s">
        <v>3216</v>
      </c>
      <c r="S747" s="50">
        <v>3</v>
      </c>
      <c r="T747" s="50">
        <v>1</v>
      </c>
      <c r="U747" s="50">
        <v>2</v>
      </c>
      <c r="V747" s="2"/>
      <c r="W747" s="2"/>
      <c r="X747" s="93">
        <v>280824</v>
      </c>
      <c r="Y747" s="50" t="s">
        <v>78</v>
      </c>
      <c r="Z747" s="358" t="s">
        <v>3229</v>
      </c>
      <c r="AA747" s="432" t="s">
        <v>95</v>
      </c>
      <c r="AB747" s="16" t="str">
        <f t="shared" si="35"/>
        <v>Unique</v>
      </c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</row>
    <row r="748" spans="1:89" ht="15">
      <c r="A748" s="354" t="str">
        <f t="shared" si="30"/>
        <v>128_1_060722_C3D_p_ch.bi</v>
      </c>
      <c r="B748" s="355" t="s">
        <v>2767</v>
      </c>
      <c r="C748" s="355" t="s">
        <v>2768</v>
      </c>
      <c r="D748" s="213">
        <v>128</v>
      </c>
      <c r="E748" s="213">
        <v>1</v>
      </c>
      <c r="F748" s="213">
        <v>220622</v>
      </c>
      <c r="G748" s="367" t="s">
        <v>465</v>
      </c>
      <c r="H748" s="213">
        <v>2022</v>
      </c>
      <c r="I748" s="148" t="s">
        <v>43</v>
      </c>
      <c r="J748" s="148" t="s">
        <v>2769</v>
      </c>
      <c r="K748" s="148" t="s">
        <v>2770</v>
      </c>
      <c r="L748" s="148" t="s">
        <v>74</v>
      </c>
      <c r="M748" s="2" t="s">
        <v>100</v>
      </c>
      <c r="N748" s="117">
        <v>491</v>
      </c>
      <c r="O748" s="2"/>
      <c r="P748" s="359" t="s">
        <v>287</v>
      </c>
      <c r="Q748" s="50" t="s">
        <v>288</v>
      </c>
      <c r="R748" s="50" t="s">
        <v>3216</v>
      </c>
      <c r="S748" s="50">
        <v>11</v>
      </c>
      <c r="T748" s="50">
        <v>1</v>
      </c>
      <c r="U748" s="50">
        <v>10</v>
      </c>
      <c r="V748" s="2"/>
      <c r="W748" s="2"/>
      <c r="X748" s="93">
        <v>280824</v>
      </c>
      <c r="Y748" s="50" t="s">
        <v>78</v>
      </c>
      <c r="Z748" s="358" t="s">
        <v>3230</v>
      </c>
      <c r="AA748" s="432" t="s">
        <v>95</v>
      </c>
      <c r="AB748" s="16" t="str">
        <f t="shared" si="35"/>
        <v>Unique</v>
      </c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</row>
    <row r="749" spans="1:89" ht="15">
      <c r="A749" s="354" t="str">
        <f t="shared" si="30"/>
        <v>61_1_200722_C2X_p_ch.bi</v>
      </c>
      <c r="B749" s="355" t="s">
        <v>2372</v>
      </c>
      <c r="C749" s="355" t="s">
        <v>2373</v>
      </c>
      <c r="D749" s="213">
        <v>61</v>
      </c>
      <c r="E749" s="213">
        <v>1</v>
      </c>
      <c r="F749" s="367" t="s">
        <v>465</v>
      </c>
      <c r="G749" s="213">
        <v>200722</v>
      </c>
      <c r="H749" s="213">
        <v>2022</v>
      </c>
      <c r="I749" s="148" t="s">
        <v>43</v>
      </c>
      <c r="J749" s="148" t="s">
        <v>2374</v>
      </c>
      <c r="K749" s="148" t="s">
        <v>2375</v>
      </c>
      <c r="L749" s="148" t="s">
        <v>74</v>
      </c>
      <c r="M749" s="148" t="s">
        <v>2422</v>
      </c>
      <c r="N749" s="117">
        <v>32</v>
      </c>
      <c r="O749" s="2"/>
      <c r="P749" s="359" t="s">
        <v>287</v>
      </c>
      <c r="Q749" s="50" t="s">
        <v>288</v>
      </c>
      <c r="R749" s="50" t="s">
        <v>100</v>
      </c>
      <c r="S749" s="50">
        <v>2</v>
      </c>
      <c r="T749" s="50">
        <v>1</v>
      </c>
      <c r="U749" s="50">
        <v>1</v>
      </c>
      <c r="V749" s="2"/>
      <c r="W749" s="2"/>
      <c r="X749" s="93">
        <v>280824</v>
      </c>
      <c r="Y749" s="50" t="s">
        <v>78</v>
      </c>
      <c r="Z749" s="358" t="s">
        <v>3231</v>
      </c>
      <c r="AA749" s="432" t="s">
        <v>95</v>
      </c>
      <c r="AB749" s="16" t="str">
        <f t="shared" si="35"/>
        <v>Unique</v>
      </c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</row>
    <row r="750" spans="1:89" ht="15">
      <c r="A750" s="354" t="str">
        <f t="shared" si="30"/>
        <v>61_1_230522_C2X_p_ep.el</v>
      </c>
      <c r="B750" s="355" t="s">
        <v>2372</v>
      </c>
      <c r="C750" s="355" t="s">
        <v>2373</v>
      </c>
      <c r="D750" s="213">
        <v>61</v>
      </c>
      <c r="E750" s="213">
        <v>1</v>
      </c>
      <c r="F750" s="367" t="s">
        <v>2753</v>
      </c>
      <c r="G750" s="213">
        <v>230522</v>
      </c>
      <c r="H750" s="117">
        <v>2022</v>
      </c>
      <c r="I750" s="148" t="s">
        <v>43</v>
      </c>
      <c r="J750" s="148" t="s">
        <v>2374</v>
      </c>
      <c r="K750" s="148" t="s">
        <v>2375</v>
      </c>
      <c r="L750" s="148" t="s">
        <v>74</v>
      </c>
      <c r="M750" s="2" t="s">
        <v>75</v>
      </c>
      <c r="N750" s="117">
        <v>123</v>
      </c>
      <c r="O750" s="2"/>
      <c r="P750" s="359" t="s">
        <v>2312</v>
      </c>
      <c r="Q750" s="50" t="s">
        <v>2313</v>
      </c>
      <c r="R750" s="50" t="s">
        <v>3216</v>
      </c>
      <c r="S750" s="50">
        <v>1</v>
      </c>
      <c r="T750" s="50">
        <v>0</v>
      </c>
      <c r="U750" s="50">
        <v>1</v>
      </c>
      <c r="V750" s="2"/>
      <c r="W750" s="2"/>
      <c r="X750" s="93">
        <v>280824</v>
      </c>
      <c r="Y750" s="50" t="s">
        <v>78</v>
      </c>
      <c r="Z750" s="358" t="s">
        <v>3232</v>
      </c>
      <c r="AA750" s="432" t="s">
        <v>95</v>
      </c>
      <c r="AB750" s="16" t="str">
        <f t="shared" si="35"/>
        <v>Unique</v>
      </c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</row>
    <row r="751" spans="1:89" ht="15">
      <c r="A751" s="354" t="str">
        <f t="shared" si="30"/>
        <v>128_1_170822_C3D_p_ch.bi</v>
      </c>
      <c r="B751" s="355" t="s">
        <v>2767</v>
      </c>
      <c r="C751" s="355" t="s">
        <v>2768</v>
      </c>
      <c r="D751" s="213">
        <v>128</v>
      </c>
      <c r="E751" s="213">
        <v>1</v>
      </c>
      <c r="F751" s="367" t="s">
        <v>3145</v>
      </c>
      <c r="G751" s="213">
        <v>170822</v>
      </c>
      <c r="H751" s="213">
        <v>2022</v>
      </c>
      <c r="I751" s="148" t="s">
        <v>43</v>
      </c>
      <c r="J751" s="148" t="s">
        <v>2769</v>
      </c>
      <c r="K751" s="148" t="s">
        <v>2770</v>
      </c>
      <c r="L751" s="148" t="s">
        <v>74</v>
      </c>
      <c r="M751" s="148" t="s">
        <v>2422</v>
      </c>
      <c r="N751" s="117">
        <v>50</v>
      </c>
      <c r="O751" s="2"/>
      <c r="P751" s="359" t="s">
        <v>287</v>
      </c>
      <c r="Q751" s="50" t="s">
        <v>288</v>
      </c>
      <c r="R751" s="50" t="s">
        <v>100</v>
      </c>
      <c r="S751" s="50">
        <v>1</v>
      </c>
      <c r="T751" s="50">
        <v>0</v>
      </c>
      <c r="U751" s="50">
        <v>0</v>
      </c>
      <c r="V751" s="2"/>
      <c r="W751" s="2"/>
      <c r="X751" s="93">
        <v>280824</v>
      </c>
      <c r="Y751" s="50" t="s">
        <v>78</v>
      </c>
      <c r="Z751" s="358" t="s">
        <v>3233</v>
      </c>
      <c r="AA751" s="432" t="s">
        <v>95</v>
      </c>
      <c r="AB751" s="16" t="str">
        <f t="shared" si="35"/>
        <v>Unique</v>
      </c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</row>
    <row r="752" spans="1:89" ht="15">
      <c r="A752" s="354" t="str">
        <f t="shared" si="30"/>
        <v>80_3_160821_C15_p_sy.pi</v>
      </c>
      <c r="B752" s="355" t="s">
        <v>69</v>
      </c>
      <c r="C752" s="355" t="s">
        <v>70</v>
      </c>
      <c r="D752" s="213">
        <v>80</v>
      </c>
      <c r="E752" s="213">
        <v>3</v>
      </c>
      <c r="F752" s="213">
        <v>300721</v>
      </c>
      <c r="G752" s="213">
        <v>160821</v>
      </c>
      <c r="H752" s="213">
        <v>2021</v>
      </c>
      <c r="I752" s="148" t="s">
        <v>43</v>
      </c>
      <c r="J752" s="148" t="s">
        <v>72</v>
      </c>
      <c r="K752" s="148" t="s">
        <v>73</v>
      </c>
      <c r="L752" s="148" t="s">
        <v>74</v>
      </c>
      <c r="M752" s="2" t="s">
        <v>75</v>
      </c>
      <c r="N752" s="117">
        <v>403</v>
      </c>
      <c r="O752" s="2" t="s">
        <v>2877</v>
      </c>
      <c r="P752" s="359" t="s">
        <v>176</v>
      </c>
      <c r="Q752" s="50" t="s">
        <v>177</v>
      </c>
      <c r="R752" s="50" t="s">
        <v>3216</v>
      </c>
      <c r="S752" s="50">
        <v>1</v>
      </c>
      <c r="T752" s="50">
        <v>1</v>
      </c>
      <c r="U752" s="50">
        <v>0</v>
      </c>
      <c r="V752" s="2"/>
      <c r="W752" s="2"/>
      <c r="X752" s="93">
        <v>290824</v>
      </c>
      <c r="Y752" s="50" t="s">
        <v>78</v>
      </c>
      <c r="Z752" s="358" t="s">
        <v>3234</v>
      </c>
      <c r="AA752" s="432" t="s">
        <v>95</v>
      </c>
      <c r="AB752" s="16" t="str">
        <f t="shared" si="35"/>
        <v>Unique</v>
      </c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</row>
    <row r="753" spans="1:89" ht="15">
      <c r="A753" s="354" t="str">
        <f t="shared" si="30"/>
        <v>119_2_160823_C35_p_ep.ba</v>
      </c>
      <c r="B753" s="355" t="s">
        <v>2611</v>
      </c>
      <c r="C753" s="355" t="s">
        <v>2612</v>
      </c>
      <c r="D753" s="421">
        <v>119</v>
      </c>
      <c r="E753" s="421">
        <v>2</v>
      </c>
      <c r="F753" s="213">
        <v>280723</v>
      </c>
      <c r="G753" s="213">
        <v>160823</v>
      </c>
      <c r="H753" s="213">
        <v>2023</v>
      </c>
      <c r="I753" s="148" t="s">
        <v>43</v>
      </c>
      <c r="J753" s="148" t="s">
        <v>2613</v>
      </c>
      <c r="K753" s="148" t="s">
        <v>2614</v>
      </c>
      <c r="L753" s="148" t="s">
        <v>74</v>
      </c>
      <c r="M753" s="148" t="s">
        <v>3158</v>
      </c>
      <c r="N753" s="213">
        <v>348</v>
      </c>
      <c r="O753" s="148" t="s">
        <v>3235</v>
      </c>
      <c r="P753" s="359" t="s">
        <v>84</v>
      </c>
      <c r="Q753" s="50" t="s">
        <v>85</v>
      </c>
      <c r="R753" s="50" t="s">
        <v>3216</v>
      </c>
      <c r="S753" s="50">
        <v>1</v>
      </c>
      <c r="T753" s="50">
        <v>0</v>
      </c>
      <c r="U753" s="50">
        <v>1</v>
      </c>
      <c r="V753" s="2"/>
      <c r="W753" s="2"/>
      <c r="X753" s="93">
        <v>290824</v>
      </c>
      <c r="Y753" s="50" t="s">
        <v>78</v>
      </c>
      <c r="Z753" s="358" t="s">
        <v>3236</v>
      </c>
      <c r="AA753" s="432" t="s">
        <v>95</v>
      </c>
      <c r="AB753" s="16" t="str">
        <f t="shared" si="35"/>
        <v>Unique</v>
      </c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</row>
    <row r="754" spans="1:89" ht="15">
      <c r="A754" s="354" t="str">
        <f t="shared" si="30"/>
        <v>80_3_160821_C15_p_ch.bi</v>
      </c>
      <c r="B754" s="355" t="s">
        <v>69</v>
      </c>
      <c r="C754" s="355" t="s">
        <v>70</v>
      </c>
      <c r="D754" s="213">
        <v>80</v>
      </c>
      <c r="E754" s="213">
        <v>3</v>
      </c>
      <c r="F754" s="213">
        <v>300721</v>
      </c>
      <c r="G754" s="213">
        <v>160821</v>
      </c>
      <c r="H754" s="213">
        <v>2021</v>
      </c>
      <c r="I754" s="148" t="s">
        <v>43</v>
      </c>
      <c r="J754" s="148" t="s">
        <v>72</v>
      </c>
      <c r="K754" s="148" t="s">
        <v>73</v>
      </c>
      <c r="L754" s="148" t="s">
        <v>74</v>
      </c>
      <c r="M754" s="2" t="s">
        <v>75</v>
      </c>
      <c r="N754" s="117">
        <v>403</v>
      </c>
      <c r="O754" s="2" t="s">
        <v>2877</v>
      </c>
      <c r="P754" s="359" t="s">
        <v>287</v>
      </c>
      <c r="Q754" s="50" t="s">
        <v>288</v>
      </c>
      <c r="R754" s="50" t="s">
        <v>3216</v>
      </c>
      <c r="S754" s="50">
        <v>7</v>
      </c>
      <c r="T754" s="50">
        <v>0</v>
      </c>
      <c r="U754" s="50">
        <v>7</v>
      </c>
      <c r="V754" s="2"/>
      <c r="W754" s="2"/>
      <c r="X754" s="93">
        <v>290824</v>
      </c>
      <c r="Y754" s="50" t="s">
        <v>78</v>
      </c>
      <c r="Z754" s="358" t="s">
        <v>3237</v>
      </c>
      <c r="AA754" s="432" t="s">
        <v>95</v>
      </c>
      <c r="AB754" s="16" t="str">
        <f t="shared" si="35"/>
        <v>Unique</v>
      </c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</row>
    <row r="755" spans="1:89" ht="15">
      <c r="A755" s="354" t="str">
        <f t="shared" si="30"/>
        <v>119_2_160823_C35_p_ch.bi</v>
      </c>
      <c r="B755" s="355" t="s">
        <v>2611</v>
      </c>
      <c r="C755" s="355" t="s">
        <v>2612</v>
      </c>
      <c r="D755" s="421">
        <v>119</v>
      </c>
      <c r="E755" s="421">
        <v>2</v>
      </c>
      <c r="F755" s="213">
        <v>280723</v>
      </c>
      <c r="G755" s="213">
        <v>160823</v>
      </c>
      <c r="H755" s="213">
        <v>2023</v>
      </c>
      <c r="I755" s="148" t="s">
        <v>43</v>
      </c>
      <c r="J755" s="148" t="s">
        <v>2613</v>
      </c>
      <c r="K755" s="148" t="s">
        <v>2614</v>
      </c>
      <c r="L755" s="148" t="s">
        <v>74</v>
      </c>
      <c r="M755" s="148" t="s">
        <v>3158</v>
      </c>
      <c r="N755" s="213">
        <v>348</v>
      </c>
      <c r="O755" s="148" t="s">
        <v>3235</v>
      </c>
      <c r="P755" s="359" t="s">
        <v>287</v>
      </c>
      <c r="Q755" s="50" t="s">
        <v>288</v>
      </c>
      <c r="R755" s="50" t="s">
        <v>3216</v>
      </c>
      <c r="S755" s="50">
        <v>4</v>
      </c>
      <c r="T755" s="50">
        <v>0</v>
      </c>
      <c r="U755" s="50">
        <v>4</v>
      </c>
      <c r="V755" s="2"/>
      <c r="W755" s="2"/>
      <c r="X755" s="93">
        <v>290824</v>
      </c>
      <c r="Y755" s="50" t="s">
        <v>78</v>
      </c>
      <c r="Z755" s="358" t="s">
        <v>3238</v>
      </c>
      <c r="AA755" s="432" t="s">
        <v>95</v>
      </c>
      <c r="AB755" s="16" t="str">
        <f t="shared" si="35"/>
        <v>Unique</v>
      </c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</row>
    <row r="756" spans="1:89" ht="15">
      <c r="A756" s="354" t="str">
        <f t="shared" si="30"/>
        <v>119_2_030822_C2Y_p_ch.bi</v>
      </c>
      <c r="B756" s="355" t="s">
        <v>2517</v>
      </c>
      <c r="C756" s="355" t="s">
        <v>2518</v>
      </c>
      <c r="D756" s="421">
        <v>119</v>
      </c>
      <c r="E756" s="421">
        <v>2</v>
      </c>
      <c r="F756" s="454">
        <v>200722</v>
      </c>
      <c r="G756" s="96" t="s">
        <v>3145</v>
      </c>
      <c r="H756" s="213">
        <v>2022</v>
      </c>
      <c r="I756" s="148" t="s">
        <v>43</v>
      </c>
      <c r="J756" s="148" t="s">
        <v>2519</v>
      </c>
      <c r="K756" s="148" t="s">
        <v>2520</v>
      </c>
      <c r="L756" s="148" t="s">
        <v>74</v>
      </c>
      <c r="M756" s="2" t="s">
        <v>100</v>
      </c>
      <c r="N756" s="117">
        <f>27+6</f>
        <v>33</v>
      </c>
      <c r="O756" s="2" t="s">
        <v>2912</v>
      </c>
      <c r="P756" s="359" t="s">
        <v>287</v>
      </c>
      <c r="Q756" s="50" t="s">
        <v>288</v>
      </c>
      <c r="R756" s="50" t="s">
        <v>168</v>
      </c>
      <c r="S756" s="50">
        <v>1</v>
      </c>
      <c r="T756" s="50">
        <v>0</v>
      </c>
      <c r="U756" s="50">
        <v>1</v>
      </c>
      <c r="V756" s="2"/>
      <c r="W756" s="2"/>
      <c r="X756" s="93">
        <v>290824</v>
      </c>
      <c r="Y756" s="50" t="s">
        <v>78</v>
      </c>
      <c r="Z756" s="358" t="s">
        <v>3239</v>
      </c>
      <c r="AA756" s="432" t="s">
        <v>95</v>
      </c>
      <c r="AB756" s="16" t="str">
        <f t="shared" si="35"/>
        <v>Unique</v>
      </c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</row>
    <row r="757" spans="1:89" ht="15">
      <c r="A757" s="354" t="str">
        <f t="shared" si="30"/>
        <v>71_2_300721_C2B_p_ch.bi</v>
      </c>
      <c r="B757" s="355" t="s">
        <v>2481</v>
      </c>
      <c r="C757" s="355" t="s">
        <v>2482</v>
      </c>
      <c r="D757" s="213">
        <v>71</v>
      </c>
      <c r="E757" s="213">
        <v>2</v>
      </c>
      <c r="F757" s="213">
        <v>140721</v>
      </c>
      <c r="G757" s="213">
        <v>300721</v>
      </c>
      <c r="H757" s="213">
        <v>2021</v>
      </c>
      <c r="I757" s="148" t="s">
        <v>43</v>
      </c>
      <c r="J757" s="148" t="s">
        <v>2483</v>
      </c>
      <c r="K757" s="148" t="s">
        <v>2484</v>
      </c>
      <c r="L757" s="148" t="s">
        <v>74</v>
      </c>
      <c r="M757" s="2" t="s">
        <v>75</v>
      </c>
      <c r="N757" s="117">
        <v>8</v>
      </c>
      <c r="O757" s="2"/>
      <c r="P757" s="359" t="s">
        <v>287</v>
      </c>
      <c r="Q757" s="50" t="s">
        <v>288</v>
      </c>
      <c r="R757" s="50" t="s">
        <v>3158</v>
      </c>
      <c r="S757" s="50">
        <v>3</v>
      </c>
      <c r="T757" s="50">
        <v>1</v>
      </c>
      <c r="U757" s="50">
        <v>2</v>
      </c>
      <c r="V757" s="2"/>
      <c r="W757" s="2"/>
      <c r="X757" s="93">
        <v>100924</v>
      </c>
      <c r="Y757" s="50" t="s">
        <v>78</v>
      </c>
      <c r="Z757" s="358" t="s">
        <v>3240</v>
      </c>
      <c r="AA757" s="432" t="s">
        <v>95</v>
      </c>
      <c r="AB757" s="16" t="str">
        <f t="shared" si="35"/>
        <v>Unique</v>
      </c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</row>
    <row r="758" spans="1:89" ht="15">
      <c r="A758" s="354" t="str">
        <f t="shared" si="30"/>
        <v>80_3_160821_C15_p_ch.bi</v>
      </c>
      <c r="B758" s="355" t="s">
        <v>69</v>
      </c>
      <c r="C758" s="355" t="s">
        <v>70</v>
      </c>
      <c r="D758" s="213">
        <v>80</v>
      </c>
      <c r="E758" s="213">
        <v>3</v>
      </c>
      <c r="F758" s="213">
        <v>300721</v>
      </c>
      <c r="G758" s="213">
        <v>160821</v>
      </c>
      <c r="H758" s="213">
        <v>2021</v>
      </c>
      <c r="I758" s="148" t="s">
        <v>43</v>
      </c>
      <c r="J758" s="148" t="s">
        <v>72</v>
      </c>
      <c r="K758" s="148" t="s">
        <v>73</v>
      </c>
      <c r="L758" s="148" t="s">
        <v>74</v>
      </c>
      <c r="M758" s="2" t="s">
        <v>75</v>
      </c>
      <c r="N758" s="117">
        <v>403</v>
      </c>
      <c r="O758" s="2" t="s">
        <v>2877</v>
      </c>
      <c r="P758" s="359" t="s">
        <v>287</v>
      </c>
      <c r="Q758" s="50" t="s">
        <v>288</v>
      </c>
      <c r="R758" s="50" t="s">
        <v>3158</v>
      </c>
      <c r="S758" s="50">
        <v>14</v>
      </c>
      <c r="T758" s="50">
        <v>0</v>
      </c>
      <c r="U758" s="50">
        <v>14</v>
      </c>
      <c r="V758" s="2"/>
      <c r="W758" s="2"/>
      <c r="X758" s="93">
        <v>100924</v>
      </c>
      <c r="Y758" s="50" t="s">
        <v>78</v>
      </c>
      <c r="Z758" s="358" t="s">
        <v>3241</v>
      </c>
      <c r="AA758" s="432" t="s">
        <v>95</v>
      </c>
      <c r="AB758" s="16" t="str">
        <f t="shared" si="35"/>
        <v>Unique</v>
      </c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</row>
    <row r="759" spans="1:89" ht="15">
      <c r="A759" s="354" t="str">
        <f t="shared" si="30"/>
        <v>119_2_160821_C35_p_ch.bi</v>
      </c>
      <c r="B759" s="355" t="s">
        <v>2611</v>
      </c>
      <c r="C759" s="355" t="s">
        <v>2612</v>
      </c>
      <c r="D759" s="421">
        <v>119</v>
      </c>
      <c r="E759" s="421">
        <v>2</v>
      </c>
      <c r="F759" s="213">
        <v>300721</v>
      </c>
      <c r="G759" s="213">
        <v>160821</v>
      </c>
      <c r="H759" s="213">
        <v>2021</v>
      </c>
      <c r="I759" s="148" t="s">
        <v>43</v>
      </c>
      <c r="J759" s="148" t="s">
        <v>2613</v>
      </c>
      <c r="K759" s="148" t="s">
        <v>2614</v>
      </c>
      <c r="L759" s="148" t="s">
        <v>74</v>
      </c>
      <c r="M759" s="2" t="s">
        <v>75</v>
      </c>
      <c r="N759" s="117">
        <v>185</v>
      </c>
      <c r="O759" s="2" t="s">
        <v>3242</v>
      </c>
      <c r="P759" s="359" t="s">
        <v>287</v>
      </c>
      <c r="Q759" s="50" t="s">
        <v>288</v>
      </c>
      <c r="R759" s="50" t="s">
        <v>3158</v>
      </c>
      <c r="S759" s="50">
        <v>2</v>
      </c>
      <c r="T759" s="50">
        <v>1</v>
      </c>
      <c r="U759" s="50">
        <v>1</v>
      </c>
      <c r="V759" s="2"/>
      <c r="W759" s="2"/>
      <c r="X759" s="93">
        <v>100924</v>
      </c>
      <c r="Y759" s="50" t="s">
        <v>78</v>
      </c>
      <c r="Z759" s="358" t="s">
        <v>3243</v>
      </c>
      <c r="AA759" s="432" t="s">
        <v>95</v>
      </c>
      <c r="AB759" s="16" t="str">
        <f t="shared" si="35"/>
        <v>Unique</v>
      </c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</row>
    <row r="760" spans="1:89" ht="15">
      <c r="A760" s="354" t="str">
        <f t="shared" si="30"/>
        <v>119_2_160821_C35_p_ch.bi</v>
      </c>
      <c r="B760" s="355" t="s">
        <v>2611</v>
      </c>
      <c r="C760" s="355" t="s">
        <v>2612</v>
      </c>
      <c r="D760" s="421">
        <v>119</v>
      </c>
      <c r="E760" s="421">
        <v>2</v>
      </c>
      <c r="F760" s="213">
        <v>300721</v>
      </c>
      <c r="G760" s="213">
        <v>160821</v>
      </c>
      <c r="H760" s="213">
        <v>2021</v>
      </c>
      <c r="I760" s="148" t="s">
        <v>43</v>
      </c>
      <c r="J760" s="148" t="s">
        <v>2613</v>
      </c>
      <c r="K760" s="148" t="s">
        <v>2614</v>
      </c>
      <c r="L760" s="148" t="s">
        <v>74</v>
      </c>
      <c r="M760" s="2" t="s">
        <v>75</v>
      </c>
      <c r="N760" s="117">
        <v>185</v>
      </c>
      <c r="O760" s="2" t="s">
        <v>3242</v>
      </c>
      <c r="P760" s="359" t="s">
        <v>287</v>
      </c>
      <c r="Q760" s="50" t="s">
        <v>288</v>
      </c>
      <c r="R760" s="50" t="s">
        <v>2422</v>
      </c>
      <c r="S760" s="50">
        <v>2</v>
      </c>
      <c r="T760" s="50">
        <v>0</v>
      </c>
      <c r="U760" s="50">
        <v>2</v>
      </c>
      <c r="V760" s="2"/>
      <c r="W760" s="2"/>
      <c r="X760" s="89" t="s">
        <v>2423</v>
      </c>
      <c r="Y760" s="50" t="s">
        <v>78</v>
      </c>
      <c r="Z760" s="358" t="s">
        <v>3244</v>
      </c>
      <c r="AA760" s="432" t="s">
        <v>95</v>
      </c>
      <c r="AB760" s="16" t="str">
        <f t="shared" si="35"/>
        <v>Unique</v>
      </c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</row>
    <row r="761" spans="1:89" ht="15">
      <c r="A761" s="354" t="str">
        <f t="shared" si="30"/>
        <v>93_1_030921_C3B_p_ch.bi</v>
      </c>
      <c r="B761" s="400" t="s">
        <v>2326</v>
      </c>
      <c r="C761" s="400" t="s">
        <v>2327</v>
      </c>
      <c r="D761" s="213">
        <v>93</v>
      </c>
      <c r="E761" s="213">
        <v>1</v>
      </c>
      <c r="F761" s="117">
        <v>160821</v>
      </c>
      <c r="G761" s="96" t="s">
        <v>2403</v>
      </c>
      <c r="H761" s="213">
        <v>2021</v>
      </c>
      <c r="I761" s="148" t="s">
        <v>43</v>
      </c>
      <c r="J761" s="148" t="s">
        <v>2328</v>
      </c>
      <c r="K761" s="148" t="s">
        <v>2329</v>
      </c>
      <c r="L761" s="148" t="s">
        <v>2803</v>
      </c>
      <c r="M761" s="148" t="s">
        <v>147</v>
      </c>
      <c r="N761" s="117">
        <v>0</v>
      </c>
      <c r="O761" s="2"/>
      <c r="P761" s="359" t="s">
        <v>287</v>
      </c>
      <c r="Q761" s="50" t="s">
        <v>288</v>
      </c>
      <c r="R761" s="50" t="s">
        <v>3158</v>
      </c>
      <c r="S761" s="50">
        <v>4</v>
      </c>
      <c r="T761" s="50">
        <v>1</v>
      </c>
      <c r="U761" s="50">
        <v>3</v>
      </c>
      <c r="V761" s="2"/>
      <c r="W761" s="2"/>
      <c r="X761" s="93">
        <v>100924</v>
      </c>
      <c r="Y761" s="50" t="s">
        <v>78</v>
      </c>
      <c r="Z761" s="358" t="s">
        <v>3245</v>
      </c>
      <c r="AA761" s="432" t="s">
        <v>95</v>
      </c>
      <c r="AB761" s="16" t="str">
        <f t="shared" si="35"/>
        <v>Unique</v>
      </c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</row>
    <row r="762" spans="1:89" ht="15">
      <c r="A762" s="354" t="str">
        <f t="shared" si="30"/>
        <v>119_2_160821_C35_p_my.fl</v>
      </c>
      <c r="B762" s="355" t="s">
        <v>2611</v>
      </c>
      <c r="C762" s="355" t="s">
        <v>2612</v>
      </c>
      <c r="D762" s="421">
        <v>119</v>
      </c>
      <c r="E762" s="421">
        <v>2</v>
      </c>
      <c r="F762" s="213">
        <v>300721</v>
      </c>
      <c r="G762" s="213">
        <v>160821</v>
      </c>
      <c r="H762" s="213">
        <v>2021</v>
      </c>
      <c r="I762" s="148" t="s">
        <v>43</v>
      </c>
      <c r="J762" s="148" t="s">
        <v>2613</v>
      </c>
      <c r="K762" s="148" t="s">
        <v>2614</v>
      </c>
      <c r="L762" s="148" t="s">
        <v>74</v>
      </c>
      <c r="M762" s="2" t="s">
        <v>75</v>
      </c>
      <c r="N762" s="117">
        <v>185</v>
      </c>
      <c r="O762" s="2" t="s">
        <v>3242</v>
      </c>
      <c r="P762" s="359" t="s">
        <v>98</v>
      </c>
      <c r="Q762" s="50" t="s">
        <v>99</v>
      </c>
      <c r="R762" s="50" t="s">
        <v>3158</v>
      </c>
      <c r="S762" s="50">
        <v>2</v>
      </c>
      <c r="T762" s="50">
        <v>1</v>
      </c>
      <c r="U762" s="50">
        <v>1</v>
      </c>
      <c r="V762" s="2"/>
      <c r="W762" s="2"/>
      <c r="X762" s="93">
        <v>100924</v>
      </c>
      <c r="Y762" s="50" t="s">
        <v>78</v>
      </c>
      <c r="Z762" s="358" t="s">
        <v>3246</v>
      </c>
      <c r="AA762" s="432" t="s">
        <v>95</v>
      </c>
      <c r="AB762" s="16" t="str">
        <f t="shared" si="35"/>
        <v>Unique</v>
      </c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</row>
    <row r="763" spans="1:89" ht="15">
      <c r="A763" s="354" t="str">
        <f t="shared" si="30"/>
        <v>61_1_220622_C2X_p_ep.el</v>
      </c>
      <c r="B763" s="355" t="s">
        <v>2372</v>
      </c>
      <c r="C763" s="355" t="s">
        <v>2373</v>
      </c>
      <c r="D763" s="213">
        <v>61</v>
      </c>
      <c r="E763" s="213">
        <v>1</v>
      </c>
      <c r="F763" s="367" t="s">
        <v>2800</v>
      </c>
      <c r="G763" s="213">
        <v>220622</v>
      </c>
      <c r="H763" s="213">
        <v>2022</v>
      </c>
      <c r="I763" s="148" t="s">
        <v>43</v>
      </c>
      <c r="J763" s="148" t="s">
        <v>2374</v>
      </c>
      <c r="K763" s="148" t="s">
        <v>2375</v>
      </c>
      <c r="L763" s="148" t="s">
        <v>74</v>
      </c>
      <c r="M763" s="2" t="s">
        <v>75</v>
      </c>
      <c r="N763" s="117">
        <v>261</v>
      </c>
      <c r="O763" s="2"/>
      <c r="P763" s="359" t="s">
        <v>2312</v>
      </c>
      <c r="Q763" s="50" t="s">
        <v>2313</v>
      </c>
      <c r="R763" s="50" t="s">
        <v>3158</v>
      </c>
      <c r="S763" s="50">
        <v>1</v>
      </c>
      <c r="T763" s="50">
        <v>0</v>
      </c>
      <c r="U763" s="50">
        <v>1</v>
      </c>
      <c r="V763" s="2"/>
      <c r="W763" s="2"/>
      <c r="X763" s="93">
        <v>100924</v>
      </c>
      <c r="Y763" s="50" t="s">
        <v>78</v>
      </c>
      <c r="Z763" s="358" t="s">
        <v>3247</v>
      </c>
      <c r="AA763" s="432" t="s">
        <v>95</v>
      </c>
      <c r="AB763" s="16" t="str">
        <f t="shared" si="35"/>
        <v>Unique</v>
      </c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</row>
    <row r="764" spans="1:89" ht="15">
      <c r="A764" s="354" t="str">
        <f t="shared" si="30"/>
        <v>102_1_090522_C1C_p_ca.pr</v>
      </c>
      <c r="B764" s="355" t="s">
        <v>2751</v>
      </c>
      <c r="C764" s="355" t="s">
        <v>2752</v>
      </c>
      <c r="D764" s="213">
        <v>102</v>
      </c>
      <c r="E764" s="213">
        <v>1</v>
      </c>
      <c r="F764" s="213">
        <v>250422</v>
      </c>
      <c r="G764" s="367" t="s">
        <v>2753</v>
      </c>
      <c r="H764" s="213">
        <v>2022</v>
      </c>
      <c r="I764" s="148" t="s">
        <v>43</v>
      </c>
      <c r="J764" s="148" t="s">
        <v>2754</v>
      </c>
      <c r="K764" s="148" t="s">
        <v>2755</v>
      </c>
      <c r="L764" s="148" t="s">
        <v>74</v>
      </c>
      <c r="M764" s="2" t="s">
        <v>75</v>
      </c>
      <c r="N764" s="117">
        <v>73</v>
      </c>
      <c r="O764" s="2"/>
      <c r="P764" s="359" t="s">
        <v>3248</v>
      </c>
      <c r="Q764" s="50" t="s">
        <v>2795</v>
      </c>
      <c r="R764" s="50" t="s">
        <v>3158</v>
      </c>
      <c r="S764" s="50">
        <v>1</v>
      </c>
      <c r="T764" s="50">
        <v>0</v>
      </c>
      <c r="U764" s="50">
        <v>1</v>
      </c>
      <c r="V764" s="2"/>
      <c r="W764" s="2"/>
      <c r="X764" s="93">
        <v>100924</v>
      </c>
      <c r="Y764" s="50" t="s">
        <v>78</v>
      </c>
      <c r="Z764" s="358" t="s">
        <v>3249</v>
      </c>
      <c r="AA764" s="432" t="s">
        <v>95</v>
      </c>
      <c r="AB764" s="16" t="str">
        <f t="shared" si="35"/>
        <v>Unique</v>
      </c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</row>
    <row r="765" spans="1:89" ht="15">
      <c r="A765" s="354" t="str">
        <f t="shared" si="30"/>
        <v>128_1_090522_C3D_p_ca.pr</v>
      </c>
      <c r="B765" s="355" t="s">
        <v>2767</v>
      </c>
      <c r="C765" s="355" t="s">
        <v>2768</v>
      </c>
      <c r="D765" s="213">
        <v>128</v>
      </c>
      <c r="E765" s="213">
        <v>1</v>
      </c>
      <c r="F765" s="213">
        <v>250422</v>
      </c>
      <c r="G765" s="367" t="s">
        <v>2753</v>
      </c>
      <c r="H765" s="213">
        <v>2022</v>
      </c>
      <c r="I765" s="148" t="s">
        <v>43</v>
      </c>
      <c r="J765" s="148" t="s">
        <v>2769</v>
      </c>
      <c r="K765" s="148" t="s">
        <v>2770</v>
      </c>
      <c r="L765" s="148" t="s">
        <v>74</v>
      </c>
      <c r="M765" s="2" t="s">
        <v>75</v>
      </c>
      <c r="N765" s="117">
        <v>81</v>
      </c>
      <c r="O765" s="2"/>
      <c r="P765" s="359" t="s">
        <v>3248</v>
      </c>
      <c r="Q765" s="50" t="s">
        <v>2795</v>
      </c>
      <c r="R765" s="50" t="s">
        <v>3158</v>
      </c>
      <c r="S765" s="50">
        <v>1</v>
      </c>
      <c r="T765" s="50">
        <v>1</v>
      </c>
      <c r="U765" s="50">
        <v>0</v>
      </c>
      <c r="V765" s="2"/>
      <c r="W765" s="2"/>
      <c r="X765" s="93">
        <v>100924</v>
      </c>
      <c r="Y765" s="50" t="s">
        <v>78</v>
      </c>
      <c r="Z765" s="358" t="s">
        <v>3250</v>
      </c>
      <c r="AA765" s="432" t="s">
        <v>95</v>
      </c>
      <c r="AB765" s="16" t="str">
        <f t="shared" si="35"/>
        <v>Unique</v>
      </c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</row>
    <row r="766" spans="1:89" ht="15">
      <c r="A766" s="354" t="str">
        <f t="shared" si="30"/>
        <v>119_1_160821_C1X_p_ch.bi</v>
      </c>
      <c r="B766" s="355" t="s">
        <v>2302</v>
      </c>
      <c r="C766" s="355" t="s">
        <v>2303</v>
      </c>
      <c r="D766" s="213">
        <v>119</v>
      </c>
      <c r="E766" s="213">
        <v>1</v>
      </c>
      <c r="F766" s="213">
        <v>300721</v>
      </c>
      <c r="G766" s="213">
        <v>160821</v>
      </c>
      <c r="H766" s="213">
        <v>2021</v>
      </c>
      <c r="I766" s="148" t="s">
        <v>43</v>
      </c>
      <c r="J766" s="148" t="s">
        <v>2304</v>
      </c>
      <c r="K766" s="148" t="s">
        <v>2305</v>
      </c>
      <c r="L766" s="148" t="s">
        <v>74</v>
      </c>
      <c r="M766" s="2" t="s">
        <v>477</v>
      </c>
      <c r="N766" s="117">
        <v>198</v>
      </c>
      <c r="O766" s="2" t="s">
        <v>2849</v>
      </c>
      <c r="P766" s="359" t="s">
        <v>287</v>
      </c>
      <c r="Q766" s="50" t="s">
        <v>288</v>
      </c>
      <c r="R766" s="50" t="s">
        <v>3158</v>
      </c>
      <c r="S766" s="50">
        <v>1</v>
      </c>
      <c r="T766" s="50">
        <v>0</v>
      </c>
      <c r="U766" s="50">
        <v>1</v>
      </c>
      <c r="V766" s="2"/>
      <c r="W766" s="2"/>
      <c r="X766" s="93">
        <v>100924</v>
      </c>
      <c r="Y766" s="50" t="s">
        <v>78</v>
      </c>
      <c r="Z766" s="358" t="s">
        <v>3251</v>
      </c>
      <c r="AA766" s="432" t="s">
        <v>95</v>
      </c>
      <c r="AB766" s="16" t="str">
        <f t="shared" si="35"/>
        <v>Unique</v>
      </c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</row>
    <row r="767" spans="1:89" ht="15">
      <c r="A767" s="354" t="str">
        <f t="shared" si="30"/>
        <v>61_1_220622_C2X_p_ba.el</v>
      </c>
      <c r="B767" s="355" t="s">
        <v>2372</v>
      </c>
      <c r="C767" s="355" t="s">
        <v>2373</v>
      </c>
      <c r="D767" s="213">
        <v>61</v>
      </c>
      <c r="E767" s="213">
        <v>1</v>
      </c>
      <c r="F767" s="367" t="s">
        <v>2800</v>
      </c>
      <c r="G767" s="213">
        <v>220622</v>
      </c>
      <c r="H767" s="213">
        <v>2022</v>
      </c>
      <c r="I767" s="148" t="s">
        <v>43</v>
      </c>
      <c r="J767" s="148" t="s">
        <v>2374</v>
      </c>
      <c r="K767" s="148" t="s">
        <v>2375</v>
      </c>
      <c r="L767" s="148" t="s">
        <v>74</v>
      </c>
      <c r="M767" s="2" t="s">
        <v>75</v>
      </c>
      <c r="N767" s="117">
        <v>261</v>
      </c>
      <c r="O767" s="2"/>
      <c r="P767" s="359" t="s">
        <v>274</v>
      </c>
      <c r="Q767" s="50" t="s">
        <v>275</v>
      </c>
      <c r="R767" s="50" t="s">
        <v>3158</v>
      </c>
      <c r="S767" s="50">
        <v>1</v>
      </c>
      <c r="T767" s="50">
        <v>0</v>
      </c>
      <c r="U767" s="50">
        <v>1</v>
      </c>
      <c r="V767" s="2"/>
      <c r="W767" s="2"/>
      <c r="X767" s="93">
        <v>100924</v>
      </c>
      <c r="Y767" s="50" t="s">
        <v>78</v>
      </c>
      <c r="Z767" s="358" t="s">
        <v>3252</v>
      </c>
      <c r="AA767" s="432" t="s">
        <v>95</v>
      </c>
      <c r="AB767" s="16" t="str">
        <f t="shared" si="35"/>
        <v>Unique</v>
      </c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</row>
    <row r="768" spans="1:89" ht="15">
      <c r="A768" s="354" t="str">
        <f t="shared" si="30"/>
        <v>101_2_030921_C3A_p_ba.el</v>
      </c>
      <c r="B768" s="400" t="s">
        <v>2336</v>
      </c>
      <c r="C768" s="400" t="s">
        <v>2337</v>
      </c>
      <c r="D768" s="213">
        <v>101</v>
      </c>
      <c r="E768" s="213">
        <v>2</v>
      </c>
      <c r="F768" s="117">
        <v>160821</v>
      </c>
      <c r="G768" s="96" t="s">
        <v>2403</v>
      </c>
      <c r="H768" s="213">
        <v>2021</v>
      </c>
      <c r="I768" s="148" t="s">
        <v>43</v>
      </c>
      <c r="J768" s="2" t="s">
        <v>2338</v>
      </c>
      <c r="K768" s="2" t="s">
        <v>2339</v>
      </c>
      <c r="L768" s="148" t="s">
        <v>2803</v>
      </c>
      <c r="M768" s="148" t="s">
        <v>147</v>
      </c>
      <c r="N768" s="117">
        <f>2+3</f>
        <v>5</v>
      </c>
      <c r="O768" s="2"/>
      <c r="P768" s="359" t="s">
        <v>274</v>
      </c>
      <c r="Q768" s="50" t="s">
        <v>275</v>
      </c>
      <c r="R768" s="50" t="s">
        <v>3158</v>
      </c>
      <c r="S768" s="50">
        <v>1</v>
      </c>
      <c r="T768" s="50">
        <v>0</v>
      </c>
      <c r="U768" s="50">
        <v>1</v>
      </c>
      <c r="V768" s="2"/>
      <c r="W768" s="2"/>
      <c r="X768" s="93">
        <v>100924</v>
      </c>
      <c r="Y768" s="50" t="s">
        <v>78</v>
      </c>
      <c r="Z768" s="358" t="s">
        <v>3253</v>
      </c>
      <c r="AA768" s="432" t="s">
        <v>95</v>
      </c>
      <c r="AB768" s="16" t="str">
        <f t="shared" si="35"/>
        <v>Unique</v>
      </c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</row>
    <row r="769" spans="1:89" ht="15">
      <c r="A769" s="354" t="str">
        <f t="shared" si="30"/>
        <v>61_1_200722_C2X_p_sy.pi</v>
      </c>
      <c r="B769" s="355" t="s">
        <v>2372</v>
      </c>
      <c r="C769" s="355" t="s">
        <v>2373</v>
      </c>
      <c r="D769" s="213">
        <v>61</v>
      </c>
      <c r="E769" s="213">
        <v>1</v>
      </c>
      <c r="F769" s="367" t="s">
        <v>465</v>
      </c>
      <c r="G769" s="213">
        <v>200722</v>
      </c>
      <c r="H769" s="213">
        <v>2022</v>
      </c>
      <c r="I769" s="148" t="s">
        <v>43</v>
      </c>
      <c r="J769" s="148" t="s">
        <v>2374</v>
      </c>
      <c r="K769" s="148" t="s">
        <v>2375</v>
      </c>
      <c r="L769" s="148" t="s">
        <v>74</v>
      </c>
      <c r="M769" s="148" t="s">
        <v>2422</v>
      </c>
      <c r="P769" s="401" t="s">
        <v>176</v>
      </c>
      <c r="Q769" s="16" t="s">
        <v>177</v>
      </c>
      <c r="R769" s="16" t="s">
        <v>2422</v>
      </c>
      <c r="S769" s="16">
        <v>2</v>
      </c>
      <c r="T769" s="16">
        <v>0</v>
      </c>
      <c r="U769" s="16">
        <v>2</v>
      </c>
      <c r="X769" s="402">
        <v>100924</v>
      </c>
      <c r="Y769" s="50" t="s">
        <v>78</v>
      </c>
      <c r="Z769" s="47" t="s">
        <v>3254</v>
      </c>
      <c r="AA769" s="432" t="s">
        <v>95</v>
      </c>
      <c r="AB769" s="16" t="str">
        <f t="shared" si="35"/>
        <v>Unique</v>
      </c>
    </row>
    <row r="770" spans="1:89" ht="15">
      <c r="A770" s="354" t="str">
        <f t="shared" si="30"/>
        <v>61_1_200722_C2X_p_ne.po</v>
      </c>
      <c r="B770" s="355" t="s">
        <v>2372</v>
      </c>
      <c r="C770" s="355" t="s">
        <v>2373</v>
      </c>
      <c r="D770" s="213">
        <v>61</v>
      </c>
      <c r="E770" s="213">
        <v>1</v>
      </c>
      <c r="F770" s="367" t="s">
        <v>465</v>
      </c>
      <c r="G770" s="213">
        <v>200722</v>
      </c>
      <c r="H770" s="213">
        <v>2022</v>
      </c>
      <c r="I770" s="148" t="s">
        <v>43</v>
      </c>
      <c r="J770" s="148" t="s">
        <v>2374</v>
      </c>
      <c r="K770" s="148" t="s">
        <v>2375</v>
      </c>
      <c r="L770" s="148" t="s">
        <v>74</v>
      </c>
      <c r="M770" s="148" t="s">
        <v>2422</v>
      </c>
      <c r="P770" s="401" t="s">
        <v>2737</v>
      </c>
      <c r="Q770" s="16" t="s">
        <v>2738</v>
      </c>
      <c r="R770" s="16" t="s">
        <v>100</v>
      </c>
      <c r="S770" s="16">
        <v>1</v>
      </c>
      <c r="T770" s="16">
        <v>0</v>
      </c>
      <c r="U770" s="16">
        <v>1</v>
      </c>
      <c r="X770" s="402">
        <v>120924</v>
      </c>
      <c r="Y770" s="50" t="s">
        <v>78</v>
      </c>
      <c r="Z770" s="47" t="s">
        <v>3255</v>
      </c>
      <c r="AA770" s="432" t="s">
        <v>95</v>
      </c>
      <c r="AB770" s="16" t="str">
        <f t="shared" ref="AB770:AB833" si="37">IF(COUNTIF(Z:Z, Z770)&gt;1, "Duplicate", "Unique")</f>
        <v>Unique</v>
      </c>
    </row>
    <row r="771" spans="1:89" ht="15">
      <c r="A771" s="354" t="str">
        <f t="shared" si="30"/>
        <v>61_1_030822_C2X_p_sy.pi</v>
      </c>
      <c r="B771" s="400" t="s">
        <v>2372</v>
      </c>
      <c r="C771" s="400" t="s">
        <v>2373</v>
      </c>
      <c r="D771" s="213">
        <v>61</v>
      </c>
      <c r="E771" s="213">
        <v>1</v>
      </c>
      <c r="F771" s="213">
        <v>200722</v>
      </c>
      <c r="G771" s="367" t="s">
        <v>3145</v>
      </c>
      <c r="H771" s="213">
        <v>2022</v>
      </c>
      <c r="I771" s="2" t="s">
        <v>43</v>
      </c>
      <c r="J771" s="2" t="s">
        <v>2374</v>
      </c>
      <c r="K771" s="2" t="s">
        <v>2375</v>
      </c>
      <c r="L771" s="148" t="s">
        <v>74</v>
      </c>
      <c r="M771" s="148" t="s">
        <v>2422</v>
      </c>
      <c r="N771" s="117">
        <v>40</v>
      </c>
      <c r="P771" s="401" t="s">
        <v>176</v>
      </c>
      <c r="Q771" s="16" t="s">
        <v>177</v>
      </c>
      <c r="R771" s="16" t="s">
        <v>2422</v>
      </c>
      <c r="S771" s="16">
        <v>4</v>
      </c>
      <c r="T771" s="16">
        <v>2</v>
      </c>
      <c r="U771" s="16">
        <v>2</v>
      </c>
      <c r="X771" s="93">
        <v>100924</v>
      </c>
      <c r="Y771" s="50" t="s">
        <v>78</v>
      </c>
      <c r="Z771" s="47" t="s">
        <v>3256</v>
      </c>
      <c r="AA771" s="432" t="s">
        <v>95</v>
      </c>
      <c r="AB771" s="16" t="str">
        <f t="shared" si="37"/>
        <v>Unique</v>
      </c>
    </row>
    <row r="772" spans="1:89" ht="15">
      <c r="A772" s="354" t="str">
        <f t="shared" si="30"/>
        <v>61_1_220622_C2X_p_sy.pi</v>
      </c>
      <c r="B772" s="355" t="s">
        <v>2372</v>
      </c>
      <c r="C772" s="355" t="s">
        <v>2373</v>
      </c>
      <c r="D772" s="213">
        <v>61</v>
      </c>
      <c r="E772" s="213">
        <v>1</v>
      </c>
      <c r="F772" s="367" t="s">
        <v>2800</v>
      </c>
      <c r="G772" s="213">
        <v>220622</v>
      </c>
      <c r="H772" s="213">
        <v>2022</v>
      </c>
      <c r="I772" s="148" t="s">
        <v>43</v>
      </c>
      <c r="J772" s="148" t="s">
        <v>2374</v>
      </c>
      <c r="K772" s="148" t="s">
        <v>2375</v>
      </c>
      <c r="L772" s="148" t="s">
        <v>74</v>
      </c>
      <c r="M772" s="2" t="s">
        <v>75</v>
      </c>
      <c r="N772" s="117">
        <v>261</v>
      </c>
      <c r="O772" s="2"/>
      <c r="P772" s="359" t="s">
        <v>176</v>
      </c>
      <c r="Q772" s="50" t="s">
        <v>177</v>
      </c>
      <c r="R772" s="50" t="s">
        <v>3158</v>
      </c>
      <c r="S772" s="50">
        <v>1</v>
      </c>
      <c r="T772" s="50">
        <v>1</v>
      </c>
      <c r="U772" s="50">
        <v>0</v>
      </c>
      <c r="V772" s="2"/>
      <c r="W772" s="2"/>
      <c r="X772" s="93">
        <v>100924</v>
      </c>
      <c r="Y772" s="50" t="s">
        <v>78</v>
      </c>
      <c r="Z772" s="358" t="s">
        <v>3257</v>
      </c>
      <c r="AA772" s="432" t="s">
        <v>95</v>
      </c>
      <c r="AB772" s="16" t="str">
        <f t="shared" si="37"/>
        <v>Unique</v>
      </c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</row>
    <row r="773" spans="1:89" ht="15">
      <c r="A773" s="354" t="str">
        <f t="shared" si="30"/>
        <v>128_1_030822_C3D_p_sy.pi</v>
      </c>
      <c r="B773" s="355" t="s">
        <v>2767</v>
      </c>
      <c r="C773" s="355" t="s">
        <v>2768</v>
      </c>
      <c r="D773" s="213">
        <v>128</v>
      </c>
      <c r="E773" s="213">
        <v>1</v>
      </c>
      <c r="F773" s="213">
        <v>200722</v>
      </c>
      <c r="G773" s="367" t="s">
        <v>3145</v>
      </c>
      <c r="H773" s="16">
        <v>2022</v>
      </c>
      <c r="I773" s="16" t="s">
        <v>43</v>
      </c>
      <c r="J773" s="16" t="s">
        <v>2769</v>
      </c>
      <c r="K773" s="16" t="s">
        <v>2770</v>
      </c>
      <c r="L773" s="148" t="s">
        <v>74</v>
      </c>
      <c r="M773" s="148" t="s">
        <v>2422</v>
      </c>
      <c r="P773" s="401" t="s">
        <v>176</v>
      </c>
      <c r="Q773" s="16" t="s">
        <v>177</v>
      </c>
      <c r="R773" s="16" t="s">
        <v>2422</v>
      </c>
      <c r="S773" s="16">
        <v>1</v>
      </c>
      <c r="T773" s="16">
        <v>1</v>
      </c>
      <c r="U773" s="16">
        <v>0</v>
      </c>
      <c r="X773" s="93">
        <v>100924</v>
      </c>
      <c r="Y773" s="50" t="s">
        <v>78</v>
      </c>
      <c r="Z773" s="47" t="s">
        <v>3258</v>
      </c>
      <c r="AA773" s="432" t="s">
        <v>95</v>
      </c>
      <c r="AB773" s="16" t="str">
        <f t="shared" si="37"/>
        <v>Unique</v>
      </c>
    </row>
    <row r="774" spans="1:89" ht="15">
      <c r="A774" s="354" t="str">
        <f t="shared" si="30"/>
        <v>128_1_170822_C3D_p_ep.ba</v>
      </c>
      <c r="B774" s="355" t="s">
        <v>3259</v>
      </c>
      <c r="C774" s="355" t="s">
        <v>3260</v>
      </c>
      <c r="D774" s="213">
        <v>128</v>
      </c>
      <c r="E774" s="213">
        <v>1</v>
      </c>
      <c r="F774" s="478">
        <v>280722</v>
      </c>
      <c r="G774" s="402">
        <v>170822</v>
      </c>
      <c r="H774" s="16">
        <v>2022</v>
      </c>
      <c r="I774" s="16" t="s">
        <v>43</v>
      </c>
      <c r="J774" s="16" t="s">
        <v>2769</v>
      </c>
      <c r="K774" s="16" t="s">
        <v>2770</v>
      </c>
      <c r="L774" s="148" t="s">
        <v>74</v>
      </c>
      <c r="M774" s="148" t="s">
        <v>2422</v>
      </c>
      <c r="P774" s="401" t="s">
        <v>84</v>
      </c>
      <c r="Q774" s="50" t="s">
        <v>85</v>
      </c>
      <c r="R774" s="16" t="s">
        <v>2422</v>
      </c>
      <c r="S774" s="16">
        <v>1</v>
      </c>
      <c r="T774" s="16">
        <v>0</v>
      </c>
      <c r="U774" s="16">
        <v>1</v>
      </c>
      <c r="X774" s="402">
        <v>100924</v>
      </c>
      <c r="Y774" s="50" t="s">
        <v>78</v>
      </c>
      <c r="Z774" s="47" t="s">
        <v>3261</v>
      </c>
      <c r="AA774" s="432" t="s">
        <v>95</v>
      </c>
      <c r="AB774" s="16" t="str">
        <f t="shared" si="37"/>
        <v>Unique</v>
      </c>
    </row>
    <row r="775" spans="1:89" ht="15">
      <c r="A775" s="354" t="str">
        <f t="shared" si="30"/>
        <v>61_1_200722_C2X_p_ep.ba</v>
      </c>
      <c r="B775" s="355" t="s">
        <v>2372</v>
      </c>
      <c r="C775" s="355" t="s">
        <v>2373</v>
      </c>
      <c r="D775" s="213">
        <v>61</v>
      </c>
      <c r="E775" s="213">
        <v>1</v>
      </c>
      <c r="F775" s="367" t="s">
        <v>465</v>
      </c>
      <c r="G775" s="213">
        <v>200722</v>
      </c>
      <c r="H775" s="16">
        <v>2022</v>
      </c>
      <c r="I775" s="16" t="s">
        <v>43</v>
      </c>
      <c r="J775" s="2" t="s">
        <v>2374</v>
      </c>
      <c r="K775" s="2" t="s">
        <v>2375</v>
      </c>
      <c r="L775" s="148" t="s">
        <v>74</v>
      </c>
      <c r="M775" s="148" t="s">
        <v>2422</v>
      </c>
      <c r="P775" s="401" t="s">
        <v>84</v>
      </c>
      <c r="Q775" s="50" t="s">
        <v>85</v>
      </c>
      <c r="R775" s="16" t="s">
        <v>2422</v>
      </c>
      <c r="S775" s="16">
        <v>5</v>
      </c>
      <c r="T775" s="16">
        <v>2</v>
      </c>
      <c r="U775" s="16">
        <v>3</v>
      </c>
      <c r="X775" s="93">
        <v>100924</v>
      </c>
      <c r="Y775" s="50" t="s">
        <v>78</v>
      </c>
      <c r="Z775" s="47" t="s">
        <v>3262</v>
      </c>
      <c r="AA775" s="432" t="s">
        <v>95</v>
      </c>
      <c r="AB775" s="16" t="str">
        <f t="shared" si="37"/>
        <v>Unique</v>
      </c>
    </row>
    <row r="776" spans="1:89" ht="15">
      <c r="A776" s="354" t="str">
        <f t="shared" si="30"/>
        <v>128_1_030822_C3D_p_ep.ba</v>
      </c>
      <c r="B776" s="355" t="s">
        <v>2767</v>
      </c>
      <c r="C776" s="355" t="s">
        <v>2768</v>
      </c>
      <c r="D776" s="213">
        <v>128</v>
      </c>
      <c r="E776" s="213">
        <v>1</v>
      </c>
      <c r="F776" s="213">
        <v>200722</v>
      </c>
      <c r="G776" s="367" t="s">
        <v>3145</v>
      </c>
      <c r="H776" s="16">
        <v>2022</v>
      </c>
      <c r="I776" s="16" t="s">
        <v>43</v>
      </c>
      <c r="J776" s="16" t="s">
        <v>2769</v>
      </c>
      <c r="K776" s="16" t="s">
        <v>2770</v>
      </c>
      <c r="L776" s="148" t="s">
        <v>74</v>
      </c>
      <c r="M776" s="148" t="s">
        <v>2422</v>
      </c>
      <c r="P776" s="401" t="s">
        <v>84</v>
      </c>
      <c r="Q776" s="50" t="s">
        <v>85</v>
      </c>
      <c r="R776" s="16" t="s">
        <v>2422</v>
      </c>
      <c r="S776" s="16">
        <v>4</v>
      </c>
      <c r="T776" s="16">
        <v>0</v>
      </c>
      <c r="U776" s="16">
        <v>4</v>
      </c>
      <c r="X776" s="402">
        <v>100924</v>
      </c>
      <c r="Y776" s="50" t="s">
        <v>78</v>
      </c>
      <c r="Z776" s="47" t="s">
        <v>3263</v>
      </c>
      <c r="AA776" s="432" t="s">
        <v>95</v>
      </c>
      <c r="AB776" s="16" t="str">
        <f t="shared" si="37"/>
        <v>Unique</v>
      </c>
    </row>
    <row r="777" spans="1:89" ht="15">
      <c r="A777" s="354" t="str">
        <f t="shared" si="30"/>
        <v>61_1_030822_C2X_p_ep.ba</v>
      </c>
      <c r="B777" s="355" t="s">
        <v>2372</v>
      </c>
      <c r="C777" s="355" t="s">
        <v>2373</v>
      </c>
      <c r="D777" s="213">
        <v>61</v>
      </c>
      <c r="E777" s="213">
        <v>1</v>
      </c>
      <c r="F777" s="213">
        <v>200722</v>
      </c>
      <c r="G777" s="367" t="s">
        <v>3145</v>
      </c>
      <c r="H777" s="16">
        <v>2022</v>
      </c>
      <c r="I777" s="16" t="s">
        <v>43</v>
      </c>
      <c r="J777" s="2" t="s">
        <v>2374</v>
      </c>
      <c r="K777" s="2" t="s">
        <v>2375</v>
      </c>
      <c r="L777" s="148" t="s">
        <v>74</v>
      </c>
      <c r="M777" s="148" t="s">
        <v>2422</v>
      </c>
      <c r="P777" s="401" t="s">
        <v>84</v>
      </c>
      <c r="Q777" s="50" t="s">
        <v>85</v>
      </c>
      <c r="R777" s="16" t="s">
        <v>2422</v>
      </c>
      <c r="S777" s="16">
        <v>4</v>
      </c>
      <c r="T777" s="16">
        <v>0</v>
      </c>
      <c r="U777" s="16">
        <v>4</v>
      </c>
      <c r="X777" s="93">
        <v>100924</v>
      </c>
      <c r="Y777" s="50" t="s">
        <v>78</v>
      </c>
      <c r="Z777" s="47" t="s">
        <v>3264</v>
      </c>
      <c r="AA777" s="432" t="s">
        <v>95</v>
      </c>
      <c r="AB777" s="16" t="str">
        <f t="shared" si="37"/>
        <v>Unique</v>
      </c>
    </row>
    <row r="778" spans="1:89" ht="15">
      <c r="A778" s="354" t="str">
        <f t="shared" si="30"/>
        <v>81_1_200722_C1D_p_sy.pi</v>
      </c>
      <c r="B778" s="355" t="s">
        <v>2618</v>
      </c>
      <c r="C778" s="355" t="s">
        <v>2619</v>
      </c>
      <c r="D778" s="213">
        <v>81</v>
      </c>
      <c r="E778" s="213">
        <v>1</v>
      </c>
      <c r="F778" s="367" t="s">
        <v>465</v>
      </c>
      <c r="G778" s="402">
        <v>200722</v>
      </c>
      <c r="H778" s="16">
        <v>2022</v>
      </c>
      <c r="I778" s="16" t="s">
        <v>43</v>
      </c>
      <c r="J778" s="16" t="s">
        <v>2620</v>
      </c>
      <c r="K778" s="16" t="s">
        <v>2621</v>
      </c>
      <c r="L778" s="148" t="s">
        <v>74</v>
      </c>
      <c r="M778" s="148" t="s">
        <v>2422</v>
      </c>
      <c r="P778" s="401" t="s">
        <v>176</v>
      </c>
      <c r="Q778" s="16" t="s">
        <v>177</v>
      </c>
      <c r="R778" s="16" t="s">
        <v>2422</v>
      </c>
      <c r="S778" s="16">
        <v>1</v>
      </c>
      <c r="T778" s="16">
        <v>0</v>
      </c>
      <c r="U778" s="16">
        <v>1</v>
      </c>
      <c r="X778" s="402">
        <v>100924</v>
      </c>
      <c r="Y778" s="50" t="s">
        <v>78</v>
      </c>
      <c r="Z778" s="47" t="s">
        <v>3265</v>
      </c>
      <c r="AA778" s="432" t="s">
        <v>95</v>
      </c>
      <c r="AB778" s="16" t="str">
        <f t="shared" si="37"/>
        <v>Unique</v>
      </c>
    </row>
    <row r="779" spans="1:89" ht="15">
      <c r="A779" s="354" t="str">
        <f t="shared" si="30"/>
        <v>61_1_170822_C2X_p_sy.pi</v>
      </c>
      <c r="B779" s="355" t="s">
        <v>2372</v>
      </c>
      <c r="C779" s="355" t="s">
        <v>2373</v>
      </c>
      <c r="D779" s="213">
        <v>61</v>
      </c>
      <c r="E779" s="213">
        <v>1</v>
      </c>
      <c r="F779" s="367" t="s">
        <v>3145</v>
      </c>
      <c r="G779" s="402">
        <v>170822</v>
      </c>
      <c r="H779" s="16">
        <v>2022</v>
      </c>
      <c r="I779" s="16" t="s">
        <v>43</v>
      </c>
      <c r="J779" s="2" t="s">
        <v>2374</v>
      </c>
      <c r="K779" s="2" t="s">
        <v>2375</v>
      </c>
      <c r="L779" s="148" t="s">
        <v>74</v>
      </c>
      <c r="M779" s="148" t="s">
        <v>2422</v>
      </c>
      <c r="P779" s="401" t="s">
        <v>176</v>
      </c>
      <c r="Q779" s="16" t="s">
        <v>177</v>
      </c>
      <c r="R779" s="16" t="s">
        <v>2422</v>
      </c>
      <c r="S779" s="16">
        <v>2</v>
      </c>
      <c r="T779" s="16">
        <v>2</v>
      </c>
      <c r="U779" s="16">
        <v>0</v>
      </c>
      <c r="X779" s="93">
        <v>100924</v>
      </c>
      <c r="Y779" s="50" t="s">
        <v>78</v>
      </c>
      <c r="Z779" s="47" t="s">
        <v>3266</v>
      </c>
      <c r="AA779" s="432" t="s">
        <v>95</v>
      </c>
      <c r="AB779" s="16" t="str">
        <f t="shared" si="37"/>
        <v>Unique</v>
      </c>
    </row>
    <row r="780" spans="1:89" ht="15">
      <c r="A780" s="354" t="str">
        <f t="shared" si="30"/>
        <v>61_1_030822_C2X_p_sy.pi</v>
      </c>
      <c r="B780" s="355" t="s">
        <v>2372</v>
      </c>
      <c r="C780" s="355" t="s">
        <v>2373</v>
      </c>
      <c r="D780" s="213">
        <v>61</v>
      </c>
      <c r="E780" s="213">
        <v>1</v>
      </c>
      <c r="F780" s="213">
        <v>200722</v>
      </c>
      <c r="G780" s="367" t="s">
        <v>3145</v>
      </c>
      <c r="H780" s="16">
        <v>2022</v>
      </c>
      <c r="I780" s="16" t="s">
        <v>43</v>
      </c>
      <c r="J780" s="2" t="s">
        <v>2374</v>
      </c>
      <c r="K780" s="2" t="s">
        <v>2375</v>
      </c>
      <c r="L780" s="148" t="s">
        <v>74</v>
      </c>
      <c r="M780" s="148" t="s">
        <v>2422</v>
      </c>
      <c r="P780" s="401" t="s">
        <v>176</v>
      </c>
      <c r="Q780" s="16" t="s">
        <v>177</v>
      </c>
      <c r="R780" s="16" t="s">
        <v>2422</v>
      </c>
      <c r="S780" s="16">
        <v>1</v>
      </c>
      <c r="T780" s="16">
        <v>1</v>
      </c>
      <c r="U780" s="16">
        <v>0</v>
      </c>
      <c r="X780" s="402">
        <v>100924</v>
      </c>
      <c r="Y780" s="50" t="s">
        <v>78</v>
      </c>
      <c r="Z780" s="47" t="s">
        <v>3267</v>
      </c>
      <c r="AA780" s="432" t="s">
        <v>95</v>
      </c>
      <c r="AB780" s="16" t="str">
        <f t="shared" si="37"/>
        <v>Unique</v>
      </c>
    </row>
    <row r="781" spans="1:89" ht="15">
      <c r="A781" s="354" t="str">
        <f t="shared" si="30"/>
        <v>81_1_030822_C1D_p_sy.pi</v>
      </c>
      <c r="B781" s="355" t="s">
        <v>2618</v>
      </c>
      <c r="C781" s="355" t="s">
        <v>2619</v>
      </c>
      <c r="D781" s="16">
        <v>81</v>
      </c>
      <c r="E781" s="16">
        <v>1</v>
      </c>
      <c r="F781" s="213">
        <v>200722</v>
      </c>
      <c r="G781" s="367" t="s">
        <v>3145</v>
      </c>
      <c r="H781" s="16">
        <v>2022</v>
      </c>
      <c r="I781" s="16" t="s">
        <v>43</v>
      </c>
      <c r="J781" s="16" t="s">
        <v>2620</v>
      </c>
      <c r="K781" s="16" t="s">
        <v>2621</v>
      </c>
      <c r="L781" s="148" t="s">
        <v>74</v>
      </c>
      <c r="M781" s="148" t="s">
        <v>2422</v>
      </c>
      <c r="P781" s="401" t="s">
        <v>176</v>
      </c>
      <c r="Q781" s="16" t="s">
        <v>177</v>
      </c>
      <c r="R781" s="16" t="s">
        <v>2422</v>
      </c>
      <c r="S781" s="16">
        <v>1</v>
      </c>
      <c r="T781" s="16">
        <v>1</v>
      </c>
      <c r="U781" s="16">
        <v>0</v>
      </c>
      <c r="X781" s="402">
        <v>100924</v>
      </c>
      <c r="Y781" s="50" t="s">
        <v>78</v>
      </c>
      <c r="Z781" s="47" t="s">
        <v>3268</v>
      </c>
      <c r="AA781" s="432" t="s">
        <v>95</v>
      </c>
      <c r="AB781" s="16" t="str">
        <f t="shared" si="37"/>
        <v>Unique</v>
      </c>
    </row>
    <row r="782" spans="1:89" ht="15">
      <c r="A782" s="354" t="str">
        <f t="shared" si="30"/>
        <v>61_1_030822_C2X_p_fe.ca</v>
      </c>
      <c r="B782" s="355" t="s">
        <v>2372</v>
      </c>
      <c r="C782" s="355" t="s">
        <v>2373</v>
      </c>
      <c r="D782" s="213">
        <v>61</v>
      </c>
      <c r="E782" s="213">
        <v>1</v>
      </c>
      <c r="F782" s="213">
        <v>200722</v>
      </c>
      <c r="G782" s="367" t="s">
        <v>3145</v>
      </c>
      <c r="H782" s="16">
        <v>2022</v>
      </c>
      <c r="I782" s="16" t="s">
        <v>43</v>
      </c>
      <c r="J782" s="2" t="s">
        <v>2374</v>
      </c>
      <c r="K782" s="2" t="s">
        <v>2375</v>
      </c>
      <c r="L782" s="148" t="s">
        <v>74</v>
      </c>
      <c r="M782" s="148" t="s">
        <v>2422</v>
      </c>
      <c r="P782" s="401" t="s">
        <v>3269</v>
      </c>
      <c r="Q782" s="16" t="s">
        <v>537</v>
      </c>
      <c r="R782" s="16" t="s">
        <v>2422</v>
      </c>
      <c r="S782" s="16">
        <v>1</v>
      </c>
      <c r="T782" s="16">
        <v>1</v>
      </c>
      <c r="U782" s="16">
        <v>0</v>
      </c>
      <c r="X782" s="402">
        <v>100924</v>
      </c>
      <c r="Y782" s="50" t="s">
        <v>78</v>
      </c>
      <c r="Z782" s="47" t="s">
        <v>3270</v>
      </c>
      <c r="AA782" s="432"/>
      <c r="AB782" s="16" t="str">
        <f t="shared" si="37"/>
        <v>Unique</v>
      </c>
    </row>
    <row r="783" spans="1:89" ht="15">
      <c r="A783" s="354" t="str">
        <f t="shared" si="30"/>
        <v>83_2_170822_C2D_p_my.fl</v>
      </c>
      <c r="B783" s="355" t="s">
        <v>2773</v>
      </c>
      <c r="C783" s="355" t="s">
        <v>2774</v>
      </c>
      <c r="D783" s="213">
        <v>83</v>
      </c>
      <c r="E783" s="213">
        <v>2</v>
      </c>
      <c r="F783" s="367" t="s">
        <v>3145</v>
      </c>
      <c r="G783" s="402">
        <v>170822</v>
      </c>
      <c r="H783" s="16">
        <v>2022</v>
      </c>
      <c r="I783" s="16" t="s">
        <v>43</v>
      </c>
      <c r="J783" s="16" t="s">
        <v>2775</v>
      </c>
      <c r="K783" s="16" t="s">
        <v>2776</v>
      </c>
      <c r="L783" s="148" t="s">
        <v>74</v>
      </c>
      <c r="M783" s="148" t="s">
        <v>2422</v>
      </c>
      <c r="P783" s="401" t="s">
        <v>98</v>
      </c>
      <c r="Q783" s="16" t="s">
        <v>99</v>
      </c>
      <c r="R783" s="16" t="s">
        <v>2422</v>
      </c>
      <c r="S783" s="16">
        <v>1</v>
      </c>
      <c r="T783" s="16">
        <v>0</v>
      </c>
      <c r="U783" s="16">
        <v>1</v>
      </c>
      <c r="X783" s="402">
        <v>100924</v>
      </c>
      <c r="Y783" s="50" t="s">
        <v>78</v>
      </c>
      <c r="Z783" s="47" t="s">
        <v>3271</v>
      </c>
      <c r="AA783" s="432" t="s">
        <v>95</v>
      </c>
      <c r="AB783" s="16" t="str">
        <f t="shared" si="37"/>
        <v>Unique</v>
      </c>
    </row>
    <row r="784" spans="1:89" ht="15">
      <c r="A784" s="354" t="str">
        <f t="shared" si="30"/>
        <v>61_1_030822_C2X_p_ch.bi</v>
      </c>
      <c r="B784" s="355" t="s">
        <v>2372</v>
      </c>
      <c r="C784" s="355" t="s">
        <v>2373</v>
      </c>
      <c r="D784" s="213">
        <v>61</v>
      </c>
      <c r="E784" s="213">
        <v>1</v>
      </c>
      <c r="F784" s="213">
        <v>200722</v>
      </c>
      <c r="G784" s="367" t="s">
        <v>3145</v>
      </c>
      <c r="H784" s="16">
        <v>2022</v>
      </c>
      <c r="I784" s="16" t="s">
        <v>43</v>
      </c>
      <c r="J784" s="2" t="s">
        <v>2374</v>
      </c>
      <c r="K784" s="2" t="s">
        <v>2375</v>
      </c>
      <c r="L784" s="148" t="s">
        <v>74</v>
      </c>
      <c r="M784" s="148" t="s">
        <v>2422</v>
      </c>
      <c r="P784" s="401" t="s">
        <v>287</v>
      </c>
      <c r="Q784" s="16" t="s">
        <v>288</v>
      </c>
      <c r="R784" s="16" t="s">
        <v>2422</v>
      </c>
      <c r="S784" s="16">
        <v>1</v>
      </c>
      <c r="T784" s="16">
        <v>0</v>
      </c>
      <c r="U784" s="16">
        <v>1</v>
      </c>
      <c r="X784" s="402">
        <v>100924</v>
      </c>
      <c r="Y784" s="50" t="s">
        <v>78</v>
      </c>
      <c r="Z784" s="47" t="s">
        <v>3272</v>
      </c>
      <c r="AA784" s="432" t="s">
        <v>95</v>
      </c>
      <c r="AB784" s="16" t="str">
        <f t="shared" si="37"/>
        <v>Unique</v>
      </c>
    </row>
    <row r="785" spans="1:89" ht="15">
      <c r="A785" s="354" t="str">
        <f t="shared" si="30"/>
        <v>100_3_230522_C3Y_p_vo.bo</v>
      </c>
      <c r="B785" s="355" t="s">
        <v>2417</v>
      </c>
      <c r="C785" s="355" t="s">
        <v>2418</v>
      </c>
      <c r="D785" s="213">
        <v>100</v>
      </c>
      <c r="E785" s="213">
        <v>3</v>
      </c>
      <c r="F785" s="367" t="s">
        <v>2753</v>
      </c>
      <c r="G785" s="213">
        <v>230522</v>
      </c>
      <c r="H785" s="213">
        <v>2022</v>
      </c>
      <c r="I785" s="148" t="s">
        <v>43</v>
      </c>
      <c r="J785" s="148" t="s">
        <v>2419</v>
      </c>
      <c r="K785" s="148" t="s">
        <v>2420</v>
      </c>
      <c r="L785" s="148" t="s">
        <v>74</v>
      </c>
      <c r="M785" s="2" t="s">
        <v>75</v>
      </c>
      <c r="N785" s="117">
        <v>36</v>
      </c>
      <c r="O785" s="2"/>
      <c r="P785" s="359" t="s">
        <v>366</v>
      </c>
      <c r="Q785" s="50" t="s">
        <v>367</v>
      </c>
      <c r="R785" s="50" t="s">
        <v>3150</v>
      </c>
      <c r="S785" s="50">
        <v>1</v>
      </c>
      <c r="T785" s="50">
        <v>1</v>
      </c>
      <c r="U785" s="50">
        <v>0</v>
      </c>
      <c r="V785" s="2"/>
      <c r="W785" s="2"/>
      <c r="X785" s="89" t="s">
        <v>3273</v>
      </c>
      <c r="Y785" s="50" t="s">
        <v>78</v>
      </c>
      <c r="Z785" s="358" t="s">
        <v>3274</v>
      </c>
      <c r="AA785" s="432" t="s">
        <v>95</v>
      </c>
      <c r="AB785" s="16" t="str">
        <f t="shared" si="37"/>
        <v>Unique</v>
      </c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</row>
    <row r="786" spans="1:89" ht="15">
      <c r="A786" s="354" t="str">
        <f t="shared" si="30"/>
        <v>100_3_230522_C3Y_p_er.te</v>
      </c>
      <c r="B786" s="355" t="s">
        <v>2417</v>
      </c>
      <c r="C786" s="355" t="s">
        <v>2418</v>
      </c>
      <c r="D786" s="213">
        <v>100</v>
      </c>
      <c r="E786" s="213">
        <v>3</v>
      </c>
      <c r="F786" s="367" t="s">
        <v>2753</v>
      </c>
      <c r="G786" s="213">
        <v>230522</v>
      </c>
      <c r="H786" s="213">
        <v>2022</v>
      </c>
      <c r="I786" s="148" t="s">
        <v>43</v>
      </c>
      <c r="J786" s="148" t="s">
        <v>2419</v>
      </c>
      <c r="K786" s="148" t="s">
        <v>2420</v>
      </c>
      <c r="L786" s="148" t="s">
        <v>74</v>
      </c>
      <c r="M786" s="2" t="s">
        <v>75</v>
      </c>
      <c r="N786" s="117">
        <v>36</v>
      </c>
      <c r="O786" s="2"/>
      <c r="P786" s="359" t="s">
        <v>521</v>
      </c>
      <c r="Q786" s="50" t="s">
        <v>522</v>
      </c>
      <c r="R786" s="50" t="s">
        <v>3150</v>
      </c>
      <c r="S786" s="50">
        <v>2</v>
      </c>
      <c r="T786" s="50">
        <v>1</v>
      </c>
      <c r="U786" s="50">
        <v>1</v>
      </c>
      <c r="V786" s="2"/>
      <c r="W786" s="2"/>
      <c r="X786" s="89" t="s">
        <v>3273</v>
      </c>
      <c r="Y786" s="50" t="s">
        <v>78</v>
      </c>
      <c r="Z786" s="358" t="s">
        <v>3275</v>
      </c>
      <c r="AA786" s="432"/>
      <c r="AB786" s="16" t="str">
        <f t="shared" si="37"/>
        <v>Unique</v>
      </c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</row>
    <row r="787" spans="1:89" ht="15">
      <c r="A787" s="354" t="str">
        <f t="shared" si="30"/>
        <v>100_3_230522_C3Y_p_ca.pr</v>
      </c>
      <c r="B787" s="355" t="s">
        <v>2417</v>
      </c>
      <c r="C787" s="355" t="s">
        <v>2418</v>
      </c>
      <c r="D787" s="213">
        <v>100</v>
      </c>
      <c r="E787" s="213">
        <v>3</v>
      </c>
      <c r="F787" s="367" t="s">
        <v>2753</v>
      </c>
      <c r="G787" s="213">
        <v>230522</v>
      </c>
      <c r="H787" s="213">
        <v>2022</v>
      </c>
      <c r="I787" s="148" t="s">
        <v>43</v>
      </c>
      <c r="J787" s="148" t="s">
        <v>2419</v>
      </c>
      <c r="K787" s="148" t="s">
        <v>2420</v>
      </c>
      <c r="L787" s="148" t="s">
        <v>74</v>
      </c>
      <c r="M787" s="2" t="s">
        <v>75</v>
      </c>
      <c r="N787" s="117">
        <v>36</v>
      </c>
      <c r="O787" s="2"/>
      <c r="P787" s="359" t="s">
        <v>3248</v>
      </c>
      <c r="Q787" s="50" t="s">
        <v>2795</v>
      </c>
      <c r="R787" s="50" t="s">
        <v>3150</v>
      </c>
      <c r="S787" s="50">
        <v>2</v>
      </c>
      <c r="T787" s="50">
        <v>0</v>
      </c>
      <c r="U787" s="50">
        <v>2</v>
      </c>
      <c r="V787" s="2"/>
      <c r="W787" s="2"/>
      <c r="X787" s="89" t="s">
        <v>3273</v>
      </c>
      <c r="Y787" s="50" t="s">
        <v>78</v>
      </c>
      <c r="Z787" s="358" t="s">
        <v>3276</v>
      </c>
      <c r="AA787" s="432" t="s">
        <v>95</v>
      </c>
      <c r="AB787" s="16" t="str">
        <f t="shared" si="37"/>
        <v>Unique</v>
      </c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</row>
    <row r="788" spans="1:89" ht="15">
      <c r="A788" s="354" t="str">
        <f t="shared" si="30"/>
        <v>61_1_060722_C2X_p_ch.bi</v>
      </c>
      <c r="B788" s="355" t="s">
        <v>2372</v>
      </c>
      <c r="C788" s="355" t="s">
        <v>2373</v>
      </c>
      <c r="D788" s="213">
        <v>61</v>
      </c>
      <c r="E788" s="213">
        <v>1</v>
      </c>
      <c r="F788" s="213">
        <v>220622</v>
      </c>
      <c r="G788" s="367" t="s">
        <v>465</v>
      </c>
      <c r="H788" s="213">
        <v>2022</v>
      </c>
      <c r="I788" s="148" t="s">
        <v>43</v>
      </c>
      <c r="J788" s="148" t="s">
        <v>2374</v>
      </c>
      <c r="K788" s="148" t="s">
        <v>2375</v>
      </c>
      <c r="L788" s="148" t="s">
        <v>74</v>
      </c>
      <c r="M788" s="2" t="s">
        <v>75</v>
      </c>
      <c r="N788" s="117">
        <v>121</v>
      </c>
      <c r="O788" s="2"/>
      <c r="P788" s="359" t="s">
        <v>287</v>
      </c>
      <c r="Q788" s="50" t="s">
        <v>288</v>
      </c>
      <c r="R788" s="50" t="s">
        <v>3150</v>
      </c>
      <c r="S788" s="50">
        <v>4</v>
      </c>
      <c r="T788" s="50">
        <v>0</v>
      </c>
      <c r="U788" s="50">
        <v>4</v>
      </c>
      <c r="V788" s="2"/>
      <c r="W788" s="2"/>
      <c r="X788" s="89" t="s">
        <v>3273</v>
      </c>
      <c r="Y788" s="50" t="s">
        <v>78</v>
      </c>
      <c r="Z788" s="358" t="s">
        <v>3277</v>
      </c>
      <c r="AA788" s="432" t="s">
        <v>95</v>
      </c>
      <c r="AB788" s="16" t="str">
        <f t="shared" si="37"/>
        <v>Unique</v>
      </c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</row>
    <row r="789" spans="1:89" ht="15">
      <c r="A789" s="354" t="str">
        <f t="shared" si="30"/>
        <v>61_1_060722_C2X_p_er.te</v>
      </c>
      <c r="B789" s="355" t="s">
        <v>2372</v>
      </c>
      <c r="C789" s="355" t="s">
        <v>2373</v>
      </c>
      <c r="D789" s="213">
        <v>61</v>
      </c>
      <c r="E789" s="213">
        <v>1</v>
      </c>
      <c r="F789" s="213">
        <v>220622</v>
      </c>
      <c r="G789" s="367" t="s">
        <v>465</v>
      </c>
      <c r="H789" s="213">
        <v>2022</v>
      </c>
      <c r="I789" s="148" t="s">
        <v>43</v>
      </c>
      <c r="J789" s="148" t="s">
        <v>2374</v>
      </c>
      <c r="K789" s="148" t="s">
        <v>2375</v>
      </c>
      <c r="L789" s="148" t="s">
        <v>74</v>
      </c>
      <c r="M789" s="2" t="s">
        <v>75</v>
      </c>
      <c r="N789" s="117">
        <v>121</v>
      </c>
      <c r="O789" s="2"/>
      <c r="P789" s="359" t="s">
        <v>521</v>
      </c>
      <c r="Q789" s="50" t="s">
        <v>522</v>
      </c>
      <c r="R789" s="50" t="s">
        <v>3150</v>
      </c>
      <c r="S789" s="50">
        <v>1</v>
      </c>
      <c r="T789" s="50">
        <v>0</v>
      </c>
      <c r="U789" s="50">
        <v>1</v>
      </c>
      <c r="V789" s="2"/>
      <c r="W789" s="2"/>
      <c r="X789" s="89" t="s">
        <v>3273</v>
      </c>
      <c r="Y789" s="50" t="s">
        <v>78</v>
      </c>
      <c r="Z789" s="358" t="s">
        <v>3278</v>
      </c>
      <c r="AA789" s="432"/>
      <c r="AB789" s="16" t="str">
        <f t="shared" si="37"/>
        <v>Unique</v>
      </c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</row>
    <row r="790" spans="1:89" ht="15">
      <c r="A790" s="354" t="str">
        <f t="shared" si="30"/>
        <v>80_3_060722_C15_p_ch.bi</v>
      </c>
      <c r="B790" s="355" t="s">
        <v>69</v>
      </c>
      <c r="C790" s="355" t="s">
        <v>70</v>
      </c>
      <c r="D790" s="213">
        <v>80</v>
      </c>
      <c r="E790" s="213">
        <v>3</v>
      </c>
      <c r="F790" s="213">
        <v>220622</v>
      </c>
      <c r="G790" s="367" t="s">
        <v>465</v>
      </c>
      <c r="H790" s="213">
        <v>2022</v>
      </c>
      <c r="I790" s="148" t="s">
        <v>43</v>
      </c>
      <c r="J790" s="148" t="s">
        <v>72</v>
      </c>
      <c r="K790" s="148" t="s">
        <v>73</v>
      </c>
      <c r="L790" s="148" t="s">
        <v>74</v>
      </c>
      <c r="M790" s="148" t="s">
        <v>2422</v>
      </c>
      <c r="N790" s="213">
        <v>60</v>
      </c>
      <c r="O790" s="28" t="s">
        <v>3173</v>
      </c>
      <c r="P790" s="359" t="s">
        <v>287</v>
      </c>
      <c r="Q790" s="50" t="s">
        <v>288</v>
      </c>
      <c r="R790" s="50" t="s">
        <v>3150</v>
      </c>
      <c r="S790" s="50">
        <v>4</v>
      </c>
      <c r="T790" s="50">
        <v>0</v>
      </c>
      <c r="U790" s="50">
        <v>4</v>
      </c>
      <c r="V790" s="2"/>
      <c r="W790" s="2"/>
      <c r="X790" s="89" t="s">
        <v>3273</v>
      </c>
      <c r="Y790" s="50" t="s">
        <v>78</v>
      </c>
      <c r="Z790" s="358" t="s">
        <v>3279</v>
      </c>
      <c r="AA790" s="432" t="s">
        <v>95</v>
      </c>
      <c r="AB790" s="16" t="str">
        <f t="shared" si="37"/>
        <v>Unique</v>
      </c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</row>
    <row r="791" spans="1:89" ht="15">
      <c r="A791" s="354" t="str">
        <f t="shared" si="30"/>
        <v>128_1_230522_C3D_p_ca.pr</v>
      </c>
      <c r="B791" s="355" t="s">
        <v>2767</v>
      </c>
      <c r="C791" s="355" t="s">
        <v>2768</v>
      </c>
      <c r="D791" s="213">
        <v>128</v>
      </c>
      <c r="E791" s="213">
        <v>1</v>
      </c>
      <c r="F791" s="367" t="s">
        <v>2753</v>
      </c>
      <c r="G791" s="213">
        <v>230522</v>
      </c>
      <c r="H791" s="213">
        <v>2022</v>
      </c>
      <c r="I791" s="148" t="s">
        <v>43</v>
      </c>
      <c r="J791" s="148" t="s">
        <v>2769</v>
      </c>
      <c r="K791" s="148" t="s">
        <v>2770</v>
      </c>
      <c r="L791" s="148" t="s">
        <v>74</v>
      </c>
      <c r="M791" s="2" t="s">
        <v>75</v>
      </c>
      <c r="N791" s="117">
        <v>128</v>
      </c>
      <c r="O791" s="2"/>
      <c r="P791" s="359" t="s">
        <v>3248</v>
      </c>
      <c r="Q791" s="50" t="s">
        <v>2795</v>
      </c>
      <c r="R791" s="50" t="s">
        <v>3150</v>
      </c>
      <c r="S791" s="50">
        <v>2</v>
      </c>
      <c r="T791" s="50">
        <v>1</v>
      </c>
      <c r="U791" s="50">
        <v>1</v>
      </c>
      <c r="V791" s="2"/>
      <c r="W791" s="2"/>
      <c r="X791" s="89" t="s">
        <v>3273</v>
      </c>
      <c r="Y791" s="50" t="s">
        <v>78</v>
      </c>
      <c r="Z791" s="358" t="s">
        <v>3280</v>
      </c>
      <c r="AA791" s="432" t="s">
        <v>95</v>
      </c>
      <c r="AB791" s="16" t="str">
        <f t="shared" si="37"/>
        <v>Unique</v>
      </c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</row>
    <row r="792" spans="1:89" ht="15">
      <c r="A792" s="354" t="str">
        <f t="shared" si="30"/>
        <v>128_1_230522_C3D_p_ep.el</v>
      </c>
      <c r="B792" s="355" t="s">
        <v>2767</v>
      </c>
      <c r="C792" s="355" t="s">
        <v>2768</v>
      </c>
      <c r="D792" s="213">
        <v>128</v>
      </c>
      <c r="E792" s="213">
        <v>1</v>
      </c>
      <c r="F792" s="367" t="s">
        <v>2753</v>
      </c>
      <c r="G792" s="213">
        <v>230522</v>
      </c>
      <c r="H792" s="213">
        <v>2022</v>
      </c>
      <c r="I792" s="148" t="s">
        <v>43</v>
      </c>
      <c r="J792" s="148" t="s">
        <v>2769</v>
      </c>
      <c r="K792" s="148" t="s">
        <v>2770</v>
      </c>
      <c r="L792" s="148" t="s">
        <v>74</v>
      </c>
      <c r="M792" s="2" t="s">
        <v>75</v>
      </c>
      <c r="N792" s="117">
        <v>128</v>
      </c>
      <c r="O792" s="2"/>
      <c r="P792" s="359" t="s">
        <v>2312</v>
      </c>
      <c r="Q792" s="50" t="s">
        <v>2313</v>
      </c>
      <c r="R792" s="50" t="s">
        <v>3150</v>
      </c>
      <c r="S792" s="50">
        <v>1</v>
      </c>
      <c r="T792" s="50">
        <v>0</v>
      </c>
      <c r="U792" s="50">
        <v>1</v>
      </c>
      <c r="V792" s="2"/>
      <c r="W792" s="2"/>
      <c r="X792" s="89" t="s">
        <v>3273</v>
      </c>
      <c r="Y792" s="50" t="s">
        <v>78</v>
      </c>
      <c r="Z792" s="358" t="s">
        <v>3281</v>
      </c>
      <c r="AA792" s="432" t="s">
        <v>95</v>
      </c>
      <c r="AB792" s="16" t="str">
        <f t="shared" si="37"/>
        <v>Unique</v>
      </c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</row>
    <row r="793" spans="1:89" ht="15">
      <c r="A793" s="354" t="str">
        <f t="shared" si="30"/>
        <v>100_2_230522_C3X_p_ep.ba</v>
      </c>
      <c r="B793" s="355" t="s">
        <v>2441</v>
      </c>
      <c r="C793" s="355" t="s">
        <v>2442</v>
      </c>
      <c r="D793" s="213">
        <v>100</v>
      </c>
      <c r="E793" s="213">
        <v>2</v>
      </c>
      <c r="F793" s="367" t="s">
        <v>2753</v>
      </c>
      <c r="G793" s="213">
        <v>230522</v>
      </c>
      <c r="H793" s="213">
        <v>2022</v>
      </c>
      <c r="I793" s="148" t="s">
        <v>43</v>
      </c>
      <c r="J793" s="148" t="s">
        <v>2443</v>
      </c>
      <c r="K793" s="148" t="s">
        <v>2444</v>
      </c>
      <c r="L793" s="2" t="s">
        <v>74</v>
      </c>
      <c r="M793" s="2" t="s">
        <v>100</v>
      </c>
      <c r="N793" s="117">
        <v>83</v>
      </c>
      <c r="O793" s="2"/>
      <c r="P793" s="359" t="s">
        <v>84</v>
      </c>
      <c r="Q793" s="50" t="s">
        <v>85</v>
      </c>
      <c r="R793" s="50" t="s">
        <v>3150</v>
      </c>
      <c r="S793" s="50">
        <v>2</v>
      </c>
      <c r="T793" s="50">
        <v>0</v>
      </c>
      <c r="U793" s="50">
        <v>2</v>
      </c>
      <c r="V793" s="2"/>
      <c r="W793" s="2"/>
      <c r="X793" s="89" t="s">
        <v>3273</v>
      </c>
      <c r="Y793" s="50" t="s">
        <v>78</v>
      </c>
      <c r="Z793" s="358" t="s">
        <v>3282</v>
      </c>
      <c r="AA793" s="432" t="s">
        <v>95</v>
      </c>
      <c r="AB793" s="16" t="str">
        <f t="shared" si="37"/>
        <v>Unique</v>
      </c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</row>
    <row r="794" spans="1:89" ht="15">
      <c r="A794" s="354" t="str">
        <f t="shared" si="30"/>
        <v>100_2_230522_C3X_p_ep.el</v>
      </c>
      <c r="B794" s="355" t="s">
        <v>2441</v>
      </c>
      <c r="C794" s="355" t="s">
        <v>2442</v>
      </c>
      <c r="D794" s="213">
        <v>100</v>
      </c>
      <c r="E794" s="213">
        <v>2</v>
      </c>
      <c r="F794" s="367" t="s">
        <v>2753</v>
      </c>
      <c r="G794" s="213">
        <v>230522</v>
      </c>
      <c r="H794" s="213">
        <v>2022</v>
      </c>
      <c r="I794" s="148" t="s">
        <v>43</v>
      </c>
      <c r="J794" s="148" t="s">
        <v>2443</v>
      </c>
      <c r="K794" s="148" t="s">
        <v>2444</v>
      </c>
      <c r="L794" s="2" t="s">
        <v>74</v>
      </c>
      <c r="M794" s="2" t="s">
        <v>100</v>
      </c>
      <c r="N794" s="117">
        <v>83</v>
      </c>
      <c r="O794" s="2"/>
      <c r="P794" s="359" t="s">
        <v>2312</v>
      </c>
      <c r="Q794" s="50" t="s">
        <v>2313</v>
      </c>
      <c r="R794" s="50" t="s">
        <v>3150</v>
      </c>
      <c r="S794" s="50">
        <v>1</v>
      </c>
      <c r="T794" s="50">
        <v>0</v>
      </c>
      <c r="U794" s="50">
        <v>1</v>
      </c>
      <c r="V794" s="2"/>
      <c r="W794" s="2"/>
      <c r="X794" s="89" t="s">
        <v>3273</v>
      </c>
      <c r="Y794" s="50" t="s">
        <v>78</v>
      </c>
      <c r="Z794" s="358" t="s">
        <v>3283</v>
      </c>
      <c r="AA794" s="432" t="s">
        <v>95</v>
      </c>
      <c r="AB794" s="16" t="str">
        <f t="shared" si="37"/>
        <v>Unique</v>
      </c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</row>
    <row r="795" spans="1:89" ht="15">
      <c r="A795" s="354" t="str">
        <f t="shared" si="30"/>
        <v>100_1_230522_C3C_p_ca.pr</v>
      </c>
      <c r="B795" s="355" t="s">
        <v>2798</v>
      </c>
      <c r="C795" s="355" t="s">
        <v>2799</v>
      </c>
      <c r="D795" s="213">
        <v>100</v>
      </c>
      <c r="E795" s="213">
        <v>1</v>
      </c>
      <c r="F795" s="367" t="s">
        <v>2753</v>
      </c>
      <c r="G795" s="213">
        <v>230522</v>
      </c>
      <c r="H795" s="213">
        <v>2022</v>
      </c>
      <c r="I795" s="148" t="s">
        <v>43</v>
      </c>
      <c r="J795" s="148" t="s">
        <v>2801</v>
      </c>
      <c r="K795" s="148" t="s">
        <v>2802</v>
      </c>
      <c r="L795" s="148" t="s">
        <v>74</v>
      </c>
      <c r="M795" s="2" t="s">
        <v>75</v>
      </c>
      <c r="N795" s="117">
        <v>73</v>
      </c>
      <c r="O795" s="2"/>
      <c r="P795" s="359" t="s">
        <v>3248</v>
      </c>
      <c r="Q795" s="50" t="s">
        <v>2795</v>
      </c>
      <c r="R795" s="50" t="s">
        <v>3150</v>
      </c>
      <c r="S795" s="50">
        <v>1</v>
      </c>
      <c r="T795" s="50">
        <v>0</v>
      </c>
      <c r="U795" s="50">
        <v>1</v>
      </c>
      <c r="V795" s="2"/>
      <c r="W795" s="2"/>
      <c r="X795" s="89" t="s">
        <v>3273</v>
      </c>
      <c r="Y795" s="50" t="s">
        <v>78</v>
      </c>
      <c r="Z795" s="358" t="s">
        <v>3284</v>
      </c>
      <c r="AA795" s="432" t="s">
        <v>95</v>
      </c>
      <c r="AB795" s="16" t="str">
        <f t="shared" si="37"/>
        <v>Unique</v>
      </c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</row>
    <row r="796" spans="1:89" ht="15">
      <c r="A796" s="354" t="str">
        <f t="shared" si="30"/>
        <v>80_4_170822_C25_p_er.te</v>
      </c>
      <c r="B796" s="355" t="s">
        <v>2320</v>
      </c>
      <c r="C796" s="355" t="s">
        <v>2321</v>
      </c>
      <c r="D796" s="213">
        <v>80</v>
      </c>
      <c r="E796" s="213">
        <v>4</v>
      </c>
      <c r="F796" s="367" t="s">
        <v>3145</v>
      </c>
      <c r="G796" s="117">
        <v>170822</v>
      </c>
      <c r="H796" s="213">
        <v>2022</v>
      </c>
      <c r="I796" s="148" t="s">
        <v>43</v>
      </c>
      <c r="J796" s="148" t="s">
        <v>2322</v>
      </c>
      <c r="K796" s="2" t="s">
        <v>2323</v>
      </c>
      <c r="L796" s="2" t="s">
        <v>2803</v>
      </c>
      <c r="M796" s="2" t="s">
        <v>3125</v>
      </c>
      <c r="N796" s="117">
        <v>0</v>
      </c>
      <c r="O796" s="2"/>
      <c r="P796" s="359" t="s">
        <v>521</v>
      </c>
      <c r="Q796" s="50" t="s">
        <v>522</v>
      </c>
      <c r="R796" s="50" t="s">
        <v>3150</v>
      </c>
      <c r="S796" s="50">
        <v>1</v>
      </c>
      <c r="T796" s="50">
        <v>0</v>
      </c>
      <c r="U796" s="50">
        <v>1</v>
      </c>
      <c r="V796" s="2"/>
      <c r="W796" s="2"/>
      <c r="X796" s="89" t="s">
        <v>3273</v>
      </c>
      <c r="Y796" s="50" t="s">
        <v>78</v>
      </c>
      <c r="Z796" s="358" t="s">
        <v>3285</v>
      </c>
      <c r="AA796" s="432"/>
      <c r="AB796" s="16" t="str">
        <f t="shared" si="37"/>
        <v>Unique</v>
      </c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</row>
    <row r="797" spans="1:89" ht="15">
      <c r="A797" s="354" t="str">
        <f t="shared" si="30"/>
        <v>80_4_170822_C25_p_sy.pi</v>
      </c>
      <c r="B797" s="355" t="s">
        <v>2320</v>
      </c>
      <c r="C797" s="355" t="s">
        <v>2321</v>
      </c>
      <c r="D797" s="213">
        <v>80</v>
      </c>
      <c r="E797" s="213">
        <v>4</v>
      </c>
      <c r="F797" s="367" t="s">
        <v>3145</v>
      </c>
      <c r="G797" s="117">
        <v>170822</v>
      </c>
      <c r="H797" s="213">
        <v>2022</v>
      </c>
      <c r="I797" s="148" t="s">
        <v>43</v>
      </c>
      <c r="J797" s="148" t="s">
        <v>2322</v>
      </c>
      <c r="K797" s="2" t="s">
        <v>2323</v>
      </c>
      <c r="L797" s="2" t="s">
        <v>2803</v>
      </c>
      <c r="M797" s="2" t="s">
        <v>3125</v>
      </c>
      <c r="N797" s="117">
        <v>0</v>
      </c>
      <c r="O797" s="2"/>
      <c r="P797" s="359" t="s">
        <v>176</v>
      </c>
      <c r="Q797" s="50" t="s">
        <v>177</v>
      </c>
      <c r="R797" s="50" t="s">
        <v>3150</v>
      </c>
      <c r="S797" s="50">
        <v>2</v>
      </c>
      <c r="T797" s="50">
        <v>2</v>
      </c>
      <c r="U797" s="50">
        <v>0</v>
      </c>
      <c r="V797" s="2"/>
      <c r="W797" s="2"/>
      <c r="X797" s="89" t="s">
        <v>3273</v>
      </c>
      <c r="Y797" s="50" t="s">
        <v>78</v>
      </c>
      <c r="Z797" s="358" t="s">
        <v>3286</v>
      </c>
      <c r="AA797" s="432" t="s">
        <v>95</v>
      </c>
      <c r="AB797" s="16" t="str">
        <f t="shared" si="37"/>
        <v>Unique</v>
      </c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</row>
    <row r="798" spans="1:89" ht="15">
      <c r="A798" s="354" t="str">
        <f t="shared" si="30"/>
        <v>80_2_170822_C1Y_p_er.te</v>
      </c>
      <c r="B798" s="355" t="s">
        <v>2504</v>
      </c>
      <c r="C798" s="355" t="s">
        <v>2505</v>
      </c>
      <c r="D798" s="213">
        <v>80</v>
      </c>
      <c r="E798" s="213">
        <v>2</v>
      </c>
      <c r="F798" s="367" t="s">
        <v>3145</v>
      </c>
      <c r="G798" s="117">
        <v>170822</v>
      </c>
      <c r="H798" s="213">
        <v>2022</v>
      </c>
      <c r="I798" s="148" t="s">
        <v>43</v>
      </c>
      <c r="J798" s="2" t="s">
        <v>2506</v>
      </c>
      <c r="K798" s="2" t="s">
        <v>2507</v>
      </c>
      <c r="L798" s="148" t="s">
        <v>2803</v>
      </c>
      <c r="M798" s="148" t="s">
        <v>2422</v>
      </c>
      <c r="N798" s="117">
        <v>0</v>
      </c>
      <c r="O798" s="2"/>
      <c r="P798" s="359" t="s">
        <v>521</v>
      </c>
      <c r="Q798" s="50" t="s">
        <v>522</v>
      </c>
      <c r="R798" s="50" t="s">
        <v>3150</v>
      </c>
      <c r="S798" s="50">
        <v>1</v>
      </c>
      <c r="T798" s="50">
        <v>0</v>
      </c>
      <c r="U798" s="50">
        <v>1</v>
      </c>
      <c r="V798" s="2"/>
      <c r="W798" s="2"/>
      <c r="X798" s="89" t="s">
        <v>3273</v>
      </c>
      <c r="Y798" s="50" t="s">
        <v>78</v>
      </c>
      <c r="Z798" s="358" t="s">
        <v>3287</v>
      </c>
      <c r="AA798" s="432"/>
      <c r="AB798" s="16" t="str">
        <f t="shared" si="37"/>
        <v>Unique</v>
      </c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</row>
    <row r="799" spans="1:89" ht="15">
      <c r="A799" s="354" t="str">
        <f t="shared" si="30"/>
        <v>80_2_170822_C1Y_p_sy.pi</v>
      </c>
      <c r="B799" s="355" t="s">
        <v>2504</v>
      </c>
      <c r="C799" s="355" t="s">
        <v>2505</v>
      </c>
      <c r="D799" s="213">
        <v>80</v>
      </c>
      <c r="E799" s="213">
        <v>2</v>
      </c>
      <c r="F799" s="367" t="s">
        <v>3145</v>
      </c>
      <c r="G799" s="117">
        <v>170822</v>
      </c>
      <c r="H799" s="213">
        <v>2022</v>
      </c>
      <c r="I799" s="148" t="s">
        <v>43</v>
      </c>
      <c r="J799" s="2" t="s">
        <v>2506</v>
      </c>
      <c r="K799" s="2" t="s">
        <v>2507</v>
      </c>
      <c r="L799" s="148" t="s">
        <v>2803</v>
      </c>
      <c r="M799" s="148" t="s">
        <v>2422</v>
      </c>
      <c r="N799" s="117">
        <v>0</v>
      </c>
      <c r="O799" s="2"/>
      <c r="P799" s="359" t="s">
        <v>176</v>
      </c>
      <c r="Q799" s="50" t="s">
        <v>177</v>
      </c>
      <c r="R799" s="50" t="s">
        <v>3150</v>
      </c>
      <c r="S799" s="50">
        <v>1</v>
      </c>
      <c r="T799" s="50">
        <v>0</v>
      </c>
      <c r="U799" s="50">
        <v>1</v>
      </c>
      <c r="V799" s="2"/>
      <c r="W799" s="2"/>
      <c r="X799" s="89" t="s">
        <v>3273</v>
      </c>
      <c r="Y799" s="50" t="s">
        <v>78</v>
      </c>
      <c r="Z799" s="358" t="s">
        <v>3288</v>
      </c>
      <c r="AA799" s="432" t="s">
        <v>95</v>
      </c>
      <c r="AB799" s="16" t="str">
        <f t="shared" si="37"/>
        <v>Unique</v>
      </c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</row>
    <row r="800" spans="1:89" ht="15">
      <c r="A800" s="354" t="str">
        <f t="shared" si="30"/>
        <v>100_2_030822_C3X_p_ep.ba</v>
      </c>
      <c r="B800" s="355" t="s">
        <v>2441</v>
      </c>
      <c r="C800" s="355" t="s">
        <v>2442</v>
      </c>
      <c r="D800" s="213">
        <v>100</v>
      </c>
      <c r="E800" s="213">
        <v>2</v>
      </c>
      <c r="F800" s="213">
        <v>200722</v>
      </c>
      <c r="G800" s="367" t="s">
        <v>3145</v>
      </c>
      <c r="H800" s="213">
        <v>2022</v>
      </c>
      <c r="I800" s="148" t="s">
        <v>43</v>
      </c>
      <c r="J800" s="148" t="s">
        <v>2443</v>
      </c>
      <c r="K800" s="148" t="s">
        <v>2444</v>
      </c>
      <c r="L800" s="148" t="s">
        <v>2803</v>
      </c>
      <c r="M800" s="2" t="s">
        <v>3125</v>
      </c>
      <c r="N800" s="117">
        <v>0</v>
      </c>
      <c r="O800" s="2"/>
      <c r="P800" s="359" t="s">
        <v>84</v>
      </c>
      <c r="Q800" s="50" t="s">
        <v>85</v>
      </c>
      <c r="R800" s="50" t="s">
        <v>3150</v>
      </c>
      <c r="S800" s="50">
        <v>1</v>
      </c>
      <c r="T800" s="50">
        <v>0</v>
      </c>
      <c r="U800" s="50">
        <v>1</v>
      </c>
      <c r="V800" s="2"/>
      <c r="W800" s="2"/>
      <c r="X800" s="89" t="s">
        <v>3273</v>
      </c>
      <c r="Y800" s="50" t="s">
        <v>78</v>
      </c>
      <c r="Z800" s="358" t="s">
        <v>3289</v>
      </c>
      <c r="AA800" s="432" t="s">
        <v>95</v>
      </c>
      <c r="AB800" s="16" t="str">
        <f t="shared" si="37"/>
        <v>Unique</v>
      </c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</row>
    <row r="801" spans="1:89" ht="15">
      <c r="A801" s="354" t="str">
        <f t="shared" si="30"/>
        <v>100_2_030822_C3X_p_ba.el</v>
      </c>
      <c r="B801" s="355" t="s">
        <v>2441</v>
      </c>
      <c r="C801" s="355" t="s">
        <v>2442</v>
      </c>
      <c r="D801" s="213">
        <v>100</v>
      </c>
      <c r="E801" s="213">
        <v>2</v>
      </c>
      <c r="F801" s="213">
        <v>200722</v>
      </c>
      <c r="G801" s="367" t="s">
        <v>3145</v>
      </c>
      <c r="H801" s="213">
        <v>2022</v>
      </c>
      <c r="I801" s="148" t="s">
        <v>43</v>
      </c>
      <c r="J801" s="148" t="s">
        <v>2443</v>
      </c>
      <c r="K801" s="148" t="s">
        <v>2444</v>
      </c>
      <c r="L801" s="148" t="s">
        <v>2803</v>
      </c>
      <c r="M801" s="2" t="s">
        <v>3125</v>
      </c>
      <c r="N801" s="117">
        <v>0</v>
      </c>
      <c r="O801" s="2"/>
      <c r="P801" s="359" t="s">
        <v>274</v>
      </c>
      <c r="Q801" s="50" t="s">
        <v>275</v>
      </c>
      <c r="R801" s="50" t="s">
        <v>3150</v>
      </c>
      <c r="S801" s="50">
        <v>2</v>
      </c>
      <c r="T801" s="50">
        <v>1</v>
      </c>
      <c r="U801" s="50">
        <v>1</v>
      </c>
      <c r="V801" s="2"/>
      <c r="W801" s="2"/>
      <c r="X801" s="89" t="s">
        <v>3273</v>
      </c>
      <c r="Y801" s="50" t="s">
        <v>78</v>
      </c>
      <c r="Z801" s="358" t="s">
        <v>3290</v>
      </c>
      <c r="AA801" s="432" t="s">
        <v>95</v>
      </c>
      <c r="AB801" s="16" t="str">
        <f t="shared" si="37"/>
        <v>Unique</v>
      </c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</row>
    <row r="802" spans="1:89" ht="15">
      <c r="A802" s="354" t="str">
        <f t="shared" si="30"/>
        <v>119_2_200921_C2Y_p_ba.el</v>
      </c>
      <c r="B802" s="400" t="s">
        <v>2517</v>
      </c>
      <c r="C802" s="400" t="s">
        <v>2518</v>
      </c>
      <c r="D802" s="213">
        <v>119</v>
      </c>
      <c r="E802" s="213">
        <v>2</v>
      </c>
      <c r="F802" s="96" t="s">
        <v>2403</v>
      </c>
      <c r="G802" s="117">
        <v>200921</v>
      </c>
      <c r="H802" s="213">
        <v>2021</v>
      </c>
      <c r="I802" s="148" t="s">
        <v>43</v>
      </c>
      <c r="J802" s="2" t="s">
        <v>2519</v>
      </c>
      <c r="K802" s="2" t="s">
        <v>2520</v>
      </c>
      <c r="L802" s="148" t="s">
        <v>2803</v>
      </c>
      <c r="M802" s="148" t="s">
        <v>147</v>
      </c>
      <c r="N802" s="117">
        <v>0</v>
      </c>
      <c r="O802" s="2"/>
      <c r="P802" s="359" t="s">
        <v>274</v>
      </c>
      <c r="Q802" s="50" t="s">
        <v>275</v>
      </c>
      <c r="R802" s="50" t="s">
        <v>3150</v>
      </c>
      <c r="S802" s="50">
        <v>2</v>
      </c>
      <c r="T802" s="50">
        <v>0</v>
      </c>
      <c r="U802" s="50">
        <v>2</v>
      </c>
      <c r="V802" s="2"/>
      <c r="W802" s="2"/>
      <c r="X802" s="89" t="s">
        <v>3273</v>
      </c>
      <c r="Y802" s="50" t="s">
        <v>78</v>
      </c>
      <c r="Z802" s="358" t="s">
        <v>3291</v>
      </c>
      <c r="AA802" s="432" t="s">
        <v>95</v>
      </c>
      <c r="AB802" s="16" t="str">
        <f t="shared" si="37"/>
        <v>Unique</v>
      </c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</row>
    <row r="803" spans="1:89" ht="15">
      <c r="A803" s="354" t="str">
        <f t="shared" si="30"/>
        <v>83_1_060722_C2C_p_er.te</v>
      </c>
      <c r="B803" s="355" t="s">
        <v>2789</v>
      </c>
      <c r="C803" s="355" t="s">
        <v>2790</v>
      </c>
      <c r="D803" s="213">
        <v>83</v>
      </c>
      <c r="E803" s="213">
        <v>1</v>
      </c>
      <c r="F803" s="213">
        <v>220622</v>
      </c>
      <c r="G803" s="367" t="s">
        <v>465</v>
      </c>
      <c r="H803" s="213">
        <v>2022</v>
      </c>
      <c r="I803" s="148" t="s">
        <v>43</v>
      </c>
      <c r="J803" s="148" t="s">
        <v>2791</v>
      </c>
      <c r="K803" s="148" t="s">
        <v>2792</v>
      </c>
      <c r="L803" s="148" t="s">
        <v>74</v>
      </c>
      <c r="M803" s="2" t="s">
        <v>100</v>
      </c>
      <c r="N803" s="117">
        <v>695</v>
      </c>
      <c r="O803" s="2"/>
      <c r="P803" s="359" t="s">
        <v>521</v>
      </c>
      <c r="Q803" s="50" t="s">
        <v>522</v>
      </c>
      <c r="R803" s="50" t="s">
        <v>3150</v>
      </c>
      <c r="S803" s="50">
        <v>1</v>
      </c>
      <c r="T803" s="50">
        <v>1</v>
      </c>
      <c r="U803" s="50">
        <v>0</v>
      </c>
      <c r="V803" s="2"/>
      <c r="W803" s="2"/>
      <c r="X803" s="89" t="s">
        <v>3273</v>
      </c>
      <c r="Y803" s="50" t="s">
        <v>78</v>
      </c>
      <c r="Z803" s="358" t="s">
        <v>3292</v>
      </c>
      <c r="AA803" s="432"/>
      <c r="AB803" s="16" t="str">
        <f t="shared" si="37"/>
        <v>Unique</v>
      </c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</row>
    <row r="804" spans="1:89" ht="15">
      <c r="A804" s="354" t="str">
        <f t="shared" si="30"/>
        <v>61_1_280723_C2X_p_er.te</v>
      </c>
      <c r="B804" s="355" t="s">
        <v>2372</v>
      </c>
      <c r="C804" s="355" t="s">
        <v>2373</v>
      </c>
      <c r="D804" s="213">
        <v>61</v>
      </c>
      <c r="E804" s="213">
        <v>1</v>
      </c>
      <c r="F804" s="213">
        <v>140723</v>
      </c>
      <c r="G804" s="213">
        <v>280723</v>
      </c>
      <c r="H804" s="213">
        <v>2023</v>
      </c>
      <c r="I804" s="148" t="s">
        <v>43</v>
      </c>
      <c r="J804" s="148" t="s">
        <v>2374</v>
      </c>
      <c r="K804" s="148" t="s">
        <v>2375</v>
      </c>
      <c r="L804" s="148" t="s">
        <v>74</v>
      </c>
      <c r="M804" s="148" t="s">
        <v>3196</v>
      </c>
      <c r="N804" s="213">
        <v>51</v>
      </c>
      <c r="O804" s="370" t="s">
        <v>685</v>
      </c>
      <c r="P804" s="359" t="s">
        <v>521</v>
      </c>
      <c r="Q804" s="50" t="s">
        <v>522</v>
      </c>
      <c r="R804" s="50" t="s">
        <v>3150</v>
      </c>
      <c r="S804" s="50">
        <v>2</v>
      </c>
      <c r="T804" s="50">
        <v>1</v>
      </c>
      <c r="U804" s="50">
        <v>1</v>
      </c>
      <c r="V804" s="2"/>
      <c r="W804" s="2"/>
      <c r="X804" s="413" t="s">
        <v>3293</v>
      </c>
      <c r="Y804" s="50" t="s">
        <v>78</v>
      </c>
      <c r="Z804" s="358" t="s">
        <v>3294</v>
      </c>
      <c r="AA804" s="432"/>
      <c r="AB804" s="16" t="str">
        <f t="shared" si="37"/>
        <v>Unique</v>
      </c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</row>
    <row r="805" spans="1:89" ht="15">
      <c r="A805" s="354" t="str">
        <f t="shared" si="30"/>
        <v>61_1_280723_C2X_p_ep.ba</v>
      </c>
      <c r="B805" s="355" t="s">
        <v>2372</v>
      </c>
      <c r="C805" s="355" t="s">
        <v>2373</v>
      </c>
      <c r="D805" s="213">
        <v>61</v>
      </c>
      <c r="E805" s="213">
        <v>1</v>
      </c>
      <c r="F805" s="213">
        <v>140723</v>
      </c>
      <c r="G805" s="213">
        <v>280723</v>
      </c>
      <c r="H805" s="213">
        <v>2023</v>
      </c>
      <c r="I805" s="148" t="s">
        <v>43</v>
      </c>
      <c r="J805" s="148" t="s">
        <v>2374</v>
      </c>
      <c r="K805" s="148" t="s">
        <v>2375</v>
      </c>
      <c r="L805" s="148" t="s">
        <v>74</v>
      </c>
      <c r="M805" s="148" t="s">
        <v>3196</v>
      </c>
      <c r="N805" s="213">
        <v>51</v>
      </c>
      <c r="O805" s="370" t="s">
        <v>685</v>
      </c>
      <c r="P805" s="359" t="s">
        <v>84</v>
      </c>
      <c r="Q805" s="50" t="s">
        <v>85</v>
      </c>
      <c r="R805" s="50" t="s">
        <v>3150</v>
      </c>
      <c r="S805" s="50">
        <v>4</v>
      </c>
      <c r="T805" s="50">
        <v>0</v>
      </c>
      <c r="U805" s="50">
        <v>4</v>
      </c>
      <c r="V805" s="2"/>
      <c r="W805" s="2"/>
      <c r="X805" s="413" t="s">
        <v>3293</v>
      </c>
      <c r="Y805" s="50" t="s">
        <v>78</v>
      </c>
      <c r="Z805" s="358" t="s">
        <v>3295</v>
      </c>
      <c r="AA805" s="432" t="s">
        <v>95</v>
      </c>
      <c r="AB805" s="16" t="str">
        <f t="shared" si="37"/>
        <v>Unique</v>
      </c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</row>
    <row r="806" spans="1:89" ht="15">
      <c r="A806" s="354" t="str">
        <f t="shared" si="30"/>
        <v>61_1_280723_C2X_p_sy.pi</v>
      </c>
      <c r="B806" s="355" t="s">
        <v>2372</v>
      </c>
      <c r="C806" s="355" t="s">
        <v>2373</v>
      </c>
      <c r="D806" s="213">
        <v>61</v>
      </c>
      <c r="E806" s="213">
        <v>1</v>
      </c>
      <c r="F806" s="213">
        <v>140723</v>
      </c>
      <c r="G806" s="213">
        <v>280723</v>
      </c>
      <c r="H806" s="213">
        <v>2023</v>
      </c>
      <c r="I806" s="148" t="s">
        <v>43</v>
      </c>
      <c r="J806" s="148" t="s">
        <v>2374</v>
      </c>
      <c r="K806" s="148" t="s">
        <v>2375</v>
      </c>
      <c r="L806" s="148" t="s">
        <v>74</v>
      </c>
      <c r="M806" s="148" t="s">
        <v>3196</v>
      </c>
      <c r="N806" s="213">
        <v>51</v>
      </c>
      <c r="O806" s="370" t="s">
        <v>685</v>
      </c>
      <c r="P806" s="359" t="s">
        <v>176</v>
      </c>
      <c r="Q806" s="50" t="s">
        <v>177</v>
      </c>
      <c r="R806" s="50" t="s">
        <v>3150</v>
      </c>
      <c r="S806" s="50">
        <v>8</v>
      </c>
      <c r="T806" s="50">
        <v>5</v>
      </c>
      <c r="U806" s="50">
        <v>3</v>
      </c>
      <c r="V806" s="2"/>
      <c r="W806" s="2"/>
      <c r="X806" s="413" t="s">
        <v>3293</v>
      </c>
      <c r="Y806" s="50" t="s">
        <v>78</v>
      </c>
      <c r="Z806" s="358" t="s">
        <v>3296</v>
      </c>
      <c r="AA806" s="432" t="s">
        <v>95</v>
      </c>
      <c r="AB806" s="16" t="str">
        <f t="shared" si="37"/>
        <v>Unique</v>
      </c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</row>
    <row r="807" spans="1:89" ht="15">
      <c r="A807" s="354" t="str">
        <f t="shared" si="30"/>
        <v>61_1_280723_C2X_p_ch.bi</v>
      </c>
      <c r="B807" s="355" t="s">
        <v>2372</v>
      </c>
      <c r="C807" s="355" t="s">
        <v>2373</v>
      </c>
      <c r="D807" s="213">
        <v>61</v>
      </c>
      <c r="E807" s="213">
        <v>1</v>
      </c>
      <c r="F807" s="213">
        <v>140723</v>
      </c>
      <c r="G807" s="213">
        <v>280723</v>
      </c>
      <c r="H807" s="213">
        <v>2023</v>
      </c>
      <c r="I807" s="148" t="s">
        <v>43</v>
      </c>
      <c r="J807" s="148" t="s">
        <v>2374</v>
      </c>
      <c r="K807" s="148" t="s">
        <v>2375</v>
      </c>
      <c r="L807" s="148" t="s">
        <v>74</v>
      </c>
      <c r="M807" s="148" t="s">
        <v>3196</v>
      </c>
      <c r="N807" s="213">
        <v>51</v>
      </c>
      <c r="O807" s="370" t="s">
        <v>685</v>
      </c>
      <c r="P807" s="359" t="s">
        <v>287</v>
      </c>
      <c r="Q807" s="50" t="s">
        <v>288</v>
      </c>
      <c r="R807" s="50" t="s">
        <v>3150</v>
      </c>
      <c r="S807" s="50">
        <v>3</v>
      </c>
      <c r="T807" s="50">
        <v>0</v>
      </c>
      <c r="U807" s="50">
        <v>3</v>
      </c>
      <c r="V807" s="2"/>
      <c r="W807" s="2"/>
      <c r="X807" s="413" t="s">
        <v>3293</v>
      </c>
      <c r="Y807" s="50" t="s">
        <v>78</v>
      </c>
      <c r="Z807" s="358" t="s">
        <v>3297</v>
      </c>
      <c r="AA807" s="432" t="s">
        <v>95</v>
      </c>
      <c r="AB807" s="16" t="str">
        <f t="shared" si="37"/>
        <v>Unique</v>
      </c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</row>
    <row r="808" spans="1:89" ht="15">
      <c r="A808" s="354" t="str">
        <f t="shared" si="30"/>
        <v>80_2_280723_C1Y_p_ch.bi</v>
      </c>
      <c r="B808" s="355" t="s">
        <v>2504</v>
      </c>
      <c r="C808" s="355" t="s">
        <v>2505</v>
      </c>
      <c r="D808" s="213">
        <v>80</v>
      </c>
      <c r="E808" s="213">
        <v>2</v>
      </c>
      <c r="F808" s="213">
        <v>140723</v>
      </c>
      <c r="G808" s="213">
        <v>280723</v>
      </c>
      <c r="H808" s="213">
        <v>2023</v>
      </c>
      <c r="I808" s="148" t="s">
        <v>43</v>
      </c>
      <c r="J808" s="148" t="s">
        <v>2506</v>
      </c>
      <c r="K808" s="148" t="s">
        <v>2507</v>
      </c>
      <c r="L808" s="148" t="s">
        <v>74</v>
      </c>
      <c r="M808" s="148" t="s">
        <v>3196</v>
      </c>
      <c r="N808" s="213">
        <v>32</v>
      </c>
      <c r="O808" s="480"/>
      <c r="P808" s="359" t="s">
        <v>287</v>
      </c>
      <c r="Q808" s="50" t="s">
        <v>288</v>
      </c>
      <c r="R808" s="50" t="s">
        <v>3150</v>
      </c>
      <c r="S808" s="50">
        <v>2</v>
      </c>
      <c r="T808" s="50">
        <v>0</v>
      </c>
      <c r="U808" s="50">
        <v>2</v>
      </c>
      <c r="V808" s="2"/>
      <c r="W808" s="2"/>
      <c r="X808" s="413" t="s">
        <v>3293</v>
      </c>
      <c r="Y808" s="50" t="s">
        <v>78</v>
      </c>
      <c r="Z808" s="358" t="s">
        <v>3298</v>
      </c>
      <c r="AA808" s="432" t="s">
        <v>95</v>
      </c>
      <c r="AB808" s="16" t="str">
        <f t="shared" si="37"/>
        <v>Unique</v>
      </c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</row>
    <row r="809" spans="1:89" ht="15">
      <c r="A809" s="354" t="str">
        <f t="shared" si="30"/>
        <v>80_2_280723_C1Y_p_sy.pi</v>
      </c>
      <c r="B809" s="355" t="s">
        <v>2504</v>
      </c>
      <c r="C809" s="355" t="s">
        <v>2505</v>
      </c>
      <c r="D809" s="213">
        <v>80</v>
      </c>
      <c r="E809" s="213">
        <v>2</v>
      </c>
      <c r="F809" s="213">
        <v>140723</v>
      </c>
      <c r="G809" s="213">
        <v>280723</v>
      </c>
      <c r="H809" s="213">
        <v>2023</v>
      </c>
      <c r="I809" s="148" t="s">
        <v>43</v>
      </c>
      <c r="J809" s="148" t="s">
        <v>2506</v>
      </c>
      <c r="K809" s="148" t="s">
        <v>2507</v>
      </c>
      <c r="L809" s="148" t="s">
        <v>74</v>
      </c>
      <c r="M809" s="148" t="s">
        <v>3196</v>
      </c>
      <c r="N809" s="213">
        <v>32</v>
      </c>
      <c r="O809" s="480"/>
      <c r="P809" s="359" t="s">
        <v>176</v>
      </c>
      <c r="Q809" s="50" t="s">
        <v>177</v>
      </c>
      <c r="R809" s="50" t="s">
        <v>3150</v>
      </c>
      <c r="S809" s="50">
        <v>7</v>
      </c>
      <c r="T809" s="50">
        <v>2</v>
      </c>
      <c r="U809" s="50">
        <v>5</v>
      </c>
      <c r="V809" s="2"/>
      <c r="W809" s="2"/>
      <c r="X809" s="413" t="s">
        <v>3293</v>
      </c>
      <c r="Y809" s="50" t="s">
        <v>78</v>
      </c>
      <c r="Z809" s="358" t="s">
        <v>3299</v>
      </c>
      <c r="AA809" s="432" t="s">
        <v>95</v>
      </c>
      <c r="AB809" s="16" t="str">
        <f t="shared" si="37"/>
        <v>Unique</v>
      </c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</row>
    <row r="810" spans="1:89" ht="15">
      <c r="A810" s="354" t="str">
        <f t="shared" si="30"/>
        <v>83_2_060722_C2D_p_er.te</v>
      </c>
      <c r="B810" s="355" t="s">
        <v>2773</v>
      </c>
      <c r="C810" s="355" t="s">
        <v>2774</v>
      </c>
      <c r="D810" s="213">
        <v>83</v>
      </c>
      <c r="E810" s="213">
        <v>2</v>
      </c>
      <c r="F810" s="213">
        <v>220622</v>
      </c>
      <c r="G810" s="367" t="s">
        <v>465</v>
      </c>
      <c r="H810" s="213">
        <v>2022</v>
      </c>
      <c r="I810" s="148" t="s">
        <v>43</v>
      </c>
      <c r="J810" s="148" t="s">
        <v>2775</v>
      </c>
      <c r="K810" s="148" t="s">
        <v>2776</v>
      </c>
      <c r="L810" s="148" t="s">
        <v>74</v>
      </c>
      <c r="M810" s="2" t="s">
        <v>168</v>
      </c>
      <c r="N810" s="213">
        <v>854</v>
      </c>
      <c r="O810" s="2"/>
      <c r="P810" s="359" t="s">
        <v>521</v>
      </c>
      <c r="Q810" s="50" t="s">
        <v>522</v>
      </c>
      <c r="R810" s="50" t="s">
        <v>3150</v>
      </c>
      <c r="S810" s="50">
        <v>3</v>
      </c>
      <c r="T810" s="50">
        <v>1</v>
      </c>
      <c r="U810" s="50">
        <v>2</v>
      </c>
      <c r="V810" s="2"/>
      <c r="W810" s="2"/>
      <c r="X810" s="413" t="s">
        <v>3293</v>
      </c>
      <c r="Y810" s="50" t="s">
        <v>78</v>
      </c>
      <c r="Z810" s="358" t="s">
        <v>3300</v>
      </c>
      <c r="AA810" s="432"/>
      <c r="AB810" s="16" t="str">
        <f t="shared" si="37"/>
        <v>Unique</v>
      </c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89" ht="15">
      <c r="A811" s="354" t="str">
        <f t="shared" si="30"/>
        <v>80_4_280723_C25_p_er.te</v>
      </c>
      <c r="B811" s="355" t="s">
        <v>2320</v>
      </c>
      <c r="C811" s="355" t="s">
        <v>2321</v>
      </c>
      <c r="D811" s="213">
        <v>80</v>
      </c>
      <c r="E811" s="213">
        <v>4</v>
      </c>
      <c r="F811" s="213">
        <v>140723</v>
      </c>
      <c r="G811" s="213">
        <v>280723</v>
      </c>
      <c r="H811" s="213">
        <v>2023</v>
      </c>
      <c r="I811" s="148" t="s">
        <v>43</v>
      </c>
      <c r="J811" s="148" t="s">
        <v>2322</v>
      </c>
      <c r="K811" s="148" t="s">
        <v>2323</v>
      </c>
      <c r="L811" s="148" t="s">
        <v>74</v>
      </c>
      <c r="M811" s="148" t="s">
        <v>3196</v>
      </c>
      <c r="N811" s="213">
        <v>22</v>
      </c>
      <c r="O811" s="480"/>
      <c r="P811" s="359" t="s">
        <v>521</v>
      </c>
      <c r="Q811" s="50" t="s">
        <v>522</v>
      </c>
      <c r="R811" s="50" t="s">
        <v>3150</v>
      </c>
      <c r="S811" s="50">
        <v>1</v>
      </c>
      <c r="T811" s="50">
        <v>0</v>
      </c>
      <c r="U811" s="50">
        <v>1</v>
      </c>
      <c r="V811" s="2"/>
      <c r="W811" s="2"/>
      <c r="X811" s="413" t="s">
        <v>3293</v>
      </c>
      <c r="Y811" s="50" t="s">
        <v>78</v>
      </c>
      <c r="Z811" s="358" t="s">
        <v>3301</v>
      </c>
      <c r="AA811" s="432"/>
      <c r="AB811" s="16" t="str">
        <f t="shared" si="37"/>
        <v>Unique</v>
      </c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89" ht="15">
      <c r="A812" s="354" t="str">
        <f t="shared" si="30"/>
        <v>80_4_280723_C25_p_sy.pi</v>
      </c>
      <c r="B812" s="355" t="s">
        <v>2320</v>
      </c>
      <c r="C812" s="355" t="s">
        <v>2321</v>
      </c>
      <c r="D812" s="213">
        <v>80</v>
      </c>
      <c r="E812" s="213">
        <v>4</v>
      </c>
      <c r="F812" s="213">
        <v>140723</v>
      </c>
      <c r="G812" s="213">
        <v>280723</v>
      </c>
      <c r="H812" s="213">
        <v>2023</v>
      </c>
      <c r="I812" s="148" t="s">
        <v>43</v>
      </c>
      <c r="J812" s="148" t="s">
        <v>2322</v>
      </c>
      <c r="K812" s="148" t="s">
        <v>2323</v>
      </c>
      <c r="L812" s="148" t="s">
        <v>74</v>
      </c>
      <c r="M812" s="148" t="s">
        <v>3196</v>
      </c>
      <c r="N812" s="213">
        <v>22</v>
      </c>
      <c r="O812" s="480"/>
      <c r="P812" s="359" t="s">
        <v>176</v>
      </c>
      <c r="Q812" s="50" t="s">
        <v>177</v>
      </c>
      <c r="R812" s="50" t="s">
        <v>3150</v>
      </c>
      <c r="S812" s="50">
        <v>3</v>
      </c>
      <c r="T812" s="50">
        <v>1</v>
      </c>
      <c r="U812" s="50">
        <v>2</v>
      </c>
      <c r="V812" s="2"/>
      <c r="W812" s="2"/>
      <c r="X812" s="413" t="s">
        <v>3293</v>
      </c>
      <c r="Y812" s="50" t="s">
        <v>78</v>
      </c>
      <c r="Z812" s="358" t="s">
        <v>3302</v>
      </c>
      <c r="AA812" s="432" t="s">
        <v>95</v>
      </c>
      <c r="AB812" s="16" t="str">
        <f t="shared" si="37"/>
        <v>Unique</v>
      </c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89" ht="15">
      <c r="A813" s="354" t="str">
        <f t="shared" si="30"/>
        <v>71_1_280723_C1A_p_ch.bi</v>
      </c>
      <c r="B813" s="355" t="s">
        <v>2352</v>
      </c>
      <c r="C813" s="355" t="s">
        <v>2353</v>
      </c>
      <c r="D813" s="213">
        <v>71</v>
      </c>
      <c r="E813" s="213">
        <v>1</v>
      </c>
      <c r="F813" s="213">
        <v>140723</v>
      </c>
      <c r="G813" s="213">
        <v>280723</v>
      </c>
      <c r="H813" s="213">
        <v>2023</v>
      </c>
      <c r="I813" s="148" t="s">
        <v>43</v>
      </c>
      <c r="J813" s="148" t="s">
        <v>2354</v>
      </c>
      <c r="K813" s="148" t="s">
        <v>2355</v>
      </c>
      <c r="L813" s="148" t="s">
        <v>74</v>
      </c>
      <c r="M813" s="148" t="s">
        <v>3196</v>
      </c>
      <c r="N813" s="213">
        <v>6</v>
      </c>
      <c r="O813" s="370" t="s">
        <v>2912</v>
      </c>
      <c r="P813" s="359" t="s">
        <v>287</v>
      </c>
      <c r="Q813" s="50" t="s">
        <v>288</v>
      </c>
      <c r="R813" s="50" t="s">
        <v>3150</v>
      </c>
      <c r="S813" s="50">
        <v>1</v>
      </c>
      <c r="T813" s="50">
        <v>0</v>
      </c>
      <c r="U813" s="50">
        <v>1</v>
      </c>
      <c r="V813" s="2"/>
      <c r="W813" s="2"/>
      <c r="X813" s="413" t="s">
        <v>3293</v>
      </c>
      <c r="Y813" s="50" t="s">
        <v>78</v>
      </c>
      <c r="Z813" s="358" t="s">
        <v>3303</v>
      </c>
      <c r="AA813" s="432" t="s">
        <v>95</v>
      </c>
      <c r="AB813" s="16" t="str">
        <f t="shared" si="37"/>
        <v>Unique</v>
      </c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89" ht="15">
      <c r="A814" s="354" t="str">
        <f t="shared" si="30"/>
        <v>119_1_030921_C1X_p_rh.ca</v>
      </c>
      <c r="B814" s="400" t="s">
        <v>2302</v>
      </c>
      <c r="C814" s="400" t="s">
        <v>2303</v>
      </c>
      <c r="D814" s="213">
        <v>119</v>
      </c>
      <c r="E814" s="213">
        <v>1</v>
      </c>
      <c r="F814" s="213">
        <v>160821</v>
      </c>
      <c r="G814" s="367" t="s">
        <v>2403</v>
      </c>
      <c r="H814" s="213">
        <v>2021</v>
      </c>
      <c r="I814" s="148" t="s">
        <v>43</v>
      </c>
      <c r="J814" s="2" t="s">
        <v>2304</v>
      </c>
      <c r="K814" s="2" t="s">
        <v>2305</v>
      </c>
      <c r="L814" s="148" t="s">
        <v>74</v>
      </c>
      <c r="M814" s="148" t="s">
        <v>147</v>
      </c>
      <c r="N814" s="117">
        <v>151</v>
      </c>
      <c r="O814" s="2"/>
      <c r="P814" s="359" t="s">
        <v>134</v>
      </c>
      <c r="Q814" s="50" t="s">
        <v>135</v>
      </c>
      <c r="R814" s="50" t="s">
        <v>3158</v>
      </c>
      <c r="S814" s="50">
        <v>2</v>
      </c>
      <c r="T814" s="50">
        <v>0</v>
      </c>
      <c r="U814" s="50">
        <v>2</v>
      </c>
      <c r="V814" s="2"/>
      <c r="W814" s="2"/>
      <c r="X814" s="89" t="s">
        <v>3304</v>
      </c>
      <c r="Y814" s="50" t="s">
        <v>78</v>
      </c>
      <c r="Z814" s="358" t="s">
        <v>3305</v>
      </c>
      <c r="AA814" s="432" t="s">
        <v>95</v>
      </c>
      <c r="AB814" s="16" t="str">
        <f t="shared" si="37"/>
        <v>Unique</v>
      </c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89" ht="15">
      <c r="A815" s="354" t="str">
        <f t="shared" si="30"/>
        <v>100_1_190922_C3C_p_ba.el</v>
      </c>
      <c r="B815" s="355" t="s">
        <v>2798</v>
      </c>
      <c r="C815" s="355" t="s">
        <v>2799</v>
      </c>
      <c r="D815" s="213">
        <v>100</v>
      </c>
      <c r="E815" s="213">
        <v>1</v>
      </c>
      <c r="F815" s="213">
        <v>310822</v>
      </c>
      <c r="G815" s="213">
        <v>190922</v>
      </c>
      <c r="H815" s="213">
        <v>2022</v>
      </c>
      <c r="I815" s="148" t="s">
        <v>43</v>
      </c>
      <c r="J815" s="148" t="s">
        <v>2801</v>
      </c>
      <c r="K815" s="148" t="s">
        <v>2802</v>
      </c>
      <c r="L815" s="148" t="s">
        <v>74</v>
      </c>
      <c r="M815" s="148" t="s">
        <v>3158</v>
      </c>
      <c r="N815" s="213">
        <v>2</v>
      </c>
      <c r="O815" s="2"/>
      <c r="P815" s="359" t="s">
        <v>274</v>
      </c>
      <c r="Q815" s="50" t="s">
        <v>275</v>
      </c>
      <c r="R815" s="50" t="s">
        <v>3158</v>
      </c>
      <c r="S815" s="50">
        <v>2</v>
      </c>
      <c r="T815" s="50">
        <v>0</v>
      </c>
      <c r="U815" s="50">
        <v>2</v>
      </c>
      <c r="V815" s="2"/>
      <c r="W815" s="2"/>
      <c r="X815" s="89" t="s">
        <v>3304</v>
      </c>
      <c r="Y815" s="50" t="s">
        <v>78</v>
      </c>
      <c r="Z815" s="358" t="s">
        <v>3306</v>
      </c>
      <c r="AA815" s="432" t="s">
        <v>95</v>
      </c>
      <c r="AB815" s="16" t="str">
        <f t="shared" si="37"/>
        <v>Unique</v>
      </c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89" ht="15">
      <c r="A816" s="354" t="str">
        <f t="shared" si="30"/>
        <v>101_2_160821_C3A_p_ch.bi</v>
      </c>
      <c r="B816" s="355" t="s">
        <v>2336</v>
      </c>
      <c r="C816" s="355" t="s">
        <v>2337</v>
      </c>
      <c r="D816" s="213">
        <v>101</v>
      </c>
      <c r="E816" s="213">
        <v>2</v>
      </c>
      <c r="F816" s="213">
        <v>300721</v>
      </c>
      <c r="G816" s="213">
        <v>160821</v>
      </c>
      <c r="H816" s="213">
        <v>2021</v>
      </c>
      <c r="I816" s="148" t="s">
        <v>43</v>
      </c>
      <c r="J816" s="148" t="s">
        <v>2338</v>
      </c>
      <c r="K816" s="148" t="s">
        <v>2339</v>
      </c>
      <c r="L816" s="148" t="s">
        <v>74</v>
      </c>
      <c r="M816" s="2" t="s">
        <v>75</v>
      </c>
      <c r="N816" s="117">
        <v>572</v>
      </c>
      <c r="O816" s="2" t="s">
        <v>3307</v>
      </c>
      <c r="P816" s="359" t="s">
        <v>287</v>
      </c>
      <c r="Q816" s="50" t="s">
        <v>288</v>
      </c>
      <c r="R816" s="50" t="s">
        <v>2911</v>
      </c>
      <c r="S816" s="50">
        <v>2</v>
      </c>
      <c r="T816" s="50">
        <v>1</v>
      </c>
      <c r="U816" s="50">
        <v>1</v>
      </c>
      <c r="V816" s="2"/>
      <c r="W816" s="2"/>
      <c r="X816" s="89" t="s">
        <v>3304</v>
      </c>
      <c r="Y816" s="50" t="s">
        <v>78</v>
      </c>
      <c r="Z816" s="358" t="s">
        <v>3308</v>
      </c>
      <c r="AA816" s="432" t="s">
        <v>95</v>
      </c>
      <c r="AB816" s="16" t="str">
        <f t="shared" si="37"/>
        <v>Unique</v>
      </c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89" ht="15">
      <c r="A817" s="354" t="str">
        <f t="shared" si="30"/>
        <v>119_2_160821_C35_p_my.fl</v>
      </c>
      <c r="B817" s="355" t="s">
        <v>2611</v>
      </c>
      <c r="C817" s="355" t="s">
        <v>2612</v>
      </c>
      <c r="D817" s="421">
        <v>119</v>
      </c>
      <c r="E817" s="421">
        <v>2</v>
      </c>
      <c r="F817" s="213">
        <v>300721</v>
      </c>
      <c r="G817" s="213">
        <v>160821</v>
      </c>
      <c r="H817" s="213">
        <v>2021</v>
      </c>
      <c r="I817" s="148" t="s">
        <v>43</v>
      </c>
      <c r="J817" s="148" t="s">
        <v>2613</v>
      </c>
      <c r="K817" s="148" t="s">
        <v>2614</v>
      </c>
      <c r="L817" s="148" t="s">
        <v>74</v>
      </c>
      <c r="M817" s="2" t="s">
        <v>477</v>
      </c>
      <c r="N817" s="117">
        <v>866</v>
      </c>
      <c r="O817" s="2" t="s">
        <v>3309</v>
      </c>
      <c r="P817" s="359" t="s">
        <v>98</v>
      </c>
      <c r="Q817" s="50" t="s">
        <v>99</v>
      </c>
      <c r="R817" s="50" t="s">
        <v>2911</v>
      </c>
      <c r="S817" s="50">
        <v>1</v>
      </c>
      <c r="T817" s="50">
        <v>0</v>
      </c>
      <c r="U817" s="50">
        <v>1</v>
      </c>
      <c r="V817" s="2"/>
      <c r="W817" s="2"/>
      <c r="X817" s="89" t="s">
        <v>3304</v>
      </c>
      <c r="Y817" s="50" t="s">
        <v>78</v>
      </c>
      <c r="Z817" s="358" t="s">
        <v>3310</v>
      </c>
      <c r="AA817" s="432" t="s">
        <v>95</v>
      </c>
      <c r="AB817" s="16" t="str">
        <f t="shared" si="37"/>
        <v>Unique</v>
      </c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89" ht="15">
      <c r="A818" s="354" t="str">
        <f t="shared" si="30"/>
        <v>119_2_030822_C2Y_p_sy.pi</v>
      </c>
      <c r="B818" s="355" t="s">
        <v>2611</v>
      </c>
      <c r="C818" s="355" t="s">
        <v>2612</v>
      </c>
      <c r="D818" s="421">
        <v>119</v>
      </c>
      <c r="E818" s="421">
        <v>2</v>
      </c>
      <c r="F818" s="213">
        <v>200722</v>
      </c>
      <c r="G818" s="367" t="s">
        <v>3145</v>
      </c>
      <c r="H818" s="378">
        <v>2022</v>
      </c>
      <c r="I818" s="364" t="s">
        <v>43</v>
      </c>
      <c r="J818" s="364" t="s">
        <v>2519</v>
      </c>
      <c r="K818" s="364" t="s">
        <v>2520</v>
      </c>
      <c r="L818" s="148" t="s">
        <v>74</v>
      </c>
      <c r="M818" s="2" t="s">
        <v>100</v>
      </c>
      <c r="N818" s="117">
        <f>27+6</f>
        <v>33</v>
      </c>
      <c r="O818" s="2" t="s">
        <v>2912</v>
      </c>
      <c r="P818" s="359" t="s">
        <v>176</v>
      </c>
      <c r="Q818" s="50" t="s">
        <v>177</v>
      </c>
      <c r="R818" s="50" t="s">
        <v>2422</v>
      </c>
      <c r="S818" s="50">
        <v>3</v>
      </c>
      <c r="T818" s="50">
        <v>0</v>
      </c>
      <c r="U818" s="50">
        <v>3</v>
      </c>
      <c r="V818" s="2"/>
      <c r="W818" s="2"/>
      <c r="X818" s="93">
        <v>120924</v>
      </c>
      <c r="Y818" s="50" t="s">
        <v>78</v>
      </c>
      <c r="Z818" s="358" t="s">
        <v>3311</v>
      </c>
      <c r="AA818" s="432" t="s">
        <v>95</v>
      </c>
      <c r="AB818" s="16" t="str">
        <f t="shared" si="37"/>
        <v>Unique</v>
      </c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89" ht="15">
      <c r="A819" s="354" t="str">
        <f t="shared" si="30"/>
        <v>119_1_030822_C1X_p_sy.pi</v>
      </c>
      <c r="B819" s="355" t="s">
        <v>2302</v>
      </c>
      <c r="C819" s="355" t="s">
        <v>2303</v>
      </c>
      <c r="D819" s="213">
        <v>119</v>
      </c>
      <c r="E819" s="213">
        <v>1</v>
      </c>
      <c r="F819" s="213">
        <v>200722</v>
      </c>
      <c r="G819" s="367" t="s">
        <v>3145</v>
      </c>
      <c r="H819" s="378">
        <v>2022</v>
      </c>
      <c r="I819" s="148" t="s">
        <v>43</v>
      </c>
      <c r="J819" s="148" t="s">
        <v>2304</v>
      </c>
      <c r="K819" s="148" t="s">
        <v>2305</v>
      </c>
      <c r="L819" s="148" t="s">
        <v>74</v>
      </c>
      <c r="M819" s="148" t="s">
        <v>74</v>
      </c>
      <c r="N819" s="148" t="s">
        <v>100</v>
      </c>
      <c r="O819" s="117">
        <v>43</v>
      </c>
      <c r="P819" s="401" t="s">
        <v>176</v>
      </c>
      <c r="Q819" s="16" t="s">
        <v>177</v>
      </c>
      <c r="R819" s="16" t="s">
        <v>2422</v>
      </c>
      <c r="S819" s="16">
        <v>2</v>
      </c>
      <c r="T819" s="16">
        <v>0</v>
      </c>
      <c r="U819" s="16">
        <v>2</v>
      </c>
      <c r="X819" s="93">
        <v>120924</v>
      </c>
      <c r="Y819" s="50" t="s">
        <v>78</v>
      </c>
      <c r="Z819" s="47" t="s">
        <v>3312</v>
      </c>
      <c r="AA819" s="432" t="s">
        <v>95</v>
      </c>
      <c r="AB819" s="16" t="str">
        <f t="shared" si="37"/>
        <v>Unique</v>
      </c>
    </row>
    <row r="820" spans="1:89" ht="15">
      <c r="A820" s="354" t="str">
        <f t="shared" si="30"/>
        <v>119_1_030822_C1X_p_my.fl</v>
      </c>
      <c r="B820" s="355" t="s">
        <v>2302</v>
      </c>
      <c r="C820" s="355" t="s">
        <v>2303</v>
      </c>
      <c r="D820" s="213">
        <v>119</v>
      </c>
      <c r="E820" s="213">
        <v>1</v>
      </c>
      <c r="F820" s="213">
        <v>200722</v>
      </c>
      <c r="G820" s="367" t="s">
        <v>3145</v>
      </c>
      <c r="H820" s="378">
        <v>2022</v>
      </c>
      <c r="I820" s="148" t="s">
        <v>43</v>
      </c>
      <c r="J820" s="148" t="s">
        <v>2304</v>
      </c>
      <c r="K820" s="148" t="s">
        <v>2305</v>
      </c>
      <c r="L820" s="148" t="s">
        <v>74</v>
      </c>
      <c r="M820" s="148" t="s">
        <v>74</v>
      </c>
      <c r="N820" s="148" t="s">
        <v>100</v>
      </c>
      <c r="O820" s="117">
        <v>43</v>
      </c>
      <c r="P820" s="401" t="s">
        <v>98</v>
      </c>
      <c r="Q820" s="16" t="s">
        <v>99</v>
      </c>
      <c r="R820" s="16" t="s">
        <v>2422</v>
      </c>
      <c r="S820" s="16">
        <v>2</v>
      </c>
      <c r="T820" s="16">
        <v>0</v>
      </c>
      <c r="U820" s="16">
        <v>2</v>
      </c>
      <c r="X820" s="93">
        <v>120924</v>
      </c>
      <c r="Y820" s="50" t="s">
        <v>78</v>
      </c>
      <c r="Z820" s="47" t="s">
        <v>3313</v>
      </c>
      <c r="AA820" s="432" t="s">
        <v>95</v>
      </c>
      <c r="AB820" s="16" t="str">
        <f t="shared" si="37"/>
        <v>Unique</v>
      </c>
    </row>
    <row r="821" spans="1:89" ht="15">
      <c r="A821" s="354" t="str">
        <f t="shared" si="30"/>
        <v>93_1_200921_C3B_p_ep.ba</v>
      </c>
      <c r="B821" s="148" t="s">
        <v>2326</v>
      </c>
      <c r="C821" s="148" t="s">
        <v>2327</v>
      </c>
      <c r="D821" s="213">
        <v>93</v>
      </c>
      <c r="E821" s="213">
        <v>1</v>
      </c>
      <c r="F821" s="481" t="s">
        <v>2403</v>
      </c>
      <c r="G821" s="482">
        <v>200921</v>
      </c>
      <c r="H821" s="482">
        <v>2021</v>
      </c>
      <c r="I821" s="148" t="s">
        <v>43</v>
      </c>
      <c r="J821" s="11" t="s">
        <v>2328</v>
      </c>
      <c r="K821" s="11" t="s">
        <v>2329</v>
      </c>
      <c r="L821" s="148" t="s">
        <v>74</v>
      </c>
      <c r="M821" s="483" t="s">
        <v>147</v>
      </c>
      <c r="N821" s="117">
        <v>358</v>
      </c>
      <c r="P821" s="401" t="s">
        <v>84</v>
      </c>
      <c r="Q821" s="50" t="s">
        <v>85</v>
      </c>
      <c r="R821" s="16" t="s">
        <v>2422</v>
      </c>
      <c r="S821" s="16">
        <v>3</v>
      </c>
      <c r="T821" s="16">
        <v>2</v>
      </c>
      <c r="U821" s="16">
        <v>1</v>
      </c>
      <c r="X821" s="93">
        <v>120924</v>
      </c>
      <c r="Y821" s="50" t="s">
        <v>78</v>
      </c>
      <c r="Z821" s="47" t="s">
        <v>3314</v>
      </c>
      <c r="AA821" s="432" t="s">
        <v>95</v>
      </c>
      <c r="AB821" s="16" t="str">
        <f t="shared" si="37"/>
        <v>Unique</v>
      </c>
    </row>
    <row r="822" spans="1:89" ht="15">
      <c r="A822" s="354" t="str">
        <f t="shared" si="30"/>
        <v>93_1_200921_C3B_p_ba.el</v>
      </c>
      <c r="B822" s="148" t="s">
        <v>3315</v>
      </c>
      <c r="C822" s="148" t="s">
        <v>3316</v>
      </c>
      <c r="D822" s="213">
        <v>93</v>
      </c>
      <c r="E822" s="213">
        <v>1</v>
      </c>
      <c r="F822" s="148" t="s">
        <v>3317</v>
      </c>
      <c r="G822" s="482">
        <v>200921</v>
      </c>
      <c r="H822" s="482">
        <v>2021</v>
      </c>
      <c r="I822" s="148" t="s">
        <v>43</v>
      </c>
      <c r="J822" s="11" t="s">
        <v>2328</v>
      </c>
      <c r="K822" s="11" t="s">
        <v>2329</v>
      </c>
      <c r="L822" s="148" t="s">
        <v>74</v>
      </c>
      <c r="M822" s="483" t="s">
        <v>147</v>
      </c>
      <c r="N822" s="117">
        <v>358</v>
      </c>
      <c r="P822" s="401" t="s">
        <v>274</v>
      </c>
      <c r="Q822" s="16" t="s">
        <v>275</v>
      </c>
      <c r="R822" s="16" t="s">
        <v>2422</v>
      </c>
      <c r="S822" s="16">
        <v>8</v>
      </c>
      <c r="T822" s="16">
        <v>5</v>
      </c>
      <c r="U822" s="16">
        <v>3</v>
      </c>
      <c r="X822" s="93">
        <v>120924</v>
      </c>
      <c r="Y822" s="50" t="s">
        <v>78</v>
      </c>
      <c r="Z822" s="47" t="s">
        <v>3318</v>
      </c>
      <c r="AA822" s="432" t="s">
        <v>95</v>
      </c>
      <c r="AB822" s="16" t="str">
        <f t="shared" si="37"/>
        <v>Unique</v>
      </c>
    </row>
    <row r="823" spans="1:89" ht="15">
      <c r="A823" s="354" t="str">
        <f t="shared" si="30"/>
        <v>93_1_200921_C3B_p_rh.ca</v>
      </c>
      <c r="B823" s="148" t="s">
        <v>3319</v>
      </c>
      <c r="C823" s="148" t="s">
        <v>3320</v>
      </c>
      <c r="D823" s="213">
        <v>93</v>
      </c>
      <c r="E823" s="213">
        <v>1</v>
      </c>
      <c r="F823" s="148" t="s">
        <v>3321</v>
      </c>
      <c r="G823" s="482">
        <v>200921</v>
      </c>
      <c r="H823" s="482">
        <v>2021</v>
      </c>
      <c r="I823" s="148" t="s">
        <v>43</v>
      </c>
      <c r="J823" s="11" t="s">
        <v>2328</v>
      </c>
      <c r="K823" s="11" t="s">
        <v>2329</v>
      </c>
      <c r="L823" s="148" t="s">
        <v>74</v>
      </c>
      <c r="M823" s="483" t="s">
        <v>147</v>
      </c>
      <c r="N823" s="117">
        <v>358</v>
      </c>
      <c r="P823" s="401" t="s">
        <v>134</v>
      </c>
      <c r="Q823" s="16" t="s">
        <v>135</v>
      </c>
      <c r="R823" s="16" t="s">
        <v>2422</v>
      </c>
      <c r="S823" s="16">
        <v>11</v>
      </c>
      <c r="T823" s="16">
        <v>6</v>
      </c>
      <c r="U823" s="16">
        <v>5</v>
      </c>
      <c r="X823" s="93">
        <v>120924</v>
      </c>
      <c r="Y823" s="50" t="s">
        <v>78</v>
      </c>
      <c r="Z823" s="47" t="s">
        <v>3322</v>
      </c>
      <c r="AA823" s="432" t="s">
        <v>95</v>
      </c>
      <c r="AB823" s="16" t="str">
        <f t="shared" si="37"/>
        <v>Unique</v>
      </c>
    </row>
    <row r="824" spans="1:89" ht="15">
      <c r="A824" s="484" t="str">
        <f t="shared" si="30"/>
        <v>93_1_200921_C3B_p_rh.ro</v>
      </c>
      <c r="B824" s="485" t="s">
        <v>3323</v>
      </c>
      <c r="C824" s="485" t="s">
        <v>3324</v>
      </c>
      <c r="D824" s="486">
        <v>93</v>
      </c>
      <c r="E824" s="486">
        <v>1</v>
      </c>
      <c r="F824" s="487">
        <v>30921</v>
      </c>
      <c r="G824" s="488">
        <v>200921</v>
      </c>
      <c r="H824" s="488">
        <v>2021</v>
      </c>
      <c r="I824" s="485" t="s">
        <v>43</v>
      </c>
      <c r="J824" s="169" t="s">
        <v>2328</v>
      </c>
      <c r="K824" s="169" t="s">
        <v>2329</v>
      </c>
      <c r="L824" s="485" t="s">
        <v>74</v>
      </c>
      <c r="M824" s="489" t="s">
        <v>147</v>
      </c>
      <c r="N824" s="490">
        <v>358</v>
      </c>
      <c r="O824" s="491"/>
      <c r="P824" s="492" t="s">
        <v>460</v>
      </c>
      <c r="Q824" s="493" t="s">
        <v>461</v>
      </c>
      <c r="R824" s="493" t="s">
        <v>2422</v>
      </c>
      <c r="S824" s="493">
        <v>11</v>
      </c>
      <c r="T824" s="493">
        <v>4</v>
      </c>
      <c r="U824" s="493">
        <v>7</v>
      </c>
      <c r="V824" s="491"/>
      <c r="W824" s="491"/>
      <c r="X824" s="494">
        <v>120924</v>
      </c>
      <c r="Y824" s="163" t="s">
        <v>78</v>
      </c>
      <c r="Z824" s="162" t="s">
        <v>3325</v>
      </c>
      <c r="AA824" s="169" t="s">
        <v>95</v>
      </c>
      <c r="AB824" s="493" t="str">
        <f t="shared" si="37"/>
        <v>Unique</v>
      </c>
      <c r="AD824" s="491"/>
      <c r="AE824" s="491"/>
      <c r="AF824" s="491"/>
      <c r="AG824" s="491"/>
      <c r="AH824" s="491"/>
      <c r="AI824" s="491"/>
      <c r="AJ824" s="491"/>
      <c r="AK824" s="491"/>
      <c r="AL824" s="491"/>
      <c r="AM824" s="491"/>
      <c r="AN824" s="491"/>
      <c r="AO824" s="491"/>
      <c r="AP824" s="491"/>
      <c r="AQ824" s="491"/>
      <c r="AR824" s="491"/>
      <c r="AS824" s="491"/>
      <c r="AT824" s="491"/>
      <c r="AU824" s="491"/>
      <c r="AV824" s="491"/>
      <c r="AW824" s="491"/>
      <c r="AX824" s="491"/>
      <c r="AY824" s="491"/>
      <c r="AZ824" s="491"/>
      <c r="BA824" s="491"/>
      <c r="BB824" s="491"/>
      <c r="BC824" s="491"/>
      <c r="BD824" s="491"/>
      <c r="BE824" s="491"/>
      <c r="BF824" s="491"/>
      <c r="BG824" s="491"/>
      <c r="BH824" s="491"/>
      <c r="BI824" s="491"/>
      <c r="BJ824" s="491"/>
      <c r="BK824" s="491"/>
      <c r="BL824" s="491"/>
      <c r="BM824" s="491"/>
      <c r="BN824" s="491"/>
      <c r="BO824" s="491"/>
      <c r="BP824" s="491"/>
      <c r="BQ824" s="491"/>
      <c r="BR824" s="491"/>
      <c r="BS824" s="491"/>
      <c r="BT824" s="491"/>
      <c r="BU824" s="491"/>
      <c r="BV824" s="491"/>
      <c r="BW824" s="491"/>
      <c r="BX824" s="491"/>
      <c r="BY824" s="491"/>
      <c r="BZ824" s="491"/>
      <c r="CA824" s="491"/>
      <c r="CB824" s="491"/>
      <c r="CC824" s="491"/>
      <c r="CD824" s="491"/>
      <c r="CE824" s="491"/>
      <c r="CF824" s="491"/>
      <c r="CG824" s="491"/>
      <c r="CH824" s="491"/>
      <c r="CI824" s="491"/>
      <c r="CJ824" s="491"/>
      <c r="CK824" s="491"/>
    </row>
    <row r="825" spans="1:89" ht="15">
      <c r="A825" s="354" t="str">
        <f t="shared" si="30"/>
        <v>100_1_170822_C3C_p_ep.ba</v>
      </c>
      <c r="B825" s="148" t="s">
        <v>2798</v>
      </c>
      <c r="C825" s="148" t="s">
        <v>2799</v>
      </c>
      <c r="D825" s="482">
        <v>100</v>
      </c>
      <c r="E825" s="482">
        <v>1</v>
      </c>
      <c r="F825" s="481" t="s">
        <v>3145</v>
      </c>
      <c r="G825" s="213">
        <v>170822</v>
      </c>
      <c r="H825" s="495">
        <v>2022</v>
      </c>
      <c r="I825" s="11" t="s">
        <v>43</v>
      </c>
      <c r="J825" s="483" t="s">
        <v>2801</v>
      </c>
      <c r="K825" s="483" t="s">
        <v>2802</v>
      </c>
      <c r="L825" s="148" t="s">
        <v>74</v>
      </c>
      <c r="M825" s="148" t="s">
        <v>2422</v>
      </c>
      <c r="N825" s="117">
        <v>3</v>
      </c>
      <c r="P825" s="401" t="s">
        <v>84</v>
      </c>
      <c r="Q825" s="16" t="s">
        <v>85</v>
      </c>
      <c r="R825" s="16" t="s">
        <v>2422</v>
      </c>
      <c r="S825" s="16">
        <v>1</v>
      </c>
      <c r="T825" s="16">
        <v>0</v>
      </c>
      <c r="U825" s="16">
        <v>1</v>
      </c>
      <c r="X825" s="93">
        <v>120924</v>
      </c>
      <c r="Y825" s="50" t="s">
        <v>78</v>
      </c>
      <c r="Z825" s="47" t="s">
        <v>3326</v>
      </c>
      <c r="AA825" s="432" t="s">
        <v>95</v>
      </c>
      <c r="AB825" s="16" t="str">
        <f t="shared" si="37"/>
        <v>Unique</v>
      </c>
    </row>
    <row r="826" spans="1:89" ht="15">
      <c r="A826" s="354" t="str">
        <f t="shared" si="30"/>
        <v>80_4_030822_C25_p_sy.pi</v>
      </c>
      <c r="B826" s="355" t="s">
        <v>2320</v>
      </c>
      <c r="C826" s="355" t="s">
        <v>2321</v>
      </c>
      <c r="D826" s="16">
        <v>80</v>
      </c>
      <c r="E826" s="16">
        <v>4</v>
      </c>
      <c r="F826" s="213">
        <v>200722</v>
      </c>
      <c r="G826" s="367" t="s">
        <v>3145</v>
      </c>
      <c r="H826" s="16">
        <v>2022</v>
      </c>
      <c r="I826" s="16" t="s">
        <v>43</v>
      </c>
      <c r="J826" s="16" t="s">
        <v>2322</v>
      </c>
      <c r="K826" s="16" t="s">
        <v>2323</v>
      </c>
      <c r="L826" s="148" t="s">
        <v>74</v>
      </c>
      <c r="M826" s="148" t="s">
        <v>2422</v>
      </c>
      <c r="P826" s="401" t="s">
        <v>176</v>
      </c>
      <c r="Q826" s="16" t="s">
        <v>177</v>
      </c>
      <c r="R826" s="16" t="s">
        <v>2422</v>
      </c>
      <c r="S826" s="16">
        <v>5</v>
      </c>
      <c r="T826" s="16">
        <v>3</v>
      </c>
      <c r="U826" s="16">
        <v>2</v>
      </c>
      <c r="X826" s="93">
        <v>120924</v>
      </c>
      <c r="Y826" s="50" t="s">
        <v>78</v>
      </c>
      <c r="Z826" s="47" t="s">
        <v>3327</v>
      </c>
      <c r="AA826" s="432" t="s">
        <v>95</v>
      </c>
      <c r="AB826" s="16" t="str">
        <f t="shared" si="37"/>
        <v>Unique</v>
      </c>
    </row>
    <row r="827" spans="1:89" ht="15">
      <c r="A827" s="354" t="str">
        <f t="shared" si="30"/>
        <v>80_4_030822_C25_p_sp.</v>
      </c>
      <c r="B827" s="355" t="s">
        <v>2320</v>
      </c>
      <c r="C827" s="355" t="s">
        <v>2321</v>
      </c>
      <c r="D827" s="16">
        <v>80</v>
      </c>
      <c r="E827" s="16">
        <v>4</v>
      </c>
      <c r="F827" s="213">
        <v>200722</v>
      </c>
      <c r="G827" s="367" t="s">
        <v>3145</v>
      </c>
      <c r="H827" s="16">
        <v>2022</v>
      </c>
      <c r="I827" s="16" t="s">
        <v>43</v>
      </c>
      <c r="J827" s="16" t="s">
        <v>2322</v>
      </c>
      <c r="K827" s="16" t="s">
        <v>2323</v>
      </c>
      <c r="L827" s="148" t="s">
        <v>74</v>
      </c>
      <c r="M827" s="148" t="s">
        <v>2422</v>
      </c>
      <c r="P827" s="401" t="s">
        <v>1163</v>
      </c>
      <c r="Q827" s="16" t="s">
        <v>1164</v>
      </c>
      <c r="R827" s="16" t="s">
        <v>2422</v>
      </c>
      <c r="S827" s="16">
        <v>2</v>
      </c>
      <c r="T827" s="16">
        <v>0</v>
      </c>
      <c r="U827" s="16">
        <v>2</v>
      </c>
      <c r="X827" s="89" t="s">
        <v>2423</v>
      </c>
      <c r="Y827" s="50" t="s">
        <v>78</v>
      </c>
      <c r="Z827" s="47" t="s">
        <v>3328</v>
      </c>
      <c r="AA827" s="432"/>
      <c r="AB827" s="16" t="str">
        <f t="shared" si="37"/>
        <v>Unique</v>
      </c>
    </row>
    <row r="828" spans="1:89" ht="15">
      <c r="A828" s="354" t="str">
        <f t="shared" si="30"/>
        <v>80_4_200722_C25_p_sy.pi</v>
      </c>
      <c r="B828" s="355" t="s">
        <v>2320</v>
      </c>
      <c r="C828" s="355" t="s">
        <v>2321</v>
      </c>
      <c r="D828" s="16">
        <v>80</v>
      </c>
      <c r="E828" s="16">
        <v>4</v>
      </c>
      <c r="F828" s="367" t="s">
        <v>465</v>
      </c>
      <c r="G828" s="213">
        <v>200722</v>
      </c>
      <c r="H828" s="16">
        <v>2022</v>
      </c>
      <c r="I828" s="16" t="s">
        <v>43</v>
      </c>
      <c r="J828" s="16" t="s">
        <v>2322</v>
      </c>
      <c r="K828" s="16" t="s">
        <v>2323</v>
      </c>
      <c r="L828" s="148" t="s">
        <v>74</v>
      </c>
      <c r="M828" s="148" t="s">
        <v>2422</v>
      </c>
      <c r="P828" s="401" t="s">
        <v>176</v>
      </c>
      <c r="Q828" s="16" t="s">
        <v>177</v>
      </c>
      <c r="R828" s="16" t="s">
        <v>2422</v>
      </c>
      <c r="S828" s="16">
        <v>9</v>
      </c>
      <c r="T828" s="16">
        <v>7</v>
      </c>
      <c r="U828" s="16">
        <v>2</v>
      </c>
      <c r="X828" s="93">
        <v>120924</v>
      </c>
      <c r="Y828" s="50" t="s">
        <v>78</v>
      </c>
      <c r="Z828" s="47" t="s">
        <v>3329</v>
      </c>
      <c r="AA828" s="432" t="s">
        <v>95</v>
      </c>
      <c r="AB828" s="16" t="str">
        <f t="shared" si="37"/>
        <v>Unique</v>
      </c>
    </row>
    <row r="829" spans="1:89" ht="15">
      <c r="A829" s="354" t="str">
        <f t="shared" si="30"/>
        <v>83_2_170822_C2D_p_sy.pi</v>
      </c>
      <c r="B829" s="148" t="s">
        <v>2773</v>
      </c>
      <c r="C829" s="148" t="s">
        <v>2774</v>
      </c>
      <c r="D829" s="482">
        <v>83</v>
      </c>
      <c r="E829" s="482">
        <v>2</v>
      </c>
      <c r="F829" s="481" t="s">
        <v>3145</v>
      </c>
      <c r="G829" s="117">
        <v>170822</v>
      </c>
      <c r="H829" s="482">
        <v>2022</v>
      </c>
      <c r="I829" s="483" t="s">
        <v>43</v>
      </c>
      <c r="J829" s="11" t="s">
        <v>2775</v>
      </c>
      <c r="K829" s="11" t="s">
        <v>2776</v>
      </c>
      <c r="L829" s="148" t="s">
        <v>74</v>
      </c>
      <c r="M829" s="148" t="s">
        <v>2422</v>
      </c>
      <c r="N829" s="117">
        <v>56</v>
      </c>
      <c r="P829" s="401" t="s">
        <v>176</v>
      </c>
      <c r="Q829" s="16" t="s">
        <v>177</v>
      </c>
      <c r="R829" s="16" t="s">
        <v>2422</v>
      </c>
      <c r="S829" s="16">
        <v>16</v>
      </c>
      <c r="T829" s="16">
        <v>13</v>
      </c>
      <c r="U829" s="16">
        <v>3</v>
      </c>
      <c r="X829" s="93">
        <v>120924</v>
      </c>
      <c r="Y829" s="50" t="s">
        <v>78</v>
      </c>
      <c r="Z829" s="47" t="s">
        <v>3330</v>
      </c>
      <c r="AA829" s="432" t="s">
        <v>95</v>
      </c>
      <c r="AB829" s="16" t="str">
        <f t="shared" si="37"/>
        <v>Unique</v>
      </c>
    </row>
    <row r="830" spans="1:89" ht="15">
      <c r="A830" s="354" t="str">
        <f t="shared" si="30"/>
        <v>119_2_220622_C35_p_my.fl</v>
      </c>
      <c r="B830" s="355" t="s">
        <v>2611</v>
      </c>
      <c r="C830" s="355" t="s">
        <v>2612</v>
      </c>
      <c r="D830" s="16">
        <v>119</v>
      </c>
      <c r="E830" s="16">
        <v>2</v>
      </c>
      <c r="F830" s="367" t="s">
        <v>2800</v>
      </c>
      <c r="G830" s="402">
        <v>220622</v>
      </c>
      <c r="H830" s="16">
        <v>2022</v>
      </c>
      <c r="I830" s="16" t="s">
        <v>43</v>
      </c>
      <c r="J830" s="148" t="s">
        <v>2613</v>
      </c>
      <c r="K830" s="148" t="s">
        <v>2614</v>
      </c>
      <c r="L830" s="148" t="s">
        <v>74</v>
      </c>
      <c r="M830" s="2" t="s">
        <v>477</v>
      </c>
      <c r="P830" s="359" t="s">
        <v>98</v>
      </c>
      <c r="Q830" s="50" t="s">
        <v>99</v>
      </c>
      <c r="R830" s="16" t="s">
        <v>2422</v>
      </c>
      <c r="S830" s="16">
        <v>1</v>
      </c>
      <c r="T830" s="16">
        <v>0</v>
      </c>
      <c r="U830" s="16">
        <v>1</v>
      </c>
      <c r="X830" s="93">
        <v>120924</v>
      </c>
      <c r="Y830" s="50" t="s">
        <v>78</v>
      </c>
      <c r="Z830" s="47" t="s">
        <v>3331</v>
      </c>
      <c r="AA830" s="432" t="s">
        <v>95</v>
      </c>
      <c r="AB830" s="16" t="str">
        <f t="shared" si="37"/>
        <v>Unique</v>
      </c>
    </row>
    <row r="831" spans="1:89" ht="15">
      <c r="A831" s="354" t="str">
        <f t="shared" si="30"/>
        <v>100_3_190922_C3Y_p_ep.ba</v>
      </c>
      <c r="B831" s="355" t="s">
        <v>2417</v>
      </c>
      <c r="C831" s="355" t="s">
        <v>2418</v>
      </c>
      <c r="D831" s="213">
        <v>100</v>
      </c>
      <c r="E831" s="213">
        <v>3</v>
      </c>
      <c r="F831" s="213">
        <v>310822</v>
      </c>
      <c r="G831" s="213">
        <v>190922</v>
      </c>
      <c r="H831" s="213">
        <v>2022</v>
      </c>
      <c r="I831" s="148" t="s">
        <v>43</v>
      </c>
      <c r="J831" s="148" t="s">
        <v>2419</v>
      </c>
      <c r="K831" s="148" t="s">
        <v>2420</v>
      </c>
      <c r="L831" s="148" t="s">
        <v>74</v>
      </c>
      <c r="M831" s="148" t="s">
        <v>3158</v>
      </c>
      <c r="N831" s="213">
        <v>1</v>
      </c>
      <c r="O831" s="2"/>
      <c r="P831" s="359" t="s">
        <v>84</v>
      </c>
      <c r="Q831" s="50" t="s">
        <v>85</v>
      </c>
      <c r="R831" s="50" t="s">
        <v>3158</v>
      </c>
      <c r="S831" s="50">
        <v>1</v>
      </c>
      <c r="T831" s="50">
        <v>1</v>
      </c>
      <c r="U831" s="50">
        <v>0</v>
      </c>
      <c r="V831" s="2"/>
      <c r="W831" s="2"/>
      <c r="X831" s="89" t="s">
        <v>3332</v>
      </c>
      <c r="Y831" s="50" t="s">
        <v>78</v>
      </c>
      <c r="Z831" s="358" t="s">
        <v>3333</v>
      </c>
      <c r="AA831" s="432" t="s">
        <v>95</v>
      </c>
      <c r="AB831" s="16" t="str">
        <f t="shared" si="37"/>
        <v>Unique</v>
      </c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89" ht="15">
      <c r="A832" s="354" t="str">
        <f t="shared" si="30"/>
        <v>119_2_190922_C35_p_pi.</v>
      </c>
      <c r="B832" s="355" t="s">
        <v>2611</v>
      </c>
      <c r="C832" s="355" t="s">
        <v>2612</v>
      </c>
      <c r="D832" s="421">
        <v>119</v>
      </c>
      <c r="E832" s="421">
        <v>2</v>
      </c>
      <c r="F832" s="213">
        <v>310822</v>
      </c>
      <c r="G832" s="213">
        <v>190922</v>
      </c>
      <c r="H832" s="213">
        <v>2022</v>
      </c>
      <c r="I832" s="148" t="s">
        <v>43</v>
      </c>
      <c r="J832" s="148" t="s">
        <v>2613</v>
      </c>
      <c r="K832" s="148" t="s">
        <v>2614</v>
      </c>
      <c r="L832" s="148" t="s">
        <v>74</v>
      </c>
      <c r="M832" s="148" t="s">
        <v>3158</v>
      </c>
      <c r="N832" s="213">
        <v>1</v>
      </c>
      <c r="P832" s="401" t="s">
        <v>2318</v>
      </c>
      <c r="Q832" s="16" t="s">
        <v>2319</v>
      </c>
      <c r="R832" s="16" t="s">
        <v>2911</v>
      </c>
      <c r="S832" s="16">
        <v>1</v>
      </c>
      <c r="T832" s="16">
        <v>0</v>
      </c>
      <c r="U832" s="16">
        <v>1</v>
      </c>
      <c r="X832" s="93">
        <v>120924</v>
      </c>
      <c r="Y832" s="16" t="s">
        <v>78</v>
      </c>
      <c r="Z832" s="48"/>
      <c r="AA832" s="432"/>
      <c r="AB832" s="16" t="str">
        <f t="shared" si="37"/>
        <v>Unique</v>
      </c>
    </row>
    <row r="833" spans="1:49" ht="15">
      <c r="A833" s="354" t="str">
        <f t="shared" si="30"/>
        <v>81_1_060722_C1D_p_ne.tu</v>
      </c>
      <c r="B833" s="355" t="s">
        <v>2618</v>
      </c>
      <c r="C833" s="355" t="s">
        <v>2619</v>
      </c>
      <c r="D833" s="213">
        <v>81</v>
      </c>
      <c r="E833" s="213">
        <v>1</v>
      </c>
      <c r="F833" s="213">
        <v>220622</v>
      </c>
      <c r="G833" s="367" t="s">
        <v>465</v>
      </c>
      <c r="H833" s="213">
        <v>2022</v>
      </c>
      <c r="I833" s="148" t="s">
        <v>43</v>
      </c>
      <c r="J833" s="148" t="s">
        <v>2620</v>
      </c>
      <c r="K833" s="148" t="s">
        <v>2621</v>
      </c>
      <c r="L833" s="148" t="s">
        <v>74</v>
      </c>
      <c r="M833" s="148" t="s">
        <v>100</v>
      </c>
      <c r="N833" s="213">
        <v>201</v>
      </c>
      <c r="O833" s="2"/>
      <c r="P833" s="359" t="s">
        <v>3334</v>
      </c>
      <c r="Q833" s="50" t="s">
        <v>3335</v>
      </c>
      <c r="R833" s="50" t="s">
        <v>3336</v>
      </c>
      <c r="S833" s="50">
        <v>3</v>
      </c>
      <c r="T833" s="50">
        <v>1</v>
      </c>
      <c r="U833" s="50">
        <v>2</v>
      </c>
      <c r="V833" s="2"/>
      <c r="W833" s="2"/>
      <c r="X833" s="413" t="s">
        <v>3337</v>
      </c>
      <c r="Y833" s="16" t="s">
        <v>78</v>
      </c>
      <c r="Z833" s="47" t="s">
        <v>3338</v>
      </c>
      <c r="AA833" s="432" t="s">
        <v>95</v>
      </c>
      <c r="AB833" s="16" t="str">
        <f t="shared" si="37"/>
        <v>Unique</v>
      </c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5">
      <c r="A834" s="354" t="str">
        <f t="shared" si="30"/>
        <v>81_1_060722_C1D_p_ne.me</v>
      </c>
      <c r="B834" s="355" t="s">
        <v>2618</v>
      </c>
      <c r="C834" s="355" t="s">
        <v>2619</v>
      </c>
      <c r="D834" s="213">
        <v>81</v>
      </c>
      <c r="E834" s="213">
        <v>1</v>
      </c>
      <c r="F834" s="213">
        <v>220622</v>
      </c>
      <c r="G834" s="367" t="s">
        <v>465</v>
      </c>
      <c r="H834" s="213">
        <v>2022</v>
      </c>
      <c r="I834" s="148" t="s">
        <v>43</v>
      </c>
      <c r="J834" s="148" t="s">
        <v>2620</v>
      </c>
      <c r="K834" s="148" t="s">
        <v>2621</v>
      </c>
      <c r="L834" s="148" t="s">
        <v>74</v>
      </c>
      <c r="M834" s="148" t="s">
        <v>100</v>
      </c>
      <c r="N834" s="213">
        <v>201</v>
      </c>
      <c r="O834" s="2"/>
      <c r="P834" s="359" t="s">
        <v>3339</v>
      </c>
      <c r="Q834" s="50" t="s">
        <v>3340</v>
      </c>
      <c r="R834" s="50" t="s">
        <v>3336</v>
      </c>
      <c r="S834" s="50">
        <v>1</v>
      </c>
      <c r="T834" s="50">
        <v>1</v>
      </c>
      <c r="U834" s="50">
        <v>0</v>
      </c>
      <c r="V834" s="2"/>
      <c r="W834" s="2"/>
      <c r="X834" s="413" t="s">
        <v>3337</v>
      </c>
      <c r="Y834" s="16" t="s">
        <v>78</v>
      </c>
      <c r="Z834" s="47" t="s">
        <v>3341</v>
      </c>
      <c r="AA834" s="432" t="s">
        <v>95</v>
      </c>
      <c r="AB834" s="16" t="str">
        <f t="shared" ref="AB834:AB897" si="38">IF(COUNTIF(Z:Z, Z834)&gt;1, "Duplicate", "Unique")</f>
        <v>Unique</v>
      </c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5">
      <c r="A835" s="354" t="str">
        <f t="shared" si="30"/>
        <v>119_1_310822_C1X_p_ep.ba</v>
      </c>
      <c r="B835" s="433" t="s">
        <v>2302</v>
      </c>
      <c r="C835" s="433" t="s">
        <v>2303</v>
      </c>
      <c r="D835" s="29">
        <v>119</v>
      </c>
      <c r="E835" s="29">
        <v>1</v>
      </c>
      <c r="F835" s="29">
        <v>170822</v>
      </c>
      <c r="G835" s="29">
        <v>310822</v>
      </c>
      <c r="H835" s="29">
        <v>2022</v>
      </c>
      <c r="I835" s="28" t="s">
        <v>43</v>
      </c>
      <c r="J835" s="28" t="s">
        <v>2304</v>
      </c>
      <c r="K835" s="28" t="s">
        <v>2305</v>
      </c>
      <c r="L835" s="28" t="s">
        <v>74</v>
      </c>
      <c r="M835" s="28" t="s">
        <v>3158</v>
      </c>
      <c r="N835" s="29">
        <v>8</v>
      </c>
      <c r="O835" s="435"/>
      <c r="P835" s="436" t="s">
        <v>84</v>
      </c>
      <c r="Q835" s="437" t="s">
        <v>85</v>
      </c>
      <c r="R835" s="437" t="s">
        <v>3158</v>
      </c>
      <c r="S835" s="437">
        <v>1</v>
      </c>
      <c r="T835" s="437">
        <v>0</v>
      </c>
      <c r="U835" s="437">
        <v>1</v>
      </c>
      <c r="V835" s="435"/>
      <c r="W835" s="435"/>
      <c r="X835" s="496" t="s">
        <v>3332</v>
      </c>
      <c r="Y835" s="437" t="s">
        <v>78</v>
      </c>
      <c r="Z835" s="497" t="s">
        <v>3342</v>
      </c>
      <c r="AA835" s="432" t="s">
        <v>95</v>
      </c>
      <c r="AB835" s="16" t="str">
        <f t="shared" si="38"/>
        <v>Unique</v>
      </c>
      <c r="AD835" s="435"/>
      <c r="AE835" s="435"/>
      <c r="AF835" s="435"/>
      <c r="AG835" s="435"/>
      <c r="AH835" s="435"/>
      <c r="AI835" s="435"/>
      <c r="AJ835" s="435"/>
      <c r="AK835" s="435"/>
      <c r="AL835" s="435"/>
      <c r="AM835" s="435"/>
      <c r="AN835" s="435"/>
      <c r="AO835" s="435"/>
      <c r="AP835" s="435"/>
      <c r="AQ835" s="435"/>
      <c r="AR835" s="435"/>
      <c r="AS835" s="435"/>
      <c r="AT835" s="435"/>
      <c r="AU835" s="435"/>
      <c r="AV835" s="435"/>
      <c r="AW835" s="435"/>
    </row>
    <row r="836" spans="1:49" ht="15">
      <c r="A836" s="354" t="str">
        <f t="shared" si="30"/>
        <v>119_1_190922_C1X_p_sy.pi</v>
      </c>
      <c r="B836" s="433" t="s">
        <v>2302</v>
      </c>
      <c r="C836" s="433" t="s">
        <v>2303</v>
      </c>
      <c r="D836" s="29">
        <v>119</v>
      </c>
      <c r="E836" s="29">
        <v>1</v>
      </c>
      <c r="F836" s="29">
        <v>310822</v>
      </c>
      <c r="G836" s="29">
        <v>190922</v>
      </c>
      <c r="H836" s="29">
        <v>2022</v>
      </c>
      <c r="I836" s="28" t="s">
        <v>43</v>
      </c>
      <c r="J836" s="28" t="s">
        <v>2304</v>
      </c>
      <c r="K836" s="28" t="s">
        <v>2305</v>
      </c>
      <c r="L836" s="28" t="s">
        <v>74</v>
      </c>
      <c r="M836" s="28" t="s">
        <v>3158</v>
      </c>
      <c r="N836" s="29">
        <v>2</v>
      </c>
      <c r="O836" s="435"/>
      <c r="P836" s="436" t="s">
        <v>176</v>
      </c>
      <c r="Q836" s="437" t="s">
        <v>177</v>
      </c>
      <c r="R836" s="437" t="s">
        <v>3158</v>
      </c>
      <c r="S836" s="437">
        <v>2</v>
      </c>
      <c r="T836" s="437">
        <v>2</v>
      </c>
      <c r="U836" s="437">
        <v>0</v>
      </c>
      <c r="V836" s="435"/>
      <c r="W836" s="435"/>
      <c r="X836" s="496" t="s">
        <v>3343</v>
      </c>
      <c r="Y836" s="437" t="s">
        <v>78</v>
      </c>
      <c r="Z836" s="497" t="s">
        <v>3344</v>
      </c>
      <c r="AA836" s="432" t="s">
        <v>95</v>
      </c>
      <c r="AB836" s="16" t="str">
        <f t="shared" si="38"/>
        <v>Unique</v>
      </c>
      <c r="AD836" s="435"/>
      <c r="AE836" s="435"/>
      <c r="AF836" s="435"/>
      <c r="AG836" s="435"/>
      <c r="AH836" s="435"/>
      <c r="AI836" s="435"/>
      <c r="AJ836" s="435"/>
      <c r="AK836" s="435"/>
      <c r="AL836" s="435"/>
      <c r="AM836" s="435"/>
      <c r="AN836" s="435"/>
      <c r="AO836" s="435"/>
      <c r="AP836" s="435"/>
      <c r="AQ836" s="435"/>
      <c r="AR836" s="435"/>
      <c r="AS836" s="435"/>
      <c r="AT836" s="435"/>
      <c r="AU836" s="435"/>
      <c r="AV836" s="435"/>
      <c r="AW836" s="435"/>
    </row>
    <row r="837" spans="1:49" ht="15">
      <c r="A837" s="354" t="str">
        <f t="shared" si="30"/>
        <v>83_1_30822_C2C_p_er.te</v>
      </c>
      <c r="B837" s="355" t="s">
        <v>2789</v>
      </c>
      <c r="C837" s="355" t="s">
        <v>2790</v>
      </c>
      <c r="D837" s="213">
        <v>83</v>
      </c>
      <c r="E837" s="213">
        <v>1</v>
      </c>
      <c r="F837" s="213">
        <v>200722</v>
      </c>
      <c r="G837" s="213">
        <v>30822</v>
      </c>
      <c r="H837" s="213">
        <v>2022</v>
      </c>
      <c r="I837" s="148" t="s">
        <v>43</v>
      </c>
      <c r="J837" s="148" t="s">
        <v>2791</v>
      </c>
      <c r="K837" s="148" t="s">
        <v>2792</v>
      </c>
      <c r="L837" s="148" t="s">
        <v>74</v>
      </c>
      <c r="M837" s="148" t="s">
        <v>3158</v>
      </c>
      <c r="N837" s="213">
        <v>92</v>
      </c>
      <c r="O837" s="148" t="s">
        <v>3235</v>
      </c>
      <c r="P837" s="359" t="s">
        <v>521</v>
      </c>
      <c r="Q837" s="50" t="s">
        <v>522</v>
      </c>
      <c r="R837" s="50" t="s">
        <v>3150</v>
      </c>
      <c r="S837" s="50">
        <v>1</v>
      </c>
      <c r="T837" s="50">
        <v>0</v>
      </c>
      <c r="U837" s="50">
        <v>1</v>
      </c>
      <c r="V837" s="2"/>
      <c r="W837" s="2"/>
      <c r="X837" s="89" t="s">
        <v>3345</v>
      </c>
      <c r="Y837" s="50" t="s">
        <v>78</v>
      </c>
      <c r="Z837" s="358" t="s">
        <v>3346</v>
      </c>
      <c r="AA837" s="432"/>
      <c r="AB837" s="16" t="str">
        <f t="shared" si="38"/>
        <v>Unique</v>
      </c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5">
      <c r="A838" s="354" t="str">
        <f t="shared" si="30"/>
        <v>83_2_190922_C2D_p_sy.pi</v>
      </c>
      <c r="B838" s="355" t="s">
        <v>2773</v>
      </c>
      <c r="C838" s="355" t="s">
        <v>2774</v>
      </c>
      <c r="D838" s="213">
        <v>83</v>
      </c>
      <c r="E838" s="213">
        <v>2</v>
      </c>
      <c r="F838" s="213">
        <v>310822</v>
      </c>
      <c r="G838" s="213">
        <v>190922</v>
      </c>
      <c r="H838" s="213">
        <v>2022</v>
      </c>
      <c r="I838" s="148" t="s">
        <v>43</v>
      </c>
      <c r="J838" s="148" t="s">
        <v>2775</v>
      </c>
      <c r="K838" s="148" t="s">
        <v>2776</v>
      </c>
      <c r="L838" s="148" t="s">
        <v>74</v>
      </c>
      <c r="M838" s="148" t="s">
        <v>3150</v>
      </c>
      <c r="N838" s="213">
        <v>4</v>
      </c>
      <c r="O838" s="2"/>
      <c r="P838" s="359" t="s">
        <v>176</v>
      </c>
      <c r="Q838" s="50" t="s">
        <v>177</v>
      </c>
      <c r="R838" s="50" t="s">
        <v>3150</v>
      </c>
      <c r="S838" s="50">
        <v>1</v>
      </c>
      <c r="T838" s="50">
        <v>0</v>
      </c>
      <c r="U838" s="50">
        <v>1</v>
      </c>
      <c r="V838" s="2"/>
      <c r="W838" s="2"/>
      <c r="X838" s="93">
        <v>130922</v>
      </c>
      <c r="Y838" s="50" t="s">
        <v>78</v>
      </c>
      <c r="Z838" s="358" t="s">
        <v>3347</v>
      </c>
      <c r="AA838" s="432" t="s">
        <v>95</v>
      </c>
      <c r="AB838" s="16" t="str">
        <f t="shared" si="38"/>
        <v>Unique</v>
      </c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5">
      <c r="A839" s="354" t="str">
        <f t="shared" si="30"/>
        <v>80_4_310822_C25_p_sy.pi</v>
      </c>
      <c r="B839" s="355" t="s">
        <v>2320</v>
      </c>
      <c r="C839" s="355" t="s">
        <v>2321</v>
      </c>
      <c r="D839" s="213">
        <v>80</v>
      </c>
      <c r="E839" s="213">
        <v>4</v>
      </c>
      <c r="F839" s="213">
        <v>170822</v>
      </c>
      <c r="G839" s="213">
        <v>310822</v>
      </c>
      <c r="H839" s="213">
        <v>2022</v>
      </c>
      <c r="I839" s="148" t="s">
        <v>43</v>
      </c>
      <c r="J839" s="148" t="s">
        <v>2322</v>
      </c>
      <c r="K839" s="148" t="s">
        <v>2323</v>
      </c>
      <c r="L839" s="148" t="s">
        <v>74</v>
      </c>
      <c r="M839" s="148" t="s">
        <v>3150</v>
      </c>
      <c r="N839" s="213">
        <v>5</v>
      </c>
      <c r="O839" s="2"/>
      <c r="P839" s="359" t="s">
        <v>176</v>
      </c>
      <c r="Q839" s="50" t="s">
        <v>177</v>
      </c>
      <c r="R839" s="50" t="s">
        <v>3150</v>
      </c>
      <c r="S839" s="50">
        <v>5</v>
      </c>
      <c r="T839" s="50">
        <v>0</v>
      </c>
      <c r="U839" s="50">
        <v>1</v>
      </c>
      <c r="V839" s="2"/>
      <c r="W839" s="2"/>
      <c r="X839" s="93">
        <v>130922</v>
      </c>
      <c r="Y839" s="50" t="s">
        <v>78</v>
      </c>
      <c r="Z839" s="358" t="s">
        <v>3348</v>
      </c>
      <c r="AA839" s="432" t="s">
        <v>95</v>
      </c>
      <c r="AB839" s="16" t="str">
        <f t="shared" si="38"/>
        <v>Unique</v>
      </c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5">
      <c r="A840" s="354" t="str">
        <f t="shared" si="30"/>
        <v>80_2_310822_C1Y_p_sy.pi</v>
      </c>
      <c r="B840" s="355" t="s">
        <v>2504</v>
      </c>
      <c r="C840" s="355" t="s">
        <v>2505</v>
      </c>
      <c r="D840" s="213">
        <v>80</v>
      </c>
      <c r="E840" s="213">
        <v>2</v>
      </c>
      <c r="F840" s="213">
        <v>170822</v>
      </c>
      <c r="G840" s="213">
        <v>310822</v>
      </c>
      <c r="H840" s="213">
        <v>2022</v>
      </c>
      <c r="I840" s="148" t="s">
        <v>43</v>
      </c>
      <c r="J840" s="148" t="s">
        <v>2506</v>
      </c>
      <c r="K840" s="148" t="s">
        <v>2507</v>
      </c>
      <c r="L840" s="148" t="s">
        <v>74</v>
      </c>
      <c r="M840" s="148" t="s">
        <v>3150</v>
      </c>
      <c r="N840" s="213">
        <v>4</v>
      </c>
      <c r="O840" s="2"/>
      <c r="P840" s="359" t="s">
        <v>176</v>
      </c>
      <c r="Q840" s="50" t="s">
        <v>177</v>
      </c>
      <c r="R840" s="50" t="s">
        <v>3150</v>
      </c>
      <c r="S840" s="50">
        <v>4</v>
      </c>
      <c r="T840" s="50">
        <v>0</v>
      </c>
      <c r="U840" s="50">
        <v>1</v>
      </c>
      <c r="V840" s="2"/>
      <c r="W840" s="2"/>
      <c r="X840" s="93">
        <v>130922</v>
      </c>
      <c r="Y840" s="50" t="s">
        <v>78</v>
      </c>
      <c r="Z840" s="358" t="s">
        <v>3349</v>
      </c>
      <c r="AA840" s="432" t="s">
        <v>95</v>
      </c>
      <c r="AB840" s="16" t="str">
        <f t="shared" si="38"/>
        <v>Unique</v>
      </c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5">
      <c r="A841" s="354" t="str">
        <f t="shared" si="30"/>
        <v>80_3_041021_C15_p_rh.ca</v>
      </c>
      <c r="B841" s="400" t="s">
        <v>69</v>
      </c>
      <c r="C841" s="400" t="s">
        <v>70</v>
      </c>
      <c r="D841" s="213">
        <v>80</v>
      </c>
      <c r="E841" s="213">
        <v>3</v>
      </c>
      <c r="F841" s="117">
        <v>200921</v>
      </c>
      <c r="G841" s="96" t="s">
        <v>2461</v>
      </c>
      <c r="H841" s="213">
        <v>2021</v>
      </c>
      <c r="I841" s="148" t="s">
        <v>43</v>
      </c>
      <c r="J841" s="148" t="s">
        <v>72</v>
      </c>
      <c r="K841" s="148" t="s">
        <v>73</v>
      </c>
      <c r="L841" s="148" t="s">
        <v>2803</v>
      </c>
      <c r="M841" s="148" t="s">
        <v>147</v>
      </c>
      <c r="N841" s="117">
        <v>0</v>
      </c>
      <c r="O841" s="2"/>
      <c r="P841" s="359" t="s">
        <v>134</v>
      </c>
      <c r="Q841" s="50" t="s">
        <v>135</v>
      </c>
      <c r="R841" s="50" t="s">
        <v>3158</v>
      </c>
      <c r="S841" s="50">
        <v>2</v>
      </c>
      <c r="T841" s="50">
        <v>0</v>
      </c>
      <c r="U841" s="50">
        <v>2</v>
      </c>
      <c r="V841" s="2"/>
      <c r="W841" s="2"/>
      <c r="X841" s="93">
        <v>130924</v>
      </c>
      <c r="Y841" s="50" t="s">
        <v>78</v>
      </c>
      <c r="Z841" s="358" t="s">
        <v>3350</v>
      </c>
      <c r="AA841" s="432" t="s">
        <v>95</v>
      </c>
      <c r="AB841" s="16" t="str">
        <f t="shared" si="38"/>
        <v>Unique</v>
      </c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5">
      <c r="A842" s="354" t="str">
        <f t="shared" si="30"/>
        <v>80_3_030921_C15_p_ch.bi</v>
      </c>
      <c r="B842" s="400" t="s">
        <v>69</v>
      </c>
      <c r="C842" s="400" t="s">
        <v>70</v>
      </c>
      <c r="D842" s="213">
        <v>80</v>
      </c>
      <c r="E842" s="213">
        <v>3</v>
      </c>
      <c r="F842" s="213">
        <v>160821</v>
      </c>
      <c r="G842" s="367" t="s">
        <v>2403</v>
      </c>
      <c r="H842" s="213">
        <v>2021</v>
      </c>
      <c r="I842" s="148" t="s">
        <v>43</v>
      </c>
      <c r="J842" s="148" t="s">
        <v>72</v>
      </c>
      <c r="K842" s="148" t="s">
        <v>73</v>
      </c>
      <c r="L842" s="148" t="s">
        <v>74</v>
      </c>
      <c r="M842" s="148" t="s">
        <v>147</v>
      </c>
      <c r="N842" s="117">
        <v>260</v>
      </c>
      <c r="O842" s="2" t="s">
        <v>357</v>
      </c>
      <c r="P842" s="359" t="s">
        <v>287</v>
      </c>
      <c r="Q842" s="50" t="s">
        <v>288</v>
      </c>
      <c r="R842" s="50" t="s">
        <v>3158</v>
      </c>
      <c r="S842" s="50">
        <v>2</v>
      </c>
      <c r="T842" s="50">
        <v>1</v>
      </c>
      <c r="U842" s="50">
        <v>1</v>
      </c>
      <c r="V842" s="2"/>
      <c r="W842" s="2"/>
      <c r="X842" s="93">
        <v>130924</v>
      </c>
      <c r="Y842" s="50" t="s">
        <v>78</v>
      </c>
      <c r="Z842" s="358" t="s">
        <v>3351</v>
      </c>
      <c r="AA842" s="432" t="s">
        <v>95</v>
      </c>
      <c r="AB842" s="16" t="str">
        <f t="shared" si="38"/>
        <v>Unique</v>
      </c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5">
      <c r="A843" s="354" t="str">
        <f t="shared" si="30"/>
        <v>80_3_041021_C15_p_rh.bo</v>
      </c>
      <c r="B843" s="400" t="s">
        <v>69</v>
      </c>
      <c r="C843" s="400" t="s">
        <v>70</v>
      </c>
      <c r="D843" s="213">
        <v>80</v>
      </c>
      <c r="E843" s="213">
        <v>3</v>
      </c>
      <c r="F843" s="213">
        <v>200921</v>
      </c>
      <c r="G843" s="367" t="s">
        <v>2461</v>
      </c>
      <c r="H843" s="213">
        <v>2021</v>
      </c>
      <c r="I843" s="148" t="s">
        <v>43</v>
      </c>
      <c r="J843" s="148" t="s">
        <v>72</v>
      </c>
      <c r="K843" s="148" t="s">
        <v>73</v>
      </c>
      <c r="L843" s="148" t="s">
        <v>74</v>
      </c>
      <c r="M843" s="2" t="s">
        <v>3352</v>
      </c>
      <c r="N843" s="117">
        <v>50</v>
      </c>
      <c r="O843" s="2" t="s">
        <v>3353</v>
      </c>
      <c r="P843" s="359" t="s">
        <v>3354</v>
      </c>
      <c r="Q843" s="50" t="s">
        <v>135</v>
      </c>
      <c r="R843" s="50" t="s">
        <v>100</v>
      </c>
      <c r="S843" s="50">
        <v>1</v>
      </c>
      <c r="T843" s="50">
        <v>1</v>
      </c>
      <c r="U843" s="50">
        <v>0</v>
      </c>
      <c r="V843" s="2"/>
      <c r="W843" s="2"/>
      <c r="X843" s="93">
        <v>100125</v>
      </c>
      <c r="Y843" s="50" t="s">
        <v>78</v>
      </c>
      <c r="Z843" s="358" t="s">
        <v>3355</v>
      </c>
      <c r="AA843" s="432"/>
      <c r="AB843" s="16" t="str">
        <f t="shared" si="38"/>
        <v>Unique</v>
      </c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5">
      <c r="A844" s="354" t="str">
        <f t="shared" si="30"/>
        <v>80_3_200921_C15_p_rh.ca</v>
      </c>
      <c r="B844" s="498" t="s">
        <v>69</v>
      </c>
      <c r="C844" s="498" t="s">
        <v>70</v>
      </c>
      <c r="D844" s="499">
        <v>80</v>
      </c>
      <c r="E844" s="499">
        <v>3</v>
      </c>
      <c r="F844" s="500" t="s">
        <v>2403</v>
      </c>
      <c r="G844" s="501">
        <v>200921</v>
      </c>
      <c r="H844" s="499">
        <v>2021</v>
      </c>
      <c r="I844" s="502" t="s">
        <v>43</v>
      </c>
      <c r="J844" s="502" t="s">
        <v>72</v>
      </c>
      <c r="K844" s="502" t="s">
        <v>73</v>
      </c>
      <c r="L844" s="502" t="s">
        <v>2803</v>
      </c>
      <c r="M844" s="502" t="s">
        <v>147</v>
      </c>
      <c r="N844" s="501">
        <v>0</v>
      </c>
      <c r="O844" s="480" t="s">
        <v>357</v>
      </c>
      <c r="P844" s="503" t="s">
        <v>134</v>
      </c>
      <c r="Q844" s="504" t="s">
        <v>135</v>
      </c>
      <c r="R844" s="504" t="s">
        <v>3158</v>
      </c>
      <c r="S844" s="504">
        <v>1</v>
      </c>
      <c r="T844" s="504">
        <v>0</v>
      </c>
      <c r="U844" s="504">
        <v>1</v>
      </c>
      <c r="V844" s="480"/>
      <c r="W844" s="480"/>
      <c r="X844" s="505">
        <v>130924</v>
      </c>
      <c r="Y844" s="504" t="s">
        <v>78</v>
      </c>
      <c r="Z844" s="358" t="s">
        <v>3356</v>
      </c>
      <c r="AA844" s="432" t="s">
        <v>95</v>
      </c>
      <c r="AB844" s="16" t="str">
        <f t="shared" si="38"/>
        <v>Unique</v>
      </c>
      <c r="AD844" s="480"/>
      <c r="AE844" s="480"/>
      <c r="AF844" s="480"/>
      <c r="AG844" s="480"/>
      <c r="AH844" s="480"/>
      <c r="AI844" s="480"/>
      <c r="AJ844" s="480"/>
      <c r="AK844" s="480"/>
      <c r="AL844" s="480"/>
      <c r="AM844" s="480"/>
      <c r="AN844" s="480"/>
      <c r="AO844" s="480"/>
      <c r="AP844" s="480"/>
      <c r="AQ844" s="480"/>
      <c r="AR844" s="480"/>
      <c r="AS844" s="480"/>
      <c r="AT844" s="480"/>
      <c r="AU844" s="480"/>
      <c r="AV844" s="480"/>
      <c r="AW844" s="480"/>
    </row>
    <row r="845" spans="1:49" ht="15">
      <c r="A845" s="354" t="str">
        <f t="shared" si="30"/>
        <v>119_1_200921_C1X_p_rh.ca</v>
      </c>
      <c r="B845" s="400" t="s">
        <v>2302</v>
      </c>
      <c r="C845" s="400" t="s">
        <v>2303</v>
      </c>
      <c r="D845" s="213">
        <v>119</v>
      </c>
      <c r="E845" s="213">
        <v>1</v>
      </c>
      <c r="F845" s="367" t="s">
        <v>2403</v>
      </c>
      <c r="G845" s="213">
        <v>200921</v>
      </c>
      <c r="H845" s="213">
        <v>2021</v>
      </c>
      <c r="I845" s="148" t="s">
        <v>43</v>
      </c>
      <c r="J845" s="148" t="s">
        <v>2304</v>
      </c>
      <c r="K845" s="148" t="s">
        <v>2305</v>
      </c>
      <c r="L845" s="148" t="s">
        <v>74</v>
      </c>
      <c r="M845" s="2" t="s">
        <v>100</v>
      </c>
      <c r="N845" s="117">
        <v>222</v>
      </c>
      <c r="O845" s="2"/>
      <c r="P845" s="359" t="s">
        <v>134</v>
      </c>
      <c r="Q845" s="50" t="s">
        <v>135</v>
      </c>
      <c r="R845" s="50" t="s">
        <v>3158</v>
      </c>
      <c r="S845" s="50">
        <v>2</v>
      </c>
      <c r="T845" s="50">
        <v>1</v>
      </c>
      <c r="U845" s="50">
        <v>1</v>
      </c>
      <c r="V845" s="2"/>
      <c r="W845" s="2"/>
      <c r="X845" s="93">
        <v>130924</v>
      </c>
      <c r="Y845" s="50" t="s">
        <v>78</v>
      </c>
      <c r="Z845" s="358" t="s">
        <v>3357</v>
      </c>
      <c r="AA845" s="432" t="s">
        <v>95</v>
      </c>
      <c r="AB845" s="16" t="str">
        <f t="shared" si="38"/>
        <v>Unique</v>
      </c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5">
      <c r="A846" s="354" t="str">
        <f t="shared" si="30"/>
        <v>119_1_200921_C1X_p_ba.el</v>
      </c>
      <c r="B846" s="400" t="s">
        <v>2302</v>
      </c>
      <c r="C846" s="400" t="s">
        <v>2303</v>
      </c>
      <c r="D846" s="213">
        <v>119</v>
      </c>
      <c r="E846" s="213">
        <v>1</v>
      </c>
      <c r="F846" s="367" t="s">
        <v>2403</v>
      </c>
      <c r="G846" s="213">
        <v>200921</v>
      </c>
      <c r="H846" s="213">
        <v>2021</v>
      </c>
      <c r="I846" s="148" t="s">
        <v>43</v>
      </c>
      <c r="J846" s="148" t="s">
        <v>2304</v>
      </c>
      <c r="K846" s="148" t="s">
        <v>2305</v>
      </c>
      <c r="L846" s="148" t="s">
        <v>74</v>
      </c>
      <c r="M846" s="2" t="s">
        <v>100</v>
      </c>
      <c r="N846" s="117">
        <v>222</v>
      </c>
      <c r="O846" s="2"/>
      <c r="P846" s="359" t="s">
        <v>274</v>
      </c>
      <c r="Q846" s="50" t="s">
        <v>275</v>
      </c>
      <c r="R846" s="50" t="s">
        <v>3158</v>
      </c>
      <c r="S846" s="50">
        <v>1</v>
      </c>
      <c r="T846" s="50">
        <v>0</v>
      </c>
      <c r="U846" s="50">
        <v>1</v>
      </c>
      <c r="V846" s="2"/>
      <c r="W846" s="2"/>
      <c r="X846" s="93">
        <v>130924</v>
      </c>
      <c r="Y846" s="50" t="s">
        <v>78</v>
      </c>
      <c r="Z846" s="358" t="s">
        <v>3358</v>
      </c>
      <c r="AA846" s="432" t="s">
        <v>95</v>
      </c>
      <c r="AB846" s="16" t="str">
        <f t="shared" si="38"/>
        <v>Unique</v>
      </c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5">
      <c r="A847" s="354" t="str">
        <f t="shared" si="30"/>
        <v>119_1_200921_C1X_p_ep.ba</v>
      </c>
      <c r="B847" s="400" t="s">
        <v>2302</v>
      </c>
      <c r="C847" s="400" t="s">
        <v>2303</v>
      </c>
      <c r="D847" s="213">
        <v>119</v>
      </c>
      <c r="E847" s="213">
        <v>1</v>
      </c>
      <c r="F847" s="367" t="s">
        <v>2403</v>
      </c>
      <c r="G847" s="213">
        <v>200921</v>
      </c>
      <c r="H847" s="213">
        <v>2021</v>
      </c>
      <c r="I847" s="148" t="s">
        <v>43</v>
      </c>
      <c r="J847" s="148" t="s">
        <v>2304</v>
      </c>
      <c r="K847" s="148" t="s">
        <v>2305</v>
      </c>
      <c r="L847" s="148" t="s">
        <v>74</v>
      </c>
      <c r="M847" s="2" t="s">
        <v>100</v>
      </c>
      <c r="N847" s="117">
        <v>222</v>
      </c>
      <c r="O847" s="2"/>
      <c r="P847" s="359" t="s">
        <v>84</v>
      </c>
      <c r="Q847" s="50" t="s">
        <v>85</v>
      </c>
      <c r="R847" s="50" t="s">
        <v>3158</v>
      </c>
      <c r="S847" s="50">
        <v>5</v>
      </c>
      <c r="T847" s="50">
        <v>5</v>
      </c>
      <c r="U847" s="50">
        <v>0</v>
      </c>
      <c r="V847" s="2"/>
      <c r="W847" s="2"/>
      <c r="X847" s="93">
        <v>130924</v>
      </c>
      <c r="Y847" s="50" t="s">
        <v>78</v>
      </c>
      <c r="Z847" s="358" t="s">
        <v>3359</v>
      </c>
      <c r="AA847" s="432" t="s">
        <v>95</v>
      </c>
      <c r="AB847" s="16" t="str">
        <f t="shared" si="38"/>
        <v>Unique</v>
      </c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5">
      <c r="A848" s="354" t="str">
        <f t="shared" si="30"/>
        <v>61_1_030822_C2X_p_pi.</v>
      </c>
      <c r="B848" s="400" t="s">
        <v>2372</v>
      </c>
      <c r="C848" s="400" t="s">
        <v>2373</v>
      </c>
      <c r="D848" s="213">
        <v>61</v>
      </c>
      <c r="E848" s="213">
        <v>1</v>
      </c>
      <c r="F848" s="213">
        <v>200722</v>
      </c>
      <c r="G848" s="367" t="s">
        <v>3145</v>
      </c>
      <c r="H848" s="213">
        <v>2022</v>
      </c>
      <c r="I848" s="2" t="s">
        <v>43</v>
      </c>
      <c r="J848" s="2" t="s">
        <v>2374</v>
      </c>
      <c r="K848" s="2" t="s">
        <v>2375</v>
      </c>
      <c r="L848" s="148" t="s">
        <v>74</v>
      </c>
      <c r="M848" s="148" t="s">
        <v>2422</v>
      </c>
      <c r="N848" s="117">
        <v>40</v>
      </c>
      <c r="O848" s="2"/>
      <c r="P848" s="359" t="s">
        <v>2318</v>
      </c>
      <c r="Q848" s="50" t="s">
        <v>2319</v>
      </c>
      <c r="R848" s="16" t="s">
        <v>2911</v>
      </c>
      <c r="S848" s="16">
        <v>4</v>
      </c>
      <c r="T848" s="16">
        <v>0</v>
      </c>
      <c r="U848" s="16">
        <v>4</v>
      </c>
      <c r="X848" s="93">
        <v>130924</v>
      </c>
      <c r="Y848" s="16" t="s">
        <v>78</v>
      </c>
      <c r="Z848" s="48"/>
      <c r="AA848" s="432"/>
      <c r="AB848" s="16" t="str">
        <f t="shared" si="38"/>
        <v>Unique</v>
      </c>
    </row>
    <row r="849" spans="1:49" ht="15">
      <c r="A849" s="354" t="str">
        <f t="shared" si="30"/>
        <v>81_1_200722_C1D_p_pi.</v>
      </c>
      <c r="B849" s="400" t="s">
        <v>2618</v>
      </c>
      <c r="C849" s="400" t="s">
        <v>2619</v>
      </c>
      <c r="D849" s="213">
        <v>81</v>
      </c>
      <c r="E849" s="213">
        <v>1</v>
      </c>
      <c r="F849" s="367" t="s">
        <v>465</v>
      </c>
      <c r="G849" s="213">
        <v>200722</v>
      </c>
      <c r="H849" s="117">
        <v>2022</v>
      </c>
      <c r="I849" s="2" t="s">
        <v>43</v>
      </c>
      <c r="J849" s="2" t="s">
        <v>2620</v>
      </c>
      <c r="K849" s="2" t="s">
        <v>2621</v>
      </c>
      <c r="L849" s="148" t="s">
        <v>74</v>
      </c>
      <c r="M849" s="148" t="s">
        <v>2422</v>
      </c>
      <c r="N849" s="117">
        <v>27</v>
      </c>
      <c r="P849" s="359" t="s">
        <v>2318</v>
      </c>
      <c r="Q849" s="50" t="s">
        <v>2319</v>
      </c>
      <c r="R849" s="16" t="s">
        <v>2911</v>
      </c>
      <c r="S849" s="16">
        <v>1</v>
      </c>
      <c r="T849" s="16">
        <v>0</v>
      </c>
      <c r="U849" s="16">
        <v>1</v>
      </c>
      <c r="X849" s="93">
        <v>130924</v>
      </c>
      <c r="Y849" s="16" t="s">
        <v>78</v>
      </c>
      <c r="Z849" s="48"/>
      <c r="AA849" s="432"/>
      <c r="AB849" s="16" t="str">
        <f t="shared" si="38"/>
        <v>Unique</v>
      </c>
    </row>
    <row r="850" spans="1:49" ht="15">
      <c r="A850" s="354" t="str">
        <f t="shared" si="30"/>
        <v>128_1_030822_C3D_p_pi.</v>
      </c>
      <c r="B850" s="355" t="s">
        <v>2767</v>
      </c>
      <c r="C850" s="355" t="s">
        <v>2768</v>
      </c>
      <c r="D850" s="213">
        <v>128</v>
      </c>
      <c r="E850" s="213">
        <v>1</v>
      </c>
      <c r="F850" s="213">
        <v>200722</v>
      </c>
      <c r="G850" s="367" t="s">
        <v>3145</v>
      </c>
      <c r="H850" s="213">
        <v>2022</v>
      </c>
      <c r="I850" s="148" t="s">
        <v>43</v>
      </c>
      <c r="J850" s="148" t="s">
        <v>2769</v>
      </c>
      <c r="K850" s="148" t="s">
        <v>2770</v>
      </c>
      <c r="L850" s="148" t="s">
        <v>74</v>
      </c>
      <c r="M850" s="148" t="s">
        <v>2422</v>
      </c>
      <c r="N850" s="117">
        <f>65+13</f>
        <v>78</v>
      </c>
      <c r="P850" s="359" t="s">
        <v>2318</v>
      </c>
      <c r="Q850" s="50" t="s">
        <v>2319</v>
      </c>
      <c r="R850" s="16" t="s">
        <v>2911</v>
      </c>
      <c r="S850" s="16">
        <v>5</v>
      </c>
      <c r="T850" s="16">
        <v>0</v>
      </c>
      <c r="U850" s="16">
        <v>5</v>
      </c>
      <c r="X850" s="93">
        <v>130924</v>
      </c>
      <c r="Y850" s="16" t="s">
        <v>78</v>
      </c>
      <c r="Z850" s="48"/>
      <c r="AA850" s="432"/>
      <c r="AB850" s="16" t="str">
        <f t="shared" si="38"/>
        <v>Unique</v>
      </c>
    </row>
    <row r="851" spans="1:49" ht="15">
      <c r="A851" s="354" t="str">
        <f t="shared" si="30"/>
        <v>119_1_030822_C1X_p_pi.</v>
      </c>
      <c r="B851" s="433" t="s">
        <v>2302</v>
      </c>
      <c r="C851" s="433" t="s">
        <v>2303</v>
      </c>
      <c r="D851" s="29">
        <v>119</v>
      </c>
      <c r="E851" s="29">
        <v>1</v>
      </c>
      <c r="F851" s="454">
        <v>200722</v>
      </c>
      <c r="G851" s="96" t="s">
        <v>3145</v>
      </c>
      <c r="H851" s="29">
        <v>2022</v>
      </c>
      <c r="I851" s="28" t="s">
        <v>43</v>
      </c>
      <c r="J851" s="28" t="s">
        <v>2304</v>
      </c>
      <c r="K851" s="28" t="s">
        <v>2305</v>
      </c>
      <c r="L851" s="148" t="s">
        <v>74</v>
      </c>
      <c r="M851" s="148" t="s">
        <v>100</v>
      </c>
      <c r="N851" s="117">
        <v>43</v>
      </c>
      <c r="P851" s="359" t="s">
        <v>2318</v>
      </c>
      <c r="Q851" s="50" t="s">
        <v>2319</v>
      </c>
      <c r="R851" s="16" t="s">
        <v>2911</v>
      </c>
      <c r="S851" s="16">
        <v>1</v>
      </c>
      <c r="T851" s="16">
        <v>0</v>
      </c>
      <c r="U851" s="16">
        <v>1</v>
      </c>
      <c r="X851" s="93">
        <v>130924</v>
      </c>
      <c r="Y851" s="16" t="s">
        <v>78</v>
      </c>
      <c r="Z851" s="48"/>
      <c r="AA851" s="432"/>
      <c r="AB851" s="16" t="str">
        <f t="shared" si="38"/>
        <v>Unique</v>
      </c>
    </row>
    <row r="852" spans="1:49" ht="15">
      <c r="A852" s="354" t="str">
        <f t="shared" si="30"/>
        <v>83_2_170822_C2D_p_pi.</v>
      </c>
      <c r="B852" s="355" t="s">
        <v>2773</v>
      </c>
      <c r="C852" s="355" t="s">
        <v>2774</v>
      </c>
      <c r="D852" s="213">
        <v>83</v>
      </c>
      <c r="E852" s="213">
        <v>2</v>
      </c>
      <c r="F852" s="367" t="s">
        <v>3145</v>
      </c>
      <c r="G852" s="117">
        <v>170822</v>
      </c>
      <c r="H852" s="213">
        <v>2022</v>
      </c>
      <c r="I852" s="148" t="s">
        <v>43</v>
      </c>
      <c r="J852" s="2" t="s">
        <v>2775</v>
      </c>
      <c r="K852" s="2" t="s">
        <v>2776</v>
      </c>
      <c r="L852" s="148" t="s">
        <v>74</v>
      </c>
      <c r="M852" s="148" t="s">
        <v>2422</v>
      </c>
      <c r="N852" s="117">
        <v>56</v>
      </c>
      <c r="P852" s="359" t="s">
        <v>2318</v>
      </c>
      <c r="Q852" s="50" t="s">
        <v>2319</v>
      </c>
      <c r="R852" s="16" t="s">
        <v>2911</v>
      </c>
      <c r="S852" s="16">
        <v>2</v>
      </c>
      <c r="T852" s="16">
        <v>0</v>
      </c>
      <c r="U852" s="16">
        <v>2</v>
      </c>
      <c r="X852" s="93">
        <v>130924</v>
      </c>
      <c r="Y852" s="16" t="s">
        <v>78</v>
      </c>
      <c r="Z852" s="48"/>
      <c r="AA852" s="432"/>
      <c r="AB852" s="16" t="str">
        <f t="shared" si="38"/>
        <v>Unique</v>
      </c>
    </row>
    <row r="853" spans="1:49" ht="15">
      <c r="A853" s="354" t="str">
        <f t="shared" si="30"/>
        <v>128_1_170822_C3D_p_pi.</v>
      </c>
      <c r="B853" s="355" t="s">
        <v>2767</v>
      </c>
      <c r="C853" s="355" t="s">
        <v>2768</v>
      </c>
      <c r="D853" s="213">
        <v>128</v>
      </c>
      <c r="E853" s="213">
        <v>1</v>
      </c>
      <c r="F853" s="367" t="s">
        <v>3145</v>
      </c>
      <c r="G853" s="213">
        <v>170822</v>
      </c>
      <c r="H853" s="213">
        <v>2022</v>
      </c>
      <c r="I853" s="148" t="s">
        <v>43</v>
      </c>
      <c r="J853" s="148" t="s">
        <v>2769</v>
      </c>
      <c r="K853" s="148" t="s">
        <v>2770</v>
      </c>
      <c r="L853" s="148" t="s">
        <v>74</v>
      </c>
      <c r="M853" s="148" t="s">
        <v>2422</v>
      </c>
      <c r="N853" s="117">
        <v>50</v>
      </c>
      <c r="P853" s="359" t="s">
        <v>2318</v>
      </c>
      <c r="Q853" s="50" t="s">
        <v>2319</v>
      </c>
      <c r="R853" s="16" t="s">
        <v>2911</v>
      </c>
      <c r="S853" s="16">
        <v>4</v>
      </c>
      <c r="T853" s="16">
        <v>1</v>
      </c>
      <c r="U853" s="16">
        <v>3</v>
      </c>
      <c r="X853" s="93">
        <v>130924</v>
      </c>
      <c r="Y853" s="16" t="s">
        <v>78</v>
      </c>
      <c r="Z853" s="48"/>
      <c r="AA853" s="432"/>
      <c r="AB853" s="16" t="str">
        <f t="shared" si="38"/>
        <v>Unique</v>
      </c>
    </row>
    <row r="854" spans="1:49" ht="15">
      <c r="A854" s="354" t="str">
        <f t="shared" si="30"/>
        <v>119_2_280723_C35_p_ch.bi</v>
      </c>
      <c r="B854" s="355" t="s">
        <v>2611</v>
      </c>
      <c r="C854" s="355" t="s">
        <v>2612</v>
      </c>
      <c r="D854" s="421">
        <v>119</v>
      </c>
      <c r="E854" s="421">
        <v>2</v>
      </c>
      <c r="F854" s="213">
        <v>140723</v>
      </c>
      <c r="G854" s="213">
        <v>280723</v>
      </c>
      <c r="H854" s="213">
        <v>2023</v>
      </c>
      <c r="I854" s="148" t="s">
        <v>43</v>
      </c>
      <c r="J854" s="148" t="s">
        <v>2613</v>
      </c>
      <c r="K854" s="148" t="s">
        <v>2614</v>
      </c>
      <c r="L854" s="148" t="s">
        <v>74</v>
      </c>
      <c r="M854" s="2" t="s">
        <v>3150</v>
      </c>
      <c r="N854" s="117">
        <f>107+8</f>
        <v>115</v>
      </c>
      <c r="O854" s="148" t="s">
        <v>3173</v>
      </c>
      <c r="P854" s="359" t="s">
        <v>287</v>
      </c>
      <c r="Q854" s="50" t="s">
        <v>288</v>
      </c>
      <c r="R854" s="50" t="s">
        <v>3216</v>
      </c>
      <c r="S854" s="50">
        <v>3</v>
      </c>
      <c r="T854" s="50">
        <v>0</v>
      </c>
      <c r="U854" s="50">
        <v>3</v>
      </c>
      <c r="V854" s="2"/>
      <c r="W854" s="2"/>
      <c r="X854" s="89" t="s">
        <v>3273</v>
      </c>
      <c r="Y854" s="50" t="s">
        <v>78</v>
      </c>
      <c r="Z854" s="358" t="s">
        <v>3360</v>
      </c>
      <c r="AA854" s="432" t="s">
        <v>95</v>
      </c>
      <c r="AB854" s="16" t="str">
        <f t="shared" si="38"/>
        <v>Unique</v>
      </c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5">
      <c r="A855" s="354" t="str">
        <f t="shared" si="30"/>
        <v>119_2_060722_C35_p_ep.ba</v>
      </c>
      <c r="B855" s="355" t="s">
        <v>2611</v>
      </c>
      <c r="C855" s="355" t="s">
        <v>2612</v>
      </c>
      <c r="D855" s="421">
        <v>119</v>
      </c>
      <c r="E855" s="421">
        <v>2</v>
      </c>
      <c r="F855" s="213">
        <v>220622</v>
      </c>
      <c r="G855" s="367" t="s">
        <v>465</v>
      </c>
      <c r="H855" s="213">
        <v>2022</v>
      </c>
      <c r="I855" s="148" t="s">
        <v>43</v>
      </c>
      <c r="J855" s="148" t="s">
        <v>2613</v>
      </c>
      <c r="K855" s="148" t="s">
        <v>2614</v>
      </c>
      <c r="L855" s="148" t="s">
        <v>74</v>
      </c>
      <c r="M855" s="148" t="s">
        <v>100</v>
      </c>
      <c r="N855" s="117">
        <v>62</v>
      </c>
      <c r="O855" s="2"/>
      <c r="P855" s="359" t="s">
        <v>84</v>
      </c>
      <c r="Q855" s="50" t="s">
        <v>85</v>
      </c>
      <c r="R855" s="50" t="s">
        <v>3216</v>
      </c>
      <c r="S855" s="50">
        <v>1</v>
      </c>
      <c r="T855" s="50">
        <v>1</v>
      </c>
      <c r="U855" s="50">
        <v>0</v>
      </c>
      <c r="V855" s="2"/>
      <c r="W855" s="2"/>
      <c r="X855" s="93">
        <v>100924</v>
      </c>
      <c r="Y855" s="50" t="s">
        <v>78</v>
      </c>
      <c r="Z855" s="358" t="s">
        <v>3361</v>
      </c>
      <c r="AA855" s="432" t="s">
        <v>95</v>
      </c>
      <c r="AB855" s="16" t="str">
        <f t="shared" si="38"/>
        <v>Unique</v>
      </c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5">
      <c r="A856" s="354" t="str">
        <f t="shared" si="30"/>
        <v>119_2_060722_C35_p_sy.pi</v>
      </c>
      <c r="B856" s="355" t="s">
        <v>2611</v>
      </c>
      <c r="C856" s="355" t="s">
        <v>2612</v>
      </c>
      <c r="D856" s="421">
        <v>119</v>
      </c>
      <c r="E856" s="421">
        <v>2</v>
      </c>
      <c r="F856" s="213">
        <v>220622</v>
      </c>
      <c r="G856" s="367" t="s">
        <v>465</v>
      </c>
      <c r="H856" s="213">
        <v>2022</v>
      </c>
      <c r="I856" s="148" t="s">
        <v>43</v>
      </c>
      <c r="J856" s="148" t="s">
        <v>2613</v>
      </c>
      <c r="K856" s="148" t="s">
        <v>2614</v>
      </c>
      <c r="L856" s="148" t="s">
        <v>74</v>
      </c>
      <c r="M856" s="148" t="s">
        <v>100</v>
      </c>
      <c r="N856" s="117">
        <v>62</v>
      </c>
      <c r="O856" s="2"/>
      <c r="P856" s="359" t="s">
        <v>176</v>
      </c>
      <c r="Q856" s="50" t="s">
        <v>177</v>
      </c>
      <c r="R856" s="50" t="s">
        <v>3216</v>
      </c>
      <c r="S856" s="50">
        <v>2</v>
      </c>
      <c r="T856" s="50">
        <v>0</v>
      </c>
      <c r="U856" s="50">
        <v>2</v>
      </c>
      <c r="V856" s="2"/>
      <c r="W856" s="2"/>
      <c r="X856" s="93">
        <v>100924</v>
      </c>
      <c r="Y856" s="50" t="s">
        <v>78</v>
      </c>
      <c r="Z856" s="358" t="s">
        <v>3362</v>
      </c>
      <c r="AA856" s="432" t="s">
        <v>95</v>
      </c>
      <c r="AB856" s="16" t="str">
        <f t="shared" si="38"/>
        <v>Unique</v>
      </c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5">
      <c r="A857" s="354" t="str">
        <f t="shared" si="30"/>
        <v>119_2_230522_C2Y_p_ep.ba</v>
      </c>
      <c r="B857" s="355" t="s">
        <v>2517</v>
      </c>
      <c r="C857" s="355" t="s">
        <v>2518</v>
      </c>
      <c r="D857" s="421">
        <v>119</v>
      </c>
      <c r="E857" s="421">
        <v>2</v>
      </c>
      <c r="F857" s="367" t="s">
        <v>2753</v>
      </c>
      <c r="G857" s="213">
        <v>230522</v>
      </c>
      <c r="H857" s="213">
        <v>2022</v>
      </c>
      <c r="I857" s="148" t="s">
        <v>43</v>
      </c>
      <c r="J857" s="148" t="s">
        <v>2519</v>
      </c>
      <c r="K857" s="148" t="s">
        <v>2520</v>
      </c>
      <c r="L857" s="148" t="s">
        <v>74</v>
      </c>
      <c r="M857" s="2" t="s">
        <v>75</v>
      </c>
      <c r="N857" s="117">
        <v>43</v>
      </c>
      <c r="O857" s="2"/>
      <c r="P857" s="359" t="s">
        <v>84</v>
      </c>
      <c r="Q857" s="50" t="s">
        <v>85</v>
      </c>
      <c r="R857" s="50" t="s">
        <v>3216</v>
      </c>
      <c r="S857" s="50">
        <v>1</v>
      </c>
      <c r="T857" s="50">
        <v>0</v>
      </c>
      <c r="U857" s="50">
        <v>1</v>
      </c>
      <c r="V857" s="2"/>
      <c r="W857" s="2"/>
      <c r="X857" s="93">
        <v>100924</v>
      </c>
      <c r="Y857" s="50" t="s">
        <v>78</v>
      </c>
      <c r="Z857" s="358" t="s">
        <v>3363</v>
      </c>
      <c r="AA857" s="432" t="s">
        <v>95</v>
      </c>
      <c r="AB857" s="16" t="str">
        <f t="shared" si="38"/>
        <v>Unique</v>
      </c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5">
      <c r="A858" s="354" t="str">
        <f t="shared" si="30"/>
        <v>100_2_030921_C3X_p_ba.el</v>
      </c>
      <c r="B858" s="400" t="s">
        <v>2441</v>
      </c>
      <c r="C858" s="400" t="s">
        <v>2442</v>
      </c>
      <c r="D858" s="213">
        <v>100</v>
      </c>
      <c r="E858" s="213">
        <v>2</v>
      </c>
      <c r="F858" s="213">
        <v>160821</v>
      </c>
      <c r="G858" s="367" t="s">
        <v>2403</v>
      </c>
      <c r="H858" s="213">
        <v>2021</v>
      </c>
      <c r="I858" s="148" t="s">
        <v>43</v>
      </c>
      <c r="J858" s="2" t="s">
        <v>2443</v>
      </c>
      <c r="K858" s="148" t="s">
        <v>2444</v>
      </c>
      <c r="L858" s="148" t="s">
        <v>74</v>
      </c>
      <c r="M858" s="148" t="s">
        <v>147</v>
      </c>
      <c r="N858" s="117">
        <v>44</v>
      </c>
      <c r="O858" s="2"/>
      <c r="P858" s="359" t="s">
        <v>274</v>
      </c>
      <c r="Q858" s="50" t="s">
        <v>275</v>
      </c>
      <c r="R858" s="50" t="s">
        <v>3216</v>
      </c>
      <c r="S858" s="50">
        <v>5</v>
      </c>
      <c r="T858" s="50">
        <v>0</v>
      </c>
      <c r="U858" s="50">
        <v>5</v>
      </c>
      <c r="V858" s="2"/>
      <c r="W858" s="2"/>
      <c r="X858" s="93">
        <v>110924</v>
      </c>
      <c r="Y858" s="50" t="s">
        <v>78</v>
      </c>
      <c r="Z858" s="358" t="s">
        <v>3364</v>
      </c>
      <c r="AA858" s="432" t="s">
        <v>95</v>
      </c>
      <c r="AB858" s="16" t="str">
        <f t="shared" si="38"/>
        <v>Unique</v>
      </c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5">
      <c r="A859" s="354" t="str">
        <f t="shared" si="30"/>
        <v>61_1_170823_C2X_p_sy.pi</v>
      </c>
      <c r="B859" s="355" t="s">
        <v>2372</v>
      </c>
      <c r="C859" s="355" t="s">
        <v>2373</v>
      </c>
      <c r="D859" s="213">
        <v>61</v>
      </c>
      <c r="E859" s="213">
        <v>1</v>
      </c>
      <c r="F859" s="213">
        <v>280723</v>
      </c>
      <c r="G859" s="213">
        <v>170823</v>
      </c>
      <c r="H859" s="213">
        <v>2023</v>
      </c>
      <c r="I859" s="148" t="s">
        <v>43</v>
      </c>
      <c r="J859" s="148" t="s">
        <v>2374</v>
      </c>
      <c r="K859" s="148" t="s">
        <v>2375</v>
      </c>
      <c r="L859" s="148" t="s">
        <v>74</v>
      </c>
      <c r="M859" s="148" t="s">
        <v>3150</v>
      </c>
      <c r="N859" s="213">
        <v>102</v>
      </c>
      <c r="O859" s="2"/>
      <c r="P859" s="359" t="s">
        <v>176</v>
      </c>
      <c r="Q859" s="50" t="s">
        <v>177</v>
      </c>
      <c r="R859" s="50" t="s">
        <v>3216</v>
      </c>
      <c r="S859" s="50">
        <v>3</v>
      </c>
      <c r="T859" s="50">
        <v>3</v>
      </c>
      <c r="U859" s="50">
        <v>0</v>
      </c>
      <c r="V859" s="2"/>
      <c r="W859" s="2"/>
      <c r="X859" s="93">
        <v>110924</v>
      </c>
      <c r="Y859" s="50" t="s">
        <v>78</v>
      </c>
      <c r="Z859" s="358" t="s">
        <v>3365</v>
      </c>
      <c r="AA859" s="432" t="s">
        <v>95</v>
      </c>
      <c r="AB859" s="16" t="str">
        <f t="shared" si="38"/>
        <v>Unique</v>
      </c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5">
      <c r="A860" s="354" t="str">
        <f t="shared" si="30"/>
        <v>80_1_140721_C1B_p_ch.bi</v>
      </c>
      <c r="B860" s="400" t="s">
        <v>2360</v>
      </c>
      <c r="C860" s="400" t="s">
        <v>2361</v>
      </c>
      <c r="D860" s="213">
        <v>80</v>
      </c>
      <c r="E860" s="213">
        <v>1</v>
      </c>
      <c r="F860" s="117">
        <v>300621</v>
      </c>
      <c r="G860" s="117">
        <v>140721</v>
      </c>
      <c r="H860" s="213">
        <v>2021</v>
      </c>
      <c r="I860" s="148" t="s">
        <v>43</v>
      </c>
      <c r="J860" s="2" t="s">
        <v>2362</v>
      </c>
      <c r="K860" s="2" t="s">
        <v>2363</v>
      </c>
      <c r="L860" s="148" t="s">
        <v>74</v>
      </c>
      <c r="M860" s="148" t="s">
        <v>100</v>
      </c>
      <c r="N860" s="117">
        <v>1</v>
      </c>
      <c r="O860" s="2" t="s">
        <v>3366</v>
      </c>
      <c r="P860" s="359" t="s">
        <v>287</v>
      </c>
      <c r="Q860" s="50" t="s">
        <v>288</v>
      </c>
      <c r="R860" s="50" t="s">
        <v>3216</v>
      </c>
      <c r="S860" s="50">
        <v>1</v>
      </c>
      <c r="T860" s="50">
        <v>0</v>
      </c>
      <c r="U860" s="50">
        <v>1</v>
      </c>
      <c r="V860" s="2"/>
      <c r="W860" s="2"/>
      <c r="X860" s="93">
        <v>110924</v>
      </c>
      <c r="Y860" s="50" t="s">
        <v>78</v>
      </c>
      <c r="Z860" s="358" t="s">
        <v>3367</v>
      </c>
      <c r="AA860" s="432" t="s">
        <v>95</v>
      </c>
      <c r="AB860" s="16" t="str">
        <f t="shared" si="38"/>
        <v>Unique</v>
      </c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5">
      <c r="A861" s="354" t="str">
        <f t="shared" si="30"/>
        <v>80_4_060722_C25_p_ch.bi</v>
      </c>
      <c r="B861" s="355" t="s">
        <v>2320</v>
      </c>
      <c r="C861" s="355" t="s">
        <v>2321</v>
      </c>
      <c r="D861" s="213">
        <v>80</v>
      </c>
      <c r="E861" s="213">
        <v>4</v>
      </c>
      <c r="F861" s="213">
        <v>220622</v>
      </c>
      <c r="G861" s="367" t="s">
        <v>465</v>
      </c>
      <c r="H861" s="213">
        <v>2022</v>
      </c>
      <c r="I861" s="148" t="s">
        <v>43</v>
      </c>
      <c r="J861" s="148" t="s">
        <v>2322</v>
      </c>
      <c r="K861" s="148" t="s">
        <v>2323</v>
      </c>
      <c r="L861" s="148" t="s">
        <v>74</v>
      </c>
      <c r="M861" s="2" t="s">
        <v>75</v>
      </c>
      <c r="N861" s="117">
        <v>66</v>
      </c>
      <c r="O861" s="2"/>
      <c r="P861" s="359" t="s">
        <v>287</v>
      </c>
      <c r="Q861" s="50" t="s">
        <v>288</v>
      </c>
      <c r="R861" s="50" t="s">
        <v>3216</v>
      </c>
      <c r="S861" s="50">
        <v>2</v>
      </c>
      <c r="T861" s="50">
        <v>0</v>
      </c>
      <c r="U861" s="50">
        <v>2</v>
      </c>
      <c r="V861" s="2"/>
      <c r="W861" s="2"/>
      <c r="X861" s="93">
        <v>110924</v>
      </c>
      <c r="Y861" s="50" t="s">
        <v>78</v>
      </c>
      <c r="Z861" s="358" t="s">
        <v>3368</v>
      </c>
      <c r="AA861" s="432" t="s">
        <v>95</v>
      </c>
      <c r="AB861" s="16" t="str">
        <f t="shared" si="38"/>
        <v>Unique</v>
      </c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5">
      <c r="A862" s="354" t="str">
        <f t="shared" si="30"/>
        <v>100_2_030921_C3X_p_rh.ca</v>
      </c>
      <c r="B862" s="400" t="s">
        <v>2441</v>
      </c>
      <c r="C862" s="400" t="s">
        <v>2442</v>
      </c>
      <c r="D862" s="213">
        <v>100</v>
      </c>
      <c r="E862" s="213">
        <v>2</v>
      </c>
      <c r="F862" s="213">
        <v>160821</v>
      </c>
      <c r="G862" s="367" t="s">
        <v>2403</v>
      </c>
      <c r="H862" s="213">
        <v>2021</v>
      </c>
      <c r="I862" s="148" t="s">
        <v>43</v>
      </c>
      <c r="J862" s="2" t="s">
        <v>2443</v>
      </c>
      <c r="K862" s="148" t="s">
        <v>2444</v>
      </c>
      <c r="L862" s="148" t="s">
        <v>74</v>
      </c>
      <c r="M862" s="148" t="s">
        <v>147</v>
      </c>
      <c r="N862" s="117">
        <v>44</v>
      </c>
      <c r="O862" s="2"/>
      <c r="P862" s="359" t="s">
        <v>134</v>
      </c>
      <c r="Q862" s="50" t="s">
        <v>135</v>
      </c>
      <c r="R862" s="50" t="s">
        <v>3216</v>
      </c>
      <c r="S862" s="50">
        <v>3</v>
      </c>
      <c r="T862" s="50">
        <v>3</v>
      </c>
      <c r="U862" s="50">
        <v>0</v>
      </c>
      <c r="V862" s="2"/>
      <c r="W862" s="2"/>
      <c r="X862" s="93">
        <v>110924</v>
      </c>
      <c r="Y862" s="50" t="s">
        <v>78</v>
      </c>
      <c r="Z862" s="358" t="s">
        <v>3369</v>
      </c>
      <c r="AA862" s="432" t="s">
        <v>95</v>
      </c>
      <c r="AB862" s="16" t="str">
        <f t="shared" si="38"/>
        <v>Unique</v>
      </c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5">
      <c r="A863" s="354" t="str">
        <f t="shared" si="30"/>
        <v>61_1_170823_C2X_p_my.fl</v>
      </c>
      <c r="B863" s="355" t="s">
        <v>2372</v>
      </c>
      <c r="C863" s="355" t="s">
        <v>2373</v>
      </c>
      <c r="D863" s="213">
        <v>61</v>
      </c>
      <c r="E863" s="213">
        <v>1</v>
      </c>
      <c r="F863" s="213">
        <v>280723</v>
      </c>
      <c r="G863" s="213">
        <v>170823</v>
      </c>
      <c r="H863" s="213">
        <v>2023</v>
      </c>
      <c r="I863" s="148" t="s">
        <v>43</v>
      </c>
      <c r="J863" s="148" t="s">
        <v>2374</v>
      </c>
      <c r="K863" s="148" t="s">
        <v>2375</v>
      </c>
      <c r="L863" s="148" t="s">
        <v>74</v>
      </c>
      <c r="M863" s="148" t="s">
        <v>3150</v>
      </c>
      <c r="N863" s="213">
        <v>102</v>
      </c>
      <c r="O863" s="2"/>
      <c r="P863" s="359" t="s">
        <v>98</v>
      </c>
      <c r="Q863" s="50" t="s">
        <v>99</v>
      </c>
      <c r="R863" s="50" t="s">
        <v>3216</v>
      </c>
      <c r="S863" s="50">
        <v>1</v>
      </c>
      <c r="T863" s="50">
        <v>0</v>
      </c>
      <c r="U863" s="50">
        <v>1</v>
      </c>
      <c r="V863" s="2"/>
      <c r="W863" s="2"/>
      <c r="X863" s="93">
        <v>110924</v>
      </c>
      <c r="Y863" s="50" t="s">
        <v>78</v>
      </c>
      <c r="Z863" s="358" t="s">
        <v>3370</v>
      </c>
      <c r="AA863" s="432" t="s">
        <v>95</v>
      </c>
      <c r="AB863" s="16" t="str">
        <f t="shared" si="38"/>
        <v>Unique</v>
      </c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5">
      <c r="A864" s="354" t="str">
        <f t="shared" si="30"/>
        <v>101_2_140721_C3A_p_ch.bi</v>
      </c>
      <c r="B864" s="400" t="s">
        <v>2336</v>
      </c>
      <c r="C864" s="400" t="s">
        <v>2337</v>
      </c>
      <c r="D864" s="213">
        <v>101</v>
      </c>
      <c r="E864" s="213">
        <v>2</v>
      </c>
      <c r="F864" s="213">
        <v>300621</v>
      </c>
      <c r="G864" s="213">
        <v>140721</v>
      </c>
      <c r="H864" s="213">
        <v>2021</v>
      </c>
      <c r="I864" s="148" t="s">
        <v>43</v>
      </c>
      <c r="J864" s="148" t="s">
        <v>2338</v>
      </c>
      <c r="K864" s="148" t="s">
        <v>2339</v>
      </c>
      <c r="L864" s="148" t="s">
        <v>74</v>
      </c>
      <c r="M864" s="148" t="s">
        <v>147</v>
      </c>
      <c r="N864" s="213">
        <v>133</v>
      </c>
      <c r="O864" s="148" t="s">
        <v>3371</v>
      </c>
      <c r="P864" s="359" t="s">
        <v>287</v>
      </c>
      <c r="Q864" s="50" t="s">
        <v>288</v>
      </c>
      <c r="R864" s="50" t="s">
        <v>3216</v>
      </c>
      <c r="S864" s="50">
        <v>2</v>
      </c>
      <c r="T864" s="50">
        <v>0</v>
      </c>
      <c r="U864" s="50">
        <v>2</v>
      </c>
      <c r="V864" s="2"/>
      <c r="W864" s="2"/>
      <c r="X864" s="93">
        <v>110924</v>
      </c>
      <c r="Y864" s="50" t="s">
        <v>78</v>
      </c>
      <c r="Z864" s="358" t="s">
        <v>3372</v>
      </c>
      <c r="AA864" s="432" t="s">
        <v>95</v>
      </c>
      <c r="AB864" s="16" t="str">
        <f t="shared" si="38"/>
        <v>Unique</v>
      </c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5">
      <c r="A865" s="354" t="str">
        <f t="shared" si="30"/>
        <v>101_1_140721_C2A_p_ep.ba</v>
      </c>
      <c r="B865" s="400" t="s">
        <v>80</v>
      </c>
      <c r="C865" s="400" t="s">
        <v>81</v>
      </c>
      <c r="D865" s="213">
        <v>101</v>
      </c>
      <c r="E865" s="213">
        <v>1</v>
      </c>
      <c r="F865" s="117">
        <v>300621</v>
      </c>
      <c r="G865" s="117">
        <v>140721</v>
      </c>
      <c r="H865" s="117">
        <v>2021</v>
      </c>
      <c r="I865" s="2" t="s">
        <v>43</v>
      </c>
      <c r="J865" s="2" t="s">
        <v>82</v>
      </c>
      <c r="K865" s="2" t="s">
        <v>83</v>
      </c>
      <c r="L865" s="148" t="s">
        <v>74</v>
      </c>
      <c r="M865" s="148" t="s">
        <v>147</v>
      </c>
      <c r="N865" s="117">
        <v>147</v>
      </c>
      <c r="O865" s="2" t="s">
        <v>3373</v>
      </c>
      <c r="P865" s="359" t="s">
        <v>84</v>
      </c>
      <c r="Q865" s="50" t="s">
        <v>85</v>
      </c>
      <c r="R865" s="50" t="s">
        <v>3216</v>
      </c>
      <c r="S865" s="50">
        <v>1</v>
      </c>
      <c r="T865" s="50">
        <v>1</v>
      </c>
      <c r="U865" s="50">
        <v>0</v>
      </c>
      <c r="V865" s="2"/>
      <c r="W865" s="2"/>
      <c r="X865" s="93">
        <v>110924</v>
      </c>
      <c r="Y865" s="50" t="s">
        <v>78</v>
      </c>
      <c r="Z865" s="358" t="s">
        <v>3374</v>
      </c>
      <c r="AA865" s="432" t="s">
        <v>95</v>
      </c>
      <c r="AB865" s="16" t="str">
        <f t="shared" si="38"/>
        <v>Unique</v>
      </c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5">
      <c r="A866" s="354" t="str">
        <f t="shared" si="30"/>
        <v>100_1_090522_C3C_p_ba.el</v>
      </c>
      <c r="B866" s="355" t="s">
        <v>2798</v>
      </c>
      <c r="C866" s="355" t="s">
        <v>2799</v>
      </c>
      <c r="D866" s="213">
        <v>100</v>
      </c>
      <c r="E866" s="213">
        <v>1</v>
      </c>
      <c r="F866" s="213">
        <v>250422</v>
      </c>
      <c r="G866" s="367" t="s">
        <v>2753</v>
      </c>
      <c r="H866" s="213">
        <v>2022</v>
      </c>
      <c r="I866" s="148" t="s">
        <v>43</v>
      </c>
      <c r="J866" s="148" t="s">
        <v>2801</v>
      </c>
      <c r="K866" s="148" t="s">
        <v>2802</v>
      </c>
      <c r="L866" s="148" t="s">
        <v>74</v>
      </c>
      <c r="M866" s="2" t="s">
        <v>75</v>
      </c>
      <c r="N866" s="117">
        <v>56</v>
      </c>
      <c r="O866" s="2"/>
      <c r="P866" s="359" t="s">
        <v>274</v>
      </c>
      <c r="Q866" s="50" t="s">
        <v>275</v>
      </c>
      <c r="R866" s="50" t="s">
        <v>3216</v>
      </c>
      <c r="S866" s="50">
        <v>1</v>
      </c>
      <c r="T866" s="50">
        <v>1</v>
      </c>
      <c r="U866" s="50">
        <v>0</v>
      </c>
      <c r="V866" s="2"/>
      <c r="W866" s="2"/>
      <c r="X866" s="93">
        <v>110924</v>
      </c>
      <c r="Y866" s="50" t="s">
        <v>78</v>
      </c>
      <c r="Z866" s="358" t="s">
        <v>3375</v>
      </c>
      <c r="AA866" s="432" t="s">
        <v>95</v>
      </c>
      <c r="AB866" s="16" t="str">
        <f t="shared" si="38"/>
        <v>Unique</v>
      </c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5">
      <c r="A867" s="354" t="str">
        <f t="shared" si="30"/>
        <v>100_2_030921_C3X_p_rh.ro</v>
      </c>
      <c r="B867" s="400" t="s">
        <v>2441</v>
      </c>
      <c r="C867" s="400" t="s">
        <v>2442</v>
      </c>
      <c r="D867" s="213">
        <v>100</v>
      </c>
      <c r="E867" s="213">
        <v>2</v>
      </c>
      <c r="F867" s="213">
        <v>160821</v>
      </c>
      <c r="G867" s="367" t="s">
        <v>2403</v>
      </c>
      <c r="H867" s="213">
        <v>2021</v>
      </c>
      <c r="I867" s="148" t="s">
        <v>43</v>
      </c>
      <c r="J867" s="2" t="s">
        <v>2443</v>
      </c>
      <c r="K867" s="148" t="s">
        <v>2444</v>
      </c>
      <c r="L867" s="148" t="s">
        <v>74</v>
      </c>
      <c r="M867" s="148" t="s">
        <v>147</v>
      </c>
      <c r="N867" s="117">
        <v>44</v>
      </c>
      <c r="O867" s="2"/>
      <c r="P867" s="359" t="s">
        <v>460</v>
      </c>
      <c r="Q867" s="50" t="s">
        <v>461</v>
      </c>
      <c r="R867" s="50" t="s">
        <v>3216</v>
      </c>
      <c r="S867" s="50">
        <v>2</v>
      </c>
      <c r="T867" s="50">
        <v>0</v>
      </c>
      <c r="U867" s="50">
        <v>2</v>
      </c>
      <c r="V867" s="2"/>
      <c r="W867" s="2"/>
      <c r="X867" s="93">
        <v>110924</v>
      </c>
      <c r="Y867" s="50" t="s">
        <v>78</v>
      </c>
      <c r="Z867" s="358" t="s">
        <v>3376</v>
      </c>
      <c r="AA867" s="432" t="s">
        <v>95</v>
      </c>
      <c r="AB867" s="16" t="str">
        <f t="shared" si="38"/>
        <v>Unique</v>
      </c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5">
      <c r="A868" s="354" t="str">
        <f t="shared" si="30"/>
        <v>100_2_030921_C3X_p_sy.pi</v>
      </c>
      <c r="B868" s="400" t="s">
        <v>2441</v>
      </c>
      <c r="C868" s="400" t="s">
        <v>2442</v>
      </c>
      <c r="D868" s="213">
        <v>100</v>
      </c>
      <c r="E868" s="213">
        <v>2</v>
      </c>
      <c r="F868" s="213">
        <v>160821</v>
      </c>
      <c r="G868" s="367" t="s">
        <v>2403</v>
      </c>
      <c r="H868" s="213">
        <v>2021</v>
      </c>
      <c r="I868" s="148" t="s">
        <v>43</v>
      </c>
      <c r="J868" s="2" t="s">
        <v>2443</v>
      </c>
      <c r="K868" s="148" t="s">
        <v>2444</v>
      </c>
      <c r="L868" s="148" t="s">
        <v>74</v>
      </c>
      <c r="M868" s="148" t="s">
        <v>147</v>
      </c>
      <c r="N868" s="117">
        <v>44</v>
      </c>
      <c r="O868" s="2"/>
      <c r="P868" s="359" t="s">
        <v>176</v>
      </c>
      <c r="Q868" s="50" t="s">
        <v>177</v>
      </c>
      <c r="R868" s="50" t="s">
        <v>2422</v>
      </c>
      <c r="S868" s="50">
        <v>1</v>
      </c>
      <c r="T868" s="50">
        <v>1</v>
      </c>
      <c r="U868" s="50">
        <v>0</v>
      </c>
      <c r="V868" s="2"/>
      <c r="W868" s="2"/>
      <c r="X868" s="89" t="s">
        <v>2423</v>
      </c>
      <c r="Y868" s="50" t="s">
        <v>78</v>
      </c>
      <c r="Z868" s="358" t="s">
        <v>3377</v>
      </c>
      <c r="AA868" s="432" t="s">
        <v>95</v>
      </c>
      <c r="AB868" s="16" t="str">
        <f t="shared" si="38"/>
        <v>Unique</v>
      </c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5">
      <c r="A869" s="354" t="str">
        <f t="shared" si="30"/>
        <v>101_2_140721_C3A_p_pg.qu</v>
      </c>
      <c r="B869" s="400" t="s">
        <v>2336</v>
      </c>
      <c r="C869" s="400" t="s">
        <v>2337</v>
      </c>
      <c r="D869" s="213">
        <v>101</v>
      </c>
      <c r="E869" s="213">
        <v>2</v>
      </c>
      <c r="F869" s="213">
        <v>300621</v>
      </c>
      <c r="G869" s="213">
        <v>140721</v>
      </c>
      <c r="H869" s="213">
        <v>2021</v>
      </c>
      <c r="I869" s="148" t="s">
        <v>43</v>
      </c>
      <c r="J869" s="148" t="s">
        <v>2338</v>
      </c>
      <c r="K869" s="148" t="s">
        <v>2339</v>
      </c>
      <c r="L869" s="148" t="s">
        <v>74</v>
      </c>
      <c r="M869" s="148" t="s">
        <v>147</v>
      </c>
      <c r="N869" s="213">
        <v>133</v>
      </c>
      <c r="O869" s="148" t="s">
        <v>3371</v>
      </c>
      <c r="P869" s="359" t="s">
        <v>2952</v>
      </c>
      <c r="Q869" s="50" t="s">
        <v>2953</v>
      </c>
      <c r="R869" s="50" t="s">
        <v>3216</v>
      </c>
      <c r="S869" s="50">
        <v>1</v>
      </c>
      <c r="T869" s="50">
        <v>0</v>
      </c>
      <c r="U869" s="50">
        <v>1</v>
      </c>
      <c r="V869" s="2"/>
      <c r="W869" s="2"/>
      <c r="X869" s="93">
        <v>110924</v>
      </c>
      <c r="Y869" s="50" t="s">
        <v>78</v>
      </c>
      <c r="Z869" s="358" t="s">
        <v>3378</v>
      </c>
      <c r="AA869" s="432"/>
      <c r="AB869" s="16" t="str">
        <f t="shared" si="38"/>
        <v>Unique</v>
      </c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5">
      <c r="A870" s="354" t="str">
        <f t="shared" si="30"/>
        <v>119_2_200722_C35_p_pg.qu</v>
      </c>
      <c r="B870" s="355" t="s">
        <v>2611</v>
      </c>
      <c r="C870" s="355" t="s">
        <v>2612</v>
      </c>
      <c r="D870" s="421">
        <v>119</v>
      </c>
      <c r="E870" s="421">
        <v>2</v>
      </c>
      <c r="F870" s="367" t="s">
        <v>465</v>
      </c>
      <c r="G870" s="213">
        <v>200722</v>
      </c>
      <c r="H870" s="213">
        <v>2022</v>
      </c>
      <c r="I870" s="148" t="s">
        <v>43</v>
      </c>
      <c r="J870" s="148" t="s">
        <v>2613</v>
      </c>
      <c r="K870" s="148" t="s">
        <v>2614</v>
      </c>
      <c r="L870" s="148" t="s">
        <v>74</v>
      </c>
      <c r="M870" s="148" t="s">
        <v>3150</v>
      </c>
      <c r="N870" s="213">
        <v>40</v>
      </c>
      <c r="O870" s="2"/>
      <c r="P870" s="359" t="s">
        <v>2952</v>
      </c>
      <c r="Q870" s="50" t="s">
        <v>2953</v>
      </c>
      <c r="R870" s="50" t="s">
        <v>3216</v>
      </c>
      <c r="S870" s="50">
        <v>1</v>
      </c>
      <c r="T870" s="50">
        <v>0</v>
      </c>
      <c r="U870" s="50">
        <v>1</v>
      </c>
      <c r="V870" s="2"/>
      <c r="W870" s="2"/>
      <c r="X870" s="93">
        <v>120924</v>
      </c>
      <c r="Y870" s="50" t="s">
        <v>78</v>
      </c>
      <c r="Z870" s="358" t="s">
        <v>3379</v>
      </c>
      <c r="AA870" s="432"/>
      <c r="AB870" s="16" t="str">
        <f t="shared" si="38"/>
        <v>Unique</v>
      </c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5">
      <c r="A871" s="354" t="str">
        <f t="shared" si="30"/>
        <v>61_1_170823_C2X_p_ep.ba</v>
      </c>
      <c r="B871" s="355" t="s">
        <v>2372</v>
      </c>
      <c r="C871" s="355" t="s">
        <v>2373</v>
      </c>
      <c r="D871" s="213">
        <v>61</v>
      </c>
      <c r="E871" s="213">
        <v>1</v>
      </c>
      <c r="F871" s="213">
        <v>280723</v>
      </c>
      <c r="G871" s="213">
        <v>170823</v>
      </c>
      <c r="H871" s="213">
        <v>2023</v>
      </c>
      <c r="I871" s="148" t="s">
        <v>43</v>
      </c>
      <c r="J871" s="148" t="s">
        <v>2374</v>
      </c>
      <c r="K871" s="148" t="s">
        <v>2375</v>
      </c>
      <c r="L871" s="148" t="s">
        <v>74</v>
      </c>
      <c r="M871" s="148" t="s">
        <v>3150</v>
      </c>
      <c r="N871" s="213">
        <v>102</v>
      </c>
      <c r="O871" s="2"/>
      <c r="P871" s="359" t="s">
        <v>84</v>
      </c>
      <c r="Q871" s="50" t="s">
        <v>85</v>
      </c>
      <c r="R871" s="50" t="s">
        <v>3216</v>
      </c>
      <c r="S871" s="50">
        <v>15</v>
      </c>
      <c r="T871" s="50">
        <v>3</v>
      </c>
      <c r="U871" s="50">
        <v>12</v>
      </c>
      <c r="V871" s="2"/>
      <c r="W871" s="2"/>
      <c r="X871" s="93">
        <v>120924</v>
      </c>
      <c r="Y871" s="50" t="s">
        <v>78</v>
      </c>
      <c r="Z871" s="358" t="s">
        <v>3380</v>
      </c>
      <c r="AA871" s="432" t="s">
        <v>95</v>
      </c>
      <c r="AB871" s="16" t="str">
        <f t="shared" si="38"/>
        <v>Unique</v>
      </c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5">
      <c r="A872" s="354" t="str">
        <f t="shared" si="30"/>
        <v>93_1_030921_C3B_p_ep.ba</v>
      </c>
      <c r="B872" s="355" t="s">
        <v>2326</v>
      </c>
      <c r="C872" s="355" t="s">
        <v>2327</v>
      </c>
      <c r="D872" s="213">
        <v>93</v>
      </c>
      <c r="E872" s="213">
        <v>1</v>
      </c>
      <c r="F872" s="213">
        <v>160821</v>
      </c>
      <c r="G872" s="367" t="s">
        <v>2403</v>
      </c>
      <c r="H872" s="213">
        <v>2021</v>
      </c>
      <c r="I872" s="148" t="s">
        <v>43</v>
      </c>
      <c r="J872" s="2" t="s">
        <v>2328</v>
      </c>
      <c r="K872" s="2" t="s">
        <v>2329</v>
      </c>
      <c r="L872" s="148" t="s">
        <v>74</v>
      </c>
      <c r="M872" s="148" t="s">
        <v>147</v>
      </c>
      <c r="N872" s="117">
        <v>285</v>
      </c>
      <c r="O872" s="2"/>
      <c r="P872" s="359" t="s">
        <v>84</v>
      </c>
      <c r="Q872" s="50" t="s">
        <v>85</v>
      </c>
      <c r="R872" s="50" t="s">
        <v>3216</v>
      </c>
      <c r="S872" s="50">
        <v>1</v>
      </c>
      <c r="T872" s="50">
        <v>0</v>
      </c>
      <c r="U872" s="50">
        <v>1</v>
      </c>
      <c r="V872" s="2"/>
      <c r="W872" s="2"/>
      <c r="X872" s="93">
        <v>120924</v>
      </c>
      <c r="Y872" s="50" t="s">
        <v>78</v>
      </c>
      <c r="Z872" s="358" t="s">
        <v>3381</v>
      </c>
      <c r="AA872" s="432" t="s">
        <v>95</v>
      </c>
      <c r="AB872" s="16" t="str">
        <f t="shared" si="38"/>
        <v>Unique</v>
      </c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5">
      <c r="A873" s="354" t="str">
        <f t="shared" si="30"/>
        <v>80_3_200722_C15_p_sy.pi</v>
      </c>
      <c r="B873" s="355" t="s">
        <v>69</v>
      </c>
      <c r="C873" s="355" t="s">
        <v>70</v>
      </c>
      <c r="D873" s="213">
        <v>80</v>
      </c>
      <c r="E873" s="213">
        <v>3</v>
      </c>
      <c r="F873" s="367" t="s">
        <v>465</v>
      </c>
      <c r="G873" s="213">
        <v>200722</v>
      </c>
      <c r="H873" s="213">
        <v>2022</v>
      </c>
      <c r="I873" s="148" t="s">
        <v>43</v>
      </c>
      <c r="J873" s="148" t="s">
        <v>72</v>
      </c>
      <c r="K873" s="148" t="s">
        <v>73</v>
      </c>
      <c r="L873" s="148" t="s">
        <v>74</v>
      </c>
      <c r="M873" s="148" t="s">
        <v>3150</v>
      </c>
      <c r="N873" s="213">
        <v>80</v>
      </c>
      <c r="O873" s="2"/>
      <c r="P873" s="359" t="s">
        <v>176</v>
      </c>
      <c r="Q873" s="50" t="s">
        <v>177</v>
      </c>
      <c r="R873" s="50" t="s">
        <v>3216</v>
      </c>
      <c r="S873" s="50">
        <v>10</v>
      </c>
      <c r="T873" s="50">
        <v>8</v>
      </c>
      <c r="U873" s="50">
        <v>2</v>
      </c>
      <c r="V873" s="2"/>
      <c r="W873" s="2"/>
      <c r="X873" s="93">
        <v>120924</v>
      </c>
      <c r="Y873" s="50" t="s">
        <v>78</v>
      </c>
      <c r="Z873" s="358" t="s">
        <v>3382</v>
      </c>
      <c r="AA873" s="432" t="s">
        <v>95</v>
      </c>
      <c r="AB873" s="16" t="str">
        <f t="shared" si="38"/>
        <v>Unique</v>
      </c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5">
      <c r="A874" s="354" t="str">
        <f t="shared" si="30"/>
        <v>119_2_030921_C2Y_p_rh.ca</v>
      </c>
      <c r="B874" s="400" t="s">
        <v>2517</v>
      </c>
      <c r="C874" s="400" t="s">
        <v>2518</v>
      </c>
      <c r="D874" s="213">
        <v>119</v>
      </c>
      <c r="E874" s="213">
        <v>2</v>
      </c>
      <c r="F874" s="213">
        <v>160821</v>
      </c>
      <c r="G874" s="367" t="s">
        <v>2403</v>
      </c>
      <c r="H874" s="213">
        <v>2021</v>
      </c>
      <c r="I874" s="148" t="s">
        <v>43</v>
      </c>
      <c r="J874" s="148" t="s">
        <v>2519</v>
      </c>
      <c r="K874" s="148" t="s">
        <v>2520</v>
      </c>
      <c r="L874" s="148" t="s">
        <v>74</v>
      </c>
      <c r="M874" s="2" t="s">
        <v>100</v>
      </c>
      <c r="N874" s="117">
        <v>238</v>
      </c>
      <c r="O874" s="2"/>
      <c r="P874" s="359" t="s">
        <v>134</v>
      </c>
      <c r="Q874" s="50" t="s">
        <v>135</v>
      </c>
      <c r="R874" s="50" t="s">
        <v>3216</v>
      </c>
      <c r="S874" s="50">
        <v>2</v>
      </c>
      <c r="T874" s="50">
        <v>2</v>
      </c>
      <c r="U874" s="50">
        <v>0</v>
      </c>
      <c r="V874" s="2"/>
      <c r="W874" s="2"/>
      <c r="X874" s="93">
        <v>120924</v>
      </c>
      <c r="Y874" s="50" t="s">
        <v>78</v>
      </c>
      <c r="Z874" s="358" t="s">
        <v>3383</v>
      </c>
      <c r="AA874" s="432" t="s">
        <v>95</v>
      </c>
      <c r="AB874" s="16" t="str">
        <f t="shared" si="38"/>
        <v>Unique</v>
      </c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5">
      <c r="A875" s="354" t="str">
        <f t="shared" si="30"/>
        <v>80_3_200722_C15_p_ep.ba</v>
      </c>
      <c r="B875" s="355" t="s">
        <v>69</v>
      </c>
      <c r="C875" s="355" t="s">
        <v>70</v>
      </c>
      <c r="D875" s="213">
        <v>80</v>
      </c>
      <c r="E875" s="213">
        <v>3</v>
      </c>
      <c r="F875" s="367" t="s">
        <v>465</v>
      </c>
      <c r="G875" s="213">
        <v>200722</v>
      </c>
      <c r="H875" s="213">
        <v>2022</v>
      </c>
      <c r="I875" s="148" t="s">
        <v>43</v>
      </c>
      <c r="J875" s="148" t="s">
        <v>72</v>
      </c>
      <c r="K875" s="148" t="s">
        <v>73</v>
      </c>
      <c r="L875" s="148" t="s">
        <v>74</v>
      </c>
      <c r="M875" s="148" t="s">
        <v>3150</v>
      </c>
      <c r="N875" s="213">
        <v>80</v>
      </c>
      <c r="O875" s="2"/>
      <c r="P875" s="359" t="s">
        <v>84</v>
      </c>
      <c r="Q875" s="50" t="s">
        <v>85</v>
      </c>
      <c r="R875" s="50" t="s">
        <v>3216</v>
      </c>
      <c r="S875" s="50">
        <v>2</v>
      </c>
      <c r="T875" s="50">
        <v>0</v>
      </c>
      <c r="U875" s="50">
        <v>2</v>
      </c>
      <c r="V875" s="2"/>
      <c r="W875" s="2"/>
      <c r="X875" s="93">
        <v>120924</v>
      </c>
      <c r="Y875" s="50" t="s">
        <v>78</v>
      </c>
      <c r="Z875" s="358" t="s">
        <v>3384</v>
      </c>
      <c r="AA875" s="432" t="s">
        <v>95</v>
      </c>
      <c r="AB875" s="16" t="str">
        <f t="shared" si="38"/>
        <v>Unique</v>
      </c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5">
      <c r="A876" s="354" t="str">
        <f t="shared" si="30"/>
        <v>100_1_090522_C3C_p_ep.el</v>
      </c>
      <c r="B876" s="355" t="s">
        <v>2798</v>
      </c>
      <c r="C876" s="355" t="s">
        <v>2799</v>
      </c>
      <c r="D876" s="213">
        <v>100</v>
      </c>
      <c r="E876" s="213">
        <v>1</v>
      </c>
      <c r="F876" s="213">
        <v>250422</v>
      </c>
      <c r="G876" s="367" t="s">
        <v>2753</v>
      </c>
      <c r="H876" s="213">
        <v>2022</v>
      </c>
      <c r="I876" s="148" t="s">
        <v>43</v>
      </c>
      <c r="J876" s="148" t="s">
        <v>2801</v>
      </c>
      <c r="K876" s="148" t="s">
        <v>2802</v>
      </c>
      <c r="L876" s="148" t="s">
        <v>74</v>
      </c>
      <c r="M876" s="2" t="s">
        <v>75</v>
      </c>
      <c r="N876" s="117">
        <v>56</v>
      </c>
      <c r="O876" s="2"/>
      <c r="P876" s="359" t="s">
        <v>2312</v>
      </c>
      <c r="Q876" s="50" t="s">
        <v>2313</v>
      </c>
      <c r="R876" s="50" t="s">
        <v>3216</v>
      </c>
      <c r="S876" s="50">
        <v>2</v>
      </c>
      <c r="T876" s="50">
        <v>0</v>
      </c>
      <c r="U876" s="50">
        <v>2</v>
      </c>
      <c r="V876" s="2"/>
      <c r="W876" s="2"/>
      <c r="X876" s="93">
        <v>120924</v>
      </c>
      <c r="Y876" s="50" t="s">
        <v>78</v>
      </c>
      <c r="Z876" s="358" t="s">
        <v>3385</v>
      </c>
      <c r="AA876" s="432" t="s">
        <v>95</v>
      </c>
      <c r="AB876" s="16" t="str">
        <f t="shared" si="38"/>
        <v>Unique</v>
      </c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5">
      <c r="A877" s="354" t="str">
        <f t="shared" si="30"/>
        <v>119_1_200722_C1X_p_ep.ba</v>
      </c>
      <c r="B877" s="433" t="s">
        <v>2302</v>
      </c>
      <c r="C877" s="433" t="s">
        <v>2303</v>
      </c>
      <c r="D877" s="29">
        <v>119</v>
      </c>
      <c r="E877" s="29">
        <v>1</v>
      </c>
      <c r="F877" s="434" t="s">
        <v>465</v>
      </c>
      <c r="G877" s="29">
        <v>200722</v>
      </c>
      <c r="H877" s="29">
        <v>2022</v>
      </c>
      <c r="I877" s="28" t="s">
        <v>43</v>
      </c>
      <c r="J877" s="28" t="s">
        <v>2304</v>
      </c>
      <c r="K877" s="28" t="s">
        <v>2305</v>
      </c>
      <c r="L877" s="28" t="s">
        <v>74</v>
      </c>
      <c r="M877" s="28" t="s">
        <v>3150</v>
      </c>
      <c r="N877" s="29">
        <v>45</v>
      </c>
      <c r="O877" s="435"/>
      <c r="P877" s="436" t="s">
        <v>84</v>
      </c>
      <c r="Q877" s="437" t="s">
        <v>85</v>
      </c>
      <c r="R877" s="437" t="s">
        <v>3216</v>
      </c>
      <c r="S877" s="437">
        <v>1</v>
      </c>
      <c r="T877" s="437">
        <v>0</v>
      </c>
      <c r="U877" s="437">
        <v>1</v>
      </c>
      <c r="V877" s="435"/>
      <c r="W877" s="435"/>
      <c r="X877" s="506">
        <v>120924</v>
      </c>
      <c r="Y877" s="437" t="s">
        <v>78</v>
      </c>
      <c r="Z877" s="497" t="s">
        <v>3386</v>
      </c>
      <c r="AA877" s="432" t="s">
        <v>95</v>
      </c>
      <c r="AB877" s="16" t="str">
        <f t="shared" si="38"/>
        <v>Unique</v>
      </c>
      <c r="AD877" s="435"/>
      <c r="AE877" s="435"/>
      <c r="AF877" s="435"/>
      <c r="AG877" s="435"/>
      <c r="AH877" s="435"/>
      <c r="AI877" s="435"/>
      <c r="AJ877" s="435"/>
      <c r="AK877" s="435"/>
      <c r="AL877" s="435"/>
      <c r="AM877" s="435"/>
      <c r="AN877" s="435"/>
      <c r="AO877" s="435"/>
      <c r="AP877" s="435"/>
      <c r="AQ877" s="435"/>
      <c r="AR877" s="435"/>
      <c r="AS877" s="435"/>
      <c r="AT877" s="435"/>
      <c r="AU877" s="435"/>
      <c r="AV877" s="435"/>
      <c r="AW877" s="435"/>
    </row>
    <row r="878" spans="1:49" ht="15">
      <c r="A878" s="354" t="str">
        <f t="shared" si="30"/>
        <v>119_2_030921_C2Y_p_ep.ba</v>
      </c>
      <c r="B878" s="400" t="s">
        <v>2517</v>
      </c>
      <c r="C878" s="400" t="s">
        <v>2518</v>
      </c>
      <c r="D878" s="213">
        <v>119</v>
      </c>
      <c r="E878" s="213">
        <v>2</v>
      </c>
      <c r="F878" s="213">
        <v>160821</v>
      </c>
      <c r="G878" s="367" t="s">
        <v>2403</v>
      </c>
      <c r="H878" s="213">
        <v>2021</v>
      </c>
      <c r="I878" s="148" t="s">
        <v>43</v>
      </c>
      <c r="J878" s="148" t="s">
        <v>2519</v>
      </c>
      <c r="K878" s="148" t="s">
        <v>2520</v>
      </c>
      <c r="L878" s="148" t="s">
        <v>74</v>
      </c>
      <c r="M878" s="2" t="s">
        <v>100</v>
      </c>
      <c r="N878" s="117">
        <v>238</v>
      </c>
      <c r="O878" s="2"/>
      <c r="P878" s="359" t="s">
        <v>84</v>
      </c>
      <c r="Q878" s="50" t="s">
        <v>85</v>
      </c>
      <c r="R878" s="50" t="s">
        <v>3216</v>
      </c>
      <c r="S878" s="50">
        <v>1</v>
      </c>
      <c r="T878" s="50">
        <v>0</v>
      </c>
      <c r="U878" s="50">
        <v>1</v>
      </c>
      <c r="V878" s="2"/>
      <c r="W878" s="2"/>
      <c r="X878" s="93">
        <v>120924</v>
      </c>
      <c r="Y878" s="50" t="s">
        <v>78</v>
      </c>
      <c r="Z878" s="358" t="s">
        <v>3387</v>
      </c>
      <c r="AA878" s="432" t="s">
        <v>95</v>
      </c>
      <c r="AB878" s="16" t="str">
        <f t="shared" si="38"/>
        <v>Unique</v>
      </c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5">
      <c r="A879" s="354" t="str">
        <f t="shared" si="30"/>
        <v>119_2_200722_C35_p_sy.pi</v>
      </c>
      <c r="B879" s="355" t="s">
        <v>2611</v>
      </c>
      <c r="C879" s="355" t="s">
        <v>2612</v>
      </c>
      <c r="D879" s="421">
        <v>119</v>
      </c>
      <c r="E879" s="421">
        <v>2</v>
      </c>
      <c r="F879" s="367" t="s">
        <v>465</v>
      </c>
      <c r="G879" s="213">
        <v>200722</v>
      </c>
      <c r="H879" s="213">
        <v>2022</v>
      </c>
      <c r="I879" s="148" t="s">
        <v>43</v>
      </c>
      <c r="J879" s="148" t="s">
        <v>2613</v>
      </c>
      <c r="K879" s="148" t="s">
        <v>2614</v>
      </c>
      <c r="L879" s="148" t="s">
        <v>74</v>
      </c>
      <c r="M879" s="148" t="s">
        <v>3150</v>
      </c>
      <c r="N879" s="213">
        <v>40</v>
      </c>
      <c r="O879" s="2"/>
      <c r="P879" s="359" t="s">
        <v>176</v>
      </c>
      <c r="Q879" s="50" t="s">
        <v>177</v>
      </c>
      <c r="R879" s="50" t="s">
        <v>3216</v>
      </c>
      <c r="S879" s="50">
        <v>2</v>
      </c>
      <c r="T879" s="50">
        <v>1</v>
      </c>
      <c r="U879" s="50">
        <v>1</v>
      </c>
      <c r="V879" s="2"/>
      <c r="W879" s="2"/>
      <c r="X879" s="93">
        <v>120924</v>
      </c>
      <c r="Y879" s="50" t="s">
        <v>78</v>
      </c>
      <c r="Z879" s="358" t="s">
        <v>3388</v>
      </c>
      <c r="AA879" s="432" t="s">
        <v>95</v>
      </c>
      <c r="AB879" s="16" t="str">
        <f t="shared" si="38"/>
        <v>Unique</v>
      </c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5">
      <c r="A880" s="354" t="str">
        <f t="shared" si="30"/>
        <v>80_3_200722_C15_p_ch.bi</v>
      </c>
      <c r="B880" s="355" t="s">
        <v>69</v>
      </c>
      <c r="C880" s="355" t="s">
        <v>70</v>
      </c>
      <c r="D880" s="213">
        <v>80</v>
      </c>
      <c r="E880" s="213">
        <v>3</v>
      </c>
      <c r="F880" s="367" t="s">
        <v>465</v>
      </c>
      <c r="G880" s="213">
        <v>200722</v>
      </c>
      <c r="H880" s="213">
        <v>2022</v>
      </c>
      <c r="I880" s="148" t="s">
        <v>43</v>
      </c>
      <c r="J880" s="148" t="s">
        <v>72</v>
      </c>
      <c r="K880" s="148" t="s">
        <v>73</v>
      </c>
      <c r="L880" s="148" t="s">
        <v>74</v>
      </c>
      <c r="M880" s="148" t="s">
        <v>3150</v>
      </c>
      <c r="N880" s="213">
        <v>80</v>
      </c>
      <c r="O880" s="2"/>
      <c r="P880" s="359" t="s">
        <v>287</v>
      </c>
      <c r="Q880" s="50" t="s">
        <v>288</v>
      </c>
      <c r="R880" s="50" t="s">
        <v>3216</v>
      </c>
      <c r="S880" s="50">
        <v>2</v>
      </c>
      <c r="T880" s="50">
        <v>0</v>
      </c>
      <c r="U880" s="50">
        <v>2</v>
      </c>
      <c r="V880" s="2"/>
      <c r="W880" s="2"/>
      <c r="X880" s="93">
        <v>120924</v>
      </c>
      <c r="Y880" s="50" t="s">
        <v>78</v>
      </c>
      <c r="Z880" s="358" t="s">
        <v>3389</v>
      </c>
      <c r="AA880" s="432" t="s">
        <v>95</v>
      </c>
      <c r="AB880" s="16" t="str">
        <f t="shared" si="38"/>
        <v>Unique</v>
      </c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89" ht="15">
      <c r="A881" s="354" t="str">
        <f t="shared" si="30"/>
        <v>80_3_300823_C15_p_ep.ba</v>
      </c>
      <c r="B881" s="355" t="s">
        <v>69</v>
      </c>
      <c r="C881" s="355" t="s">
        <v>70</v>
      </c>
      <c r="D881" s="213">
        <v>80</v>
      </c>
      <c r="E881" s="213">
        <v>3</v>
      </c>
      <c r="F881" s="213">
        <v>160823</v>
      </c>
      <c r="G881" s="213">
        <v>300823</v>
      </c>
      <c r="H881" s="213">
        <v>2023</v>
      </c>
      <c r="I881" s="148" t="s">
        <v>43</v>
      </c>
      <c r="J881" s="148" t="s">
        <v>72</v>
      </c>
      <c r="K881" s="148" t="s">
        <v>73</v>
      </c>
      <c r="L881" s="148" t="s">
        <v>74</v>
      </c>
      <c r="M881" s="148" t="s">
        <v>3150</v>
      </c>
      <c r="N881" s="213">
        <v>29</v>
      </c>
      <c r="O881" s="213">
        <v>0</v>
      </c>
      <c r="P881" s="359" t="s">
        <v>84</v>
      </c>
      <c r="Q881" s="50" t="s">
        <v>85</v>
      </c>
      <c r="R881" s="50" t="s">
        <v>3216</v>
      </c>
      <c r="S881" s="50">
        <v>1</v>
      </c>
      <c r="T881" s="50">
        <v>0</v>
      </c>
      <c r="U881" s="50">
        <v>1</v>
      </c>
      <c r="V881" s="2"/>
      <c r="W881" s="2"/>
      <c r="X881" s="93">
        <v>120924</v>
      </c>
      <c r="Y881" s="50" t="s">
        <v>78</v>
      </c>
      <c r="Z881" s="358" t="s">
        <v>3390</v>
      </c>
      <c r="AA881" s="432" t="s">
        <v>95</v>
      </c>
      <c r="AB881" s="16" t="str">
        <f t="shared" si="38"/>
        <v>Unique</v>
      </c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89" ht="15">
      <c r="A882" s="354" t="str">
        <f t="shared" si="30"/>
        <v>80_2_300823_C1Y_p_sy.pi</v>
      </c>
      <c r="B882" s="355" t="s">
        <v>2504</v>
      </c>
      <c r="C882" s="355" t="s">
        <v>2505</v>
      </c>
      <c r="D882" s="213">
        <v>80</v>
      </c>
      <c r="E882" s="213">
        <v>2</v>
      </c>
      <c r="F882" s="213">
        <v>160823</v>
      </c>
      <c r="G882" s="213">
        <v>300823</v>
      </c>
      <c r="H882" s="213">
        <v>2023</v>
      </c>
      <c r="I882" s="148" t="s">
        <v>43</v>
      </c>
      <c r="J882" s="148" t="s">
        <v>2506</v>
      </c>
      <c r="K882" s="148" t="s">
        <v>2507</v>
      </c>
      <c r="L882" s="148" t="s">
        <v>74</v>
      </c>
      <c r="M882" s="148" t="s">
        <v>3150</v>
      </c>
      <c r="N882" s="213">
        <v>14</v>
      </c>
      <c r="O882" s="2"/>
      <c r="P882" s="359" t="s">
        <v>176</v>
      </c>
      <c r="Q882" s="50" t="s">
        <v>177</v>
      </c>
      <c r="R882" s="50" t="s">
        <v>3216</v>
      </c>
      <c r="S882" s="50">
        <v>1</v>
      </c>
      <c r="T882" s="50">
        <v>0</v>
      </c>
      <c r="U882" s="50">
        <v>1</v>
      </c>
      <c r="V882" s="2"/>
      <c r="W882" s="2"/>
      <c r="X882" s="93">
        <v>120924</v>
      </c>
      <c r="Y882" s="50" t="s">
        <v>78</v>
      </c>
      <c r="Z882" s="358" t="s">
        <v>3391</v>
      </c>
      <c r="AA882" s="432" t="s">
        <v>95</v>
      </c>
      <c r="AB882" s="16" t="str">
        <f t="shared" si="38"/>
        <v>Unique</v>
      </c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89" ht="15">
      <c r="A883" s="354" t="str">
        <f t="shared" si="30"/>
        <v>93_1_030921_C3B_p_sy.pi</v>
      </c>
      <c r="B883" s="355" t="s">
        <v>2326</v>
      </c>
      <c r="C883" s="355" t="s">
        <v>2327</v>
      </c>
      <c r="D883" s="213">
        <v>93</v>
      </c>
      <c r="E883" s="213">
        <v>1</v>
      </c>
      <c r="F883" s="213">
        <v>160821</v>
      </c>
      <c r="G883" s="367" t="s">
        <v>2403</v>
      </c>
      <c r="H883" s="213">
        <v>2021</v>
      </c>
      <c r="I883" s="148" t="s">
        <v>43</v>
      </c>
      <c r="J883" s="2" t="s">
        <v>2328</v>
      </c>
      <c r="K883" s="2" t="s">
        <v>2329</v>
      </c>
      <c r="L883" s="148" t="s">
        <v>74</v>
      </c>
      <c r="M883" s="148" t="s">
        <v>147</v>
      </c>
      <c r="N883" s="117">
        <v>620</v>
      </c>
      <c r="O883" s="2"/>
      <c r="P883" s="359" t="s">
        <v>176</v>
      </c>
      <c r="Q883" s="50" t="s">
        <v>177</v>
      </c>
      <c r="R883" s="50" t="s">
        <v>3216</v>
      </c>
      <c r="S883" s="50">
        <v>1</v>
      </c>
      <c r="T883" s="50">
        <v>0</v>
      </c>
      <c r="U883" s="50">
        <v>1</v>
      </c>
      <c r="V883" s="2"/>
      <c r="W883" s="2"/>
      <c r="X883" s="93">
        <v>120924</v>
      </c>
      <c r="Y883" s="50" t="s">
        <v>78</v>
      </c>
      <c r="Z883" s="358" t="s">
        <v>3392</v>
      </c>
      <c r="AA883" s="432" t="s">
        <v>95</v>
      </c>
      <c r="AB883" s="16" t="str">
        <f t="shared" si="38"/>
        <v>Unique</v>
      </c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89" ht="15">
      <c r="A884" s="354" t="str">
        <f t="shared" si="30"/>
        <v>119_2_030921_C2Y_p_sy.pi</v>
      </c>
      <c r="B884" s="400" t="s">
        <v>2517</v>
      </c>
      <c r="C884" s="400" t="s">
        <v>2518</v>
      </c>
      <c r="D884" s="213">
        <v>119</v>
      </c>
      <c r="E884" s="213">
        <v>2</v>
      </c>
      <c r="F884" s="213">
        <v>160821</v>
      </c>
      <c r="G884" s="367" t="s">
        <v>2403</v>
      </c>
      <c r="H884" s="213">
        <v>2021</v>
      </c>
      <c r="I884" s="148" t="s">
        <v>43</v>
      </c>
      <c r="J884" s="148" t="s">
        <v>2519</v>
      </c>
      <c r="K884" s="148" t="s">
        <v>2520</v>
      </c>
      <c r="L884" s="148" t="s">
        <v>74</v>
      </c>
      <c r="M884" s="2" t="s">
        <v>100</v>
      </c>
      <c r="N884" s="117">
        <v>238</v>
      </c>
      <c r="O884" s="2"/>
      <c r="P884" s="359" t="s">
        <v>176</v>
      </c>
      <c r="Q884" s="50" t="s">
        <v>177</v>
      </c>
      <c r="R884" s="50" t="s">
        <v>3216</v>
      </c>
      <c r="S884" s="50">
        <v>1</v>
      </c>
      <c r="T884" s="50">
        <v>0</v>
      </c>
      <c r="U884" s="50">
        <v>1</v>
      </c>
      <c r="V884" s="2"/>
      <c r="W884" s="2"/>
      <c r="X884" s="93">
        <v>120924</v>
      </c>
      <c r="Y884" s="50" t="s">
        <v>78</v>
      </c>
      <c r="Z884" s="358" t="s">
        <v>3393</v>
      </c>
      <c r="AA884" s="432" t="s">
        <v>95</v>
      </c>
      <c r="AB884" s="16" t="str">
        <f t="shared" si="38"/>
        <v>Unique</v>
      </c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89" ht="15">
      <c r="A885" s="354" t="str">
        <f t="shared" si="30"/>
        <v>119_1_200722_C1X_p_sy.pi</v>
      </c>
      <c r="B885" s="433" t="s">
        <v>2302</v>
      </c>
      <c r="C885" s="433" t="s">
        <v>2303</v>
      </c>
      <c r="D885" s="29">
        <v>119</v>
      </c>
      <c r="E885" s="29">
        <v>1</v>
      </c>
      <c r="F885" s="434" t="s">
        <v>465</v>
      </c>
      <c r="G885" s="29">
        <v>200722</v>
      </c>
      <c r="H885" s="29">
        <v>2022</v>
      </c>
      <c r="I885" s="28" t="s">
        <v>43</v>
      </c>
      <c r="J885" s="28" t="s">
        <v>2304</v>
      </c>
      <c r="K885" s="28" t="s">
        <v>2305</v>
      </c>
      <c r="L885" s="28" t="s">
        <v>74</v>
      </c>
      <c r="M885" s="28" t="s">
        <v>3150</v>
      </c>
      <c r="N885" s="29">
        <v>45</v>
      </c>
      <c r="O885" s="435"/>
      <c r="P885" s="436" t="s">
        <v>176</v>
      </c>
      <c r="Q885" s="437" t="s">
        <v>177</v>
      </c>
      <c r="R885" s="437" t="s">
        <v>3216</v>
      </c>
      <c r="S885" s="437">
        <v>1</v>
      </c>
      <c r="T885" s="437">
        <v>0</v>
      </c>
      <c r="U885" s="437">
        <v>1</v>
      </c>
      <c r="V885" s="435"/>
      <c r="W885" s="435"/>
      <c r="X885" s="506">
        <v>120924</v>
      </c>
      <c r="Y885" s="437" t="s">
        <v>78</v>
      </c>
      <c r="Z885" s="497" t="s">
        <v>3394</v>
      </c>
      <c r="AA885" s="432" t="s">
        <v>95</v>
      </c>
      <c r="AB885" s="16" t="str">
        <f t="shared" si="38"/>
        <v>Unique</v>
      </c>
      <c r="AD885" s="435"/>
      <c r="AE885" s="435"/>
      <c r="AF885" s="435"/>
      <c r="AG885" s="435"/>
      <c r="AH885" s="435"/>
      <c r="AI885" s="435"/>
      <c r="AJ885" s="435"/>
      <c r="AK885" s="435"/>
      <c r="AL885" s="435"/>
      <c r="AM885" s="435"/>
      <c r="AN885" s="435"/>
      <c r="AO885" s="435"/>
      <c r="AP885" s="435"/>
      <c r="AQ885" s="435"/>
      <c r="AR885" s="435"/>
      <c r="AS885" s="435"/>
      <c r="AT885" s="435"/>
      <c r="AU885" s="435"/>
      <c r="AV885" s="435"/>
      <c r="AW885" s="435"/>
    </row>
    <row r="886" spans="1:89" ht="15">
      <c r="A886" s="354" t="str">
        <f t="shared" si="30"/>
        <v>71_1_170823_C1A_p_sy.pi</v>
      </c>
      <c r="B886" s="355" t="s">
        <v>2352</v>
      </c>
      <c r="C886" s="355" t="s">
        <v>2353</v>
      </c>
      <c r="D886" s="213">
        <v>71</v>
      </c>
      <c r="E886" s="213">
        <v>1</v>
      </c>
      <c r="F886" s="213">
        <v>280723</v>
      </c>
      <c r="G886" s="213">
        <v>170823</v>
      </c>
      <c r="H886" s="213">
        <v>2023</v>
      </c>
      <c r="I886" s="148" t="s">
        <v>43</v>
      </c>
      <c r="J886" s="148" t="s">
        <v>2354</v>
      </c>
      <c r="K886" s="148" t="s">
        <v>2355</v>
      </c>
      <c r="L886" s="148" t="s">
        <v>74</v>
      </c>
      <c r="M886" s="148" t="s">
        <v>3150</v>
      </c>
      <c r="N886" s="213">
        <v>12</v>
      </c>
      <c r="O886" s="2"/>
      <c r="P886" s="359" t="s">
        <v>176</v>
      </c>
      <c r="Q886" s="50" t="s">
        <v>177</v>
      </c>
      <c r="R886" s="50" t="s">
        <v>3216</v>
      </c>
      <c r="S886" s="50">
        <v>1</v>
      </c>
      <c r="T886" s="50">
        <v>0</v>
      </c>
      <c r="U886" s="50">
        <v>1</v>
      </c>
      <c r="V886" s="2"/>
      <c r="W886" s="2"/>
      <c r="X886" s="93">
        <v>120924</v>
      </c>
      <c r="Y886" s="50" t="s">
        <v>78</v>
      </c>
      <c r="Z886" s="358" t="s">
        <v>3395</v>
      </c>
      <c r="AA886" s="432" t="s">
        <v>95</v>
      </c>
      <c r="AB886" s="16" t="str">
        <f t="shared" si="38"/>
        <v>Unique</v>
      </c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89" ht="15">
      <c r="A887" s="354" t="str">
        <f t="shared" si="30"/>
        <v>80_3_300823_C15_p_sy.pi</v>
      </c>
      <c r="B887" s="355" t="s">
        <v>69</v>
      </c>
      <c r="C887" s="355" t="s">
        <v>70</v>
      </c>
      <c r="D887" s="213">
        <v>80</v>
      </c>
      <c r="E887" s="213">
        <v>3</v>
      </c>
      <c r="F887" s="213">
        <v>160823</v>
      </c>
      <c r="G887" s="213">
        <v>300823</v>
      </c>
      <c r="H887" s="213">
        <v>2023</v>
      </c>
      <c r="I887" s="148" t="s">
        <v>43</v>
      </c>
      <c r="J887" s="148" t="s">
        <v>72</v>
      </c>
      <c r="K887" s="148" t="s">
        <v>73</v>
      </c>
      <c r="L887" s="148" t="s">
        <v>74</v>
      </c>
      <c r="M887" s="148" t="s">
        <v>3150</v>
      </c>
      <c r="N887" s="213">
        <v>29</v>
      </c>
      <c r="O887" s="213">
        <v>0</v>
      </c>
      <c r="P887" s="359" t="s">
        <v>176</v>
      </c>
      <c r="Q887" s="50" t="s">
        <v>177</v>
      </c>
      <c r="R887" s="50" t="s">
        <v>3216</v>
      </c>
      <c r="S887" s="50">
        <v>1</v>
      </c>
      <c r="T887" s="50">
        <v>0</v>
      </c>
      <c r="U887" s="50">
        <v>1</v>
      </c>
      <c r="V887" s="2"/>
      <c r="W887" s="2"/>
      <c r="X887" s="93">
        <v>120924</v>
      </c>
      <c r="Y887" s="50" t="s">
        <v>78</v>
      </c>
      <c r="Z887" s="358" t="s">
        <v>3396</v>
      </c>
      <c r="AA887" s="432" t="s">
        <v>95</v>
      </c>
      <c r="AB887" s="16" t="str">
        <f t="shared" si="38"/>
        <v>Unique</v>
      </c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89" ht="15">
      <c r="A888" s="354" t="str">
        <f t="shared" si="30"/>
        <v>93_1_030921_C3B_p_ba.el</v>
      </c>
      <c r="B888" s="355" t="s">
        <v>2326</v>
      </c>
      <c r="C888" s="355" t="s">
        <v>2327</v>
      </c>
      <c r="D888" s="213">
        <v>93</v>
      </c>
      <c r="E888" s="213">
        <v>1</v>
      </c>
      <c r="F888" s="213">
        <v>160821</v>
      </c>
      <c r="G888" s="367" t="s">
        <v>2403</v>
      </c>
      <c r="H888" s="213">
        <v>2021</v>
      </c>
      <c r="I888" s="148" t="s">
        <v>43</v>
      </c>
      <c r="J888" s="2" t="s">
        <v>2328</v>
      </c>
      <c r="K888" s="2" t="s">
        <v>2329</v>
      </c>
      <c r="L888" s="148" t="s">
        <v>74</v>
      </c>
      <c r="M888" s="148" t="s">
        <v>147</v>
      </c>
      <c r="N888" s="117">
        <v>285</v>
      </c>
      <c r="O888" s="2"/>
      <c r="P888" s="359" t="s">
        <v>274</v>
      </c>
      <c r="Q888" s="50" t="s">
        <v>275</v>
      </c>
      <c r="R888" s="50" t="s">
        <v>3216</v>
      </c>
      <c r="S888" s="50">
        <v>1</v>
      </c>
      <c r="T888" s="50">
        <v>0</v>
      </c>
      <c r="U888" s="50">
        <v>1</v>
      </c>
      <c r="V888" s="2"/>
      <c r="W888" s="2"/>
      <c r="X888" s="93">
        <v>120924</v>
      </c>
      <c r="Y888" s="50" t="s">
        <v>78</v>
      </c>
      <c r="Z888" s="358" t="s">
        <v>3397</v>
      </c>
      <c r="AA888" s="432" t="s">
        <v>95</v>
      </c>
      <c r="AB888" s="16" t="str">
        <f t="shared" si="38"/>
        <v>Unique</v>
      </c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89" ht="15">
      <c r="A889" s="507" t="str">
        <f t="shared" si="30"/>
        <v>100_1_200722_C3C_p_ba.el</v>
      </c>
      <c r="B889" s="508" t="s">
        <v>2798</v>
      </c>
      <c r="C889" s="508" t="s">
        <v>2799</v>
      </c>
      <c r="D889" s="243">
        <v>100</v>
      </c>
      <c r="E889" s="243">
        <v>1</v>
      </c>
      <c r="F889" s="509" t="s">
        <v>465</v>
      </c>
      <c r="G889" s="510">
        <v>200722</v>
      </c>
      <c r="H889" s="243">
        <v>2022</v>
      </c>
      <c r="I889" s="238" t="s">
        <v>43</v>
      </c>
      <c r="J889" s="238" t="s">
        <v>2801</v>
      </c>
      <c r="K889" s="238" t="s">
        <v>2802</v>
      </c>
      <c r="L889" s="511" t="s">
        <v>2803</v>
      </c>
      <c r="M889" s="511" t="s">
        <v>3125</v>
      </c>
      <c r="N889" s="510">
        <v>0</v>
      </c>
      <c r="O889" s="511"/>
      <c r="P889" s="512" t="s">
        <v>274</v>
      </c>
      <c r="Q889" s="513" t="s">
        <v>275</v>
      </c>
      <c r="R889" s="513" t="s">
        <v>3216</v>
      </c>
      <c r="S889" s="513">
        <v>11</v>
      </c>
      <c r="T889" s="513">
        <v>4</v>
      </c>
      <c r="U889" s="513">
        <v>7</v>
      </c>
      <c r="V889" s="511"/>
      <c r="W889" s="511"/>
      <c r="X889" s="514">
        <v>130924</v>
      </c>
      <c r="Y889" s="513" t="s">
        <v>78</v>
      </c>
      <c r="Z889" s="515" t="s">
        <v>3398</v>
      </c>
      <c r="AA889" s="513" t="s">
        <v>95</v>
      </c>
      <c r="AB889" s="516" t="str">
        <f t="shared" si="38"/>
        <v>Unique</v>
      </c>
      <c r="AC889" s="517"/>
      <c r="AD889" s="511"/>
      <c r="AE889" s="511"/>
      <c r="AF889" s="511"/>
      <c r="AG889" s="511"/>
      <c r="AH889" s="511"/>
      <c r="AI889" s="511"/>
      <c r="AJ889" s="511"/>
      <c r="AK889" s="511"/>
      <c r="AL889" s="511"/>
      <c r="AM889" s="511"/>
      <c r="AN889" s="511"/>
      <c r="AO889" s="511"/>
      <c r="AP889" s="511"/>
      <c r="AQ889" s="511"/>
      <c r="AR889" s="511"/>
      <c r="AS889" s="511"/>
      <c r="AT889" s="511"/>
      <c r="AU889" s="511"/>
      <c r="AV889" s="511"/>
      <c r="AW889" s="511"/>
      <c r="AX889" s="517"/>
      <c r="AY889" s="517"/>
      <c r="AZ889" s="517"/>
      <c r="BA889" s="517"/>
      <c r="BB889" s="517"/>
      <c r="BC889" s="517"/>
      <c r="BD889" s="517"/>
      <c r="BE889" s="517"/>
      <c r="BF889" s="517"/>
      <c r="BG889" s="517"/>
      <c r="BH889" s="517"/>
      <c r="BI889" s="517"/>
      <c r="BJ889" s="517"/>
      <c r="BK889" s="517"/>
      <c r="BL889" s="517"/>
      <c r="BM889" s="517"/>
      <c r="BN889" s="517"/>
      <c r="BO889" s="517"/>
      <c r="BP889" s="517"/>
      <c r="BQ889" s="517"/>
      <c r="BR889" s="517"/>
      <c r="BS889" s="517"/>
      <c r="BT889" s="517"/>
      <c r="BU889" s="517"/>
      <c r="BV889" s="517"/>
      <c r="BW889" s="517"/>
      <c r="BX889" s="517"/>
      <c r="BY889" s="517"/>
      <c r="BZ889" s="517"/>
      <c r="CA889" s="517"/>
      <c r="CB889" s="517"/>
      <c r="CC889" s="517"/>
      <c r="CD889" s="517"/>
      <c r="CE889" s="517"/>
      <c r="CF889" s="517"/>
      <c r="CG889" s="517"/>
      <c r="CH889" s="517"/>
      <c r="CI889" s="517"/>
      <c r="CJ889" s="517"/>
      <c r="CK889" s="517"/>
    </row>
    <row r="890" spans="1:89" ht="15">
      <c r="A890" s="354" t="str">
        <f t="shared" si="30"/>
        <v>80_3_300621_C15_p_xa.co</v>
      </c>
      <c r="B890" s="400" t="s">
        <v>69</v>
      </c>
      <c r="C890" s="400" t="s">
        <v>70</v>
      </c>
      <c r="D890" s="213">
        <v>80</v>
      </c>
      <c r="E890" s="213">
        <v>3</v>
      </c>
      <c r="F890" s="117">
        <v>150621</v>
      </c>
      <c r="G890" s="117">
        <v>300621</v>
      </c>
      <c r="H890" s="117">
        <v>2021</v>
      </c>
      <c r="I890" s="2" t="s">
        <v>43</v>
      </c>
      <c r="J890" s="2" t="s">
        <v>72</v>
      </c>
      <c r="K890" s="2" t="s">
        <v>73</v>
      </c>
      <c r="L890" s="148" t="s">
        <v>74</v>
      </c>
      <c r="M890" s="148" t="s">
        <v>147</v>
      </c>
      <c r="N890" s="117">
        <v>35</v>
      </c>
      <c r="O890" s="2"/>
      <c r="P890" s="359" t="s">
        <v>3224</v>
      </c>
      <c r="Q890" s="50" t="s">
        <v>3225</v>
      </c>
      <c r="R890" s="50" t="s">
        <v>3216</v>
      </c>
      <c r="S890" s="50">
        <v>1</v>
      </c>
      <c r="T890" s="50">
        <v>1</v>
      </c>
      <c r="U890" s="50">
        <v>0</v>
      </c>
      <c r="V890" s="2"/>
      <c r="W890" s="2"/>
      <c r="X890" s="93">
        <v>130924</v>
      </c>
      <c r="Y890" s="50" t="s">
        <v>78</v>
      </c>
      <c r="Z890" s="358" t="s">
        <v>3399</v>
      </c>
      <c r="AA890" s="432"/>
      <c r="AB890" s="16" t="str">
        <f t="shared" si="38"/>
        <v>Unique</v>
      </c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89" ht="15">
      <c r="A891" s="507" t="str">
        <f t="shared" si="30"/>
        <v>100_1_200722_C3C_p_ep.ba</v>
      </c>
      <c r="B891" s="508" t="s">
        <v>2798</v>
      </c>
      <c r="C891" s="508" t="s">
        <v>2799</v>
      </c>
      <c r="D891" s="243">
        <v>100</v>
      </c>
      <c r="E891" s="243">
        <v>1</v>
      </c>
      <c r="F891" s="509" t="s">
        <v>465</v>
      </c>
      <c r="G891" s="510">
        <v>200722</v>
      </c>
      <c r="H891" s="243">
        <v>2022</v>
      </c>
      <c r="I891" s="238" t="s">
        <v>43</v>
      </c>
      <c r="J891" s="238" t="s">
        <v>2801</v>
      </c>
      <c r="K891" s="238" t="s">
        <v>2802</v>
      </c>
      <c r="L891" s="511" t="s">
        <v>2803</v>
      </c>
      <c r="M891" s="511" t="s">
        <v>3125</v>
      </c>
      <c r="N891" s="510">
        <v>0</v>
      </c>
      <c r="O891" s="511"/>
      <c r="P891" s="512" t="s">
        <v>84</v>
      </c>
      <c r="Q891" s="513" t="s">
        <v>85</v>
      </c>
      <c r="R891" s="513" t="s">
        <v>3216</v>
      </c>
      <c r="S891" s="513">
        <v>1</v>
      </c>
      <c r="T891" s="513">
        <v>1</v>
      </c>
      <c r="U891" s="513">
        <v>0</v>
      </c>
      <c r="V891" s="511"/>
      <c r="W891" s="511"/>
      <c r="X891" s="514">
        <v>130924</v>
      </c>
      <c r="Y891" s="513" t="s">
        <v>78</v>
      </c>
      <c r="Z891" s="515" t="s">
        <v>3400</v>
      </c>
      <c r="AA891" s="513" t="s">
        <v>95</v>
      </c>
      <c r="AB891" s="516" t="str">
        <f t="shared" si="38"/>
        <v>Unique</v>
      </c>
      <c r="AC891" s="517"/>
      <c r="AD891" s="511"/>
      <c r="AE891" s="511"/>
      <c r="AF891" s="511"/>
      <c r="AG891" s="511"/>
      <c r="AH891" s="511"/>
      <c r="AI891" s="511"/>
      <c r="AJ891" s="511"/>
      <c r="AK891" s="511"/>
      <c r="AL891" s="511"/>
      <c r="AM891" s="511"/>
      <c r="AN891" s="511"/>
      <c r="AO891" s="511"/>
      <c r="AP891" s="511"/>
      <c r="AQ891" s="511"/>
      <c r="AR891" s="511"/>
      <c r="AS891" s="511"/>
      <c r="AT891" s="511"/>
      <c r="AU891" s="511"/>
      <c r="AV891" s="511"/>
      <c r="AW891" s="511"/>
      <c r="AX891" s="517"/>
      <c r="AY891" s="517"/>
      <c r="AZ891" s="517"/>
      <c r="BA891" s="517"/>
      <c r="BB891" s="517"/>
      <c r="BC891" s="517"/>
      <c r="BD891" s="517"/>
      <c r="BE891" s="517"/>
      <c r="BF891" s="517"/>
      <c r="BG891" s="517"/>
      <c r="BH891" s="517"/>
      <c r="BI891" s="517"/>
      <c r="BJ891" s="517"/>
      <c r="BK891" s="517"/>
      <c r="BL891" s="517"/>
      <c r="BM891" s="517"/>
      <c r="BN891" s="517"/>
      <c r="BO891" s="517"/>
      <c r="BP891" s="517"/>
      <c r="BQ891" s="517"/>
      <c r="BR891" s="517"/>
      <c r="BS891" s="517"/>
      <c r="BT891" s="517"/>
      <c r="BU891" s="517"/>
      <c r="BV891" s="517"/>
      <c r="BW891" s="517"/>
      <c r="BX891" s="517"/>
      <c r="BY891" s="517"/>
      <c r="BZ891" s="517"/>
      <c r="CA891" s="517"/>
      <c r="CB891" s="517"/>
      <c r="CC891" s="517"/>
      <c r="CD891" s="517"/>
      <c r="CE891" s="517"/>
      <c r="CF891" s="517"/>
      <c r="CG891" s="517"/>
      <c r="CH891" s="517"/>
      <c r="CI891" s="517"/>
      <c r="CJ891" s="517"/>
      <c r="CK891" s="517"/>
    </row>
    <row r="892" spans="1:89" ht="15">
      <c r="A892" s="354" t="str">
        <f t="shared" si="30"/>
        <v>80_3_300621_C15_p_ch.bi</v>
      </c>
      <c r="B892" s="400" t="s">
        <v>69</v>
      </c>
      <c r="C892" s="400" t="s">
        <v>70</v>
      </c>
      <c r="D892" s="213">
        <v>80</v>
      </c>
      <c r="E892" s="213">
        <v>3</v>
      </c>
      <c r="F892" s="117">
        <v>150621</v>
      </c>
      <c r="G892" s="117">
        <v>300621</v>
      </c>
      <c r="H892" s="117">
        <v>2021</v>
      </c>
      <c r="I892" s="2" t="s">
        <v>43</v>
      </c>
      <c r="J892" s="2" t="s">
        <v>72</v>
      </c>
      <c r="K892" s="2" t="s">
        <v>73</v>
      </c>
      <c r="L892" s="148" t="s">
        <v>74</v>
      </c>
      <c r="M892" s="148" t="s">
        <v>147</v>
      </c>
      <c r="N892" s="117">
        <v>35</v>
      </c>
      <c r="O892" s="2"/>
      <c r="P892" s="359" t="s">
        <v>287</v>
      </c>
      <c r="Q892" s="50" t="s">
        <v>288</v>
      </c>
      <c r="R892" s="50" t="s">
        <v>3216</v>
      </c>
      <c r="S892" s="50">
        <v>1</v>
      </c>
      <c r="T892" s="50">
        <v>0</v>
      </c>
      <c r="U892" s="50">
        <v>1</v>
      </c>
      <c r="V892" s="2"/>
      <c r="W892" s="2"/>
      <c r="X892" s="93">
        <v>130924</v>
      </c>
      <c r="Y892" s="50" t="s">
        <v>78</v>
      </c>
      <c r="Z892" s="358" t="s">
        <v>3401</v>
      </c>
      <c r="AA892" s="432" t="s">
        <v>95</v>
      </c>
      <c r="AB892" s="16" t="str">
        <f t="shared" si="38"/>
        <v>Unique</v>
      </c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89" ht="15">
      <c r="A893" s="507" t="str">
        <f t="shared" si="30"/>
        <v>100_1_200722_C3C_p_ch.bi</v>
      </c>
      <c r="B893" s="508" t="s">
        <v>2798</v>
      </c>
      <c r="C893" s="508" t="s">
        <v>2799</v>
      </c>
      <c r="D893" s="243">
        <v>100</v>
      </c>
      <c r="E893" s="243">
        <v>1</v>
      </c>
      <c r="F893" s="509" t="s">
        <v>465</v>
      </c>
      <c r="G893" s="510">
        <v>200722</v>
      </c>
      <c r="H893" s="243">
        <v>2022</v>
      </c>
      <c r="I893" s="238" t="s">
        <v>43</v>
      </c>
      <c r="J893" s="238" t="s">
        <v>2801</v>
      </c>
      <c r="K893" s="238" t="s">
        <v>2802</v>
      </c>
      <c r="L893" s="511" t="s">
        <v>2803</v>
      </c>
      <c r="M893" s="511" t="s">
        <v>3125</v>
      </c>
      <c r="N893" s="510">
        <v>0</v>
      </c>
      <c r="O893" s="511"/>
      <c r="P893" s="512" t="s">
        <v>287</v>
      </c>
      <c r="Q893" s="513" t="s">
        <v>288</v>
      </c>
      <c r="R893" s="513" t="s">
        <v>3216</v>
      </c>
      <c r="S893" s="513">
        <v>1</v>
      </c>
      <c r="T893" s="513">
        <v>0</v>
      </c>
      <c r="U893" s="513">
        <v>1</v>
      </c>
      <c r="V893" s="511"/>
      <c r="W893" s="511"/>
      <c r="X893" s="514">
        <v>130924</v>
      </c>
      <c r="Y893" s="513" t="s">
        <v>78</v>
      </c>
      <c r="Z893" s="515" t="s">
        <v>3402</v>
      </c>
      <c r="AA893" s="513" t="s">
        <v>95</v>
      </c>
      <c r="AB893" s="516" t="str">
        <f t="shared" si="38"/>
        <v>Unique</v>
      </c>
      <c r="AC893" s="517"/>
      <c r="AD893" s="511"/>
      <c r="AE893" s="511"/>
      <c r="AF893" s="511"/>
      <c r="AG893" s="511"/>
      <c r="AH893" s="511"/>
      <c r="AI893" s="511"/>
      <c r="AJ893" s="511"/>
      <c r="AK893" s="511"/>
      <c r="AL893" s="511"/>
      <c r="AM893" s="511"/>
      <c r="AN893" s="511"/>
      <c r="AO893" s="511"/>
      <c r="AP893" s="511"/>
      <c r="AQ893" s="511"/>
      <c r="AR893" s="511"/>
      <c r="AS893" s="511"/>
      <c r="AT893" s="511"/>
      <c r="AU893" s="511"/>
      <c r="AV893" s="511"/>
      <c r="AW893" s="511"/>
      <c r="AX893" s="517"/>
      <c r="AY893" s="517"/>
      <c r="AZ893" s="517"/>
      <c r="BA893" s="517"/>
      <c r="BB893" s="517"/>
      <c r="BC893" s="517"/>
      <c r="BD893" s="517"/>
      <c r="BE893" s="517"/>
      <c r="BF893" s="517"/>
      <c r="BG893" s="517"/>
      <c r="BH893" s="517"/>
      <c r="BI893" s="517"/>
      <c r="BJ893" s="517"/>
      <c r="BK893" s="517"/>
      <c r="BL893" s="517"/>
      <c r="BM893" s="517"/>
      <c r="BN893" s="517"/>
      <c r="BO893" s="517"/>
      <c r="BP893" s="517"/>
      <c r="BQ893" s="517"/>
      <c r="BR893" s="517"/>
      <c r="BS893" s="517"/>
      <c r="BT893" s="517"/>
      <c r="BU893" s="517"/>
      <c r="BV893" s="517"/>
      <c r="BW893" s="517"/>
      <c r="BX893" s="517"/>
      <c r="BY893" s="517"/>
      <c r="BZ893" s="517"/>
      <c r="CA893" s="517"/>
      <c r="CB893" s="517"/>
      <c r="CC893" s="517"/>
      <c r="CD893" s="517"/>
      <c r="CE893" s="517"/>
      <c r="CF893" s="517"/>
      <c r="CG893" s="517"/>
      <c r="CH893" s="517"/>
      <c r="CI893" s="517"/>
      <c r="CJ893" s="517"/>
      <c r="CK893" s="517"/>
    </row>
    <row r="894" spans="1:89" ht="15">
      <c r="A894" s="354" t="str">
        <f t="shared" si="30"/>
        <v>71_2_300823_C2B_p_sy.pi</v>
      </c>
      <c r="B894" s="355" t="s">
        <v>2481</v>
      </c>
      <c r="C894" s="355" t="s">
        <v>2482</v>
      </c>
      <c r="D894" s="213">
        <v>71</v>
      </c>
      <c r="E894" s="213">
        <v>2</v>
      </c>
      <c r="F894" s="213">
        <v>160823</v>
      </c>
      <c r="G894" s="213">
        <v>300823</v>
      </c>
      <c r="H894" s="213">
        <v>2023</v>
      </c>
      <c r="I894" s="148" t="s">
        <v>43</v>
      </c>
      <c r="J894" s="148" t="s">
        <v>2483</v>
      </c>
      <c r="K894" s="148" t="s">
        <v>2484</v>
      </c>
      <c r="L894" s="148" t="s">
        <v>74</v>
      </c>
      <c r="M894" s="148" t="s">
        <v>3150</v>
      </c>
      <c r="N894" s="213">
        <v>13</v>
      </c>
      <c r="O894" s="2"/>
      <c r="P894" s="359" t="s">
        <v>176</v>
      </c>
      <c r="Q894" s="50" t="s">
        <v>177</v>
      </c>
      <c r="R894" s="50" t="s">
        <v>3216</v>
      </c>
      <c r="S894" s="50">
        <v>1</v>
      </c>
      <c r="T894" s="50">
        <v>0</v>
      </c>
      <c r="U894" s="50">
        <v>1</v>
      </c>
      <c r="V894" s="2"/>
      <c r="W894" s="2"/>
      <c r="X894" s="93">
        <v>130924</v>
      </c>
      <c r="Y894" s="50" t="s">
        <v>78</v>
      </c>
      <c r="Z894" s="358" t="s">
        <v>3403</v>
      </c>
      <c r="AA894" s="432" t="s">
        <v>95</v>
      </c>
      <c r="AB894" s="16" t="str">
        <f t="shared" si="38"/>
        <v>Unique</v>
      </c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89" ht="15">
      <c r="A895" s="354" t="str">
        <f t="shared" si="30"/>
        <v>93_1_030921_C3B_p_sy.pi</v>
      </c>
      <c r="B895" s="355" t="s">
        <v>2326</v>
      </c>
      <c r="C895" s="355" t="s">
        <v>2327</v>
      </c>
      <c r="D895" s="213">
        <v>93</v>
      </c>
      <c r="E895" s="213">
        <v>1</v>
      </c>
      <c r="F895" s="213">
        <v>160821</v>
      </c>
      <c r="G895" s="367" t="s">
        <v>2403</v>
      </c>
      <c r="H895" s="213">
        <v>2021</v>
      </c>
      <c r="I895" s="148" t="s">
        <v>43</v>
      </c>
      <c r="J895" s="2" t="s">
        <v>2328</v>
      </c>
      <c r="K895" s="2" t="s">
        <v>2329</v>
      </c>
      <c r="L895" s="148" t="s">
        <v>74</v>
      </c>
      <c r="M895" s="148" t="s">
        <v>147</v>
      </c>
      <c r="N895" s="117">
        <v>285</v>
      </c>
      <c r="O895" s="2"/>
      <c r="P895" s="359" t="s">
        <v>176</v>
      </c>
      <c r="Q895" s="50" t="s">
        <v>177</v>
      </c>
      <c r="R895" s="50" t="s">
        <v>3216</v>
      </c>
      <c r="S895" s="50">
        <v>1</v>
      </c>
      <c r="T895" s="50">
        <v>0</v>
      </c>
      <c r="U895" s="50">
        <v>1</v>
      </c>
      <c r="V895" s="2"/>
      <c r="W895" s="2"/>
      <c r="X895" s="93">
        <v>130924</v>
      </c>
      <c r="Y895" s="50" t="s">
        <v>78</v>
      </c>
      <c r="Z895" s="358" t="s">
        <v>3404</v>
      </c>
      <c r="AA895" s="432" t="s">
        <v>95</v>
      </c>
      <c r="AB895" s="16" t="str">
        <f t="shared" si="38"/>
        <v>Unique</v>
      </c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89" ht="15">
      <c r="A896" s="354" t="str">
        <f t="shared" si="30"/>
        <v>83_1_030822_C2C_p_ch.bi</v>
      </c>
      <c r="B896" s="355" t="s">
        <v>2789</v>
      </c>
      <c r="C896" s="355" t="s">
        <v>2790</v>
      </c>
      <c r="D896" s="213">
        <v>83</v>
      </c>
      <c r="E896" s="213">
        <v>1</v>
      </c>
      <c r="F896" s="117">
        <v>200722</v>
      </c>
      <c r="G896" s="367" t="s">
        <v>3145</v>
      </c>
      <c r="H896" s="213">
        <v>2022</v>
      </c>
      <c r="I896" s="148" t="s">
        <v>43</v>
      </c>
      <c r="J896" s="148" t="s">
        <v>2791</v>
      </c>
      <c r="K896" s="148" t="s">
        <v>2792</v>
      </c>
      <c r="L896" s="2" t="s">
        <v>2803</v>
      </c>
      <c r="M896" s="2" t="s">
        <v>3125</v>
      </c>
      <c r="N896" s="117">
        <v>4</v>
      </c>
      <c r="O896" s="2"/>
      <c r="P896" s="359" t="s">
        <v>287</v>
      </c>
      <c r="Q896" s="50" t="s">
        <v>288</v>
      </c>
      <c r="R896" s="50" t="s">
        <v>3158</v>
      </c>
      <c r="S896" s="50">
        <v>1</v>
      </c>
      <c r="T896" s="50">
        <v>0</v>
      </c>
      <c r="U896" s="50">
        <v>1</v>
      </c>
      <c r="V896" s="50"/>
      <c r="W896" s="2"/>
      <c r="X896" s="93">
        <v>110924</v>
      </c>
      <c r="Y896" s="50" t="s">
        <v>78</v>
      </c>
      <c r="Z896" s="358" t="s">
        <v>3405</v>
      </c>
      <c r="AA896" s="432" t="s">
        <v>95</v>
      </c>
      <c r="AB896" s="16" t="str">
        <f t="shared" si="38"/>
        <v>Unique</v>
      </c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28" ht="15">
      <c r="A897" s="354" t="str">
        <f t="shared" si="30"/>
        <v>80_2_060722_C1Y_p_ep.ba</v>
      </c>
      <c r="B897" s="148" t="s">
        <v>2504</v>
      </c>
      <c r="C897" s="148" t="s">
        <v>2505</v>
      </c>
      <c r="D897" s="213">
        <v>80</v>
      </c>
      <c r="E897" s="213">
        <v>2</v>
      </c>
      <c r="F897" s="482">
        <v>220622</v>
      </c>
      <c r="G897" s="518" t="s">
        <v>465</v>
      </c>
      <c r="H897" s="482">
        <v>2022</v>
      </c>
      <c r="I897" s="148" t="s">
        <v>43</v>
      </c>
      <c r="J897" s="483" t="s">
        <v>2506</v>
      </c>
      <c r="K897" s="483" t="s">
        <v>2507</v>
      </c>
      <c r="L897" s="483" t="s">
        <v>74</v>
      </c>
      <c r="M897" s="2" t="s">
        <v>320</v>
      </c>
      <c r="N897" s="213">
        <v>16</v>
      </c>
      <c r="P897" s="401" t="s">
        <v>84</v>
      </c>
      <c r="Q897" s="16" t="s">
        <v>85</v>
      </c>
      <c r="R897" s="16" t="s">
        <v>2422</v>
      </c>
      <c r="S897" s="16">
        <v>1</v>
      </c>
      <c r="T897" s="16">
        <v>0</v>
      </c>
      <c r="U897" s="16">
        <v>1</v>
      </c>
      <c r="X897" s="402">
        <v>160924</v>
      </c>
      <c r="Y897" s="50" t="s">
        <v>78</v>
      </c>
      <c r="Z897" s="47" t="s">
        <v>3406</v>
      </c>
      <c r="AA897" s="432" t="s">
        <v>95</v>
      </c>
      <c r="AB897" s="16" t="str">
        <f t="shared" si="38"/>
        <v>Unique</v>
      </c>
    </row>
    <row r="898" spans="1:28" ht="15">
      <c r="A898" s="354" t="str">
        <f t="shared" si="30"/>
        <v>80_2_060723_C1Y_p_er.te</v>
      </c>
      <c r="B898" s="148" t="s">
        <v>3407</v>
      </c>
      <c r="C898" s="148" t="s">
        <v>3408</v>
      </c>
      <c r="D898" s="213">
        <v>80</v>
      </c>
      <c r="E898" s="213">
        <v>2</v>
      </c>
      <c r="F898" s="482">
        <v>220622</v>
      </c>
      <c r="G898" s="483" t="s">
        <v>193</v>
      </c>
      <c r="H898" s="482">
        <v>2022</v>
      </c>
      <c r="I898" s="148" t="s">
        <v>43</v>
      </c>
      <c r="J898" s="483" t="s">
        <v>2506</v>
      </c>
      <c r="K898" s="483" t="s">
        <v>2507</v>
      </c>
      <c r="L898" s="483" t="s">
        <v>74</v>
      </c>
      <c r="M898" s="2" t="s">
        <v>320</v>
      </c>
      <c r="N898" s="213">
        <v>16</v>
      </c>
      <c r="P898" s="401" t="s">
        <v>521</v>
      </c>
      <c r="Q898" s="16" t="s">
        <v>522</v>
      </c>
      <c r="R898" s="16" t="s">
        <v>2422</v>
      </c>
      <c r="S898" s="16">
        <v>1</v>
      </c>
      <c r="T898" s="16">
        <v>1</v>
      </c>
      <c r="U898" s="16">
        <v>0</v>
      </c>
      <c r="X898" s="413" t="s">
        <v>2423</v>
      </c>
      <c r="Y898" s="50" t="s">
        <v>78</v>
      </c>
      <c r="Z898" s="47" t="s">
        <v>3409</v>
      </c>
      <c r="AA898" s="432"/>
      <c r="AB898" s="16" t="str">
        <f t="shared" ref="AB898:AB961" si="39">IF(COUNTIF(Z:Z, Z898)&gt;1, "Duplicate", "Unique")</f>
        <v>Unique</v>
      </c>
    </row>
    <row r="899" spans="1:28" ht="15">
      <c r="A899" s="354" t="str">
        <f t="shared" si="30"/>
        <v>128_1_080622_C3D_p_vo.bo</v>
      </c>
      <c r="B899" s="355" t="s">
        <v>2767</v>
      </c>
      <c r="C899" s="355" t="s">
        <v>2768</v>
      </c>
      <c r="D899" s="213">
        <v>128</v>
      </c>
      <c r="E899" s="213">
        <v>1</v>
      </c>
      <c r="F899" s="213">
        <v>230522</v>
      </c>
      <c r="G899" s="367" t="s">
        <v>2800</v>
      </c>
      <c r="H899" s="213">
        <v>2022</v>
      </c>
      <c r="I899" s="148" t="s">
        <v>43</v>
      </c>
      <c r="J899" s="148" t="s">
        <v>2769</v>
      </c>
      <c r="K899" s="148" t="s">
        <v>2770</v>
      </c>
      <c r="L899" s="148" t="s">
        <v>2803</v>
      </c>
      <c r="M899" s="2" t="s">
        <v>75</v>
      </c>
      <c r="N899" s="117">
        <v>2</v>
      </c>
      <c r="P899" s="401" t="s">
        <v>366</v>
      </c>
      <c r="Q899" s="16" t="s">
        <v>367</v>
      </c>
      <c r="R899" s="16" t="s">
        <v>2422</v>
      </c>
      <c r="S899" s="16">
        <v>1</v>
      </c>
      <c r="T899" s="16">
        <v>0</v>
      </c>
      <c r="U899" s="16">
        <v>1</v>
      </c>
      <c r="X899" s="402">
        <v>160924</v>
      </c>
      <c r="Y899" s="50" t="s">
        <v>78</v>
      </c>
      <c r="Z899" s="47" t="s">
        <v>3410</v>
      </c>
      <c r="AA899" s="432" t="s">
        <v>95</v>
      </c>
      <c r="AB899" s="16" t="str">
        <f t="shared" si="39"/>
        <v>Unique</v>
      </c>
    </row>
    <row r="900" spans="1:28" ht="15">
      <c r="A900" s="354" t="str">
        <f t="shared" si="30"/>
        <v>80_2_060722_C1Y_p_sp.</v>
      </c>
      <c r="B900" s="148" t="s">
        <v>2504</v>
      </c>
      <c r="C900" s="148" t="s">
        <v>2505</v>
      </c>
      <c r="D900" s="213">
        <v>80</v>
      </c>
      <c r="E900" s="213">
        <v>2</v>
      </c>
      <c r="F900" s="213">
        <v>220622</v>
      </c>
      <c r="G900" s="481" t="s">
        <v>465</v>
      </c>
      <c r="H900" s="213">
        <v>2022</v>
      </c>
      <c r="I900" s="148" t="s">
        <v>43</v>
      </c>
      <c r="J900" s="148" t="s">
        <v>2506</v>
      </c>
      <c r="K900" s="148" t="s">
        <v>2507</v>
      </c>
      <c r="L900" s="148" t="s">
        <v>74</v>
      </c>
      <c r="M900" s="2" t="s">
        <v>2911</v>
      </c>
      <c r="N900" s="117">
        <f>39+10</f>
        <v>49</v>
      </c>
      <c r="O900" s="148" t="s">
        <v>2912</v>
      </c>
      <c r="P900" s="401" t="s">
        <v>1163</v>
      </c>
      <c r="Q900" s="16" t="s">
        <v>1164</v>
      </c>
      <c r="R900" s="16" t="s">
        <v>2422</v>
      </c>
      <c r="S900" s="16">
        <v>17</v>
      </c>
      <c r="T900" s="16">
        <v>0</v>
      </c>
      <c r="U900" s="16">
        <v>17</v>
      </c>
      <c r="X900" s="402">
        <v>170924</v>
      </c>
      <c r="Y900" s="50" t="s">
        <v>78</v>
      </c>
      <c r="Z900" s="47" t="s">
        <v>3411</v>
      </c>
      <c r="AA900" s="432"/>
      <c r="AB900" s="16" t="str">
        <f t="shared" si="39"/>
        <v>Unique</v>
      </c>
    </row>
    <row r="901" spans="1:28" ht="15">
      <c r="A901" s="354" t="str">
        <f t="shared" si="30"/>
        <v>71_1_200921_C1A_p_sp.</v>
      </c>
      <c r="B901" s="148" t="s">
        <v>2352</v>
      </c>
      <c r="C901" s="148" t="s">
        <v>2353</v>
      </c>
      <c r="D901" s="213">
        <v>71</v>
      </c>
      <c r="E901" s="213">
        <v>1</v>
      </c>
      <c r="F901" s="481" t="s">
        <v>2403</v>
      </c>
      <c r="G901" s="482">
        <v>200921</v>
      </c>
      <c r="H901" s="213">
        <v>2021</v>
      </c>
      <c r="I901" s="148" t="s">
        <v>43</v>
      </c>
      <c r="J901" s="148" t="s">
        <v>2354</v>
      </c>
      <c r="K901" s="148" t="s">
        <v>2355</v>
      </c>
      <c r="L901" s="148" t="s">
        <v>74</v>
      </c>
      <c r="M901" s="11" t="s">
        <v>100</v>
      </c>
      <c r="N901" s="117">
        <v>174</v>
      </c>
      <c r="P901" s="401" t="s">
        <v>1163</v>
      </c>
      <c r="Q901" s="16" t="s">
        <v>1164</v>
      </c>
      <c r="R901" s="16" t="s">
        <v>2422</v>
      </c>
      <c r="S901" s="16">
        <v>3</v>
      </c>
      <c r="T901" s="16">
        <v>0</v>
      </c>
      <c r="U901" s="16">
        <v>3</v>
      </c>
      <c r="X901" s="402">
        <v>170924</v>
      </c>
      <c r="Y901" s="50" t="s">
        <v>78</v>
      </c>
      <c r="Z901" s="47" t="s">
        <v>3412</v>
      </c>
      <c r="AA901" s="432"/>
      <c r="AB901" s="16" t="str">
        <f t="shared" si="39"/>
        <v>Unique</v>
      </c>
    </row>
    <row r="902" spans="1:28" ht="15">
      <c r="A902" s="354" t="str">
        <f t="shared" si="30"/>
        <v>101_1_200921_C2A_p_sp.</v>
      </c>
      <c r="B902" s="148" t="s">
        <v>80</v>
      </c>
      <c r="C902" s="148" t="s">
        <v>81</v>
      </c>
      <c r="D902" s="213">
        <v>101</v>
      </c>
      <c r="E902" s="213">
        <v>1</v>
      </c>
      <c r="F902" s="481" t="s">
        <v>2403</v>
      </c>
      <c r="G902" s="482">
        <v>200921</v>
      </c>
      <c r="H902" s="213">
        <v>2021</v>
      </c>
      <c r="I902" s="148" t="s">
        <v>43</v>
      </c>
      <c r="J902" s="148" t="s">
        <v>82</v>
      </c>
      <c r="K902" s="148" t="s">
        <v>83</v>
      </c>
      <c r="L902" s="148" t="s">
        <v>74</v>
      </c>
      <c r="M902" s="483" t="s">
        <v>168</v>
      </c>
      <c r="N902" s="213">
        <v>124</v>
      </c>
      <c r="P902" s="401" t="s">
        <v>1163</v>
      </c>
      <c r="Q902" s="16" t="s">
        <v>1164</v>
      </c>
      <c r="R902" s="16" t="s">
        <v>2422</v>
      </c>
      <c r="S902" s="16">
        <v>1</v>
      </c>
      <c r="T902" s="16">
        <v>0</v>
      </c>
      <c r="U902" s="16">
        <v>1</v>
      </c>
      <c r="X902" s="402">
        <v>170924</v>
      </c>
      <c r="Y902" s="50" t="s">
        <v>78</v>
      </c>
      <c r="Z902" s="47" t="s">
        <v>3413</v>
      </c>
      <c r="AA902" s="432"/>
      <c r="AB902" s="16" t="str">
        <f t="shared" si="39"/>
        <v>Unique</v>
      </c>
    </row>
    <row r="903" spans="1:28" ht="15">
      <c r="A903" s="354" t="str">
        <f t="shared" si="30"/>
        <v>93_1_140721_C3B_p_sp.</v>
      </c>
      <c r="B903" s="378" t="s">
        <v>2326</v>
      </c>
      <c r="C903" s="378" t="s">
        <v>2327</v>
      </c>
      <c r="D903" s="213">
        <v>93</v>
      </c>
      <c r="E903" s="213">
        <v>1</v>
      </c>
      <c r="F903" s="117">
        <v>300621</v>
      </c>
      <c r="G903" s="495">
        <v>140721</v>
      </c>
      <c r="H903" s="117">
        <v>2021</v>
      </c>
      <c r="I903" s="2" t="s">
        <v>43</v>
      </c>
      <c r="J903" s="2" t="s">
        <v>2328</v>
      </c>
      <c r="K903" s="2" t="s">
        <v>2329</v>
      </c>
      <c r="L903" s="148" t="s">
        <v>74</v>
      </c>
      <c r="M903" s="483" t="s">
        <v>147</v>
      </c>
      <c r="N903" s="117">
        <v>65</v>
      </c>
      <c r="P903" s="401" t="s">
        <v>1163</v>
      </c>
      <c r="Q903" s="16" t="s">
        <v>1164</v>
      </c>
      <c r="R903" s="16" t="s">
        <v>2422</v>
      </c>
      <c r="S903" s="16">
        <v>8</v>
      </c>
      <c r="T903" s="16">
        <v>0</v>
      </c>
      <c r="U903" s="16">
        <v>8</v>
      </c>
      <c r="X903" s="402">
        <v>170924</v>
      </c>
      <c r="Y903" s="50" t="s">
        <v>78</v>
      </c>
      <c r="Z903" s="47" t="s">
        <v>3414</v>
      </c>
      <c r="AA903" s="432"/>
      <c r="AB903" s="16" t="str">
        <f t="shared" si="39"/>
        <v>Unique</v>
      </c>
    </row>
    <row r="904" spans="1:28" ht="15">
      <c r="A904" s="354" t="str">
        <f t="shared" si="30"/>
        <v>80_4_200921_C25_p_sp.</v>
      </c>
      <c r="B904" s="378" t="s">
        <v>2320</v>
      </c>
      <c r="C904" s="378" t="s">
        <v>2321</v>
      </c>
      <c r="D904" s="213">
        <v>80</v>
      </c>
      <c r="E904" s="213">
        <v>4</v>
      </c>
      <c r="F904" s="10" t="s">
        <v>2403</v>
      </c>
      <c r="G904" s="495">
        <v>200921</v>
      </c>
      <c r="H904" s="482">
        <v>2021</v>
      </c>
      <c r="I904" s="483" t="s">
        <v>43</v>
      </c>
      <c r="J904" s="11" t="s">
        <v>2322</v>
      </c>
      <c r="K904" s="11" t="s">
        <v>2323</v>
      </c>
      <c r="L904" s="148" t="s">
        <v>74</v>
      </c>
      <c r="M904" s="148" t="s">
        <v>147</v>
      </c>
      <c r="N904" s="117">
        <v>133</v>
      </c>
      <c r="P904" s="401" t="s">
        <v>1163</v>
      </c>
      <c r="Q904" s="16" t="s">
        <v>1164</v>
      </c>
      <c r="R904" s="16" t="s">
        <v>2422</v>
      </c>
      <c r="S904" s="16">
        <v>11</v>
      </c>
      <c r="T904" s="16">
        <v>0</v>
      </c>
      <c r="U904" s="16">
        <v>11</v>
      </c>
      <c r="X904" s="402">
        <v>170924</v>
      </c>
      <c r="Y904" s="50" t="s">
        <v>78</v>
      </c>
      <c r="Z904" s="47" t="s">
        <v>3415</v>
      </c>
      <c r="AA904" s="432"/>
      <c r="AB904" s="16" t="str">
        <f t="shared" si="39"/>
        <v>Unique</v>
      </c>
    </row>
    <row r="905" spans="1:28" ht="15">
      <c r="A905" s="354" t="str">
        <f t="shared" si="30"/>
        <v>83_1_230522_C2C_p_sp.</v>
      </c>
      <c r="B905" s="148" t="s">
        <v>2789</v>
      </c>
      <c r="C905" s="148" t="s">
        <v>2790</v>
      </c>
      <c r="D905" s="213">
        <v>83</v>
      </c>
      <c r="E905" s="213">
        <v>1</v>
      </c>
      <c r="F905" s="481" t="s">
        <v>2753</v>
      </c>
      <c r="G905" s="213">
        <v>230522</v>
      </c>
      <c r="H905" s="213">
        <v>2022</v>
      </c>
      <c r="I905" s="148" t="s">
        <v>43</v>
      </c>
      <c r="J905" s="148" t="s">
        <v>2791</v>
      </c>
      <c r="K905" s="148" t="s">
        <v>2792</v>
      </c>
      <c r="L905" s="148" t="s">
        <v>74</v>
      </c>
      <c r="M905" s="2" t="s">
        <v>75</v>
      </c>
      <c r="N905" s="117">
        <v>18</v>
      </c>
      <c r="P905" s="401" t="s">
        <v>1163</v>
      </c>
      <c r="Q905" s="16" t="s">
        <v>1164</v>
      </c>
      <c r="R905" s="16" t="s">
        <v>2422</v>
      </c>
      <c r="S905" s="16">
        <v>3</v>
      </c>
      <c r="T905" s="16">
        <v>0</v>
      </c>
      <c r="U905" s="16">
        <v>3</v>
      </c>
      <c r="X905" s="402">
        <v>170924</v>
      </c>
      <c r="Y905" s="50" t="s">
        <v>78</v>
      </c>
      <c r="Z905" s="47" t="s">
        <v>3416</v>
      </c>
      <c r="AA905" s="432"/>
      <c r="AB905" s="16" t="str">
        <f t="shared" si="39"/>
        <v>Unique</v>
      </c>
    </row>
    <row r="906" spans="1:28" ht="15">
      <c r="A906" s="354" t="str">
        <f t="shared" si="30"/>
        <v>80_2_030822_C1Y_p_sp.</v>
      </c>
      <c r="B906" s="355" t="s">
        <v>2504</v>
      </c>
      <c r="C906" s="355" t="s">
        <v>2505</v>
      </c>
      <c r="D906" s="213">
        <v>80</v>
      </c>
      <c r="E906" s="213">
        <v>2</v>
      </c>
      <c r="F906" s="213">
        <v>200722</v>
      </c>
      <c r="G906" s="367" t="s">
        <v>3145</v>
      </c>
      <c r="H906" s="213">
        <v>2022</v>
      </c>
      <c r="I906" s="148" t="s">
        <v>43</v>
      </c>
      <c r="J906" s="148" t="s">
        <v>2506</v>
      </c>
      <c r="K906" s="148" t="s">
        <v>2507</v>
      </c>
      <c r="L906" s="148" t="s">
        <v>74</v>
      </c>
      <c r="M906" s="148" t="s">
        <v>168</v>
      </c>
      <c r="N906" s="213">
        <v>18</v>
      </c>
      <c r="O906" s="50" t="s">
        <v>2912</v>
      </c>
      <c r="P906" s="401" t="s">
        <v>1163</v>
      </c>
      <c r="Q906" s="16" t="s">
        <v>1164</v>
      </c>
      <c r="R906" s="16" t="s">
        <v>2422</v>
      </c>
      <c r="S906" s="16">
        <v>8</v>
      </c>
      <c r="T906" s="16">
        <v>0</v>
      </c>
      <c r="U906" s="16">
        <v>8</v>
      </c>
      <c r="X906" s="402">
        <v>170924</v>
      </c>
      <c r="Y906" s="50" t="s">
        <v>78</v>
      </c>
      <c r="Z906" s="47" t="s">
        <v>3417</v>
      </c>
      <c r="AA906" s="432"/>
      <c r="AB906" s="16" t="str">
        <f t="shared" si="39"/>
        <v>Unique</v>
      </c>
    </row>
    <row r="907" spans="1:28" ht="15">
      <c r="A907" s="354" t="str">
        <f t="shared" si="30"/>
        <v>71_1_160821_C1A_p_sp.</v>
      </c>
      <c r="B907" s="355" t="s">
        <v>2352</v>
      </c>
      <c r="C907" s="355" t="s">
        <v>2353</v>
      </c>
      <c r="D907" s="213">
        <v>71</v>
      </c>
      <c r="E907" s="213">
        <v>1</v>
      </c>
      <c r="F907" s="213">
        <v>300721</v>
      </c>
      <c r="G907" s="213">
        <v>160821</v>
      </c>
      <c r="H907" s="213">
        <v>2021</v>
      </c>
      <c r="I907" s="148" t="s">
        <v>43</v>
      </c>
      <c r="J907" s="148" t="s">
        <v>2354</v>
      </c>
      <c r="K907" s="148" t="s">
        <v>2355</v>
      </c>
      <c r="L907" s="148" t="s">
        <v>74</v>
      </c>
      <c r="M907" s="2" t="s">
        <v>75</v>
      </c>
      <c r="N907" s="117">
        <v>71</v>
      </c>
      <c r="O907" s="2" t="s">
        <v>3418</v>
      </c>
      <c r="P907" s="401" t="s">
        <v>1163</v>
      </c>
      <c r="Q907" s="16" t="s">
        <v>1164</v>
      </c>
      <c r="R907" s="16" t="s">
        <v>2422</v>
      </c>
      <c r="S907" s="16">
        <v>18</v>
      </c>
      <c r="T907" s="16">
        <v>0</v>
      </c>
      <c r="U907" s="16">
        <v>18</v>
      </c>
      <c r="X907" s="402">
        <v>170924</v>
      </c>
      <c r="Y907" s="50" t="s">
        <v>78</v>
      </c>
      <c r="Z907" s="47" t="s">
        <v>3419</v>
      </c>
      <c r="AA907" s="432"/>
      <c r="AB907" s="16" t="str">
        <f t="shared" si="39"/>
        <v>Unique</v>
      </c>
    </row>
    <row r="908" spans="1:28" ht="15">
      <c r="A908" s="354" t="str">
        <f t="shared" ref="A908:A1161" si="40">D908&amp;"_"&amp;E908&amp;"_"&amp;G908&amp;"_"&amp;J908&amp;"_"&amp;P908</f>
        <v>119_2_200722_C2Y_p_sp.</v>
      </c>
      <c r="B908" s="355" t="s">
        <v>2517</v>
      </c>
      <c r="C908" s="355" t="s">
        <v>2518</v>
      </c>
      <c r="D908" s="421">
        <v>119</v>
      </c>
      <c r="E908" s="421">
        <v>2</v>
      </c>
      <c r="F908" s="455" t="s">
        <v>465</v>
      </c>
      <c r="G908" s="456">
        <v>200722</v>
      </c>
      <c r="H908" s="213">
        <v>2022</v>
      </c>
      <c r="I908" s="148" t="s">
        <v>43</v>
      </c>
      <c r="J908" s="148" t="s">
        <v>2519</v>
      </c>
      <c r="K908" s="148" t="s">
        <v>2520</v>
      </c>
      <c r="L908" s="148" t="s">
        <v>74</v>
      </c>
      <c r="M908" s="2" t="s">
        <v>2911</v>
      </c>
      <c r="N908" s="117">
        <v>54</v>
      </c>
      <c r="P908" s="401" t="s">
        <v>1163</v>
      </c>
      <c r="Q908" s="16" t="s">
        <v>1164</v>
      </c>
      <c r="R908" s="16" t="s">
        <v>2422</v>
      </c>
      <c r="S908" s="16">
        <v>13</v>
      </c>
      <c r="T908" s="16">
        <v>0</v>
      </c>
      <c r="U908" s="16">
        <v>13</v>
      </c>
      <c r="X908" s="402">
        <v>170924</v>
      </c>
      <c r="Y908" s="50" t="s">
        <v>78</v>
      </c>
      <c r="Z908" s="47" t="s">
        <v>3420</v>
      </c>
      <c r="AA908" s="432"/>
      <c r="AB908" s="16" t="str">
        <f t="shared" si="39"/>
        <v>Unique</v>
      </c>
    </row>
    <row r="909" spans="1:28" ht="15">
      <c r="A909" s="354" t="str">
        <f t="shared" si="40"/>
        <v>101_2_030921_C3A_p_sp.</v>
      </c>
      <c r="B909" s="378" t="s">
        <v>2336</v>
      </c>
      <c r="C909" s="378" t="s">
        <v>2337</v>
      </c>
      <c r="D909" s="213">
        <v>101</v>
      </c>
      <c r="E909" s="213">
        <v>2</v>
      </c>
      <c r="F909" s="213">
        <v>160821</v>
      </c>
      <c r="G909" s="518" t="s">
        <v>2403</v>
      </c>
      <c r="H909" s="213">
        <v>2021</v>
      </c>
      <c r="I909" s="148" t="s">
        <v>43</v>
      </c>
      <c r="J909" s="483" t="s">
        <v>2338</v>
      </c>
      <c r="K909" s="483" t="s">
        <v>2339</v>
      </c>
      <c r="L909" s="148" t="s">
        <v>74</v>
      </c>
      <c r="M909" s="483" t="s">
        <v>147</v>
      </c>
      <c r="N909" s="117">
        <v>424</v>
      </c>
      <c r="P909" s="401" t="s">
        <v>1163</v>
      </c>
      <c r="Q909" s="16" t="s">
        <v>1164</v>
      </c>
      <c r="R909" s="16" t="s">
        <v>2422</v>
      </c>
      <c r="S909" s="16">
        <v>1</v>
      </c>
      <c r="T909" s="16">
        <v>0</v>
      </c>
      <c r="U909" s="16">
        <v>1</v>
      </c>
      <c r="X909" s="402">
        <v>170924</v>
      </c>
      <c r="Y909" s="50" t="s">
        <v>78</v>
      </c>
      <c r="Z909" s="47" t="s">
        <v>3421</v>
      </c>
      <c r="AA909" s="432"/>
      <c r="AB909" s="16" t="str">
        <f t="shared" si="39"/>
        <v>Unique</v>
      </c>
    </row>
    <row r="910" spans="1:28" ht="15">
      <c r="A910" s="354" t="str">
        <f t="shared" si="40"/>
        <v>80_3_090522_C15_p_sp.</v>
      </c>
      <c r="B910" s="355" t="s">
        <v>69</v>
      </c>
      <c r="C910" s="355" t="s">
        <v>70</v>
      </c>
      <c r="D910" s="213">
        <v>80</v>
      </c>
      <c r="E910" s="213">
        <v>3</v>
      </c>
      <c r="F910" s="213">
        <v>250422</v>
      </c>
      <c r="G910" s="367" t="s">
        <v>2753</v>
      </c>
      <c r="H910" s="213">
        <v>2022</v>
      </c>
      <c r="I910" s="148" t="s">
        <v>43</v>
      </c>
      <c r="J910" s="148" t="s">
        <v>72</v>
      </c>
      <c r="K910" s="148" t="s">
        <v>73</v>
      </c>
      <c r="L910" s="148" t="s">
        <v>74</v>
      </c>
      <c r="M910" s="2" t="s">
        <v>477</v>
      </c>
      <c r="N910" s="117">
        <v>76</v>
      </c>
      <c r="P910" s="401" t="s">
        <v>1163</v>
      </c>
      <c r="Q910" s="16" t="s">
        <v>1164</v>
      </c>
      <c r="R910" s="16" t="s">
        <v>2422</v>
      </c>
      <c r="S910" s="16">
        <v>3</v>
      </c>
      <c r="T910" s="16">
        <v>0</v>
      </c>
      <c r="U910" s="16">
        <v>3</v>
      </c>
      <c r="X910" s="402">
        <v>170924</v>
      </c>
      <c r="Y910" s="50" t="s">
        <v>78</v>
      </c>
      <c r="Z910" s="47" t="s">
        <v>3422</v>
      </c>
      <c r="AA910" s="432"/>
      <c r="AB910" s="16" t="str">
        <f t="shared" si="39"/>
        <v>Unique</v>
      </c>
    </row>
    <row r="911" spans="1:28" ht="15">
      <c r="A911" s="354" t="str">
        <f t="shared" si="40"/>
        <v>119_2_200921_C35_p_sp.</v>
      </c>
      <c r="B911" s="148" t="s">
        <v>2611</v>
      </c>
      <c r="C911" s="148" t="s">
        <v>2612</v>
      </c>
      <c r="D911" s="213">
        <v>119</v>
      </c>
      <c r="E911" s="213">
        <v>2</v>
      </c>
      <c r="F911" s="481" t="s">
        <v>2403</v>
      </c>
      <c r="G911" s="482">
        <v>200921</v>
      </c>
      <c r="H911" s="213">
        <v>2021</v>
      </c>
      <c r="I911" s="148" t="s">
        <v>43</v>
      </c>
      <c r="J911" s="11" t="s">
        <v>2613</v>
      </c>
      <c r="K911" s="11" t="s">
        <v>2614</v>
      </c>
      <c r="L911" s="148" t="s">
        <v>74</v>
      </c>
      <c r="M911" s="483" t="s">
        <v>147</v>
      </c>
      <c r="N911" s="117">
        <v>213</v>
      </c>
      <c r="P911" s="401" t="s">
        <v>1163</v>
      </c>
      <c r="Q911" s="16" t="s">
        <v>1164</v>
      </c>
      <c r="R911" s="16" t="s">
        <v>2422</v>
      </c>
      <c r="S911" s="16">
        <v>1</v>
      </c>
      <c r="T911" s="16">
        <v>0</v>
      </c>
      <c r="U911" s="16">
        <v>1</v>
      </c>
      <c r="X911" s="402">
        <v>170924</v>
      </c>
      <c r="Y911" s="50" t="s">
        <v>78</v>
      </c>
      <c r="Z911" s="47" t="s">
        <v>3423</v>
      </c>
      <c r="AA911" s="432"/>
      <c r="AB911" s="16" t="str">
        <f t="shared" si="39"/>
        <v>Unique</v>
      </c>
    </row>
    <row r="912" spans="1:28" ht="15">
      <c r="A912" s="354" t="str">
        <f t="shared" si="40"/>
        <v>119_2_200921_C35_p_sp.</v>
      </c>
      <c r="B912" s="148" t="s">
        <v>2611</v>
      </c>
      <c r="C912" s="148" t="s">
        <v>2612</v>
      </c>
      <c r="D912" s="213">
        <v>119</v>
      </c>
      <c r="E912" s="213">
        <v>2</v>
      </c>
      <c r="F912" s="481" t="s">
        <v>2403</v>
      </c>
      <c r="G912" s="482">
        <v>200921</v>
      </c>
      <c r="H912" s="213">
        <v>2021</v>
      </c>
      <c r="I912" s="148" t="s">
        <v>43</v>
      </c>
      <c r="J912" s="11" t="s">
        <v>2613</v>
      </c>
      <c r="K912" s="11" t="s">
        <v>2614</v>
      </c>
      <c r="L912" s="148" t="s">
        <v>74</v>
      </c>
      <c r="M912" s="483" t="s">
        <v>147</v>
      </c>
      <c r="N912" s="117">
        <v>213</v>
      </c>
      <c r="P912" s="401" t="s">
        <v>1163</v>
      </c>
      <c r="Q912" s="16" t="s">
        <v>1164</v>
      </c>
      <c r="R912" s="16" t="s">
        <v>2422</v>
      </c>
      <c r="S912" s="16">
        <v>0</v>
      </c>
      <c r="T912" s="16">
        <v>23</v>
      </c>
      <c r="U912" s="16">
        <v>0</v>
      </c>
      <c r="X912" s="413" t="s">
        <v>2423</v>
      </c>
      <c r="Y912" s="50" t="s">
        <v>78</v>
      </c>
      <c r="Z912" s="47" t="s">
        <v>3424</v>
      </c>
      <c r="AA912" s="432"/>
      <c r="AB912" s="16" t="str">
        <f t="shared" si="39"/>
        <v>Unique</v>
      </c>
    </row>
    <row r="913" spans="1:49" ht="15">
      <c r="A913" s="354" t="str">
        <f t="shared" si="40"/>
        <v>119_2_200921_C35_p_my.fl</v>
      </c>
      <c r="B913" s="148" t="s">
        <v>2611</v>
      </c>
      <c r="C913" s="148" t="s">
        <v>2612</v>
      </c>
      <c r="D913" s="213">
        <v>119</v>
      </c>
      <c r="E913" s="213">
        <v>2</v>
      </c>
      <c r="F913" s="481" t="s">
        <v>2403</v>
      </c>
      <c r="G913" s="482">
        <v>200921</v>
      </c>
      <c r="H913" s="213">
        <v>2021</v>
      </c>
      <c r="I913" s="148" t="s">
        <v>43</v>
      </c>
      <c r="J913" s="11" t="s">
        <v>2613</v>
      </c>
      <c r="K913" s="11" t="s">
        <v>2614</v>
      </c>
      <c r="L913" s="148" t="s">
        <v>74</v>
      </c>
      <c r="M913" s="483" t="s">
        <v>147</v>
      </c>
      <c r="N913" s="117">
        <v>213</v>
      </c>
      <c r="P913" s="401" t="s">
        <v>98</v>
      </c>
      <c r="Q913" s="16" t="s">
        <v>99</v>
      </c>
      <c r="R913" s="16" t="s">
        <v>2422</v>
      </c>
      <c r="S913" s="16">
        <v>2</v>
      </c>
      <c r="T913" s="16">
        <v>0</v>
      </c>
      <c r="U913" s="16">
        <v>2</v>
      </c>
      <c r="X913" s="413" t="s">
        <v>2423</v>
      </c>
      <c r="Y913" s="50" t="s">
        <v>78</v>
      </c>
      <c r="Z913" s="47" t="s">
        <v>3425</v>
      </c>
      <c r="AA913" s="432" t="s">
        <v>95</v>
      </c>
      <c r="AB913" s="16" t="str">
        <f t="shared" si="39"/>
        <v>Unique</v>
      </c>
    </row>
    <row r="914" spans="1:49" ht="15">
      <c r="A914" s="354" t="str">
        <f t="shared" si="40"/>
        <v>119_2_200921_C35_p_rh.ca</v>
      </c>
      <c r="B914" s="148" t="s">
        <v>2611</v>
      </c>
      <c r="C914" s="148" t="s">
        <v>2612</v>
      </c>
      <c r="D914" s="213">
        <v>119</v>
      </c>
      <c r="E914" s="213">
        <v>2</v>
      </c>
      <c r="F914" s="481" t="s">
        <v>2403</v>
      </c>
      <c r="G914" s="482">
        <v>200921</v>
      </c>
      <c r="H914" s="213">
        <v>2021</v>
      </c>
      <c r="I914" s="148" t="s">
        <v>43</v>
      </c>
      <c r="J914" s="11" t="s">
        <v>2613</v>
      </c>
      <c r="K914" s="11" t="s">
        <v>2614</v>
      </c>
      <c r="L914" s="148" t="s">
        <v>74</v>
      </c>
      <c r="M914" s="483" t="s">
        <v>147</v>
      </c>
      <c r="N914" s="117">
        <v>213</v>
      </c>
      <c r="P914" s="401" t="s">
        <v>134</v>
      </c>
      <c r="Q914" s="16" t="s">
        <v>135</v>
      </c>
      <c r="R914" s="16" t="s">
        <v>2422</v>
      </c>
      <c r="S914" s="16">
        <v>2</v>
      </c>
      <c r="T914" s="16">
        <v>0</v>
      </c>
      <c r="U914" s="16">
        <v>2</v>
      </c>
      <c r="X914" s="413" t="s">
        <v>2423</v>
      </c>
      <c r="Y914" s="50" t="s">
        <v>78</v>
      </c>
      <c r="Z914" s="47" t="s">
        <v>3426</v>
      </c>
      <c r="AA914" s="432" t="s">
        <v>95</v>
      </c>
      <c r="AB914" s="16" t="str">
        <f t="shared" si="39"/>
        <v>Unique</v>
      </c>
    </row>
    <row r="915" spans="1:49" ht="15">
      <c r="A915" s="354" t="str">
        <f t="shared" si="40"/>
        <v>119_2_200921_C35_p_ep.ba</v>
      </c>
      <c r="B915" s="148" t="s">
        <v>2611</v>
      </c>
      <c r="C915" s="148" t="s">
        <v>2612</v>
      </c>
      <c r="D915" s="213">
        <v>119</v>
      </c>
      <c r="E915" s="213">
        <v>2</v>
      </c>
      <c r="F915" s="481" t="s">
        <v>2403</v>
      </c>
      <c r="G915" s="482">
        <v>200921</v>
      </c>
      <c r="H915" s="213">
        <v>2021</v>
      </c>
      <c r="I915" s="148" t="s">
        <v>43</v>
      </c>
      <c r="J915" s="11" t="s">
        <v>2613</v>
      </c>
      <c r="K915" s="11" t="s">
        <v>2614</v>
      </c>
      <c r="L915" s="148" t="s">
        <v>74</v>
      </c>
      <c r="M915" s="483" t="s">
        <v>147</v>
      </c>
      <c r="N915" s="117">
        <v>213</v>
      </c>
      <c r="P915" s="401" t="s">
        <v>84</v>
      </c>
      <c r="Q915" s="16" t="s">
        <v>85</v>
      </c>
      <c r="R915" s="16" t="s">
        <v>2422</v>
      </c>
      <c r="S915" s="16">
        <v>3</v>
      </c>
      <c r="T915" s="16">
        <v>0</v>
      </c>
      <c r="U915" s="16">
        <v>3</v>
      </c>
      <c r="X915" s="413" t="s">
        <v>2423</v>
      </c>
      <c r="Y915" s="50" t="s">
        <v>78</v>
      </c>
      <c r="Z915" s="47" t="s">
        <v>3427</v>
      </c>
      <c r="AA915" s="432" t="s">
        <v>95</v>
      </c>
      <c r="AB915" s="16" t="str">
        <f t="shared" si="39"/>
        <v>Unique</v>
      </c>
    </row>
    <row r="916" spans="1:49" ht="15">
      <c r="A916" s="354" t="str">
        <f t="shared" si="40"/>
        <v>80_2_140721_C1Y_p_sp.</v>
      </c>
      <c r="B916" s="378" t="s">
        <v>2504</v>
      </c>
      <c r="C916" s="378" t="s">
        <v>2505</v>
      </c>
      <c r="D916" s="213">
        <v>80</v>
      </c>
      <c r="E916" s="213">
        <v>2</v>
      </c>
      <c r="F916" s="117">
        <v>300621</v>
      </c>
      <c r="G916" s="495">
        <v>140721</v>
      </c>
      <c r="H916" s="213">
        <v>2021</v>
      </c>
      <c r="I916" s="148" t="s">
        <v>43</v>
      </c>
      <c r="J916" s="148" t="s">
        <v>2506</v>
      </c>
      <c r="K916" s="148" t="s">
        <v>2507</v>
      </c>
      <c r="L916" s="148" t="s">
        <v>74</v>
      </c>
      <c r="M916" s="483" t="s">
        <v>168</v>
      </c>
      <c r="N916" s="213">
        <v>16</v>
      </c>
      <c r="P916" s="401" t="s">
        <v>1163</v>
      </c>
      <c r="Q916" s="16" t="s">
        <v>1164</v>
      </c>
      <c r="R916" s="16" t="s">
        <v>2422</v>
      </c>
      <c r="S916" s="16">
        <v>8</v>
      </c>
      <c r="T916" s="16">
        <v>0</v>
      </c>
      <c r="U916" s="16">
        <v>8</v>
      </c>
      <c r="X916" s="402">
        <v>170924</v>
      </c>
      <c r="Y916" s="50" t="s">
        <v>78</v>
      </c>
      <c r="Z916" s="47" t="s">
        <v>3428</v>
      </c>
      <c r="AA916" s="432"/>
      <c r="AB916" s="16" t="str">
        <f t="shared" si="39"/>
        <v>Unique</v>
      </c>
    </row>
    <row r="917" spans="1:49" ht="15">
      <c r="A917" s="354" t="str">
        <f t="shared" si="40"/>
        <v>119_1_300621_C1X_p_sp.</v>
      </c>
      <c r="B917" s="378" t="s">
        <v>2302</v>
      </c>
      <c r="C917" s="378" t="s">
        <v>2303</v>
      </c>
      <c r="D917" s="213">
        <v>119</v>
      </c>
      <c r="E917" s="213">
        <v>1</v>
      </c>
      <c r="F917" s="117">
        <v>150621</v>
      </c>
      <c r="G917" s="495">
        <v>300621</v>
      </c>
      <c r="H917" s="117">
        <v>2021</v>
      </c>
      <c r="I917" s="2" t="s">
        <v>43</v>
      </c>
      <c r="J917" s="2" t="s">
        <v>2304</v>
      </c>
      <c r="K917" s="2" t="s">
        <v>2305</v>
      </c>
      <c r="L917" s="148" t="s">
        <v>74</v>
      </c>
      <c r="M917" s="483" t="s">
        <v>147</v>
      </c>
      <c r="N917" s="117">
        <v>20</v>
      </c>
      <c r="P917" s="401" t="s">
        <v>1163</v>
      </c>
      <c r="Q917" s="16" t="s">
        <v>1164</v>
      </c>
      <c r="R917" s="16" t="s">
        <v>2422</v>
      </c>
      <c r="S917" s="16">
        <v>3</v>
      </c>
      <c r="T917" s="16">
        <v>0</v>
      </c>
      <c r="U917" s="16">
        <v>3</v>
      </c>
      <c r="X917" s="402">
        <v>170924</v>
      </c>
      <c r="Y917" s="50" t="s">
        <v>78</v>
      </c>
      <c r="Z917" s="47" t="s">
        <v>3429</v>
      </c>
      <c r="AA917" s="432"/>
      <c r="AB917" s="16" t="str">
        <f t="shared" si="39"/>
        <v>Unique</v>
      </c>
    </row>
    <row r="918" spans="1:49" ht="15">
      <c r="A918" s="354" t="str">
        <f t="shared" si="40"/>
        <v>101_1_200921_C2A_p_er.te</v>
      </c>
      <c r="B918" s="148" t="s">
        <v>80</v>
      </c>
      <c r="C918" s="148" t="s">
        <v>81</v>
      </c>
      <c r="D918" s="213">
        <v>101</v>
      </c>
      <c r="E918" s="213">
        <v>1</v>
      </c>
      <c r="F918" s="481" t="s">
        <v>2403</v>
      </c>
      <c r="G918" s="213">
        <v>200921</v>
      </c>
      <c r="H918" s="213">
        <v>2021</v>
      </c>
      <c r="I918" s="148" t="s">
        <v>43</v>
      </c>
      <c r="J918" s="148" t="s">
        <v>82</v>
      </c>
      <c r="K918" s="148" t="s">
        <v>83</v>
      </c>
      <c r="L918" s="148" t="s">
        <v>74</v>
      </c>
      <c r="M918" s="148" t="s">
        <v>168</v>
      </c>
      <c r="N918" s="213">
        <v>124</v>
      </c>
      <c r="O918" s="2"/>
      <c r="P918" s="359" t="s">
        <v>521</v>
      </c>
      <c r="Q918" s="50" t="s">
        <v>522</v>
      </c>
      <c r="R918" s="50" t="s">
        <v>3150</v>
      </c>
      <c r="S918" s="50">
        <v>1</v>
      </c>
      <c r="T918" s="50">
        <v>0</v>
      </c>
      <c r="U918" s="50">
        <v>1</v>
      </c>
      <c r="V918" s="2"/>
      <c r="W918" s="2"/>
      <c r="X918" s="413" t="s">
        <v>3430</v>
      </c>
      <c r="Y918" s="50" t="s">
        <v>78</v>
      </c>
      <c r="Z918" s="358" t="s">
        <v>3431</v>
      </c>
      <c r="AA918" s="432"/>
      <c r="AB918" s="16" t="str">
        <f t="shared" si="39"/>
        <v>Unique</v>
      </c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5">
      <c r="A919" s="354" t="str">
        <f t="shared" si="40"/>
        <v>71_1_160821_C1A_p_er.te</v>
      </c>
      <c r="B919" s="355" t="s">
        <v>2352</v>
      </c>
      <c r="C919" s="355" t="s">
        <v>2353</v>
      </c>
      <c r="D919" s="213">
        <v>71</v>
      </c>
      <c r="E919" s="213">
        <v>1</v>
      </c>
      <c r="F919" s="213">
        <v>300721</v>
      </c>
      <c r="G919" s="213">
        <v>160821</v>
      </c>
      <c r="H919" s="213">
        <v>2021</v>
      </c>
      <c r="I919" s="148" t="s">
        <v>43</v>
      </c>
      <c r="J919" s="148" t="s">
        <v>2354</v>
      </c>
      <c r="K919" s="148" t="s">
        <v>2355</v>
      </c>
      <c r="L919" s="148" t="s">
        <v>74</v>
      </c>
      <c r="M919" s="2" t="s">
        <v>75</v>
      </c>
      <c r="N919" s="117">
        <v>71</v>
      </c>
      <c r="O919" s="2" t="s">
        <v>3418</v>
      </c>
      <c r="P919" s="359" t="s">
        <v>521</v>
      </c>
      <c r="Q919" s="50" t="s">
        <v>522</v>
      </c>
      <c r="R919" s="50" t="s">
        <v>3150</v>
      </c>
      <c r="S919" s="50">
        <v>3</v>
      </c>
      <c r="T919" s="50">
        <v>0</v>
      </c>
      <c r="U919" s="50">
        <v>3</v>
      </c>
      <c r="V919" s="2"/>
      <c r="W919" s="2"/>
      <c r="X919" s="413" t="s">
        <v>3430</v>
      </c>
      <c r="Y919" s="50" t="s">
        <v>78</v>
      </c>
      <c r="Z919" s="358" t="s">
        <v>3432</v>
      </c>
      <c r="AA919" s="432"/>
      <c r="AB919" s="16" t="str">
        <f t="shared" si="39"/>
        <v>Unique</v>
      </c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5">
      <c r="A920" s="354" t="str">
        <f t="shared" si="40"/>
        <v>93_1_140721_C3B_p_ch.bi</v>
      </c>
      <c r="B920" s="400" t="s">
        <v>2326</v>
      </c>
      <c r="C920" s="400" t="s">
        <v>2327</v>
      </c>
      <c r="D920" s="213">
        <v>93</v>
      </c>
      <c r="E920" s="213">
        <v>1</v>
      </c>
      <c r="F920" s="117">
        <v>300621</v>
      </c>
      <c r="G920" s="117">
        <v>140721</v>
      </c>
      <c r="H920" s="117">
        <v>2021</v>
      </c>
      <c r="I920" s="2" t="s">
        <v>43</v>
      </c>
      <c r="J920" s="2" t="s">
        <v>2328</v>
      </c>
      <c r="K920" s="2" t="s">
        <v>2329</v>
      </c>
      <c r="L920" s="148" t="s">
        <v>74</v>
      </c>
      <c r="M920" s="148" t="s">
        <v>147</v>
      </c>
      <c r="N920" s="117">
        <v>65</v>
      </c>
      <c r="O920" s="2"/>
      <c r="P920" s="359" t="s">
        <v>287</v>
      </c>
      <c r="Q920" s="50" t="s">
        <v>288</v>
      </c>
      <c r="R920" s="50" t="s">
        <v>3150</v>
      </c>
      <c r="S920" s="50">
        <v>1</v>
      </c>
      <c r="T920" s="50">
        <v>0</v>
      </c>
      <c r="U920" s="50">
        <v>1</v>
      </c>
      <c r="V920" s="2"/>
      <c r="W920" s="2"/>
      <c r="X920" s="413" t="s">
        <v>3430</v>
      </c>
      <c r="Y920" s="50" t="s">
        <v>78</v>
      </c>
      <c r="Z920" s="358" t="s">
        <v>3433</v>
      </c>
      <c r="AA920" s="432" t="s">
        <v>95</v>
      </c>
      <c r="AB920" s="16" t="str">
        <f t="shared" si="39"/>
        <v>Unique</v>
      </c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5">
      <c r="A921" s="354" t="str">
        <f t="shared" si="40"/>
        <v>80_4_200921_C25_p_he.pe</v>
      </c>
      <c r="B921" s="400" t="s">
        <v>2320</v>
      </c>
      <c r="C921" s="400" t="s">
        <v>2321</v>
      </c>
      <c r="D921" s="213">
        <v>80</v>
      </c>
      <c r="E921" s="213">
        <v>4</v>
      </c>
      <c r="F921" s="96" t="s">
        <v>2403</v>
      </c>
      <c r="G921" s="117">
        <v>200921</v>
      </c>
      <c r="H921" s="213">
        <v>2021</v>
      </c>
      <c r="I921" s="148" t="s">
        <v>43</v>
      </c>
      <c r="J921" s="148" t="s">
        <v>2322</v>
      </c>
      <c r="K921" s="148" t="s">
        <v>2323</v>
      </c>
      <c r="L921" s="148" t="s">
        <v>2803</v>
      </c>
      <c r="M921" s="148" t="s">
        <v>147</v>
      </c>
      <c r="N921" s="117">
        <f t="shared" ref="N921:N924" si="41">2</f>
        <v>2</v>
      </c>
      <c r="O921" s="2"/>
      <c r="P921" s="359" t="s">
        <v>543</v>
      </c>
      <c r="Q921" s="50" t="s">
        <v>544</v>
      </c>
      <c r="R921" s="50" t="s">
        <v>3150</v>
      </c>
      <c r="S921" s="50">
        <v>1</v>
      </c>
      <c r="T921" s="50">
        <v>1</v>
      </c>
      <c r="U921" s="50">
        <v>0</v>
      </c>
      <c r="V921" s="2"/>
      <c r="W921" s="2"/>
      <c r="X921" s="413" t="s">
        <v>3430</v>
      </c>
      <c r="Y921" s="50" t="s">
        <v>78</v>
      </c>
      <c r="Z921" s="358" t="s">
        <v>3434</v>
      </c>
      <c r="AA921" s="432"/>
      <c r="AB921" s="16" t="str">
        <f t="shared" si="39"/>
        <v>Unique</v>
      </c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5">
      <c r="A922" s="354" t="str">
        <f t="shared" si="40"/>
        <v>80_4_200921_C25_p_ep.ba</v>
      </c>
      <c r="B922" s="400" t="s">
        <v>2320</v>
      </c>
      <c r="C922" s="400" t="s">
        <v>2321</v>
      </c>
      <c r="D922" s="213">
        <v>80</v>
      </c>
      <c r="E922" s="213">
        <v>4</v>
      </c>
      <c r="F922" s="96" t="s">
        <v>2403</v>
      </c>
      <c r="G922" s="117">
        <v>200921</v>
      </c>
      <c r="H922" s="213">
        <v>2021</v>
      </c>
      <c r="I922" s="148" t="s">
        <v>43</v>
      </c>
      <c r="J922" s="148" t="s">
        <v>2322</v>
      </c>
      <c r="K922" s="148" t="s">
        <v>2323</v>
      </c>
      <c r="L922" s="148" t="s">
        <v>2803</v>
      </c>
      <c r="M922" s="148" t="s">
        <v>147</v>
      </c>
      <c r="N922" s="117">
        <f t="shared" si="41"/>
        <v>2</v>
      </c>
      <c r="O922" s="2"/>
      <c r="P922" s="359" t="s">
        <v>84</v>
      </c>
      <c r="Q922" s="50" t="s">
        <v>85</v>
      </c>
      <c r="R922" s="50" t="s">
        <v>3150</v>
      </c>
      <c r="S922" s="50">
        <v>1</v>
      </c>
      <c r="T922" s="50">
        <v>0</v>
      </c>
      <c r="U922" s="50">
        <v>1</v>
      </c>
      <c r="V922" s="2"/>
      <c r="W922" s="2"/>
      <c r="X922" s="413" t="s">
        <v>3430</v>
      </c>
      <c r="Y922" s="50" t="s">
        <v>78</v>
      </c>
      <c r="Z922" s="358" t="s">
        <v>3435</v>
      </c>
      <c r="AA922" s="432" t="s">
        <v>95</v>
      </c>
      <c r="AB922" s="16" t="str">
        <f t="shared" si="39"/>
        <v>Unique</v>
      </c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5">
      <c r="A923" s="354" t="str">
        <f t="shared" si="40"/>
        <v>80_4_200921_C25_p_er.te</v>
      </c>
      <c r="B923" s="400" t="s">
        <v>2320</v>
      </c>
      <c r="C923" s="400" t="s">
        <v>2321</v>
      </c>
      <c r="D923" s="213">
        <v>80</v>
      </c>
      <c r="E923" s="213">
        <v>4</v>
      </c>
      <c r="F923" s="96" t="s">
        <v>2403</v>
      </c>
      <c r="G923" s="117">
        <v>200921</v>
      </c>
      <c r="H923" s="213">
        <v>2021</v>
      </c>
      <c r="I923" s="148" t="s">
        <v>43</v>
      </c>
      <c r="J923" s="148" t="s">
        <v>2322</v>
      </c>
      <c r="K923" s="148" t="s">
        <v>2323</v>
      </c>
      <c r="L923" s="148" t="s">
        <v>2803</v>
      </c>
      <c r="M923" s="148" t="s">
        <v>147</v>
      </c>
      <c r="N923" s="117">
        <f t="shared" si="41"/>
        <v>2</v>
      </c>
      <c r="O923" s="2"/>
      <c r="P923" s="359" t="s">
        <v>521</v>
      </c>
      <c r="Q923" s="50" t="s">
        <v>522</v>
      </c>
      <c r="R923" s="50" t="s">
        <v>3150</v>
      </c>
      <c r="S923" s="50">
        <v>1</v>
      </c>
      <c r="T923" s="50">
        <v>1</v>
      </c>
      <c r="U923" s="50">
        <v>0</v>
      </c>
      <c r="V923" s="2"/>
      <c r="W923" s="2"/>
      <c r="X923" s="413" t="s">
        <v>3430</v>
      </c>
      <c r="Y923" s="50" t="s">
        <v>78</v>
      </c>
      <c r="Z923" s="358" t="s">
        <v>3436</v>
      </c>
      <c r="AA923" s="432"/>
      <c r="AB923" s="16" t="str">
        <f t="shared" si="39"/>
        <v>Unique</v>
      </c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5">
      <c r="A924" s="354" t="str">
        <f t="shared" si="40"/>
        <v>80_4_200921_C25_p_rh.ca</v>
      </c>
      <c r="B924" s="400" t="s">
        <v>2320</v>
      </c>
      <c r="C924" s="400" t="s">
        <v>2321</v>
      </c>
      <c r="D924" s="213">
        <v>80</v>
      </c>
      <c r="E924" s="213">
        <v>4</v>
      </c>
      <c r="F924" s="96" t="s">
        <v>2403</v>
      </c>
      <c r="G924" s="117">
        <v>200921</v>
      </c>
      <c r="H924" s="213">
        <v>2021</v>
      </c>
      <c r="I924" s="148" t="s">
        <v>43</v>
      </c>
      <c r="J924" s="148" t="s">
        <v>2322</v>
      </c>
      <c r="K924" s="148" t="s">
        <v>2323</v>
      </c>
      <c r="L924" s="148" t="s">
        <v>2803</v>
      </c>
      <c r="M924" s="148" t="s">
        <v>147</v>
      </c>
      <c r="N924" s="117">
        <f t="shared" si="41"/>
        <v>2</v>
      </c>
      <c r="O924" s="2"/>
      <c r="P924" s="359" t="s">
        <v>134</v>
      </c>
      <c r="Q924" s="50" t="s">
        <v>135</v>
      </c>
      <c r="R924" s="50" t="s">
        <v>3150</v>
      </c>
      <c r="S924" s="50">
        <v>2</v>
      </c>
      <c r="T924" s="50">
        <v>0</v>
      </c>
      <c r="U924" s="50">
        <v>2</v>
      </c>
      <c r="V924" s="2"/>
      <c r="W924" s="2"/>
      <c r="X924" s="413" t="s">
        <v>3430</v>
      </c>
      <c r="Y924" s="50" t="s">
        <v>78</v>
      </c>
      <c r="Z924" s="358" t="s">
        <v>3437</v>
      </c>
      <c r="AA924" s="432" t="s">
        <v>95</v>
      </c>
      <c r="AB924" s="16" t="str">
        <f t="shared" si="39"/>
        <v>Unique</v>
      </c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5">
      <c r="A925" s="354" t="str">
        <f t="shared" si="40"/>
        <v>100_3_200921_C3Y_p_ba.el</v>
      </c>
      <c r="B925" s="400" t="s">
        <v>2417</v>
      </c>
      <c r="C925" s="400" t="s">
        <v>2418</v>
      </c>
      <c r="D925" s="213">
        <v>100</v>
      </c>
      <c r="E925" s="213">
        <v>3</v>
      </c>
      <c r="F925" s="96" t="s">
        <v>2403</v>
      </c>
      <c r="G925" s="117">
        <v>200921</v>
      </c>
      <c r="H925" s="213">
        <v>2021</v>
      </c>
      <c r="I925" s="148" t="s">
        <v>43</v>
      </c>
      <c r="J925" s="148" t="s">
        <v>2419</v>
      </c>
      <c r="K925" s="148" t="s">
        <v>2420</v>
      </c>
      <c r="L925" s="148" t="s">
        <v>2803</v>
      </c>
      <c r="M925" s="148" t="s">
        <v>147</v>
      </c>
      <c r="N925" s="117">
        <v>0</v>
      </c>
      <c r="O925" s="2"/>
      <c r="P925" s="359" t="s">
        <v>274</v>
      </c>
      <c r="Q925" s="50" t="s">
        <v>275</v>
      </c>
      <c r="R925" s="50" t="s">
        <v>3150</v>
      </c>
      <c r="S925" s="50">
        <v>1</v>
      </c>
      <c r="T925" s="50">
        <v>1</v>
      </c>
      <c r="U925" s="50">
        <v>0</v>
      </c>
      <c r="V925" s="2"/>
      <c r="W925" s="2"/>
      <c r="X925" s="413" t="s">
        <v>3430</v>
      </c>
      <c r="Y925" s="50" t="s">
        <v>78</v>
      </c>
      <c r="Z925" s="358" t="s">
        <v>3438</v>
      </c>
      <c r="AA925" s="432" t="s">
        <v>95</v>
      </c>
      <c r="AB925" s="16" t="str">
        <f t="shared" si="39"/>
        <v>Unique</v>
      </c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5">
      <c r="A926" s="354" t="str">
        <f t="shared" si="40"/>
        <v>93_1_310521_C3B_p_ep.el</v>
      </c>
      <c r="B926" s="355" t="s">
        <v>2326</v>
      </c>
      <c r="C926" s="355" t="s">
        <v>2327</v>
      </c>
      <c r="D926" s="213">
        <v>93</v>
      </c>
      <c r="E926" s="213">
        <v>1</v>
      </c>
      <c r="F926" s="213">
        <v>170521</v>
      </c>
      <c r="G926" s="213">
        <v>310521</v>
      </c>
      <c r="H926" s="213">
        <v>2021</v>
      </c>
      <c r="I926" s="148" t="s">
        <v>43</v>
      </c>
      <c r="J926" s="148" t="s">
        <v>2328</v>
      </c>
      <c r="K926" s="148" t="s">
        <v>2329</v>
      </c>
      <c r="L926" s="148" t="s">
        <v>74</v>
      </c>
      <c r="M926" s="2" t="s">
        <v>75</v>
      </c>
      <c r="N926" s="117">
        <v>0</v>
      </c>
      <c r="O926" s="2"/>
      <c r="P926" s="359" t="s">
        <v>2312</v>
      </c>
      <c r="Q926" s="50" t="s">
        <v>2313</v>
      </c>
      <c r="R926" s="50" t="s">
        <v>3150</v>
      </c>
      <c r="S926" s="50">
        <v>1</v>
      </c>
      <c r="T926" s="50">
        <v>0</v>
      </c>
      <c r="U926" s="50">
        <v>1</v>
      </c>
      <c r="V926" s="2"/>
      <c r="W926" s="2"/>
      <c r="X926" s="413" t="s">
        <v>3430</v>
      </c>
      <c r="Y926" s="50" t="s">
        <v>78</v>
      </c>
      <c r="Z926" s="358" t="s">
        <v>3439</v>
      </c>
      <c r="AA926" s="432" t="s">
        <v>95</v>
      </c>
      <c r="AB926" s="16" t="str">
        <f t="shared" si="39"/>
        <v>Unique</v>
      </c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5">
      <c r="A927" s="354" t="str">
        <f t="shared" si="40"/>
        <v>100_2_310521_C3X_p_rh.ro</v>
      </c>
      <c r="B927" s="355" t="s">
        <v>2441</v>
      </c>
      <c r="C927" s="355" t="s">
        <v>2442</v>
      </c>
      <c r="D927" s="213">
        <v>100</v>
      </c>
      <c r="E927" s="213">
        <v>2</v>
      </c>
      <c r="F927" s="213">
        <v>170521</v>
      </c>
      <c r="G927" s="213">
        <v>310521</v>
      </c>
      <c r="H927" s="213">
        <v>2021</v>
      </c>
      <c r="I927" s="148" t="s">
        <v>43</v>
      </c>
      <c r="J927" s="148" t="s">
        <v>2443</v>
      </c>
      <c r="K927" s="148" t="s">
        <v>2444</v>
      </c>
      <c r="L927" s="148" t="s">
        <v>74</v>
      </c>
      <c r="M927" s="2" t="s">
        <v>75</v>
      </c>
      <c r="N927" s="117">
        <v>0</v>
      </c>
      <c r="O927" s="2"/>
      <c r="P927" s="359" t="s">
        <v>460</v>
      </c>
      <c r="Q927" s="50" t="s">
        <v>461</v>
      </c>
      <c r="R927" s="50" t="s">
        <v>3150</v>
      </c>
      <c r="S927" s="50">
        <v>2</v>
      </c>
      <c r="T927" s="50">
        <v>0</v>
      </c>
      <c r="U927" s="50">
        <v>2</v>
      </c>
      <c r="V927" s="2"/>
      <c r="W927" s="2"/>
      <c r="X927" s="413" t="s">
        <v>3430</v>
      </c>
      <c r="Y927" s="50" t="s">
        <v>78</v>
      </c>
      <c r="Z927" s="358" t="s">
        <v>3440</v>
      </c>
      <c r="AA927" s="432" t="s">
        <v>95</v>
      </c>
      <c r="AB927" s="16" t="str">
        <f t="shared" si="39"/>
        <v>Unique</v>
      </c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5">
      <c r="A928" s="354" t="str">
        <f t="shared" si="40"/>
        <v>93_1_310521_C3B_p_ep.el</v>
      </c>
      <c r="B928" s="355" t="s">
        <v>2326</v>
      </c>
      <c r="C928" s="355" t="s">
        <v>2327</v>
      </c>
      <c r="D928" s="213">
        <v>93</v>
      </c>
      <c r="E928" s="213">
        <v>1</v>
      </c>
      <c r="F928" s="213">
        <v>170521</v>
      </c>
      <c r="G928" s="213">
        <v>310521</v>
      </c>
      <c r="H928" s="213">
        <v>2021</v>
      </c>
      <c r="I928" s="148" t="s">
        <v>43</v>
      </c>
      <c r="J928" s="148" t="s">
        <v>2328</v>
      </c>
      <c r="K928" s="148" t="s">
        <v>2329</v>
      </c>
      <c r="L928" s="148" t="s">
        <v>74</v>
      </c>
      <c r="M928" s="2" t="s">
        <v>75</v>
      </c>
      <c r="N928" s="117">
        <v>0</v>
      </c>
      <c r="O928" s="2"/>
      <c r="P928" s="359" t="s">
        <v>2312</v>
      </c>
      <c r="Q928" s="50" t="s">
        <v>2313</v>
      </c>
      <c r="R928" s="50" t="s">
        <v>3150</v>
      </c>
      <c r="S928" s="50">
        <v>5</v>
      </c>
      <c r="T928" s="50">
        <v>0</v>
      </c>
      <c r="U928" s="50">
        <v>5</v>
      </c>
      <c r="V928" s="2"/>
      <c r="W928" s="2"/>
      <c r="X928" s="413" t="s">
        <v>3430</v>
      </c>
      <c r="Y928" s="50" t="s">
        <v>78</v>
      </c>
      <c r="Z928" s="358" t="s">
        <v>3441</v>
      </c>
      <c r="AA928" s="432" t="s">
        <v>95</v>
      </c>
      <c r="AB928" s="16" t="str">
        <f t="shared" si="39"/>
        <v>Unique</v>
      </c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5">
      <c r="A929" s="354" t="str">
        <f t="shared" si="40"/>
        <v>83_2_190922_C2D_p_ep.ba</v>
      </c>
      <c r="B929" s="355" t="s">
        <v>2773</v>
      </c>
      <c r="C929" s="355" t="s">
        <v>2774</v>
      </c>
      <c r="D929" s="213">
        <v>83</v>
      </c>
      <c r="E929" s="213">
        <v>2</v>
      </c>
      <c r="F929" s="213">
        <v>310822</v>
      </c>
      <c r="G929" s="213">
        <v>190922</v>
      </c>
      <c r="H929" s="213">
        <v>2022</v>
      </c>
      <c r="I929" s="148" t="s">
        <v>43</v>
      </c>
      <c r="J929" s="148" t="s">
        <v>2775</v>
      </c>
      <c r="K929" s="148" t="s">
        <v>2776</v>
      </c>
      <c r="L929" s="148" t="s">
        <v>74</v>
      </c>
      <c r="M929" s="148" t="s">
        <v>3150</v>
      </c>
      <c r="N929" s="213">
        <v>4</v>
      </c>
      <c r="O929" s="2"/>
      <c r="P929" s="359" t="s">
        <v>84</v>
      </c>
      <c r="Q929" s="50" t="s">
        <v>85</v>
      </c>
      <c r="R929" s="50" t="s">
        <v>3150</v>
      </c>
      <c r="S929" s="50">
        <v>1</v>
      </c>
      <c r="T929" s="50">
        <v>1</v>
      </c>
      <c r="U929" s="50">
        <v>0</v>
      </c>
      <c r="V929" s="2"/>
      <c r="W929" s="2"/>
      <c r="X929" s="413" t="s">
        <v>3430</v>
      </c>
      <c r="Y929" s="50" t="s">
        <v>78</v>
      </c>
      <c r="Z929" s="358" t="s">
        <v>3442</v>
      </c>
      <c r="AA929" s="432" t="s">
        <v>95</v>
      </c>
      <c r="AB929" s="16" t="str">
        <f t="shared" si="39"/>
        <v>Unique</v>
      </c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5">
      <c r="A930" s="354" t="str">
        <f t="shared" si="40"/>
        <v>101_2_150621_C3A_p_eu.li</v>
      </c>
      <c r="B930" s="400" t="s">
        <v>2336</v>
      </c>
      <c r="C930" s="400" t="s">
        <v>2337</v>
      </c>
      <c r="D930" s="213">
        <v>101</v>
      </c>
      <c r="E930" s="213">
        <v>2</v>
      </c>
      <c r="F930" s="213">
        <v>310521</v>
      </c>
      <c r="G930" s="213">
        <v>150621</v>
      </c>
      <c r="H930" s="213">
        <v>2021</v>
      </c>
      <c r="I930" s="148" t="s">
        <v>43</v>
      </c>
      <c r="J930" s="148" t="s">
        <v>2338</v>
      </c>
      <c r="K930" s="148" t="s">
        <v>2339</v>
      </c>
      <c r="L930" s="148" t="s">
        <v>74</v>
      </c>
      <c r="M930" s="148" t="s">
        <v>168</v>
      </c>
      <c r="N930" s="213">
        <v>17</v>
      </c>
      <c r="O930" s="2"/>
      <c r="P930" s="359" t="s">
        <v>1180</v>
      </c>
      <c r="Q930" s="50" t="s">
        <v>1181</v>
      </c>
      <c r="R930" s="50" t="s">
        <v>3216</v>
      </c>
      <c r="S930" s="50">
        <v>1</v>
      </c>
      <c r="T930" s="50">
        <v>0</v>
      </c>
      <c r="U930" s="50">
        <v>1</v>
      </c>
      <c r="V930" s="2"/>
      <c r="W930" s="2"/>
      <c r="X930" s="93">
        <v>160924</v>
      </c>
      <c r="Y930" s="50" t="s">
        <v>78</v>
      </c>
      <c r="Z930" s="358" t="s">
        <v>3443</v>
      </c>
      <c r="AA930" s="432"/>
      <c r="AB930" s="16" t="str">
        <f t="shared" si="39"/>
        <v>Unique</v>
      </c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5">
      <c r="A931" s="354" t="str">
        <f t="shared" si="40"/>
        <v>100_2_200921_C3X_p_rh.ro</v>
      </c>
      <c r="B931" s="355" t="s">
        <v>2441</v>
      </c>
      <c r="C931" s="355" t="s">
        <v>2442</v>
      </c>
      <c r="D931" s="213">
        <v>100</v>
      </c>
      <c r="E931" s="213">
        <v>2</v>
      </c>
      <c r="F931" s="367" t="s">
        <v>2403</v>
      </c>
      <c r="G931" s="213">
        <v>200921</v>
      </c>
      <c r="H931" s="213">
        <v>2021</v>
      </c>
      <c r="I931" s="148" t="s">
        <v>43</v>
      </c>
      <c r="J931" s="2" t="s">
        <v>2443</v>
      </c>
      <c r="K931" s="2" t="s">
        <v>2444</v>
      </c>
      <c r="L931" s="148" t="s">
        <v>74</v>
      </c>
      <c r="M931" s="148" t="s">
        <v>147</v>
      </c>
      <c r="N931" s="117">
        <v>38</v>
      </c>
      <c r="O931" s="2"/>
      <c r="P931" s="359" t="s">
        <v>460</v>
      </c>
      <c r="Q931" s="50" t="s">
        <v>461</v>
      </c>
      <c r="R931" s="50" t="s">
        <v>3216</v>
      </c>
      <c r="S931" s="50">
        <v>2</v>
      </c>
      <c r="T931" s="50">
        <v>0</v>
      </c>
      <c r="U931" s="50">
        <v>2</v>
      </c>
      <c r="V931" s="2"/>
      <c r="W931" s="2"/>
      <c r="X931" s="93">
        <v>160924</v>
      </c>
      <c r="Y931" s="50" t="s">
        <v>78</v>
      </c>
      <c r="Z931" s="358" t="s">
        <v>3444</v>
      </c>
      <c r="AA931" s="432" t="s">
        <v>95</v>
      </c>
      <c r="AB931" s="16" t="str">
        <f t="shared" si="39"/>
        <v>Unique</v>
      </c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5">
      <c r="A932" s="354" t="str">
        <f t="shared" si="40"/>
        <v>100_2_200921_C3X_p_ba.el</v>
      </c>
      <c r="B932" s="355" t="s">
        <v>2441</v>
      </c>
      <c r="C932" s="355" t="s">
        <v>2442</v>
      </c>
      <c r="D932" s="213">
        <v>100</v>
      </c>
      <c r="E932" s="213">
        <v>2</v>
      </c>
      <c r="F932" s="367" t="s">
        <v>2403</v>
      </c>
      <c r="G932" s="213">
        <v>200921</v>
      </c>
      <c r="H932" s="213">
        <v>2021</v>
      </c>
      <c r="I932" s="148" t="s">
        <v>43</v>
      </c>
      <c r="J932" s="2" t="s">
        <v>2443</v>
      </c>
      <c r="K932" s="2" t="s">
        <v>2444</v>
      </c>
      <c r="L932" s="148" t="s">
        <v>74</v>
      </c>
      <c r="M932" s="148" t="s">
        <v>147</v>
      </c>
      <c r="N932" s="117">
        <v>38</v>
      </c>
      <c r="O932" s="2"/>
      <c r="P932" s="359" t="s">
        <v>274</v>
      </c>
      <c r="Q932" s="50" t="s">
        <v>275</v>
      </c>
      <c r="R932" s="50" t="s">
        <v>3216</v>
      </c>
      <c r="S932" s="50">
        <v>3</v>
      </c>
      <c r="T932" s="50">
        <v>2</v>
      </c>
      <c r="U932" s="50">
        <v>1</v>
      </c>
      <c r="V932" s="2"/>
      <c r="W932" s="2"/>
      <c r="X932" s="93">
        <v>160924</v>
      </c>
      <c r="Y932" s="50" t="s">
        <v>78</v>
      </c>
      <c r="Z932" s="358" t="s">
        <v>3445</v>
      </c>
      <c r="AA932" s="432" t="s">
        <v>95</v>
      </c>
      <c r="AB932" s="16" t="str">
        <f t="shared" si="39"/>
        <v>Unique</v>
      </c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5">
      <c r="A933" s="354" t="str">
        <f t="shared" si="40"/>
        <v>101_1_150621_C2A_p_ep.ba</v>
      </c>
      <c r="B933" s="400" t="s">
        <v>80</v>
      </c>
      <c r="C933" s="400" t="s">
        <v>81</v>
      </c>
      <c r="D933" s="213">
        <v>101</v>
      </c>
      <c r="E933" s="213">
        <v>1</v>
      </c>
      <c r="F933" s="213">
        <v>310521</v>
      </c>
      <c r="G933" s="213">
        <v>150621</v>
      </c>
      <c r="H933" s="213">
        <v>2021</v>
      </c>
      <c r="I933" s="148" t="s">
        <v>43</v>
      </c>
      <c r="J933" s="148" t="s">
        <v>82</v>
      </c>
      <c r="K933" s="148" t="s">
        <v>83</v>
      </c>
      <c r="L933" s="148" t="s">
        <v>74</v>
      </c>
      <c r="M933" s="148" t="s">
        <v>147</v>
      </c>
      <c r="N933" s="117">
        <v>48</v>
      </c>
      <c r="O933" s="2"/>
      <c r="P933" s="359" t="s">
        <v>84</v>
      </c>
      <c r="Q933" s="50" t="s">
        <v>85</v>
      </c>
      <c r="R933" s="50" t="s">
        <v>3216</v>
      </c>
      <c r="S933" s="50">
        <v>1</v>
      </c>
      <c r="T933" s="50">
        <v>0</v>
      </c>
      <c r="U933" s="50">
        <v>1</v>
      </c>
      <c r="V933" s="2"/>
      <c r="W933" s="2"/>
      <c r="X933" s="93">
        <v>170924</v>
      </c>
      <c r="Y933" s="50" t="s">
        <v>78</v>
      </c>
      <c r="Z933" s="358" t="s">
        <v>3446</v>
      </c>
      <c r="AA933" s="432" t="s">
        <v>95</v>
      </c>
      <c r="AB933" s="16" t="str">
        <f t="shared" si="39"/>
        <v>Unique</v>
      </c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5">
      <c r="A934" s="354" t="str">
        <f t="shared" si="40"/>
        <v>119_2_060722_C2Y_p_ch.bi</v>
      </c>
      <c r="B934" s="355" t="s">
        <v>2517</v>
      </c>
      <c r="C934" s="355" t="s">
        <v>2518</v>
      </c>
      <c r="D934" s="421">
        <v>119</v>
      </c>
      <c r="E934" s="421">
        <v>2</v>
      </c>
      <c r="F934" s="213">
        <v>220622</v>
      </c>
      <c r="G934" s="367" t="s">
        <v>465</v>
      </c>
      <c r="H934" s="213">
        <v>2022</v>
      </c>
      <c r="I934" s="148" t="s">
        <v>43</v>
      </c>
      <c r="J934" s="148" t="s">
        <v>2519</v>
      </c>
      <c r="K934" s="148" t="s">
        <v>2520</v>
      </c>
      <c r="L934" s="148" t="s">
        <v>74</v>
      </c>
      <c r="M934" s="2" t="s">
        <v>75</v>
      </c>
      <c r="N934" s="117">
        <v>63</v>
      </c>
      <c r="O934" s="2"/>
      <c r="P934" s="359" t="s">
        <v>287</v>
      </c>
      <c r="Q934" s="50" t="s">
        <v>288</v>
      </c>
      <c r="R934" s="50" t="s">
        <v>3216</v>
      </c>
      <c r="S934" s="50">
        <v>1</v>
      </c>
      <c r="T934" s="50">
        <v>0</v>
      </c>
      <c r="U934" s="50">
        <v>1</v>
      </c>
      <c r="V934" s="2"/>
      <c r="W934" s="2"/>
      <c r="X934" s="93">
        <v>170924</v>
      </c>
      <c r="Y934" s="50" t="s">
        <v>78</v>
      </c>
      <c r="Z934" s="358" t="s">
        <v>3447</v>
      </c>
      <c r="AA934" s="432" t="s">
        <v>95</v>
      </c>
      <c r="AB934" s="16" t="str">
        <f t="shared" si="39"/>
        <v>Unique</v>
      </c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5">
      <c r="A935" s="354" t="str">
        <f t="shared" si="40"/>
        <v>83_1_080622_C2C_p_my.fl</v>
      </c>
      <c r="B935" s="355" t="s">
        <v>2789</v>
      </c>
      <c r="C935" s="355" t="s">
        <v>2790</v>
      </c>
      <c r="D935" s="213">
        <v>83</v>
      </c>
      <c r="E935" s="213">
        <v>1</v>
      </c>
      <c r="F935" s="213">
        <v>230522</v>
      </c>
      <c r="G935" s="367" t="s">
        <v>2800</v>
      </c>
      <c r="H935" s="213">
        <v>2022</v>
      </c>
      <c r="I935" s="148" t="s">
        <v>43</v>
      </c>
      <c r="J935" s="148" t="s">
        <v>2791</v>
      </c>
      <c r="K935" s="148" t="s">
        <v>2792</v>
      </c>
      <c r="L935" s="148" t="s">
        <v>74</v>
      </c>
      <c r="M935" s="2" t="s">
        <v>75</v>
      </c>
      <c r="N935" s="117">
        <v>11</v>
      </c>
      <c r="O935" s="2"/>
      <c r="P935" s="359" t="s">
        <v>98</v>
      </c>
      <c r="Q935" s="50" t="s">
        <v>99</v>
      </c>
      <c r="R935" s="50" t="s">
        <v>3216</v>
      </c>
      <c r="S935" s="50">
        <v>1</v>
      </c>
      <c r="T935" s="50">
        <v>0</v>
      </c>
      <c r="U935" s="50">
        <v>0</v>
      </c>
      <c r="V935" s="2"/>
      <c r="W935" s="2"/>
      <c r="X935" s="93">
        <v>170924</v>
      </c>
      <c r="Y935" s="50" t="s">
        <v>78</v>
      </c>
      <c r="Z935" s="358" t="s">
        <v>3448</v>
      </c>
      <c r="AA935" s="432" t="s">
        <v>95</v>
      </c>
      <c r="AB935" s="16" t="str">
        <f t="shared" si="39"/>
        <v>Unique</v>
      </c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5">
      <c r="A936" s="354" t="str">
        <f t="shared" si="40"/>
        <v>101_1_160823_C2A_p_my.fl</v>
      </c>
      <c r="B936" s="355" t="s">
        <v>80</v>
      </c>
      <c r="C936" s="355" t="s">
        <v>81</v>
      </c>
      <c r="D936" s="213">
        <v>101</v>
      </c>
      <c r="E936" s="213">
        <v>1</v>
      </c>
      <c r="F936" s="213">
        <v>280723</v>
      </c>
      <c r="G936" s="213">
        <v>160823</v>
      </c>
      <c r="H936" s="213">
        <v>2023</v>
      </c>
      <c r="I936" s="148" t="s">
        <v>43</v>
      </c>
      <c r="J936" s="148" t="s">
        <v>82</v>
      </c>
      <c r="K936" s="148" t="s">
        <v>83</v>
      </c>
      <c r="L936" s="148" t="s">
        <v>74</v>
      </c>
      <c r="M936" s="148" t="s">
        <v>3150</v>
      </c>
      <c r="N936" s="213">
        <v>26</v>
      </c>
      <c r="O936" s="2"/>
      <c r="P936" s="359" t="s">
        <v>98</v>
      </c>
      <c r="Q936" s="50" t="s">
        <v>99</v>
      </c>
      <c r="R936" s="50" t="s">
        <v>3216</v>
      </c>
      <c r="S936" s="50">
        <v>2</v>
      </c>
      <c r="T936" s="50">
        <v>0</v>
      </c>
      <c r="U936" s="50">
        <v>2</v>
      </c>
      <c r="V936" s="2"/>
      <c r="W936" s="2"/>
      <c r="X936" s="93">
        <v>170924</v>
      </c>
      <c r="Y936" s="50" t="s">
        <v>78</v>
      </c>
      <c r="Z936" s="358" t="s">
        <v>3449</v>
      </c>
      <c r="AA936" s="432" t="s">
        <v>95</v>
      </c>
      <c r="AB936" s="16" t="str">
        <f t="shared" si="39"/>
        <v>Unique</v>
      </c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5">
      <c r="A937" s="354" t="str">
        <f t="shared" si="40"/>
        <v>102_1_030822_C1C_p_ch.bi</v>
      </c>
      <c r="B937" s="355" t="s">
        <v>2751</v>
      </c>
      <c r="C937" s="355" t="s">
        <v>2752</v>
      </c>
      <c r="D937" s="213">
        <v>102</v>
      </c>
      <c r="E937" s="213">
        <v>1</v>
      </c>
      <c r="F937" s="367" t="s">
        <v>3450</v>
      </c>
      <c r="G937" s="367" t="s">
        <v>3145</v>
      </c>
      <c r="H937" s="213">
        <v>2022</v>
      </c>
      <c r="I937" s="148" t="s">
        <v>43</v>
      </c>
      <c r="J937" s="148" t="s">
        <v>2754</v>
      </c>
      <c r="K937" s="148" t="s">
        <v>2755</v>
      </c>
      <c r="L937" s="148" t="s">
        <v>74</v>
      </c>
      <c r="M937" s="148" t="s">
        <v>3150</v>
      </c>
      <c r="N937" s="213">
        <v>46</v>
      </c>
      <c r="O937" s="2"/>
      <c r="P937" s="359" t="s">
        <v>287</v>
      </c>
      <c r="Q937" s="50" t="s">
        <v>288</v>
      </c>
      <c r="R937" s="50" t="s">
        <v>3216</v>
      </c>
      <c r="S937" s="50">
        <v>2</v>
      </c>
      <c r="T937" s="50">
        <v>0</v>
      </c>
      <c r="U937" s="50">
        <v>2</v>
      </c>
      <c r="V937" s="2"/>
      <c r="W937" s="2"/>
      <c r="X937" s="93">
        <v>170924</v>
      </c>
      <c r="Y937" s="50" t="s">
        <v>78</v>
      </c>
      <c r="Z937" s="358" t="s">
        <v>3451</v>
      </c>
      <c r="AA937" s="432" t="s">
        <v>95</v>
      </c>
      <c r="AB937" s="16" t="str">
        <f t="shared" si="39"/>
        <v>Unique</v>
      </c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5">
      <c r="A938" s="354" t="str">
        <f t="shared" si="40"/>
        <v>101_1_160823_C2A_p_ep.ba</v>
      </c>
      <c r="B938" s="355" t="s">
        <v>80</v>
      </c>
      <c r="C938" s="355" t="s">
        <v>81</v>
      </c>
      <c r="D938" s="213">
        <v>101</v>
      </c>
      <c r="E938" s="213">
        <v>1</v>
      </c>
      <c r="F938" s="213">
        <v>280723</v>
      </c>
      <c r="G938" s="213">
        <v>160823</v>
      </c>
      <c r="H938" s="213">
        <v>2023</v>
      </c>
      <c r="I938" s="148" t="s">
        <v>43</v>
      </c>
      <c r="J938" s="148" t="s">
        <v>82</v>
      </c>
      <c r="K938" s="148" t="s">
        <v>83</v>
      </c>
      <c r="L938" s="148" t="s">
        <v>74</v>
      </c>
      <c r="M938" s="148" t="s">
        <v>3150</v>
      </c>
      <c r="N938" s="213">
        <v>26</v>
      </c>
      <c r="O938" s="2"/>
      <c r="P938" s="359" t="s">
        <v>84</v>
      </c>
      <c r="Q938" s="50" t="s">
        <v>85</v>
      </c>
      <c r="R938" s="50" t="s">
        <v>3216</v>
      </c>
      <c r="S938" s="50">
        <v>2</v>
      </c>
      <c r="T938" s="50">
        <v>0</v>
      </c>
      <c r="U938" s="50">
        <v>2</v>
      </c>
      <c r="V938" s="2"/>
      <c r="W938" s="2"/>
      <c r="X938" s="93">
        <v>170924</v>
      </c>
      <c r="Y938" s="50" t="s">
        <v>78</v>
      </c>
      <c r="Z938" s="358" t="s">
        <v>3452</v>
      </c>
      <c r="AA938" s="432" t="s">
        <v>95</v>
      </c>
      <c r="AB938" s="16" t="str">
        <f t="shared" si="39"/>
        <v>Unique</v>
      </c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5">
      <c r="A939" s="354" t="str">
        <f t="shared" si="40"/>
        <v>101_2_041021_C3A_p_rh.ca</v>
      </c>
      <c r="B939" s="355" t="s">
        <v>2336</v>
      </c>
      <c r="C939" s="355" t="s">
        <v>2337</v>
      </c>
      <c r="D939" s="213">
        <v>101</v>
      </c>
      <c r="E939" s="213">
        <v>2</v>
      </c>
      <c r="F939" s="213">
        <v>200921</v>
      </c>
      <c r="G939" s="367" t="s">
        <v>2461</v>
      </c>
      <c r="H939" s="213">
        <v>2021</v>
      </c>
      <c r="I939" s="148" t="s">
        <v>43</v>
      </c>
      <c r="J939" s="2" t="s">
        <v>2338</v>
      </c>
      <c r="K939" s="2" t="s">
        <v>2339</v>
      </c>
      <c r="L939" s="148" t="s">
        <v>74</v>
      </c>
      <c r="M939" s="148" t="s">
        <v>147</v>
      </c>
      <c r="N939" s="117">
        <v>49</v>
      </c>
      <c r="O939" s="2"/>
      <c r="P939" s="359" t="s">
        <v>134</v>
      </c>
      <c r="Q939" s="50" t="s">
        <v>135</v>
      </c>
      <c r="R939" s="50" t="s">
        <v>3216</v>
      </c>
      <c r="S939" s="50">
        <v>1</v>
      </c>
      <c r="T939" s="50">
        <v>0</v>
      </c>
      <c r="U939" s="50">
        <v>1</v>
      </c>
      <c r="V939" s="2"/>
      <c r="W939" s="2"/>
      <c r="X939" s="93">
        <v>170924</v>
      </c>
      <c r="Y939" s="50" t="s">
        <v>78</v>
      </c>
      <c r="Z939" s="358" t="s">
        <v>3453</v>
      </c>
      <c r="AA939" s="432" t="s">
        <v>95</v>
      </c>
      <c r="AB939" s="16" t="str">
        <f t="shared" si="39"/>
        <v>Unique</v>
      </c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5">
      <c r="A940" s="354" t="str">
        <f t="shared" si="40"/>
        <v>100_2_030521_C3X_p_ep.el</v>
      </c>
      <c r="B940" s="400" t="s">
        <v>2441</v>
      </c>
      <c r="C940" s="400" t="s">
        <v>2442</v>
      </c>
      <c r="D940" s="213">
        <v>100</v>
      </c>
      <c r="E940" s="213">
        <v>2</v>
      </c>
      <c r="F940" s="117">
        <v>160421</v>
      </c>
      <c r="G940" s="96" t="s">
        <v>2325</v>
      </c>
      <c r="H940" s="213">
        <v>2021</v>
      </c>
      <c r="I940" s="148" t="s">
        <v>43</v>
      </c>
      <c r="J940" s="2" t="s">
        <v>2443</v>
      </c>
      <c r="K940" s="2" t="s">
        <v>2444</v>
      </c>
      <c r="L940" s="148" t="s">
        <v>74</v>
      </c>
      <c r="M940" s="148" t="s">
        <v>147</v>
      </c>
      <c r="N940" s="117">
        <v>6</v>
      </c>
      <c r="O940" s="2" t="s">
        <v>357</v>
      </c>
      <c r="P940" s="359" t="s">
        <v>2312</v>
      </c>
      <c r="Q940" s="50" t="s">
        <v>2313</v>
      </c>
      <c r="R940" s="50" t="s">
        <v>3216</v>
      </c>
      <c r="S940" s="50">
        <v>1</v>
      </c>
      <c r="T940" s="50">
        <v>1</v>
      </c>
      <c r="U940" s="50">
        <v>0</v>
      </c>
      <c r="V940" s="2"/>
      <c r="W940" s="2"/>
      <c r="X940" s="93">
        <v>170924</v>
      </c>
      <c r="Y940" s="50" t="s">
        <v>78</v>
      </c>
      <c r="Z940" s="358" t="s">
        <v>3454</v>
      </c>
      <c r="AA940" s="432" t="s">
        <v>95</v>
      </c>
      <c r="AB940" s="16" t="str">
        <f t="shared" si="39"/>
        <v>Unique</v>
      </c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5">
      <c r="A941" s="354" t="str">
        <f t="shared" si="40"/>
        <v>102_1_030822_C1C_p_ep.ba</v>
      </c>
      <c r="B941" s="355" t="s">
        <v>2751</v>
      </c>
      <c r="C941" s="355" t="s">
        <v>2752</v>
      </c>
      <c r="D941" s="213">
        <v>102</v>
      </c>
      <c r="E941" s="213">
        <v>1</v>
      </c>
      <c r="F941" s="367" t="s">
        <v>3450</v>
      </c>
      <c r="G941" s="367" t="s">
        <v>3145</v>
      </c>
      <c r="H941" s="213">
        <v>2022</v>
      </c>
      <c r="I941" s="148" t="s">
        <v>43</v>
      </c>
      <c r="J941" s="148" t="s">
        <v>2754</v>
      </c>
      <c r="K941" s="148" t="s">
        <v>2755</v>
      </c>
      <c r="L941" s="148" t="s">
        <v>74</v>
      </c>
      <c r="M941" s="148" t="s">
        <v>3150</v>
      </c>
      <c r="N941" s="213">
        <v>46</v>
      </c>
      <c r="O941" s="2"/>
      <c r="P941" s="359" t="s">
        <v>84</v>
      </c>
      <c r="Q941" s="50" t="s">
        <v>85</v>
      </c>
      <c r="R941" s="50" t="s">
        <v>3216</v>
      </c>
      <c r="S941" s="50">
        <v>3</v>
      </c>
      <c r="T941" s="50">
        <v>0</v>
      </c>
      <c r="U941" s="50">
        <v>3</v>
      </c>
      <c r="V941" s="2"/>
      <c r="W941" s="2"/>
      <c r="X941" s="93">
        <v>170924</v>
      </c>
      <c r="Y941" s="50" t="s">
        <v>78</v>
      </c>
      <c r="Z941" s="358" t="s">
        <v>3455</v>
      </c>
      <c r="AA941" s="432" t="s">
        <v>95</v>
      </c>
      <c r="AB941" s="16" t="str">
        <f t="shared" si="39"/>
        <v>Unique</v>
      </c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5">
      <c r="A942" s="354" t="str">
        <f t="shared" si="40"/>
        <v>80_3_250422_C15_p_ep.ba</v>
      </c>
      <c r="B942" s="355" t="s">
        <v>69</v>
      </c>
      <c r="C942" s="355" t="s">
        <v>70</v>
      </c>
      <c r="D942" s="213">
        <v>80</v>
      </c>
      <c r="E942" s="213">
        <v>3</v>
      </c>
      <c r="F942" s="213">
        <v>110422</v>
      </c>
      <c r="G942" s="213">
        <v>250422</v>
      </c>
      <c r="H942" s="213">
        <v>2022</v>
      </c>
      <c r="I942" s="148" t="s">
        <v>43</v>
      </c>
      <c r="J942" s="148" t="s">
        <v>72</v>
      </c>
      <c r="K942" s="148" t="s">
        <v>73</v>
      </c>
      <c r="L942" s="148" t="s">
        <v>74</v>
      </c>
      <c r="M942" s="2" t="s">
        <v>75</v>
      </c>
      <c r="N942" s="117">
        <v>26</v>
      </c>
      <c r="O942" s="2"/>
      <c r="P942" s="359" t="s">
        <v>84</v>
      </c>
      <c r="Q942" s="50" t="s">
        <v>85</v>
      </c>
      <c r="R942" s="50" t="s">
        <v>3216</v>
      </c>
      <c r="S942" s="50">
        <v>1</v>
      </c>
      <c r="T942" s="50">
        <v>0</v>
      </c>
      <c r="U942" s="50">
        <v>1</v>
      </c>
      <c r="V942" s="2"/>
      <c r="W942" s="2"/>
      <c r="X942" s="93">
        <v>170924</v>
      </c>
      <c r="Y942" s="50" t="s">
        <v>78</v>
      </c>
      <c r="Z942" s="358" t="s">
        <v>3456</v>
      </c>
      <c r="AA942" s="432" t="s">
        <v>95</v>
      </c>
      <c r="AB942" s="16" t="str">
        <f t="shared" si="39"/>
        <v>Unique</v>
      </c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5">
      <c r="A943" s="354" t="str">
        <f t="shared" si="40"/>
        <v>100_3_160821_C3Y_p_ba.el</v>
      </c>
      <c r="B943" s="355" t="s">
        <v>2417</v>
      </c>
      <c r="C943" s="355" t="s">
        <v>2418</v>
      </c>
      <c r="D943" s="213">
        <v>100</v>
      </c>
      <c r="E943" s="213">
        <v>3</v>
      </c>
      <c r="F943" s="213">
        <v>300721</v>
      </c>
      <c r="G943" s="213">
        <v>160821</v>
      </c>
      <c r="H943" s="213">
        <v>2021</v>
      </c>
      <c r="I943" s="148" t="s">
        <v>43</v>
      </c>
      <c r="J943" s="148" t="s">
        <v>2419</v>
      </c>
      <c r="K943" s="148" t="s">
        <v>2420</v>
      </c>
      <c r="L943" s="148" t="s">
        <v>74</v>
      </c>
      <c r="M943" s="2" t="s">
        <v>75</v>
      </c>
      <c r="N943" s="117">
        <v>59</v>
      </c>
      <c r="O943" s="2"/>
      <c r="P943" s="359" t="s">
        <v>274</v>
      </c>
      <c r="Q943" s="50" t="s">
        <v>275</v>
      </c>
      <c r="R943" s="50" t="s">
        <v>3216</v>
      </c>
      <c r="S943" s="50">
        <v>1</v>
      </c>
      <c r="T943" s="50">
        <v>0</v>
      </c>
      <c r="U943" s="50">
        <v>1</v>
      </c>
      <c r="V943" s="2"/>
      <c r="W943" s="2"/>
      <c r="X943" s="93">
        <v>160924</v>
      </c>
      <c r="Y943" s="50" t="s">
        <v>78</v>
      </c>
      <c r="Z943" s="358" t="s">
        <v>3457</v>
      </c>
      <c r="AA943" s="432" t="s">
        <v>95</v>
      </c>
      <c r="AB943" s="16" t="str">
        <f t="shared" si="39"/>
        <v>Unique</v>
      </c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5">
      <c r="A944" s="354" t="str">
        <f t="shared" si="40"/>
        <v>83_2_190922_C2D_p_pi.</v>
      </c>
      <c r="B944" s="355" t="s">
        <v>2773</v>
      </c>
      <c r="C944" s="355" t="s">
        <v>2774</v>
      </c>
      <c r="D944" s="213">
        <v>83</v>
      </c>
      <c r="E944" s="213">
        <v>2</v>
      </c>
      <c r="F944" s="213">
        <v>310822</v>
      </c>
      <c r="G944" s="213">
        <v>190922</v>
      </c>
      <c r="H944" s="213">
        <v>2022</v>
      </c>
      <c r="I944" s="148" t="s">
        <v>43</v>
      </c>
      <c r="J944" s="148" t="s">
        <v>2775</v>
      </c>
      <c r="K944" s="148" t="s">
        <v>2776</v>
      </c>
      <c r="L944" s="148" t="s">
        <v>74</v>
      </c>
      <c r="M944" s="148" t="s">
        <v>3150</v>
      </c>
      <c r="N944" s="213">
        <v>5</v>
      </c>
      <c r="P944" s="401" t="s">
        <v>2318</v>
      </c>
      <c r="Q944" s="16" t="s">
        <v>2319</v>
      </c>
      <c r="R944" s="16" t="s">
        <v>2911</v>
      </c>
      <c r="S944" s="16">
        <v>2</v>
      </c>
      <c r="T944" s="16">
        <v>0</v>
      </c>
      <c r="U944" s="16">
        <v>2</v>
      </c>
      <c r="X944" s="402">
        <v>250924</v>
      </c>
      <c r="Y944" s="16" t="s">
        <v>78</v>
      </c>
      <c r="Z944" s="48"/>
      <c r="AA944" s="432"/>
      <c r="AB944" s="16" t="str">
        <f t="shared" si="39"/>
        <v>Unique</v>
      </c>
    </row>
    <row r="945" spans="1:89" ht="15">
      <c r="A945" s="354" t="str">
        <f t="shared" si="40"/>
        <v>80_3_300823_C15_p_pi.</v>
      </c>
      <c r="B945" s="355" t="s">
        <v>69</v>
      </c>
      <c r="C945" s="355" t="s">
        <v>70</v>
      </c>
      <c r="D945" s="213">
        <v>80</v>
      </c>
      <c r="E945" s="213">
        <v>3</v>
      </c>
      <c r="F945" s="213">
        <v>160823</v>
      </c>
      <c r="G945" s="213">
        <v>300823</v>
      </c>
      <c r="H945" s="213">
        <v>2023</v>
      </c>
      <c r="I945" s="148" t="s">
        <v>43</v>
      </c>
      <c r="J945" s="148" t="s">
        <v>72</v>
      </c>
      <c r="K945" s="148" t="s">
        <v>73</v>
      </c>
      <c r="L945" s="148" t="s">
        <v>74</v>
      </c>
      <c r="M945" s="148" t="s">
        <v>3150</v>
      </c>
      <c r="N945" s="213">
        <v>29</v>
      </c>
      <c r="P945" s="401" t="s">
        <v>2318</v>
      </c>
      <c r="Q945" s="16" t="s">
        <v>2319</v>
      </c>
      <c r="R945" s="16" t="s">
        <v>2911</v>
      </c>
      <c r="S945" s="16">
        <v>1</v>
      </c>
      <c r="T945" s="16">
        <v>0</v>
      </c>
      <c r="U945" s="16">
        <v>1</v>
      </c>
      <c r="X945" s="402">
        <v>250924</v>
      </c>
      <c r="Y945" s="16" t="s">
        <v>78</v>
      </c>
      <c r="Z945" s="48"/>
      <c r="AA945" s="432"/>
      <c r="AB945" s="16" t="str">
        <f t="shared" si="39"/>
        <v>Unique</v>
      </c>
    </row>
    <row r="946" spans="1:89" ht="15">
      <c r="A946" s="354" t="str">
        <f t="shared" si="40"/>
        <v>80_3_300823_C15_p_pi.</v>
      </c>
      <c r="B946" s="355" t="s">
        <v>69</v>
      </c>
      <c r="C946" s="355" t="s">
        <v>70</v>
      </c>
      <c r="D946" s="213">
        <v>80</v>
      </c>
      <c r="E946" s="213">
        <v>3</v>
      </c>
      <c r="F946" s="213">
        <v>160823</v>
      </c>
      <c r="G946" s="213">
        <v>300823</v>
      </c>
      <c r="H946" s="213">
        <v>2023</v>
      </c>
      <c r="I946" s="148" t="s">
        <v>43</v>
      </c>
      <c r="J946" s="148" t="s">
        <v>72</v>
      </c>
      <c r="K946" s="148" t="s">
        <v>73</v>
      </c>
      <c r="L946" s="148" t="s">
        <v>74</v>
      </c>
      <c r="M946" s="148" t="s">
        <v>3150</v>
      </c>
      <c r="N946" s="213">
        <v>29</v>
      </c>
      <c r="P946" s="401" t="s">
        <v>2318</v>
      </c>
      <c r="Q946" s="16" t="s">
        <v>2319</v>
      </c>
      <c r="R946" s="16" t="s">
        <v>2911</v>
      </c>
      <c r="S946" s="16">
        <v>1</v>
      </c>
      <c r="T946" s="16">
        <v>0</v>
      </c>
      <c r="U946" s="16">
        <v>1</v>
      </c>
      <c r="X946" s="402">
        <v>250924</v>
      </c>
      <c r="Y946" s="16" t="s">
        <v>78</v>
      </c>
      <c r="Z946" s="48"/>
      <c r="AA946" s="432"/>
      <c r="AB946" s="16" t="str">
        <f t="shared" si="39"/>
        <v>Unique</v>
      </c>
    </row>
    <row r="947" spans="1:89" ht="15">
      <c r="A947" s="354" t="str">
        <f t="shared" si="40"/>
        <v>119_2_030921_C2Y_p_pi.</v>
      </c>
      <c r="B947" s="400" t="s">
        <v>2517</v>
      </c>
      <c r="C947" s="400" t="s">
        <v>2518</v>
      </c>
      <c r="D947" s="213">
        <v>119</v>
      </c>
      <c r="E947" s="213">
        <v>2</v>
      </c>
      <c r="F947" s="213">
        <v>160821</v>
      </c>
      <c r="G947" s="367" t="s">
        <v>2403</v>
      </c>
      <c r="H947" s="213">
        <v>2021</v>
      </c>
      <c r="I947" s="148" t="s">
        <v>43</v>
      </c>
      <c r="J947" s="148" t="s">
        <v>2519</v>
      </c>
      <c r="K947" s="148" t="s">
        <v>2520</v>
      </c>
      <c r="L947" s="148" t="s">
        <v>74</v>
      </c>
      <c r="M947" s="2" t="s">
        <v>100</v>
      </c>
      <c r="N947" s="117">
        <v>238</v>
      </c>
      <c r="O947" s="2"/>
      <c r="P947" s="401" t="s">
        <v>2318</v>
      </c>
      <c r="Q947" s="16" t="s">
        <v>2319</v>
      </c>
      <c r="R947" s="16" t="s">
        <v>2911</v>
      </c>
      <c r="S947" s="16">
        <v>1</v>
      </c>
      <c r="T947" s="16">
        <v>0</v>
      </c>
      <c r="U947" s="16">
        <v>1</v>
      </c>
      <c r="V947" s="2"/>
      <c r="W947" s="2"/>
      <c r="X947" s="93">
        <v>260924</v>
      </c>
      <c r="Y947" s="50" t="s">
        <v>78</v>
      </c>
      <c r="Z947" s="48"/>
      <c r="AA947" s="432"/>
      <c r="AB947" s="16" t="str">
        <f t="shared" si="39"/>
        <v>Unique</v>
      </c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89" ht="15">
      <c r="A948" s="354" t="str">
        <f t="shared" si="40"/>
        <v>100_3_230522_C3Y_p_pi.</v>
      </c>
      <c r="B948" s="355" t="s">
        <v>2417</v>
      </c>
      <c r="C948" s="355" t="s">
        <v>2418</v>
      </c>
      <c r="D948" s="213">
        <v>100</v>
      </c>
      <c r="E948" s="213">
        <v>3</v>
      </c>
      <c r="F948" s="367" t="s">
        <v>2753</v>
      </c>
      <c r="G948" s="213">
        <v>230522</v>
      </c>
      <c r="H948" s="213">
        <v>2022</v>
      </c>
      <c r="I948" s="148" t="s">
        <v>43</v>
      </c>
      <c r="J948" s="148" t="s">
        <v>2419</v>
      </c>
      <c r="K948" s="148" t="s">
        <v>2420</v>
      </c>
      <c r="L948" s="148" t="s">
        <v>74</v>
      </c>
      <c r="M948" s="2" t="s">
        <v>75</v>
      </c>
      <c r="N948" s="117">
        <v>36</v>
      </c>
      <c r="P948" s="401" t="s">
        <v>2318</v>
      </c>
      <c r="Q948" s="16" t="s">
        <v>2319</v>
      </c>
      <c r="R948" s="16" t="s">
        <v>2911</v>
      </c>
      <c r="S948" s="16">
        <v>2</v>
      </c>
      <c r="T948" s="16">
        <v>0</v>
      </c>
      <c r="U948" s="16">
        <v>2</v>
      </c>
      <c r="V948" s="2"/>
      <c r="W948" s="2"/>
      <c r="X948" s="93">
        <v>260924</v>
      </c>
      <c r="Y948" s="50" t="s">
        <v>78</v>
      </c>
      <c r="Z948" s="48"/>
      <c r="AA948" s="432"/>
      <c r="AB948" s="16" t="str">
        <f t="shared" si="39"/>
        <v>Unique</v>
      </c>
    </row>
    <row r="949" spans="1:89" ht="15">
      <c r="A949" s="354" t="str">
        <f t="shared" si="40"/>
        <v>119_1_310822_C1X_p_pi.</v>
      </c>
      <c r="B949" s="433" t="s">
        <v>2302</v>
      </c>
      <c r="C949" s="433" t="s">
        <v>2303</v>
      </c>
      <c r="D949" s="29">
        <v>119</v>
      </c>
      <c r="E949" s="29">
        <v>1</v>
      </c>
      <c r="F949" s="29">
        <v>170822</v>
      </c>
      <c r="G949" s="29">
        <v>310822</v>
      </c>
      <c r="H949" s="29">
        <v>2022</v>
      </c>
      <c r="I949" s="28" t="s">
        <v>43</v>
      </c>
      <c r="J949" s="28" t="s">
        <v>2304</v>
      </c>
      <c r="K949" s="28" t="s">
        <v>2305</v>
      </c>
      <c r="L949" s="28" t="s">
        <v>74</v>
      </c>
      <c r="M949" s="28" t="s">
        <v>3158</v>
      </c>
      <c r="N949" s="29">
        <v>8</v>
      </c>
      <c r="P949" s="401" t="s">
        <v>2318</v>
      </c>
      <c r="Q949" s="16" t="s">
        <v>2319</v>
      </c>
      <c r="R949" s="16" t="s">
        <v>2911</v>
      </c>
      <c r="S949" s="16">
        <v>1</v>
      </c>
      <c r="T949" s="16">
        <v>0</v>
      </c>
      <c r="U949" s="16">
        <v>1</v>
      </c>
      <c r="V949" s="2"/>
      <c r="W949" s="2"/>
      <c r="X949" s="93">
        <v>260924</v>
      </c>
      <c r="Y949" s="50" t="s">
        <v>78</v>
      </c>
      <c r="Z949" s="48"/>
      <c r="AA949" s="432"/>
      <c r="AB949" s="16" t="str">
        <f t="shared" si="39"/>
        <v>Unique</v>
      </c>
    </row>
    <row r="950" spans="1:89" ht="15">
      <c r="A950" s="354" t="str">
        <f t="shared" si="40"/>
        <v>119_1_300823_C1X_p_pi.</v>
      </c>
      <c r="B950" s="433" t="s">
        <v>2302</v>
      </c>
      <c r="C950" s="433" t="s">
        <v>2303</v>
      </c>
      <c r="D950" s="29">
        <v>119</v>
      </c>
      <c r="E950" s="29">
        <v>1</v>
      </c>
      <c r="F950" s="213">
        <v>160823</v>
      </c>
      <c r="G950" s="213">
        <v>300823</v>
      </c>
      <c r="H950" s="213">
        <v>2023</v>
      </c>
      <c r="I950" s="28" t="s">
        <v>43</v>
      </c>
      <c r="J950" s="28" t="s">
        <v>2304</v>
      </c>
      <c r="K950" s="28" t="s">
        <v>2305</v>
      </c>
      <c r="L950" s="28" t="s">
        <v>74</v>
      </c>
      <c r="M950" s="148" t="s">
        <v>3196</v>
      </c>
      <c r="N950" s="213">
        <f>43+2</f>
        <v>45</v>
      </c>
      <c r="O950" s="370" t="s">
        <v>2912</v>
      </c>
      <c r="P950" s="401" t="s">
        <v>2318</v>
      </c>
      <c r="Q950" s="16" t="s">
        <v>2319</v>
      </c>
      <c r="R950" s="16" t="s">
        <v>2911</v>
      </c>
      <c r="S950" s="16">
        <v>1</v>
      </c>
      <c r="T950" s="16">
        <v>0</v>
      </c>
      <c r="U950" s="16">
        <v>1</v>
      </c>
      <c r="V950" s="2"/>
      <c r="W950" s="2"/>
      <c r="X950" s="93">
        <v>260924</v>
      </c>
      <c r="Y950" s="50" t="s">
        <v>78</v>
      </c>
      <c r="Z950" s="48"/>
      <c r="AA950" s="432"/>
      <c r="AB950" s="16" t="str">
        <f t="shared" si="39"/>
        <v>Unique</v>
      </c>
    </row>
    <row r="951" spans="1:89" ht="15">
      <c r="A951" s="354" t="str">
        <f t="shared" si="40"/>
        <v>61_1_170822_C2X_p_pi.</v>
      </c>
      <c r="B951" s="355" t="s">
        <v>2372</v>
      </c>
      <c r="C951" s="355" t="s">
        <v>2373</v>
      </c>
      <c r="D951" s="213">
        <v>61</v>
      </c>
      <c r="E951" s="213">
        <v>1</v>
      </c>
      <c r="F951" s="367" t="s">
        <v>3145</v>
      </c>
      <c r="G951" s="213">
        <v>170822</v>
      </c>
      <c r="H951" s="213">
        <v>2022</v>
      </c>
      <c r="I951" s="148" t="s">
        <v>43</v>
      </c>
      <c r="J951" s="148" t="s">
        <v>2374</v>
      </c>
      <c r="K951" s="148" t="s">
        <v>2375</v>
      </c>
      <c r="L951" s="148" t="s">
        <v>74</v>
      </c>
      <c r="M951" s="148" t="s">
        <v>2422</v>
      </c>
      <c r="N951" s="117">
        <v>12</v>
      </c>
      <c r="P951" s="401" t="s">
        <v>2318</v>
      </c>
      <c r="Q951" s="16" t="s">
        <v>2319</v>
      </c>
      <c r="R951" s="16" t="s">
        <v>2911</v>
      </c>
      <c r="S951" s="16">
        <v>3</v>
      </c>
      <c r="T951" s="16">
        <v>0</v>
      </c>
      <c r="U951" s="16">
        <v>3</v>
      </c>
      <c r="X951" s="402">
        <v>300924</v>
      </c>
      <c r="Y951" s="16" t="s">
        <v>78</v>
      </c>
      <c r="Z951" s="48"/>
      <c r="AA951" s="432"/>
      <c r="AB951" s="16" t="str">
        <f t="shared" si="39"/>
        <v>Unique</v>
      </c>
    </row>
    <row r="952" spans="1:89" ht="15">
      <c r="A952" s="519" t="str">
        <f t="shared" si="40"/>
        <v>119_2_250422_C35_p_pi.</v>
      </c>
      <c r="B952" s="520" t="s">
        <v>2611</v>
      </c>
      <c r="C952" s="520" t="s">
        <v>2612</v>
      </c>
      <c r="D952" s="521">
        <v>119</v>
      </c>
      <c r="E952" s="521">
        <v>2</v>
      </c>
      <c r="F952" s="522"/>
      <c r="G952" s="521">
        <v>250422</v>
      </c>
      <c r="H952" s="521">
        <v>2022</v>
      </c>
      <c r="I952" s="523" t="s">
        <v>43</v>
      </c>
      <c r="J952" s="523" t="s">
        <v>2613</v>
      </c>
      <c r="K952" s="523" t="s">
        <v>2614</v>
      </c>
      <c r="L952" s="523" t="s">
        <v>74</v>
      </c>
      <c r="M952" s="523" t="s">
        <v>105</v>
      </c>
      <c r="N952" s="521">
        <v>7</v>
      </c>
      <c r="O952" s="523" t="s">
        <v>3458</v>
      </c>
      <c r="P952" s="524" t="s">
        <v>2318</v>
      </c>
      <c r="Q952" s="525" t="s">
        <v>2319</v>
      </c>
      <c r="R952" s="526" t="s">
        <v>105</v>
      </c>
      <c r="S952" s="526">
        <v>2</v>
      </c>
      <c r="T952" s="526">
        <v>0</v>
      </c>
      <c r="U952" s="526">
        <v>2</v>
      </c>
      <c r="V952" s="527"/>
      <c r="W952" s="527"/>
      <c r="X952" s="528" t="s">
        <v>2423</v>
      </c>
      <c r="Y952" s="526" t="s">
        <v>78</v>
      </c>
      <c r="Z952" s="529"/>
      <c r="AA952" s="432"/>
      <c r="AB952" s="16" t="str">
        <f t="shared" si="39"/>
        <v>Unique</v>
      </c>
      <c r="AD952" s="527"/>
      <c r="AE952" s="527"/>
      <c r="AF952" s="527"/>
      <c r="AG952" s="527"/>
      <c r="AH952" s="527"/>
      <c r="AI952" s="527"/>
      <c r="AJ952" s="527"/>
      <c r="AK952" s="527"/>
      <c r="AL952" s="527"/>
      <c r="AM952" s="527"/>
      <c r="AN952" s="527"/>
      <c r="AO952" s="527"/>
      <c r="AP952" s="527"/>
      <c r="AQ952" s="527"/>
      <c r="AR952" s="527"/>
      <c r="AS952" s="527"/>
      <c r="AT952" s="527"/>
      <c r="AU952" s="527"/>
      <c r="AV952" s="527"/>
      <c r="AW952" s="527"/>
      <c r="AX952" s="530"/>
      <c r="AY952" s="530"/>
      <c r="AZ952" s="530"/>
      <c r="BA952" s="530"/>
      <c r="BB952" s="530"/>
      <c r="BC952" s="530"/>
      <c r="BD952" s="530"/>
      <c r="BE952" s="530"/>
      <c r="BF952" s="530"/>
      <c r="BG952" s="530"/>
      <c r="BH952" s="530"/>
      <c r="BI952" s="530"/>
      <c r="BJ952" s="530"/>
      <c r="BK952" s="530"/>
      <c r="BL952" s="530"/>
      <c r="BM952" s="530"/>
      <c r="BN952" s="530"/>
      <c r="BO952" s="530"/>
      <c r="BP952" s="530"/>
      <c r="BQ952" s="530"/>
      <c r="BR952" s="530"/>
      <c r="BS952" s="530"/>
      <c r="BT952" s="530"/>
      <c r="BU952" s="530"/>
      <c r="BV952" s="530"/>
      <c r="BW952" s="530"/>
      <c r="BX952" s="530"/>
      <c r="BY952" s="530"/>
      <c r="BZ952" s="530"/>
      <c r="CA952" s="530"/>
      <c r="CB952" s="530"/>
      <c r="CC952" s="530"/>
      <c r="CD952" s="530"/>
      <c r="CE952" s="530"/>
      <c r="CF952" s="530"/>
      <c r="CG952" s="530"/>
      <c r="CH952" s="530"/>
      <c r="CI952" s="530"/>
      <c r="CJ952" s="530"/>
      <c r="CK952" s="530"/>
    </row>
    <row r="953" spans="1:89" ht="15">
      <c r="A953" s="354" t="str">
        <f t="shared" si="40"/>
        <v>100_3_230522_C3Y_p_ep.el</v>
      </c>
      <c r="B953" s="355" t="s">
        <v>2417</v>
      </c>
      <c r="C953" s="355" t="s">
        <v>2418</v>
      </c>
      <c r="D953" s="213">
        <v>100</v>
      </c>
      <c r="E953" s="213">
        <v>3</v>
      </c>
      <c r="F953" s="367" t="s">
        <v>2753</v>
      </c>
      <c r="G953" s="213">
        <v>230522</v>
      </c>
      <c r="H953" s="213">
        <v>2022</v>
      </c>
      <c r="I953" s="148" t="s">
        <v>43</v>
      </c>
      <c r="J953" s="148" t="s">
        <v>2419</v>
      </c>
      <c r="K953" s="148" t="s">
        <v>2420</v>
      </c>
      <c r="L953" s="148" t="s">
        <v>74</v>
      </c>
      <c r="M953" s="148" t="s">
        <v>105</v>
      </c>
      <c r="N953" s="117">
        <v>9</v>
      </c>
      <c r="O953" s="2" t="s">
        <v>3459</v>
      </c>
      <c r="P953" s="359" t="s">
        <v>2312</v>
      </c>
      <c r="Q953" s="50" t="s">
        <v>2313</v>
      </c>
      <c r="R953" s="50" t="s">
        <v>105</v>
      </c>
      <c r="S953" s="50">
        <v>1</v>
      </c>
      <c r="T953" s="50">
        <v>0</v>
      </c>
      <c r="U953" s="50">
        <v>1</v>
      </c>
      <c r="V953" s="2"/>
      <c r="W953" s="2"/>
      <c r="X953" s="413" t="s">
        <v>2423</v>
      </c>
      <c r="Y953" s="50" t="s">
        <v>78</v>
      </c>
      <c r="Z953" s="358" t="s">
        <v>3460</v>
      </c>
      <c r="AA953" s="432" t="s">
        <v>95</v>
      </c>
      <c r="AB953" s="16" t="str">
        <f t="shared" si="39"/>
        <v>Unique</v>
      </c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89" ht="15">
      <c r="A954" s="519" t="str">
        <f t="shared" si="40"/>
        <v>93_1_200921_C3B_p_pi.</v>
      </c>
      <c r="B954" s="520" t="s">
        <v>2326</v>
      </c>
      <c r="C954" s="520" t="s">
        <v>2327</v>
      </c>
      <c r="D954" s="521">
        <v>93</v>
      </c>
      <c r="E954" s="521">
        <v>1</v>
      </c>
      <c r="F954" s="531" t="s">
        <v>2403</v>
      </c>
      <c r="G954" s="521">
        <v>200921</v>
      </c>
      <c r="H954" s="521">
        <v>2021</v>
      </c>
      <c r="I954" s="523" t="s">
        <v>43</v>
      </c>
      <c r="J954" s="527" t="s">
        <v>2328</v>
      </c>
      <c r="K954" s="527" t="s">
        <v>2329</v>
      </c>
      <c r="L954" s="523" t="s">
        <v>74</v>
      </c>
      <c r="M954" s="523" t="s">
        <v>147</v>
      </c>
      <c r="N954" s="522">
        <v>358</v>
      </c>
      <c r="O954" s="527"/>
      <c r="P954" s="524" t="s">
        <v>2318</v>
      </c>
      <c r="Q954" s="525" t="s">
        <v>2319</v>
      </c>
      <c r="R954" s="526" t="s">
        <v>105</v>
      </c>
      <c r="S954" s="526">
        <v>1</v>
      </c>
      <c r="T954" s="526">
        <v>1</v>
      </c>
      <c r="U954" s="526">
        <v>0</v>
      </c>
      <c r="V954" s="527"/>
      <c r="W954" s="526" t="s">
        <v>3461</v>
      </c>
      <c r="X954" s="528" t="s">
        <v>2423</v>
      </c>
      <c r="Y954" s="526" t="s">
        <v>78</v>
      </c>
      <c r="Z954" s="529"/>
      <c r="AA954" s="432"/>
      <c r="AB954" s="16" t="str">
        <f t="shared" si="39"/>
        <v>Unique</v>
      </c>
      <c r="AD954" s="527"/>
      <c r="AE954" s="527"/>
      <c r="AF954" s="527"/>
      <c r="AG954" s="527"/>
      <c r="AH954" s="527"/>
      <c r="AI954" s="527"/>
      <c r="AJ954" s="527"/>
      <c r="AK954" s="527"/>
      <c r="AL954" s="527"/>
      <c r="AM954" s="527"/>
      <c r="AN954" s="527"/>
      <c r="AO954" s="527"/>
      <c r="AP954" s="527"/>
      <c r="AQ954" s="527"/>
      <c r="AR954" s="527"/>
      <c r="AS954" s="527"/>
      <c r="AT954" s="527"/>
      <c r="AU954" s="527"/>
      <c r="AV954" s="527"/>
      <c r="AW954" s="527"/>
      <c r="AX954" s="530"/>
      <c r="AY954" s="530"/>
      <c r="AZ954" s="530"/>
      <c r="BA954" s="530"/>
      <c r="BB954" s="530"/>
      <c r="BC954" s="530"/>
      <c r="BD954" s="530"/>
      <c r="BE954" s="530"/>
      <c r="BF954" s="530"/>
      <c r="BG954" s="530"/>
      <c r="BH954" s="530"/>
      <c r="BI954" s="530"/>
      <c r="BJ954" s="530"/>
      <c r="BK954" s="530"/>
      <c r="BL954" s="530"/>
      <c r="BM954" s="530"/>
      <c r="BN954" s="530"/>
      <c r="BO954" s="530"/>
      <c r="BP954" s="530"/>
      <c r="BQ954" s="530"/>
      <c r="BR954" s="530"/>
      <c r="BS954" s="530"/>
      <c r="BT954" s="530"/>
      <c r="BU954" s="530"/>
      <c r="BV954" s="530"/>
      <c r="BW954" s="530"/>
      <c r="BX954" s="530"/>
      <c r="BY954" s="530"/>
      <c r="BZ954" s="530"/>
      <c r="CA954" s="530"/>
      <c r="CB954" s="530"/>
      <c r="CC954" s="530"/>
      <c r="CD954" s="530"/>
      <c r="CE954" s="530"/>
      <c r="CF954" s="530"/>
      <c r="CG954" s="530"/>
      <c r="CH954" s="530"/>
      <c r="CI954" s="530"/>
      <c r="CJ954" s="530"/>
      <c r="CK954" s="530"/>
    </row>
    <row r="955" spans="1:89" ht="15">
      <c r="A955" s="519" t="str">
        <f t="shared" si="40"/>
        <v>80_2_080622_C1Y_p_pi.</v>
      </c>
      <c r="B955" s="520" t="s">
        <v>2504</v>
      </c>
      <c r="C955" s="520" t="s">
        <v>2505</v>
      </c>
      <c r="D955" s="521">
        <v>80</v>
      </c>
      <c r="E955" s="521">
        <v>2</v>
      </c>
      <c r="F955" s="521">
        <v>230522</v>
      </c>
      <c r="G955" s="531" t="s">
        <v>2800</v>
      </c>
      <c r="H955" s="521">
        <v>2022</v>
      </c>
      <c r="I955" s="523" t="s">
        <v>43</v>
      </c>
      <c r="J955" s="523" t="s">
        <v>2506</v>
      </c>
      <c r="K955" s="523" t="s">
        <v>2507</v>
      </c>
      <c r="L955" s="523" t="s">
        <v>74</v>
      </c>
      <c r="M955" s="527" t="s">
        <v>75</v>
      </c>
      <c r="N955" s="522">
        <v>26</v>
      </c>
      <c r="O955" s="527" t="s">
        <v>3462</v>
      </c>
      <c r="P955" s="524" t="s">
        <v>2318</v>
      </c>
      <c r="Q955" s="526" t="s">
        <v>2319</v>
      </c>
      <c r="R955" s="526" t="s">
        <v>105</v>
      </c>
      <c r="S955" s="526">
        <v>1</v>
      </c>
      <c r="T955" s="526">
        <v>0</v>
      </c>
      <c r="U955" s="526">
        <v>1</v>
      </c>
      <c r="V955" s="527"/>
      <c r="W955" s="527"/>
      <c r="X955" s="528" t="s">
        <v>2423</v>
      </c>
      <c r="Y955" s="526" t="s">
        <v>78</v>
      </c>
      <c r="Z955" s="529"/>
      <c r="AA955" s="432"/>
      <c r="AB955" s="16" t="str">
        <f t="shared" si="39"/>
        <v>Unique</v>
      </c>
      <c r="AD955" s="527"/>
      <c r="AE955" s="527"/>
      <c r="AF955" s="527"/>
      <c r="AG955" s="527"/>
      <c r="AH955" s="527"/>
      <c r="AI955" s="527"/>
      <c r="AJ955" s="527"/>
      <c r="AK955" s="527"/>
      <c r="AL955" s="527"/>
      <c r="AM955" s="527"/>
      <c r="AN955" s="527"/>
      <c r="AO955" s="527"/>
      <c r="AP955" s="527"/>
      <c r="AQ955" s="527"/>
      <c r="AR955" s="527"/>
      <c r="AS955" s="527"/>
      <c r="AT955" s="527"/>
      <c r="AU955" s="527"/>
      <c r="AV955" s="527"/>
      <c r="AW955" s="527"/>
      <c r="AX955" s="530"/>
      <c r="AY955" s="530"/>
      <c r="AZ955" s="530"/>
      <c r="BA955" s="530"/>
      <c r="BB955" s="530"/>
      <c r="BC955" s="530"/>
      <c r="BD955" s="530"/>
      <c r="BE955" s="530"/>
      <c r="BF955" s="530"/>
      <c r="BG955" s="530"/>
      <c r="BH955" s="530"/>
      <c r="BI955" s="530"/>
      <c r="BJ955" s="530"/>
      <c r="BK955" s="530"/>
      <c r="BL955" s="530"/>
      <c r="BM955" s="530"/>
      <c r="BN955" s="530"/>
      <c r="BO955" s="530"/>
      <c r="BP955" s="530"/>
      <c r="BQ955" s="530"/>
      <c r="BR955" s="530"/>
      <c r="BS955" s="530"/>
      <c r="BT955" s="530"/>
      <c r="BU955" s="530"/>
      <c r="BV955" s="530"/>
      <c r="BW955" s="530"/>
      <c r="BX955" s="530"/>
      <c r="BY955" s="530"/>
      <c r="BZ955" s="530"/>
      <c r="CA955" s="530"/>
      <c r="CB955" s="530"/>
      <c r="CC955" s="530"/>
      <c r="CD955" s="530"/>
      <c r="CE955" s="530"/>
      <c r="CF955" s="530"/>
      <c r="CG955" s="530"/>
      <c r="CH955" s="530"/>
      <c r="CI955" s="530"/>
      <c r="CJ955" s="530"/>
      <c r="CK955" s="530"/>
    </row>
    <row r="956" spans="1:89" ht="15">
      <c r="A956" s="354" t="str">
        <f t="shared" si="40"/>
        <v>100_1_230522_C3C_p_my.fl</v>
      </c>
      <c r="B956" s="355" t="s">
        <v>2798</v>
      </c>
      <c r="C956" s="355" t="s">
        <v>2799</v>
      </c>
      <c r="D956" s="213">
        <v>100</v>
      </c>
      <c r="E956" s="213">
        <v>1</v>
      </c>
      <c r="F956" s="367" t="s">
        <v>2753</v>
      </c>
      <c r="G956" s="213">
        <v>230522</v>
      </c>
      <c r="H956" s="213">
        <v>2022</v>
      </c>
      <c r="I956" s="148" t="s">
        <v>43</v>
      </c>
      <c r="J956" s="148" t="s">
        <v>2801</v>
      </c>
      <c r="K956" s="148" t="s">
        <v>2802</v>
      </c>
      <c r="L956" s="148" t="s">
        <v>74</v>
      </c>
      <c r="M956" s="2" t="s">
        <v>75</v>
      </c>
      <c r="N956" s="117">
        <v>33</v>
      </c>
      <c r="O956" s="2" t="s">
        <v>3463</v>
      </c>
      <c r="P956" s="359" t="s">
        <v>98</v>
      </c>
      <c r="Q956" s="50" t="s">
        <v>2868</v>
      </c>
      <c r="R956" s="50" t="s">
        <v>105</v>
      </c>
      <c r="S956" s="50">
        <v>1</v>
      </c>
      <c r="T956" s="50">
        <v>0</v>
      </c>
      <c r="U956" s="50">
        <v>1</v>
      </c>
      <c r="V956" s="2"/>
      <c r="W956" s="2"/>
      <c r="X956" s="413" t="s">
        <v>2423</v>
      </c>
      <c r="Y956" s="50" t="s">
        <v>78</v>
      </c>
      <c r="Z956" s="358" t="s">
        <v>3464</v>
      </c>
      <c r="AA956" s="432" t="s">
        <v>95</v>
      </c>
      <c r="AB956" s="16" t="str">
        <f t="shared" si="39"/>
        <v>Unique</v>
      </c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89" ht="15">
      <c r="A957" s="519" t="str">
        <f t="shared" si="40"/>
        <v>71_1_200921_C1A_p_pi.</v>
      </c>
      <c r="B957" s="520" t="s">
        <v>2352</v>
      </c>
      <c r="C957" s="520" t="s">
        <v>2353</v>
      </c>
      <c r="D957" s="521">
        <v>71</v>
      </c>
      <c r="E957" s="521">
        <v>1</v>
      </c>
      <c r="F957" s="531" t="s">
        <v>2403</v>
      </c>
      <c r="G957" s="521">
        <v>200921</v>
      </c>
      <c r="H957" s="521">
        <v>2021</v>
      </c>
      <c r="I957" s="523" t="s">
        <v>43</v>
      </c>
      <c r="J957" s="523" t="s">
        <v>2354</v>
      </c>
      <c r="K957" s="523" t="s">
        <v>2355</v>
      </c>
      <c r="L957" s="523" t="s">
        <v>74</v>
      </c>
      <c r="M957" s="527" t="s">
        <v>100</v>
      </c>
      <c r="N957" s="522">
        <v>174</v>
      </c>
      <c r="O957" s="527" t="s">
        <v>3462</v>
      </c>
      <c r="P957" s="524" t="s">
        <v>2318</v>
      </c>
      <c r="Q957" s="526" t="s">
        <v>2319</v>
      </c>
      <c r="R957" s="526" t="s">
        <v>105</v>
      </c>
      <c r="S957" s="526">
        <v>1</v>
      </c>
      <c r="T957" s="526">
        <v>0</v>
      </c>
      <c r="U957" s="526">
        <v>1</v>
      </c>
      <c r="V957" s="527"/>
      <c r="W957" s="527"/>
      <c r="X957" s="528" t="s">
        <v>2423</v>
      </c>
      <c r="Y957" s="526" t="s">
        <v>78</v>
      </c>
      <c r="Z957" s="529"/>
      <c r="AA957" s="432"/>
      <c r="AB957" s="16" t="str">
        <f t="shared" si="39"/>
        <v>Unique</v>
      </c>
      <c r="AD957" s="527"/>
      <c r="AE957" s="527"/>
      <c r="AF957" s="527"/>
      <c r="AG957" s="527"/>
      <c r="AH957" s="527"/>
      <c r="AI957" s="527"/>
      <c r="AJ957" s="527"/>
      <c r="AK957" s="527"/>
      <c r="AL957" s="527"/>
      <c r="AM957" s="527"/>
      <c r="AN957" s="527"/>
      <c r="AO957" s="527"/>
      <c r="AP957" s="527"/>
      <c r="AQ957" s="527"/>
      <c r="AR957" s="527"/>
      <c r="AS957" s="527"/>
      <c r="AT957" s="527"/>
      <c r="AU957" s="527"/>
      <c r="AV957" s="527"/>
      <c r="AW957" s="527"/>
      <c r="AX957" s="530"/>
      <c r="AY957" s="530"/>
      <c r="AZ957" s="530"/>
      <c r="BA957" s="530"/>
      <c r="BB957" s="530"/>
      <c r="BC957" s="530"/>
      <c r="BD957" s="530"/>
      <c r="BE957" s="530"/>
      <c r="BF957" s="530"/>
      <c r="BG957" s="530"/>
      <c r="BH957" s="530"/>
      <c r="BI957" s="530"/>
      <c r="BJ957" s="530"/>
      <c r="BK957" s="530"/>
      <c r="BL957" s="530"/>
      <c r="BM957" s="530"/>
      <c r="BN957" s="530"/>
      <c r="BO957" s="530"/>
      <c r="BP957" s="530"/>
      <c r="BQ957" s="530"/>
      <c r="BR957" s="530"/>
      <c r="BS957" s="530"/>
      <c r="BT957" s="530"/>
      <c r="BU957" s="530"/>
      <c r="BV957" s="530"/>
      <c r="BW957" s="530"/>
      <c r="BX957" s="530"/>
      <c r="BY957" s="530"/>
      <c r="BZ957" s="530"/>
      <c r="CA957" s="530"/>
      <c r="CB957" s="530"/>
      <c r="CC957" s="530"/>
      <c r="CD957" s="530"/>
      <c r="CE957" s="530"/>
      <c r="CF957" s="530"/>
      <c r="CG957" s="530"/>
      <c r="CH957" s="530"/>
      <c r="CI957" s="530"/>
      <c r="CJ957" s="530"/>
      <c r="CK957" s="530"/>
    </row>
    <row r="958" spans="1:89" ht="15">
      <c r="A958" s="354" t="str">
        <f t="shared" si="40"/>
        <v>119_1_030921_C1X_p_pi.</v>
      </c>
      <c r="B958" s="400" t="s">
        <v>2302</v>
      </c>
      <c r="C958" s="400" t="s">
        <v>2303</v>
      </c>
      <c r="D958" s="213">
        <v>119</v>
      </c>
      <c r="E958" s="213">
        <v>1</v>
      </c>
      <c r="F958" s="213">
        <v>160821</v>
      </c>
      <c r="G958" s="367" t="s">
        <v>2403</v>
      </c>
      <c r="H958" s="213">
        <v>2021</v>
      </c>
      <c r="I958" s="148" t="s">
        <v>43</v>
      </c>
      <c r="J958" s="2" t="s">
        <v>2304</v>
      </c>
      <c r="K958" s="2" t="s">
        <v>2305</v>
      </c>
      <c r="L958" s="148" t="s">
        <v>74</v>
      </c>
      <c r="M958" s="148" t="s">
        <v>147</v>
      </c>
      <c r="N958" s="117">
        <v>151</v>
      </c>
      <c r="P958" s="401" t="s">
        <v>2318</v>
      </c>
      <c r="Q958" s="16" t="s">
        <v>2319</v>
      </c>
      <c r="R958" s="16" t="s">
        <v>2911</v>
      </c>
      <c r="S958" s="16">
        <v>1</v>
      </c>
      <c r="T958" s="16">
        <v>0</v>
      </c>
      <c r="U958" s="16">
        <v>1</v>
      </c>
      <c r="X958" s="413" t="s">
        <v>2423</v>
      </c>
      <c r="Y958" s="16" t="s">
        <v>78</v>
      </c>
      <c r="Z958" s="48"/>
      <c r="AA958" s="432"/>
      <c r="AB958" s="16" t="str">
        <f t="shared" si="39"/>
        <v>Unique</v>
      </c>
    </row>
    <row r="959" spans="1:89" ht="15">
      <c r="A959" s="354" t="str">
        <f t="shared" si="40"/>
        <v>101_2_160821_C3A_p_ep.ba</v>
      </c>
      <c r="B959" s="148" t="s">
        <v>2336</v>
      </c>
      <c r="C959" s="148" t="s">
        <v>2337</v>
      </c>
      <c r="D959" s="213">
        <v>101</v>
      </c>
      <c r="E959" s="213">
        <v>2</v>
      </c>
      <c r="F959" s="213">
        <v>300721</v>
      </c>
      <c r="G959" s="482">
        <v>160821</v>
      </c>
      <c r="H959" s="213">
        <v>2021</v>
      </c>
      <c r="I959" s="148" t="s">
        <v>43</v>
      </c>
      <c r="J959" s="148" t="s">
        <v>2338</v>
      </c>
      <c r="K959" s="148" t="s">
        <v>2339</v>
      </c>
      <c r="L959" s="148" t="s">
        <v>74</v>
      </c>
      <c r="M959" s="2" t="s">
        <v>75</v>
      </c>
      <c r="N959" s="117">
        <v>572</v>
      </c>
      <c r="O959" s="2" t="s">
        <v>3307</v>
      </c>
      <c r="P959" s="532" t="s">
        <v>84</v>
      </c>
      <c r="Q959" s="50" t="s">
        <v>85</v>
      </c>
      <c r="R959" s="50" t="s">
        <v>2422</v>
      </c>
      <c r="S959" s="93">
        <v>7</v>
      </c>
      <c r="T959" s="93">
        <v>2</v>
      </c>
      <c r="U959" s="93">
        <v>5</v>
      </c>
      <c r="V959" s="117">
        <v>0</v>
      </c>
      <c r="W959" s="2"/>
      <c r="X959" s="413" t="s">
        <v>2423</v>
      </c>
      <c r="Y959" s="16" t="s">
        <v>78</v>
      </c>
      <c r="Z959" s="358" t="s">
        <v>3465</v>
      </c>
      <c r="AA959" s="432" t="s">
        <v>95</v>
      </c>
      <c r="AB959" s="16" t="str">
        <f t="shared" si="39"/>
        <v>Unique</v>
      </c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</row>
    <row r="960" spans="1:89" ht="15">
      <c r="A960" s="354" t="str">
        <f t="shared" si="40"/>
        <v>102_1_060722_C1C_p_eu.tr</v>
      </c>
      <c r="B960" s="355" t="s">
        <v>2751</v>
      </c>
      <c r="C960" s="355" t="s">
        <v>2752</v>
      </c>
      <c r="D960" s="213">
        <v>102</v>
      </c>
      <c r="E960" s="213">
        <v>1</v>
      </c>
      <c r="F960" s="213">
        <v>220622</v>
      </c>
      <c r="G960" s="29" t="s">
        <v>465</v>
      </c>
      <c r="H960" s="213">
        <v>2022</v>
      </c>
      <c r="I960" s="148" t="s">
        <v>43</v>
      </c>
      <c r="J960" s="148" t="s">
        <v>2754</v>
      </c>
      <c r="K960" s="148" t="s">
        <v>2755</v>
      </c>
      <c r="L960" s="148" t="s">
        <v>74</v>
      </c>
      <c r="M960" s="148" t="s">
        <v>2911</v>
      </c>
      <c r="N960" s="16">
        <v>200</v>
      </c>
      <c r="P960" s="401" t="s">
        <v>3466</v>
      </c>
      <c r="Q960" s="16" t="s">
        <v>3467</v>
      </c>
      <c r="R960" s="16" t="s">
        <v>2911</v>
      </c>
      <c r="S960" s="16">
        <v>1</v>
      </c>
      <c r="T960" s="16">
        <v>0</v>
      </c>
      <c r="U960" s="16">
        <v>1</v>
      </c>
      <c r="X960" s="89" t="s">
        <v>2423</v>
      </c>
      <c r="Y960" s="2" t="s">
        <v>78</v>
      </c>
      <c r="Z960" s="47" t="s">
        <v>3468</v>
      </c>
      <c r="AA960" s="432"/>
      <c r="AB960" s="16" t="str">
        <f t="shared" si="39"/>
        <v>Unique</v>
      </c>
    </row>
    <row r="961" spans="1:28" ht="15">
      <c r="A961" s="354" t="str">
        <f t="shared" si="40"/>
        <v>80_4_140721_C25_p_sp.</v>
      </c>
      <c r="B961" s="378" t="s">
        <v>2320</v>
      </c>
      <c r="C961" s="378" t="s">
        <v>2321</v>
      </c>
      <c r="D961" s="213">
        <v>80</v>
      </c>
      <c r="E961" s="213">
        <v>4</v>
      </c>
      <c r="F961" s="213">
        <v>300621</v>
      </c>
      <c r="G961" s="482">
        <v>140721</v>
      </c>
      <c r="H961" s="482">
        <v>2021</v>
      </c>
      <c r="I961" s="483" t="s">
        <v>43</v>
      </c>
      <c r="J961" s="483" t="s">
        <v>2322</v>
      </c>
      <c r="K961" s="483" t="s">
        <v>2323</v>
      </c>
      <c r="L961" s="148" t="s">
        <v>74</v>
      </c>
      <c r="M961" s="148" t="s">
        <v>168</v>
      </c>
      <c r="N961" s="213">
        <v>21</v>
      </c>
      <c r="P961" s="401" t="s">
        <v>1163</v>
      </c>
      <c r="Q961" s="16" t="s">
        <v>1164</v>
      </c>
      <c r="R961" s="16" t="s">
        <v>2422</v>
      </c>
      <c r="S961" s="16">
        <v>12</v>
      </c>
      <c r="T961" s="16">
        <v>0</v>
      </c>
      <c r="U961" s="16">
        <v>12</v>
      </c>
      <c r="X961" s="89" t="s">
        <v>2423</v>
      </c>
      <c r="Y961" s="2" t="s">
        <v>78</v>
      </c>
      <c r="Z961" s="47" t="s">
        <v>3469</v>
      </c>
      <c r="AA961" s="432"/>
      <c r="AB961" s="16" t="str">
        <f t="shared" si="39"/>
        <v>Unique</v>
      </c>
    </row>
    <row r="962" spans="1:28" ht="15">
      <c r="A962" s="354" t="str">
        <f t="shared" si="40"/>
        <v>80_4_140721_C25_p_ch.bi</v>
      </c>
      <c r="B962" s="378" t="s">
        <v>2320</v>
      </c>
      <c r="C962" s="378" t="s">
        <v>2321</v>
      </c>
      <c r="D962" s="213">
        <v>80</v>
      </c>
      <c r="E962" s="213">
        <v>4</v>
      </c>
      <c r="F962" s="213">
        <v>300621</v>
      </c>
      <c r="G962" s="482">
        <v>140721</v>
      </c>
      <c r="H962" s="482">
        <v>2021</v>
      </c>
      <c r="I962" s="483" t="s">
        <v>43</v>
      </c>
      <c r="J962" s="483" t="s">
        <v>2322</v>
      </c>
      <c r="K962" s="483" t="s">
        <v>2323</v>
      </c>
      <c r="L962" s="148" t="s">
        <v>74</v>
      </c>
      <c r="M962" s="148" t="s">
        <v>168</v>
      </c>
      <c r="N962" s="213">
        <v>21</v>
      </c>
      <c r="P962" s="401" t="s">
        <v>287</v>
      </c>
      <c r="Q962" s="16" t="s">
        <v>288</v>
      </c>
      <c r="R962" s="16" t="s">
        <v>2422</v>
      </c>
      <c r="S962" s="16">
        <v>2</v>
      </c>
      <c r="T962" s="16">
        <v>0</v>
      </c>
      <c r="U962" s="16">
        <v>2</v>
      </c>
      <c r="X962" s="89" t="s">
        <v>2423</v>
      </c>
      <c r="Y962" s="50" t="s">
        <v>78</v>
      </c>
      <c r="Z962" s="47" t="s">
        <v>3470</v>
      </c>
      <c r="AA962" s="432" t="s">
        <v>95</v>
      </c>
      <c r="AB962" s="16" t="str">
        <f t="shared" ref="AB962:AB1025" si="42">IF(COUNTIF(Z:Z, Z962)&gt;1, "Duplicate", "Unique")</f>
        <v>Unique</v>
      </c>
    </row>
    <row r="963" spans="1:28" ht="15">
      <c r="A963" s="354" t="str">
        <f t="shared" si="40"/>
        <v>80_4_140721_C25_p_sp.</v>
      </c>
      <c r="B963" s="378" t="s">
        <v>2320</v>
      </c>
      <c r="C963" s="378" t="s">
        <v>2321</v>
      </c>
      <c r="D963" s="213">
        <v>80</v>
      </c>
      <c r="E963" s="213">
        <v>4</v>
      </c>
      <c r="F963" s="213">
        <v>300621</v>
      </c>
      <c r="G963" s="482">
        <v>140721</v>
      </c>
      <c r="H963" s="482">
        <v>2021</v>
      </c>
      <c r="I963" s="483" t="s">
        <v>43</v>
      </c>
      <c r="J963" s="483" t="s">
        <v>2322</v>
      </c>
      <c r="K963" s="483" t="s">
        <v>2323</v>
      </c>
      <c r="L963" s="148" t="s">
        <v>74</v>
      </c>
      <c r="M963" s="148" t="s">
        <v>168</v>
      </c>
      <c r="N963" s="213">
        <v>21</v>
      </c>
      <c r="P963" s="401" t="s">
        <v>1163</v>
      </c>
      <c r="Q963" s="16" t="s">
        <v>1164</v>
      </c>
      <c r="R963" s="16" t="s">
        <v>2422</v>
      </c>
      <c r="S963" s="16">
        <v>2</v>
      </c>
      <c r="T963" s="16">
        <v>0</v>
      </c>
      <c r="U963" s="16">
        <v>2</v>
      </c>
      <c r="X963" s="89" t="s">
        <v>2423</v>
      </c>
      <c r="Y963" s="50" t="s">
        <v>78</v>
      </c>
      <c r="Z963" s="47" t="s">
        <v>3471</v>
      </c>
      <c r="AA963" s="432"/>
      <c r="AB963" s="16" t="str">
        <f t="shared" si="42"/>
        <v>Unique</v>
      </c>
    </row>
    <row r="964" spans="1:28" ht="15">
      <c r="A964" s="354" t="str">
        <f t="shared" si="40"/>
        <v>119_2_150621_C35_p_sp.</v>
      </c>
      <c r="B964" s="378" t="s">
        <v>2611</v>
      </c>
      <c r="C964" s="378" t="s">
        <v>2612</v>
      </c>
      <c r="D964" s="213">
        <v>119</v>
      </c>
      <c r="E964" s="213">
        <v>2</v>
      </c>
      <c r="F964" s="213">
        <v>310521</v>
      </c>
      <c r="G964" s="482">
        <v>150621</v>
      </c>
      <c r="H964" s="213">
        <v>2021</v>
      </c>
      <c r="I964" s="148" t="s">
        <v>43</v>
      </c>
      <c r="J964" s="533" t="s">
        <v>2613</v>
      </c>
      <c r="K964" s="483" t="s">
        <v>2614</v>
      </c>
      <c r="L964" s="148" t="s">
        <v>74</v>
      </c>
      <c r="M964" s="483" t="s">
        <v>147</v>
      </c>
      <c r="N964" s="117">
        <v>27</v>
      </c>
      <c r="P964" s="401" t="s">
        <v>1163</v>
      </c>
      <c r="Q964" s="16" t="s">
        <v>1164</v>
      </c>
      <c r="R964" s="16" t="s">
        <v>2422</v>
      </c>
      <c r="S964" s="16">
        <v>11</v>
      </c>
      <c r="T964" s="16">
        <v>0</v>
      </c>
      <c r="U964" s="16">
        <v>11</v>
      </c>
      <c r="V964" s="16">
        <v>0</v>
      </c>
      <c r="X964" s="89" t="s">
        <v>2423</v>
      </c>
      <c r="Y964" s="2" t="s">
        <v>78</v>
      </c>
      <c r="Z964" s="47" t="s">
        <v>3472</v>
      </c>
      <c r="AA964" s="432"/>
      <c r="AB964" s="16" t="str">
        <f t="shared" si="42"/>
        <v>Unique</v>
      </c>
    </row>
    <row r="965" spans="1:28" ht="15">
      <c r="A965" s="354" t="str">
        <f t="shared" si="40"/>
        <v>80_2_300721_C1Y_p_sp.</v>
      </c>
      <c r="B965" s="378" t="s">
        <v>2504</v>
      </c>
      <c r="C965" s="378" t="s">
        <v>2505</v>
      </c>
      <c r="D965" s="213">
        <v>80</v>
      </c>
      <c r="E965" s="213">
        <v>2</v>
      </c>
      <c r="F965" s="213">
        <v>140721</v>
      </c>
      <c r="G965" s="482">
        <v>300721</v>
      </c>
      <c r="H965" s="213">
        <v>2021</v>
      </c>
      <c r="I965" s="148" t="s">
        <v>43</v>
      </c>
      <c r="J965" s="148" t="s">
        <v>2506</v>
      </c>
      <c r="K965" s="148" t="s">
        <v>2507</v>
      </c>
      <c r="L965" s="148" t="s">
        <v>74</v>
      </c>
      <c r="M965" s="483" t="s">
        <v>168</v>
      </c>
      <c r="N965" s="213">
        <v>21</v>
      </c>
      <c r="P965" s="401" t="s">
        <v>1163</v>
      </c>
      <c r="Q965" s="16" t="s">
        <v>1164</v>
      </c>
      <c r="R965" s="16" t="s">
        <v>2422</v>
      </c>
      <c r="S965" s="16">
        <v>11</v>
      </c>
      <c r="T965" s="16">
        <v>0</v>
      </c>
      <c r="U965" s="16">
        <v>11</v>
      </c>
      <c r="V965" s="16">
        <v>0</v>
      </c>
      <c r="X965" s="89" t="s">
        <v>2423</v>
      </c>
      <c r="Y965" s="2" t="s">
        <v>78</v>
      </c>
      <c r="Z965" s="47" t="s">
        <v>3473</v>
      </c>
      <c r="AA965" s="432"/>
      <c r="AB965" s="16" t="str">
        <f t="shared" si="42"/>
        <v>Unique</v>
      </c>
    </row>
    <row r="966" spans="1:28" ht="15">
      <c r="A966" s="354" t="str">
        <f t="shared" si="40"/>
        <v>100_3_140723_C35_p_rh.ro</v>
      </c>
      <c r="B966" s="400" t="s">
        <v>2417</v>
      </c>
      <c r="C966" s="400" t="s">
        <v>2418</v>
      </c>
      <c r="D966" s="213">
        <v>100</v>
      </c>
      <c r="E966" s="213">
        <v>3</v>
      </c>
      <c r="F966" s="213">
        <v>300623</v>
      </c>
      <c r="G966" s="402">
        <v>140723</v>
      </c>
      <c r="H966" s="16">
        <v>2023</v>
      </c>
      <c r="I966" s="16" t="s">
        <v>43</v>
      </c>
      <c r="J966" s="16" t="s">
        <v>2613</v>
      </c>
      <c r="K966" s="16" t="s">
        <v>2614</v>
      </c>
      <c r="L966" s="148" t="s">
        <v>74</v>
      </c>
      <c r="M966" s="491"/>
      <c r="N966" s="491"/>
      <c r="P966" s="401" t="s">
        <v>460</v>
      </c>
      <c r="Q966" s="16" t="s">
        <v>461</v>
      </c>
      <c r="R966" s="16" t="s">
        <v>2422</v>
      </c>
      <c r="S966" s="16">
        <v>1</v>
      </c>
      <c r="T966" s="16">
        <v>0</v>
      </c>
      <c r="U966" s="16">
        <v>1</v>
      </c>
      <c r="V966" s="16">
        <v>0</v>
      </c>
      <c r="X966" s="89" t="s">
        <v>2423</v>
      </c>
      <c r="Y966" s="2" t="s">
        <v>78</v>
      </c>
      <c r="Z966" s="47" t="s">
        <v>3474</v>
      </c>
      <c r="AA966" s="432" t="s">
        <v>95</v>
      </c>
      <c r="AB966" s="16" t="str">
        <f t="shared" si="42"/>
        <v>Unique</v>
      </c>
    </row>
    <row r="967" spans="1:28" ht="15">
      <c r="A967" s="354" t="str">
        <f t="shared" si="40"/>
        <v>100_3_140723_C35_p_ch.bi</v>
      </c>
      <c r="B967" s="400" t="s">
        <v>2417</v>
      </c>
      <c r="C967" s="400" t="s">
        <v>2418</v>
      </c>
      <c r="D967" s="213">
        <v>100</v>
      </c>
      <c r="E967" s="213">
        <v>3</v>
      </c>
      <c r="F967" s="213">
        <v>300623</v>
      </c>
      <c r="G967" s="402">
        <v>140723</v>
      </c>
      <c r="H967" s="16">
        <v>2023</v>
      </c>
      <c r="I967" s="16" t="s">
        <v>43</v>
      </c>
      <c r="J967" s="16" t="s">
        <v>2613</v>
      </c>
      <c r="K967" s="16" t="s">
        <v>2614</v>
      </c>
      <c r="L967" s="148" t="s">
        <v>74</v>
      </c>
      <c r="M967" s="491"/>
      <c r="N967" s="491"/>
      <c r="P967" s="401" t="s">
        <v>287</v>
      </c>
      <c r="Q967" s="16" t="s">
        <v>288</v>
      </c>
      <c r="R967" s="16" t="s">
        <v>2422</v>
      </c>
      <c r="S967" s="16">
        <v>1</v>
      </c>
      <c r="T967" s="16">
        <v>0</v>
      </c>
      <c r="U967" s="16">
        <v>1</v>
      </c>
      <c r="V967" s="16"/>
      <c r="X967" s="89" t="s">
        <v>2423</v>
      </c>
      <c r="Y967" s="2" t="s">
        <v>78</v>
      </c>
      <c r="Z967" s="47" t="s">
        <v>3475</v>
      </c>
      <c r="AA967" s="432" t="s">
        <v>95</v>
      </c>
      <c r="AB967" s="16" t="str">
        <f t="shared" si="42"/>
        <v>Unique</v>
      </c>
    </row>
    <row r="968" spans="1:28" ht="15">
      <c r="A968" s="354" t="str">
        <f t="shared" si="40"/>
        <v>80_1_300823_C1B_p_sp.</v>
      </c>
      <c r="B968" s="355" t="s">
        <v>2360</v>
      </c>
      <c r="C968" s="355" t="s">
        <v>2361</v>
      </c>
      <c r="D968" s="213">
        <v>80</v>
      </c>
      <c r="E968" s="213">
        <v>1</v>
      </c>
      <c r="F968" s="534">
        <v>160823</v>
      </c>
      <c r="G968" s="378">
        <v>300823</v>
      </c>
      <c r="H968" s="378">
        <v>2023</v>
      </c>
      <c r="I968" s="148" t="s">
        <v>43</v>
      </c>
      <c r="J968" s="148" t="s">
        <v>2362</v>
      </c>
      <c r="K968" s="148" t="s">
        <v>2363</v>
      </c>
      <c r="L968" s="148" t="s">
        <v>74</v>
      </c>
      <c r="M968" s="491"/>
      <c r="N968" s="491"/>
      <c r="P968" s="401" t="s">
        <v>1163</v>
      </c>
      <c r="Q968" s="16" t="s">
        <v>1164</v>
      </c>
      <c r="R968" s="16" t="s">
        <v>2422</v>
      </c>
      <c r="S968" s="16">
        <v>2</v>
      </c>
      <c r="T968" s="16">
        <v>0</v>
      </c>
      <c r="U968" s="16">
        <v>2</v>
      </c>
      <c r="X968" s="89" t="s">
        <v>2423</v>
      </c>
      <c r="Y968" s="2" t="s">
        <v>78</v>
      </c>
      <c r="Z968" s="47" t="s">
        <v>3476</v>
      </c>
      <c r="AA968" s="432"/>
      <c r="AB968" s="16" t="str">
        <f t="shared" si="42"/>
        <v>Unique</v>
      </c>
    </row>
    <row r="969" spans="1:28" ht="15">
      <c r="A969" s="354" t="str">
        <f t="shared" si="40"/>
        <v>80_1_300823_C1B_p_sy.pi</v>
      </c>
      <c r="B969" s="355" t="s">
        <v>2360</v>
      </c>
      <c r="C969" s="355" t="s">
        <v>2361</v>
      </c>
      <c r="D969" s="213">
        <v>80</v>
      </c>
      <c r="E969" s="213">
        <v>1</v>
      </c>
      <c r="F969" s="534">
        <v>160823</v>
      </c>
      <c r="G969" s="378">
        <v>300823</v>
      </c>
      <c r="H969" s="378">
        <v>2023</v>
      </c>
      <c r="I969" s="148" t="s">
        <v>43</v>
      </c>
      <c r="J969" s="148" t="s">
        <v>2362</v>
      </c>
      <c r="K969" s="148" t="s">
        <v>2363</v>
      </c>
      <c r="L969" s="148" t="s">
        <v>74</v>
      </c>
      <c r="M969" s="491"/>
      <c r="N969" s="491"/>
      <c r="P969" s="401" t="s">
        <v>176</v>
      </c>
      <c r="Q969" s="16" t="s">
        <v>177</v>
      </c>
      <c r="R969" s="16" t="s">
        <v>2422</v>
      </c>
      <c r="S969" s="16">
        <v>1</v>
      </c>
      <c r="T969" s="16">
        <v>0</v>
      </c>
      <c r="U969" s="16">
        <v>1</v>
      </c>
      <c r="X969" s="89" t="s">
        <v>2423</v>
      </c>
      <c r="Y969" s="50" t="s">
        <v>78</v>
      </c>
      <c r="Z969" s="47" t="s">
        <v>3477</v>
      </c>
      <c r="AA969" s="432" t="s">
        <v>95</v>
      </c>
      <c r="AB969" s="16" t="str">
        <f t="shared" si="42"/>
        <v>Unique</v>
      </c>
    </row>
    <row r="970" spans="1:28" ht="15">
      <c r="A970" s="354" t="str">
        <f t="shared" si="40"/>
        <v>80_1_300823_C1B_p_ep.ba</v>
      </c>
      <c r="B970" s="355" t="s">
        <v>2360</v>
      </c>
      <c r="C970" s="355" t="s">
        <v>2361</v>
      </c>
      <c r="D970" s="213">
        <v>80</v>
      </c>
      <c r="E970" s="213">
        <v>1</v>
      </c>
      <c r="F970" s="534">
        <v>160823</v>
      </c>
      <c r="G970" s="378">
        <v>300823</v>
      </c>
      <c r="H970" s="378">
        <v>2023</v>
      </c>
      <c r="I970" s="148" t="s">
        <v>43</v>
      </c>
      <c r="J970" s="148" t="s">
        <v>2362</v>
      </c>
      <c r="K970" s="148" t="s">
        <v>2363</v>
      </c>
      <c r="L970" s="148" t="s">
        <v>74</v>
      </c>
      <c r="M970" s="491"/>
      <c r="N970" s="491"/>
      <c r="P970" s="401" t="s">
        <v>84</v>
      </c>
      <c r="Q970" s="16" t="s">
        <v>85</v>
      </c>
      <c r="R970" s="16" t="s">
        <v>2422</v>
      </c>
      <c r="S970" s="16">
        <v>1</v>
      </c>
      <c r="T970" s="16">
        <v>0</v>
      </c>
      <c r="U970" s="16">
        <v>1</v>
      </c>
      <c r="X970" s="89" t="s">
        <v>2423</v>
      </c>
      <c r="Y970" s="50" t="s">
        <v>78</v>
      </c>
      <c r="Z970" s="47" t="s">
        <v>3478</v>
      </c>
      <c r="AA970" s="432" t="s">
        <v>95</v>
      </c>
      <c r="AB970" s="16" t="str">
        <f t="shared" si="42"/>
        <v>Unique</v>
      </c>
    </row>
    <row r="971" spans="1:28" ht="15">
      <c r="A971" s="354" t="str">
        <f t="shared" si="40"/>
        <v>119_2_140721_C2Y_p_ch.bi</v>
      </c>
      <c r="B971" s="378" t="s">
        <v>2517</v>
      </c>
      <c r="C971" s="378" t="s">
        <v>2518</v>
      </c>
      <c r="D971" s="213">
        <v>119</v>
      </c>
      <c r="E971" s="213">
        <v>2</v>
      </c>
      <c r="F971" s="117">
        <v>300621</v>
      </c>
      <c r="G971" s="117">
        <v>140721</v>
      </c>
      <c r="H971" s="117">
        <v>2021</v>
      </c>
      <c r="I971" s="2" t="s">
        <v>43</v>
      </c>
      <c r="J971" s="2" t="s">
        <v>2519</v>
      </c>
      <c r="K971" s="2" t="s">
        <v>2520</v>
      </c>
      <c r="L971" s="148" t="s">
        <v>74</v>
      </c>
      <c r="M971" s="148" t="s">
        <v>147</v>
      </c>
      <c r="N971" s="117">
        <v>40</v>
      </c>
      <c r="P971" s="401" t="s">
        <v>287</v>
      </c>
      <c r="Q971" s="16" t="s">
        <v>288</v>
      </c>
      <c r="R971" s="16" t="s">
        <v>2422</v>
      </c>
      <c r="S971" s="16">
        <v>2</v>
      </c>
      <c r="T971" s="16">
        <v>0</v>
      </c>
      <c r="U971" s="16">
        <v>2</v>
      </c>
      <c r="X971" s="89" t="s">
        <v>2423</v>
      </c>
      <c r="Y971" s="2" t="s">
        <v>78</v>
      </c>
      <c r="Z971" s="47" t="s">
        <v>3479</v>
      </c>
      <c r="AA971" s="432" t="s">
        <v>95</v>
      </c>
      <c r="AB971" s="16" t="str">
        <f t="shared" si="42"/>
        <v>Unique</v>
      </c>
    </row>
    <row r="972" spans="1:28" ht="15">
      <c r="A972" s="354" t="str">
        <f t="shared" si="40"/>
        <v>80_2_030921_C1Y_p_rh.ca</v>
      </c>
      <c r="B972" s="378" t="s">
        <v>2504</v>
      </c>
      <c r="C972" s="378" t="s">
        <v>2505</v>
      </c>
      <c r="D972" s="213">
        <v>80</v>
      </c>
      <c r="E972" s="213">
        <v>2</v>
      </c>
      <c r="F972" s="213">
        <v>160821</v>
      </c>
      <c r="G972" s="518" t="s">
        <v>2403</v>
      </c>
      <c r="H972" s="482">
        <v>2021</v>
      </c>
      <c r="I972" s="483" t="s">
        <v>43</v>
      </c>
      <c r="J972" s="11" t="s">
        <v>2506</v>
      </c>
      <c r="K972" s="11" t="s">
        <v>2507</v>
      </c>
      <c r="L972" s="148" t="s">
        <v>74</v>
      </c>
      <c r="M972" s="148" t="s">
        <v>147</v>
      </c>
      <c r="N972" s="117">
        <v>14</v>
      </c>
      <c r="P972" s="401" t="s">
        <v>134</v>
      </c>
      <c r="Q972" s="16" t="s">
        <v>135</v>
      </c>
      <c r="R972" s="16" t="s">
        <v>2422</v>
      </c>
      <c r="S972" s="16">
        <v>1</v>
      </c>
      <c r="T972" s="16">
        <v>1</v>
      </c>
      <c r="U972" s="16">
        <v>0</v>
      </c>
      <c r="X972" s="89" t="s">
        <v>2423</v>
      </c>
      <c r="Y972" s="16" t="s">
        <v>78</v>
      </c>
      <c r="Z972" s="47" t="s">
        <v>3480</v>
      </c>
      <c r="AA972" s="432" t="s">
        <v>95</v>
      </c>
      <c r="AB972" s="16" t="str">
        <f t="shared" si="42"/>
        <v>Unique</v>
      </c>
    </row>
    <row r="973" spans="1:28" ht="15">
      <c r="A973" s="354" t="str">
        <f t="shared" si="40"/>
        <v>119_1_310521_C1X_p_ep.el</v>
      </c>
      <c r="B973" s="378" t="s">
        <v>2302</v>
      </c>
      <c r="C973" s="378" t="s">
        <v>2303</v>
      </c>
      <c r="D973" s="213">
        <v>119</v>
      </c>
      <c r="E973" s="213">
        <v>1</v>
      </c>
      <c r="F973" s="213">
        <v>170521</v>
      </c>
      <c r="G973" s="482">
        <v>310521</v>
      </c>
      <c r="H973" s="482">
        <v>2021</v>
      </c>
      <c r="I973" s="483" t="s">
        <v>43</v>
      </c>
      <c r="J973" s="533" t="s">
        <v>2304</v>
      </c>
      <c r="K973" s="483" t="s">
        <v>2305</v>
      </c>
      <c r="L973" s="483" t="s">
        <v>74</v>
      </c>
      <c r="M973" s="148" t="s">
        <v>147</v>
      </c>
      <c r="N973" s="117">
        <v>5</v>
      </c>
      <c r="P973" s="401" t="s">
        <v>2312</v>
      </c>
      <c r="Q973" s="16" t="s">
        <v>2313</v>
      </c>
      <c r="R973" s="16" t="s">
        <v>2422</v>
      </c>
      <c r="S973" s="16">
        <v>1</v>
      </c>
      <c r="T973" s="16">
        <v>0</v>
      </c>
      <c r="U973" s="16">
        <v>1</v>
      </c>
      <c r="X973" s="89" t="s">
        <v>2423</v>
      </c>
      <c r="Y973" s="16" t="s">
        <v>78</v>
      </c>
      <c r="Z973" s="47" t="s">
        <v>3481</v>
      </c>
      <c r="AA973" s="432" t="s">
        <v>95</v>
      </c>
      <c r="AB973" s="16" t="str">
        <f t="shared" si="42"/>
        <v>Unique</v>
      </c>
    </row>
    <row r="974" spans="1:28" ht="15">
      <c r="A974" s="354" t="str">
        <f t="shared" si="40"/>
        <v>128_1_030822_C3D_p_sp.</v>
      </c>
      <c r="B974" s="355" t="s">
        <v>2767</v>
      </c>
      <c r="C974" s="355" t="s">
        <v>2768</v>
      </c>
      <c r="D974" s="213">
        <v>128</v>
      </c>
      <c r="E974" s="213">
        <v>1</v>
      </c>
      <c r="F974" s="213">
        <v>200722</v>
      </c>
      <c r="G974" s="367" t="s">
        <v>3145</v>
      </c>
      <c r="H974" s="213">
        <v>2022</v>
      </c>
      <c r="I974" s="148" t="s">
        <v>43</v>
      </c>
      <c r="J974" s="148" t="s">
        <v>2769</v>
      </c>
      <c r="K974" s="148" t="s">
        <v>2770</v>
      </c>
      <c r="L974" s="148" t="s">
        <v>74</v>
      </c>
      <c r="M974" s="148" t="s">
        <v>2422</v>
      </c>
      <c r="N974" s="117">
        <f>65+13</f>
        <v>78</v>
      </c>
      <c r="P974" s="401" t="s">
        <v>1163</v>
      </c>
      <c r="Q974" s="16" t="s">
        <v>1164</v>
      </c>
      <c r="R974" s="16" t="s">
        <v>2422</v>
      </c>
      <c r="S974" s="16">
        <v>3</v>
      </c>
      <c r="T974" s="16">
        <v>0</v>
      </c>
      <c r="U974" s="16">
        <v>3</v>
      </c>
      <c r="X974" s="89" t="s">
        <v>2423</v>
      </c>
      <c r="Y974" s="16" t="s">
        <v>78</v>
      </c>
      <c r="Z974" s="47" t="s">
        <v>3482</v>
      </c>
      <c r="AA974" s="432"/>
      <c r="AB974" s="16" t="str">
        <f t="shared" si="42"/>
        <v>Unique</v>
      </c>
    </row>
    <row r="975" spans="1:28" ht="15">
      <c r="A975" s="354" t="str">
        <f t="shared" si="40"/>
        <v>102_1_220622_C1C_p_pi.</v>
      </c>
      <c r="B975" s="355" t="s">
        <v>2751</v>
      </c>
      <c r="C975" s="355" t="s">
        <v>2752</v>
      </c>
      <c r="D975" s="213">
        <v>102</v>
      </c>
      <c r="E975" s="213">
        <v>1</v>
      </c>
      <c r="F975" s="367" t="s">
        <v>2800</v>
      </c>
      <c r="G975" s="213">
        <v>220622</v>
      </c>
      <c r="H975" s="213">
        <v>2022</v>
      </c>
      <c r="I975" s="148" t="s">
        <v>43</v>
      </c>
      <c r="J975" s="148" t="s">
        <v>2754</v>
      </c>
      <c r="K975" s="148" t="s">
        <v>2755</v>
      </c>
      <c r="L975" s="148" t="s">
        <v>74</v>
      </c>
      <c r="M975" s="2" t="s">
        <v>168</v>
      </c>
      <c r="N975" s="213">
        <v>164</v>
      </c>
      <c r="P975" s="401" t="s">
        <v>2318</v>
      </c>
      <c r="Q975" s="16" t="s">
        <v>2319</v>
      </c>
      <c r="R975" s="16" t="s">
        <v>2911</v>
      </c>
      <c r="S975" s="16">
        <v>1</v>
      </c>
      <c r="T975" s="16">
        <v>0</v>
      </c>
      <c r="U975" s="16">
        <v>1</v>
      </c>
      <c r="X975" s="89" t="s">
        <v>2423</v>
      </c>
      <c r="Y975" s="16" t="s">
        <v>78</v>
      </c>
      <c r="Z975" s="48"/>
      <c r="AA975" s="432"/>
      <c r="AB975" s="16" t="str">
        <f t="shared" si="42"/>
        <v>Unique</v>
      </c>
    </row>
    <row r="976" spans="1:28" ht="15">
      <c r="A976" s="354" t="str">
        <f t="shared" si="40"/>
        <v>102_1_220622_C1C_p_xy.sy</v>
      </c>
      <c r="B976" s="355" t="s">
        <v>2751</v>
      </c>
      <c r="C976" s="355" t="s">
        <v>2752</v>
      </c>
      <c r="D976" s="213">
        <v>102</v>
      </c>
      <c r="E976" s="213">
        <v>1</v>
      </c>
      <c r="F976" s="367" t="s">
        <v>2800</v>
      </c>
      <c r="G976" s="213">
        <v>220622</v>
      </c>
      <c r="H976" s="213">
        <v>2022</v>
      </c>
      <c r="I976" s="148" t="s">
        <v>43</v>
      </c>
      <c r="J976" s="148" t="s">
        <v>2754</v>
      </c>
      <c r="K976" s="148" t="s">
        <v>2755</v>
      </c>
      <c r="L976" s="148" t="s">
        <v>74</v>
      </c>
      <c r="M976" s="2" t="s">
        <v>168</v>
      </c>
      <c r="N976" s="213">
        <v>164</v>
      </c>
      <c r="P976" s="401" t="s">
        <v>842</v>
      </c>
      <c r="Q976" s="16" t="s">
        <v>843</v>
      </c>
      <c r="R976" s="16" t="s">
        <v>2911</v>
      </c>
      <c r="S976" s="16">
        <v>4</v>
      </c>
      <c r="T976" s="16">
        <v>2</v>
      </c>
      <c r="U976" s="16">
        <v>2</v>
      </c>
      <c r="X976" s="89" t="s">
        <v>2423</v>
      </c>
      <c r="Y976" s="16" t="s">
        <v>78</v>
      </c>
      <c r="Z976" s="47" t="s">
        <v>3483</v>
      </c>
      <c r="AA976" s="432"/>
      <c r="AB976" s="16" t="str">
        <f t="shared" si="42"/>
        <v>Unique</v>
      </c>
    </row>
    <row r="977" spans="1:89" ht="15">
      <c r="A977" s="354" t="str">
        <f t="shared" si="40"/>
        <v>128_1_030822_C3D_p_he.pe</v>
      </c>
      <c r="B977" s="148" t="s">
        <v>2767</v>
      </c>
      <c r="C977" s="148" t="s">
        <v>2768</v>
      </c>
      <c r="D977" s="213">
        <v>128</v>
      </c>
      <c r="E977" s="213">
        <v>1</v>
      </c>
      <c r="F977" s="213">
        <v>200722</v>
      </c>
      <c r="G977" s="481" t="s">
        <v>3145</v>
      </c>
      <c r="H977" s="213">
        <v>2022</v>
      </c>
      <c r="I977" s="148" t="s">
        <v>43</v>
      </c>
      <c r="J977" s="148" t="s">
        <v>2769</v>
      </c>
      <c r="K977" s="148" t="s">
        <v>2770</v>
      </c>
      <c r="L977" s="148" t="s">
        <v>74</v>
      </c>
      <c r="M977" s="148" t="s">
        <v>2422</v>
      </c>
      <c r="N977" s="117">
        <f>65+13</f>
        <v>78</v>
      </c>
      <c r="O977" s="2" t="s">
        <v>2912</v>
      </c>
      <c r="P977" s="359" t="s">
        <v>543</v>
      </c>
      <c r="Q977" s="50" t="s">
        <v>544</v>
      </c>
      <c r="R977" s="50" t="s">
        <v>100</v>
      </c>
      <c r="S977" s="50">
        <v>1</v>
      </c>
      <c r="T977" s="50">
        <v>1</v>
      </c>
      <c r="U977" s="50">
        <v>0</v>
      </c>
      <c r="V977" s="2"/>
      <c r="W977" s="2"/>
      <c r="X977" s="79" t="s">
        <v>3484</v>
      </c>
      <c r="Y977" s="50" t="s">
        <v>78</v>
      </c>
      <c r="Z977" s="47" t="s">
        <v>3485</v>
      </c>
      <c r="AA977" s="432"/>
      <c r="AB977" s="16" t="str">
        <f t="shared" si="42"/>
        <v>Unique</v>
      </c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89" ht="15">
      <c r="A978" s="354" t="str">
        <f t="shared" si="40"/>
        <v>128_1_200722_C3D_p_xy.sy</v>
      </c>
      <c r="B978" s="148" t="s">
        <v>2767</v>
      </c>
      <c r="C978" s="148" t="s">
        <v>2768</v>
      </c>
      <c r="D978" s="213">
        <v>128</v>
      </c>
      <c r="E978" s="213">
        <v>1</v>
      </c>
      <c r="F978" s="535" t="s">
        <v>465</v>
      </c>
      <c r="G978" s="117">
        <v>200722</v>
      </c>
      <c r="H978" s="213">
        <v>2022</v>
      </c>
      <c r="I978" s="148" t="s">
        <v>43</v>
      </c>
      <c r="J978" s="148" t="s">
        <v>2769</v>
      </c>
      <c r="K978" s="148" t="s">
        <v>2770</v>
      </c>
      <c r="L978" s="148" t="s">
        <v>74</v>
      </c>
      <c r="M978" s="148" t="s">
        <v>2422</v>
      </c>
      <c r="N978" s="117">
        <f t="shared" ref="N978:N979" si="43">232+19</f>
        <v>251</v>
      </c>
      <c r="P978" s="401" t="s">
        <v>842</v>
      </c>
      <c r="Q978" s="16" t="s">
        <v>843</v>
      </c>
      <c r="R978" s="16" t="s">
        <v>2911</v>
      </c>
      <c r="S978" s="16">
        <v>1</v>
      </c>
      <c r="T978" s="16">
        <v>1</v>
      </c>
      <c r="U978" s="16">
        <v>0</v>
      </c>
      <c r="X978" s="79" t="s">
        <v>3484</v>
      </c>
      <c r="Y978" s="16" t="s">
        <v>78</v>
      </c>
      <c r="Z978" s="47" t="s">
        <v>3486</v>
      </c>
      <c r="AA978" s="432"/>
      <c r="AB978" s="16" t="str">
        <f t="shared" si="42"/>
        <v>Unique</v>
      </c>
    </row>
    <row r="979" spans="1:89" ht="15">
      <c r="A979" s="354" t="str">
        <f t="shared" si="40"/>
        <v>128_1_200722_C3D_p_pi.</v>
      </c>
      <c r="B979" s="148" t="s">
        <v>2767</v>
      </c>
      <c r="C979" s="148" t="s">
        <v>2768</v>
      </c>
      <c r="D979" s="213">
        <v>128</v>
      </c>
      <c r="E979" s="213">
        <v>1</v>
      </c>
      <c r="F979" s="535" t="s">
        <v>465</v>
      </c>
      <c r="G979" s="117">
        <v>200722</v>
      </c>
      <c r="H979" s="213">
        <v>2022</v>
      </c>
      <c r="I979" s="148" t="s">
        <v>43</v>
      </c>
      <c r="J979" s="148" t="s">
        <v>2769</v>
      </c>
      <c r="K979" s="148" t="s">
        <v>2770</v>
      </c>
      <c r="L979" s="148" t="s">
        <v>74</v>
      </c>
      <c r="M979" s="148" t="s">
        <v>2422</v>
      </c>
      <c r="N979" s="117">
        <f t="shared" si="43"/>
        <v>251</v>
      </c>
      <c r="P979" s="401" t="s">
        <v>2318</v>
      </c>
      <c r="Q979" s="16" t="s">
        <v>2319</v>
      </c>
      <c r="R979" s="16" t="s">
        <v>2911</v>
      </c>
      <c r="S979" s="16">
        <v>1</v>
      </c>
      <c r="T979" s="16">
        <v>0</v>
      </c>
      <c r="U979" s="16">
        <v>1</v>
      </c>
      <c r="X979" s="79" t="s">
        <v>3484</v>
      </c>
      <c r="Y979" s="16" t="s">
        <v>78</v>
      </c>
      <c r="Z979" s="48"/>
      <c r="AA979" s="432"/>
      <c r="AB979" s="16" t="str">
        <f t="shared" si="42"/>
        <v>Unique</v>
      </c>
    </row>
    <row r="980" spans="1:89" ht="15">
      <c r="A980" s="354" t="str">
        <f t="shared" si="40"/>
        <v>81_1_090522_C1D_p_ne.po</v>
      </c>
      <c r="B980" s="148" t="s">
        <v>2618</v>
      </c>
      <c r="C980" s="148" t="s">
        <v>2619</v>
      </c>
      <c r="D980" s="213">
        <v>81</v>
      </c>
      <c r="E980" s="213">
        <v>1</v>
      </c>
      <c r="F980" s="213">
        <v>250422</v>
      </c>
      <c r="G980" s="481" t="s">
        <v>2753</v>
      </c>
      <c r="H980" s="213">
        <v>2022</v>
      </c>
      <c r="I980" s="148" t="s">
        <v>43</v>
      </c>
      <c r="J980" s="148" t="s">
        <v>2620</v>
      </c>
      <c r="K980" s="148" t="s">
        <v>2621</v>
      </c>
      <c r="L980" s="148" t="s">
        <v>74</v>
      </c>
      <c r="M980" s="2" t="s">
        <v>75</v>
      </c>
      <c r="N980" s="117">
        <v>53</v>
      </c>
      <c r="O980" s="2"/>
      <c r="P980" s="359" t="s">
        <v>2737</v>
      </c>
      <c r="Q980" s="50" t="s">
        <v>2738</v>
      </c>
      <c r="R980" s="50" t="s">
        <v>100</v>
      </c>
      <c r="S980" s="50">
        <v>1</v>
      </c>
      <c r="T980" s="50">
        <v>1</v>
      </c>
      <c r="U980" s="50">
        <v>0</v>
      </c>
      <c r="V980" s="2"/>
      <c r="W980" s="2"/>
      <c r="X980" s="79" t="s">
        <v>3484</v>
      </c>
      <c r="Y980" s="50" t="s">
        <v>78</v>
      </c>
      <c r="Z980" s="47" t="s">
        <v>3487</v>
      </c>
      <c r="AA980" s="432" t="s">
        <v>95</v>
      </c>
      <c r="AB980" s="16" t="str">
        <f t="shared" si="42"/>
        <v>Unique</v>
      </c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89" ht="15">
      <c r="A981" s="354" t="str">
        <f t="shared" si="40"/>
        <v>81_1_090522_C1D_p_pi.</v>
      </c>
      <c r="B981" s="148" t="s">
        <v>2618</v>
      </c>
      <c r="C981" s="148" t="s">
        <v>2619</v>
      </c>
      <c r="D981" s="213">
        <v>81</v>
      </c>
      <c r="E981" s="213">
        <v>1</v>
      </c>
      <c r="F981" s="213">
        <v>250422</v>
      </c>
      <c r="G981" s="481" t="s">
        <v>2753</v>
      </c>
      <c r="H981" s="213">
        <v>2022</v>
      </c>
      <c r="I981" s="148" t="s">
        <v>43</v>
      </c>
      <c r="J981" s="148" t="s">
        <v>2620</v>
      </c>
      <c r="K981" s="148" t="s">
        <v>2792</v>
      </c>
      <c r="L981" s="148" t="s">
        <v>74</v>
      </c>
      <c r="M981" s="148" t="s">
        <v>3158</v>
      </c>
      <c r="N981" s="213">
        <v>13</v>
      </c>
      <c r="O981" s="148" t="s">
        <v>3488</v>
      </c>
      <c r="P981" s="359" t="s">
        <v>2318</v>
      </c>
      <c r="Q981" s="50" t="s">
        <v>2319</v>
      </c>
      <c r="R981" s="50" t="s">
        <v>100</v>
      </c>
      <c r="S981" s="50">
        <v>4</v>
      </c>
      <c r="T981" s="50">
        <v>0</v>
      </c>
      <c r="U981" s="50">
        <v>4</v>
      </c>
      <c r="V981" s="2"/>
      <c r="W981" s="2"/>
      <c r="X981" s="79" t="s">
        <v>3484</v>
      </c>
      <c r="Y981" s="50" t="s">
        <v>78</v>
      </c>
      <c r="Z981" s="48"/>
      <c r="AA981" s="432"/>
      <c r="AB981" s="16" t="str">
        <f t="shared" si="42"/>
        <v>Unique</v>
      </c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89" ht="15">
      <c r="A982" s="354" t="str">
        <f t="shared" si="40"/>
        <v>128_1_230522_C3D_p_ce.co</v>
      </c>
      <c r="B982" s="148" t="s">
        <v>2767</v>
      </c>
      <c r="C982" s="148" t="s">
        <v>2768</v>
      </c>
      <c r="D982" s="213">
        <v>128</v>
      </c>
      <c r="E982" s="213">
        <v>1</v>
      </c>
      <c r="F982" s="481" t="s">
        <v>2753</v>
      </c>
      <c r="G982" s="213">
        <v>230522</v>
      </c>
      <c r="H982" s="213">
        <v>2022</v>
      </c>
      <c r="I982" s="148" t="s">
        <v>43</v>
      </c>
      <c r="J982" s="148" t="s">
        <v>2769</v>
      </c>
      <c r="K982" s="148" t="s">
        <v>2770</v>
      </c>
      <c r="L982" s="148" t="s">
        <v>74</v>
      </c>
      <c r="M982" s="2" t="s">
        <v>75</v>
      </c>
      <c r="N982" s="117">
        <v>128</v>
      </c>
      <c r="P982" s="401" t="s">
        <v>3489</v>
      </c>
      <c r="Q982" s="16" t="s">
        <v>3490</v>
      </c>
      <c r="R982" s="16" t="s">
        <v>2911</v>
      </c>
      <c r="S982" s="16">
        <v>1</v>
      </c>
      <c r="T982" s="16">
        <v>0</v>
      </c>
      <c r="U982" s="16">
        <v>1</v>
      </c>
      <c r="X982" s="79" t="s">
        <v>3484</v>
      </c>
      <c r="Y982" s="16" t="s">
        <v>78</v>
      </c>
      <c r="Z982" s="47" t="s">
        <v>3491</v>
      </c>
      <c r="AA982" s="432"/>
      <c r="AB982" s="16" t="str">
        <f t="shared" si="42"/>
        <v>Unique</v>
      </c>
    </row>
    <row r="983" spans="1:89" ht="15">
      <c r="A983" s="354" t="str">
        <f t="shared" si="40"/>
        <v>128_1_230522_C3D_p_te.bo</v>
      </c>
      <c r="B983" s="148" t="s">
        <v>2767</v>
      </c>
      <c r="C983" s="148" t="s">
        <v>2768</v>
      </c>
      <c r="D983" s="213">
        <v>128</v>
      </c>
      <c r="E983" s="213">
        <v>1</v>
      </c>
      <c r="F983" s="481" t="s">
        <v>2753</v>
      </c>
      <c r="G983" s="213">
        <v>230522</v>
      </c>
      <c r="H983" s="213">
        <v>2022</v>
      </c>
      <c r="I983" s="148" t="s">
        <v>43</v>
      </c>
      <c r="J983" s="148" t="s">
        <v>2769</v>
      </c>
      <c r="K983" s="148" t="s">
        <v>2770</v>
      </c>
      <c r="L983" s="148" t="s">
        <v>74</v>
      </c>
      <c r="M983" s="2" t="s">
        <v>75</v>
      </c>
      <c r="N983" s="117">
        <v>128</v>
      </c>
      <c r="P983" s="401" t="s">
        <v>3492</v>
      </c>
      <c r="Q983" s="16" t="s">
        <v>3493</v>
      </c>
      <c r="R983" s="16" t="s">
        <v>2911</v>
      </c>
      <c r="S983" s="16">
        <v>1</v>
      </c>
      <c r="T983" s="16">
        <v>1</v>
      </c>
      <c r="U983" s="16">
        <v>0</v>
      </c>
      <c r="X983" s="79" t="s">
        <v>3484</v>
      </c>
      <c r="Y983" s="16" t="s">
        <v>78</v>
      </c>
      <c r="Z983" s="47" t="s">
        <v>3494</v>
      </c>
      <c r="AA983" s="432"/>
      <c r="AB983" s="16" t="str">
        <f t="shared" si="42"/>
        <v>Unique</v>
      </c>
    </row>
    <row r="984" spans="1:89" ht="15">
      <c r="A984" s="354" t="str">
        <f t="shared" si="40"/>
        <v>83_1_310822_C2C_p_xy.se</v>
      </c>
      <c r="B984" s="148" t="s">
        <v>2789</v>
      </c>
      <c r="C984" s="148" t="s">
        <v>2790</v>
      </c>
      <c r="D984" s="213">
        <v>83</v>
      </c>
      <c r="E984" s="213">
        <v>1</v>
      </c>
      <c r="F984" s="213">
        <v>170822</v>
      </c>
      <c r="G984" s="213">
        <v>310822</v>
      </c>
      <c r="H984" s="213">
        <v>2022</v>
      </c>
      <c r="I984" s="148" t="s">
        <v>43</v>
      </c>
      <c r="J984" s="148" t="s">
        <v>2791</v>
      </c>
      <c r="K984" s="148" t="s">
        <v>2792</v>
      </c>
      <c r="L984" s="148" t="s">
        <v>74</v>
      </c>
      <c r="M984" s="148" t="s">
        <v>3158</v>
      </c>
      <c r="N984" s="378">
        <v>13</v>
      </c>
      <c r="O984" s="148"/>
      <c r="P984" s="359" t="s">
        <v>529</v>
      </c>
      <c r="Q984" s="50" t="s">
        <v>530</v>
      </c>
      <c r="R984" s="50" t="s">
        <v>100</v>
      </c>
      <c r="S984" s="50">
        <v>2</v>
      </c>
      <c r="T984" s="50">
        <v>1</v>
      </c>
      <c r="U984" s="50">
        <v>1</v>
      </c>
      <c r="V984" s="2"/>
      <c r="W984" s="2"/>
      <c r="X984" s="50" t="s">
        <v>3484</v>
      </c>
      <c r="Y984" s="16" t="s">
        <v>78</v>
      </c>
      <c r="Z984" s="47" t="s">
        <v>3495</v>
      </c>
      <c r="AA984" s="432"/>
      <c r="AB984" s="16" t="str">
        <f t="shared" si="42"/>
        <v>Unique</v>
      </c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</row>
    <row r="985" spans="1:89" ht="15">
      <c r="A985" s="484" t="str">
        <f t="shared" si="40"/>
        <v>119_2_160821_C35_p_sp.</v>
      </c>
      <c r="B985" s="485" t="s">
        <v>2611</v>
      </c>
      <c r="C985" s="485" t="s">
        <v>2612</v>
      </c>
      <c r="D985" s="486">
        <v>119</v>
      </c>
      <c r="E985" s="486">
        <v>2</v>
      </c>
      <c r="F985" s="486">
        <v>300721</v>
      </c>
      <c r="G985" s="486">
        <v>160821</v>
      </c>
      <c r="H985" s="486">
        <v>2021</v>
      </c>
      <c r="I985" s="485" t="s">
        <v>43</v>
      </c>
      <c r="J985" s="485" t="s">
        <v>2613</v>
      </c>
      <c r="K985" s="485" t="s">
        <v>2614</v>
      </c>
      <c r="L985" s="485" t="s">
        <v>74</v>
      </c>
      <c r="M985" s="160" t="s">
        <v>477</v>
      </c>
      <c r="N985" s="490">
        <v>866</v>
      </c>
      <c r="O985" s="160" t="s">
        <v>3309</v>
      </c>
      <c r="P985" s="492" t="s">
        <v>1163</v>
      </c>
      <c r="Q985" s="493" t="s">
        <v>1164</v>
      </c>
      <c r="R985" s="493" t="s">
        <v>2422</v>
      </c>
      <c r="S985" s="493">
        <v>128</v>
      </c>
      <c r="T985" s="493">
        <v>0</v>
      </c>
      <c r="U985" s="493">
        <v>128</v>
      </c>
      <c r="V985" s="491"/>
      <c r="W985" s="491"/>
      <c r="X985" s="163" t="s">
        <v>3484</v>
      </c>
      <c r="Y985" s="493" t="s">
        <v>78</v>
      </c>
      <c r="Z985" s="162" t="s">
        <v>3496</v>
      </c>
      <c r="AA985" s="169"/>
      <c r="AB985" s="493" t="str">
        <f t="shared" si="42"/>
        <v>Duplicate</v>
      </c>
      <c r="AD985" s="491"/>
      <c r="AE985" s="491"/>
      <c r="AF985" s="491"/>
      <c r="AG985" s="491"/>
      <c r="AH985" s="491"/>
      <c r="AI985" s="491"/>
      <c r="AJ985" s="491"/>
      <c r="AK985" s="491"/>
      <c r="AL985" s="491"/>
      <c r="AM985" s="491"/>
      <c r="AN985" s="491"/>
      <c r="AO985" s="491"/>
      <c r="AP985" s="491"/>
      <c r="AQ985" s="491"/>
      <c r="AR985" s="491"/>
      <c r="AS985" s="491"/>
      <c r="AT985" s="491"/>
      <c r="AU985" s="491"/>
      <c r="AV985" s="491"/>
      <c r="AW985" s="491"/>
      <c r="AX985" s="491"/>
      <c r="AY985" s="491"/>
      <c r="AZ985" s="491"/>
      <c r="BA985" s="491"/>
      <c r="BB985" s="491"/>
      <c r="BC985" s="491"/>
      <c r="BD985" s="491"/>
      <c r="BE985" s="491"/>
      <c r="BF985" s="491"/>
      <c r="BG985" s="491"/>
      <c r="BH985" s="491"/>
      <c r="BI985" s="491"/>
      <c r="BJ985" s="491"/>
      <c r="BK985" s="491"/>
      <c r="BL985" s="491"/>
      <c r="BM985" s="491"/>
      <c r="BN985" s="491"/>
      <c r="BO985" s="491"/>
      <c r="BP985" s="491"/>
      <c r="BQ985" s="491"/>
      <c r="BR985" s="491"/>
      <c r="BS985" s="491"/>
      <c r="BT985" s="491"/>
      <c r="BU985" s="491"/>
      <c r="BV985" s="491"/>
      <c r="BW985" s="491"/>
      <c r="BX985" s="491"/>
      <c r="BY985" s="491"/>
      <c r="BZ985" s="491"/>
      <c r="CA985" s="491"/>
      <c r="CB985" s="491"/>
      <c r="CC985" s="491"/>
      <c r="CD985" s="491"/>
      <c r="CE985" s="491"/>
      <c r="CF985" s="491"/>
      <c r="CG985" s="491"/>
      <c r="CH985" s="491"/>
      <c r="CI985" s="491"/>
      <c r="CJ985" s="491"/>
      <c r="CK985" s="491"/>
    </row>
    <row r="986" spans="1:89" ht="15">
      <c r="A986" s="354" t="str">
        <f t="shared" si="40"/>
        <v>93_1_200921_C3B_p_sp.</v>
      </c>
      <c r="B986" s="148" t="s">
        <v>2326</v>
      </c>
      <c r="C986" s="148" t="s">
        <v>2327</v>
      </c>
      <c r="D986" s="213">
        <v>93</v>
      </c>
      <c r="E986" s="213">
        <v>1</v>
      </c>
      <c r="F986" s="481" t="s">
        <v>2403</v>
      </c>
      <c r="G986" s="213">
        <v>200921</v>
      </c>
      <c r="H986" s="213">
        <v>2021</v>
      </c>
      <c r="I986" s="148" t="s">
        <v>43</v>
      </c>
      <c r="J986" s="148" t="s">
        <v>2328</v>
      </c>
      <c r="K986" s="148" t="s">
        <v>2329</v>
      </c>
      <c r="L986" s="148" t="s">
        <v>74</v>
      </c>
      <c r="M986" s="2" t="s">
        <v>100</v>
      </c>
      <c r="N986" s="117">
        <v>459</v>
      </c>
      <c r="P986" s="401" t="s">
        <v>1163</v>
      </c>
      <c r="Q986" s="16" t="s">
        <v>1164</v>
      </c>
      <c r="R986" s="16" t="s">
        <v>2422</v>
      </c>
      <c r="S986" s="16">
        <v>53</v>
      </c>
      <c r="T986" s="16">
        <v>0</v>
      </c>
      <c r="U986" s="16">
        <v>53</v>
      </c>
      <c r="X986" s="413" t="s">
        <v>3484</v>
      </c>
      <c r="Y986" s="16" t="s">
        <v>78</v>
      </c>
      <c r="Z986" s="47" t="s">
        <v>3497</v>
      </c>
      <c r="AA986" s="432"/>
      <c r="AB986" s="16" t="str">
        <f t="shared" si="42"/>
        <v>Unique</v>
      </c>
    </row>
    <row r="987" spans="1:89" ht="15">
      <c r="A987" s="354" t="str">
        <f t="shared" si="40"/>
        <v>119_2_160821_C35_p_sp.</v>
      </c>
      <c r="B987" s="148" t="s">
        <v>2611</v>
      </c>
      <c r="C987" s="148" t="s">
        <v>2612</v>
      </c>
      <c r="D987" s="421">
        <v>119</v>
      </c>
      <c r="E987" s="421">
        <v>2</v>
      </c>
      <c r="F987" s="213">
        <v>300721</v>
      </c>
      <c r="G987" s="213">
        <v>160821</v>
      </c>
      <c r="H987" s="213">
        <v>2021</v>
      </c>
      <c r="I987" s="148" t="s">
        <v>43</v>
      </c>
      <c r="J987" s="148" t="s">
        <v>2613</v>
      </c>
      <c r="K987" s="148" t="s">
        <v>2614</v>
      </c>
      <c r="L987" s="148" t="s">
        <v>74</v>
      </c>
      <c r="M987" s="2" t="s">
        <v>477</v>
      </c>
      <c r="N987" s="117">
        <v>866</v>
      </c>
      <c r="O987" s="2" t="s">
        <v>3309</v>
      </c>
      <c r="P987" s="401" t="s">
        <v>1163</v>
      </c>
      <c r="Q987" s="16" t="s">
        <v>1164</v>
      </c>
      <c r="R987" s="16" t="s">
        <v>2422</v>
      </c>
      <c r="S987" s="16">
        <v>159</v>
      </c>
      <c r="T987" s="16">
        <v>0</v>
      </c>
      <c r="U987" s="16">
        <v>159</v>
      </c>
      <c r="X987" s="413" t="s">
        <v>3484</v>
      </c>
      <c r="Y987" s="16" t="s">
        <v>78</v>
      </c>
      <c r="Z987" s="47" t="s">
        <v>3498</v>
      </c>
      <c r="AA987" s="432"/>
      <c r="AB987" s="16" t="str">
        <f t="shared" si="42"/>
        <v>Unique</v>
      </c>
    </row>
    <row r="988" spans="1:89" ht="15">
      <c r="A988" s="354" t="str">
        <f t="shared" si="40"/>
        <v>80_3_140721_C15_p_sp.</v>
      </c>
      <c r="B988" s="378" t="s">
        <v>69</v>
      </c>
      <c r="C988" s="378" t="s">
        <v>70</v>
      </c>
      <c r="D988" s="213">
        <v>80</v>
      </c>
      <c r="E988" s="213">
        <v>3</v>
      </c>
      <c r="F988" s="213">
        <v>300621</v>
      </c>
      <c r="G988" s="213">
        <v>140721</v>
      </c>
      <c r="H988" s="213">
        <v>2021</v>
      </c>
      <c r="I988" s="148" t="s">
        <v>43</v>
      </c>
      <c r="J988" s="148" t="s">
        <v>72</v>
      </c>
      <c r="K988" s="148" t="s">
        <v>73</v>
      </c>
      <c r="L988" s="148" t="s">
        <v>74</v>
      </c>
      <c r="M988" s="148" t="s">
        <v>100</v>
      </c>
      <c r="N988" s="213">
        <v>46</v>
      </c>
      <c r="P988" s="401" t="s">
        <v>1163</v>
      </c>
      <c r="Q988" s="16" t="s">
        <v>1164</v>
      </c>
      <c r="R988" s="16" t="s">
        <v>2422</v>
      </c>
      <c r="S988" s="16">
        <v>24</v>
      </c>
      <c r="T988" s="16">
        <v>0</v>
      </c>
      <c r="U988" s="16">
        <v>24</v>
      </c>
      <c r="X988" s="413" t="s">
        <v>3484</v>
      </c>
      <c r="Y988" s="16" t="s">
        <v>78</v>
      </c>
      <c r="Z988" s="47" t="s">
        <v>3499</v>
      </c>
      <c r="AA988" s="432"/>
      <c r="AB988" s="16" t="str">
        <f t="shared" si="42"/>
        <v>Unique</v>
      </c>
    </row>
    <row r="989" spans="1:89" ht="15">
      <c r="A989" s="354" t="str">
        <f t="shared" si="40"/>
        <v>119_1_220622_C1X_p_sp.</v>
      </c>
      <c r="B989" s="148" t="s">
        <v>2302</v>
      </c>
      <c r="C989" s="148" t="s">
        <v>2303</v>
      </c>
      <c r="D989" s="213">
        <v>119</v>
      </c>
      <c r="E989" s="213">
        <v>1</v>
      </c>
      <c r="F989" s="481" t="s">
        <v>2800</v>
      </c>
      <c r="G989" s="213">
        <v>220622</v>
      </c>
      <c r="H989" s="213">
        <v>2022</v>
      </c>
      <c r="I989" s="148" t="s">
        <v>43</v>
      </c>
      <c r="J989" s="148" t="s">
        <v>2304</v>
      </c>
      <c r="K989" s="148" t="s">
        <v>2305</v>
      </c>
      <c r="L989" s="148" t="s">
        <v>74</v>
      </c>
      <c r="M989" s="2" t="s">
        <v>100</v>
      </c>
      <c r="N989" s="117">
        <v>111</v>
      </c>
      <c r="P989" s="401" t="s">
        <v>1163</v>
      </c>
      <c r="Q989" s="16" t="s">
        <v>1164</v>
      </c>
      <c r="R989" s="16" t="s">
        <v>2422</v>
      </c>
      <c r="S989" s="16">
        <v>8</v>
      </c>
      <c r="T989" s="16">
        <v>0</v>
      </c>
      <c r="U989" s="16">
        <v>8</v>
      </c>
      <c r="X989" s="413" t="s">
        <v>3484</v>
      </c>
      <c r="Y989" s="16" t="s">
        <v>78</v>
      </c>
      <c r="Z989" s="47" t="s">
        <v>3500</v>
      </c>
      <c r="AA989" s="432"/>
      <c r="AB989" s="16" t="str">
        <f t="shared" si="42"/>
        <v>Unique</v>
      </c>
    </row>
    <row r="990" spans="1:89" ht="15">
      <c r="A990" s="354" t="str">
        <f t="shared" si="40"/>
        <v>71_1_300822_C1A_p_sp.</v>
      </c>
      <c r="B990" s="148" t="s">
        <v>2352</v>
      </c>
      <c r="C990" s="148" t="s">
        <v>2353</v>
      </c>
      <c r="D990" s="213">
        <v>71</v>
      </c>
      <c r="E990" s="213">
        <v>1</v>
      </c>
      <c r="F990" s="213">
        <v>160822</v>
      </c>
      <c r="G990" s="213">
        <v>300822</v>
      </c>
      <c r="H990" s="213">
        <v>2022</v>
      </c>
      <c r="I990" s="148" t="s">
        <v>43</v>
      </c>
      <c r="J990" s="148" t="s">
        <v>2354</v>
      </c>
      <c r="K990" s="148" t="s">
        <v>2355</v>
      </c>
      <c r="L990" s="148" t="s">
        <v>74</v>
      </c>
      <c r="M990" s="148" t="s">
        <v>3150</v>
      </c>
      <c r="N990" s="213">
        <v>8</v>
      </c>
      <c r="P990" s="401" t="s">
        <v>1163</v>
      </c>
      <c r="Q990" s="16" t="s">
        <v>1164</v>
      </c>
      <c r="R990" s="16" t="s">
        <v>2422</v>
      </c>
      <c r="S990" s="16">
        <v>2</v>
      </c>
      <c r="T990" s="16">
        <v>0</v>
      </c>
      <c r="U990" s="16">
        <v>2</v>
      </c>
      <c r="X990" s="413" t="s">
        <v>3484</v>
      </c>
      <c r="Y990" s="16" t="s">
        <v>78</v>
      </c>
      <c r="Z990" s="47" t="s">
        <v>3501</v>
      </c>
      <c r="AA990" s="432"/>
      <c r="AB990" s="16" t="str">
        <f t="shared" si="42"/>
        <v>Unique</v>
      </c>
    </row>
    <row r="991" spans="1:89" ht="15">
      <c r="A991" s="354" t="str">
        <f t="shared" si="40"/>
        <v>101_2_041021_C3A_p_sp.</v>
      </c>
      <c r="B991" s="148" t="s">
        <v>2336</v>
      </c>
      <c r="C991" s="148" t="s">
        <v>2337</v>
      </c>
      <c r="D991" s="213">
        <v>101</v>
      </c>
      <c r="E991" s="213">
        <v>2</v>
      </c>
      <c r="F991" s="213">
        <v>200921</v>
      </c>
      <c r="G991" s="481" t="s">
        <v>2461</v>
      </c>
      <c r="H991" s="213">
        <v>2021</v>
      </c>
      <c r="I991" s="148" t="s">
        <v>43</v>
      </c>
      <c r="J991" s="2" t="s">
        <v>2338</v>
      </c>
      <c r="K991" s="2" t="s">
        <v>2339</v>
      </c>
      <c r="L991" s="148" t="s">
        <v>74</v>
      </c>
      <c r="M991" s="148" t="s">
        <v>147</v>
      </c>
      <c r="N991" s="117">
        <v>49</v>
      </c>
      <c r="P991" s="401" t="s">
        <v>1163</v>
      </c>
      <c r="Q991" s="16" t="s">
        <v>1164</v>
      </c>
      <c r="R991" s="16" t="s">
        <v>2422</v>
      </c>
      <c r="S991" s="16">
        <v>3</v>
      </c>
      <c r="T991" s="16">
        <v>0</v>
      </c>
      <c r="U991" s="16">
        <v>3</v>
      </c>
      <c r="X991" s="413" t="s">
        <v>3484</v>
      </c>
      <c r="Y991" s="16" t="s">
        <v>78</v>
      </c>
      <c r="Z991" s="47" t="s">
        <v>3502</v>
      </c>
      <c r="AA991" s="432"/>
      <c r="AB991" s="16" t="str">
        <f t="shared" si="42"/>
        <v>Unique</v>
      </c>
    </row>
    <row r="992" spans="1:89" ht="15">
      <c r="A992" s="354" t="str">
        <f t="shared" si="40"/>
        <v>101_2_150621_C3A_p_sp.</v>
      </c>
      <c r="B992" s="378" t="s">
        <v>2336</v>
      </c>
      <c r="C992" s="378" t="s">
        <v>2337</v>
      </c>
      <c r="D992" s="213">
        <v>101</v>
      </c>
      <c r="E992" s="213">
        <v>2</v>
      </c>
      <c r="F992" s="213">
        <v>310521</v>
      </c>
      <c r="G992" s="213">
        <v>150621</v>
      </c>
      <c r="H992" s="213">
        <v>2021</v>
      </c>
      <c r="I992" s="148" t="s">
        <v>43</v>
      </c>
      <c r="J992" s="148" t="s">
        <v>2338</v>
      </c>
      <c r="K992" s="148" t="s">
        <v>2339</v>
      </c>
      <c r="L992" s="148" t="s">
        <v>74</v>
      </c>
      <c r="M992" s="148" t="s">
        <v>168</v>
      </c>
      <c r="N992" s="213">
        <v>17</v>
      </c>
      <c r="P992" s="401" t="s">
        <v>1163</v>
      </c>
      <c r="Q992" s="16" t="s">
        <v>1164</v>
      </c>
      <c r="R992" s="16" t="s">
        <v>2422</v>
      </c>
      <c r="S992" s="16">
        <v>1</v>
      </c>
      <c r="T992" s="16">
        <v>0</v>
      </c>
      <c r="U992" s="16">
        <v>1</v>
      </c>
      <c r="X992" s="413" t="s">
        <v>3484</v>
      </c>
      <c r="Y992" s="16" t="s">
        <v>78</v>
      </c>
      <c r="Z992" s="47" t="s">
        <v>3503</v>
      </c>
      <c r="AA992" s="432"/>
      <c r="AB992" s="16" t="str">
        <f t="shared" si="42"/>
        <v>Unique</v>
      </c>
    </row>
    <row r="993" spans="1:49" ht="15">
      <c r="A993" s="354" t="str">
        <f t="shared" si="40"/>
        <v>80_2_060722_C1Y_p_sp.</v>
      </c>
      <c r="B993" s="148" t="s">
        <v>2504</v>
      </c>
      <c r="C993" s="148" t="s">
        <v>2505</v>
      </c>
      <c r="D993" s="213">
        <v>80</v>
      </c>
      <c r="E993" s="213">
        <v>2</v>
      </c>
      <c r="F993" s="213">
        <v>220622</v>
      </c>
      <c r="G993" s="481" t="s">
        <v>465</v>
      </c>
      <c r="H993" s="213">
        <v>2022</v>
      </c>
      <c r="I993" s="148" t="s">
        <v>43</v>
      </c>
      <c r="J993" s="148" t="s">
        <v>2506</v>
      </c>
      <c r="K993" s="148" t="s">
        <v>2507</v>
      </c>
      <c r="L993" s="148" t="s">
        <v>74</v>
      </c>
      <c r="M993" s="2" t="s">
        <v>2911</v>
      </c>
      <c r="N993" s="117">
        <f>39+10</f>
        <v>49</v>
      </c>
      <c r="O993" s="148" t="s">
        <v>2912</v>
      </c>
      <c r="P993" s="401" t="s">
        <v>1163</v>
      </c>
      <c r="Q993" s="16" t="s">
        <v>1164</v>
      </c>
      <c r="R993" s="16" t="s">
        <v>2422</v>
      </c>
      <c r="S993" s="16">
        <v>6</v>
      </c>
      <c r="T993" s="16">
        <v>0</v>
      </c>
      <c r="U993" s="16">
        <v>6</v>
      </c>
      <c r="X993" s="413" t="s">
        <v>3484</v>
      </c>
      <c r="Y993" s="16" t="s">
        <v>78</v>
      </c>
      <c r="Z993" s="47" t="s">
        <v>3504</v>
      </c>
      <c r="AA993" s="432"/>
      <c r="AB993" s="16" t="str">
        <f t="shared" si="42"/>
        <v>Unique</v>
      </c>
    </row>
    <row r="994" spans="1:49" ht="15">
      <c r="A994" s="354" t="str">
        <f t="shared" si="40"/>
        <v>80_1_300621_C1B_p_sp.</v>
      </c>
      <c r="B994" s="148" t="s">
        <v>2360</v>
      </c>
      <c r="C994" s="148" t="s">
        <v>2361</v>
      </c>
      <c r="D994" s="213">
        <v>80</v>
      </c>
      <c r="E994" s="213">
        <v>1</v>
      </c>
      <c r="F994" s="213">
        <v>150621</v>
      </c>
      <c r="G994" s="213">
        <v>300621</v>
      </c>
      <c r="H994" s="213">
        <v>2021</v>
      </c>
      <c r="I994" s="148" t="s">
        <v>43</v>
      </c>
      <c r="J994" s="148" t="s">
        <v>2362</v>
      </c>
      <c r="K994" s="148" t="s">
        <v>2363</v>
      </c>
      <c r="L994" s="148" t="s">
        <v>74</v>
      </c>
      <c r="M994" s="2" t="s">
        <v>100</v>
      </c>
      <c r="N994" s="117">
        <v>10</v>
      </c>
      <c r="P994" s="401" t="s">
        <v>1163</v>
      </c>
      <c r="Q994" s="16" t="s">
        <v>1164</v>
      </c>
      <c r="R994" s="16" t="s">
        <v>2422</v>
      </c>
      <c r="S994" s="16">
        <v>3</v>
      </c>
      <c r="T994" s="16">
        <v>0</v>
      </c>
      <c r="U994" s="16">
        <v>3</v>
      </c>
      <c r="X994" s="413" t="s">
        <v>3484</v>
      </c>
      <c r="Y994" s="16" t="s">
        <v>78</v>
      </c>
      <c r="Z994" s="47" t="s">
        <v>3505</v>
      </c>
      <c r="AA994" s="432"/>
      <c r="AB994" s="16" t="str">
        <f t="shared" si="42"/>
        <v>Unique</v>
      </c>
    </row>
    <row r="995" spans="1:49" ht="15">
      <c r="A995" s="354" t="str">
        <f t="shared" si="40"/>
        <v>119_2_041021_C2Y_p_sp.</v>
      </c>
      <c r="B995" s="378" t="s">
        <v>2517</v>
      </c>
      <c r="C995" s="378" t="s">
        <v>2518</v>
      </c>
      <c r="D995" s="213">
        <v>119</v>
      </c>
      <c r="E995" s="213">
        <v>2</v>
      </c>
      <c r="F995" s="213">
        <v>200921</v>
      </c>
      <c r="G995" s="481" t="s">
        <v>2461</v>
      </c>
      <c r="H995" s="213">
        <v>2021</v>
      </c>
      <c r="I995" s="148" t="s">
        <v>43</v>
      </c>
      <c r="J995" s="148" t="s">
        <v>2519</v>
      </c>
      <c r="K995" s="148" t="s">
        <v>2520</v>
      </c>
      <c r="L995" s="148" t="s">
        <v>74</v>
      </c>
      <c r="M995" s="148" t="s">
        <v>168</v>
      </c>
      <c r="N995" s="213">
        <v>14</v>
      </c>
      <c r="P995" s="401" t="s">
        <v>1163</v>
      </c>
      <c r="Q995" s="16" t="s">
        <v>1164</v>
      </c>
      <c r="R995" s="16" t="s">
        <v>2422</v>
      </c>
      <c r="S995" s="16">
        <v>2</v>
      </c>
      <c r="T995" s="16">
        <v>0</v>
      </c>
      <c r="U995" s="16">
        <v>2</v>
      </c>
      <c r="X995" s="413" t="s">
        <v>3484</v>
      </c>
      <c r="Y995" s="16" t="s">
        <v>78</v>
      </c>
      <c r="Z995" s="47" t="s">
        <v>3506</v>
      </c>
      <c r="AA995" s="432"/>
      <c r="AB995" s="16" t="str">
        <f t="shared" si="42"/>
        <v>Unique</v>
      </c>
    </row>
    <row r="996" spans="1:49" ht="15">
      <c r="A996" s="354" t="str">
        <f t="shared" si="40"/>
        <v>80_2_150621_C1Y_p_sp.</v>
      </c>
      <c r="B996" s="378" t="s">
        <v>2504</v>
      </c>
      <c r="C996" s="378" t="s">
        <v>2505</v>
      </c>
      <c r="D996" s="213">
        <v>80</v>
      </c>
      <c r="E996" s="213">
        <v>2</v>
      </c>
      <c r="F996" s="117">
        <v>310521</v>
      </c>
      <c r="G996" s="117">
        <v>150621</v>
      </c>
      <c r="H996" s="117">
        <v>2021</v>
      </c>
      <c r="I996" s="2" t="s">
        <v>43</v>
      </c>
      <c r="J996" s="2" t="s">
        <v>2506</v>
      </c>
      <c r="K996" s="2" t="s">
        <v>2507</v>
      </c>
      <c r="L996" s="148" t="s">
        <v>74</v>
      </c>
      <c r="M996" s="148" t="s">
        <v>147</v>
      </c>
      <c r="N996" s="117">
        <v>8</v>
      </c>
      <c r="O996" s="2" t="s">
        <v>3418</v>
      </c>
      <c r="P996" s="401" t="s">
        <v>1163</v>
      </c>
      <c r="Q996" s="16" t="s">
        <v>1164</v>
      </c>
      <c r="R996" s="16" t="s">
        <v>2422</v>
      </c>
      <c r="S996" s="16">
        <v>2</v>
      </c>
      <c r="T996" s="16">
        <v>0</v>
      </c>
      <c r="U996" s="16">
        <v>2</v>
      </c>
      <c r="X996" s="413" t="s">
        <v>3484</v>
      </c>
      <c r="Y996" s="16" t="s">
        <v>78</v>
      </c>
      <c r="Z996" s="47" t="s">
        <v>3507</v>
      </c>
      <c r="AA996" s="432"/>
      <c r="AB996" s="16" t="str">
        <f t="shared" si="42"/>
        <v>Unique</v>
      </c>
    </row>
    <row r="997" spans="1:49" ht="15">
      <c r="A997" s="354" t="str">
        <f t="shared" si="40"/>
        <v>119_1_030921_C1X_p_sp.</v>
      </c>
      <c r="B997" s="378" t="s">
        <v>2302</v>
      </c>
      <c r="C997" s="378" t="s">
        <v>2303</v>
      </c>
      <c r="D997" s="213">
        <v>119</v>
      </c>
      <c r="E997" s="213">
        <v>1</v>
      </c>
      <c r="F997" s="213">
        <v>160821</v>
      </c>
      <c r="G997" s="481" t="s">
        <v>2403</v>
      </c>
      <c r="H997" s="213">
        <v>2021</v>
      </c>
      <c r="I997" s="148" t="s">
        <v>43</v>
      </c>
      <c r="J997" s="2" t="s">
        <v>2304</v>
      </c>
      <c r="K997" s="2" t="s">
        <v>2305</v>
      </c>
      <c r="L997" s="148" t="s">
        <v>74</v>
      </c>
      <c r="M997" s="148" t="s">
        <v>147</v>
      </c>
      <c r="N997" s="117">
        <v>151</v>
      </c>
      <c r="P997" s="401" t="s">
        <v>1163</v>
      </c>
      <c r="Q997" s="16" t="s">
        <v>1164</v>
      </c>
      <c r="R997" s="16" t="s">
        <v>2422</v>
      </c>
      <c r="S997" s="16">
        <v>1</v>
      </c>
      <c r="T997" s="16">
        <v>0</v>
      </c>
      <c r="U997" s="16">
        <v>1</v>
      </c>
      <c r="X997" s="413" t="s">
        <v>3484</v>
      </c>
      <c r="Y997" s="16" t="s">
        <v>78</v>
      </c>
      <c r="Z997" s="47" t="s">
        <v>3508</v>
      </c>
      <c r="AA997" s="432"/>
      <c r="AB997" s="16" t="str">
        <f t="shared" si="42"/>
        <v>Unique</v>
      </c>
    </row>
    <row r="998" spans="1:49" ht="15">
      <c r="A998" s="354" t="str">
        <f t="shared" si="40"/>
        <v>101_1_041021_C2A_p_sp.</v>
      </c>
      <c r="B998" s="378" t="s">
        <v>80</v>
      </c>
      <c r="C998" s="378" t="s">
        <v>81</v>
      </c>
      <c r="D998" s="213">
        <v>101</v>
      </c>
      <c r="E998" s="213">
        <v>1</v>
      </c>
      <c r="F998" s="213">
        <v>200921</v>
      </c>
      <c r="G998" s="481" t="s">
        <v>2461</v>
      </c>
      <c r="H998" s="213">
        <v>2021</v>
      </c>
      <c r="I998" s="148" t="s">
        <v>43</v>
      </c>
      <c r="J998" s="148" t="s">
        <v>82</v>
      </c>
      <c r="K998" s="148" t="s">
        <v>83</v>
      </c>
      <c r="L998" s="148" t="s">
        <v>74</v>
      </c>
      <c r="M998" s="148" t="s">
        <v>147</v>
      </c>
      <c r="N998" s="117">
        <v>7</v>
      </c>
      <c r="P998" s="401" t="s">
        <v>1163</v>
      </c>
      <c r="Q998" s="16" t="s">
        <v>1164</v>
      </c>
      <c r="R998" s="16" t="s">
        <v>2422</v>
      </c>
      <c r="S998" s="16">
        <v>1</v>
      </c>
      <c r="T998" s="16">
        <v>0</v>
      </c>
      <c r="U998" s="16">
        <v>1</v>
      </c>
      <c r="X998" s="413" t="s">
        <v>3484</v>
      </c>
      <c r="Y998" s="16" t="s">
        <v>78</v>
      </c>
      <c r="Z998" s="47" t="s">
        <v>3509</v>
      </c>
      <c r="AA998" s="432"/>
      <c r="AB998" s="16" t="str">
        <f t="shared" si="42"/>
        <v>Unique</v>
      </c>
    </row>
    <row r="999" spans="1:49" ht="15">
      <c r="A999" s="354" t="str">
        <f t="shared" si="40"/>
        <v>101_2_300721_C3A_p_sp.</v>
      </c>
      <c r="B999" s="148" t="s">
        <v>2336</v>
      </c>
      <c r="C999" s="148" t="s">
        <v>2337</v>
      </c>
      <c r="D999" s="213">
        <v>101</v>
      </c>
      <c r="E999" s="213">
        <v>2</v>
      </c>
      <c r="F999" s="213">
        <v>140721</v>
      </c>
      <c r="G999" s="213">
        <v>300721</v>
      </c>
      <c r="H999" s="213">
        <v>2021</v>
      </c>
      <c r="I999" s="148" t="s">
        <v>43</v>
      </c>
      <c r="J999" s="148" t="s">
        <v>2338</v>
      </c>
      <c r="K999" s="148" t="s">
        <v>2339</v>
      </c>
      <c r="L999" s="148" t="s">
        <v>74</v>
      </c>
      <c r="M999" s="2" t="s">
        <v>75</v>
      </c>
      <c r="N999" s="117">
        <v>13</v>
      </c>
      <c r="P999" s="401" t="s">
        <v>1163</v>
      </c>
      <c r="Q999" s="16" t="s">
        <v>1164</v>
      </c>
      <c r="R999" s="16" t="s">
        <v>2422</v>
      </c>
      <c r="S999" s="16">
        <v>8</v>
      </c>
      <c r="T999" s="16">
        <v>0</v>
      </c>
      <c r="U999" s="16">
        <v>8</v>
      </c>
      <c r="X999" s="413" t="s">
        <v>3484</v>
      </c>
      <c r="Y999" s="16" t="s">
        <v>78</v>
      </c>
      <c r="Z999" s="47" t="s">
        <v>3510</v>
      </c>
      <c r="AA999" s="432"/>
      <c r="AB999" s="16" t="str">
        <f t="shared" si="42"/>
        <v>Unique</v>
      </c>
    </row>
    <row r="1000" spans="1:49" ht="15">
      <c r="A1000" s="354" t="str">
        <f t="shared" si="40"/>
        <v>80_1_300621_C1B_p_sp.</v>
      </c>
      <c r="B1000" s="148" t="s">
        <v>2360</v>
      </c>
      <c r="C1000" s="148" t="s">
        <v>2361</v>
      </c>
      <c r="D1000" s="213">
        <v>80</v>
      </c>
      <c r="E1000" s="213">
        <v>1</v>
      </c>
      <c r="F1000" s="213">
        <v>150621</v>
      </c>
      <c r="G1000" s="213">
        <v>300621</v>
      </c>
      <c r="H1000" s="213">
        <v>2021</v>
      </c>
      <c r="I1000" s="148" t="s">
        <v>43</v>
      </c>
      <c r="J1000" s="148" t="s">
        <v>2362</v>
      </c>
      <c r="K1000" s="148" t="s">
        <v>2363</v>
      </c>
      <c r="L1000" s="148" t="s">
        <v>74</v>
      </c>
      <c r="M1000" s="2" t="s">
        <v>100</v>
      </c>
      <c r="N1000" s="117">
        <v>10</v>
      </c>
      <c r="P1000" s="401" t="s">
        <v>1163</v>
      </c>
      <c r="Q1000" s="16" t="s">
        <v>1164</v>
      </c>
      <c r="R1000" s="16" t="s">
        <v>2422</v>
      </c>
      <c r="S1000" s="16">
        <v>5</v>
      </c>
      <c r="T1000" s="16">
        <v>0</v>
      </c>
      <c r="U1000" s="16">
        <v>5</v>
      </c>
      <c r="X1000" s="413" t="s">
        <v>3484</v>
      </c>
      <c r="Y1000" s="16" t="s">
        <v>78</v>
      </c>
      <c r="Z1000" s="47" t="s">
        <v>3511</v>
      </c>
      <c r="AA1000" s="432"/>
      <c r="AB1000" s="16" t="str">
        <f t="shared" si="42"/>
        <v>Unique</v>
      </c>
    </row>
    <row r="1001" spans="1:49" ht="15">
      <c r="A1001" s="354" t="str">
        <f t="shared" si="40"/>
        <v>83_1_310822_C2C_p_eu.fu</v>
      </c>
      <c r="B1001" s="148" t="s">
        <v>2789</v>
      </c>
      <c r="C1001" s="148" t="s">
        <v>2790</v>
      </c>
      <c r="D1001" s="213">
        <v>83</v>
      </c>
      <c r="E1001" s="213">
        <v>1</v>
      </c>
      <c r="F1001" s="213">
        <v>170822</v>
      </c>
      <c r="G1001" s="213">
        <v>310822</v>
      </c>
      <c r="H1001" s="213">
        <v>2022</v>
      </c>
      <c r="I1001" s="148" t="s">
        <v>43</v>
      </c>
      <c r="J1001" s="148" t="s">
        <v>2791</v>
      </c>
      <c r="K1001" s="148" t="s">
        <v>2792</v>
      </c>
      <c r="L1001" s="148" t="s">
        <v>74</v>
      </c>
      <c r="M1001" s="148" t="s">
        <v>3158</v>
      </c>
      <c r="N1001" s="213">
        <v>13</v>
      </c>
      <c r="O1001" s="148" t="s">
        <v>3488</v>
      </c>
      <c r="P1001" s="359" t="s">
        <v>3512</v>
      </c>
      <c r="Q1001" s="50" t="s">
        <v>3513</v>
      </c>
      <c r="R1001" s="50" t="s">
        <v>100</v>
      </c>
      <c r="S1001" s="50">
        <v>3</v>
      </c>
      <c r="T1001" s="50">
        <v>2</v>
      </c>
      <c r="U1001" s="50">
        <v>1</v>
      </c>
      <c r="V1001" s="2"/>
      <c r="W1001" s="2"/>
      <c r="X1001" s="413" t="s">
        <v>3484</v>
      </c>
      <c r="Y1001" s="50" t="s">
        <v>78</v>
      </c>
      <c r="Z1001" s="47" t="s">
        <v>3514</v>
      </c>
      <c r="AA1001" s="432"/>
      <c r="AB1001" s="16" t="str">
        <f t="shared" si="42"/>
        <v>Unique</v>
      </c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spans="1:49" ht="15">
      <c r="A1002" s="354" t="str">
        <f t="shared" si="40"/>
        <v>80_2_030921_C1Y_p_sp.</v>
      </c>
      <c r="B1002" s="378" t="s">
        <v>2504</v>
      </c>
      <c r="C1002" s="378" t="s">
        <v>2505</v>
      </c>
      <c r="D1002" s="213">
        <v>80</v>
      </c>
      <c r="E1002" s="213">
        <v>2</v>
      </c>
      <c r="F1002" s="213">
        <v>160821</v>
      </c>
      <c r="G1002" s="481" t="s">
        <v>2403</v>
      </c>
      <c r="H1002" s="213">
        <v>2021</v>
      </c>
      <c r="I1002" s="148" t="s">
        <v>43</v>
      </c>
      <c r="J1002" s="2" t="s">
        <v>2506</v>
      </c>
      <c r="K1002" s="2" t="s">
        <v>2507</v>
      </c>
      <c r="L1002" s="148" t="s">
        <v>74</v>
      </c>
      <c r="M1002" s="148" t="s">
        <v>147</v>
      </c>
      <c r="N1002" s="117">
        <v>14</v>
      </c>
      <c r="P1002" s="401" t="s">
        <v>1163</v>
      </c>
      <c r="Q1002" s="16" t="s">
        <v>1164</v>
      </c>
      <c r="R1002" s="16" t="s">
        <v>2422</v>
      </c>
      <c r="S1002" s="16">
        <v>2</v>
      </c>
      <c r="T1002" s="16">
        <v>0</v>
      </c>
      <c r="U1002" s="16">
        <v>2</v>
      </c>
      <c r="X1002" s="413" t="s">
        <v>3484</v>
      </c>
      <c r="Y1002" s="50" t="s">
        <v>78</v>
      </c>
      <c r="Z1002" s="47" t="s">
        <v>3515</v>
      </c>
      <c r="AA1002" s="432"/>
      <c r="AB1002" s="16" t="str">
        <f t="shared" si="42"/>
        <v>Unique</v>
      </c>
    </row>
    <row r="1003" spans="1:49" ht="15">
      <c r="A1003" s="354" t="str">
        <f t="shared" si="40"/>
        <v>80_4_030822_C25_p_sp.</v>
      </c>
      <c r="B1003" s="378" t="s">
        <v>2320</v>
      </c>
      <c r="C1003" s="378" t="s">
        <v>2321</v>
      </c>
      <c r="D1003" s="213">
        <v>80</v>
      </c>
      <c r="E1003" s="213">
        <v>4</v>
      </c>
      <c r="F1003" s="213">
        <v>200722</v>
      </c>
      <c r="G1003" s="481" t="s">
        <v>3145</v>
      </c>
      <c r="H1003" s="213">
        <v>2022</v>
      </c>
      <c r="I1003" s="148" t="s">
        <v>43</v>
      </c>
      <c r="J1003" s="28" t="s">
        <v>2322</v>
      </c>
      <c r="K1003" s="148" t="s">
        <v>2323</v>
      </c>
      <c r="L1003" s="148" t="s">
        <v>74</v>
      </c>
      <c r="M1003" s="148" t="s">
        <v>2422</v>
      </c>
      <c r="N1003" s="117">
        <f>18+13</f>
        <v>31</v>
      </c>
      <c r="O1003" s="2" t="s">
        <v>2912</v>
      </c>
      <c r="P1003" s="401" t="s">
        <v>1163</v>
      </c>
      <c r="Q1003" s="16" t="s">
        <v>1164</v>
      </c>
      <c r="R1003" s="16" t="s">
        <v>2422</v>
      </c>
      <c r="S1003" s="16">
        <v>2</v>
      </c>
      <c r="T1003" s="16">
        <v>0</v>
      </c>
      <c r="U1003" s="16">
        <v>2</v>
      </c>
      <c r="X1003" s="413" t="s">
        <v>3484</v>
      </c>
      <c r="Y1003" s="50" t="s">
        <v>78</v>
      </c>
      <c r="Z1003" s="47" t="s">
        <v>3516</v>
      </c>
      <c r="AA1003" s="432"/>
      <c r="AB1003" s="16" t="str">
        <f t="shared" si="42"/>
        <v>Unique</v>
      </c>
    </row>
    <row r="1004" spans="1:49" ht="15">
      <c r="A1004" s="354" t="str">
        <f t="shared" si="40"/>
        <v>80_2_300621_C1Y_p_sp.</v>
      </c>
      <c r="B1004" s="378" t="s">
        <v>2504</v>
      </c>
      <c r="C1004" s="378" t="s">
        <v>2505</v>
      </c>
      <c r="D1004" s="213">
        <v>80</v>
      </c>
      <c r="E1004" s="213">
        <v>2</v>
      </c>
      <c r="F1004" s="213">
        <v>150621</v>
      </c>
      <c r="G1004" s="213">
        <v>300621</v>
      </c>
      <c r="H1004" s="213">
        <v>2021</v>
      </c>
      <c r="I1004" s="148" t="s">
        <v>43</v>
      </c>
      <c r="J1004" s="148" t="s">
        <v>2506</v>
      </c>
      <c r="K1004" s="148" t="s">
        <v>2507</v>
      </c>
      <c r="L1004" s="148" t="s">
        <v>74</v>
      </c>
      <c r="M1004" s="148" t="s">
        <v>168</v>
      </c>
      <c r="N1004" s="213">
        <v>11</v>
      </c>
      <c r="P1004" s="401" t="s">
        <v>1163</v>
      </c>
      <c r="Q1004" s="16" t="s">
        <v>1164</v>
      </c>
      <c r="R1004" s="16" t="s">
        <v>2422</v>
      </c>
      <c r="S1004" s="16">
        <v>7</v>
      </c>
      <c r="T1004" s="16">
        <v>0</v>
      </c>
      <c r="U1004" s="16">
        <v>7</v>
      </c>
      <c r="X1004" s="413" t="s">
        <v>3484</v>
      </c>
      <c r="Y1004" s="50" t="s">
        <v>78</v>
      </c>
      <c r="Z1004" s="47" t="s">
        <v>3517</v>
      </c>
      <c r="AA1004" s="432"/>
      <c r="AB1004" s="16" t="str">
        <f t="shared" si="42"/>
        <v>Unique</v>
      </c>
    </row>
    <row r="1005" spans="1:49" ht="15">
      <c r="A1005" s="354" t="str">
        <f t="shared" si="40"/>
        <v>80_3_030921_C15_p_sp.</v>
      </c>
      <c r="B1005" s="378" t="s">
        <v>69</v>
      </c>
      <c r="C1005" s="378" t="s">
        <v>70</v>
      </c>
      <c r="D1005" s="213">
        <v>80</v>
      </c>
      <c r="E1005" s="213">
        <v>3</v>
      </c>
      <c r="F1005" s="213">
        <v>160821</v>
      </c>
      <c r="G1005" s="481" t="s">
        <v>2403</v>
      </c>
      <c r="H1005" s="213">
        <v>2021</v>
      </c>
      <c r="I1005" s="148" t="s">
        <v>43</v>
      </c>
      <c r="J1005" s="148" t="s">
        <v>72</v>
      </c>
      <c r="K1005" s="148" t="s">
        <v>73</v>
      </c>
      <c r="L1005" s="148" t="s">
        <v>74</v>
      </c>
      <c r="M1005" s="148" t="s">
        <v>168</v>
      </c>
      <c r="N1005" s="213">
        <v>302</v>
      </c>
      <c r="O1005" s="148" t="s">
        <v>357</v>
      </c>
      <c r="P1005" s="401" t="s">
        <v>1163</v>
      </c>
      <c r="Q1005" s="16" t="s">
        <v>1164</v>
      </c>
      <c r="R1005" s="16" t="s">
        <v>2422</v>
      </c>
      <c r="S1005" s="16">
        <v>4</v>
      </c>
      <c r="T1005" s="16">
        <v>0</v>
      </c>
      <c r="U1005" s="16">
        <v>4</v>
      </c>
      <c r="X1005" s="413" t="s">
        <v>3484</v>
      </c>
      <c r="Y1005" s="50" t="s">
        <v>78</v>
      </c>
      <c r="Z1005" s="47" t="s">
        <v>3518</v>
      </c>
      <c r="AA1005" s="432"/>
      <c r="AB1005" s="16" t="str">
        <f t="shared" si="42"/>
        <v>Unique</v>
      </c>
    </row>
    <row r="1006" spans="1:49" ht="15">
      <c r="A1006" s="354" t="str">
        <f t="shared" si="40"/>
        <v>119_2_140721_C2Y_p_sp.</v>
      </c>
      <c r="B1006" s="378" t="s">
        <v>2517</v>
      </c>
      <c r="C1006" s="378" t="s">
        <v>2518</v>
      </c>
      <c r="D1006" s="213">
        <v>119</v>
      </c>
      <c r="E1006" s="213">
        <v>2</v>
      </c>
      <c r="F1006" s="117">
        <v>300621</v>
      </c>
      <c r="G1006" s="117">
        <v>140721</v>
      </c>
      <c r="H1006" s="117">
        <v>2021</v>
      </c>
      <c r="I1006" s="2" t="s">
        <v>43</v>
      </c>
      <c r="J1006" s="2" t="s">
        <v>2519</v>
      </c>
      <c r="K1006" s="2" t="s">
        <v>2520</v>
      </c>
      <c r="L1006" s="148" t="s">
        <v>74</v>
      </c>
      <c r="M1006" s="148" t="s">
        <v>147</v>
      </c>
      <c r="N1006" s="117">
        <v>40</v>
      </c>
      <c r="P1006" s="401" t="s">
        <v>1163</v>
      </c>
      <c r="Q1006" s="16" t="s">
        <v>1164</v>
      </c>
      <c r="R1006" s="16" t="s">
        <v>2422</v>
      </c>
      <c r="S1006" s="16">
        <v>3</v>
      </c>
      <c r="T1006" s="16">
        <v>0</v>
      </c>
      <c r="U1006" s="16">
        <v>3</v>
      </c>
      <c r="X1006" s="413" t="s">
        <v>3484</v>
      </c>
      <c r="Y1006" s="50" t="s">
        <v>78</v>
      </c>
      <c r="Z1006" s="47" t="s">
        <v>3519</v>
      </c>
      <c r="AA1006" s="432"/>
      <c r="AB1006" s="16" t="str">
        <f t="shared" si="42"/>
        <v>Unique</v>
      </c>
    </row>
    <row r="1007" spans="1:49" ht="15">
      <c r="A1007" s="354" t="str">
        <f t="shared" si="40"/>
        <v>80_2_060722_C1Y_p_sp.</v>
      </c>
      <c r="B1007" s="148" t="s">
        <v>2504</v>
      </c>
      <c r="C1007" s="148" t="s">
        <v>2505</v>
      </c>
      <c r="D1007" s="213">
        <v>80</v>
      </c>
      <c r="E1007" s="213">
        <v>2</v>
      </c>
      <c r="F1007" s="213">
        <v>220622</v>
      </c>
      <c r="G1007" s="481" t="s">
        <v>465</v>
      </c>
      <c r="H1007" s="213">
        <v>2022</v>
      </c>
      <c r="I1007" s="148" t="s">
        <v>43</v>
      </c>
      <c r="J1007" s="148" t="s">
        <v>2506</v>
      </c>
      <c r="K1007" s="148" t="s">
        <v>2507</v>
      </c>
      <c r="L1007" s="148" t="s">
        <v>74</v>
      </c>
      <c r="M1007" s="2" t="s">
        <v>2911</v>
      </c>
      <c r="N1007" s="117">
        <f>39+10</f>
        <v>49</v>
      </c>
      <c r="O1007" s="148" t="s">
        <v>2912</v>
      </c>
      <c r="P1007" s="401" t="s">
        <v>1163</v>
      </c>
      <c r="Q1007" s="16" t="s">
        <v>1164</v>
      </c>
      <c r="R1007" s="16" t="s">
        <v>2422</v>
      </c>
      <c r="S1007" s="16">
        <v>11</v>
      </c>
      <c r="T1007" s="16">
        <v>0</v>
      </c>
      <c r="U1007" s="16">
        <v>11</v>
      </c>
      <c r="X1007" s="413" t="s">
        <v>3484</v>
      </c>
      <c r="Y1007" s="50" t="s">
        <v>78</v>
      </c>
      <c r="Z1007" s="47" t="s">
        <v>3520</v>
      </c>
      <c r="AA1007" s="432"/>
      <c r="AB1007" s="16" t="str">
        <f t="shared" si="42"/>
        <v>Unique</v>
      </c>
    </row>
    <row r="1008" spans="1:49" ht="15">
      <c r="A1008" s="354" t="str">
        <f t="shared" si="40"/>
        <v>101_2_041021_C3A_p_ba.el</v>
      </c>
      <c r="B1008" s="148" t="s">
        <v>2336</v>
      </c>
      <c r="C1008" s="148" t="s">
        <v>2337</v>
      </c>
      <c r="D1008" s="213">
        <v>101</v>
      </c>
      <c r="E1008" s="213">
        <v>2</v>
      </c>
      <c r="F1008" s="213">
        <v>200921</v>
      </c>
      <c r="G1008" s="481" t="s">
        <v>2461</v>
      </c>
      <c r="H1008" s="213">
        <v>2021</v>
      </c>
      <c r="I1008" s="148" t="s">
        <v>43</v>
      </c>
      <c r="J1008" s="2" t="s">
        <v>2338</v>
      </c>
      <c r="K1008" s="2" t="s">
        <v>2339</v>
      </c>
      <c r="L1008" s="148" t="s">
        <v>74</v>
      </c>
      <c r="M1008" s="148" t="s">
        <v>147</v>
      </c>
      <c r="N1008" s="117">
        <v>49</v>
      </c>
      <c r="P1008" s="401" t="s">
        <v>274</v>
      </c>
      <c r="Q1008" s="16" t="s">
        <v>275</v>
      </c>
      <c r="R1008" s="16" t="s">
        <v>2422</v>
      </c>
      <c r="S1008" s="16">
        <v>1</v>
      </c>
      <c r="T1008" s="16">
        <v>1</v>
      </c>
      <c r="U1008" s="16">
        <v>0</v>
      </c>
      <c r="X1008" s="413" t="s">
        <v>3484</v>
      </c>
      <c r="Y1008" s="50" t="s">
        <v>78</v>
      </c>
      <c r="Z1008" s="47" t="s">
        <v>3521</v>
      </c>
      <c r="AA1008" s="432" t="s">
        <v>95</v>
      </c>
      <c r="AB1008" s="16" t="str">
        <f t="shared" si="42"/>
        <v>Unique</v>
      </c>
    </row>
    <row r="1009" spans="1:89" ht="15">
      <c r="A1009" s="354" t="str">
        <f t="shared" si="40"/>
        <v>80_3_030921_C15_p_ra.ca</v>
      </c>
      <c r="B1009" s="378" t="s">
        <v>69</v>
      </c>
      <c r="C1009" s="378" t="s">
        <v>70</v>
      </c>
      <c r="D1009" s="213">
        <v>80</v>
      </c>
      <c r="E1009" s="213">
        <v>3</v>
      </c>
      <c r="F1009" s="213">
        <v>160821</v>
      </c>
      <c r="G1009" s="481" t="s">
        <v>2403</v>
      </c>
      <c r="H1009" s="213">
        <v>2021</v>
      </c>
      <c r="I1009" s="148" t="s">
        <v>43</v>
      </c>
      <c r="J1009" s="148" t="s">
        <v>72</v>
      </c>
      <c r="K1009" s="148" t="s">
        <v>73</v>
      </c>
      <c r="L1009" s="148" t="s">
        <v>74</v>
      </c>
      <c r="M1009" s="148" t="s">
        <v>147</v>
      </c>
      <c r="N1009" s="117">
        <v>260</v>
      </c>
      <c r="O1009" s="2" t="s">
        <v>357</v>
      </c>
      <c r="P1009" s="401" t="s">
        <v>3522</v>
      </c>
      <c r="Q1009" s="16" t="s">
        <v>135</v>
      </c>
      <c r="R1009" s="16" t="s">
        <v>2422</v>
      </c>
      <c r="S1009" s="16">
        <v>1</v>
      </c>
      <c r="T1009" s="16">
        <v>1</v>
      </c>
      <c r="U1009" s="16">
        <v>0</v>
      </c>
      <c r="X1009" s="413" t="s">
        <v>3484</v>
      </c>
      <c r="Y1009" s="50" t="s">
        <v>78</v>
      </c>
      <c r="Z1009" s="47" t="s">
        <v>3523</v>
      </c>
      <c r="AA1009" s="432" t="s">
        <v>95</v>
      </c>
      <c r="AB1009" s="16" t="str">
        <f t="shared" si="42"/>
        <v>Unique</v>
      </c>
    </row>
    <row r="1010" spans="1:89" ht="15">
      <c r="A1010" s="354" t="str">
        <f t="shared" si="40"/>
        <v>61_1_170521_C2X_p_ep.el</v>
      </c>
      <c r="B1010" s="378" t="s">
        <v>2372</v>
      </c>
      <c r="C1010" s="378" t="s">
        <v>2373</v>
      </c>
      <c r="D1010" s="213">
        <v>61</v>
      </c>
      <c r="E1010" s="213">
        <v>1</v>
      </c>
      <c r="F1010" s="96" t="s">
        <v>2325</v>
      </c>
      <c r="G1010" s="117">
        <v>170521</v>
      </c>
      <c r="H1010" s="213">
        <v>2021</v>
      </c>
      <c r="I1010" s="148" t="s">
        <v>43</v>
      </c>
      <c r="J1010" s="28" t="s">
        <v>2374</v>
      </c>
      <c r="K1010" s="148" t="s">
        <v>2375</v>
      </c>
      <c r="L1010" s="148" t="s">
        <v>74</v>
      </c>
      <c r="M1010" s="148" t="s">
        <v>147</v>
      </c>
      <c r="N1010" s="117">
        <v>2</v>
      </c>
      <c r="P1010" s="401" t="s">
        <v>2312</v>
      </c>
      <c r="Q1010" s="16" t="s">
        <v>2313</v>
      </c>
      <c r="R1010" s="16" t="s">
        <v>2422</v>
      </c>
      <c r="S1010" s="16">
        <v>1</v>
      </c>
      <c r="T1010" s="16">
        <v>0</v>
      </c>
      <c r="U1010" s="16">
        <v>1</v>
      </c>
      <c r="X1010" s="413" t="s">
        <v>3484</v>
      </c>
      <c r="Y1010" s="50" t="s">
        <v>78</v>
      </c>
      <c r="Z1010" s="47" t="s">
        <v>3524</v>
      </c>
      <c r="AA1010" s="432" t="s">
        <v>95</v>
      </c>
      <c r="AB1010" s="16" t="str">
        <f t="shared" si="42"/>
        <v>Unique</v>
      </c>
    </row>
    <row r="1011" spans="1:89" ht="15">
      <c r="A1011" s="354" t="str">
        <f t="shared" si="40"/>
        <v>100_2_200921_C3X_p_ra.ca</v>
      </c>
      <c r="B1011" s="148" t="s">
        <v>2441</v>
      </c>
      <c r="C1011" s="148" t="s">
        <v>2442</v>
      </c>
      <c r="D1011" s="213">
        <v>100</v>
      </c>
      <c r="E1011" s="213">
        <v>2</v>
      </c>
      <c r="F1011" s="481" t="s">
        <v>2403</v>
      </c>
      <c r="G1011" s="213">
        <v>200921</v>
      </c>
      <c r="H1011" s="213">
        <v>2021</v>
      </c>
      <c r="I1011" s="148" t="s">
        <v>43</v>
      </c>
      <c r="J1011" s="2" t="s">
        <v>2443</v>
      </c>
      <c r="K1011" s="2" t="s">
        <v>2444</v>
      </c>
      <c r="L1011" s="148" t="s">
        <v>74</v>
      </c>
      <c r="M1011" s="148" t="s">
        <v>147</v>
      </c>
      <c r="N1011" s="117">
        <v>38</v>
      </c>
      <c r="P1011" s="401" t="s">
        <v>3522</v>
      </c>
      <c r="Q1011" s="16" t="s">
        <v>135</v>
      </c>
      <c r="R1011" s="16" t="s">
        <v>2422</v>
      </c>
      <c r="S1011" s="16">
        <v>1</v>
      </c>
      <c r="T1011" s="16">
        <v>0</v>
      </c>
      <c r="U1011" s="16">
        <v>1</v>
      </c>
      <c r="X1011" s="413" t="s">
        <v>3484</v>
      </c>
      <c r="Y1011" s="50" t="s">
        <v>78</v>
      </c>
      <c r="Z1011" s="47" t="s">
        <v>3525</v>
      </c>
      <c r="AA1011" s="432" t="s">
        <v>95</v>
      </c>
      <c r="AB1011" s="16" t="str">
        <f t="shared" si="42"/>
        <v>Unique</v>
      </c>
    </row>
    <row r="1012" spans="1:89" ht="15">
      <c r="A1012" s="354" t="str">
        <f t="shared" si="40"/>
        <v>100_3_030921_C3Y_p_rh.ro</v>
      </c>
      <c r="B1012" s="536" t="s">
        <v>2417</v>
      </c>
      <c r="C1012" s="536" t="s">
        <v>2418</v>
      </c>
      <c r="D1012" s="499">
        <v>100</v>
      </c>
      <c r="E1012" s="499">
        <v>3</v>
      </c>
      <c r="F1012" s="499">
        <v>160821</v>
      </c>
      <c r="G1012" s="537" t="s">
        <v>2403</v>
      </c>
      <c r="H1012" s="499">
        <v>2021</v>
      </c>
      <c r="I1012" s="502" t="s">
        <v>43</v>
      </c>
      <c r="J1012" s="480" t="s">
        <v>2419</v>
      </c>
      <c r="K1012" s="480" t="s">
        <v>2420</v>
      </c>
      <c r="L1012" s="502" t="s">
        <v>74</v>
      </c>
      <c r="M1012" s="502" t="s">
        <v>147</v>
      </c>
      <c r="N1012" s="501">
        <v>72</v>
      </c>
      <c r="P1012" s="401" t="s">
        <v>460</v>
      </c>
      <c r="Q1012" s="16" t="s">
        <v>461</v>
      </c>
      <c r="R1012" s="16" t="s">
        <v>2422</v>
      </c>
      <c r="S1012" s="16">
        <v>1</v>
      </c>
      <c r="T1012" s="16">
        <v>0</v>
      </c>
      <c r="U1012" s="16">
        <v>0</v>
      </c>
      <c r="V1012" s="16">
        <v>1</v>
      </c>
      <c r="X1012" s="413" t="s">
        <v>3484</v>
      </c>
      <c r="Y1012" s="50" t="s">
        <v>78</v>
      </c>
      <c r="Z1012" s="47" t="s">
        <v>3526</v>
      </c>
      <c r="AA1012" s="432" t="s">
        <v>95</v>
      </c>
      <c r="AB1012" s="16" t="str">
        <f t="shared" si="42"/>
        <v>Unique</v>
      </c>
    </row>
    <row r="1013" spans="1:89" ht="15">
      <c r="A1013" s="354" t="str">
        <f t="shared" si="40"/>
        <v>71_1_300822_C1A_p_sy.pi</v>
      </c>
      <c r="B1013" s="148" t="s">
        <v>2352</v>
      </c>
      <c r="C1013" s="148" t="s">
        <v>2353</v>
      </c>
      <c r="D1013" s="213">
        <v>71</v>
      </c>
      <c r="E1013" s="213">
        <v>1</v>
      </c>
      <c r="F1013" s="213">
        <v>160822</v>
      </c>
      <c r="G1013" s="213">
        <v>300822</v>
      </c>
      <c r="H1013" s="213">
        <v>2022</v>
      </c>
      <c r="I1013" s="148" t="s">
        <v>43</v>
      </c>
      <c r="J1013" s="148" t="s">
        <v>2354</v>
      </c>
      <c r="K1013" s="148" t="s">
        <v>2355</v>
      </c>
      <c r="L1013" s="148" t="s">
        <v>74</v>
      </c>
      <c r="M1013" s="148" t="s">
        <v>3150</v>
      </c>
      <c r="N1013" s="213">
        <v>8</v>
      </c>
      <c r="P1013" s="401" t="s">
        <v>176</v>
      </c>
      <c r="Q1013" s="16" t="s">
        <v>177</v>
      </c>
      <c r="R1013" s="16" t="s">
        <v>2422</v>
      </c>
      <c r="S1013" s="16">
        <v>1</v>
      </c>
      <c r="T1013" s="16">
        <v>0</v>
      </c>
      <c r="U1013" s="16">
        <v>1</v>
      </c>
      <c r="X1013" s="413" t="s">
        <v>3484</v>
      </c>
      <c r="Y1013" s="50" t="s">
        <v>78</v>
      </c>
      <c r="Z1013" s="47" t="s">
        <v>3527</v>
      </c>
      <c r="AA1013" s="432" t="s">
        <v>95</v>
      </c>
      <c r="AB1013" s="16" t="str">
        <f t="shared" si="42"/>
        <v>Unique</v>
      </c>
    </row>
    <row r="1014" spans="1:89" ht="15">
      <c r="A1014" s="354" t="str">
        <f t="shared" si="40"/>
        <v>100_2_200921_C3X_p_ba.el</v>
      </c>
      <c r="B1014" s="148" t="s">
        <v>2441</v>
      </c>
      <c r="C1014" s="148" t="s">
        <v>2442</v>
      </c>
      <c r="D1014" s="213">
        <v>100</v>
      </c>
      <c r="E1014" s="213">
        <v>2</v>
      </c>
      <c r="F1014" s="481" t="s">
        <v>2403</v>
      </c>
      <c r="G1014" s="213">
        <v>200921</v>
      </c>
      <c r="H1014" s="213">
        <v>2021</v>
      </c>
      <c r="I1014" s="148" t="s">
        <v>43</v>
      </c>
      <c r="J1014" s="2" t="s">
        <v>2443</v>
      </c>
      <c r="K1014" s="2" t="s">
        <v>2444</v>
      </c>
      <c r="L1014" s="148" t="s">
        <v>74</v>
      </c>
      <c r="M1014" s="148" t="s">
        <v>147</v>
      </c>
      <c r="N1014" s="117">
        <v>38</v>
      </c>
      <c r="P1014" s="401" t="s">
        <v>274</v>
      </c>
      <c r="Q1014" s="16" t="s">
        <v>275</v>
      </c>
      <c r="R1014" s="16" t="s">
        <v>2422</v>
      </c>
      <c r="S1014" s="16">
        <v>2</v>
      </c>
      <c r="T1014" s="16">
        <v>0</v>
      </c>
      <c r="U1014" s="16">
        <v>2</v>
      </c>
      <c r="X1014" s="413" t="s">
        <v>3484</v>
      </c>
      <c r="Y1014" s="50" t="s">
        <v>78</v>
      </c>
      <c r="Z1014" s="47" t="s">
        <v>3528</v>
      </c>
      <c r="AA1014" s="432" t="s">
        <v>95</v>
      </c>
      <c r="AB1014" s="16" t="str">
        <f t="shared" si="42"/>
        <v>Unique</v>
      </c>
    </row>
    <row r="1015" spans="1:89" ht="15">
      <c r="A1015" s="354" t="str">
        <f t="shared" si="40"/>
        <v>119_2_160821_C35_p_xa.co</v>
      </c>
      <c r="B1015" s="148" t="s">
        <v>2611</v>
      </c>
      <c r="C1015" s="148" t="s">
        <v>2612</v>
      </c>
      <c r="D1015" s="421">
        <v>119</v>
      </c>
      <c r="E1015" s="421">
        <v>2</v>
      </c>
      <c r="F1015" s="213">
        <v>300721</v>
      </c>
      <c r="G1015" s="213">
        <v>160821</v>
      </c>
      <c r="H1015" s="213">
        <v>2021</v>
      </c>
      <c r="I1015" s="148" t="s">
        <v>43</v>
      </c>
      <c r="J1015" s="148" t="s">
        <v>2613</v>
      </c>
      <c r="K1015" s="148" t="s">
        <v>2614</v>
      </c>
      <c r="L1015" s="148" t="s">
        <v>74</v>
      </c>
      <c r="M1015" s="2" t="s">
        <v>75</v>
      </c>
      <c r="N1015" s="117">
        <v>185</v>
      </c>
      <c r="O1015" s="2" t="s">
        <v>3242</v>
      </c>
      <c r="P1015" s="401" t="s">
        <v>3224</v>
      </c>
      <c r="Q1015" s="16" t="s">
        <v>3225</v>
      </c>
      <c r="R1015" s="16" t="s">
        <v>2422</v>
      </c>
      <c r="S1015" s="16">
        <v>2</v>
      </c>
      <c r="T1015" s="16">
        <v>0</v>
      </c>
      <c r="U1015" s="16">
        <v>2</v>
      </c>
      <c r="X1015" s="413" t="s">
        <v>3484</v>
      </c>
      <c r="Y1015" s="50" t="s">
        <v>78</v>
      </c>
      <c r="Z1015" s="47" t="s">
        <v>3529</v>
      </c>
      <c r="AA1015" s="432"/>
      <c r="AB1015" s="16" t="str">
        <f t="shared" si="42"/>
        <v>Unique</v>
      </c>
    </row>
    <row r="1016" spans="1:89" ht="15">
      <c r="A1016" s="354" t="str">
        <f t="shared" si="40"/>
        <v>100_2_300721_C3X_p_ba.el</v>
      </c>
      <c r="B1016" s="378" t="s">
        <v>2441</v>
      </c>
      <c r="C1016" s="378" t="s">
        <v>2442</v>
      </c>
      <c r="D1016" s="213">
        <v>100</v>
      </c>
      <c r="E1016" s="213">
        <v>2</v>
      </c>
      <c r="F1016" s="117">
        <v>140721</v>
      </c>
      <c r="G1016" s="117">
        <v>300721</v>
      </c>
      <c r="H1016" s="213">
        <v>2021</v>
      </c>
      <c r="I1016" s="148" t="s">
        <v>43</v>
      </c>
      <c r="J1016" s="2" t="s">
        <v>2443</v>
      </c>
      <c r="K1016" s="2" t="s">
        <v>2444</v>
      </c>
      <c r="L1016" s="148" t="s">
        <v>74</v>
      </c>
      <c r="M1016" s="148" t="s">
        <v>147</v>
      </c>
      <c r="N1016" s="117">
        <v>43</v>
      </c>
      <c r="P1016" s="401" t="s">
        <v>274</v>
      </c>
      <c r="Q1016" s="16" t="s">
        <v>275</v>
      </c>
      <c r="R1016" s="16" t="s">
        <v>2422</v>
      </c>
      <c r="S1016" s="16">
        <v>1</v>
      </c>
      <c r="T1016" s="16">
        <v>0</v>
      </c>
      <c r="U1016" s="16">
        <v>1</v>
      </c>
      <c r="X1016" s="413" t="s">
        <v>3484</v>
      </c>
      <c r="Y1016" s="50" t="s">
        <v>78</v>
      </c>
      <c r="Z1016" s="47" t="s">
        <v>3530</v>
      </c>
      <c r="AA1016" s="432" t="s">
        <v>95</v>
      </c>
      <c r="AB1016" s="16" t="str">
        <f t="shared" si="42"/>
        <v>Unique</v>
      </c>
    </row>
    <row r="1017" spans="1:89" ht="15">
      <c r="A1017" s="354" t="str">
        <f t="shared" si="40"/>
        <v>100_3_300621_C3Y_p_ep.ba</v>
      </c>
      <c r="B1017" s="378" t="s">
        <v>2417</v>
      </c>
      <c r="C1017" s="378" t="s">
        <v>2418</v>
      </c>
      <c r="D1017" s="213">
        <v>100</v>
      </c>
      <c r="E1017" s="213">
        <v>3</v>
      </c>
      <c r="F1017" s="117">
        <v>150621</v>
      </c>
      <c r="G1017" s="117">
        <v>300621</v>
      </c>
      <c r="H1017" s="117">
        <v>2021</v>
      </c>
      <c r="I1017" s="2" t="s">
        <v>43</v>
      </c>
      <c r="J1017" s="2" t="s">
        <v>2419</v>
      </c>
      <c r="K1017" s="2" t="s">
        <v>2420</v>
      </c>
      <c r="L1017" s="148" t="s">
        <v>74</v>
      </c>
      <c r="M1017" s="148" t="s">
        <v>147</v>
      </c>
      <c r="N1017" s="117">
        <v>19</v>
      </c>
      <c r="P1017" s="401" t="s">
        <v>84</v>
      </c>
      <c r="Q1017" s="16" t="s">
        <v>85</v>
      </c>
      <c r="R1017" s="16" t="s">
        <v>2422</v>
      </c>
      <c r="S1017" s="16">
        <v>1</v>
      </c>
      <c r="T1017" s="16">
        <v>1</v>
      </c>
      <c r="U1017" s="16">
        <v>0</v>
      </c>
      <c r="X1017" s="413" t="s">
        <v>3484</v>
      </c>
      <c r="Y1017" s="50" t="s">
        <v>78</v>
      </c>
      <c r="Z1017" s="47" t="s">
        <v>3531</v>
      </c>
      <c r="AA1017" s="432" t="s">
        <v>95</v>
      </c>
      <c r="AB1017" s="16" t="str">
        <f t="shared" si="42"/>
        <v>Unique</v>
      </c>
    </row>
    <row r="1018" spans="1:89" ht="15">
      <c r="A1018" s="354" t="str">
        <f t="shared" si="40"/>
        <v>83_1_310822_C2C_p_sp.</v>
      </c>
      <c r="B1018" s="148" t="s">
        <v>2789</v>
      </c>
      <c r="C1018" s="148" t="s">
        <v>2790</v>
      </c>
      <c r="D1018" s="213">
        <v>83</v>
      </c>
      <c r="E1018" s="213">
        <v>1</v>
      </c>
      <c r="F1018" s="213">
        <v>170822</v>
      </c>
      <c r="G1018" s="213">
        <v>310822</v>
      </c>
      <c r="H1018" s="213">
        <v>2022</v>
      </c>
      <c r="I1018" s="148" t="s">
        <v>43</v>
      </c>
      <c r="J1018" s="148" t="s">
        <v>2791</v>
      </c>
      <c r="K1018" s="148" t="s">
        <v>2792</v>
      </c>
      <c r="L1018" s="148" t="s">
        <v>74</v>
      </c>
      <c r="M1018" s="148" t="s">
        <v>3158</v>
      </c>
      <c r="N1018" s="213">
        <v>13</v>
      </c>
      <c r="O1018" s="148" t="s">
        <v>3488</v>
      </c>
      <c r="P1018" s="359" t="s">
        <v>1163</v>
      </c>
      <c r="Q1018" s="50" t="s">
        <v>1164</v>
      </c>
      <c r="R1018" s="50" t="s">
        <v>2422</v>
      </c>
      <c r="S1018" s="50">
        <v>2</v>
      </c>
      <c r="T1018" s="50">
        <v>0</v>
      </c>
      <c r="U1018" s="50">
        <v>2</v>
      </c>
      <c r="V1018" s="2"/>
      <c r="W1018" s="2"/>
      <c r="X1018" s="79" t="s">
        <v>3484</v>
      </c>
      <c r="Y1018" s="50" t="s">
        <v>78</v>
      </c>
      <c r="Z1018" s="358" t="s">
        <v>3532</v>
      </c>
      <c r="AA1018" s="432"/>
      <c r="AB1018" s="16" t="str">
        <f t="shared" si="42"/>
        <v>Unique</v>
      </c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spans="1:89" ht="15">
      <c r="A1019" s="484" t="str">
        <f t="shared" si="40"/>
        <v>119_2_041021_C35_p_sp.</v>
      </c>
      <c r="B1019" s="538" t="s">
        <v>2611</v>
      </c>
      <c r="C1019" s="538" t="s">
        <v>2612</v>
      </c>
      <c r="D1019" s="486">
        <v>119</v>
      </c>
      <c r="E1019" s="486">
        <v>2</v>
      </c>
      <c r="F1019" s="539" t="s">
        <v>2325</v>
      </c>
      <c r="G1019" s="540" t="s">
        <v>2461</v>
      </c>
      <c r="H1019" s="486">
        <v>2021</v>
      </c>
      <c r="I1019" s="485" t="s">
        <v>43</v>
      </c>
      <c r="J1019" s="485" t="s">
        <v>2613</v>
      </c>
      <c r="K1019" s="485" t="s">
        <v>2614</v>
      </c>
      <c r="L1019" s="485" t="s">
        <v>74</v>
      </c>
      <c r="M1019" s="493" t="s">
        <v>75</v>
      </c>
      <c r="N1019" s="491"/>
      <c r="O1019" s="491"/>
      <c r="P1019" s="492" t="s">
        <v>1163</v>
      </c>
      <c r="Q1019" s="493" t="s">
        <v>1164</v>
      </c>
      <c r="R1019" s="493" t="s">
        <v>2422</v>
      </c>
      <c r="S1019" s="493">
        <v>1</v>
      </c>
      <c r="T1019" s="493">
        <v>0</v>
      </c>
      <c r="U1019" s="493">
        <v>1</v>
      </c>
      <c r="V1019" s="491"/>
      <c r="W1019" s="491"/>
      <c r="X1019" s="541" t="s">
        <v>3484</v>
      </c>
      <c r="Y1019" s="493" t="s">
        <v>78</v>
      </c>
      <c r="Z1019" s="162" t="s">
        <v>3496</v>
      </c>
      <c r="AA1019" s="169"/>
      <c r="AB1019" s="493" t="str">
        <f t="shared" si="42"/>
        <v>Duplicate</v>
      </c>
      <c r="AD1019" s="491"/>
      <c r="AE1019" s="491"/>
      <c r="AF1019" s="491"/>
      <c r="AG1019" s="491"/>
      <c r="AH1019" s="491"/>
      <c r="AI1019" s="491"/>
      <c r="AJ1019" s="491"/>
      <c r="AK1019" s="491"/>
      <c r="AL1019" s="491"/>
      <c r="AM1019" s="491"/>
      <c r="AN1019" s="491"/>
      <c r="AO1019" s="491"/>
      <c r="AP1019" s="491"/>
      <c r="AQ1019" s="491"/>
      <c r="AR1019" s="491"/>
      <c r="AS1019" s="491"/>
      <c r="AT1019" s="491"/>
      <c r="AU1019" s="491"/>
      <c r="AV1019" s="491"/>
      <c r="AW1019" s="491"/>
      <c r="AX1019" s="491"/>
      <c r="AY1019" s="491"/>
      <c r="AZ1019" s="491"/>
      <c r="BA1019" s="491"/>
      <c r="BB1019" s="491"/>
      <c r="BC1019" s="491"/>
      <c r="BD1019" s="491"/>
      <c r="BE1019" s="491"/>
      <c r="BF1019" s="491"/>
      <c r="BG1019" s="491"/>
      <c r="BH1019" s="491"/>
      <c r="BI1019" s="491"/>
      <c r="BJ1019" s="491"/>
      <c r="BK1019" s="491"/>
      <c r="BL1019" s="491"/>
      <c r="BM1019" s="491"/>
      <c r="BN1019" s="491"/>
      <c r="BO1019" s="491"/>
      <c r="BP1019" s="491"/>
      <c r="BQ1019" s="491"/>
      <c r="BR1019" s="491"/>
      <c r="BS1019" s="491"/>
      <c r="BT1019" s="491"/>
      <c r="BU1019" s="491"/>
      <c r="BV1019" s="491"/>
      <c r="BW1019" s="491"/>
      <c r="BX1019" s="491"/>
      <c r="BY1019" s="491"/>
      <c r="BZ1019" s="491"/>
      <c r="CA1019" s="491"/>
      <c r="CB1019" s="491"/>
      <c r="CC1019" s="491"/>
      <c r="CD1019" s="491"/>
      <c r="CE1019" s="491"/>
      <c r="CF1019" s="491"/>
      <c r="CG1019" s="491"/>
      <c r="CH1019" s="491"/>
      <c r="CI1019" s="491"/>
      <c r="CJ1019" s="491"/>
      <c r="CK1019" s="491"/>
    </row>
    <row r="1020" spans="1:89" ht="15">
      <c r="A1020" s="354" t="str">
        <f t="shared" si="40"/>
        <v>83_1_220622_C2C_p_pi.</v>
      </c>
      <c r="B1020" s="148" t="s">
        <v>2789</v>
      </c>
      <c r="C1020" s="148" t="s">
        <v>2790</v>
      </c>
      <c r="D1020" s="213">
        <v>83</v>
      </c>
      <c r="E1020" s="213">
        <v>1</v>
      </c>
      <c r="F1020" s="481" t="s">
        <v>2800</v>
      </c>
      <c r="G1020" s="213">
        <v>220622</v>
      </c>
      <c r="H1020" s="213">
        <v>2022</v>
      </c>
      <c r="I1020" s="148" t="s">
        <v>43</v>
      </c>
      <c r="J1020" s="148" t="s">
        <v>2791</v>
      </c>
      <c r="K1020" s="148" t="s">
        <v>2792</v>
      </c>
      <c r="L1020" s="148" t="s">
        <v>74</v>
      </c>
      <c r="M1020" s="2" t="s">
        <v>75</v>
      </c>
      <c r="N1020" s="117">
        <v>171</v>
      </c>
      <c r="P1020" s="401" t="s">
        <v>2318</v>
      </c>
      <c r="Q1020" s="16" t="s">
        <v>3533</v>
      </c>
      <c r="R1020" s="16" t="s">
        <v>2911</v>
      </c>
      <c r="S1020" s="16">
        <v>1</v>
      </c>
      <c r="T1020" s="16">
        <v>0</v>
      </c>
      <c r="U1020" s="16">
        <v>1</v>
      </c>
      <c r="X1020" s="413" t="s">
        <v>3484</v>
      </c>
      <c r="Y1020" s="16" t="s">
        <v>78</v>
      </c>
      <c r="Z1020" s="48"/>
      <c r="AA1020" s="432"/>
      <c r="AB1020" s="16" t="str">
        <f t="shared" si="42"/>
        <v>Unique</v>
      </c>
    </row>
    <row r="1021" spans="1:89" ht="15">
      <c r="A1021" s="354" t="str">
        <f t="shared" si="40"/>
        <v>80_2_190922_C1Y_p_sy.pi</v>
      </c>
      <c r="B1021" s="148" t="s">
        <v>2504</v>
      </c>
      <c r="C1021" s="148" t="s">
        <v>2505</v>
      </c>
      <c r="D1021" s="117">
        <v>80</v>
      </c>
      <c r="E1021" s="117">
        <v>2</v>
      </c>
      <c r="F1021" s="378">
        <v>310822</v>
      </c>
      <c r="G1021" s="213">
        <v>190922</v>
      </c>
      <c r="H1021" s="117">
        <v>2022</v>
      </c>
      <c r="I1021" s="2" t="s">
        <v>43</v>
      </c>
      <c r="J1021" s="2" t="s">
        <v>2506</v>
      </c>
      <c r="K1021" s="2" t="s">
        <v>2507</v>
      </c>
      <c r="L1021" s="2" t="s">
        <v>74</v>
      </c>
      <c r="M1021" s="2"/>
      <c r="P1021" s="46" t="s">
        <v>176</v>
      </c>
      <c r="Q1021" s="47" t="s">
        <v>177</v>
      </c>
      <c r="R1021" s="50" t="s">
        <v>105</v>
      </c>
      <c r="S1021" s="16">
        <v>1</v>
      </c>
      <c r="T1021" s="16">
        <v>0</v>
      </c>
      <c r="U1021" s="16">
        <v>1</v>
      </c>
      <c r="X1021" s="413" t="s">
        <v>3534</v>
      </c>
      <c r="Y1021" s="16" t="s">
        <v>78</v>
      </c>
      <c r="Z1021" s="358" t="s">
        <v>3535</v>
      </c>
      <c r="AA1021" s="432" t="s">
        <v>95</v>
      </c>
      <c r="AB1021" s="16" t="str">
        <f t="shared" si="42"/>
        <v>Unique</v>
      </c>
    </row>
    <row r="1022" spans="1:89" ht="15">
      <c r="A1022" s="354" t="str">
        <f t="shared" si="40"/>
        <v>80_1_030921_C1B_p_rh.ca</v>
      </c>
      <c r="B1022" s="378" t="s">
        <v>2360</v>
      </c>
      <c r="C1022" s="378" t="s">
        <v>2361</v>
      </c>
      <c r="D1022" s="213">
        <v>80</v>
      </c>
      <c r="E1022" s="213">
        <v>1</v>
      </c>
      <c r="F1022" s="117">
        <v>160821</v>
      </c>
      <c r="G1022" s="10" t="s">
        <v>2403</v>
      </c>
      <c r="H1022" s="213">
        <v>2021</v>
      </c>
      <c r="I1022" s="148" t="s">
        <v>43</v>
      </c>
      <c r="J1022" s="148" t="s">
        <v>2362</v>
      </c>
      <c r="K1022" s="148" t="s">
        <v>2363</v>
      </c>
      <c r="L1022" s="148" t="s">
        <v>2803</v>
      </c>
      <c r="M1022" s="148" t="s">
        <v>147</v>
      </c>
      <c r="N1022" s="117">
        <v>32</v>
      </c>
      <c r="O1022" s="2"/>
      <c r="P1022" s="391" t="s">
        <v>134</v>
      </c>
      <c r="Q1022" s="390" t="s">
        <v>135</v>
      </c>
      <c r="R1022" s="50" t="s">
        <v>105</v>
      </c>
      <c r="S1022" s="50">
        <v>1</v>
      </c>
      <c r="T1022" s="50">
        <v>1</v>
      </c>
      <c r="U1022" s="50">
        <v>0</v>
      </c>
      <c r="V1022" s="2"/>
      <c r="W1022" s="2"/>
      <c r="X1022" s="413" t="s">
        <v>3534</v>
      </c>
      <c r="Y1022" s="16" t="s">
        <v>78</v>
      </c>
      <c r="Z1022" s="358" t="s">
        <v>3536</v>
      </c>
      <c r="AA1022" s="432" t="s">
        <v>95</v>
      </c>
      <c r="AB1022" s="16" t="str">
        <f t="shared" si="42"/>
        <v>Unique</v>
      </c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</row>
    <row r="1023" spans="1:89" ht="15">
      <c r="A1023" s="354" t="str">
        <f t="shared" si="40"/>
        <v>71_2_300721_C2B_p_sp.sc</v>
      </c>
      <c r="B1023" s="148" t="s">
        <v>2481</v>
      </c>
      <c r="C1023" s="148" t="s">
        <v>2482</v>
      </c>
      <c r="D1023" s="213">
        <v>71</v>
      </c>
      <c r="E1023" s="213">
        <v>2</v>
      </c>
      <c r="F1023" s="213">
        <v>140721</v>
      </c>
      <c r="G1023" s="213">
        <v>300721</v>
      </c>
      <c r="H1023" s="213">
        <v>2021</v>
      </c>
      <c r="I1023" s="148" t="s">
        <v>43</v>
      </c>
      <c r="J1023" s="148" t="s">
        <v>2483</v>
      </c>
      <c r="K1023" s="148" t="s">
        <v>2484</v>
      </c>
      <c r="L1023" s="148" t="s">
        <v>74</v>
      </c>
      <c r="M1023" s="2" t="s">
        <v>75</v>
      </c>
      <c r="N1023" s="117">
        <v>2</v>
      </c>
      <c r="O1023" s="2" t="s">
        <v>3537</v>
      </c>
      <c r="P1023" s="401" t="s">
        <v>509</v>
      </c>
      <c r="Q1023" s="16" t="s">
        <v>510</v>
      </c>
      <c r="R1023" s="50" t="s">
        <v>100</v>
      </c>
      <c r="S1023" s="50">
        <v>2</v>
      </c>
      <c r="T1023" s="50">
        <v>2</v>
      </c>
      <c r="U1023" s="50">
        <v>0</v>
      </c>
      <c r="V1023" s="2"/>
      <c r="W1023" s="2"/>
      <c r="X1023" s="402">
        <v>141024</v>
      </c>
      <c r="Y1023" s="16" t="s">
        <v>78</v>
      </c>
      <c r="Z1023" s="358" t="s">
        <v>3538</v>
      </c>
      <c r="AA1023" s="432"/>
      <c r="AB1023" s="16" t="str">
        <f t="shared" si="42"/>
        <v>Unique</v>
      </c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</row>
    <row r="1024" spans="1:89" ht="15">
      <c r="A1024" s="354" t="str">
        <f t="shared" si="40"/>
        <v>80_1_030921_C1B_p_sp.sc</v>
      </c>
      <c r="B1024" s="378" t="s">
        <v>2360</v>
      </c>
      <c r="C1024" s="378" t="s">
        <v>2361</v>
      </c>
      <c r="D1024" s="213">
        <v>80</v>
      </c>
      <c r="E1024" s="213">
        <v>1</v>
      </c>
      <c r="F1024" s="117">
        <v>160821</v>
      </c>
      <c r="G1024" s="10" t="s">
        <v>2403</v>
      </c>
      <c r="H1024" s="213">
        <v>2021</v>
      </c>
      <c r="I1024" s="148" t="s">
        <v>43</v>
      </c>
      <c r="J1024" s="148" t="s">
        <v>2362</v>
      </c>
      <c r="K1024" s="148" t="s">
        <v>2363</v>
      </c>
      <c r="L1024" s="148" t="s">
        <v>2803</v>
      </c>
      <c r="M1024" s="148" t="s">
        <v>147</v>
      </c>
      <c r="N1024" s="117">
        <v>32</v>
      </c>
      <c r="O1024" s="2"/>
      <c r="P1024" s="401" t="s">
        <v>509</v>
      </c>
      <c r="Q1024" s="16" t="s">
        <v>510</v>
      </c>
      <c r="R1024" s="50" t="s">
        <v>100</v>
      </c>
      <c r="S1024" s="50">
        <v>2</v>
      </c>
      <c r="T1024" s="50">
        <v>2</v>
      </c>
      <c r="U1024" s="50">
        <v>0</v>
      </c>
      <c r="V1024" s="2"/>
      <c r="W1024" s="2"/>
      <c r="X1024" s="402">
        <v>141024</v>
      </c>
      <c r="Y1024" s="16" t="s">
        <v>78</v>
      </c>
      <c r="Z1024" s="358" t="s">
        <v>3539</v>
      </c>
      <c r="AA1024" s="432"/>
      <c r="AB1024" s="16" t="str">
        <f t="shared" si="42"/>
        <v>Unique</v>
      </c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</row>
    <row r="1025" spans="1:89" ht="15">
      <c r="A1025" s="354" t="str">
        <f t="shared" si="40"/>
        <v>101_1_300621_C2A_p_sp.sc</v>
      </c>
      <c r="B1025" s="378" t="s">
        <v>80</v>
      </c>
      <c r="C1025" s="378" t="s">
        <v>81</v>
      </c>
      <c r="D1025" s="213">
        <v>101</v>
      </c>
      <c r="E1025" s="213">
        <v>1</v>
      </c>
      <c r="F1025" s="213">
        <v>150621</v>
      </c>
      <c r="G1025" s="213">
        <v>300621</v>
      </c>
      <c r="H1025" s="213">
        <v>2021</v>
      </c>
      <c r="I1025" s="148" t="s">
        <v>43</v>
      </c>
      <c r="J1025" s="148" t="s">
        <v>82</v>
      </c>
      <c r="K1025" s="148" t="s">
        <v>83</v>
      </c>
      <c r="L1025" s="148" t="s">
        <v>74</v>
      </c>
      <c r="M1025" s="148" t="s">
        <v>168</v>
      </c>
      <c r="N1025" s="213">
        <v>400</v>
      </c>
      <c r="O1025" s="2"/>
      <c r="P1025" s="401" t="s">
        <v>509</v>
      </c>
      <c r="Q1025" s="16" t="s">
        <v>510</v>
      </c>
      <c r="R1025" s="50" t="s">
        <v>100</v>
      </c>
      <c r="S1025" s="50">
        <v>3</v>
      </c>
      <c r="T1025" s="50">
        <v>3</v>
      </c>
      <c r="U1025" s="50">
        <v>0</v>
      </c>
      <c r="V1025" s="2"/>
      <c r="W1025" s="2"/>
      <c r="X1025" s="402">
        <v>141024</v>
      </c>
      <c r="Y1025" s="16" t="s">
        <v>78</v>
      </c>
      <c r="Z1025" s="358" t="s">
        <v>3540</v>
      </c>
      <c r="AA1025" s="432"/>
      <c r="AB1025" s="16" t="str">
        <f t="shared" si="42"/>
        <v>Unique</v>
      </c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spans="1:89" ht="15">
      <c r="A1026" s="354" t="str">
        <f t="shared" si="40"/>
        <v>61_1_300621_C2X_p_sp.sc</v>
      </c>
      <c r="B1026" s="378" t="s">
        <v>2372</v>
      </c>
      <c r="C1026" s="378" t="s">
        <v>2373</v>
      </c>
      <c r="D1026" s="213">
        <v>61</v>
      </c>
      <c r="E1026" s="213">
        <v>1</v>
      </c>
      <c r="F1026" s="117">
        <v>150621</v>
      </c>
      <c r="G1026" s="117">
        <v>300621</v>
      </c>
      <c r="H1026" s="213">
        <v>2021</v>
      </c>
      <c r="I1026" s="148" t="s">
        <v>43</v>
      </c>
      <c r="J1026" s="2" t="s">
        <v>2374</v>
      </c>
      <c r="K1026" s="2" t="s">
        <v>2375</v>
      </c>
      <c r="L1026" s="148" t="s">
        <v>74</v>
      </c>
      <c r="M1026" s="148" t="s">
        <v>147</v>
      </c>
      <c r="N1026" s="117">
        <v>1</v>
      </c>
      <c r="O1026" s="2" t="s">
        <v>3541</v>
      </c>
      <c r="P1026" s="401" t="s">
        <v>509</v>
      </c>
      <c r="Q1026" s="16" t="s">
        <v>510</v>
      </c>
      <c r="R1026" s="50" t="s">
        <v>100</v>
      </c>
      <c r="S1026" s="50">
        <v>1</v>
      </c>
      <c r="T1026" s="50">
        <v>1</v>
      </c>
      <c r="U1026" s="50">
        <v>0</v>
      </c>
      <c r="V1026" s="2"/>
      <c r="W1026" s="2"/>
      <c r="X1026" s="402">
        <v>141024</v>
      </c>
      <c r="Y1026" s="16" t="s">
        <v>78</v>
      </c>
      <c r="Z1026" s="358" t="s">
        <v>3542</v>
      </c>
      <c r="AA1026" s="432"/>
      <c r="AB1026" s="16" t="str">
        <f t="shared" ref="AB1026:AB1091" si="44">IF(COUNTIF(Z:Z, Z1026)&gt;1, "Duplicate", "Unique")</f>
        <v>Unique</v>
      </c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</row>
    <row r="1027" spans="1:89" ht="15">
      <c r="A1027" s="354" t="str">
        <f t="shared" si="40"/>
        <v>80_2_030921_C1Y_p_sp.sc</v>
      </c>
      <c r="B1027" s="378" t="s">
        <v>2504</v>
      </c>
      <c r="C1027" s="378" t="s">
        <v>2505</v>
      </c>
      <c r="D1027" s="213">
        <v>80</v>
      </c>
      <c r="E1027" s="213">
        <v>2</v>
      </c>
      <c r="F1027" s="117">
        <v>160821</v>
      </c>
      <c r="G1027" s="10" t="s">
        <v>2403</v>
      </c>
      <c r="H1027" s="213">
        <v>2021</v>
      </c>
      <c r="I1027" s="148" t="s">
        <v>43</v>
      </c>
      <c r="J1027" s="148" t="s">
        <v>2506</v>
      </c>
      <c r="K1027" s="148" t="s">
        <v>2507</v>
      </c>
      <c r="L1027" s="148" t="s">
        <v>2803</v>
      </c>
      <c r="M1027" s="148" t="s">
        <v>147</v>
      </c>
      <c r="N1027" s="117">
        <v>4</v>
      </c>
      <c r="O1027" s="2" t="s">
        <v>3543</v>
      </c>
      <c r="P1027" s="401" t="s">
        <v>509</v>
      </c>
      <c r="Q1027" s="16" t="s">
        <v>510</v>
      </c>
      <c r="R1027" s="50" t="s">
        <v>100</v>
      </c>
      <c r="S1027" s="50">
        <v>3</v>
      </c>
      <c r="T1027" s="50">
        <v>3</v>
      </c>
      <c r="U1027" s="50">
        <v>0</v>
      </c>
      <c r="V1027" s="50" t="s">
        <v>685</v>
      </c>
      <c r="W1027" s="2"/>
      <c r="X1027" s="402">
        <v>141024</v>
      </c>
      <c r="Y1027" s="16" t="s">
        <v>78</v>
      </c>
      <c r="Z1027" s="358" t="s">
        <v>3544</v>
      </c>
      <c r="AA1027" s="432"/>
      <c r="AB1027" s="16" t="str">
        <f t="shared" si="44"/>
        <v>Unique</v>
      </c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</row>
    <row r="1028" spans="1:89" ht="15">
      <c r="A1028" s="354" t="str">
        <f t="shared" si="40"/>
        <v>80_4_300721_C25_p_sp.sc</v>
      </c>
      <c r="B1028" s="378" t="s">
        <v>2320</v>
      </c>
      <c r="C1028" s="378" t="s">
        <v>2321</v>
      </c>
      <c r="D1028" s="213">
        <v>80</v>
      </c>
      <c r="E1028" s="213">
        <v>4</v>
      </c>
      <c r="F1028" s="213">
        <v>140721</v>
      </c>
      <c r="G1028" s="213">
        <v>300721</v>
      </c>
      <c r="H1028" s="213">
        <v>2021</v>
      </c>
      <c r="I1028" s="148" t="s">
        <v>43</v>
      </c>
      <c r="J1028" s="148" t="s">
        <v>2322</v>
      </c>
      <c r="K1028" s="148" t="s">
        <v>2323</v>
      </c>
      <c r="L1028" s="148" t="s">
        <v>74</v>
      </c>
      <c r="M1028" s="148" t="s">
        <v>168</v>
      </c>
      <c r="N1028" s="117">
        <v>1</v>
      </c>
      <c r="O1028" s="2" t="s">
        <v>3541</v>
      </c>
      <c r="P1028" s="401" t="s">
        <v>509</v>
      </c>
      <c r="Q1028" s="16" t="s">
        <v>510</v>
      </c>
      <c r="R1028" s="50" t="s">
        <v>100</v>
      </c>
      <c r="S1028" s="50">
        <v>1</v>
      </c>
      <c r="T1028" s="50">
        <v>1</v>
      </c>
      <c r="U1028" s="50">
        <v>0</v>
      </c>
      <c r="V1028" s="2"/>
      <c r="W1028" s="2"/>
      <c r="X1028" s="402">
        <v>141024</v>
      </c>
      <c r="Y1028" s="16" t="s">
        <v>78</v>
      </c>
      <c r="Z1028" s="358" t="s">
        <v>3545</v>
      </c>
      <c r="AA1028" s="432"/>
      <c r="AB1028" s="16" t="str">
        <f t="shared" si="44"/>
        <v>Unique</v>
      </c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</row>
    <row r="1029" spans="1:89" ht="15">
      <c r="A1029" s="354" t="str">
        <f t="shared" si="40"/>
        <v>119_2_160821_C35_p_sp.sc</v>
      </c>
      <c r="B1029" s="148" t="s">
        <v>2611</v>
      </c>
      <c r="C1029" s="148" t="s">
        <v>2612</v>
      </c>
      <c r="D1029" s="213">
        <v>119</v>
      </c>
      <c r="E1029" s="213">
        <v>2</v>
      </c>
      <c r="F1029" s="213">
        <v>300721</v>
      </c>
      <c r="G1029" s="213">
        <v>160821</v>
      </c>
      <c r="H1029" s="213">
        <v>2021</v>
      </c>
      <c r="I1029" s="148" t="s">
        <v>43</v>
      </c>
      <c r="J1029" s="148" t="s">
        <v>2613</v>
      </c>
      <c r="K1029" s="148" t="s">
        <v>2614</v>
      </c>
      <c r="L1029" s="148" t="s">
        <v>74</v>
      </c>
      <c r="M1029" s="2" t="s">
        <v>477</v>
      </c>
      <c r="N1029" s="117">
        <v>13</v>
      </c>
      <c r="O1029" s="2" t="s">
        <v>3541</v>
      </c>
      <c r="P1029" s="401" t="s">
        <v>509</v>
      </c>
      <c r="Q1029" s="16" t="s">
        <v>510</v>
      </c>
      <c r="R1029" s="50" t="s">
        <v>100</v>
      </c>
      <c r="S1029" s="50">
        <v>2</v>
      </c>
      <c r="T1029" s="50">
        <v>2</v>
      </c>
      <c r="U1029" s="50">
        <v>0</v>
      </c>
      <c r="V1029" s="2"/>
      <c r="W1029" s="2"/>
      <c r="X1029" s="402">
        <v>141024</v>
      </c>
      <c r="Y1029" s="16" t="s">
        <v>78</v>
      </c>
      <c r="Z1029" s="358" t="s">
        <v>3546</v>
      </c>
      <c r="AA1029" s="432"/>
      <c r="AB1029" s="16" t="str">
        <f t="shared" si="44"/>
        <v>Unique</v>
      </c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</row>
    <row r="1030" spans="1:89" ht="15">
      <c r="A1030" s="354" t="str">
        <f t="shared" si="40"/>
        <v>61_1_300621_C2X_p_sp.sc</v>
      </c>
      <c r="B1030" s="148" t="s">
        <v>2372</v>
      </c>
      <c r="C1030" s="148" t="s">
        <v>2373</v>
      </c>
      <c r="D1030" s="213">
        <v>61</v>
      </c>
      <c r="E1030" s="213">
        <v>1</v>
      </c>
      <c r="F1030" s="213">
        <v>150621</v>
      </c>
      <c r="G1030" s="213">
        <v>300621</v>
      </c>
      <c r="H1030" s="213">
        <v>2021</v>
      </c>
      <c r="I1030" s="148" t="s">
        <v>43</v>
      </c>
      <c r="J1030" s="148" t="s">
        <v>2374</v>
      </c>
      <c r="K1030" s="148" t="s">
        <v>2375</v>
      </c>
      <c r="L1030" s="148" t="s">
        <v>74</v>
      </c>
      <c r="M1030" s="148" t="s">
        <v>168</v>
      </c>
      <c r="N1030" s="2"/>
      <c r="O1030" s="2" t="s">
        <v>3541</v>
      </c>
      <c r="P1030" s="401" t="s">
        <v>509</v>
      </c>
      <c r="Q1030" s="16" t="s">
        <v>510</v>
      </c>
      <c r="R1030" s="50" t="s">
        <v>100</v>
      </c>
      <c r="S1030" s="50">
        <v>1</v>
      </c>
      <c r="T1030" s="50">
        <v>1</v>
      </c>
      <c r="U1030" s="50">
        <v>0</v>
      </c>
      <c r="V1030" s="2"/>
      <c r="W1030" s="2"/>
      <c r="X1030" s="402">
        <v>141024</v>
      </c>
      <c r="Y1030" s="16" t="s">
        <v>78</v>
      </c>
      <c r="Z1030" s="358" t="s">
        <v>3547</v>
      </c>
      <c r="AA1030" s="432"/>
      <c r="AB1030" s="16" t="str">
        <f t="shared" si="44"/>
        <v>Unique</v>
      </c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</row>
    <row r="1031" spans="1:89" ht="15">
      <c r="A1031" s="354" t="str">
        <f t="shared" si="40"/>
        <v>101_1_300721_C2A_p_sp.sc</v>
      </c>
      <c r="B1031" s="378" t="s">
        <v>80</v>
      </c>
      <c r="C1031" s="378" t="s">
        <v>81</v>
      </c>
      <c r="D1031" s="213">
        <v>101</v>
      </c>
      <c r="E1031" s="213">
        <v>1</v>
      </c>
      <c r="F1031" s="213">
        <v>140721</v>
      </c>
      <c r="G1031" s="213">
        <v>300721</v>
      </c>
      <c r="H1031" s="213">
        <v>2021</v>
      </c>
      <c r="I1031" s="148" t="s">
        <v>43</v>
      </c>
      <c r="J1031" s="148" t="s">
        <v>82</v>
      </c>
      <c r="K1031" s="148" t="s">
        <v>83</v>
      </c>
      <c r="L1031" s="148" t="s">
        <v>74</v>
      </c>
      <c r="M1031" s="148" t="s">
        <v>168</v>
      </c>
      <c r="N1031" s="117">
        <v>3</v>
      </c>
      <c r="O1031" s="2" t="s">
        <v>3548</v>
      </c>
      <c r="P1031" s="401" t="s">
        <v>509</v>
      </c>
      <c r="Q1031" s="16" t="s">
        <v>510</v>
      </c>
      <c r="R1031" s="50" t="s">
        <v>100</v>
      </c>
      <c r="S1031" s="50">
        <v>2</v>
      </c>
      <c r="T1031" s="50">
        <v>2</v>
      </c>
      <c r="U1031" s="50">
        <v>0</v>
      </c>
      <c r="V1031" s="2"/>
      <c r="W1031" s="2"/>
      <c r="X1031" s="402">
        <v>141024</v>
      </c>
      <c r="Y1031" s="16" t="s">
        <v>78</v>
      </c>
      <c r="Z1031" s="358" t="s">
        <v>3549</v>
      </c>
      <c r="AA1031" s="432"/>
      <c r="AB1031" s="16" t="str">
        <f t="shared" si="44"/>
        <v>Unique</v>
      </c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</row>
    <row r="1032" spans="1:89" ht="15">
      <c r="A1032" s="354" t="str">
        <f t="shared" si="40"/>
        <v>101_2_030921_C3A_p_sp.sc</v>
      </c>
      <c r="B1032" s="378" t="s">
        <v>2336</v>
      </c>
      <c r="C1032" s="378" t="s">
        <v>2337</v>
      </c>
      <c r="D1032" s="213">
        <v>101</v>
      </c>
      <c r="E1032" s="213">
        <v>2</v>
      </c>
      <c r="F1032" s="213">
        <v>160821</v>
      </c>
      <c r="G1032" s="481" t="s">
        <v>2403</v>
      </c>
      <c r="H1032" s="213">
        <v>2021</v>
      </c>
      <c r="I1032" s="148" t="s">
        <v>43</v>
      </c>
      <c r="J1032" s="148" t="s">
        <v>2338</v>
      </c>
      <c r="K1032" s="148" t="s">
        <v>2339</v>
      </c>
      <c r="L1032" s="148" t="s">
        <v>74</v>
      </c>
      <c r="M1032" s="148" t="s">
        <v>147</v>
      </c>
      <c r="N1032" s="117">
        <v>20</v>
      </c>
      <c r="O1032" s="2" t="s">
        <v>3550</v>
      </c>
      <c r="P1032" s="401" t="s">
        <v>509</v>
      </c>
      <c r="Q1032" s="16" t="s">
        <v>510</v>
      </c>
      <c r="R1032" s="50" t="s">
        <v>100</v>
      </c>
      <c r="S1032" s="50">
        <v>6</v>
      </c>
      <c r="T1032" s="50">
        <v>6</v>
      </c>
      <c r="U1032" s="50">
        <v>0</v>
      </c>
      <c r="V1032" s="2"/>
      <c r="W1032" s="2"/>
      <c r="X1032" s="402">
        <v>141024</v>
      </c>
      <c r="Y1032" s="16" t="s">
        <v>78</v>
      </c>
      <c r="Z1032" s="358" t="s">
        <v>3551</v>
      </c>
      <c r="AA1032" s="432"/>
      <c r="AB1032" s="16" t="str">
        <f t="shared" si="44"/>
        <v>Unique</v>
      </c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</row>
    <row r="1033" spans="1:89" ht="15">
      <c r="A1033" s="354" t="str">
        <f t="shared" si="40"/>
        <v>119_2_140721_C2Y_p_sp.sc</v>
      </c>
      <c r="B1033" s="378" t="s">
        <v>2517</v>
      </c>
      <c r="C1033" s="378" t="s">
        <v>2518</v>
      </c>
      <c r="D1033" s="213">
        <v>119</v>
      </c>
      <c r="E1033" s="213">
        <v>2</v>
      </c>
      <c r="F1033" s="117">
        <v>300621</v>
      </c>
      <c r="G1033" s="117">
        <v>140721</v>
      </c>
      <c r="H1033" s="117">
        <v>2021</v>
      </c>
      <c r="I1033" s="2" t="s">
        <v>43</v>
      </c>
      <c r="J1033" s="2" t="s">
        <v>2519</v>
      </c>
      <c r="K1033" s="2" t="s">
        <v>2520</v>
      </c>
      <c r="L1033" s="148" t="s">
        <v>74</v>
      </c>
      <c r="M1033" s="148" t="s">
        <v>147</v>
      </c>
      <c r="N1033" s="117">
        <v>3</v>
      </c>
      <c r="O1033" s="2" t="s">
        <v>3548</v>
      </c>
      <c r="P1033" s="401" t="s">
        <v>509</v>
      </c>
      <c r="Q1033" s="16" t="s">
        <v>510</v>
      </c>
      <c r="R1033" s="50" t="s">
        <v>100</v>
      </c>
      <c r="S1033" s="50">
        <v>1</v>
      </c>
      <c r="T1033" s="50">
        <v>1</v>
      </c>
      <c r="U1033" s="50">
        <v>0</v>
      </c>
      <c r="V1033" s="2"/>
      <c r="W1033" s="2"/>
      <c r="X1033" s="402">
        <v>141024</v>
      </c>
      <c r="Y1033" s="16" t="s">
        <v>78</v>
      </c>
      <c r="Z1033" s="358" t="s">
        <v>3552</v>
      </c>
      <c r="AA1033" s="432"/>
      <c r="AB1033" s="16" t="str">
        <f t="shared" si="44"/>
        <v>Unique</v>
      </c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</row>
    <row r="1034" spans="1:89" ht="15">
      <c r="A1034" s="354" t="str">
        <f t="shared" si="40"/>
        <v>101_2_300621_C3A_p_sp.sc</v>
      </c>
      <c r="B1034" s="378" t="s">
        <v>2336</v>
      </c>
      <c r="C1034" s="378" t="s">
        <v>2337</v>
      </c>
      <c r="D1034" s="213">
        <v>101</v>
      </c>
      <c r="E1034" s="213">
        <v>2</v>
      </c>
      <c r="F1034" s="117">
        <v>150621</v>
      </c>
      <c r="G1034" s="117">
        <v>300621</v>
      </c>
      <c r="H1034" s="117">
        <v>2021</v>
      </c>
      <c r="I1034" s="2" t="s">
        <v>43</v>
      </c>
      <c r="J1034" s="148" t="s">
        <v>2338</v>
      </c>
      <c r="K1034" s="148" t="s">
        <v>2339</v>
      </c>
      <c r="L1034" s="148" t="s">
        <v>74</v>
      </c>
      <c r="M1034" s="148" t="s">
        <v>147</v>
      </c>
      <c r="N1034" s="117">
        <v>2</v>
      </c>
      <c r="O1034" s="2" t="s">
        <v>3553</v>
      </c>
      <c r="P1034" s="401" t="s">
        <v>509</v>
      </c>
      <c r="Q1034" s="16" t="s">
        <v>510</v>
      </c>
      <c r="R1034" s="50" t="s">
        <v>100</v>
      </c>
      <c r="S1034" s="50">
        <v>3</v>
      </c>
      <c r="T1034" s="50">
        <v>3</v>
      </c>
      <c r="U1034" s="50">
        <v>0</v>
      </c>
      <c r="V1034" s="2"/>
      <c r="W1034" s="2"/>
      <c r="X1034" s="402">
        <v>141024</v>
      </c>
      <c r="Y1034" s="16" t="s">
        <v>78</v>
      </c>
      <c r="Z1034" s="358" t="s">
        <v>3554</v>
      </c>
      <c r="AA1034" s="432"/>
      <c r="AB1034" s="16" t="str">
        <f t="shared" si="44"/>
        <v>Unique</v>
      </c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</row>
    <row r="1035" spans="1:89" ht="15">
      <c r="A1035" s="542" t="str">
        <f t="shared" si="40"/>
        <v>119_2_310822_C2Y_p_pi.</v>
      </c>
      <c r="B1035" s="30" t="s">
        <v>2517</v>
      </c>
      <c r="C1035" s="30" t="s">
        <v>2518</v>
      </c>
      <c r="D1035" s="543">
        <v>119</v>
      </c>
      <c r="E1035" s="543">
        <v>2</v>
      </c>
      <c r="F1035" s="543">
        <v>170822</v>
      </c>
      <c r="G1035" s="543">
        <v>310822</v>
      </c>
      <c r="H1035" s="543">
        <v>2022</v>
      </c>
      <c r="I1035" s="30" t="s">
        <v>43</v>
      </c>
      <c r="J1035" s="30" t="s">
        <v>2519</v>
      </c>
      <c r="K1035" s="30" t="s">
        <v>2520</v>
      </c>
      <c r="L1035" s="30" t="s">
        <v>74</v>
      </c>
      <c r="M1035" s="30" t="s">
        <v>3158</v>
      </c>
      <c r="N1035" s="543">
        <v>5</v>
      </c>
      <c r="O1035" s="544"/>
      <c r="P1035" s="545" t="s">
        <v>2318</v>
      </c>
      <c r="Q1035" s="546" t="s">
        <v>2319</v>
      </c>
      <c r="R1035" s="546" t="s">
        <v>105</v>
      </c>
      <c r="S1035" s="546">
        <v>1</v>
      </c>
      <c r="T1035" s="546">
        <v>0</v>
      </c>
      <c r="U1035" s="546">
        <v>1</v>
      </c>
      <c r="V1035" s="544"/>
      <c r="W1035" s="544"/>
      <c r="X1035" s="547" t="s">
        <v>3555</v>
      </c>
      <c r="Y1035" s="546" t="s">
        <v>78</v>
      </c>
      <c r="Z1035" s="548"/>
      <c r="AA1035" s="432"/>
      <c r="AB1035" s="16" t="str">
        <f t="shared" si="44"/>
        <v>Unique</v>
      </c>
      <c r="AD1035" s="544"/>
      <c r="AE1035" s="544"/>
      <c r="AF1035" s="544"/>
      <c r="AG1035" s="544"/>
      <c r="AH1035" s="544"/>
      <c r="AI1035" s="544"/>
      <c r="AJ1035" s="544"/>
      <c r="AK1035" s="544"/>
      <c r="AL1035" s="544"/>
      <c r="AM1035" s="544"/>
      <c r="AN1035" s="544"/>
      <c r="AO1035" s="544"/>
      <c r="AP1035" s="544"/>
      <c r="AQ1035" s="544"/>
      <c r="AR1035" s="544"/>
      <c r="AS1035" s="544"/>
      <c r="AT1035" s="544"/>
      <c r="AU1035" s="544"/>
      <c r="AV1035" s="544"/>
      <c r="AW1035" s="544"/>
      <c r="AX1035" s="549"/>
      <c r="AY1035" s="549"/>
      <c r="AZ1035" s="549"/>
      <c r="BA1035" s="549"/>
      <c r="BB1035" s="549"/>
      <c r="BC1035" s="549"/>
      <c r="BD1035" s="549"/>
      <c r="BE1035" s="549"/>
      <c r="BF1035" s="549"/>
      <c r="BG1035" s="549"/>
      <c r="BH1035" s="549"/>
      <c r="BI1035" s="549"/>
      <c r="BJ1035" s="549"/>
      <c r="BK1035" s="549"/>
      <c r="BL1035" s="549"/>
      <c r="BM1035" s="549"/>
      <c r="BN1035" s="549"/>
      <c r="BO1035" s="549"/>
      <c r="BP1035" s="549"/>
      <c r="BQ1035" s="549"/>
      <c r="BR1035" s="549"/>
      <c r="BS1035" s="549"/>
      <c r="BT1035" s="549"/>
      <c r="BU1035" s="549"/>
      <c r="BV1035" s="549"/>
      <c r="BW1035" s="549"/>
      <c r="BX1035" s="549"/>
      <c r="BY1035" s="549"/>
      <c r="BZ1035" s="549"/>
      <c r="CA1035" s="549"/>
      <c r="CB1035" s="549"/>
      <c r="CC1035" s="549"/>
      <c r="CD1035" s="549"/>
      <c r="CE1035" s="549"/>
      <c r="CF1035" s="549"/>
      <c r="CG1035" s="549"/>
      <c r="CH1035" s="549"/>
      <c r="CI1035" s="549"/>
      <c r="CJ1035" s="549"/>
      <c r="CK1035" s="549"/>
    </row>
    <row r="1036" spans="1:89" ht="15">
      <c r="A1036" s="354" t="str">
        <f t="shared" si="40"/>
        <v>101_1_140721_C2A_p_sp.sc</v>
      </c>
      <c r="B1036" s="378" t="s">
        <v>80</v>
      </c>
      <c r="C1036" s="378" t="s">
        <v>81</v>
      </c>
      <c r="D1036" s="213">
        <v>101</v>
      </c>
      <c r="E1036" s="213">
        <v>1</v>
      </c>
      <c r="F1036" s="117">
        <v>300621</v>
      </c>
      <c r="G1036" s="117">
        <v>140721</v>
      </c>
      <c r="H1036" s="117">
        <v>2021</v>
      </c>
      <c r="I1036" s="2" t="s">
        <v>43</v>
      </c>
      <c r="J1036" s="2" t="s">
        <v>82</v>
      </c>
      <c r="K1036" s="2" t="s">
        <v>83</v>
      </c>
      <c r="L1036" s="148" t="s">
        <v>74</v>
      </c>
      <c r="M1036" s="148" t="s">
        <v>147</v>
      </c>
      <c r="N1036" s="117">
        <v>1</v>
      </c>
      <c r="O1036" s="2" t="s">
        <v>3556</v>
      </c>
      <c r="P1036" s="401" t="s">
        <v>509</v>
      </c>
      <c r="Q1036" s="16" t="s">
        <v>510</v>
      </c>
      <c r="R1036" s="50" t="s">
        <v>100</v>
      </c>
      <c r="S1036" s="50">
        <v>2</v>
      </c>
      <c r="T1036" s="50">
        <v>2</v>
      </c>
      <c r="U1036" s="50">
        <v>0</v>
      </c>
      <c r="V1036" s="2"/>
      <c r="W1036" s="2"/>
      <c r="X1036" s="402">
        <v>141024</v>
      </c>
      <c r="Y1036" s="16" t="s">
        <v>78</v>
      </c>
      <c r="Z1036" s="358" t="s">
        <v>3557</v>
      </c>
      <c r="AA1036" s="432"/>
      <c r="AB1036" s="16" t="str">
        <f t="shared" si="44"/>
        <v>Unique</v>
      </c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</row>
    <row r="1037" spans="1:89" ht="15">
      <c r="A1037" s="542" t="str">
        <f t="shared" si="40"/>
        <v>102_1_190922_C1C_p_pi.</v>
      </c>
      <c r="B1037" s="30" t="s">
        <v>2751</v>
      </c>
      <c r="C1037" s="30" t="s">
        <v>2752</v>
      </c>
      <c r="D1037" s="543">
        <v>102</v>
      </c>
      <c r="E1037" s="543">
        <v>1</v>
      </c>
      <c r="F1037" s="543">
        <v>310822</v>
      </c>
      <c r="G1037" s="543">
        <v>190922</v>
      </c>
      <c r="H1037" s="543">
        <v>2022</v>
      </c>
      <c r="I1037" s="30" t="s">
        <v>43</v>
      </c>
      <c r="J1037" s="30" t="s">
        <v>2754</v>
      </c>
      <c r="K1037" s="30" t="s">
        <v>2755</v>
      </c>
      <c r="L1037" s="30" t="s">
        <v>74</v>
      </c>
      <c r="M1037" s="30" t="s">
        <v>3158</v>
      </c>
      <c r="N1037" s="543">
        <v>11</v>
      </c>
      <c r="O1037" s="544"/>
      <c r="P1037" s="545" t="s">
        <v>2318</v>
      </c>
      <c r="Q1037" s="546" t="s">
        <v>2319</v>
      </c>
      <c r="R1037" s="546" t="s">
        <v>105</v>
      </c>
      <c r="S1037" s="546">
        <v>1</v>
      </c>
      <c r="T1037" s="546">
        <v>0</v>
      </c>
      <c r="U1037" s="546">
        <v>1</v>
      </c>
      <c r="V1037" s="546"/>
      <c r="W1037" s="544"/>
      <c r="X1037" s="547" t="s">
        <v>3534</v>
      </c>
      <c r="Y1037" s="546" t="s">
        <v>78</v>
      </c>
      <c r="Z1037" s="548"/>
      <c r="AA1037" s="432"/>
      <c r="AB1037" s="16" t="str">
        <f t="shared" si="44"/>
        <v>Unique</v>
      </c>
      <c r="AD1037" s="544"/>
      <c r="AE1037" s="544"/>
      <c r="AF1037" s="544"/>
      <c r="AG1037" s="544"/>
      <c r="AH1037" s="544"/>
      <c r="AI1037" s="544"/>
      <c r="AJ1037" s="544"/>
      <c r="AK1037" s="544"/>
      <c r="AL1037" s="544"/>
      <c r="AM1037" s="544"/>
      <c r="AN1037" s="544"/>
      <c r="AO1037" s="544"/>
      <c r="AP1037" s="544"/>
      <c r="AQ1037" s="544"/>
      <c r="AR1037" s="544"/>
      <c r="AS1037" s="544"/>
      <c r="AT1037" s="544"/>
      <c r="AU1037" s="544"/>
      <c r="AV1037" s="544"/>
      <c r="AW1037" s="544"/>
      <c r="AX1037" s="549"/>
      <c r="AY1037" s="549"/>
      <c r="AZ1037" s="549"/>
      <c r="BA1037" s="549"/>
      <c r="BB1037" s="549"/>
      <c r="BC1037" s="549"/>
      <c r="BD1037" s="549"/>
      <c r="BE1037" s="549"/>
      <c r="BF1037" s="549"/>
      <c r="BG1037" s="549"/>
      <c r="BH1037" s="549"/>
      <c r="BI1037" s="549"/>
      <c r="BJ1037" s="549"/>
      <c r="BK1037" s="549"/>
      <c r="BL1037" s="549"/>
      <c r="BM1037" s="549"/>
      <c r="BN1037" s="549"/>
      <c r="BO1037" s="549"/>
      <c r="BP1037" s="549"/>
      <c r="BQ1037" s="549"/>
      <c r="BR1037" s="549"/>
      <c r="BS1037" s="549"/>
      <c r="BT1037" s="549"/>
      <c r="BU1037" s="549"/>
      <c r="BV1037" s="549"/>
      <c r="BW1037" s="549"/>
      <c r="BX1037" s="549"/>
      <c r="BY1037" s="549"/>
      <c r="BZ1037" s="549"/>
      <c r="CA1037" s="549"/>
      <c r="CB1037" s="549"/>
      <c r="CC1037" s="549"/>
      <c r="CD1037" s="549"/>
      <c r="CE1037" s="549"/>
      <c r="CF1037" s="549"/>
      <c r="CG1037" s="549"/>
      <c r="CH1037" s="549"/>
      <c r="CI1037" s="549"/>
      <c r="CJ1037" s="549"/>
      <c r="CK1037" s="549"/>
    </row>
    <row r="1038" spans="1:89" ht="15">
      <c r="A1038" s="542" t="str">
        <f t="shared" si="40"/>
        <v>83_2_310822_C2D_p_pi.</v>
      </c>
      <c r="B1038" s="34" t="s">
        <v>2773</v>
      </c>
      <c r="C1038" s="34" t="s">
        <v>2774</v>
      </c>
      <c r="D1038" s="550">
        <v>83</v>
      </c>
      <c r="E1038" s="550">
        <v>2</v>
      </c>
      <c r="F1038" s="550"/>
      <c r="G1038" s="550">
        <v>310822</v>
      </c>
      <c r="H1038" s="550">
        <v>2022</v>
      </c>
      <c r="I1038" s="34" t="s">
        <v>43</v>
      </c>
      <c r="J1038" s="34" t="s">
        <v>2775</v>
      </c>
      <c r="K1038" s="34" t="s">
        <v>2776</v>
      </c>
      <c r="L1038" s="34" t="s">
        <v>74</v>
      </c>
      <c r="M1038" s="34"/>
      <c r="N1038" s="550"/>
      <c r="O1038" s="544"/>
      <c r="P1038" s="545" t="s">
        <v>2318</v>
      </c>
      <c r="Q1038" s="546" t="s">
        <v>2319</v>
      </c>
      <c r="R1038" s="546" t="s">
        <v>105</v>
      </c>
      <c r="S1038" s="546">
        <v>2</v>
      </c>
      <c r="T1038" s="546">
        <v>0</v>
      </c>
      <c r="U1038" s="546">
        <v>2</v>
      </c>
      <c r="V1038" s="544"/>
      <c r="W1038" s="544"/>
      <c r="X1038" s="547" t="s">
        <v>3534</v>
      </c>
      <c r="Y1038" s="546" t="s">
        <v>78</v>
      </c>
      <c r="Z1038" s="548"/>
      <c r="AA1038" s="432"/>
      <c r="AB1038" s="16" t="str">
        <f t="shared" si="44"/>
        <v>Unique</v>
      </c>
      <c r="AD1038" s="544"/>
      <c r="AE1038" s="544"/>
      <c r="AF1038" s="544"/>
      <c r="AG1038" s="544"/>
      <c r="AH1038" s="544"/>
      <c r="AI1038" s="544"/>
      <c r="AJ1038" s="544"/>
      <c r="AK1038" s="544"/>
      <c r="AL1038" s="544"/>
      <c r="AM1038" s="544"/>
      <c r="AN1038" s="544"/>
      <c r="AO1038" s="544"/>
      <c r="AP1038" s="544"/>
      <c r="AQ1038" s="544"/>
      <c r="AR1038" s="544"/>
      <c r="AS1038" s="544"/>
      <c r="AT1038" s="544"/>
      <c r="AU1038" s="544"/>
      <c r="AV1038" s="544"/>
      <c r="AW1038" s="544"/>
      <c r="AX1038" s="549"/>
      <c r="AY1038" s="549"/>
      <c r="AZ1038" s="549"/>
      <c r="BA1038" s="549"/>
      <c r="BB1038" s="549"/>
      <c r="BC1038" s="549"/>
      <c r="BD1038" s="549"/>
      <c r="BE1038" s="549"/>
      <c r="BF1038" s="549"/>
      <c r="BG1038" s="549"/>
      <c r="BH1038" s="549"/>
      <c r="BI1038" s="549"/>
      <c r="BJ1038" s="549"/>
      <c r="BK1038" s="549"/>
      <c r="BL1038" s="549"/>
      <c r="BM1038" s="549"/>
      <c r="BN1038" s="549"/>
      <c r="BO1038" s="549"/>
      <c r="BP1038" s="549"/>
      <c r="BQ1038" s="549"/>
      <c r="BR1038" s="549"/>
      <c r="BS1038" s="549"/>
      <c r="BT1038" s="549"/>
      <c r="BU1038" s="549"/>
      <c r="BV1038" s="549"/>
      <c r="BW1038" s="549"/>
      <c r="BX1038" s="549"/>
      <c r="BY1038" s="549"/>
      <c r="BZ1038" s="549"/>
      <c r="CA1038" s="549"/>
      <c r="CB1038" s="549"/>
      <c r="CC1038" s="549"/>
      <c r="CD1038" s="549"/>
      <c r="CE1038" s="549"/>
      <c r="CF1038" s="549"/>
      <c r="CG1038" s="549"/>
      <c r="CH1038" s="549"/>
      <c r="CI1038" s="549"/>
      <c r="CJ1038" s="549"/>
      <c r="CK1038" s="549"/>
    </row>
    <row r="1039" spans="1:89" ht="15">
      <c r="A1039" s="354" t="str">
        <f t="shared" si="40"/>
        <v>71_2_140721_C2B_p_sp.sc</v>
      </c>
      <c r="B1039" s="148" t="s">
        <v>2481</v>
      </c>
      <c r="C1039" s="148" t="s">
        <v>2482</v>
      </c>
      <c r="D1039" s="213">
        <v>71</v>
      </c>
      <c r="E1039" s="213">
        <v>2</v>
      </c>
      <c r="F1039" s="213">
        <v>300621</v>
      </c>
      <c r="G1039" s="213">
        <v>140721</v>
      </c>
      <c r="H1039" s="213">
        <v>2021</v>
      </c>
      <c r="I1039" s="148" t="s">
        <v>43</v>
      </c>
      <c r="J1039" s="148" t="s">
        <v>2483</v>
      </c>
      <c r="K1039" s="148" t="s">
        <v>2484</v>
      </c>
      <c r="L1039" s="148" t="s">
        <v>74</v>
      </c>
      <c r="M1039" s="148" t="s">
        <v>168</v>
      </c>
      <c r="N1039" s="117">
        <v>8</v>
      </c>
      <c r="O1039" s="2" t="s">
        <v>3558</v>
      </c>
      <c r="P1039" s="401" t="s">
        <v>509</v>
      </c>
      <c r="Q1039" s="16" t="s">
        <v>510</v>
      </c>
      <c r="R1039" s="50" t="s">
        <v>100</v>
      </c>
      <c r="S1039" s="50">
        <v>4</v>
      </c>
      <c r="T1039" s="50">
        <v>4</v>
      </c>
      <c r="U1039" s="50">
        <v>0</v>
      </c>
      <c r="V1039" s="2"/>
      <c r="W1039" s="2"/>
      <c r="X1039" s="402">
        <v>141024</v>
      </c>
      <c r="Y1039" s="16" t="s">
        <v>78</v>
      </c>
      <c r="Z1039" s="358" t="s">
        <v>3559</v>
      </c>
      <c r="AA1039" s="432"/>
      <c r="AB1039" s="16" t="str">
        <f t="shared" si="44"/>
        <v>Unique</v>
      </c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</row>
    <row r="1040" spans="1:89" ht="15">
      <c r="A1040" s="354" t="str">
        <f t="shared" si="40"/>
        <v>71_1_140721_C1A_p_sp.sc</v>
      </c>
      <c r="B1040" s="148" t="s">
        <v>2352</v>
      </c>
      <c r="C1040" s="148" t="s">
        <v>2353</v>
      </c>
      <c r="D1040" s="213">
        <v>71</v>
      </c>
      <c r="E1040" s="213">
        <v>1</v>
      </c>
      <c r="F1040" s="213">
        <v>300621</v>
      </c>
      <c r="G1040" s="213">
        <v>140721</v>
      </c>
      <c r="H1040" s="213">
        <v>2021</v>
      </c>
      <c r="I1040" s="148" t="s">
        <v>43</v>
      </c>
      <c r="J1040" s="148" t="s">
        <v>2354</v>
      </c>
      <c r="K1040" s="148" t="s">
        <v>2355</v>
      </c>
      <c r="L1040" s="148" t="s">
        <v>74</v>
      </c>
      <c r="M1040" s="148" t="s">
        <v>168</v>
      </c>
      <c r="N1040" s="117">
        <v>15</v>
      </c>
      <c r="O1040" s="2" t="s">
        <v>3560</v>
      </c>
      <c r="P1040" s="401" t="s">
        <v>509</v>
      </c>
      <c r="Q1040" s="16" t="s">
        <v>510</v>
      </c>
      <c r="R1040" s="50" t="s">
        <v>100</v>
      </c>
      <c r="S1040" s="50">
        <v>4</v>
      </c>
      <c r="T1040" s="50">
        <v>4</v>
      </c>
      <c r="U1040" s="50">
        <v>0</v>
      </c>
      <c r="V1040" s="2"/>
      <c r="W1040" s="2"/>
      <c r="X1040" s="402">
        <v>141024</v>
      </c>
      <c r="Y1040" s="16" t="s">
        <v>78</v>
      </c>
      <c r="Z1040" s="358" t="s">
        <v>3561</v>
      </c>
      <c r="AA1040" s="432"/>
      <c r="AB1040" s="16" t="str">
        <f t="shared" si="44"/>
        <v>Unique</v>
      </c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</row>
    <row r="1041" spans="1:89" ht="15">
      <c r="A1041" s="354" t="str">
        <f t="shared" si="40"/>
        <v>61_1_230522_C2X_p_ep.el</v>
      </c>
      <c r="B1041" s="148" t="s">
        <v>2372</v>
      </c>
      <c r="C1041" s="148" t="s">
        <v>2373</v>
      </c>
      <c r="D1041" s="213">
        <v>61</v>
      </c>
      <c r="E1041" s="213">
        <v>1</v>
      </c>
      <c r="F1041" s="481" t="s">
        <v>2753</v>
      </c>
      <c r="G1041" s="213">
        <v>230522</v>
      </c>
      <c r="H1041" s="213">
        <v>2022</v>
      </c>
      <c r="I1041" s="148" t="s">
        <v>43</v>
      </c>
      <c r="J1041" s="148" t="s">
        <v>2374</v>
      </c>
      <c r="K1041" s="148" t="s">
        <v>2375</v>
      </c>
      <c r="L1041" s="148" t="s">
        <v>74</v>
      </c>
      <c r="M1041" s="2" t="s">
        <v>75</v>
      </c>
      <c r="N1041" s="117">
        <v>27</v>
      </c>
      <c r="O1041" s="50" t="s">
        <v>3562</v>
      </c>
      <c r="P1041" s="401" t="s">
        <v>2312</v>
      </c>
      <c r="Q1041" s="16" t="s">
        <v>2313</v>
      </c>
      <c r="R1041" s="50" t="s">
        <v>105</v>
      </c>
      <c r="S1041" s="16">
        <v>1</v>
      </c>
      <c r="T1041" s="16">
        <v>0</v>
      </c>
      <c r="U1041" s="16">
        <v>1</v>
      </c>
      <c r="X1041" s="402">
        <v>71024</v>
      </c>
      <c r="Y1041" s="50" t="s">
        <v>78</v>
      </c>
      <c r="Z1041" s="358" t="s">
        <v>3563</v>
      </c>
      <c r="AA1041" s="432" t="s">
        <v>95</v>
      </c>
      <c r="AB1041" s="16" t="str">
        <f t="shared" si="44"/>
        <v>Unique</v>
      </c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</row>
    <row r="1042" spans="1:89" ht="15">
      <c r="A1042" s="354" t="str">
        <f t="shared" si="40"/>
        <v>119_2_160821_C2Y_p_sp.sc</v>
      </c>
      <c r="B1042" s="148" t="s">
        <v>2517</v>
      </c>
      <c r="C1042" s="148" t="s">
        <v>2518</v>
      </c>
      <c r="D1042" s="213">
        <v>119</v>
      </c>
      <c r="E1042" s="213">
        <v>2</v>
      </c>
      <c r="F1042" s="213">
        <v>300721</v>
      </c>
      <c r="G1042" s="213">
        <v>160821</v>
      </c>
      <c r="H1042" s="213">
        <v>2021</v>
      </c>
      <c r="I1042" s="148" t="s">
        <v>43</v>
      </c>
      <c r="J1042" s="148" t="s">
        <v>2519</v>
      </c>
      <c r="K1042" s="148" t="s">
        <v>2520</v>
      </c>
      <c r="L1042" s="148" t="s">
        <v>74</v>
      </c>
      <c r="M1042" s="2" t="s">
        <v>75</v>
      </c>
      <c r="N1042" s="117">
        <v>132</v>
      </c>
      <c r="O1042" s="50" t="s">
        <v>3564</v>
      </c>
      <c r="P1042" s="401" t="s">
        <v>509</v>
      </c>
      <c r="Q1042" s="16" t="s">
        <v>510</v>
      </c>
      <c r="R1042" s="50" t="s">
        <v>100</v>
      </c>
      <c r="S1042" s="50">
        <v>26</v>
      </c>
      <c r="T1042" s="50">
        <v>26</v>
      </c>
      <c r="U1042" s="50">
        <v>0</v>
      </c>
      <c r="V1042" s="2"/>
      <c r="W1042" s="2"/>
      <c r="X1042" s="402">
        <v>141024</v>
      </c>
      <c r="Y1042" s="16" t="s">
        <v>78</v>
      </c>
      <c r="Z1042" s="358" t="s">
        <v>3565</v>
      </c>
      <c r="AA1042" s="432"/>
      <c r="AB1042" s="16" t="str">
        <f t="shared" si="44"/>
        <v>Unique</v>
      </c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</row>
    <row r="1043" spans="1:89" ht="15">
      <c r="A1043" s="354" t="str">
        <f t="shared" si="40"/>
        <v>80_4_220622_C25_p_xa.co</v>
      </c>
      <c r="B1043" s="148" t="s">
        <v>2320</v>
      </c>
      <c r="C1043" s="148" t="s">
        <v>2321</v>
      </c>
      <c r="D1043" s="213">
        <v>80</v>
      </c>
      <c r="E1043" s="213">
        <v>4</v>
      </c>
      <c r="F1043" s="481" t="s">
        <v>2800</v>
      </c>
      <c r="G1043" s="213">
        <v>220622</v>
      </c>
      <c r="H1043" s="213">
        <v>2022</v>
      </c>
      <c r="I1043" s="148" t="s">
        <v>43</v>
      </c>
      <c r="J1043" s="148" t="s">
        <v>2322</v>
      </c>
      <c r="K1043" s="148" t="s">
        <v>2323</v>
      </c>
      <c r="L1043" s="148" t="s">
        <v>74</v>
      </c>
      <c r="M1043" s="2" t="s">
        <v>320</v>
      </c>
      <c r="N1043" s="213">
        <v>101</v>
      </c>
      <c r="O1043" s="2"/>
      <c r="P1043" s="359" t="s">
        <v>3224</v>
      </c>
      <c r="Q1043" s="50" t="s">
        <v>3225</v>
      </c>
      <c r="R1043" s="50" t="s">
        <v>100</v>
      </c>
      <c r="S1043" s="50">
        <v>1</v>
      </c>
      <c r="T1043" s="50">
        <v>0</v>
      </c>
      <c r="U1043" s="50">
        <v>1</v>
      </c>
      <c r="V1043" s="2"/>
      <c r="W1043" s="2"/>
      <c r="X1043" s="79" t="s">
        <v>3566</v>
      </c>
      <c r="Y1043" s="50" t="s">
        <v>78</v>
      </c>
      <c r="Z1043" s="358" t="s">
        <v>3567</v>
      </c>
      <c r="AA1043" s="432"/>
      <c r="AB1043" s="16" t="str">
        <f t="shared" si="44"/>
        <v>Unique</v>
      </c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 spans="1:89" ht="15">
      <c r="A1044" s="354" t="str">
        <f t="shared" si="40"/>
        <v>128_1_220622_C3D_p_xy.sy</v>
      </c>
      <c r="B1044" s="148" t="s">
        <v>2767</v>
      </c>
      <c r="C1044" s="148" t="s">
        <v>2768</v>
      </c>
      <c r="D1044" s="213">
        <v>128</v>
      </c>
      <c r="E1044" s="213">
        <v>1</v>
      </c>
      <c r="F1044" s="481" t="s">
        <v>2800</v>
      </c>
      <c r="G1044" s="213">
        <v>220622</v>
      </c>
      <c r="H1044" s="213">
        <v>2022</v>
      </c>
      <c r="I1044" s="148" t="s">
        <v>43</v>
      </c>
      <c r="J1044" s="148" t="s">
        <v>2769</v>
      </c>
      <c r="K1044" s="148" t="s">
        <v>2770</v>
      </c>
      <c r="L1044" s="148" t="s">
        <v>74</v>
      </c>
      <c r="M1044" s="2" t="s">
        <v>320</v>
      </c>
      <c r="N1044" s="2" t="s">
        <v>2922</v>
      </c>
      <c r="O1044" s="2"/>
      <c r="P1044" s="359" t="s">
        <v>842</v>
      </c>
      <c r="Q1044" s="50" t="s">
        <v>843</v>
      </c>
      <c r="R1044" s="50" t="s">
        <v>100</v>
      </c>
      <c r="S1044" s="50">
        <v>2</v>
      </c>
      <c r="T1044" s="50">
        <v>1</v>
      </c>
      <c r="U1044" s="50">
        <v>1</v>
      </c>
      <c r="V1044" s="2"/>
      <c r="W1044" s="2"/>
      <c r="X1044" s="79" t="s">
        <v>3566</v>
      </c>
      <c r="Y1044" s="50" t="s">
        <v>78</v>
      </c>
      <c r="Z1044" s="358" t="s">
        <v>3568</v>
      </c>
      <c r="AA1044" s="432"/>
      <c r="AB1044" s="16" t="str">
        <f t="shared" si="44"/>
        <v>Unique</v>
      </c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spans="1:89" ht="15">
      <c r="A1045" s="354" t="str">
        <f t="shared" si="40"/>
        <v>128_1_220622_C3D_p_te.ve</v>
      </c>
      <c r="B1045" s="148" t="s">
        <v>2767</v>
      </c>
      <c r="C1045" s="148" t="s">
        <v>2768</v>
      </c>
      <c r="D1045" s="213">
        <v>128</v>
      </c>
      <c r="E1045" s="213">
        <v>1</v>
      </c>
      <c r="F1045" s="481" t="s">
        <v>2800</v>
      </c>
      <c r="G1045" s="213">
        <v>220622</v>
      </c>
      <c r="H1045" s="213">
        <v>2022</v>
      </c>
      <c r="I1045" s="148" t="s">
        <v>43</v>
      </c>
      <c r="J1045" s="148" t="s">
        <v>2769</v>
      </c>
      <c r="K1045" s="148" t="s">
        <v>2770</v>
      </c>
      <c r="L1045" s="148" t="s">
        <v>74</v>
      </c>
      <c r="M1045" s="2" t="s">
        <v>320</v>
      </c>
      <c r="N1045" s="2" t="s">
        <v>2922</v>
      </c>
      <c r="O1045" s="2"/>
      <c r="P1045" s="359" t="s">
        <v>3569</v>
      </c>
      <c r="Q1045" s="415" t="s">
        <v>3570</v>
      </c>
      <c r="R1045" s="50" t="s">
        <v>100</v>
      </c>
      <c r="S1045" s="50">
        <v>1</v>
      </c>
      <c r="T1045" s="50">
        <v>0</v>
      </c>
      <c r="U1045" s="50">
        <v>1</v>
      </c>
      <c r="V1045" s="2"/>
      <c r="W1045" s="2"/>
      <c r="X1045" s="79" t="s">
        <v>3566</v>
      </c>
      <c r="Y1045" s="50" t="s">
        <v>78</v>
      </c>
      <c r="Z1045" s="358" t="s">
        <v>3571</v>
      </c>
      <c r="AA1045" s="432"/>
      <c r="AB1045" s="16" t="str">
        <f t="shared" si="44"/>
        <v>Unique</v>
      </c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 spans="1:89" ht="15">
      <c r="A1046" s="354" t="str">
        <f t="shared" si="40"/>
        <v>128_1_220622_C3D_p_te.bo</v>
      </c>
      <c r="B1046" s="148" t="s">
        <v>2767</v>
      </c>
      <c r="C1046" s="148" t="s">
        <v>2768</v>
      </c>
      <c r="D1046" s="213">
        <v>128</v>
      </c>
      <c r="E1046" s="213">
        <v>1</v>
      </c>
      <c r="F1046" s="481" t="s">
        <v>2800</v>
      </c>
      <c r="G1046" s="213">
        <v>220622</v>
      </c>
      <c r="H1046" s="213">
        <v>2022</v>
      </c>
      <c r="I1046" s="148" t="s">
        <v>43</v>
      </c>
      <c r="J1046" s="148" t="s">
        <v>2769</v>
      </c>
      <c r="K1046" s="148" t="s">
        <v>2770</v>
      </c>
      <c r="L1046" s="148" t="s">
        <v>74</v>
      </c>
      <c r="M1046" s="2" t="s">
        <v>320</v>
      </c>
      <c r="N1046" s="2" t="s">
        <v>2922</v>
      </c>
      <c r="O1046" s="2"/>
      <c r="P1046" s="359" t="s">
        <v>3492</v>
      </c>
      <c r="Q1046" s="415" t="s">
        <v>3493</v>
      </c>
      <c r="R1046" s="50" t="s">
        <v>100</v>
      </c>
      <c r="S1046" s="50">
        <v>3</v>
      </c>
      <c r="T1046" s="50">
        <v>3</v>
      </c>
      <c r="U1046" s="50">
        <v>0</v>
      </c>
      <c r="V1046" s="2"/>
      <c r="W1046" s="2"/>
      <c r="X1046" s="79" t="s">
        <v>3566</v>
      </c>
      <c r="Y1046" s="50" t="s">
        <v>78</v>
      </c>
      <c r="Z1046" s="358" t="s">
        <v>3572</v>
      </c>
      <c r="AA1046" s="432"/>
      <c r="AB1046" s="16" t="str">
        <f t="shared" si="44"/>
        <v>Unique</v>
      </c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 spans="1:89" ht="15">
      <c r="A1047" s="354" t="str">
        <f t="shared" si="40"/>
        <v>128_1_220622_C3D_p_cha.va</v>
      </c>
      <c r="B1047" s="148" t="s">
        <v>2767</v>
      </c>
      <c r="C1047" s="148" t="s">
        <v>2768</v>
      </c>
      <c r="D1047" s="213">
        <v>128</v>
      </c>
      <c r="E1047" s="213">
        <v>1</v>
      </c>
      <c r="F1047" s="481" t="s">
        <v>2800</v>
      </c>
      <c r="G1047" s="213">
        <v>220622</v>
      </c>
      <c r="H1047" s="213">
        <v>2022</v>
      </c>
      <c r="I1047" s="148" t="s">
        <v>43</v>
      </c>
      <c r="J1047" s="148" t="s">
        <v>2769</v>
      </c>
      <c r="K1047" s="148" t="s">
        <v>2770</v>
      </c>
      <c r="L1047" s="148" t="s">
        <v>74</v>
      </c>
      <c r="M1047" s="2" t="s">
        <v>320</v>
      </c>
      <c r="N1047" s="2" t="s">
        <v>2922</v>
      </c>
      <c r="O1047" s="2"/>
      <c r="P1047" s="359" t="s">
        <v>3573</v>
      </c>
      <c r="Q1047" s="415" t="s">
        <v>3574</v>
      </c>
      <c r="R1047" s="50" t="s">
        <v>100</v>
      </c>
      <c r="S1047" s="50">
        <v>1</v>
      </c>
      <c r="T1047" s="50">
        <v>1</v>
      </c>
      <c r="U1047" s="50">
        <v>0</v>
      </c>
      <c r="V1047" s="2"/>
      <c r="W1047" s="2"/>
      <c r="X1047" s="79" t="s">
        <v>3566</v>
      </c>
      <c r="Y1047" s="50" t="s">
        <v>78</v>
      </c>
      <c r="Z1047" s="358" t="s">
        <v>3575</v>
      </c>
      <c r="AA1047" s="432"/>
      <c r="AB1047" s="16" t="str">
        <f t="shared" si="44"/>
        <v>Unique</v>
      </c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spans="1:89" ht="15">
      <c r="A1048" s="354" t="str">
        <f t="shared" si="40"/>
        <v>128_1_220622_C3D_p_fe.</v>
      </c>
      <c r="B1048" s="148" t="s">
        <v>2767</v>
      </c>
      <c r="C1048" s="148" t="s">
        <v>2768</v>
      </c>
      <c r="D1048" s="213">
        <v>128</v>
      </c>
      <c r="E1048" s="213">
        <v>1</v>
      </c>
      <c r="F1048" s="481" t="s">
        <v>2800</v>
      </c>
      <c r="G1048" s="213">
        <v>220622</v>
      </c>
      <c r="H1048" s="213">
        <v>2022</v>
      </c>
      <c r="I1048" s="148" t="s">
        <v>43</v>
      </c>
      <c r="J1048" s="148" t="s">
        <v>2769</v>
      </c>
      <c r="K1048" s="148" t="s">
        <v>2770</v>
      </c>
      <c r="L1048" s="148" t="s">
        <v>74</v>
      </c>
      <c r="M1048" s="2" t="s">
        <v>320</v>
      </c>
      <c r="N1048" s="2" t="s">
        <v>2922</v>
      </c>
      <c r="O1048" s="2"/>
      <c r="P1048" s="430" t="s">
        <v>3576</v>
      </c>
      <c r="Q1048" s="415" t="s">
        <v>3577</v>
      </c>
      <c r="R1048" s="50" t="s">
        <v>100</v>
      </c>
      <c r="S1048" s="50">
        <v>1</v>
      </c>
      <c r="T1048" s="50">
        <v>1</v>
      </c>
      <c r="U1048" s="50">
        <v>0</v>
      </c>
      <c r="V1048" s="2"/>
      <c r="W1048" s="50" t="s">
        <v>3578</v>
      </c>
      <c r="X1048" s="79" t="s">
        <v>3566</v>
      </c>
      <c r="Y1048" s="50" t="s">
        <v>78</v>
      </c>
      <c r="Z1048" s="358" t="s">
        <v>3579</v>
      </c>
      <c r="AA1048" s="432"/>
      <c r="AB1048" s="16" t="str">
        <f t="shared" si="44"/>
        <v>Unique</v>
      </c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spans="1:89" ht="15">
      <c r="A1049" s="354" t="str">
        <f t="shared" si="40"/>
        <v>101_1_150621_C2A_p_sp.sc</v>
      </c>
      <c r="B1049" s="378" t="s">
        <v>80</v>
      </c>
      <c r="C1049" s="378" t="s">
        <v>81</v>
      </c>
      <c r="D1049" s="213">
        <v>101</v>
      </c>
      <c r="E1049" s="213">
        <v>1</v>
      </c>
      <c r="F1049" s="213">
        <v>310521</v>
      </c>
      <c r="G1049" s="213">
        <v>150621</v>
      </c>
      <c r="H1049" s="213">
        <v>2021</v>
      </c>
      <c r="I1049" s="148" t="s">
        <v>43</v>
      </c>
      <c r="J1049" s="148" t="s">
        <v>82</v>
      </c>
      <c r="K1049" s="148" t="s">
        <v>83</v>
      </c>
      <c r="L1049" s="148" t="s">
        <v>74</v>
      </c>
      <c r="M1049" s="148" t="s">
        <v>147</v>
      </c>
      <c r="N1049" s="117">
        <v>2</v>
      </c>
      <c r="O1049" s="50" t="s">
        <v>3543</v>
      </c>
      <c r="P1049" s="401" t="s">
        <v>509</v>
      </c>
      <c r="Q1049" s="16" t="s">
        <v>510</v>
      </c>
      <c r="R1049" s="50" t="s">
        <v>100</v>
      </c>
      <c r="S1049" s="50">
        <v>6</v>
      </c>
      <c r="T1049" s="50">
        <v>6</v>
      </c>
      <c r="U1049" s="50">
        <v>0</v>
      </c>
      <c r="V1049" s="2"/>
      <c r="W1049" s="2"/>
      <c r="X1049" s="402">
        <v>141024</v>
      </c>
      <c r="Y1049" s="16" t="s">
        <v>78</v>
      </c>
      <c r="Z1049" s="358" t="s">
        <v>3580</v>
      </c>
      <c r="AA1049" s="432"/>
      <c r="AB1049" s="16" t="str">
        <f t="shared" si="44"/>
        <v>Unique</v>
      </c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</row>
    <row r="1050" spans="1:89" ht="15">
      <c r="A1050" s="354" t="str">
        <f t="shared" si="40"/>
        <v>71_1_300721_C1A_p_sp.</v>
      </c>
      <c r="B1050" s="378" t="s">
        <v>2352</v>
      </c>
      <c r="C1050" s="378" t="s">
        <v>2353</v>
      </c>
      <c r="D1050" s="213">
        <v>71</v>
      </c>
      <c r="E1050" s="213">
        <v>1</v>
      </c>
      <c r="F1050" s="213">
        <v>140721</v>
      </c>
      <c r="G1050" s="213">
        <v>300721</v>
      </c>
      <c r="H1050" s="213">
        <v>2021</v>
      </c>
      <c r="I1050" s="148" t="s">
        <v>43</v>
      </c>
      <c r="J1050" s="148" t="s">
        <v>2354</v>
      </c>
      <c r="K1050" s="148" t="s">
        <v>2355</v>
      </c>
      <c r="L1050" s="148" t="s">
        <v>74</v>
      </c>
      <c r="M1050" s="148" t="s">
        <v>147</v>
      </c>
      <c r="N1050" s="117">
        <v>3</v>
      </c>
      <c r="O1050" s="2" t="s">
        <v>3556</v>
      </c>
      <c r="P1050" s="401" t="s">
        <v>1163</v>
      </c>
      <c r="Q1050" s="16" t="s">
        <v>1164</v>
      </c>
      <c r="R1050" s="50" t="s">
        <v>105</v>
      </c>
      <c r="S1050" s="50">
        <v>3</v>
      </c>
      <c r="T1050" s="50">
        <v>0</v>
      </c>
      <c r="U1050" s="50">
        <v>3</v>
      </c>
      <c r="V1050" s="2"/>
      <c r="W1050" s="2"/>
      <c r="X1050" s="402">
        <v>71024</v>
      </c>
      <c r="Y1050" s="16" t="s">
        <v>78</v>
      </c>
      <c r="Z1050" s="358" t="s">
        <v>3581</v>
      </c>
      <c r="AA1050" s="432"/>
      <c r="AB1050" s="16" t="str">
        <f t="shared" si="44"/>
        <v>Unique</v>
      </c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</row>
    <row r="1051" spans="1:89" ht="15">
      <c r="A1051" s="354" t="str">
        <f t="shared" si="40"/>
        <v>93_1_160821_C3B_p_sp.</v>
      </c>
      <c r="B1051" s="148" t="s">
        <v>2326</v>
      </c>
      <c r="C1051" s="148" t="s">
        <v>2327</v>
      </c>
      <c r="D1051" s="213">
        <v>93</v>
      </c>
      <c r="E1051" s="213">
        <v>1</v>
      </c>
      <c r="F1051" s="213">
        <v>300721</v>
      </c>
      <c r="G1051" s="213">
        <v>160821</v>
      </c>
      <c r="H1051" s="213">
        <v>2021</v>
      </c>
      <c r="I1051" s="148" t="s">
        <v>43</v>
      </c>
      <c r="J1051" s="148" t="s">
        <v>2328</v>
      </c>
      <c r="K1051" s="148" t="s">
        <v>2329</v>
      </c>
      <c r="L1051" s="148" t="s">
        <v>74</v>
      </c>
      <c r="M1051" s="2" t="s">
        <v>75</v>
      </c>
      <c r="N1051" s="117">
        <v>705</v>
      </c>
      <c r="P1051" s="401" t="s">
        <v>1163</v>
      </c>
      <c r="Q1051" s="16" t="s">
        <v>1164</v>
      </c>
      <c r="R1051" s="16" t="s">
        <v>2422</v>
      </c>
      <c r="S1051" s="16">
        <v>219</v>
      </c>
      <c r="T1051" s="16">
        <v>0</v>
      </c>
      <c r="U1051" s="16">
        <v>219</v>
      </c>
      <c r="X1051" s="413" t="s">
        <v>3566</v>
      </c>
      <c r="Y1051" s="16" t="s">
        <v>78</v>
      </c>
      <c r="Z1051" s="47" t="s">
        <v>3582</v>
      </c>
      <c r="AA1051" s="432"/>
      <c r="AB1051" s="16" t="str">
        <f t="shared" si="44"/>
        <v>Unique</v>
      </c>
    </row>
    <row r="1052" spans="1:89" ht="15">
      <c r="A1052" s="354" t="str">
        <f t="shared" si="40"/>
        <v>101_2_160821_C3A_p_sp.</v>
      </c>
      <c r="B1052" s="148" t="s">
        <v>2336</v>
      </c>
      <c r="C1052" s="148" t="s">
        <v>2337</v>
      </c>
      <c r="D1052" s="213">
        <v>101</v>
      </c>
      <c r="E1052" s="213">
        <v>2</v>
      </c>
      <c r="F1052" s="213">
        <v>300721</v>
      </c>
      <c r="G1052" s="213">
        <v>160821</v>
      </c>
      <c r="H1052" s="213">
        <v>2021</v>
      </c>
      <c r="I1052" s="148" t="s">
        <v>43</v>
      </c>
      <c r="J1052" s="148" t="s">
        <v>2338</v>
      </c>
      <c r="K1052" s="148" t="s">
        <v>2339</v>
      </c>
      <c r="L1052" s="148" t="s">
        <v>74</v>
      </c>
      <c r="M1052" s="2" t="s">
        <v>75</v>
      </c>
      <c r="N1052" s="117">
        <v>504</v>
      </c>
      <c r="O1052" s="2" t="s">
        <v>3242</v>
      </c>
      <c r="P1052" s="401" t="s">
        <v>1163</v>
      </c>
      <c r="Q1052" s="16" t="s">
        <v>1164</v>
      </c>
      <c r="R1052" s="16" t="s">
        <v>2422</v>
      </c>
      <c r="S1052" s="16">
        <v>153</v>
      </c>
      <c r="T1052" s="16">
        <v>0</v>
      </c>
      <c r="U1052" s="16">
        <v>153</v>
      </c>
      <c r="X1052" s="413" t="s">
        <v>3566</v>
      </c>
      <c r="Y1052" s="16" t="s">
        <v>78</v>
      </c>
      <c r="Z1052" s="47" t="s">
        <v>3583</v>
      </c>
      <c r="AA1052" s="432"/>
      <c r="AB1052" s="16" t="str">
        <f t="shared" si="44"/>
        <v>Unique</v>
      </c>
    </row>
    <row r="1053" spans="1:89" ht="15">
      <c r="A1053" s="354" t="str">
        <f t="shared" si="40"/>
        <v>119_2_160823_C2Y_p_sp.</v>
      </c>
      <c r="B1053" s="148" t="s">
        <v>2517</v>
      </c>
      <c r="C1053" s="148" t="s">
        <v>2518</v>
      </c>
      <c r="D1053" s="421">
        <v>119</v>
      </c>
      <c r="E1053" s="421">
        <v>2</v>
      </c>
      <c r="F1053" s="213">
        <v>280723</v>
      </c>
      <c r="G1053" s="213">
        <v>160823</v>
      </c>
      <c r="H1053" s="213">
        <v>2023</v>
      </c>
      <c r="I1053" s="148" t="s">
        <v>43</v>
      </c>
      <c r="J1053" s="148" t="s">
        <v>2519</v>
      </c>
      <c r="K1053" s="148" t="s">
        <v>2520</v>
      </c>
      <c r="L1053" s="148" t="s">
        <v>74</v>
      </c>
      <c r="M1053" s="148" t="s">
        <v>3158</v>
      </c>
      <c r="N1053" s="213">
        <v>14</v>
      </c>
      <c r="O1053" s="148" t="s">
        <v>3584</v>
      </c>
      <c r="P1053" s="401" t="s">
        <v>1163</v>
      </c>
      <c r="Q1053" s="16" t="s">
        <v>1164</v>
      </c>
      <c r="R1053" s="16" t="s">
        <v>2422</v>
      </c>
      <c r="S1053" s="16">
        <v>10</v>
      </c>
      <c r="T1053" s="16">
        <v>0</v>
      </c>
      <c r="U1053" s="16">
        <v>10</v>
      </c>
      <c r="X1053" s="413" t="s">
        <v>3566</v>
      </c>
      <c r="Y1053" s="16" t="s">
        <v>78</v>
      </c>
      <c r="Z1053" s="47" t="s">
        <v>3585</v>
      </c>
      <c r="AA1053" s="432"/>
      <c r="AB1053" s="16" t="str">
        <f t="shared" si="44"/>
        <v>Unique</v>
      </c>
    </row>
    <row r="1054" spans="1:89" ht="15">
      <c r="A1054" s="354" t="str">
        <f t="shared" si="40"/>
        <v>102_1_310822_C1C_p_er.te</v>
      </c>
      <c r="B1054" s="148" t="s">
        <v>2751</v>
      </c>
      <c r="C1054" s="148" t="s">
        <v>2752</v>
      </c>
      <c r="D1054" s="213">
        <v>102</v>
      </c>
      <c r="E1054" s="213">
        <v>1</v>
      </c>
      <c r="F1054" s="213">
        <v>170822</v>
      </c>
      <c r="G1054" s="213">
        <v>310822</v>
      </c>
      <c r="H1054" s="213">
        <v>2022</v>
      </c>
      <c r="I1054" s="148" t="s">
        <v>43</v>
      </c>
      <c r="J1054" s="148" t="s">
        <v>2754</v>
      </c>
      <c r="K1054" s="148" t="s">
        <v>2755</v>
      </c>
      <c r="L1054" s="148" t="s">
        <v>74</v>
      </c>
      <c r="M1054" s="148" t="s">
        <v>3158</v>
      </c>
      <c r="N1054" s="213">
        <v>34</v>
      </c>
      <c r="O1054" s="148" t="s">
        <v>3235</v>
      </c>
      <c r="P1054" s="401" t="s">
        <v>521</v>
      </c>
      <c r="Q1054" s="16" t="s">
        <v>522</v>
      </c>
      <c r="R1054" s="16" t="s">
        <v>2422</v>
      </c>
      <c r="S1054" s="16">
        <v>1</v>
      </c>
      <c r="T1054" s="16">
        <v>1</v>
      </c>
      <c r="U1054" s="16">
        <v>0</v>
      </c>
      <c r="X1054" s="413" t="s">
        <v>3566</v>
      </c>
      <c r="Y1054" s="16" t="s">
        <v>78</v>
      </c>
      <c r="Z1054" s="47" t="s">
        <v>3586</v>
      </c>
      <c r="AA1054" s="432"/>
      <c r="AB1054" s="16" t="str">
        <f t="shared" si="44"/>
        <v>Unique</v>
      </c>
    </row>
    <row r="1055" spans="1:89" ht="15">
      <c r="A1055" s="354" t="str">
        <f t="shared" si="40"/>
        <v>102_1_310822_C1C_p_my.fl</v>
      </c>
      <c r="B1055" s="148" t="s">
        <v>2751</v>
      </c>
      <c r="C1055" s="148" t="s">
        <v>2752</v>
      </c>
      <c r="D1055" s="213">
        <v>102</v>
      </c>
      <c r="E1055" s="213">
        <v>1</v>
      </c>
      <c r="F1055" s="213">
        <v>170822</v>
      </c>
      <c r="G1055" s="213">
        <v>310822</v>
      </c>
      <c r="H1055" s="213">
        <v>2022</v>
      </c>
      <c r="I1055" s="148" t="s">
        <v>43</v>
      </c>
      <c r="J1055" s="148" t="s">
        <v>2754</v>
      </c>
      <c r="K1055" s="148" t="s">
        <v>2755</v>
      </c>
      <c r="L1055" s="148" t="s">
        <v>74</v>
      </c>
      <c r="M1055" s="148" t="s">
        <v>3158</v>
      </c>
      <c r="N1055" s="213">
        <v>34</v>
      </c>
      <c r="O1055" s="148" t="s">
        <v>3235</v>
      </c>
      <c r="P1055" s="401" t="s">
        <v>98</v>
      </c>
      <c r="Q1055" s="16" t="s">
        <v>99</v>
      </c>
      <c r="R1055" s="16" t="s">
        <v>2422</v>
      </c>
      <c r="S1055" s="16">
        <v>1</v>
      </c>
      <c r="T1055" s="16">
        <v>0</v>
      </c>
      <c r="U1055" s="16">
        <v>1</v>
      </c>
      <c r="X1055" s="413" t="s">
        <v>3566</v>
      </c>
      <c r="Y1055" s="16" t="s">
        <v>78</v>
      </c>
      <c r="Z1055" s="47" t="s">
        <v>3587</v>
      </c>
      <c r="AA1055" s="432" t="s">
        <v>95</v>
      </c>
      <c r="AB1055" s="16" t="str">
        <f t="shared" si="44"/>
        <v>Unique</v>
      </c>
    </row>
    <row r="1056" spans="1:89" ht="15">
      <c r="A1056" s="354" t="str">
        <f t="shared" si="40"/>
        <v>80_1_280723_C1B_p_sp.</v>
      </c>
      <c r="B1056" s="213" t="s">
        <v>2360</v>
      </c>
      <c r="C1056" s="213" t="s">
        <v>2361</v>
      </c>
      <c r="D1056" s="213">
        <v>80</v>
      </c>
      <c r="E1056" s="213">
        <v>1</v>
      </c>
      <c r="F1056" s="213">
        <v>140723</v>
      </c>
      <c r="G1056" s="213">
        <v>280723</v>
      </c>
      <c r="H1056" s="213">
        <v>2023</v>
      </c>
      <c r="I1056" s="148" t="s">
        <v>43</v>
      </c>
      <c r="J1056" s="148" t="s">
        <v>2362</v>
      </c>
      <c r="K1056" s="148" t="s">
        <v>2363</v>
      </c>
      <c r="L1056" s="148" t="s">
        <v>74</v>
      </c>
      <c r="M1056" s="148" t="s">
        <v>3196</v>
      </c>
      <c r="N1056" s="213">
        <v>13</v>
      </c>
      <c r="P1056" s="401" t="s">
        <v>1163</v>
      </c>
      <c r="Q1056" s="16" t="s">
        <v>1164</v>
      </c>
      <c r="R1056" s="16" t="s">
        <v>2422</v>
      </c>
      <c r="S1056" s="16">
        <v>9</v>
      </c>
      <c r="T1056" s="16">
        <v>0</v>
      </c>
      <c r="U1056" s="16">
        <v>9</v>
      </c>
      <c r="X1056" s="413" t="s">
        <v>3566</v>
      </c>
      <c r="Y1056" s="16" t="s">
        <v>78</v>
      </c>
      <c r="Z1056" s="47" t="s">
        <v>3588</v>
      </c>
      <c r="AA1056" s="432"/>
      <c r="AB1056" s="16" t="str">
        <f t="shared" si="44"/>
        <v>Unique</v>
      </c>
    </row>
    <row r="1057" spans="1:89" ht="15">
      <c r="A1057" s="354" t="str">
        <f t="shared" si="40"/>
        <v>93_1_160821_C3B_p_ch.bi</v>
      </c>
      <c r="B1057" s="148" t="s">
        <v>2326</v>
      </c>
      <c r="C1057" s="148" t="s">
        <v>2327</v>
      </c>
      <c r="D1057" s="213">
        <v>93</v>
      </c>
      <c r="E1057" s="213">
        <v>1</v>
      </c>
      <c r="F1057" s="213">
        <v>300721</v>
      </c>
      <c r="G1057" s="213">
        <v>160821</v>
      </c>
      <c r="H1057" s="213">
        <v>2021</v>
      </c>
      <c r="I1057" s="148" t="s">
        <v>43</v>
      </c>
      <c r="J1057" s="148" t="s">
        <v>2328</v>
      </c>
      <c r="K1057" s="148" t="s">
        <v>2329</v>
      </c>
      <c r="L1057" s="148" t="s">
        <v>74</v>
      </c>
      <c r="M1057" s="2" t="s">
        <v>75</v>
      </c>
      <c r="N1057" s="117">
        <v>705</v>
      </c>
      <c r="P1057" s="401" t="s">
        <v>287</v>
      </c>
      <c r="Q1057" s="16" t="s">
        <v>288</v>
      </c>
      <c r="R1057" s="16" t="s">
        <v>2422</v>
      </c>
      <c r="S1057" s="16">
        <v>3</v>
      </c>
      <c r="T1057" s="16">
        <v>0</v>
      </c>
      <c r="U1057" s="16">
        <v>3</v>
      </c>
      <c r="X1057" s="413" t="s">
        <v>3566</v>
      </c>
      <c r="Y1057" s="16" t="s">
        <v>78</v>
      </c>
      <c r="Z1057" s="47" t="s">
        <v>3589</v>
      </c>
      <c r="AA1057" s="432" t="s">
        <v>95</v>
      </c>
      <c r="AB1057" s="16" t="str">
        <f t="shared" si="44"/>
        <v>Unique</v>
      </c>
    </row>
    <row r="1058" spans="1:89" ht="15">
      <c r="A1058" s="354" t="str">
        <f t="shared" si="40"/>
        <v>83_1_100922_C2C_p_er.te</v>
      </c>
      <c r="B1058" s="148" t="s">
        <v>2789</v>
      </c>
      <c r="C1058" s="148" t="s">
        <v>2790</v>
      </c>
      <c r="D1058" s="213">
        <v>83</v>
      </c>
      <c r="E1058" s="213">
        <v>1</v>
      </c>
      <c r="F1058" s="213">
        <v>310822</v>
      </c>
      <c r="G1058" s="213">
        <v>100922</v>
      </c>
      <c r="H1058" s="213">
        <v>2022</v>
      </c>
      <c r="I1058" s="148" t="s">
        <v>43</v>
      </c>
      <c r="J1058" s="148" t="s">
        <v>2791</v>
      </c>
      <c r="K1058" s="148" t="s">
        <v>2792</v>
      </c>
      <c r="L1058" s="148" t="s">
        <v>74</v>
      </c>
      <c r="M1058" s="148" t="s">
        <v>3158</v>
      </c>
      <c r="N1058" s="213">
        <v>9</v>
      </c>
      <c r="O1058" s="148" t="s">
        <v>3235</v>
      </c>
      <c r="P1058" s="401" t="s">
        <v>521</v>
      </c>
      <c r="Q1058" s="16" t="s">
        <v>522</v>
      </c>
      <c r="R1058" s="16" t="s">
        <v>2422</v>
      </c>
      <c r="S1058" s="16">
        <v>1</v>
      </c>
      <c r="T1058" s="16">
        <v>1</v>
      </c>
      <c r="U1058" s="16">
        <v>0</v>
      </c>
      <c r="X1058" s="413" t="s">
        <v>3566</v>
      </c>
      <c r="Y1058" s="16" t="s">
        <v>78</v>
      </c>
      <c r="Z1058" s="47" t="s">
        <v>3590</v>
      </c>
      <c r="AA1058" s="432"/>
      <c r="AB1058" s="16" t="str">
        <f t="shared" si="44"/>
        <v>Unique</v>
      </c>
    </row>
    <row r="1059" spans="1:89" ht="15">
      <c r="A1059" s="354" t="str">
        <f t="shared" si="40"/>
        <v>101_2_160821_C3A_p_ch.bi</v>
      </c>
      <c r="B1059" s="148" t="s">
        <v>2336</v>
      </c>
      <c r="C1059" s="148" t="s">
        <v>2337</v>
      </c>
      <c r="D1059" s="213">
        <v>101</v>
      </c>
      <c r="E1059" s="213">
        <v>2</v>
      </c>
      <c r="F1059" s="213">
        <v>300721</v>
      </c>
      <c r="G1059" s="213">
        <v>160821</v>
      </c>
      <c r="H1059" s="213">
        <v>2021</v>
      </c>
      <c r="I1059" s="148" t="s">
        <v>43</v>
      </c>
      <c r="J1059" s="148" t="s">
        <v>2338</v>
      </c>
      <c r="K1059" s="148" t="s">
        <v>2339</v>
      </c>
      <c r="L1059" s="148" t="s">
        <v>74</v>
      </c>
      <c r="M1059" s="2" t="s">
        <v>75</v>
      </c>
      <c r="N1059" s="117">
        <v>572</v>
      </c>
      <c r="O1059" s="2" t="s">
        <v>3307</v>
      </c>
      <c r="P1059" s="401" t="s">
        <v>287</v>
      </c>
      <c r="Q1059" s="16" t="s">
        <v>288</v>
      </c>
      <c r="R1059" s="16" t="s">
        <v>2422</v>
      </c>
      <c r="S1059" s="16">
        <v>1</v>
      </c>
      <c r="T1059" s="16">
        <v>0</v>
      </c>
      <c r="U1059" s="16">
        <v>1</v>
      </c>
      <c r="X1059" s="413" t="s">
        <v>3566</v>
      </c>
      <c r="Y1059" s="16" t="s">
        <v>78</v>
      </c>
      <c r="Z1059" s="47" t="s">
        <v>3591</v>
      </c>
      <c r="AA1059" s="432" t="s">
        <v>95</v>
      </c>
      <c r="AB1059" s="16" t="str">
        <f t="shared" si="44"/>
        <v>Unique</v>
      </c>
    </row>
    <row r="1060" spans="1:89" ht="15">
      <c r="A1060" s="354" t="str">
        <f t="shared" si="40"/>
        <v>71_2_170823_C2B_p_er.te</v>
      </c>
      <c r="B1060" s="148" t="s">
        <v>2481</v>
      </c>
      <c r="C1060" s="148" t="s">
        <v>2482</v>
      </c>
      <c r="D1060" s="213">
        <v>71</v>
      </c>
      <c r="E1060" s="213">
        <v>2</v>
      </c>
      <c r="F1060" s="213">
        <v>280723</v>
      </c>
      <c r="G1060" s="213">
        <v>170823</v>
      </c>
      <c r="H1060" s="213">
        <v>2023</v>
      </c>
      <c r="I1060" s="148" t="s">
        <v>43</v>
      </c>
      <c r="J1060" s="148" t="s">
        <v>2483</v>
      </c>
      <c r="K1060" s="148" t="s">
        <v>2484</v>
      </c>
      <c r="L1060" s="148" t="s">
        <v>74</v>
      </c>
      <c r="M1060" s="148" t="s">
        <v>3158</v>
      </c>
      <c r="N1060" s="213">
        <v>6</v>
      </c>
      <c r="O1060" s="148" t="s">
        <v>3235</v>
      </c>
      <c r="P1060" s="401" t="s">
        <v>521</v>
      </c>
      <c r="Q1060" s="16" t="s">
        <v>522</v>
      </c>
      <c r="R1060" s="16" t="s">
        <v>2422</v>
      </c>
      <c r="S1060" s="16">
        <v>1</v>
      </c>
      <c r="T1060" s="16">
        <v>0</v>
      </c>
      <c r="U1060" s="16">
        <v>1</v>
      </c>
      <c r="X1060" s="413" t="s">
        <v>3566</v>
      </c>
      <c r="Y1060" s="16" t="s">
        <v>78</v>
      </c>
      <c r="Z1060" s="47" t="s">
        <v>3592</v>
      </c>
      <c r="AA1060" s="432"/>
      <c r="AB1060" s="16" t="str">
        <f t="shared" si="44"/>
        <v>Unique</v>
      </c>
    </row>
    <row r="1061" spans="1:89" ht="15">
      <c r="A1061" s="354" t="str">
        <f t="shared" si="40"/>
        <v>93_1_160821_C3B_p_my.fl</v>
      </c>
      <c r="B1061" s="148" t="s">
        <v>2326</v>
      </c>
      <c r="C1061" s="148" t="s">
        <v>2327</v>
      </c>
      <c r="D1061" s="213">
        <v>93</v>
      </c>
      <c r="E1061" s="213">
        <v>1</v>
      </c>
      <c r="F1061" s="213">
        <v>300721</v>
      </c>
      <c r="G1061" s="213">
        <v>160821</v>
      </c>
      <c r="H1061" s="213">
        <v>2021</v>
      </c>
      <c r="I1061" s="148" t="s">
        <v>43</v>
      </c>
      <c r="J1061" s="148" t="s">
        <v>2328</v>
      </c>
      <c r="K1061" s="148" t="s">
        <v>2329</v>
      </c>
      <c r="L1061" s="148" t="s">
        <v>74</v>
      </c>
      <c r="M1061" s="2" t="s">
        <v>75</v>
      </c>
      <c r="N1061" s="117">
        <v>705</v>
      </c>
      <c r="P1061" s="401" t="s">
        <v>98</v>
      </c>
      <c r="Q1061" s="16" t="s">
        <v>99</v>
      </c>
      <c r="R1061" s="16" t="s">
        <v>2422</v>
      </c>
      <c r="S1061" s="16">
        <v>1</v>
      </c>
      <c r="T1061" s="16">
        <v>1</v>
      </c>
      <c r="U1061" s="16">
        <v>0</v>
      </c>
      <c r="X1061" s="413" t="s">
        <v>3566</v>
      </c>
      <c r="Y1061" s="16" t="s">
        <v>78</v>
      </c>
      <c r="Z1061" s="47" t="s">
        <v>3593</v>
      </c>
      <c r="AA1061" s="432" t="s">
        <v>95</v>
      </c>
      <c r="AB1061" s="16" t="str">
        <f t="shared" si="44"/>
        <v>Unique</v>
      </c>
    </row>
    <row r="1062" spans="1:89" ht="15">
      <c r="A1062" s="354" t="str">
        <f t="shared" si="40"/>
        <v>80_2_200722_C1Y_p_sp.</v>
      </c>
      <c r="B1062" s="148" t="s">
        <v>2504</v>
      </c>
      <c r="C1062" s="148" t="s">
        <v>2505</v>
      </c>
      <c r="D1062" s="213">
        <v>80</v>
      </c>
      <c r="E1062" s="213">
        <v>2</v>
      </c>
      <c r="F1062" s="481" t="s">
        <v>465</v>
      </c>
      <c r="G1062" s="213">
        <v>200722</v>
      </c>
      <c r="H1062" s="213">
        <v>2022</v>
      </c>
      <c r="I1062" s="148" t="s">
        <v>43</v>
      </c>
      <c r="J1062" s="148" t="s">
        <v>2506</v>
      </c>
      <c r="K1062" s="148" t="s">
        <v>2507</v>
      </c>
      <c r="L1062" s="148" t="s">
        <v>74</v>
      </c>
      <c r="M1062" s="148" t="s">
        <v>3158</v>
      </c>
      <c r="N1062" s="213">
        <v>31</v>
      </c>
      <c r="O1062" s="148" t="s">
        <v>3235</v>
      </c>
      <c r="P1062" s="401" t="s">
        <v>1163</v>
      </c>
      <c r="Q1062" s="16" t="s">
        <v>1164</v>
      </c>
      <c r="R1062" s="16" t="s">
        <v>2422</v>
      </c>
      <c r="S1062" s="16">
        <v>15</v>
      </c>
      <c r="T1062" s="16">
        <v>0</v>
      </c>
      <c r="U1062" s="16">
        <v>15</v>
      </c>
      <c r="X1062" s="413" t="s">
        <v>3566</v>
      </c>
      <c r="Y1062" s="16" t="s">
        <v>78</v>
      </c>
      <c r="Z1062" s="47" t="s">
        <v>3594</v>
      </c>
      <c r="AA1062" s="432"/>
      <c r="AB1062" s="16" t="str">
        <f t="shared" si="44"/>
        <v>Unique</v>
      </c>
    </row>
    <row r="1063" spans="1:89" ht="15">
      <c r="A1063" s="354" t="str">
        <f t="shared" si="40"/>
        <v>80_1_170823_C1B_p_sp.</v>
      </c>
      <c r="B1063" s="148" t="s">
        <v>2360</v>
      </c>
      <c r="C1063" s="148" t="s">
        <v>2361</v>
      </c>
      <c r="D1063" s="213">
        <v>80</v>
      </c>
      <c r="E1063" s="213">
        <v>1</v>
      </c>
      <c r="F1063" s="213">
        <v>280723</v>
      </c>
      <c r="G1063" s="213">
        <v>170823</v>
      </c>
      <c r="H1063" s="213">
        <v>2023</v>
      </c>
      <c r="I1063" s="148" t="s">
        <v>43</v>
      </c>
      <c r="J1063" s="148" t="s">
        <v>2362</v>
      </c>
      <c r="K1063" s="148" t="s">
        <v>2363</v>
      </c>
      <c r="L1063" s="148" t="s">
        <v>74</v>
      </c>
      <c r="M1063" s="148" t="s">
        <v>3158</v>
      </c>
      <c r="N1063" s="213">
        <v>27</v>
      </c>
      <c r="O1063" s="148" t="s">
        <v>3235</v>
      </c>
      <c r="P1063" s="401" t="s">
        <v>1163</v>
      </c>
      <c r="Q1063" s="16" t="s">
        <v>1164</v>
      </c>
      <c r="R1063" s="16" t="s">
        <v>2422</v>
      </c>
      <c r="S1063" s="16">
        <v>9</v>
      </c>
      <c r="T1063" s="16">
        <v>0</v>
      </c>
      <c r="U1063" s="16">
        <v>9</v>
      </c>
      <c r="X1063" s="413" t="s">
        <v>3566</v>
      </c>
      <c r="Y1063" s="16" t="s">
        <v>78</v>
      </c>
      <c r="Z1063" s="47" t="s">
        <v>3595</v>
      </c>
      <c r="AA1063" s="432"/>
      <c r="AB1063" s="16" t="str">
        <f t="shared" si="44"/>
        <v>Unique</v>
      </c>
    </row>
    <row r="1064" spans="1:89" ht="15">
      <c r="A1064" s="354" t="str">
        <f t="shared" si="40"/>
        <v>119_2_190523_C35_p_xy.se</v>
      </c>
      <c r="B1064" s="148" t="s">
        <v>2611</v>
      </c>
      <c r="C1064" s="148" t="s">
        <v>2612</v>
      </c>
      <c r="D1064" s="421">
        <v>119</v>
      </c>
      <c r="E1064" s="421">
        <v>2</v>
      </c>
      <c r="F1064" s="481" t="s">
        <v>3596</v>
      </c>
      <c r="G1064" s="213">
        <v>190523</v>
      </c>
      <c r="H1064" s="213">
        <v>2023</v>
      </c>
      <c r="I1064" s="148" t="s">
        <v>43</v>
      </c>
      <c r="J1064" s="148" t="s">
        <v>2613</v>
      </c>
      <c r="K1064" s="148" t="s">
        <v>2614</v>
      </c>
      <c r="L1064" s="148" t="s">
        <v>74</v>
      </c>
      <c r="M1064" s="148" t="s">
        <v>100</v>
      </c>
      <c r="N1064" s="213">
        <v>31</v>
      </c>
      <c r="O1064" s="2"/>
      <c r="P1064" s="359" t="s">
        <v>529</v>
      </c>
      <c r="Q1064" s="50" t="s">
        <v>530</v>
      </c>
      <c r="R1064" s="50" t="s">
        <v>100</v>
      </c>
      <c r="S1064" s="50">
        <v>1</v>
      </c>
      <c r="T1064" s="50">
        <v>0</v>
      </c>
      <c r="U1064" s="50">
        <v>1</v>
      </c>
      <c r="V1064" s="2"/>
      <c r="W1064" s="2"/>
      <c r="X1064" s="79" t="s">
        <v>3566</v>
      </c>
      <c r="Y1064" s="50" t="s">
        <v>78</v>
      </c>
      <c r="Z1064" s="47" t="s">
        <v>3597</v>
      </c>
      <c r="AA1064" s="432"/>
      <c r="AB1064" s="16" t="str">
        <f t="shared" si="44"/>
        <v>Unique</v>
      </c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</row>
    <row r="1065" spans="1:89" ht="15">
      <c r="A1065" s="354" t="str">
        <f t="shared" si="40"/>
        <v>100_2_090522_C3X_p_ep.el</v>
      </c>
      <c r="B1065" s="148" t="s">
        <v>2441</v>
      </c>
      <c r="C1065" s="148" t="s">
        <v>2442</v>
      </c>
      <c r="D1065" s="213">
        <v>100</v>
      </c>
      <c r="E1065" s="213">
        <v>2</v>
      </c>
      <c r="F1065" s="213">
        <v>250422</v>
      </c>
      <c r="G1065" s="481" t="s">
        <v>2753</v>
      </c>
      <c r="H1065" s="213">
        <v>2022</v>
      </c>
      <c r="I1065" s="148" t="s">
        <v>43</v>
      </c>
      <c r="J1065" s="148" t="s">
        <v>2443</v>
      </c>
      <c r="K1065" s="148" t="s">
        <v>2444</v>
      </c>
      <c r="L1065" s="148" t="s">
        <v>74</v>
      </c>
      <c r="M1065" s="2" t="s">
        <v>75</v>
      </c>
      <c r="N1065" s="117">
        <v>45</v>
      </c>
      <c r="O1065" s="2" t="s">
        <v>3598</v>
      </c>
      <c r="P1065" s="401" t="s">
        <v>2312</v>
      </c>
      <c r="Q1065" s="16" t="s">
        <v>2313</v>
      </c>
      <c r="R1065" s="50" t="s">
        <v>105</v>
      </c>
      <c r="S1065" s="16">
        <v>1</v>
      </c>
      <c r="T1065" s="16">
        <v>1</v>
      </c>
      <c r="U1065" s="16">
        <v>0</v>
      </c>
      <c r="X1065" s="402">
        <v>81024</v>
      </c>
      <c r="Y1065" s="50" t="s">
        <v>78</v>
      </c>
      <c r="Z1065" s="358" t="s">
        <v>3599</v>
      </c>
      <c r="AA1065" s="432" t="s">
        <v>95</v>
      </c>
      <c r="AB1065" s="16" t="str">
        <f t="shared" si="44"/>
        <v>Unique</v>
      </c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</row>
    <row r="1066" spans="1:89" ht="15">
      <c r="A1066" s="354" t="str">
        <f t="shared" si="40"/>
        <v>190523_2023_C35_p_Hinatea Ariey_1_2_190523_C35_p_my.fl</v>
      </c>
      <c r="B1066" s="354" t="str">
        <f t="shared" ref="B1066:D1066" si="45">E1066&amp;"_"&amp;F1066&amp;"_"&amp;H1066&amp;"_"&amp;K1066&amp;"_"&amp;Q1066</f>
        <v>2_040523_2023_C35_Myathropa florea</v>
      </c>
      <c r="C1066" s="354" t="str">
        <f t="shared" si="45"/>
        <v>040523_190523_LBB_malaise trap_Ghislain Delalle</v>
      </c>
      <c r="D1066" s="354" t="str">
        <f t="shared" si="45"/>
        <v>190523_2023_C35_p_Hinatea Ariey_1</v>
      </c>
      <c r="E1066" s="421">
        <v>2</v>
      </c>
      <c r="F1066" s="481" t="s">
        <v>3596</v>
      </c>
      <c r="G1066" s="213">
        <v>190523</v>
      </c>
      <c r="H1066" s="213">
        <v>2023</v>
      </c>
      <c r="I1066" s="148" t="s">
        <v>43</v>
      </c>
      <c r="J1066" s="148" t="s">
        <v>2613</v>
      </c>
      <c r="K1066" s="148" t="s">
        <v>2614</v>
      </c>
      <c r="L1066" s="148" t="s">
        <v>74</v>
      </c>
      <c r="M1066" s="148" t="s">
        <v>100</v>
      </c>
      <c r="N1066" s="213">
        <v>31</v>
      </c>
      <c r="P1066" s="401" t="s">
        <v>98</v>
      </c>
      <c r="Q1066" s="16" t="s">
        <v>99</v>
      </c>
      <c r="R1066" s="16" t="s">
        <v>2422</v>
      </c>
      <c r="S1066" s="16">
        <v>1</v>
      </c>
      <c r="T1066" s="16">
        <v>0</v>
      </c>
      <c r="U1066" s="16">
        <v>1</v>
      </c>
      <c r="X1066" s="413" t="s">
        <v>3600</v>
      </c>
      <c r="Y1066" s="50" t="s">
        <v>78</v>
      </c>
      <c r="Z1066" s="47" t="s">
        <v>3601</v>
      </c>
      <c r="AA1066" s="432" t="s">
        <v>95</v>
      </c>
      <c r="AB1066" s="16" t="str">
        <f t="shared" si="44"/>
        <v>Unique</v>
      </c>
    </row>
    <row r="1067" spans="1:89" ht="15">
      <c r="A1067" s="354" t="str">
        <f t="shared" si="40"/>
        <v>119_2_190523_C35_p_ep.el</v>
      </c>
      <c r="B1067" s="148" t="s">
        <v>2611</v>
      </c>
      <c r="C1067" s="148" t="s">
        <v>2612</v>
      </c>
      <c r="D1067" s="421">
        <v>119</v>
      </c>
      <c r="E1067" s="421">
        <v>2</v>
      </c>
      <c r="F1067" s="481" t="s">
        <v>3596</v>
      </c>
      <c r="G1067" s="213">
        <v>190523</v>
      </c>
      <c r="H1067" s="213">
        <v>2023</v>
      </c>
      <c r="I1067" s="148" t="s">
        <v>43</v>
      </c>
      <c r="J1067" s="148" t="s">
        <v>2613</v>
      </c>
      <c r="K1067" s="148" t="s">
        <v>2614</v>
      </c>
      <c r="L1067" s="148" t="s">
        <v>74</v>
      </c>
      <c r="M1067" s="148" t="s">
        <v>100</v>
      </c>
      <c r="N1067" s="213">
        <v>31</v>
      </c>
      <c r="P1067" s="414" t="s">
        <v>2312</v>
      </c>
      <c r="Q1067" s="16" t="s">
        <v>2313</v>
      </c>
      <c r="R1067" s="16" t="s">
        <v>2422</v>
      </c>
      <c r="S1067" s="16">
        <v>4</v>
      </c>
      <c r="T1067" s="16">
        <v>0</v>
      </c>
      <c r="U1067" s="16">
        <v>4</v>
      </c>
      <c r="X1067" s="413" t="s">
        <v>3600</v>
      </c>
      <c r="Y1067" s="50" t="s">
        <v>78</v>
      </c>
      <c r="Z1067" s="47" t="s">
        <v>3602</v>
      </c>
      <c r="AA1067" s="432" t="s">
        <v>95</v>
      </c>
      <c r="AB1067" s="16" t="str">
        <f t="shared" si="44"/>
        <v>Unique</v>
      </c>
    </row>
    <row r="1068" spans="1:89" ht="15">
      <c r="A1068" s="354" t="str">
        <f t="shared" si="40"/>
        <v>119_2_190523_C35_p_ep.ba</v>
      </c>
      <c r="B1068" s="148" t="s">
        <v>2611</v>
      </c>
      <c r="C1068" s="148" t="s">
        <v>2612</v>
      </c>
      <c r="D1068" s="421">
        <v>119</v>
      </c>
      <c r="E1068" s="421">
        <v>2</v>
      </c>
      <c r="F1068" s="481" t="s">
        <v>3596</v>
      </c>
      <c r="G1068" s="213">
        <v>190523</v>
      </c>
      <c r="H1068" s="213">
        <v>2023</v>
      </c>
      <c r="I1068" s="148" t="s">
        <v>43</v>
      </c>
      <c r="J1068" s="148" t="s">
        <v>2613</v>
      </c>
      <c r="K1068" s="148" t="s">
        <v>2614</v>
      </c>
      <c r="L1068" s="148" t="s">
        <v>74</v>
      </c>
      <c r="M1068" s="148" t="s">
        <v>100</v>
      </c>
      <c r="N1068" s="213">
        <v>31</v>
      </c>
      <c r="P1068" s="401" t="s">
        <v>84</v>
      </c>
      <c r="Q1068" s="16" t="s">
        <v>85</v>
      </c>
      <c r="R1068" s="16" t="s">
        <v>2422</v>
      </c>
      <c r="S1068" s="16">
        <v>1</v>
      </c>
      <c r="T1068" s="16">
        <v>0</v>
      </c>
      <c r="U1068" s="16">
        <v>1</v>
      </c>
      <c r="X1068" s="413" t="s">
        <v>3600</v>
      </c>
      <c r="Y1068" s="50" t="s">
        <v>78</v>
      </c>
      <c r="Z1068" s="47" t="s">
        <v>3603</v>
      </c>
      <c r="AA1068" s="432" t="s">
        <v>95</v>
      </c>
      <c r="AB1068" s="16" t="str">
        <f t="shared" si="44"/>
        <v>Unique</v>
      </c>
    </row>
    <row r="1069" spans="1:89" ht="15">
      <c r="A1069" s="354" t="str">
        <f t="shared" si="40"/>
        <v>119_2_190523_C35_p_rh.ca</v>
      </c>
      <c r="B1069" s="148" t="s">
        <v>2611</v>
      </c>
      <c r="C1069" s="148" t="s">
        <v>2612</v>
      </c>
      <c r="D1069" s="421">
        <v>119</v>
      </c>
      <c r="E1069" s="421">
        <v>2</v>
      </c>
      <c r="F1069" s="481" t="s">
        <v>3596</v>
      </c>
      <c r="G1069" s="213">
        <v>190523</v>
      </c>
      <c r="H1069" s="213">
        <v>2023</v>
      </c>
      <c r="I1069" s="148" t="s">
        <v>43</v>
      </c>
      <c r="J1069" s="148" t="s">
        <v>2613</v>
      </c>
      <c r="K1069" s="148" t="s">
        <v>2614</v>
      </c>
      <c r="L1069" s="148" t="s">
        <v>74</v>
      </c>
      <c r="M1069" s="148" t="s">
        <v>100</v>
      </c>
      <c r="N1069" s="213">
        <v>31</v>
      </c>
      <c r="P1069" s="401" t="s">
        <v>134</v>
      </c>
      <c r="Q1069" s="16" t="s">
        <v>135</v>
      </c>
      <c r="R1069" s="16" t="s">
        <v>2422</v>
      </c>
      <c r="S1069" s="16">
        <v>1</v>
      </c>
      <c r="T1069" s="16">
        <v>1</v>
      </c>
      <c r="U1069" s="16">
        <v>0</v>
      </c>
      <c r="X1069" s="413" t="s">
        <v>3600</v>
      </c>
      <c r="Y1069" s="50" t="s">
        <v>78</v>
      </c>
      <c r="Z1069" s="47" t="s">
        <v>3604</v>
      </c>
      <c r="AA1069" s="432" t="s">
        <v>95</v>
      </c>
      <c r="AB1069" s="16" t="str">
        <f t="shared" si="44"/>
        <v>Unique</v>
      </c>
    </row>
    <row r="1070" spans="1:89" ht="15">
      <c r="A1070" s="354" t="str">
        <f t="shared" si="40"/>
        <v>61_1_190922_C2X_p_sp.</v>
      </c>
      <c r="B1070" s="148" t="s">
        <v>2372</v>
      </c>
      <c r="C1070" s="148" t="s">
        <v>2373</v>
      </c>
      <c r="D1070" s="213">
        <v>61</v>
      </c>
      <c r="E1070" s="213">
        <v>1</v>
      </c>
      <c r="F1070" s="213">
        <v>310822</v>
      </c>
      <c r="G1070" s="213">
        <v>190922</v>
      </c>
      <c r="H1070" s="213">
        <v>2022</v>
      </c>
      <c r="I1070" s="148" t="s">
        <v>43</v>
      </c>
      <c r="J1070" s="148" t="s">
        <v>2374</v>
      </c>
      <c r="K1070" s="148" t="s">
        <v>2375</v>
      </c>
      <c r="L1070" s="148" t="s">
        <v>74</v>
      </c>
      <c r="M1070" s="148" t="s">
        <v>3158</v>
      </c>
      <c r="N1070" s="213">
        <v>9</v>
      </c>
      <c r="O1070" s="148" t="s">
        <v>3235</v>
      </c>
      <c r="P1070" s="414" t="s">
        <v>1163</v>
      </c>
      <c r="Q1070" s="16" t="s">
        <v>1164</v>
      </c>
      <c r="R1070" s="16" t="s">
        <v>2422</v>
      </c>
      <c r="S1070" s="16">
        <v>2</v>
      </c>
      <c r="T1070" s="16">
        <v>0</v>
      </c>
      <c r="U1070" s="16">
        <v>2</v>
      </c>
      <c r="X1070" s="402" t="s">
        <v>3600</v>
      </c>
      <c r="Y1070" s="50" t="s">
        <v>78</v>
      </c>
      <c r="Z1070" s="47" t="s">
        <v>3605</v>
      </c>
      <c r="AA1070" s="432"/>
      <c r="AB1070" s="16" t="str">
        <f t="shared" si="44"/>
        <v>Unique</v>
      </c>
    </row>
    <row r="1071" spans="1:89" ht="15">
      <c r="A1071" s="354" t="str">
        <f t="shared" si="40"/>
        <v>80_1_170823_C1B_p_sy.pi</v>
      </c>
      <c r="B1071" s="148" t="s">
        <v>2360</v>
      </c>
      <c r="C1071" s="148" t="s">
        <v>2361</v>
      </c>
      <c r="D1071" s="213">
        <v>80</v>
      </c>
      <c r="E1071" s="213">
        <v>1</v>
      </c>
      <c r="F1071" s="213">
        <v>280723</v>
      </c>
      <c r="G1071" s="213">
        <v>170823</v>
      </c>
      <c r="H1071" s="213">
        <v>2023</v>
      </c>
      <c r="I1071" s="148" t="s">
        <v>43</v>
      </c>
      <c r="J1071" s="148" t="s">
        <v>2362</v>
      </c>
      <c r="K1071" s="148" t="s">
        <v>2363</v>
      </c>
      <c r="L1071" s="148" t="s">
        <v>74</v>
      </c>
      <c r="M1071" s="148" t="s">
        <v>3158</v>
      </c>
      <c r="N1071" s="213">
        <v>27</v>
      </c>
      <c r="O1071" s="148" t="s">
        <v>3235</v>
      </c>
      <c r="P1071" s="414" t="s">
        <v>176</v>
      </c>
      <c r="Q1071" s="16" t="s">
        <v>177</v>
      </c>
      <c r="R1071" s="16" t="s">
        <v>2422</v>
      </c>
      <c r="S1071" s="16">
        <v>1</v>
      </c>
      <c r="T1071" s="16">
        <v>0</v>
      </c>
      <c r="U1071" s="16">
        <v>1</v>
      </c>
      <c r="X1071" s="402" t="s">
        <v>3600</v>
      </c>
      <c r="Y1071" s="50" t="s">
        <v>78</v>
      </c>
      <c r="Z1071" s="47" t="s">
        <v>3606</v>
      </c>
      <c r="AA1071" s="432" t="s">
        <v>95</v>
      </c>
      <c r="AB1071" s="16" t="str">
        <f t="shared" si="44"/>
        <v>Unique</v>
      </c>
    </row>
    <row r="1072" spans="1:89" ht="15">
      <c r="A1072" s="354" t="str">
        <f t="shared" si="40"/>
        <v>80_1_170823_C1B_p_ch.bi</v>
      </c>
      <c r="B1072" s="148" t="s">
        <v>2360</v>
      </c>
      <c r="C1072" s="148" t="s">
        <v>2361</v>
      </c>
      <c r="D1072" s="213">
        <v>80</v>
      </c>
      <c r="E1072" s="213">
        <v>1</v>
      </c>
      <c r="F1072" s="213">
        <v>280723</v>
      </c>
      <c r="G1072" s="213">
        <v>170823</v>
      </c>
      <c r="H1072" s="213">
        <v>2023</v>
      </c>
      <c r="I1072" s="148" t="s">
        <v>43</v>
      </c>
      <c r="J1072" s="148" t="s">
        <v>2362</v>
      </c>
      <c r="K1072" s="148" t="s">
        <v>2363</v>
      </c>
      <c r="L1072" s="148" t="s">
        <v>74</v>
      </c>
      <c r="M1072" s="148" t="s">
        <v>3158</v>
      </c>
      <c r="N1072" s="213">
        <v>27</v>
      </c>
      <c r="O1072" s="148" t="s">
        <v>3235</v>
      </c>
      <c r="P1072" s="401" t="s">
        <v>287</v>
      </c>
      <c r="Q1072" s="16" t="s">
        <v>288</v>
      </c>
      <c r="R1072" s="16" t="s">
        <v>2422</v>
      </c>
      <c r="S1072" s="16">
        <v>1</v>
      </c>
      <c r="T1072" s="16">
        <v>0</v>
      </c>
      <c r="U1072" s="16">
        <v>1</v>
      </c>
      <c r="X1072" s="402" t="s">
        <v>3600</v>
      </c>
      <c r="Y1072" s="50" t="s">
        <v>78</v>
      </c>
      <c r="Z1072" s="47" t="s">
        <v>3607</v>
      </c>
      <c r="AA1072" s="432" t="s">
        <v>95</v>
      </c>
      <c r="AB1072" s="16" t="str">
        <f t="shared" si="44"/>
        <v>Unique</v>
      </c>
    </row>
    <row r="1073" spans="1:28" ht="15">
      <c r="A1073" s="354" t="str">
        <f t="shared" si="40"/>
        <v>61_1_310822_C2X_p_my.fl</v>
      </c>
      <c r="B1073" s="551" t="s">
        <v>2372</v>
      </c>
      <c r="C1073" s="551" t="s">
        <v>2373</v>
      </c>
      <c r="D1073" s="552">
        <v>61</v>
      </c>
      <c r="E1073" s="552">
        <v>1</v>
      </c>
      <c r="F1073" s="552">
        <v>170822</v>
      </c>
      <c r="G1073" s="552">
        <v>310822</v>
      </c>
      <c r="H1073" s="552">
        <v>2023</v>
      </c>
      <c r="I1073" s="551" t="s">
        <v>43</v>
      </c>
      <c r="J1073" s="551" t="s">
        <v>2374</v>
      </c>
      <c r="K1073" s="551" t="s">
        <v>2375</v>
      </c>
      <c r="L1073" s="551" t="s">
        <v>74</v>
      </c>
      <c r="M1073" s="551" t="s">
        <v>3158</v>
      </c>
      <c r="N1073" s="552">
        <v>15</v>
      </c>
      <c r="O1073" s="551" t="s">
        <v>3608</v>
      </c>
      <c r="P1073" s="414" t="s">
        <v>98</v>
      </c>
      <c r="Q1073" s="16" t="s">
        <v>99</v>
      </c>
      <c r="R1073" s="16" t="s">
        <v>2422</v>
      </c>
      <c r="S1073" s="16">
        <v>1</v>
      </c>
      <c r="T1073" s="16">
        <v>0</v>
      </c>
      <c r="U1073" s="16">
        <v>1</v>
      </c>
      <c r="X1073" s="402" t="s">
        <v>3600</v>
      </c>
      <c r="Y1073" s="50" t="s">
        <v>78</v>
      </c>
      <c r="Z1073" s="47" t="s">
        <v>3609</v>
      </c>
      <c r="AA1073" s="432" t="s">
        <v>95</v>
      </c>
      <c r="AB1073" s="16" t="str">
        <f t="shared" si="44"/>
        <v>Unique</v>
      </c>
    </row>
    <row r="1074" spans="1:28" ht="15">
      <c r="A1074" s="354" t="str">
        <f t="shared" si="40"/>
        <v>119_1_170822_C1X_p_sp.</v>
      </c>
      <c r="B1074" s="28" t="s">
        <v>2302</v>
      </c>
      <c r="C1074" s="28" t="s">
        <v>2303</v>
      </c>
      <c r="D1074" s="29">
        <v>119</v>
      </c>
      <c r="E1074" s="29">
        <v>1</v>
      </c>
      <c r="F1074" s="29">
        <v>30822</v>
      </c>
      <c r="G1074" s="29">
        <v>170822</v>
      </c>
      <c r="H1074" s="29">
        <v>2022</v>
      </c>
      <c r="I1074" s="28" t="s">
        <v>43</v>
      </c>
      <c r="J1074" s="28" t="s">
        <v>2304</v>
      </c>
      <c r="K1074" s="28" t="s">
        <v>2305</v>
      </c>
      <c r="L1074" s="28" t="s">
        <v>74</v>
      </c>
      <c r="M1074" s="28" t="s">
        <v>3158</v>
      </c>
      <c r="N1074" s="29">
        <v>28</v>
      </c>
      <c r="O1074" s="28" t="s">
        <v>3235</v>
      </c>
      <c r="P1074" s="414" t="s">
        <v>1163</v>
      </c>
      <c r="Q1074" s="16" t="s">
        <v>1164</v>
      </c>
      <c r="R1074" s="16" t="s">
        <v>2422</v>
      </c>
      <c r="S1074" s="16">
        <v>1</v>
      </c>
      <c r="T1074" s="16">
        <v>0</v>
      </c>
      <c r="U1074" s="16">
        <v>1</v>
      </c>
      <c r="X1074" s="402" t="s">
        <v>3600</v>
      </c>
      <c r="Y1074" s="50" t="s">
        <v>78</v>
      </c>
      <c r="Z1074" s="47" t="s">
        <v>3610</v>
      </c>
      <c r="AA1074" s="432"/>
      <c r="AB1074" s="16" t="str">
        <f t="shared" si="44"/>
        <v>Unique</v>
      </c>
    </row>
    <row r="1075" spans="1:28" ht="15">
      <c r="A1075" s="354" t="str">
        <f t="shared" si="40"/>
        <v>80_1_280723_C1B_p_sy.pi</v>
      </c>
      <c r="B1075" s="148" t="s">
        <v>2360</v>
      </c>
      <c r="C1075" s="148" t="s">
        <v>2361</v>
      </c>
      <c r="D1075" s="213">
        <v>80</v>
      </c>
      <c r="E1075" s="213">
        <v>1</v>
      </c>
      <c r="F1075" s="213">
        <v>140723</v>
      </c>
      <c r="G1075" s="213">
        <v>280723</v>
      </c>
      <c r="H1075" s="213">
        <v>2023</v>
      </c>
      <c r="I1075" s="148" t="s">
        <v>43</v>
      </c>
      <c r="J1075" s="148" t="s">
        <v>2362</v>
      </c>
      <c r="K1075" s="148" t="s">
        <v>2363</v>
      </c>
      <c r="L1075" s="148" t="s">
        <v>74</v>
      </c>
      <c r="M1075" s="148" t="s">
        <v>3158</v>
      </c>
      <c r="N1075" s="213">
        <v>39</v>
      </c>
      <c r="O1075" s="148" t="s">
        <v>3235</v>
      </c>
      <c r="P1075" s="414" t="s">
        <v>176</v>
      </c>
      <c r="Q1075" s="16" t="s">
        <v>177</v>
      </c>
      <c r="R1075" s="16" t="s">
        <v>2422</v>
      </c>
      <c r="S1075" s="16">
        <v>4</v>
      </c>
      <c r="T1075" s="16">
        <v>0</v>
      </c>
      <c r="U1075" s="16">
        <v>4</v>
      </c>
      <c r="X1075" s="402" t="s">
        <v>3600</v>
      </c>
      <c r="Y1075" s="50" t="s">
        <v>78</v>
      </c>
      <c r="Z1075" s="47" t="s">
        <v>3611</v>
      </c>
      <c r="AA1075" s="432" t="s">
        <v>95</v>
      </c>
      <c r="AB1075" s="16" t="str">
        <f t="shared" si="44"/>
        <v>Unique</v>
      </c>
    </row>
    <row r="1076" spans="1:28" ht="15">
      <c r="A1076" s="354" t="str">
        <f t="shared" si="40"/>
        <v>80_3_170823_C15_p_sp.</v>
      </c>
      <c r="B1076" s="148" t="s">
        <v>69</v>
      </c>
      <c r="C1076" s="148" t="s">
        <v>70</v>
      </c>
      <c r="D1076" s="213">
        <v>80</v>
      </c>
      <c r="E1076" s="213">
        <v>3</v>
      </c>
      <c r="F1076" s="213">
        <v>280723</v>
      </c>
      <c r="G1076" s="213">
        <v>170823</v>
      </c>
      <c r="H1076" s="213">
        <v>2023</v>
      </c>
      <c r="I1076" s="148" t="s">
        <v>43</v>
      </c>
      <c r="J1076" s="148" t="s">
        <v>72</v>
      </c>
      <c r="K1076" s="148" t="s">
        <v>73</v>
      </c>
      <c r="L1076" s="148" t="s">
        <v>74</v>
      </c>
      <c r="M1076" s="148" t="s">
        <v>3158</v>
      </c>
      <c r="N1076" s="213">
        <v>27</v>
      </c>
      <c r="O1076" s="148" t="s">
        <v>3612</v>
      </c>
      <c r="P1076" s="414" t="s">
        <v>1163</v>
      </c>
      <c r="Q1076" s="16" t="s">
        <v>1164</v>
      </c>
      <c r="R1076" s="16" t="s">
        <v>2422</v>
      </c>
      <c r="S1076" s="16">
        <v>6</v>
      </c>
      <c r="T1076" s="16">
        <v>0</v>
      </c>
      <c r="U1076" s="16">
        <v>6</v>
      </c>
      <c r="X1076" s="402" t="s">
        <v>3600</v>
      </c>
      <c r="Y1076" s="50" t="s">
        <v>78</v>
      </c>
      <c r="Z1076" s="47" t="s">
        <v>3613</v>
      </c>
      <c r="AA1076" s="432"/>
      <c r="AB1076" s="16" t="str">
        <f t="shared" si="44"/>
        <v>Unique</v>
      </c>
    </row>
    <row r="1077" spans="1:28" ht="15">
      <c r="A1077" s="354" t="str">
        <f t="shared" si="40"/>
        <v>102_1_170822_C1C_p_my.fl</v>
      </c>
      <c r="B1077" s="148" t="s">
        <v>2751</v>
      </c>
      <c r="C1077" s="148" t="s">
        <v>2752</v>
      </c>
      <c r="D1077" s="213">
        <v>102</v>
      </c>
      <c r="E1077" s="213">
        <v>1</v>
      </c>
      <c r="F1077" s="213">
        <v>30822</v>
      </c>
      <c r="G1077" s="213">
        <v>170822</v>
      </c>
      <c r="H1077" s="213">
        <v>2022</v>
      </c>
      <c r="I1077" s="148" t="s">
        <v>43</v>
      </c>
      <c r="J1077" s="148" t="s">
        <v>2754</v>
      </c>
      <c r="K1077" s="148" t="s">
        <v>2755</v>
      </c>
      <c r="L1077" s="148" t="s">
        <v>74</v>
      </c>
      <c r="M1077" s="148" t="s">
        <v>3158</v>
      </c>
      <c r="N1077" s="213">
        <v>35</v>
      </c>
      <c r="O1077" s="148" t="s">
        <v>3235</v>
      </c>
      <c r="P1077" s="414" t="s">
        <v>98</v>
      </c>
      <c r="Q1077" s="16" t="s">
        <v>99</v>
      </c>
      <c r="R1077" s="16" t="s">
        <v>2422</v>
      </c>
      <c r="S1077" s="16">
        <v>1</v>
      </c>
      <c r="T1077" s="16">
        <v>0</v>
      </c>
      <c r="U1077" s="16">
        <v>1</v>
      </c>
      <c r="X1077" s="402" t="s">
        <v>3600</v>
      </c>
      <c r="Y1077" s="50" t="s">
        <v>78</v>
      </c>
      <c r="Z1077" s="47" t="s">
        <v>3614</v>
      </c>
      <c r="AA1077" s="432" t="s">
        <v>95</v>
      </c>
      <c r="AB1077" s="16" t="str">
        <f t="shared" si="44"/>
        <v>Unique</v>
      </c>
    </row>
    <row r="1078" spans="1:28" ht="15">
      <c r="A1078" s="354" t="str">
        <f t="shared" si="40"/>
        <v>61_1_190922_C2X_p_sy.pi</v>
      </c>
      <c r="B1078" s="148" t="s">
        <v>2372</v>
      </c>
      <c r="C1078" s="148" t="s">
        <v>2373</v>
      </c>
      <c r="D1078" s="213">
        <v>61</v>
      </c>
      <c r="E1078" s="213">
        <v>1</v>
      </c>
      <c r="F1078" s="213">
        <v>310822</v>
      </c>
      <c r="G1078" s="213">
        <v>190922</v>
      </c>
      <c r="H1078" s="213">
        <v>2022</v>
      </c>
      <c r="I1078" s="148" t="s">
        <v>43</v>
      </c>
      <c r="J1078" s="148" t="s">
        <v>2374</v>
      </c>
      <c r="K1078" s="148" t="s">
        <v>2375</v>
      </c>
      <c r="L1078" s="148" t="s">
        <v>74</v>
      </c>
      <c r="M1078" s="148" t="s">
        <v>3158</v>
      </c>
      <c r="N1078" s="213">
        <v>9</v>
      </c>
      <c r="O1078" s="148" t="s">
        <v>3235</v>
      </c>
      <c r="P1078" s="414" t="s">
        <v>176</v>
      </c>
      <c r="Q1078" s="16" t="s">
        <v>177</v>
      </c>
      <c r="R1078" s="16" t="s">
        <v>2422</v>
      </c>
      <c r="S1078" s="16">
        <v>1</v>
      </c>
      <c r="T1078" s="16">
        <v>0</v>
      </c>
      <c r="U1078" s="16">
        <v>1</v>
      </c>
      <c r="X1078" s="402" t="s">
        <v>3600</v>
      </c>
      <c r="Y1078" s="50" t="s">
        <v>78</v>
      </c>
      <c r="Z1078" s="47" t="s">
        <v>3615</v>
      </c>
      <c r="AA1078" s="432" t="s">
        <v>95</v>
      </c>
      <c r="AB1078" s="16" t="str">
        <f t="shared" si="44"/>
        <v>Unique</v>
      </c>
    </row>
    <row r="1079" spans="1:28" ht="15">
      <c r="A1079" s="354" t="str">
        <f t="shared" si="40"/>
        <v>80_1_170823_C1B_p_ep.ba</v>
      </c>
      <c r="B1079" s="148" t="s">
        <v>2360</v>
      </c>
      <c r="C1079" s="148" t="s">
        <v>2361</v>
      </c>
      <c r="D1079" s="213">
        <v>80</v>
      </c>
      <c r="E1079" s="213">
        <v>1</v>
      </c>
      <c r="F1079" s="213">
        <v>280723</v>
      </c>
      <c r="G1079" s="213">
        <v>170823</v>
      </c>
      <c r="H1079" s="213">
        <v>2023</v>
      </c>
      <c r="I1079" s="148" t="s">
        <v>43</v>
      </c>
      <c r="J1079" s="148" t="s">
        <v>2362</v>
      </c>
      <c r="K1079" s="148" t="s">
        <v>2363</v>
      </c>
      <c r="L1079" s="148" t="s">
        <v>74</v>
      </c>
      <c r="M1079" s="148" t="s">
        <v>3158</v>
      </c>
      <c r="N1079" s="213">
        <v>27</v>
      </c>
      <c r="O1079" s="148" t="s">
        <v>3235</v>
      </c>
      <c r="P1079" s="401" t="s">
        <v>84</v>
      </c>
      <c r="Q1079" s="16" t="s">
        <v>85</v>
      </c>
      <c r="R1079" s="16" t="s">
        <v>2422</v>
      </c>
      <c r="S1079" s="16">
        <v>1</v>
      </c>
      <c r="T1079" s="16">
        <v>0</v>
      </c>
      <c r="U1079" s="16">
        <v>1</v>
      </c>
      <c r="X1079" s="402" t="s">
        <v>3600</v>
      </c>
      <c r="Y1079" s="50" t="s">
        <v>78</v>
      </c>
      <c r="Z1079" s="47" t="s">
        <v>3616</v>
      </c>
      <c r="AA1079" s="432" t="s">
        <v>95</v>
      </c>
      <c r="AB1079" s="16" t="str">
        <f t="shared" si="44"/>
        <v>Unique</v>
      </c>
    </row>
    <row r="1080" spans="1:28" ht="15">
      <c r="A1080" s="354" t="str">
        <f t="shared" si="40"/>
        <v>100_3_030822_C3Y_p_ba.el</v>
      </c>
      <c r="B1080" s="148" t="s">
        <v>2417</v>
      </c>
      <c r="C1080" s="148" t="s">
        <v>2418</v>
      </c>
      <c r="D1080" s="213">
        <v>100</v>
      </c>
      <c r="E1080" s="213">
        <v>3</v>
      </c>
      <c r="F1080" s="213">
        <v>200722</v>
      </c>
      <c r="G1080" s="481" t="s">
        <v>3145</v>
      </c>
      <c r="H1080" s="213">
        <v>2022</v>
      </c>
      <c r="I1080" s="148" t="s">
        <v>43</v>
      </c>
      <c r="J1080" s="148" t="s">
        <v>2419</v>
      </c>
      <c r="K1080" s="148" t="s">
        <v>2420</v>
      </c>
      <c r="L1080" s="148" t="s">
        <v>74</v>
      </c>
      <c r="M1080" s="148" t="s">
        <v>3158</v>
      </c>
      <c r="N1080" s="213">
        <v>6</v>
      </c>
      <c r="O1080" s="148" t="s">
        <v>3235</v>
      </c>
      <c r="P1080" s="414" t="s">
        <v>274</v>
      </c>
      <c r="Q1080" s="16" t="s">
        <v>275</v>
      </c>
      <c r="R1080" s="16" t="s">
        <v>2422</v>
      </c>
      <c r="S1080" s="16">
        <v>1</v>
      </c>
      <c r="T1080" s="16">
        <v>1</v>
      </c>
      <c r="U1080" s="16">
        <v>0</v>
      </c>
      <c r="X1080" s="402" t="s">
        <v>3600</v>
      </c>
      <c r="Y1080" s="50" t="s">
        <v>78</v>
      </c>
      <c r="Z1080" s="47" t="s">
        <v>3617</v>
      </c>
      <c r="AA1080" s="432" t="s">
        <v>95</v>
      </c>
      <c r="AB1080" s="16" t="str">
        <f t="shared" si="44"/>
        <v>Unique</v>
      </c>
    </row>
    <row r="1081" spans="1:28" ht="15">
      <c r="A1081" s="354" t="str">
        <f t="shared" si="40"/>
        <v>71_2_170823_C2B_p_sp.</v>
      </c>
      <c r="B1081" s="148" t="s">
        <v>2481</v>
      </c>
      <c r="C1081" s="148" t="s">
        <v>2482</v>
      </c>
      <c r="D1081" s="213">
        <v>71</v>
      </c>
      <c r="E1081" s="213">
        <v>2</v>
      </c>
      <c r="F1081" s="213">
        <v>280723</v>
      </c>
      <c r="G1081" s="213">
        <v>170823</v>
      </c>
      <c r="H1081" s="213">
        <v>2023</v>
      </c>
      <c r="I1081" s="148" t="s">
        <v>43</v>
      </c>
      <c r="J1081" s="148" t="s">
        <v>2483</v>
      </c>
      <c r="K1081" s="148" t="s">
        <v>2484</v>
      </c>
      <c r="L1081" s="148" t="s">
        <v>74</v>
      </c>
      <c r="M1081" s="148" t="s">
        <v>3158</v>
      </c>
      <c r="N1081" s="213">
        <v>6</v>
      </c>
      <c r="O1081" s="148" t="s">
        <v>3235</v>
      </c>
      <c r="P1081" s="414" t="s">
        <v>1163</v>
      </c>
      <c r="Q1081" s="16" t="s">
        <v>1164</v>
      </c>
      <c r="R1081" s="16" t="s">
        <v>2422</v>
      </c>
      <c r="S1081" s="16">
        <v>2</v>
      </c>
      <c r="T1081" s="16">
        <v>0</v>
      </c>
      <c r="U1081" s="16">
        <v>2</v>
      </c>
      <c r="X1081" s="402" t="s">
        <v>3600</v>
      </c>
      <c r="Y1081" s="50" t="s">
        <v>78</v>
      </c>
      <c r="Z1081" s="47" t="s">
        <v>3618</v>
      </c>
      <c r="AA1081" s="432"/>
      <c r="AB1081" s="16" t="str">
        <f t="shared" si="44"/>
        <v>Unique</v>
      </c>
    </row>
    <row r="1082" spans="1:28" ht="15">
      <c r="A1082" s="354" t="str">
        <f t="shared" si="40"/>
        <v>93_1_160821_C3B_p_sy.pi</v>
      </c>
      <c r="B1082" s="148" t="s">
        <v>2326</v>
      </c>
      <c r="C1082" s="148" t="s">
        <v>2327</v>
      </c>
      <c r="D1082" s="213">
        <v>93</v>
      </c>
      <c r="E1082" s="213">
        <v>1</v>
      </c>
      <c r="F1082" s="213">
        <v>300721</v>
      </c>
      <c r="G1082" s="213">
        <v>160821</v>
      </c>
      <c r="H1082" s="213">
        <v>2021</v>
      </c>
      <c r="I1082" s="148" t="s">
        <v>43</v>
      </c>
      <c r="J1082" s="148" t="s">
        <v>2328</v>
      </c>
      <c r="K1082" s="148" t="s">
        <v>2329</v>
      </c>
      <c r="L1082" s="148" t="s">
        <v>74</v>
      </c>
      <c r="M1082" s="2" t="s">
        <v>75</v>
      </c>
      <c r="N1082" s="117">
        <v>705</v>
      </c>
      <c r="O1082" s="148"/>
      <c r="P1082" s="414" t="s">
        <v>176</v>
      </c>
      <c r="Q1082" s="16" t="s">
        <v>177</v>
      </c>
      <c r="R1082" s="16" t="s">
        <v>2422</v>
      </c>
      <c r="S1082" s="16">
        <v>1</v>
      </c>
      <c r="T1082" s="16">
        <v>0</v>
      </c>
      <c r="U1082" s="16">
        <v>1</v>
      </c>
      <c r="X1082" s="402" t="s">
        <v>3600</v>
      </c>
      <c r="Y1082" s="50" t="s">
        <v>78</v>
      </c>
      <c r="Z1082" s="47" t="s">
        <v>3619</v>
      </c>
      <c r="AA1082" s="432" t="s">
        <v>95</v>
      </c>
      <c r="AB1082" s="16" t="str">
        <f t="shared" si="44"/>
        <v>Unique</v>
      </c>
    </row>
    <row r="1083" spans="1:28" ht="15">
      <c r="A1083" s="354" t="str">
        <f t="shared" si="40"/>
        <v>119_1_170822_C1X_p_sy.pi</v>
      </c>
      <c r="B1083" s="28" t="s">
        <v>2302</v>
      </c>
      <c r="C1083" s="28" t="s">
        <v>2303</v>
      </c>
      <c r="D1083" s="29">
        <v>119</v>
      </c>
      <c r="E1083" s="29">
        <v>1</v>
      </c>
      <c r="F1083" s="29">
        <v>30822</v>
      </c>
      <c r="G1083" s="29">
        <v>170822</v>
      </c>
      <c r="H1083" s="29">
        <v>2022</v>
      </c>
      <c r="I1083" s="28" t="s">
        <v>43</v>
      </c>
      <c r="J1083" s="28" t="s">
        <v>2304</v>
      </c>
      <c r="K1083" s="28" t="s">
        <v>2305</v>
      </c>
      <c r="L1083" s="28" t="s">
        <v>74</v>
      </c>
      <c r="M1083" s="28" t="s">
        <v>3158</v>
      </c>
      <c r="N1083" s="29">
        <v>28</v>
      </c>
      <c r="O1083" s="28" t="s">
        <v>3235</v>
      </c>
      <c r="P1083" s="414" t="s">
        <v>176</v>
      </c>
      <c r="Q1083" s="16" t="s">
        <v>177</v>
      </c>
      <c r="R1083" s="16" t="s">
        <v>2422</v>
      </c>
      <c r="S1083" s="16">
        <v>4</v>
      </c>
      <c r="T1083" s="16">
        <v>0</v>
      </c>
      <c r="U1083" s="16">
        <v>4</v>
      </c>
      <c r="X1083" s="402" t="s">
        <v>3600</v>
      </c>
      <c r="Y1083" s="50" t="s">
        <v>78</v>
      </c>
      <c r="Z1083" s="47" t="s">
        <v>3620</v>
      </c>
      <c r="AA1083" s="432" t="s">
        <v>95</v>
      </c>
      <c r="AB1083" s="16" t="str">
        <f t="shared" si="44"/>
        <v>Unique</v>
      </c>
    </row>
    <row r="1084" spans="1:28" ht="15">
      <c r="A1084" s="354" t="str">
        <f t="shared" si="40"/>
        <v>102_1_310822_C1C_p_rh.ro</v>
      </c>
      <c r="B1084" s="148" t="s">
        <v>2751</v>
      </c>
      <c r="C1084" s="148" t="s">
        <v>2752</v>
      </c>
      <c r="D1084" s="213">
        <v>102</v>
      </c>
      <c r="E1084" s="213">
        <v>1</v>
      </c>
      <c r="F1084" s="213">
        <v>170822</v>
      </c>
      <c r="G1084" s="213">
        <v>310822</v>
      </c>
      <c r="H1084" s="213">
        <v>2022</v>
      </c>
      <c r="I1084" s="148" t="s">
        <v>43</v>
      </c>
      <c r="J1084" s="148" t="s">
        <v>2754</v>
      </c>
      <c r="K1084" s="148" t="s">
        <v>2755</v>
      </c>
      <c r="L1084" s="148" t="s">
        <v>74</v>
      </c>
      <c r="M1084" s="148" t="s">
        <v>3158</v>
      </c>
      <c r="N1084" s="213">
        <v>34</v>
      </c>
      <c r="O1084" s="148" t="s">
        <v>3235</v>
      </c>
      <c r="P1084" s="401" t="s">
        <v>460</v>
      </c>
      <c r="Q1084" s="16" t="s">
        <v>461</v>
      </c>
      <c r="R1084" s="16" t="s">
        <v>2422</v>
      </c>
      <c r="S1084" s="16">
        <v>1</v>
      </c>
      <c r="T1084" s="16">
        <v>0</v>
      </c>
      <c r="U1084" s="16">
        <v>1</v>
      </c>
      <c r="X1084" s="402" t="s">
        <v>3600</v>
      </c>
      <c r="Y1084" s="50" t="s">
        <v>78</v>
      </c>
      <c r="Z1084" s="47" t="s">
        <v>3621</v>
      </c>
      <c r="AA1084" s="432" t="s">
        <v>95</v>
      </c>
      <c r="AB1084" s="16" t="str">
        <f t="shared" si="44"/>
        <v>Unique</v>
      </c>
    </row>
    <row r="1085" spans="1:28" ht="15">
      <c r="A1085" s="354" t="str">
        <f t="shared" si="40"/>
        <v>102_1_170822_C1C_p_sp.</v>
      </c>
      <c r="B1085" s="148" t="s">
        <v>2751</v>
      </c>
      <c r="C1085" s="148" t="s">
        <v>2752</v>
      </c>
      <c r="D1085" s="213">
        <v>102</v>
      </c>
      <c r="E1085" s="213">
        <v>1</v>
      </c>
      <c r="F1085" s="213">
        <v>30822</v>
      </c>
      <c r="G1085" s="213">
        <v>170822</v>
      </c>
      <c r="H1085" s="213">
        <v>2022</v>
      </c>
      <c r="I1085" s="148" t="s">
        <v>43</v>
      </c>
      <c r="J1085" s="148" t="s">
        <v>2754</v>
      </c>
      <c r="K1085" s="148" t="s">
        <v>2755</v>
      </c>
      <c r="L1085" s="148" t="s">
        <v>74</v>
      </c>
      <c r="M1085" s="148" t="s">
        <v>3158</v>
      </c>
      <c r="N1085" s="213">
        <v>35</v>
      </c>
      <c r="O1085" s="148" t="s">
        <v>3235</v>
      </c>
      <c r="P1085" s="401" t="s">
        <v>1163</v>
      </c>
      <c r="Q1085" s="16" t="s">
        <v>1164</v>
      </c>
      <c r="R1085" s="16" t="s">
        <v>2422</v>
      </c>
      <c r="S1085" s="16">
        <v>2</v>
      </c>
      <c r="T1085" s="16">
        <v>0</v>
      </c>
      <c r="U1085" s="16">
        <v>2</v>
      </c>
      <c r="V1085" s="16"/>
      <c r="X1085" s="402" t="s">
        <v>3600</v>
      </c>
      <c r="Y1085" s="50" t="s">
        <v>78</v>
      </c>
      <c r="Z1085" s="47" t="s">
        <v>3622</v>
      </c>
      <c r="AA1085" s="432"/>
      <c r="AB1085" s="16" t="str">
        <f t="shared" si="44"/>
        <v>Unique</v>
      </c>
    </row>
    <row r="1086" spans="1:28" ht="15">
      <c r="A1086" s="354" t="str">
        <f t="shared" si="40"/>
        <v>93_1_160821_C3B_p_ep.ba</v>
      </c>
      <c r="B1086" s="148" t="s">
        <v>2326</v>
      </c>
      <c r="C1086" s="148" t="s">
        <v>2327</v>
      </c>
      <c r="D1086" s="213">
        <v>93</v>
      </c>
      <c r="E1086" s="213">
        <v>1</v>
      </c>
      <c r="F1086" s="213">
        <v>300721</v>
      </c>
      <c r="G1086" s="213">
        <v>160821</v>
      </c>
      <c r="H1086" s="213">
        <v>2021</v>
      </c>
      <c r="I1086" s="148" t="s">
        <v>43</v>
      </c>
      <c r="J1086" s="148" t="s">
        <v>2328</v>
      </c>
      <c r="K1086" s="148" t="s">
        <v>2329</v>
      </c>
      <c r="L1086" s="148" t="s">
        <v>74</v>
      </c>
      <c r="M1086" s="2" t="s">
        <v>75</v>
      </c>
      <c r="N1086" s="117">
        <v>705</v>
      </c>
      <c r="O1086" s="148"/>
      <c r="P1086" s="401" t="s">
        <v>84</v>
      </c>
      <c r="Q1086" s="16" t="s">
        <v>85</v>
      </c>
      <c r="R1086" s="16" t="s">
        <v>2422</v>
      </c>
      <c r="S1086" s="16">
        <v>3</v>
      </c>
      <c r="T1086" s="16">
        <v>0</v>
      </c>
      <c r="U1086" s="16">
        <v>3</v>
      </c>
      <c r="X1086" s="402" t="s">
        <v>3600</v>
      </c>
      <c r="Y1086" s="50" t="s">
        <v>78</v>
      </c>
      <c r="Z1086" s="47" t="s">
        <v>3623</v>
      </c>
      <c r="AA1086" s="432" t="s">
        <v>95</v>
      </c>
      <c r="AB1086" s="16" t="str">
        <f t="shared" si="44"/>
        <v>Unique</v>
      </c>
    </row>
    <row r="1087" spans="1:28" ht="15">
      <c r="A1087" s="354" t="str">
        <f t="shared" si="40"/>
        <v>128_1_190922_C3D_p_ba.el</v>
      </c>
      <c r="B1087" s="148" t="s">
        <v>2767</v>
      </c>
      <c r="C1087" s="148" t="s">
        <v>2768</v>
      </c>
      <c r="D1087" s="213">
        <v>128</v>
      </c>
      <c r="E1087" s="213">
        <v>1</v>
      </c>
      <c r="F1087" s="213">
        <v>310822</v>
      </c>
      <c r="G1087" s="213">
        <v>190922</v>
      </c>
      <c r="H1087" s="213">
        <v>2022</v>
      </c>
      <c r="I1087" s="148" t="s">
        <v>43</v>
      </c>
      <c r="J1087" s="148" t="s">
        <v>2769</v>
      </c>
      <c r="K1087" s="148" t="s">
        <v>2770</v>
      </c>
      <c r="L1087" s="148" t="s">
        <v>74</v>
      </c>
      <c r="M1087" s="148" t="s">
        <v>3158</v>
      </c>
      <c r="N1087" s="213">
        <v>43</v>
      </c>
      <c r="O1087" s="148" t="s">
        <v>3235</v>
      </c>
      <c r="P1087" s="401" t="s">
        <v>274</v>
      </c>
      <c r="Q1087" s="16" t="s">
        <v>275</v>
      </c>
      <c r="R1087" s="16" t="s">
        <v>2422</v>
      </c>
      <c r="S1087" s="16">
        <v>6</v>
      </c>
      <c r="T1087" s="16">
        <v>0</v>
      </c>
      <c r="U1087" s="16">
        <v>6</v>
      </c>
      <c r="X1087" s="402" t="s">
        <v>3600</v>
      </c>
      <c r="Y1087" s="50" t="s">
        <v>78</v>
      </c>
      <c r="Z1087" s="47" t="s">
        <v>3624</v>
      </c>
      <c r="AA1087" s="432" t="s">
        <v>95</v>
      </c>
      <c r="AB1087" s="16" t="str">
        <f t="shared" si="44"/>
        <v>Unique</v>
      </c>
    </row>
    <row r="1088" spans="1:28" ht="15">
      <c r="A1088" s="354" t="str">
        <f t="shared" si="40"/>
        <v>61_1_310822_C2X_p_ep.ba</v>
      </c>
      <c r="B1088" s="551" t="s">
        <v>2372</v>
      </c>
      <c r="C1088" s="551" t="s">
        <v>2373</v>
      </c>
      <c r="D1088" s="552">
        <v>61</v>
      </c>
      <c r="E1088" s="552">
        <v>1</v>
      </c>
      <c r="F1088" s="552">
        <v>170822</v>
      </c>
      <c r="G1088" s="552">
        <v>310822</v>
      </c>
      <c r="H1088" s="552">
        <v>2023</v>
      </c>
      <c r="I1088" s="551" t="s">
        <v>43</v>
      </c>
      <c r="J1088" s="551" t="s">
        <v>2374</v>
      </c>
      <c r="K1088" s="551" t="s">
        <v>2375</v>
      </c>
      <c r="L1088" s="551" t="s">
        <v>74</v>
      </c>
      <c r="M1088" s="551" t="s">
        <v>3158</v>
      </c>
      <c r="N1088" s="552">
        <v>15</v>
      </c>
      <c r="O1088" s="551" t="s">
        <v>3608</v>
      </c>
      <c r="P1088" s="401" t="s">
        <v>84</v>
      </c>
      <c r="Q1088" s="16" t="s">
        <v>85</v>
      </c>
      <c r="R1088" s="16" t="s">
        <v>2422</v>
      </c>
      <c r="S1088" s="16">
        <v>2</v>
      </c>
      <c r="T1088" s="16">
        <v>0</v>
      </c>
      <c r="U1088" s="16">
        <v>2</v>
      </c>
      <c r="X1088" s="402" t="s">
        <v>3600</v>
      </c>
      <c r="Y1088" s="50" t="s">
        <v>78</v>
      </c>
      <c r="Z1088" s="47" t="s">
        <v>3625</v>
      </c>
      <c r="AA1088" s="432" t="s">
        <v>95</v>
      </c>
      <c r="AB1088" s="16" t="str">
        <f t="shared" si="44"/>
        <v>Unique</v>
      </c>
    </row>
    <row r="1089" spans="1:89" ht="15">
      <c r="A1089" s="354" t="str">
        <f t="shared" si="40"/>
        <v>80_3_170823_C15_p_ch.bi</v>
      </c>
      <c r="B1089" s="148" t="s">
        <v>69</v>
      </c>
      <c r="C1089" s="148" t="s">
        <v>70</v>
      </c>
      <c r="D1089" s="213">
        <v>80</v>
      </c>
      <c r="E1089" s="213">
        <v>3</v>
      </c>
      <c r="F1089" s="213">
        <v>280723</v>
      </c>
      <c r="G1089" s="213">
        <v>170823</v>
      </c>
      <c r="H1089" s="213">
        <v>2023</v>
      </c>
      <c r="I1089" s="148" t="s">
        <v>43</v>
      </c>
      <c r="J1089" s="148" t="s">
        <v>72</v>
      </c>
      <c r="K1089" s="148" t="s">
        <v>73</v>
      </c>
      <c r="L1089" s="148" t="s">
        <v>74</v>
      </c>
      <c r="M1089" s="148" t="s">
        <v>3158</v>
      </c>
      <c r="N1089" s="213">
        <v>27</v>
      </c>
      <c r="O1089" s="148" t="s">
        <v>3612</v>
      </c>
      <c r="P1089" s="401" t="s">
        <v>287</v>
      </c>
      <c r="Q1089" s="16" t="s">
        <v>288</v>
      </c>
      <c r="R1089" s="16" t="s">
        <v>2422</v>
      </c>
      <c r="S1089" s="16">
        <v>2</v>
      </c>
      <c r="T1089" s="16">
        <v>0</v>
      </c>
      <c r="U1089" s="16">
        <v>2</v>
      </c>
      <c r="X1089" s="402" t="s">
        <v>3600</v>
      </c>
      <c r="Y1089" s="50" t="s">
        <v>78</v>
      </c>
      <c r="Z1089" s="47" t="s">
        <v>3626</v>
      </c>
      <c r="AA1089" s="432" t="s">
        <v>95</v>
      </c>
      <c r="AB1089" s="16" t="str">
        <f t="shared" si="44"/>
        <v>Unique</v>
      </c>
    </row>
    <row r="1090" spans="1:89" ht="15">
      <c r="A1090" s="354" t="str">
        <f t="shared" si="40"/>
        <v>71_2_170823_C2B_p_ep.ba</v>
      </c>
      <c r="B1090" s="148" t="s">
        <v>2481</v>
      </c>
      <c r="C1090" s="148" t="s">
        <v>2482</v>
      </c>
      <c r="D1090" s="213">
        <v>71</v>
      </c>
      <c r="E1090" s="213">
        <v>2</v>
      </c>
      <c r="F1090" s="213">
        <v>280723</v>
      </c>
      <c r="G1090" s="213">
        <v>170823</v>
      </c>
      <c r="H1090" s="213">
        <v>2023</v>
      </c>
      <c r="I1090" s="148" t="s">
        <v>43</v>
      </c>
      <c r="J1090" s="148" t="s">
        <v>2483</v>
      </c>
      <c r="K1090" s="148" t="s">
        <v>2484</v>
      </c>
      <c r="L1090" s="148" t="s">
        <v>74</v>
      </c>
      <c r="M1090" s="148" t="s">
        <v>3158</v>
      </c>
      <c r="N1090" s="213">
        <v>6</v>
      </c>
      <c r="O1090" s="148" t="s">
        <v>3235</v>
      </c>
      <c r="P1090" s="401" t="s">
        <v>84</v>
      </c>
      <c r="Q1090" s="16" t="s">
        <v>85</v>
      </c>
      <c r="R1090" s="16" t="s">
        <v>2422</v>
      </c>
      <c r="S1090" s="16">
        <v>1</v>
      </c>
      <c r="T1090" s="16">
        <v>1</v>
      </c>
      <c r="U1090" s="16">
        <v>0</v>
      </c>
      <c r="X1090" s="402" t="s">
        <v>3600</v>
      </c>
      <c r="Y1090" s="50" t="s">
        <v>78</v>
      </c>
      <c r="Z1090" s="47" t="s">
        <v>3627</v>
      </c>
      <c r="AA1090" s="432" t="s">
        <v>95</v>
      </c>
      <c r="AB1090" s="16" t="str">
        <f t="shared" si="44"/>
        <v>Unique</v>
      </c>
    </row>
    <row r="1091" spans="1:89" ht="15">
      <c r="A1091" s="354" t="str">
        <f t="shared" si="40"/>
        <v>128_1_310822_C3D_p_ep.ba</v>
      </c>
      <c r="B1091" s="148" t="s">
        <v>2767</v>
      </c>
      <c r="C1091" s="148" t="s">
        <v>2768</v>
      </c>
      <c r="D1091" s="213">
        <v>128</v>
      </c>
      <c r="E1091" s="213">
        <v>1</v>
      </c>
      <c r="F1091" s="213">
        <v>170822</v>
      </c>
      <c r="G1091" s="213">
        <v>310822</v>
      </c>
      <c r="H1091" s="213">
        <v>2022</v>
      </c>
      <c r="I1091" s="148" t="s">
        <v>43</v>
      </c>
      <c r="J1091" s="148" t="s">
        <v>2769</v>
      </c>
      <c r="K1091" s="148" t="s">
        <v>2770</v>
      </c>
      <c r="L1091" s="148" t="s">
        <v>74</v>
      </c>
      <c r="M1091" s="148" t="s">
        <v>3158</v>
      </c>
      <c r="N1091" s="213">
        <v>23</v>
      </c>
      <c r="O1091" s="148" t="s">
        <v>3235</v>
      </c>
      <c r="P1091" s="401" t="s">
        <v>84</v>
      </c>
      <c r="Q1091" s="16" t="s">
        <v>85</v>
      </c>
      <c r="R1091" s="16" t="s">
        <v>2422</v>
      </c>
      <c r="S1091" s="16">
        <v>1</v>
      </c>
      <c r="T1091" s="16">
        <v>0</v>
      </c>
      <c r="U1091" s="16">
        <v>1</v>
      </c>
      <c r="X1091" s="402" t="s">
        <v>3600</v>
      </c>
      <c r="Y1091" s="50" t="s">
        <v>78</v>
      </c>
      <c r="Z1091" s="47" t="s">
        <v>3628</v>
      </c>
      <c r="AA1091" s="432" t="s">
        <v>95</v>
      </c>
      <c r="AB1091" s="16" t="str">
        <f t="shared" si="44"/>
        <v>Unique</v>
      </c>
    </row>
    <row r="1092" spans="1:89" ht="15">
      <c r="A1092" s="354" t="str">
        <f t="shared" si="40"/>
        <v>128_1_310822_C3D_p_xy.se</v>
      </c>
      <c r="B1092" s="148" t="s">
        <v>2767</v>
      </c>
      <c r="C1092" s="148" t="s">
        <v>2768</v>
      </c>
      <c r="D1092" s="213">
        <v>128</v>
      </c>
      <c r="E1092" s="213">
        <v>1</v>
      </c>
      <c r="F1092" s="213">
        <v>170822</v>
      </c>
      <c r="G1092" s="213">
        <v>310822</v>
      </c>
      <c r="H1092" s="213">
        <v>2022</v>
      </c>
      <c r="I1092" s="148" t="s">
        <v>43</v>
      </c>
      <c r="J1092" s="148" t="s">
        <v>2769</v>
      </c>
      <c r="K1092" s="148" t="s">
        <v>2770</v>
      </c>
      <c r="L1092" s="148" t="s">
        <v>74</v>
      </c>
      <c r="M1092" s="148" t="s">
        <v>3158</v>
      </c>
      <c r="N1092" s="213">
        <v>23</v>
      </c>
      <c r="O1092" s="148" t="s">
        <v>3235</v>
      </c>
      <c r="P1092" s="401" t="s">
        <v>529</v>
      </c>
      <c r="Q1092" s="16" t="s">
        <v>530</v>
      </c>
      <c r="R1092" s="16" t="s">
        <v>3629</v>
      </c>
      <c r="S1092" s="16">
        <v>4</v>
      </c>
      <c r="T1092" s="16">
        <v>1</v>
      </c>
      <c r="U1092" s="16">
        <v>3</v>
      </c>
      <c r="X1092" s="402">
        <v>170725</v>
      </c>
      <c r="Y1092" s="50" t="s">
        <v>78</v>
      </c>
      <c r="Z1092" s="47" t="s">
        <v>3630</v>
      </c>
      <c r="AA1092" s="432"/>
      <c r="AB1092" s="16"/>
    </row>
    <row r="1093" spans="1:89" ht="15">
      <c r="A1093" s="354" t="str">
        <f t="shared" si="40"/>
        <v>80_2_200722_C1Y_p_sy.pi</v>
      </c>
      <c r="B1093" s="148" t="s">
        <v>2504</v>
      </c>
      <c r="C1093" s="148" t="s">
        <v>2505</v>
      </c>
      <c r="D1093" s="213">
        <v>80</v>
      </c>
      <c r="E1093" s="213">
        <v>2</v>
      </c>
      <c r="F1093" s="481" t="s">
        <v>465</v>
      </c>
      <c r="G1093" s="213">
        <v>200722</v>
      </c>
      <c r="H1093" s="213">
        <v>2022</v>
      </c>
      <c r="I1093" s="148" t="s">
        <v>43</v>
      </c>
      <c r="J1093" s="148" t="s">
        <v>2506</v>
      </c>
      <c r="K1093" s="148" t="s">
        <v>2507</v>
      </c>
      <c r="L1093" s="148" t="s">
        <v>74</v>
      </c>
      <c r="M1093" s="148" t="s">
        <v>3158</v>
      </c>
      <c r="N1093" s="213">
        <v>31</v>
      </c>
      <c r="O1093" s="148" t="s">
        <v>3235</v>
      </c>
      <c r="P1093" s="401" t="s">
        <v>176</v>
      </c>
      <c r="Q1093" s="16" t="s">
        <v>177</v>
      </c>
      <c r="R1093" s="16" t="s">
        <v>2422</v>
      </c>
      <c r="S1093" s="16">
        <v>1</v>
      </c>
      <c r="T1093" s="16">
        <v>1</v>
      </c>
      <c r="U1093" s="16">
        <v>0</v>
      </c>
      <c r="X1093" s="402" t="s">
        <v>3600</v>
      </c>
      <c r="Y1093" s="50" t="s">
        <v>78</v>
      </c>
      <c r="Z1093" s="47" t="s">
        <v>3631</v>
      </c>
      <c r="AA1093" s="432" t="s">
        <v>95</v>
      </c>
      <c r="AB1093" s="16" t="str">
        <f t="shared" ref="AB1093:AB1156" si="46">IF(COUNTIF(Z:Z, Z1093)&gt;1, "Duplicate", "Unique")</f>
        <v>Unique</v>
      </c>
    </row>
    <row r="1094" spans="1:89" ht="15">
      <c r="A1094" s="354" t="str">
        <f t="shared" si="40"/>
        <v>101_1_030921_C2A_p_sp.sc</v>
      </c>
      <c r="B1094" s="378" t="s">
        <v>80</v>
      </c>
      <c r="C1094" s="378" t="s">
        <v>81</v>
      </c>
      <c r="D1094" s="213">
        <v>101</v>
      </c>
      <c r="E1094" s="213">
        <v>1</v>
      </c>
      <c r="F1094" s="117">
        <v>160821</v>
      </c>
      <c r="G1094" s="10" t="s">
        <v>2403</v>
      </c>
      <c r="H1094" s="213">
        <v>2021</v>
      </c>
      <c r="I1094" s="148" t="s">
        <v>43</v>
      </c>
      <c r="J1094" s="148" t="s">
        <v>82</v>
      </c>
      <c r="K1094" s="148" t="s">
        <v>83</v>
      </c>
      <c r="L1094" s="148" t="s">
        <v>2803</v>
      </c>
      <c r="M1094" s="148" t="s">
        <v>147</v>
      </c>
      <c r="N1094" s="117">
        <v>37</v>
      </c>
      <c r="O1094" s="2" t="s">
        <v>3537</v>
      </c>
      <c r="P1094" s="401" t="s">
        <v>509</v>
      </c>
      <c r="Q1094" s="16" t="s">
        <v>510</v>
      </c>
      <c r="R1094" s="50" t="s">
        <v>100</v>
      </c>
      <c r="S1094" s="50">
        <v>3</v>
      </c>
      <c r="T1094" s="50">
        <v>3</v>
      </c>
      <c r="U1094" s="50">
        <v>0</v>
      </c>
      <c r="V1094" s="2"/>
      <c r="W1094" s="2"/>
      <c r="X1094" s="402">
        <v>141024</v>
      </c>
      <c r="Y1094" s="50" t="s">
        <v>78</v>
      </c>
      <c r="Z1094" s="358" t="s">
        <v>3632</v>
      </c>
      <c r="AA1094" s="432"/>
      <c r="AB1094" s="16" t="str">
        <f t="shared" si="46"/>
        <v>Unique</v>
      </c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</row>
    <row r="1095" spans="1:89" ht="15">
      <c r="A1095" s="354" t="str">
        <f t="shared" si="40"/>
        <v>80_4_200921_C25_p_sy.pi</v>
      </c>
      <c r="B1095" s="378" t="s">
        <v>2320</v>
      </c>
      <c r="C1095" s="378" t="s">
        <v>2321</v>
      </c>
      <c r="D1095" s="213">
        <v>80</v>
      </c>
      <c r="E1095" s="213">
        <v>4</v>
      </c>
      <c r="F1095" s="10" t="s">
        <v>2403</v>
      </c>
      <c r="G1095" s="117">
        <v>200921</v>
      </c>
      <c r="H1095" s="213">
        <v>2021</v>
      </c>
      <c r="I1095" s="148" t="s">
        <v>43</v>
      </c>
      <c r="J1095" s="148" t="s">
        <v>2322</v>
      </c>
      <c r="K1095" s="148" t="s">
        <v>2323</v>
      </c>
      <c r="L1095" s="148" t="s">
        <v>2803</v>
      </c>
      <c r="M1095" s="148" t="s">
        <v>147</v>
      </c>
      <c r="N1095" s="117">
        <v>24</v>
      </c>
      <c r="O1095" s="2" t="s">
        <v>3633</v>
      </c>
      <c r="P1095" s="414" t="s">
        <v>176</v>
      </c>
      <c r="Q1095" s="16" t="s">
        <v>177</v>
      </c>
      <c r="R1095" s="50" t="s">
        <v>105</v>
      </c>
      <c r="S1095" s="50">
        <v>1</v>
      </c>
      <c r="T1095" s="50">
        <v>0</v>
      </c>
      <c r="U1095" s="50">
        <v>1</v>
      </c>
      <c r="V1095" s="2"/>
      <c r="W1095" s="2"/>
      <c r="X1095" s="402" t="s">
        <v>3600</v>
      </c>
      <c r="Y1095" s="50" t="s">
        <v>78</v>
      </c>
      <c r="Z1095" s="358" t="s">
        <v>3634</v>
      </c>
      <c r="AA1095" s="432" t="s">
        <v>95</v>
      </c>
      <c r="AB1095" s="16" t="str">
        <f t="shared" si="46"/>
        <v>Unique</v>
      </c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</row>
    <row r="1096" spans="1:89" ht="15">
      <c r="A1096" s="354" t="str">
        <f t="shared" si="40"/>
        <v>83_2_230522_C2D_p_my.fl</v>
      </c>
      <c r="B1096" s="148" t="s">
        <v>2773</v>
      </c>
      <c r="C1096" s="148" t="s">
        <v>2774</v>
      </c>
      <c r="D1096" s="213">
        <v>83</v>
      </c>
      <c r="E1096" s="213">
        <v>2</v>
      </c>
      <c r="F1096" s="481" t="s">
        <v>2753</v>
      </c>
      <c r="G1096" s="213">
        <v>230522</v>
      </c>
      <c r="H1096" s="213">
        <v>2022</v>
      </c>
      <c r="I1096" s="148" t="s">
        <v>43</v>
      </c>
      <c r="J1096" s="148" t="s">
        <v>2775</v>
      </c>
      <c r="K1096" s="148" t="s">
        <v>2776</v>
      </c>
      <c r="L1096" s="148" t="s">
        <v>74</v>
      </c>
      <c r="M1096" s="2" t="s">
        <v>477</v>
      </c>
      <c r="N1096" s="117">
        <v>55</v>
      </c>
      <c r="O1096" s="2" t="s">
        <v>3548</v>
      </c>
      <c r="P1096" s="414" t="s">
        <v>98</v>
      </c>
      <c r="Q1096" s="16" t="s">
        <v>99</v>
      </c>
      <c r="R1096" s="50" t="s">
        <v>105</v>
      </c>
      <c r="S1096" s="50">
        <v>1</v>
      </c>
      <c r="T1096" s="50">
        <v>0</v>
      </c>
      <c r="U1096" s="50">
        <v>1</v>
      </c>
      <c r="V1096" s="2"/>
      <c r="W1096" s="553" t="s">
        <v>3635</v>
      </c>
      <c r="X1096" s="402" t="s">
        <v>3600</v>
      </c>
      <c r="Y1096" s="50" t="s">
        <v>78</v>
      </c>
      <c r="Z1096" s="358" t="s">
        <v>3636</v>
      </c>
      <c r="AA1096" s="432" t="s">
        <v>95</v>
      </c>
      <c r="AB1096" s="16" t="str">
        <f t="shared" si="46"/>
        <v>Unique</v>
      </c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</row>
    <row r="1097" spans="1:89" ht="15">
      <c r="A1097" s="354" t="str">
        <f t="shared" si="40"/>
        <v>80_4_160821_C25_p_sp.sc</v>
      </c>
      <c r="B1097" s="148" t="s">
        <v>2320</v>
      </c>
      <c r="C1097" s="148" t="s">
        <v>2321</v>
      </c>
      <c r="D1097" s="213">
        <v>80</v>
      </c>
      <c r="E1097" s="213">
        <v>4</v>
      </c>
      <c r="F1097" s="213">
        <v>300721</v>
      </c>
      <c r="G1097" s="213">
        <v>160821</v>
      </c>
      <c r="H1097" s="213">
        <v>2021</v>
      </c>
      <c r="I1097" s="148" t="s">
        <v>43</v>
      </c>
      <c r="J1097" s="148" t="s">
        <v>2322</v>
      </c>
      <c r="K1097" s="148" t="s">
        <v>2323</v>
      </c>
      <c r="L1097" s="148" t="s">
        <v>74</v>
      </c>
      <c r="M1097" s="2" t="s">
        <v>75</v>
      </c>
      <c r="N1097" s="117">
        <v>67</v>
      </c>
      <c r="O1097" s="2">
        <f t="shared" ref="O1097:O1098" si="47">37+29</f>
        <v>66</v>
      </c>
      <c r="P1097" s="401" t="s">
        <v>509</v>
      </c>
      <c r="Q1097" s="16" t="s">
        <v>510</v>
      </c>
      <c r="R1097" s="50" t="s">
        <v>100</v>
      </c>
      <c r="S1097" s="50">
        <v>27</v>
      </c>
      <c r="T1097" s="50">
        <v>27</v>
      </c>
      <c r="U1097" s="50">
        <v>0</v>
      </c>
      <c r="V1097" s="2"/>
      <c r="W1097" s="2"/>
      <c r="X1097" s="402">
        <v>141024</v>
      </c>
      <c r="Y1097" s="50" t="s">
        <v>78</v>
      </c>
      <c r="Z1097" s="358" t="s">
        <v>3637</v>
      </c>
      <c r="AA1097" s="432"/>
      <c r="AB1097" s="16" t="str">
        <f t="shared" si="46"/>
        <v>Unique</v>
      </c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</row>
    <row r="1098" spans="1:89" ht="15">
      <c r="A1098" s="354" t="str">
        <f t="shared" si="40"/>
        <v>80_4_160821_C25_p_sp.sc</v>
      </c>
      <c r="B1098" s="148" t="s">
        <v>2320</v>
      </c>
      <c r="C1098" s="148" t="s">
        <v>2321</v>
      </c>
      <c r="D1098" s="213">
        <v>80</v>
      </c>
      <c r="E1098" s="213">
        <v>4</v>
      </c>
      <c r="F1098" s="213">
        <v>300721</v>
      </c>
      <c r="G1098" s="213">
        <v>160821</v>
      </c>
      <c r="H1098" s="213">
        <v>2021</v>
      </c>
      <c r="I1098" s="148" t="s">
        <v>43</v>
      </c>
      <c r="J1098" s="148" t="s">
        <v>2322</v>
      </c>
      <c r="K1098" s="148" t="s">
        <v>2323</v>
      </c>
      <c r="L1098" s="148" t="s">
        <v>74</v>
      </c>
      <c r="M1098" s="2" t="s">
        <v>75</v>
      </c>
      <c r="N1098" s="117">
        <v>67</v>
      </c>
      <c r="O1098" s="2">
        <f t="shared" si="47"/>
        <v>66</v>
      </c>
      <c r="P1098" s="401" t="s">
        <v>509</v>
      </c>
      <c r="Q1098" s="16" t="s">
        <v>510</v>
      </c>
      <c r="R1098" s="50" t="s">
        <v>100</v>
      </c>
      <c r="S1098" s="50">
        <v>2</v>
      </c>
      <c r="T1098" s="50">
        <v>0</v>
      </c>
      <c r="U1098" s="50">
        <v>2</v>
      </c>
      <c r="V1098" s="2"/>
      <c r="W1098" s="2"/>
      <c r="X1098" s="413" t="s">
        <v>3638</v>
      </c>
      <c r="Y1098" s="50" t="s">
        <v>78</v>
      </c>
      <c r="Z1098" s="358" t="s">
        <v>3639</v>
      </c>
      <c r="AA1098" s="432"/>
      <c r="AB1098" s="16" t="str">
        <f t="shared" si="46"/>
        <v>Unique</v>
      </c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</row>
    <row r="1099" spans="1:89" ht="15">
      <c r="A1099" s="354" t="str">
        <f t="shared" si="40"/>
        <v>128_1_220622_C3D_p_ce.co</v>
      </c>
      <c r="B1099" s="355" t="s">
        <v>2767</v>
      </c>
      <c r="C1099" s="355" t="s">
        <v>2768</v>
      </c>
      <c r="D1099" s="213">
        <v>128</v>
      </c>
      <c r="E1099" s="213">
        <v>1</v>
      </c>
      <c r="F1099" s="367" t="s">
        <v>2800</v>
      </c>
      <c r="G1099" s="213">
        <v>220622</v>
      </c>
      <c r="H1099" s="213">
        <v>2022</v>
      </c>
      <c r="I1099" s="148" t="s">
        <v>43</v>
      </c>
      <c r="J1099" s="148" t="s">
        <v>2769</v>
      </c>
      <c r="K1099" s="148" t="s">
        <v>2770</v>
      </c>
      <c r="L1099" s="148" t="s">
        <v>74</v>
      </c>
      <c r="M1099" s="2" t="s">
        <v>320</v>
      </c>
      <c r="N1099" s="2" t="s">
        <v>2922</v>
      </c>
      <c r="O1099" s="2"/>
      <c r="P1099" s="359" t="s">
        <v>3489</v>
      </c>
      <c r="Q1099" s="50" t="s">
        <v>3490</v>
      </c>
      <c r="R1099" s="50" t="s">
        <v>100</v>
      </c>
      <c r="S1099" s="50">
        <v>1</v>
      </c>
      <c r="T1099" s="50">
        <v>0</v>
      </c>
      <c r="U1099" s="50">
        <v>1</v>
      </c>
      <c r="V1099" s="2"/>
      <c r="W1099" s="2"/>
      <c r="X1099" s="89" t="s">
        <v>3600</v>
      </c>
      <c r="Y1099" s="50" t="s">
        <v>78</v>
      </c>
      <c r="Z1099" s="358" t="s">
        <v>3640</v>
      </c>
      <c r="AA1099" s="432"/>
      <c r="AB1099" s="16" t="str">
        <f t="shared" si="46"/>
        <v>Unique</v>
      </c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</row>
    <row r="1100" spans="1:89" ht="15">
      <c r="A1100" s="354" t="str">
        <f t="shared" si="40"/>
        <v>119_1_300623_C1X_p_vo.inf</v>
      </c>
      <c r="B1100" s="28" t="s">
        <v>2302</v>
      </c>
      <c r="C1100" s="28" t="s">
        <v>2303</v>
      </c>
      <c r="D1100" s="29">
        <v>119</v>
      </c>
      <c r="E1100" s="29">
        <v>1</v>
      </c>
      <c r="F1100" s="93">
        <v>160623</v>
      </c>
      <c r="G1100" s="117">
        <v>300623</v>
      </c>
      <c r="H1100" s="117">
        <v>2023</v>
      </c>
      <c r="I1100" s="28" t="s">
        <v>43</v>
      </c>
      <c r="J1100" s="28" t="s">
        <v>2304</v>
      </c>
      <c r="K1100" s="2" t="s">
        <v>2305</v>
      </c>
      <c r="L1100" s="2" t="s">
        <v>2803</v>
      </c>
      <c r="M1100" s="2" t="s">
        <v>3641</v>
      </c>
      <c r="N1100" s="117">
        <v>1</v>
      </c>
      <c r="O1100" s="2"/>
      <c r="P1100" s="359" t="s">
        <v>3642</v>
      </c>
      <c r="Q1100" s="50" t="s">
        <v>393</v>
      </c>
      <c r="R1100" s="50" t="s">
        <v>100</v>
      </c>
      <c r="S1100" s="50">
        <v>1</v>
      </c>
      <c r="T1100" s="50">
        <v>0</v>
      </c>
      <c r="U1100" s="50">
        <v>1</v>
      </c>
      <c r="V1100" s="2"/>
      <c r="W1100" s="2"/>
      <c r="X1100" s="79" t="s">
        <v>3600</v>
      </c>
      <c r="Y1100" s="50" t="s">
        <v>78</v>
      </c>
      <c r="Z1100" s="358" t="s">
        <v>3643</v>
      </c>
      <c r="AA1100" s="432" t="s">
        <v>95</v>
      </c>
      <c r="AB1100" s="16" t="str">
        <f t="shared" si="46"/>
        <v>Unique</v>
      </c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</row>
    <row r="1101" spans="1:89" ht="15">
      <c r="A1101" s="354" t="str">
        <f t="shared" si="40"/>
        <v>80_3_160821_C15_p_sp.sc</v>
      </c>
      <c r="B1101" s="148" t="s">
        <v>69</v>
      </c>
      <c r="C1101" s="148" t="s">
        <v>70</v>
      </c>
      <c r="D1101" s="213">
        <v>80</v>
      </c>
      <c r="E1101" s="213">
        <v>3</v>
      </c>
      <c r="F1101" s="213">
        <v>300721</v>
      </c>
      <c r="G1101" s="213">
        <v>160821</v>
      </c>
      <c r="H1101" s="213">
        <v>2021</v>
      </c>
      <c r="I1101" s="148" t="s">
        <v>43</v>
      </c>
      <c r="J1101" s="148" t="s">
        <v>72</v>
      </c>
      <c r="K1101" s="148" t="s">
        <v>73</v>
      </c>
      <c r="L1101" s="148" t="s">
        <v>74</v>
      </c>
      <c r="M1101" s="2" t="s">
        <v>477</v>
      </c>
      <c r="N1101" s="213">
        <f>36+37</f>
        <v>73</v>
      </c>
      <c r="O1101" s="2" t="s">
        <v>3644</v>
      </c>
      <c r="P1101" s="401" t="s">
        <v>509</v>
      </c>
      <c r="Q1101" s="16" t="s">
        <v>510</v>
      </c>
      <c r="R1101" s="50" t="s">
        <v>100</v>
      </c>
      <c r="S1101" s="50">
        <v>36</v>
      </c>
      <c r="T1101" s="50">
        <v>36</v>
      </c>
      <c r="U1101" s="50">
        <v>0</v>
      </c>
      <c r="V1101" s="2"/>
      <c r="W1101" s="2"/>
      <c r="X1101" s="402">
        <v>141024</v>
      </c>
      <c r="Y1101" s="50" t="s">
        <v>78</v>
      </c>
      <c r="Z1101" s="358" t="s">
        <v>3645</v>
      </c>
      <c r="AA1101" s="432"/>
      <c r="AB1101" s="16" t="str">
        <f t="shared" si="46"/>
        <v>Unique</v>
      </c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</row>
    <row r="1102" spans="1:89" ht="15">
      <c r="A1102" s="354" t="str">
        <f t="shared" si="40"/>
        <v>81_1_230522_C1D_p_ne.me</v>
      </c>
      <c r="B1102" s="148" t="s">
        <v>2618</v>
      </c>
      <c r="C1102" s="148" t="s">
        <v>2619</v>
      </c>
      <c r="D1102" s="213">
        <v>81</v>
      </c>
      <c r="E1102" s="213">
        <v>1</v>
      </c>
      <c r="F1102" s="481" t="s">
        <v>2753</v>
      </c>
      <c r="G1102" s="213">
        <v>230522</v>
      </c>
      <c r="H1102" s="117">
        <v>2022</v>
      </c>
      <c r="I1102" s="148" t="s">
        <v>43</v>
      </c>
      <c r="J1102" s="148" t="s">
        <v>2620</v>
      </c>
      <c r="K1102" s="148" t="s">
        <v>2621</v>
      </c>
      <c r="L1102" s="148" t="s">
        <v>74</v>
      </c>
      <c r="M1102" s="2" t="s">
        <v>75</v>
      </c>
      <c r="N1102" s="117">
        <v>131</v>
      </c>
      <c r="O1102" s="2"/>
      <c r="P1102" s="359" t="s">
        <v>3339</v>
      </c>
      <c r="Q1102" s="50" t="s">
        <v>3340</v>
      </c>
      <c r="R1102" s="50" t="s">
        <v>100</v>
      </c>
      <c r="S1102" s="50">
        <v>2</v>
      </c>
      <c r="T1102" s="50">
        <v>2</v>
      </c>
      <c r="U1102" s="50">
        <v>0</v>
      </c>
      <c r="V1102" s="2"/>
      <c r="W1102" s="2"/>
      <c r="X1102" s="79" t="s">
        <v>3600</v>
      </c>
      <c r="Y1102" s="50" t="s">
        <v>78</v>
      </c>
      <c r="Z1102" s="358" t="s">
        <v>3646</v>
      </c>
      <c r="AA1102" s="432" t="s">
        <v>95</v>
      </c>
      <c r="AB1102" s="16" t="str">
        <f t="shared" si="46"/>
        <v>Unique</v>
      </c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</row>
    <row r="1103" spans="1:89" ht="15">
      <c r="A1103" s="354" t="str">
        <f t="shared" si="40"/>
        <v>100_2_080622_C3X_p_fe.cu</v>
      </c>
      <c r="B1103" s="148" t="s">
        <v>2441</v>
      </c>
      <c r="C1103" s="148" t="s">
        <v>2442</v>
      </c>
      <c r="D1103" s="213">
        <v>100</v>
      </c>
      <c r="E1103" s="213">
        <v>2</v>
      </c>
      <c r="F1103" s="213">
        <v>230522</v>
      </c>
      <c r="G1103" s="481" t="s">
        <v>2800</v>
      </c>
      <c r="H1103" s="213">
        <v>2022</v>
      </c>
      <c r="I1103" s="148" t="s">
        <v>43</v>
      </c>
      <c r="J1103" s="148" t="s">
        <v>2443</v>
      </c>
      <c r="K1103" s="148" t="s">
        <v>2444</v>
      </c>
      <c r="L1103" s="148" t="s">
        <v>74</v>
      </c>
      <c r="M1103" s="2" t="s">
        <v>320</v>
      </c>
      <c r="N1103" s="378">
        <v>49</v>
      </c>
      <c r="O1103" s="2"/>
      <c r="P1103" s="359" t="s">
        <v>536</v>
      </c>
      <c r="Q1103" s="50" t="s">
        <v>537</v>
      </c>
      <c r="R1103" s="50" t="s">
        <v>100</v>
      </c>
      <c r="S1103" s="50">
        <v>2</v>
      </c>
      <c r="T1103" s="50">
        <v>2</v>
      </c>
      <c r="U1103" s="50">
        <v>0</v>
      </c>
      <c r="V1103" s="2"/>
      <c r="W1103" s="2"/>
      <c r="X1103" s="79" t="s">
        <v>3600</v>
      </c>
      <c r="Y1103" s="50" t="s">
        <v>78</v>
      </c>
      <c r="Z1103" s="358" t="s">
        <v>3647</v>
      </c>
      <c r="AA1103" s="432"/>
      <c r="AB1103" s="16" t="str">
        <f t="shared" si="46"/>
        <v>Unique</v>
      </c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</row>
    <row r="1104" spans="1:89" ht="15.75" customHeight="1">
      <c r="A1104" s="354" t="str">
        <f t="shared" si="40"/>
        <v>100_2_080622_C3X_p_ep.ba</v>
      </c>
      <c r="B1104" s="148" t="s">
        <v>2441</v>
      </c>
      <c r="C1104" s="148" t="s">
        <v>2442</v>
      </c>
      <c r="D1104" s="213">
        <v>100</v>
      </c>
      <c r="E1104" s="213">
        <v>2</v>
      </c>
      <c r="F1104" s="213">
        <v>230522</v>
      </c>
      <c r="G1104" s="481" t="s">
        <v>2800</v>
      </c>
      <c r="H1104" s="213">
        <v>2022</v>
      </c>
      <c r="I1104" s="148" t="s">
        <v>43</v>
      </c>
      <c r="J1104" s="148" t="s">
        <v>2443</v>
      </c>
      <c r="K1104" s="148" t="s">
        <v>2444</v>
      </c>
      <c r="L1104" s="148" t="s">
        <v>74</v>
      </c>
      <c r="M1104" s="2" t="s">
        <v>320</v>
      </c>
      <c r="N1104" s="378">
        <v>49</v>
      </c>
      <c r="O1104" s="2"/>
      <c r="P1104" s="359" t="s">
        <v>84</v>
      </c>
      <c r="Q1104" s="50" t="s">
        <v>85</v>
      </c>
      <c r="R1104" s="50" t="s">
        <v>100</v>
      </c>
      <c r="S1104" s="50">
        <v>2</v>
      </c>
      <c r="T1104" s="50">
        <v>2</v>
      </c>
      <c r="U1104" s="50">
        <v>0</v>
      </c>
      <c r="V1104" s="2"/>
      <c r="W1104" s="2"/>
      <c r="X1104" s="79" t="s">
        <v>3600</v>
      </c>
      <c r="Y1104" s="50" t="s">
        <v>78</v>
      </c>
      <c r="Z1104" s="358" t="s">
        <v>3648</v>
      </c>
      <c r="AA1104" s="432" t="s">
        <v>95</v>
      </c>
      <c r="AB1104" s="16" t="str">
        <f t="shared" si="46"/>
        <v>Unique</v>
      </c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</row>
    <row r="1105" spans="1:89" ht="15">
      <c r="A1105" s="354" t="str">
        <f t="shared" si="40"/>
        <v>102_1_230522_C1C_p_ep.el</v>
      </c>
      <c r="B1105" s="148" t="s">
        <v>2751</v>
      </c>
      <c r="C1105" s="148" t="s">
        <v>2752</v>
      </c>
      <c r="D1105" s="213">
        <v>102</v>
      </c>
      <c r="E1105" s="213">
        <v>1</v>
      </c>
      <c r="F1105" s="481" t="s">
        <v>2753</v>
      </c>
      <c r="G1105" s="213">
        <v>230522</v>
      </c>
      <c r="H1105" s="213">
        <v>2022</v>
      </c>
      <c r="I1105" s="148" t="s">
        <v>43</v>
      </c>
      <c r="J1105" s="148" t="s">
        <v>2754</v>
      </c>
      <c r="K1105" s="148" t="s">
        <v>2755</v>
      </c>
      <c r="L1105" s="148" t="s">
        <v>74</v>
      </c>
      <c r="M1105" s="2" t="s">
        <v>75</v>
      </c>
      <c r="N1105" s="117">
        <v>65</v>
      </c>
      <c r="O1105" s="2" t="s">
        <v>3649</v>
      </c>
      <c r="P1105" s="401" t="s">
        <v>2312</v>
      </c>
      <c r="Q1105" s="16" t="s">
        <v>2313</v>
      </c>
      <c r="R1105" s="50" t="s">
        <v>105</v>
      </c>
      <c r="S1105" s="16">
        <v>4</v>
      </c>
      <c r="T1105" s="16">
        <v>0</v>
      </c>
      <c r="U1105" s="16">
        <v>4</v>
      </c>
      <c r="X1105" s="79" t="s">
        <v>3600</v>
      </c>
      <c r="Y1105" s="50" t="s">
        <v>78</v>
      </c>
      <c r="Z1105" s="358" t="s">
        <v>3650</v>
      </c>
      <c r="AA1105" s="432" t="s">
        <v>95</v>
      </c>
      <c r="AB1105" s="16" t="str">
        <f t="shared" si="46"/>
        <v>Unique</v>
      </c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</row>
    <row r="1106" spans="1:89" ht="15">
      <c r="A1106" s="354" t="str">
        <f t="shared" si="40"/>
        <v>102_1_230522_C1C_p_sp.sc</v>
      </c>
      <c r="B1106" s="148" t="s">
        <v>2751</v>
      </c>
      <c r="C1106" s="148" t="s">
        <v>2752</v>
      </c>
      <c r="D1106" s="213">
        <v>102</v>
      </c>
      <c r="E1106" s="213">
        <v>1</v>
      </c>
      <c r="F1106" s="481" t="s">
        <v>2753</v>
      </c>
      <c r="G1106" s="213">
        <v>230522</v>
      </c>
      <c r="H1106" s="213">
        <v>2022</v>
      </c>
      <c r="I1106" s="148" t="s">
        <v>43</v>
      </c>
      <c r="J1106" s="148" t="s">
        <v>2754</v>
      </c>
      <c r="K1106" s="148" t="s">
        <v>2755</v>
      </c>
      <c r="L1106" s="148" t="s">
        <v>74</v>
      </c>
      <c r="M1106" s="2" t="s">
        <v>75</v>
      </c>
      <c r="N1106" s="117">
        <v>65</v>
      </c>
      <c r="O1106" s="2" t="s">
        <v>3649</v>
      </c>
      <c r="P1106" s="401" t="s">
        <v>509</v>
      </c>
      <c r="Q1106" s="16" t="s">
        <v>510</v>
      </c>
      <c r="R1106" s="50" t="s">
        <v>100</v>
      </c>
      <c r="S1106" s="50">
        <v>4</v>
      </c>
      <c r="T1106" s="50">
        <v>4</v>
      </c>
      <c r="U1106" s="50">
        <v>0</v>
      </c>
      <c r="V1106" s="2"/>
      <c r="W1106" s="2"/>
      <c r="X1106" s="402">
        <v>141024</v>
      </c>
      <c r="Y1106" s="50" t="s">
        <v>78</v>
      </c>
      <c r="Z1106" s="358" t="s">
        <v>3651</v>
      </c>
      <c r="AA1106" s="432"/>
      <c r="AB1106" s="16" t="str">
        <f t="shared" si="46"/>
        <v>Unique</v>
      </c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</row>
    <row r="1107" spans="1:89" ht="15">
      <c r="A1107" s="354" t="str">
        <f t="shared" si="40"/>
        <v>102_1_230522_C1C_p_my.fl</v>
      </c>
      <c r="B1107" s="148" t="s">
        <v>2751</v>
      </c>
      <c r="C1107" s="148" t="s">
        <v>2752</v>
      </c>
      <c r="D1107" s="213">
        <v>102</v>
      </c>
      <c r="E1107" s="213">
        <v>1</v>
      </c>
      <c r="F1107" s="481" t="s">
        <v>2753</v>
      </c>
      <c r="G1107" s="213">
        <v>230522</v>
      </c>
      <c r="H1107" s="213">
        <v>2022</v>
      </c>
      <c r="I1107" s="148" t="s">
        <v>43</v>
      </c>
      <c r="J1107" s="148" t="s">
        <v>2754</v>
      </c>
      <c r="K1107" s="148" t="s">
        <v>2755</v>
      </c>
      <c r="L1107" s="148" t="s">
        <v>74</v>
      </c>
      <c r="M1107" s="2" t="s">
        <v>75</v>
      </c>
      <c r="N1107" s="117">
        <v>65</v>
      </c>
      <c r="O1107" s="2" t="s">
        <v>3649</v>
      </c>
      <c r="P1107" s="414" t="s">
        <v>98</v>
      </c>
      <c r="Q1107" s="16" t="s">
        <v>99</v>
      </c>
      <c r="R1107" s="50" t="s">
        <v>105</v>
      </c>
      <c r="S1107" s="50">
        <v>1</v>
      </c>
      <c r="T1107" s="50">
        <v>0</v>
      </c>
      <c r="U1107" s="50">
        <v>1</v>
      </c>
      <c r="V1107" s="2"/>
      <c r="W1107" s="2"/>
      <c r="X1107" s="79" t="s">
        <v>3600</v>
      </c>
      <c r="Y1107" s="50" t="s">
        <v>78</v>
      </c>
      <c r="Z1107" s="358" t="s">
        <v>3652</v>
      </c>
      <c r="AA1107" s="432" t="s">
        <v>95</v>
      </c>
      <c r="AB1107" s="16" t="str">
        <f t="shared" si="46"/>
        <v>Unique</v>
      </c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</row>
    <row r="1108" spans="1:89" ht="15">
      <c r="A1108" s="354" t="str">
        <f t="shared" si="40"/>
        <v xml:space="preserve">100_1_230522_C3C_p_sp. su </v>
      </c>
      <c r="B1108" s="364" t="s">
        <v>3653</v>
      </c>
      <c r="C1108" s="148" t="s">
        <v>2799</v>
      </c>
      <c r="D1108" s="213">
        <v>100</v>
      </c>
      <c r="E1108" s="213">
        <v>1</v>
      </c>
      <c r="F1108" s="481" t="s">
        <v>2753</v>
      </c>
      <c r="G1108" s="213">
        <v>230522</v>
      </c>
      <c r="H1108" s="213">
        <v>2022</v>
      </c>
      <c r="I1108" s="148" t="s">
        <v>43</v>
      </c>
      <c r="J1108" s="148" t="s">
        <v>2801</v>
      </c>
      <c r="K1108" s="148" t="s">
        <v>2802</v>
      </c>
      <c r="L1108" s="148" t="s">
        <v>74</v>
      </c>
      <c r="M1108" s="2" t="s">
        <v>75</v>
      </c>
      <c r="N1108" s="117">
        <v>35</v>
      </c>
      <c r="O1108" s="2" t="s">
        <v>3654</v>
      </c>
      <c r="P1108" s="401" t="s">
        <v>3655</v>
      </c>
      <c r="Q1108" s="16" t="s">
        <v>3656</v>
      </c>
      <c r="R1108" s="50" t="s">
        <v>105</v>
      </c>
      <c r="S1108" s="16">
        <v>1</v>
      </c>
      <c r="T1108" s="16">
        <v>0</v>
      </c>
      <c r="U1108" s="16">
        <v>1</v>
      </c>
      <c r="X1108" s="413" t="s">
        <v>3657</v>
      </c>
      <c r="Y1108" s="16" t="s">
        <v>78</v>
      </c>
      <c r="Z1108" s="47" t="s">
        <v>3658</v>
      </c>
      <c r="AA1108" s="432"/>
      <c r="AB1108" s="16" t="str">
        <f t="shared" si="46"/>
        <v>Unique</v>
      </c>
    </row>
    <row r="1109" spans="1:89" ht="15">
      <c r="A1109" s="354" t="str">
        <f t="shared" si="40"/>
        <v>83_2_200722_C2D_p_sy.pi</v>
      </c>
      <c r="B1109" s="148" t="s">
        <v>2773</v>
      </c>
      <c r="C1109" s="148" t="s">
        <v>2774</v>
      </c>
      <c r="D1109" s="213">
        <v>83</v>
      </c>
      <c r="E1109" s="213">
        <v>2</v>
      </c>
      <c r="F1109" s="535" t="s">
        <v>465</v>
      </c>
      <c r="G1109" s="117">
        <v>200722</v>
      </c>
      <c r="H1109" s="213">
        <v>2022</v>
      </c>
      <c r="I1109" s="148" t="s">
        <v>43</v>
      </c>
      <c r="J1109" s="2" t="s">
        <v>2775</v>
      </c>
      <c r="K1109" s="2" t="s">
        <v>2776</v>
      </c>
      <c r="L1109" s="148" t="s">
        <v>74</v>
      </c>
      <c r="P1109" s="359" t="s">
        <v>176</v>
      </c>
      <c r="Q1109" s="50" t="s">
        <v>177</v>
      </c>
      <c r="R1109" s="50" t="s">
        <v>2422</v>
      </c>
      <c r="S1109" s="50">
        <v>23</v>
      </c>
      <c r="T1109" s="50">
        <v>20</v>
      </c>
      <c r="U1109" s="50">
        <v>3</v>
      </c>
      <c r="V1109" s="2"/>
      <c r="W1109" s="2"/>
      <c r="X1109" s="79" t="s">
        <v>3657</v>
      </c>
      <c r="Y1109" s="16" t="s">
        <v>78</v>
      </c>
      <c r="Z1109" s="358" t="s">
        <v>3659</v>
      </c>
      <c r="AA1109" s="432" t="s">
        <v>95</v>
      </c>
      <c r="AB1109" s="16" t="str">
        <f t="shared" si="46"/>
        <v>Unique</v>
      </c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</row>
    <row r="1110" spans="1:89" ht="15">
      <c r="A1110" s="354" t="str">
        <f t="shared" si="40"/>
        <v>61_1_080622_C2X_p_sp.</v>
      </c>
      <c r="B1110" s="148" t="s">
        <v>2372</v>
      </c>
      <c r="C1110" s="148" t="s">
        <v>2373</v>
      </c>
      <c r="D1110" s="213">
        <v>61</v>
      </c>
      <c r="E1110" s="213">
        <v>1</v>
      </c>
      <c r="F1110" s="213">
        <v>230522</v>
      </c>
      <c r="G1110" s="481" t="s">
        <v>2800</v>
      </c>
      <c r="H1110" s="213">
        <v>2022</v>
      </c>
      <c r="I1110" s="148" t="s">
        <v>43</v>
      </c>
      <c r="J1110" s="148" t="s">
        <v>2374</v>
      </c>
      <c r="K1110" s="148" t="s">
        <v>2375</v>
      </c>
      <c r="L1110" s="148" t="s">
        <v>74</v>
      </c>
      <c r="M1110" s="2" t="s">
        <v>75</v>
      </c>
      <c r="N1110" s="117">
        <v>345</v>
      </c>
      <c r="P1110" s="401" t="s">
        <v>1163</v>
      </c>
      <c r="Q1110" s="16" t="s">
        <v>1164</v>
      </c>
      <c r="R1110" s="16" t="s">
        <v>2422</v>
      </c>
      <c r="S1110" s="16">
        <v>66</v>
      </c>
      <c r="T1110" s="16">
        <v>0</v>
      </c>
      <c r="U1110" s="16">
        <v>66</v>
      </c>
      <c r="X1110" s="79" t="s">
        <v>3657</v>
      </c>
      <c r="Y1110" s="16" t="s">
        <v>78</v>
      </c>
      <c r="Z1110" s="47" t="s">
        <v>3660</v>
      </c>
      <c r="AA1110" s="432"/>
      <c r="AB1110" s="16" t="str">
        <f t="shared" si="46"/>
        <v>Unique</v>
      </c>
    </row>
    <row r="1111" spans="1:89" ht="15">
      <c r="A1111" s="354" t="str">
        <f t="shared" si="40"/>
        <v>93_1_200921_C3B_p_sp.</v>
      </c>
      <c r="B1111" s="148" t="s">
        <v>2326</v>
      </c>
      <c r="C1111" s="148" t="s">
        <v>2327</v>
      </c>
      <c r="D1111" s="213">
        <v>93</v>
      </c>
      <c r="E1111" s="213">
        <v>1</v>
      </c>
      <c r="F1111" s="481" t="s">
        <v>2403</v>
      </c>
      <c r="G1111" s="213">
        <v>200921</v>
      </c>
      <c r="H1111" s="213">
        <v>2021</v>
      </c>
      <c r="I1111" s="148" t="s">
        <v>43</v>
      </c>
      <c r="J1111" s="2" t="s">
        <v>2328</v>
      </c>
      <c r="K1111" s="2" t="s">
        <v>2329</v>
      </c>
      <c r="L1111" s="148" t="s">
        <v>74</v>
      </c>
      <c r="M1111" s="148" t="s">
        <v>147</v>
      </c>
      <c r="N1111" s="117">
        <v>358</v>
      </c>
      <c r="P1111" s="401" t="s">
        <v>1163</v>
      </c>
      <c r="Q1111" s="16" t="s">
        <v>1164</v>
      </c>
      <c r="R1111" s="16" t="s">
        <v>2422</v>
      </c>
      <c r="S1111" s="16">
        <v>53</v>
      </c>
      <c r="T1111" s="16">
        <v>0</v>
      </c>
      <c r="U1111" s="16">
        <v>53</v>
      </c>
      <c r="X1111" s="79" t="s">
        <v>3657</v>
      </c>
      <c r="Y1111" s="16" t="s">
        <v>78</v>
      </c>
      <c r="Z1111" s="47" t="s">
        <v>3661</v>
      </c>
      <c r="AA1111" s="432"/>
      <c r="AB1111" s="16" t="str">
        <f t="shared" si="46"/>
        <v>Unique</v>
      </c>
    </row>
    <row r="1112" spans="1:89" ht="15">
      <c r="A1112" s="354" t="str">
        <f t="shared" si="40"/>
        <v>93_1_200921_C3B_p_ba.el</v>
      </c>
      <c r="B1112" s="148" t="s">
        <v>2326</v>
      </c>
      <c r="C1112" s="148" t="s">
        <v>2327</v>
      </c>
      <c r="D1112" s="213">
        <v>93</v>
      </c>
      <c r="E1112" s="213">
        <v>1</v>
      </c>
      <c r="F1112" s="481" t="s">
        <v>2403</v>
      </c>
      <c r="G1112" s="213">
        <v>200921</v>
      </c>
      <c r="H1112" s="213">
        <v>2021</v>
      </c>
      <c r="I1112" s="148" t="s">
        <v>43</v>
      </c>
      <c r="J1112" s="2" t="s">
        <v>2328</v>
      </c>
      <c r="K1112" s="2" t="s">
        <v>2329</v>
      </c>
      <c r="L1112" s="148" t="s">
        <v>74</v>
      </c>
      <c r="M1112" s="148" t="s">
        <v>147</v>
      </c>
      <c r="N1112" s="117">
        <v>358</v>
      </c>
      <c r="P1112" s="401" t="s">
        <v>274</v>
      </c>
      <c r="Q1112" s="16" t="s">
        <v>275</v>
      </c>
      <c r="R1112" s="16" t="s">
        <v>2422</v>
      </c>
      <c r="S1112" s="16">
        <v>1</v>
      </c>
      <c r="T1112" s="16">
        <v>0</v>
      </c>
      <c r="U1112" s="16">
        <v>1</v>
      </c>
      <c r="X1112" s="79" t="s">
        <v>3657</v>
      </c>
      <c r="Y1112" s="16" t="s">
        <v>78</v>
      </c>
      <c r="Z1112" s="47" t="s">
        <v>3662</v>
      </c>
      <c r="AA1112" s="432" t="s">
        <v>95</v>
      </c>
      <c r="AB1112" s="16" t="str">
        <f t="shared" si="46"/>
        <v>Unique</v>
      </c>
    </row>
    <row r="1113" spans="1:89" ht="15">
      <c r="A1113" s="354" t="str">
        <f t="shared" si="40"/>
        <v>83_2_200722_C2D_p_ch.bi</v>
      </c>
      <c r="B1113" s="148" t="s">
        <v>2773</v>
      </c>
      <c r="C1113" s="148" t="s">
        <v>2774</v>
      </c>
      <c r="D1113" s="213">
        <v>83</v>
      </c>
      <c r="E1113" s="213">
        <v>2</v>
      </c>
      <c r="F1113" s="535" t="s">
        <v>465</v>
      </c>
      <c r="G1113" s="117">
        <v>200722</v>
      </c>
      <c r="H1113" s="213">
        <v>2022</v>
      </c>
      <c r="I1113" s="148" t="s">
        <v>43</v>
      </c>
      <c r="J1113" s="2" t="s">
        <v>2775</v>
      </c>
      <c r="K1113" s="2" t="s">
        <v>2776</v>
      </c>
      <c r="L1113" s="148" t="s">
        <v>74</v>
      </c>
      <c r="P1113" s="401" t="s">
        <v>287</v>
      </c>
      <c r="Q1113" s="16" t="s">
        <v>288</v>
      </c>
      <c r="R1113" s="16" t="s">
        <v>2422</v>
      </c>
      <c r="S1113" s="16">
        <v>1</v>
      </c>
      <c r="T1113" s="16">
        <v>0</v>
      </c>
      <c r="U1113" s="16">
        <v>1</v>
      </c>
      <c r="X1113" s="79" t="s">
        <v>3657</v>
      </c>
      <c r="Y1113" s="16" t="s">
        <v>78</v>
      </c>
      <c r="Z1113" s="47" t="s">
        <v>3663</v>
      </c>
      <c r="AA1113" s="432" t="s">
        <v>95</v>
      </c>
      <c r="AB1113" s="16" t="str">
        <f t="shared" si="46"/>
        <v>Unique</v>
      </c>
    </row>
    <row r="1114" spans="1:89" ht="15">
      <c r="A1114" s="354" t="str">
        <f t="shared" si="40"/>
        <v>83_2_200722_C2D_p_sp.</v>
      </c>
      <c r="B1114" s="148" t="s">
        <v>2773</v>
      </c>
      <c r="C1114" s="148" t="s">
        <v>2774</v>
      </c>
      <c r="D1114" s="213">
        <v>83</v>
      </c>
      <c r="E1114" s="213">
        <v>2</v>
      </c>
      <c r="F1114" s="535" t="s">
        <v>465</v>
      </c>
      <c r="G1114" s="117">
        <v>200722</v>
      </c>
      <c r="H1114" s="213">
        <v>2022</v>
      </c>
      <c r="I1114" s="148" t="s">
        <v>43</v>
      </c>
      <c r="J1114" s="2" t="s">
        <v>2775</v>
      </c>
      <c r="K1114" s="2" t="s">
        <v>2776</v>
      </c>
      <c r="L1114" s="148" t="s">
        <v>74</v>
      </c>
      <c r="P1114" s="401" t="s">
        <v>1163</v>
      </c>
      <c r="Q1114" s="16" t="s">
        <v>1164</v>
      </c>
      <c r="R1114" s="16" t="s">
        <v>2422</v>
      </c>
      <c r="S1114" s="16">
        <v>59</v>
      </c>
      <c r="T1114" s="16">
        <v>0</v>
      </c>
      <c r="U1114" s="16">
        <v>59</v>
      </c>
      <c r="X1114" s="79" t="s">
        <v>3657</v>
      </c>
      <c r="Y1114" s="16" t="s">
        <v>78</v>
      </c>
      <c r="Z1114" s="47" t="s">
        <v>3664</v>
      </c>
      <c r="AA1114" s="432"/>
      <c r="AB1114" s="16" t="str">
        <f t="shared" si="46"/>
        <v>Unique</v>
      </c>
    </row>
    <row r="1115" spans="1:89" ht="15">
      <c r="A1115" s="354" t="str">
        <f t="shared" si="40"/>
        <v>93_1_160821_C3B_p_sp.</v>
      </c>
      <c r="B1115" s="148" t="s">
        <v>2326</v>
      </c>
      <c r="C1115" s="148" t="s">
        <v>2327</v>
      </c>
      <c r="D1115" s="213">
        <v>93</v>
      </c>
      <c r="E1115" s="213">
        <v>1</v>
      </c>
      <c r="F1115" s="213">
        <v>300721</v>
      </c>
      <c r="G1115" s="213">
        <v>160821</v>
      </c>
      <c r="H1115" s="213">
        <v>2021</v>
      </c>
      <c r="I1115" s="148" t="s">
        <v>43</v>
      </c>
      <c r="J1115" s="148" t="s">
        <v>2328</v>
      </c>
      <c r="K1115" s="148" t="s">
        <v>2329</v>
      </c>
      <c r="L1115" s="148" t="s">
        <v>74</v>
      </c>
      <c r="M1115" s="2" t="s">
        <v>75</v>
      </c>
      <c r="N1115" s="117">
        <v>705</v>
      </c>
      <c r="P1115" s="401" t="s">
        <v>1163</v>
      </c>
      <c r="Q1115" s="16" t="s">
        <v>1164</v>
      </c>
      <c r="R1115" s="16" t="s">
        <v>2422</v>
      </c>
      <c r="S1115" s="16">
        <v>297</v>
      </c>
      <c r="T1115" s="16">
        <v>0</v>
      </c>
      <c r="U1115" s="16">
        <v>297</v>
      </c>
      <c r="X1115" s="79" t="s">
        <v>3657</v>
      </c>
      <c r="Y1115" s="16" t="s">
        <v>78</v>
      </c>
      <c r="Z1115" s="47" t="s">
        <v>3665</v>
      </c>
      <c r="AA1115" s="432"/>
      <c r="AB1115" s="16" t="str">
        <f t="shared" si="46"/>
        <v>Unique</v>
      </c>
    </row>
    <row r="1116" spans="1:89" ht="15">
      <c r="A1116" s="354" t="str">
        <f t="shared" si="40"/>
        <v>119_2_220622_C1X_p_er.te</v>
      </c>
      <c r="B1116" s="148" t="s">
        <v>2611</v>
      </c>
      <c r="C1116" s="148" t="s">
        <v>2612</v>
      </c>
      <c r="D1116" s="421">
        <v>119</v>
      </c>
      <c r="E1116" s="421">
        <v>2</v>
      </c>
      <c r="F1116" s="481" t="s">
        <v>2800</v>
      </c>
      <c r="G1116" s="213">
        <v>220622</v>
      </c>
      <c r="H1116" s="117">
        <v>2022</v>
      </c>
      <c r="I1116" s="148" t="s">
        <v>43</v>
      </c>
      <c r="J1116" s="364" t="s">
        <v>2304</v>
      </c>
      <c r="K1116" s="364" t="s">
        <v>2305</v>
      </c>
      <c r="L1116" s="148" t="s">
        <v>74</v>
      </c>
      <c r="M1116" s="2"/>
      <c r="N1116" s="117"/>
      <c r="P1116" s="401" t="s">
        <v>521</v>
      </c>
      <c r="Q1116" s="16" t="s">
        <v>522</v>
      </c>
      <c r="R1116" s="16" t="s">
        <v>2422</v>
      </c>
      <c r="S1116" s="16">
        <v>6</v>
      </c>
      <c r="T1116" s="16">
        <v>4</v>
      </c>
      <c r="U1116" s="16">
        <v>2</v>
      </c>
      <c r="X1116" s="79" t="s">
        <v>3657</v>
      </c>
      <c r="Y1116" s="16" t="s">
        <v>78</v>
      </c>
      <c r="Z1116" s="47" t="s">
        <v>3666</v>
      </c>
      <c r="AA1116" s="432"/>
      <c r="AB1116" s="16" t="str">
        <f t="shared" si="46"/>
        <v>Unique</v>
      </c>
    </row>
    <row r="1117" spans="1:89" ht="15">
      <c r="A1117" s="354" t="str">
        <f t="shared" si="40"/>
        <v>101_2_300721_C3A_p_sp.</v>
      </c>
      <c r="B1117" s="378" t="s">
        <v>2336</v>
      </c>
      <c r="C1117" s="378" t="s">
        <v>2337</v>
      </c>
      <c r="D1117" s="213">
        <v>101</v>
      </c>
      <c r="E1117" s="213">
        <v>2</v>
      </c>
      <c r="F1117" s="213">
        <v>140721</v>
      </c>
      <c r="G1117" s="213">
        <v>300721</v>
      </c>
      <c r="H1117" s="213">
        <v>2021</v>
      </c>
      <c r="I1117" s="148" t="s">
        <v>43</v>
      </c>
      <c r="J1117" s="148" t="s">
        <v>2338</v>
      </c>
      <c r="K1117" s="148" t="s">
        <v>2339</v>
      </c>
      <c r="L1117" s="148" t="s">
        <v>74</v>
      </c>
      <c r="M1117" s="148" t="s">
        <v>168</v>
      </c>
      <c r="N1117" s="213">
        <v>360</v>
      </c>
      <c r="P1117" s="401" t="s">
        <v>1163</v>
      </c>
      <c r="Q1117" s="16" t="s">
        <v>1164</v>
      </c>
      <c r="R1117" s="16" t="s">
        <v>2422</v>
      </c>
      <c r="S1117" s="16">
        <v>106</v>
      </c>
      <c r="T1117" s="16">
        <v>0</v>
      </c>
      <c r="U1117" s="16">
        <v>106</v>
      </c>
      <c r="X1117" s="79" t="s">
        <v>3657</v>
      </c>
      <c r="Y1117" s="16" t="s">
        <v>78</v>
      </c>
      <c r="Z1117" s="47" t="s">
        <v>3667</v>
      </c>
      <c r="AA1117" s="432"/>
      <c r="AB1117" s="16" t="str">
        <f t="shared" si="46"/>
        <v>Unique</v>
      </c>
    </row>
    <row r="1118" spans="1:89" ht="15">
      <c r="A1118" s="354" t="str">
        <f t="shared" si="40"/>
        <v>101_1_300621_C2A_p_sp.</v>
      </c>
      <c r="B1118" s="378" t="s">
        <v>80</v>
      </c>
      <c r="C1118" s="378" t="s">
        <v>81</v>
      </c>
      <c r="D1118" s="213">
        <v>101</v>
      </c>
      <c r="E1118" s="213">
        <v>1</v>
      </c>
      <c r="F1118" s="213">
        <v>150621</v>
      </c>
      <c r="G1118" s="213">
        <v>300621</v>
      </c>
      <c r="H1118" s="213">
        <v>2021</v>
      </c>
      <c r="I1118" s="148" t="s">
        <v>43</v>
      </c>
      <c r="J1118" s="148" t="s">
        <v>82</v>
      </c>
      <c r="K1118" s="148" t="s">
        <v>83</v>
      </c>
      <c r="L1118" s="148" t="s">
        <v>74</v>
      </c>
      <c r="M1118" s="148" t="s">
        <v>168</v>
      </c>
      <c r="N1118" s="213">
        <v>400</v>
      </c>
      <c r="P1118" s="401" t="s">
        <v>1163</v>
      </c>
      <c r="Q1118" s="16" t="s">
        <v>1164</v>
      </c>
      <c r="R1118" s="16" t="s">
        <v>2422</v>
      </c>
      <c r="S1118" s="16">
        <v>82</v>
      </c>
      <c r="T1118" s="16">
        <v>0</v>
      </c>
      <c r="U1118" s="16">
        <v>82</v>
      </c>
      <c r="X1118" s="50" t="s">
        <v>3657</v>
      </c>
      <c r="Y1118" s="16" t="s">
        <v>78</v>
      </c>
      <c r="Z1118" s="47" t="s">
        <v>3668</v>
      </c>
      <c r="AA1118" s="432"/>
      <c r="AB1118" s="16" t="str">
        <f t="shared" si="46"/>
        <v>Unique</v>
      </c>
    </row>
    <row r="1119" spans="1:89" ht="15">
      <c r="A1119" s="354" t="str">
        <f t="shared" si="40"/>
        <v>119_2_030921_C35_p_sp.</v>
      </c>
      <c r="B1119" s="378" t="s">
        <v>2611</v>
      </c>
      <c r="C1119" s="378" t="s">
        <v>2612</v>
      </c>
      <c r="D1119" s="213">
        <v>119</v>
      </c>
      <c r="E1119" s="213">
        <v>2</v>
      </c>
      <c r="F1119" s="213">
        <v>160821</v>
      </c>
      <c r="G1119" s="481" t="s">
        <v>2403</v>
      </c>
      <c r="H1119" s="213">
        <v>2021</v>
      </c>
      <c r="I1119" s="148" t="s">
        <v>43</v>
      </c>
      <c r="J1119" s="2" t="s">
        <v>2613</v>
      </c>
      <c r="K1119" s="148" t="s">
        <v>2614</v>
      </c>
      <c r="L1119" s="148" t="s">
        <v>74</v>
      </c>
      <c r="M1119" s="148" t="s">
        <v>147</v>
      </c>
      <c r="N1119" s="117">
        <v>583</v>
      </c>
      <c r="P1119" s="401" t="s">
        <v>1163</v>
      </c>
      <c r="Q1119" s="16" t="s">
        <v>1164</v>
      </c>
      <c r="R1119" s="16" t="s">
        <v>2422</v>
      </c>
      <c r="S1119" s="16">
        <v>72</v>
      </c>
      <c r="T1119" s="16">
        <v>0</v>
      </c>
      <c r="U1119" s="16">
        <v>72</v>
      </c>
      <c r="X1119" s="50" t="s">
        <v>3657</v>
      </c>
      <c r="Y1119" s="16" t="s">
        <v>78</v>
      </c>
      <c r="Z1119" s="47" t="s">
        <v>3669</v>
      </c>
      <c r="AA1119" s="432"/>
      <c r="AB1119" s="16" t="str">
        <f t="shared" si="46"/>
        <v>Unique</v>
      </c>
    </row>
    <row r="1120" spans="1:89" ht="15">
      <c r="A1120" s="354" t="str">
        <f t="shared" si="40"/>
        <v>119_2_300721_C35_p_sp.</v>
      </c>
      <c r="B1120" s="378" t="s">
        <v>2611</v>
      </c>
      <c r="C1120" s="378" t="s">
        <v>2612</v>
      </c>
      <c r="D1120" s="213">
        <v>119</v>
      </c>
      <c r="E1120" s="213">
        <v>2</v>
      </c>
      <c r="F1120" s="213">
        <v>140721</v>
      </c>
      <c r="G1120" s="213">
        <v>300721</v>
      </c>
      <c r="H1120" s="213">
        <v>2021</v>
      </c>
      <c r="I1120" s="148" t="s">
        <v>43</v>
      </c>
      <c r="J1120" s="148" t="s">
        <v>2613</v>
      </c>
      <c r="K1120" s="148" t="s">
        <v>2614</v>
      </c>
      <c r="L1120" s="148" t="s">
        <v>74</v>
      </c>
      <c r="M1120" s="148" t="s">
        <v>100</v>
      </c>
      <c r="N1120" s="213">
        <v>300</v>
      </c>
      <c r="O1120" s="148" t="s">
        <v>357</v>
      </c>
      <c r="P1120" s="401" t="s">
        <v>1163</v>
      </c>
      <c r="Q1120" s="16" t="s">
        <v>1164</v>
      </c>
      <c r="R1120" s="16" t="s">
        <v>2422</v>
      </c>
      <c r="S1120" s="16">
        <v>73</v>
      </c>
      <c r="T1120" s="16">
        <v>0</v>
      </c>
      <c r="U1120" s="16">
        <v>73</v>
      </c>
      <c r="X1120" s="50" t="s">
        <v>3657</v>
      </c>
      <c r="Y1120" s="16" t="s">
        <v>78</v>
      </c>
      <c r="Z1120" s="47" t="s">
        <v>3670</v>
      </c>
      <c r="AA1120" s="432"/>
      <c r="AB1120" s="16" t="str">
        <f t="shared" si="46"/>
        <v>Unique</v>
      </c>
    </row>
    <row r="1121" spans="1:28" ht="15">
      <c r="A1121" s="354" t="str">
        <f t="shared" si="40"/>
        <v>80_3_030921_C15_p_sp.</v>
      </c>
      <c r="B1121" s="378" t="s">
        <v>69</v>
      </c>
      <c r="C1121" s="378" t="s">
        <v>70</v>
      </c>
      <c r="D1121" s="213">
        <v>80</v>
      </c>
      <c r="E1121" s="213">
        <v>3</v>
      </c>
      <c r="F1121" s="213">
        <v>160821</v>
      </c>
      <c r="G1121" s="481" t="s">
        <v>2403</v>
      </c>
      <c r="H1121" s="213">
        <v>2021</v>
      </c>
      <c r="I1121" s="148" t="s">
        <v>43</v>
      </c>
      <c r="J1121" s="148" t="s">
        <v>72</v>
      </c>
      <c r="K1121" s="148" t="s">
        <v>73</v>
      </c>
      <c r="L1121" s="148" t="s">
        <v>74</v>
      </c>
      <c r="M1121" s="148" t="s">
        <v>168</v>
      </c>
      <c r="N1121" s="213">
        <v>302</v>
      </c>
      <c r="O1121" s="148" t="s">
        <v>357</v>
      </c>
      <c r="P1121" s="401" t="s">
        <v>1163</v>
      </c>
      <c r="Q1121" s="16" t="s">
        <v>1164</v>
      </c>
      <c r="R1121" s="16" t="s">
        <v>2422</v>
      </c>
      <c r="S1121" s="16">
        <v>44</v>
      </c>
      <c r="T1121" s="16">
        <v>0</v>
      </c>
      <c r="U1121" s="16">
        <v>44</v>
      </c>
      <c r="X1121" s="50" t="s">
        <v>3657</v>
      </c>
      <c r="Y1121" s="16" t="s">
        <v>78</v>
      </c>
      <c r="Z1121" s="47" t="s">
        <v>3671</v>
      </c>
      <c r="AA1121" s="432"/>
      <c r="AB1121" s="16" t="str">
        <f t="shared" si="46"/>
        <v>Unique</v>
      </c>
    </row>
    <row r="1122" spans="1:28" ht="15">
      <c r="A1122" s="354" t="str">
        <f t="shared" si="40"/>
        <v>102_1_080622_C1C_p_sp.</v>
      </c>
      <c r="B1122" s="148" t="s">
        <v>2751</v>
      </c>
      <c r="C1122" s="148" t="s">
        <v>2752</v>
      </c>
      <c r="D1122" s="213">
        <v>102</v>
      </c>
      <c r="E1122" s="213">
        <v>1</v>
      </c>
      <c r="F1122" s="213">
        <v>230522</v>
      </c>
      <c r="G1122" s="481" t="s">
        <v>2800</v>
      </c>
      <c r="H1122" s="213">
        <v>2022</v>
      </c>
      <c r="I1122" s="148" t="s">
        <v>43</v>
      </c>
      <c r="J1122" s="148" t="s">
        <v>2754</v>
      </c>
      <c r="K1122" s="148" t="s">
        <v>2755</v>
      </c>
      <c r="L1122" s="148" t="s">
        <v>74</v>
      </c>
      <c r="M1122" s="148" t="s">
        <v>100</v>
      </c>
      <c r="N1122" s="213">
        <v>110</v>
      </c>
      <c r="P1122" s="401" t="s">
        <v>1163</v>
      </c>
      <c r="Q1122" s="16" t="s">
        <v>1164</v>
      </c>
      <c r="R1122" s="16" t="s">
        <v>2422</v>
      </c>
      <c r="S1122" s="16">
        <v>12</v>
      </c>
      <c r="T1122" s="16">
        <v>0</v>
      </c>
      <c r="U1122" s="16">
        <v>12</v>
      </c>
      <c r="X1122" s="50" t="s">
        <v>3657</v>
      </c>
      <c r="Y1122" s="16" t="s">
        <v>78</v>
      </c>
      <c r="Z1122" s="47" t="s">
        <v>3672</v>
      </c>
      <c r="AA1122" s="432"/>
      <c r="AB1122" s="16" t="str">
        <f t="shared" si="46"/>
        <v>Unique</v>
      </c>
    </row>
    <row r="1123" spans="1:28" ht="15">
      <c r="A1123" s="354" t="str">
        <f t="shared" si="40"/>
        <v>80_4_220622_C25_p_sp.</v>
      </c>
      <c r="B1123" s="148" t="s">
        <v>2320</v>
      </c>
      <c r="C1123" s="148" t="s">
        <v>2321</v>
      </c>
      <c r="D1123" s="213">
        <v>80</v>
      </c>
      <c r="E1123" s="213">
        <v>4</v>
      </c>
      <c r="F1123" s="481" t="s">
        <v>2800</v>
      </c>
      <c r="G1123" s="213">
        <v>220622</v>
      </c>
      <c r="H1123" s="213">
        <v>2022</v>
      </c>
      <c r="I1123" s="148" t="s">
        <v>43</v>
      </c>
      <c r="J1123" s="148" t="s">
        <v>2322</v>
      </c>
      <c r="K1123" s="148" t="s">
        <v>2323</v>
      </c>
      <c r="L1123" s="148" t="s">
        <v>74</v>
      </c>
      <c r="M1123" s="2" t="s">
        <v>320</v>
      </c>
      <c r="N1123" s="213">
        <v>101</v>
      </c>
      <c r="P1123" s="401" t="s">
        <v>1163</v>
      </c>
      <c r="Q1123" s="16" t="s">
        <v>1164</v>
      </c>
      <c r="R1123" s="16" t="s">
        <v>2422</v>
      </c>
      <c r="S1123" s="16">
        <v>12</v>
      </c>
      <c r="T1123" s="16">
        <v>0</v>
      </c>
      <c r="U1123" s="16">
        <v>12</v>
      </c>
      <c r="X1123" s="50" t="s">
        <v>3657</v>
      </c>
      <c r="Y1123" s="16" t="s">
        <v>78</v>
      </c>
      <c r="Z1123" s="47" t="s">
        <v>3673</v>
      </c>
      <c r="AA1123" s="432"/>
      <c r="AB1123" s="16" t="str">
        <f t="shared" si="46"/>
        <v>Unique</v>
      </c>
    </row>
    <row r="1124" spans="1:28" ht="15">
      <c r="A1124" s="354" t="str">
        <f t="shared" si="40"/>
        <v>119_2_080622_C35_p_sp.</v>
      </c>
      <c r="B1124" s="148" t="s">
        <v>2611</v>
      </c>
      <c r="C1124" s="148" t="s">
        <v>2612</v>
      </c>
      <c r="D1124" s="421">
        <v>119</v>
      </c>
      <c r="E1124" s="421">
        <v>2</v>
      </c>
      <c r="F1124" s="213">
        <v>230522</v>
      </c>
      <c r="G1124" s="481" t="s">
        <v>2800</v>
      </c>
      <c r="H1124" s="213">
        <v>2022</v>
      </c>
      <c r="I1124" s="148" t="s">
        <v>43</v>
      </c>
      <c r="J1124" s="148" t="s">
        <v>2613</v>
      </c>
      <c r="K1124" s="148" t="s">
        <v>2614</v>
      </c>
      <c r="L1124" s="148" t="s">
        <v>74</v>
      </c>
      <c r="M1124" s="2" t="s">
        <v>168</v>
      </c>
      <c r="N1124" s="213">
        <v>96</v>
      </c>
      <c r="P1124" s="401" t="s">
        <v>1163</v>
      </c>
      <c r="Q1124" s="16" t="s">
        <v>1164</v>
      </c>
      <c r="R1124" s="16" t="s">
        <v>2422</v>
      </c>
      <c r="S1124" s="16">
        <v>23</v>
      </c>
      <c r="T1124" s="16">
        <v>0</v>
      </c>
      <c r="U1124" s="16">
        <v>23</v>
      </c>
      <c r="X1124" s="50" t="s">
        <v>3657</v>
      </c>
      <c r="Y1124" s="16" t="s">
        <v>78</v>
      </c>
      <c r="Z1124" s="47" t="s">
        <v>3674</v>
      </c>
      <c r="AA1124" s="432"/>
      <c r="AB1124" s="16" t="str">
        <f t="shared" si="46"/>
        <v>Unique</v>
      </c>
    </row>
    <row r="1125" spans="1:28" ht="15">
      <c r="A1125" s="354" t="str">
        <f t="shared" si="40"/>
        <v>80_3_220622_C15_p_sp.</v>
      </c>
      <c r="B1125" s="148" t="s">
        <v>69</v>
      </c>
      <c r="C1125" s="148" t="s">
        <v>70</v>
      </c>
      <c r="D1125" s="213">
        <v>80</v>
      </c>
      <c r="E1125" s="213">
        <v>3</v>
      </c>
      <c r="F1125" s="481" t="s">
        <v>2800</v>
      </c>
      <c r="G1125" s="213">
        <v>220622</v>
      </c>
      <c r="H1125" s="213">
        <v>2022</v>
      </c>
      <c r="I1125" s="148" t="s">
        <v>43</v>
      </c>
      <c r="J1125" s="148" t="s">
        <v>72</v>
      </c>
      <c r="K1125" s="148" t="s">
        <v>73</v>
      </c>
      <c r="L1125" s="148" t="s">
        <v>74</v>
      </c>
      <c r="M1125" s="2" t="s">
        <v>320</v>
      </c>
      <c r="N1125" s="213">
        <v>265</v>
      </c>
      <c r="P1125" s="401" t="s">
        <v>1163</v>
      </c>
      <c r="Q1125" s="16" t="s">
        <v>1164</v>
      </c>
      <c r="R1125" s="16" t="s">
        <v>2422</v>
      </c>
      <c r="S1125" s="16">
        <v>17</v>
      </c>
      <c r="T1125" s="16">
        <v>0</v>
      </c>
      <c r="U1125" s="16">
        <v>17</v>
      </c>
      <c r="X1125" s="50" t="s">
        <v>3657</v>
      </c>
      <c r="Y1125" s="16" t="s">
        <v>78</v>
      </c>
      <c r="Z1125" s="47" t="s">
        <v>3675</v>
      </c>
      <c r="AA1125" s="432"/>
      <c r="AB1125" s="16" t="str">
        <f t="shared" si="46"/>
        <v>Unique</v>
      </c>
    </row>
    <row r="1126" spans="1:28" ht="15">
      <c r="A1126" s="354" t="str">
        <f t="shared" si="40"/>
        <v>81_1_060722_C1D_p_sp.</v>
      </c>
      <c r="B1126" s="148" t="s">
        <v>2618</v>
      </c>
      <c r="C1126" s="148" t="s">
        <v>2619</v>
      </c>
      <c r="D1126" s="213">
        <v>81</v>
      </c>
      <c r="E1126" s="213">
        <v>1</v>
      </c>
      <c r="F1126" s="213">
        <v>220622</v>
      </c>
      <c r="G1126" s="481" t="s">
        <v>465</v>
      </c>
      <c r="H1126" s="213">
        <v>2022</v>
      </c>
      <c r="I1126" s="148" t="s">
        <v>43</v>
      </c>
      <c r="J1126" s="148" t="s">
        <v>2620</v>
      </c>
      <c r="K1126" s="148" t="s">
        <v>2621</v>
      </c>
      <c r="L1126" s="148" t="s">
        <v>74</v>
      </c>
      <c r="M1126" s="148" t="s">
        <v>100</v>
      </c>
      <c r="N1126" s="213">
        <v>201</v>
      </c>
      <c r="P1126" s="401" t="s">
        <v>1163</v>
      </c>
      <c r="Q1126" s="16" t="s">
        <v>1164</v>
      </c>
      <c r="R1126" s="16" t="s">
        <v>2422</v>
      </c>
      <c r="S1126" s="16">
        <v>20</v>
      </c>
      <c r="T1126" s="16">
        <v>0</v>
      </c>
      <c r="U1126" s="16">
        <v>20</v>
      </c>
      <c r="X1126" s="50" t="s">
        <v>3657</v>
      </c>
      <c r="Y1126" s="16" t="s">
        <v>78</v>
      </c>
      <c r="Z1126" s="47" t="s">
        <v>3676</v>
      </c>
      <c r="AA1126" s="432"/>
      <c r="AB1126" s="16" t="str">
        <f t="shared" si="46"/>
        <v>Unique</v>
      </c>
    </row>
    <row r="1127" spans="1:28" ht="15">
      <c r="A1127" s="354" t="str">
        <f t="shared" si="40"/>
        <v>81_1_060722_C1D_p_er.te</v>
      </c>
      <c r="B1127" s="148" t="s">
        <v>2618</v>
      </c>
      <c r="C1127" s="148" t="s">
        <v>2619</v>
      </c>
      <c r="D1127" s="213">
        <v>81</v>
      </c>
      <c r="E1127" s="213">
        <v>1</v>
      </c>
      <c r="F1127" s="213">
        <v>220622</v>
      </c>
      <c r="G1127" s="481" t="s">
        <v>465</v>
      </c>
      <c r="H1127" s="213">
        <v>2022</v>
      </c>
      <c r="I1127" s="148" t="s">
        <v>43</v>
      </c>
      <c r="J1127" s="148" t="s">
        <v>2620</v>
      </c>
      <c r="K1127" s="148" t="s">
        <v>2621</v>
      </c>
      <c r="L1127" s="148" t="s">
        <v>74</v>
      </c>
      <c r="M1127" s="148" t="s">
        <v>100</v>
      </c>
      <c r="N1127" s="213">
        <v>201</v>
      </c>
      <c r="P1127" s="401" t="s">
        <v>521</v>
      </c>
      <c r="Q1127" s="16" t="s">
        <v>522</v>
      </c>
      <c r="R1127" s="16" t="s">
        <v>2422</v>
      </c>
      <c r="S1127" s="16">
        <v>1</v>
      </c>
      <c r="T1127" s="16">
        <v>0</v>
      </c>
      <c r="U1127" s="16">
        <v>1</v>
      </c>
      <c r="X1127" s="50" t="s">
        <v>3657</v>
      </c>
      <c r="Y1127" s="16" t="s">
        <v>78</v>
      </c>
      <c r="Z1127" s="47" t="s">
        <v>3677</v>
      </c>
      <c r="AA1127" s="432"/>
      <c r="AB1127" s="16" t="str">
        <f t="shared" si="46"/>
        <v>Unique</v>
      </c>
    </row>
    <row r="1128" spans="1:28" ht="15">
      <c r="A1128" s="354" t="str">
        <f t="shared" si="40"/>
        <v>100_3_060722_C3Y_p_er.te</v>
      </c>
      <c r="B1128" s="148" t="s">
        <v>2417</v>
      </c>
      <c r="C1128" s="148" t="s">
        <v>2418</v>
      </c>
      <c r="D1128" s="213">
        <v>100</v>
      </c>
      <c r="E1128" s="213">
        <v>3</v>
      </c>
      <c r="F1128" s="29">
        <v>220622</v>
      </c>
      <c r="G1128" s="554" t="s">
        <v>465</v>
      </c>
      <c r="H1128" s="213">
        <v>2022</v>
      </c>
      <c r="I1128" s="148" t="s">
        <v>43</v>
      </c>
      <c r="J1128" s="148" t="s">
        <v>2419</v>
      </c>
      <c r="K1128" s="148" t="s">
        <v>2420</v>
      </c>
      <c r="L1128" s="148" t="s">
        <v>74</v>
      </c>
      <c r="M1128" s="2" t="s">
        <v>168</v>
      </c>
      <c r="N1128" s="213">
        <v>79</v>
      </c>
      <c r="P1128" s="401" t="s">
        <v>521</v>
      </c>
      <c r="Q1128" s="16" t="s">
        <v>522</v>
      </c>
      <c r="R1128" s="16" t="s">
        <v>2422</v>
      </c>
      <c r="S1128" s="16">
        <v>3</v>
      </c>
      <c r="T1128" s="16">
        <v>2</v>
      </c>
      <c r="U1128" s="16">
        <v>1</v>
      </c>
      <c r="X1128" s="50" t="s">
        <v>3657</v>
      </c>
      <c r="Y1128" s="16" t="s">
        <v>78</v>
      </c>
      <c r="Z1128" s="47" t="s">
        <v>3678</v>
      </c>
      <c r="AA1128" s="432"/>
      <c r="AB1128" s="16" t="str">
        <f t="shared" si="46"/>
        <v>Unique</v>
      </c>
    </row>
    <row r="1129" spans="1:28" ht="15">
      <c r="A1129" s="354" t="str">
        <f t="shared" si="40"/>
        <v>128_1_220622_C3D_p_ca.pr</v>
      </c>
      <c r="B1129" s="148" t="s">
        <v>2767</v>
      </c>
      <c r="C1129" s="148" t="s">
        <v>2768</v>
      </c>
      <c r="D1129" s="213">
        <v>128</v>
      </c>
      <c r="E1129" s="213">
        <v>1</v>
      </c>
      <c r="F1129" s="481" t="s">
        <v>2800</v>
      </c>
      <c r="G1129" s="213">
        <v>220622</v>
      </c>
      <c r="H1129" s="213">
        <v>2022</v>
      </c>
      <c r="I1129" s="148" t="s">
        <v>43</v>
      </c>
      <c r="J1129" s="148" t="s">
        <v>2769</v>
      </c>
      <c r="K1129" s="148" t="s">
        <v>2770</v>
      </c>
      <c r="L1129" s="148" t="s">
        <v>74</v>
      </c>
      <c r="M1129" s="2" t="s">
        <v>2911</v>
      </c>
      <c r="N1129" s="213">
        <v>350</v>
      </c>
      <c r="O1129" s="148" t="s">
        <v>2912</v>
      </c>
      <c r="P1129" s="401" t="s">
        <v>3248</v>
      </c>
      <c r="Q1129" s="16" t="s">
        <v>2795</v>
      </c>
      <c r="R1129" s="16" t="s">
        <v>2422</v>
      </c>
      <c r="S1129" s="16">
        <v>1</v>
      </c>
      <c r="T1129" s="16">
        <v>1</v>
      </c>
      <c r="U1129" s="16">
        <v>0</v>
      </c>
      <c r="X1129" s="50" t="s">
        <v>3657</v>
      </c>
      <c r="Y1129" s="16" t="s">
        <v>78</v>
      </c>
      <c r="Z1129" s="47" t="s">
        <v>3679</v>
      </c>
      <c r="AA1129" s="432" t="s">
        <v>95</v>
      </c>
      <c r="AB1129" s="16" t="str">
        <f t="shared" si="46"/>
        <v>Unique</v>
      </c>
    </row>
    <row r="1130" spans="1:28" ht="15">
      <c r="A1130" s="354" t="str">
        <f t="shared" si="40"/>
        <v>128_1_080622_C3D_p_ca.pr</v>
      </c>
      <c r="B1130" s="148" t="s">
        <v>2767</v>
      </c>
      <c r="C1130" s="148" t="s">
        <v>2768</v>
      </c>
      <c r="D1130" s="213">
        <v>128</v>
      </c>
      <c r="E1130" s="213">
        <v>1</v>
      </c>
      <c r="F1130" s="213">
        <v>230522</v>
      </c>
      <c r="G1130" s="481" t="s">
        <v>2800</v>
      </c>
      <c r="H1130" s="213">
        <v>2022</v>
      </c>
      <c r="I1130" s="148" t="s">
        <v>43</v>
      </c>
      <c r="J1130" s="148" t="s">
        <v>2769</v>
      </c>
      <c r="K1130" s="148" t="s">
        <v>2770</v>
      </c>
      <c r="L1130" s="148" t="s">
        <v>74</v>
      </c>
      <c r="M1130" s="2" t="s">
        <v>168</v>
      </c>
      <c r="N1130" s="117">
        <v>238</v>
      </c>
      <c r="P1130" s="401" t="s">
        <v>3248</v>
      </c>
      <c r="Q1130" s="16" t="s">
        <v>2795</v>
      </c>
      <c r="R1130" s="16" t="s">
        <v>2422</v>
      </c>
      <c r="S1130" s="16">
        <v>2</v>
      </c>
      <c r="T1130" s="16">
        <v>0</v>
      </c>
      <c r="U1130" s="16">
        <v>2</v>
      </c>
      <c r="X1130" s="50" t="s">
        <v>3657</v>
      </c>
      <c r="Y1130" s="16" t="s">
        <v>78</v>
      </c>
      <c r="Z1130" s="47" t="s">
        <v>3680</v>
      </c>
      <c r="AA1130" s="432" t="s">
        <v>95</v>
      </c>
      <c r="AB1130" s="16" t="str">
        <f t="shared" si="46"/>
        <v>Unique</v>
      </c>
    </row>
    <row r="1131" spans="1:28" ht="15">
      <c r="A1131" s="354" t="str">
        <f t="shared" si="40"/>
        <v>93_1_160821_C3B_p_ch.bi</v>
      </c>
      <c r="B1131" s="148" t="s">
        <v>2326</v>
      </c>
      <c r="C1131" s="148" t="s">
        <v>2327</v>
      </c>
      <c r="D1131" s="213">
        <v>93</v>
      </c>
      <c r="E1131" s="213">
        <v>1</v>
      </c>
      <c r="F1131" s="213">
        <v>300721</v>
      </c>
      <c r="G1131" s="213">
        <v>160821</v>
      </c>
      <c r="H1131" s="213">
        <v>2021</v>
      </c>
      <c r="I1131" s="148" t="s">
        <v>43</v>
      </c>
      <c r="J1131" s="148" t="s">
        <v>2328</v>
      </c>
      <c r="K1131" s="148" t="s">
        <v>2329</v>
      </c>
      <c r="L1131" s="148" t="s">
        <v>74</v>
      </c>
      <c r="M1131" s="2" t="s">
        <v>75</v>
      </c>
      <c r="N1131" s="117">
        <v>705</v>
      </c>
      <c r="P1131" s="401" t="s">
        <v>287</v>
      </c>
      <c r="Q1131" s="16" t="s">
        <v>288</v>
      </c>
      <c r="R1131" s="16" t="s">
        <v>2422</v>
      </c>
      <c r="S1131" s="16">
        <v>6</v>
      </c>
      <c r="T1131" s="16">
        <v>0</v>
      </c>
      <c r="U1131" s="16">
        <v>6</v>
      </c>
      <c r="X1131" s="50" t="s">
        <v>3657</v>
      </c>
      <c r="Y1131" s="16" t="s">
        <v>78</v>
      </c>
      <c r="Z1131" s="47" t="s">
        <v>3681</v>
      </c>
      <c r="AA1131" s="432" t="s">
        <v>95</v>
      </c>
      <c r="AB1131" s="16" t="str">
        <f t="shared" si="46"/>
        <v>Unique</v>
      </c>
    </row>
    <row r="1132" spans="1:28" ht="15">
      <c r="A1132" s="354" t="str">
        <f t="shared" si="40"/>
        <v>119_2_300721_C35_p_ch.bi</v>
      </c>
      <c r="B1132" s="378" t="s">
        <v>2611</v>
      </c>
      <c r="C1132" s="378" t="s">
        <v>2612</v>
      </c>
      <c r="D1132" s="213">
        <v>119</v>
      </c>
      <c r="E1132" s="213">
        <v>2</v>
      </c>
      <c r="F1132" s="213">
        <v>140721</v>
      </c>
      <c r="G1132" s="213">
        <v>300721</v>
      </c>
      <c r="H1132" s="213">
        <v>2021</v>
      </c>
      <c r="I1132" s="148" t="s">
        <v>43</v>
      </c>
      <c r="J1132" s="148" t="s">
        <v>2613</v>
      </c>
      <c r="K1132" s="148" t="s">
        <v>2614</v>
      </c>
      <c r="L1132" s="148" t="s">
        <v>74</v>
      </c>
      <c r="M1132" s="148" t="s">
        <v>100</v>
      </c>
      <c r="N1132" s="213">
        <v>300</v>
      </c>
      <c r="O1132" s="148" t="s">
        <v>357</v>
      </c>
      <c r="P1132" s="401" t="s">
        <v>287</v>
      </c>
      <c r="Q1132" s="16" t="s">
        <v>288</v>
      </c>
      <c r="R1132" s="16" t="s">
        <v>2422</v>
      </c>
      <c r="S1132" s="16">
        <v>6</v>
      </c>
      <c r="T1132" s="16">
        <v>1</v>
      </c>
      <c r="U1132" s="16">
        <v>5</v>
      </c>
      <c r="X1132" s="50" t="s">
        <v>3657</v>
      </c>
      <c r="Y1132" s="16" t="s">
        <v>78</v>
      </c>
      <c r="Z1132" s="47" t="s">
        <v>3682</v>
      </c>
      <c r="AA1132" s="432" t="s">
        <v>95</v>
      </c>
      <c r="AB1132" s="16" t="str">
        <f t="shared" si="46"/>
        <v>Unique</v>
      </c>
    </row>
    <row r="1133" spans="1:28" ht="15">
      <c r="A1133" s="354" t="str">
        <f t="shared" si="40"/>
        <v>128_1_220622_C3D_p_vo.bo</v>
      </c>
      <c r="B1133" s="148" t="s">
        <v>2767</v>
      </c>
      <c r="C1133" s="148" t="s">
        <v>2768</v>
      </c>
      <c r="D1133" s="213">
        <v>128</v>
      </c>
      <c r="E1133" s="213">
        <v>1</v>
      </c>
      <c r="F1133" s="481" t="s">
        <v>2800</v>
      </c>
      <c r="G1133" s="213">
        <v>220622</v>
      </c>
      <c r="H1133" s="213">
        <v>2022</v>
      </c>
      <c r="I1133" s="148" t="s">
        <v>43</v>
      </c>
      <c r="J1133" s="148" t="s">
        <v>2769</v>
      </c>
      <c r="K1133" s="148" t="s">
        <v>2770</v>
      </c>
      <c r="L1133" s="148" t="s">
        <v>74</v>
      </c>
      <c r="M1133" s="2" t="s">
        <v>2911</v>
      </c>
      <c r="N1133" s="213">
        <v>350</v>
      </c>
      <c r="O1133" s="148" t="s">
        <v>2912</v>
      </c>
      <c r="P1133" s="401" t="s">
        <v>366</v>
      </c>
      <c r="Q1133" s="16" t="s">
        <v>367</v>
      </c>
      <c r="R1133" s="16" t="s">
        <v>2422</v>
      </c>
      <c r="S1133" s="16">
        <v>1</v>
      </c>
      <c r="T1133" s="16">
        <v>0</v>
      </c>
      <c r="U1133" s="16">
        <v>1</v>
      </c>
      <c r="X1133" s="50" t="s">
        <v>3657</v>
      </c>
      <c r="Y1133" s="16" t="s">
        <v>78</v>
      </c>
      <c r="Z1133" s="47" t="s">
        <v>3683</v>
      </c>
      <c r="AA1133" s="432" t="s">
        <v>95</v>
      </c>
      <c r="AB1133" s="16" t="str">
        <f t="shared" si="46"/>
        <v>Unique</v>
      </c>
    </row>
    <row r="1134" spans="1:28" ht="15">
      <c r="A1134" s="354" t="str">
        <f t="shared" si="40"/>
        <v>83_1_190922_C2C_p_sp.</v>
      </c>
      <c r="B1134" s="225"/>
      <c r="C1134" s="225"/>
      <c r="D1134" s="16">
        <v>83</v>
      </c>
      <c r="E1134" s="16">
        <v>1</v>
      </c>
      <c r="F1134" s="555"/>
      <c r="G1134" s="402">
        <v>190922</v>
      </c>
      <c r="H1134" s="16">
        <v>2022</v>
      </c>
      <c r="I1134" s="16" t="s">
        <v>43</v>
      </c>
      <c r="J1134" s="16" t="s">
        <v>2791</v>
      </c>
      <c r="K1134" s="16" t="s">
        <v>2792</v>
      </c>
      <c r="L1134" s="148" t="s">
        <v>74</v>
      </c>
      <c r="P1134" s="401" t="s">
        <v>1163</v>
      </c>
      <c r="Q1134" s="16" t="s">
        <v>1164</v>
      </c>
      <c r="R1134" s="16" t="s">
        <v>2422</v>
      </c>
      <c r="S1134" s="16">
        <v>1</v>
      </c>
      <c r="T1134" s="16">
        <v>0</v>
      </c>
      <c r="U1134" s="16">
        <v>1</v>
      </c>
      <c r="X1134" s="50" t="s">
        <v>3657</v>
      </c>
      <c r="Y1134" s="16" t="s">
        <v>78</v>
      </c>
      <c r="Z1134" s="47" t="s">
        <v>3684</v>
      </c>
      <c r="AA1134" s="432"/>
      <c r="AB1134" s="16" t="str">
        <f t="shared" si="46"/>
        <v>Unique</v>
      </c>
    </row>
    <row r="1135" spans="1:28" ht="15">
      <c r="A1135" s="354" t="str">
        <f t="shared" si="40"/>
        <v>128_1_080622_C3D_p_sp.</v>
      </c>
      <c r="B1135" s="148" t="s">
        <v>2767</v>
      </c>
      <c r="C1135" s="148" t="s">
        <v>2768</v>
      </c>
      <c r="D1135" s="213">
        <v>128</v>
      </c>
      <c r="E1135" s="213">
        <v>1</v>
      </c>
      <c r="F1135" s="213">
        <v>230522</v>
      </c>
      <c r="G1135" s="481" t="s">
        <v>2800</v>
      </c>
      <c r="H1135" s="213">
        <v>2022</v>
      </c>
      <c r="I1135" s="148" t="s">
        <v>43</v>
      </c>
      <c r="J1135" s="148" t="s">
        <v>2769</v>
      </c>
      <c r="K1135" s="148" t="s">
        <v>2770</v>
      </c>
      <c r="L1135" s="148" t="s">
        <v>74</v>
      </c>
      <c r="M1135" s="2" t="s">
        <v>168</v>
      </c>
      <c r="N1135" s="117">
        <v>238</v>
      </c>
      <c r="P1135" s="401" t="s">
        <v>1163</v>
      </c>
      <c r="Q1135" s="16" t="s">
        <v>1164</v>
      </c>
      <c r="R1135" s="16" t="s">
        <v>2422</v>
      </c>
      <c r="S1135" s="16">
        <v>6</v>
      </c>
      <c r="T1135" s="16">
        <v>0</v>
      </c>
      <c r="U1135" s="16">
        <v>6</v>
      </c>
      <c r="X1135" s="50" t="s">
        <v>3657</v>
      </c>
      <c r="Y1135" s="16" t="s">
        <v>78</v>
      </c>
      <c r="Z1135" s="47" t="s">
        <v>3685</v>
      </c>
      <c r="AA1135" s="432"/>
      <c r="AB1135" s="16" t="str">
        <f t="shared" si="46"/>
        <v>Unique</v>
      </c>
    </row>
    <row r="1136" spans="1:28" ht="15">
      <c r="A1136" s="354" t="str">
        <f t="shared" si="40"/>
        <v>119_1_220622_C1X_p_sp.</v>
      </c>
      <c r="B1136" s="148" t="s">
        <v>2302</v>
      </c>
      <c r="C1136" s="148" t="s">
        <v>2303</v>
      </c>
      <c r="D1136" s="213">
        <v>119</v>
      </c>
      <c r="E1136" s="213">
        <v>1</v>
      </c>
      <c r="F1136" s="481" t="s">
        <v>2800</v>
      </c>
      <c r="G1136" s="213">
        <v>220622</v>
      </c>
      <c r="H1136" s="213">
        <v>2022</v>
      </c>
      <c r="I1136" s="148" t="s">
        <v>43</v>
      </c>
      <c r="J1136" s="148" t="s">
        <v>2304</v>
      </c>
      <c r="K1136" s="148" t="s">
        <v>2305</v>
      </c>
      <c r="L1136" s="148" t="s">
        <v>74</v>
      </c>
      <c r="M1136" s="2" t="s">
        <v>100</v>
      </c>
      <c r="N1136" s="117">
        <v>111</v>
      </c>
      <c r="P1136" s="401" t="s">
        <v>1163</v>
      </c>
      <c r="Q1136" s="16" t="s">
        <v>1164</v>
      </c>
      <c r="R1136" s="16" t="s">
        <v>2422</v>
      </c>
      <c r="S1136" s="16">
        <v>6</v>
      </c>
      <c r="T1136" s="16">
        <v>0</v>
      </c>
      <c r="U1136" s="16">
        <v>6</v>
      </c>
      <c r="X1136" s="50" t="s">
        <v>3657</v>
      </c>
      <c r="Y1136" s="16" t="s">
        <v>78</v>
      </c>
      <c r="Z1136" s="47" t="s">
        <v>3686</v>
      </c>
      <c r="AA1136" s="432"/>
      <c r="AB1136" s="16" t="str">
        <f t="shared" si="46"/>
        <v>Unique</v>
      </c>
    </row>
    <row r="1137" spans="1:28" ht="15">
      <c r="A1137" s="354" t="str">
        <f t="shared" si="40"/>
        <v>119_1_060722_C1X_p_sp.</v>
      </c>
      <c r="B1137" s="28" t="s">
        <v>2302</v>
      </c>
      <c r="C1137" s="28" t="s">
        <v>2303</v>
      </c>
      <c r="D1137" s="29">
        <v>119</v>
      </c>
      <c r="E1137" s="29">
        <v>1</v>
      </c>
      <c r="F1137" s="29">
        <v>220622</v>
      </c>
      <c r="G1137" s="554" t="s">
        <v>465</v>
      </c>
      <c r="H1137" s="29">
        <v>2022</v>
      </c>
      <c r="I1137" s="28" t="s">
        <v>43</v>
      </c>
      <c r="J1137" s="28" t="s">
        <v>2304</v>
      </c>
      <c r="K1137" s="28" t="s">
        <v>2305</v>
      </c>
      <c r="L1137" s="28" t="s">
        <v>74</v>
      </c>
      <c r="M1137" s="2" t="s">
        <v>320</v>
      </c>
      <c r="N1137" s="29">
        <v>50</v>
      </c>
      <c r="P1137" s="401" t="s">
        <v>1163</v>
      </c>
      <c r="Q1137" s="16" t="s">
        <v>1164</v>
      </c>
      <c r="R1137" s="16" t="s">
        <v>2422</v>
      </c>
      <c r="S1137" s="16">
        <v>8</v>
      </c>
      <c r="T1137" s="16">
        <v>0</v>
      </c>
      <c r="U1137" s="16">
        <v>8</v>
      </c>
      <c r="X1137" s="50" t="s">
        <v>3657</v>
      </c>
      <c r="Y1137" s="16" t="s">
        <v>78</v>
      </c>
      <c r="Z1137" s="47" t="s">
        <v>3687</v>
      </c>
      <c r="AA1137" s="432"/>
      <c r="AB1137" s="16" t="str">
        <f t="shared" si="46"/>
        <v>Unique</v>
      </c>
    </row>
    <row r="1138" spans="1:28" ht="15">
      <c r="A1138" s="354" t="str">
        <f t="shared" si="40"/>
        <v>100_3_060722_C3Y_p_sp.</v>
      </c>
      <c r="B1138" s="148" t="s">
        <v>2417</v>
      </c>
      <c r="C1138" s="148" t="s">
        <v>2418</v>
      </c>
      <c r="D1138" s="213">
        <v>100</v>
      </c>
      <c r="E1138" s="213">
        <v>3</v>
      </c>
      <c r="F1138" s="29">
        <v>220622</v>
      </c>
      <c r="G1138" s="554" t="s">
        <v>465</v>
      </c>
      <c r="H1138" s="213">
        <v>2022</v>
      </c>
      <c r="I1138" s="148" t="s">
        <v>43</v>
      </c>
      <c r="J1138" s="148" t="s">
        <v>2419</v>
      </c>
      <c r="K1138" s="148" t="s">
        <v>2420</v>
      </c>
      <c r="L1138" s="148" t="s">
        <v>74</v>
      </c>
      <c r="M1138" s="2" t="s">
        <v>168</v>
      </c>
      <c r="N1138" s="213">
        <v>79</v>
      </c>
      <c r="P1138" s="401" t="s">
        <v>1163</v>
      </c>
      <c r="Q1138" s="16" t="s">
        <v>1164</v>
      </c>
      <c r="R1138" s="16" t="s">
        <v>2422</v>
      </c>
      <c r="S1138" s="16">
        <v>1</v>
      </c>
      <c r="T1138" s="16">
        <v>0</v>
      </c>
      <c r="U1138" s="16">
        <v>1</v>
      </c>
      <c r="X1138" s="50" t="s">
        <v>3657</v>
      </c>
      <c r="Y1138" s="16" t="s">
        <v>78</v>
      </c>
      <c r="Z1138" s="47" t="s">
        <v>3688</v>
      </c>
      <c r="AA1138" s="432"/>
      <c r="AB1138" s="16" t="str">
        <f t="shared" si="46"/>
        <v>Unique</v>
      </c>
    </row>
    <row r="1139" spans="1:28" ht="15">
      <c r="A1139" s="354" t="str">
        <f t="shared" si="40"/>
        <v>128_1_220622_C3D_p_sp.</v>
      </c>
      <c r="B1139" s="148" t="s">
        <v>2767</v>
      </c>
      <c r="C1139" s="148" t="s">
        <v>2768</v>
      </c>
      <c r="D1139" s="213">
        <v>128</v>
      </c>
      <c r="E1139" s="213">
        <v>1</v>
      </c>
      <c r="F1139" s="481" t="s">
        <v>2800</v>
      </c>
      <c r="G1139" s="213">
        <v>220622</v>
      </c>
      <c r="H1139" s="213">
        <v>2022</v>
      </c>
      <c r="I1139" s="148" t="s">
        <v>43</v>
      </c>
      <c r="J1139" s="148" t="s">
        <v>2769</v>
      </c>
      <c r="K1139" s="148" t="s">
        <v>2770</v>
      </c>
      <c r="L1139" s="148" t="s">
        <v>74</v>
      </c>
      <c r="M1139" s="2" t="s">
        <v>2911</v>
      </c>
      <c r="N1139" s="213">
        <v>350</v>
      </c>
      <c r="O1139" s="148" t="s">
        <v>2912</v>
      </c>
      <c r="P1139" s="401" t="s">
        <v>1163</v>
      </c>
      <c r="Q1139" s="16" t="s">
        <v>1164</v>
      </c>
      <c r="R1139" s="16" t="s">
        <v>2422</v>
      </c>
      <c r="S1139" s="16">
        <v>4</v>
      </c>
      <c r="T1139" s="16">
        <v>0</v>
      </c>
      <c r="U1139" s="16">
        <v>4</v>
      </c>
      <c r="X1139" s="50" t="s">
        <v>3657</v>
      </c>
      <c r="Y1139" s="16" t="s">
        <v>78</v>
      </c>
      <c r="Z1139" s="47" t="s">
        <v>3689</v>
      </c>
      <c r="AA1139" s="432"/>
      <c r="AB1139" s="16" t="str">
        <f t="shared" si="46"/>
        <v>Unique</v>
      </c>
    </row>
    <row r="1140" spans="1:28" ht="15">
      <c r="A1140" s="354" t="str">
        <f t="shared" si="40"/>
        <v>119_1_060722_C1X_p_ch.bi</v>
      </c>
      <c r="B1140" s="28" t="s">
        <v>2302</v>
      </c>
      <c r="C1140" s="28" t="s">
        <v>2303</v>
      </c>
      <c r="D1140" s="29">
        <v>119</v>
      </c>
      <c r="E1140" s="29">
        <v>1</v>
      </c>
      <c r="F1140" s="29">
        <v>220622</v>
      </c>
      <c r="G1140" s="554" t="s">
        <v>465</v>
      </c>
      <c r="H1140" s="29">
        <v>2022</v>
      </c>
      <c r="I1140" s="28" t="s">
        <v>43</v>
      </c>
      <c r="J1140" s="28" t="s">
        <v>2304</v>
      </c>
      <c r="K1140" s="28" t="s">
        <v>2305</v>
      </c>
      <c r="L1140" s="28" t="s">
        <v>74</v>
      </c>
      <c r="M1140" s="2" t="s">
        <v>320</v>
      </c>
      <c r="N1140" s="29">
        <v>50</v>
      </c>
      <c r="P1140" s="401" t="s">
        <v>287</v>
      </c>
      <c r="Q1140" s="16" t="s">
        <v>288</v>
      </c>
      <c r="R1140" s="16" t="s">
        <v>2422</v>
      </c>
      <c r="S1140" s="16">
        <v>1</v>
      </c>
      <c r="T1140" s="16">
        <v>0</v>
      </c>
      <c r="U1140" s="16">
        <v>1</v>
      </c>
      <c r="X1140" s="50" t="s">
        <v>3657</v>
      </c>
      <c r="Y1140" s="16" t="s">
        <v>78</v>
      </c>
      <c r="Z1140" s="47" t="s">
        <v>3690</v>
      </c>
      <c r="AA1140" s="432" t="s">
        <v>95</v>
      </c>
      <c r="AB1140" s="16" t="str">
        <f t="shared" si="46"/>
        <v>Unique</v>
      </c>
    </row>
    <row r="1141" spans="1:28" ht="15">
      <c r="A1141" s="354" t="str">
        <f t="shared" si="40"/>
        <v>80_4_220622_C25_p_ch.bi</v>
      </c>
      <c r="B1141" s="148" t="s">
        <v>2320</v>
      </c>
      <c r="C1141" s="148" t="s">
        <v>2321</v>
      </c>
      <c r="D1141" s="213">
        <v>80</v>
      </c>
      <c r="E1141" s="213">
        <v>4</v>
      </c>
      <c r="F1141" s="481" t="s">
        <v>2800</v>
      </c>
      <c r="G1141" s="213">
        <v>220622</v>
      </c>
      <c r="H1141" s="213">
        <v>2022</v>
      </c>
      <c r="I1141" s="148" t="s">
        <v>43</v>
      </c>
      <c r="J1141" s="148" t="s">
        <v>2322</v>
      </c>
      <c r="K1141" s="148" t="s">
        <v>2323</v>
      </c>
      <c r="L1141" s="148" t="s">
        <v>74</v>
      </c>
      <c r="M1141" s="2" t="s">
        <v>320</v>
      </c>
      <c r="N1141" s="213">
        <v>101</v>
      </c>
      <c r="P1141" s="401" t="s">
        <v>287</v>
      </c>
      <c r="Q1141" s="16" t="s">
        <v>288</v>
      </c>
      <c r="R1141" s="16" t="s">
        <v>2422</v>
      </c>
      <c r="S1141" s="16">
        <v>2</v>
      </c>
      <c r="T1141" s="16">
        <v>1</v>
      </c>
      <c r="U1141" s="16">
        <v>1</v>
      </c>
      <c r="X1141" s="50" t="s">
        <v>3657</v>
      </c>
      <c r="Y1141" s="16" t="s">
        <v>78</v>
      </c>
      <c r="Z1141" s="47" t="s">
        <v>3691</v>
      </c>
      <c r="AA1141" s="432" t="s">
        <v>95</v>
      </c>
      <c r="AB1141" s="16" t="str">
        <f t="shared" si="46"/>
        <v>Unique</v>
      </c>
    </row>
    <row r="1142" spans="1:28" ht="15">
      <c r="A1142" s="354" t="str">
        <f t="shared" si="40"/>
        <v>101_2_300721_C3A_p_ch.bi</v>
      </c>
      <c r="B1142" s="378" t="s">
        <v>2336</v>
      </c>
      <c r="C1142" s="378" t="s">
        <v>2337</v>
      </c>
      <c r="D1142" s="213">
        <v>101</v>
      </c>
      <c r="E1142" s="213">
        <v>2</v>
      </c>
      <c r="F1142" s="213">
        <v>140721</v>
      </c>
      <c r="G1142" s="213">
        <v>300721</v>
      </c>
      <c r="H1142" s="213">
        <v>2021</v>
      </c>
      <c r="I1142" s="148" t="s">
        <v>43</v>
      </c>
      <c r="J1142" s="148" t="s">
        <v>2338</v>
      </c>
      <c r="K1142" s="148" t="s">
        <v>2339</v>
      </c>
      <c r="L1142" s="148" t="s">
        <v>74</v>
      </c>
      <c r="M1142" s="148" t="s">
        <v>168</v>
      </c>
      <c r="N1142" s="213">
        <v>360</v>
      </c>
      <c r="P1142" s="401" t="s">
        <v>287</v>
      </c>
      <c r="Q1142" s="16" t="s">
        <v>288</v>
      </c>
      <c r="R1142" s="16" t="s">
        <v>2422</v>
      </c>
      <c r="S1142" s="16">
        <v>2</v>
      </c>
      <c r="T1142" s="16">
        <v>0</v>
      </c>
      <c r="U1142" s="16">
        <v>2</v>
      </c>
      <c r="X1142" s="50" t="s">
        <v>3657</v>
      </c>
      <c r="Y1142" s="16" t="s">
        <v>78</v>
      </c>
      <c r="Z1142" s="47" t="s">
        <v>3692</v>
      </c>
      <c r="AA1142" s="432" t="s">
        <v>95</v>
      </c>
      <c r="AB1142" s="16" t="str">
        <f t="shared" si="46"/>
        <v>Unique</v>
      </c>
    </row>
    <row r="1143" spans="1:28" ht="15">
      <c r="A1143" s="354" t="str">
        <f t="shared" si="40"/>
        <v>119_2_030921_C35_p_ch.bi</v>
      </c>
      <c r="B1143" s="378" t="s">
        <v>2611</v>
      </c>
      <c r="C1143" s="378" t="s">
        <v>2612</v>
      </c>
      <c r="D1143" s="213">
        <v>119</v>
      </c>
      <c r="E1143" s="213">
        <v>2</v>
      </c>
      <c r="F1143" s="213">
        <v>160821</v>
      </c>
      <c r="G1143" s="481" t="s">
        <v>2403</v>
      </c>
      <c r="H1143" s="213">
        <v>2021</v>
      </c>
      <c r="I1143" s="148" t="s">
        <v>43</v>
      </c>
      <c r="J1143" s="2" t="s">
        <v>2613</v>
      </c>
      <c r="K1143" s="148" t="s">
        <v>2614</v>
      </c>
      <c r="L1143" s="148" t="s">
        <v>74</v>
      </c>
      <c r="M1143" s="148" t="s">
        <v>147</v>
      </c>
      <c r="N1143" s="117">
        <v>583</v>
      </c>
      <c r="P1143" s="401" t="s">
        <v>287</v>
      </c>
      <c r="Q1143" s="16" t="s">
        <v>288</v>
      </c>
      <c r="R1143" s="16" t="s">
        <v>2422</v>
      </c>
      <c r="S1143" s="16">
        <v>1</v>
      </c>
      <c r="T1143" s="16">
        <v>0</v>
      </c>
      <c r="U1143" s="16">
        <v>1</v>
      </c>
      <c r="X1143" s="50" t="s">
        <v>3657</v>
      </c>
      <c r="Y1143" s="16" t="s">
        <v>78</v>
      </c>
      <c r="Z1143" s="47" t="s">
        <v>3693</v>
      </c>
      <c r="AA1143" s="432" t="s">
        <v>95</v>
      </c>
      <c r="AB1143" s="16" t="str">
        <f t="shared" si="46"/>
        <v>Unique</v>
      </c>
    </row>
    <row r="1144" spans="1:28" ht="15">
      <c r="A1144" s="354" t="str">
        <f t="shared" si="40"/>
        <v>80_3_030921_C15_p_ch.bi</v>
      </c>
      <c r="B1144" s="378" t="s">
        <v>69</v>
      </c>
      <c r="C1144" s="378" t="s">
        <v>70</v>
      </c>
      <c r="D1144" s="213">
        <v>80</v>
      </c>
      <c r="E1144" s="213">
        <v>3</v>
      </c>
      <c r="F1144" s="213">
        <v>160821</v>
      </c>
      <c r="G1144" s="481" t="s">
        <v>2403</v>
      </c>
      <c r="H1144" s="213">
        <v>2021</v>
      </c>
      <c r="I1144" s="148" t="s">
        <v>43</v>
      </c>
      <c r="J1144" s="148" t="s">
        <v>72</v>
      </c>
      <c r="K1144" s="148" t="s">
        <v>73</v>
      </c>
      <c r="L1144" s="148" t="s">
        <v>74</v>
      </c>
      <c r="M1144" s="148" t="s">
        <v>168</v>
      </c>
      <c r="N1144" s="213">
        <v>302</v>
      </c>
      <c r="O1144" s="148" t="s">
        <v>357</v>
      </c>
      <c r="P1144" s="401" t="s">
        <v>287</v>
      </c>
      <c r="Q1144" s="16" t="s">
        <v>288</v>
      </c>
      <c r="R1144" s="16" t="s">
        <v>2422</v>
      </c>
      <c r="S1144" s="16">
        <v>2</v>
      </c>
      <c r="T1144" s="16">
        <v>0</v>
      </c>
      <c r="U1144" s="16">
        <v>2</v>
      </c>
      <c r="X1144" s="50" t="s">
        <v>3657</v>
      </c>
      <c r="Y1144" s="16" t="s">
        <v>78</v>
      </c>
      <c r="Z1144" s="47" t="s">
        <v>3694</v>
      </c>
      <c r="AA1144" s="432" t="s">
        <v>95</v>
      </c>
      <c r="AB1144" s="16" t="str">
        <f t="shared" si="46"/>
        <v>Unique</v>
      </c>
    </row>
    <row r="1145" spans="1:28" ht="15">
      <c r="A1145" s="354" t="str">
        <f t="shared" si="40"/>
        <v>119_2_080622_C35_p_ch.bi</v>
      </c>
      <c r="B1145" s="148" t="s">
        <v>2611</v>
      </c>
      <c r="C1145" s="148" t="s">
        <v>2612</v>
      </c>
      <c r="D1145" s="421">
        <v>119</v>
      </c>
      <c r="E1145" s="421">
        <v>2</v>
      </c>
      <c r="F1145" s="213">
        <v>230522</v>
      </c>
      <c r="G1145" s="481" t="s">
        <v>2800</v>
      </c>
      <c r="H1145" s="213">
        <v>2022</v>
      </c>
      <c r="I1145" s="148" t="s">
        <v>43</v>
      </c>
      <c r="J1145" s="148" t="s">
        <v>2613</v>
      </c>
      <c r="K1145" s="148" t="s">
        <v>2614</v>
      </c>
      <c r="L1145" s="148" t="s">
        <v>74</v>
      </c>
      <c r="M1145" s="2" t="s">
        <v>168</v>
      </c>
      <c r="N1145" s="213">
        <v>96</v>
      </c>
      <c r="P1145" s="401" t="s">
        <v>287</v>
      </c>
      <c r="Q1145" s="16" t="s">
        <v>288</v>
      </c>
      <c r="R1145" s="16" t="s">
        <v>2422</v>
      </c>
      <c r="S1145" s="16">
        <v>1</v>
      </c>
      <c r="T1145" s="16">
        <v>1</v>
      </c>
      <c r="U1145" s="16">
        <v>0</v>
      </c>
      <c r="X1145" s="50" t="s">
        <v>3657</v>
      </c>
      <c r="Y1145" s="16" t="s">
        <v>78</v>
      </c>
      <c r="Z1145" s="47" t="s">
        <v>3695</v>
      </c>
      <c r="AA1145" s="432" t="s">
        <v>95</v>
      </c>
      <c r="AB1145" s="16" t="str">
        <f t="shared" si="46"/>
        <v>Unique</v>
      </c>
    </row>
    <row r="1146" spans="1:28" ht="15">
      <c r="A1146" s="354" t="str">
        <f t="shared" si="40"/>
        <v>80_1_280723_C1B_p_ch.bi</v>
      </c>
      <c r="B1146" s="148" t="s">
        <v>2360</v>
      </c>
      <c r="C1146" s="148" t="s">
        <v>2361</v>
      </c>
      <c r="D1146" s="213">
        <v>80</v>
      </c>
      <c r="E1146" s="213">
        <v>1</v>
      </c>
      <c r="F1146" s="213">
        <v>140723</v>
      </c>
      <c r="G1146" s="213">
        <v>280723</v>
      </c>
      <c r="H1146" s="213">
        <v>2023</v>
      </c>
      <c r="I1146" s="148" t="s">
        <v>43</v>
      </c>
      <c r="J1146" s="148" t="s">
        <v>2362</v>
      </c>
      <c r="K1146" s="148" t="s">
        <v>2363</v>
      </c>
      <c r="L1146" s="148" t="s">
        <v>74</v>
      </c>
      <c r="M1146" s="148" t="s">
        <v>3158</v>
      </c>
      <c r="N1146" s="213">
        <v>39</v>
      </c>
      <c r="O1146" s="148" t="s">
        <v>3235</v>
      </c>
      <c r="P1146" s="401" t="s">
        <v>287</v>
      </c>
      <c r="Q1146" s="16" t="s">
        <v>288</v>
      </c>
      <c r="R1146" s="16" t="s">
        <v>2422</v>
      </c>
      <c r="S1146" s="16">
        <v>1</v>
      </c>
      <c r="T1146" s="16">
        <v>0</v>
      </c>
      <c r="U1146" s="16">
        <v>1</v>
      </c>
      <c r="X1146" s="50" t="s">
        <v>3657</v>
      </c>
      <c r="Y1146" s="16" t="s">
        <v>78</v>
      </c>
      <c r="Z1146" s="47" t="s">
        <v>3696</v>
      </c>
      <c r="AA1146" s="432" t="s">
        <v>95</v>
      </c>
      <c r="AB1146" s="16" t="str">
        <f t="shared" si="46"/>
        <v>Unique</v>
      </c>
    </row>
    <row r="1147" spans="1:28" ht="15">
      <c r="A1147" s="354" t="str">
        <f t="shared" si="40"/>
        <v>100_3_060722_C3Y_p_ch.bi</v>
      </c>
      <c r="B1147" s="148" t="s">
        <v>2417</v>
      </c>
      <c r="C1147" s="148" t="s">
        <v>2418</v>
      </c>
      <c r="D1147" s="213">
        <v>100</v>
      </c>
      <c r="E1147" s="213">
        <v>3</v>
      </c>
      <c r="F1147" s="29">
        <v>220622</v>
      </c>
      <c r="G1147" s="554" t="s">
        <v>465</v>
      </c>
      <c r="H1147" s="213">
        <v>2022</v>
      </c>
      <c r="I1147" s="148" t="s">
        <v>43</v>
      </c>
      <c r="J1147" s="148" t="s">
        <v>2419</v>
      </c>
      <c r="K1147" s="148" t="s">
        <v>2420</v>
      </c>
      <c r="L1147" s="148" t="s">
        <v>74</v>
      </c>
      <c r="M1147" s="2" t="s">
        <v>168</v>
      </c>
      <c r="N1147" s="213">
        <v>79</v>
      </c>
      <c r="P1147" s="401" t="s">
        <v>287</v>
      </c>
      <c r="Q1147" s="16" t="s">
        <v>288</v>
      </c>
      <c r="R1147" s="16" t="s">
        <v>2422</v>
      </c>
      <c r="S1147" s="16">
        <v>2</v>
      </c>
      <c r="T1147" s="16">
        <v>0</v>
      </c>
      <c r="U1147" s="16">
        <v>2</v>
      </c>
      <c r="X1147" s="50" t="s">
        <v>3657</v>
      </c>
      <c r="Y1147" s="16" t="s">
        <v>78</v>
      </c>
      <c r="Z1147" s="47" t="s">
        <v>3697</v>
      </c>
      <c r="AA1147" s="432" t="s">
        <v>95</v>
      </c>
      <c r="AB1147" s="16" t="str">
        <f t="shared" si="46"/>
        <v>Unique</v>
      </c>
    </row>
    <row r="1148" spans="1:28" ht="15">
      <c r="A1148" s="354" t="str">
        <f t="shared" si="40"/>
        <v>93_1_160821_C3B_p_ba.el</v>
      </c>
      <c r="B1148" s="148" t="s">
        <v>2326</v>
      </c>
      <c r="C1148" s="148" t="s">
        <v>2327</v>
      </c>
      <c r="D1148" s="213">
        <v>93</v>
      </c>
      <c r="E1148" s="213">
        <v>1</v>
      </c>
      <c r="F1148" s="213">
        <v>300721</v>
      </c>
      <c r="G1148" s="213">
        <v>160821</v>
      </c>
      <c r="H1148" s="213">
        <v>2021</v>
      </c>
      <c r="I1148" s="148" t="s">
        <v>43</v>
      </c>
      <c r="J1148" s="148" t="s">
        <v>2328</v>
      </c>
      <c r="K1148" s="148" t="s">
        <v>2329</v>
      </c>
      <c r="L1148" s="148" t="s">
        <v>74</v>
      </c>
      <c r="M1148" s="2" t="s">
        <v>75</v>
      </c>
      <c r="N1148" s="117">
        <v>705</v>
      </c>
      <c r="P1148" s="401" t="s">
        <v>274</v>
      </c>
      <c r="Q1148" s="16" t="s">
        <v>275</v>
      </c>
      <c r="R1148" s="16" t="s">
        <v>2422</v>
      </c>
      <c r="S1148" s="16">
        <v>1</v>
      </c>
      <c r="T1148" s="16">
        <v>0</v>
      </c>
      <c r="U1148" s="16">
        <v>1</v>
      </c>
      <c r="X1148" s="50" t="s">
        <v>3657</v>
      </c>
      <c r="Y1148" s="16" t="s">
        <v>78</v>
      </c>
      <c r="Z1148" s="47" t="s">
        <v>3698</v>
      </c>
      <c r="AA1148" s="432" t="s">
        <v>95</v>
      </c>
      <c r="AB1148" s="16" t="str">
        <f t="shared" si="46"/>
        <v>Unique</v>
      </c>
    </row>
    <row r="1149" spans="1:28" ht="15">
      <c r="A1149" s="354" t="str">
        <f t="shared" si="40"/>
        <v>101_2_300721_C3A_p_ep.ba</v>
      </c>
      <c r="B1149" s="378" t="s">
        <v>2336</v>
      </c>
      <c r="C1149" s="378" t="s">
        <v>2337</v>
      </c>
      <c r="D1149" s="213">
        <v>101</v>
      </c>
      <c r="E1149" s="213">
        <v>2</v>
      </c>
      <c r="F1149" s="213">
        <v>140721</v>
      </c>
      <c r="G1149" s="213">
        <v>300721</v>
      </c>
      <c r="H1149" s="213">
        <v>2021</v>
      </c>
      <c r="I1149" s="148" t="s">
        <v>43</v>
      </c>
      <c r="J1149" s="148" t="s">
        <v>2338</v>
      </c>
      <c r="K1149" s="148" t="s">
        <v>2339</v>
      </c>
      <c r="L1149" s="148" t="s">
        <v>74</v>
      </c>
      <c r="M1149" s="148" t="s">
        <v>168</v>
      </c>
      <c r="N1149" s="213">
        <v>360</v>
      </c>
      <c r="P1149" s="401" t="s">
        <v>84</v>
      </c>
      <c r="Q1149" s="16" t="s">
        <v>85</v>
      </c>
      <c r="R1149" s="16" t="s">
        <v>2422</v>
      </c>
      <c r="S1149" s="16">
        <v>1</v>
      </c>
      <c r="T1149" s="16">
        <v>0</v>
      </c>
      <c r="U1149" s="16">
        <v>1</v>
      </c>
      <c r="X1149" s="50" t="s">
        <v>3657</v>
      </c>
      <c r="Y1149" s="16" t="s">
        <v>78</v>
      </c>
      <c r="Z1149" s="47" t="s">
        <v>3699</v>
      </c>
      <c r="AA1149" s="432" t="s">
        <v>95</v>
      </c>
      <c r="AB1149" s="16" t="str">
        <f t="shared" si="46"/>
        <v>Unique</v>
      </c>
    </row>
    <row r="1150" spans="1:28" ht="15">
      <c r="A1150" s="354" t="str">
        <f t="shared" si="40"/>
        <v>80_4_220622_C25_p_ep.ba</v>
      </c>
      <c r="B1150" s="148" t="s">
        <v>2320</v>
      </c>
      <c r="C1150" s="148" t="s">
        <v>2321</v>
      </c>
      <c r="D1150" s="213">
        <v>80</v>
      </c>
      <c r="E1150" s="213">
        <v>4</v>
      </c>
      <c r="F1150" s="481" t="s">
        <v>2800</v>
      </c>
      <c r="G1150" s="213">
        <v>220622</v>
      </c>
      <c r="H1150" s="213">
        <v>2022</v>
      </c>
      <c r="I1150" s="148" t="s">
        <v>43</v>
      </c>
      <c r="J1150" s="148" t="s">
        <v>2322</v>
      </c>
      <c r="K1150" s="148" t="s">
        <v>2323</v>
      </c>
      <c r="L1150" s="148" t="s">
        <v>74</v>
      </c>
      <c r="M1150" s="2" t="s">
        <v>320</v>
      </c>
      <c r="N1150" s="213">
        <v>101</v>
      </c>
      <c r="P1150" s="401" t="s">
        <v>84</v>
      </c>
      <c r="Q1150" s="16" t="s">
        <v>85</v>
      </c>
      <c r="R1150" s="16" t="s">
        <v>2422</v>
      </c>
      <c r="S1150" s="16">
        <v>2</v>
      </c>
      <c r="T1150" s="16">
        <v>0</v>
      </c>
      <c r="U1150" s="16">
        <v>2</v>
      </c>
      <c r="X1150" s="50" t="s">
        <v>3657</v>
      </c>
      <c r="Y1150" s="16" t="s">
        <v>78</v>
      </c>
      <c r="Z1150" s="47" t="s">
        <v>3700</v>
      </c>
      <c r="AA1150" s="432" t="s">
        <v>95</v>
      </c>
      <c r="AB1150" s="16" t="str">
        <f t="shared" si="46"/>
        <v>Unique</v>
      </c>
    </row>
    <row r="1151" spans="1:28" ht="15">
      <c r="A1151" s="354" t="str">
        <f t="shared" si="40"/>
        <v>101_1_300621_C2A_p_ep.ba</v>
      </c>
      <c r="B1151" s="378" t="s">
        <v>80</v>
      </c>
      <c r="C1151" s="378" t="s">
        <v>81</v>
      </c>
      <c r="D1151" s="213">
        <v>101</v>
      </c>
      <c r="E1151" s="213">
        <v>1</v>
      </c>
      <c r="F1151" s="213">
        <v>150621</v>
      </c>
      <c r="G1151" s="213">
        <v>300621</v>
      </c>
      <c r="H1151" s="213">
        <v>2021</v>
      </c>
      <c r="I1151" s="148" t="s">
        <v>43</v>
      </c>
      <c r="J1151" s="148" t="s">
        <v>82</v>
      </c>
      <c r="K1151" s="148" t="s">
        <v>83</v>
      </c>
      <c r="L1151" s="148" t="s">
        <v>74</v>
      </c>
      <c r="M1151" s="148" t="s">
        <v>168</v>
      </c>
      <c r="N1151" s="213">
        <v>400</v>
      </c>
      <c r="P1151" s="401" t="s">
        <v>84</v>
      </c>
      <c r="Q1151" s="16" t="s">
        <v>85</v>
      </c>
      <c r="R1151" s="16" t="s">
        <v>2422</v>
      </c>
      <c r="S1151" s="16">
        <v>1</v>
      </c>
      <c r="T1151" s="16">
        <v>0</v>
      </c>
      <c r="U1151" s="16">
        <v>1</v>
      </c>
      <c r="X1151" s="50" t="s">
        <v>3657</v>
      </c>
      <c r="Y1151" s="16" t="s">
        <v>78</v>
      </c>
      <c r="Z1151" s="47" t="s">
        <v>3701</v>
      </c>
      <c r="AA1151" s="432" t="s">
        <v>95</v>
      </c>
      <c r="AB1151" s="16" t="str">
        <f t="shared" si="46"/>
        <v>Unique</v>
      </c>
    </row>
    <row r="1152" spans="1:28" ht="15">
      <c r="A1152" s="354" t="str">
        <f t="shared" si="40"/>
        <v>119_2_030921_C35_p_rh.ca</v>
      </c>
      <c r="B1152" s="378" t="s">
        <v>2611</v>
      </c>
      <c r="C1152" s="378" t="s">
        <v>2612</v>
      </c>
      <c r="D1152" s="213">
        <v>119</v>
      </c>
      <c r="E1152" s="213">
        <v>2</v>
      </c>
      <c r="F1152" s="213">
        <v>160821</v>
      </c>
      <c r="G1152" s="481" t="s">
        <v>2403</v>
      </c>
      <c r="H1152" s="213">
        <v>2021</v>
      </c>
      <c r="I1152" s="148" t="s">
        <v>43</v>
      </c>
      <c r="J1152" s="2" t="s">
        <v>2613</v>
      </c>
      <c r="K1152" s="148" t="s">
        <v>2614</v>
      </c>
      <c r="L1152" s="148" t="s">
        <v>74</v>
      </c>
      <c r="M1152" s="148" t="s">
        <v>147</v>
      </c>
      <c r="N1152" s="117">
        <v>583</v>
      </c>
      <c r="P1152" s="401" t="s">
        <v>134</v>
      </c>
      <c r="Q1152" s="16" t="s">
        <v>135</v>
      </c>
      <c r="R1152" s="16" t="s">
        <v>2422</v>
      </c>
      <c r="S1152" s="16">
        <v>1</v>
      </c>
      <c r="T1152" s="16">
        <v>1</v>
      </c>
      <c r="U1152" s="16">
        <v>0</v>
      </c>
      <c r="X1152" s="50" t="s">
        <v>3657</v>
      </c>
      <c r="Y1152" s="16" t="s">
        <v>78</v>
      </c>
      <c r="Z1152" s="47" t="s">
        <v>3702</v>
      </c>
      <c r="AA1152" s="432" t="s">
        <v>95</v>
      </c>
      <c r="AB1152" s="16" t="str">
        <f t="shared" si="46"/>
        <v>Unique</v>
      </c>
    </row>
    <row r="1153" spans="1:89" ht="15">
      <c r="A1153" s="354" t="str">
        <f t="shared" si="40"/>
        <v>80_3_030921_C15_p_rh.ca</v>
      </c>
      <c r="B1153" s="378" t="s">
        <v>69</v>
      </c>
      <c r="C1153" s="378" t="s">
        <v>70</v>
      </c>
      <c r="D1153" s="213">
        <v>80</v>
      </c>
      <c r="E1153" s="213">
        <v>3</v>
      </c>
      <c r="F1153" s="213">
        <v>160821</v>
      </c>
      <c r="G1153" s="481" t="s">
        <v>2403</v>
      </c>
      <c r="H1153" s="213">
        <v>2021</v>
      </c>
      <c r="I1153" s="148" t="s">
        <v>43</v>
      </c>
      <c r="J1153" s="148" t="s">
        <v>72</v>
      </c>
      <c r="K1153" s="148" t="s">
        <v>73</v>
      </c>
      <c r="L1153" s="148" t="s">
        <v>74</v>
      </c>
      <c r="M1153" s="148" t="s">
        <v>147</v>
      </c>
      <c r="N1153" s="117">
        <v>260</v>
      </c>
      <c r="O1153" s="2" t="s">
        <v>357</v>
      </c>
      <c r="P1153" s="401" t="s">
        <v>134</v>
      </c>
      <c r="Q1153" s="16" t="s">
        <v>135</v>
      </c>
      <c r="R1153" s="16" t="s">
        <v>2422</v>
      </c>
      <c r="S1153" s="16">
        <v>1</v>
      </c>
      <c r="T1153" s="16">
        <v>0</v>
      </c>
      <c r="U1153" s="16">
        <v>1</v>
      </c>
      <c r="X1153" s="50" t="s">
        <v>3657</v>
      </c>
      <c r="Y1153" s="16" t="s">
        <v>78</v>
      </c>
      <c r="Z1153" s="47" t="s">
        <v>3703</v>
      </c>
      <c r="AA1153" s="432" t="s">
        <v>95</v>
      </c>
      <c r="AB1153" s="16" t="str">
        <f t="shared" si="46"/>
        <v>Unique</v>
      </c>
    </row>
    <row r="1154" spans="1:89" ht="15">
      <c r="A1154" s="354" t="str">
        <f t="shared" si="40"/>
        <v>100_3_060722_C3Y_p_my.fl</v>
      </c>
      <c r="B1154" s="148" t="s">
        <v>2417</v>
      </c>
      <c r="C1154" s="148" t="s">
        <v>2418</v>
      </c>
      <c r="D1154" s="213">
        <v>100</v>
      </c>
      <c r="E1154" s="213">
        <v>3</v>
      </c>
      <c r="F1154" s="29">
        <v>220622</v>
      </c>
      <c r="G1154" s="554" t="s">
        <v>465</v>
      </c>
      <c r="H1154" s="213">
        <v>2022</v>
      </c>
      <c r="I1154" s="148" t="s">
        <v>43</v>
      </c>
      <c r="J1154" s="148" t="s">
        <v>2419</v>
      </c>
      <c r="K1154" s="148" t="s">
        <v>2420</v>
      </c>
      <c r="L1154" s="148" t="s">
        <v>74</v>
      </c>
      <c r="M1154" s="2" t="s">
        <v>168</v>
      </c>
      <c r="N1154" s="213">
        <v>79</v>
      </c>
      <c r="P1154" s="401" t="s">
        <v>98</v>
      </c>
      <c r="Q1154" s="16" t="s">
        <v>99</v>
      </c>
      <c r="R1154" s="16" t="s">
        <v>2422</v>
      </c>
      <c r="S1154" s="16">
        <v>1</v>
      </c>
      <c r="T1154" s="16">
        <v>0</v>
      </c>
      <c r="U1154" s="16">
        <v>1</v>
      </c>
      <c r="X1154" s="50" t="s">
        <v>3657</v>
      </c>
      <c r="Y1154" s="16" t="s">
        <v>78</v>
      </c>
      <c r="Z1154" s="47" t="s">
        <v>3704</v>
      </c>
      <c r="AA1154" s="432" t="s">
        <v>95</v>
      </c>
      <c r="AB1154" s="16" t="str">
        <f t="shared" si="46"/>
        <v>Unique</v>
      </c>
    </row>
    <row r="1155" spans="1:89" ht="15">
      <c r="A1155" s="354" t="str">
        <f t="shared" si="40"/>
        <v>80_3_030921_C15_p_my.fl</v>
      </c>
      <c r="B1155" s="378" t="s">
        <v>69</v>
      </c>
      <c r="C1155" s="378" t="s">
        <v>70</v>
      </c>
      <c r="D1155" s="213">
        <v>80</v>
      </c>
      <c r="E1155" s="213">
        <v>3</v>
      </c>
      <c r="F1155" s="213">
        <v>160821</v>
      </c>
      <c r="G1155" s="481" t="s">
        <v>2403</v>
      </c>
      <c r="H1155" s="213">
        <v>2021</v>
      </c>
      <c r="I1155" s="148" t="s">
        <v>43</v>
      </c>
      <c r="J1155" s="148" t="s">
        <v>72</v>
      </c>
      <c r="K1155" s="148" t="s">
        <v>73</v>
      </c>
      <c r="L1155" s="148" t="s">
        <v>74</v>
      </c>
      <c r="M1155" s="148" t="s">
        <v>147</v>
      </c>
      <c r="N1155" s="117">
        <v>260</v>
      </c>
      <c r="O1155" s="2" t="s">
        <v>357</v>
      </c>
      <c r="P1155" s="401" t="s">
        <v>98</v>
      </c>
      <c r="Q1155" s="16" t="s">
        <v>99</v>
      </c>
      <c r="R1155" s="16" t="s">
        <v>2422</v>
      </c>
      <c r="S1155" s="16">
        <v>1</v>
      </c>
      <c r="T1155" s="16">
        <v>0</v>
      </c>
      <c r="U1155" s="16">
        <v>1</v>
      </c>
      <c r="X1155" s="50" t="s">
        <v>3657</v>
      </c>
      <c r="Y1155" s="16" t="s">
        <v>78</v>
      </c>
      <c r="Z1155" s="47" t="s">
        <v>3705</v>
      </c>
      <c r="AA1155" s="432" t="s">
        <v>95</v>
      </c>
      <c r="AB1155" s="16" t="str">
        <f t="shared" si="46"/>
        <v>Unique</v>
      </c>
    </row>
    <row r="1156" spans="1:89" ht="15">
      <c r="A1156" s="354" t="str">
        <f t="shared" si="40"/>
        <v>93_1_160821_C3B_p_sy.pi</v>
      </c>
      <c r="B1156" s="148" t="s">
        <v>2326</v>
      </c>
      <c r="C1156" s="148" t="s">
        <v>2327</v>
      </c>
      <c r="D1156" s="213">
        <v>93</v>
      </c>
      <c r="E1156" s="213">
        <v>1</v>
      </c>
      <c r="F1156" s="213">
        <v>300721</v>
      </c>
      <c r="G1156" s="213">
        <v>160821</v>
      </c>
      <c r="H1156" s="213">
        <v>2021</v>
      </c>
      <c r="I1156" s="148" t="s">
        <v>43</v>
      </c>
      <c r="J1156" s="148" t="s">
        <v>2328</v>
      </c>
      <c r="K1156" s="148" t="s">
        <v>2329</v>
      </c>
      <c r="L1156" s="148" t="s">
        <v>74</v>
      </c>
      <c r="M1156" s="2" t="s">
        <v>75</v>
      </c>
      <c r="N1156" s="117">
        <v>705</v>
      </c>
      <c r="P1156" s="401" t="s">
        <v>176</v>
      </c>
      <c r="Q1156" s="16" t="s">
        <v>177</v>
      </c>
      <c r="R1156" s="16" t="s">
        <v>2422</v>
      </c>
      <c r="S1156" s="16">
        <v>4</v>
      </c>
      <c r="T1156" s="16">
        <v>1</v>
      </c>
      <c r="U1156" s="16">
        <v>3</v>
      </c>
      <c r="X1156" s="50" t="s">
        <v>3657</v>
      </c>
      <c r="Y1156" s="16" t="s">
        <v>78</v>
      </c>
      <c r="Z1156" s="47" t="s">
        <v>3706</v>
      </c>
      <c r="AA1156" s="432" t="s">
        <v>95</v>
      </c>
      <c r="AB1156" s="16" t="str">
        <f t="shared" si="46"/>
        <v>Unique</v>
      </c>
    </row>
    <row r="1157" spans="1:89" ht="15">
      <c r="A1157" s="354" t="str">
        <f t="shared" si="40"/>
        <v>119_2_030921_C35_p_sy.pi</v>
      </c>
      <c r="B1157" s="378" t="s">
        <v>2611</v>
      </c>
      <c r="C1157" s="378" t="s">
        <v>2612</v>
      </c>
      <c r="D1157" s="213">
        <v>119</v>
      </c>
      <c r="E1157" s="213">
        <v>2</v>
      </c>
      <c r="F1157" s="213">
        <v>160821</v>
      </c>
      <c r="G1157" s="481" t="s">
        <v>2403</v>
      </c>
      <c r="H1157" s="213">
        <v>2021</v>
      </c>
      <c r="I1157" s="148" t="s">
        <v>43</v>
      </c>
      <c r="J1157" s="2" t="s">
        <v>2613</v>
      </c>
      <c r="K1157" s="148" t="s">
        <v>2614</v>
      </c>
      <c r="L1157" s="148" t="s">
        <v>74</v>
      </c>
      <c r="M1157" s="148" t="s">
        <v>147</v>
      </c>
      <c r="N1157" s="117">
        <v>583</v>
      </c>
      <c r="P1157" s="401" t="s">
        <v>176</v>
      </c>
      <c r="Q1157" s="16" t="s">
        <v>177</v>
      </c>
      <c r="R1157" s="16" t="s">
        <v>2422</v>
      </c>
      <c r="S1157" s="16">
        <v>1</v>
      </c>
      <c r="T1157" s="16">
        <v>1</v>
      </c>
      <c r="U1157" s="16">
        <v>0</v>
      </c>
      <c r="X1157" s="50" t="s">
        <v>3657</v>
      </c>
      <c r="Y1157" s="16" t="s">
        <v>78</v>
      </c>
      <c r="Z1157" s="47" t="s">
        <v>3707</v>
      </c>
      <c r="AA1157" s="432" t="s">
        <v>95</v>
      </c>
      <c r="AB1157" s="16" t="str">
        <f t="shared" ref="AB1157:AB1220" si="48">IF(COUNTIF(Z:Z, Z1157)&gt;1, "Duplicate", "Unique")</f>
        <v>Unique</v>
      </c>
    </row>
    <row r="1158" spans="1:89" ht="15">
      <c r="A1158" s="354" t="str">
        <f t="shared" si="40"/>
        <v>80_3_220622_C15_p_ep.el</v>
      </c>
      <c r="B1158" s="148" t="s">
        <v>69</v>
      </c>
      <c r="C1158" s="148" t="s">
        <v>70</v>
      </c>
      <c r="D1158" s="213">
        <v>80</v>
      </c>
      <c r="E1158" s="213">
        <v>3</v>
      </c>
      <c r="F1158" s="481" t="s">
        <v>2800</v>
      </c>
      <c r="G1158" s="213">
        <v>220622</v>
      </c>
      <c r="H1158" s="213">
        <v>2022</v>
      </c>
      <c r="I1158" s="148" t="s">
        <v>43</v>
      </c>
      <c r="J1158" s="148" t="s">
        <v>72</v>
      </c>
      <c r="K1158" s="148" t="s">
        <v>73</v>
      </c>
      <c r="L1158" s="148" t="s">
        <v>74</v>
      </c>
      <c r="M1158" s="2" t="s">
        <v>320</v>
      </c>
      <c r="N1158" s="213">
        <v>265</v>
      </c>
      <c r="P1158" s="401" t="s">
        <v>2312</v>
      </c>
      <c r="Q1158" s="16" t="s">
        <v>2313</v>
      </c>
      <c r="R1158" s="16" t="s">
        <v>2422</v>
      </c>
      <c r="S1158" s="16">
        <v>2</v>
      </c>
      <c r="T1158" s="16">
        <v>0</v>
      </c>
      <c r="U1158" s="16">
        <v>2</v>
      </c>
      <c r="X1158" s="50" t="s">
        <v>3657</v>
      </c>
      <c r="Y1158" s="16" t="s">
        <v>78</v>
      </c>
      <c r="Z1158" s="47" t="s">
        <v>3708</v>
      </c>
      <c r="AA1158" s="432" t="s">
        <v>95</v>
      </c>
      <c r="AB1158" s="16" t="str">
        <f t="shared" si="48"/>
        <v>Unique</v>
      </c>
    </row>
    <row r="1159" spans="1:89" ht="15">
      <c r="A1159" s="354" t="str">
        <f t="shared" si="40"/>
        <v>80_3_220622_C15_p_ep.ba</v>
      </c>
      <c r="B1159" s="148" t="s">
        <v>69</v>
      </c>
      <c r="C1159" s="148" t="s">
        <v>70</v>
      </c>
      <c r="D1159" s="213">
        <v>80</v>
      </c>
      <c r="E1159" s="213">
        <v>3</v>
      </c>
      <c r="F1159" s="481" t="s">
        <v>2800</v>
      </c>
      <c r="G1159" s="213">
        <v>220622</v>
      </c>
      <c r="H1159" s="213">
        <v>2022</v>
      </c>
      <c r="I1159" s="148" t="s">
        <v>43</v>
      </c>
      <c r="J1159" s="148" t="s">
        <v>72</v>
      </c>
      <c r="K1159" s="148" t="s">
        <v>73</v>
      </c>
      <c r="L1159" s="148" t="s">
        <v>74</v>
      </c>
      <c r="M1159" s="2" t="s">
        <v>320</v>
      </c>
      <c r="N1159" s="213">
        <v>265</v>
      </c>
      <c r="P1159" s="401" t="s">
        <v>84</v>
      </c>
      <c r="Q1159" s="16" t="s">
        <v>85</v>
      </c>
      <c r="R1159" s="16" t="s">
        <v>2422</v>
      </c>
      <c r="S1159" s="16">
        <v>2</v>
      </c>
      <c r="T1159" s="16">
        <v>0</v>
      </c>
      <c r="U1159" s="16">
        <v>2</v>
      </c>
      <c r="X1159" s="50" t="s">
        <v>3657</v>
      </c>
      <c r="Y1159" s="16" t="s">
        <v>78</v>
      </c>
      <c r="Z1159" s="47" t="s">
        <v>3709</v>
      </c>
      <c r="AA1159" s="432" t="s">
        <v>95</v>
      </c>
      <c r="AB1159" s="16" t="str">
        <f t="shared" si="48"/>
        <v>Unique</v>
      </c>
    </row>
    <row r="1160" spans="1:89" ht="15">
      <c r="A1160" s="354" t="str">
        <f t="shared" si="40"/>
        <v>81_1_220622_C1D_p_ne.me</v>
      </c>
      <c r="B1160" s="148" t="s">
        <v>2618</v>
      </c>
      <c r="C1160" s="148" t="s">
        <v>2619</v>
      </c>
      <c r="D1160" s="213">
        <v>81</v>
      </c>
      <c r="E1160" s="213">
        <v>1</v>
      </c>
      <c r="F1160" s="481" t="s">
        <v>2800</v>
      </c>
      <c r="G1160" s="213">
        <v>220622</v>
      </c>
      <c r="H1160" s="117">
        <v>2022</v>
      </c>
      <c r="I1160" s="148" t="s">
        <v>43</v>
      </c>
      <c r="J1160" s="148" t="s">
        <v>2620</v>
      </c>
      <c r="K1160" s="148" t="s">
        <v>2621</v>
      </c>
      <c r="L1160" s="148" t="s">
        <v>74</v>
      </c>
      <c r="M1160" s="2" t="s">
        <v>75</v>
      </c>
      <c r="N1160" s="117">
        <v>104</v>
      </c>
      <c r="O1160" s="2"/>
      <c r="P1160" s="359" t="s">
        <v>3339</v>
      </c>
      <c r="Q1160" s="50" t="s">
        <v>3340</v>
      </c>
      <c r="R1160" s="50" t="s">
        <v>100</v>
      </c>
      <c r="S1160" s="50">
        <v>4</v>
      </c>
      <c r="T1160" s="50">
        <v>4</v>
      </c>
      <c r="U1160" s="50">
        <v>0</v>
      </c>
      <c r="V1160" s="2"/>
      <c r="W1160" s="2"/>
      <c r="X1160" s="50">
        <v>101024</v>
      </c>
      <c r="Y1160" s="50" t="s">
        <v>78</v>
      </c>
      <c r="Z1160" s="358" t="s">
        <v>3710</v>
      </c>
      <c r="AA1160" s="432" t="s">
        <v>95</v>
      </c>
      <c r="AB1160" s="16" t="str">
        <f t="shared" si="48"/>
        <v>Unique</v>
      </c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</row>
    <row r="1161" spans="1:89" ht="15">
      <c r="A1161" s="354" t="str">
        <f t="shared" si="40"/>
        <v>81_1_220622_C1D_p_ne.te</v>
      </c>
      <c r="B1161" s="148" t="s">
        <v>2618</v>
      </c>
      <c r="C1161" s="148" t="s">
        <v>2619</v>
      </c>
      <c r="D1161" s="213">
        <v>81</v>
      </c>
      <c r="E1161" s="213">
        <v>1</v>
      </c>
      <c r="F1161" s="481" t="s">
        <v>2800</v>
      </c>
      <c r="G1161" s="213">
        <v>220622</v>
      </c>
      <c r="H1161" s="117">
        <v>2022</v>
      </c>
      <c r="I1161" s="148" t="s">
        <v>43</v>
      </c>
      <c r="J1161" s="148" t="s">
        <v>2620</v>
      </c>
      <c r="K1161" s="148" t="s">
        <v>2621</v>
      </c>
      <c r="L1161" s="148" t="s">
        <v>74</v>
      </c>
      <c r="M1161" s="2" t="s">
        <v>75</v>
      </c>
      <c r="N1161" s="117">
        <v>104</v>
      </c>
      <c r="O1161" s="2"/>
      <c r="P1161" s="359" t="s">
        <v>3711</v>
      </c>
      <c r="Q1161" s="50" t="s">
        <v>3335</v>
      </c>
      <c r="R1161" s="50" t="s">
        <v>100</v>
      </c>
      <c r="S1161" s="50">
        <v>4</v>
      </c>
      <c r="T1161" s="50">
        <v>1</v>
      </c>
      <c r="U1161" s="50">
        <v>3</v>
      </c>
      <c r="V1161" s="2"/>
      <c r="W1161" s="50" t="s">
        <v>3712</v>
      </c>
      <c r="X1161" s="50">
        <v>101024</v>
      </c>
      <c r="Y1161" s="50" t="s">
        <v>78</v>
      </c>
      <c r="Z1161" s="358" t="s">
        <v>3713</v>
      </c>
      <c r="AA1161" s="432" t="s">
        <v>95</v>
      </c>
      <c r="AB1161" s="16" t="str">
        <f t="shared" si="48"/>
        <v>Unique</v>
      </c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</row>
    <row r="1162" spans="1:89" ht="15">
      <c r="A1162" s="556" t="str">
        <f>D1162&amp;"_"&amp;E1162&amp;"_"&amp;G1162&amp;"_"&amp;J1162</f>
        <v>80_1_140721_C1B_p</v>
      </c>
      <c r="B1162" s="378" t="s">
        <v>2360</v>
      </c>
      <c r="C1162" s="378" t="s">
        <v>2361</v>
      </c>
      <c r="D1162" s="213">
        <v>80</v>
      </c>
      <c r="E1162" s="213">
        <v>1</v>
      </c>
      <c r="F1162" s="117">
        <v>300621</v>
      </c>
      <c r="G1162" s="117">
        <v>140721</v>
      </c>
      <c r="H1162" s="213">
        <v>2021</v>
      </c>
      <c r="I1162" s="148" t="s">
        <v>43</v>
      </c>
      <c r="J1162" s="2" t="s">
        <v>2362</v>
      </c>
      <c r="K1162" s="2" t="s">
        <v>2363</v>
      </c>
      <c r="L1162" s="148" t="s">
        <v>74</v>
      </c>
      <c r="M1162" s="148" t="s">
        <v>147</v>
      </c>
      <c r="N1162" s="117">
        <v>36</v>
      </c>
      <c r="O1162" s="2"/>
      <c r="P1162" s="359" t="s">
        <v>509</v>
      </c>
      <c r="Q1162" s="50" t="s">
        <v>510</v>
      </c>
      <c r="R1162" s="50" t="s">
        <v>100</v>
      </c>
      <c r="S1162" s="50">
        <v>1</v>
      </c>
      <c r="T1162" s="50">
        <v>1</v>
      </c>
      <c r="U1162" s="50">
        <v>0</v>
      </c>
      <c r="V1162" s="2"/>
      <c r="W1162" s="2"/>
      <c r="X1162" s="50">
        <v>101024</v>
      </c>
      <c r="Y1162" s="50" t="s">
        <v>78</v>
      </c>
      <c r="Z1162" s="358" t="s">
        <v>3714</v>
      </c>
      <c r="AA1162" s="432"/>
      <c r="AB1162" s="16" t="str">
        <f t="shared" si="48"/>
        <v>Unique</v>
      </c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</row>
    <row r="1163" spans="1:89" ht="15">
      <c r="A1163" s="354" t="str">
        <f t="shared" ref="A1163:A1417" si="49">D1163&amp;"_"&amp;E1163&amp;"_"&amp;G1163&amp;"_"&amp;J1163&amp;"_"&amp;P1163</f>
        <v>119_2_170822_C35_p_sp.</v>
      </c>
      <c r="B1163" s="378" t="s">
        <v>2611</v>
      </c>
      <c r="C1163" s="378" t="s">
        <v>2612</v>
      </c>
      <c r="D1163" s="213">
        <v>119</v>
      </c>
      <c r="E1163" s="213">
        <v>2</v>
      </c>
      <c r="F1163" s="481" t="s">
        <v>3145</v>
      </c>
      <c r="G1163" s="213">
        <v>170822</v>
      </c>
      <c r="H1163" s="213">
        <v>2022</v>
      </c>
      <c r="I1163" s="148" t="s">
        <v>43</v>
      </c>
      <c r="J1163" s="148" t="s">
        <v>2613</v>
      </c>
      <c r="K1163" s="148" t="s">
        <v>2614</v>
      </c>
      <c r="L1163" s="148" t="s">
        <v>74</v>
      </c>
      <c r="M1163" s="148" t="s">
        <v>2422</v>
      </c>
      <c r="N1163" s="117">
        <f>27+6</f>
        <v>33</v>
      </c>
      <c r="O1163" s="2" t="s">
        <v>2912</v>
      </c>
      <c r="P1163" s="401" t="s">
        <v>1163</v>
      </c>
      <c r="Q1163" s="16" t="s">
        <v>1164</v>
      </c>
      <c r="R1163" s="16" t="s">
        <v>2422</v>
      </c>
      <c r="S1163" s="16">
        <v>1</v>
      </c>
      <c r="T1163" s="16">
        <v>0</v>
      </c>
      <c r="U1163" s="16">
        <v>1</v>
      </c>
      <c r="X1163" s="402">
        <v>111024</v>
      </c>
      <c r="Y1163" s="16" t="s">
        <v>78</v>
      </c>
      <c r="Z1163" s="47" t="s">
        <v>3715</v>
      </c>
      <c r="AA1163" s="432"/>
      <c r="AB1163" s="16" t="str">
        <f t="shared" si="48"/>
        <v>Unique</v>
      </c>
    </row>
    <row r="1164" spans="1:89" ht="15">
      <c r="A1164" s="354" t="str">
        <f t="shared" si="49"/>
        <v>80_2_300721_C1Y_p_sp.</v>
      </c>
      <c r="B1164" s="148" t="s">
        <v>2504</v>
      </c>
      <c r="C1164" s="148" t="s">
        <v>2505</v>
      </c>
      <c r="D1164" s="213">
        <v>80</v>
      </c>
      <c r="E1164" s="213">
        <v>2</v>
      </c>
      <c r="F1164" s="213">
        <v>140721</v>
      </c>
      <c r="G1164" s="213">
        <v>300721</v>
      </c>
      <c r="H1164" s="213">
        <v>2021</v>
      </c>
      <c r="I1164" s="148" t="s">
        <v>43</v>
      </c>
      <c r="J1164" s="148" t="s">
        <v>2506</v>
      </c>
      <c r="K1164" s="148" t="s">
        <v>2507</v>
      </c>
      <c r="L1164" s="148" t="s">
        <v>74</v>
      </c>
      <c r="M1164" s="148" t="s">
        <v>100</v>
      </c>
      <c r="N1164" s="213">
        <v>1</v>
      </c>
      <c r="O1164" s="2" t="s">
        <v>3366</v>
      </c>
      <c r="P1164" s="401" t="s">
        <v>1163</v>
      </c>
      <c r="Q1164" s="16" t="s">
        <v>1164</v>
      </c>
      <c r="R1164" s="16" t="s">
        <v>2422</v>
      </c>
      <c r="S1164" s="16">
        <v>1</v>
      </c>
      <c r="T1164" s="16">
        <v>0</v>
      </c>
      <c r="U1164" s="16">
        <v>1</v>
      </c>
      <c r="X1164" s="402">
        <v>111024</v>
      </c>
      <c r="Y1164" s="16" t="s">
        <v>78</v>
      </c>
      <c r="Z1164" s="47" t="s">
        <v>3716</v>
      </c>
      <c r="AA1164" s="432"/>
      <c r="AB1164" s="16" t="str">
        <f t="shared" si="48"/>
        <v>Unique</v>
      </c>
    </row>
    <row r="1165" spans="1:89" ht="15">
      <c r="A1165" s="354" t="str">
        <f t="shared" si="49"/>
        <v>61_1_220622_C2X_p_sp.</v>
      </c>
      <c r="B1165" s="148" t="s">
        <v>2372</v>
      </c>
      <c r="C1165" s="148" t="s">
        <v>2373</v>
      </c>
      <c r="D1165" s="213">
        <v>61</v>
      </c>
      <c r="E1165" s="213">
        <v>1</v>
      </c>
      <c r="F1165" s="481" t="s">
        <v>2800</v>
      </c>
      <c r="G1165" s="213">
        <v>220622</v>
      </c>
      <c r="H1165" s="213">
        <v>2022</v>
      </c>
      <c r="I1165" s="148" t="s">
        <v>43</v>
      </c>
      <c r="J1165" s="148" t="s">
        <v>2374</v>
      </c>
      <c r="K1165" s="148" t="s">
        <v>2375</v>
      </c>
      <c r="L1165" s="148" t="s">
        <v>74</v>
      </c>
      <c r="M1165" s="2" t="s">
        <v>75</v>
      </c>
      <c r="N1165" s="117">
        <v>261</v>
      </c>
      <c r="P1165" s="401" t="s">
        <v>1163</v>
      </c>
      <c r="Q1165" s="16" t="s">
        <v>1164</v>
      </c>
      <c r="R1165" s="16" t="s">
        <v>2422</v>
      </c>
      <c r="S1165" s="16">
        <v>6</v>
      </c>
      <c r="T1165" s="16">
        <v>0</v>
      </c>
      <c r="U1165" s="16">
        <v>6</v>
      </c>
      <c r="X1165" s="402">
        <v>111024</v>
      </c>
      <c r="Y1165" s="16" t="s">
        <v>78</v>
      </c>
      <c r="Z1165" s="47" t="s">
        <v>3717</v>
      </c>
      <c r="AA1165" s="432"/>
      <c r="AB1165" s="16" t="str">
        <f t="shared" si="48"/>
        <v>Unique</v>
      </c>
    </row>
    <row r="1166" spans="1:89" ht="15">
      <c r="A1166" s="354" t="str">
        <f t="shared" si="49"/>
        <v>101_2_030921_C3A_p_sp.</v>
      </c>
      <c r="B1166" s="378" t="s">
        <v>2336</v>
      </c>
      <c r="C1166" s="378" t="s">
        <v>2337</v>
      </c>
      <c r="D1166" s="213">
        <v>101</v>
      </c>
      <c r="E1166" s="213">
        <v>2</v>
      </c>
      <c r="F1166" s="213">
        <v>160821</v>
      </c>
      <c r="G1166" s="481" t="s">
        <v>2403</v>
      </c>
      <c r="H1166" s="213">
        <v>2021</v>
      </c>
      <c r="I1166" s="148" t="s">
        <v>43</v>
      </c>
      <c r="J1166" s="148" t="s">
        <v>2338</v>
      </c>
      <c r="K1166" s="148" t="s">
        <v>2339</v>
      </c>
      <c r="L1166" s="148" t="s">
        <v>74</v>
      </c>
      <c r="M1166" s="148" t="s">
        <v>147</v>
      </c>
      <c r="N1166" s="117">
        <v>424</v>
      </c>
      <c r="P1166" s="401" t="s">
        <v>1163</v>
      </c>
      <c r="Q1166" s="16" t="s">
        <v>1164</v>
      </c>
      <c r="R1166" s="16" t="s">
        <v>2422</v>
      </c>
      <c r="S1166" s="16">
        <v>9</v>
      </c>
      <c r="T1166" s="16">
        <v>0</v>
      </c>
      <c r="U1166" s="16">
        <v>9</v>
      </c>
      <c r="X1166" s="402">
        <v>111024</v>
      </c>
      <c r="Y1166" s="16" t="s">
        <v>78</v>
      </c>
      <c r="Z1166" s="47" t="s">
        <v>3718</v>
      </c>
      <c r="AA1166" s="432"/>
      <c r="AB1166" s="16" t="str">
        <f t="shared" si="48"/>
        <v>Unique</v>
      </c>
    </row>
    <row r="1167" spans="1:89" ht="15">
      <c r="A1167" s="354" t="str">
        <f t="shared" si="49"/>
        <v>61_1_220622_C2X_p_my.fl</v>
      </c>
      <c r="B1167" s="355" t="s">
        <v>2372</v>
      </c>
      <c r="C1167" s="355" t="s">
        <v>2373</v>
      </c>
      <c r="D1167" s="213">
        <v>61</v>
      </c>
      <c r="E1167" s="213">
        <v>1</v>
      </c>
      <c r="F1167" s="367" t="s">
        <v>2800</v>
      </c>
      <c r="G1167" s="213">
        <v>220622</v>
      </c>
      <c r="H1167" s="213">
        <v>2022</v>
      </c>
      <c r="I1167" s="148" t="s">
        <v>43</v>
      </c>
      <c r="J1167" s="148" t="s">
        <v>2374</v>
      </c>
      <c r="K1167" s="148" t="s">
        <v>2375</v>
      </c>
      <c r="L1167" s="148" t="s">
        <v>74</v>
      </c>
      <c r="M1167" s="2" t="s">
        <v>75</v>
      </c>
      <c r="N1167" s="117">
        <v>261</v>
      </c>
      <c r="O1167" s="2"/>
      <c r="P1167" s="359" t="s">
        <v>98</v>
      </c>
      <c r="Q1167" s="50" t="s">
        <v>99</v>
      </c>
      <c r="R1167" s="50" t="s">
        <v>100</v>
      </c>
      <c r="S1167" s="50">
        <v>3</v>
      </c>
      <c r="T1167" s="50">
        <v>1</v>
      </c>
      <c r="U1167" s="50">
        <v>2</v>
      </c>
      <c r="V1167" s="2"/>
      <c r="W1167" s="2"/>
      <c r="X1167" s="93">
        <v>141024</v>
      </c>
      <c r="Y1167" s="16" t="s">
        <v>78</v>
      </c>
      <c r="Z1167" s="358" t="s">
        <v>3719</v>
      </c>
      <c r="AA1167" s="432" t="s">
        <v>95</v>
      </c>
      <c r="AB1167" s="16" t="str">
        <f t="shared" si="48"/>
        <v>Unique</v>
      </c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</row>
    <row r="1168" spans="1:89" ht="15">
      <c r="A1168" s="354" t="str">
        <f t="shared" si="49"/>
        <v>61_1_170822_C2X_p_he.pe</v>
      </c>
      <c r="B1168" s="148" t="s">
        <v>2372</v>
      </c>
      <c r="C1168" s="148" t="s">
        <v>2373</v>
      </c>
      <c r="D1168" s="213">
        <v>61</v>
      </c>
      <c r="E1168" s="213">
        <v>1</v>
      </c>
      <c r="F1168" s="367" t="s">
        <v>3145</v>
      </c>
      <c r="G1168" s="213">
        <v>170822</v>
      </c>
      <c r="H1168" s="213">
        <v>2022</v>
      </c>
      <c r="I1168" s="148" t="s">
        <v>43</v>
      </c>
      <c r="J1168" s="148" t="s">
        <v>2374</v>
      </c>
      <c r="K1168" s="148" t="s">
        <v>2375</v>
      </c>
      <c r="L1168" s="148" t="s">
        <v>74</v>
      </c>
      <c r="M1168" s="148" t="s">
        <v>2422</v>
      </c>
      <c r="N1168" s="16">
        <v>12</v>
      </c>
      <c r="P1168" s="401" t="s">
        <v>543</v>
      </c>
      <c r="Q1168" s="16" t="s">
        <v>544</v>
      </c>
      <c r="R1168" s="16" t="s">
        <v>476</v>
      </c>
      <c r="S1168" s="16">
        <v>1</v>
      </c>
      <c r="T1168" s="16">
        <v>0</v>
      </c>
      <c r="U1168" s="16">
        <v>1</v>
      </c>
      <c r="X1168" s="402">
        <v>151024</v>
      </c>
      <c r="Y1168" s="16" t="s">
        <v>78</v>
      </c>
      <c r="Z1168" s="47" t="s">
        <v>3720</v>
      </c>
      <c r="AA1168" s="432"/>
      <c r="AB1168" s="16" t="str">
        <f t="shared" si="48"/>
        <v>Unique</v>
      </c>
    </row>
    <row r="1169" spans="1:49" ht="15">
      <c r="A1169" s="354" t="str">
        <f t="shared" si="49"/>
        <v>119_1_190523_C1X_p_fe.ru</v>
      </c>
      <c r="B1169" s="28" t="s">
        <v>2302</v>
      </c>
      <c r="C1169" s="28" t="s">
        <v>2303</v>
      </c>
      <c r="D1169" s="29">
        <v>119</v>
      </c>
      <c r="E1169" s="29">
        <v>1</v>
      </c>
      <c r="F1169" s="367" t="s">
        <v>3596</v>
      </c>
      <c r="G1169" s="213">
        <v>190523</v>
      </c>
      <c r="H1169" s="213">
        <v>2023</v>
      </c>
      <c r="I1169" s="28" t="s">
        <v>43</v>
      </c>
      <c r="J1169" s="28" t="s">
        <v>2304</v>
      </c>
      <c r="K1169" s="28" t="s">
        <v>2305</v>
      </c>
      <c r="L1169" s="28" t="s">
        <v>74</v>
      </c>
      <c r="M1169" s="148" t="s">
        <v>2911</v>
      </c>
      <c r="N1169" s="213">
        <v>7</v>
      </c>
      <c r="O1169" s="2"/>
      <c r="P1169" s="359" t="s">
        <v>838</v>
      </c>
      <c r="Q1169" s="50" t="s">
        <v>839</v>
      </c>
      <c r="R1169" s="50" t="s">
        <v>100</v>
      </c>
      <c r="S1169" s="50">
        <v>1</v>
      </c>
      <c r="T1169" s="50">
        <v>0</v>
      </c>
      <c r="U1169" s="50">
        <v>1</v>
      </c>
      <c r="V1169" s="2"/>
      <c r="W1169" s="2"/>
      <c r="X1169" s="50">
        <v>171024</v>
      </c>
      <c r="Y1169" s="16" t="s">
        <v>78</v>
      </c>
      <c r="Z1169" s="47" t="s">
        <v>3721</v>
      </c>
      <c r="AA1169" s="432"/>
      <c r="AB1169" s="16" t="str">
        <f t="shared" si="48"/>
        <v>Unique</v>
      </c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</row>
    <row r="1170" spans="1:49" ht="15">
      <c r="A1170" s="354" t="str">
        <f t="shared" si="49"/>
        <v>119_2_170822_C2Y_p_ph.pe</v>
      </c>
      <c r="B1170" s="148" t="s">
        <v>2517</v>
      </c>
      <c r="C1170" s="148" t="s">
        <v>2518</v>
      </c>
      <c r="D1170" s="421">
        <v>119</v>
      </c>
      <c r="E1170" s="421">
        <v>2</v>
      </c>
      <c r="F1170" s="367" t="s">
        <v>3145</v>
      </c>
      <c r="G1170" s="213">
        <v>170822</v>
      </c>
      <c r="H1170" s="213">
        <v>2022</v>
      </c>
      <c r="I1170" s="148" t="s">
        <v>43</v>
      </c>
      <c r="J1170" s="148" t="s">
        <v>2519</v>
      </c>
      <c r="K1170" s="148" t="s">
        <v>2520</v>
      </c>
      <c r="L1170" s="148" t="s">
        <v>74</v>
      </c>
      <c r="M1170" s="148" t="s">
        <v>2422</v>
      </c>
      <c r="P1170" s="401" t="s">
        <v>3722</v>
      </c>
      <c r="Q1170" s="16" t="s">
        <v>3723</v>
      </c>
      <c r="R1170" s="16" t="s">
        <v>476</v>
      </c>
      <c r="S1170" s="16">
        <v>1</v>
      </c>
      <c r="T1170" s="16">
        <v>0</v>
      </c>
      <c r="U1170" s="16">
        <v>1</v>
      </c>
      <c r="X1170" s="402">
        <v>181024</v>
      </c>
      <c r="Y1170" s="16" t="s">
        <v>3724</v>
      </c>
      <c r="Z1170" s="47" t="s">
        <v>3725</v>
      </c>
      <c r="AA1170" s="432"/>
      <c r="AB1170" s="16" t="str">
        <f t="shared" si="48"/>
        <v>Unique</v>
      </c>
    </row>
    <row r="1171" spans="1:49" ht="15">
      <c r="A1171" s="354" t="str">
        <f t="shared" si="49"/>
        <v>71_1_190523_C1A_p_sp.</v>
      </c>
      <c r="B1171" s="148" t="s">
        <v>2352</v>
      </c>
      <c r="C1171" s="148" t="s">
        <v>2353</v>
      </c>
      <c r="D1171" s="213">
        <v>71</v>
      </c>
      <c r="E1171" s="213">
        <v>1</v>
      </c>
      <c r="F1171" s="367" t="s">
        <v>3596</v>
      </c>
      <c r="G1171" s="213">
        <v>190523</v>
      </c>
      <c r="H1171" s="213">
        <v>2023</v>
      </c>
      <c r="I1171" s="148" t="s">
        <v>43</v>
      </c>
      <c r="J1171" s="148" t="s">
        <v>2354</v>
      </c>
      <c r="K1171" s="148" t="s">
        <v>2355</v>
      </c>
      <c r="L1171" s="148" t="s">
        <v>74</v>
      </c>
      <c r="M1171" s="148" t="s">
        <v>2911</v>
      </c>
      <c r="N1171" s="213">
        <v>9</v>
      </c>
      <c r="O1171" s="2"/>
      <c r="P1171" s="401" t="s">
        <v>1163</v>
      </c>
      <c r="Q1171" s="16" t="s">
        <v>1164</v>
      </c>
      <c r="R1171" s="16" t="s">
        <v>2422</v>
      </c>
      <c r="S1171" s="16">
        <v>1</v>
      </c>
      <c r="T1171" s="16">
        <v>0</v>
      </c>
      <c r="U1171" s="16">
        <v>1</v>
      </c>
      <c r="X1171" s="402">
        <v>181024</v>
      </c>
      <c r="Y1171" s="16" t="s">
        <v>3724</v>
      </c>
      <c r="Z1171" s="47" t="s">
        <v>3726</v>
      </c>
      <c r="AA1171" s="432"/>
      <c r="AB1171" s="16" t="str">
        <f t="shared" si="48"/>
        <v>Unique</v>
      </c>
    </row>
    <row r="1172" spans="1:49" ht="15">
      <c r="A1172" s="354" t="str">
        <f t="shared" si="49"/>
        <v>119_2_040523_C35_p_rh.ca</v>
      </c>
      <c r="B1172" s="148" t="s">
        <v>2611</v>
      </c>
      <c r="C1172" s="148" t="s">
        <v>2612</v>
      </c>
      <c r="D1172" s="421">
        <v>119</v>
      </c>
      <c r="E1172" s="421">
        <v>2</v>
      </c>
      <c r="F1172" s="213">
        <v>180423</v>
      </c>
      <c r="G1172" s="367" t="s">
        <v>3596</v>
      </c>
      <c r="H1172" s="213">
        <v>2023</v>
      </c>
      <c r="I1172" s="148" t="s">
        <v>43</v>
      </c>
      <c r="J1172" s="148" t="s">
        <v>2613</v>
      </c>
      <c r="K1172" s="148" t="s">
        <v>2614</v>
      </c>
      <c r="L1172" s="148" t="s">
        <v>74</v>
      </c>
      <c r="M1172" s="148" t="s">
        <v>2911</v>
      </c>
      <c r="N1172" s="213">
        <v>7</v>
      </c>
      <c r="P1172" s="401" t="s">
        <v>134</v>
      </c>
      <c r="Q1172" s="16" t="s">
        <v>135</v>
      </c>
      <c r="R1172" s="16" t="s">
        <v>2422</v>
      </c>
      <c r="S1172" s="16">
        <v>1</v>
      </c>
      <c r="T1172" s="16">
        <v>1</v>
      </c>
      <c r="U1172" s="16">
        <v>0</v>
      </c>
      <c r="X1172" s="402">
        <v>181024</v>
      </c>
      <c r="Y1172" s="16" t="s">
        <v>3724</v>
      </c>
      <c r="Z1172" s="47" t="s">
        <v>3727</v>
      </c>
      <c r="AA1172" s="432" t="s">
        <v>95</v>
      </c>
      <c r="AB1172" s="16" t="str">
        <f t="shared" si="48"/>
        <v>Unique</v>
      </c>
    </row>
    <row r="1173" spans="1:49" ht="15">
      <c r="A1173" s="354" t="str">
        <f t="shared" si="49"/>
        <v>119_2_040523_C35_p_sp.</v>
      </c>
      <c r="B1173" s="148" t="s">
        <v>2611</v>
      </c>
      <c r="C1173" s="148" t="s">
        <v>2612</v>
      </c>
      <c r="D1173" s="421">
        <v>119</v>
      </c>
      <c r="E1173" s="421">
        <v>2</v>
      </c>
      <c r="F1173" s="213">
        <v>180423</v>
      </c>
      <c r="G1173" s="367" t="s">
        <v>3596</v>
      </c>
      <c r="H1173" s="213">
        <v>2023</v>
      </c>
      <c r="I1173" s="148" t="s">
        <v>43</v>
      </c>
      <c r="J1173" s="148" t="s">
        <v>2613</v>
      </c>
      <c r="K1173" s="148" t="s">
        <v>2614</v>
      </c>
      <c r="L1173" s="148" t="s">
        <v>74</v>
      </c>
      <c r="M1173" s="148" t="s">
        <v>2911</v>
      </c>
      <c r="N1173" s="213">
        <v>7</v>
      </c>
      <c r="P1173" s="401" t="s">
        <v>1163</v>
      </c>
      <c r="Q1173" s="16" t="s">
        <v>1164</v>
      </c>
      <c r="R1173" s="16" t="s">
        <v>2422</v>
      </c>
      <c r="S1173" s="16">
        <v>1</v>
      </c>
      <c r="T1173" s="16">
        <v>0</v>
      </c>
      <c r="U1173" s="16">
        <v>1</v>
      </c>
      <c r="X1173" s="402">
        <v>181024</v>
      </c>
      <c r="Y1173" s="16" t="s">
        <v>3724</v>
      </c>
      <c r="Z1173" s="47" t="s">
        <v>3728</v>
      </c>
      <c r="AA1173" s="432"/>
      <c r="AB1173" s="16" t="str">
        <f t="shared" si="48"/>
        <v>Unique</v>
      </c>
    </row>
    <row r="1174" spans="1:49" ht="15">
      <c r="A1174" s="354" t="str">
        <f t="shared" si="49"/>
        <v>80_3_190523_C15_p_sp.</v>
      </c>
      <c r="B1174" s="148" t="s">
        <v>69</v>
      </c>
      <c r="C1174" s="148" t="s">
        <v>70</v>
      </c>
      <c r="D1174" s="213">
        <v>80</v>
      </c>
      <c r="E1174" s="213">
        <v>3</v>
      </c>
      <c r="F1174" s="367" t="s">
        <v>3596</v>
      </c>
      <c r="G1174" s="213">
        <v>190523</v>
      </c>
      <c r="H1174" s="213">
        <v>2023</v>
      </c>
      <c r="I1174" s="148" t="s">
        <v>43</v>
      </c>
      <c r="J1174" s="148" t="s">
        <v>72</v>
      </c>
      <c r="K1174" s="148" t="s">
        <v>73</v>
      </c>
      <c r="L1174" s="148" t="s">
        <v>74</v>
      </c>
      <c r="M1174" s="148" t="s">
        <v>2911</v>
      </c>
      <c r="N1174" s="213">
        <v>9</v>
      </c>
      <c r="P1174" s="401" t="s">
        <v>1163</v>
      </c>
      <c r="Q1174" s="16" t="s">
        <v>1164</v>
      </c>
      <c r="R1174" s="16" t="s">
        <v>2422</v>
      </c>
      <c r="S1174" s="16">
        <v>1</v>
      </c>
      <c r="T1174" s="16">
        <v>0</v>
      </c>
      <c r="U1174" s="16">
        <v>1</v>
      </c>
      <c r="X1174" s="402">
        <v>181024</v>
      </c>
      <c r="Y1174" s="16" t="s">
        <v>3724</v>
      </c>
      <c r="Z1174" s="47" t="s">
        <v>3729</v>
      </c>
      <c r="AA1174" s="432"/>
      <c r="AB1174" s="16" t="str">
        <f t="shared" si="48"/>
        <v>Unique</v>
      </c>
    </row>
    <row r="1175" spans="1:49" ht="15">
      <c r="A1175" s="354" t="str">
        <f t="shared" si="49"/>
        <v>71_2_190523_C2B_p_ep.ba</v>
      </c>
      <c r="B1175" s="148" t="s">
        <v>2481</v>
      </c>
      <c r="C1175" s="148" t="s">
        <v>2482</v>
      </c>
      <c r="D1175" s="213">
        <v>71</v>
      </c>
      <c r="E1175" s="213">
        <v>2</v>
      </c>
      <c r="F1175" s="367" t="s">
        <v>3596</v>
      </c>
      <c r="G1175" s="213">
        <v>190523</v>
      </c>
      <c r="H1175" s="213">
        <v>2023</v>
      </c>
      <c r="I1175" s="148" t="s">
        <v>43</v>
      </c>
      <c r="J1175" s="148" t="s">
        <v>2483</v>
      </c>
      <c r="K1175" s="148" t="s">
        <v>2484</v>
      </c>
      <c r="L1175" s="148" t="s">
        <v>74</v>
      </c>
      <c r="M1175" s="148" t="s">
        <v>2911</v>
      </c>
      <c r="N1175" s="213">
        <v>19</v>
      </c>
      <c r="P1175" s="401" t="s">
        <v>84</v>
      </c>
      <c r="Q1175" s="16" t="s">
        <v>85</v>
      </c>
      <c r="R1175" s="16" t="s">
        <v>2422</v>
      </c>
      <c r="S1175" s="16">
        <v>1</v>
      </c>
      <c r="T1175" s="16">
        <v>0</v>
      </c>
      <c r="U1175" s="16">
        <v>1</v>
      </c>
      <c r="X1175" s="402">
        <v>181024</v>
      </c>
      <c r="Y1175" s="16" t="s">
        <v>3724</v>
      </c>
      <c r="Z1175" s="47" t="s">
        <v>3730</v>
      </c>
      <c r="AA1175" s="432" t="s">
        <v>95</v>
      </c>
      <c r="AB1175" s="16" t="str">
        <f t="shared" si="48"/>
        <v>Unique</v>
      </c>
    </row>
    <row r="1176" spans="1:49" ht="15">
      <c r="A1176" s="354" t="str">
        <f t="shared" si="49"/>
        <v>71_2_190523_C2B_p_ep.el</v>
      </c>
      <c r="B1176" s="148" t="s">
        <v>2481</v>
      </c>
      <c r="C1176" s="148" t="s">
        <v>2482</v>
      </c>
      <c r="D1176" s="213">
        <v>71</v>
      </c>
      <c r="E1176" s="213">
        <v>2</v>
      </c>
      <c r="F1176" s="367" t="s">
        <v>3596</v>
      </c>
      <c r="G1176" s="213">
        <v>190523</v>
      </c>
      <c r="H1176" s="213">
        <v>2023</v>
      </c>
      <c r="I1176" s="148" t="s">
        <v>43</v>
      </c>
      <c r="J1176" s="148" t="s">
        <v>2483</v>
      </c>
      <c r="K1176" s="148" t="s">
        <v>2484</v>
      </c>
      <c r="L1176" s="148" t="s">
        <v>74</v>
      </c>
      <c r="M1176" s="148" t="s">
        <v>2911</v>
      </c>
      <c r="N1176" s="213">
        <v>19</v>
      </c>
      <c r="P1176" s="401" t="s">
        <v>2312</v>
      </c>
      <c r="Q1176" s="16" t="s">
        <v>2313</v>
      </c>
      <c r="R1176" s="16" t="s">
        <v>2422</v>
      </c>
      <c r="S1176" s="16">
        <v>1</v>
      </c>
      <c r="T1176" s="16">
        <v>0</v>
      </c>
      <c r="U1176" s="16">
        <v>1</v>
      </c>
      <c r="X1176" s="402">
        <v>181024</v>
      </c>
      <c r="Y1176" s="16" t="s">
        <v>3724</v>
      </c>
      <c r="Z1176" s="47" t="s">
        <v>3731</v>
      </c>
      <c r="AA1176" s="432" t="s">
        <v>95</v>
      </c>
      <c r="AB1176" s="16" t="str">
        <f t="shared" si="48"/>
        <v>Unique</v>
      </c>
    </row>
    <row r="1177" spans="1:49" ht="15">
      <c r="A1177" s="354" t="str">
        <f t="shared" si="49"/>
        <v>101_1_190523_C2A_p_ep.ba</v>
      </c>
      <c r="B1177" s="148" t="s">
        <v>80</v>
      </c>
      <c r="C1177" s="148" t="s">
        <v>81</v>
      </c>
      <c r="D1177" s="213">
        <v>101</v>
      </c>
      <c r="E1177" s="213">
        <v>1</v>
      </c>
      <c r="F1177" s="367" t="s">
        <v>3596</v>
      </c>
      <c r="G1177" s="213">
        <v>190523</v>
      </c>
      <c r="H1177" s="213">
        <v>2023</v>
      </c>
      <c r="I1177" s="148" t="s">
        <v>43</v>
      </c>
      <c r="J1177" s="148" t="s">
        <v>82</v>
      </c>
      <c r="K1177" s="148" t="s">
        <v>83</v>
      </c>
      <c r="L1177" s="148" t="s">
        <v>74</v>
      </c>
      <c r="M1177" s="148" t="s">
        <v>2911</v>
      </c>
      <c r="N1177" s="213">
        <v>28</v>
      </c>
      <c r="P1177" s="401" t="s">
        <v>84</v>
      </c>
      <c r="Q1177" s="16" t="s">
        <v>85</v>
      </c>
      <c r="R1177" s="16" t="s">
        <v>2422</v>
      </c>
      <c r="S1177" s="16">
        <v>1</v>
      </c>
      <c r="T1177" s="16">
        <v>0</v>
      </c>
      <c r="U1177" s="16">
        <v>1</v>
      </c>
      <c r="X1177" s="402">
        <v>181024</v>
      </c>
      <c r="Y1177" s="16" t="s">
        <v>3724</v>
      </c>
      <c r="Z1177" s="47" t="s">
        <v>3732</v>
      </c>
      <c r="AA1177" s="432" t="s">
        <v>95</v>
      </c>
      <c r="AB1177" s="16" t="str">
        <f t="shared" si="48"/>
        <v>Unique</v>
      </c>
    </row>
    <row r="1178" spans="1:49" ht="15">
      <c r="A1178" s="354" t="str">
        <f t="shared" si="49"/>
        <v>101_1_190523_C2A_p_ep.el</v>
      </c>
      <c r="B1178" s="148" t="s">
        <v>80</v>
      </c>
      <c r="C1178" s="148" t="s">
        <v>81</v>
      </c>
      <c r="D1178" s="213">
        <v>101</v>
      </c>
      <c r="E1178" s="213">
        <v>1</v>
      </c>
      <c r="F1178" s="367" t="s">
        <v>3596</v>
      </c>
      <c r="G1178" s="213">
        <v>190523</v>
      </c>
      <c r="H1178" s="213">
        <v>2023</v>
      </c>
      <c r="I1178" s="148" t="s">
        <v>43</v>
      </c>
      <c r="J1178" s="148" t="s">
        <v>82</v>
      </c>
      <c r="K1178" s="148" t="s">
        <v>83</v>
      </c>
      <c r="L1178" s="148" t="s">
        <v>74</v>
      </c>
      <c r="M1178" s="148" t="s">
        <v>2911</v>
      </c>
      <c r="N1178" s="213">
        <v>28</v>
      </c>
      <c r="P1178" s="401" t="s">
        <v>2312</v>
      </c>
      <c r="Q1178" s="16" t="s">
        <v>2313</v>
      </c>
      <c r="R1178" s="16" t="s">
        <v>2422</v>
      </c>
      <c r="S1178" s="16">
        <v>3</v>
      </c>
      <c r="T1178" s="16">
        <v>0</v>
      </c>
      <c r="U1178" s="16">
        <v>3</v>
      </c>
      <c r="X1178" s="402">
        <v>181024</v>
      </c>
      <c r="Y1178" s="16" t="s">
        <v>3724</v>
      </c>
      <c r="Z1178" s="47" t="s">
        <v>3733</v>
      </c>
      <c r="AA1178" s="432" t="s">
        <v>95</v>
      </c>
      <c r="AB1178" s="16" t="str">
        <f t="shared" si="48"/>
        <v>Unique</v>
      </c>
    </row>
    <row r="1179" spans="1:49" ht="15">
      <c r="A1179" s="354" t="str">
        <f t="shared" si="49"/>
        <v>61_1_040523_C2X_p_ep.ba</v>
      </c>
      <c r="B1179" s="148" t="s">
        <v>2372</v>
      </c>
      <c r="C1179" s="148" t="s">
        <v>2373</v>
      </c>
      <c r="D1179" s="213">
        <v>61</v>
      </c>
      <c r="E1179" s="213">
        <v>1</v>
      </c>
      <c r="F1179" s="29">
        <v>180423</v>
      </c>
      <c r="G1179" s="434" t="s">
        <v>3596</v>
      </c>
      <c r="H1179" s="213">
        <v>2023</v>
      </c>
      <c r="I1179" s="148" t="s">
        <v>43</v>
      </c>
      <c r="J1179" s="148" t="s">
        <v>2374</v>
      </c>
      <c r="K1179" s="148" t="s">
        <v>2375</v>
      </c>
      <c r="L1179" s="148" t="s">
        <v>74</v>
      </c>
      <c r="M1179" s="148" t="s">
        <v>2911</v>
      </c>
      <c r="N1179" s="213">
        <v>6</v>
      </c>
      <c r="P1179" s="401" t="s">
        <v>84</v>
      </c>
      <c r="Q1179" s="16" t="s">
        <v>85</v>
      </c>
      <c r="R1179" s="16" t="s">
        <v>2422</v>
      </c>
      <c r="S1179" s="16">
        <v>1</v>
      </c>
      <c r="T1179" s="16">
        <v>0</v>
      </c>
      <c r="U1179" s="16">
        <v>1</v>
      </c>
      <c r="X1179" s="402">
        <v>181024</v>
      </c>
      <c r="Y1179" s="16" t="s">
        <v>3724</v>
      </c>
      <c r="Z1179" s="47" t="s">
        <v>3734</v>
      </c>
      <c r="AA1179" s="432" t="s">
        <v>95</v>
      </c>
      <c r="AB1179" s="16" t="str">
        <f t="shared" si="48"/>
        <v>Unique</v>
      </c>
    </row>
    <row r="1180" spans="1:49" ht="15">
      <c r="A1180" s="354" t="str">
        <f t="shared" si="49"/>
        <v>61_1_040523_C2X_p_ep.el</v>
      </c>
      <c r="B1180" s="148" t="s">
        <v>2372</v>
      </c>
      <c r="C1180" s="148" t="s">
        <v>2373</v>
      </c>
      <c r="D1180" s="213">
        <v>61</v>
      </c>
      <c r="E1180" s="213">
        <v>1</v>
      </c>
      <c r="F1180" s="29">
        <v>180423</v>
      </c>
      <c r="G1180" s="434" t="s">
        <v>3596</v>
      </c>
      <c r="H1180" s="213">
        <v>2023</v>
      </c>
      <c r="I1180" s="148" t="s">
        <v>43</v>
      </c>
      <c r="J1180" s="148" t="s">
        <v>2374</v>
      </c>
      <c r="K1180" s="148" t="s">
        <v>2375</v>
      </c>
      <c r="L1180" s="148" t="s">
        <v>74</v>
      </c>
      <c r="M1180" s="148" t="s">
        <v>2911</v>
      </c>
      <c r="N1180" s="213">
        <v>6</v>
      </c>
      <c r="P1180" s="401" t="s">
        <v>2312</v>
      </c>
      <c r="Q1180" s="16" t="s">
        <v>2313</v>
      </c>
      <c r="R1180" s="16" t="s">
        <v>2422</v>
      </c>
      <c r="S1180" s="16">
        <v>1</v>
      </c>
      <c r="T1180" s="16">
        <v>0</v>
      </c>
      <c r="U1180" s="16">
        <v>1</v>
      </c>
      <c r="X1180" s="402">
        <v>181024</v>
      </c>
      <c r="Y1180" s="16" t="s">
        <v>3724</v>
      </c>
      <c r="Z1180" s="47" t="s">
        <v>3735</v>
      </c>
      <c r="AA1180" s="432" t="s">
        <v>95</v>
      </c>
      <c r="AB1180" s="16" t="str">
        <f t="shared" si="48"/>
        <v>Unique</v>
      </c>
    </row>
    <row r="1181" spans="1:49" ht="15">
      <c r="A1181" s="354" t="str">
        <f t="shared" si="49"/>
        <v>80_2_190523_C1Y_p_sp.</v>
      </c>
      <c r="B1181" s="148" t="s">
        <v>2504</v>
      </c>
      <c r="C1181" s="148" t="s">
        <v>2505</v>
      </c>
      <c r="D1181" s="213">
        <v>80</v>
      </c>
      <c r="E1181" s="213">
        <v>2</v>
      </c>
      <c r="F1181" s="481" t="s">
        <v>3596</v>
      </c>
      <c r="G1181" s="213">
        <v>190523</v>
      </c>
      <c r="H1181" s="213">
        <v>2023</v>
      </c>
      <c r="I1181" s="148" t="s">
        <v>43</v>
      </c>
      <c r="J1181" s="148" t="s">
        <v>2506</v>
      </c>
      <c r="K1181" s="148" t="s">
        <v>2507</v>
      </c>
      <c r="L1181" s="148" t="s">
        <v>74</v>
      </c>
      <c r="M1181" s="148" t="s">
        <v>100</v>
      </c>
      <c r="N1181" s="213">
        <v>17</v>
      </c>
      <c r="O1181" s="2"/>
      <c r="P1181" s="359" t="s">
        <v>1163</v>
      </c>
      <c r="Q1181" s="50" t="s">
        <v>1164</v>
      </c>
      <c r="R1181" s="50" t="s">
        <v>100</v>
      </c>
      <c r="S1181" s="50">
        <v>1</v>
      </c>
      <c r="T1181" s="50">
        <v>0</v>
      </c>
      <c r="U1181" s="50">
        <v>1</v>
      </c>
      <c r="V1181" s="2"/>
      <c r="W1181" s="2"/>
      <c r="X1181" s="50">
        <v>241024</v>
      </c>
      <c r="Y1181" s="16" t="s">
        <v>3724</v>
      </c>
      <c r="Z1181" s="358" t="s">
        <v>3736</v>
      </c>
      <c r="AA1181" s="432"/>
      <c r="AB1181" s="16" t="str">
        <f t="shared" si="48"/>
        <v>Unique</v>
      </c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</row>
    <row r="1182" spans="1:49" ht="15">
      <c r="A1182" s="354" t="str">
        <f t="shared" si="49"/>
        <v>80_2_190523_C1Y_p_rh.ca</v>
      </c>
      <c r="B1182" s="148" t="s">
        <v>2504</v>
      </c>
      <c r="C1182" s="148" t="s">
        <v>2505</v>
      </c>
      <c r="D1182" s="213">
        <v>80</v>
      </c>
      <c r="E1182" s="213">
        <v>2</v>
      </c>
      <c r="F1182" s="481" t="s">
        <v>3596</v>
      </c>
      <c r="G1182" s="213">
        <v>190523</v>
      </c>
      <c r="H1182" s="213">
        <v>2023</v>
      </c>
      <c r="I1182" s="148" t="s">
        <v>43</v>
      </c>
      <c r="J1182" s="148" t="s">
        <v>2506</v>
      </c>
      <c r="K1182" s="148" t="s">
        <v>2507</v>
      </c>
      <c r="L1182" s="148" t="s">
        <v>74</v>
      </c>
      <c r="M1182" s="148" t="s">
        <v>100</v>
      </c>
      <c r="N1182" s="213">
        <v>17</v>
      </c>
      <c r="O1182" s="2"/>
      <c r="P1182" s="359" t="s">
        <v>134</v>
      </c>
      <c r="Q1182" s="50" t="s">
        <v>135</v>
      </c>
      <c r="R1182" s="50" t="s">
        <v>100</v>
      </c>
      <c r="S1182" s="50">
        <v>1</v>
      </c>
      <c r="T1182" s="50">
        <v>1</v>
      </c>
      <c r="U1182" s="50">
        <v>0</v>
      </c>
      <c r="V1182" s="2"/>
      <c r="W1182" s="2"/>
      <c r="X1182" s="50">
        <v>241024</v>
      </c>
      <c r="Y1182" s="16" t="s">
        <v>3724</v>
      </c>
      <c r="Z1182" s="358" t="s">
        <v>3737</v>
      </c>
      <c r="AA1182" s="432" t="s">
        <v>95</v>
      </c>
      <c r="AB1182" s="16" t="str">
        <f t="shared" si="48"/>
        <v>Unique</v>
      </c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</row>
    <row r="1183" spans="1:49" ht="15">
      <c r="A1183" s="354" t="str">
        <f t="shared" si="49"/>
        <v>80_2_190523_C1Y_p_ep.el</v>
      </c>
      <c r="B1183" s="148" t="s">
        <v>2504</v>
      </c>
      <c r="C1183" s="148" t="s">
        <v>2505</v>
      </c>
      <c r="D1183" s="213">
        <v>80</v>
      </c>
      <c r="E1183" s="213">
        <v>2</v>
      </c>
      <c r="F1183" s="481" t="s">
        <v>3596</v>
      </c>
      <c r="G1183" s="213">
        <v>190523</v>
      </c>
      <c r="H1183" s="213">
        <v>2023</v>
      </c>
      <c r="I1183" s="148" t="s">
        <v>43</v>
      </c>
      <c r="J1183" s="148" t="s">
        <v>2506</v>
      </c>
      <c r="K1183" s="148" t="s">
        <v>2507</v>
      </c>
      <c r="L1183" s="148" t="s">
        <v>74</v>
      </c>
      <c r="M1183" s="148" t="s">
        <v>100</v>
      </c>
      <c r="N1183" s="213">
        <v>17</v>
      </c>
      <c r="O1183" s="2"/>
      <c r="P1183" s="359" t="s">
        <v>2312</v>
      </c>
      <c r="Q1183" s="50" t="s">
        <v>2313</v>
      </c>
      <c r="R1183" s="50" t="s">
        <v>100</v>
      </c>
      <c r="S1183" s="50">
        <v>1</v>
      </c>
      <c r="T1183" s="50">
        <v>0</v>
      </c>
      <c r="U1183" s="50">
        <v>1</v>
      </c>
      <c r="V1183" s="2"/>
      <c r="W1183" s="2"/>
      <c r="X1183" s="50">
        <v>241024</v>
      </c>
      <c r="Y1183" s="16" t="s">
        <v>3724</v>
      </c>
      <c r="Z1183" s="358" t="s">
        <v>3738</v>
      </c>
      <c r="AA1183" s="432" t="s">
        <v>95</v>
      </c>
      <c r="AB1183" s="16" t="str">
        <f t="shared" si="48"/>
        <v>Unique</v>
      </c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</row>
    <row r="1184" spans="1:49" ht="15">
      <c r="A1184" s="354" t="str">
        <f t="shared" si="49"/>
        <v>119_1_190523_C1X_p_ep.el</v>
      </c>
      <c r="B1184" s="28" t="s">
        <v>2302</v>
      </c>
      <c r="C1184" s="28" t="s">
        <v>2303</v>
      </c>
      <c r="D1184" s="29">
        <v>119</v>
      </c>
      <c r="E1184" s="29">
        <v>1</v>
      </c>
      <c r="F1184" s="367" t="s">
        <v>3596</v>
      </c>
      <c r="G1184" s="213">
        <v>190523</v>
      </c>
      <c r="H1184" s="213">
        <v>2023</v>
      </c>
      <c r="I1184" s="28" t="s">
        <v>43</v>
      </c>
      <c r="J1184" s="28" t="s">
        <v>2304</v>
      </c>
      <c r="K1184" s="28" t="s">
        <v>2305</v>
      </c>
      <c r="L1184" s="28" t="s">
        <v>74</v>
      </c>
      <c r="M1184" s="148" t="s">
        <v>2911</v>
      </c>
      <c r="N1184" s="213">
        <v>7</v>
      </c>
      <c r="O1184" s="2"/>
      <c r="P1184" s="359" t="s">
        <v>2312</v>
      </c>
      <c r="Q1184" s="50" t="s">
        <v>2313</v>
      </c>
      <c r="R1184" s="50" t="s">
        <v>100</v>
      </c>
      <c r="S1184" s="50">
        <v>3</v>
      </c>
      <c r="T1184" s="50">
        <v>0</v>
      </c>
      <c r="U1184" s="50">
        <v>3</v>
      </c>
      <c r="V1184" s="2"/>
      <c r="W1184" s="2"/>
      <c r="X1184" s="50">
        <v>171024</v>
      </c>
      <c r="Y1184" s="50" t="s">
        <v>78</v>
      </c>
      <c r="Z1184" s="358" t="s">
        <v>3739</v>
      </c>
      <c r="AA1184" s="432" t="s">
        <v>95</v>
      </c>
      <c r="AB1184" s="16" t="str">
        <f t="shared" si="48"/>
        <v>Unique</v>
      </c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</row>
    <row r="1185" spans="1:49" ht="15">
      <c r="A1185" s="354" t="str">
        <f t="shared" si="49"/>
        <v>80_1_190523_C1B_p_ep.el</v>
      </c>
      <c r="B1185" s="148" t="s">
        <v>2360</v>
      </c>
      <c r="C1185" s="148" t="s">
        <v>2361</v>
      </c>
      <c r="D1185" s="213">
        <v>80</v>
      </c>
      <c r="E1185" s="213">
        <v>1</v>
      </c>
      <c r="F1185" s="367" t="s">
        <v>3596</v>
      </c>
      <c r="G1185" s="213">
        <v>190523</v>
      </c>
      <c r="H1185" s="213">
        <v>2023</v>
      </c>
      <c r="I1185" s="148" t="s">
        <v>43</v>
      </c>
      <c r="J1185" s="148" t="s">
        <v>2362</v>
      </c>
      <c r="K1185" s="148" t="s">
        <v>2363</v>
      </c>
      <c r="L1185" s="148" t="s">
        <v>74</v>
      </c>
      <c r="M1185" s="148" t="s">
        <v>100</v>
      </c>
      <c r="N1185" s="213">
        <v>25</v>
      </c>
      <c r="O1185" s="2"/>
      <c r="P1185" s="359" t="s">
        <v>2312</v>
      </c>
      <c r="Q1185" s="50" t="s">
        <v>2313</v>
      </c>
      <c r="R1185" s="50" t="s">
        <v>100</v>
      </c>
      <c r="S1185" s="50">
        <v>1</v>
      </c>
      <c r="T1185" s="50">
        <v>0</v>
      </c>
      <c r="U1185" s="50">
        <v>1</v>
      </c>
      <c r="V1185" s="2"/>
      <c r="W1185" s="2"/>
      <c r="X1185" s="50">
        <v>171024</v>
      </c>
      <c r="Y1185" s="50" t="s">
        <v>78</v>
      </c>
      <c r="Z1185" s="358" t="s">
        <v>3740</v>
      </c>
      <c r="AA1185" s="432" t="s">
        <v>95</v>
      </c>
      <c r="AB1185" s="16" t="str">
        <f t="shared" si="48"/>
        <v>Unique</v>
      </c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</row>
    <row r="1186" spans="1:49" ht="15">
      <c r="A1186" s="354" t="str">
        <f t="shared" si="49"/>
        <v>80_1_190523_C1B_p_he,pe</v>
      </c>
      <c r="B1186" s="148" t="s">
        <v>2360</v>
      </c>
      <c r="C1186" s="148" t="s">
        <v>2361</v>
      </c>
      <c r="D1186" s="213">
        <v>80</v>
      </c>
      <c r="E1186" s="213">
        <v>1</v>
      </c>
      <c r="F1186" s="367" t="s">
        <v>3596</v>
      </c>
      <c r="G1186" s="213">
        <v>190523</v>
      </c>
      <c r="H1186" s="213">
        <v>2023</v>
      </c>
      <c r="I1186" s="148" t="s">
        <v>43</v>
      </c>
      <c r="J1186" s="148" t="s">
        <v>2362</v>
      </c>
      <c r="K1186" s="148" t="s">
        <v>2363</v>
      </c>
      <c r="L1186" s="148" t="s">
        <v>74</v>
      </c>
      <c r="M1186" s="148" t="s">
        <v>100</v>
      </c>
      <c r="N1186" s="213">
        <v>25</v>
      </c>
      <c r="O1186" s="2"/>
      <c r="P1186" s="359" t="s">
        <v>3741</v>
      </c>
      <c r="Q1186" s="50" t="s">
        <v>544</v>
      </c>
      <c r="R1186" s="50" t="s">
        <v>100</v>
      </c>
      <c r="S1186" s="50">
        <v>1</v>
      </c>
      <c r="T1186" s="50">
        <v>0</v>
      </c>
      <c r="U1186" s="50">
        <v>1</v>
      </c>
      <c r="V1186" s="2"/>
      <c r="W1186" s="2"/>
      <c r="X1186" s="50">
        <v>171024</v>
      </c>
      <c r="Y1186" s="50" t="s">
        <v>78</v>
      </c>
      <c r="Z1186" s="358" t="s">
        <v>3742</v>
      </c>
      <c r="AA1186" s="432"/>
      <c r="AB1186" s="16" t="str">
        <f t="shared" si="48"/>
        <v>Unique</v>
      </c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</row>
    <row r="1187" spans="1:49" ht="15">
      <c r="A1187" s="354" t="str">
        <f t="shared" si="49"/>
        <v>119_1_190523_C1X_p_ep.ba</v>
      </c>
      <c r="B1187" s="28" t="s">
        <v>2302</v>
      </c>
      <c r="C1187" s="28" t="s">
        <v>2303</v>
      </c>
      <c r="D1187" s="29">
        <v>119</v>
      </c>
      <c r="E1187" s="29">
        <v>1</v>
      </c>
      <c r="F1187" s="367" t="s">
        <v>3596</v>
      </c>
      <c r="G1187" s="213">
        <v>190523</v>
      </c>
      <c r="H1187" s="213">
        <v>2023</v>
      </c>
      <c r="I1187" s="28" t="s">
        <v>43</v>
      </c>
      <c r="J1187" s="28" t="s">
        <v>2304</v>
      </c>
      <c r="K1187" s="28" t="s">
        <v>2305</v>
      </c>
      <c r="L1187" s="28" t="s">
        <v>74</v>
      </c>
      <c r="M1187" s="148" t="s">
        <v>2911</v>
      </c>
      <c r="N1187" s="213">
        <v>7</v>
      </c>
      <c r="O1187" s="2"/>
      <c r="P1187" s="359" t="s">
        <v>84</v>
      </c>
      <c r="Q1187" s="50" t="s">
        <v>85</v>
      </c>
      <c r="R1187" s="50" t="s">
        <v>100</v>
      </c>
      <c r="S1187" s="50">
        <v>1</v>
      </c>
      <c r="T1187" s="50">
        <v>1</v>
      </c>
      <c r="U1187" s="50">
        <v>0</v>
      </c>
      <c r="V1187" s="2"/>
      <c r="W1187" s="2"/>
      <c r="X1187" s="50">
        <v>171024</v>
      </c>
      <c r="Y1187" s="50" t="s">
        <v>78</v>
      </c>
      <c r="Z1187" s="358" t="s">
        <v>3743</v>
      </c>
      <c r="AA1187" s="432" t="s">
        <v>95</v>
      </c>
      <c r="AB1187" s="16" t="str">
        <f t="shared" si="48"/>
        <v>Unique</v>
      </c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</row>
    <row r="1188" spans="1:49" ht="15">
      <c r="A1188" s="354" t="str">
        <f t="shared" si="49"/>
        <v>61_1_190523_C2X_p_ep.el</v>
      </c>
      <c r="B1188" s="148" t="s">
        <v>2372</v>
      </c>
      <c r="C1188" s="148" t="s">
        <v>2373</v>
      </c>
      <c r="D1188" s="213">
        <v>61</v>
      </c>
      <c r="E1188" s="213">
        <v>1</v>
      </c>
      <c r="F1188" s="367" t="s">
        <v>3596</v>
      </c>
      <c r="G1188" s="213">
        <v>190523</v>
      </c>
      <c r="H1188" s="213">
        <v>2023</v>
      </c>
      <c r="I1188" s="148" t="s">
        <v>43</v>
      </c>
      <c r="J1188" s="148" t="s">
        <v>2374</v>
      </c>
      <c r="K1188" s="148" t="s">
        <v>2375</v>
      </c>
      <c r="L1188" s="148" t="s">
        <v>74</v>
      </c>
      <c r="M1188" s="148" t="s">
        <v>2911</v>
      </c>
      <c r="N1188" s="213">
        <v>19</v>
      </c>
      <c r="P1188" s="359" t="s">
        <v>2312</v>
      </c>
      <c r="Q1188" s="50" t="s">
        <v>2313</v>
      </c>
      <c r="R1188" s="16" t="s">
        <v>2422</v>
      </c>
      <c r="S1188" s="16">
        <v>6</v>
      </c>
      <c r="T1188" s="16">
        <v>0</v>
      </c>
      <c r="U1188" s="16">
        <v>6</v>
      </c>
      <c r="X1188" s="402">
        <v>291024</v>
      </c>
      <c r="Y1188" s="50" t="s">
        <v>78</v>
      </c>
      <c r="Z1188" s="47" t="s">
        <v>3744</v>
      </c>
      <c r="AA1188" s="432" t="s">
        <v>95</v>
      </c>
      <c r="AB1188" s="16" t="str">
        <f t="shared" si="48"/>
        <v>Unique</v>
      </c>
    </row>
    <row r="1189" spans="1:49" ht="15">
      <c r="A1189" s="354" t="str">
        <f t="shared" si="49"/>
        <v>61_1_190523_C2X_p_rh.ca</v>
      </c>
      <c r="B1189" s="148" t="s">
        <v>2372</v>
      </c>
      <c r="C1189" s="148" t="s">
        <v>2373</v>
      </c>
      <c r="D1189" s="213">
        <v>61</v>
      </c>
      <c r="E1189" s="213">
        <v>1</v>
      </c>
      <c r="F1189" s="367" t="s">
        <v>3596</v>
      </c>
      <c r="G1189" s="213">
        <v>190523</v>
      </c>
      <c r="H1189" s="213">
        <v>2023</v>
      </c>
      <c r="I1189" s="148" t="s">
        <v>43</v>
      </c>
      <c r="J1189" s="148" t="s">
        <v>2374</v>
      </c>
      <c r="K1189" s="148" t="s">
        <v>2375</v>
      </c>
      <c r="L1189" s="148" t="s">
        <v>74</v>
      </c>
      <c r="M1189" s="148" t="s">
        <v>2911</v>
      </c>
      <c r="N1189" s="213">
        <v>19</v>
      </c>
      <c r="P1189" s="359" t="s">
        <v>134</v>
      </c>
      <c r="Q1189" s="50" t="s">
        <v>135</v>
      </c>
      <c r="R1189" s="16" t="s">
        <v>2422</v>
      </c>
      <c r="S1189" s="16">
        <v>1</v>
      </c>
      <c r="T1189" s="16">
        <v>1</v>
      </c>
      <c r="U1189" s="16">
        <v>0</v>
      </c>
      <c r="X1189" s="402">
        <v>291024</v>
      </c>
      <c r="Y1189" s="50" t="s">
        <v>78</v>
      </c>
      <c r="Z1189" s="47" t="s">
        <v>3745</v>
      </c>
      <c r="AA1189" s="432" t="s">
        <v>95</v>
      </c>
      <c r="AB1189" s="16" t="str">
        <f t="shared" si="48"/>
        <v>Unique</v>
      </c>
    </row>
    <row r="1190" spans="1:49" ht="15">
      <c r="A1190" s="354" t="str">
        <f t="shared" si="49"/>
        <v>80_4_190523_C25_p_ba.el</v>
      </c>
      <c r="B1190" s="148" t="s">
        <v>2320</v>
      </c>
      <c r="C1190" s="148" t="s">
        <v>2321</v>
      </c>
      <c r="D1190" s="213">
        <v>80</v>
      </c>
      <c r="E1190" s="213">
        <v>4</v>
      </c>
      <c r="F1190" s="367" t="s">
        <v>3596</v>
      </c>
      <c r="G1190" s="213">
        <v>190523</v>
      </c>
      <c r="H1190" s="213">
        <v>2023</v>
      </c>
      <c r="I1190" s="148" t="s">
        <v>43</v>
      </c>
      <c r="J1190" s="148" t="s">
        <v>2322</v>
      </c>
      <c r="K1190" s="148" t="s">
        <v>2323</v>
      </c>
      <c r="L1190" s="148" t="s">
        <v>74</v>
      </c>
      <c r="M1190" s="148" t="s">
        <v>2911</v>
      </c>
      <c r="N1190" s="213">
        <v>11</v>
      </c>
      <c r="P1190" s="401" t="s">
        <v>274</v>
      </c>
      <c r="Q1190" s="16" t="s">
        <v>275</v>
      </c>
      <c r="R1190" s="16" t="s">
        <v>2422</v>
      </c>
      <c r="S1190" s="16">
        <v>1</v>
      </c>
      <c r="T1190" s="16">
        <v>0</v>
      </c>
      <c r="U1190" s="16">
        <v>1</v>
      </c>
      <c r="X1190" s="402">
        <v>291024</v>
      </c>
      <c r="Y1190" s="50" t="s">
        <v>78</v>
      </c>
      <c r="Z1190" s="47" t="s">
        <v>3746</v>
      </c>
      <c r="AA1190" s="432" t="s">
        <v>95</v>
      </c>
      <c r="AB1190" s="16" t="str">
        <f t="shared" si="48"/>
        <v>Unique</v>
      </c>
    </row>
    <row r="1191" spans="1:49" ht="15">
      <c r="A1191" s="354" t="str">
        <f t="shared" si="49"/>
        <v>100_3_200722_C3Y_p_rh.ro</v>
      </c>
      <c r="B1191" s="148" t="s">
        <v>2417</v>
      </c>
      <c r="C1191" s="148" t="s">
        <v>2418</v>
      </c>
      <c r="D1191" s="213">
        <v>100</v>
      </c>
      <c r="E1191" s="213">
        <v>3</v>
      </c>
      <c r="F1191" s="367" t="s">
        <v>465</v>
      </c>
      <c r="G1191" s="557">
        <v>200722</v>
      </c>
      <c r="H1191" s="213">
        <v>2022</v>
      </c>
      <c r="I1191" s="148" t="s">
        <v>43</v>
      </c>
      <c r="J1191" s="148" t="s">
        <v>2419</v>
      </c>
      <c r="K1191" s="148" t="s">
        <v>2420</v>
      </c>
      <c r="L1191" s="148" t="s">
        <v>74</v>
      </c>
      <c r="M1191" s="148" t="s">
        <v>2911</v>
      </c>
      <c r="N1191" s="213">
        <v>29</v>
      </c>
      <c r="O1191" s="2"/>
      <c r="P1191" s="401" t="s">
        <v>460</v>
      </c>
      <c r="Q1191" s="16" t="s">
        <v>461</v>
      </c>
      <c r="R1191" s="16" t="s">
        <v>2911</v>
      </c>
      <c r="S1191" s="16">
        <v>2</v>
      </c>
      <c r="T1191" s="16">
        <v>0</v>
      </c>
      <c r="U1191" s="16">
        <v>2</v>
      </c>
      <c r="X1191" s="402">
        <v>301024</v>
      </c>
      <c r="Y1191" s="50" t="s">
        <v>78</v>
      </c>
      <c r="Z1191" s="47" t="s">
        <v>3747</v>
      </c>
      <c r="AA1191" s="432" t="s">
        <v>95</v>
      </c>
      <c r="AB1191" s="16" t="str">
        <f t="shared" si="48"/>
        <v>Unique</v>
      </c>
    </row>
    <row r="1192" spans="1:49" ht="15">
      <c r="A1192" s="354" t="str">
        <f t="shared" si="49"/>
        <v>100_3_200722_C3Y_p_ep.ba</v>
      </c>
      <c r="B1192" s="148" t="s">
        <v>2417</v>
      </c>
      <c r="C1192" s="148" t="s">
        <v>2418</v>
      </c>
      <c r="D1192" s="213">
        <v>100</v>
      </c>
      <c r="E1192" s="213">
        <v>3</v>
      </c>
      <c r="F1192" s="367" t="s">
        <v>465</v>
      </c>
      <c r="G1192" s="557">
        <v>200722</v>
      </c>
      <c r="H1192" s="213">
        <v>2022</v>
      </c>
      <c r="I1192" s="148" t="s">
        <v>43</v>
      </c>
      <c r="J1192" s="148" t="s">
        <v>2419</v>
      </c>
      <c r="K1192" s="148" t="s">
        <v>2420</v>
      </c>
      <c r="L1192" s="148" t="s">
        <v>74</v>
      </c>
      <c r="M1192" s="148" t="s">
        <v>2911</v>
      </c>
      <c r="N1192" s="213">
        <v>29</v>
      </c>
      <c r="P1192" s="401" t="s">
        <v>84</v>
      </c>
      <c r="Q1192" s="16" t="s">
        <v>85</v>
      </c>
      <c r="R1192" s="16" t="s">
        <v>2911</v>
      </c>
      <c r="S1192" s="16">
        <v>6</v>
      </c>
      <c r="T1192" s="16">
        <v>6</v>
      </c>
      <c r="U1192" s="16">
        <v>0</v>
      </c>
      <c r="X1192" s="402">
        <v>301024</v>
      </c>
      <c r="Y1192" s="50" t="s">
        <v>78</v>
      </c>
      <c r="Z1192" s="47" t="s">
        <v>3748</v>
      </c>
      <c r="AA1192" s="432" t="s">
        <v>95</v>
      </c>
      <c r="AB1192" s="16" t="str">
        <f t="shared" si="48"/>
        <v>Unique</v>
      </c>
    </row>
    <row r="1193" spans="1:49" ht="15">
      <c r="A1193" s="354" t="str">
        <f t="shared" si="49"/>
        <v>100_3_200722_C3Y_p_ba.el</v>
      </c>
      <c r="B1193" s="148" t="s">
        <v>2417</v>
      </c>
      <c r="C1193" s="148" t="s">
        <v>2418</v>
      </c>
      <c r="D1193" s="213">
        <v>100</v>
      </c>
      <c r="E1193" s="213">
        <v>3</v>
      </c>
      <c r="F1193" s="367" t="s">
        <v>465</v>
      </c>
      <c r="G1193" s="557">
        <v>200722</v>
      </c>
      <c r="H1193" s="213">
        <v>2022</v>
      </c>
      <c r="I1193" s="148" t="s">
        <v>43</v>
      </c>
      <c r="J1193" s="148" t="s">
        <v>2419</v>
      </c>
      <c r="K1193" s="148" t="s">
        <v>2420</v>
      </c>
      <c r="L1193" s="148" t="s">
        <v>74</v>
      </c>
      <c r="M1193" s="148" t="s">
        <v>2911</v>
      </c>
      <c r="N1193" s="213">
        <v>29</v>
      </c>
      <c r="P1193" s="401" t="s">
        <v>274</v>
      </c>
      <c r="Q1193" s="16" t="s">
        <v>275</v>
      </c>
      <c r="R1193" s="16" t="s">
        <v>2911</v>
      </c>
      <c r="S1193" s="16">
        <v>2</v>
      </c>
      <c r="T1193" s="16">
        <v>0</v>
      </c>
      <c r="U1193" s="16">
        <v>2</v>
      </c>
      <c r="X1193" s="402">
        <v>301024</v>
      </c>
      <c r="Y1193" s="50" t="s">
        <v>78</v>
      </c>
      <c r="Z1193" s="47" t="s">
        <v>3749</v>
      </c>
      <c r="AA1193" s="432" t="s">
        <v>95</v>
      </c>
      <c r="AB1193" s="16" t="str">
        <f t="shared" si="48"/>
        <v>Unique</v>
      </c>
    </row>
    <row r="1194" spans="1:49" ht="15">
      <c r="A1194" s="354" t="str">
        <f t="shared" si="49"/>
        <v>80_4_280723_C25_p_sp.</v>
      </c>
      <c r="B1194" s="148" t="s">
        <v>2320</v>
      </c>
      <c r="C1194" s="148" t="s">
        <v>2321</v>
      </c>
      <c r="D1194" s="213">
        <v>80</v>
      </c>
      <c r="E1194" s="213">
        <v>4</v>
      </c>
      <c r="F1194" s="213">
        <v>140723</v>
      </c>
      <c r="G1194" s="213">
        <v>280723</v>
      </c>
      <c r="H1194" s="213">
        <v>2023</v>
      </c>
      <c r="I1194" s="148" t="s">
        <v>43</v>
      </c>
      <c r="J1194" s="148" t="s">
        <v>2322</v>
      </c>
      <c r="K1194" s="148" t="s">
        <v>2323</v>
      </c>
      <c r="L1194" s="148" t="s">
        <v>74</v>
      </c>
      <c r="M1194" s="148" t="s">
        <v>3196</v>
      </c>
      <c r="N1194" s="213">
        <v>22</v>
      </c>
      <c r="O1194" s="480"/>
      <c r="P1194" s="359" t="s">
        <v>1163</v>
      </c>
      <c r="Q1194" s="50" t="s">
        <v>1164</v>
      </c>
      <c r="R1194" s="50" t="s">
        <v>2422</v>
      </c>
      <c r="S1194" s="50">
        <v>6</v>
      </c>
      <c r="T1194" s="50">
        <v>0</v>
      </c>
      <c r="U1194" s="50">
        <v>6</v>
      </c>
      <c r="V1194" s="2"/>
      <c r="W1194" s="2"/>
      <c r="X1194" s="50">
        <v>311024</v>
      </c>
      <c r="Y1194" s="50" t="s">
        <v>78</v>
      </c>
      <c r="Z1194" s="358" t="s">
        <v>3750</v>
      </c>
      <c r="AA1194" s="432"/>
      <c r="AB1194" s="16" t="str">
        <f t="shared" si="48"/>
        <v>Unique</v>
      </c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</row>
    <row r="1195" spans="1:49" ht="15">
      <c r="A1195" s="354" t="str">
        <f t="shared" si="49"/>
        <v>71_2_300721_C2B_p_sp.</v>
      </c>
      <c r="B1195" s="148" t="s">
        <v>2481</v>
      </c>
      <c r="C1195" s="148" t="s">
        <v>2482</v>
      </c>
      <c r="D1195" s="213">
        <v>71</v>
      </c>
      <c r="E1195" s="213">
        <v>2</v>
      </c>
      <c r="F1195" s="213">
        <v>140721</v>
      </c>
      <c r="G1195" s="213">
        <v>300721</v>
      </c>
      <c r="H1195" s="213">
        <v>2021</v>
      </c>
      <c r="I1195" s="148" t="s">
        <v>43</v>
      </c>
      <c r="J1195" s="148" t="s">
        <v>2483</v>
      </c>
      <c r="K1195" s="148" t="s">
        <v>2484</v>
      </c>
      <c r="L1195" s="148" t="s">
        <v>74</v>
      </c>
      <c r="M1195" s="148" t="s">
        <v>100</v>
      </c>
      <c r="N1195" s="213">
        <v>1</v>
      </c>
      <c r="O1195" s="148" t="s">
        <v>3366</v>
      </c>
      <c r="P1195" s="359" t="s">
        <v>1163</v>
      </c>
      <c r="Q1195" s="50" t="s">
        <v>1164</v>
      </c>
      <c r="R1195" s="50" t="s">
        <v>2422</v>
      </c>
      <c r="S1195" s="50">
        <v>4</v>
      </c>
      <c r="T1195" s="50">
        <v>0</v>
      </c>
      <c r="U1195" s="50">
        <v>4</v>
      </c>
      <c r="V1195" s="2"/>
      <c r="W1195" s="2"/>
      <c r="X1195" s="50">
        <v>311024</v>
      </c>
      <c r="Y1195" s="50" t="s">
        <v>78</v>
      </c>
      <c r="Z1195" s="358" t="s">
        <v>3751</v>
      </c>
      <c r="AA1195" s="432"/>
      <c r="AB1195" s="16" t="str">
        <f t="shared" si="48"/>
        <v>Unique</v>
      </c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</row>
    <row r="1196" spans="1:49" ht="15">
      <c r="A1196" s="354" t="str">
        <f t="shared" si="49"/>
        <v>100_2_220622_C3X_p_sp.</v>
      </c>
      <c r="B1196" s="148" t="s">
        <v>2441</v>
      </c>
      <c r="C1196" s="148" t="s">
        <v>2442</v>
      </c>
      <c r="D1196" s="213">
        <v>100</v>
      </c>
      <c r="E1196" s="213">
        <v>2</v>
      </c>
      <c r="F1196" s="367" t="s">
        <v>2800</v>
      </c>
      <c r="G1196" s="213">
        <v>220622</v>
      </c>
      <c r="H1196" s="213">
        <v>2022</v>
      </c>
      <c r="I1196" s="148" t="s">
        <v>43</v>
      </c>
      <c r="J1196" s="148" t="s">
        <v>2443</v>
      </c>
      <c r="K1196" s="148" t="s">
        <v>2444</v>
      </c>
      <c r="L1196" s="148" t="s">
        <v>74</v>
      </c>
      <c r="M1196" s="148" t="s">
        <v>168</v>
      </c>
      <c r="N1196" s="213">
        <v>124</v>
      </c>
      <c r="O1196" s="2"/>
      <c r="P1196" s="359" t="s">
        <v>1163</v>
      </c>
      <c r="Q1196" s="50" t="s">
        <v>1164</v>
      </c>
      <c r="R1196" s="50" t="s">
        <v>2422</v>
      </c>
      <c r="S1196" s="50">
        <v>1</v>
      </c>
      <c r="T1196" s="50">
        <v>0</v>
      </c>
      <c r="U1196" s="50">
        <v>1</v>
      </c>
      <c r="V1196" s="2"/>
      <c r="W1196" s="2"/>
      <c r="X1196" s="50">
        <v>311024</v>
      </c>
      <c r="Y1196" s="50" t="s">
        <v>78</v>
      </c>
      <c r="Z1196" s="358" t="s">
        <v>3752</v>
      </c>
      <c r="AA1196" s="432"/>
      <c r="AB1196" s="16" t="str">
        <f t="shared" si="48"/>
        <v>Unique</v>
      </c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</row>
    <row r="1197" spans="1:49" ht="15">
      <c r="A1197" s="354" t="str">
        <f t="shared" si="49"/>
        <v>119_2_300823_C2Y_p_sp.</v>
      </c>
      <c r="B1197" s="148" t="s">
        <v>2517</v>
      </c>
      <c r="C1197" s="148" t="s">
        <v>2518</v>
      </c>
      <c r="D1197" s="421">
        <v>119</v>
      </c>
      <c r="E1197" s="421">
        <v>2</v>
      </c>
      <c r="F1197" s="213">
        <v>160823</v>
      </c>
      <c r="G1197" s="213">
        <v>300823</v>
      </c>
      <c r="H1197" s="213">
        <v>2023</v>
      </c>
      <c r="I1197" s="148" t="s">
        <v>43</v>
      </c>
      <c r="J1197" s="148" t="s">
        <v>2519</v>
      </c>
      <c r="K1197" s="148" t="s">
        <v>2520</v>
      </c>
      <c r="L1197" s="148" t="s">
        <v>74</v>
      </c>
      <c r="M1197" s="148" t="s">
        <v>3196</v>
      </c>
      <c r="N1197" s="213">
        <v>9</v>
      </c>
      <c r="P1197" s="359" t="s">
        <v>1163</v>
      </c>
      <c r="Q1197" s="50" t="s">
        <v>1164</v>
      </c>
      <c r="R1197" s="50" t="s">
        <v>2422</v>
      </c>
      <c r="S1197" s="16">
        <v>2</v>
      </c>
      <c r="T1197" s="16">
        <v>0</v>
      </c>
      <c r="U1197" s="16">
        <v>2</v>
      </c>
      <c r="X1197" s="50">
        <v>311024</v>
      </c>
      <c r="Y1197" s="50" t="s">
        <v>78</v>
      </c>
      <c r="Z1197" s="358" t="s">
        <v>3753</v>
      </c>
      <c r="AA1197" s="432"/>
      <c r="AB1197" s="16" t="str">
        <f t="shared" si="48"/>
        <v>Unique</v>
      </c>
    </row>
    <row r="1198" spans="1:49" ht="15">
      <c r="A1198" s="354" t="str">
        <f t="shared" si="49"/>
        <v>128_1_030822_C3D_p_sp.</v>
      </c>
      <c r="B1198" s="148" t="s">
        <v>2767</v>
      </c>
      <c r="C1198" s="148" t="s">
        <v>2768</v>
      </c>
      <c r="D1198" s="213">
        <v>128</v>
      </c>
      <c r="E1198" s="213">
        <v>1</v>
      </c>
      <c r="F1198" s="213">
        <v>200722</v>
      </c>
      <c r="G1198" s="367" t="s">
        <v>3145</v>
      </c>
      <c r="H1198" s="213">
        <v>2022</v>
      </c>
      <c r="I1198" s="148" t="s">
        <v>43</v>
      </c>
      <c r="J1198" s="148" t="s">
        <v>2769</v>
      </c>
      <c r="K1198" s="148" t="s">
        <v>2770</v>
      </c>
      <c r="L1198" s="148" t="s">
        <v>74</v>
      </c>
      <c r="M1198" s="148" t="s">
        <v>2422</v>
      </c>
      <c r="N1198" s="213">
        <f>65+13</f>
        <v>78</v>
      </c>
      <c r="O1198" s="148" t="s">
        <v>2912</v>
      </c>
      <c r="P1198" s="359" t="s">
        <v>1163</v>
      </c>
      <c r="Q1198" s="50" t="s">
        <v>1164</v>
      </c>
      <c r="R1198" s="50" t="s">
        <v>2422</v>
      </c>
      <c r="S1198" s="16">
        <v>2</v>
      </c>
      <c r="T1198" s="16">
        <v>0</v>
      </c>
      <c r="U1198" s="16">
        <v>2</v>
      </c>
      <c r="X1198" s="50">
        <v>311024</v>
      </c>
      <c r="Y1198" s="50" t="s">
        <v>78</v>
      </c>
      <c r="Z1198" s="358" t="s">
        <v>3754</v>
      </c>
      <c r="AA1198" s="432"/>
      <c r="AB1198" s="16" t="str">
        <f t="shared" si="48"/>
        <v>Unique</v>
      </c>
    </row>
    <row r="1199" spans="1:49" ht="15">
      <c r="A1199" s="354" t="str">
        <f t="shared" si="49"/>
        <v>61_1_030921_C2X_p_sp.</v>
      </c>
      <c r="B1199" s="364" t="s">
        <v>2372</v>
      </c>
      <c r="C1199" s="364" t="s">
        <v>2373</v>
      </c>
      <c r="D1199" s="213">
        <v>61</v>
      </c>
      <c r="E1199" s="213">
        <v>1</v>
      </c>
      <c r="F1199" s="213">
        <v>160821</v>
      </c>
      <c r="G1199" s="367" t="s">
        <v>2403</v>
      </c>
      <c r="H1199" s="213">
        <v>2021</v>
      </c>
      <c r="I1199" s="148" t="s">
        <v>43</v>
      </c>
      <c r="J1199" s="148" t="s">
        <v>2374</v>
      </c>
      <c r="K1199" s="148" t="s">
        <v>2375</v>
      </c>
      <c r="L1199" s="148" t="s">
        <v>74</v>
      </c>
      <c r="M1199" s="148" t="s">
        <v>100</v>
      </c>
      <c r="N1199" s="213">
        <v>197</v>
      </c>
      <c r="P1199" s="359" t="s">
        <v>1163</v>
      </c>
      <c r="Q1199" s="50" t="s">
        <v>1164</v>
      </c>
      <c r="R1199" s="50" t="s">
        <v>2422</v>
      </c>
      <c r="S1199" s="16">
        <v>11</v>
      </c>
      <c r="T1199" s="16">
        <v>0</v>
      </c>
      <c r="U1199" s="16">
        <v>11</v>
      </c>
      <c r="X1199" s="50">
        <v>311024</v>
      </c>
      <c r="Y1199" s="50" t="s">
        <v>78</v>
      </c>
      <c r="Z1199" s="358" t="s">
        <v>3755</v>
      </c>
      <c r="AA1199" s="432"/>
      <c r="AB1199" s="16" t="str">
        <f t="shared" si="48"/>
        <v>Unique</v>
      </c>
    </row>
    <row r="1200" spans="1:49" ht="15">
      <c r="A1200" s="354" t="str">
        <f t="shared" si="49"/>
        <v>101_1_300822_C2A_p_sp.</v>
      </c>
      <c r="B1200" s="148" t="s">
        <v>80</v>
      </c>
      <c r="C1200" s="148" t="s">
        <v>81</v>
      </c>
      <c r="D1200" s="213">
        <v>101</v>
      </c>
      <c r="E1200" s="213">
        <v>1</v>
      </c>
      <c r="F1200" s="213">
        <v>160822</v>
      </c>
      <c r="G1200" s="213">
        <v>300822</v>
      </c>
      <c r="H1200" s="213">
        <v>2022</v>
      </c>
      <c r="I1200" s="148" t="s">
        <v>43</v>
      </c>
      <c r="J1200" s="148" t="s">
        <v>82</v>
      </c>
      <c r="K1200" s="148" t="s">
        <v>83</v>
      </c>
      <c r="L1200" s="148" t="s">
        <v>74</v>
      </c>
      <c r="M1200" s="148" t="s">
        <v>3158</v>
      </c>
      <c r="N1200" s="213">
        <v>17</v>
      </c>
      <c r="O1200" s="148" t="s">
        <v>3235</v>
      </c>
      <c r="P1200" s="359" t="s">
        <v>1163</v>
      </c>
      <c r="Q1200" s="50" t="s">
        <v>1164</v>
      </c>
      <c r="R1200" s="50" t="s">
        <v>2422</v>
      </c>
      <c r="S1200" s="16">
        <v>5</v>
      </c>
      <c r="T1200" s="16">
        <v>0</v>
      </c>
      <c r="U1200" s="16">
        <v>5</v>
      </c>
      <c r="X1200" s="50">
        <v>311024</v>
      </c>
      <c r="Y1200" s="50" t="s">
        <v>78</v>
      </c>
      <c r="Z1200" s="358" t="s">
        <v>3756</v>
      </c>
      <c r="AA1200" s="432"/>
      <c r="AB1200" s="16" t="str">
        <f t="shared" si="48"/>
        <v>Unique</v>
      </c>
    </row>
    <row r="1201" spans="1:28" ht="15">
      <c r="A1201" s="354" t="str">
        <f t="shared" si="49"/>
        <v>119_2_150621_C2Y_p_sp.</v>
      </c>
      <c r="B1201" s="364" t="s">
        <v>2517</v>
      </c>
      <c r="C1201" s="364" t="s">
        <v>2518</v>
      </c>
      <c r="D1201" s="213">
        <v>119</v>
      </c>
      <c r="E1201" s="213">
        <v>2</v>
      </c>
      <c r="F1201" s="213">
        <v>310521</v>
      </c>
      <c r="G1201" s="213">
        <v>150621</v>
      </c>
      <c r="H1201" s="213">
        <v>2021</v>
      </c>
      <c r="I1201" s="148" t="s">
        <v>43</v>
      </c>
      <c r="J1201" s="148" t="s">
        <v>2519</v>
      </c>
      <c r="K1201" s="148" t="s">
        <v>2520</v>
      </c>
      <c r="L1201" s="148" t="s">
        <v>74</v>
      </c>
      <c r="M1201" s="148" t="s">
        <v>147</v>
      </c>
      <c r="N1201" s="213">
        <v>54</v>
      </c>
      <c r="P1201" s="359" t="s">
        <v>1163</v>
      </c>
      <c r="Q1201" s="50" t="s">
        <v>1164</v>
      </c>
      <c r="R1201" s="50" t="s">
        <v>2422</v>
      </c>
      <c r="S1201" s="16">
        <v>4</v>
      </c>
      <c r="T1201" s="16">
        <v>0</v>
      </c>
      <c r="U1201" s="16">
        <v>4</v>
      </c>
      <c r="X1201" s="50">
        <v>311024</v>
      </c>
      <c r="Y1201" s="50" t="s">
        <v>78</v>
      </c>
      <c r="Z1201" s="358" t="s">
        <v>3757</v>
      </c>
      <c r="AA1201" s="432"/>
      <c r="AB1201" s="16" t="str">
        <f t="shared" si="48"/>
        <v>Unique</v>
      </c>
    </row>
    <row r="1202" spans="1:28" ht="15">
      <c r="A1202" s="354" t="str">
        <f t="shared" si="49"/>
        <v>119_2_230522_C35_p_sp.</v>
      </c>
      <c r="B1202" s="148" t="s">
        <v>2611</v>
      </c>
      <c r="C1202" s="148" t="s">
        <v>2612</v>
      </c>
      <c r="D1202" s="421">
        <v>119</v>
      </c>
      <c r="E1202" s="421">
        <v>2</v>
      </c>
      <c r="F1202" s="367" t="s">
        <v>2753</v>
      </c>
      <c r="G1202" s="213">
        <v>230522</v>
      </c>
      <c r="H1202" s="213">
        <v>2022</v>
      </c>
      <c r="I1202" s="148" t="s">
        <v>43</v>
      </c>
      <c r="J1202" s="148" t="s">
        <v>2613</v>
      </c>
      <c r="K1202" s="148" t="s">
        <v>2614</v>
      </c>
      <c r="L1202" s="148" t="s">
        <v>74</v>
      </c>
      <c r="M1202" s="148" t="s">
        <v>75</v>
      </c>
      <c r="N1202" s="213">
        <v>90</v>
      </c>
      <c r="P1202" s="359" t="s">
        <v>1163</v>
      </c>
      <c r="Q1202" s="50" t="s">
        <v>1164</v>
      </c>
      <c r="R1202" s="50" t="s">
        <v>2422</v>
      </c>
      <c r="S1202" s="16">
        <v>12</v>
      </c>
      <c r="T1202" s="16">
        <v>0</v>
      </c>
      <c r="U1202" s="16">
        <v>12</v>
      </c>
      <c r="X1202" s="50">
        <v>311024</v>
      </c>
      <c r="Y1202" s="50" t="s">
        <v>78</v>
      </c>
      <c r="Z1202" s="358" t="s">
        <v>3758</v>
      </c>
      <c r="AA1202" s="432"/>
      <c r="AB1202" s="16" t="str">
        <f t="shared" si="48"/>
        <v>Unique</v>
      </c>
    </row>
    <row r="1203" spans="1:28" ht="15">
      <c r="A1203" s="354" t="str">
        <f t="shared" si="49"/>
        <v>102_1_230522_C1C_p_sp.</v>
      </c>
      <c r="B1203" s="148" t="s">
        <v>2751</v>
      </c>
      <c r="C1203" s="148" t="s">
        <v>2752</v>
      </c>
      <c r="D1203" s="213">
        <v>102</v>
      </c>
      <c r="E1203" s="213">
        <v>1</v>
      </c>
      <c r="F1203" s="367" t="s">
        <v>2753</v>
      </c>
      <c r="G1203" s="213">
        <v>230522</v>
      </c>
      <c r="H1203" s="213">
        <v>2022</v>
      </c>
      <c r="I1203" s="148" t="s">
        <v>43</v>
      </c>
      <c r="J1203" s="148" t="s">
        <v>2754</v>
      </c>
      <c r="K1203" s="148" t="s">
        <v>2755</v>
      </c>
      <c r="L1203" s="148" t="s">
        <v>74</v>
      </c>
      <c r="M1203" s="148" t="s">
        <v>75</v>
      </c>
      <c r="N1203" s="213">
        <v>143</v>
      </c>
      <c r="P1203" s="359" t="s">
        <v>1163</v>
      </c>
      <c r="Q1203" s="50" t="s">
        <v>1164</v>
      </c>
      <c r="R1203" s="50" t="s">
        <v>2422</v>
      </c>
      <c r="S1203" s="16">
        <v>8</v>
      </c>
      <c r="T1203" s="16">
        <v>0</v>
      </c>
      <c r="U1203" s="16">
        <v>8</v>
      </c>
      <c r="X1203" s="50">
        <v>311024</v>
      </c>
      <c r="Y1203" s="50" t="s">
        <v>78</v>
      </c>
      <c r="Z1203" s="358" t="s">
        <v>3759</v>
      </c>
      <c r="AA1203" s="432"/>
      <c r="AB1203" s="16" t="str">
        <f t="shared" si="48"/>
        <v>Unique</v>
      </c>
    </row>
    <row r="1204" spans="1:28" ht="15">
      <c r="A1204" s="354" t="str">
        <f t="shared" si="49"/>
        <v>81_1_230522_C1D_p_sp.</v>
      </c>
      <c r="B1204" s="148" t="s">
        <v>2618</v>
      </c>
      <c r="C1204" s="148" t="s">
        <v>2619</v>
      </c>
      <c r="D1204" s="213">
        <v>81</v>
      </c>
      <c r="E1204" s="213">
        <v>1</v>
      </c>
      <c r="F1204" s="367" t="s">
        <v>2753</v>
      </c>
      <c r="G1204" s="213">
        <v>230522</v>
      </c>
      <c r="H1204" s="213">
        <v>2022</v>
      </c>
      <c r="I1204" s="148" t="s">
        <v>43</v>
      </c>
      <c r="J1204" s="148" t="s">
        <v>2620</v>
      </c>
      <c r="K1204" s="148" t="s">
        <v>2621</v>
      </c>
      <c r="L1204" s="148" t="s">
        <v>74</v>
      </c>
      <c r="M1204" s="148" t="s">
        <v>75</v>
      </c>
      <c r="N1204" s="213">
        <v>131</v>
      </c>
      <c r="P1204" s="359" t="s">
        <v>1163</v>
      </c>
      <c r="Q1204" s="50" t="s">
        <v>1164</v>
      </c>
      <c r="R1204" s="50" t="s">
        <v>2422</v>
      </c>
      <c r="S1204" s="16">
        <v>5</v>
      </c>
      <c r="T1204" s="16">
        <v>0</v>
      </c>
      <c r="U1204" s="16">
        <v>5</v>
      </c>
      <c r="X1204" s="50">
        <v>311024</v>
      </c>
      <c r="Y1204" s="50" t="s">
        <v>78</v>
      </c>
      <c r="Z1204" s="358" t="s">
        <v>3760</v>
      </c>
      <c r="AA1204" s="432"/>
      <c r="AB1204" s="16" t="str">
        <f t="shared" si="48"/>
        <v>Unique</v>
      </c>
    </row>
    <row r="1205" spans="1:28" ht="15">
      <c r="A1205" s="354" t="str">
        <f t="shared" si="49"/>
        <v>81_1_090522_C1D_p_sp.</v>
      </c>
      <c r="B1205" s="148" t="s">
        <v>2618</v>
      </c>
      <c r="C1205" s="148" t="s">
        <v>2619</v>
      </c>
      <c r="D1205" s="213">
        <v>81</v>
      </c>
      <c r="E1205" s="213">
        <v>1</v>
      </c>
      <c r="F1205" s="213">
        <v>250422</v>
      </c>
      <c r="G1205" s="367" t="s">
        <v>2753</v>
      </c>
      <c r="H1205" s="213">
        <v>2022</v>
      </c>
      <c r="I1205" s="148" t="s">
        <v>43</v>
      </c>
      <c r="J1205" s="148" t="s">
        <v>2620</v>
      </c>
      <c r="K1205" s="148" t="s">
        <v>2621</v>
      </c>
      <c r="L1205" s="148" t="s">
        <v>74</v>
      </c>
      <c r="M1205" s="148" t="s">
        <v>75</v>
      </c>
      <c r="N1205" s="213">
        <v>53</v>
      </c>
      <c r="P1205" s="359" t="s">
        <v>1163</v>
      </c>
      <c r="Q1205" s="50" t="s">
        <v>1164</v>
      </c>
      <c r="R1205" s="50" t="s">
        <v>2422</v>
      </c>
      <c r="S1205" s="16">
        <v>4</v>
      </c>
      <c r="T1205" s="16">
        <v>0</v>
      </c>
      <c r="U1205" s="16">
        <v>4</v>
      </c>
      <c r="X1205" s="50">
        <v>311024</v>
      </c>
      <c r="Y1205" s="50" t="s">
        <v>78</v>
      </c>
      <c r="Z1205" s="358" t="s">
        <v>3761</v>
      </c>
      <c r="AA1205" s="432"/>
      <c r="AB1205" s="16" t="str">
        <f t="shared" si="48"/>
        <v>Unique</v>
      </c>
    </row>
    <row r="1206" spans="1:28" ht="15">
      <c r="A1206" s="354" t="str">
        <f t="shared" si="49"/>
        <v>80_3_030822_C15_p_sp.</v>
      </c>
      <c r="B1206" s="148" t="s">
        <v>69</v>
      </c>
      <c r="C1206" s="148" t="s">
        <v>70</v>
      </c>
      <c r="D1206" s="213">
        <v>80</v>
      </c>
      <c r="E1206" s="213">
        <v>3</v>
      </c>
      <c r="F1206" s="557">
        <v>200722</v>
      </c>
      <c r="G1206" s="367" t="s">
        <v>3145</v>
      </c>
      <c r="H1206" s="213">
        <v>2022</v>
      </c>
      <c r="I1206" s="148" t="s">
        <v>43</v>
      </c>
      <c r="J1206" s="148" t="s">
        <v>72</v>
      </c>
      <c r="K1206" s="148" t="s">
        <v>73</v>
      </c>
      <c r="L1206" s="148" t="s">
        <v>74</v>
      </c>
      <c r="M1206" s="148" t="s">
        <v>168</v>
      </c>
      <c r="N1206" s="213">
        <v>83</v>
      </c>
      <c r="O1206" s="558" t="s">
        <v>3762</v>
      </c>
      <c r="P1206" s="359" t="s">
        <v>1163</v>
      </c>
      <c r="Q1206" s="50" t="s">
        <v>1164</v>
      </c>
      <c r="R1206" s="50" t="s">
        <v>2422</v>
      </c>
      <c r="S1206" s="16">
        <v>6</v>
      </c>
      <c r="T1206" s="16">
        <v>0</v>
      </c>
      <c r="U1206" s="16">
        <v>6</v>
      </c>
      <c r="X1206" s="50">
        <v>311024</v>
      </c>
      <c r="Y1206" s="50" t="s">
        <v>78</v>
      </c>
      <c r="Z1206" s="47" t="s">
        <v>3763</v>
      </c>
      <c r="AA1206" s="432"/>
      <c r="AB1206" s="16" t="str">
        <f t="shared" si="48"/>
        <v>Unique</v>
      </c>
    </row>
    <row r="1207" spans="1:28" ht="15">
      <c r="A1207" s="354" t="str">
        <f t="shared" si="49"/>
        <v>80_4_200722_C25_p_sp.</v>
      </c>
      <c r="B1207" s="148" t="s">
        <v>2320</v>
      </c>
      <c r="C1207" s="148" t="s">
        <v>2321</v>
      </c>
      <c r="D1207" s="213">
        <v>80</v>
      </c>
      <c r="E1207" s="213">
        <v>4</v>
      </c>
      <c r="F1207" s="559" t="s">
        <v>465</v>
      </c>
      <c r="G1207" s="557">
        <v>200722</v>
      </c>
      <c r="H1207" s="213">
        <v>2022</v>
      </c>
      <c r="I1207" s="148" t="s">
        <v>43</v>
      </c>
      <c r="J1207" s="148" t="s">
        <v>2322</v>
      </c>
      <c r="K1207" s="148" t="s">
        <v>2323</v>
      </c>
      <c r="L1207" s="148" t="s">
        <v>74</v>
      </c>
      <c r="M1207" s="148" t="s">
        <v>2422</v>
      </c>
      <c r="N1207" s="213">
        <v>38</v>
      </c>
      <c r="P1207" s="359" t="s">
        <v>1163</v>
      </c>
      <c r="Q1207" s="50" t="s">
        <v>1164</v>
      </c>
      <c r="R1207" s="50" t="s">
        <v>2422</v>
      </c>
      <c r="S1207" s="16">
        <v>8</v>
      </c>
      <c r="T1207" s="16">
        <v>0</v>
      </c>
      <c r="U1207" s="16">
        <v>8</v>
      </c>
      <c r="X1207" s="50">
        <v>311024</v>
      </c>
      <c r="Y1207" s="50" t="s">
        <v>78</v>
      </c>
      <c r="Z1207" s="47" t="s">
        <v>3764</v>
      </c>
      <c r="AA1207" s="432"/>
      <c r="AB1207" s="16" t="str">
        <f t="shared" si="48"/>
        <v>Unique</v>
      </c>
    </row>
    <row r="1208" spans="1:28" ht="15">
      <c r="A1208" s="354" t="str">
        <f t="shared" si="49"/>
        <v>61_1_200722_C2X_p_sp.</v>
      </c>
      <c r="B1208" s="148" t="s">
        <v>2372</v>
      </c>
      <c r="C1208" s="148" t="s">
        <v>2373</v>
      </c>
      <c r="D1208" s="213">
        <v>61</v>
      </c>
      <c r="E1208" s="213">
        <v>1</v>
      </c>
      <c r="F1208" s="367" t="s">
        <v>465</v>
      </c>
      <c r="G1208" s="213">
        <v>200722</v>
      </c>
      <c r="H1208" s="213">
        <v>2022</v>
      </c>
      <c r="I1208" s="148" t="s">
        <v>43</v>
      </c>
      <c r="J1208" s="148" t="s">
        <v>2374</v>
      </c>
      <c r="K1208" s="148" t="s">
        <v>2375</v>
      </c>
      <c r="L1208" s="148" t="s">
        <v>74</v>
      </c>
      <c r="M1208" s="148" t="s">
        <v>2422</v>
      </c>
      <c r="N1208" s="213">
        <v>72</v>
      </c>
      <c r="P1208" s="359" t="s">
        <v>1163</v>
      </c>
      <c r="Q1208" s="50" t="s">
        <v>1164</v>
      </c>
      <c r="R1208" s="50" t="s">
        <v>2422</v>
      </c>
      <c r="S1208" s="16">
        <v>14</v>
      </c>
      <c r="T1208" s="16">
        <v>0</v>
      </c>
      <c r="U1208" s="16">
        <v>14</v>
      </c>
      <c r="X1208" s="50">
        <v>311024</v>
      </c>
      <c r="Y1208" s="50" t="s">
        <v>78</v>
      </c>
      <c r="Z1208" s="47" t="s">
        <v>3765</v>
      </c>
      <c r="AA1208" s="432"/>
      <c r="AB1208" s="16" t="str">
        <f t="shared" si="48"/>
        <v>Unique</v>
      </c>
    </row>
    <row r="1209" spans="1:28" ht="15">
      <c r="A1209" s="354" t="str">
        <f t="shared" si="49"/>
        <v>119_1_230522_C1X_p_sp.</v>
      </c>
      <c r="B1209" s="148" t="s">
        <v>2302</v>
      </c>
      <c r="C1209" s="148" t="s">
        <v>2303</v>
      </c>
      <c r="D1209" s="213">
        <v>119</v>
      </c>
      <c r="E1209" s="213">
        <v>1</v>
      </c>
      <c r="F1209" s="367" t="s">
        <v>2753</v>
      </c>
      <c r="G1209" s="213">
        <v>230522</v>
      </c>
      <c r="H1209" s="213">
        <v>2022</v>
      </c>
      <c r="I1209" s="148" t="s">
        <v>43</v>
      </c>
      <c r="J1209" s="148" t="s">
        <v>2304</v>
      </c>
      <c r="K1209" s="148" t="s">
        <v>2305</v>
      </c>
      <c r="L1209" s="148" t="s">
        <v>74</v>
      </c>
      <c r="M1209" s="148" t="s">
        <v>75</v>
      </c>
      <c r="N1209" s="213">
        <v>53</v>
      </c>
      <c r="P1209" s="359" t="s">
        <v>1163</v>
      </c>
      <c r="Q1209" s="50" t="s">
        <v>1164</v>
      </c>
      <c r="R1209" s="50" t="s">
        <v>2422</v>
      </c>
      <c r="S1209" s="16">
        <v>6</v>
      </c>
      <c r="T1209" s="16">
        <v>0</v>
      </c>
      <c r="U1209" s="16">
        <v>6</v>
      </c>
      <c r="X1209" s="50">
        <v>311024</v>
      </c>
      <c r="Y1209" s="50" t="s">
        <v>78</v>
      </c>
      <c r="Z1209" s="47" t="s">
        <v>3766</v>
      </c>
      <c r="AA1209" s="432"/>
      <c r="AB1209" s="16" t="str">
        <f t="shared" si="48"/>
        <v>Unique</v>
      </c>
    </row>
    <row r="1210" spans="1:28" ht="15">
      <c r="A1210" s="354" t="str">
        <f t="shared" si="49"/>
        <v>119_1_030822_C1X_p_sp.</v>
      </c>
      <c r="B1210" s="28" t="s">
        <v>2302</v>
      </c>
      <c r="C1210" s="28" t="s">
        <v>2303</v>
      </c>
      <c r="D1210" s="29">
        <v>119</v>
      </c>
      <c r="E1210" s="29">
        <v>1</v>
      </c>
      <c r="F1210" s="557">
        <v>200722</v>
      </c>
      <c r="G1210" s="367" t="s">
        <v>3145</v>
      </c>
      <c r="H1210" s="29">
        <v>2022</v>
      </c>
      <c r="I1210" s="28" t="s">
        <v>43</v>
      </c>
      <c r="J1210" s="28" t="s">
        <v>2304</v>
      </c>
      <c r="K1210" s="28" t="s">
        <v>2305</v>
      </c>
      <c r="L1210" s="148" t="s">
        <v>74</v>
      </c>
      <c r="M1210" s="148" t="s">
        <v>100</v>
      </c>
      <c r="N1210" s="213">
        <v>43</v>
      </c>
      <c r="P1210" s="359" t="s">
        <v>1163</v>
      </c>
      <c r="Q1210" s="50" t="s">
        <v>1164</v>
      </c>
      <c r="R1210" s="50" t="s">
        <v>2422</v>
      </c>
      <c r="S1210" s="16">
        <v>7</v>
      </c>
      <c r="T1210" s="16">
        <v>0</v>
      </c>
      <c r="U1210" s="16">
        <v>7</v>
      </c>
      <c r="X1210" s="50">
        <v>311024</v>
      </c>
      <c r="Y1210" s="50" t="s">
        <v>78</v>
      </c>
      <c r="Z1210" s="47" t="s">
        <v>3767</v>
      </c>
      <c r="AA1210" s="432"/>
      <c r="AB1210" s="16" t="str">
        <f t="shared" si="48"/>
        <v>Unique</v>
      </c>
    </row>
    <row r="1211" spans="1:28" ht="15">
      <c r="A1211" s="354" t="str">
        <f t="shared" si="49"/>
        <v>83_2_170822_C2D_p_sp.</v>
      </c>
      <c r="B1211" s="148" t="s">
        <v>2773</v>
      </c>
      <c r="C1211" s="148" t="s">
        <v>2774</v>
      </c>
      <c r="D1211" s="213">
        <v>83</v>
      </c>
      <c r="E1211" s="213">
        <v>2</v>
      </c>
      <c r="F1211" s="367" t="s">
        <v>3145</v>
      </c>
      <c r="G1211" s="213">
        <v>170822</v>
      </c>
      <c r="H1211" s="213">
        <v>2022</v>
      </c>
      <c r="I1211" s="148" t="s">
        <v>43</v>
      </c>
      <c r="J1211" s="148" t="s">
        <v>2775</v>
      </c>
      <c r="K1211" s="148" t="s">
        <v>2776</v>
      </c>
      <c r="L1211" s="148" t="s">
        <v>74</v>
      </c>
      <c r="M1211" s="148" t="s">
        <v>2422</v>
      </c>
      <c r="N1211" s="213">
        <v>56</v>
      </c>
      <c r="P1211" s="359" t="s">
        <v>1163</v>
      </c>
      <c r="Q1211" s="50" t="s">
        <v>1164</v>
      </c>
      <c r="R1211" s="50" t="s">
        <v>2422</v>
      </c>
      <c r="S1211" s="16">
        <v>5</v>
      </c>
      <c r="T1211" s="16">
        <v>0</v>
      </c>
      <c r="U1211" s="16">
        <v>5</v>
      </c>
      <c r="X1211" s="50">
        <v>311024</v>
      </c>
      <c r="Y1211" s="50" t="s">
        <v>78</v>
      </c>
      <c r="Z1211" s="47" t="s">
        <v>3768</v>
      </c>
      <c r="AA1211" s="432"/>
      <c r="AB1211" s="16" t="str">
        <f t="shared" si="48"/>
        <v>Unique</v>
      </c>
    </row>
    <row r="1212" spans="1:28" ht="15">
      <c r="A1212" s="354" t="str">
        <f t="shared" si="49"/>
        <v>81_1_200722_C1D_p_sp.</v>
      </c>
      <c r="B1212" s="364" t="s">
        <v>2618</v>
      </c>
      <c r="C1212" s="364" t="s">
        <v>2619</v>
      </c>
      <c r="D1212" s="213">
        <v>81</v>
      </c>
      <c r="E1212" s="213">
        <v>1</v>
      </c>
      <c r="F1212" s="367" t="s">
        <v>465</v>
      </c>
      <c r="G1212" s="213">
        <v>200722</v>
      </c>
      <c r="H1212" s="213">
        <v>2022</v>
      </c>
      <c r="I1212" s="148" t="s">
        <v>43</v>
      </c>
      <c r="J1212" s="148" t="s">
        <v>2620</v>
      </c>
      <c r="K1212" s="148" t="s">
        <v>2621</v>
      </c>
      <c r="L1212" s="148" t="s">
        <v>74</v>
      </c>
      <c r="M1212" s="148" t="s">
        <v>2422</v>
      </c>
      <c r="N1212" s="213">
        <v>27</v>
      </c>
      <c r="P1212" s="359" t="s">
        <v>1163</v>
      </c>
      <c r="Q1212" s="50" t="s">
        <v>1164</v>
      </c>
      <c r="R1212" s="50" t="s">
        <v>2422</v>
      </c>
      <c r="S1212" s="16">
        <v>4</v>
      </c>
      <c r="T1212" s="16">
        <v>0</v>
      </c>
      <c r="U1212" s="16">
        <v>4</v>
      </c>
      <c r="X1212" s="50">
        <v>311024</v>
      </c>
      <c r="Y1212" s="50" t="s">
        <v>78</v>
      </c>
      <c r="Z1212" s="47" t="s">
        <v>3769</v>
      </c>
      <c r="AA1212" s="432"/>
      <c r="AB1212" s="16" t="str">
        <f t="shared" si="48"/>
        <v>Unique</v>
      </c>
    </row>
    <row r="1213" spans="1:28" ht="15">
      <c r="A1213" s="354" t="str">
        <f t="shared" si="49"/>
        <v>119_1_080622_C1X_p_sp.</v>
      </c>
      <c r="B1213" s="28" t="s">
        <v>2302</v>
      </c>
      <c r="C1213" s="28" t="s">
        <v>2303</v>
      </c>
      <c r="D1213" s="29">
        <v>119</v>
      </c>
      <c r="E1213" s="29">
        <v>1</v>
      </c>
      <c r="F1213" s="213">
        <v>230522</v>
      </c>
      <c r="G1213" s="367" t="s">
        <v>2800</v>
      </c>
      <c r="H1213" s="213">
        <v>2022</v>
      </c>
      <c r="I1213" s="148" t="s">
        <v>43</v>
      </c>
      <c r="J1213" s="28" t="s">
        <v>2304</v>
      </c>
      <c r="K1213" s="28" t="s">
        <v>2305</v>
      </c>
      <c r="L1213" s="28" t="s">
        <v>74</v>
      </c>
      <c r="M1213" s="148" t="s">
        <v>2911</v>
      </c>
      <c r="N1213" s="213">
        <v>128</v>
      </c>
      <c r="O1213" s="148" t="s">
        <v>2912</v>
      </c>
      <c r="P1213" s="359" t="s">
        <v>1163</v>
      </c>
      <c r="Q1213" s="50" t="s">
        <v>1164</v>
      </c>
      <c r="R1213" s="50" t="s">
        <v>2422</v>
      </c>
      <c r="S1213" s="16">
        <v>11</v>
      </c>
      <c r="T1213" s="16">
        <v>0</v>
      </c>
      <c r="U1213" s="16">
        <v>11</v>
      </c>
      <c r="X1213" s="50">
        <v>311024</v>
      </c>
      <c r="Y1213" s="50" t="s">
        <v>78</v>
      </c>
      <c r="Z1213" s="47" t="s">
        <v>3770</v>
      </c>
      <c r="AA1213" s="432"/>
      <c r="AB1213" s="16" t="str">
        <f t="shared" si="48"/>
        <v>Unique</v>
      </c>
    </row>
    <row r="1214" spans="1:28" ht="15">
      <c r="A1214" s="354" t="str">
        <f t="shared" si="49"/>
        <v>61_1_030822_C2X_p_sp.</v>
      </c>
      <c r="B1214" s="364" t="s">
        <v>2372</v>
      </c>
      <c r="C1214" s="364" t="s">
        <v>2373</v>
      </c>
      <c r="D1214" s="213">
        <v>61</v>
      </c>
      <c r="E1214" s="213">
        <v>1</v>
      </c>
      <c r="F1214" s="213">
        <v>200722</v>
      </c>
      <c r="G1214" s="367" t="s">
        <v>3145</v>
      </c>
      <c r="H1214" s="213">
        <v>2022</v>
      </c>
      <c r="I1214" s="148" t="s">
        <v>43</v>
      </c>
      <c r="J1214" s="148" t="s">
        <v>2374</v>
      </c>
      <c r="K1214" s="148" t="s">
        <v>2375</v>
      </c>
      <c r="L1214" s="148" t="s">
        <v>74</v>
      </c>
      <c r="M1214" s="148" t="s">
        <v>2422</v>
      </c>
      <c r="N1214" s="213">
        <v>40</v>
      </c>
      <c r="P1214" s="359" t="s">
        <v>1163</v>
      </c>
      <c r="Q1214" s="50" t="s">
        <v>1164</v>
      </c>
      <c r="R1214" s="50" t="s">
        <v>2422</v>
      </c>
      <c r="S1214" s="16">
        <v>3</v>
      </c>
      <c r="T1214" s="16">
        <v>0</v>
      </c>
      <c r="U1214" s="16">
        <v>3</v>
      </c>
      <c r="X1214" s="50">
        <v>311024</v>
      </c>
      <c r="Y1214" s="50" t="s">
        <v>78</v>
      </c>
      <c r="Z1214" s="47" t="s">
        <v>3771</v>
      </c>
      <c r="AA1214" s="432"/>
      <c r="AB1214" s="16" t="str">
        <f t="shared" si="48"/>
        <v>Unique</v>
      </c>
    </row>
    <row r="1215" spans="1:28" ht="15">
      <c r="A1215" s="354" t="str">
        <f t="shared" si="49"/>
        <v>83_2_030822_C2D_p_sp.</v>
      </c>
      <c r="B1215" s="148" t="s">
        <v>2773</v>
      </c>
      <c r="C1215" s="148" t="s">
        <v>2774</v>
      </c>
      <c r="D1215" s="213">
        <v>83</v>
      </c>
      <c r="E1215" s="213">
        <v>2</v>
      </c>
      <c r="F1215" s="213">
        <v>200722</v>
      </c>
      <c r="G1215" s="367" t="s">
        <v>3145</v>
      </c>
      <c r="H1215" s="213">
        <v>2022</v>
      </c>
      <c r="I1215" s="148" t="s">
        <v>43</v>
      </c>
      <c r="J1215" s="148" t="s">
        <v>2775</v>
      </c>
      <c r="K1215" s="148" t="s">
        <v>2776</v>
      </c>
      <c r="L1215" s="148" t="s">
        <v>74</v>
      </c>
      <c r="M1215" s="148" t="s">
        <v>168</v>
      </c>
      <c r="N1215" s="213"/>
      <c r="P1215" s="359" t="s">
        <v>1163</v>
      </c>
      <c r="Q1215" s="50" t="s">
        <v>1164</v>
      </c>
      <c r="R1215" s="50" t="s">
        <v>2422</v>
      </c>
      <c r="S1215" s="16">
        <v>23</v>
      </c>
      <c r="T1215" s="16">
        <v>0</v>
      </c>
      <c r="U1215" s="16">
        <v>23</v>
      </c>
      <c r="X1215" s="50">
        <v>311024</v>
      </c>
      <c r="Y1215" s="50" t="s">
        <v>78</v>
      </c>
      <c r="Z1215" s="47" t="s">
        <v>3772</v>
      </c>
      <c r="AA1215" s="432"/>
      <c r="AB1215" s="16" t="str">
        <f t="shared" si="48"/>
        <v>Unique</v>
      </c>
    </row>
    <row r="1216" spans="1:28" ht="15">
      <c r="A1216" s="354" t="str">
        <f t="shared" si="49"/>
        <v>71_2_280723_C2B_p_sp.</v>
      </c>
      <c r="B1216" s="148" t="s">
        <v>2481</v>
      </c>
      <c r="C1216" s="148" t="s">
        <v>2482</v>
      </c>
      <c r="D1216" s="213">
        <v>71</v>
      </c>
      <c r="E1216" s="213">
        <v>2</v>
      </c>
      <c r="F1216" s="213">
        <v>140723</v>
      </c>
      <c r="G1216" s="213">
        <v>280723</v>
      </c>
      <c r="H1216" s="213">
        <v>2023</v>
      </c>
      <c r="I1216" s="148" t="s">
        <v>43</v>
      </c>
      <c r="J1216" s="148" t="s">
        <v>2483</v>
      </c>
      <c r="K1216" s="148" t="s">
        <v>2484</v>
      </c>
      <c r="L1216" s="148" t="s">
        <v>74</v>
      </c>
      <c r="M1216" s="148" t="s">
        <v>3196</v>
      </c>
      <c r="N1216" s="213">
        <v>13</v>
      </c>
      <c r="P1216" s="359" t="s">
        <v>1163</v>
      </c>
      <c r="Q1216" s="50" t="s">
        <v>1164</v>
      </c>
      <c r="R1216" s="50" t="s">
        <v>2422</v>
      </c>
      <c r="S1216" s="16">
        <v>4</v>
      </c>
      <c r="T1216" s="16">
        <v>0</v>
      </c>
      <c r="U1216" s="16">
        <v>4</v>
      </c>
      <c r="X1216" s="50">
        <v>311024</v>
      </c>
      <c r="Y1216" s="50" t="s">
        <v>78</v>
      </c>
      <c r="Z1216" s="47" t="s">
        <v>3773</v>
      </c>
      <c r="AA1216" s="432"/>
      <c r="AB1216" s="16" t="str">
        <f t="shared" si="48"/>
        <v>Unique</v>
      </c>
    </row>
    <row r="1217" spans="1:28" ht="15">
      <c r="A1217" s="354" t="str">
        <f t="shared" si="49"/>
        <v>80_4_080622_C25_p_sp.</v>
      </c>
      <c r="B1217" s="148" t="s">
        <v>2320</v>
      </c>
      <c r="C1217" s="148" t="s">
        <v>2321</v>
      </c>
      <c r="D1217" s="213">
        <v>80</v>
      </c>
      <c r="E1217" s="213">
        <v>4</v>
      </c>
      <c r="F1217" s="213">
        <v>230522</v>
      </c>
      <c r="G1217" s="367" t="s">
        <v>2800</v>
      </c>
      <c r="H1217" s="213">
        <v>2022</v>
      </c>
      <c r="I1217" s="148" t="s">
        <v>43</v>
      </c>
      <c r="J1217" s="148" t="s">
        <v>2322</v>
      </c>
      <c r="K1217" s="148" t="s">
        <v>2323</v>
      </c>
      <c r="L1217" s="148" t="s">
        <v>74</v>
      </c>
      <c r="M1217" s="148" t="s">
        <v>75</v>
      </c>
      <c r="N1217" s="213">
        <v>73</v>
      </c>
      <c r="P1217" s="359" t="s">
        <v>1163</v>
      </c>
      <c r="Q1217" s="50" t="s">
        <v>1164</v>
      </c>
      <c r="R1217" s="50" t="s">
        <v>2422</v>
      </c>
      <c r="S1217" s="16">
        <v>3</v>
      </c>
      <c r="T1217" s="16">
        <v>0</v>
      </c>
      <c r="U1217" s="16">
        <v>3</v>
      </c>
      <c r="X1217" s="50">
        <v>311024</v>
      </c>
      <c r="Y1217" s="50" t="s">
        <v>78</v>
      </c>
      <c r="Z1217" s="47" t="s">
        <v>3774</v>
      </c>
      <c r="AA1217" s="432"/>
      <c r="AB1217" s="16" t="str">
        <f t="shared" si="48"/>
        <v>Unique</v>
      </c>
    </row>
    <row r="1218" spans="1:28" ht="15">
      <c r="A1218" s="354" t="str">
        <f t="shared" si="49"/>
        <v>101_1_280723_C2A_p_sp.</v>
      </c>
      <c r="B1218" s="148" t="s">
        <v>80</v>
      </c>
      <c r="C1218" s="148" t="s">
        <v>81</v>
      </c>
      <c r="D1218" s="213">
        <v>101</v>
      </c>
      <c r="E1218" s="213">
        <v>1</v>
      </c>
      <c r="F1218" s="213">
        <v>140723</v>
      </c>
      <c r="G1218" s="213">
        <v>280723</v>
      </c>
      <c r="H1218" s="213">
        <v>2023</v>
      </c>
      <c r="I1218" s="148" t="s">
        <v>43</v>
      </c>
      <c r="J1218" s="148" t="s">
        <v>82</v>
      </c>
      <c r="K1218" s="148" t="s">
        <v>83</v>
      </c>
      <c r="L1218" s="148" t="s">
        <v>74</v>
      </c>
      <c r="M1218" s="148" t="s">
        <v>3150</v>
      </c>
      <c r="N1218" s="213">
        <v>36</v>
      </c>
      <c r="O1218" s="148" t="s">
        <v>2912</v>
      </c>
      <c r="P1218" s="359" t="s">
        <v>1163</v>
      </c>
      <c r="Q1218" s="50" t="s">
        <v>1164</v>
      </c>
      <c r="R1218" s="50" t="s">
        <v>2422</v>
      </c>
      <c r="S1218" s="16">
        <v>7</v>
      </c>
      <c r="T1218" s="16">
        <v>0</v>
      </c>
      <c r="U1218" s="16">
        <v>7</v>
      </c>
      <c r="X1218" s="50">
        <v>311024</v>
      </c>
      <c r="Y1218" s="50" t="s">
        <v>78</v>
      </c>
      <c r="Z1218" s="47" t="s">
        <v>3775</v>
      </c>
      <c r="AA1218" s="432"/>
      <c r="AB1218" s="16" t="str">
        <f t="shared" si="48"/>
        <v>Unique</v>
      </c>
    </row>
    <row r="1219" spans="1:28" ht="15">
      <c r="A1219" s="354" t="str">
        <f t="shared" si="49"/>
        <v>80_4_090522_C25_p_sp.</v>
      </c>
      <c r="B1219" s="148" t="s">
        <v>2320</v>
      </c>
      <c r="C1219" s="148" t="s">
        <v>2321</v>
      </c>
      <c r="D1219" s="213">
        <v>80</v>
      </c>
      <c r="E1219" s="213">
        <v>4</v>
      </c>
      <c r="F1219" s="213">
        <v>250422</v>
      </c>
      <c r="G1219" s="367" t="s">
        <v>2753</v>
      </c>
      <c r="H1219" s="213">
        <v>2022</v>
      </c>
      <c r="I1219" s="148" t="s">
        <v>43</v>
      </c>
      <c r="J1219" s="148" t="s">
        <v>2322</v>
      </c>
      <c r="K1219" s="148" t="s">
        <v>2323</v>
      </c>
      <c r="L1219" s="148" t="s">
        <v>74</v>
      </c>
      <c r="M1219" s="148" t="s">
        <v>75</v>
      </c>
      <c r="N1219" s="213">
        <v>42</v>
      </c>
      <c r="P1219" s="359" t="s">
        <v>1163</v>
      </c>
      <c r="Q1219" s="50" t="s">
        <v>1164</v>
      </c>
      <c r="R1219" s="50" t="s">
        <v>2422</v>
      </c>
      <c r="S1219" s="16">
        <v>4</v>
      </c>
      <c r="T1219" s="16">
        <v>0</v>
      </c>
      <c r="U1219" s="16">
        <v>4</v>
      </c>
      <c r="X1219" s="50">
        <v>311024</v>
      </c>
      <c r="Y1219" s="50" t="s">
        <v>78</v>
      </c>
      <c r="Z1219" s="47" t="s">
        <v>3776</v>
      </c>
      <c r="AA1219" s="432"/>
      <c r="AB1219" s="16" t="str">
        <f t="shared" si="48"/>
        <v>Unique</v>
      </c>
    </row>
    <row r="1220" spans="1:28" ht="15">
      <c r="A1220" s="354" t="str">
        <f t="shared" si="49"/>
        <v>119_2_030822_C2Y_p_sp.</v>
      </c>
      <c r="B1220" s="148" t="s">
        <v>2517</v>
      </c>
      <c r="C1220" s="148" t="s">
        <v>2518</v>
      </c>
      <c r="D1220" s="421">
        <v>119</v>
      </c>
      <c r="E1220" s="421">
        <v>2</v>
      </c>
      <c r="F1220" s="557">
        <v>200722</v>
      </c>
      <c r="G1220" s="367" t="s">
        <v>3145</v>
      </c>
      <c r="H1220" s="213">
        <v>2022</v>
      </c>
      <c r="I1220" s="148" t="s">
        <v>43</v>
      </c>
      <c r="J1220" s="148" t="s">
        <v>2519</v>
      </c>
      <c r="K1220" s="148" t="s">
        <v>2520</v>
      </c>
      <c r="L1220" s="148" t="s">
        <v>74</v>
      </c>
      <c r="M1220" s="148" t="s">
        <v>100</v>
      </c>
      <c r="N1220" s="213">
        <v>51</v>
      </c>
      <c r="P1220" s="359" t="s">
        <v>1163</v>
      </c>
      <c r="Q1220" s="50" t="s">
        <v>1164</v>
      </c>
      <c r="R1220" s="50" t="s">
        <v>2422</v>
      </c>
      <c r="S1220" s="16">
        <v>11</v>
      </c>
      <c r="T1220" s="16">
        <v>0</v>
      </c>
      <c r="U1220" s="16">
        <v>11</v>
      </c>
      <c r="X1220" s="50">
        <v>311024</v>
      </c>
      <c r="Y1220" s="50" t="s">
        <v>78</v>
      </c>
      <c r="Z1220" s="47" t="s">
        <v>3777</v>
      </c>
      <c r="AA1220" s="432"/>
      <c r="AB1220" s="16" t="str">
        <f t="shared" si="48"/>
        <v>Unique</v>
      </c>
    </row>
    <row r="1221" spans="1:28" ht="15">
      <c r="A1221" s="354" t="str">
        <f t="shared" si="49"/>
        <v>119_1_300823_C1X_p_sp.</v>
      </c>
      <c r="B1221" s="28" t="s">
        <v>2302</v>
      </c>
      <c r="C1221" s="28" t="s">
        <v>2303</v>
      </c>
      <c r="D1221" s="29">
        <v>119</v>
      </c>
      <c r="E1221" s="29">
        <v>1</v>
      </c>
      <c r="F1221" s="213">
        <v>160823</v>
      </c>
      <c r="G1221" s="213">
        <v>300823</v>
      </c>
      <c r="H1221" s="213">
        <v>2023</v>
      </c>
      <c r="I1221" s="28" t="s">
        <v>43</v>
      </c>
      <c r="J1221" s="28" t="s">
        <v>2304</v>
      </c>
      <c r="K1221" s="28" t="s">
        <v>2305</v>
      </c>
      <c r="L1221" s="28" t="s">
        <v>74</v>
      </c>
      <c r="M1221" s="148" t="s">
        <v>3196</v>
      </c>
      <c r="N1221" s="213">
        <f>43+2</f>
        <v>45</v>
      </c>
      <c r="O1221" s="148" t="s">
        <v>2912</v>
      </c>
      <c r="P1221" s="359" t="s">
        <v>1163</v>
      </c>
      <c r="Q1221" s="50" t="s">
        <v>1164</v>
      </c>
      <c r="R1221" s="50" t="s">
        <v>2422</v>
      </c>
      <c r="S1221" s="16">
        <v>21</v>
      </c>
      <c r="T1221" s="16">
        <v>0</v>
      </c>
      <c r="U1221" s="16">
        <v>21</v>
      </c>
      <c r="X1221" s="50">
        <v>311024</v>
      </c>
      <c r="Y1221" s="50" t="s">
        <v>78</v>
      </c>
      <c r="Z1221" s="47" t="s">
        <v>3778</v>
      </c>
      <c r="AA1221" s="432"/>
      <c r="AB1221" s="16" t="str">
        <f t="shared" ref="AB1221:AB1284" si="50">IF(COUNTIF(Z:Z, Z1221)&gt;1, "Duplicate", "Unique")</f>
        <v>Unique</v>
      </c>
    </row>
    <row r="1222" spans="1:28" ht="15">
      <c r="A1222" s="354" t="str">
        <f t="shared" si="49"/>
        <v>119_2_250422_C35_p_sp.</v>
      </c>
      <c r="B1222" s="148" t="s">
        <v>2611</v>
      </c>
      <c r="C1222" s="148" t="s">
        <v>2612</v>
      </c>
      <c r="D1222" s="421">
        <v>119</v>
      </c>
      <c r="E1222" s="421">
        <v>2</v>
      </c>
      <c r="F1222" s="213">
        <v>110422</v>
      </c>
      <c r="G1222" s="213">
        <v>250422</v>
      </c>
      <c r="H1222" s="213">
        <v>2022</v>
      </c>
      <c r="I1222" s="148" t="s">
        <v>43</v>
      </c>
      <c r="J1222" s="148" t="s">
        <v>2613</v>
      </c>
      <c r="K1222" s="148" t="s">
        <v>2614</v>
      </c>
      <c r="L1222" s="148" t="s">
        <v>74</v>
      </c>
      <c r="M1222" s="148" t="s">
        <v>75</v>
      </c>
      <c r="N1222" s="213">
        <v>18</v>
      </c>
      <c r="P1222" s="359" t="s">
        <v>1163</v>
      </c>
      <c r="Q1222" s="50" t="s">
        <v>1164</v>
      </c>
      <c r="R1222" s="50" t="s">
        <v>2422</v>
      </c>
      <c r="S1222" s="16">
        <v>3</v>
      </c>
      <c r="T1222" s="16">
        <v>0</v>
      </c>
      <c r="U1222" s="16">
        <v>3</v>
      </c>
      <c r="X1222" s="50">
        <v>311024</v>
      </c>
      <c r="Y1222" s="50" t="s">
        <v>78</v>
      </c>
      <c r="Z1222" s="47" t="s">
        <v>3779</v>
      </c>
      <c r="AA1222" s="432"/>
      <c r="AB1222" s="16" t="str">
        <f t="shared" si="50"/>
        <v>Unique</v>
      </c>
    </row>
    <row r="1223" spans="1:28" ht="15">
      <c r="A1223" s="354" t="str">
        <f t="shared" si="49"/>
        <v>119_2_280723_C2Y_p_sp.</v>
      </c>
      <c r="B1223" s="148" t="s">
        <v>2517</v>
      </c>
      <c r="C1223" s="148" t="s">
        <v>2518</v>
      </c>
      <c r="D1223" s="421">
        <v>119</v>
      </c>
      <c r="E1223" s="421">
        <v>2</v>
      </c>
      <c r="F1223" s="213">
        <v>140723</v>
      </c>
      <c r="G1223" s="213">
        <v>280723</v>
      </c>
      <c r="H1223" s="213">
        <v>2023</v>
      </c>
      <c r="I1223" s="148" t="s">
        <v>43</v>
      </c>
      <c r="J1223" s="148" t="s">
        <v>2519</v>
      </c>
      <c r="K1223" s="148" t="s">
        <v>2520</v>
      </c>
      <c r="L1223" s="148" t="s">
        <v>74</v>
      </c>
      <c r="M1223" s="148" t="s">
        <v>3196</v>
      </c>
      <c r="N1223" s="213">
        <v>21</v>
      </c>
      <c r="P1223" s="359" t="s">
        <v>1163</v>
      </c>
      <c r="Q1223" s="50" t="s">
        <v>1164</v>
      </c>
      <c r="R1223" s="50" t="s">
        <v>2422</v>
      </c>
      <c r="S1223" s="16">
        <v>8</v>
      </c>
      <c r="T1223" s="16">
        <v>0</v>
      </c>
      <c r="U1223" s="16">
        <v>8</v>
      </c>
      <c r="X1223" s="50">
        <v>311024</v>
      </c>
      <c r="Y1223" s="50" t="s">
        <v>78</v>
      </c>
      <c r="Z1223" s="47" t="s">
        <v>3780</v>
      </c>
      <c r="AA1223" s="432"/>
      <c r="AB1223" s="16" t="str">
        <f t="shared" si="50"/>
        <v>Unique</v>
      </c>
    </row>
    <row r="1224" spans="1:28" ht="15">
      <c r="A1224" s="354" t="str">
        <f t="shared" si="49"/>
        <v>80_3_280723_C15_p_sp.</v>
      </c>
      <c r="B1224" s="148" t="s">
        <v>69</v>
      </c>
      <c r="C1224" s="148" t="s">
        <v>70</v>
      </c>
      <c r="D1224" s="213">
        <v>80</v>
      </c>
      <c r="E1224" s="213">
        <v>3</v>
      </c>
      <c r="F1224" s="213">
        <v>140723</v>
      </c>
      <c r="G1224" s="213">
        <v>280723</v>
      </c>
      <c r="H1224" s="213">
        <v>2023</v>
      </c>
      <c r="I1224" s="148" t="s">
        <v>43</v>
      </c>
      <c r="J1224" s="148" t="s">
        <v>72</v>
      </c>
      <c r="K1224" s="148" t="s">
        <v>73</v>
      </c>
      <c r="L1224" s="148" t="s">
        <v>74</v>
      </c>
      <c r="M1224" s="148" t="s">
        <v>3196</v>
      </c>
      <c r="N1224" s="213">
        <v>21</v>
      </c>
      <c r="P1224" s="359" t="s">
        <v>1163</v>
      </c>
      <c r="Q1224" s="50" t="s">
        <v>1164</v>
      </c>
      <c r="R1224" s="50" t="s">
        <v>2422</v>
      </c>
      <c r="S1224" s="16">
        <v>11</v>
      </c>
      <c r="T1224" s="16">
        <v>0</v>
      </c>
      <c r="U1224" s="16">
        <v>11</v>
      </c>
      <c r="X1224" s="50">
        <v>311024</v>
      </c>
      <c r="Y1224" s="50" t="s">
        <v>78</v>
      </c>
      <c r="Z1224" s="47" t="s">
        <v>3781</v>
      </c>
      <c r="AA1224" s="432"/>
      <c r="AB1224" s="16" t="str">
        <f t="shared" si="50"/>
        <v>Unique</v>
      </c>
    </row>
    <row r="1225" spans="1:28" ht="15">
      <c r="A1225" s="354" t="str">
        <f t="shared" si="49"/>
        <v>128_1_200722_C3D_p_sp.</v>
      </c>
      <c r="B1225" s="148" t="s">
        <v>2767</v>
      </c>
      <c r="C1225" s="148" t="s">
        <v>2768</v>
      </c>
      <c r="D1225" s="213">
        <v>128</v>
      </c>
      <c r="E1225" s="213">
        <v>1</v>
      </c>
      <c r="F1225" s="559" t="s">
        <v>465</v>
      </c>
      <c r="G1225" s="213">
        <v>200722</v>
      </c>
      <c r="H1225" s="213">
        <v>2022</v>
      </c>
      <c r="I1225" s="148" t="s">
        <v>43</v>
      </c>
      <c r="J1225" s="148" t="s">
        <v>2769</v>
      </c>
      <c r="K1225" s="148" t="s">
        <v>2770</v>
      </c>
      <c r="L1225" s="148" t="s">
        <v>74</v>
      </c>
      <c r="M1225" s="148" t="s">
        <v>2422</v>
      </c>
      <c r="N1225" s="213">
        <f>232+19</f>
        <v>251</v>
      </c>
      <c r="O1225" s="148" t="s">
        <v>2912</v>
      </c>
      <c r="P1225" s="359" t="s">
        <v>1163</v>
      </c>
      <c r="Q1225" s="50" t="s">
        <v>1164</v>
      </c>
      <c r="R1225" s="50" t="s">
        <v>2422</v>
      </c>
      <c r="S1225" s="16">
        <v>2</v>
      </c>
      <c r="T1225" s="16">
        <v>0</v>
      </c>
      <c r="U1225" s="16">
        <v>2</v>
      </c>
      <c r="X1225" s="50">
        <v>311024</v>
      </c>
      <c r="Y1225" s="50" t="s">
        <v>78</v>
      </c>
      <c r="Z1225" s="47" t="s">
        <v>3782</v>
      </c>
      <c r="AA1225" s="432"/>
      <c r="AB1225" s="16" t="str">
        <f t="shared" si="50"/>
        <v>Unique</v>
      </c>
    </row>
    <row r="1226" spans="1:28" ht="15">
      <c r="A1226" s="354" t="str">
        <f t="shared" si="49"/>
        <v>80_2_280723_C1Y_p_sp.</v>
      </c>
      <c r="B1226" s="148" t="s">
        <v>2504</v>
      </c>
      <c r="C1226" s="148" t="s">
        <v>2505</v>
      </c>
      <c r="D1226" s="213">
        <v>80</v>
      </c>
      <c r="E1226" s="213">
        <v>2</v>
      </c>
      <c r="F1226" s="213">
        <v>140723</v>
      </c>
      <c r="G1226" s="213">
        <v>280723</v>
      </c>
      <c r="H1226" s="213">
        <v>2023</v>
      </c>
      <c r="I1226" s="148" t="s">
        <v>43</v>
      </c>
      <c r="J1226" s="148" t="s">
        <v>2506</v>
      </c>
      <c r="K1226" s="148" t="s">
        <v>2507</v>
      </c>
      <c r="L1226" s="148" t="s">
        <v>74</v>
      </c>
      <c r="M1226" s="148" t="s">
        <v>3196</v>
      </c>
      <c r="N1226" s="213">
        <v>32</v>
      </c>
      <c r="P1226" s="359" t="s">
        <v>1163</v>
      </c>
      <c r="Q1226" s="50" t="s">
        <v>1164</v>
      </c>
      <c r="R1226" s="50" t="s">
        <v>2422</v>
      </c>
      <c r="S1226" s="16">
        <v>7</v>
      </c>
      <c r="T1226" s="16">
        <v>0</v>
      </c>
      <c r="U1226" s="16">
        <v>7</v>
      </c>
      <c r="X1226" s="50">
        <v>311024</v>
      </c>
      <c r="Y1226" s="50" t="s">
        <v>78</v>
      </c>
      <c r="Z1226" s="47" t="s">
        <v>3783</v>
      </c>
      <c r="AA1226" s="432"/>
      <c r="AB1226" s="16" t="str">
        <f t="shared" si="50"/>
        <v>Unique</v>
      </c>
    </row>
    <row r="1227" spans="1:28" ht="15">
      <c r="A1227" s="354" t="str">
        <f t="shared" si="49"/>
        <v>61_1_280723_C2X_p_sp.</v>
      </c>
      <c r="B1227" s="148" t="s">
        <v>2372</v>
      </c>
      <c r="C1227" s="148" t="s">
        <v>2373</v>
      </c>
      <c r="D1227" s="213">
        <v>61</v>
      </c>
      <c r="E1227" s="213">
        <v>1</v>
      </c>
      <c r="F1227" s="213">
        <v>140723</v>
      </c>
      <c r="G1227" s="213">
        <v>280723</v>
      </c>
      <c r="H1227" s="213">
        <v>2023</v>
      </c>
      <c r="I1227" s="148" t="s">
        <v>43</v>
      </c>
      <c r="J1227" s="148" t="s">
        <v>2374</v>
      </c>
      <c r="K1227" s="148" t="s">
        <v>2375</v>
      </c>
      <c r="L1227" s="148" t="s">
        <v>74</v>
      </c>
      <c r="M1227" s="148" t="s">
        <v>3196</v>
      </c>
      <c r="N1227" s="213">
        <v>51</v>
      </c>
      <c r="P1227" s="359" t="s">
        <v>1163</v>
      </c>
      <c r="Q1227" s="50" t="s">
        <v>1164</v>
      </c>
      <c r="R1227" s="50" t="s">
        <v>2422</v>
      </c>
      <c r="S1227" s="16">
        <v>13</v>
      </c>
      <c r="T1227" s="16">
        <v>0</v>
      </c>
      <c r="U1227" s="16">
        <v>13</v>
      </c>
      <c r="X1227" s="50">
        <v>311024</v>
      </c>
      <c r="Y1227" s="50" t="s">
        <v>78</v>
      </c>
      <c r="Z1227" s="47" t="s">
        <v>3784</v>
      </c>
      <c r="AA1227" s="432"/>
      <c r="AB1227" s="16" t="str">
        <f t="shared" si="50"/>
        <v>Unique</v>
      </c>
    </row>
    <row r="1228" spans="1:28" ht="15">
      <c r="A1228" s="354" t="str">
        <f t="shared" si="49"/>
        <v>119_2_200921_C2Y_p_sp.</v>
      </c>
      <c r="B1228" s="364" t="s">
        <v>2517</v>
      </c>
      <c r="C1228" s="364" t="s">
        <v>2518</v>
      </c>
      <c r="D1228" s="213">
        <v>119</v>
      </c>
      <c r="E1228" s="213">
        <v>2</v>
      </c>
      <c r="F1228" s="367" t="s">
        <v>2403</v>
      </c>
      <c r="G1228" s="213">
        <v>200921</v>
      </c>
      <c r="H1228" s="213">
        <v>2021</v>
      </c>
      <c r="I1228" s="148" t="s">
        <v>43</v>
      </c>
      <c r="J1228" s="148" t="s">
        <v>2519</v>
      </c>
      <c r="K1228" s="148" t="s">
        <v>2520</v>
      </c>
      <c r="L1228" s="148" t="s">
        <v>74</v>
      </c>
      <c r="M1228" s="148" t="s">
        <v>100</v>
      </c>
      <c r="N1228" s="213">
        <v>106</v>
      </c>
      <c r="P1228" s="359" t="s">
        <v>1163</v>
      </c>
      <c r="Q1228" s="50" t="s">
        <v>1164</v>
      </c>
      <c r="R1228" s="50" t="s">
        <v>2422</v>
      </c>
      <c r="S1228" s="16">
        <v>10</v>
      </c>
      <c r="T1228" s="16">
        <v>0</v>
      </c>
      <c r="U1228" s="16">
        <v>10</v>
      </c>
      <c r="X1228" s="50">
        <v>311024</v>
      </c>
      <c r="Y1228" s="50" t="s">
        <v>78</v>
      </c>
      <c r="Z1228" s="47" t="s">
        <v>3785</v>
      </c>
      <c r="AA1228" s="432"/>
      <c r="AB1228" s="16" t="str">
        <f t="shared" si="50"/>
        <v>Unique</v>
      </c>
    </row>
    <row r="1229" spans="1:28" ht="15">
      <c r="A1229" s="354" t="str">
        <f t="shared" si="49"/>
        <v>119_2_030921_C2Y_p_sp.</v>
      </c>
      <c r="B1229" s="364" t="s">
        <v>2517</v>
      </c>
      <c r="C1229" s="364" t="s">
        <v>2518</v>
      </c>
      <c r="D1229" s="213">
        <v>119</v>
      </c>
      <c r="E1229" s="213">
        <v>2</v>
      </c>
      <c r="F1229" s="213">
        <v>160821</v>
      </c>
      <c r="G1229" s="367" t="s">
        <v>2403</v>
      </c>
      <c r="H1229" s="213">
        <v>2021</v>
      </c>
      <c r="I1229" s="148" t="s">
        <v>43</v>
      </c>
      <c r="J1229" s="148" t="s">
        <v>2519</v>
      </c>
      <c r="K1229" s="148" t="s">
        <v>2520</v>
      </c>
      <c r="L1229" s="148" t="s">
        <v>74</v>
      </c>
      <c r="M1229" s="148" t="s">
        <v>100</v>
      </c>
      <c r="N1229" s="213">
        <v>238</v>
      </c>
      <c r="P1229" s="359" t="s">
        <v>1163</v>
      </c>
      <c r="Q1229" s="50" t="s">
        <v>1164</v>
      </c>
      <c r="R1229" s="50" t="s">
        <v>2422</v>
      </c>
      <c r="S1229" s="16">
        <v>11</v>
      </c>
      <c r="T1229" s="16">
        <v>0</v>
      </c>
      <c r="U1229" s="16">
        <v>11</v>
      </c>
      <c r="X1229" s="50">
        <v>311024</v>
      </c>
      <c r="Y1229" s="50" t="s">
        <v>78</v>
      </c>
      <c r="Z1229" s="47" t="s">
        <v>3786</v>
      </c>
      <c r="AA1229" s="432"/>
      <c r="AB1229" s="16" t="str">
        <f t="shared" si="50"/>
        <v>Unique</v>
      </c>
    </row>
    <row r="1230" spans="1:28" ht="15">
      <c r="A1230" s="354" t="str">
        <f t="shared" si="49"/>
        <v>81_1_080622_C1D_p_sp.</v>
      </c>
      <c r="B1230" s="148" t="s">
        <v>2618</v>
      </c>
      <c r="C1230" s="148" t="s">
        <v>2619</v>
      </c>
      <c r="D1230" s="213">
        <v>81</v>
      </c>
      <c r="E1230" s="213">
        <v>1</v>
      </c>
      <c r="F1230" s="213">
        <v>230522</v>
      </c>
      <c r="G1230" s="367" t="s">
        <v>2800</v>
      </c>
      <c r="H1230" s="213">
        <v>2022</v>
      </c>
      <c r="I1230" s="148" t="s">
        <v>43</v>
      </c>
      <c r="J1230" s="148" t="s">
        <v>2620</v>
      </c>
      <c r="K1230" s="148" t="s">
        <v>2621</v>
      </c>
      <c r="L1230" s="148" t="s">
        <v>74</v>
      </c>
      <c r="M1230" s="148" t="s">
        <v>75</v>
      </c>
      <c r="N1230" s="213">
        <v>82</v>
      </c>
      <c r="P1230" s="359" t="s">
        <v>1163</v>
      </c>
      <c r="Q1230" s="50" t="s">
        <v>1164</v>
      </c>
      <c r="R1230" s="50" t="s">
        <v>2422</v>
      </c>
      <c r="S1230" s="16">
        <v>9</v>
      </c>
      <c r="T1230" s="16">
        <v>0</v>
      </c>
      <c r="U1230" s="16">
        <v>9</v>
      </c>
      <c r="X1230" s="50">
        <v>311024</v>
      </c>
      <c r="Y1230" s="50" t="s">
        <v>78</v>
      </c>
      <c r="Z1230" s="47" t="s">
        <v>3787</v>
      </c>
      <c r="AA1230" s="432"/>
      <c r="AB1230" s="16" t="str">
        <f t="shared" si="50"/>
        <v>Unique</v>
      </c>
    </row>
    <row r="1231" spans="1:28" ht="15">
      <c r="A1231" s="354" t="str">
        <f t="shared" si="49"/>
        <v>101_2_150621_C3A_p_sp.</v>
      </c>
      <c r="B1231" s="364" t="s">
        <v>2336</v>
      </c>
      <c r="C1231" s="364" t="s">
        <v>2337</v>
      </c>
      <c r="D1231" s="213">
        <v>101</v>
      </c>
      <c r="E1231" s="213">
        <v>2</v>
      </c>
      <c r="F1231" s="213">
        <v>310521</v>
      </c>
      <c r="G1231" s="213">
        <v>150621</v>
      </c>
      <c r="H1231" s="213">
        <v>2021</v>
      </c>
      <c r="I1231" s="148" t="s">
        <v>43</v>
      </c>
      <c r="J1231" s="148" t="s">
        <v>2338</v>
      </c>
      <c r="K1231" s="148" t="s">
        <v>2339</v>
      </c>
      <c r="L1231" s="148" t="s">
        <v>74</v>
      </c>
      <c r="M1231" s="148" t="s">
        <v>168</v>
      </c>
      <c r="N1231" s="213">
        <v>17</v>
      </c>
      <c r="P1231" s="359" t="s">
        <v>1163</v>
      </c>
      <c r="Q1231" s="50" t="s">
        <v>1164</v>
      </c>
      <c r="R1231" s="50" t="s">
        <v>2422</v>
      </c>
      <c r="S1231" s="16">
        <v>5</v>
      </c>
      <c r="T1231" s="16">
        <v>0</v>
      </c>
      <c r="U1231" s="16">
        <v>5</v>
      </c>
      <c r="X1231" s="50">
        <v>311024</v>
      </c>
      <c r="Y1231" s="50" t="s">
        <v>78</v>
      </c>
      <c r="Z1231" s="47" t="s">
        <v>3788</v>
      </c>
      <c r="AA1231" s="432"/>
      <c r="AB1231" s="16" t="str">
        <f t="shared" si="50"/>
        <v>Unique</v>
      </c>
    </row>
    <row r="1232" spans="1:28" ht="15">
      <c r="A1232" s="354" t="str">
        <f t="shared" si="49"/>
        <v>71_1_170823_C1A_p_sp.</v>
      </c>
      <c r="B1232" s="148" t="s">
        <v>2352</v>
      </c>
      <c r="C1232" s="148" t="s">
        <v>2353</v>
      </c>
      <c r="D1232" s="213">
        <v>71</v>
      </c>
      <c r="E1232" s="213">
        <v>1</v>
      </c>
      <c r="F1232" s="213">
        <v>280723</v>
      </c>
      <c r="G1232" s="213">
        <v>170823</v>
      </c>
      <c r="H1232" s="213">
        <v>2023</v>
      </c>
      <c r="I1232" s="148" t="s">
        <v>43</v>
      </c>
      <c r="J1232" s="148" t="s">
        <v>2354</v>
      </c>
      <c r="K1232" s="148" t="s">
        <v>2355</v>
      </c>
      <c r="L1232" s="148" t="s">
        <v>74</v>
      </c>
      <c r="M1232" s="148" t="s">
        <v>3150</v>
      </c>
      <c r="N1232" s="213">
        <v>12</v>
      </c>
      <c r="P1232" s="359" t="s">
        <v>1163</v>
      </c>
      <c r="Q1232" s="50" t="s">
        <v>1164</v>
      </c>
      <c r="R1232" s="50" t="s">
        <v>2422</v>
      </c>
      <c r="S1232" s="16">
        <v>7</v>
      </c>
      <c r="T1232" s="16">
        <v>0</v>
      </c>
      <c r="U1232" s="16">
        <v>7</v>
      </c>
      <c r="X1232" s="50">
        <v>311024</v>
      </c>
      <c r="Y1232" s="50" t="s">
        <v>78</v>
      </c>
      <c r="Z1232" s="47" t="s">
        <v>3789</v>
      </c>
      <c r="AA1232" s="432"/>
      <c r="AB1232" s="16" t="str">
        <f t="shared" si="50"/>
        <v>Unique</v>
      </c>
    </row>
    <row r="1233" spans="1:28" ht="15">
      <c r="A1233" s="354" t="str">
        <f t="shared" si="49"/>
        <v>81_1_220622_C1D_p_sp.</v>
      </c>
      <c r="B1233" s="148" t="s">
        <v>2618</v>
      </c>
      <c r="C1233" s="148" t="s">
        <v>2619</v>
      </c>
      <c r="D1233" s="213">
        <v>81</v>
      </c>
      <c r="E1233" s="213">
        <v>1</v>
      </c>
      <c r="F1233" s="367" t="s">
        <v>2800</v>
      </c>
      <c r="G1233" s="213">
        <v>220622</v>
      </c>
      <c r="H1233" s="213">
        <v>2022</v>
      </c>
      <c r="I1233" s="148" t="s">
        <v>43</v>
      </c>
      <c r="J1233" s="148" t="s">
        <v>2620</v>
      </c>
      <c r="K1233" s="148" t="s">
        <v>2621</v>
      </c>
      <c r="L1233" s="148" t="s">
        <v>74</v>
      </c>
      <c r="M1233" s="148" t="s">
        <v>75</v>
      </c>
      <c r="N1233" s="213">
        <v>104</v>
      </c>
      <c r="P1233" s="359" t="s">
        <v>1163</v>
      </c>
      <c r="Q1233" s="50" t="s">
        <v>1164</v>
      </c>
      <c r="R1233" s="50" t="s">
        <v>2422</v>
      </c>
      <c r="S1233" s="16">
        <v>5</v>
      </c>
      <c r="T1233" s="16">
        <v>0</v>
      </c>
      <c r="U1233" s="16">
        <v>5</v>
      </c>
      <c r="X1233" s="50">
        <v>311024</v>
      </c>
      <c r="Y1233" s="50" t="s">
        <v>78</v>
      </c>
      <c r="Z1233" s="47" t="s">
        <v>3790</v>
      </c>
      <c r="AA1233" s="432"/>
      <c r="AB1233" s="16" t="str">
        <f t="shared" si="50"/>
        <v>Unique</v>
      </c>
    </row>
    <row r="1234" spans="1:28" ht="15">
      <c r="A1234" s="354" t="str">
        <f t="shared" si="49"/>
        <v>101_1_160823_C2A_p_sp.</v>
      </c>
      <c r="B1234" s="148" t="s">
        <v>80</v>
      </c>
      <c r="C1234" s="148" t="s">
        <v>81</v>
      </c>
      <c r="D1234" s="213">
        <v>101</v>
      </c>
      <c r="E1234" s="213">
        <v>1</v>
      </c>
      <c r="F1234" s="213">
        <v>280723</v>
      </c>
      <c r="G1234" s="213">
        <v>160823</v>
      </c>
      <c r="H1234" s="213">
        <v>2023</v>
      </c>
      <c r="I1234" s="148" t="s">
        <v>43</v>
      </c>
      <c r="J1234" s="148" t="s">
        <v>82</v>
      </c>
      <c r="K1234" s="148" t="s">
        <v>83</v>
      </c>
      <c r="L1234" s="148" t="s">
        <v>74</v>
      </c>
      <c r="M1234" s="148" t="s">
        <v>3150</v>
      </c>
      <c r="N1234" s="213">
        <v>26</v>
      </c>
      <c r="P1234" s="359" t="s">
        <v>1163</v>
      </c>
      <c r="Q1234" s="50" t="s">
        <v>1164</v>
      </c>
      <c r="R1234" s="50" t="s">
        <v>2422</v>
      </c>
      <c r="S1234" s="16">
        <v>8</v>
      </c>
      <c r="T1234" s="16">
        <v>0</v>
      </c>
      <c r="U1234" s="16">
        <v>8</v>
      </c>
      <c r="X1234" s="50">
        <v>311024</v>
      </c>
      <c r="Y1234" s="50" t="s">
        <v>78</v>
      </c>
      <c r="Z1234" s="47" t="s">
        <v>3791</v>
      </c>
      <c r="AA1234" s="432"/>
      <c r="AB1234" s="16" t="str">
        <f t="shared" si="50"/>
        <v>Unique</v>
      </c>
    </row>
    <row r="1235" spans="1:28" ht="15">
      <c r="A1235" s="354" t="str">
        <f t="shared" si="49"/>
        <v>101_2_300621_C3A_p_sp.</v>
      </c>
      <c r="B1235" s="364" t="s">
        <v>2336</v>
      </c>
      <c r="C1235" s="364" t="s">
        <v>2337</v>
      </c>
      <c r="D1235" s="213">
        <v>101</v>
      </c>
      <c r="E1235" s="213">
        <v>2</v>
      </c>
      <c r="F1235" s="213">
        <v>150621</v>
      </c>
      <c r="G1235" s="213">
        <v>300621</v>
      </c>
      <c r="H1235" s="213">
        <v>2021</v>
      </c>
      <c r="I1235" s="148" t="s">
        <v>43</v>
      </c>
      <c r="J1235" s="148" t="s">
        <v>2338</v>
      </c>
      <c r="K1235" s="148" t="s">
        <v>2339</v>
      </c>
      <c r="L1235" s="148" t="s">
        <v>74</v>
      </c>
      <c r="M1235" s="148" t="s">
        <v>147</v>
      </c>
      <c r="N1235" s="213">
        <v>43</v>
      </c>
      <c r="P1235" s="359" t="s">
        <v>1163</v>
      </c>
      <c r="Q1235" s="50" t="s">
        <v>1164</v>
      </c>
      <c r="R1235" s="50" t="s">
        <v>2422</v>
      </c>
      <c r="S1235" s="16">
        <v>14</v>
      </c>
      <c r="T1235" s="16">
        <v>0</v>
      </c>
      <c r="U1235" s="16">
        <v>14</v>
      </c>
      <c r="X1235" s="50">
        <v>311024</v>
      </c>
      <c r="Y1235" s="50" t="s">
        <v>78</v>
      </c>
      <c r="Z1235" s="47" t="s">
        <v>3792</v>
      </c>
      <c r="AA1235" s="432"/>
      <c r="AB1235" s="16" t="str">
        <f t="shared" si="50"/>
        <v>Unique</v>
      </c>
    </row>
    <row r="1236" spans="1:28" ht="15">
      <c r="A1236" s="354" t="str">
        <f t="shared" si="49"/>
        <v>61_1_170823_C2X_p_sp.</v>
      </c>
      <c r="B1236" s="148" t="s">
        <v>2372</v>
      </c>
      <c r="C1236" s="148" t="s">
        <v>2373</v>
      </c>
      <c r="D1236" s="213">
        <v>61</v>
      </c>
      <c r="E1236" s="213">
        <v>1</v>
      </c>
      <c r="F1236" s="213">
        <v>280723</v>
      </c>
      <c r="G1236" s="213">
        <v>170823</v>
      </c>
      <c r="H1236" s="213">
        <v>2023</v>
      </c>
      <c r="I1236" s="148" t="s">
        <v>43</v>
      </c>
      <c r="J1236" s="148" t="s">
        <v>2374</v>
      </c>
      <c r="K1236" s="148" t="s">
        <v>2375</v>
      </c>
      <c r="L1236" s="148" t="s">
        <v>74</v>
      </c>
      <c r="M1236" s="148" t="s">
        <v>3150</v>
      </c>
      <c r="N1236" s="213">
        <v>102</v>
      </c>
      <c r="P1236" s="359" t="s">
        <v>1163</v>
      </c>
      <c r="Q1236" s="50" t="s">
        <v>1164</v>
      </c>
      <c r="R1236" s="50" t="s">
        <v>2422</v>
      </c>
      <c r="S1236" s="16">
        <v>12</v>
      </c>
      <c r="T1236" s="16">
        <v>0</v>
      </c>
      <c r="U1236" s="16">
        <v>12</v>
      </c>
      <c r="X1236" s="50">
        <v>311024</v>
      </c>
      <c r="Y1236" s="50" t="s">
        <v>78</v>
      </c>
      <c r="Z1236" s="47" t="s">
        <v>3793</v>
      </c>
      <c r="AA1236" s="432"/>
      <c r="AB1236" s="16" t="str">
        <f t="shared" si="50"/>
        <v>Unique</v>
      </c>
    </row>
    <row r="1237" spans="1:28" ht="15">
      <c r="A1237" s="354" t="str">
        <f t="shared" si="49"/>
        <v>80_3_200921_C15_p_sp.</v>
      </c>
      <c r="B1237" s="364" t="s">
        <v>69</v>
      </c>
      <c r="C1237" s="364" t="s">
        <v>70</v>
      </c>
      <c r="D1237" s="213">
        <v>80</v>
      </c>
      <c r="E1237" s="213">
        <v>3</v>
      </c>
      <c r="F1237" s="367" t="s">
        <v>2403</v>
      </c>
      <c r="G1237" s="213">
        <v>200921</v>
      </c>
      <c r="H1237" s="213">
        <v>2021</v>
      </c>
      <c r="I1237" s="148" t="s">
        <v>43</v>
      </c>
      <c r="J1237" s="148" t="s">
        <v>72</v>
      </c>
      <c r="K1237" s="148" t="s">
        <v>73</v>
      </c>
      <c r="L1237" s="148" t="s">
        <v>74</v>
      </c>
      <c r="M1237" s="148" t="s">
        <v>147</v>
      </c>
      <c r="N1237" s="213">
        <v>135</v>
      </c>
      <c r="O1237" s="148" t="s">
        <v>357</v>
      </c>
      <c r="P1237" s="359" t="s">
        <v>1163</v>
      </c>
      <c r="Q1237" s="50" t="s">
        <v>1164</v>
      </c>
      <c r="R1237" s="50" t="s">
        <v>2422</v>
      </c>
      <c r="S1237" s="16">
        <v>15</v>
      </c>
      <c r="T1237" s="16">
        <v>0</v>
      </c>
      <c r="U1237" s="16">
        <v>15</v>
      </c>
      <c r="X1237" s="50">
        <v>311024</v>
      </c>
      <c r="Y1237" s="50" t="s">
        <v>78</v>
      </c>
      <c r="Z1237" s="47" t="s">
        <v>3794</v>
      </c>
      <c r="AA1237" s="432"/>
      <c r="AB1237" s="16" t="str">
        <f t="shared" si="50"/>
        <v>Unique</v>
      </c>
    </row>
    <row r="1238" spans="1:28" ht="15">
      <c r="A1238" s="354" t="str">
        <f t="shared" si="49"/>
        <v>80_1_140721_C1B_p_sp.</v>
      </c>
      <c r="B1238" s="364" t="s">
        <v>2360</v>
      </c>
      <c r="C1238" s="364" t="s">
        <v>2361</v>
      </c>
      <c r="D1238" s="213">
        <v>80</v>
      </c>
      <c r="E1238" s="213">
        <v>1</v>
      </c>
      <c r="F1238" s="213">
        <v>300621</v>
      </c>
      <c r="G1238" s="213">
        <v>140721</v>
      </c>
      <c r="H1238" s="213">
        <v>2021</v>
      </c>
      <c r="I1238" s="148" t="s">
        <v>43</v>
      </c>
      <c r="J1238" s="148" t="s">
        <v>2362</v>
      </c>
      <c r="K1238" s="148" t="s">
        <v>2363</v>
      </c>
      <c r="L1238" s="148" t="s">
        <v>74</v>
      </c>
      <c r="M1238" s="148" t="s">
        <v>147</v>
      </c>
      <c r="N1238" s="213">
        <v>36</v>
      </c>
      <c r="P1238" s="359" t="s">
        <v>1163</v>
      </c>
      <c r="Q1238" s="50" t="s">
        <v>1164</v>
      </c>
      <c r="R1238" s="50" t="s">
        <v>2422</v>
      </c>
      <c r="S1238" s="16">
        <v>20</v>
      </c>
      <c r="T1238" s="16">
        <v>0</v>
      </c>
      <c r="U1238" s="16">
        <v>20</v>
      </c>
      <c r="X1238" s="50">
        <v>311024</v>
      </c>
      <c r="Y1238" s="50" t="s">
        <v>78</v>
      </c>
      <c r="Z1238" s="47" t="s">
        <v>3795</v>
      </c>
      <c r="AA1238" s="432"/>
      <c r="AB1238" s="16" t="str">
        <f t="shared" si="50"/>
        <v>Unique</v>
      </c>
    </row>
    <row r="1239" spans="1:28" ht="15">
      <c r="A1239" s="354" t="str">
        <f t="shared" si="49"/>
        <v>80_2_090522_C1Y_p_sp.</v>
      </c>
      <c r="B1239" s="148" t="s">
        <v>2504</v>
      </c>
      <c r="C1239" s="148" t="s">
        <v>2505</v>
      </c>
      <c r="D1239" s="213">
        <v>80</v>
      </c>
      <c r="E1239" s="213">
        <v>2</v>
      </c>
      <c r="F1239" s="213">
        <v>250422</v>
      </c>
      <c r="G1239" s="367" t="s">
        <v>2753</v>
      </c>
      <c r="H1239" s="213">
        <v>2022</v>
      </c>
      <c r="I1239" s="148" t="s">
        <v>43</v>
      </c>
      <c r="J1239" s="148" t="s">
        <v>2506</v>
      </c>
      <c r="K1239" s="148" t="s">
        <v>2507</v>
      </c>
      <c r="L1239" s="148" t="s">
        <v>74</v>
      </c>
      <c r="M1239" s="148" t="s">
        <v>75</v>
      </c>
      <c r="N1239" s="213">
        <v>45</v>
      </c>
      <c r="P1239" s="359" t="s">
        <v>1163</v>
      </c>
      <c r="Q1239" s="50" t="s">
        <v>1164</v>
      </c>
      <c r="R1239" s="50" t="s">
        <v>2422</v>
      </c>
      <c r="S1239" s="16">
        <v>7</v>
      </c>
      <c r="T1239" s="16">
        <v>0</v>
      </c>
      <c r="U1239" s="16">
        <v>7</v>
      </c>
      <c r="X1239" s="50">
        <v>311024</v>
      </c>
      <c r="Y1239" s="50" t="s">
        <v>78</v>
      </c>
      <c r="Z1239" s="47" t="s">
        <v>3796</v>
      </c>
      <c r="AA1239" s="432"/>
      <c r="AB1239" s="16" t="str">
        <f t="shared" si="50"/>
        <v>Unique</v>
      </c>
    </row>
    <row r="1240" spans="1:28" ht="15">
      <c r="A1240" s="354" t="str">
        <f t="shared" si="49"/>
        <v>80_2_230522_C1Y_p_sp.</v>
      </c>
      <c r="B1240" s="148" t="s">
        <v>2504</v>
      </c>
      <c r="C1240" s="148" t="s">
        <v>2505</v>
      </c>
      <c r="D1240" s="213">
        <v>80</v>
      </c>
      <c r="E1240" s="213">
        <v>2</v>
      </c>
      <c r="F1240" s="367" t="s">
        <v>2753</v>
      </c>
      <c r="G1240" s="213">
        <v>230522</v>
      </c>
      <c r="H1240" s="213">
        <v>2022</v>
      </c>
      <c r="I1240" s="148" t="s">
        <v>43</v>
      </c>
      <c r="J1240" s="148" t="s">
        <v>2506</v>
      </c>
      <c r="K1240" s="148" t="s">
        <v>2507</v>
      </c>
      <c r="L1240" s="148" t="s">
        <v>74</v>
      </c>
      <c r="M1240" s="148" t="s">
        <v>75</v>
      </c>
      <c r="N1240" s="213">
        <v>79</v>
      </c>
      <c r="P1240" s="359" t="s">
        <v>1163</v>
      </c>
      <c r="Q1240" s="50" t="s">
        <v>1164</v>
      </c>
      <c r="R1240" s="50" t="s">
        <v>2422</v>
      </c>
      <c r="S1240" s="16">
        <v>20</v>
      </c>
      <c r="T1240" s="16">
        <v>0</v>
      </c>
      <c r="U1240" s="16">
        <v>20</v>
      </c>
      <c r="X1240" s="50">
        <v>311024</v>
      </c>
      <c r="Y1240" s="50" t="s">
        <v>78</v>
      </c>
      <c r="Z1240" s="47" t="s">
        <v>3797</v>
      </c>
      <c r="AA1240" s="432"/>
      <c r="AB1240" s="16" t="str">
        <f t="shared" si="50"/>
        <v>Unique</v>
      </c>
    </row>
    <row r="1241" spans="1:28" ht="15">
      <c r="A1241" s="354" t="str">
        <f t="shared" si="49"/>
        <v>71_2_200921_C2B_p_sp.</v>
      </c>
      <c r="B1241" s="148" t="s">
        <v>2481</v>
      </c>
      <c r="C1241" s="148" t="s">
        <v>2482</v>
      </c>
      <c r="D1241" s="213">
        <v>71</v>
      </c>
      <c r="E1241" s="213">
        <v>2</v>
      </c>
      <c r="F1241" s="367" t="s">
        <v>2403</v>
      </c>
      <c r="G1241" s="213">
        <v>200921</v>
      </c>
      <c r="H1241" s="213">
        <v>2021</v>
      </c>
      <c r="I1241" s="148" t="s">
        <v>43</v>
      </c>
      <c r="J1241" s="148" t="s">
        <v>2483</v>
      </c>
      <c r="K1241" s="148" t="s">
        <v>2484</v>
      </c>
      <c r="L1241" s="148" t="s">
        <v>74</v>
      </c>
      <c r="M1241" s="148" t="s">
        <v>100</v>
      </c>
      <c r="N1241" s="213">
        <v>140</v>
      </c>
      <c r="P1241" s="359" t="s">
        <v>1163</v>
      </c>
      <c r="Q1241" s="50" t="s">
        <v>1164</v>
      </c>
      <c r="R1241" s="50" t="s">
        <v>2422</v>
      </c>
      <c r="S1241" s="16">
        <v>5</v>
      </c>
      <c r="T1241" s="16">
        <v>0</v>
      </c>
      <c r="U1241" s="16">
        <v>5</v>
      </c>
      <c r="X1241" s="50">
        <v>311024</v>
      </c>
      <c r="Y1241" s="50" t="s">
        <v>78</v>
      </c>
      <c r="Z1241" s="47" t="s">
        <v>3798</v>
      </c>
      <c r="AA1241" s="432"/>
      <c r="AB1241" s="16" t="str">
        <f t="shared" si="50"/>
        <v>Unique</v>
      </c>
    </row>
    <row r="1242" spans="1:28" ht="15">
      <c r="A1242" s="354" t="str">
        <f t="shared" si="49"/>
        <v>101_2_041021_C3A_p_sp.</v>
      </c>
      <c r="B1242" s="148" t="s">
        <v>2336</v>
      </c>
      <c r="C1242" s="148" t="s">
        <v>2337</v>
      </c>
      <c r="D1242" s="213">
        <v>101</v>
      </c>
      <c r="E1242" s="213">
        <v>2</v>
      </c>
      <c r="F1242" s="213">
        <v>200921</v>
      </c>
      <c r="G1242" s="367" t="s">
        <v>2461</v>
      </c>
      <c r="H1242" s="213">
        <v>2021</v>
      </c>
      <c r="I1242" s="148" t="s">
        <v>43</v>
      </c>
      <c r="J1242" s="148" t="s">
        <v>2338</v>
      </c>
      <c r="K1242" s="148" t="s">
        <v>2339</v>
      </c>
      <c r="L1242" s="148" t="s">
        <v>74</v>
      </c>
      <c r="M1242" s="148" t="s">
        <v>147</v>
      </c>
      <c r="N1242" s="213">
        <v>49</v>
      </c>
      <c r="P1242" s="359" t="s">
        <v>1163</v>
      </c>
      <c r="Q1242" s="50" t="s">
        <v>1164</v>
      </c>
      <c r="R1242" s="50" t="s">
        <v>2422</v>
      </c>
      <c r="S1242" s="16">
        <v>12</v>
      </c>
      <c r="T1242" s="16">
        <v>0</v>
      </c>
      <c r="U1242" s="16">
        <v>12</v>
      </c>
      <c r="X1242" s="50">
        <v>311024</v>
      </c>
      <c r="Y1242" s="50" t="s">
        <v>78</v>
      </c>
      <c r="Z1242" s="47" t="s">
        <v>3799</v>
      </c>
      <c r="AA1242" s="432"/>
      <c r="AB1242" s="16" t="str">
        <f t="shared" si="50"/>
        <v>Unique</v>
      </c>
    </row>
    <row r="1243" spans="1:28" ht="15">
      <c r="A1243" s="354" t="str">
        <f t="shared" si="49"/>
        <v>119_2_060722_C35_p_sp.</v>
      </c>
      <c r="B1243" s="148" t="s">
        <v>2611</v>
      </c>
      <c r="C1243" s="148" t="s">
        <v>2612</v>
      </c>
      <c r="D1243" s="421">
        <v>119</v>
      </c>
      <c r="E1243" s="421">
        <v>2</v>
      </c>
      <c r="F1243" s="213">
        <v>220622</v>
      </c>
      <c r="G1243" s="367" t="s">
        <v>465</v>
      </c>
      <c r="H1243" s="213">
        <v>2022</v>
      </c>
      <c r="I1243" s="148" t="s">
        <v>43</v>
      </c>
      <c r="J1243" s="148" t="s">
        <v>2613</v>
      </c>
      <c r="K1243" s="148" t="s">
        <v>2614</v>
      </c>
      <c r="L1243" s="148" t="s">
        <v>74</v>
      </c>
      <c r="M1243" s="148" t="s">
        <v>100</v>
      </c>
      <c r="N1243" s="213">
        <v>62</v>
      </c>
      <c r="P1243" s="359" t="s">
        <v>1163</v>
      </c>
      <c r="Q1243" s="50" t="s">
        <v>1164</v>
      </c>
      <c r="R1243" s="50" t="s">
        <v>2422</v>
      </c>
      <c r="S1243" s="16">
        <v>14</v>
      </c>
      <c r="T1243" s="16">
        <v>0</v>
      </c>
      <c r="U1243" s="16">
        <v>14</v>
      </c>
      <c r="X1243" s="50">
        <v>311024</v>
      </c>
      <c r="Y1243" s="50" t="s">
        <v>78</v>
      </c>
      <c r="Z1243" s="47" t="s">
        <v>3800</v>
      </c>
      <c r="AA1243" s="432"/>
      <c r="AB1243" s="16" t="str">
        <f t="shared" si="50"/>
        <v>Unique</v>
      </c>
    </row>
    <row r="1244" spans="1:28" ht="15">
      <c r="A1244" s="354" t="str">
        <f t="shared" si="49"/>
        <v>119_2_030921_C35_p_sp.</v>
      </c>
      <c r="B1244" s="364" t="s">
        <v>2611</v>
      </c>
      <c r="C1244" s="364" t="s">
        <v>2612</v>
      </c>
      <c r="D1244" s="213">
        <v>119</v>
      </c>
      <c r="E1244" s="213">
        <v>2</v>
      </c>
      <c r="F1244" s="213">
        <v>160821</v>
      </c>
      <c r="G1244" s="367" t="s">
        <v>2403</v>
      </c>
      <c r="H1244" s="213">
        <v>2021</v>
      </c>
      <c r="I1244" s="148" t="s">
        <v>43</v>
      </c>
      <c r="J1244" s="148" t="s">
        <v>2613</v>
      </c>
      <c r="K1244" s="148" t="s">
        <v>2614</v>
      </c>
      <c r="L1244" s="148" t="s">
        <v>74</v>
      </c>
      <c r="M1244" s="148" t="s">
        <v>147</v>
      </c>
      <c r="N1244" s="213">
        <v>583</v>
      </c>
      <c r="P1244" s="359" t="s">
        <v>1163</v>
      </c>
      <c r="Q1244" s="50" t="s">
        <v>1164</v>
      </c>
      <c r="R1244" s="50" t="s">
        <v>2422</v>
      </c>
      <c r="S1244" s="16">
        <v>5</v>
      </c>
      <c r="T1244" s="16">
        <v>0</v>
      </c>
      <c r="U1244" s="16">
        <v>5</v>
      </c>
      <c r="X1244" s="50">
        <v>311024</v>
      </c>
      <c r="Y1244" s="50" t="s">
        <v>78</v>
      </c>
      <c r="Z1244" s="47" t="s">
        <v>3801</v>
      </c>
      <c r="AA1244" s="432"/>
      <c r="AB1244" s="16" t="str">
        <f t="shared" si="50"/>
        <v>Unique</v>
      </c>
    </row>
    <row r="1245" spans="1:28" ht="15">
      <c r="A1245" s="354" t="str">
        <f t="shared" si="49"/>
        <v>80_3_041021_C15_p_sp.</v>
      </c>
      <c r="B1245" s="364" t="s">
        <v>69</v>
      </c>
      <c r="C1245" s="364" t="s">
        <v>70</v>
      </c>
      <c r="D1245" s="213">
        <v>80</v>
      </c>
      <c r="E1245" s="213">
        <v>3</v>
      </c>
      <c r="F1245" s="213">
        <v>200921</v>
      </c>
      <c r="G1245" s="367" t="s">
        <v>2461</v>
      </c>
      <c r="H1245" s="213">
        <v>2021</v>
      </c>
      <c r="I1245" s="148" t="s">
        <v>43</v>
      </c>
      <c r="J1245" s="148" t="s">
        <v>72</v>
      </c>
      <c r="K1245" s="148" t="s">
        <v>73</v>
      </c>
      <c r="L1245" s="148" t="s">
        <v>74</v>
      </c>
      <c r="M1245" s="148" t="s">
        <v>3352</v>
      </c>
      <c r="N1245" s="213">
        <v>50</v>
      </c>
      <c r="O1245" s="148" t="s">
        <v>3353</v>
      </c>
      <c r="P1245" s="359" t="s">
        <v>1163</v>
      </c>
      <c r="Q1245" s="50" t="s">
        <v>1164</v>
      </c>
      <c r="R1245" s="50" t="s">
        <v>2422</v>
      </c>
      <c r="S1245" s="16">
        <v>4</v>
      </c>
      <c r="T1245" s="16">
        <v>0</v>
      </c>
      <c r="U1245" s="16">
        <v>4</v>
      </c>
      <c r="X1245" s="50">
        <v>311024</v>
      </c>
      <c r="Y1245" s="50" t="s">
        <v>78</v>
      </c>
      <c r="Z1245" s="47" t="s">
        <v>3802</v>
      </c>
      <c r="AA1245" s="432"/>
      <c r="AB1245" s="16" t="str">
        <f t="shared" si="50"/>
        <v>Unique</v>
      </c>
    </row>
    <row r="1246" spans="1:28" ht="15">
      <c r="A1246" s="354" t="str">
        <f t="shared" si="49"/>
        <v>80_3_200722_C15_p_sp.</v>
      </c>
      <c r="B1246" s="148" t="s">
        <v>69</v>
      </c>
      <c r="C1246" s="148" t="s">
        <v>70</v>
      </c>
      <c r="D1246" s="213">
        <v>80</v>
      </c>
      <c r="E1246" s="213">
        <v>3</v>
      </c>
      <c r="F1246" s="367" t="s">
        <v>465</v>
      </c>
      <c r="G1246" s="213">
        <v>200722</v>
      </c>
      <c r="H1246" s="213">
        <v>2022</v>
      </c>
      <c r="I1246" s="148" t="s">
        <v>43</v>
      </c>
      <c r="J1246" s="148" t="s">
        <v>72</v>
      </c>
      <c r="K1246" s="148" t="s">
        <v>73</v>
      </c>
      <c r="L1246" s="148" t="s">
        <v>74</v>
      </c>
      <c r="M1246" s="148" t="s">
        <v>3150</v>
      </c>
      <c r="N1246" s="213">
        <v>80</v>
      </c>
      <c r="P1246" s="359" t="s">
        <v>1163</v>
      </c>
      <c r="Q1246" s="50" t="s">
        <v>1164</v>
      </c>
      <c r="R1246" s="50" t="s">
        <v>2422</v>
      </c>
      <c r="S1246" s="16">
        <v>9</v>
      </c>
      <c r="T1246" s="16">
        <v>0</v>
      </c>
      <c r="U1246" s="16">
        <v>9</v>
      </c>
      <c r="X1246" s="50">
        <v>311024</v>
      </c>
      <c r="Y1246" s="50" t="s">
        <v>78</v>
      </c>
      <c r="Z1246" s="47" t="s">
        <v>3803</v>
      </c>
      <c r="AA1246" s="432"/>
      <c r="AB1246" s="16" t="str">
        <f t="shared" si="50"/>
        <v>Unique</v>
      </c>
    </row>
    <row r="1247" spans="1:28" ht="15">
      <c r="A1247" s="354" t="str">
        <f t="shared" si="49"/>
        <v>71_2_160821_C2B_p_sp.</v>
      </c>
      <c r="B1247" s="148" t="s">
        <v>2481</v>
      </c>
      <c r="C1247" s="148" t="s">
        <v>2482</v>
      </c>
      <c r="D1247" s="213">
        <v>71</v>
      </c>
      <c r="E1247" s="213">
        <v>2</v>
      </c>
      <c r="F1247" s="213">
        <v>300721</v>
      </c>
      <c r="G1247" s="213">
        <v>160821</v>
      </c>
      <c r="H1247" s="213">
        <v>2021</v>
      </c>
      <c r="I1247" s="148" t="s">
        <v>43</v>
      </c>
      <c r="J1247" s="148" t="s">
        <v>2483</v>
      </c>
      <c r="K1247" s="148" t="s">
        <v>2484</v>
      </c>
      <c r="L1247" s="148" t="s">
        <v>74</v>
      </c>
      <c r="M1247" s="148" t="s">
        <v>75</v>
      </c>
      <c r="N1247" s="213">
        <v>96</v>
      </c>
      <c r="P1247" s="359" t="s">
        <v>1163</v>
      </c>
      <c r="Q1247" s="50" t="s">
        <v>1164</v>
      </c>
      <c r="R1247" s="50" t="s">
        <v>2422</v>
      </c>
      <c r="S1247" s="16">
        <v>23</v>
      </c>
      <c r="T1247" s="16">
        <v>0</v>
      </c>
      <c r="U1247" s="16">
        <v>23</v>
      </c>
      <c r="X1247" s="50">
        <v>311024</v>
      </c>
      <c r="Y1247" s="50" t="s">
        <v>78</v>
      </c>
      <c r="Z1247" s="47" t="s">
        <v>3804</v>
      </c>
      <c r="AA1247" s="432"/>
      <c r="AB1247" s="16" t="str">
        <f t="shared" si="50"/>
        <v>Unique</v>
      </c>
    </row>
    <row r="1248" spans="1:28" ht="15">
      <c r="A1248" s="354" t="str">
        <f t="shared" si="49"/>
        <v>71_2_300823_C2B_p_sp.</v>
      </c>
      <c r="B1248" s="148" t="s">
        <v>2481</v>
      </c>
      <c r="C1248" s="148" t="s">
        <v>2482</v>
      </c>
      <c r="D1248" s="213">
        <v>71</v>
      </c>
      <c r="E1248" s="213">
        <v>2</v>
      </c>
      <c r="F1248" s="213">
        <v>160823</v>
      </c>
      <c r="G1248" s="213">
        <v>300823</v>
      </c>
      <c r="H1248" s="213">
        <v>2023</v>
      </c>
      <c r="I1248" s="148" t="s">
        <v>43</v>
      </c>
      <c r="J1248" s="148" t="s">
        <v>2483</v>
      </c>
      <c r="K1248" s="148" t="s">
        <v>2484</v>
      </c>
      <c r="L1248" s="148" t="s">
        <v>74</v>
      </c>
      <c r="M1248" s="148" t="s">
        <v>3150</v>
      </c>
      <c r="N1248" s="213">
        <v>13</v>
      </c>
      <c r="P1248" s="359" t="s">
        <v>1163</v>
      </c>
      <c r="Q1248" s="50" t="s">
        <v>1164</v>
      </c>
      <c r="R1248" s="50" t="s">
        <v>2422</v>
      </c>
      <c r="S1248" s="16">
        <v>1</v>
      </c>
      <c r="T1248" s="16">
        <v>0</v>
      </c>
      <c r="U1248" s="16">
        <v>1</v>
      </c>
      <c r="X1248" s="50">
        <v>311024</v>
      </c>
      <c r="Y1248" s="50" t="s">
        <v>78</v>
      </c>
      <c r="Z1248" s="47" t="s">
        <v>3805</v>
      </c>
      <c r="AA1248" s="432"/>
      <c r="AB1248" s="16" t="str">
        <f t="shared" si="50"/>
        <v>Unique</v>
      </c>
    </row>
    <row r="1249" spans="1:28" ht="15">
      <c r="A1249" s="354" t="str">
        <f t="shared" si="49"/>
        <v>100_3_160821_C3Y_p_sp.</v>
      </c>
      <c r="B1249" s="148" t="s">
        <v>2417</v>
      </c>
      <c r="C1249" s="148" t="s">
        <v>2418</v>
      </c>
      <c r="D1249" s="213">
        <v>100</v>
      </c>
      <c r="E1249" s="213">
        <v>3</v>
      </c>
      <c r="F1249" s="213">
        <v>300721</v>
      </c>
      <c r="G1249" s="213">
        <v>160821</v>
      </c>
      <c r="H1249" s="213">
        <v>2021</v>
      </c>
      <c r="I1249" s="148" t="s">
        <v>43</v>
      </c>
      <c r="J1249" s="148" t="s">
        <v>2419</v>
      </c>
      <c r="K1249" s="148" t="s">
        <v>2420</v>
      </c>
      <c r="L1249" s="148" t="s">
        <v>74</v>
      </c>
      <c r="M1249" s="148" t="s">
        <v>75</v>
      </c>
      <c r="N1249" s="213">
        <v>59</v>
      </c>
      <c r="P1249" s="359" t="s">
        <v>1163</v>
      </c>
      <c r="Q1249" s="50" t="s">
        <v>1164</v>
      </c>
      <c r="R1249" s="50" t="s">
        <v>2422</v>
      </c>
      <c r="S1249" s="16">
        <v>1</v>
      </c>
      <c r="T1249" s="16">
        <v>0</v>
      </c>
      <c r="U1249" s="16">
        <v>1</v>
      </c>
      <c r="X1249" s="50">
        <v>311024</v>
      </c>
      <c r="Y1249" s="50" t="s">
        <v>78</v>
      </c>
      <c r="Z1249" s="47" t="s">
        <v>3806</v>
      </c>
      <c r="AA1249" s="432"/>
      <c r="AB1249" s="16" t="str">
        <f t="shared" si="50"/>
        <v>Unique</v>
      </c>
    </row>
    <row r="1250" spans="1:28" ht="15">
      <c r="A1250" s="354" t="str">
        <f t="shared" si="49"/>
        <v>102_1_190922_C1C_p_sp.</v>
      </c>
      <c r="B1250" s="148" t="s">
        <v>2751</v>
      </c>
      <c r="C1250" s="148" t="s">
        <v>2752</v>
      </c>
      <c r="D1250" s="213">
        <v>102</v>
      </c>
      <c r="E1250" s="213">
        <v>1</v>
      </c>
      <c r="F1250" s="213">
        <v>310822</v>
      </c>
      <c r="G1250" s="213">
        <v>190922</v>
      </c>
      <c r="H1250" s="213">
        <v>2022</v>
      </c>
      <c r="I1250" s="148" t="s">
        <v>43</v>
      </c>
      <c r="J1250" s="148" t="s">
        <v>2754</v>
      </c>
      <c r="K1250" s="148" t="s">
        <v>2755</v>
      </c>
      <c r="L1250" s="148" t="s">
        <v>74</v>
      </c>
      <c r="M1250" s="148" t="s">
        <v>3158</v>
      </c>
      <c r="N1250" s="213">
        <v>11</v>
      </c>
      <c r="P1250" s="359" t="s">
        <v>1163</v>
      </c>
      <c r="Q1250" s="50" t="s">
        <v>1164</v>
      </c>
      <c r="R1250" s="50" t="s">
        <v>2422</v>
      </c>
      <c r="S1250" s="16">
        <v>1</v>
      </c>
      <c r="T1250" s="16">
        <v>0</v>
      </c>
      <c r="U1250" s="16">
        <v>1</v>
      </c>
      <c r="X1250" s="50">
        <v>311024</v>
      </c>
      <c r="Y1250" s="50" t="s">
        <v>78</v>
      </c>
      <c r="Z1250" s="47" t="s">
        <v>3807</v>
      </c>
      <c r="AA1250" s="432"/>
      <c r="AB1250" s="16" t="str">
        <f t="shared" si="50"/>
        <v>Unique</v>
      </c>
    </row>
    <row r="1251" spans="1:28" ht="15">
      <c r="A1251" s="354" t="str">
        <f t="shared" si="49"/>
        <v>119_2_190922_C2Y_p_sp.</v>
      </c>
      <c r="B1251" s="148" t="s">
        <v>2517</v>
      </c>
      <c r="C1251" s="148" t="s">
        <v>2518</v>
      </c>
      <c r="D1251" s="421">
        <v>119</v>
      </c>
      <c r="E1251" s="421">
        <v>2</v>
      </c>
      <c r="F1251" s="213">
        <v>310822</v>
      </c>
      <c r="G1251" s="213">
        <v>190922</v>
      </c>
      <c r="H1251" s="213">
        <v>2022</v>
      </c>
      <c r="I1251" s="148" t="s">
        <v>43</v>
      </c>
      <c r="J1251" s="148" t="s">
        <v>2519</v>
      </c>
      <c r="K1251" s="148" t="s">
        <v>2520</v>
      </c>
      <c r="L1251" s="148" t="s">
        <v>74</v>
      </c>
      <c r="M1251" s="148" t="s">
        <v>3158</v>
      </c>
      <c r="N1251" s="213">
        <v>3</v>
      </c>
      <c r="P1251" s="359" t="s">
        <v>1163</v>
      </c>
      <c r="Q1251" s="50" t="s">
        <v>1164</v>
      </c>
      <c r="R1251" s="50" t="s">
        <v>2422</v>
      </c>
      <c r="S1251" s="16">
        <v>1</v>
      </c>
      <c r="T1251" s="16">
        <v>0</v>
      </c>
      <c r="U1251" s="16">
        <v>1</v>
      </c>
      <c r="X1251" s="50">
        <v>311024</v>
      </c>
      <c r="Y1251" s="50" t="s">
        <v>78</v>
      </c>
      <c r="Z1251" s="47" t="s">
        <v>3808</v>
      </c>
      <c r="AA1251" s="432"/>
      <c r="AB1251" s="16" t="str">
        <f t="shared" si="50"/>
        <v>Unique</v>
      </c>
    </row>
    <row r="1252" spans="1:28" ht="15">
      <c r="A1252" s="354" t="str">
        <f t="shared" si="49"/>
        <v>119_2_200722_C35_p_sp.</v>
      </c>
      <c r="B1252" s="148" t="s">
        <v>2611</v>
      </c>
      <c r="C1252" s="148" t="s">
        <v>2612</v>
      </c>
      <c r="D1252" s="421">
        <v>119</v>
      </c>
      <c r="E1252" s="421">
        <v>2</v>
      </c>
      <c r="F1252" s="367" t="s">
        <v>465</v>
      </c>
      <c r="G1252" s="213">
        <v>200722</v>
      </c>
      <c r="H1252" s="213">
        <v>2022</v>
      </c>
      <c r="I1252" s="148" t="s">
        <v>43</v>
      </c>
      <c r="J1252" s="148" t="s">
        <v>2613</v>
      </c>
      <c r="K1252" s="148" t="s">
        <v>2614</v>
      </c>
      <c r="L1252" s="148" t="s">
        <v>74</v>
      </c>
      <c r="M1252" s="148" t="s">
        <v>3150</v>
      </c>
      <c r="N1252" s="213">
        <v>40</v>
      </c>
      <c r="P1252" s="359" t="s">
        <v>1163</v>
      </c>
      <c r="Q1252" s="50" t="s">
        <v>1164</v>
      </c>
      <c r="R1252" s="50" t="s">
        <v>2422</v>
      </c>
      <c r="S1252" s="16">
        <v>5</v>
      </c>
      <c r="T1252" s="16">
        <v>0</v>
      </c>
      <c r="U1252" s="16">
        <v>5</v>
      </c>
      <c r="X1252" s="50">
        <v>311024</v>
      </c>
      <c r="Y1252" s="50" t="s">
        <v>78</v>
      </c>
      <c r="Z1252" s="47" t="s">
        <v>3809</v>
      </c>
      <c r="AA1252" s="432"/>
      <c r="AB1252" s="16" t="str">
        <f t="shared" si="50"/>
        <v>Unique</v>
      </c>
    </row>
    <row r="1253" spans="1:28" ht="15">
      <c r="A1253" s="354" t="str">
        <f t="shared" si="49"/>
        <v>119_2_230522_C2Y_p_sp.</v>
      </c>
      <c r="B1253" s="148" t="s">
        <v>2517</v>
      </c>
      <c r="C1253" s="148" t="s">
        <v>2518</v>
      </c>
      <c r="D1253" s="421">
        <v>119</v>
      </c>
      <c r="E1253" s="421">
        <v>2</v>
      </c>
      <c r="F1253" s="367" t="s">
        <v>2753</v>
      </c>
      <c r="G1253" s="213">
        <v>230522</v>
      </c>
      <c r="H1253" s="213">
        <v>2022</v>
      </c>
      <c r="I1253" s="148" t="s">
        <v>43</v>
      </c>
      <c r="J1253" s="148" t="s">
        <v>2519</v>
      </c>
      <c r="K1253" s="148" t="s">
        <v>2520</v>
      </c>
      <c r="L1253" s="148" t="s">
        <v>74</v>
      </c>
      <c r="M1253" s="148" t="s">
        <v>75</v>
      </c>
      <c r="N1253" s="213">
        <v>43</v>
      </c>
      <c r="P1253" s="359" t="s">
        <v>1163</v>
      </c>
      <c r="Q1253" s="50" t="s">
        <v>1164</v>
      </c>
      <c r="R1253" s="50" t="s">
        <v>2422</v>
      </c>
      <c r="S1253" s="16">
        <v>5</v>
      </c>
      <c r="T1253" s="16">
        <v>0</v>
      </c>
      <c r="U1253" s="16">
        <v>5</v>
      </c>
      <c r="X1253" s="50">
        <v>311024</v>
      </c>
      <c r="Y1253" s="50" t="s">
        <v>78</v>
      </c>
      <c r="Z1253" s="47" t="s">
        <v>3810</v>
      </c>
      <c r="AA1253" s="432"/>
      <c r="AB1253" s="16" t="str">
        <f t="shared" si="50"/>
        <v>Unique</v>
      </c>
    </row>
    <row r="1254" spans="1:28" ht="15">
      <c r="A1254" s="354" t="str">
        <f t="shared" si="49"/>
        <v>119_2_200921_C2Y_p_sp.</v>
      </c>
      <c r="B1254" s="148" t="s">
        <v>2517</v>
      </c>
      <c r="C1254" s="148" t="s">
        <v>2518</v>
      </c>
      <c r="D1254" s="213">
        <v>119</v>
      </c>
      <c r="E1254" s="213">
        <v>2</v>
      </c>
      <c r="F1254" s="367" t="s">
        <v>2403</v>
      </c>
      <c r="G1254" s="213">
        <v>200921</v>
      </c>
      <c r="H1254" s="213">
        <v>2021</v>
      </c>
      <c r="I1254" s="148" t="s">
        <v>43</v>
      </c>
      <c r="J1254" s="148" t="s">
        <v>2519</v>
      </c>
      <c r="K1254" s="148" t="s">
        <v>2520</v>
      </c>
      <c r="L1254" s="148" t="s">
        <v>74</v>
      </c>
      <c r="M1254" s="148" t="s">
        <v>100</v>
      </c>
      <c r="N1254" s="213">
        <v>83</v>
      </c>
      <c r="P1254" s="359" t="s">
        <v>1163</v>
      </c>
      <c r="Q1254" s="50" t="s">
        <v>1164</v>
      </c>
      <c r="R1254" s="50" t="s">
        <v>2422</v>
      </c>
      <c r="S1254" s="16">
        <v>3</v>
      </c>
      <c r="T1254" s="16">
        <v>0</v>
      </c>
      <c r="U1254" s="16">
        <v>3</v>
      </c>
      <c r="X1254" s="50">
        <v>311024</v>
      </c>
      <c r="Y1254" s="50" t="s">
        <v>78</v>
      </c>
      <c r="Z1254" s="47" t="s">
        <v>3811</v>
      </c>
      <c r="AA1254" s="432"/>
      <c r="AB1254" s="16" t="str">
        <f t="shared" si="50"/>
        <v>Unique</v>
      </c>
    </row>
    <row r="1255" spans="1:28" ht="15">
      <c r="A1255" s="354" t="str">
        <f t="shared" si="49"/>
        <v>119_1_030921_C1X_p_sp.</v>
      </c>
      <c r="B1255" s="364" t="s">
        <v>2302</v>
      </c>
      <c r="C1255" s="364" t="s">
        <v>2303</v>
      </c>
      <c r="D1255" s="213">
        <v>119</v>
      </c>
      <c r="E1255" s="213">
        <v>1</v>
      </c>
      <c r="F1255" s="213">
        <v>160821</v>
      </c>
      <c r="G1255" s="367" t="s">
        <v>2403</v>
      </c>
      <c r="H1255" s="213">
        <v>2021</v>
      </c>
      <c r="I1255" s="148" t="s">
        <v>43</v>
      </c>
      <c r="J1255" s="148" t="s">
        <v>2304</v>
      </c>
      <c r="K1255" s="148" t="s">
        <v>2305</v>
      </c>
      <c r="L1255" s="148" t="s">
        <v>74</v>
      </c>
      <c r="M1255" s="148" t="s">
        <v>147</v>
      </c>
      <c r="N1255" s="213">
        <v>151</v>
      </c>
      <c r="P1255" s="359" t="s">
        <v>1163</v>
      </c>
      <c r="Q1255" s="50" t="s">
        <v>1164</v>
      </c>
      <c r="R1255" s="50" t="s">
        <v>2422</v>
      </c>
      <c r="S1255" s="16">
        <v>13</v>
      </c>
      <c r="T1255" s="16">
        <v>0</v>
      </c>
      <c r="U1255" s="16">
        <v>13</v>
      </c>
      <c r="X1255" s="50">
        <v>311024</v>
      </c>
      <c r="Y1255" s="50" t="s">
        <v>78</v>
      </c>
      <c r="Z1255" s="47" t="s">
        <v>3812</v>
      </c>
      <c r="AA1255" s="432"/>
      <c r="AB1255" s="16" t="str">
        <f t="shared" si="50"/>
        <v>Unique</v>
      </c>
    </row>
    <row r="1256" spans="1:28" ht="15">
      <c r="A1256" s="354" t="str">
        <f t="shared" si="49"/>
        <v>119_1_140721_C1X_p_sp.</v>
      </c>
      <c r="B1256" s="364" t="s">
        <v>2302</v>
      </c>
      <c r="C1256" s="364" t="s">
        <v>2303</v>
      </c>
      <c r="D1256" s="213">
        <v>119</v>
      </c>
      <c r="E1256" s="213">
        <v>1</v>
      </c>
      <c r="F1256" s="213">
        <v>300621</v>
      </c>
      <c r="G1256" s="213">
        <v>140721</v>
      </c>
      <c r="H1256" s="213">
        <v>2021</v>
      </c>
      <c r="I1256" s="148" t="s">
        <v>43</v>
      </c>
      <c r="J1256" s="148" t="s">
        <v>2304</v>
      </c>
      <c r="K1256" s="148" t="s">
        <v>2305</v>
      </c>
      <c r="L1256" s="148" t="s">
        <v>74</v>
      </c>
      <c r="M1256" s="148" t="s">
        <v>147</v>
      </c>
      <c r="N1256" s="213">
        <v>46</v>
      </c>
      <c r="P1256" s="359" t="s">
        <v>1163</v>
      </c>
      <c r="Q1256" s="50" t="s">
        <v>1164</v>
      </c>
      <c r="R1256" s="50" t="s">
        <v>2422</v>
      </c>
      <c r="S1256" s="16">
        <v>12</v>
      </c>
      <c r="T1256" s="16">
        <v>0</v>
      </c>
      <c r="U1256" s="16">
        <v>12</v>
      </c>
      <c r="X1256" s="50">
        <v>311024</v>
      </c>
      <c r="Y1256" s="50" t="s">
        <v>78</v>
      </c>
      <c r="Z1256" s="47" t="s">
        <v>3813</v>
      </c>
      <c r="AA1256" s="432"/>
      <c r="AB1256" s="16" t="str">
        <f t="shared" si="50"/>
        <v>Unique</v>
      </c>
    </row>
    <row r="1257" spans="1:28" ht="15">
      <c r="A1257" s="354" t="str">
        <f t="shared" si="49"/>
        <v>61_1_160821_C2X_p_sp.</v>
      </c>
      <c r="B1257" s="148" t="s">
        <v>2372</v>
      </c>
      <c r="C1257" s="148" t="s">
        <v>2373</v>
      </c>
      <c r="D1257" s="213">
        <v>61</v>
      </c>
      <c r="E1257" s="213">
        <v>1</v>
      </c>
      <c r="F1257" s="213">
        <v>300721</v>
      </c>
      <c r="G1257" s="213">
        <v>160821</v>
      </c>
      <c r="H1257" s="213">
        <v>2021</v>
      </c>
      <c r="I1257" s="148" t="s">
        <v>43</v>
      </c>
      <c r="J1257" s="148" t="s">
        <v>2374</v>
      </c>
      <c r="K1257" s="148" t="s">
        <v>2375</v>
      </c>
      <c r="L1257" s="148" t="s">
        <v>74</v>
      </c>
      <c r="M1257" s="148" t="s">
        <v>75</v>
      </c>
      <c r="N1257" s="213">
        <v>95</v>
      </c>
      <c r="O1257" s="148" t="s">
        <v>3033</v>
      </c>
      <c r="P1257" s="359" t="s">
        <v>1163</v>
      </c>
      <c r="Q1257" s="50" t="s">
        <v>1164</v>
      </c>
      <c r="R1257" s="50" t="s">
        <v>2422</v>
      </c>
      <c r="S1257" s="16">
        <v>8</v>
      </c>
      <c r="T1257" s="16">
        <v>0</v>
      </c>
      <c r="U1257" s="16">
        <v>8</v>
      </c>
      <c r="X1257" s="50">
        <v>311024</v>
      </c>
      <c r="Y1257" s="50" t="s">
        <v>78</v>
      </c>
      <c r="Z1257" s="47" t="s">
        <v>3814</v>
      </c>
      <c r="AA1257" s="432"/>
      <c r="AB1257" s="16" t="str">
        <f t="shared" si="50"/>
        <v>Unique</v>
      </c>
    </row>
    <row r="1258" spans="1:28" ht="15">
      <c r="A1258" s="354" t="str">
        <f t="shared" si="49"/>
        <v>93_1_200921_C3B_p_sp.</v>
      </c>
      <c r="B1258" s="148" t="s">
        <v>2326</v>
      </c>
      <c r="C1258" s="148" t="s">
        <v>2327</v>
      </c>
      <c r="D1258" s="213">
        <v>93</v>
      </c>
      <c r="E1258" s="213">
        <v>1</v>
      </c>
      <c r="F1258" s="367" t="s">
        <v>2403</v>
      </c>
      <c r="G1258" s="213">
        <v>200921</v>
      </c>
      <c r="H1258" s="213">
        <v>2021</v>
      </c>
      <c r="I1258" s="148" t="s">
        <v>43</v>
      </c>
      <c r="J1258" s="148" t="s">
        <v>2328</v>
      </c>
      <c r="K1258" s="148" t="s">
        <v>2329</v>
      </c>
      <c r="L1258" s="148" t="s">
        <v>74</v>
      </c>
      <c r="M1258" s="148" t="s">
        <v>100</v>
      </c>
      <c r="N1258" s="213">
        <v>459</v>
      </c>
      <c r="P1258" s="359" t="s">
        <v>1163</v>
      </c>
      <c r="Q1258" s="50" t="s">
        <v>1164</v>
      </c>
      <c r="R1258" s="50" t="s">
        <v>2422</v>
      </c>
      <c r="S1258" s="16">
        <v>2</v>
      </c>
      <c r="T1258" s="16">
        <v>0</v>
      </c>
      <c r="U1258" s="16">
        <v>2</v>
      </c>
      <c r="X1258" s="50">
        <v>311024</v>
      </c>
      <c r="Y1258" s="50" t="s">
        <v>78</v>
      </c>
      <c r="Z1258" s="47" t="s">
        <v>3815</v>
      </c>
      <c r="AA1258" s="432"/>
      <c r="AB1258" s="16" t="str">
        <f t="shared" si="50"/>
        <v>Unique</v>
      </c>
    </row>
    <row r="1259" spans="1:28" ht="15">
      <c r="A1259" s="354" t="str">
        <f t="shared" si="49"/>
        <v>80_3_230522_C15_p_sp.</v>
      </c>
      <c r="B1259" s="148" t="s">
        <v>69</v>
      </c>
      <c r="C1259" s="148" t="s">
        <v>70</v>
      </c>
      <c r="D1259" s="213">
        <v>80</v>
      </c>
      <c r="E1259" s="213">
        <v>3</v>
      </c>
      <c r="F1259" s="367" t="s">
        <v>2753</v>
      </c>
      <c r="G1259" s="213">
        <v>230522</v>
      </c>
      <c r="H1259" s="213">
        <v>2022</v>
      </c>
      <c r="I1259" s="148" t="s">
        <v>43</v>
      </c>
      <c r="J1259" s="148" t="s">
        <v>72</v>
      </c>
      <c r="K1259" s="148" t="s">
        <v>73</v>
      </c>
      <c r="L1259" s="148" t="s">
        <v>74</v>
      </c>
      <c r="M1259" s="148" t="s">
        <v>75</v>
      </c>
      <c r="N1259" s="213">
        <v>55</v>
      </c>
      <c r="P1259" s="359" t="s">
        <v>1163</v>
      </c>
      <c r="Q1259" s="50" t="s">
        <v>1164</v>
      </c>
      <c r="R1259" s="50" t="s">
        <v>2422</v>
      </c>
      <c r="S1259" s="16">
        <v>2</v>
      </c>
      <c r="T1259" s="16">
        <v>0</v>
      </c>
      <c r="U1259" s="16">
        <v>2</v>
      </c>
      <c r="X1259" s="50">
        <v>311024</v>
      </c>
      <c r="Y1259" s="50" t="s">
        <v>78</v>
      </c>
      <c r="Z1259" s="47" t="s">
        <v>3816</v>
      </c>
      <c r="AA1259" s="432"/>
      <c r="AB1259" s="16" t="str">
        <f t="shared" si="50"/>
        <v>Unique</v>
      </c>
    </row>
    <row r="1260" spans="1:28" ht="15">
      <c r="A1260" s="354" t="str">
        <f t="shared" si="49"/>
        <v>80_2_080622_C1Y_p_sp.</v>
      </c>
      <c r="B1260" s="148" t="s">
        <v>2504</v>
      </c>
      <c r="C1260" s="148" t="s">
        <v>2505</v>
      </c>
      <c r="D1260" s="213">
        <v>80</v>
      </c>
      <c r="E1260" s="213">
        <v>2</v>
      </c>
      <c r="F1260" s="213">
        <v>230522</v>
      </c>
      <c r="G1260" s="367" t="s">
        <v>2800</v>
      </c>
      <c r="H1260" s="213">
        <v>2022</v>
      </c>
      <c r="I1260" s="148" t="s">
        <v>43</v>
      </c>
      <c r="J1260" s="148" t="s">
        <v>2506</v>
      </c>
      <c r="K1260" s="148" t="s">
        <v>2507</v>
      </c>
      <c r="L1260" s="148" t="s">
        <v>74</v>
      </c>
      <c r="M1260" s="148" t="s">
        <v>75</v>
      </c>
      <c r="N1260" s="213">
        <v>58</v>
      </c>
      <c r="P1260" s="359" t="s">
        <v>1163</v>
      </c>
      <c r="Q1260" s="50" t="s">
        <v>1164</v>
      </c>
      <c r="R1260" s="50" t="s">
        <v>2422</v>
      </c>
      <c r="S1260" s="16">
        <v>15</v>
      </c>
      <c r="T1260" s="16">
        <v>0</v>
      </c>
      <c r="U1260" s="16">
        <v>15</v>
      </c>
      <c r="X1260" s="50">
        <v>311024</v>
      </c>
      <c r="Y1260" s="50" t="s">
        <v>78</v>
      </c>
      <c r="Z1260" s="47" t="s">
        <v>3817</v>
      </c>
      <c r="AA1260" s="432"/>
      <c r="AB1260" s="16" t="str">
        <f t="shared" si="50"/>
        <v>Unique</v>
      </c>
    </row>
    <row r="1261" spans="1:28" ht="15">
      <c r="A1261" s="354" t="str">
        <f t="shared" si="49"/>
        <v>128_1_230522_C3D_p_sp.</v>
      </c>
      <c r="B1261" s="148" t="s">
        <v>2767</v>
      </c>
      <c r="C1261" s="148" t="s">
        <v>2768</v>
      </c>
      <c r="D1261" s="213">
        <v>128</v>
      </c>
      <c r="E1261" s="213">
        <v>1</v>
      </c>
      <c r="F1261" s="367" t="s">
        <v>2753</v>
      </c>
      <c r="G1261" s="213">
        <v>230522</v>
      </c>
      <c r="H1261" s="213">
        <v>2022</v>
      </c>
      <c r="I1261" s="148" t="s">
        <v>43</v>
      </c>
      <c r="J1261" s="148" t="s">
        <v>2769</v>
      </c>
      <c r="K1261" s="148" t="s">
        <v>2770</v>
      </c>
      <c r="L1261" s="148" t="s">
        <v>74</v>
      </c>
      <c r="M1261" s="148" t="s">
        <v>75</v>
      </c>
      <c r="N1261" s="213">
        <v>128</v>
      </c>
      <c r="P1261" s="359" t="s">
        <v>1163</v>
      </c>
      <c r="Q1261" s="50" t="s">
        <v>1164</v>
      </c>
      <c r="R1261" s="50" t="s">
        <v>2422</v>
      </c>
      <c r="S1261" s="16">
        <v>5</v>
      </c>
      <c r="T1261" s="16">
        <v>0</v>
      </c>
      <c r="U1261" s="16">
        <v>5</v>
      </c>
      <c r="X1261" s="50">
        <v>311024</v>
      </c>
      <c r="Y1261" s="50" t="s">
        <v>78</v>
      </c>
      <c r="Z1261" s="47" t="s">
        <v>3818</v>
      </c>
      <c r="AA1261" s="432"/>
      <c r="AB1261" s="16" t="str">
        <f t="shared" si="50"/>
        <v>Unique</v>
      </c>
    </row>
    <row r="1262" spans="1:28" ht="15">
      <c r="A1262" s="354" t="str">
        <f t="shared" si="49"/>
        <v>119_2_090522_C35_p_sp.</v>
      </c>
      <c r="B1262" s="148" t="s">
        <v>2611</v>
      </c>
      <c r="C1262" s="148" t="s">
        <v>2612</v>
      </c>
      <c r="D1262" s="421">
        <v>119</v>
      </c>
      <c r="E1262" s="421">
        <v>2</v>
      </c>
      <c r="F1262" s="213">
        <v>250422</v>
      </c>
      <c r="G1262" s="367" t="s">
        <v>2753</v>
      </c>
      <c r="H1262" s="213">
        <v>2022</v>
      </c>
      <c r="I1262" s="148" t="s">
        <v>43</v>
      </c>
      <c r="J1262" s="148" t="s">
        <v>2613</v>
      </c>
      <c r="K1262" s="148" t="s">
        <v>2614</v>
      </c>
      <c r="L1262" s="148" t="s">
        <v>74</v>
      </c>
      <c r="M1262" s="148" t="s">
        <v>75</v>
      </c>
      <c r="N1262" s="213">
        <v>56</v>
      </c>
      <c r="O1262" s="148" t="s">
        <v>3819</v>
      </c>
      <c r="P1262" s="359" t="s">
        <v>1163</v>
      </c>
      <c r="Q1262" s="50" t="s">
        <v>1164</v>
      </c>
      <c r="R1262" s="50" t="s">
        <v>2422</v>
      </c>
      <c r="S1262" s="16">
        <v>7</v>
      </c>
      <c r="T1262" s="16">
        <v>0</v>
      </c>
      <c r="U1262" s="16">
        <v>7</v>
      </c>
      <c r="X1262" s="50">
        <v>311024</v>
      </c>
      <c r="Y1262" s="50" t="s">
        <v>78</v>
      </c>
      <c r="Z1262" s="47" t="s">
        <v>3820</v>
      </c>
      <c r="AA1262" s="432"/>
      <c r="AB1262" s="16" t="str">
        <f t="shared" si="50"/>
        <v>Unique</v>
      </c>
    </row>
    <row r="1263" spans="1:28" ht="15">
      <c r="A1263" s="354" t="str">
        <f t="shared" si="49"/>
        <v>102_1_060722_C1C_p_sp.</v>
      </c>
      <c r="B1263" s="148" t="s">
        <v>2751</v>
      </c>
      <c r="C1263" s="148" t="s">
        <v>2752</v>
      </c>
      <c r="D1263" s="213">
        <v>102</v>
      </c>
      <c r="E1263" s="213">
        <v>1</v>
      </c>
      <c r="F1263" s="213">
        <v>220622</v>
      </c>
      <c r="G1263" s="29" t="s">
        <v>465</v>
      </c>
      <c r="H1263" s="213">
        <v>2022</v>
      </c>
      <c r="I1263" s="148" t="s">
        <v>43</v>
      </c>
      <c r="J1263" s="148" t="s">
        <v>2754</v>
      </c>
      <c r="K1263" s="148" t="s">
        <v>2755</v>
      </c>
      <c r="L1263" s="148" t="s">
        <v>74</v>
      </c>
      <c r="M1263" s="148" t="s">
        <v>2911</v>
      </c>
      <c r="N1263" s="213">
        <v>200</v>
      </c>
      <c r="O1263" s="148" t="s">
        <v>2912</v>
      </c>
      <c r="P1263" s="359" t="s">
        <v>1163</v>
      </c>
      <c r="Q1263" s="50" t="s">
        <v>1164</v>
      </c>
      <c r="R1263" s="50" t="s">
        <v>2422</v>
      </c>
      <c r="S1263" s="16">
        <v>18</v>
      </c>
      <c r="T1263" s="16">
        <v>0</v>
      </c>
      <c r="U1263" s="16">
        <v>18</v>
      </c>
      <c r="X1263" s="50">
        <v>311024</v>
      </c>
      <c r="Y1263" s="50" t="s">
        <v>78</v>
      </c>
      <c r="Z1263" s="47" t="s">
        <v>3821</v>
      </c>
      <c r="AA1263" s="432"/>
      <c r="AB1263" s="16" t="str">
        <f t="shared" si="50"/>
        <v>Unique</v>
      </c>
    </row>
    <row r="1264" spans="1:28" ht="15">
      <c r="A1264" s="354" t="str">
        <f t="shared" si="49"/>
        <v>102_1_220622_C1C_p_sp.</v>
      </c>
      <c r="B1264" s="148" t="s">
        <v>2751</v>
      </c>
      <c r="C1264" s="148" t="s">
        <v>2752</v>
      </c>
      <c r="D1264" s="213">
        <v>102</v>
      </c>
      <c r="E1264" s="213">
        <v>1</v>
      </c>
      <c r="F1264" s="367" t="s">
        <v>2800</v>
      </c>
      <c r="G1264" s="213">
        <v>220622</v>
      </c>
      <c r="H1264" s="213">
        <v>2022</v>
      </c>
      <c r="I1264" s="148" t="s">
        <v>43</v>
      </c>
      <c r="J1264" s="148" t="s">
        <v>2754</v>
      </c>
      <c r="K1264" s="148" t="s">
        <v>2755</v>
      </c>
      <c r="L1264" s="148" t="s">
        <v>74</v>
      </c>
      <c r="M1264" s="148" t="s">
        <v>168</v>
      </c>
      <c r="N1264" s="213">
        <v>164</v>
      </c>
      <c r="P1264" s="359" t="s">
        <v>1163</v>
      </c>
      <c r="Q1264" s="50" t="s">
        <v>1164</v>
      </c>
      <c r="R1264" s="50" t="s">
        <v>2422</v>
      </c>
      <c r="S1264" s="16">
        <v>10</v>
      </c>
      <c r="T1264" s="16">
        <v>0</v>
      </c>
      <c r="U1264" s="16">
        <v>10</v>
      </c>
      <c r="X1264" s="50">
        <v>311024</v>
      </c>
      <c r="Y1264" s="50" t="s">
        <v>78</v>
      </c>
      <c r="Z1264" s="47" t="s">
        <v>3822</v>
      </c>
      <c r="AA1264" s="432"/>
      <c r="AB1264" s="16" t="str">
        <f t="shared" si="50"/>
        <v>Unique</v>
      </c>
    </row>
    <row r="1265" spans="1:28" ht="15">
      <c r="A1265" s="354" t="str">
        <f t="shared" si="49"/>
        <v>93_1_030921_C3B_p_sp.</v>
      </c>
      <c r="B1265" s="148" t="s">
        <v>2326</v>
      </c>
      <c r="C1265" s="148" t="s">
        <v>2327</v>
      </c>
      <c r="D1265" s="213">
        <v>93</v>
      </c>
      <c r="E1265" s="213">
        <v>1</v>
      </c>
      <c r="F1265" s="213">
        <v>160821</v>
      </c>
      <c r="G1265" s="367" t="s">
        <v>2403</v>
      </c>
      <c r="H1265" s="213">
        <v>2021</v>
      </c>
      <c r="I1265" s="148" t="s">
        <v>43</v>
      </c>
      <c r="J1265" s="148" t="s">
        <v>2328</v>
      </c>
      <c r="K1265" s="148" t="s">
        <v>2329</v>
      </c>
      <c r="L1265" s="148" t="s">
        <v>74</v>
      </c>
      <c r="M1265" s="148" t="s">
        <v>147</v>
      </c>
      <c r="N1265" s="213">
        <v>285</v>
      </c>
      <c r="P1265" s="359" t="s">
        <v>1163</v>
      </c>
      <c r="Q1265" s="50" t="s">
        <v>1164</v>
      </c>
      <c r="R1265" s="50" t="s">
        <v>2422</v>
      </c>
      <c r="S1265" s="16">
        <v>7</v>
      </c>
      <c r="T1265" s="16">
        <v>0</v>
      </c>
      <c r="U1265" s="16">
        <v>7</v>
      </c>
      <c r="X1265" s="50">
        <v>311024</v>
      </c>
      <c r="Y1265" s="50" t="s">
        <v>78</v>
      </c>
      <c r="Z1265" s="47" t="s">
        <v>3823</v>
      </c>
      <c r="AA1265" s="432"/>
      <c r="AB1265" s="16" t="str">
        <f t="shared" si="50"/>
        <v>Unique</v>
      </c>
    </row>
    <row r="1266" spans="1:28" ht="15">
      <c r="A1266" s="354" t="str">
        <f t="shared" si="49"/>
        <v>80_2_170823_C1Y_p_sp.</v>
      </c>
      <c r="B1266" s="148" t="s">
        <v>2504</v>
      </c>
      <c r="C1266" s="148" t="s">
        <v>2505</v>
      </c>
      <c r="D1266" s="213">
        <v>80</v>
      </c>
      <c r="E1266" s="213">
        <v>2</v>
      </c>
      <c r="F1266" s="213">
        <v>280723</v>
      </c>
      <c r="G1266" s="213">
        <v>170823</v>
      </c>
      <c r="H1266" s="213">
        <v>2023</v>
      </c>
      <c r="I1266" s="148" t="s">
        <v>43</v>
      </c>
      <c r="J1266" s="148" t="s">
        <v>2506</v>
      </c>
      <c r="K1266" s="148" t="s">
        <v>2507</v>
      </c>
      <c r="L1266" s="148" t="s">
        <v>74</v>
      </c>
      <c r="M1266" s="148" t="s">
        <v>3196</v>
      </c>
      <c r="N1266" s="213">
        <v>18</v>
      </c>
      <c r="P1266" s="359" t="s">
        <v>1163</v>
      </c>
      <c r="Q1266" s="50" t="s">
        <v>1164</v>
      </c>
      <c r="R1266" s="50" t="s">
        <v>2422</v>
      </c>
      <c r="S1266" s="16">
        <v>3</v>
      </c>
      <c r="T1266" s="16">
        <v>0</v>
      </c>
      <c r="U1266" s="16">
        <v>3</v>
      </c>
      <c r="X1266" s="50">
        <v>311024</v>
      </c>
      <c r="Y1266" s="50" t="s">
        <v>78</v>
      </c>
      <c r="Z1266" s="47" t="s">
        <v>3824</v>
      </c>
      <c r="AA1266" s="432"/>
      <c r="AB1266" s="16" t="str">
        <f t="shared" si="50"/>
        <v>Unique</v>
      </c>
    </row>
    <row r="1267" spans="1:28" ht="15">
      <c r="A1267" s="354" t="str">
        <f t="shared" si="49"/>
        <v>80_4_230522_C25_p_sp.</v>
      </c>
      <c r="B1267" s="148" t="s">
        <v>2320</v>
      </c>
      <c r="C1267" s="148" t="s">
        <v>2321</v>
      </c>
      <c r="D1267" s="213">
        <v>80</v>
      </c>
      <c r="E1267" s="213">
        <v>4</v>
      </c>
      <c r="F1267" s="367" t="s">
        <v>2753</v>
      </c>
      <c r="G1267" s="213">
        <v>230522</v>
      </c>
      <c r="H1267" s="213">
        <v>2022</v>
      </c>
      <c r="I1267" s="148" t="s">
        <v>43</v>
      </c>
      <c r="J1267" s="148" t="s">
        <v>2322</v>
      </c>
      <c r="K1267" s="148" t="s">
        <v>2323</v>
      </c>
      <c r="L1267" s="148" t="s">
        <v>74</v>
      </c>
      <c r="M1267" s="148" t="s">
        <v>75</v>
      </c>
      <c r="N1267" s="213">
        <v>125</v>
      </c>
      <c r="P1267" s="359" t="s">
        <v>1163</v>
      </c>
      <c r="Q1267" s="50" t="s">
        <v>1164</v>
      </c>
      <c r="R1267" s="50" t="s">
        <v>2422</v>
      </c>
      <c r="S1267" s="16">
        <v>6</v>
      </c>
      <c r="T1267" s="16">
        <v>0</v>
      </c>
      <c r="U1267" s="16">
        <v>6</v>
      </c>
      <c r="X1267" s="50">
        <v>311024</v>
      </c>
      <c r="Y1267" s="50" t="s">
        <v>78</v>
      </c>
      <c r="Z1267" s="47" t="s">
        <v>3825</v>
      </c>
      <c r="AA1267" s="432"/>
      <c r="AB1267" s="16" t="str">
        <f t="shared" si="50"/>
        <v>Unique</v>
      </c>
    </row>
    <row r="1268" spans="1:28" ht="15">
      <c r="A1268" s="354" t="str">
        <f t="shared" si="49"/>
        <v>101_1_150621_C2A_p_sp.</v>
      </c>
      <c r="B1268" s="364" t="s">
        <v>80</v>
      </c>
      <c r="C1268" s="364" t="s">
        <v>81</v>
      </c>
      <c r="D1268" s="213">
        <v>101</v>
      </c>
      <c r="E1268" s="213">
        <v>1</v>
      </c>
      <c r="F1268" s="213">
        <v>310521</v>
      </c>
      <c r="G1268" s="213">
        <v>150621</v>
      </c>
      <c r="H1268" s="213">
        <v>2021</v>
      </c>
      <c r="I1268" s="148" t="s">
        <v>43</v>
      </c>
      <c r="J1268" s="148" t="s">
        <v>82</v>
      </c>
      <c r="K1268" s="148" t="s">
        <v>83</v>
      </c>
      <c r="L1268" s="148" t="s">
        <v>74</v>
      </c>
      <c r="M1268" s="148" t="s">
        <v>147</v>
      </c>
      <c r="N1268" s="213">
        <v>48</v>
      </c>
      <c r="P1268" s="359" t="s">
        <v>1163</v>
      </c>
      <c r="Q1268" s="50" t="s">
        <v>1164</v>
      </c>
      <c r="R1268" s="50" t="s">
        <v>2422</v>
      </c>
      <c r="S1268" s="16">
        <v>13</v>
      </c>
      <c r="T1268" s="16">
        <v>0</v>
      </c>
      <c r="U1268" s="16">
        <v>13</v>
      </c>
      <c r="X1268" s="50">
        <v>311024</v>
      </c>
      <c r="Y1268" s="50" t="s">
        <v>78</v>
      </c>
      <c r="Z1268" s="47" t="s">
        <v>3826</v>
      </c>
      <c r="AA1268" s="432"/>
      <c r="AB1268" s="16" t="str">
        <f t="shared" si="50"/>
        <v>Unique</v>
      </c>
    </row>
    <row r="1269" spans="1:28" ht="15">
      <c r="A1269" s="354" t="str">
        <f t="shared" si="49"/>
        <v>128_1_220622_C3D_p_sp.</v>
      </c>
      <c r="B1269" s="148" t="s">
        <v>2767</v>
      </c>
      <c r="C1269" s="148" t="s">
        <v>2768</v>
      </c>
      <c r="D1269" s="213">
        <v>128</v>
      </c>
      <c r="E1269" s="213">
        <v>1</v>
      </c>
      <c r="F1269" s="367" t="s">
        <v>2800</v>
      </c>
      <c r="G1269" s="213">
        <v>220622</v>
      </c>
      <c r="H1269" s="213">
        <v>2022</v>
      </c>
      <c r="I1269" s="148" t="s">
        <v>43</v>
      </c>
      <c r="J1269" s="148" t="s">
        <v>2769</v>
      </c>
      <c r="K1269" s="148" t="s">
        <v>2770</v>
      </c>
      <c r="L1269" s="148" t="s">
        <v>74</v>
      </c>
      <c r="M1269" s="148" t="s">
        <v>2911</v>
      </c>
      <c r="N1269" s="213">
        <v>350</v>
      </c>
      <c r="O1269" s="148" t="s">
        <v>2912</v>
      </c>
      <c r="P1269" s="359" t="s">
        <v>1163</v>
      </c>
      <c r="Q1269" s="50" t="s">
        <v>1164</v>
      </c>
      <c r="R1269" s="50" t="s">
        <v>2422</v>
      </c>
      <c r="S1269" s="16">
        <v>12</v>
      </c>
      <c r="T1269" s="16">
        <v>0</v>
      </c>
      <c r="U1269" s="16">
        <v>12</v>
      </c>
      <c r="X1269" s="50">
        <v>311024</v>
      </c>
      <c r="Y1269" s="50" t="s">
        <v>78</v>
      </c>
      <c r="Z1269" s="47" t="s">
        <v>3827</v>
      </c>
      <c r="AA1269" s="432"/>
      <c r="AB1269" s="16" t="str">
        <f t="shared" si="50"/>
        <v>Unique</v>
      </c>
    </row>
    <row r="1270" spans="1:28" ht="15">
      <c r="A1270" s="354" t="str">
        <f t="shared" si="49"/>
        <v>102_1_200722_C1C_p_sp.</v>
      </c>
      <c r="B1270" s="148" t="s">
        <v>2751</v>
      </c>
      <c r="C1270" s="148" t="s">
        <v>2752</v>
      </c>
      <c r="D1270" s="213">
        <v>102</v>
      </c>
      <c r="E1270" s="213">
        <v>1</v>
      </c>
      <c r="F1270" s="367" t="s">
        <v>465</v>
      </c>
      <c r="G1270" s="213">
        <v>200722</v>
      </c>
      <c r="H1270" s="213">
        <v>2022</v>
      </c>
      <c r="I1270" s="148" t="s">
        <v>43</v>
      </c>
      <c r="J1270" s="148" t="s">
        <v>2754</v>
      </c>
      <c r="K1270" s="148" t="s">
        <v>2755</v>
      </c>
      <c r="L1270" s="148" t="s">
        <v>74</v>
      </c>
      <c r="M1270" s="148" t="s">
        <v>3150</v>
      </c>
      <c r="N1270" s="213">
        <f>90+5</f>
        <v>95</v>
      </c>
      <c r="O1270" s="148" t="s">
        <v>3173</v>
      </c>
      <c r="P1270" s="359" t="s">
        <v>1163</v>
      </c>
      <c r="Q1270" s="50" t="s">
        <v>1164</v>
      </c>
      <c r="R1270" s="50" t="s">
        <v>2422</v>
      </c>
      <c r="S1270" s="16">
        <v>17</v>
      </c>
      <c r="T1270" s="16">
        <v>0</v>
      </c>
      <c r="U1270" s="16">
        <v>17</v>
      </c>
      <c r="X1270" s="50">
        <v>311024</v>
      </c>
      <c r="Y1270" s="50" t="s">
        <v>78</v>
      </c>
      <c r="Z1270" s="47" t="s">
        <v>3828</v>
      </c>
      <c r="AA1270" s="432"/>
      <c r="AB1270" s="16" t="str">
        <f t="shared" si="50"/>
        <v>Unique</v>
      </c>
    </row>
    <row r="1271" spans="1:28" ht="15">
      <c r="A1271" s="354" t="str">
        <f t="shared" si="49"/>
        <v>71_1_280723_C1A_p_sp.</v>
      </c>
      <c r="B1271" s="148" t="s">
        <v>2352</v>
      </c>
      <c r="C1271" s="148" t="s">
        <v>2353</v>
      </c>
      <c r="D1271" s="213">
        <v>71</v>
      </c>
      <c r="E1271" s="213">
        <v>1</v>
      </c>
      <c r="F1271" s="213">
        <v>140723</v>
      </c>
      <c r="G1271" s="213">
        <v>280723</v>
      </c>
      <c r="H1271" s="213">
        <v>2023</v>
      </c>
      <c r="I1271" s="148" t="s">
        <v>43</v>
      </c>
      <c r="J1271" s="148" t="s">
        <v>2354</v>
      </c>
      <c r="K1271" s="148" t="s">
        <v>2355</v>
      </c>
      <c r="L1271" s="148" t="s">
        <v>74</v>
      </c>
      <c r="M1271" s="148" t="s">
        <v>3196</v>
      </c>
      <c r="N1271" s="213">
        <v>6</v>
      </c>
      <c r="O1271" s="148" t="s">
        <v>2912</v>
      </c>
      <c r="P1271" s="359" t="s">
        <v>1163</v>
      </c>
      <c r="Q1271" s="50" t="s">
        <v>1164</v>
      </c>
      <c r="R1271" s="50" t="s">
        <v>2422</v>
      </c>
      <c r="S1271" s="16">
        <v>3</v>
      </c>
      <c r="T1271" s="16">
        <v>0</v>
      </c>
      <c r="U1271" s="16">
        <v>3</v>
      </c>
      <c r="X1271" s="50">
        <v>311024</v>
      </c>
      <c r="Y1271" s="50" t="s">
        <v>78</v>
      </c>
      <c r="Z1271" s="47" t="s">
        <v>3829</v>
      </c>
      <c r="AA1271" s="432"/>
      <c r="AB1271" s="16" t="str">
        <f t="shared" si="50"/>
        <v>Unique</v>
      </c>
    </row>
    <row r="1272" spans="1:28" ht="15">
      <c r="A1272" s="354" t="str">
        <f t="shared" si="49"/>
        <v>61_1_230522_C2X_p_sp.</v>
      </c>
      <c r="B1272" s="148" t="s">
        <v>2372</v>
      </c>
      <c r="C1272" s="148" t="s">
        <v>2373</v>
      </c>
      <c r="D1272" s="213">
        <v>61</v>
      </c>
      <c r="E1272" s="213">
        <v>1</v>
      </c>
      <c r="F1272" s="367" t="s">
        <v>2753</v>
      </c>
      <c r="G1272" s="213">
        <v>230522</v>
      </c>
      <c r="H1272" s="213">
        <v>2022</v>
      </c>
      <c r="I1272" s="148" t="s">
        <v>43</v>
      </c>
      <c r="J1272" s="148" t="s">
        <v>2374</v>
      </c>
      <c r="K1272" s="148" t="s">
        <v>2375</v>
      </c>
      <c r="L1272" s="148" t="s">
        <v>74</v>
      </c>
      <c r="M1272" s="148" t="s">
        <v>75</v>
      </c>
      <c r="N1272" s="213">
        <v>123</v>
      </c>
      <c r="P1272" s="359" t="s">
        <v>1163</v>
      </c>
      <c r="Q1272" s="50" t="s">
        <v>1164</v>
      </c>
      <c r="R1272" s="50" t="s">
        <v>2422</v>
      </c>
      <c r="S1272" s="16">
        <v>11</v>
      </c>
      <c r="T1272" s="16">
        <v>0</v>
      </c>
      <c r="U1272" s="16">
        <v>11</v>
      </c>
      <c r="X1272" s="50">
        <v>311024</v>
      </c>
      <c r="Y1272" s="50" t="s">
        <v>78</v>
      </c>
      <c r="Z1272" s="47" t="s">
        <v>3830</v>
      </c>
      <c r="AA1272" s="432"/>
      <c r="AB1272" s="16" t="str">
        <f t="shared" si="50"/>
        <v>Unique</v>
      </c>
    </row>
    <row r="1273" spans="1:28" ht="15">
      <c r="A1273" s="354" t="str">
        <f t="shared" si="49"/>
        <v>83_1_080622_C2C_p_sp.</v>
      </c>
      <c r="B1273" s="148" t="s">
        <v>2789</v>
      </c>
      <c r="C1273" s="148" t="s">
        <v>2790</v>
      </c>
      <c r="D1273" s="213">
        <v>83</v>
      </c>
      <c r="E1273" s="213">
        <v>1</v>
      </c>
      <c r="F1273" s="213">
        <v>230522</v>
      </c>
      <c r="G1273" s="367" t="s">
        <v>2800</v>
      </c>
      <c r="H1273" s="213">
        <v>2022</v>
      </c>
      <c r="I1273" s="148" t="s">
        <v>43</v>
      </c>
      <c r="J1273" s="148" t="s">
        <v>2791</v>
      </c>
      <c r="K1273" s="148" t="s">
        <v>2792</v>
      </c>
      <c r="L1273" s="148" t="s">
        <v>74</v>
      </c>
      <c r="M1273" s="148" t="s">
        <v>75</v>
      </c>
      <c r="N1273" s="213">
        <v>11</v>
      </c>
      <c r="P1273" s="359" t="s">
        <v>1163</v>
      </c>
      <c r="Q1273" s="50" t="s">
        <v>1164</v>
      </c>
      <c r="R1273" s="50" t="s">
        <v>2422</v>
      </c>
      <c r="S1273" s="16">
        <v>2</v>
      </c>
      <c r="T1273" s="16">
        <v>0</v>
      </c>
      <c r="U1273" s="16">
        <v>2</v>
      </c>
      <c r="X1273" s="50">
        <v>311024</v>
      </c>
      <c r="Y1273" s="50" t="s">
        <v>78</v>
      </c>
      <c r="Z1273" s="47" t="s">
        <v>3831</v>
      </c>
      <c r="AA1273" s="432"/>
      <c r="AB1273" s="16" t="str">
        <f t="shared" si="50"/>
        <v>Unique</v>
      </c>
    </row>
    <row r="1274" spans="1:28" ht="15">
      <c r="A1274" s="354" t="str">
        <f t="shared" si="49"/>
        <v>81_1_030822_C1D_p_sp.</v>
      </c>
      <c r="B1274" s="364" t="s">
        <v>2618</v>
      </c>
      <c r="C1274" s="364" t="s">
        <v>2619</v>
      </c>
      <c r="D1274" s="213">
        <v>81</v>
      </c>
      <c r="E1274" s="213">
        <v>1</v>
      </c>
      <c r="F1274" s="557">
        <v>200722</v>
      </c>
      <c r="G1274" s="367" t="s">
        <v>3145</v>
      </c>
      <c r="H1274" s="213">
        <v>2022</v>
      </c>
      <c r="I1274" s="148" t="s">
        <v>43</v>
      </c>
      <c r="J1274" s="148" t="s">
        <v>2620</v>
      </c>
      <c r="K1274" s="148" t="s">
        <v>2621</v>
      </c>
      <c r="L1274" s="148" t="s">
        <v>74</v>
      </c>
      <c r="M1274" s="148" t="s">
        <v>2422</v>
      </c>
      <c r="N1274" s="213">
        <f>17+2</f>
        <v>19</v>
      </c>
      <c r="O1274" s="148" t="s">
        <v>2912</v>
      </c>
      <c r="P1274" s="359" t="s">
        <v>1163</v>
      </c>
      <c r="Q1274" s="50" t="s">
        <v>1164</v>
      </c>
      <c r="R1274" s="50" t="s">
        <v>2422</v>
      </c>
      <c r="S1274" s="16">
        <v>11</v>
      </c>
      <c r="T1274" s="16">
        <v>0</v>
      </c>
      <c r="U1274" s="16">
        <v>11</v>
      </c>
      <c r="X1274" s="50">
        <v>311024</v>
      </c>
      <c r="Y1274" s="50" t="s">
        <v>78</v>
      </c>
      <c r="Z1274" s="47" t="s">
        <v>3832</v>
      </c>
      <c r="AA1274" s="432"/>
      <c r="AB1274" s="16" t="str">
        <f t="shared" si="50"/>
        <v>Unique</v>
      </c>
    </row>
    <row r="1275" spans="1:28" ht="15">
      <c r="A1275" s="354" t="str">
        <f t="shared" si="49"/>
        <v>80_3_300621_C15_p_sp.</v>
      </c>
      <c r="B1275" s="364" t="s">
        <v>69</v>
      </c>
      <c r="C1275" s="364" t="s">
        <v>70</v>
      </c>
      <c r="D1275" s="213">
        <v>80</v>
      </c>
      <c r="E1275" s="213">
        <v>3</v>
      </c>
      <c r="F1275" s="213">
        <v>150621</v>
      </c>
      <c r="G1275" s="213">
        <v>300621</v>
      </c>
      <c r="H1275" s="213">
        <v>2021</v>
      </c>
      <c r="I1275" s="148" t="s">
        <v>43</v>
      </c>
      <c r="J1275" s="148" t="s">
        <v>72</v>
      </c>
      <c r="K1275" s="148" t="s">
        <v>73</v>
      </c>
      <c r="L1275" s="148" t="s">
        <v>74</v>
      </c>
      <c r="M1275" s="148" t="s">
        <v>147</v>
      </c>
      <c r="N1275" s="213">
        <v>35</v>
      </c>
      <c r="P1275" s="359" t="s">
        <v>1163</v>
      </c>
      <c r="Q1275" s="50" t="s">
        <v>1164</v>
      </c>
      <c r="R1275" s="50" t="s">
        <v>2422</v>
      </c>
      <c r="S1275" s="16">
        <v>12</v>
      </c>
      <c r="T1275" s="16">
        <v>0</v>
      </c>
      <c r="U1275" s="16">
        <v>12</v>
      </c>
      <c r="X1275" s="50">
        <v>311024</v>
      </c>
      <c r="Y1275" s="50" t="s">
        <v>78</v>
      </c>
      <c r="Z1275" s="47" t="s">
        <v>3833</v>
      </c>
      <c r="AA1275" s="432"/>
      <c r="AB1275" s="16" t="str">
        <f t="shared" si="50"/>
        <v>Unique</v>
      </c>
    </row>
    <row r="1276" spans="1:28" ht="15">
      <c r="A1276" s="354" t="str">
        <f t="shared" si="49"/>
        <v>80_3_060722_C15_p_sp.</v>
      </c>
      <c r="B1276" s="148" t="s">
        <v>69</v>
      </c>
      <c r="C1276" s="148" t="s">
        <v>70</v>
      </c>
      <c r="D1276" s="213">
        <v>80</v>
      </c>
      <c r="E1276" s="213">
        <v>3</v>
      </c>
      <c r="F1276" s="213">
        <v>220622</v>
      </c>
      <c r="G1276" s="367" t="s">
        <v>465</v>
      </c>
      <c r="H1276" s="213">
        <v>2022</v>
      </c>
      <c r="I1276" s="148" t="s">
        <v>43</v>
      </c>
      <c r="J1276" s="148" t="s">
        <v>72</v>
      </c>
      <c r="K1276" s="148" t="s">
        <v>73</v>
      </c>
      <c r="L1276" s="148" t="s">
        <v>74</v>
      </c>
      <c r="M1276" s="148" t="s">
        <v>2422</v>
      </c>
      <c r="N1276" s="213">
        <v>60</v>
      </c>
      <c r="O1276" s="28" t="s">
        <v>3173</v>
      </c>
      <c r="P1276" s="359" t="s">
        <v>1163</v>
      </c>
      <c r="Q1276" s="50" t="s">
        <v>1164</v>
      </c>
      <c r="R1276" s="50" t="s">
        <v>2422</v>
      </c>
      <c r="S1276" s="16">
        <v>9</v>
      </c>
      <c r="T1276" s="16">
        <v>0</v>
      </c>
      <c r="U1276" s="16">
        <v>9</v>
      </c>
      <c r="X1276" s="50">
        <v>311024</v>
      </c>
      <c r="Y1276" s="50" t="s">
        <v>78</v>
      </c>
      <c r="Z1276" s="47" t="s">
        <v>3834</v>
      </c>
      <c r="AA1276" s="432"/>
      <c r="AB1276" s="16" t="str">
        <f t="shared" si="50"/>
        <v>Unique</v>
      </c>
    </row>
    <row r="1277" spans="1:28" ht="15">
      <c r="A1277" s="354" t="str">
        <f t="shared" si="49"/>
        <v>119_2_220622_C35_p_my.fl</v>
      </c>
      <c r="B1277" s="148" t="s">
        <v>2611</v>
      </c>
      <c r="C1277" s="148" t="s">
        <v>2612</v>
      </c>
      <c r="D1277" s="421">
        <v>119</v>
      </c>
      <c r="E1277" s="421">
        <v>2</v>
      </c>
      <c r="F1277" s="367" t="s">
        <v>2800</v>
      </c>
      <c r="G1277" s="213">
        <v>220622</v>
      </c>
      <c r="H1277" s="213">
        <v>2022</v>
      </c>
      <c r="I1277" s="148" t="s">
        <v>43</v>
      </c>
      <c r="J1277" s="148" t="s">
        <v>2613</v>
      </c>
      <c r="K1277" s="148" t="s">
        <v>2614</v>
      </c>
      <c r="L1277" s="148" t="s">
        <v>74</v>
      </c>
      <c r="M1277" s="148" t="s">
        <v>2911</v>
      </c>
      <c r="N1277" s="213">
        <v>89</v>
      </c>
      <c r="P1277" s="401" t="s">
        <v>98</v>
      </c>
      <c r="Q1277" s="16" t="s">
        <v>99</v>
      </c>
      <c r="R1277" s="16" t="s">
        <v>2911</v>
      </c>
      <c r="S1277" s="16">
        <v>1</v>
      </c>
      <c r="T1277" s="16">
        <v>0</v>
      </c>
      <c r="U1277" s="16">
        <v>1</v>
      </c>
      <c r="X1277" s="402">
        <v>311024</v>
      </c>
      <c r="Y1277" s="16" t="s">
        <v>78</v>
      </c>
      <c r="Z1277" s="47" t="s">
        <v>3835</v>
      </c>
      <c r="AA1277" s="432" t="s">
        <v>95</v>
      </c>
      <c r="AB1277" s="16" t="str">
        <f t="shared" si="50"/>
        <v>Unique</v>
      </c>
    </row>
    <row r="1278" spans="1:28" ht="15">
      <c r="A1278" s="354" t="str">
        <f t="shared" si="49"/>
        <v>83_2_080622_C2D_p_sp.</v>
      </c>
      <c r="B1278" s="148" t="s">
        <v>2773</v>
      </c>
      <c r="C1278" s="148" t="s">
        <v>2774</v>
      </c>
      <c r="D1278" s="213">
        <v>83</v>
      </c>
      <c r="E1278" s="213">
        <v>2</v>
      </c>
      <c r="F1278" s="213">
        <v>230522</v>
      </c>
      <c r="G1278" s="367" t="s">
        <v>2800</v>
      </c>
      <c r="H1278" s="213">
        <v>2022</v>
      </c>
      <c r="I1278" s="148" t="s">
        <v>43</v>
      </c>
      <c r="J1278" s="148" t="s">
        <v>2775</v>
      </c>
      <c r="K1278" s="148" t="s">
        <v>2776</v>
      </c>
      <c r="L1278" s="148" t="s">
        <v>74</v>
      </c>
      <c r="M1278" s="148" t="s">
        <v>75</v>
      </c>
      <c r="N1278" s="213">
        <v>102</v>
      </c>
      <c r="P1278" s="359" t="s">
        <v>1163</v>
      </c>
      <c r="Q1278" s="50" t="s">
        <v>1164</v>
      </c>
      <c r="R1278" s="50" t="s">
        <v>2422</v>
      </c>
      <c r="S1278" s="16">
        <v>18</v>
      </c>
      <c r="T1278" s="16">
        <v>0</v>
      </c>
      <c r="U1278" s="16">
        <v>18</v>
      </c>
      <c r="X1278" s="413" t="s">
        <v>3836</v>
      </c>
      <c r="Y1278" s="16" t="s">
        <v>78</v>
      </c>
      <c r="Z1278" s="47" t="s">
        <v>3837</v>
      </c>
      <c r="AA1278" s="432"/>
      <c r="AB1278" s="16" t="str">
        <f t="shared" si="50"/>
        <v>Unique</v>
      </c>
    </row>
    <row r="1279" spans="1:28" ht="15">
      <c r="A1279" s="354" t="str">
        <f t="shared" si="49"/>
        <v>80_4_300823_C25_p_sp.</v>
      </c>
      <c r="B1279" s="148" t="s">
        <v>2320</v>
      </c>
      <c r="C1279" s="148" t="s">
        <v>2321</v>
      </c>
      <c r="D1279" s="213">
        <v>80</v>
      </c>
      <c r="E1279" s="213">
        <v>4</v>
      </c>
      <c r="F1279" s="213">
        <v>160823</v>
      </c>
      <c r="G1279" s="213">
        <v>300823</v>
      </c>
      <c r="H1279" s="213">
        <v>2023</v>
      </c>
      <c r="I1279" s="148" t="s">
        <v>43</v>
      </c>
      <c r="J1279" s="148" t="s">
        <v>2322</v>
      </c>
      <c r="K1279" s="148" t="s">
        <v>2323</v>
      </c>
      <c r="L1279" s="148" t="s">
        <v>74</v>
      </c>
      <c r="M1279" s="148" t="s">
        <v>3196</v>
      </c>
      <c r="N1279" s="213">
        <v>12</v>
      </c>
      <c r="P1279" s="359" t="s">
        <v>1163</v>
      </c>
      <c r="Q1279" s="50" t="s">
        <v>1164</v>
      </c>
      <c r="R1279" s="50" t="s">
        <v>2422</v>
      </c>
      <c r="S1279" s="16">
        <v>7</v>
      </c>
      <c r="T1279" s="16">
        <v>0</v>
      </c>
      <c r="U1279" s="16">
        <v>7</v>
      </c>
      <c r="X1279" s="413" t="s">
        <v>3836</v>
      </c>
      <c r="Y1279" s="16" t="s">
        <v>78</v>
      </c>
      <c r="Z1279" s="47" t="s">
        <v>3838</v>
      </c>
      <c r="AA1279" s="432"/>
      <c r="AB1279" s="16" t="str">
        <f t="shared" si="50"/>
        <v>Unique</v>
      </c>
    </row>
    <row r="1280" spans="1:28" ht="15">
      <c r="A1280" s="354" t="str">
        <f t="shared" si="49"/>
        <v>61_1_060722_C2X_p_sp.</v>
      </c>
      <c r="B1280" s="148" t="s">
        <v>2372</v>
      </c>
      <c r="C1280" s="148" t="s">
        <v>2373</v>
      </c>
      <c r="D1280" s="213">
        <v>61</v>
      </c>
      <c r="E1280" s="213">
        <v>1</v>
      </c>
      <c r="F1280" s="213">
        <v>220622</v>
      </c>
      <c r="G1280" s="367" t="s">
        <v>465</v>
      </c>
      <c r="H1280" s="213">
        <v>2022</v>
      </c>
      <c r="I1280" s="148" t="s">
        <v>43</v>
      </c>
      <c r="J1280" s="148" t="s">
        <v>2374</v>
      </c>
      <c r="K1280" s="148" t="s">
        <v>2375</v>
      </c>
      <c r="L1280" s="148" t="s">
        <v>74</v>
      </c>
      <c r="M1280" s="148" t="s">
        <v>75</v>
      </c>
      <c r="N1280" s="213">
        <v>121</v>
      </c>
      <c r="P1280" s="359" t="s">
        <v>1163</v>
      </c>
      <c r="Q1280" s="50" t="s">
        <v>1164</v>
      </c>
      <c r="R1280" s="50" t="s">
        <v>2422</v>
      </c>
      <c r="S1280" s="16">
        <v>14</v>
      </c>
      <c r="T1280" s="16">
        <v>0</v>
      </c>
      <c r="U1280" s="16">
        <v>14</v>
      </c>
      <c r="X1280" s="413" t="s">
        <v>3836</v>
      </c>
      <c r="Y1280" s="16" t="s">
        <v>78</v>
      </c>
      <c r="Z1280" s="47" t="s">
        <v>3839</v>
      </c>
      <c r="AA1280" s="432"/>
      <c r="AB1280" s="16" t="str">
        <f t="shared" si="50"/>
        <v>Unique</v>
      </c>
    </row>
    <row r="1281" spans="1:28" ht="15">
      <c r="A1281" s="354" t="str">
        <f t="shared" si="49"/>
        <v>119_2_300823_C35_p_sp.</v>
      </c>
      <c r="B1281" s="148" t="s">
        <v>2611</v>
      </c>
      <c r="C1281" s="148" t="s">
        <v>2612</v>
      </c>
      <c r="D1281" s="421">
        <v>119</v>
      </c>
      <c r="E1281" s="421">
        <v>2</v>
      </c>
      <c r="F1281" s="213">
        <v>160823</v>
      </c>
      <c r="G1281" s="213">
        <v>300823</v>
      </c>
      <c r="H1281" s="213">
        <v>2023</v>
      </c>
      <c r="I1281" s="148" t="s">
        <v>43</v>
      </c>
      <c r="J1281" s="148" t="s">
        <v>2613</v>
      </c>
      <c r="K1281" s="148" t="s">
        <v>2614</v>
      </c>
      <c r="L1281" s="148" t="s">
        <v>74</v>
      </c>
      <c r="M1281" s="148" t="s">
        <v>3196</v>
      </c>
      <c r="N1281" s="213">
        <v>4</v>
      </c>
      <c r="O1281" s="148" t="s">
        <v>2912</v>
      </c>
      <c r="P1281" s="359" t="s">
        <v>1163</v>
      </c>
      <c r="Q1281" s="50" t="s">
        <v>1164</v>
      </c>
      <c r="R1281" s="50" t="s">
        <v>2422</v>
      </c>
      <c r="S1281" s="16">
        <v>4</v>
      </c>
      <c r="T1281" s="16">
        <v>0</v>
      </c>
      <c r="U1281" s="16">
        <v>4</v>
      </c>
      <c r="X1281" s="402" t="s">
        <v>3836</v>
      </c>
      <c r="Y1281" s="16" t="s">
        <v>78</v>
      </c>
      <c r="Z1281" s="47" t="s">
        <v>3840</v>
      </c>
      <c r="AA1281" s="432"/>
      <c r="AB1281" s="16" t="str">
        <f t="shared" si="50"/>
        <v>Unique</v>
      </c>
    </row>
    <row r="1282" spans="1:28" ht="15">
      <c r="A1282" s="354" t="str">
        <f t="shared" si="49"/>
        <v>101_1_300721_C2A_p_sp.</v>
      </c>
      <c r="B1282" s="364" t="s">
        <v>80</v>
      </c>
      <c r="C1282" s="364" t="s">
        <v>81</v>
      </c>
      <c r="D1282" s="213">
        <v>101</v>
      </c>
      <c r="E1282" s="213">
        <v>1</v>
      </c>
      <c r="F1282" s="213">
        <v>140721</v>
      </c>
      <c r="G1282" s="213">
        <v>300721</v>
      </c>
      <c r="H1282" s="213">
        <v>2021</v>
      </c>
      <c r="I1282" s="148" t="s">
        <v>43</v>
      </c>
      <c r="J1282" s="148" t="s">
        <v>82</v>
      </c>
      <c r="K1282" s="148" t="s">
        <v>83</v>
      </c>
      <c r="L1282" s="148" t="s">
        <v>74</v>
      </c>
      <c r="M1282" s="148" t="s">
        <v>168</v>
      </c>
      <c r="N1282" s="213">
        <v>60</v>
      </c>
      <c r="O1282" s="148" t="s">
        <v>357</v>
      </c>
      <c r="P1282" s="359" t="s">
        <v>1163</v>
      </c>
      <c r="Q1282" s="50" t="s">
        <v>1164</v>
      </c>
      <c r="R1282" s="50" t="s">
        <v>2422</v>
      </c>
      <c r="S1282" s="16">
        <v>16</v>
      </c>
      <c r="T1282" s="16">
        <v>0</v>
      </c>
      <c r="U1282" s="16">
        <v>16</v>
      </c>
      <c r="X1282" s="402" t="s">
        <v>3836</v>
      </c>
      <c r="Y1282" s="16" t="s">
        <v>78</v>
      </c>
      <c r="Z1282" s="47" t="s">
        <v>3841</v>
      </c>
      <c r="AA1282" s="432"/>
      <c r="AB1282" s="16" t="str">
        <f t="shared" si="50"/>
        <v>Unique</v>
      </c>
    </row>
    <row r="1283" spans="1:28" ht="15">
      <c r="A1283" s="354" t="str">
        <f t="shared" si="49"/>
        <v>81_1_170822_C1D_p_sp.</v>
      </c>
      <c r="B1283" s="364" t="s">
        <v>2618</v>
      </c>
      <c r="C1283" s="364" t="s">
        <v>2619</v>
      </c>
      <c r="D1283" s="213">
        <v>81</v>
      </c>
      <c r="E1283" s="213">
        <v>1</v>
      </c>
      <c r="F1283" s="367" t="s">
        <v>3145</v>
      </c>
      <c r="G1283" s="213">
        <v>170822</v>
      </c>
      <c r="H1283" s="213">
        <v>2022</v>
      </c>
      <c r="I1283" s="148" t="s">
        <v>43</v>
      </c>
      <c r="J1283" s="148" t="s">
        <v>2620</v>
      </c>
      <c r="K1283" s="148" t="s">
        <v>2621</v>
      </c>
      <c r="L1283" s="148" t="s">
        <v>74</v>
      </c>
      <c r="M1283" s="148" t="s">
        <v>3150</v>
      </c>
      <c r="N1283" s="213">
        <f>4+1</f>
        <v>5</v>
      </c>
      <c r="O1283" s="148" t="s">
        <v>3173</v>
      </c>
      <c r="P1283" s="359" t="s">
        <v>1163</v>
      </c>
      <c r="Q1283" s="50" t="s">
        <v>1164</v>
      </c>
      <c r="R1283" s="50" t="s">
        <v>2422</v>
      </c>
      <c r="S1283" s="16">
        <v>2</v>
      </c>
      <c r="T1283" s="16">
        <v>0</v>
      </c>
      <c r="U1283" s="16">
        <v>2</v>
      </c>
      <c r="X1283" s="402" t="s">
        <v>3836</v>
      </c>
      <c r="Y1283" s="16" t="s">
        <v>78</v>
      </c>
      <c r="Z1283" s="47" t="s">
        <v>3842</v>
      </c>
      <c r="AA1283" s="432"/>
      <c r="AB1283" s="16" t="str">
        <f t="shared" si="50"/>
        <v>Unique</v>
      </c>
    </row>
    <row r="1284" spans="1:28" ht="15">
      <c r="A1284" s="354" t="str">
        <f t="shared" si="49"/>
        <v>102_1_030822_C1C_p_sp.</v>
      </c>
      <c r="B1284" s="148" t="s">
        <v>2751</v>
      </c>
      <c r="C1284" s="148" t="s">
        <v>2752</v>
      </c>
      <c r="D1284" s="213">
        <v>102</v>
      </c>
      <c r="E1284" s="213">
        <v>1</v>
      </c>
      <c r="F1284" s="367" t="s">
        <v>3450</v>
      </c>
      <c r="G1284" s="367" t="s">
        <v>3145</v>
      </c>
      <c r="H1284" s="213">
        <v>2022</v>
      </c>
      <c r="I1284" s="148" t="s">
        <v>43</v>
      </c>
      <c r="J1284" s="148" t="s">
        <v>2754</v>
      </c>
      <c r="K1284" s="148" t="s">
        <v>2755</v>
      </c>
      <c r="L1284" s="148" t="s">
        <v>74</v>
      </c>
      <c r="M1284" s="148" t="s">
        <v>3150</v>
      </c>
      <c r="N1284" s="213">
        <v>46</v>
      </c>
      <c r="P1284" s="359" t="s">
        <v>1163</v>
      </c>
      <c r="Q1284" s="50" t="s">
        <v>1164</v>
      </c>
      <c r="R1284" s="50" t="s">
        <v>2422</v>
      </c>
      <c r="S1284" s="16">
        <v>6</v>
      </c>
      <c r="T1284" s="16">
        <v>0</v>
      </c>
      <c r="U1284" s="16">
        <v>6</v>
      </c>
      <c r="X1284" s="402" t="s">
        <v>3836</v>
      </c>
      <c r="Y1284" s="16" t="s">
        <v>78</v>
      </c>
      <c r="Z1284" s="47" t="s">
        <v>3843</v>
      </c>
      <c r="AA1284" s="432"/>
      <c r="AB1284" s="16" t="str">
        <f t="shared" si="50"/>
        <v>Unique</v>
      </c>
    </row>
    <row r="1285" spans="1:28" ht="15">
      <c r="A1285" s="354" t="str">
        <f t="shared" si="49"/>
        <v>93_1_030921_C3B_p_sp.</v>
      </c>
      <c r="B1285" s="148" t="s">
        <v>2326</v>
      </c>
      <c r="C1285" s="148" t="s">
        <v>2327</v>
      </c>
      <c r="D1285" s="213">
        <v>93</v>
      </c>
      <c r="E1285" s="213">
        <v>1</v>
      </c>
      <c r="F1285" s="213">
        <v>160821</v>
      </c>
      <c r="G1285" s="367" t="s">
        <v>2403</v>
      </c>
      <c r="H1285" s="213">
        <v>2021</v>
      </c>
      <c r="I1285" s="148" t="s">
        <v>43</v>
      </c>
      <c r="J1285" s="148" t="s">
        <v>2328</v>
      </c>
      <c r="K1285" s="148" t="s">
        <v>2329</v>
      </c>
      <c r="L1285" s="148" t="s">
        <v>74</v>
      </c>
      <c r="M1285" s="148" t="s">
        <v>147</v>
      </c>
      <c r="N1285" s="213">
        <v>285</v>
      </c>
      <c r="P1285" s="359" t="s">
        <v>1163</v>
      </c>
      <c r="Q1285" s="50" t="s">
        <v>1164</v>
      </c>
      <c r="R1285" s="50" t="s">
        <v>2422</v>
      </c>
      <c r="S1285" s="16">
        <v>10</v>
      </c>
      <c r="T1285" s="16">
        <v>0</v>
      </c>
      <c r="U1285" s="16">
        <v>10</v>
      </c>
      <c r="X1285" s="402" t="s">
        <v>3836</v>
      </c>
      <c r="Y1285" s="16" t="s">
        <v>78</v>
      </c>
      <c r="Z1285" s="47" t="s">
        <v>3844</v>
      </c>
      <c r="AA1285" s="432"/>
      <c r="AB1285" s="16" t="str">
        <f t="shared" ref="AB1285:AB1348" si="51">IF(COUNTIF(Z:Z, Z1285)&gt;1, "Duplicate", "Unique")</f>
        <v>Unique</v>
      </c>
    </row>
    <row r="1286" spans="1:28" ht="15">
      <c r="A1286" s="354" t="str">
        <f t="shared" si="49"/>
        <v>119_1_200722_C1X_p_sp.</v>
      </c>
      <c r="B1286" s="28" t="s">
        <v>2302</v>
      </c>
      <c r="C1286" s="28" t="s">
        <v>2303</v>
      </c>
      <c r="D1286" s="29">
        <v>119</v>
      </c>
      <c r="E1286" s="29">
        <v>1</v>
      </c>
      <c r="F1286" s="434" t="s">
        <v>465</v>
      </c>
      <c r="G1286" s="29">
        <v>200722</v>
      </c>
      <c r="H1286" s="29">
        <v>2022</v>
      </c>
      <c r="I1286" s="28" t="s">
        <v>43</v>
      </c>
      <c r="J1286" s="28" t="s">
        <v>2304</v>
      </c>
      <c r="K1286" s="28" t="s">
        <v>2305</v>
      </c>
      <c r="L1286" s="28" t="s">
        <v>74</v>
      </c>
      <c r="M1286" s="28" t="s">
        <v>3150</v>
      </c>
      <c r="N1286" s="29">
        <v>45</v>
      </c>
      <c r="P1286" s="359" t="s">
        <v>1163</v>
      </c>
      <c r="Q1286" s="50" t="s">
        <v>1164</v>
      </c>
      <c r="R1286" s="50" t="s">
        <v>2422</v>
      </c>
      <c r="S1286" s="16">
        <v>6</v>
      </c>
      <c r="T1286" s="16">
        <v>0</v>
      </c>
      <c r="U1286" s="16">
        <v>6</v>
      </c>
      <c r="X1286" s="413" t="s">
        <v>3836</v>
      </c>
      <c r="Y1286" s="16" t="s">
        <v>78</v>
      </c>
      <c r="Z1286" s="47" t="s">
        <v>3845</v>
      </c>
      <c r="AA1286" s="432"/>
      <c r="AB1286" s="16" t="str">
        <f t="shared" si="51"/>
        <v>Unique</v>
      </c>
    </row>
    <row r="1287" spans="1:28" ht="15">
      <c r="A1287" s="354" t="str">
        <f t="shared" si="49"/>
        <v>93_1_030921_C3B_p_sp.</v>
      </c>
      <c r="B1287" s="148" t="s">
        <v>2326</v>
      </c>
      <c r="C1287" s="148" t="s">
        <v>2327</v>
      </c>
      <c r="D1287" s="213">
        <v>93</v>
      </c>
      <c r="E1287" s="213">
        <v>1</v>
      </c>
      <c r="F1287" s="213">
        <v>160821</v>
      </c>
      <c r="G1287" s="367" t="s">
        <v>2403</v>
      </c>
      <c r="H1287" s="213">
        <v>2021</v>
      </c>
      <c r="I1287" s="148" t="s">
        <v>43</v>
      </c>
      <c r="J1287" s="148" t="s">
        <v>2328</v>
      </c>
      <c r="K1287" s="148" t="s">
        <v>2329</v>
      </c>
      <c r="L1287" s="148" t="s">
        <v>74</v>
      </c>
      <c r="M1287" s="148" t="s">
        <v>147</v>
      </c>
      <c r="N1287" s="213">
        <v>285</v>
      </c>
      <c r="P1287" s="359" t="s">
        <v>1163</v>
      </c>
      <c r="Q1287" s="50" t="s">
        <v>1164</v>
      </c>
      <c r="R1287" s="50" t="s">
        <v>2422</v>
      </c>
      <c r="S1287" s="16">
        <v>39</v>
      </c>
      <c r="T1287" s="16">
        <v>0</v>
      </c>
      <c r="U1287" s="16">
        <v>39</v>
      </c>
      <c r="X1287" s="413" t="s">
        <v>3836</v>
      </c>
      <c r="Y1287" s="16" t="s">
        <v>78</v>
      </c>
      <c r="Z1287" s="47" t="s">
        <v>3846</v>
      </c>
      <c r="AA1287" s="432"/>
      <c r="AB1287" s="16" t="str">
        <f t="shared" si="51"/>
        <v>Unique</v>
      </c>
    </row>
    <row r="1288" spans="1:28" ht="15">
      <c r="A1288" s="354" t="str">
        <f t="shared" si="49"/>
        <v>119_1_160823_C1X_p_sp.</v>
      </c>
      <c r="B1288" s="28" t="s">
        <v>2302</v>
      </c>
      <c r="C1288" s="28" t="s">
        <v>2303</v>
      </c>
      <c r="D1288" s="29">
        <v>119</v>
      </c>
      <c r="E1288" s="29">
        <v>1</v>
      </c>
      <c r="F1288" s="29">
        <v>280723</v>
      </c>
      <c r="G1288" s="29">
        <v>160823</v>
      </c>
      <c r="H1288" s="29">
        <v>2023</v>
      </c>
      <c r="I1288" s="28" t="s">
        <v>43</v>
      </c>
      <c r="J1288" s="28" t="s">
        <v>2304</v>
      </c>
      <c r="K1288" s="28" t="s">
        <v>2305</v>
      </c>
      <c r="L1288" s="28" t="s">
        <v>74</v>
      </c>
      <c r="M1288" s="28" t="s">
        <v>3150</v>
      </c>
      <c r="N1288" s="29">
        <v>65</v>
      </c>
      <c r="P1288" s="359" t="s">
        <v>1163</v>
      </c>
      <c r="Q1288" s="50" t="s">
        <v>1164</v>
      </c>
      <c r="R1288" s="50" t="s">
        <v>2422</v>
      </c>
      <c r="S1288" s="16">
        <v>21</v>
      </c>
      <c r="T1288" s="16">
        <v>0</v>
      </c>
      <c r="U1288" s="16">
        <v>21</v>
      </c>
      <c r="X1288" s="413" t="s">
        <v>3836</v>
      </c>
      <c r="Y1288" s="16" t="s">
        <v>78</v>
      </c>
      <c r="Z1288" s="47" t="s">
        <v>3847</v>
      </c>
      <c r="AA1288" s="432"/>
      <c r="AB1288" s="16" t="str">
        <f t="shared" si="51"/>
        <v>Unique</v>
      </c>
    </row>
    <row r="1289" spans="1:28" ht="15">
      <c r="A1289" s="354" t="str">
        <f t="shared" si="49"/>
        <v>80_4_060722_C25_p_sp.</v>
      </c>
      <c r="B1289" s="148" t="s">
        <v>2320</v>
      </c>
      <c r="C1289" s="148" t="s">
        <v>2321</v>
      </c>
      <c r="D1289" s="213">
        <v>80</v>
      </c>
      <c r="E1289" s="213">
        <v>4</v>
      </c>
      <c r="F1289" s="213">
        <v>220622</v>
      </c>
      <c r="G1289" s="367" t="s">
        <v>465</v>
      </c>
      <c r="H1289" s="213">
        <v>2022</v>
      </c>
      <c r="I1289" s="148" t="s">
        <v>43</v>
      </c>
      <c r="J1289" s="148" t="s">
        <v>2322</v>
      </c>
      <c r="K1289" s="148" t="s">
        <v>2323</v>
      </c>
      <c r="L1289" s="148" t="s">
        <v>74</v>
      </c>
      <c r="M1289" s="148" t="s">
        <v>75</v>
      </c>
      <c r="N1289" s="213">
        <v>66</v>
      </c>
      <c r="P1289" s="359" t="s">
        <v>1163</v>
      </c>
      <c r="Q1289" s="50" t="s">
        <v>1164</v>
      </c>
      <c r="R1289" s="50" t="s">
        <v>2422</v>
      </c>
      <c r="S1289" s="16">
        <v>21</v>
      </c>
      <c r="T1289" s="16">
        <v>0</v>
      </c>
      <c r="U1289" s="16">
        <v>21</v>
      </c>
      <c r="X1289" s="402" t="s">
        <v>3836</v>
      </c>
      <c r="Y1289" s="16" t="s">
        <v>78</v>
      </c>
      <c r="Z1289" s="47" t="s">
        <v>3848</v>
      </c>
      <c r="AA1289" s="432"/>
      <c r="AB1289" s="16" t="str">
        <f t="shared" si="51"/>
        <v>Unique</v>
      </c>
    </row>
    <row r="1290" spans="1:28" ht="15">
      <c r="A1290" s="354" t="str">
        <f t="shared" si="49"/>
        <v>119_1_200921_C1X_p_sp.</v>
      </c>
      <c r="B1290" s="364" t="s">
        <v>2302</v>
      </c>
      <c r="C1290" s="364" t="s">
        <v>2303</v>
      </c>
      <c r="D1290" s="213">
        <v>119</v>
      </c>
      <c r="E1290" s="213">
        <v>1</v>
      </c>
      <c r="F1290" s="367" t="s">
        <v>2403</v>
      </c>
      <c r="G1290" s="213">
        <v>200921</v>
      </c>
      <c r="H1290" s="213">
        <v>2021</v>
      </c>
      <c r="I1290" s="148" t="s">
        <v>43</v>
      </c>
      <c r="J1290" s="148" t="s">
        <v>2304</v>
      </c>
      <c r="K1290" s="148" t="s">
        <v>2305</v>
      </c>
      <c r="L1290" s="148" t="s">
        <v>74</v>
      </c>
      <c r="M1290" s="148" t="s">
        <v>100</v>
      </c>
      <c r="N1290" s="213">
        <v>222</v>
      </c>
      <c r="P1290" s="359" t="s">
        <v>1163</v>
      </c>
      <c r="Q1290" s="50" t="s">
        <v>1164</v>
      </c>
      <c r="R1290" s="50" t="s">
        <v>2422</v>
      </c>
      <c r="S1290" s="16">
        <v>19</v>
      </c>
      <c r="T1290" s="16">
        <v>0</v>
      </c>
      <c r="U1290" s="16">
        <v>19</v>
      </c>
      <c r="X1290" s="402" t="s">
        <v>3836</v>
      </c>
      <c r="Y1290" s="16" t="s">
        <v>78</v>
      </c>
      <c r="Z1290" s="47" t="s">
        <v>3849</v>
      </c>
      <c r="AA1290" s="432"/>
      <c r="AB1290" s="16" t="str">
        <f t="shared" si="51"/>
        <v>Unique</v>
      </c>
    </row>
    <row r="1291" spans="1:28" ht="15">
      <c r="A1291" s="354" t="str">
        <f t="shared" si="49"/>
        <v>119_2_220622_C2Y_p_sp.</v>
      </c>
      <c r="B1291" s="148" t="s">
        <v>2517</v>
      </c>
      <c r="C1291" s="148" t="s">
        <v>2518</v>
      </c>
      <c r="D1291" s="421">
        <v>119</v>
      </c>
      <c r="E1291" s="421">
        <v>2</v>
      </c>
      <c r="F1291" s="367" t="s">
        <v>2800</v>
      </c>
      <c r="G1291" s="213">
        <v>220622</v>
      </c>
      <c r="H1291" s="213">
        <v>2022</v>
      </c>
      <c r="I1291" s="148" t="s">
        <v>43</v>
      </c>
      <c r="J1291" s="148" t="s">
        <v>2519</v>
      </c>
      <c r="K1291" s="148" t="s">
        <v>2520</v>
      </c>
      <c r="L1291" s="148" t="s">
        <v>74</v>
      </c>
      <c r="M1291" s="148" t="s">
        <v>75</v>
      </c>
      <c r="N1291" s="213">
        <v>117</v>
      </c>
      <c r="P1291" s="359" t="s">
        <v>1163</v>
      </c>
      <c r="Q1291" s="50" t="s">
        <v>1164</v>
      </c>
      <c r="R1291" s="50" t="s">
        <v>2422</v>
      </c>
      <c r="S1291" s="16">
        <v>17</v>
      </c>
      <c r="T1291" s="16">
        <v>0</v>
      </c>
      <c r="U1291" s="16">
        <v>17</v>
      </c>
      <c r="X1291" s="402" t="s">
        <v>3836</v>
      </c>
      <c r="Y1291" s="16" t="s">
        <v>78</v>
      </c>
      <c r="Z1291" s="47" t="s">
        <v>3850</v>
      </c>
      <c r="AA1291" s="432"/>
      <c r="AB1291" s="16" t="str">
        <f t="shared" si="51"/>
        <v>Unique</v>
      </c>
    </row>
    <row r="1292" spans="1:28" ht="15">
      <c r="A1292" s="354" t="str">
        <f t="shared" si="49"/>
        <v>128_1_200722_C3D_p_sp.</v>
      </c>
      <c r="B1292" s="148" t="s">
        <v>2767</v>
      </c>
      <c r="C1292" s="148" t="s">
        <v>2768</v>
      </c>
      <c r="D1292" s="213">
        <v>128</v>
      </c>
      <c r="E1292" s="213">
        <v>1</v>
      </c>
      <c r="F1292" s="559" t="s">
        <v>465</v>
      </c>
      <c r="G1292" s="213">
        <v>200722</v>
      </c>
      <c r="H1292" s="213">
        <v>2022</v>
      </c>
      <c r="I1292" s="148" t="s">
        <v>43</v>
      </c>
      <c r="J1292" s="148" t="s">
        <v>2769</v>
      </c>
      <c r="K1292" s="148" t="s">
        <v>2770</v>
      </c>
      <c r="L1292" s="148" t="s">
        <v>74</v>
      </c>
      <c r="M1292" s="148" t="s">
        <v>2422</v>
      </c>
      <c r="N1292" s="213">
        <f>232+19</f>
        <v>251</v>
      </c>
      <c r="O1292" s="148" t="s">
        <v>2912</v>
      </c>
      <c r="P1292" s="359" t="s">
        <v>1163</v>
      </c>
      <c r="Q1292" s="50" t="s">
        <v>1164</v>
      </c>
      <c r="R1292" s="50" t="s">
        <v>2422</v>
      </c>
      <c r="S1292" s="16">
        <v>17</v>
      </c>
      <c r="T1292" s="16">
        <v>0</v>
      </c>
      <c r="U1292" s="16">
        <v>17</v>
      </c>
      <c r="X1292" s="402" t="s">
        <v>3836</v>
      </c>
      <c r="Y1292" s="16" t="s">
        <v>78</v>
      </c>
      <c r="Z1292" s="47" t="s">
        <v>3851</v>
      </c>
      <c r="AA1292" s="432"/>
      <c r="AB1292" s="16" t="str">
        <f t="shared" si="51"/>
        <v>Unique</v>
      </c>
    </row>
    <row r="1293" spans="1:28" ht="15">
      <c r="A1293" s="354" t="str">
        <f t="shared" si="49"/>
        <v>80_3_030921_C15_p_sp.</v>
      </c>
      <c r="B1293" s="364" t="s">
        <v>69</v>
      </c>
      <c r="C1293" s="364" t="s">
        <v>70</v>
      </c>
      <c r="D1293" s="213">
        <v>80</v>
      </c>
      <c r="E1293" s="213">
        <v>3</v>
      </c>
      <c r="F1293" s="213">
        <v>160821</v>
      </c>
      <c r="G1293" s="367" t="s">
        <v>2403</v>
      </c>
      <c r="H1293" s="213">
        <v>2021</v>
      </c>
      <c r="I1293" s="148" t="s">
        <v>43</v>
      </c>
      <c r="J1293" s="148" t="s">
        <v>72</v>
      </c>
      <c r="K1293" s="148" t="s">
        <v>73</v>
      </c>
      <c r="L1293" s="148" t="s">
        <v>74</v>
      </c>
      <c r="M1293" s="148" t="s">
        <v>168</v>
      </c>
      <c r="N1293" s="213">
        <v>302</v>
      </c>
      <c r="O1293" s="148" t="s">
        <v>357</v>
      </c>
      <c r="P1293" s="359" t="s">
        <v>1163</v>
      </c>
      <c r="Q1293" s="50" t="s">
        <v>1164</v>
      </c>
      <c r="R1293" s="50" t="s">
        <v>2422</v>
      </c>
      <c r="S1293" s="16">
        <v>32</v>
      </c>
      <c r="T1293" s="16">
        <v>0</v>
      </c>
      <c r="U1293" s="16">
        <v>32</v>
      </c>
      <c r="X1293" s="402" t="s">
        <v>3836</v>
      </c>
      <c r="Y1293" s="16" t="s">
        <v>78</v>
      </c>
      <c r="Z1293" s="47" t="s">
        <v>3852</v>
      </c>
      <c r="AA1293" s="432"/>
      <c r="AB1293" s="16" t="str">
        <f t="shared" si="51"/>
        <v>Unique</v>
      </c>
    </row>
    <row r="1294" spans="1:28" ht="15">
      <c r="A1294" s="354" t="str">
        <f t="shared" si="49"/>
        <v>119_2_080622_C2Y_p_sp.</v>
      </c>
      <c r="B1294" s="148" t="s">
        <v>2517</v>
      </c>
      <c r="C1294" s="148" t="s">
        <v>2518</v>
      </c>
      <c r="D1294" s="421">
        <v>119</v>
      </c>
      <c r="E1294" s="421">
        <v>2</v>
      </c>
      <c r="F1294" s="213">
        <v>230522</v>
      </c>
      <c r="G1294" s="367" t="s">
        <v>2800</v>
      </c>
      <c r="H1294" s="213">
        <v>2022</v>
      </c>
      <c r="I1294" s="148" t="s">
        <v>43</v>
      </c>
      <c r="J1294" s="148" t="s">
        <v>2519</v>
      </c>
      <c r="K1294" s="148" t="s">
        <v>2520</v>
      </c>
      <c r="L1294" s="148" t="s">
        <v>74</v>
      </c>
      <c r="M1294" s="148" t="s">
        <v>75</v>
      </c>
      <c r="N1294" s="213">
        <v>48</v>
      </c>
      <c r="P1294" s="359" t="s">
        <v>1163</v>
      </c>
      <c r="Q1294" s="50" t="s">
        <v>1164</v>
      </c>
      <c r="R1294" s="50" t="s">
        <v>2422</v>
      </c>
      <c r="S1294" s="16">
        <v>1</v>
      </c>
      <c r="T1294" s="16">
        <v>0</v>
      </c>
      <c r="U1294" s="16">
        <v>1</v>
      </c>
      <c r="W1294" s="16" t="s">
        <v>3853</v>
      </c>
      <c r="X1294" s="402" t="s">
        <v>3836</v>
      </c>
      <c r="Y1294" s="16" t="s">
        <v>78</v>
      </c>
      <c r="Z1294" s="47" t="s">
        <v>3854</v>
      </c>
      <c r="AA1294" s="432"/>
      <c r="AB1294" s="16" t="str">
        <f t="shared" si="51"/>
        <v>Unique</v>
      </c>
    </row>
    <row r="1295" spans="1:28" ht="15">
      <c r="A1295" s="354" t="str">
        <f t="shared" si="49"/>
        <v>119_2_060722_C35_p_sp.</v>
      </c>
      <c r="B1295" s="148" t="s">
        <v>2611</v>
      </c>
      <c r="C1295" s="148" t="s">
        <v>2612</v>
      </c>
      <c r="D1295" s="421">
        <v>119</v>
      </c>
      <c r="E1295" s="421">
        <v>2</v>
      </c>
      <c r="F1295" s="213">
        <v>220622</v>
      </c>
      <c r="G1295" s="367" t="s">
        <v>465</v>
      </c>
      <c r="H1295" s="213">
        <v>2022</v>
      </c>
      <c r="I1295" s="148" t="s">
        <v>43</v>
      </c>
      <c r="J1295" s="148" t="s">
        <v>2613</v>
      </c>
      <c r="K1295" s="148" t="s">
        <v>2614</v>
      </c>
      <c r="L1295" s="148" t="s">
        <v>74</v>
      </c>
      <c r="M1295" s="148" t="s">
        <v>100</v>
      </c>
      <c r="N1295" s="213">
        <v>62</v>
      </c>
      <c r="P1295" s="359" t="s">
        <v>1163</v>
      </c>
      <c r="Q1295" s="50" t="s">
        <v>1164</v>
      </c>
      <c r="R1295" s="50" t="s">
        <v>2422</v>
      </c>
      <c r="S1295" s="16">
        <v>5</v>
      </c>
      <c r="T1295" s="16">
        <v>0</v>
      </c>
      <c r="U1295" s="16">
        <v>5</v>
      </c>
      <c r="X1295" s="402" t="s">
        <v>3836</v>
      </c>
      <c r="Y1295" s="16" t="s">
        <v>78</v>
      </c>
      <c r="Z1295" s="47" t="s">
        <v>3855</v>
      </c>
      <c r="AA1295" s="432"/>
      <c r="AB1295" s="16" t="str">
        <f t="shared" si="51"/>
        <v>Unique</v>
      </c>
    </row>
    <row r="1296" spans="1:28" ht="15">
      <c r="A1296" s="354" t="str">
        <f t="shared" si="49"/>
        <v>71_2_300621_C2B_p_sp.</v>
      </c>
      <c r="B1296" s="364" t="s">
        <v>2481</v>
      </c>
      <c r="C1296" s="364" t="s">
        <v>2482</v>
      </c>
      <c r="D1296" s="213">
        <v>71</v>
      </c>
      <c r="E1296" s="213">
        <v>2</v>
      </c>
      <c r="F1296" s="213">
        <v>150621</v>
      </c>
      <c r="G1296" s="213">
        <v>300621</v>
      </c>
      <c r="H1296" s="213">
        <v>2021</v>
      </c>
      <c r="I1296" s="148" t="s">
        <v>43</v>
      </c>
      <c r="J1296" s="148" t="s">
        <v>2483</v>
      </c>
      <c r="K1296" s="148" t="s">
        <v>2484</v>
      </c>
      <c r="L1296" s="148" t="s">
        <v>74</v>
      </c>
      <c r="M1296" s="148" t="s">
        <v>147</v>
      </c>
      <c r="N1296" s="213">
        <v>15</v>
      </c>
      <c r="P1296" s="359" t="s">
        <v>1163</v>
      </c>
      <c r="Q1296" s="50" t="s">
        <v>1164</v>
      </c>
      <c r="R1296" s="50" t="s">
        <v>2422</v>
      </c>
      <c r="S1296" s="16">
        <v>2</v>
      </c>
      <c r="T1296" s="16">
        <v>0</v>
      </c>
      <c r="U1296" s="16">
        <v>2</v>
      </c>
      <c r="X1296" s="402" t="s">
        <v>3836</v>
      </c>
      <c r="Y1296" s="16" t="s">
        <v>78</v>
      </c>
      <c r="Z1296" s="47" t="s">
        <v>3856</v>
      </c>
      <c r="AA1296" s="432"/>
      <c r="AB1296" s="16" t="str">
        <f t="shared" si="51"/>
        <v>Unique</v>
      </c>
    </row>
    <row r="1297" spans="1:28" ht="15">
      <c r="A1297" s="354" t="str">
        <f t="shared" si="49"/>
        <v>80_3_200921_C15_p_sp.</v>
      </c>
      <c r="B1297" s="364" t="s">
        <v>69</v>
      </c>
      <c r="C1297" s="364" t="s">
        <v>70</v>
      </c>
      <c r="D1297" s="213">
        <v>80</v>
      </c>
      <c r="E1297" s="213">
        <v>3</v>
      </c>
      <c r="F1297" s="367" t="s">
        <v>2403</v>
      </c>
      <c r="G1297" s="213">
        <v>200921</v>
      </c>
      <c r="H1297" s="213">
        <v>2021</v>
      </c>
      <c r="I1297" s="148" t="s">
        <v>43</v>
      </c>
      <c r="J1297" s="148" t="s">
        <v>72</v>
      </c>
      <c r="K1297" s="148" t="s">
        <v>73</v>
      </c>
      <c r="L1297" s="148" t="s">
        <v>74</v>
      </c>
      <c r="M1297" s="148" t="s">
        <v>147</v>
      </c>
      <c r="N1297" s="213">
        <v>135</v>
      </c>
      <c r="O1297" s="148" t="s">
        <v>357</v>
      </c>
      <c r="P1297" s="359" t="s">
        <v>1163</v>
      </c>
      <c r="Q1297" s="50" t="s">
        <v>1164</v>
      </c>
      <c r="R1297" s="50" t="s">
        <v>2422</v>
      </c>
      <c r="S1297" s="16">
        <v>1</v>
      </c>
      <c r="T1297" s="16">
        <v>0</v>
      </c>
      <c r="U1297" s="16">
        <v>1</v>
      </c>
      <c r="X1297" s="402" t="s">
        <v>3836</v>
      </c>
      <c r="Y1297" s="16" t="s">
        <v>78</v>
      </c>
      <c r="Z1297" s="47" t="s">
        <v>3857</v>
      </c>
      <c r="AA1297" s="432"/>
      <c r="AB1297" s="16" t="str">
        <f t="shared" si="51"/>
        <v>Unique</v>
      </c>
    </row>
    <row r="1298" spans="1:28" ht="15">
      <c r="A1298" s="354" t="str">
        <f t="shared" si="49"/>
        <v>80_3_300823_C15_p_sp.</v>
      </c>
      <c r="B1298" s="148" t="s">
        <v>69</v>
      </c>
      <c r="C1298" s="148" t="s">
        <v>70</v>
      </c>
      <c r="D1298" s="213">
        <v>80</v>
      </c>
      <c r="E1298" s="213">
        <v>3</v>
      </c>
      <c r="F1298" s="213">
        <v>160823</v>
      </c>
      <c r="G1298" s="213">
        <v>300823</v>
      </c>
      <c r="H1298" s="213">
        <v>2023</v>
      </c>
      <c r="I1298" s="148" t="s">
        <v>43</v>
      </c>
      <c r="J1298" s="148" t="s">
        <v>72</v>
      </c>
      <c r="K1298" s="148" t="s">
        <v>73</v>
      </c>
      <c r="L1298" s="148" t="s">
        <v>74</v>
      </c>
      <c r="M1298" s="148" t="s">
        <v>3150</v>
      </c>
      <c r="N1298" s="213">
        <v>29</v>
      </c>
      <c r="P1298" s="359" t="s">
        <v>1163</v>
      </c>
      <c r="Q1298" s="50" t="s">
        <v>1164</v>
      </c>
      <c r="R1298" s="50" t="s">
        <v>2422</v>
      </c>
      <c r="S1298" s="16">
        <v>12</v>
      </c>
      <c r="T1298" s="16">
        <v>0</v>
      </c>
      <c r="U1298" s="16">
        <v>12</v>
      </c>
      <c r="X1298" s="402" t="s">
        <v>3836</v>
      </c>
      <c r="Y1298" s="16" t="s">
        <v>78</v>
      </c>
      <c r="Z1298" s="47" t="s">
        <v>3858</v>
      </c>
      <c r="AA1298" s="432"/>
      <c r="AB1298" s="16" t="str">
        <f t="shared" si="51"/>
        <v>Unique</v>
      </c>
    </row>
    <row r="1299" spans="1:28" ht="15">
      <c r="A1299" s="354" t="str">
        <f t="shared" si="49"/>
        <v>80_3_200921_C15_p_sp.</v>
      </c>
      <c r="B1299" s="487" t="s">
        <v>69</v>
      </c>
      <c r="C1299" s="487" t="s">
        <v>70</v>
      </c>
      <c r="D1299" s="486">
        <v>80</v>
      </c>
      <c r="E1299" s="486">
        <v>3</v>
      </c>
      <c r="F1299" s="539" t="s">
        <v>2403</v>
      </c>
      <c r="G1299" s="486">
        <v>200921</v>
      </c>
      <c r="H1299" s="486">
        <v>2021</v>
      </c>
      <c r="I1299" s="485" t="s">
        <v>43</v>
      </c>
      <c r="J1299" s="485" t="s">
        <v>72</v>
      </c>
      <c r="K1299" s="485" t="s">
        <v>73</v>
      </c>
      <c r="L1299" s="485" t="s">
        <v>74</v>
      </c>
      <c r="M1299" s="485" t="s">
        <v>147</v>
      </c>
      <c r="N1299" s="486">
        <v>178</v>
      </c>
      <c r="O1299" s="485" t="s">
        <v>3859</v>
      </c>
      <c r="P1299" s="359" t="s">
        <v>1163</v>
      </c>
      <c r="Q1299" s="50" t="s">
        <v>1164</v>
      </c>
      <c r="R1299" s="50" t="s">
        <v>2422</v>
      </c>
      <c r="S1299" s="16">
        <v>1</v>
      </c>
      <c r="T1299" s="16">
        <v>0</v>
      </c>
      <c r="U1299" s="16">
        <v>1</v>
      </c>
      <c r="X1299" s="402" t="s">
        <v>3836</v>
      </c>
      <c r="Y1299" s="16" t="s">
        <v>78</v>
      </c>
      <c r="Z1299" s="47" t="s">
        <v>3860</v>
      </c>
      <c r="AA1299" s="432"/>
      <c r="AB1299" s="16" t="str">
        <f t="shared" si="51"/>
        <v>Unique</v>
      </c>
    </row>
    <row r="1300" spans="1:28" ht="15">
      <c r="A1300" s="354" t="str">
        <f t="shared" si="49"/>
        <v>119_1_280723_C1X_p_sp.</v>
      </c>
      <c r="B1300" s="28" t="s">
        <v>2302</v>
      </c>
      <c r="C1300" s="28" t="s">
        <v>2303</v>
      </c>
      <c r="D1300" s="29">
        <v>119</v>
      </c>
      <c r="E1300" s="29">
        <v>1</v>
      </c>
      <c r="F1300" s="29">
        <v>140723</v>
      </c>
      <c r="G1300" s="29">
        <v>280723</v>
      </c>
      <c r="H1300" s="29">
        <v>2023</v>
      </c>
      <c r="I1300" s="28" t="s">
        <v>43</v>
      </c>
      <c r="J1300" s="28" t="s">
        <v>2304</v>
      </c>
      <c r="K1300" s="28" t="s">
        <v>2305</v>
      </c>
      <c r="L1300" s="28" t="s">
        <v>74</v>
      </c>
      <c r="M1300" s="28" t="s">
        <v>3158</v>
      </c>
      <c r="N1300" s="29">
        <v>70</v>
      </c>
      <c r="O1300" s="148" t="s">
        <v>3235</v>
      </c>
      <c r="P1300" s="359" t="s">
        <v>1163</v>
      </c>
      <c r="Q1300" s="50" t="s">
        <v>1164</v>
      </c>
      <c r="R1300" s="50" t="s">
        <v>2422</v>
      </c>
      <c r="S1300" s="16">
        <v>18</v>
      </c>
      <c r="T1300" s="16">
        <v>0</v>
      </c>
      <c r="U1300" s="16">
        <v>18</v>
      </c>
      <c r="X1300" s="402" t="s">
        <v>3836</v>
      </c>
      <c r="Y1300" s="16" t="s">
        <v>78</v>
      </c>
      <c r="Z1300" s="47" t="s">
        <v>3861</v>
      </c>
      <c r="AA1300" s="432"/>
      <c r="AB1300" s="16" t="str">
        <f t="shared" si="51"/>
        <v>Unique</v>
      </c>
    </row>
    <row r="1301" spans="1:28" ht="15">
      <c r="A1301" s="354" t="str">
        <f t="shared" si="49"/>
        <v>119_2_280723_C35_p_sp.</v>
      </c>
      <c r="B1301" s="148" t="s">
        <v>2611</v>
      </c>
      <c r="C1301" s="148" t="s">
        <v>2612</v>
      </c>
      <c r="D1301" s="421">
        <v>119</v>
      </c>
      <c r="E1301" s="421">
        <v>2</v>
      </c>
      <c r="F1301" s="213">
        <v>140723</v>
      </c>
      <c r="G1301" s="213">
        <v>280723</v>
      </c>
      <c r="H1301" s="213">
        <v>2023</v>
      </c>
      <c r="I1301" s="148" t="s">
        <v>43</v>
      </c>
      <c r="J1301" s="148" t="s">
        <v>2613</v>
      </c>
      <c r="K1301" s="148" t="s">
        <v>2614</v>
      </c>
      <c r="L1301" s="148" t="s">
        <v>74</v>
      </c>
      <c r="M1301" s="148" t="s">
        <v>3150</v>
      </c>
      <c r="N1301" s="213">
        <f>107+8</f>
        <v>115</v>
      </c>
      <c r="O1301" s="148" t="s">
        <v>3173</v>
      </c>
      <c r="P1301" s="359" t="s">
        <v>1163</v>
      </c>
      <c r="Q1301" s="50" t="s">
        <v>1164</v>
      </c>
      <c r="R1301" s="50" t="s">
        <v>2422</v>
      </c>
      <c r="S1301" s="16">
        <v>46</v>
      </c>
      <c r="T1301" s="16">
        <v>0</v>
      </c>
      <c r="U1301" s="16">
        <v>46</v>
      </c>
      <c r="X1301" s="402" t="s">
        <v>3836</v>
      </c>
      <c r="Y1301" s="16" t="s">
        <v>78</v>
      </c>
      <c r="Z1301" s="47" t="s">
        <v>3862</v>
      </c>
      <c r="AA1301" s="432"/>
      <c r="AB1301" s="16" t="str">
        <f t="shared" si="51"/>
        <v>Unique</v>
      </c>
    </row>
    <row r="1302" spans="1:28" ht="15">
      <c r="A1302" s="354" t="str">
        <f t="shared" si="49"/>
        <v>61_1_220622_C2X_p_sp.</v>
      </c>
      <c r="B1302" s="148" t="s">
        <v>2372</v>
      </c>
      <c r="C1302" s="148" t="s">
        <v>2373</v>
      </c>
      <c r="D1302" s="213">
        <v>61</v>
      </c>
      <c r="E1302" s="213">
        <v>1</v>
      </c>
      <c r="F1302" s="367" t="s">
        <v>2800</v>
      </c>
      <c r="G1302" s="213">
        <v>220622</v>
      </c>
      <c r="H1302" s="213">
        <v>2022</v>
      </c>
      <c r="I1302" s="148" t="s">
        <v>43</v>
      </c>
      <c r="J1302" s="148" t="s">
        <v>2374</v>
      </c>
      <c r="K1302" s="148" t="s">
        <v>2375</v>
      </c>
      <c r="L1302" s="148" t="s">
        <v>74</v>
      </c>
      <c r="M1302" s="148" t="s">
        <v>75</v>
      </c>
      <c r="N1302" s="213">
        <v>261</v>
      </c>
      <c r="P1302" s="359" t="s">
        <v>1163</v>
      </c>
      <c r="Q1302" s="50" t="s">
        <v>1164</v>
      </c>
      <c r="R1302" s="50" t="s">
        <v>2422</v>
      </c>
      <c r="S1302" s="16">
        <v>46</v>
      </c>
      <c r="T1302" s="16">
        <v>0</v>
      </c>
      <c r="U1302" s="16">
        <v>46</v>
      </c>
      <c r="X1302" s="402" t="s">
        <v>3836</v>
      </c>
      <c r="Y1302" s="16" t="s">
        <v>78</v>
      </c>
      <c r="Z1302" s="47" t="s">
        <v>3863</v>
      </c>
      <c r="AA1302" s="432"/>
      <c r="AB1302" s="16" t="str">
        <f t="shared" si="51"/>
        <v>Unique</v>
      </c>
    </row>
    <row r="1303" spans="1:28" ht="15">
      <c r="A1303" s="354" t="str">
        <f t="shared" si="49"/>
        <v>128_1_060722_C3D_p_sp.</v>
      </c>
      <c r="B1303" s="148" t="s">
        <v>2767</v>
      </c>
      <c r="C1303" s="148" t="s">
        <v>2768</v>
      </c>
      <c r="D1303" s="213">
        <v>128</v>
      </c>
      <c r="E1303" s="213">
        <v>1</v>
      </c>
      <c r="F1303" s="213">
        <v>220622</v>
      </c>
      <c r="G1303" s="367" t="s">
        <v>465</v>
      </c>
      <c r="H1303" s="213">
        <v>2022</v>
      </c>
      <c r="I1303" s="148" t="s">
        <v>43</v>
      </c>
      <c r="J1303" s="148" t="s">
        <v>2769</v>
      </c>
      <c r="K1303" s="148" t="s">
        <v>2770</v>
      </c>
      <c r="L1303" s="148" t="s">
        <v>74</v>
      </c>
      <c r="M1303" s="148" t="s">
        <v>100</v>
      </c>
      <c r="N1303" s="213">
        <v>491</v>
      </c>
      <c r="P1303" s="359" t="s">
        <v>1163</v>
      </c>
      <c r="Q1303" s="50" t="s">
        <v>1164</v>
      </c>
      <c r="R1303" s="50" t="s">
        <v>2422</v>
      </c>
      <c r="S1303" s="16">
        <v>21</v>
      </c>
      <c r="T1303" s="16">
        <v>0</v>
      </c>
      <c r="U1303" s="16">
        <v>21</v>
      </c>
      <c r="X1303" s="402" t="s">
        <v>3836</v>
      </c>
      <c r="Y1303" s="16" t="s">
        <v>78</v>
      </c>
      <c r="Z1303" s="47" t="s">
        <v>3864</v>
      </c>
      <c r="AA1303" s="432"/>
      <c r="AB1303" s="16" t="str">
        <f t="shared" si="51"/>
        <v>Unique</v>
      </c>
    </row>
    <row r="1304" spans="1:28" ht="15">
      <c r="A1304" s="354" t="str">
        <f t="shared" si="49"/>
        <v>119_2_160821_C35_p_sp.</v>
      </c>
      <c r="B1304" s="148" t="s">
        <v>2611</v>
      </c>
      <c r="C1304" s="148" t="s">
        <v>2612</v>
      </c>
      <c r="D1304" s="421">
        <v>119</v>
      </c>
      <c r="E1304" s="421">
        <v>2</v>
      </c>
      <c r="F1304" s="213">
        <v>300721</v>
      </c>
      <c r="G1304" s="213">
        <v>160821</v>
      </c>
      <c r="H1304" s="213">
        <v>2021</v>
      </c>
      <c r="I1304" s="148" t="s">
        <v>43</v>
      </c>
      <c r="J1304" s="148" t="s">
        <v>2613</v>
      </c>
      <c r="K1304" s="148" t="s">
        <v>2614</v>
      </c>
      <c r="L1304" s="148" t="s">
        <v>74</v>
      </c>
      <c r="M1304" s="148" t="s">
        <v>477</v>
      </c>
      <c r="N1304" s="213">
        <v>866</v>
      </c>
      <c r="O1304" s="148" t="s">
        <v>3309</v>
      </c>
      <c r="P1304" s="359" t="s">
        <v>1163</v>
      </c>
      <c r="Q1304" s="50" t="s">
        <v>1164</v>
      </c>
      <c r="R1304" s="50" t="s">
        <v>2422</v>
      </c>
      <c r="S1304" s="16">
        <v>17</v>
      </c>
      <c r="T1304" s="16">
        <v>0</v>
      </c>
      <c r="U1304" s="16">
        <v>17</v>
      </c>
      <c r="X1304" s="402" t="s">
        <v>3836</v>
      </c>
      <c r="Y1304" s="16" t="s">
        <v>78</v>
      </c>
      <c r="Z1304" s="47" t="s">
        <v>3865</v>
      </c>
      <c r="AA1304" s="432"/>
      <c r="AB1304" s="16" t="str">
        <f t="shared" si="51"/>
        <v>Unique</v>
      </c>
    </row>
    <row r="1305" spans="1:28" ht="15">
      <c r="A1305" s="354" t="str">
        <f t="shared" si="49"/>
        <v>119_1_160821_C1X_p_sp.</v>
      </c>
      <c r="B1305" s="148" t="s">
        <v>2302</v>
      </c>
      <c r="C1305" s="148" t="s">
        <v>2303</v>
      </c>
      <c r="D1305" s="213">
        <v>119</v>
      </c>
      <c r="E1305" s="213">
        <v>1</v>
      </c>
      <c r="F1305" s="213">
        <v>300721</v>
      </c>
      <c r="G1305" s="213">
        <v>160821</v>
      </c>
      <c r="H1305" s="213">
        <v>2021</v>
      </c>
      <c r="I1305" s="148" t="s">
        <v>43</v>
      </c>
      <c r="J1305" s="148" t="s">
        <v>2304</v>
      </c>
      <c r="K1305" s="148" t="s">
        <v>2305</v>
      </c>
      <c r="L1305" s="148" t="s">
        <v>74</v>
      </c>
      <c r="M1305" s="148" t="s">
        <v>477</v>
      </c>
      <c r="N1305" s="213">
        <v>198</v>
      </c>
      <c r="O1305" s="148" t="s">
        <v>2849</v>
      </c>
      <c r="P1305" s="359" t="s">
        <v>1163</v>
      </c>
      <c r="Q1305" s="50" t="s">
        <v>1164</v>
      </c>
      <c r="R1305" s="50" t="s">
        <v>2422</v>
      </c>
      <c r="S1305" s="16">
        <v>42</v>
      </c>
      <c r="T1305" s="16">
        <v>0</v>
      </c>
      <c r="U1305" s="16">
        <v>42</v>
      </c>
      <c r="X1305" s="402" t="s">
        <v>3836</v>
      </c>
      <c r="Y1305" s="16" t="s">
        <v>78</v>
      </c>
      <c r="Z1305" s="47" t="s">
        <v>3866</v>
      </c>
      <c r="AA1305" s="432"/>
      <c r="AB1305" s="16" t="str">
        <f t="shared" si="51"/>
        <v>Unique</v>
      </c>
    </row>
    <row r="1306" spans="1:28" ht="15">
      <c r="A1306" s="354" t="str">
        <f t="shared" si="49"/>
        <v>101_2_200921_C3A_p_sp.</v>
      </c>
      <c r="B1306" s="364" t="s">
        <v>2336</v>
      </c>
      <c r="C1306" s="364" t="s">
        <v>2337</v>
      </c>
      <c r="D1306" s="213">
        <v>101</v>
      </c>
      <c r="E1306" s="213">
        <v>2</v>
      </c>
      <c r="F1306" s="367" t="s">
        <v>2403</v>
      </c>
      <c r="G1306" s="213">
        <v>200921</v>
      </c>
      <c r="H1306" s="213">
        <v>2021</v>
      </c>
      <c r="I1306" s="148" t="s">
        <v>43</v>
      </c>
      <c r="J1306" s="148" t="s">
        <v>2338</v>
      </c>
      <c r="K1306" s="148" t="s">
        <v>2339</v>
      </c>
      <c r="L1306" s="148" t="s">
        <v>74</v>
      </c>
      <c r="M1306" s="148" t="s">
        <v>100</v>
      </c>
      <c r="N1306" s="213">
        <v>358</v>
      </c>
      <c r="P1306" s="359" t="s">
        <v>1163</v>
      </c>
      <c r="Q1306" s="50" t="s">
        <v>1164</v>
      </c>
      <c r="R1306" s="50" t="s">
        <v>2422</v>
      </c>
      <c r="S1306" s="16">
        <v>54</v>
      </c>
      <c r="T1306" s="16">
        <v>0</v>
      </c>
      <c r="U1306" s="16">
        <v>54</v>
      </c>
      <c r="X1306" s="402" t="s">
        <v>3836</v>
      </c>
      <c r="Y1306" s="16" t="s">
        <v>78</v>
      </c>
      <c r="Z1306" s="47" t="s">
        <v>3867</v>
      </c>
      <c r="AA1306" s="432"/>
      <c r="AB1306" s="16" t="str">
        <f t="shared" si="51"/>
        <v>Unique</v>
      </c>
    </row>
    <row r="1307" spans="1:28" ht="15">
      <c r="A1307" s="354" t="str">
        <f t="shared" si="49"/>
        <v>93_1_041021_C3B_p_sp.</v>
      </c>
      <c r="B1307" s="148" t="s">
        <v>2326</v>
      </c>
      <c r="C1307" s="148" t="s">
        <v>2327</v>
      </c>
      <c r="D1307" s="213">
        <v>93</v>
      </c>
      <c r="E1307" s="213">
        <v>1</v>
      </c>
      <c r="F1307" s="213">
        <v>200921</v>
      </c>
      <c r="G1307" s="379" t="s">
        <v>2461</v>
      </c>
      <c r="H1307" s="213">
        <v>2021</v>
      </c>
      <c r="I1307" s="148" t="s">
        <v>43</v>
      </c>
      <c r="J1307" s="148" t="s">
        <v>2328</v>
      </c>
      <c r="K1307" s="148" t="s">
        <v>2329</v>
      </c>
      <c r="L1307" s="148" t="s">
        <v>74</v>
      </c>
      <c r="M1307" s="2" t="s">
        <v>75</v>
      </c>
      <c r="P1307" s="359" t="s">
        <v>1163</v>
      </c>
      <c r="Q1307" s="50" t="s">
        <v>1164</v>
      </c>
      <c r="R1307" s="50" t="s">
        <v>2422</v>
      </c>
      <c r="S1307" s="16">
        <v>46</v>
      </c>
      <c r="T1307" s="16">
        <v>0</v>
      </c>
      <c r="U1307" s="16">
        <v>46</v>
      </c>
      <c r="X1307" s="402" t="s">
        <v>3836</v>
      </c>
      <c r="Y1307" s="16" t="s">
        <v>78</v>
      </c>
      <c r="Z1307" s="47" t="s">
        <v>3868</v>
      </c>
      <c r="AA1307" s="432"/>
      <c r="AB1307" s="16" t="str">
        <f t="shared" si="51"/>
        <v>Unique</v>
      </c>
    </row>
    <row r="1308" spans="1:28" ht="15">
      <c r="A1308" s="354" t="str">
        <f t="shared" si="49"/>
        <v>101_1_140721_C2A_p_sp.</v>
      </c>
      <c r="B1308" s="364" t="s">
        <v>80</v>
      </c>
      <c r="C1308" s="364" t="s">
        <v>81</v>
      </c>
      <c r="D1308" s="213">
        <v>101</v>
      </c>
      <c r="E1308" s="213">
        <v>1</v>
      </c>
      <c r="F1308" s="213">
        <v>300621</v>
      </c>
      <c r="G1308" s="213">
        <v>140721</v>
      </c>
      <c r="H1308" s="213">
        <v>2021</v>
      </c>
      <c r="I1308" s="148" t="s">
        <v>43</v>
      </c>
      <c r="J1308" s="148" t="s">
        <v>82</v>
      </c>
      <c r="K1308" s="148" t="s">
        <v>83</v>
      </c>
      <c r="L1308" s="148" t="s">
        <v>74</v>
      </c>
      <c r="M1308" s="148" t="s">
        <v>147</v>
      </c>
      <c r="N1308" s="213">
        <v>147</v>
      </c>
      <c r="O1308" s="148" t="s">
        <v>3373</v>
      </c>
      <c r="P1308" s="359" t="s">
        <v>1163</v>
      </c>
      <c r="Q1308" s="50" t="s">
        <v>1164</v>
      </c>
      <c r="R1308" s="50" t="s">
        <v>2422</v>
      </c>
      <c r="S1308" s="16">
        <v>56</v>
      </c>
      <c r="T1308" s="16">
        <v>0</v>
      </c>
      <c r="U1308" s="16">
        <v>56</v>
      </c>
      <c r="X1308" s="402" t="s">
        <v>3836</v>
      </c>
      <c r="Y1308" s="16" t="s">
        <v>78</v>
      </c>
      <c r="Z1308" s="47" t="s">
        <v>3869</v>
      </c>
      <c r="AA1308" s="432"/>
      <c r="AB1308" s="16" t="str">
        <f t="shared" si="51"/>
        <v>Unique</v>
      </c>
    </row>
    <row r="1309" spans="1:28" ht="15">
      <c r="A1309" s="354" t="str">
        <f t="shared" si="49"/>
        <v>101_2_140721_C3A_p_sp.</v>
      </c>
      <c r="B1309" s="364" t="s">
        <v>2336</v>
      </c>
      <c r="C1309" s="364" t="s">
        <v>2337</v>
      </c>
      <c r="D1309" s="213">
        <v>101</v>
      </c>
      <c r="E1309" s="213">
        <v>2</v>
      </c>
      <c r="F1309" s="213">
        <v>300621</v>
      </c>
      <c r="G1309" s="213">
        <v>140721</v>
      </c>
      <c r="H1309" s="213">
        <v>2021</v>
      </c>
      <c r="I1309" s="148" t="s">
        <v>43</v>
      </c>
      <c r="J1309" s="148" t="s">
        <v>2338</v>
      </c>
      <c r="K1309" s="148" t="s">
        <v>2339</v>
      </c>
      <c r="L1309" s="148" t="s">
        <v>74</v>
      </c>
      <c r="M1309" s="148" t="s">
        <v>147</v>
      </c>
      <c r="N1309" s="213">
        <v>133</v>
      </c>
      <c r="O1309" s="148" t="s">
        <v>3371</v>
      </c>
      <c r="P1309" s="359" t="s">
        <v>1163</v>
      </c>
      <c r="Q1309" s="50" t="s">
        <v>1164</v>
      </c>
      <c r="R1309" s="50" t="s">
        <v>2422</v>
      </c>
      <c r="S1309" s="16">
        <v>51</v>
      </c>
      <c r="T1309" s="16">
        <v>0</v>
      </c>
      <c r="U1309" s="16">
        <v>51</v>
      </c>
      <c r="X1309" s="402" t="s">
        <v>3836</v>
      </c>
      <c r="Y1309" s="16" t="s">
        <v>78</v>
      </c>
      <c r="Z1309" s="47" t="s">
        <v>3870</v>
      </c>
      <c r="AA1309" s="432"/>
      <c r="AB1309" s="16" t="str">
        <f t="shared" si="51"/>
        <v>Unique</v>
      </c>
    </row>
    <row r="1310" spans="1:28" ht="15">
      <c r="A1310" s="354" t="str">
        <f t="shared" si="49"/>
        <v>71_2_300721_C2B_p_sp.</v>
      </c>
      <c r="B1310" s="364" t="s">
        <v>2481</v>
      </c>
      <c r="C1310" s="364" t="s">
        <v>2482</v>
      </c>
      <c r="D1310" s="213">
        <v>71</v>
      </c>
      <c r="E1310" s="213">
        <v>2</v>
      </c>
      <c r="F1310" s="213">
        <v>140721</v>
      </c>
      <c r="G1310" s="213">
        <v>300721</v>
      </c>
      <c r="H1310" s="213">
        <v>2021</v>
      </c>
      <c r="I1310" s="148" t="s">
        <v>43</v>
      </c>
      <c r="J1310" s="148" t="s">
        <v>2483</v>
      </c>
      <c r="K1310" s="148" t="s">
        <v>2484</v>
      </c>
      <c r="L1310" s="148" t="s">
        <v>74</v>
      </c>
      <c r="M1310" s="148" t="s">
        <v>147</v>
      </c>
      <c r="N1310" s="213">
        <v>97</v>
      </c>
      <c r="P1310" s="359" t="s">
        <v>1163</v>
      </c>
      <c r="Q1310" s="50" t="s">
        <v>1164</v>
      </c>
      <c r="R1310" s="50" t="s">
        <v>2422</v>
      </c>
      <c r="S1310" s="16">
        <v>19</v>
      </c>
      <c r="T1310" s="16">
        <v>0</v>
      </c>
      <c r="U1310" s="16">
        <v>19</v>
      </c>
      <c r="X1310" s="402" t="s">
        <v>3836</v>
      </c>
      <c r="Y1310" s="16" t="s">
        <v>78</v>
      </c>
      <c r="Z1310" s="47" t="s">
        <v>3871</v>
      </c>
      <c r="AA1310" s="432"/>
      <c r="AB1310" s="16" t="str">
        <f t="shared" si="51"/>
        <v>Unique</v>
      </c>
    </row>
    <row r="1311" spans="1:28" ht="15">
      <c r="A1311" s="354" t="str">
        <f t="shared" si="49"/>
        <v>119_2_160823_C35_p_sp.</v>
      </c>
      <c r="B1311" s="148" t="s">
        <v>2611</v>
      </c>
      <c r="C1311" s="148" t="s">
        <v>2612</v>
      </c>
      <c r="D1311" s="421">
        <v>119</v>
      </c>
      <c r="E1311" s="421">
        <v>2</v>
      </c>
      <c r="F1311" s="213">
        <v>280723</v>
      </c>
      <c r="G1311" s="213">
        <v>160823</v>
      </c>
      <c r="H1311" s="213">
        <v>2023</v>
      </c>
      <c r="I1311" s="148" t="s">
        <v>43</v>
      </c>
      <c r="J1311" s="148" t="s">
        <v>2613</v>
      </c>
      <c r="K1311" s="148" t="s">
        <v>2614</v>
      </c>
      <c r="L1311" s="148" t="s">
        <v>74</v>
      </c>
      <c r="M1311" s="148" t="s">
        <v>3158</v>
      </c>
      <c r="N1311" s="213">
        <v>348</v>
      </c>
      <c r="O1311" s="148" t="s">
        <v>3235</v>
      </c>
      <c r="P1311" s="359" t="s">
        <v>1163</v>
      </c>
      <c r="Q1311" s="50" t="s">
        <v>1164</v>
      </c>
      <c r="R1311" s="50" t="s">
        <v>2422</v>
      </c>
      <c r="S1311" s="16">
        <v>119</v>
      </c>
      <c r="T1311" s="16">
        <v>0</v>
      </c>
      <c r="U1311" s="16">
        <v>119</v>
      </c>
      <c r="X1311" s="402" t="s">
        <v>3836</v>
      </c>
      <c r="Y1311" s="16" t="s">
        <v>78</v>
      </c>
      <c r="Z1311" s="47" t="s">
        <v>3872</v>
      </c>
      <c r="AA1311" s="432"/>
      <c r="AB1311" s="16" t="str">
        <f t="shared" si="51"/>
        <v>Unique</v>
      </c>
    </row>
    <row r="1312" spans="1:28" ht="15">
      <c r="A1312" s="354" t="str">
        <f t="shared" si="49"/>
        <v>93_1_030921_C3B_p_sp.</v>
      </c>
      <c r="B1312" s="148" t="s">
        <v>2326</v>
      </c>
      <c r="C1312" s="148" t="s">
        <v>2327</v>
      </c>
      <c r="D1312" s="213">
        <v>93</v>
      </c>
      <c r="E1312" s="213">
        <v>1</v>
      </c>
      <c r="F1312" s="213">
        <v>160821</v>
      </c>
      <c r="G1312" s="367" t="s">
        <v>2403</v>
      </c>
      <c r="H1312" s="213">
        <v>2021</v>
      </c>
      <c r="I1312" s="148" t="s">
        <v>43</v>
      </c>
      <c r="J1312" s="148" t="s">
        <v>2328</v>
      </c>
      <c r="K1312" s="148" t="s">
        <v>2329</v>
      </c>
      <c r="L1312" s="148" t="s">
        <v>74</v>
      </c>
      <c r="M1312" s="148" t="s">
        <v>147</v>
      </c>
      <c r="N1312" s="213">
        <v>620</v>
      </c>
      <c r="P1312" s="359" t="s">
        <v>1163</v>
      </c>
      <c r="Q1312" s="50" t="s">
        <v>1164</v>
      </c>
      <c r="R1312" s="50" t="s">
        <v>2422</v>
      </c>
      <c r="S1312" s="16">
        <v>107</v>
      </c>
      <c r="T1312" s="16">
        <v>0</v>
      </c>
      <c r="U1312" s="16">
        <v>107</v>
      </c>
      <c r="X1312" s="402" t="s">
        <v>3836</v>
      </c>
      <c r="Y1312" s="16" t="s">
        <v>78</v>
      </c>
      <c r="Z1312" s="47" t="s">
        <v>3873</v>
      </c>
      <c r="AA1312" s="432"/>
      <c r="AB1312" s="16" t="str">
        <f t="shared" si="51"/>
        <v>Unique</v>
      </c>
    </row>
    <row r="1313" spans="1:28" ht="15">
      <c r="A1313" s="354" t="str">
        <f t="shared" si="49"/>
        <v>93_1_300721_C3B_p_sp.</v>
      </c>
      <c r="B1313" s="364" t="s">
        <v>2326</v>
      </c>
      <c r="C1313" s="364" t="s">
        <v>2327</v>
      </c>
      <c r="D1313" s="213">
        <v>93</v>
      </c>
      <c r="E1313" s="213">
        <v>1</v>
      </c>
      <c r="F1313" s="213">
        <v>140721</v>
      </c>
      <c r="G1313" s="213">
        <v>300721</v>
      </c>
      <c r="H1313" s="213">
        <v>2021</v>
      </c>
      <c r="I1313" s="148" t="s">
        <v>43</v>
      </c>
      <c r="J1313" s="148" t="s">
        <v>2328</v>
      </c>
      <c r="K1313" s="148" t="s">
        <v>2329</v>
      </c>
      <c r="L1313" s="148" t="s">
        <v>74</v>
      </c>
      <c r="M1313" s="148" t="s">
        <v>147</v>
      </c>
      <c r="N1313" s="213">
        <v>581</v>
      </c>
      <c r="P1313" s="359" t="s">
        <v>1163</v>
      </c>
      <c r="Q1313" s="50" t="s">
        <v>1164</v>
      </c>
      <c r="R1313" s="50" t="s">
        <v>2422</v>
      </c>
      <c r="S1313" s="16">
        <v>120</v>
      </c>
      <c r="T1313" s="16">
        <v>0</v>
      </c>
      <c r="U1313" s="16">
        <v>120</v>
      </c>
      <c r="X1313" s="402" t="s">
        <v>3836</v>
      </c>
      <c r="Y1313" s="16" t="s">
        <v>78</v>
      </c>
      <c r="Z1313" s="47" t="s">
        <v>3874</v>
      </c>
      <c r="AA1313" s="432"/>
      <c r="AB1313" s="16" t="str">
        <f t="shared" si="51"/>
        <v>Unique</v>
      </c>
    </row>
    <row r="1314" spans="1:28" ht="15">
      <c r="A1314" s="354" t="str">
        <f t="shared" si="49"/>
        <v>83_1_060722_C2C_p_sp.</v>
      </c>
      <c r="B1314" s="148" t="s">
        <v>2789</v>
      </c>
      <c r="C1314" s="148" t="s">
        <v>2790</v>
      </c>
      <c r="D1314" s="213">
        <v>83</v>
      </c>
      <c r="E1314" s="213">
        <v>1</v>
      </c>
      <c r="F1314" s="213">
        <v>220622</v>
      </c>
      <c r="G1314" s="367" t="s">
        <v>465</v>
      </c>
      <c r="H1314" s="213">
        <v>2022</v>
      </c>
      <c r="I1314" s="148" t="s">
        <v>43</v>
      </c>
      <c r="J1314" s="148" t="s">
        <v>2791</v>
      </c>
      <c r="K1314" s="148" t="s">
        <v>2792</v>
      </c>
      <c r="L1314" s="148" t="s">
        <v>74</v>
      </c>
      <c r="M1314" s="148" t="s">
        <v>100</v>
      </c>
      <c r="N1314" s="213">
        <v>695</v>
      </c>
      <c r="P1314" s="359" t="s">
        <v>1163</v>
      </c>
      <c r="Q1314" s="50" t="s">
        <v>1164</v>
      </c>
      <c r="R1314" s="50" t="s">
        <v>2422</v>
      </c>
      <c r="S1314" s="16">
        <v>146</v>
      </c>
      <c r="T1314" s="16">
        <v>0</v>
      </c>
      <c r="U1314" s="16">
        <v>146</v>
      </c>
      <c r="X1314" s="402" t="s">
        <v>3836</v>
      </c>
      <c r="Y1314" s="16" t="s">
        <v>78</v>
      </c>
      <c r="Z1314" s="47" t="s">
        <v>3875</v>
      </c>
      <c r="AA1314" s="432"/>
      <c r="AB1314" s="16" t="str">
        <f t="shared" si="51"/>
        <v>Unique</v>
      </c>
    </row>
    <row r="1315" spans="1:28" ht="15">
      <c r="A1315" s="354" t="str">
        <f t="shared" si="49"/>
        <v>83_2_060722_C2D_p_sp.</v>
      </c>
      <c r="B1315" s="148" t="s">
        <v>2773</v>
      </c>
      <c r="C1315" s="148" t="s">
        <v>2774</v>
      </c>
      <c r="D1315" s="213">
        <v>83</v>
      </c>
      <c r="E1315" s="213">
        <v>2</v>
      </c>
      <c r="F1315" s="213">
        <v>220622</v>
      </c>
      <c r="G1315" s="367" t="s">
        <v>465</v>
      </c>
      <c r="H1315" s="213">
        <v>2022</v>
      </c>
      <c r="I1315" s="148" t="s">
        <v>43</v>
      </c>
      <c r="J1315" s="148" t="s">
        <v>2775</v>
      </c>
      <c r="K1315" s="148" t="s">
        <v>2776</v>
      </c>
      <c r="L1315" s="148" t="s">
        <v>74</v>
      </c>
      <c r="M1315" s="148" t="s">
        <v>168</v>
      </c>
      <c r="N1315" s="213">
        <v>854</v>
      </c>
      <c r="P1315" s="359" t="s">
        <v>1163</v>
      </c>
      <c r="Q1315" s="50" t="s">
        <v>1164</v>
      </c>
      <c r="R1315" s="50" t="s">
        <v>2422</v>
      </c>
      <c r="S1315" s="16">
        <v>158</v>
      </c>
      <c r="T1315" s="16">
        <v>0</v>
      </c>
      <c r="U1315" s="16">
        <v>158</v>
      </c>
      <c r="X1315" s="402" t="s">
        <v>3836</v>
      </c>
      <c r="Y1315" s="16" t="s">
        <v>78</v>
      </c>
      <c r="Z1315" s="47" t="s">
        <v>3876</v>
      </c>
      <c r="AA1315" s="432"/>
      <c r="AB1315" s="16" t="str">
        <f t="shared" si="51"/>
        <v>Unique</v>
      </c>
    </row>
    <row r="1316" spans="1:28" ht="15">
      <c r="A1316" s="354" t="str">
        <f t="shared" si="49"/>
        <v>83_2_230522_C2D_p_sp.</v>
      </c>
      <c r="B1316" s="148" t="s">
        <v>2773</v>
      </c>
      <c r="C1316" s="148" t="s">
        <v>2774</v>
      </c>
      <c r="D1316" s="213">
        <v>83</v>
      </c>
      <c r="E1316" s="213">
        <v>2</v>
      </c>
      <c r="F1316" s="367" t="s">
        <v>2753</v>
      </c>
      <c r="G1316" s="213">
        <v>230522</v>
      </c>
      <c r="H1316" s="213">
        <v>2022</v>
      </c>
      <c r="I1316" s="148" t="s">
        <v>43</v>
      </c>
      <c r="J1316" s="148" t="s">
        <v>2775</v>
      </c>
      <c r="K1316" s="148" t="s">
        <v>2776</v>
      </c>
      <c r="L1316" s="148" t="s">
        <v>74</v>
      </c>
      <c r="M1316" s="148" t="s">
        <v>477</v>
      </c>
      <c r="N1316" s="213">
        <v>156</v>
      </c>
      <c r="P1316" s="359" t="s">
        <v>1163</v>
      </c>
      <c r="Q1316" s="50" t="s">
        <v>1164</v>
      </c>
      <c r="R1316" s="50" t="s">
        <v>2422</v>
      </c>
      <c r="S1316" s="16">
        <v>23</v>
      </c>
      <c r="T1316" s="16">
        <v>0</v>
      </c>
      <c r="U1316" s="16">
        <v>23</v>
      </c>
      <c r="X1316" s="413" t="s">
        <v>3877</v>
      </c>
      <c r="Y1316" s="16" t="s">
        <v>78</v>
      </c>
      <c r="Z1316" s="47" t="s">
        <v>3878</v>
      </c>
      <c r="AA1316" s="432"/>
      <c r="AB1316" s="16" t="str">
        <f t="shared" si="51"/>
        <v>Unique</v>
      </c>
    </row>
    <row r="1317" spans="1:28" ht="15">
      <c r="A1317" s="354" t="str">
        <f t="shared" si="49"/>
        <v>80_1_130923_C1B_p_sp.</v>
      </c>
      <c r="B1317" s="148" t="s">
        <v>2360</v>
      </c>
      <c r="C1317" s="148" t="s">
        <v>2361</v>
      </c>
      <c r="D1317" s="213">
        <v>80</v>
      </c>
      <c r="E1317" s="213">
        <v>1</v>
      </c>
      <c r="F1317" s="213">
        <v>300823</v>
      </c>
      <c r="G1317" s="213">
        <v>130923</v>
      </c>
      <c r="H1317" s="213">
        <v>2023</v>
      </c>
      <c r="I1317" s="148" t="s">
        <v>43</v>
      </c>
      <c r="J1317" s="148" t="s">
        <v>2362</v>
      </c>
      <c r="K1317" s="148" t="s">
        <v>2363</v>
      </c>
      <c r="L1317" s="148" t="s">
        <v>74</v>
      </c>
      <c r="M1317" s="148" t="s">
        <v>168</v>
      </c>
      <c r="N1317" s="213">
        <v>8</v>
      </c>
      <c r="P1317" s="359" t="s">
        <v>1163</v>
      </c>
      <c r="Q1317" s="50" t="s">
        <v>1164</v>
      </c>
      <c r="R1317" s="50" t="s">
        <v>2422</v>
      </c>
      <c r="S1317" s="16">
        <v>1</v>
      </c>
      <c r="T1317" s="16">
        <v>0</v>
      </c>
      <c r="U1317" s="16">
        <v>1</v>
      </c>
      <c r="X1317" s="413" t="s">
        <v>3877</v>
      </c>
      <c r="Y1317" s="16" t="s">
        <v>78</v>
      </c>
      <c r="Z1317" s="47" t="s">
        <v>3879</v>
      </c>
      <c r="AA1317" s="432"/>
      <c r="AB1317" s="16" t="str">
        <f t="shared" si="51"/>
        <v>Unique</v>
      </c>
    </row>
    <row r="1318" spans="1:28" ht="15">
      <c r="A1318" s="354" t="str">
        <f t="shared" si="49"/>
        <v>80_1_130923_C1B_p_ep.ba</v>
      </c>
      <c r="B1318" s="148" t="s">
        <v>2360</v>
      </c>
      <c r="C1318" s="148" t="s">
        <v>2361</v>
      </c>
      <c r="D1318" s="213">
        <v>80</v>
      </c>
      <c r="E1318" s="213">
        <v>1</v>
      </c>
      <c r="F1318" s="213">
        <v>300823</v>
      </c>
      <c r="G1318" s="213">
        <v>130923</v>
      </c>
      <c r="H1318" s="213">
        <v>2023</v>
      </c>
      <c r="I1318" s="148" t="s">
        <v>43</v>
      </c>
      <c r="J1318" s="148" t="s">
        <v>2362</v>
      </c>
      <c r="K1318" s="148" t="s">
        <v>2363</v>
      </c>
      <c r="L1318" s="148" t="s">
        <v>74</v>
      </c>
      <c r="M1318" s="148" t="s">
        <v>168</v>
      </c>
      <c r="N1318" s="213">
        <v>8</v>
      </c>
      <c r="P1318" s="401" t="s">
        <v>84</v>
      </c>
      <c r="Q1318" s="16" t="s">
        <v>85</v>
      </c>
      <c r="R1318" s="16" t="s">
        <v>2422</v>
      </c>
      <c r="S1318" s="16">
        <v>1</v>
      </c>
      <c r="T1318" s="16">
        <v>0</v>
      </c>
      <c r="U1318" s="16">
        <v>1</v>
      </c>
      <c r="X1318" s="413" t="s">
        <v>3877</v>
      </c>
      <c r="Y1318" s="16" t="s">
        <v>78</v>
      </c>
      <c r="Z1318" s="47" t="s">
        <v>3880</v>
      </c>
      <c r="AA1318" s="432" t="s">
        <v>95</v>
      </c>
      <c r="AB1318" s="16" t="str">
        <f t="shared" si="51"/>
        <v>Unique</v>
      </c>
    </row>
    <row r="1319" spans="1:28" ht="15">
      <c r="A1319" s="354" t="str">
        <f t="shared" si="49"/>
        <v>80_1_130923_C1B_p_rh.ca</v>
      </c>
      <c r="B1319" s="148" t="s">
        <v>2360</v>
      </c>
      <c r="C1319" s="148" t="s">
        <v>2361</v>
      </c>
      <c r="D1319" s="213">
        <v>80</v>
      </c>
      <c r="E1319" s="213">
        <v>1</v>
      </c>
      <c r="F1319" s="213">
        <v>300823</v>
      </c>
      <c r="G1319" s="213">
        <v>130923</v>
      </c>
      <c r="H1319" s="213">
        <v>2023</v>
      </c>
      <c r="I1319" s="148" t="s">
        <v>43</v>
      </c>
      <c r="J1319" s="148" t="s">
        <v>2362</v>
      </c>
      <c r="K1319" s="148" t="s">
        <v>2363</v>
      </c>
      <c r="L1319" s="148" t="s">
        <v>74</v>
      </c>
      <c r="M1319" s="148" t="s">
        <v>168</v>
      </c>
      <c r="N1319" s="213">
        <v>8</v>
      </c>
      <c r="P1319" s="401" t="s">
        <v>134</v>
      </c>
      <c r="Q1319" s="16" t="s">
        <v>135</v>
      </c>
      <c r="R1319" s="16" t="s">
        <v>2422</v>
      </c>
      <c r="S1319" s="16">
        <v>1</v>
      </c>
      <c r="T1319" s="16">
        <v>1</v>
      </c>
      <c r="U1319" s="16">
        <v>0</v>
      </c>
      <c r="X1319" s="413" t="s">
        <v>3877</v>
      </c>
      <c r="Y1319" s="16" t="s">
        <v>78</v>
      </c>
      <c r="Z1319" s="47" t="s">
        <v>3881</v>
      </c>
      <c r="AA1319" s="432" t="s">
        <v>95</v>
      </c>
      <c r="AB1319" s="16" t="str">
        <f t="shared" si="51"/>
        <v>Unique</v>
      </c>
    </row>
    <row r="1320" spans="1:28" ht="15">
      <c r="A1320" s="354" t="str">
        <f t="shared" si="49"/>
        <v>119_1_130923_C1X_p_sp.</v>
      </c>
      <c r="B1320" s="28" t="s">
        <v>2302</v>
      </c>
      <c r="C1320" s="28" t="s">
        <v>2303</v>
      </c>
      <c r="D1320" s="29">
        <v>119</v>
      </c>
      <c r="E1320" s="29">
        <v>1</v>
      </c>
      <c r="F1320" s="213">
        <v>300823</v>
      </c>
      <c r="G1320" s="213">
        <v>130923</v>
      </c>
      <c r="H1320" s="29">
        <v>2023</v>
      </c>
      <c r="I1320" s="28" t="s">
        <v>43</v>
      </c>
      <c r="J1320" s="28" t="s">
        <v>2304</v>
      </c>
      <c r="K1320" s="28" t="s">
        <v>2305</v>
      </c>
      <c r="L1320" s="28" t="s">
        <v>74</v>
      </c>
      <c r="M1320" s="148" t="s">
        <v>3882</v>
      </c>
      <c r="N1320" s="29">
        <v>9</v>
      </c>
      <c r="P1320" s="359" t="s">
        <v>1163</v>
      </c>
      <c r="Q1320" s="50" t="s">
        <v>1164</v>
      </c>
      <c r="R1320" s="50" t="s">
        <v>2422</v>
      </c>
      <c r="S1320" s="16">
        <v>2</v>
      </c>
      <c r="T1320" s="16">
        <v>0</v>
      </c>
      <c r="U1320" s="16">
        <v>2</v>
      </c>
      <c r="X1320" s="402" t="s">
        <v>3877</v>
      </c>
      <c r="Y1320" s="16" t="s">
        <v>78</v>
      </c>
      <c r="Z1320" s="47" t="s">
        <v>3883</v>
      </c>
      <c r="AA1320" s="432"/>
      <c r="AB1320" s="16" t="str">
        <f t="shared" si="51"/>
        <v>Unique</v>
      </c>
    </row>
    <row r="1321" spans="1:28" ht="15">
      <c r="A1321" s="354" t="str">
        <f t="shared" si="49"/>
        <v>119_1_130923_C1X_p_my.fl</v>
      </c>
      <c r="B1321" s="28" t="s">
        <v>2302</v>
      </c>
      <c r="C1321" s="28" t="s">
        <v>2303</v>
      </c>
      <c r="D1321" s="29">
        <v>119</v>
      </c>
      <c r="E1321" s="29">
        <v>1</v>
      </c>
      <c r="F1321" s="213">
        <v>300823</v>
      </c>
      <c r="G1321" s="213">
        <v>130923</v>
      </c>
      <c r="H1321" s="29">
        <v>2023</v>
      </c>
      <c r="I1321" s="28" t="s">
        <v>43</v>
      </c>
      <c r="J1321" s="28" t="s">
        <v>2304</v>
      </c>
      <c r="K1321" s="28" t="s">
        <v>2305</v>
      </c>
      <c r="L1321" s="28" t="s">
        <v>74</v>
      </c>
      <c r="M1321" s="148" t="s">
        <v>3882</v>
      </c>
      <c r="N1321" s="29">
        <v>9</v>
      </c>
      <c r="P1321" s="401" t="s">
        <v>98</v>
      </c>
      <c r="Q1321" s="16" t="s">
        <v>99</v>
      </c>
      <c r="R1321" s="16" t="s">
        <v>2422</v>
      </c>
      <c r="S1321" s="16">
        <v>1</v>
      </c>
      <c r="T1321" s="16">
        <v>0</v>
      </c>
      <c r="U1321" s="16">
        <v>1</v>
      </c>
      <c r="X1321" s="402" t="s">
        <v>3877</v>
      </c>
      <c r="Y1321" s="16" t="s">
        <v>78</v>
      </c>
      <c r="Z1321" s="47" t="s">
        <v>3884</v>
      </c>
      <c r="AA1321" s="432" t="s">
        <v>95</v>
      </c>
      <c r="AB1321" s="16" t="str">
        <f t="shared" si="51"/>
        <v>Unique</v>
      </c>
    </row>
    <row r="1322" spans="1:28" ht="15">
      <c r="A1322" s="354" t="str">
        <f t="shared" si="49"/>
        <v>119_2_130923_C2Y_p_sp.</v>
      </c>
      <c r="B1322" s="148" t="s">
        <v>2517</v>
      </c>
      <c r="C1322" s="148" t="s">
        <v>2518</v>
      </c>
      <c r="D1322" s="421">
        <v>119</v>
      </c>
      <c r="E1322" s="421">
        <v>2</v>
      </c>
      <c r="F1322" s="213">
        <v>300823</v>
      </c>
      <c r="G1322" s="213">
        <v>130923</v>
      </c>
      <c r="H1322" s="213">
        <v>2023</v>
      </c>
      <c r="I1322" s="148" t="s">
        <v>43</v>
      </c>
      <c r="J1322" s="148" t="s">
        <v>2519</v>
      </c>
      <c r="K1322" s="148" t="s">
        <v>2520</v>
      </c>
      <c r="L1322" s="148" t="s">
        <v>74</v>
      </c>
      <c r="M1322" s="148" t="s">
        <v>168</v>
      </c>
      <c r="N1322" s="213">
        <v>5</v>
      </c>
      <c r="P1322" s="359" t="s">
        <v>1163</v>
      </c>
      <c r="Q1322" s="50" t="s">
        <v>1164</v>
      </c>
      <c r="R1322" s="50" t="s">
        <v>2422</v>
      </c>
      <c r="S1322" s="16">
        <v>1</v>
      </c>
      <c r="T1322" s="16">
        <v>0</v>
      </c>
      <c r="U1322" s="16">
        <v>1</v>
      </c>
      <c r="X1322" s="402" t="s">
        <v>3877</v>
      </c>
      <c r="Y1322" s="16" t="s">
        <v>78</v>
      </c>
      <c r="Z1322" s="47" t="s">
        <v>3885</v>
      </c>
      <c r="AA1322" s="432"/>
      <c r="AB1322" s="16" t="str">
        <f t="shared" si="51"/>
        <v>Unique</v>
      </c>
    </row>
    <row r="1323" spans="1:28" ht="15">
      <c r="A1323" s="354" t="str">
        <f t="shared" si="49"/>
        <v>71_1_130923_C1A_p_sp.</v>
      </c>
      <c r="B1323" s="148" t="s">
        <v>2352</v>
      </c>
      <c r="C1323" s="148" t="s">
        <v>2353</v>
      </c>
      <c r="D1323" s="213">
        <v>71</v>
      </c>
      <c r="E1323" s="213">
        <v>1</v>
      </c>
      <c r="F1323" s="213">
        <v>300823</v>
      </c>
      <c r="G1323" s="213">
        <v>130923</v>
      </c>
      <c r="H1323" s="213">
        <v>2023</v>
      </c>
      <c r="I1323" s="148" t="s">
        <v>43</v>
      </c>
      <c r="J1323" s="148" t="s">
        <v>2354</v>
      </c>
      <c r="K1323" s="148" t="s">
        <v>2355</v>
      </c>
      <c r="L1323" s="148" t="s">
        <v>74</v>
      </c>
      <c r="M1323" s="148" t="s">
        <v>168</v>
      </c>
      <c r="N1323" s="213">
        <v>9</v>
      </c>
      <c r="P1323" s="359" t="s">
        <v>1163</v>
      </c>
      <c r="Q1323" s="50" t="s">
        <v>1164</v>
      </c>
      <c r="R1323" s="50" t="s">
        <v>2422</v>
      </c>
      <c r="S1323" s="16">
        <v>1</v>
      </c>
      <c r="T1323" s="16">
        <v>0</v>
      </c>
      <c r="U1323" s="16">
        <v>1</v>
      </c>
      <c r="X1323" s="402" t="s">
        <v>3877</v>
      </c>
      <c r="Y1323" s="16" t="s">
        <v>78</v>
      </c>
      <c r="Z1323" s="47" t="s">
        <v>3886</v>
      </c>
      <c r="AA1323" s="432"/>
      <c r="AB1323" s="16" t="str">
        <f t="shared" si="51"/>
        <v>Unique</v>
      </c>
    </row>
    <row r="1324" spans="1:28" ht="15">
      <c r="A1324" s="354" t="str">
        <f t="shared" si="49"/>
        <v>80_2_130923_C1Y_p_sp.</v>
      </c>
      <c r="B1324" s="148" t="s">
        <v>2504</v>
      </c>
      <c r="C1324" s="148" t="s">
        <v>2505</v>
      </c>
      <c r="D1324" s="213">
        <v>80</v>
      </c>
      <c r="E1324" s="213">
        <v>2</v>
      </c>
      <c r="F1324" s="213">
        <v>300823</v>
      </c>
      <c r="G1324" s="213">
        <v>130923</v>
      </c>
      <c r="H1324" s="213">
        <v>2023</v>
      </c>
      <c r="I1324" s="148" t="s">
        <v>43</v>
      </c>
      <c r="J1324" s="148" t="s">
        <v>2506</v>
      </c>
      <c r="K1324" s="148" t="s">
        <v>2507</v>
      </c>
      <c r="L1324" s="148" t="s">
        <v>74</v>
      </c>
      <c r="M1324" s="148" t="s">
        <v>3882</v>
      </c>
      <c r="N1324" s="213">
        <v>10</v>
      </c>
      <c r="P1324" s="359" t="s">
        <v>1163</v>
      </c>
      <c r="Q1324" s="50" t="s">
        <v>1164</v>
      </c>
      <c r="R1324" s="50" t="s">
        <v>2422</v>
      </c>
      <c r="S1324" s="16">
        <v>2</v>
      </c>
      <c r="T1324" s="16">
        <v>0</v>
      </c>
      <c r="U1324" s="16">
        <v>2</v>
      </c>
      <c r="X1324" s="402" t="s">
        <v>3877</v>
      </c>
      <c r="Y1324" s="16" t="s">
        <v>78</v>
      </c>
      <c r="Z1324" s="47" t="s">
        <v>3887</v>
      </c>
      <c r="AA1324" s="432"/>
      <c r="AB1324" s="16" t="str">
        <f t="shared" si="51"/>
        <v>Unique</v>
      </c>
    </row>
    <row r="1325" spans="1:28" ht="15">
      <c r="A1325" s="354" t="str">
        <f t="shared" si="49"/>
        <v>80_4_130923_C25_p_sp.</v>
      </c>
      <c r="B1325" s="148" t="s">
        <v>2320</v>
      </c>
      <c r="C1325" s="148" t="s">
        <v>2321</v>
      </c>
      <c r="D1325" s="213">
        <v>80</v>
      </c>
      <c r="E1325" s="213">
        <v>4</v>
      </c>
      <c r="F1325" s="213">
        <v>300823</v>
      </c>
      <c r="G1325" s="213">
        <v>130923</v>
      </c>
      <c r="H1325" s="213">
        <v>2023</v>
      </c>
      <c r="I1325" s="148" t="s">
        <v>43</v>
      </c>
      <c r="J1325" s="148" t="s">
        <v>2322</v>
      </c>
      <c r="K1325" s="148" t="s">
        <v>2323</v>
      </c>
      <c r="L1325" s="148" t="s">
        <v>74</v>
      </c>
      <c r="M1325" s="148" t="s">
        <v>3888</v>
      </c>
      <c r="N1325" s="213">
        <v>15</v>
      </c>
      <c r="O1325" s="148" t="s">
        <v>3889</v>
      </c>
      <c r="P1325" s="359" t="s">
        <v>1163</v>
      </c>
      <c r="Q1325" s="50" t="s">
        <v>1164</v>
      </c>
      <c r="R1325" s="50" t="s">
        <v>2422</v>
      </c>
      <c r="S1325" s="16">
        <v>4</v>
      </c>
      <c r="T1325" s="16">
        <v>0</v>
      </c>
      <c r="U1325" s="16">
        <v>4</v>
      </c>
      <c r="X1325" s="402" t="s">
        <v>3877</v>
      </c>
      <c r="Y1325" s="16" t="s">
        <v>78</v>
      </c>
      <c r="Z1325" s="47" t="s">
        <v>3890</v>
      </c>
      <c r="AA1325" s="432"/>
      <c r="AB1325" s="16" t="str">
        <f t="shared" si="51"/>
        <v>Unique</v>
      </c>
    </row>
    <row r="1326" spans="1:28" ht="15">
      <c r="A1326" s="354" t="str">
        <f t="shared" si="49"/>
        <v>80_4_130923_C25_p_ep.ba</v>
      </c>
      <c r="B1326" s="148" t="s">
        <v>2320</v>
      </c>
      <c r="C1326" s="148" t="s">
        <v>2321</v>
      </c>
      <c r="D1326" s="213">
        <v>80</v>
      </c>
      <c r="E1326" s="213">
        <v>4</v>
      </c>
      <c r="F1326" s="213">
        <v>300823</v>
      </c>
      <c r="G1326" s="213">
        <v>130923</v>
      </c>
      <c r="H1326" s="213">
        <v>2023</v>
      </c>
      <c r="I1326" s="148" t="s">
        <v>43</v>
      </c>
      <c r="J1326" s="148" t="s">
        <v>2322</v>
      </c>
      <c r="K1326" s="148" t="s">
        <v>2323</v>
      </c>
      <c r="L1326" s="148" t="s">
        <v>74</v>
      </c>
      <c r="M1326" s="148" t="s">
        <v>3888</v>
      </c>
      <c r="N1326" s="213">
        <v>15</v>
      </c>
      <c r="O1326" s="148" t="s">
        <v>3889</v>
      </c>
      <c r="P1326" s="401" t="s">
        <v>84</v>
      </c>
      <c r="Q1326" s="16" t="s">
        <v>85</v>
      </c>
      <c r="R1326" s="16" t="s">
        <v>2422</v>
      </c>
      <c r="S1326" s="16">
        <v>1</v>
      </c>
      <c r="T1326" s="16">
        <v>0</v>
      </c>
      <c r="U1326" s="16">
        <v>1</v>
      </c>
      <c r="X1326" s="402" t="s">
        <v>3877</v>
      </c>
      <c r="Y1326" s="16" t="s">
        <v>78</v>
      </c>
      <c r="Z1326" s="47" t="s">
        <v>3891</v>
      </c>
      <c r="AA1326" s="432" t="s">
        <v>95</v>
      </c>
      <c r="AB1326" s="16" t="str">
        <f t="shared" si="51"/>
        <v>Unique</v>
      </c>
    </row>
    <row r="1327" spans="1:28" ht="15">
      <c r="A1327" s="354" t="str">
        <f t="shared" si="49"/>
        <v>119_2_130923_C35_p_sp.</v>
      </c>
      <c r="B1327" s="148" t="s">
        <v>2611</v>
      </c>
      <c r="C1327" s="148" t="s">
        <v>2612</v>
      </c>
      <c r="D1327" s="421">
        <v>119</v>
      </c>
      <c r="E1327" s="421">
        <v>2</v>
      </c>
      <c r="F1327" s="213">
        <v>300823</v>
      </c>
      <c r="G1327" s="213">
        <v>130923</v>
      </c>
      <c r="H1327" s="213">
        <v>2023</v>
      </c>
      <c r="I1327" s="148" t="s">
        <v>43</v>
      </c>
      <c r="J1327" s="148" t="s">
        <v>2613</v>
      </c>
      <c r="K1327" s="148" t="s">
        <v>2614</v>
      </c>
      <c r="L1327" s="148" t="s">
        <v>74</v>
      </c>
      <c r="M1327" s="148" t="s">
        <v>3888</v>
      </c>
      <c r="N1327" s="213">
        <v>7</v>
      </c>
      <c r="P1327" s="359" t="s">
        <v>1163</v>
      </c>
      <c r="Q1327" s="50" t="s">
        <v>1164</v>
      </c>
      <c r="R1327" s="50" t="s">
        <v>2422</v>
      </c>
      <c r="S1327" s="16">
        <v>1</v>
      </c>
      <c r="T1327" s="16">
        <v>0</v>
      </c>
      <c r="U1327" s="16">
        <v>1</v>
      </c>
      <c r="X1327" s="402" t="s">
        <v>3877</v>
      </c>
      <c r="Y1327" s="16" t="s">
        <v>78</v>
      </c>
      <c r="Z1327" s="47" t="s">
        <v>3892</v>
      </c>
      <c r="AA1327" s="432"/>
      <c r="AB1327" s="16" t="str">
        <f t="shared" si="51"/>
        <v>Unique</v>
      </c>
    </row>
    <row r="1328" spans="1:28" ht="15">
      <c r="A1328" s="354" t="str">
        <f t="shared" si="49"/>
        <v>80_3_130923_C15_p_ep.ba</v>
      </c>
      <c r="B1328" s="148" t="s">
        <v>69</v>
      </c>
      <c r="C1328" s="148" t="s">
        <v>70</v>
      </c>
      <c r="D1328" s="213">
        <v>80</v>
      </c>
      <c r="E1328" s="213">
        <v>3</v>
      </c>
      <c r="F1328" s="213">
        <v>300823</v>
      </c>
      <c r="G1328" s="213">
        <v>130923</v>
      </c>
      <c r="H1328" s="213">
        <v>2023</v>
      </c>
      <c r="I1328" s="148" t="s">
        <v>43</v>
      </c>
      <c r="J1328" s="148" t="s">
        <v>72</v>
      </c>
      <c r="K1328" s="148" t="s">
        <v>73</v>
      </c>
      <c r="L1328" s="148" t="s">
        <v>74</v>
      </c>
      <c r="M1328" s="148" t="s">
        <v>3888</v>
      </c>
      <c r="N1328" s="213">
        <v>9</v>
      </c>
      <c r="P1328" s="401" t="s">
        <v>84</v>
      </c>
      <c r="Q1328" s="16" t="s">
        <v>85</v>
      </c>
      <c r="R1328" s="16" t="s">
        <v>2422</v>
      </c>
      <c r="S1328" s="16">
        <v>1</v>
      </c>
      <c r="T1328" s="16">
        <v>0</v>
      </c>
      <c r="U1328" s="16">
        <v>1</v>
      </c>
      <c r="X1328" s="402" t="s">
        <v>3877</v>
      </c>
      <c r="Y1328" s="16" t="s">
        <v>78</v>
      </c>
      <c r="Z1328" s="47" t="s">
        <v>3893</v>
      </c>
      <c r="AA1328" s="432" t="s">
        <v>95</v>
      </c>
      <c r="AB1328" s="16" t="str">
        <f t="shared" si="51"/>
        <v>Unique</v>
      </c>
    </row>
    <row r="1329" spans="1:89" ht="15">
      <c r="A1329" s="354" t="str">
        <f t="shared" si="49"/>
        <v>80_3_130923_C15_p_sy.pi</v>
      </c>
      <c r="B1329" s="148" t="s">
        <v>69</v>
      </c>
      <c r="C1329" s="148" t="s">
        <v>70</v>
      </c>
      <c r="D1329" s="213">
        <v>80</v>
      </c>
      <c r="E1329" s="213">
        <v>3</v>
      </c>
      <c r="F1329" s="213">
        <v>300823</v>
      </c>
      <c r="G1329" s="213">
        <v>130923</v>
      </c>
      <c r="H1329" s="213">
        <v>2023</v>
      </c>
      <c r="I1329" s="148" t="s">
        <v>43</v>
      </c>
      <c r="J1329" s="148" t="s">
        <v>72</v>
      </c>
      <c r="K1329" s="148" t="s">
        <v>73</v>
      </c>
      <c r="L1329" s="148" t="s">
        <v>74</v>
      </c>
      <c r="M1329" s="148" t="s">
        <v>3888</v>
      </c>
      <c r="N1329" s="213">
        <v>9</v>
      </c>
      <c r="P1329" s="401" t="s">
        <v>176</v>
      </c>
      <c r="Q1329" s="16" t="s">
        <v>177</v>
      </c>
      <c r="R1329" s="16" t="s">
        <v>2422</v>
      </c>
      <c r="S1329" s="16">
        <v>1</v>
      </c>
      <c r="T1329" s="16">
        <v>0</v>
      </c>
      <c r="U1329" s="16">
        <v>1</v>
      </c>
      <c r="X1329" s="402" t="s">
        <v>3877</v>
      </c>
      <c r="Y1329" s="16" t="s">
        <v>78</v>
      </c>
      <c r="Z1329" s="47" t="s">
        <v>3894</v>
      </c>
      <c r="AA1329" s="432" t="s">
        <v>95</v>
      </c>
      <c r="AB1329" s="16" t="str">
        <f t="shared" si="51"/>
        <v>Unique</v>
      </c>
    </row>
    <row r="1330" spans="1:89" ht="15">
      <c r="A1330" s="354" t="str">
        <f t="shared" si="49"/>
        <v>80_1_280923_C1B_p_sp.</v>
      </c>
      <c r="B1330" s="148" t="s">
        <v>2360</v>
      </c>
      <c r="C1330" s="148" t="s">
        <v>2361</v>
      </c>
      <c r="D1330" s="213">
        <v>80</v>
      </c>
      <c r="E1330" s="213">
        <v>1</v>
      </c>
      <c r="F1330" s="213">
        <v>130923</v>
      </c>
      <c r="G1330" s="213">
        <v>280923</v>
      </c>
      <c r="H1330" s="213">
        <v>2023</v>
      </c>
      <c r="I1330" s="148" t="s">
        <v>43</v>
      </c>
      <c r="J1330" s="148" t="s">
        <v>2362</v>
      </c>
      <c r="K1330" s="148" t="s">
        <v>2363</v>
      </c>
      <c r="L1330" s="148" t="s">
        <v>74</v>
      </c>
      <c r="M1330" s="148" t="s">
        <v>2911</v>
      </c>
      <c r="N1330" s="213">
        <v>36</v>
      </c>
      <c r="P1330" s="359" t="s">
        <v>1163</v>
      </c>
      <c r="Q1330" s="50" t="s">
        <v>1164</v>
      </c>
      <c r="R1330" s="50" t="s">
        <v>2422</v>
      </c>
      <c r="S1330" s="16">
        <v>4</v>
      </c>
      <c r="T1330" s="16">
        <v>0</v>
      </c>
      <c r="U1330" s="16">
        <v>4</v>
      </c>
      <c r="X1330" s="402" t="s">
        <v>3877</v>
      </c>
      <c r="Y1330" s="16" t="s">
        <v>78</v>
      </c>
      <c r="Z1330" s="47" t="s">
        <v>3895</v>
      </c>
      <c r="AA1330" s="432"/>
      <c r="AB1330" s="16" t="str">
        <f t="shared" si="51"/>
        <v>Unique</v>
      </c>
    </row>
    <row r="1331" spans="1:89" ht="15">
      <c r="A1331" s="354" t="str">
        <f t="shared" si="49"/>
        <v>71_1_280923_C1A_p_sp.</v>
      </c>
      <c r="B1331" s="148" t="s">
        <v>2352</v>
      </c>
      <c r="C1331" s="148" t="s">
        <v>2353</v>
      </c>
      <c r="D1331" s="213">
        <v>71</v>
      </c>
      <c r="E1331" s="213">
        <v>1</v>
      </c>
      <c r="F1331" s="213">
        <v>130923</v>
      </c>
      <c r="G1331" s="213">
        <v>280923</v>
      </c>
      <c r="H1331" s="213">
        <v>2023</v>
      </c>
      <c r="I1331" s="148" t="s">
        <v>43</v>
      </c>
      <c r="J1331" s="148" t="s">
        <v>2354</v>
      </c>
      <c r="K1331" s="148" t="s">
        <v>2355</v>
      </c>
      <c r="L1331" s="148" t="s">
        <v>74</v>
      </c>
      <c r="M1331" s="148" t="s">
        <v>3888</v>
      </c>
      <c r="N1331" s="213">
        <v>28</v>
      </c>
      <c r="P1331" s="359" t="s">
        <v>1163</v>
      </c>
      <c r="Q1331" s="50" t="s">
        <v>1164</v>
      </c>
      <c r="R1331" s="50" t="s">
        <v>2422</v>
      </c>
      <c r="S1331" s="16">
        <v>6</v>
      </c>
      <c r="T1331" s="16">
        <v>0</v>
      </c>
      <c r="U1331" s="16">
        <v>6</v>
      </c>
      <c r="X1331" s="402" t="s">
        <v>3877</v>
      </c>
      <c r="Y1331" s="16" t="s">
        <v>78</v>
      </c>
      <c r="Z1331" s="47" t="s">
        <v>3896</v>
      </c>
      <c r="AA1331" s="432"/>
      <c r="AB1331" s="16" t="str">
        <f t="shared" si="51"/>
        <v>Unique</v>
      </c>
    </row>
    <row r="1332" spans="1:89" ht="15">
      <c r="A1332" s="354" t="str">
        <f t="shared" si="49"/>
        <v>71_1_280923_C1A_p_ep.ba</v>
      </c>
      <c r="B1332" s="148" t="s">
        <v>2352</v>
      </c>
      <c r="C1332" s="148" t="s">
        <v>2353</v>
      </c>
      <c r="D1332" s="213">
        <v>71</v>
      </c>
      <c r="E1332" s="213">
        <v>1</v>
      </c>
      <c r="F1332" s="213">
        <v>130923</v>
      </c>
      <c r="G1332" s="213">
        <v>280923</v>
      </c>
      <c r="H1332" s="213">
        <v>2023</v>
      </c>
      <c r="I1332" s="148" t="s">
        <v>43</v>
      </c>
      <c r="J1332" s="148" t="s">
        <v>2354</v>
      </c>
      <c r="K1332" s="148" t="s">
        <v>2355</v>
      </c>
      <c r="L1332" s="148" t="s">
        <v>74</v>
      </c>
      <c r="M1332" s="148" t="s">
        <v>3888</v>
      </c>
      <c r="N1332" s="213">
        <v>28</v>
      </c>
      <c r="P1332" s="401" t="s">
        <v>84</v>
      </c>
      <c r="Q1332" s="16" t="s">
        <v>85</v>
      </c>
      <c r="R1332" s="16" t="s">
        <v>2422</v>
      </c>
      <c r="S1332" s="16">
        <v>1</v>
      </c>
      <c r="T1332" s="16">
        <v>1</v>
      </c>
      <c r="U1332" s="16">
        <v>0</v>
      </c>
      <c r="X1332" s="402" t="s">
        <v>3877</v>
      </c>
      <c r="Y1332" s="16" t="s">
        <v>78</v>
      </c>
      <c r="Z1332" s="47" t="s">
        <v>3897</v>
      </c>
      <c r="AA1332" s="432" t="s">
        <v>95</v>
      </c>
      <c r="AB1332" s="16" t="str">
        <f t="shared" si="51"/>
        <v>Unique</v>
      </c>
    </row>
    <row r="1333" spans="1:89" ht="15">
      <c r="A1333" s="354" t="str">
        <f t="shared" si="49"/>
        <v>71_1_280923_C1A_p_sy.pi</v>
      </c>
      <c r="B1333" s="148" t="s">
        <v>2352</v>
      </c>
      <c r="C1333" s="148" t="s">
        <v>2353</v>
      </c>
      <c r="D1333" s="213">
        <v>71</v>
      </c>
      <c r="E1333" s="213">
        <v>1</v>
      </c>
      <c r="F1333" s="213">
        <v>130923</v>
      </c>
      <c r="G1333" s="213">
        <v>280923</v>
      </c>
      <c r="H1333" s="213">
        <v>2023</v>
      </c>
      <c r="I1333" s="148" t="s">
        <v>43</v>
      </c>
      <c r="J1333" s="148" t="s">
        <v>2354</v>
      </c>
      <c r="K1333" s="148" t="s">
        <v>2355</v>
      </c>
      <c r="L1333" s="148" t="s">
        <v>74</v>
      </c>
      <c r="M1333" s="148" t="s">
        <v>3888</v>
      </c>
      <c r="N1333" s="213">
        <v>28</v>
      </c>
      <c r="P1333" s="401" t="s">
        <v>176</v>
      </c>
      <c r="Q1333" s="16" t="s">
        <v>177</v>
      </c>
      <c r="R1333" s="16" t="s">
        <v>2422</v>
      </c>
      <c r="S1333" s="16">
        <v>1</v>
      </c>
      <c r="T1333" s="16">
        <v>0</v>
      </c>
      <c r="U1333" s="16">
        <v>1</v>
      </c>
      <c r="X1333" s="402" t="s">
        <v>3877</v>
      </c>
      <c r="Y1333" s="16" t="s">
        <v>78</v>
      </c>
      <c r="Z1333" s="47" t="s">
        <v>3898</v>
      </c>
      <c r="AA1333" s="432" t="s">
        <v>95</v>
      </c>
      <c r="AB1333" s="16" t="str">
        <f t="shared" si="51"/>
        <v>Unique</v>
      </c>
    </row>
    <row r="1334" spans="1:89" ht="15">
      <c r="A1334" s="354" t="str">
        <f t="shared" si="49"/>
        <v>80_4_280923_C25_p_sp.</v>
      </c>
      <c r="B1334" s="148" t="s">
        <v>2320</v>
      </c>
      <c r="C1334" s="148" t="s">
        <v>2321</v>
      </c>
      <c r="D1334" s="213">
        <v>80</v>
      </c>
      <c r="E1334" s="213">
        <v>4</v>
      </c>
      <c r="F1334" s="213">
        <v>130923</v>
      </c>
      <c r="G1334" s="213">
        <v>280923</v>
      </c>
      <c r="H1334" s="213">
        <v>2023</v>
      </c>
      <c r="I1334" s="148" t="s">
        <v>43</v>
      </c>
      <c r="J1334" s="148" t="s">
        <v>2322</v>
      </c>
      <c r="K1334" s="148" t="s">
        <v>2323</v>
      </c>
      <c r="L1334" s="148" t="s">
        <v>74</v>
      </c>
      <c r="M1334" s="148" t="s">
        <v>3196</v>
      </c>
      <c r="N1334" s="213">
        <v>36</v>
      </c>
      <c r="P1334" s="359" t="s">
        <v>1163</v>
      </c>
      <c r="Q1334" s="50" t="s">
        <v>1164</v>
      </c>
      <c r="R1334" s="50" t="s">
        <v>2422</v>
      </c>
      <c r="S1334" s="16">
        <v>3</v>
      </c>
      <c r="T1334" s="16">
        <v>0</v>
      </c>
      <c r="U1334" s="16">
        <v>3</v>
      </c>
      <c r="X1334" s="402" t="s">
        <v>3877</v>
      </c>
      <c r="Y1334" s="16" t="s">
        <v>78</v>
      </c>
      <c r="Z1334" s="47" t="s">
        <v>3899</v>
      </c>
      <c r="AA1334" s="432"/>
      <c r="AB1334" s="16" t="str">
        <f t="shared" si="51"/>
        <v>Unique</v>
      </c>
    </row>
    <row r="1335" spans="1:89" ht="15">
      <c r="A1335" s="354" t="str">
        <f t="shared" si="49"/>
        <v>119_1_280923_C1X_p_sp.</v>
      </c>
      <c r="B1335" s="28" t="s">
        <v>2302</v>
      </c>
      <c r="C1335" s="28" t="s">
        <v>2303</v>
      </c>
      <c r="D1335" s="29">
        <v>119</v>
      </c>
      <c r="E1335" s="29">
        <v>1</v>
      </c>
      <c r="F1335" s="29">
        <v>130923</v>
      </c>
      <c r="G1335" s="29">
        <v>280923</v>
      </c>
      <c r="H1335" s="29">
        <v>2023</v>
      </c>
      <c r="I1335" s="28" t="s">
        <v>43</v>
      </c>
      <c r="J1335" s="28" t="s">
        <v>2304</v>
      </c>
      <c r="K1335" s="28" t="s">
        <v>2305</v>
      </c>
      <c r="L1335" s="28" t="s">
        <v>74</v>
      </c>
      <c r="M1335" s="28" t="s">
        <v>3150</v>
      </c>
      <c r="N1335" s="29">
        <v>31</v>
      </c>
      <c r="P1335" s="359" t="s">
        <v>1163</v>
      </c>
      <c r="Q1335" s="50" t="s">
        <v>1164</v>
      </c>
      <c r="R1335" s="50" t="s">
        <v>2422</v>
      </c>
      <c r="S1335" s="16">
        <v>8</v>
      </c>
      <c r="T1335" s="16">
        <v>0</v>
      </c>
      <c r="U1335" s="16">
        <v>8</v>
      </c>
      <c r="X1335" s="402" t="s">
        <v>3877</v>
      </c>
      <c r="Y1335" s="16" t="s">
        <v>78</v>
      </c>
      <c r="Z1335" s="47" t="s">
        <v>3900</v>
      </c>
      <c r="AA1335" s="432"/>
      <c r="AB1335" s="16" t="str">
        <f t="shared" si="51"/>
        <v>Unique</v>
      </c>
    </row>
    <row r="1336" spans="1:89" ht="15">
      <c r="A1336" s="354" t="str">
        <f t="shared" si="49"/>
        <v>119_1_280923_C1X_p_ep.ba</v>
      </c>
      <c r="B1336" s="28" t="s">
        <v>2302</v>
      </c>
      <c r="C1336" s="28" t="s">
        <v>2303</v>
      </c>
      <c r="D1336" s="29">
        <v>119</v>
      </c>
      <c r="E1336" s="29">
        <v>1</v>
      </c>
      <c r="F1336" s="29">
        <v>130923</v>
      </c>
      <c r="G1336" s="29">
        <v>280923</v>
      </c>
      <c r="H1336" s="29">
        <v>2023</v>
      </c>
      <c r="I1336" s="28" t="s">
        <v>43</v>
      </c>
      <c r="J1336" s="28" t="s">
        <v>2304</v>
      </c>
      <c r="K1336" s="28" t="s">
        <v>2305</v>
      </c>
      <c r="L1336" s="28" t="s">
        <v>74</v>
      </c>
      <c r="M1336" s="28" t="s">
        <v>3150</v>
      </c>
      <c r="N1336" s="29">
        <v>31</v>
      </c>
      <c r="P1336" s="401" t="s">
        <v>84</v>
      </c>
      <c r="Q1336" s="16" t="s">
        <v>85</v>
      </c>
      <c r="R1336" s="16" t="s">
        <v>2422</v>
      </c>
      <c r="S1336" s="16">
        <v>1</v>
      </c>
      <c r="T1336" s="16">
        <v>0</v>
      </c>
      <c r="U1336" s="16">
        <v>1</v>
      </c>
      <c r="X1336" s="402" t="s">
        <v>3877</v>
      </c>
      <c r="Y1336" s="16" t="s">
        <v>78</v>
      </c>
      <c r="Z1336" s="47" t="s">
        <v>3901</v>
      </c>
      <c r="AA1336" s="432" t="s">
        <v>95</v>
      </c>
      <c r="AB1336" s="16" t="str">
        <f t="shared" si="51"/>
        <v>Unique</v>
      </c>
    </row>
    <row r="1337" spans="1:89" ht="15">
      <c r="A1337" s="354" t="str">
        <f t="shared" si="49"/>
        <v>119_1_280923_C1X_p_my.fl</v>
      </c>
      <c r="B1337" s="28" t="s">
        <v>2302</v>
      </c>
      <c r="C1337" s="28" t="s">
        <v>2303</v>
      </c>
      <c r="D1337" s="29">
        <v>119</v>
      </c>
      <c r="E1337" s="29">
        <v>1</v>
      </c>
      <c r="F1337" s="29">
        <v>130923</v>
      </c>
      <c r="G1337" s="29">
        <v>280923</v>
      </c>
      <c r="H1337" s="29">
        <v>2023</v>
      </c>
      <c r="I1337" s="28" t="s">
        <v>43</v>
      </c>
      <c r="J1337" s="28" t="s">
        <v>2304</v>
      </c>
      <c r="K1337" s="28" t="s">
        <v>2305</v>
      </c>
      <c r="L1337" s="28" t="s">
        <v>74</v>
      </c>
      <c r="M1337" s="28" t="s">
        <v>3150</v>
      </c>
      <c r="N1337" s="29">
        <v>31</v>
      </c>
      <c r="P1337" s="401" t="s">
        <v>98</v>
      </c>
      <c r="Q1337" s="16" t="s">
        <v>99</v>
      </c>
      <c r="R1337" s="16" t="s">
        <v>2422</v>
      </c>
      <c r="S1337" s="16">
        <v>1</v>
      </c>
      <c r="T1337" s="16">
        <v>0</v>
      </c>
      <c r="U1337" s="16">
        <v>1</v>
      </c>
      <c r="X1337" s="402" t="s">
        <v>3877</v>
      </c>
      <c r="Y1337" s="16" t="s">
        <v>78</v>
      </c>
      <c r="Z1337" s="47" t="s">
        <v>3902</v>
      </c>
      <c r="AA1337" s="432" t="s">
        <v>95</v>
      </c>
      <c r="AB1337" s="16" t="str">
        <f t="shared" si="51"/>
        <v>Unique</v>
      </c>
    </row>
    <row r="1338" spans="1:89" ht="15">
      <c r="A1338" s="354" t="str">
        <f t="shared" si="49"/>
        <v>119_2_160623_C2Y_p_sp.</v>
      </c>
      <c r="B1338" s="148" t="s">
        <v>2517</v>
      </c>
      <c r="C1338" s="148" t="s">
        <v>2518</v>
      </c>
      <c r="D1338" s="421">
        <v>119</v>
      </c>
      <c r="E1338" s="421">
        <v>2</v>
      </c>
      <c r="F1338" s="367" t="s">
        <v>3903</v>
      </c>
      <c r="G1338" s="213">
        <v>160623</v>
      </c>
      <c r="H1338" s="213">
        <v>2023</v>
      </c>
      <c r="I1338" s="148" t="s">
        <v>43</v>
      </c>
      <c r="J1338" s="148" t="s">
        <v>2519</v>
      </c>
      <c r="K1338" s="148" t="s">
        <v>2520</v>
      </c>
      <c r="L1338" s="148" t="s">
        <v>74</v>
      </c>
      <c r="M1338" s="148" t="s">
        <v>2911</v>
      </c>
      <c r="N1338" s="213">
        <v>41</v>
      </c>
      <c r="P1338" s="359" t="s">
        <v>1163</v>
      </c>
      <c r="Q1338" s="50" t="s">
        <v>1164</v>
      </c>
      <c r="R1338" s="50" t="s">
        <v>2422</v>
      </c>
      <c r="S1338" s="16">
        <v>9</v>
      </c>
      <c r="T1338" s="16">
        <v>0</v>
      </c>
      <c r="U1338" s="16">
        <v>9</v>
      </c>
      <c r="X1338" s="402" t="s">
        <v>3877</v>
      </c>
      <c r="Y1338" s="16" t="s">
        <v>78</v>
      </c>
      <c r="Z1338" s="47" t="s">
        <v>3904</v>
      </c>
      <c r="AA1338" s="432"/>
      <c r="AB1338" s="16" t="str">
        <f t="shared" si="51"/>
        <v>Unique</v>
      </c>
    </row>
    <row r="1339" spans="1:89" ht="15">
      <c r="A1339" s="354" t="str">
        <f t="shared" si="49"/>
        <v>119_2_160623_C2Y_p_ep.ba</v>
      </c>
      <c r="B1339" s="148" t="s">
        <v>2517</v>
      </c>
      <c r="C1339" s="148" t="s">
        <v>2518</v>
      </c>
      <c r="D1339" s="421">
        <v>119</v>
      </c>
      <c r="E1339" s="421">
        <v>2</v>
      </c>
      <c r="F1339" s="367" t="s">
        <v>3903</v>
      </c>
      <c r="G1339" s="213">
        <v>160623</v>
      </c>
      <c r="H1339" s="213">
        <v>2023</v>
      </c>
      <c r="I1339" s="148" t="s">
        <v>43</v>
      </c>
      <c r="J1339" s="148" t="s">
        <v>2519</v>
      </c>
      <c r="K1339" s="148" t="s">
        <v>2520</v>
      </c>
      <c r="L1339" s="148" t="s">
        <v>74</v>
      </c>
      <c r="M1339" s="148" t="s">
        <v>2911</v>
      </c>
      <c r="N1339" s="213">
        <v>41</v>
      </c>
      <c r="P1339" s="401" t="s">
        <v>84</v>
      </c>
      <c r="Q1339" s="16" t="s">
        <v>85</v>
      </c>
      <c r="R1339" s="16" t="s">
        <v>2422</v>
      </c>
      <c r="S1339" s="16">
        <v>1</v>
      </c>
      <c r="T1339" s="16">
        <v>1</v>
      </c>
      <c r="U1339" s="16">
        <v>0</v>
      </c>
      <c r="X1339" s="402" t="s">
        <v>3877</v>
      </c>
      <c r="Y1339" s="16" t="s">
        <v>78</v>
      </c>
      <c r="Z1339" s="47" t="s">
        <v>3905</v>
      </c>
      <c r="AA1339" s="432" t="s">
        <v>95</v>
      </c>
      <c r="AB1339" s="16" t="str">
        <f t="shared" si="51"/>
        <v>Unique</v>
      </c>
    </row>
    <row r="1340" spans="1:89" ht="15">
      <c r="A1340" s="354" t="str">
        <f t="shared" si="49"/>
        <v>80_2_280923_C1Y_p_sp.</v>
      </c>
      <c r="B1340" s="148" t="s">
        <v>2504</v>
      </c>
      <c r="C1340" s="148" t="s">
        <v>2505</v>
      </c>
      <c r="D1340" s="213">
        <v>80</v>
      </c>
      <c r="E1340" s="213">
        <v>2</v>
      </c>
      <c r="F1340" s="213">
        <v>130923</v>
      </c>
      <c r="G1340" s="213">
        <v>280923</v>
      </c>
      <c r="H1340" s="213">
        <v>2023</v>
      </c>
      <c r="I1340" s="148" t="s">
        <v>43</v>
      </c>
      <c r="J1340" s="148" t="s">
        <v>2506</v>
      </c>
      <c r="K1340" s="148" t="s">
        <v>2507</v>
      </c>
      <c r="L1340" s="148" t="s">
        <v>74</v>
      </c>
      <c r="M1340" s="148" t="s">
        <v>3150</v>
      </c>
      <c r="N1340" s="213">
        <v>36</v>
      </c>
      <c r="P1340" s="359" t="s">
        <v>1163</v>
      </c>
      <c r="Q1340" s="50" t="s">
        <v>1164</v>
      </c>
      <c r="R1340" s="50" t="s">
        <v>2422</v>
      </c>
      <c r="S1340" s="16">
        <v>6</v>
      </c>
      <c r="T1340" s="16">
        <v>0</v>
      </c>
      <c r="U1340" s="16">
        <v>6</v>
      </c>
      <c r="X1340" s="402" t="s">
        <v>3877</v>
      </c>
      <c r="Y1340" s="16" t="s">
        <v>78</v>
      </c>
      <c r="Z1340" s="47" t="s">
        <v>3906</v>
      </c>
      <c r="AA1340" s="432"/>
      <c r="AB1340" s="16" t="str">
        <f t="shared" si="51"/>
        <v>Unique</v>
      </c>
    </row>
    <row r="1341" spans="1:89" ht="15">
      <c r="A1341" s="354" t="str">
        <f t="shared" si="49"/>
        <v>80_2_280923_C1Y_p_ep.ba</v>
      </c>
      <c r="B1341" s="148" t="s">
        <v>2504</v>
      </c>
      <c r="C1341" s="148" t="s">
        <v>2505</v>
      </c>
      <c r="D1341" s="213">
        <v>80</v>
      </c>
      <c r="E1341" s="213">
        <v>2</v>
      </c>
      <c r="F1341" s="213">
        <v>130923</v>
      </c>
      <c r="G1341" s="213">
        <v>280923</v>
      </c>
      <c r="H1341" s="213">
        <v>2023</v>
      </c>
      <c r="I1341" s="148" t="s">
        <v>43</v>
      </c>
      <c r="J1341" s="148" t="s">
        <v>2506</v>
      </c>
      <c r="K1341" s="148" t="s">
        <v>2507</v>
      </c>
      <c r="L1341" s="148" t="s">
        <v>74</v>
      </c>
      <c r="M1341" s="148" t="s">
        <v>3150</v>
      </c>
      <c r="N1341" s="213">
        <v>36</v>
      </c>
      <c r="P1341" s="401" t="s">
        <v>84</v>
      </c>
      <c r="Q1341" s="16" t="s">
        <v>85</v>
      </c>
      <c r="R1341" s="16" t="s">
        <v>2422</v>
      </c>
      <c r="S1341" s="16">
        <v>2</v>
      </c>
      <c r="T1341" s="16">
        <v>2</v>
      </c>
      <c r="U1341" s="16">
        <v>0</v>
      </c>
      <c r="X1341" s="402" t="s">
        <v>3877</v>
      </c>
      <c r="Y1341" s="16" t="s">
        <v>78</v>
      </c>
      <c r="Z1341" s="47" t="s">
        <v>3907</v>
      </c>
      <c r="AA1341" s="432" t="s">
        <v>95</v>
      </c>
      <c r="AB1341" s="16" t="str">
        <f t="shared" si="51"/>
        <v>Unique</v>
      </c>
    </row>
    <row r="1342" spans="1:89" ht="15">
      <c r="A1342" s="354" t="str">
        <f t="shared" si="49"/>
        <v>71_1_300623_C1A_p_sp.</v>
      </c>
      <c r="B1342" s="148" t="s">
        <v>2352</v>
      </c>
      <c r="C1342" s="148" t="s">
        <v>2353</v>
      </c>
      <c r="D1342" s="213">
        <v>71</v>
      </c>
      <c r="E1342" s="213">
        <v>1</v>
      </c>
      <c r="F1342" s="213">
        <v>160623</v>
      </c>
      <c r="G1342" s="213">
        <v>300623</v>
      </c>
      <c r="H1342" s="213">
        <v>2023</v>
      </c>
      <c r="I1342" s="148" t="s">
        <v>43</v>
      </c>
      <c r="J1342" s="148" t="s">
        <v>2354</v>
      </c>
      <c r="K1342" s="148" t="s">
        <v>2355</v>
      </c>
      <c r="L1342" s="148" t="s">
        <v>74</v>
      </c>
      <c r="M1342" s="148" t="s">
        <v>100</v>
      </c>
      <c r="N1342" s="213">
        <v>115</v>
      </c>
      <c r="P1342" s="359" t="s">
        <v>1163</v>
      </c>
      <c r="Q1342" s="50" t="s">
        <v>1164</v>
      </c>
      <c r="R1342" s="50" t="s">
        <v>2422</v>
      </c>
      <c r="S1342" s="16">
        <v>11</v>
      </c>
      <c r="T1342" s="16">
        <v>0</v>
      </c>
      <c r="U1342" s="16">
        <v>11</v>
      </c>
      <c r="X1342" s="402" t="s">
        <v>3877</v>
      </c>
      <c r="Y1342" s="16" t="s">
        <v>78</v>
      </c>
      <c r="Z1342" s="47" t="s">
        <v>3908</v>
      </c>
      <c r="AA1342" s="432"/>
      <c r="AB1342" s="16" t="str">
        <f t="shared" si="51"/>
        <v>Unique</v>
      </c>
    </row>
    <row r="1343" spans="1:89" ht="15">
      <c r="A1343" s="354" t="str">
        <f t="shared" si="49"/>
        <v>71_1_300623_C1A_p_ep.ba</v>
      </c>
      <c r="B1343" s="148" t="s">
        <v>2352</v>
      </c>
      <c r="C1343" s="148" t="s">
        <v>2353</v>
      </c>
      <c r="D1343" s="213">
        <v>71</v>
      </c>
      <c r="E1343" s="213">
        <v>1</v>
      </c>
      <c r="F1343" s="213">
        <v>160623</v>
      </c>
      <c r="G1343" s="213">
        <v>300623</v>
      </c>
      <c r="H1343" s="213">
        <v>2023</v>
      </c>
      <c r="I1343" s="148" t="s">
        <v>43</v>
      </c>
      <c r="J1343" s="148" t="s">
        <v>2354</v>
      </c>
      <c r="K1343" s="148" t="s">
        <v>2355</v>
      </c>
      <c r="L1343" s="148" t="s">
        <v>74</v>
      </c>
      <c r="M1343" s="148" t="s">
        <v>100</v>
      </c>
      <c r="N1343" s="213">
        <v>115</v>
      </c>
      <c r="P1343" s="401" t="s">
        <v>84</v>
      </c>
      <c r="Q1343" s="16" t="s">
        <v>85</v>
      </c>
      <c r="R1343" s="16" t="s">
        <v>2422</v>
      </c>
      <c r="S1343" s="16">
        <v>5</v>
      </c>
      <c r="T1343" s="16">
        <v>2</v>
      </c>
      <c r="U1343" s="16">
        <v>3</v>
      </c>
      <c r="X1343" s="402" t="s">
        <v>3877</v>
      </c>
      <c r="Y1343" s="16" t="s">
        <v>78</v>
      </c>
      <c r="Z1343" s="47" t="s">
        <v>3909</v>
      </c>
      <c r="AA1343" s="432" t="s">
        <v>95</v>
      </c>
      <c r="AB1343" s="16" t="str">
        <f t="shared" si="51"/>
        <v>Unique</v>
      </c>
    </row>
    <row r="1344" spans="1:89" ht="15">
      <c r="A1344" s="354" t="str">
        <f t="shared" si="49"/>
        <v>128_1_080622_C3D_p_te.bo</v>
      </c>
      <c r="B1344" s="355" t="s">
        <v>2767</v>
      </c>
      <c r="C1344" s="355" t="s">
        <v>2768</v>
      </c>
      <c r="D1344" s="213">
        <v>128</v>
      </c>
      <c r="E1344" s="213">
        <v>1</v>
      </c>
      <c r="F1344" s="213">
        <v>230522</v>
      </c>
      <c r="G1344" s="367" t="s">
        <v>2800</v>
      </c>
      <c r="H1344" s="213">
        <v>2022</v>
      </c>
      <c r="I1344" s="148" t="s">
        <v>43</v>
      </c>
      <c r="J1344" s="148" t="s">
        <v>2769</v>
      </c>
      <c r="K1344" s="148" t="s">
        <v>2770</v>
      </c>
      <c r="L1344" s="148" t="s">
        <v>74</v>
      </c>
      <c r="M1344" s="2" t="s">
        <v>168</v>
      </c>
      <c r="N1344" s="117">
        <v>238</v>
      </c>
      <c r="O1344" s="2"/>
      <c r="P1344" s="359" t="s">
        <v>3492</v>
      </c>
      <c r="Q1344" s="50" t="s">
        <v>3493</v>
      </c>
      <c r="R1344" s="50" t="s">
        <v>100</v>
      </c>
      <c r="S1344" s="50">
        <v>4</v>
      </c>
      <c r="T1344" s="50">
        <v>4</v>
      </c>
      <c r="U1344" s="50">
        <v>0</v>
      </c>
      <c r="V1344" s="2"/>
      <c r="W1344" s="2"/>
      <c r="X1344" s="89" t="s">
        <v>3877</v>
      </c>
      <c r="Y1344" s="50" t="s">
        <v>78</v>
      </c>
      <c r="Z1344" s="358" t="s">
        <v>3910</v>
      </c>
      <c r="AA1344" s="432"/>
      <c r="AB1344" s="16" t="str">
        <f t="shared" si="51"/>
        <v>Unique</v>
      </c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</row>
    <row r="1345" spans="1:89" ht="15">
      <c r="A1345" s="354" t="str">
        <f t="shared" si="49"/>
        <v>100_3_220622_C3Y_p_fe.cu</v>
      </c>
      <c r="B1345" s="148" t="s">
        <v>2417</v>
      </c>
      <c r="C1345" s="148" t="s">
        <v>2418</v>
      </c>
      <c r="D1345" s="213">
        <v>100</v>
      </c>
      <c r="E1345" s="213">
        <v>3</v>
      </c>
      <c r="F1345" s="367" t="s">
        <v>2800</v>
      </c>
      <c r="G1345" s="213">
        <v>220622</v>
      </c>
      <c r="H1345" s="213">
        <v>2022</v>
      </c>
      <c r="I1345" s="148" t="s">
        <v>43</v>
      </c>
      <c r="J1345" s="148" t="s">
        <v>2419</v>
      </c>
      <c r="K1345" s="148" t="s">
        <v>2420</v>
      </c>
      <c r="L1345" s="148" t="s">
        <v>74</v>
      </c>
      <c r="M1345" s="148" t="s">
        <v>3125</v>
      </c>
      <c r="N1345" s="213">
        <v>182</v>
      </c>
      <c r="O1345" s="2"/>
      <c r="P1345" s="359" t="s">
        <v>536</v>
      </c>
      <c r="Q1345" s="50" t="s">
        <v>537</v>
      </c>
      <c r="R1345" s="50" t="s">
        <v>100</v>
      </c>
      <c r="S1345" s="50">
        <v>1</v>
      </c>
      <c r="T1345" s="50">
        <v>1</v>
      </c>
      <c r="U1345" s="50">
        <v>0</v>
      </c>
      <c r="V1345" s="2"/>
      <c r="W1345" s="50" t="s">
        <v>3911</v>
      </c>
      <c r="X1345" s="89" t="s">
        <v>3877</v>
      </c>
      <c r="Y1345" s="50" t="s">
        <v>78</v>
      </c>
      <c r="Z1345" s="358" t="s">
        <v>3912</v>
      </c>
      <c r="AA1345" s="432"/>
      <c r="AB1345" s="16" t="str">
        <f t="shared" si="51"/>
        <v>Unique</v>
      </c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</row>
    <row r="1346" spans="1:89" ht="15">
      <c r="A1346" s="354" t="str">
        <f t="shared" si="49"/>
        <v>100_3_220622_C3Y_p_fe.ru</v>
      </c>
      <c r="B1346" s="148" t="s">
        <v>2417</v>
      </c>
      <c r="C1346" s="148" t="s">
        <v>2418</v>
      </c>
      <c r="D1346" s="213">
        <v>100</v>
      </c>
      <c r="E1346" s="213">
        <v>3</v>
      </c>
      <c r="F1346" s="367" t="s">
        <v>2800</v>
      </c>
      <c r="G1346" s="213">
        <v>220622</v>
      </c>
      <c r="H1346" s="213">
        <v>2022</v>
      </c>
      <c r="I1346" s="148" t="s">
        <v>43</v>
      </c>
      <c r="J1346" s="148" t="s">
        <v>2419</v>
      </c>
      <c r="K1346" s="148" t="s">
        <v>2420</v>
      </c>
      <c r="L1346" s="148" t="s">
        <v>74</v>
      </c>
      <c r="M1346" s="148" t="s">
        <v>3125</v>
      </c>
      <c r="N1346" s="213">
        <v>182</v>
      </c>
      <c r="O1346" s="2"/>
      <c r="P1346" s="359" t="s">
        <v>838</v>
      </c>
      <c r="Q1346" s="50" t="s">
        <v>839</v>
      </c>
      <c r="R1346" s="50" t="s">
        <v>100</v>
      </c>
      <c r="S1346" s="50">
        <v>1</v>
      </c>
      <c r="T1346" s="50">
        <v>0</v>
      </c>
      <c r="U1346" s="50">
        <v>1</v>
      </c>
      <c r="V1346" s="2"/>
      <c r="W1346" s="50" t="s">
        <v>3913</v>
      </c>
      <c r="X1346" s="89" t="s">
        <v>3877</v>
      </c>
      <c r="Y1346" s="50" t="s">
        <v>78</v>
      </c>
      <c r="Z1346" s="358" t="s">
        <v>3914</v>
      </c>
      <c r="AA1346" s="432"/>
      <c r="AB1346" s="16" t="str">
        <f t="shared" si="51"/>
        <v>Unique</v>
      </c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</row>
    <row r="1347" spans="1:89" ht="15">
      <c r="A1347" s="354" t="str">
        <f t="shared" si="49"/>
        <v>80_2_160623_C1Y_p_sp.</v>
      </c>
      <c r="B1347" s="148" t="s">
        <v>2504</v>
      </c>
      <c r="C1347" s="148" t="s">
        <v>2505</v>
      </c>
      <c r="D1347" s="213">
        <v>80</v>
      </c>
      <c r="E1347" s="213">
        <v>2</v>
      </c>
      <c r="F1347" s="367" t="s">
        <v>3903</v>
      </c>
      <c r="G1347" s="213">
        <v>160623</v>
      </c>
      <c r="H1347" s="213">
        <v>2023</v>
      </c>
      <c r="I1347" s="148" t="s">
        <v>43</v>
      </c>
      <c r="J1347" s="148" t="s">
        <v>2506</v>
      </c>
      <c r="K1347" s="148" t="s">
        <v>2507</v>
      </c>
      <c r="L1347" s="148" t="s">
        <v>74</v>
      </c>
      <c r="M1347" s="148" t="s">
        <v>100</v>
      </c>
      <c r="N1347" s="213">
        <v>151</v>
      </c>
      <c r="P1347" s="359" t="s">
        <v>1163</v>
      </c>
      <c r="Q1347" s="50" t="s">
        <v>1164</v>
      </c>
      <c r="R1347" s="16" t="s">
        <v>2422</v>
      </c>
      <c r="S1347" s="16">
        <v>14</v>
      </c>
      <c r="T1347" s="16">
        <v>0</v>
      </c>
      <c r="U1347" s="16">
        <v>14</v>
      </c>
      <c r="X1347" s="413" t="s">
        <v>3638</v>
      </c>
      <c r="Y1347" s="50" t="s">
        <v>78</v>
      </c>
      <c r="Z1347" s="47" t="s">
        <v>3915</v>
      </c>
      <c r="AA1347" s="432"/>
      <c r="AB1347" s="16" t="str">
        <f t="shared" si="51"/>
        <v>Unique</v>
      </c>
    </row>
    <row r="1348" spans="1:89" ht="15">
      <c r="A1348" s="354" t="str">
        <f t="shared" si="49"/>
        <v>80_2_160623_C1Y_p_ep.ba</v>
      </c>
      <c r="B1348" s="148" t="s">
        <v>2504</v>
      </c>
      <c r="C1348" s="148" t="s">
        <v>2505</v>
      </c>
      <c r="D1348" s="213">
        <v>80</v>
      </c>
      <c r="E1348" s="213">
        <v>2</v>
      </c>
      <c r="F1348" s="367" t="s">
        <v>3903</v>
      </c>
      <c r="G1348" s="213">
        <v>160623</v>
      </c>
      <c r="H1348" s="213">
        <v>2023</v>
      </c>
      <c r="I1348" s="148" t="s">
        <v>43</v>
      </c>
      <c r="J1348" s="148" t="s">
        <v>2506</v>
      </c>
      <c r="K1348" s="148" t="s">
        <v>2507</v>
      </c>
      <c r="L1348" s="148" t="s">
        <v>74</v>
      </c>
      <c r="M1348" s="148" t="s">
        <v>100</v>
      </c>
      <c r="N1348" s="213">
        <v>151</v>
      </c>
      <c r="P1348" s="401" t="s">
        <v>84</v>
      </c>
      <c r="Q1348" s="16" t="s">
        <v>85</v>
      </c>
      <c r="R1348" s="50" t="s">
        <v>2422</v>
      </c>
      <c r="S1348" s="16">
        <v>11</v>
      </c>
      <c r="T1348" s="16">
        <v>8</v>
      </c>
      <c r="U1348" s="16">
        <v>3</v>
      </c>
      <c r="X1348" s="413" t="s">
        <v>3638</v>
      </c>
      <c r="Y1348" s="50" t="s">
        <v>78</v>
      </c>
      <c r="Z1348" s="47" t="s">
        <v>3916</v>
      </c>
      <c r="AA1348" s="432" t="s">
        <v>95</v>
      </c>
      <c r="AB1348" s="16" t="str">
        <f t="shared" si="51"/>
        <v>Unique</v>
      </c>
    </row>
    <row r="1349" spans="1:89" ht="15">
      <c r="A1349" s="354" t="str">
        <f t="shared" si="49"/>
        <v>80_2_160623_C1Y_p_sy.pi</v>
      </c>
      <c r="B1349" s="148" t="s">
        <v>2504</v>
      </c>
      <c r="C1349" s="148" t="s">
        <v>2505</v>
      </c>
      <c r="D1349" s="213">
        <v>80</v>
      </c>
      <c r="E1349" s="213">
        <v>2</v>
      </c>
      <c r="F1349" s="367" t="s">
        <v>3903</v>
      </c>
      <c r="G1349" s="213">
        <v>160623</v>
      </c>
      <c r="H1349" s="213">
        <v>2023</v>
      </c>
      <c r="I1349" s="148" t="s">
        <v>43</v>
      </c>
      <c r="J1349" s="148" t="s">
        <v>2506</v>
      </c>
      <c r="K1349" s="148" t="s">
        <v>2507</v>
      </c>
      <c r="L1349" s="148" t="s">
        <v>74</v>
      </c>
      <c r="M1349" s="148" t="s">
        <v>100</v>
      </c>
      <c r="N1349" s="213">
        <v>151</v>
      </c>
      <c r="P1349" s="401" t="s">
        <v>176</v>
      </c>
      <c r="Q1349" s="16" t="s">
        <v>177</v>
      </c>
      <c r="R1349" s="50" t="s">
        <v>2422</v>
      </c>
      <c r="S1349" s="16">
        <v>4</v>
      </c>
      <c r="T1349" s="16">
        <v>4</v>
      </c>
      <c r="U1349" s="16">
        <v>0</v>
      </c>
      <c r="X1349" s="413" t="s">
        <v>3638</v>
      </c>
      <c r="Y1349" s="50" t="s">
        <v>78</v>
      </c>
      <c r="Z1349" s="47" t="s">
        <v>3917</v>
      </c>
      <c r="AA1349" s="432" t="s">
        <v>95</v>
      </c>
      <c r="AB1349" s="16" t="str">
        <f t="shared" ref="AB1349:AB1412" si="52">IF(COUNTIF(Z:Z, Z1349)&gt;1, "Duplicate", "Unique")</f>
        <v>Unique</v>
      </c>
    </row>
    <row r="1350" spans="1:89" ht="15">
      <c r="A1350" s="354" t="str">
        <f t="shared" si="49"/>
        <v>80_2_160623_C1Y_p_ba.el</v>
      </c>
      <c r="B1350" s="148" t="s">
        <v>2504</v>
      </c>
      <c r="C1350" s="148" t="s">
        <v>2505</v>
      </c>
      <c r="D1350" s="213">
        <v>80</v>
      </c>
      <c r="E1350" s="213">
        <v>2</v>
      </c>
      <c r="F1350" s="367" t="s">
        <v>3903</v>
      </c>
      <c r="G1350" s="213">
        <v>160623</v>
      </c>
      <c r="H1350" s="213">
        <v>2023</v>
      </c>
      <c r="I1350" s="148" t="s">
        <v>43</v>
      </c>
      <c r="J1350" s="148" t="s">
        <v>2506</v>
      </c>
      <c r="K1350" s="148" t="s">
        <v>2507</v>
      </c>
      <c r="L1350" s="148" t="s">
        <v>74</v>
      </c>
      <c r="M1350" s="148" t="s">
        <v>100</v>
      </c>
      <c r="N1350" s="213">
        <v>151</v>
      </c>
      <c r="P1350" s="401" t="s">
        <v>274</v>
      </c>
      <c r="Q1350" s="16" t="s">
        <v>275</v>
      </c>
      <c r="R1350" s="16" t="s">
        <v>2422</v>
      </c>
      <c r="S1350" s="16">
        <v>1</v>
      </c>
      <c r="T1350" s="16">
        <v>0</v>
      </c>
      <c r="U1350" s="16">
        <v>1</v>
      </c>
      <c r="X1350" s="402" t="s">
        <v>3638</v>
      </c>
      <c r="Y1350" s="50" t="s">
        <v>78</v>
      </c>
      <c r="Z1350" s="47" t="s">
        <v>3918</v>
      </c>
      <c r="AA1350" s="432" t="s">
        <v>95</v>
      </c>
      <c r="AB1350" s="16" t="str">
        <f t="shared" si="52"/>
        <v>Unique</v>
      </c>
    </row>
    <row r="1351" spans="1:89" ht="15">
      <c r="A1351" s="354" t="str">
        <f t="shared" si="49"/>
        <v>80_2_160623_C1Y_p_ep.el</v>
      </c>
      <c r="B1351" s="148" t="s">
        <v>2504</v>
      </c>
      <c r="C1351" s="148" t="s">
        <v>2505</v>
      </c>
      <c r="D1351" s="213">
        <v>80</v>
      </c>
      <c r="E1351" s="213">
        <v>2</v>
      </c>
      <c r="F1351" s="367" t="s">
        <v>3903</v>
      </c>
      <c r="G1351" s="213">
        <v>160623</v>
      </c>
      <c r="H1351" s="213">
        <v>2023</v>
      </c>
      <c r="I1351" s="148" t="s">
        <v>43</v>
      </c>
      <c r="J1351" s="148" t="s">
        <v>2506</v>
      </c>
      <c r="K1351" s="148" t="s">
        <v>2507</v>
      </c>
      <c r="L1351" s="148" t="s">
        <v>74</v>
      </c>
      <c r="M1351" s="148" t="s">
        <v>100</v>
      </c>
      <c r="N1351" s="213">
        <v>151</v>
      </c>
      <c r="P1351" s="401" t="s">
        <v>2312</v>
      </c>
      <c r="Q1351" s="16" t="s">
        <v>2313</v>
      </c>
      <c r="R1351" s="16" t="s">
        <v>2422</v>
      </c>
      <c r="S1351" s="16">
        <v>1</v>
      </c>
      <c r="T1351" s="16">
        <v>0</v>
      </c>
      <c r="U1351" s="16">
        <v>1</v>
      </c>
      <c r="X1351" s="402" t="s">
        <v>3638</v>
      </c>
      <c r="Y1351" s="50" t="s">
        <v>78</v>
      </c>
      <c r="Z1351" s="47" t="s">
        <v>3919</v>
      </c>
      <c r="AA1351" s="432" t="s">
        <v>95</v>
      </c>
      <c r="AB1351" s="16" t="str">
        <f t="shared" si="52"/>
        <v>Unique</v>
      </c>
    </row>
    <row r="1352" spans="1:89" ht="15">
      <c r="A1352" s="354" t="str">
        <f t="shared" si="49"/>
        <v>80_2_160623_C1Y_p_my.fl</v>
      </c>
      <c r="B1352" s="148" t="s">
        <v>2504</v>
      </c>
      <c r="C1352" s="148" t="s">
        <v>2505</v>
      </c>
      <c r="D1352" s="213">
        <v>80</v>
      </c>
      <c r="E1352" s="213">
        <v>2</v>
      </c>
      <c r="F1352" s="367" t="s">
        <v>3903</v>
      </c>
      <c r="G1352" s="213">
        <v>160623</v>
      </c>
      <c r="H1352" s="213">
        <v>2023</v>
      </c>
      <c r="I1352" s="148" t="s">
        <v>43</v>
      </c>
      <c r="J1352" s="148" t="s">
        <v>2506</v>
      </c>
      <c r="K1352" s="148" t="s">
        <v>2507</v>
      </c>
      <c r="L1352" s="148" t="s">
        <v>74</v>
      </c>
      <c r="M1352" s="148" t="s">
        <v>100</v>
      </c>
      <c r="N1352" s="213">
        <v>151</v>
      </c>
      <c r="P1352" s="401" t="s">
        <v>98</v>
      </c>
      <c r="Q1352" s="16" t="s">
        <v>99</v>
      </c>
      <c r="R1352" s="50" t="s">
        <v>2422</v>
      </c>
      <c r="S1352" s="16">
        <v>1</v>
      </c>
      <c r="T1352" s="16">
        <v>0</v>
      </c>
      <c r="U1352" s="16">
        <v>1</v>
      </c>
      <c r="X1352" s="402" t="s">
        <v>3638</v>
      </c>
      <c r="Y1352" s="50" t="s">
        <v>78</v>
      </c>
      <c r="Z1352" s="47" t="s">
        <v>3920</v>
      </c>
      <c r="AA1352" s="432" t="s">
        <v>95</v>
      </c>
      <c r="AB1352" s="16" t="str">
        <f t="shared" si="52"/>
        <v>Unique</v>
      </c>
    </row>
    <row r="1353" spans="1:89" ht="15">
      <c r="A1353" s="354" t="str">
        <f t="shared" si="49"/>
        <v>80_2_160623_C1Y_p_vo.inf</v>
      </c>
      <c r="B1353" s="148" t="s">
        <v>2504</v>
      </c>
      <c r="C1353" s="148" t="s">
        <v>2505</v>
      </c>
      <c r="D1353" s="213">
        <v>80</v>
      </c>
      <c r="E1353" s="213">
        <v>2</v>
      </c>
      <c r="F1353" s="367" t="s">
        <v>3903</v>
      </c>
      <c r="G1353" s="213">
        <v>160623</v>
      </c>
      <c r="H1353" s="213">
        <v>2023</v>
      </c>
      <c r="I1353" s="148" t="s">
        <v>43</v>
      </c>
      <c r="J1353" s="148" t="s">
        <v>2506</v>
      </c>
      <c r="K1353" s="148" t="s">
        <v>2507</v>
      </c>
      <c r="L1353" s="148" t="s">
        <v>74</v>
      </c>
      <c r="M1353" s="148" t="s">
        <v>100</v>
      </c>
      <c r="N1353" s="213">
        <v>151</v>
      </c>
      <c r="P1353" s="401" t="s">
        <v>2296</v>
      </c>
      <c r="Q1353" s="16" t="s">
        <v>393</v>
      </c>
      <c r="R1353" s="16" t="s">
        <v>2422</v>
      </c>
      <c r="S1353" s="16">
        <v>1</v>
      </c>
      <c r="T1353" s="16">
        <v>0</v>
      </c>
      <c r="U1353" s="16">
        <v>1</v>
      </c>
      <c r="X1353" s="402" t="s">
        <v>3638</v>
      </c>
      <c r="Y1353" s="50" t="s">
        <v>78</v>
      </c>
      <c r="Z1353" s="47" t="s">
        <v>3921</v>
      </c>
      <c r="AA1353" s="432" t="s">
        <v>95</v>
      </c>
      <c r="AB1353" s="16" t="str">
        <f t="shared" si="52"/>
        <v>Unique</v>
      </c>
    </row>
    <row r="1354" spans="1:89" ht="15">
      <c r="A1354" s="354" t="str">
        <f t="shared" si="49"/>
        <v>80_2_160623_C1Y_p_ch.bi</v>
      </c>
      <c r="B1354" s="148" t="s">
        <v>2504</v>
      </c>
      <c r="C1354" s="148" t="s">
        <v>2505</v>
      </c>
      <c r="D1354" s="213">
        <v>80</v>
      </c>
      <c r="E1354" s="213">
        <v>2</v>
      </c>
      <c r="F1354" s="367" t="s">
        <v>3903</v>
      </c>
      <c r="G1354" s="213">
        <v>160623</v>
      </c>
      <c r="H1354" s="213">
        <v>2023</v>
      </c>
      <c r="I1354" s="148" t="s">
        <v>43</v>
      </c>
      <c r="J1354" s="148" t="s">
        <v>2506</v>
      </c>
      <c r="K1354" s="148" t="s">
        <v>2507</v>
      </c>
      <c r="L1354" s="148" t="s">
        <v>74</v>
      </c>
      <c r="M1354" s="148" t="s">
        <v>100</v>
      </c>
      <c r="N1354" s="213">
        <v>151</v>
      </c>
      <c r="P1354" s="401" t="s">
        <v>287</v>
      </c>
      <c r="Q1354" s="16" t="s">
        <v>288</v>
      </c>
      <c r="R1354" s="50" t="s">
        <v>2422</v>
      </c>
      <c r="S1354" s="16">
        <v>2</v>
      </c>
      <c r="T1354" s="16">
        <v>0</v>
      </c>
      <c r="U1354" s="16">
        <v>2</v>
      </c>
      <c r="X1354" s="402" t="s">
        <v>3638</v>
      </c>
      <c r="Y1354" s="50" t="s">
        <v>78</v>
      </c>
      <c r="Z1354" s="47" t="s">
        <v>3922</v>
      </c>
      <c r="AA1354" s="432" t="s">
        <v>95</v>
      </c>
      <c r="AB1354" s="16" t="str">
        <f t="shared" si="52"/>
        <v>Unique</v>
      </c>
    </row>
    <row r="1355" spans="1:89" ht="15">
      <c r="A1355" s="354" t="str">
        <f t="shared" si="49"/>
        <v>71_2_160623_C2B_p_sp.</v>
      </c>
      <c r="B1355" s="148" t="s">
        <v>2481</v>
      </c>
      <c r="C1355" s="148" t="s">
        <v>2482</v>
      </c>
      <c r="D1355" s="213">
        <v>71</v>
      </c>
      <c r="E1355" s="213">
        <v>2</v>
      </c>
      <c r="F1355" s="367" t="s">
        <v>3903</v>
      </c>
      <c r="G1355" s="213">
        <v>160623</v>
      </c>
      <c r="H1355" s="213">
        <v>2023</v>
      </c>
      <c r="I1355" s="148" t="s">
        <v>43</v>
      </c>
      <c r="J1355" s="148" t="s">
        <v>2483</v>
      </c>
      <c r="K1355" s="148" t="s">
        <v>2484</v>
      </c>
      <c r="L1355" s="148" t="s">
        <v>74</v>
      </c>
      <c r="M1355" s="148" t="s">
        <v>2911</v>
      </c>
      <c r="N1355" s="213">
        <v>340</v>
      </c>
      <c r="P1355" s="359" t="s">
        <v>1163</v>
      </c>
      <c r="Q1355" s="50" t="s">
        <v>1164</v>
      </c>
      <c r="R1355" s="16" t="s">
        <v>2422</v>
      </c>
      <c r="S1355" s="16">
        <v>7</v>
      </c>
      <c r="T1355" s="16">
        <v>0</v>
      </c>
      <c r="U1355" s="16">
        <v>7</v>
      </c>
      <c r="X1355" s="402" t="s">
        <v>3638</v>
      </c>
      <c r="Y1355" s="50" t="s">
        <v>78</v>
      </c>
      <c r="Z1355" s="47" t="s">
        <v>3923</v>
      </c>
      <c r="AA1355" s="432"/>
      <c r="AB1355" s="16" t="str">
        <f t="shared" si="52"/>
        <v>Unique</v>
      </c>
    </row>
    <row r="1356" spans="1:89" ht="15">
      <c r="A1356" s="354" t="str">
        <f t="shared" si="49"/>
        <v>71_2_160623_C2B_p_ep.ba</v>
      </c>
      <c r="B1356" s="148" t="s">
        <v>2481</v>
      </c>
      <c r="C1356" s="148" t="s">
        <v>2482</v>
      </c>
      <c r="D1356" s="213">
        <v>71</v>
      </c>
      <c r="E1356" s="213">
        <v>2</v>
      </c>
      <c r="F1356" s="367" t="s">
        <v>3903</v>
      </c>
      <c r="G1356" s="213">
        <v>160623</v>
      </c>
      <c r="H1356" s="213">
        <v>2023</v>
      </c>
      <c r="I1356" s="148" t="s">
        <v>43</v>
      </c>
      <c r="J1356" s="148" t="s">
        <v>2483</v>
      </c>
      <c r="K1356" s="148" t="s">
        <v>2484</v>
      </c>
      <c r="L1356" s="148" t="s">
        <v>74</v>
      </c>
      <c r="M1356" s="148" t="s">
        <v>2911</v>
      </c>
      <c r="N1356" s="213">
        <v>340</v>
      </c>
      <c r="P1356" s="401" t="s">
        <v>84</v>
      </c>
      <c r="Q1356" s="16" t="s">
        <v>85</v>
      </c>
      <c r="R1356" s="50" t="s">
        <v>2422</v>
      </c>
      <c r="S1356" s="16">
        <v>4</v>
      </c>
      <c r="T1356" s="16">
        <v>0</v>
      </c>
      <c r="U1356" s="16">
        <v>4</v>
      </c>
      <c r="X1356" s="402" t="s">
        <v>3638</v>
      </c>
      <c r="Y1356" s="50" t="s">
        <v>78</v>
      </c>
      <c r="Z1356" s="47" t="s">
        <v>3924</v>
      </c>
      <c r="AA1356" s="432" t="s">
        <v>95</v>
      </c>
      <c r="AB1356" s="16" t="str">
        <f t="shared" si="52"/>
        <v>Unique</v>
      </c>
    </row>
    <row r="1357" spans="1:89" ht="15">
      <c r="A1357" s="354" t="str">
        <f t="shared" si="49"/>
        <v>80_3_280923_C15_p_sp.</v>
      </c>
      <c r="B1357" s="148" t="s">
        <v>69</v>
      </c>
      <c r="C1357" s="148" t="s">
        <v>70</v>
      </c>
      <c r="D1357" s="213">
        <v>80</v>
      </c>
      <c r="E1357" s="213">
        <v>3</v>
      </c>
      <c r="F1357" s="213">
        <v>130923</v>
      </c>
      <c r="G1357" s="213">
        <v>280923</v>
      </c>
      <c r="H1357" s="213">
        <v>2023</v>
      </c>
      <c r="I1357" s="148" t="s">
        <v>43</v>
      </c>
      <c r="J1357" s="148" t="s">
        <v>72</v>
      </c>
      <c r="K1357" s="148" t="s">
        <v>73</v>
      </c>
      <c r="L1357" s="148" t="s">
        <v>74</v>
      </c>
      <c r="M1357" s="148" t="s">
        <v>2911</v>
      </c>
      <c r="N1357" s="213">
        <v>55</v>
      </c>
      <c r="P1357" s="359" t="s">
        <v>1163</v>
      </c>
      <c r="Q1357" s="50" t="s">
        <v>1164</v>
      </c>
      <c r="R1357" s="16" t="s">
        <v>2422</v>
      </c>
      <c r="S1357" s="16">
        <v>13</v>
      </c>
      <c r="T1357" s="16">
        <v>0</v>
      </c>
      <c r="U1357" s="16">
        <v>13</v>
      </c>
      <c r="X1357" s="402" t="s">
        <v>3638</v>
      </c>
      <c r="Y1357" s="50" t="s">
        <v>78</v>
      </c>
      <c r="Z1357" s="47" t="s">
        <v>3925</v>
      </c>
      <c r="AA1357" s="432"/>
      <c r="AB1357" s="16" t="str">
        <f t="shared" si="52"/>
        <v>Unique</v>
      </c>
    </row>
    <row r="1358" spans="1:89" ht="15">
      <c r="A1358" s="354" t="str">
        <f t="shared" si="49"/>
        <v>80_3_280923_C15_p_rh.ca</v>
      </c>
      <c r="B1358" s="148" t="s">
        <v>69</v>
      </c>
      <c r="C1358" s="148" t="s">
        <v>70</v>
      </c>
      <c r="D1358" s="213">
        <v>80</v>
      </c>
      <c r="E1358" s="213">
        <v>3</v>
      </c>
      <c r="F1358" s="213">
        <v>130923</v>
      </c>
      <c r="G1358" s="213">
        <v>280923</v>
      </c>
      <c r="H1358" s="213">
        <v>2023</v>
      </c>
      <c r="I1358" s="148" t="s">
        <v>43</v>
      </c>
      <c r="J1358" s="148" t="s">
        <v>72</v>
      </c>
      <c r="K1358" s="148" t="s">
        <v>73</v>
      </c>
      <c r="L1358" s="148" t="s">
        <v>74</v>
      </c>
      <c r="M1358" s="148" t="s">
        <v>2911</v>
      </c>
      <c r="N1358" s="213">
        <v>55</v>
      </c>
      <c r="P1358" s="401" t="s">
        <v>134</v>
      </c>
      <c r="Q1358" s="16" t="s">
        <v>135</v>
      </c>
      <c r="R1358" s="16" t="s">
        <v>2422</v>
      </c>
      <c r="S1358" s="16">
        <v>1</v>
      </c>
      <c r="T1358" s="16">
        <v>0</v>
      </c>
      <c r="U1358" s="16">
        <v>1</v>
      </c>
      <c r="X1358" s="402" t="s">
        <v>3638</v>
      </c>
      <c r="Y1358" s="50" t="s">
        <v>78</v>
      </c>
      <c r="Z1358" s="47" t="s">
        <v>3926</v>
      </c>
      <c r="AA1358" s="432" t="s">
        <v>95</v>
      </c>
      <c r="AB1358" s="16" t="str">
        <f t="shared" si="52"/>
        <v>Unique</v>
      </c>
    </row>
    <row r="1359" spans="1:89" ht="15">
      <c r="A1359" s="354" t="str">
        <f t="shared" si="49"/>
        <v>80_1_020623_C1B_p_sp.</v>
      </c>
      <c r="B1359" s="364" t="s">
        <v>2360</v>
      </c>
      <c r="C1359" s="364" t="s">
        <v>2361</v>
      </c>
      <c r="D1359" s="213">
        <v>80</v>
      </c>
      <c r="E1359" s="213">
        <v>1</v>
      </c>
      <c r="F1359" s="213">
        <v>190523</v>
      </c>
      <c r="G1359" s="367" t="s">
        <v>3903</v>
      </c>
      <c r="H1359" s="213">
        <v>2023</v>
      </c>
      <c r="I1359" s="148" t="s">
        <v>43</v>
      </c>
      <c r="J1359" s="148" t="s">
        <v>2362</v>
      </c>
      <c r="K1359" s="148" t="s">
        <v>2363</v>
      </c>
      <c r="L1359" s="148" t="s">
        <v>74</v>
      </c>
      <c r="M1359" s="148" t="s">
        <v>3888</v>
      </c>
      <c r="N1359" s="2"/>
      <c r="P1359" s="359" t="s">
        <v>1163</v>
      </c>
      <c r="Q1359" s="50" t="s">
        <v>1164</v>
      </c>
      <c r="R1359" s="16" t="s">
        <v>2422</v>
      </c>
      <c r="S1359" s="16">
        <v>44</v>
      </c>
      <c r="T1359" s="16">
        <v>0</v>
      </c>
      <c r="U1359" s="16">
        <v>44</v>
      </c>
      <c r="X1359" s="402" t="s">
        <v>3638</v>
      </c>
      <c r="Y1359" s="50" t="s">
        <v>78</v>
      </c>
      <c r="Z1359" s="47" t="s">
        <v>3927</v>
      </c>
      <c r="AA1359" s="432"/>
      <c r="AB1359" s="16" t="str">
        <f t="shared" si="52"/>
        <v>Unique</v>
      </c>
    </row>
    <row r="1360" spans="1:89" ht="15">
      <c r="A1360" s="354" t="str">
        <f t="shared" si="49"/>
        <v>119_2_280923_C35_p_sy.pi</v>
      </c>
      <c r="B1360" s="148" t="s">
        <v>2611</v>
      </c>
      <c r="C1360" s="148" t="s">
        <v>2612</v>
      </c>
      <c r="D1360" s="421">
        <v>119</v>
      </c>
      <c r="E1360" s="421">
        <v>2</v>
      </c>
      <c r="F1360" s="213">
        <v>130923</v>
      </c>
      <c r="G1360" s="213">
        <v>280923</v>
      </c>
      <c r="H1360" s="213">
        <v>2023</v>
      </c>
      <c r="I1360" s="148" t="s">
        <v>43</v>
      </c>
      <c r="J1360" s="148" t="s">
        <v>2613</v>
      </c>
      <c r="K1360" s="148" t="s">
        <v>2614</v>
      </c>
      <c r="L1360" s="148" t="s">
        <v>74</v>
      </c>
      <c r="M1360" s="148" t="s">
        <v>3888</v>
      </c>
      <c r="N1360" s="2"/>
      <c r="P1360" s="401" t="s">
        <v>176</v>
      </c>
      <c r="Q1360" s="16" t="s">
        <v>177</v>
      </c>
      <c r="R1360" s="50" t="s">
        <v>2422</v>
      </c>
      <c r="S1360" s="16">
        <v>1</v>
      </c>
      <c r="T1360" s="16">
        <v>1</v>
      </c>
      <c r="U1360" s="16">
        <v>0</v>
      </c>
      <c r="X1360" s="402" t="s">
        <v>3638</v>
      </c>
      <c r="Y1360" s="50" t="s">
        <v>78</v>
      </c>
      <c r="Z1360" s="47" t="s">
        <v>3928</v>
      </c>
      <c r="AA1360" s="432" t="s">
        <v>95</v>
      </c>
      <c r="AB1360" s="16" t="str">
        <f t="shared" si="52"/>
        <v>Unique</v>
      </c>
    </row>
    <row r="1361" spans="1:28" ht="15">
      <c r="A1361" s="354" t="str">
        <f t="shared" si="49"/>
        <v>119_2_030822_C35_p_sp.</v>
      </c>
      <c r="B1361" s="148" t="s">
        <v>2611</v>
      </c>
      <c r="C1361" s="148" t="s">
        <v>2612</v>
      </c>
      <c r="D1361" s="421">
        <v>119</v>
      </c>
      <c r="E1361" s="421">
        <v>2</v>
      </c>
      <c r="F1361" s="213">
        <v>200722</v>
      </c>
      <c r="G1361" s="367" t="s">
        <v>3145</v>
      </c>
      <c r="H1361" s="213">
        <v>2022</v>
      </c>
      <c r="I1361" s="148" t="s">
        <v>43</v>
      </c>
      <c r="J1361" s="148" t="s">
        <v>2613</v>
      </c>
      <c r="K1361" s="148" t="s">
        <v>2614</v>
      </c>
      <c r="L1361" s="148" t="s">
        <v>74</v>
      </c>
      <c r="M1361" s="148" t="s">
        <v>3882</v>
      </c>
      <c r="N1361" s="213">
        <v>41</v>
      </c>
      <c r="P1361" s="359" t="s">
        <v>1163</v>
      </c>
      <c r="Q1361" s="50" t="s">
        <v>1164</v>
      </c>
      <c r="R1361" s="16" t="s">
        <v>2422</v>
      </c>
      <c r="S1361" s="16">
        <v>3</v>
      </c>
      <c r="T1361" s="16">
        <v>0</v>
      </c>
      <c r="U1361" s="16">
        <v>3</v>
      </c>
      <c r="X1361" s="402" t="s">
        <v>3638</v>
      </c>
      <c r="Y1361" s="50" t="s">
        <v>78</v>
      </c>
      <c r="Z1361" s="47" t="s">
        <v>3929</v>
      </c>
      <c r="AA1361" s="432"/>
      <c r="AB1361" s="16" t="str">
        <f t="shared" si="52"/>
        <v>Unique</v>
      </c>
    </row>
    <row r="1362" spans="1:28" ht="15">
      <c r="A1362" s="354" t="str">
        <f t="shared" si="49"/>
        <v>119_2_030822_C35_p_sy.pi</v>
      </c>
      <c r="B1362" s="148" t="s">
        <v>2611</v>
      </c>
      <c r="C1362" s="148" t="s">
        <v>2612</v>
      </c>
      <c r="D1362" s="421">
        <v>119</v>
      </c>
      <c r="E1362" s="421">
        <v>2</v>
      </c>
      <c r="F1362" s="213">
        <v>200722</v>
      </c>
      <c r="G1362" s="367" t="s">
        <v>3145</v>
      </c>
      <c r="H1362" s="213">
        <v>2022</v>
      </c>
      <c r="I1362" s="148" t="s">
        <v>43</v>
      </c>
      <c r="J1362" s="148" t="s">
        <v>2613</v>
      </c>
      <c r="K1362" s="148" t="s">
        <v>2614</v>
      </c>
      <c r="L1362" s="148" t="s">
        <v>74</v>
      </c>
      <c r="M1362" s="148" t="s">
        <v>3882</v>
      </c>
      <c r="N1362" s="213">
        <v>41</v>
      </c>
      <c r="P1362" s="401" t="s">
        <v>176</v>
      </c>
      <c r="Q1362" s="16" t="s">
        <v>177</v>
      </c>
      <c r="R1362" s="50" t="s">
        <v>2422</v>
      </c>
      <c r="S1362" s="16">
        <v>5</v>
      </c>
      <c r="T1362" s="16">
        <v>4</v>
      </c>
      <c r="U1362" s="16">
        <v>1</v>
      </c>
      <c r="X1362" s="402" t="s">
        <v>3638</v>
      </c>
      <c r="Y1362" s="50" t="s">
        <v>78</v>
      </c>
      <c r="Z1362" s="47" t="s">
        <v>3930</v>
      </c>
      <c r="AA1362" s="432" t="s">
        <v>95</v>
      </c>
      <c r="AB1362" s="16" t="str">
        <f t="shared" si="52"/>
        <v>Unique</v>
      </c>
    </row>
    <row r="1363" spans="1:28" ht="15">
      <c r="A1363" s="354" t="str">
        <f t="shared" si="49"/>
        <v>101_1_130923_C2A_p_sp.</v>
      </c>
      <c r="B1363" s="148" t="s">
        <v>80</v>
      </c>
      <c r="C1363" s="148" t="s">
        <v>81</v>
      </c>
      <c r="D1363" s="213">
        <v>101</v>
      </c>
      <c r="E1363" s="213">
        <v>1</v>
      </c>
      <c r="F1363" s="213">
        <v>300823</v>
      </c>
      <c r="G1363" s="213">
        <v>130923</v>
      </c>
      <c r="H1363" s="213">
        <v>2023</v>
      </c>
      <c r="I1363" s="148" t="s">
        <v>43</v>
      </c>
      <c r="J1363" s="148" t="s">
        <v>82</v>
      </c>
      <c r="K1363" s="148" t="s">
        <v>83</v>
      </c>
      <c r="L1363" s="148" t="s">
        <v>74</v>
      </c>
      <c r="M1363" s="148" t="s">
        <v>3882</v>
      </c>
      <c r="N1363" s="213">
        <v>10</v>
      </c>
      <c r="P1363" s="359" t="s">
        <v>1163</v>
      </c>
      <c r="Q1363" s="50" t="s">
        <v>1164</v>
      </c>
      <c r="R1363" s="16" t="s">
        <v>2422</v>
      </c>
      <c r="S1363" s="16">
        <v>2</v>
      </c>
      <c r="T1363" s="16">
        <v>0</v>
      </c>
      <c r="U1363" s="16">
        <v>2</v>
      </c>
      <c r="X1363" s="402" t="s">
        <v>3638</v>
      </c>
      <c r="Y1363" s="50" t="s">
        <v>78</v>
      </c>
      <c r="Z1363" s="47" t="s">
        <v>3931</v>
      </c>
      <c r="AA1363" s="432"/>
      <c r="AB1363" s="16" t="str">
        <f t="shared" si="52"/>
        <v>Unique</v>
      </c>
    </row>
    <row r="1364" spans="1:28" ht="15">
      <c r="A1364" s="354" t="str">
        <f t="shared" si="49"/>
        <v>61_1_130923_C2X_p_sp.</v>
      </c>
      <c r="B1364" s="148" t="s">
        <v>2372</v>
      </c>
      <c r="C1364" s="148" t="s">
        <v>2373</v>
      </c>
      <c r="D1364" s="213">
        <v>61</v>
      </c>
      <c r="E1364" s="213">
        <v>1</v>
      </c>
      <c r="F1364" s="213">
        <v>300823</v>
      </c>
      <c r="G1364" s="213">
        <v>130923</v>
      </c>
      <c r="H1364" s="213">
        <v>2023</v>
      </c>
      <c r="I1364" s="148" t="s">
        <v>43</v>
      </c>
      <c r="J1364" s="148" t="s">
        <v>2374</v>
      </c>
      <c r="K1364" s="148" t="s">
        <v>2375</v>
      </c>
      <c r="L1364" s="148" t="s">
        <v>74</v>
      </c>
      <c r="M1364" s="148" t="s">
        <v>3882</v>
      </c>
      <c r="N1364" s="213">
        <v>33</v>
      </c>
      <c r="P1364" s="359" t="s">
        <v>1163</v>
      </c>
      <c r="Q1364" s="50" t="s">
        <v>1164</v>
      </c>
      <c r="R1364" s="16" t="s">
        <v>2422</v>
      </c>
      <c r="S1364" s="16">
        <v>4</v>
      </c>
      <c r="T1364" s="16">
        <v>0</v>
      </c>
      <c r="U1364" s="16">
        <v>4</v>
      </c>
      <c r="X1364" s="402" t="s">
        <v>3638</v>
      </c>
      <c r="Y1364" s="50" t="s">
        <v>78</v>
      </c>
      <c r="Z1364" s="47" t="s">
        <v>3932</v>
      </c>
      <c r="AA1364" s="432"/>
      <c r="AB1364" s="16" t="str">
        <f t="shared" si="52"/>
        <v>Unique</v>
      </c>
    </row>
    <row r="1365" spans="1:28" ht="15">
      <c r="A1365" s="354" t="str">
        <f t="shared" si="49"/>
        <v>61_1_130923_C2X_p_ep.ba</v>
      </c>
      <c r="B1365" s="148" t="s">
        <v>2372</v>
      </c>
      <c r="C1365" s="148" t="s">
        <v>2373</v>
      </c>
      <c r="D1365" s="213">
        <v>61</v>
      </c>
      <c r="E1365" s="213">
        <v>1</v>
      </c>
      <c r="F1365" s="213">
        <v>300823</v>
      </c>
      <c r="G1365" s="213">
        <v>130923</v>
      </c>
      <c r="H1365" s="213">
        <v>2023</v>
      </c>
      <c r="I1365" s="148" t="s">
        <v>43</v>
      </c>
      <c r="J1365" s="148" t="s">
        <v>2374</v>
      </c>
      <c r="K1365" s="148" t="s">
        <v>2375</v>
      </c>
      <c r="L1365" s="148" t="s">
        <v>74</v>
      </c>
      <c r="M1365" s="148" t="s">
        <v>3882</v>
      </c>
      <c r="N1365" s="213">
        <v>33</v>
      </c>
      <c r="P1365" s="401" t="s">
        <v>84</v>
      </c>
      <c r="Q1365" s="16" t="s">
        <v>85</v>
      </c>
      <c r="R1365" s="50" t="s">
        <v>2422</v>
      </c>
      <c r="S1365" s="16">
        <v>8</v>
      </c>
      <c r="T1365" s="16">
        <v>0</v>
      </c>
      <c r="U1365" s="16">
        <v>8</v>
      </c>
      <c r="X1365" s="402" t="s">
        <v>3638</v>
      </c>
      <c r="Y1365" s="50" t="s">
        <v>78</v>
      </c>
      <c r="Z1365" s="47" t="s">
        <v>3933</v>
      </c>
      <c r="AA1365" s="432" t="s">
        <v>95</v>
      </c>
      <c r="AB1365" s="16" t="str">
        <f t="shared" si="52"/>
        <v>Unique</v>
      </c>
    </row>
    <row r="1366" spans="1:28" ht="15">
      <c r="A1366" s="354" t="str">
        <f t="shared" si="49"/>
        <v>119_2_280923_C2Y_p_sp.</v>
      </c>
      <c r="B1366" s="148" t="s">
        <v>2517</v>
      </c>
      <c r="C1366" s="148" t="s">
        <v>2518</v>
      </c>
      <c r="D1366" s="421">
        <v>119</v>
      </c>
      <c r="E1366" s="421">
        <v>2</v>
      </c>
      <c r="F1366" s="213">
        <v>130923</v>
      </c>
      <c r="G1366" s="213">
        <v>280923</v>
      </c>
      <c r="H1366" s="213">
        <v>2023</v>
      </c>
      <c r="I1366" s="148" t="s">
        <v>43</v>
      </c>
      <c r="J1366" s="148" t="s">
        <v>2519</v>
      </c>
      <c r="K1366" s="148" t="s">
        <v>2520</v>
      </c>
      <c r="L1366" s="148" t="s">
        <v>74</v>
      </c>
      <c r="M1366" s="148" t="s">
        <v>3888</v>
      </c>
      <c r="N1366" s="213">
        <v>31</v>
      </c>
      <c r="P1366" s="359" t="s">
        <v>1163</v>
      </c>
      <c r="Q1366" s="50" t="s">
        <v>1164</v>
      </c>
      <c r="R1366" s="16" t="s">
        <v>2422</v>
      </c>
      <c r="S1366" s="16">
        <v>2</v>
      </c>
      <c r="T1366" s="16">
        <v>0</v>
      </c>
      <c r="U1366" s="16">
        <v>2</v>
      </c>
      <c r="X1366" s="402" t="s">
        <v>3638</v>
      </c>
      <c r="Y1366" s="50" t="s">
        <v>78</v>
      </c>
      <c r="Z1366" s="47" t="s">
        <v>3934</v>
      </c>
      <c r="AA1366" s="432"/>
      <c r="AB1366" s="16" t="str">
        <f t="shared" si="52"/>
        <v>Unique</v>
      </c>
    </row>
    <row r="1367" spans="1:28" ht="15">
      <c r="A1367" s="354" t="str">
        <f t="shared" si="49"/>
        <v>119_2_280923_C2Y_p_my.fl</v>
      </c>
      <c r="B1367" s="148" t="s">
        <v>2517</v>
      </c>
      <c r="C1367" s="148" t="s">
        <v>2518</v>
      </c>
      <c r="D1367" s="421">
        <v>119</v>
      </c>
      <c r="E1367" s="421">
        <v>2</v>
      </c>
      <c r="F1367" s="213">
        <v>130923</v>
      </c>
      <c r="G1367" s="213">
        <v>280923</v>
      </c>
      <c r="H1367" s="213">
        <v>2023</v>
      </c>
      <c r="I1367" s="148" t="s">
        <v>43</v>
      </c>
      <c r="J1367" s="148" t="s">
        <v>2519</v>
      </c>
      <c r="K1367" s="148" t="s">
        <v>2520</v>
      </c>
      <c r="L1367" s="148" t="s">
        <v>74</v>
      </c>
      <c r="M1367" s="148" t="s">
        <v>3888</v>
      </c>
      <c r="N1367" s="213">
        <v>31</v>
      </c>
      <c r="P1367" s="401" t="s">
        <v>98</v>
      </c>
      <c r="Q1367" s="16" t="s">
        <v>99</v>
      </c>
      <c r="R1367" s="16" t="s">
        <v>2422</v>
      </c>
      <c r="S1367" s="16">
        <v>1</v>
      </c>
      <c r="T1367" s="16">
        <v>0</v>
      </c>
      <c r="U1367" s="16">
        <v>1</v>
      </c>
      <c r="X1367" s="402" t="s">
        <v>3638</v>
      </c>
      <c r="Y1367" s="50" t="s">
        <v>78</v>
      </c>
      <c r="Z1367" s="47" t="s">
        <v>3935</v>
      </c>
      <c r="AA1367" s="432" t="s">
        <v>95</v>
      </c>
      <c r="AB1367" s="16" t="str">
        <f t="shared" si="52"/>
        <v>Unique</v>
      </c>
    </row>
    <row r="1368" spans="1:28" ht="15">
      <c r="A1368" s="354" t="str">
        <f t="shared" si="49"/>
        <v>61_1_280923_C2X_p_sp.</v>
      </c>
      <c r="B1368" s="148" t="s">
        <v>2372</v>
      </c>
      <c r="C1368" s="148" t="s">
        <v>2373</v>
      </c>
      <c r="D1368" s="213">
        <v>61</v>
      </c>
      <c r="E1368" s="213">
        <v>1</v>
      </c>
      <c r="F1368" s="213">
        <v>130923</v>
      </c>
      <c r="G1368" s="213">
        <v>280923</v>
      </c>
      <c r="H1368" s="213">
        <v>2023</v>
      </c>
      <c r="I1368" s="148" t="s">
        <v>43</v>
      </c>
      <c r="J1368" s="148" t="s">
        <v>2374</v>
      </c>
      <c r="K1368" s="148" t="s">
        <v>2375</v>
      </c>
      <c r="L1368" s="148" t="s">
        <v>74</v>
      </c>
      <c r="M1368" s="148" t="s">
        <v>3888</v>
      </c>
      <c r="N1368" s="213">
        <v>122</v>
      </c>
      <c r="P1368" s="359" t="s">
        <v>1163</v>
      </c>
      <c r="Q1368" s="50" t="s">
        <v>1164</v>
      </c>
      <c r="R1368" s="16" t="s">
        <v>2422</v>
      </c>
      <c r="S1368" s="16">
        <v>29</v>
      </c>
      <c r="T1368" s="16">
        <v>0</v>
      </c>
      <c r="U1368" s="16">
        <v>29</v>
      </c>
      <c r="X1368" s="402" t="s">
        <v>3638</v>
      </c>
      <c r="Y1368" s="50" t="s">
        <v>78</v>
      </c>
      <c r="Z1368" s="47" t="s">
        <v>3936</v>
      </c>
      <c r="AA1368" s="432"/>
      <c r="AB1368" s="16" t="str">
        <f t="shared" si="52"/>
        <v>Unique</v>
      </c>
    </row>
    <row r="1369" spans="1:28" ht="15">
      <c r="A1369" s="354" t="str">
        <f t="shared" si="49"/>
        <v>61_1_280923_C2X_p_ep.ba</v>
      </c>
      <c r="B1369" s="148" t="s">
        <v>2372</v>
      </c>
      <c r="C1369" s="148" t="s">
        <v>2373</v>
      </c>
      <c r="D1369" s="213">
        <v>61</v>
      </c>
      <c r="E1369" s="213">
        <v>1</v>
      </c>
      <c r="F1369" s="213">
        <v>130923</v>
      </c>
      <c r="G1369" s="213">
        <v>280923</v>
      </c>
      <c r="H1369" s="213">
        <v>2023</v>
      </c>
      <c r="I1369" s="148" t="s">
        <v>43</v>
      </c>
      <c r="J1369" s="148" t="s">
        <v>2374</v>
      </c>
      <c r="K1369" s="148" t="s">
        <v>2375</v>
      </c>
      <c r="L1369" s="148" t="s">
        <v>74</v>
      </c>
      <c r="M1369" s="148" t="s">
        <v>3888</v>
      </c>
      <c r="N1369" s="213">
        <v>122</v>
      </c>
      <c r="P1369" s="401" t="s">
        <v>84</v>
      </c>
      <c r="Q1369" s="16" t="s">
        <v>85</v>
      </c>
      <c r="R1369" s="50" t="s">
        <v>2422</v>
      </c>
      <c r="S1369" s="16">
        <v>13</v>
      </c>
      <c r="T1369" s="16">
        <v>6</v>
      </c>
      <c r="U1369" s="16">
        <v>7</v>
      </c>
      <c r="X1369" s="402" t="s">
        <v>3638</v>
      </c>
      <c r="Y1369" s="50" t="s">
        <v>78</v>
      </c>
      <c r="Z1369" s="47" t="s">
        <v>3937</v>
      </c>
      <c r="AA1369" s="432" t="s">
        <v>95</v>
      </c>
      <c r="AB1369" s="16" t="str">
        <f t="shared" si="52"/>
        <v>Unique</v>
      </c>
    </row>
    <row r="1370" spans="1:28" ht="15">
      <c r="A1370" s="354" t="str">
        <f t="shared" si="49"/>
        <v>61_1_280923_C2X_p_my.fl</v>
      </c>
      <c r="B1370" s="148" t="s">
        <v>2372</v>
      </c>
      <c r="C1370" s="148" t="s">
        <v>2373</v>
      </c>
      <c r="D1370" s="213">
        <v>61</v>
      </c>
      <c r="E1370" s="213">
        <v>1</v>
      </c>
      <c r="F1370" s="213">
        <v>130923</v>
      </c>
      <c r="G1370" s="213">
        <v>280923</v>
      </c>
      <c r="H1370" s="213">
        <v>2023</v>
      </c>
      <c r="I1370" s="148" t="s">
        <v>43</v>
      </c>
      <c r="J1370" s="148" t="s">
        <v>2374</v>
      </c>
      <c r="K1370" s="148" t="s">
        <v>2375</v>
      </c>
      <c r="L1370" s="148" t="s">
        <v>74</v>
      </c>
      <c r="M1370" s="148" t="s">
        <v>3888</v>
      </c>
      <c r="N1370" s="213">
        <v>122</v>
      </c>
      <c r="P1370" s="401" t="s">
        <v>98</v>
      </c>
      <c r="Q1370" s="16" t="s">
        <v>99</v>
      </c>
      <c r="R1370" s="16" t="s">
        <v>2422</v>
      </c>
      <c r="S1370" s="16">
        <v>1</v>
      </c>
      <c r="T1370" s="16">
        <v>0</v>
      </c>
      <c r="U1370" s="16">
        <v>1</v>
      </c>
      <c r="X1370" s="402" t="s">
        <v>3638</v>
      </c>
      <c r="Y1370" s="50" t="s">
        <v>78</v>
      </c>
      <c r="Z1370" s="47" t="s">
        <v>3938</v>
      </c>
      <c r="AA1370" s="432" t="s">
        <v>95</v>
      </c>
      <c r="AB1370" s="16" t="str">
        <f t="shared" si="52"/>
        <v>Unique</v>
      </c>
    </row>
    <row r="1371" spans="1:28" ht="15">
      <c r="A1371" s="354" t="str">
        <f t="shared" si="49"/>
        <v>71_2_280923_C2B_p_sp.</v>
      </c>
      <c r="B1371" s="148" t="s">
        <v>2481</v>
      </c>
      <c r="C1371" s="148" t="s">
        <v>2482</v>
      </c>
      <c r="D1371" s="213">
        <v>71</v>
      </c>
      <c r="E1371" s="213">
        <v>2</v>
      </c>
      <c r="F1371" s="213">
        <v>130923</v>
      </c>
      <c r="G1371" s="213">
        <v>280923</v>
      </c>
      <c r="H1371" s="213">
        <v>2023</v>
      </c>
      <c r="I1371" s="148" t="s">
        <v>43</v>
      </c>
      <c r="J1371" s="148" t="s">
        <v>2483</v>
      </c>
      <c r="K1371" s="148" t="s">
        <v>2484</v>
      </c>
      <c r="L1371" s="148" t="s">
        <v>74</v>
      </c>
      <c r="M1371" s="148" t="s">
        <v>2911</v>
      </c>
      <c r="N1371" s="213">
        <v>81</v>
      </c>
      <c r="P1371" s="359" t="s">
        <v>1163</v>
      </c>
      <c r="Q1371" s="50" t="s">
        <v>1164</v>
      </c>
      <c r="R1371" s="16" t="s">
        <v>2422</v>
      </c>
      <c r="S1371" s="16">
        <v>11</v>
      </c>
      <c r="T1371" s="16">
        <v>0</v>
      </c>
      <c r="U1371" s="16">
        <v>11</v>
      </c>
      <c r="X1371" s="402" t="s">
        <v>3638</v>
      </c>
      <c r="Y1371" s="50" t="s">
        <v>78</v>
      </c>
      <c r="Z1371" s="47" t="s">
        <v>3939</v>
      </c>
      <c r="AA1371" s="432"/>
      <c r="AB1371" s="16" t="str">
        <f t="shared" si="52"/>
        <v>Unique</v>
      </c>
    </row>
    <row r="1372" spans="1:28" ht="15">
      <c r="A1372" s="354" t="str">
        <f t="shared" si="49"/>
        <v>83_1_170822_C2C_p_sp.</v>
      </c>
      <c r="B1372" s="148" t="s">
        <v>2789</v>
      </c>
      <c r="C1372" s="148" t="s">
        <v>2790</v>
      </c>
      <c r="D1372" s="213">
        <v>83</v>
      </c>
      <c r="E1372" s="213">
        <v>1</v>
      </c>
      <c r="F1372" s="367" t="s">
        <v>3145</v>
      </c>
      <c r="G1372" s="213">
        <v>170822</v>
      </c>
      <c r="H1372" s="213">
        <v>2022</v>
      </c>
      <c r="I1372" s="148" t="s">
        <v>43</v>
      </c>
      <c r="J1372" s="148" t="s">
        <v>2791</v>
      </c>
      <c r="K1372" s="148" t="s">
        <v>2792</v>
      </c>
      <c r="L1372" s="148" t="s">
        <v>74</v>
      </c>
      <c r="M1372" s="148" t="s">
        <v>2911</v>
      </c>
      <c r="N1372" s="213">
        <v>16</v>
      </c>
      <c r="P1372" s="359" t="s">
        <v>1163</v>
      </c>
      <c r="Q1372" s="50" t="s">
        <v>1164</v>
      </c>
      <c r="R1372" s="16" t="s">
        <v>2422</v>
      </c>
      <c r="S1372" s="16">
        <v>2</v>
      </c>
      <c r="T1372" s="16">
        <v>0</v>
      </c>
      <c r="U1372" s="16">
        <v>2</v>
      </c>
      <c r="X1372" s="402" t="s">
        <v>3638</v>
      </c>
      <c r="Y1372" s="50" t="s">
        <v>78</v>
      </c>
      <c r="Z1372" s="47" t="s">
        <v>3940</v>
      </c>
      <c r="AA1372" s="432"/>
      <c r="AB1372" s="16" t="str">
        <f t="shared" si="52"/>
        <v>Unique</v>
      </c>
    </row>
    <row r="1373" spans="1:28" ht="15">
      <c r="A1373" s="354" t="str">
        <f t="shared" si="49"/>
        <v>83_1_170822_C2C_p_my.fl</v>
      </c>
      <c r="B1373" s="148" t="s">
        <v>2789</v>
      </c>
      <c r="C1373" s="148" t="s">
        <v>2790</v>
      </c>
      <c r="D1373" s="213">
        <v>83</v>
      </c>
      <c r="E1373" s="213">
        <v>1</v>
      </c>
      <c r="F1373" s="367" t="s">
        <v>3145</v>
      </c>
      <c r="G1373" s="213">
        <v>170822</v>
      </c>
      <c r="H1373" s="213">
        <v>2022</v>
      </c>
      <c r="I1373" s="148" t="s">
        <v>43</v>
      </c>
      <c r="J1373" s="148" t="s">
        <v>2791</v>
      </c>
      <c r="K1373" s="148" t="s">
        <v>2792</v>
      </c>
      <c r="L1373" s="148" t="s">
        <v>74</v>
      </c>
      <c r="M1373" s="148" t="s">
        <v>2911</v>
      </c>
      <c r="N1373" s="213">
        <v>16</v>
      </c>
      <c r="P1373" s="401" t="s">
        <v>98</v>
      </c>
      <c r="Q1373" s="16" t="s">
        <v>99</v>
      </c>
      <c r="R1373" s="16" t="s">
        <v>2422</v>
      </c>
      <c r="S1373" s="16">
        <v>1</v>
      </c>
      <c r="T1373" s="16">
        <v>0</v>
      </c>
      <c r="U1373" s="16">
        <v>1</v>
      </c>
      <c r="X1373" s="402" t="s">
        <v>3638</v>
      </c>
      <c r="Y1373" s="50" t="s">
        <v>78</v>
      </c>
      <c r="Z1373" s="47" t="s">
        <v>3941</v>
      </c>
      <c r="AA1373" s="432" t="s">
        <v>95</v>
      </c>
      <c r="AB1373" s="16" t="str">
        <f t="shared" si="52"/>
        <v>Unique</v>
      </c>
    </row>
    <row r="1374" spans="1:28" ht="15">
      <c r="A1374" s="354" t="str">
        <f t="shared" si="49"/>
        <v>71_2_130923_C2B_p_sp.</v>
      </c>
      <c r="B1374" s="148" t="s">
        <v>2481</v>
      </c>
      <c r="C1374" s="148" t="s">
        <v>2482</v>
      </c>
      <c r="D1374" s="213">
        <v>71</v>
      </c>
      <c r="E1374" s="213">
        <v>2</v>
      </c>
      <c r="F1374" s="213">
        <v>300823</v>
      </c>
      <c r="G1374" s="213">
        <v>130923</v>
      </c>
      <c r="H1374" s="213">
        <v>2023</v>
      </c>
      <c r="I1374" s="148" t="s">
        <v>43</v>
      </c>
      <c r="J1374" s="148" t="s">
        <v>2483</v>
      </c>
      <c r="K1374" s="148" t="s">
        <v>2484</v>
      </c>
      <c r="L1374" s="148" t="s">
        <v>74</v>
      </c>
      <c r="M1374" s="148" t="s">
        <v>3882</v>
      </c>
      <c r="N1374" s="213">
        <v>24</v>
      </c>
      <c r="P1374" s="359" t="s">
        <v>1163</v>
      </c>
      <c r="Q1374" s="50" t="s">
        <v>1164</v>
      </c>
      <c r="R1374" s="16" t="s">
        <v>2422</v>
      </c>
      <c r="S1374" s="16">
        <v>3</v>
      </c>
      <c r="T1374" s="16">
        <v>0</v>
      </c>
      <c r="U1374" s="16">
        <v>3</v>
      </c>
      <c r="X1374" s="402" t="s">
        <v>3638</v>
      </c>
      <c r="Y1374" s="50" t="s">
        <v>78</v>
      </c>
      <c r="Z1374" s="47" t="s">
        <v>3942</v>
      </c>
      <c r="AA1374" s="432"/>
      <c r="AB1374" s="16" t="str">
        <f t="shared" si="52"/>
        <v>Unique</v>
      </c>
    </row>
    <row r="1375" spans="1:28" ht="15">
      <c r="A1375" s="354" t="str">
        <f t="shared" si="49"/>
        <v>71_2_130923_C2B_p_ep.ba</v>
      </c>
      <c r="B1375" s="148" t="s">
        <v>2481</v>
      </c>
      <c r="C1375" s="148" t="s">
        <v>2482</v>
      </c>
      <c r="D1375" s="213">
        <v>71</v>
      </c>
      <c r="E1375" s="213">
        <v>2</v>
      </c>
      <c r="F1375" s="213">
        <v>300823</v>
      </c>
      <c r="G1375" s="213">
        <v>130923</v>
      </c>
      <c r="H1375" s="213">
        <v>2023</v>
      </c>
      <c r="I1375" s="148" t="s">
        <v>43</v>
      </c>
      <c r="J1375" s="148" t="s">
        <v>2483</v>
      </c>
      <c r="K1375" s="148" t="s">
        <v>2484</v>
      </c>
      <c r="L1375" s="148" t="s">
        <v>74</v>
      </c>
      <c r="M1375" s="148" t="s">
        <v>3882</v>
      </c>
      <c r="N1375" s="213">
        <v>24</v>
      </c>
      <c r="P1375" s="401" t="s">
        <v>84</v>
      </c>
      <c r="Q1375" s="16" t="s">
        <v>85</v>
      </c>
      <c r="R1375" s="50" t="s">
        <v>2422</v>
      </c>
      <c r="S1375" s="16">
        <v>1</v>
      </c>
      <c r="T1375" s="16">
        <v>0</v>
      </c>
      <c r="U1375" s="16">
        <v>1</v>
      </c>
      <c r="X1375" s="402" t="s">
        <v>3638</v>
      </c>
      <c r="Y1375" s="50" t="s">
        <v>78</v>
      </c>
      <c r="Z1375" s="47" t="s">
        <v>3943</v>
      </c>
      <c r="AA1375" s="432" t="s">
        <v>95</v>
      </c>
      <c r="AB1375" s="16" t="str">
        <f t="shared" si="52"/>
        <v>Unique</v>
      </c>
    </row>
    <row r="1376" spans="1:28" ht="15">
      <c r="A1376" s="354" t="str">
        <f t="shared" si="49"/>
        <v>71_2_130923_C2B_p_sy.pi</v>
      </c>
      <c r="B1376" s="148" t="s">
        <v>2481</v>
      </c>
      <c r="C1376" s="148" t="s">
        <v>2482</v>
      </c>
      <c r="D1376" s="213">
        <v>71</v>
      </c>
      <c r="E1376" s="213">
        <v>2</v>
      </c>
      <c r="F1376" s="213">
        <v>300823</v>
      </c>
      <c r="G1376" s="213">
        <v>130923</v>
      </c>
      <c r="H1376" s="213">
        <v>2023</v>
      </c>
      <c r="I1376" s="148" t="s">
        <v>43</v>
      </c>
      <c r="J1376" s="148" t="s">
        <v>2483</v>
      </c>
      <c r="K1376" s="148" t="s">
        <v>2484</v>
      </c>
      <c r="L1376" s="148" t="s">
        <v>74</v>
      </c>
      <c r="M1376" s="148" t="s">
        <v>3882</v>
      </c>
      <c r="N1376" s="213">
        <v>24</v>
      </c>
      <c r="P1376" s="401" t="s">
        <v>176</v>
      </c>
      <c r="Q1376" s="16" t="s">
        <v>177</v>
      </c>
      <c r="R1376" s="16" t="s">
        <v>2422</v>
      </c>
      <c r="S1376" s="16">
        <v>1</v>
      </c>
      <c r="T1376" s="16">
        <v>0</v>
      </c>
      <c r="U1376" s="16">
        <v>1</v>
      </c>
      <c r="X1376" s="402" t="s">
        <v>3638</v>
      </c>
      <c r="Y1376" s="50" t="s">
        <v>78</v>
      </c>
      <c r="Z1376" s="47" t="s">
        <v>3944</v>
      </c>
      <c r="AA1376" s="432" t="s">
        <v>95</v>
      </c>
      <c r="AB1376" s="16" t="str">
        <f t="shared" si="52"/>
        <v>Unique</v>
      </c>
    </row>
    <row r="1377" spans="1:89" ht="15">
      <c r="A1377" s="354" t="str">
        <f t="shared" si="49"/>
        <v>119_2_220622_C35_p_sp.</v>
      </c>
      <c r="B1377" s="148" t="s">
        <v>2611</v>
      </c>
      <c r="C1377" s="148" t="s">
        <v>2612</v>
      </c>
      <c r="D1377" s="213">
        <v>119</v>
      </c>
      <c r="E1377" s="213">
        <v>2</v>
      </c>
      <c r="F1377" s="367" t="s">
        <v>2800</v>
      </c>
      <c r="G1377" s="213">
        <v>220622</v>
      </c>
      <c r="H1377" s="213">
        <v>2022</v>
      </c>
      <c r="I1377" s="148" t="s">
        <v>43</v>
      </c>
      <c r="J1377" s="148" t="s">
        <v>2613</v>
      </c>
      <c r="K1377" s="148" t="s">
        <v>2614</v>
      </c>
      <c r="L1377" s="148" t="s">
        <v>74</v>
      </c>
      <c r="M1377" s="148" t="s">
        <v>2911</v>
      </c>
      <c r="N1377" s="213">
        <v>89</v>
      </c>
      <c r="P1377" s="359" t="s">
        <v>1163</v>
      </c>
      <c r="Q1377" s="50" t="s">
        <v>1164</v>
      </c>
      <c r="R1377" s="16" t="s">
        <v>2422</v>
      </c>
      <c r="S1377" s="16">
        <v>12</v>
      </c>
      <c r="T1377" s="16">
        <v>0</v>
      </c>
      <c r="U1377" s="16">
        <v>12</v>
      </c>
      <c r="X1377" s="402" t="s">
        <v>3638</v>
      </c>
      <c r="Y1377" s="50" t="s">
        <v>78</v>
      </c>
      <c r="Z1377" s="47" t="s">
        <v>3945</v>
      </c>
      <c r="AA1377" s="432"/>
      <c r="AB1377" s="16" t="str">
        <f t="shared" si="52"/>
        <v>Unique</v>
      </c>
    </row>
    <row r="1378" spans="1:89" ht="15">
      <c r="A1378" s="354" t="str">
        <f t="shared" si="49"/>
        <v>80_2_220622_C1Y_p_my.fl</v>
      </c>
      <c r="B1378" s="148" t="s">
        <v>2504</v>
      </c>
      <c r="C1378" s="148" t="s">
        <v>2505</v>
      </c>
      <c r="D1378" s="213">
        <v>80</v>
      </c>
      <c r="E1378" s="213">
        <v>2</v>
      </c>
      <c r="F1378" s="213">
        <v>80622</v>
      </c>
      <c r="G1378" s="213">
        <v>220622</v>
      </c>
      <c r="H1378" s="213">
        <v>2022</v>
      </c>
      <c r="I1378" s="148" t="s">
        <v>43</v>
      </c>
      <c r="J1378" s="148" t="s">
        <v>2506</v>
      </c>
      <c r="K1378" s="148" t="s">
        <v>2507</v>
      </c>
      <c r="L1378" s="148" t="s">
        <v>74</v>
      </c>
      <c r="M1378" s="148" t="s">
        <v>320</v>
      </c>
      <c r="N1378" s="213">
        <v>124</v>
      </c>
      <c r="O1378" s="2"/>
      <c r="P1378" s="359" t="s">
        <v>98</v>
      </c>
      <c r="Q1378" s="50" t="s">
        <v>99</v>
      </c>
      <c r="R1378" s="50" t="s">
        <v>100</v>
      </c>
      <c r="S1378" s="50">
        <v>1</v>
      </c>
      <c r="T1378" s="50">
        <v>0</v>
      </c>
      <c r="U1378" s="50">
        <v>1</v>
      </c>
      <c r="V1378" s="2"/>
      <c r="W1378" s="2"/>
      <c r="X1378" s="79" t="s">
        <v>3638</v>
      </c>
      <c r="Y1378" s="50" t="s">
        <v>78</v>
      </c>
      <c r="Z1378" s="47" t="s">
        <v>3946</v>
      </c>
      <c r="AA1378" s="432" t="s">
        <v>95</v>
      </c>
      <c r="AB1378" s="16" t="str">
        <f t="shared" si="52"/>
        <v>Unique</v>
      </c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</row>
    <row r="1379" spans="1:89" ht="15">
      <c r="A1379" s="354" t="str">
        <f t="shared" si="49"/>
        <v>80_2_220622_C1Y_p_sp.</v>
      </c>
      <c r="B1379" s="148" t="s">
        <v>2504</v>
      </c>
      <c r="C1379" s="148" t="s">
        <v>2505</v>
      </c>
      <c r="D1379" s="213">
        <v>80</v>
      </c>
      <c r="E1379" s="213">
        <v>2</v>
      </c>
      <c r="F1379" s="213">
        <v>80622</v>
      </c>
      <c r="G1379" s="213">
        <v>220622</v>
      </c>
      <c r="H1379" s="213">
        <v>2022</v>
      </c>
      <c r="I1379" s="148" t="s">
        <v>43</v>
      </c>
      <c r="J1379" s="148" t="s">
        <v>2506</v>
      </c>
      <c r="K1379" s="148" t="s">
        <v>2507</v>
      </c>
      <c r="L1379" s="148" t="s">
        <v>74</v>
      </c>
      <c r="M1379" s="148" t="s">
        <v>320</v>
      </c>
      <c r="N1379" s="213">
        <v>124</v>
      </c>
      <c r="O1379" s="2"/>
      <c r="P1379" s="359" t="s">
        <v>1163</v>
      </c>
      <c r="Q1379" s="50" t="s">
        <v>1164</v>
      </c>
      <c r="R1379" s="50" t="s">
        <v>100</v>
      </c>
      <c r="S1379" s="50">
        <v>30</v>
      </c>
      <c r="T1379" s="50">
        <v>0</v>
      </c>
      <c r="U1379" s="50">
        <v>30</v>
      </c>
      <c r="V1379" s="2"/>
      <c r="W1379" s="2"/>
      <c r="X1379" s="79" t="s">
        <v>3638</v>
      </c>
      <c r="Y1379" s="50" t="s">
        <v>78</v>
      </c>
      <c r="Z1379" s="47" t="s">
        <v>3947</v>
      </c>
      <c r="AA1379" s="432"/>
      <c r="AB1379" s="16" t="str">
        <f t="shared" si="52"/>
        <v>Unique</v>
      </c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</row>
    <row r="1380" spans="1:89" ht="15">
      <c r="A1380" s="354" t="str">
        <f t="shared" si="49"/>
        <v>80_2_220622_C1Y_p_sp.sc</v>
      </c>
      <c r="B1380" s="148" t="s">
        <v>2504</v>
      </c>
      <c r="C1380" s="148" t="s">
        <v>2505</v>
      </c>
      <c r="D1380" s="213">
        <v>80</v>
      </c>
      <c r="E1380" s="213">
        <v>2</v>
      </c>
      <c r="F1380" s="213">
        <v>80622</v>
      </c>
      <c r="G1380" s="213">
        <v>220622</v>
      </c>
      <c r="H1380" s="213">
        <v>2022</v>
      </c>
      <c r="I1380" s="148" t="s">
        <v>43</v>
      </c>
      <c r="J1380" s="148" t="s">
        <v>2506</v>
      </c>
      <c r="K1380" s="148" t="s">
        <v>2507</v>
      </c>
      <c r="L1380" s="148" t="s">
        <v>74</v>
      </c>
      <c r="M1380" s="148" t="s">
        <v>320</v>
      </c>
      <c r="N1380" s="213">
        <v>124</v>
      </c>
      <c r="O1380" s="2"/>
      <c r="P1380" s="359" t="s">
        <v>509</v>
      </c>
      <c r="Q1380" s="50" t="s">
        <v>510</v>
      </c>
      <c r="R1380" s="50" t="s">
        <v>100</v>
      </c>
      <c r="S1380" s="50">
        <v>19</v>
      </c>
      <c r="T1380" s="50">
        <v>19</v>
      </c>
      <c r="U1380" s="50">
        <v>0</v>
      </c>
      <c r="V1380" s="2"/>
      <c r="W1380" s="2"/>
      <c r="X1380" s="79" t="s">
        <v>3638</v>
      </c>
      <c r="Y1380" s="50" t="s">
        <v>78</v>
      </c>
      <c r="Z1380" s="47" t="s">
        <v>3948</v>
      </c>
      <c r="AA1380" s="432"/>
      <c r="AB1380" s="16" t="str">
        <f t="shared" si="52"/>
        <v>Unique</v>
      </c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</row>
    <row r="1381" spans="1:89" ht="15">
      <c r="A1381" s="354" t="str">
        <f t="shared" si="49"/>
        <v>80_2_220622_C1Y_p_do.pr</v>
      </c>
      <c r="B1381" s="148" t="s">
        <v>2504</v>
      </c>
      <c r="C1381" s="148" t="s">
        <v>2505</v>
      </c>
      <c r="D1381" s="213">
        <v>80</v>
      </c>
      <c r="E1381" s="213">
        <v>2</v>
      </c>
      <c r="F1381" s="213">
        <v>80622</v>
      </c>
      <c r="G1381" s="213">
        <v>220622</v>
      </c>
      <c r="H1381" s="213">
        <v>2022</v>
      </c>
      <c r="I1381" s="148" t="s">
        <v>43</v>
      </c>
      <c r="J1381" s="148" t="s">
        <v>2506</v>
      </c>
      <c r="K1381" s="148" t="s">
        <v>2507</v>
      </c>
      <c r="L1381" s="148" t="s">
        <v>74</v>
      </c>
      <c r="M1381" s="148" t="s">
        <v>320</v>
      </c>
      <c r="N1381" s="213">
        <v>124</v>
      </c>
      <c r="O1381" s="2"/>
      <c r="P1381" s="359" t="s">
        <v>2562</v>
      </c>
      <c r="Q1381" s="50" t="s">
        <v>2563</v>
      </c>
      <c r="R1381" s="50" t="s">
        <v>100</v>
      </c>
      <c r="S1381" s="50">
        <v>1</v>
      </c>
      <c r="T1381" s="50">
        <v>0</v>
      </c>
      <c r="U1381" s="50">
        <v>1</v>
      </c>
      <c r="V1381" s="2"/>
      <c r="W1381" s="2"/>
      <c r="X1381" s="79" t="s">
        <v>3638</v>
      </c>
      <c r="Y1381" s="50" t="s">
        <v>78</v>
      </c>
      <c r="Z1381" s="47" t="s">
        <v>3949</v>
      </c>
      <c r="AA1381" s="432"/>
      <c r="AB1381" s="16" t="str">
        <f t="shared" si="52"/>
        <v>Unique</v>
      </c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</row>
    <row r="1382" spans="1:89" ht="15">
      <c r="A1382" s="354" t="str">
        <f t="shared" si="49"/>
        <v>101_1_160623_C2A_p_sp.</v>
      </c>
      <c r="B1382" s="148" t="s">
        <v>80</v>
      </c>
      <c r="C1382" s="148" t="s">
        <v>81</v>
      </c>
      <c r="D1382" s="213">
        <v>101</v>
      </c>
      <c r="E1382" s="213">
        <v>1</v>
      </c>
      <c r="F1382" s="367" t="s">
        <v>3903</v>
      </c>
      <c r="G1382" s="213">
        <v>160623</v>
      </c>
      <c r="H1382" s="213">
        <v>2023</v>
      </c>
      <c r="I1382" s="148" t="s">
        <v>43</v>
      </c>
      <c r="J1382" s="148" t="s">
        <v>82</v>
      </c>
      <c r="K1382" s="148" t="s">
        <v>83</v>
      </c>
      <c r="L1382" s="148" t="s">
        <v>74</v>
      </c>
      <c r="M1382" s="148" t="s">
        <v>2911</v>
      </c>
      <c r="N1382" s="213">
        <v>232</v>
      </c>
      <c r="P1382" s="359" t="s">
        <v>1163</v>
      </c>
      <c r="Q1382" s="50" t="s">
        <v>1164</v>
      </c>
      <c r="R1382" s="16" t="s">
        <v>2422</v>
      </c>
      <c r="S1382" s="16">
        <v>2</v>
      </c>
      <c r="T1382" s="16">
        <v>0</v>
      </c>
      <c r="U1382" s="16">
        <v>2</v>
      </c>
      <c r="X1382" s="402" t="s">
        <v>3638</v>
      </c>
      <c r="Y1382" s="50" t="s">
        <v>78</v>
      </c>
      <c r="Z1382" s="47" t="s">
        <v>3950</v>
      </c>
      <c r="AA1382" s="432"/>
      <c r="AB1382" s="16" t="str">
        <f t="shared" si="52"/>
        <v>Unique</v>
      </c>
    </row>
    <row r="1383" spans="1:89" ht="15">
      <c r="A1383" s="354" t="str">
        <f t="shared" si="49"/>
        <v>101_1_160623_C2A_p_ep.ba</v>
      </c>
      <c r="B1383" s="148" t="s">
        <v>80</v>
      </c>
      <c r="C1383" s="148" t="s">
        <v>81</v>
      </c>
      <c r="D1383" s="213">
        <v>101</v>
      </c>
      <c r="E1383" s="213">
        <v>1</v>
      </c>
      <c r="F1383" s="367" t="s">
        <v>3903</v>
      </c>
      <c r="G1383" s="213">
        <v>160623</v>
      </c>
      <c r="H1383" s="213">
        <v>2023</v>
      </c>
      <c r="I1383" s="148" t="s">
        <v>43</v>
      </c>
      <c r="J1383" s="148" t="s">
        <v>82</v>
      </c>
      <c r="K1383" s="148" t="s">
        <v>83</v>
      </c>
      <c r="L1383" s="148" t="s">
        <v>74</v>
      </c>
      <c r="M1383" s="148" t="s">
        <v>2911</v>
      </c>
      <c r="N1383" s="213">
        <v>232</v>
      </c>
      <c r="P1383" s="401" t="s">
        <v>84</v>
      </c>
      <c r="Q1383" s="16" t="s">
        <v>85</v>
      </c>
      <c r="R1383" s="50" t="s">
        <v>2422</v>
      </c>
      <c r="S1383" s="16">
        <v>67</v>
      </c>
      <c r="T1383" s="16">
        <v>34</v>
      </c>
      <c r="U1383" s="16">
        <v>33</v>
      </c>
      <c r="X1383" s="402" t="s">
        <v>3638</v>
      </c>
      <c r="Y1383" s="50" t="s">
        <v>78</v>
      </c>
      <c r="Z1383" s="47" t="s">
        <v>3951</v>
      </c>
      <c r="AA1383" s="432" t="s">
        <v>95</v>
      </c>
      <c r="AB1383" s="16" t="str">
        <f t="shared" si="52"/>
        <v>Unique</v>
      </c>
    </row>
    <row r="1384" spans="1:89" ht="15">
      <c r="A1384" s="354" t="str">
        <f t="shared" si="49"/>
        <v>80_3_160623_C15_p_sp.</v>
      </c>
      <c r="B1384" s="148" t="s">
        <v>69</v>
      </c>
      <c r="C1384" s="148" t="s">
        <v>70</v>
      </c>
      <c r="D1384" s="213">
        <v>80</v>
      </c>
      <c r="E1384" s="213">
        <v>3</v>
      </c>
      <c r="F1384" s="367" t="s">
        <v>3903</v>
      </c>
      <c r="G1384" s="213">
        <v>160623</v>
      </c>
      <c r="H1384" s="213">
        <v>2023</v>
      </c>
      <c r="I1384" s="148" t="s">
        <v>43</v>
      </c>
      <c r="J1384" s="148" t="s">
        <v>72</v>
      </c>
      <c r="K1384" s="148" t="s">
        <v>73</v>
      </c>
      <c r="L1384" s="148" t="s">
        <v>74</v>
      </c>
      <c r="M1384" s="148" t="s">
        <v>2911</v>
      </c>
      <c r="N1384" s="213">
        <v>189</v>
      </c>
      <c r="P1384" s="359" t="s">
        <v>1163</v>
      </c>
      <c r="Q1384" s="50" t="s">
        <v>1164</v>
      </c>
      <c r="R1384" s="16" t="s">
        <v>2422</v>
      </c>
      <c r="S1384" s="16">
        <v>10</v>
      </c>
      <c r="T1384" s="16">
        <v>0</v>
      </c>
      <c r="U1384" s="16">
        <v>10</v>
      </c>
      <c r="X1384" s="402" t="s">
        <v>3638</v>
      </c>
      <c r="Y1384" s="50" t="s">
        <v>78</v>
      </c>
      <c r="Z1384" s="47" t="s">
        <v>3952</v>
      </c>
      <c r="AA1384" s="432"/>
      <c r="AB1384" s="16" t="str">
        <f t="shared" si="52"/>
        <v>Unique</v>
      </c>
    </row>
    <row r="1385" spans="1:89" ht="15">
      <c r="A1385" s="354" t="str">
        <f t="shared" si="49"/>
        <v>80_3_160623_C15_p_ep.ba</v>
      </c>
      <c r="B1385" s="148" t="s">
        <v>69</v>
      </c>
      <c r="C1385" s="148" t="s">
        <v>70</v>
      </c>
      <c r="D1385" s="213">
        <v>80</v>
      </c>
      <c r="E1385" s="213">
        <v>3</v>
      </c>
      <c r="F1385" s="367" t="s">
        <v>3903</v>
      </c>
      <c r="G1385" s="213">
        <v>160623</v>
      </c>
      <c r="H1385" s="213">
        <v>2023</v>
      </c>
      <c r="I1385" s="148" t="s">
        <v>43</v>
      </c>
      <c r="J1385" s="148" t="s">
        <v>72</v>
      </c>
      <c r="K1385" s="148" t="s">
        <v>73</v>
      </c>
      <c r="L1385" s="148" t="s">
        <v>74</v>
      </c>
      <c r="M1385" s="148" t="s">
        <v>2911</v>
      </c>
      <c r="N1385" s="213">
        <v>189</v>
      </c>
      <c r="P1385" s="401" t="s">
        <v>84</v>
      </c>
      <c r="Q1385" s="16" t="s">
        <v>85</v>
      </c>
      <c r="R1385" s="50" t="s">
        <v>2422</v>
      </c>
      <c r="S1385" s="16">
        <v>13</v>
      </c>
      <c r="T1385" s="16">
        <v>5</v>
      </c>
      <c r="U1385" s="16">
        <v>8</v>
      </c>
      <c r="X1385" s="402" t="s">
        <v>3638</v>
      </c>
      <c r="Y1385" s="50" t="s">
        <v>78</v>
      </c>
      <c r="Z1385" s="47" t="s">
        <v>3953</v>
      </c>
      <c r="AA1385" s="432" t="s">
        <v>95</v>
      </c>
      <c r="AB1385" s="16" t="str">
        <f t="shared" si="52"/>
        <v>Unique</v>
      </c>
    </row>
    <row r="1386" spans="1:89" ht="15">
      <c r="A1386" s="354" t="str">
        <f t="shared" si="49"/>
        <v>80_3_160623_C15_p_sy.pi</v>
      </c>
      <c r="B1386" s="148" t="s">
        <v>69</v>
      </c>
      <c r="C1386" s="148" t="s">
        <v>70</v>
      </c>
      <c r="D1386" s="213">
        <v>80</v>
      </c>
      <c r="E1386" s="213">
        <v>3</v>
      </c>
      <c r="F1386" s="367" t="s">
        <v>3903</v>
      </c>
      <c r="G1386" s="213">
        <v>160623</v>
      </c>
      <c r="H1386" s="213">
        <v>2023</v>
      </c>
      <c r="I1386" s="148" t="s">
        <v>43</v>
      </c>
      <c r="J1386" s="148" t="s">
        <v>72</v>
      </c>
      <c r="K1386" s="148" t="s">
        <v>73</v>
      </c>
      <c r="L1386" s="148" t="s">
        <v>74</v>
      </c>
      <c r="M1386" s="148" t="s">
        <v>2911</v>
      </c>
      <c r="N1386" s="213">
        <v>189</v>
      </c>
      <c r="P1386" s="401" t="s">
        <v>176</v>
      </c>
      <c r="Q1386" s="16" t="s">
        <v>177</v>
      </c>
      <c r="R1386" s="16" t="s">
        <v>2422</v>
      </c>
      <c r="S1386" s="16">
        <v>1</v>
      </c>
      <c r="T1386" s="16">
        <v>0</v>
      </c>
      <c r="U1386" s="16">
        <v>1</v>
      </c>
      <c r="X1386" s="402" t="s">
        <v>3638</v>
      </c>
      <c r="Y1386" s="50" t="s">
        <v>78</v>
      </c>
      <c r="Z1386" s="47" t="s">
        <v>3954</v>
      </c>
      <c r="AA1386" s="432" t="s">
        <v>95</v>
      </c>
      <c r="AB1386" s="16" t="str">
        <f t="shared" si="52"/>
        <v>Unique</v>
      </c>
    </row>
    <row r="1387" spans="1:89" ht="15">
      <c r="A1387" s="354" t="str">
        <f t="shared" si="49"/>
        <v>80_3_160623_C15_p_ch.bi</v>
      </c>
      <c r="B1387" s="148" t="s">
        <v>69</v>
      </c>
      <c r="C1387" s="148" t="s">
        <v>70</v>
      </c>
      <c r="D1387" s="213">
        <v>80</v>
      </c>
      <c r="E1387" s="213">
        <v>3</v>
      </c>
      <c r="F1387" s="367" t="s">
        <v>3903</v>
      </c>
      <c r="G1387" s="213">
        <v>160623</v>
      </c>
      <c r="H1387" s="213">
        <v>2023</v>
      </c>
      <c r="I1387" s="148" t="s">
        <v>43</v>
      </c>
      <c r="J1387" s="148" t="s">
        <v>72</v>
      </c>
      <c r="K1387" s="148" t="s">
        <v>73</v>
      </c>
      <c r="L1387" s="148" t="s">
        <v>74</v>
      </c>
      <c r="M1387" s="148" t="s">
        <v>2911</v>
      </c>
      <c r="N1387" s="213">
        <v>189</v>
      </c>
      <c r="P1387" s="401" t="s">
        <v>287</v>
      </c>
      <c r="Q1387" s="16" t="s">
        <v>288</v>
      </c>
      <c r="R1387" s="16" t="s">
        <v>2422</v>
      </c>
      <c r="S1387" s="16">
        <v>1</v>
      </c>
      <c r="T1387" s="16">
        <v>0</v>
      </c>
      <c r="U1387" s="16">
        <v>1</v>
      </c>
      <c r="X1387" s="402" t="s">
        <v>3638</v>
      </c>
      <c r="Y1387" s="50" t="s">
        <v>78</v>
      </c>
      <c r="Z1387" s="47" t="s">
        <v>3955</v>
      </c>
      <c r="AA1387" s="432" t="s">
        <v>95</v>
      </c>
      <c r="AB1387" s="16" t="str">
        <f t="shared" si="52"/>
        <v>Unique</v>
      </c>
    </row>
    <row r="1388" spans="1:89" ht="15">
      <c r="A1388" s="354" t="str">
        <f t="shared" si="49"/>
        <v>80_1_160623_C1B_p_sp.</v>
      </c>
      <c r="B1388" s="148" t="s">
        <v>2360</v>
      </c>
      <c r="C1388" s="148" t="s">
        <v>2361</v>
      </c>
      <c r="D1388" s="213">
        <v>80</v>
      </c>
      <c r="E1388" s="213">
        <v>1</v>
      </c>
      <c r="F1388" s="367" t="s">
        <v>3903</v>
      </c>
      <c r="G1388" s="213">
        <v>160623</v>
      </c>
      <c r="H1388" s="213">
        <v>2023</v>
      </c>
      <c r="I1388" s="148" t="s">
        <v>43</v>
      </c>
      <c r="J1388" s="148" t="s">
        <v>2362</v>
      </c>
      <c r="K1388" s="148" t="s">
        <v>2363</v>
      </c>
      <c r="L1388" s="148" t="s">
        <v>74</v>
      </c>
      <c r="M1388" s="148" t="s">
        <v>2911</v>
      </c>
      <c r="N1388" s="213">
        <v>266</v>
      </c>
      <c r="P1388" s="359" t="s">
        <v>1163</v>
      </c>
      <c r="Q1388" s="50" t="s">
        <v>1164</v>
      </c>
      <c r="R1388" s="16" t="s">
        <v>2422</v>
      </c>
      <c r="S1388" s="16">
        <v>31</v>
      </c>
      <c r="T1388" s="16">
        <v>0</v>
      </c>
      <c r="U1388" s="16">
        <v>31</v>
      </c>
      <c r="X1388" s="402" t="s">
        <v>3638</v>
      </c>
      <c r="Y1388" s="50" t="s">
        <v>78</v>
      </c>
      <c r="Z1388" s="47" t="s">
        <v>3956</v>
      </c>
      <c r="AA1388" s="432"/>
      <c r="AB1388" s="16" t="str">
        <f t="shared" si="52"/>
        <v>Unique</v>
      </c>
    </row>
    <row r="1389" spans="1:89" ht="15">
      <c r="A1389" s="354" t="str">
        <f t="shared" si="49"/>
        <v>80_1_160623_C1B_p_ep.ba</v>
      </c>
      <c r="B1389" s="148" t="s">
        <v>2360</v>
      </c>
      <c r="C1389" s="148" t="s">
        <v>2361</v>
      </c>
      <c r="D1389" s="213">
        <v>80</v>
      </c>
      <c r="E1389" s="213">
        <v>1</v>
      </c>
      <c r="F1389" s="367" t="s">
        <v>3903</v>
      </c>
      <c r="G1389" s="213">
        <v>160623</v>
      </c>
      <c r="H1389" s="213">
        <v>2023</v>
      </c>
      <c r="I1389" s="148" t="s">
        <v>43</v>
      </c>
      <c r="J1389" s="148" t="s">
        <v>2362</v>
      </c>
      <c r="K1389" s="148" t="s">
        <v>2363</v>
      </c>
      <c r="L1389" s="148" t="s">
        <v>74</v>
      </c>
      <c r="M1389" s="148" t="s">
        <v>2911</v>
      </c>
      <c r="N1389" s="213">
        <v>266</v>
      </c>
      <c r="P1389" s="401" t="s">
        <v>84</v>
      </c>
      <c r="Q1389" s="16" t="s">
        <v>85</v>
      </c>
      <c r="R1389" s="50" t="s">
        <v>2422</v>
      </c>
      <c r="S1389" s="16">
        <v>4</v>
      </c>
      <c r="T1389" s="16">
        <v>2</v>
      </c>
      <c r="U1389" s="16">
        <v>2</v>
      </c>
      <c r="X1389" s="402" t="s">
        <v>3638</v>
      </c>
      <c r="Y1389" s="50" t="s">
        <v>78</v>
      </c>
      <c r="Z1389" s="47" t="s">
        <v>3957</v>
      </c>
      <c r="AA1389" s="432" t="s">
        <v>95</v>
      </c>
      <c r="AB1389" s="16" t="str">
        <f t="shared" si="52"/>
        <v>Unique</v>
      </c>
    </row>
    <row r="1390" spans="1:89" ht="15">
      <c r="A1390" s="354" t="str">
        <f t="shared" si="49"/>
        <v>80_1_160623_C1B_p_ch.bi</v>
      </c>
      <c r="B1390" s="148" t="s">
        <v>2360</v>
      </c>
      <c r="C1390" s="148" t="s">
        <v>2361</v>
      </c>
      <c r="D1390" s="213">
        <v>80</v>
      </c>
      <c r="E1390" s="213">
        <v>1</v>
      </c>
      <c r="F1390" s="367" t="s">
        <v>3903</v>
      </c>
      <c r="G1390" s="213">
        <v>160623</v>
      </c>
      <c r="H1390" s="213">
        <v>2023</v>
      </c>
      <c r="I1390" s="148" t="s">
        <v>43</v>
      </c>
      <c r="J1390" s="148" t="s">
        <v>2362</v>
      </c>
      <c r="K1390" s="148" t="s">
        <v>2363</v>
      </c>
      <c r="L1390" s="148" t="s">
        <v>74</v>
      </c>
      <c r="M1390" s="148" t="s">
        <v>2911</v>
      </c>
      <c r="N1390" s="213">
        <v>266</v>
      </c>
      <c r="P1390" s="401" t="s">
        <v>287</v>
      </c>
      <c r="Q1390" s="16" t="s">
        <v>288</v>
      </c>
      <c r="R1390" s="16" t="s">
        <v>2422</v>
      </c>
      <c r="S1390" s="16">
        <v>3</v>
      </c>
      <c r="T1390" s="16">
        <v>1</v>
      </c>
      <c r="U1390" s="16">
        <v>2</v>
      </c>
      <c r="X1390" s="402" t="s">
        <v>3638</v>
      </c>
      <c r="Y1390" s="50" t="s">
        <v>78</v>
      </c>
      <c r="Z1390" s="47" t="s">
        <v>3958</v>
      </c>
      <c r="AA1390" s="432" t="s">
        <v>95</v>
      </c>
      <c r="AB1390" s="16" t="str">
        <f t="shared" si="52"/>
        <v>Unique</v>
      </c>
    </row>
    <row r="1391" spans="1:89" ht="15">
      <c r="A1391" s="354" t="str">
        <f t="shared" si="49"/>
        <v>83_2_200722_C2D_p_er.ae</v>
      </c>
      <c r="B1391" s="148" t="s">
        <v>2773</v>
      </c>
      <c r="C1391" s="148" t="s">
        <v>2774</v>
      </c>
      <c r="D1391" s="213">
        <v>83</v>
      </c>
      <c r="E1391" s="213">
        <v>2</v>
      </c>
      <c r="F1391" s="367" t="s">
        <v>465</v>
      </c>
      <c r="G1391" s="213">
        <v>200722</v>
      </c>
      <c r="H1391" s="213">
        <v>2022</v>
      </c>
      <c r="I1391" s="148" t="s">
        <v>43</v>
      </c>
      <c r="J1391" s="148" t="s">
        <v>2775</v>
      </c>
      <c r="K1391" s="148" t="s">
        <v>2776</v>
      </c>
      <c r="L1391" s="148" t="s">
        <v>74</v>
      </c>
      <c r="M1391" s="148" t="s">
        <v>105</v>
      </c>
      <c r="N1391" s="213">
        <v>309</v>
      </c>
      <c r="O1391" s="2"/>
      <c r="P1391" s="359" t="s">
        <v>3201</v>
      </c>
      <c r="Q1391" s="50" t="s">
        <v>3202</v>
      </c>
      <c r="R1391" s="50" t="s">
        <v>100</v>
      </c>
      <c r="S1391" s="50">
        <v>1</v>
      </c>
      <c r="T1391" s="50">
        <v>0</v>
      </c>
      <c r="U1391" s="50">
        <v>1</v>
      </c>
      <c r="V1391" s="2"/>
      <c r="W1391" s="2"/>
      <c r="X1391" s="79" t="s">
        <v>3638</v>
      </c>
      <c r="Y1391" s="50" t="s">
        <v>78</v>
      </c>
      <c r="Z1391" s="47" t="s">
        <v>3959</v>
      </c>
      <c r="AA1391" s="432"/>
      <c r="AB1391" s="16" t="str">
        <f t="shared" si="52"/>
        <v>Unique</v>
      </c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</row>
    <row r="1392" spans="1:89" ht="15">
      <c r="A1392" s="354" t="str">
        <f t="shared" si="49"/>
        <v>61_1_160623_C2X_p_ch.bi</v>
      </c>
      <c r="B1392" s="148" t="s">
        <v>2372</v>
      </c>
      <c r="C1392" s="148" t="s">
        <v>2373</v>
      </c>
      <c r="D1392" s="213">
        <v>61</v>
      </c>
      <c r="E1392" s="213">
        <v>1</v>
      </c>
      <c r="F1392" s="481" t="s">
        <v>3903</v>
      </c>
      <c r="G1392" s="213">
        <v>160623</v>
      </c>
      <c r="H1392" s="213">
        <v>2023</v>
      </c>
      <c r="I1392" s="148" t="s">
        <v>43</v>
      </c>
      <c r="J1392" s="148" t="s">
        <v>2374</v>
      </c>
      <c r="K1392" s="148" t="s">
        <v>2375</v>
      </c>
      <c r="L1392" s="148" t="s">
        <v>74</v>
      </c>
      <c r="M1392" s="148" t="s">
        <v>100</v>
      </c>
      <c r="N1392" s="213">
        <v>794</v>
      </c>
      <c r="P1392" s="401" t="s">
        <v>287</v>
      </c>
      <c r="Q1392" s="16" t="s">
        <v>288</v>
      </c>
      <c r="R1392" s="16" t="s">
        <v>2422</v>
      </c>
      <c r="S1392" s="16">
        <v>1</v>
      </c>
      <c r="T1392" s="16">
        <v>0</v>
      </c>
      <c r="U1392" s="16">
        <v>1</v>
      </c>
      <c r="X1392" s="402" t="s">
        <v>3638</v>
      </c>
      <c r="Y1392" s="50" t="s">
        <v>78</v>
      </c>
      <c r="Z1392" s="47" t="s">
        <v>3960</v>
      </c>
      <c r="AA1392" s="432" t="s">
        <v>95</v>
      </c>
      <c r="AB1392" s="16" t="str">
        <f t="shared" si="52"/>
        <v>Unique</v>
      </c>
    </row>
    <row r="1393" spans="1:89" ht="15">
      <c r="A1393" s="354" t="str">
        <f t="shared" si="49"/>
        <v>61_1_160623_C2X_p_sp.</v>
      </c>
      <c r="B1393" s="148" t="s">
        <v>2372</v>
      </c>
      <c r="C1393" s="148" t="s">
        <v>2373</v>
      </c>
      <c r="D1393" s="213">
        <v>61</v>
      </c>
      <c r="E1393" s="213">
        <v>1</v>
      </c>
      <c r="F1393" s="481" t="s">
        <v>3903</v>
      </c>
      <c r="G1393" s="213">
        <v>160623</v>
      </c>
      <c r="H1393" s="213">
        <v>2023</v>
      </c>
      <c r="I1393" s="148" t="s">
        <v>43</v>
      </c>
      <c r="J1393" s="148" t="s">
        <v>2374</v>
      </c>
      <c r="K1393" s="148" t="s">
        <v>2375</v>
      </c>
      <c r="L1393" s="148" t="s">
        <v>74</v>
      </c>
      <c r="M1393" s="148" t="s">
        <v>100</v>
      </c>
      <c r="N1393" s="213">
        <v>794</v>
      </c>
      <c r="P1393" s="401" t="s">
        <v>1163</v>
      </c>
      <c r="Q1393" s="50" t="s">
        <v>1164</v>
      </c>
      <c r="R1393" s="16" t="s">
        <v>2422</v>
      </c>
      <c r="S1393" s="16">
        <v>23</v>
      </c>
      <c r="T1393" s="16">
        <v>0</v>
      </c>
      <c r="U1393" s="16">
        <v>23</v>
      </c>
      <c r="X1393" s="402" t="s">
        <v>3638</v>
      </c>
      <c r="Y1393" s="50" t="s">
        <v>78</v>
      </c>
      <c r="Z1393" s="47" t="s">
        <v>3961</v>
      </c>
      <c r="AA1393" s="432"/>
      <c r="AB1393" s="16" t="str">
        <f t="shared" si="52"/>
        <v>Unique</v>
      </c>
    </row>
    <row r="1394" spans="1:89" ht="15">
      <c r="A1394" s="354" t="str">
        <f t="shared" si="49"/>
        <v>61_1_160623_C2X_p_my.fl</v>
      </c>
      <c r="B1394" s="148" t="s">
        <v>2372</v>
      </c>
      <c r="C1394" s="148" t="s">
        <v>2373</v>
      </c>
      <c r="D1394" s="213">
        <v>61</v>
      </c>
      <c r="E1394" s="213">
        <v>1</v>
      </c>
      <c r="F1394" s="481" t="s">
        <v>3903</v>
      </c>
      <c r="G1394" s="213">
        <v>160623</v>
      </c>
      <c r="H1394" s="213">
        <v>2023</v>
      </c>
      <c r="I1394" s="148" t="s">
        <v>43</v>
      </c>
      <c r="J1394" s="148" t="s">
        <v>2374</v>
      </c>
      <c r="K1394" s="148" t="s">
        <v>2375</v>
      </c>
      <c r="L1394" s="148" t="s">
        <v>74</v>
      </c>
      <c r="M1394" s="148" t="s">
        <v>100</v>
      </c>
      <c r="N1394" s="213">
        <v>794</v>
      </c>
      <c r="P1394" s="401" t="s">
        <v>98</v>
      </c>
      <c r="Q1394" s="16" t="s">
        <v>99</v>
      </c>
      <c r="R1394" s="16" t="s">
        <v>2422</v>
      </c>
      <c r="S1394" s="16">
        <v>6</v>
      </c>
      <c r="T1394" s="16">
        <v>2</v>
      </c>
      <c r="U1394" s="16">
        <v>4</v>
      </c>
      <c r="X1394" s="402" t="s">
        <v>3638</v>
      </c>
      <c r="Y1394" s="50" t="s">
        <v>78</v>
      </c>
      <c r="Z1394" s="47" t="s">
        <v>3962</v>
      </c>
      <c r="AA1394" s="432" t="s">
        <v>95</v>
      </c>
      <c r="AB1394" s="16" t="str">
        <f t="shared" si="52"/>
        <v>Unique</v>
      </c>
    </row>
    <row r="1395" spans="1:89" ht="15">
      <c r="A1395" s="354" t="str">
        <f t="shared" si="49"/>
        <v>61_1_160623_C2X_p_sy.pi</v>
      </c>
      <c r="B1395" s="148" t="s">
        <v>2372</v>
      </c>
      <c r="C1395" s="148" t="s">
        <v>2373</v>
      </c>
      <c r="D1395" s="213">
        <v>61</v>
      </c>
      <c r="E1395" s="213">
        <v>1</v>
      </c>
      <c r="F1395" s="481" t="s">
        <v>3903</v>
      </c>
      <c r="G1395" s="213">
        <v>160623</v>
      </c>
      <c r="H1395" s="213">
        <v>2023</v>
      </c>
      <c r="I1395" s="148" t="s">
        <v>43</v>
      </c>
      <c r="J1395" s="148" t="s">
        <v>2374</v>
      </c>
      <c r="K1395" s="148" t="s">
        <v>2375</v>
      </c>
      <c r="L1395" s="148" t="s">
        <v>74</v>
      </c>
      <c r="M1395" s="148" t="s">
        <v>100</v>
      </c>
      <c r="N1395" s="213">
        <v>794</v>
      </c>
      <c r="P1395" s="401" t="s">
        <v>176</v>
      </c>
      <c r="Q1395" s="16" t="s">
        <v>177</v>
      </c>
      <c r="R1395" s="16" t="s">
        <v>2422</v>
      </c>
      <c r="S1395" s="16">
        <v>28</v>
      </c>
      <c r="T1395" s="16">
        <v>27</v>
      </c>
      <c r="U1395" s="16">
        <v>1</v>
      </c>
      <c r="X1395" s="402" t="s">
        <v>3638</v>
      </c>
      <c r="Y1395" s="50" t="s">
        <v>78</v>
      </c>
      <c r="Z1395" s="47" t="s">
        <v>3963</v>
      </c>
      <c r="AA1395" s="432" t="s">
        <v>95</v>
      </c>
      <c r="AB1395" s="16" t="str">
        <f t="shared" si="52"/>
        <v>Unique</v>
      </c>
    </row>
    <row r="1396" spans="1:89" ht="15">
      <c r="A1396" s="354" t="str">
        <f t="shared" si="49"/>
        <v>61_1_160623_C2X_p_ep.el</v>
      </c>
      <c r="B1396" s="148" t="s">
        <v>2372</v>
      </c>
      <c r="C1396" s="148" t="s">
        <v>2373</v>
      </c>
      <c r="D1396" s="213">
        <v>61</v>
      </c>
      <c r="E1396" s="213">
        <v>1</v>
      </c>
      <c r="F1396" s="481" t="s">
        <v>3903</v>
      </c>
      <c r="G1396" s="213">
        <v>160623</v>
      </c>
      <c r="H1396" s="213">
        <v>2023</v>
      </c>
      <c r="I1396" s="148" t="s">
        <v>43</v>
      </c>
      <c r="J1396" s="148" t="s">
        <v>2374</v>
      </c>
      <c r="K1396" s="148" t="s">
        <v>2375</v>
      </c>
      <c r="L1396" s="148" t="s">
        <v>74</v>
      </c>
      <c r="M1396" s="148" t="s">
        <v>100</v>
      </c>
      <c r="N1396" s="213">
        <v>794</v>
      </c>
      <c r="P1396" s="401" t="s">
        <v>2312</v>
      </c>
      <c r="Q1396" s="16" t="s">
        <v>2313</v>
      </c>
      <c r="R1396" s="16" t="s">
        <v>2422</v>
      </c>
      <c r="S1396" s="16">
        <v>7</v>
      </c>
      <c r="T1396" s="16">
        <v>0</v>
      </c>
      <c r="U1396" s="16">
        <v>7</v>
      </c>
      <c r="X1396" s="402" t="s">
        <v>3638</v>
      </c>
      <c r="Y1396" s="50" t="s">
        <v>78</v>
      </c>
      <c r="Z1396" s="47" t="s">
        <v>3964</v>
      </c>
      <c r="AA1396" s="432" t="s">
        <v>95</v>
      </c>
      <c r="AB1396" s="16" t="str">
        <f t="shared" si="52"/>
        <v>Unique</v>
      </c>
    </row>
    <row r="1397" spans="1:89" ht="15">
      <c r="A1397" s="354" t="str">
        <f t="shared" si="49"/>
        <v>61_1_160623_C2X_p_ep.ba</v>
      </c>
      <c r="B1397" s="148" t="s">
        <v>2372</v>
      </c>
      <c r="C1397" s="148" t="s">
        <v>2373</v>
      </c>
      <c r="D1397" s="213">
        <v>61</v>
      </c>
      <c r="E1397" s="213">
        <v>1</v>
      </c>
      <c r="F1397" s="481" t="s">
        <v>3903</v>
      </c>
      <c r="G1397" s="213">
        <v>160623</v>
      </c>
      <c r="H1397" s="213">
        <v>2023</v>
      </c>
      <c r="I1397" s="148" t="s">
        <v>43</v>
      </c>
      <c r="J1397" s="148" t="s">
        <v>2374</v>
      </c>
      <c r="K1397" s="148" t="s">
        <v>2375</v>
      </c>
      <c r="L1397" s="148" t="s">
        <v>74</v>
      </c>
      <c r="M1397" s="148" t="s">
        <v>100</v>
      </c>
      <c r="N1397" s="213">
        <v>794</v>
      </c>
      <c r="P1397" s="401" t="s">
        <v>84</v>
      </c>
      <c r="Q1397" s="16" t="s">
        <v>85</v>
      </c>
      <c r="R1397" s="50" t="s">
        <v>2422</v>
      </c>
      <c r="S1397" s="16">
        <v>357</v>
      </c>
      <c r="T1397" s="16">
        <v>218</v>
      </c>
      <c r="U1397" s="16">
        <v>139</v>
      </c>
      <c r="X1397" s="402" t="s">
        <v>3638</v>
      </c>
      <c r="Y1397" s="50" t="s">
        <v>78</v>
      </c>
      <c r="Z1397" s="47" t="s">
        <v>3965</v>
      </c>
      <c r="AA1397" s="432" t="s">
        <v>95</v>
      </c>
      <c r="AB1397" s="16" t="str">
        <f t="shared" si="52"/>
        <v>Unique</v>
      </c>
    </row>
    <row r="1398" spans="1:89" ht="15">
      <c r="A1398" s="354" t="str">
        <f t="shared" si="49"/>
        <v>101_1_160623_C2A_p_sp.</v>
      </c>
      <c r="B1398" s="148" t="s">
        <v>80</v>
      </c>
      <c r="C1398" s="148" t="s">
        <v>81</v>
      </c>
      <c r="D1398" s="213">
        <v>101</v>
      </c>
      <c r="E1398" s="213">
        <v>1</v>
      </c>
      <c r="F1398" s="367" t="s">
        <v>3903</v>
      </c>
      <c r="G1398" s="213">
        <v>160623</v>
      </c>
      <c r="H1398" s="213">
        <v>2023</v>
      </c>
      <c r="I1398" s="148" t="s">
        <v>43</v>
      </c>
      <c r="J1398" s="148" t="s">
        <v>82</v>
      </c>
      <c r="K1398" s="148" t="s">
        <v>83</v>
      </c>
      <c r="L1398" s="148" t="s">
        <v>74</v>
      </c>
      <c r="M1398" s="148" t="s">
        <v>2422</v>
      </c>
      <c r="N1398" s="213">
        <v>962</v>
      </c>
      <c r="O1398" s="148" t="s">
        <v>3966</v>
      </c>
      <c r="P1398" s="401" t="s">
        <v>1163</v>
      </c>
      <c r="Q1398" s="50" t="s">
        <v>1164</v>
      </c>
      <c r="R1398" s="16" t="s">
        <v>2422</v>
      </c>
      <c r="S1398" s="16">
        <v>21</v>
      </c>
      <c r="T1398" s="16">
        <v>0</v>
      </c>
      <c r="U1398" s="16">
        <v>21</v>
      </c>
      <c r="X1398" s="413" t="s">
        <v>3967</v>
      </c>
      <c r="Y1398" s="50" t="s">
        <v>78</v>
      </c>
      <c r="Z1398" s="47" t="s">
        <v>3968</v>
      </c>
      <c r="AA1398" s="432"/>
      <c r="AB1398" s="16" t="str">
        <f t="shared" si="52"/>
        <v>Unique</v>
      </c>
    </row>
    <row r="1399" spans="1:89" ht="15">
      <c r="A1399" s="354" t="str">
        <f t="shared" si="49"/>
        <v>101_1_160623_C2A_p_ep.el</v>
      </c>
      <c r="B1399" s="148" t="s">
        <v>80</v>
      </c>
      <c r="C1399" s="148" t="s">
        <v>81</v>
      </c>
      <c r="D1399" s="213">
        <v>101</v>
      </c>
      <c r="E1399" s="213">
        <v>1</v>
      </c>
      <c r="F1399" s="367" t="s">
        <v>3903</v>
      </c>
      <c r="G1399" s="213">
        <v>160623</v>
      </c>
      <c r="H1399" s="213">
        <v>2023</v>
      </c>
      <c r="I1399" s="148" t="s">
        <v>43</v>
      </c>
      <c r="J1399" s="148" t="s">
        <v>82</v>
      </c>
      <c r="K1399" s="148" t="s">
        <v>83</v>
      </c>
      <c r="L1399" s="148" t="s">
        <v>74</v>
      </c>
      <c r="M1399" s="148" t="s">
        <v>2422</v>
      </c>
      <c r="N1399" s="213">
        <v>962</v>
      </c>
      <c r="O1399" s="148" t="s">
        <v>3966</v>
      </c>
      <c r="P1399" s="401" t="s">
        <v>2312</v>
      </c>
      <c r="Q1399" s="16" t="s">
        <v>2313</v>
      </c>
      <c r="R1399" s="16" t="s">
        <v>2422</v>
      </c>
      <c r="S1399" s="16">
        <v>4</v>
      </c>
      <c r="T1399" s="16">
        <v>0</v>
      </c>
      <c r="U1399" s="16">
        <v>4</v>
      </c>
      <c r="X1399" s="413" t="s">
        <v>3967</v>
      </c>
      <c r="Y1399" s="50" t="s">
        <v>78</v>
      </c>
      <c r="Z1399" s="47" t="s">
        <v>3969</v>
      </c>
      <c r="AA1399" s="432" t="s">
        <v>95</v>
      </c>
      <c r="AB1399" s="16" t="str">
        <f t="shared" si="52"/>
        <v>Unique</v>
      </c>
    </row>
    <row r="1400" spans="1:89" ht="15">
      <c r="A1400" s="354" t="str">
        <f t="shared" si="49"/>
        <v>101_1_160623_C2A_p_ep.ba</v>
      </c>
      <c r="B1400" s="148" t="s">
        <v>80</v>
      </c>
      <c r="C1400" s="148" t="s">
        <v>81</v>
      </c>
      <c r="D1400" s="213">
        <v>101</v>
      </c>
      <c r="E1400" s="213">
        <v>1</v>
      </c>
      <c r="F1400" s="367" t="s">
        <v>3903</v>
      </c>
      <c r="G1400" s="213">
        <v>160623</v>
      </c>
      <c r="H1400" s="213">
        <v>2023</v>
      </c>
      <c r="I1400" s="148" t="s">
        <v>43</v>
      </c>
      <c r="J1400" s="148" t="s">
        <v>82</v>
      </c>
      <c r="K1400" s="148" t="s">
        <v>83</v>
      </c>
      <c r="L1400" s="148" t="s">
        <v>74</v>
      </c>
      <c r="M1400" s="148" t="s">
        <v>2422</v>
      </c>
      <c r="N1400" s="213">
        <v>962</v>
      </c>
      <c r="O1400" s="148" t="s">
        <v>3966</v>
      </c>
      <c r="P1400" s="401" t="s">
        <v>84</v>
      </c>
      <c r="Q1400" s="16" t="s">
        <v>85</v>
      </c>
      <c r="R1400" s="16" t="s">
        <v>2422</v>
      </c>
      <c r="S1400" s="16">
        <v>251</v>
      </c>
      <c r="T1400" s="16">
        <v>134</v>
      </c>
      <c r="U1400" s="16">
        <v>117</v>
      </c>
      <c r="X1400" s="413" t="s">
        <v>3967</v>
      </c>
      <c r="Y1400" s="50" t="s">
        <v>78</v>
      </c>
      <c r="Z1400" s="47" t="s">
        <v>3970</v>
      </c>
      <c r="AA1400" s="432" t="s">
        <v>95</v>
      </c>
      <c r="AB1400" s="16" t="str">
        <f t="shared" si="52"/>
        <v>Unique</v>
      </c>
    </row>
    <row r="1401" spans="1:89" ht="15">
      <c r="A1401" s="354" t="str">
        <f t="shared" si="49"/>
        <v>101_1_160623_C2A_p_ch.bi</v>
      </c>
      <c r="B1401" s="148" t="s">
        <v>80</v>
      </c>
      <c r="C1401" s="148" t="s">
        <v>81</v>
      </c>
      <c r="D1401" s="213">
        <v>101</v>
      </c>
      <c r="E1401" s="213">
        <v>1</v>
      </c>
      <c r="F1401" s="367" t="s">
        <v>3903</v>
      </c>
      <c r="G1401" s="213">
        <v>160623</v>
      </c>
      <c r="H1401" s="213">
        <v>2023</v>
      </c>
      <c r="I1401" s="148" t="s">
        <v>43</v>
      </c>
      <c r="J1401" s="148" t="s">
        <v>82</v>
      </c>
      <c r="K1401" s="148" t="s">
        <v>83</v>
      </c>
      <c r="L1401" s="148" t="s">
        <v>74</v>
      </c>
      <c r="M1401" s="148" t="s">
        <v>2422</v>
      </c>
      <c r="N1401" s="213">
        <v>962</v>
      </c>
      <c r="O1401" s="148" t="s">
        <v>3966</v>
      </c>
      <c r="P1401" s="401" t="s">
        <v>287</v>
      </c>
      <c r="Q1401" s="16" t="s">
        <v>288</v>
      </c>
      <c r="R1401" s="16" t="s">
        <v>2422</v>
      </c>
      <c r="S1401" s="16">
        <v>1</v>
      </c>
      <c r="T1401" s="16">
        <v>1</v>
      </c>
      <c r="U1401" s="16">
        <v>0</v>
      </c>
      <c r="X1401" s="413" t="s">
        <v>3967</v>
      </c>
      <c r="Y1401" s="50" t="s">
        <v>78</v>
      </c>
      <c r="Z1401" s="47" t="s">
        <v>3971</v>
      </c>
      <c r="AA1401" s="432" t="s">
        <v>95</v>
      </c>
      <c r="AB1401" s="16" t="str">
        <f t="shared" si="52"/>
        <v>Unique</v>
      </c>
    </row>
    <row r="1402" spans="1:89" ht="15">
      <c r="A1402" s="354" t="str">
        <f t="shared" si="49"/>
        <v>80_3_020623_C15_p_sy.pi</v>
      </c>
      <c r="B1402" s="364" t="s">
        <v>69</v>
      </c>
      <c r="C1402" s="364" t="s">
        <v>70</v>
      </c>
      <c r="D1402" s="213">
        <v>80</v>
      </c>
      <c r="E1402" s="213">
        <v>3</v>
      </c>
      <c r="F1402" s="213">
        <v>190523</v>
      </c>
      <c r="G1402" s="367" t="s">
        <v>3903</v>
      </c>
      <c r="H1402" s="213">
        <v>2023</v>
      </c>
      <c r="I1402" s="148" t="s">
        <v>43</v>
      </c>
      <c r="J1402" s="148" t="s">
        <v>72</v>
      </c>
      <c r="K1402" s="148" t="s">
        <v>73</v>
      </c>
      <c r="L1402" s="148" t="s">
        <v>74</v>
      </c>
      <c r="M1402" s="148" t="s">
        <v>2422</v>
      </c>
      <c r="N1402" s="213">
        <v>36</v>
      </c>
      <c r="P1402" s="401" t="s">
        <v>176</v>
      </c>
      <c r="Q1402" s="16" t="s">
        <v>177</v>
      </c>
      <c r="R1402" s="16" t="s">
        <v>2422</v>
      </c>
      <c r="S1402" s="16">
        <v>1</v>
      </c>
      <c r="T1402" s="16">
        <v>1</v>
      </c>
      <c r="U1402" s="16">
        <v>0</v>
      </c>
      <c r="X1402" s="402" t="s">
        <v>3967</v>
      </c>
      <c r="Y1402" s="50" t="s">
        <v>78</v>
      </c>
      <c r="Z1402" s="47" t="s">
        <v>3972</v>
      </c>
      <c r="AA1402" s="432" t="s">
        <v>95</v>
      </c>
      <c r="AB1402" s="16" t="str">
        <f t="shared" si="52"/>
        <v>Unique</v>
      </c>
    </row>
    <row r="1403" spans="1:89" ht="15">
      <c r="A1403" s="354" t="str">
        <f t="shared" si="49"/>
        <v>80_3_020623_C15_p_ep.el</v>
      </c>
      <c r="B1403" s="364" t="s">
        <v>69</v>
      </c>
      <c r="C1403" s="364" t="s">
        <v>70</v>
      </c>
      <c r="D1403" s="213">
        <v>80</v>
      </c>
      <c r="E1403" s="213">
        <v>3</v>
      </c>
      <c r="F1403" s="213">
        <v>190523</v>
      </c>
      <c r="G1403" s="367" t="s">
        <v>3903</v>
      </c>
      <c r="H1403" s="213">
        <v>2023</v>
      </c>
      <c r="I1403" s="148" t="s">
        <v>43</v>
      </c>
      <c r="J1403" s="148" t="s">
        <v>72</v>
      </c>
      <c r="K1403" s="148" t="s">
        <v>73</v>
      </c>
      <c r="L1403" s="148" t="s">
        <v>74</v>
      </c>
      <c r="M1403" s="148" t="s">
        <v>2422</v>
      </c>
      <c r="N1403" s="213">
        <v>36</v>
      </c>
      <c r="P1403" s="401" t="s">
        <v>2312</v>
      </c>
      <c r="Q1403" s="16" t="s">
        <v>2313</v>
      </c>
      <c r="R1403" s="16" t="s">
        <v>2422</v>
      </c>
      <c r="S1403" s="16">
        <v>1</v>
      </c>
      <c r="T1403" s="16">
        <v>0</v>
      </c>
      <c r="U1403" s="16">
        <v>1</v>
      </c>
      <c r="X1403" s="402" t="s">
        <v>3967</v>
      </c>
      <c r="Y1403" s="50" t="s">
        <v>78</v>
      </c>
      <c r="Z1403" s="47" t="s">
        <v>3973</v>
      </c>
      <c r="AA1403" s="432" t="s">
        <v>95</v>
      </c>
      <c r="AB1403" s="16" t="str">
        <f t="shared" si="52"/>
        <v>Unique</v>
      </c>
    </row>
    <row r="1404" spans="1:89" ht="15">
      <c r="A1404" s="354" t="str">
        <f t="shared" si="49"/>
        <v>80_3_020623_C15_p_ep.ba</v>
      </c>
      <c r="B1404" s="364" t="s">
        <v>69</v>
      </c>
      <c r="C1404" s="364" t="s">
        <v>70</v>
      </c>
      <c r="D1404" s="213">
        <v>80</v>
      </c>
      <c r="E1404" s="213">
        <v>3</v>
      </c>
      <c r="F1404" s="213">
        <v>190523</v>
      </c>
      <c r="G1404" s="367" t="s">
        <v>3903</v>
      </c>
      <c r="H1404" s="213">
        <v>2023</v>
      </c>
      <c r="I1404" s="148" t="s">
        <v>43</v>
      </c>
      <c r="J1404" s="148" t="s">
        <v>72</v>
      </c>
      <c r="K1404" s="148" t="s">
        <v>73</v>
      </c>
      <c r="L1404" s="148" t="s">
        <v>74</v>
      </c>
      <c r="M1404" s="148" t="s">
        <v>2422</v>
      </c>
      <c r="N1404" s="213">
        <v>36</v>
      </c>
      <c r="P1404" s="401" t="s">
        <v>84</v>
      </c>
      <c r="Q1404" s="16" t="s">
        <v>85</v>
      </c>
      <c r="R1404" s="16" t="s">
        <v>2422</v>
      </c>
      <c r="S1404" s="16">
        <v>1</v>
      </c>
      <c r="T1404" s="16">
        <v>0</v>
      </c>
      <c r="U1404" s="16">
        <v>1</v>
      </c>
      <c r="X1404" s="402" t="s">
        <v>3967</v>
      </c>
      <c r="Y1404" s="50" t="s">
        <v>78</v>
      </c>
      <c r="Z1404" s="47" t="s">
        <v>3974</v>
      </c>
      <c r="AA1404" s="432" t="s">
        <v>95</v>
      </c>
      <c r="AB1404" s="16" t="str">
        <f t="shared" si="52"/>
        <v>Unique</v>
      </c>
    </row>
    <row r="1405" spans="1:89" ht="15">
      <c r="A1405" s="354" t="str">
        <f t="shared" si="49"/>
        <v>119_2_300623_C2Y_p_sp.</v>
      </c>
      <c r="B1405" s="364" t="s">
        <v>2517</v>
      </c>
      <c r="C1405" s="364" t="s">
        <v>2518</v>
      </c>
      <c r="D1405" s="213">
        <v>119</v>
      </c>
      <c r="E1405" s="213">
        <v>2</v>
      </c>
      <c r="F1405" s="213">
        <v>160623</v>
      </c>
      <c r="G1405" s="213">
        <v>300623</v>
      </c>
      <c r="H1405" s="213">
        <v>2023</v>
      </c>
      <c r="I1405" s="148" t="s">
        <v>43</v>
      </c>
      <c r="J1405" s="148" t="s">
        <v>2519</v>
      </c>
      <c r="K1405" s="148" t="s">
        <v>2520</v>
      </c>
      <c r="L1405" s="148" t="s">
        <v>74</v>
      </c>
      <c r="M1405" s="148" t="s">
        <v>2422</v>
      </c>
      <c r="N1405" s="213">
        <v>40</v>
      </c>
      <c r="P1405" s="401" t="s">
        <v>1163</v>
      </c>
      <c r="Q1405" s="50" t="s">
        <v>1164</v>
      </c>
      <c r="R1405" s="16" t="s">
        <v>2422</v>
      </c>
      <c r="S1405" s="16">
        <v>4</v>
      </c>
      <c r="T1405" s="16">
        <v>0</v>
      </c>
      <c r="U1405" s="16">
        <v>4</v>
      </c>
      <c r="X1405" s="402" t="s">
        <v>3967</v>
      </c>
      <c r="Y1405" s="50" t="s">
        <v>78</v>
      </c>
      <c r="Z1405" s="47" t="s">
        <v>3975</v>
      </c>
      <c r="AA1405" s="432"/>
      <c r="AB1405" s="16" t="str">
        <f t="shared" si="52"/>
        <v>Unique</v>
      </c>
    </row>
    <row r="1406" spans="1:89" ht="15">
      <c r="A1406" s="354" t="str">
        <f t="shared" si="49"/>
        <v>119_2_300623_C2Y_p_ep.ba</v>
      </c>
      <c r="B1406" s="364" t="s">
        <v>2517</v>
      </c>
      <c r="C1406" s="364" t="s">
        <v>2518</v>
      </c>
      <c r="D1406" s="213">
        <v>119</v>
      </c>
      <c r="E1406" s="213">
        <v>2</v>
      </c>
      <c r="F1406" s="213">
        <v>160623</v>
      </c>
      <c r="G1406" s="213">
        <v>300623</v>
      </c>
      <c r="H1406" s="213">
        <v>2023</v>
      </c>
      <c r="I1406" s="148" t="s">
        <v>43</v>
      </c>
      <c r="J1406" s="148" t="s">
        <v>2519</v>
      </c>
      <c r="K1406" s="148" t="s">
        <v>2520</v>
      </c>
      <c r="L1406" s="148" t="s">
        <v>74</v>
      </c>
      <c r="M1406" s="148" t="s">
        <v>2422</v>
      </c>
      <c r="N1406" s="213">
        <v>40</v>
      </c>
      <c r="P1406" s="401" t="s">
        <v>84</v>
      </c>
      <c r="Q1406" s="16" t="s">
        <v>85</v>
      </c>
      <c r="R1406" s="16" t="s">
        <v>2422</v>
      </c>
      <c r="S1406" s="16">
        <v>7</v>
      </c>
      <c r="T1406" s="16">
        <v>3</v>
      </c>
      <c r="U1406" s="16">
        <v>4</v>
      </c>
      <c r="X1406" s="402" t="s">
        <v>3967</v>
      </c>
      <c r="Y1406" s="50" t="s">
        <v>78</v>
      </c>
      <c r="Z1406" s="47" t="s">
        <v>3976</v>
      </c>
      <c r="AA1406" s="432" t="s">
        <v>95</v>
      </c>
      <c r="AB1406" s="16" t="str">
        <f t="shared" si="52"/>
        <v>Unique</v>
      </c>
    </row>
    <row r="1407" spans="1:89" ht="15">
      <c r="A1407" s="354" t="str">
        <f t="shared" si="49"/>
        <v>100_2_150621_C3X_p_my.fl</v>
      </c>
      <c r="B1407" s="364" t="s">
        <v>2441</v>
      </c>
      <c r="C1407" s="364" t="s">
        <v>2442</v>
      </c>
      <c r="D1407" s="213">
        <v>100</v>
      </c>
      <c r="E1407" s="213">
        <v>2</v>
      </c>
      <c r="F1407" s="213">
        <v>310521</v>
      </c>
      <c r="G1407" s="213">
        <v>150621</v>
      </c>
      <c r="H1407" s="213">
        <v>2021</v>
      </c>
      <c r="I1407" s="148" t="s">
        <v>43</v>
      </c>
      <c r="J1407" s="148" t="s">
        <v>2443</v>
      </c>
      <c r="K1407" s="148" t="s">
        <v>2444</v>
      </c>
      <c r="L1407" s="148" t="s">
        <v>74</v>
      </c>
      <c r="M1407" s="148" t="s">
        <v>168</v>
      </c>
      <c r="N1407" s="213">
        <v>61</v>
      </c>
      <c r="O1407" s="2"/>
      <c r="P1407" s="359" t="s">
        <v>98</v>
      </c>
      <c r="Q1407" s="50" t="s">
        <v>99</v>
      </c>
      <c r="R1407" s="50" t="s">
        <v>100</v>
      </c>
      <c r="S1407" s="50">
        <v>1</v>
      </c>
      <c r="T1407" s="50">
        <v>0</v>
      </c>
      <c r="U1407" s="50">
        <v>1</v>
      </c>
      <c r="V1407" s="2"/>
      <c r="W1407" s="2"/>
      <c r="X1407" s="79" t="s">
        <v>3967</v>
      </c>
      <c r="Y1407" s="50" t="s">
        <v>78</v>
      </c>
      <c r="Z1407" s="358" t="s">
        <v>3977</v>
      </c>
      <c r="AA1407" s="432" t="s">
        <v>95</v>
      </c>
      <c r="AB1407" s="16" t="str">
        <f t="shared" si="52"/>
        <v>Unique</v>
      </c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</row>
    <row r="1408" spans="1:89" ht="15">
      <c r="A1408" s="354" t="str">
        <f t="shared" si="49"/>
        <v>100_2_150621_C3X_p_ep.el</v>
      </c>
      <c r="B1408" s="364" t="s">
        <v>2441</v>
      </c>
      <c r="C1408" s="364" t="s">
        <v>2442</v>
      </c>
      <c r="D1408" s="213">
        <v>100</v>
      </c>
      <c r="E1408" s="213">
        <v>2</v>
      </c>
      <c r="F1408" s="213">
        <v>310521</v>
      </c>
      <c r="G1408" s="213">
        <v>150621</v>
      </c>
      <c r="H1408" s="213">
        <v>2021</v>
      </c>
      <c r="I1408" s="148" t="s">
        <v>43</v>
      </c>
      <c r="J1408" s="148" t="s">
        <v>2443</v>
      </c>
      <c r="K1408" s="148" t="s">
        <v>2444</v>
      </c>
      <c r="L1408" s="148" t="s">
        <v>74</v>
      </c>
      <c r="M1408" s="148" t="s">
        <v>168</v>
      </c>
      <c r="N1408" s="213">
        <v>61</v>
      </c>
      <c r="O1408" s="2"/>
      <c r="P1408" s="359" t="s">
        <v>2312</v>
      </c>
      <c r="Q1408" s="50" t="s">
        <v>2313</v>
      </c>
      <c r="R1408" s="50" t="s">
        <v>100</v>
      </c>
      <c r="S1408" s="50">
        <v>2</v>
      </c>
      <c r="T1408" s="50">
        <v>0</v>
      </c>
      <c r="U1408" s="50">
        <v>2</v>
      </c>
      <c r="V1408" s="2"/>
      <c r="W1408" s="2"/>
      <c r="X1408" s="79" t="s">
        <v>3967</v>
      </c>
      <c r="Y1408" s="50" t="s">
        <v>78</v>
      </c>
      <c r="Z1408" s="358" t="s">
        <v>3978</v>
      </c>
      <c r="AA1408" s="432" t="s">
        <v>95</v>
      </c>
      <c r="AB1408" s="16" t="str">
        <f t="shared" si="52"/>
        <v>Unique</v>
      </c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</row>
    <row r="1409" spans="1:89" ht="15">
      <c r="A1409" s="354" t="str">
        <f t="shared" si="49"/>
        <v>100_2_150621_C3X_p_rh.ca</v>
      </c>
      <c r="B1409" s="364" t="s">
        <v>2441</v>
      </c>
      <c r="C1409" s="364" t="s">
        <v>2442</v>
      </c>
      <c r="D1409" s="213">
        <v>100</v>
      </c>
      <c r="E1409" s="213">
        <v>2</v>
      </c>
      <c r="F1409" s="213">
        <v>310521</v>
      </c>
      <c r="G1409" s="213">
        <v>150621</v>
      </c>
      <c r="H1409" s="213">
        <v>2021</v>
      </c>
      <c r="I1409" s="148" t="s">
        <v>43</v>
      </c>
      <c r="J1409" s="148" t="s">
        <v>2443</v>
      </c>
      <c r="K1409" s="148" t="s">
        <v>2444</v>
      </c>
      <c r="L1409" s="148" t="s">
        <v>74</v>
      </c>
      <c r="M1409" s="148" t="s">
        <v>168</v>
      </c>
      <c r="N1409" s="213">
        <v>61</v>
      </c>
      <c r="O1409" s="2"/>
      <c r="P1409" s="359" t="s">
        <v>134</v>
      </c>
      <c r="Q1409" s="50" t="s">
        <v>135</v>
      </c>
      <c r="R1409" s="50" t="s">
        <v>100</v>
      </c>
      <c r="S1409" s="50">
        <v>1</v>
      </c>
      <c r="T1409" s="50">
        <v>0</v>
      </c>
      <c r="U1409" s="50">
        <v>1</v>
      </c>
      <c r="V1409" s="2"/>
      <c r="W1409" s="2"/>
      <c r="X1409" s="50" t="s">
        <v>3967</v>
      </c>
      <c r="Y1409" s="50" t="s">
        <v>78</v>
      </c>
      <c r="Z1409" s="358" t="s">
        <v>3979</v>
      </c>
      <c r="AA1409" s="432" t="s">
        <v>95</v>
      </c>
      <c r="AB1409" s="16" t="str">
        <f t="shared" si="52"/>
        <v>Unique</v>
      </c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</row>
    <row r="1410" spans="1:89" ht="15">
      <c r="A1410" s="354" t="str">
        <f t="shared" si="49"/>
        <v>100_2_150621_C3X_p_ca.sp</v>
      </c>
      <c r="B1410" s="364" t="s">
        <v>2441</v>
      </c>
      <c r="C1410" s="364" t="s">
        <v>2442</v>
      </c>
      <c r="D1410" s="213">
        <v>100</v>
      </c>
      <c r="E1410" s="213">
        <v>2</v>
      </c>
      <c r="F1410" s="213">
        <v>310521</v>
      </c>
      <c r="G1410" s="213">
        <v>150621</v>
      </c>
      <c r="H1410" s="213">
        <v>2021</v>
      </c>
      <c r="I1410" s="148" t="s">
        <v>43</v>
      </c>
      <c r="J1410" s="148" t="s">
        <v>2443</v>
      </c>
      <c r="K1410" s="148" t="s">
        <v>2444</v>
      </c>
      <c r="L1410" s="148" t="s">
        <v>74</v>
      </c>
      <c r="M1410" s="148" t="s">
        <v>168</v>
      </c>
      <c r="N1410" s="213">
        <v>61</v>
      </c>
      <c r="P1410" s="401" t="s">
        <v>2794</v>
      </c>
      <c r="Q1410" s="16" t="s">
        <v>2795</v>
      </c>
      <c r="R1410" s="16" t="s">
        <v>100</v>
      </c>
      <c r="S1410" s="16">
        <v>1</v>
      </c>
      <c r="T1410" s="16">
        <v>0</v>
      </c>
      <c r="U1410" s="16">
        <v>1</v>
      </c>
      <c r="X1410" s="50" t="s">
        <v>3967</v>
      </c>
      <c r="Y1410" s="50" t="s">
        <v>78</v>
      </c>
      <c r="Z1410" s="358" t="s">
        <v>3980</v>
      </c>
      <c r="AA1410" s="432" t="s">
        <v>95</v>
      </c>
      <c r="AB1410" s="16" t="str">
        <f t="shared" si="52"/>
        <v>Unique</v>
      </c>
    </row>
    <row r="1411" spans="1:89" ht="15">
      <c r="A1411" s="354" t="str">
        <f t="shared" si="49"/>
        <v>61_1_130923_C2X_p_fe.cu</v>
      </c>
      <c r="B1411" s="148" t="s">
        <v>2372</v>
      </c>
      <c r="C1411" s="148" t="s">
        <v>2373</v>
      </c>
      <c r="D1411" s="213">
        <v>61</v>
      </c>
      <c r="E1411" s="213">
        <v>1</v>
      </c>
      <c r="F1411" s="213">
        <v>300823</v>
      </c>
      <c r="G1411" s="213">
        <v>130923</v>
      </c>
      <c r="H1411" s="213">
        <v>2023</v>
      </c>
      <c r="I1411" s="148" t="s">
        <v>43</v>
      </c>
      <c r="J1411" s="148" t="s">
        <v>2374</v>
      </c>
      <c r="K1411" s="148" t="s">
        <v>2375</v>
      </c>
      <c r="L1411" s="148" t="s">
        <v>74</v>
      </c>
      <c r="M1411" s="364" t="s">
        <v>3981</v>
      </c>
      <c r="N1411" s="213">
        <v>33</v>
      </c>
      <c r="P1411" s="359" t="s">
        <v>536</v>
      </c>
      <c r="Q1411" s="50" t="s">
        <v>537</v>
      </c>
      <c r="R1411" s="16" t="s">
        <v>100</v>
      </c>
      <c r="S1411" s="16">
        <v>2</v>
      </c>
      <c r="T1411" s="16">
        <v>1</v>
      </c>
      <c r="U1411" s="16">
        <v>1</v>
      </c>
      <c r="X1411" s="50" t="s">
        <v>3967</v>
      </c>
      <c r="Y1411" s="50" t="s">
        <v>78</v>
      </c>
      <c r="Z1411" s="358" t="s">
        <v>3982</v>
      </c>
      <c r="AA1411" s="432"/>
      <c r="AB1411" s="16" t="str">
        <f t="shared" si="52"/>
        <v>Unique</v>
      </c>
    </row>
    <row r="1412" spans="1:89" ht="15">
      <c r="A1412" s="354" t="str">
        <f t="shared" si="49"/>
        <v>101_1_300623_C2A_p_ep.el</v>
      </c>
      <c r="B1412" s="148" t="s">
        <v>80</v>
      </c>
      <c r="C1412" s="148" t="s">
        <v>81</v>
      </c>
      <c r="D1412" s="213">
        <v>101</v>
      </c>
      <c r="E1412" s="213">
        <v>1</v>
      </c>
      <c r="F1412" s="213">
        <v>160623</v>
      </c>
      <c r="G1412" s="213">
        <v>300623</v>
      </c>
      <c r="H1412" s="213">
        <v>2023</v>
      </c>
      <c r="I1412" s="148" t="s">
        <v>43</v>
      </c>
      <c r="J1412" s="148" t="s">
        <v>82</v>
      </c>
      <c r="K1412" s="148" t="s">
        <v>83</v>
      </c>
      <c r="L1412" s="148" t="s">
        <v>74</v>
      </c>
      <c r="M1412" s="148" t="s">
        <v>100</v>
      </c>
      <c r="N1412" s="213">
        <f t="shared" ref="N1412:N1416" si="53">4+2+7+1+30+30+30+30+30+20+26</f>
        <v>210</v>
      </c>
      <c r="O1412" s="2"/>
      <c r="P1412" s="359" t="s">
        <v>2312</v>
      </c>
      <c r="Q1412" s="50" t="s">
        <v>2313</v>
      </c>
      <c r="R1412" s="50" t="s">
        <v>100</v>
      </c>
      <c r="S1412" s="50">
        <v>1</v>
      </c>
      <c r="T1412" s="50">
        <v>0</v>
      </c>
      <c r="U1412" s="50">
        <v>1</v>
      </c>
      <c r="V1412" s="2"/>
      <c r="W1412" s="2"/>
      <c r="X1412" s="50">
        <v>121124</v>
      </c>
      <c r="Y1412" s="50" t="s">
        <v>78</v>
      </c>
      <c r="Z1412" s="358" t="s">
        <v>3983</v>
      </c>
      <c r="AA1412" s="432" t="s">
        <v>95</v>
      </c>
      <c r="AB1412" s="16" t="str">
        <f t="shared" si="52"/>
        <v>Unique</v>
      </c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</row>
    <row r="1413" spans="1:89" ht="15">
      <c r="A1413" s="354" t="str">
        <f t="shared" si="49"/>
        <v>101_1_300623_C2A_p_sp.</v>
      </c>
      <c r="B1413" s="148" t="s">
        <v>80</v>
      </c>
      <c r="C1413" s="148" t="s">
        <v>81</v>
      </c>
      <c r="D1413" s="213">
        <v>101</v>
      </c>
      <c r="E1413" s="213">
        <v>1</v>
      </c>
      <c r="F1413" s="213">
        <v>160623</v>
      </c>
      <c r="G1413" s="213">
        <v>300623</v>
      </c>
      <c r="H1413" s="213">
        <v>2023</v>
      </c>
      <c r="I1413" s="148" t="s">
        <v>43</v>
      </c>
      <c r="J1413" s="148" t="s">
        <v>82</v>
      </c>
      <c r="K1413" s="148" t="s">
        <v>83</v>
      </c>
      <c r="L1413" s="148" t="s">
        <v>74</v>
      </c>
      <c r="M1413" s="148" t="s">
        <v>100</v>
      </c>
      <c r="N1413" s="213">
        <f t="shared" si="53"/>
        <v>210</v>
      </c>
      <c r="O1413" s="2"/>
      <c r="P1413" s="359" t="s">
        <v>1163</v>
      </c>
      <c r="Q1413" s="50" t="s">
        <v>1164</v>
      </c>
      <c r="R1413" s="50" t="s">
        <v>100</v>
      </c>
      <c r="S1413" s="50">
        <v>9</v>
      </c>
      <c r="T1413" s="50">
        <v>0</v>
      </c>
      <c r="U1413" s="50">
        <v>9</v>
      </c>
      <c r="V1413" s="2"/>
      <c r="W1413" s="2"/>
      <c r="X1413" s="50">
        <v>121124</v>
      </c>
      <c r="Y1413" s="50" t="s">
        <v>78</v>
      </c>
      <c r="Z1413" s="358" t="s">
        <v>3984</v>
      </c>
      <c r="AA1413" s="432"/>
      <c r="AB1413" s="16" t="str">
        <f t="shared" ref="AB1413:AB1476" si="54">IF(COUNTIF(Z:Z, Z1413)&gt;1, "Duplicate", "Unique")</f>
        <v>Unique</v>
      </c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</row>
    <row r="1414" spans="1:89" ht="15">
      <c r="A1414" s="354" t="str">
        <f t="shared" si="49"/>
        <v>101_1_300623_C2A_p_sp.sc</v>
      </c>
      <c r="B1414" s="148" t="s">
        <v>80</v>
      </c>
      <c r="C1414" s="148" t="s">
        <v>81</v>
      </c>
      <c r="D1414" s="213">
        <v>101</v>
      </c>
      <c r="E1414" s="213">
        <v>1</v>
      </c>
      <c r="F1414" s="213">
        <v>160623</v>
      </c>
      <c r="G1414" s="213">
        <v>300623</v>
      </c>
      <c r="H1414" s="213">
        <v>2023</v>
      </c>
      <c r="I1414" s="148" t="s">
        <v>43</v>
      </c>
      <c r="J1414" s="148" t="s">
        <v>82</v>
      </c>
      <c r="K1414" s="148" t="s">
        <v>83</v>
      </c>
      <c r="L1414" s="148" t="s">
        <v>74</v>
      </c>
      <c r="M1414" s="148" t="s">
        <v>100</v>
      </c>
      <c r="N1414" s="213">
        <f t="shared" si="53"/>
        <v>210</v>
      </c>
      <c r="O1414" s="2"/>
      <c r="P1414" s="359" t="s">
        <v>509</v>
      </c>
      <c r="Q1414" s="50" t="s">
        <v>510</v>
      </c>
      <c r="R1414" s="50" t="s">
        <v>100</v>
      </c>
      <c r="S1414" s="50">
        <v>2</v>
      </c>
      <c r="T1414" s="50">
        <v>2</v>
      </c>
      <c r="U1414" s="50">
        <v>0</v>
      </c>
      <c r="V1414" s="2"/>
      <c r="W1414" s="2"/>
      <c r="X1414" s="50">
        <v>121124</v>
      </c>
      <c r="Y1414" s="50" t="s">
        <v>78</v>
      </c>
      <c r="Z1414" s="358" t="s">
        <v>3985</v>
      </c>
      <c r="AA1414" s="432"/>
      <c r="AB1414" s="16" t="str">
        <f t="shared" si="54"/>
        <v>Unique</v>
      </c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</row>
    <row r="1415" spans="1:89" ht="15">
      <c r="A1415" s="354" t="str">
        <f t="shared" si="49"/>
        <v>101_1_300623_C2A_p_ep.ba</v>
      </c>
      <c r="B1415" s="148" t="s">
        <v>80</v>
      </c>
      <c r="C1415" s="148" t="s">
        <v>81</v>
      </c>
      <c r="D1415" s="213">
        <v>101</v>
      </c>
      <c r="E1415" s="213">
        <v>1</v>
      </c>
      <c r="F1415" s="213">
        <v>160623</v>
      </c>
      <c r="G1415" s="213">
        <v>300623</v>
      </c>
      <c r="H1415" s="213">
        <v>2023</v>
      </c>
      <c r="I1415" s="148" t="s">
        <v>43</v>
      </c>
      <c r="J1415" s="148" t="s">
        <v>82</v>
      </c>
      <c r="K1415" s="148" t="s">
        <v>83</v>
      </c>
      <c r="L1415" s="148" t="s">
        <v>74</v>
      </c>
      <c r="M1415" s="148" t="s">
        <v>100</v>
      </c>
      <c r="N1415" s="213">
        <f t="shared" si="53"/>
        <v>210</v>
      </c>
      <c r="O1415" s="2"/>
      <c r="P1415" s="359" t="s">
        <v>84</v>
      </c>
      <c r="Q1415" s="50" t="s">
        <v>85</v>
      </c>
      <c r="R1415" s="50" t="s">
        <v>100</v>
      </c>
      <c r="S1415" s="50">
        <f t="shared" ref="S1415:S1416" si="55">T1415+U1415</f>
        <v>57</v>
      </c>
      <c r="T1415" s="50">
        <f>3+1+7+19</f>
        <v>30</v>
      </c>
      <c r="U1415" s="50">
        <f>5+1+3+18</f>
        <v>27</v>
      </c>
      <c r="V1415" s="2"/>
      <c r="W1415" s="2"/>
      <c r="X1415" s="50">
        <v>121124</v>
      </c>
      <c r="Y1415" s="50" t="s">
        <v>78</v>
      </c>
      <c r="Z1415" s="358" t="s">
        <v>3986</v>
      </c>
      <c r="AA1415" s="432" t="s">
        <v>95</v>
      </c>
      <c r="AB1415" s="16" t="str">
        <f t="shared" si="54"/>
        <v>Unique</v>
      </c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</row>
    <row r="1416" spans="1:89" ht="15">
      <c r="A1416" s="354" t="str">
        <f t="shared" si="49"/>
        <v>101_1_300623_C2A_p_sc.py</v>
      </c>
      <c r="B1416" s="148" t="s">
        <v>80</v>
      </c>
      <c r="C1416" s="148" t="s">
        <v>81</v>
      </c>
      <c r="D1416" s="213">
        <v>101</v>
      </c>
      <c r="E1416" s="213">
        <v>1</v>
      </c>
      <c r="F1416" s="213">
        <v>160623</v>
      </c>
      <c r="G1416" s="213">
        <v>300623</v>
      </c>
      <c r="H1416" s="213">
        <v>2023</v>
      </c>
      <c r="I1416" s="148" t="s">
        <v>43</v>
      </c>
      <c r="J1416" s="148" t="s">
        <v>82</v>
      </c>
      <c r="K1416" s="148" t="s">
        <v>83</v>
      </c>
      <c r="L1416" s="148" t="s">
        <v>74</v>
      </c>
      <c r="M1416" s="148" t="s">
        <v>100</v>
      </c>
      <c r="N1416" s="213">
        <f t="shared" si="53"/>
        <v>210</v>
      </c>
      <c r="O1416" s="2"/>
      <c r="P1416" s="359" t="s">
        <v>1069</v>
      </c>
      <c r="Q1416" s="560" t="s">
        <v>1070</v>
      </c>
      <c r="R1416" s="50" t="s">
        <v>100</v>
      </c>
      <c r="S1416" s="50">
        <f t="shared" si="55"/>
        <v>1</v>
      </c>
      <c r="T1416" s="50">
        <v>0</v>
      </c>
      <c r="U1416" s="50">
        <v>1</v>
      </c>
      <c r="V1416" s="2"/>
      <c r="W1416" s="2"/>
      <c r="X1416" s="50">
        <v>121124</v>
      </c>
      <c r="Y1416" s="50" t="s">
        <v>78</v>
      </c>
      <c r="Z1416" s="358" t="s">
        <v>3987</v>
      </c>
      <c r="AA1416" s="432"/>
      <c r="AB1416" s="16" t="str">
        <f t="shared" si="54"/>
        <v>Unique</v>
      </c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</row>
    <row r="1417" spans="1:89" ht="15">
      <c r="A1417" s="354" t="str">
        <f t="shared" si="49"/>
        <v>80_2_140723_C1Y_p_ep.ba</v>
      </c>
      <c r="B1417" s="148" t="s">
        <v>2504</v>
      </c>
      <c r="C1417" s="148" t="s">
        <v>2505</v>
      </c>
      <c r="D1417" s="213">
        <v>80</v>
      </c>
      <c r="E1417" s="213">
        <v>2</v>
      </c>
      <c r="F1417" s="213">
        <v>300623</v>
      </c>
      <c r="G1417" s="213">
        <v>140723</v>
      </c>
      <c r="H1417" s="213">
        <v>2023</v>
      </c>
      <c r="I1417" s="148" t="s">
        <v>43</v>
      </c>
      <c r="J1417" s="148" t="s">
        <v>2506</v>
      </c>
      <c r="K1417" s="148" t="s">
        <v>2507</v>
      </c>
      <c r="L1417" s="148" t="s">
        <v>74</v>
      </c>
      <c r="M1417" s="148" t="s">
        <v>2422</v>
      </c>
      <c r="N1417" s="213">
        <v>19</v>
      </c>
      <c r="P1417" s="359" t="s">
        <v>84</v>
      </c>
      <c r="Q1417" s="50" t="s">
        <v>85</v>
      </c>
      <c r="R1417" s="16" t="s">
        <v>2422</v>
      </c>
      <c r="S1417" s="16">
        <v>1</v>
      </c>
      <c r="T1417" s="16">
        <v>0</v>
      </c>
      <c r="U1417" s="16">
        <v>1</v>
      </c>
      <c r="X1417" s="50">
        <v>121124</v>
      </c>
      <c r="Y1417" s="50" t="s">
        <v>78</v>
      </c>
      <c r="Z1417" s="47" t="s">
        <v>3988</v>
      </c>
      <c r="AA1417" s="432" t="s">
        <v>95</v>
      </c>
      <c r="AB1417" s="16" t="str">
        <f t="shared" si="54"/>
        <v>Unique</v>
      </c>
    </row>
    <row r="1418" spans="1:89" ht="15">
      <c r="A1418" s="354" t="str">
        <f t="shared" ref="A1418:A1672" si="56">D1418&amp;"_"&amp;E1418&amp;"_"&amp;G1418&amp;"_"&amp;J1418&amp;"_"&amp;P1418</f>
        <v>80_2_140723_C1Y_p_sy.pi</v>
      </c>
      <c r="B1418" s="148" t="s">
        <v>2504</v>
      </c>
      <c r="C1418" s="148" t="s">
        <v>2505</v>
      </c>
      <c r="D1418" s="213">
        <v>80</v>
      </c>
      <c r="E1418" s="213">
        <v>2</v>
      </c>
      <c r="F1418" s="213">
        <v>300623</v>
      </c>
      <c r="G1418" s="213">
        <v>140723</v>
      </c>
      <c r="H1418" s="213">
        <v>2023</v>
      </c>
      <c r="I1418" s="148" t="s">
        <v>43</v>
      </c>
      <c r="J1418" s="148" t="s">
        <v>2506</v>
      </c>
      <c r="K1418" s="148" t="s">
        <v>2507</v>
      </c>
      <c r="L1418" s="148" t="s">
        <v>74</v>
      </c>
      <c r="M1418" s="148" t="s">
        <v>2422</v>
      </c>
      <c r="N1418" s="213">
        <v>19</v>
      </c>
      <c r="P1418" s="401" t="s">
        <v>176</v>
      </c>
      <c r="Q1418" s="16" t="s">
        <v>177</v>
      </c>
      <c r="R1418" s="16" t="s">
        <v>2422</v>
      </c>
      <c r="S1418" s="16">
        <v>1</v>
      </c>
      <c r="T1418" s="16">
        <v>0</v>
      </c>
      <c r="U1418" s="16">
        <v>1</v>
      </c>
      <c r="X1418" s="50">
        <v>121124</v>
      </c>
      <c r="Y1418" s="50" t="s">
        <v>78</v>
      </c>
      <c r="Z1418" s="47" t="s">
        <v>3989</v>
      </c>
      <c r="AA1418" s="432" t="s">
        <v>95</v>
      </c>
      <c r="AB1418" s="16" t="str">
        <f t="shared" si="54"/>
        <v>Unique</v>
      </c>
    </row>
    <row r="1419" spans="1:89" ht="15">
      <c r="A1419" s="354" t="str">
        <f t="shared" si="56"/>
        <v>80_2_140723_C1Y_p_sp.</v>
      </c>
      <c r="B1419" s="148" t="s">
        <v>2504</v>
      </c>
      <c r="C1419" s="148" t="s">
        <v>2505</v>
      </c>
      <c r="D1419" s="213">
        <v>80</v>
      </c>
      <c r="E1419" s="213">
        <v>2</v>
      </c>
      <c r="F1419" s="213">
        <v>300623</v>
      </c>
      <c r="G1419" s="213">
        <v>140723</v>
      </c>
      <c r="H1419" s="213">
        <v>2023</v>
      </c>
      <c r="I1419" s="148" t="s">
        <v>43</v>
      </c>
      <c r="J1419" s="148" t="s">
        <v>2506</v>
      </c>
      <c r="K1419" s="148" t="s">
        <v>2507</v>
      </c>
      <c r="L1419" s="148" t="s">
        <v>74</v>
      </c>
      <c r="M1419" s="148" t="s">
        <v>2422</v>
      </c>
      <c r="N1419" s="213">
        <v>19</v>
      </c>
      <c r="P1419" s="401" t="s">
        <v>1163</v>
      </c>
      <c r="Q1419" s="50" t="s">
        <v>1164</v>
      </c>
      <c r="R1419" s="16" t="s">
        <v>2422</v>
      </c>
      <c r="S1419" s="16">
        <v>5</v>
      </c>
      <c r="T1419" s="16">
        <v>0</v>
      </c>
      <c r="U1419" s="16">
        <v>5</v>
      </c>
      <c r="X1419" s="50">
        <v>121124</v>
      </c>
      <c r="Y1419" s="50" t="s">
        <v>78</v>
      </c>
      <c r="Z1419" s="47" t="s">
        <v>3990</v>
      </c>
      <c r="AA1419" s="432"/>
      <c r="AB1419" s="16" t="str">
        <f t="shared" si="54"/>
        <v>Unique</v>
      </c>
    </row>
    <row r="1420" spans="1:89" ht="15">
      <c r="A1420" s="354" t="str">
        <f t="shared" si="56"/>
        <v>119_2_140723_C35_p_ep.ba</v>
      </c>
      <c r="B1420" s="148" t="s">
        <v>2611</v>
      </c>
      <c r="C1420" s="148" t="s">
        <v>2612</v>
      </c>
      <c r="D1420" s="421">
        <v>119</v>
      </c>
      <c r="E1420" s="421">
        <v>2</v>
      </c>
      <c r="F1420" s="213">
        <v>300623</v>
      </c>
      <c r="G1420" s="213">
        <v>140723</v>
      </c>
      <c r="H1420" s="213">
        <v>2023</v>
      </c>
      <c r="I1420" s="148" t="s">
        <v>43</v>
      </c>
      <c r="J1420" s="148" t="s">
        <v>2613</v>
      </c>
      <c r="K1420" s="148" t="s">
        <v>2614</v>
      </c>
      <c r="L1420" s="148" t="s">
        <v>74</v>
      </c>
      <c r="M1420" s="148" t="s">
        <v>2422</v>
      </c>
      <c r="N1420" s="213">
        <v>24</v>
      </c>
      <c r="P1420" s="359" t="s">
        <v>84</v>
      </c>
      <c r="Q1420" s="50" t="s">
        <v>85</v>
      </c>
      <c r="R1420" s="16" t="s">
        <v>2422</v>
      </c>
      <c r="S1420" s="16">
        <v>1</v>
      </c>
      <c r="T1420" s="16">
        <v>1</v>
      </c>
      <c r="U1420" s="16">
        <v>0</v>
      </c>
      <c r="X1420" s="50">
        <v>121124</v>
      </c>
      <c r="Y1420" s="50" t="s">
        <v>78</v>
      </c>
      <c r="Z1420" s="47" t="s">
        <v>3991</v>
      </c>
      <c r="AA1420" s="432" t="s">
        <v>95</v>
      </c>
      <c r="AB1420" s="16" t="str">
        <f t="shared" si="54"/>
        <v>Unique</v>
      </c>
    </row>
    <row r="1421" spans="1:89" ht="15">
      <c r="A1421" s="354" t="str">
        <f t="shared" si="56"/>
        <v>119_2_140723_C35_p_sy.pi</v>
      </c>
      <c r="B1421" s="148" t="s">
        <v>2611</v>
      </c>
      <c r="C1421" s="148" t="s">
        <v>2612</v>
      </c>
      <c r="D1421" s="421">
        <v>119</v>
      </c>
      <c r="E1421" s="421">
        <v>2</v>
      </c>
      <c r="F1421" s="213">
        <v>300623</v>
      </c>
      <c r="G1421" s="213">
        <v>140723</v>
      </c>
      <c r="H1421" s="213">
        <v>2023</v>
      </c>
      <c r="I1421" s="148" t="s">
        <v>43</v>
      </c>
      <c r="J1421" s="148" t="s">
        <v>2613</v>
      </c>
      <c r="K1421" s="148" t="s">
        <v>2614</v>
      </c>
      <c r="L1421" s="148" t="s">
        <v>74</v>
      </c>
      <c r="M1421" s="148" t="s">
        <v>2422</v>
      </c>
      <c r="N1421" s="213">
        <v>24</v>
      </c>
      <c r="P1421" s="401" t="s">
        <v>176</v>
      </c>
      <c r="Q1421" s="16" t="s">
        <v>177</v>
      </c>
      <c r="R1421" s="16" t="s">
        <v>2422</v>
      </c>
      <c r="S1421" s="16">
        <v>2</v>
      </c>
      <c r="T1421" s="16">
        <v>0</v>
      </c>
      <c r="U1421" s="16">
        <v>2</v>
      </c>
      <c r="X1421" s="50">
        <v>121124</v>
      </c>
      <c r="Y1421" s="50" t="s">
        <v>78</v>
      </c>
      <c r="Z1421" s="47" t="s">
        <v>3992</v>
      </c>
      <c r="AA1421" s="432" t="s">
        <v>95</v>
      </c>
      <c r="AB1421" s="16" t="str">
        <f t="shared" si="54"/>
        <v>Unique</v>
      </c>
    </row>
    <row r="1422" spans="1:89" ht="15">
      <c r="A1422" s="354" t="str">
        <f t="shared" si="56"/>
        <v>119_2_140723_C35_p_sp.</v>
      </c>
      <c r="B1422" s="148" t="s">
        <v>2611</v>
      </c>
      <c r="C1422" s="148" t="s">
        <v>2612</v>
      </c>
      <c r="D1422" s="421">
        <v>119</v>
      </c>
      <c r="E1422" s="421">
        <v>2</v>
      </c>
      <c r="F1422" s="213">
        <v>300623</v>
      </c>
      <c r="G1422" s="213">
        <v>140723</v>
      </c>
      <c r="H1422" s="213">
        <v>2023</v>
      </c>
      <c r="I1422" s="148" t="s">
        <v>43</v>
      </c>
      <c r="J1422" s="148" t="s">
        <v>2613</v>
      </c>
      <c r="K1422" s="148" t="s">
        <v>2614</v>
      </c>
      <c r="L1422" s="148" t="s">
        <v>74</v>
      </c>
      <c r="M1422" s="148" t="s">
        <v>2422</v>
      </c>
      <c r="N1422" s="213">
        <v>24</v>
      </c>
      <c r="P1422" s="401" t="s">
        <v>1163</v>
      </c>
      <c r="Q1422" s="50" t="s">
        <v>1164</v>
      </c>
      <c r="R1422" s="16" t="s">
        <v>2422</v>
      </c>
      <c r="S1422" s="16">
        <v>10</v>
      </c>
      <c r="T1422" s="16">
        <v>0</v>
      </c>
      <c r="U1422" s="16">
        <v>10</v>
      </c>
      <c r="X1422" s="50">
        <v>121124</v>
      </c>
      <c r="Y1422" s="50" t="s">
        <v>78</v>
      </c>
      <c r="Z1422" s="47" t="s">
        <v>3993</v>
      </c>
      <c r="AA1422" s="432"/>
      <c r="AB1422" s="16" t="str">
        <f t="shared" si="54"/>
        <v>Unique</v>
      </c>
    </row>
    <row r="1423" spans="1:89" ht="15">
      <c r="A1423" s="354" t="str">
        <f t="shared" si="56"/>
        <v>119_2_140723_C35_p_ch.bi</v>
      </c>
      <c r="B1423" s="148" t="s">
        <v>2611</v>
      </c>
      <c r="C1423" s="148" t="s">
        <v>2612</v>
      </c>
      <c r="D1423" s="421">
        <v>119</v>
      </c>
      <c r="E1423" s="421">
        <v>2</v>
      </c>
      <c r="F1423" s="213">
        <v>300623</v>
      </c>
      <c r="G1423" s="213">
        <v>140723</v>
      </c>
      <c r="H1423" s="213">
        <v>2023</v>
      </c>
      <c r="I1423" s="148" t="s">
        <v>43</v>
      </c>
      <c r="J1423" s="148" t="s">
        <v>2613</v>
      </c>
      <c r="K1423" s="148" t="s">
        <v>2614</v>
      </c>
      <c r="L1423" s="148" t="s">
        <v>74</v>
      </c>
      <c r="M1423" s="148" t="s">
        <v>2422</v>
      </c>
      <c r="N1423" s="213">
        <v>24</v>
      </c>
      <c r="P1423" s="401" t="s">
        <v>287</v>
      </c>
      <c r="Q1423" s="16" t="s">
        <v>288</v>
      </c>
      <c r="R1423" s="16" t="s">
        <v>2422</v>
      </c>
      <c r="S1423" s="16">
        <v>1</v>
      </c>
      <c r="T1423" s="16">
        <v>0</v>
      </c>
      <c r="U1423" s="16">
        <v>1</v>
      </c>
      <c r="X1423" s="50">
        <v>121124</v>
      </c>
      <c r="Y1423" s="50" t="s">
        <v>78</v>
      </c>
      <c r="Z1423" s="47" t="s">
        <v>3994</v>
      </c>
      <c r="AA1423" s="432" t="s">
        <v>95</v>
      </c>
      <c r="AB1423" s="16" t="str">
        <f t="shared" si="54"/>
        <v>Unique</v>
      </c>
    </row>
    <row r="1424" spans="1:89" ht="15">
      <c r="A1424" s="354" t="str">
        <f t="shared" si="56"/>
        <v>71_2_300623_C2B_p_er.te</v>
      </c>
      <c r="B1424" s="148" t="s">
        <v>2481</v>
      </c>
      <c r="C1424" s="148" t="s">
        <v>2482</v>
      </c>
      <c r="D1424" s="213">
        <v>71</v>
      </c>
      <c r="E1424" s="213">
        <v>2</v>
      </c>
      <c r="F1424" s="213">
        <v>160623</v>
      </c>
      <c r="G1424" s="213">
        <v>300623</v>
      </c>
      <c r="H1424" s="213">
        <v>2023</v>
      </c>
      <c r="I1424" s="148" t="s">
        <v>43</v>
      </c>
      <c r="J1424" s="148" t="s">
        <v>2483</v>
      </c>
      <c r="K1424" s="148" t="s">
        <v>2484</v>
      </c>
      <c r="L1424" s="148" t="s">
        <v>74</v>
      </c>
      <c r="M1424" s="148" t="s">
        <v>100</v>
      </c>
      <c r="N1424" s="213">
        <v>236</v>
      </c>
      <c r="O1424" s="2"/>
      <c r="P1424" s="359" t="s">
        <v>521</v>
      </c>
      <c r="Q1424" s="50" t="s">
        <v>522</v>
      </c>
      <c r="R1424" s="50" t="s">
        <v>100</v>
      </c>
      <c r="S1424" s="50">
        <v>1</v>
      </c>
      <c r="T1424" s="50">
        <v>0</v>
      </c>
      <c r="U1424" s="50">
        <v>1</v>
      </c>
      <c r="V1424" s="2"/>
      <c r="W1424" s="2"/>
      <c r="X1424" s="50">
        <v>131124</v>
      </c>
      <c r="Y1424" s="50" t="s">
        <v>78</v>
      </c>
      <c r="Z1424" s="47" t="s">
        <v>3995</v>
      </c>
      <c r="AA1424" s="432"/>
      <c r="AB1424" s="16" t="str">
        <f t="shared" si="54"/>
        <v>Unique</v>
      </c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</row>
    <row r="1425" spans="1:89" ht="15">
      <c r="A1425" s="354" t="str">
        <f t="shared" si="56"/>
        <v>71_2_300623_C2B_p_ch.bi</v>
      </c>
      <c r="B1425" s="148" t="s">
        <v>2481</v>
      </c>
      <c r="C1425" s="148" t="s">
        <v>2482</v>
      </c>
      <c r="D1425" s="213">
        <v>71</v>
      </c>
      <c r="E1425" s="213">
        <v>2</v>
      </c>
      <c r="F1425" s="213">
        <v>160623</v>
      </c>
      <c r="G1425" s="213">
        <v>300623</v>
      </c>
      <c r="H1425" s="213">
        <v>2023</v>
      </c>
      <c r="I1425" s="148" t="s">
        <v>43</v>
      </c>
      <c r="J1425" s="148" t="s">
        <v>2483</v>
      </c>
      <c r="K1425" s="148" t="s">
        <v>2484</v>
      </c>
      <c r="L1425" s="148" t="s">
        <v>74</v>
      </c>
      <c r="M1425" s="148" t="s">
        <v>100</v>
      </c>
      <c r="N1425" s="213">
        <v>236</v>
      </c>
      <c r="O1425" s="2"/>
      <c r="P1425" s="359" t="s">
        <v>287</v>
      </c>
      <c r="Q1425" s="50" t="s">
        <v>288</v>
      </c>
      <c r="R1425" s="50" t="s">
        <v>100</v>
      </c>
      <c r="S1425" s="50">
        <f t="shared" ref="S1425:S1435" si="57">T1425+U1425</f>
        <v>1</v>
      </c>
      <c r="T1425" s="50">
        <v>1</v>
      </c>
      <c r="U1425" s="50">
        <v>0</v>
      </c>
      <c r="V1425" s="2"/>
      <c r="W1425" s="2"/>
      <c r="X1425" s="50">
        <v>131124</v>
      </c>
      <c r="Y1425" s="50" t="s">
        <v>78</v>
      </c>
      <c r="Z1425" s="47" t="s">
        <v>3996</v>
      </c>
      <c r="AA1425" s="432" t="s">
        <v>95</v>
      </c>
      <c r="AB1425" s="16" t="str">
        <f t="shared" si="54"/>
        <v>Unique</v>
      </c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</row>
    <row r="1426" spans="1:89" ht="15">
      <c r="A1426" s="354" t="str">
        <f t="shared" si="56"/>
        <v>71_2_300623_C2B_p_sp.</v>
      </c>
      <c r="B1426" s="148" t="s">
        <v>2481</v>
      </c>
      <c r="C1426" s="148" t="s">
        <v>2482</v>
      </c>
      <c r="D1426" s="213">
        <v>71</v>
      </c>
      <c r="E1426" s="213">
        <v>2</v>
      </c>
      <c r="F1426" s="213">
        <v>160623</v>
      </c>
      <c r="G1426" s="213">
        <v>300623</v>
      </c>
      <c r="H1426" s="213">
        <v>2023</v>
      </c>
      <c r="I1426" s="148" t="s">
        <v>43</v>
      </c>
      <c r="J1426" s="148" t="s">
        <v>2483</v>
      </c>
      <c r="K1426" s="148" t="s">
        <v>2484</v>
      </c>
      <c r="L1426" s="148" t="s">
        <v>74</v>
      </c>
      <c r="M1426" s="148" t="s">
        <v>100</v>
      </c>
      <c r="N1426" s="213">
        <v>236</v>
      </c>
      <c r="O1426" s="2"/>
      <c r="P1426" s="359" t="s">
        <v>1163</v>
      </c>
      <c r="Q1426" s="50" t="s">
        <v>1164</v>
      </c>
      <c r="R1426" s="50" t="s">
        <v>100</v>
      </c>
      <c r="S1426" s="50">
        <f t="shared" si="57"/>
        <v>21</v>
      </c>
      <c r="T1426" s="50">
        <v>0</v>
      </c>
      <c r="U1426" s="50">
        <v>21</v>
      </c>
      <c r="V1426" s="2"/>
      <c r="W1426" s="2"/>
      <c r="X1426" s="50">
        <v>131124</v>
      </c>
      <c r="Y1426" s="50" t="s">
        <v>78</v>
      </c>
      <c r="Z1426" s="47" t="s">
        <v>3997</v>
      </c>
      <c r="AA1426" s="432"/>
      <c r="AB1426" s="16" t="str">
        <f t="shared" si="54"/>
        <v>Unique</v>
      </c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</row>
    <row r="1427" spans="1:89" ht="15">
      <c r="A1427" s="354" t="str">
        <f t="shared" si="56"/>
        <v>71_2_300623_C2B_p_sp.sc</v>
      </c>
      <c r="B1427" s="148" t="s">
        <v>2481</v>
      </c>
      <c r="C1427" s="148" t="s">
        <v>2482</v>
      </c>
      <c r="D1427" s="213">
        <v>71</v>
      </c>
      <c r="E1427" s="213">
        <v>2</v>
      </c>
      <c r="F1427" s="213">
        <v>160623</v>
      </c>
      <c r="G1427" s="213">
        <v>300623</v>
      </c>
      <c r="H1427" s="213">
        <v>2023</v>
      </c>
      <c r="I1427" s="148" t="s">
        <v>43</v>
      </c>
      <c r="J1427" s="148" t="s">
        <v>2483</v>
      </c>
      <c r="K1427" s="148" t="s">
        <v>2484</v>
      </c>
      <c r="L1427" s="148" t="s">
        <v>74</v>
      </c>
      <c r="M1427" s="148" t="s">
        <v>100</v>
      </c>
      <c r="N1427" s="213">
        <v>236</v>
      </c>
      <c r="O1427" s="2"/>
      <c r="P1427" s="359" t="s">
        <v>509</v>
      </c>
      <c r="Q1427" s="50" t="s">
        <v>510</v>
      </c>
      <c r="R1427" s="50" t="s">
        <v>100</v>
      </c>
      <c r="S1427" s="50">
        <f t="shared" si="57"/>
        <v>32</v>
      </c>
      <c r="T1427" s="50">
        <v>32</v>
      </c>
      <c r="U1427" s="50">
        <v>0</v>
      </c>
      <c r="V1427" s="2"/>
      <c r="W1427" s="2"/>
      <c r="X1427" s="50">
        <v>131124</v>
      </c>
      <c r="Y1427" s="50" t="s">
        <v>78</v>
      </c>
      <c r="Z1427" s="47" t="s">
        <v>3998</v>
      </c>
      <c r="AA1427" s="432"/>
      <c r="AB1427" s="16" t="str">
        <f t="shared" si="54"/>
        <v>Unique</v>
      </c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</row>
    <row r="1428" spans="1:89" ht="15">
      <c r="A1428" s="354" t="str">
        <f t="shared" si="56"/>
        <v>71_2_300623_C2B_p_ep.ba</v>
      </c>
      <c r="B1428" s="148" t="s">
        <v>2481</v>
      </c>
      <c r="C1428" s="148" t="s">
        <v>2482</v>
      </c>
      <c r="D1428" s="213">
        <v>71</v>
      </c>
      <c r="E1428" s="213">
        <v>2</v>
      </c>
      <c r="F1428" s="213">
        <v>160623</v>
      </c>
      <c r="G1428" s="213">
        <v>300623</v>
      </c>
      <c r="H1428" s="213">
        <v>2023</v>
      </c>
      <c r="I1428" s="148" t="s">
        <v>43</v>
      </c>
      <c r="J1428" s="148" t="s">
        <v>2483</v>
      </c>
      <c r="K1428" s="148" t="s">
        <v>2484</v>
      </c>
      <c r="L1428" s="148" t="s">
        <v>74</v>
      </c>
      <c r="M1428" s="148" t="s">
        <v>100</v>
      </c>
      <c r="N1428" s="213">
        <v>236</v>
      </c>
      <c r="O1428" s="2"/>
      <c r="P1428" s="359" t="s">
        <v>84</v>
      </c>
      <c r="Q1428" s="50" t="s">
        <v>85</v>
      </c>
      <c r="R1428" s="50" t="s">
        <v>100</v>
      </c>
      <c r="S1428" s="50">
        <f t="shared" si="57"/>
        <v>10</v>
      </c>
      <c r="T1428" s="50">
        <v>4</v>
      </c>
      <c r="U1428" s="50">
        <v>6</v>
      </c>
      <c r="V1428" s="2"/>
      <c r="W1428" s="2"/>
      <c r="X1428" s="50">
        <v>131124</v>
      </c>
      <c r="Y1428" s="50" t="s">
        <v>78</v>
      </c>
      <c r="Z1428" s="47" t="s">
        <v>3999</v>
      </c>
      <c r="AA1428" s="432" t="s">
        <v>95</v>
      </c>
      <c r="AB1428" s="16" t="str">
        <f t="shared" si="54"/>
        <v>Unique</v>
      </c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</row>
    <row r="1429" spans="1:89" ht="15">
      <c r="A1429" s="354" t="str">
        <f t="shared" si="56"/>
        <v>71_2_300623_C2B_p_sc.py</v>
      </c>
      <c r="B1429" s="148" t="s">
        <v>2481</v>
      </c>
      <c r="C1429" s="148" t="s">
        <v>2482</v>
      </c>
      <c r="D1429" s="213">
        <v>71</v>
      </c>
      <c r="E1429" s="213">
        <v>2</v>
      </c>
      <c r="F1429" s="213">
        <v>160623</v>
      </c>
      <c r="G1429" s="213">
        <v>300623</v>
      </c>
      <c r="H1429" s="213">
        <v>2023</v>
      </c>
      <c r="I1429" s="148" t="s">
        <v>43</v>
      </c>
      <c r="J1429" s="148" t="s">
        <v>2483</v>
      </c>
      <c r="K1429" s="148" t="s">
        <v>2484</v>
      </c>
      <c r="L1429" s="148" t="s">
        <v>74</v>
      </c>
      <c r="M1429" s="148" t="s">
        <v>100</v>
      </c>
      <c r="N1429" s="213">
        <v>236</v>
      </c>
      <c r="O1429" s="2"/>
      <c r="P1429" s="359" t="s">
        <v>1069</v>
      </c>
      <c r="Q1429" s="50" t="s">
        <v>1070</v>
      </c>
      <c r="R1429" s="50" t="s">
        <v>100</v>
      </c>
      <c r="S1429" s="50">
        <f t="shared" si="57"/>
        <v>4</v>
      </c>
      <c r="T1429" s="50">
        <v>1</v>
      </c>
      <c r="U1429" s="50">
        <v>3</v>
      </c>
      <c r="V1429" s="2"/>
      <c r="W1429" s="2"/>
      <c r="X1429" s="50">
        <v>131124</v>
      </c>
      <c r="Y1429" s="50" t="s">
        <v>78</v>
      </c>
      <c r="Z1429" s="47" t="s">
        <v>4000</v>
      </c>
      <c r="AA1429" s="432"/>
      <c r="AB1429" s="16" t="str">
        <f t="shared" si="54"/>
        <v>Unique</v>
      </c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</row>
    <row r="1430" spans="1:89" ht="15">
      <c r="A1430" s="354" t="str">
        <f t="shared" si="56"/>
        <v>71_2_300623_C2B_p_sc.di</v>
      </c>
      <c r="B1430" s="148" t="s">
        <v>2481</v>
      </c>
      <c r="C1430" s="148" t="s">
        <v>2482</v>
      </c>
      <c r="D1430" s="213">
        <v>71</v>
      </c>
      <c r="E1430" s="213">
        <v>2</v>
      </c>
      <c r="F1430" s="213">
        <v>160623</v>
      </c>
      <c r="G1430" s="213">
        <v>300623</v>
      </c>
      <c r="H1430" s="213">
        <v>2023</v>
      </c>
      <c r="I1430" s="148" t="s">
        <v>43</v>
      </c>
      <c r="J1430" s="148" t="s">
        <v>2483</v>
      </c>
      <c r="K1430" s="148" t="s">
        <v>2484</v>
      </c>
      <c r="L1430" s="148" t="s">
        <v>74</v>
      </c>
      <c r="M1430" s="148" t="s">
        <v>100</v>
      </c>
      <c r="N1430" s="213">
        <v>236</v>
      </c>
      <c r="O1430" s="2"/>
      <c r="P1430" s="359" t="s">
        <v>4001</v>
      </c>
      <c r="Q1430" s="50" t="s">
        <v>4002</v>
      </c>
      <c r="R1430" s="50" t="s">
        <v>100</v>
      </c>
      <c r="S1430" s="50">
        <f t="shared" si="57"/>
        <v>1</v>
      </c>
      <c r="T1430" s="50">
        <v>0</v>
      </c>
      <c r="U1430" s="50">
        <v>1</v>
      </c>
      <c r="V1430" s="2"/>
      <c r="W1430" s="2"/>
      <c r="X1430" s="50">
        <v>131124</v>
      </c>
      <c r="Y1430" s="50" t="s">
        <v>78</v>
      </c>
      <c r="Z1430" s="47" t="s">
        <v>4003</v>
      </c>
      <c r="AA1430" s="432"/>
      <c r="AB1430" s="16" t="str">
        <f t="shared" si="54"/>
        <v>Unique</v>
      </c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</row>
    <row r="1431" spans="1:89" ht="15">
      <c r="A1431" s="354" t="str">
        <f t="shared" si="56"/>
        <v>71_2_300623_C2B_p_eu.co</v>
      </c>
      <c r="B1431" s="148" t="s">
        <v>2481</v>
      </c>
      <c r="C1431" s="148" t="s">
        <v>2482</v>
      </c>
      <c r="D1431" s="213">
        <v>71</v>
      </c>
      <c r="E1431" s="213">
        <v>2</v>
      </c>
      <c r="F1431" s="213">
        <v>160623</v>
      </c>
      <c r="G1431" s="213">
        <v>300623</v>
      </c>
      <c r="H1431" s="213">
        <v>2023</v>
      </c>
      <c r="I1431" s="148" t="s">
        <v>43</v>
      </c>
      <c r="J1431" s="148" t="s">
        <v>2483</v>
      </c>
      <c r="K1431" s="148" t="s">
        <v>2484</v>
      </c>
      <c r="L1431" s="148" t="s">
        <v>74</v>
      </c>
      <c r="M1431" s="148" t="s">
        <v>100</v>
      </c>
      <c r="N1431" s="213">
        <v>236</v>
      </c>
      <c r="O1431" s="2"/>
      <c r="P1431" s="359" t="s">
        <v>548</v>
      </c>
      <c r="Q1431" s="560" t="s">
        <v>549</v>
      </c>
      <c r="R1431" s="50" t="s">
        <v>100</v>
      </c>
      <c r="S1431" s="50">
        <f t="shared" si="57"/>
        <v>1</v>
      </c>
      <c r="T1431" s="50">
        <v>0</v>
      </c>
      <c r="U1431" s="50">
        <v>1</v>
      </c>
      <c r="V1431" s="2"/>
      <c r="W1431" s="2"/>
      <c r="X1431" s="50">
        <v>131124</v>
      </c>
      <c r="Y1431" s="50" t="s">
        <v>78</v>
      </c>
      <c r="Z1431" s="47" t="s">
        <v>4004</v>
      </c>
      <c r="AA1431" s="432"/>
      <c r="AB1431" s="16" t="str">
        <f t="shared" si="54"/>
        <v>Unique</v>
      </c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</row>
    <row r="1432" spans="1:89" ht="15">
      <c r="A1432" s="354" t="str">
        <f t="shared" si="56"/>
        <v>80_2_160623_C1Y_p_sy.pi</v>
      </c>
      <c r="B1432" s="148" t="s">
        <v>2504</v>
      </c>
      <c r="C1432" s="148" t="s">
        <v>2505</v>
      </c>
      <c r="D1432" s="213">
        <v>80</v>
      </c>
      <c r="E1432" s="213">
        <v>2</v>
      </c>
      <c r="F1432" s="481" t="s">
        <v>3903</v>
      </c>
      <c r="G1432" s="213">
        <v>160623</v>
      </c>
      <c r="H1432" s="2"/>
      <c r="I1432" s="148" t="s">
        <v>43</v>
      </c>
      <c r="J1432" s="148" t="s">
        <v>2506</v>
      </c>
      <c r="K1432" s="148" t="s">
        <v>2507</v>
      </c>
      <c r="L1432" s="148" t="s">
        <v>74</v>
      </c>
      <c r="M1432" s="148" t="s">
        <v>100</v>
      </c>
      <c r="N1432" s="213">
        <v>318</v>
      </c>
      <c r="O1432" s="2"/>
      <c r="P1432" s="359" t="s">
        <v>176</v>
      </c>
      <c r="Q1432" s="50" t="s">
        <v>177</v>
      </c>
      <c r="R1432" s="50" t="s">
        <v>100</v>
      </c>
      <c r="S1432" s="50">
        <f t="shared" si="57"/>
        <v>5</v>
      </c>
      <c r="T1432" s="50">
        <v>4</v>
      </c>
      <c r="U1432" s="50">
        <v>1</v>
      </c>
      <c r="V1432" s="2"/>
      <c r="W1432" s="2"/>
      <c r="X1432" s="50">
        <v>131124</v>
      </c>
      <c r="Y1432" s="50" t="s">
        <v>78</v>
      </c>
      <c r="Z1432" s="47" t="s">
        <v>4005</v>
      </c>
      <c r="AA1432" s="432" t="s">
        <v>95</v>
      </c>
      <c r="AB1432" s="16" t="str">
        <f t="shared" si="54"/>
        <v>Unique</v>
      </c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</row>
    <row r="1433" spans="1:89" ht="15">
      <c r="A1433" s="354" t="str">
        <f t="shared" si="56"/>
        <v>80_2_160623_C1Y_p_sp.</v>
      </c>
      <c r="B1433" s="148" t="s">
        <v>2504</v>
      </c>
      <c r="C1433" s="148" t="s">
        <v>2505</v>
      </c>
      <c r="D1433" s="213">
        <v>80</v>
      </c>
      <c r="E1433" s="213">
        <v>2</v>
      </c>
      <c r="F1433" s="481" t="s">
        <v>3903</v>
      </c>
      <c r="G1433" s="213">
        <v>160623</v>
      </c>
      <c r="H1433" s="2"/>
      <c r="I1433" s="148" t="s">
        <v>43</v>
      </c>
      <c r="J1433" s="148" t="s">
        <v>2506</v>
      </c>
      <c r="K1433" s="148" t="s">
        <v>2507</v>
      </c>
      <c r="L1433" s="148" t="s">
        <v>74</v>
      </c>
      <c r="M1433" s="148" t="s">
        <v>100</v>
      </c>
      <c r="N1433" s="213">
        <v>318</v>
      </c>
      <c r="O1433" s="2"/>
      <c r="P1433" s="359" t="s">
        <v>1163</v>
      </c>
      <c r="Q1433" s="50" t="s">
        <v>1164</v>
      </c>
      <c r="R1433" s="50" t="s">
        <v>100</v>
      </c>
      <c r="S1433" s="50">
        <f t="shared" si="57"/>
        <v>16</v>
      </c>
      <c r="T1433" s="50">
        <v>0</v>
      </c>
      <c r="U1433" s="50">
        <v>16</v>
      </c>
      <c r="V1433" s="2"/>
      <c r="W1433" s="2"/>
      <c r="X1433" s="50">
        <v>131124</v>
      </c>
      <c r="Y1433" s="50" t="s">
        <v>78</v>
      </c>
      <c r="Z1433" s="47" t="s">
        <v>4006</v>
      </c>
      <c r="AA1433" s="432"/>
      <c r="AB1433" s="16" t="str">
        <f t="shared" si="54"/>
        <v>Unique</v>
      </c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</row>
    <row r="1434" spans="1:89" ht="15">
      <c r="A1434" s="354" t="str">
        <f t="shared" si="56"/>
        <v>80_2_160623_C1Y_p_sp.sc</v>
      </c>
      <c r="B1434" s="148" t="s">
        <v>2504</v>
      </c>
      <c r="C1434" s="148" t="s">
        <v>2505</v>
      </c>
      <c r="D1434" s="213">
        <v>80</v>
      </c>
      <c r="E1434" s="213">
        <v>2</v>
      </c>
      <c r="F1434" s="481" t="s">
        <v>3903</v>
      </c>
      <c r="G1434" s="213">
        <v>160623</v>
      </c>
      <c r="H1434" s="2"/>
      <c r="I1434" s="148" t="s">
        <v>43</v>
      </c>
      <c r="J1434" s="148" t="s">
        <v>2506</v>
      </c>
      <c r="K1434" s="148" t="s">
        <v>2507</v>
      </c>
      <c r="L1434" s="148" t="s">
        <v>74</v>
      </c>
      <c r="M1434" s="148" t="s">
        <v>100</v>
      </c>
      <c r="N1434" s="213">
        <v>318</v>
      </c>
      <c r="O1434" s="2"/>
      <c r="P1434" s="359" t="s">
        <v>509</v>
      </c>
      <c r="Q1434" s="50" t="s">
        <v>510</v>
      </c>
      <c r="R1434" s="50" t="s">
        <v>100</v>
      </c>
      <c r="S1434" s="50">
        <f t="shared" si="57"/>
        <v>12</v>
      </c>
      <c r="T1434" s="50">
        <v>12</v>
      </c>
      <c r="U1434" s="50">
        <v>0</v>
      </c>
      <c r="V1434" s="2"/>
      <c r="W1434" s="2"/>
      <c r="X1434" s="50">
        <v>131124</v>
      </c>
      <c r="Y1434" s="50" t="s">
        <v>78</v>
      </c>
      <c r="Z1434" s="47" t="s">
        <v>4007</v>
      </c>
      <c r="AA1434" s="432"/>
      <c r="AB1434" s="16" t="str">
        <f t="shared" si="54"/>
        <v>Unique</v>
      </c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</row>
    <row r="1435" spans="1:89" ht="15">
      <c r="A1435" s="354" t="str">
        <f t="shared" si="56"/>
        <v>80_2_160623_C1Y_p_ep.ba</v>
      </c>
      <c r="B1435" s="148" t="s">
        <v>2504</v>
      </c>
      <c r="C1435" s="148" t="s">
        <v>2505</v>
      </c>
      <c r="D1435" s="213">
        <v>80</v>
      </c>
      <c r="E1435" s="213">
        <v>2</v>
      </c>
      <c r="F1435" s="481" t="s">
        <v>3903</v>
      </c>
      <c r="G1435" s="213">
        <v>160623</v>
      </c>
      <c r="H1435" s="2"/>
      <c r="I1435" s="148" t="s">
        <v>43</v>
      </c>
      <c r="J1435" s="148" t="s">
        <v>2506</v>
      </c>
      <c r="K1435" s="148" t="s">
        <v>2507</v>
      </c>
      <c r="L1435" s="148" t="s">
        <v>74</v>
      </c>
      <c r="M1435" s="148" t="s">
        <v>100</v>
      </c>
      <c r="N1435" s="213">
        <v>318</v>
      </c>
      <c r="O1435" s="2"/>
      <c r="P1435" s="359" t="s">
        <v>84</v>
      </c>
      <c r="Q1435" s="50" t="s">
        <v>85</v>
      </c>
      <c r="R1435" s="50" t="s">
        <v>100</v>
      </c>
      <c r="S1435" s="50">
        <f t="shared" si="57"/>
        <v>38</v>
      </c>
      <c r="T1435" s="50">
        <v>19</v>
      </c>
      <c r="U1435" s="50">
        <v>19</v>
      </c>
      <c r="V1435" s="2"/>
      <c r="W1435" s="2"/>
      <c r="X1435" s="50">
        <v>131124</v>
      </c>
      <c r="Y1435" s="50" t="s">
        <v>78</v>
      </c>
      <c r="Z1435" s="47" t="s">
        <v>4008</v>
      </c>
      <c r="AA1435" s="432" t="s">
        <v>95</v>
      </c>
      <c r="AB1435" s="16" t="str">
        <f t="shared" si="54"/>
        <v>Unique</v>
      </c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</row>
    <row r="1436" spans="1:89" ht="15">
      <c r="A1436" s="354" t="str">
        <f t="shared" si="56"/>
        <v>80_1_140723_C1B_p_ep.ba</v>
      </c>
      <c r="B1436" s="364" t="s">
        <v>2360</v>
      </c>
      <c r="C1436" s="364" t="s">
        <v>2361</v>
      </c>
      <c r="D1436" s="213">
        <v>80</v>
      </c>
      <c r="E1436" s="213">
        <v>1</v>
      </c>
      <c r="F1436" s="213">
        <v>300623</v>
      </c>
      <c r="G1436" s="213">
        <v>140723</v>
      </c>
      <c r="H1436" s="213">
        <v>2023</v>
      </c>
      <c r="I1436" s="148" t="s">
        <v>43</v>
      </c>
      <c r="J1436" s="148" t="s">
        <v>2362</v>
      </c>
      <c r="K1436" s="148" t="s">
        <v>2363</v>
      </c>
      <c r="L1436" s="148" t="s">
        <v>74</v>
      </c>
      <c r="M1436" s="148" t="s">
        <v>2422</v>
      </c>
      <c r="N1436" s="213">
        <v>66</v>
      </c>
      <c r="P1436" s="359" t="s">
        <v>84</v>
      </c>
      <c r="Q1436" s="50" t="s">
        <v>85</v>
      </c>
      <c r="R1436" s="16" t="s">
        <v>2422</v>
      </c>
      <c r="S1436" s="50">
        <v>5</v>
      </c>
      <c r="T1436" s="16">
        <v>2</v>
      </c>
      <c r="U1436" s="16">
        <v>3</v>
      </c>
      <c r="X1436" s="50">
        <v>191124</v>
      </c>
      <c r="Y1436" s="50" t="s">
        <v>78</v>
      </c>
      <c r="Z1436" s="47" t="s">
        <v>4009</v>
      </c>
      <c r="AA1436" s="432" t="s">
        <v>95</v>
      </c>
      <c r="AB1436" s="16" t="str">
        <f t="shared" si="54"/>
        <v>Unique</v>
      </c>
    </row>
    <row r="1437" spans="1:89" ht="15">
      <c r="A1437" s="354" t="str">
        <f t="shared" si="56"/>
        <v>80_1_140723_C1B_p_ch.bi</v>
      </c>
      <c r="B1437" s="364" t="s">
        <v>2360</v>
      </c>
      <c r="C1437" s="364" t="s">
        <v>2361</v>
      </c>
      <c r="D1437" s="213">
        <v>80</v>
      </c>
      <c r="E1437" s="213">
        <v>1</v>
      </c>
      <c r="F1437" s="213">
        <v>300623</v>
      </c>
      <c r="G1437" s="213">
        <v>140723</v>
      </c>
      <c r="H1437" s="213">
        <v>2023</v>
      </c>
      <c r="I1437" s="148" t="s">
        <v>43</v>
      </c>
      <c r="J1437" s="148" t="s">
        <v>2362</v>
      </c>
      <c r="K1437" s="148" t="s">
        <v>2363</v>
      </c>
      <c r="L1437" s="148" t="s">
        <v>74</v>
      </c>
      <c r="M1437" s="148" t="s">
        <v>2422</v>
      </c>
      <c r="N1437" s="213">
        <v>66</v>
      </c>
      <c r="P1437" s="401" t="s">
        <v>287</v>
      </c>
      <c r="Q1437" s="16" t="s">
        <v>288</v>
      </c>
      <c r="R1437" s="16" t="s">
        <v>2422</v>
      </c>
      <c r="S1437" s="50">
        <v>3</v>
      </c>
      <c r="T1437" s="16">
        <v>0</v>
      </c>
      <c r="U1437" s="16">
        <v>3</v>
      </c>
      <c r="X1437" s="50">
        <v>191124</v>
      </c>
      <c r="Y1437" s="50" t="s">
        <v>78</v>
      </c>
      <c r="Z1437" s="47" t="s">
        <v>4010</v>
      </c>
      <c r="AA1437" s="432" t="s">
        <v>95</v>
      </c>
      <c r="AB1437" s="16" t="str">
        <f t="shared" si="54"/>
        <v>Unique</v>
      </c>
    </row>
    <row r="1438" spans="1:89" ht="15">
      <c r="A1438" s="354" t="str">
        <f t="shared" si="56"/>
        <v>80_1_140723_C1B_p_sp.</v>
      </c>
      <c r="B1438" s="364" t="s">
        <v>2360</v>
      </c>
      <c r="C1438" s="364" t="s">
        <v>2361</v>
      </c>
      <c r="D1438" s="213">
        <v>80</v>
      </c>
      <c r="E1438" s="213">
        <v>1</v>
      </c>
      <c r="F1438" s="213">
        <v>300623</v>
      </c>
      <c r="G1438" s="213">
        <v>140723</v>
      </c>
      <c r="H1438" s="213">
        <v>2023</v>
      </c>
      <c r="I1438" s="148" t="s">
        <v>43</v>
      </c>
      <c r="J1438" s="148" t="s">
        <v>2362</v>
      </c>
      <c r="K1438" s="148" t="s">
        <v>2363</v>
      </c>
      <c r="L1438" s="148" t="s">
        <v>74</v>
      </c>
      <c r="M1438" s="148" t="s">
        <v>2422</v>
      </c>
      <c r="N1438" s="213">
        <v>66</v>
      </c>
      <c r="P1438" s="359" t="s">
        <v>1163</v>
      </c>
      <c r="Q1438" s="50" t="s">
        <v>1164</v>
      </c>
      <c r="R1438" s="16" t="s">
        <v>2422</v>
      </c>
      <c r="S1438" s="50">
        <v>20</v>
      </c>
      <c r="T1438" s="16">
        <v>0</v>
      </c>
      <c r="U1438" s="16">
        <v>20</v>
      </c>
      <c r="X1438" s="402">
        <v>191124</v>
      </c>
      <c r="Y1438" s="50" t="s">
        <v>78</v>
      </c>
      <c r="Z1438" s="47" t="s">
        <v>4011</v>
      </c>
      <c r="AA1438" s="432"/>
      <c r="AB1438" s="16" t="str">
        <f t="shared" si="54"/>
        <v>Unique</v>
      </c>
    </row>
    <row r="1439" spans="1:89" ht="15">
      <c r="A1439" s="354" t="str">
        <f t="shared" si="56"/>
        <v>119_2_140723_C35_p_ep.ba</v>
      </c>
      <c r="B1439" s="148" t="s">
        <v>2611</v>
      </c>
      <c r="C1439" s="148" t="s">
        <v>2612</v>
      </c>
      <c r="D1439" s="421">
        <v>119</v>
      </c>
      <c r="E1439" s="421">
        <v>2</v>
      </c>
      <c r="F1439" s="213">
        <v>300623</v>
      </c>
      <c r="G1439" s="213">
        <v>140723</v>
      </c>
      <c r="H1439" s="213">
        <v>2023</v>
      </c>
      <c r="I1439" s="148" t="s">
        <v>43</v>
      </c>
      <c r="J1439" s="148" t="s">
        <v>2613</v>
      </c>
      <c r="K1439" s="148" t="s">
        <v>2614</v>
      </c>
      <c r="L1439" s="148" t="s">
        <v>74</v>
      </c>
      <c r="M1439" s="148" t="s">
        <v>2422</v>
      </c>
      <c r="N1439" s="213">
        <v>74</v>
      </c>
      <c r="P1439" s="359" t="s">
        <v>84</v>
      </c>
      <c r="Q1439" s="50" t="s">
        <v>85</v>
      </c>
      <c r="R1439" s="16" t="s">
        <v>2422</v>
      </c>
      <c r="S1439" s="16">
        <v>8</v>
      </c>
      <c r="T1439" s="16">
        <v>3</v>
      </c>
      <c r="U1439" s="16">
        <v>5</v>
      </c>
      <c r="X1439" s="50">
        <v>191124</v>
      </c>
      <c r="Y1439" s="50" t="s">
        <v>78</v>
      </c>
      <c r="Z1439" s="47" t="s">
        <v>4012</v>
      </c>
      <c r="AA1439" s="432" t="s">
        <v>95</v>
      </c>
      <c r="AB1439" s="16" t="str">
        <f t="shared" si="54"/>
        <v>Unique</v>
      </c>
    </row>
    <row r="1440" spans="1:89" ht="15">
      <c r="A1440" s="354" t="str">
        <f t="shared" si="56"/>
        <v>119_2_140723_C35_p_ch.bi</v>
      </c>
      <c r="B1440" s="148" t="s">
        <v>2611</v>
      </c>
      <c r="C1440" s="148" t="s">
        <v>2612</v>
      </c>
      <c r="D1440" s="421">
        <v>119</v>
      </c>
      <c r="E1440" s="421">
        <v>2</v>
      </c>
      <c r="F1440" s="213">
        <v>300623</v>
      </c>
      <c r="G1440" s="213">
        <v>140723</v>
      </c>
      <c r="H1440" s="213">
        <v>2023</v>
      </c>
      <c r="I1440" s="148" t="s">
        <v>43</v>
      </c>
      <c r="J1440" s="148" t="s">
        <v>2613</v>
      </c>
      <c r="K1440" s="148" t="s">
        <v>2614</v>
      </c>
      <c r="L1440" s="148" t="s">
        <v>74</v>
      </c>
      <c r="M1440" s="148" t="s">
        <v>2422</v>
      </c>
      <c r="N1440" s="213">
        <v>74</v>
      </c>
      <c r="P1440" s="401" t="s">
        <v>287</v>
      </c>
      <c r="Q1440" s="16" t="s">
        <v>288</v>
      </c>
      <c r="R1440" s="16" t="s">
        <v>2422</v>
      </c>
      <c r="S1440" s="16">
        <v>1</v>
      </c>
      <c r="T1440" s="16">
        <v>0</v>
      </c>
      <c r="U1440" s="16">
        <v>1</v>
      </c>
      <c r="X1440" s="50">
        <v>191124</v>
      </c>
      <c r="Y1440" s="50" t="s">
        <v>78</v>
      </c>
      <c r="Z1440" s="47" t="s">
        <v>4013</v>
      </c>
      <c r="AA1440" s="432" t="s">
        <v>95</v>
      </c>
      <c r="AB1440" s="16" t="str">
        <f t="shared" si="54"/>
        <v>Unique</v>
      </c>
    </row>
    <row r="1441" spans="1:89" ht="15">
      <c r="A1441" s="354" t="str">
        <f t="shared" si="56"/>
        <v>119_2_140723_C35_p_sy.pi</v>
      </c>
      <c r="B1441" s="148" t="s">
        <v>2611</v>
      </c>
      <c r="C1441" s="148" t="s">
        <v>2612</v>
      </c>
      <c r="D1441" s="421">
        <v>119</v>
      </c>
      <c r="E1441" s="421">
        <v>2</v>
      </c>
      <c r="F1441" s="213">
        <v>300623</v>
      </c>
      <c r="G1441" s="213">
        <v>140723</v>
      </c>
      <c r="H1441" s="213">
        <v>2023</v>
      </c>
      <c r="I1441" s="148" t="s">
        <v>43</v>
      </c>
      <c r="J1441" s="148" t="s">
        <v>2613</v>
      </c>
      <c r="K1441" s="148" t="s">
        <v>2614</v>
      </c>
      <c r="L1441" s="148" t="s">
        <v>74</v>
      </c>
      <c r="M1441" s="148" t="s">
        <v>2422</v>
      </c>
      <c r="N1441" s="213">
        <v>74</v>
      </c>
      <c r="P1441" s="359" t="s">
        <v>176</v>
      </c>
      <c r="Q1441" s="50" t="s">
        <v>177</v>
      </c>
      <c r="R1441" s="16" t="s">
        <v>2422</v>
      </c>
      <c r="S1441" s="16">
        <v>1</v>
      </c>
      <c r="T1441" s="16">
        <v>1</v>
      </c>
      <c r="U1441" s="16">
        <v>0</v>
      </c>
      <c r="X1441" s="402">
        <v>191124</v>
      </c>
      <c r="Y1441" s="50" t="s">
        <v>78</v>
      </c>
      <c r="Z1441" s="47" t="s">
        <v>4014</v>
      </c>
      <c r="AA1441" s="432" t="s">
        <v>95</v>
      </c>
      <c r="AB1441" s="16" t="str">
        <f t="shared" si="54"/>
        <v>Unique</v>
      </c>
    </row>
    <row r="1442" spans="1:89" ht="15">
      <c r="A1442" s="354" t="str">
        <f t="shared" si="56"/>
        <v>119_2_140723_C35_p_sp.</v>
      </c>
      <c r="B1442" s="148" t="s">
        <v>2611</v>
      </c>
      <c r="C1442" s="148" t="s">
        <v>2612</v>
      </c>
      <c r="D1442" s="421">
        <v>119</v>
      </c>
      <c r="E1442" s="421">
        <v>2</v>
      </c>
      <c r="F1442" s="213">
        <v>300623</v>
      </c>
      <c r="G1442" s="213">
        <v>140723</v>
      </c>
      <c r="H1442" s="213">
        <v>2023</v>
      </c>
      <c r="I1442" s="148" t="s">
        <v>43</v>
      </c>
      <c r="J1442" s="148" t="s">
        <v>2613</v>
      </c>
      <c r="K1442" s="148" t="s">
        <v>2614</v>
      </c>
      <c r="L1442" s="148" t="s">
        <v>74</v>
      </c>
      <c r="M1442" s="148" t="s">
        <v>2422</v>
      </c>
      <c r="N1442" s="213">
        <v>74</v>
      </c>
      <c r="P1442" s="359" t="s">
        <v>1163</v>
      </c>
      <c r="Q1442" s="50" t="s">
        <v>1164</v>
      </c>
      <c r="R1442" s="16" t="s">
        <v>2422</v>
      </c>
      <c r="S1442" s="16">
        <v>33</v>
      </c>
      <c r="T1442" s="16">
        <v>0</v>
      </c>
      <c r="U1442" s="16">
        <v>33</v>
      </c>
      <c r="X1442" s="50">
        <v>191124</v>
      </c>
      <c r="Y1442" s="50" t="s">
        <v>78</v>
      </c>
      <c r="Z1442" s="47" t="s">
        <v>4015</v>
      </c>
      <c r="AA1442" s="432"/>
      <c r="AB1442" s="16" t="str">
        <f t="shared" si="54"/>
        <v>Unique</v>
      </c>
    </row>
    <row r="1443" spans="1:89" ht="15">
      <c r="A1443" s="354" t="str">
        <f t="shared" si="56"/>
        <v>119_1_300623_C1X_p_ep.ba</v>
      </c>
      <c r="B1443" s="364" t="s">
        <v>2302</v>
      </c>
      <c r="C1443" s="364" t="s">
        <v>2303</v>
      </c>
      <c r="D1443" s="213">
        <v>119</v>
      </c>
      <c r="E1443" s="213">
        <v>1</v>
      </c>
      <c r="F1443" s="117">
        <v>160623</v>
      </c>
      <c r="G1443" s="213">
        <v>300623</v>
      </c>
      <c r="H1443" s="213">
        <v>2023</v>
      </c>
      <c r="I1443" s="148" t="s">
        <v>43</v>
      </c>
      <c r="J1443" s="148" t="s">
        <v>2304</v>
      </c>
      <c r="K1443" s="148" t="s">
        <v>2305</v>
      </c>
      <c r="L1443" s="148" t="s">
        <v>74</v>
      </c>
      <c r="M1443" s="148" t="s">
        <v>2422</v>
      </c>
      <c r="N1443" s="213">
        <v>55</v>
      </c>
      <c r="P1443" s="359" t="s">
        <v>84</v>
      </c>
      <c r="Q1443" s="50" t="s">
        <v>85</v>
      </c>
      <c r="R1443" s="16" t="s">
        <v>2422</v>
      </c>
      <c r="S1443" s="16">
        <v>7</v>
      </c>
      <c r="T1443" s="16">
        <v>2</v>
      </c>
      <c r="U1443" s="16">
        <v>5</v>
      </c>
      <c r="X1443" s="402">
        <v>191124</v>
      </c>
      <c r="Y1443" s="50" t="s">
        <v>78</v>
      </c>
      <c r="Z1443" s="47" t="s">
        <v>4016</v>
      </c>
      <c r="AA1443" s="432" t="s">
        <v>95</v>
      </c>
      <c r="AB1443" s="16" t="str">
        <f t="shared" si="54"/>
        <v>Unique</v>
      </c>
    </row>
    <row r="1444" spans="1:89" ht="15">
      <c r="A1444" s="354" t="str">
        <f t="shared" si="56"/>
        <v>119_1_300623_C1X_p_ch.bi</v>
      </c>
      <c r="B1444" s="364" t="s">
        <v>2302</v>
      </c>
      <c r="C1444" s="364" t="s">
        <v>2303</v>
      </c>
      <c r="D1444" s="213">
        <v>119</v>
      </c>
      <c r="E1444" s="213">
        <v>1</v>
      </c>
      <c r="F1444" s="117">
        <v>160623</v>
      </c>
      <c r="G1444" s="213">
        <v>300623</v>
      </c>
      <c r="H1444" s="213">
        <v>2023</v>
      </c>
      <c r="I1444" s="148" t="s">
        <v>43</v>
      </c>
      <c r="J1444" s="148" t="s">
        <v>2304</v>
      </c>
      <c r="K1444" s="148" t="s">
        <v>2305</v>
      </c>
      <c r="L1444" s="148" t="s">
        <v>74</v>
      </c>
      <c r="M1444" s="148" t="s">
        <v>2422</v>
      </c>
      <c r="N1444" s="213">
        <v>55</v>
      </c>
      <c r="P1444" s="401" t="s">
        <v>287</v>
      </c>
      <c r="Q1444" s="16" t="s">
        <v>288</v>
      </c>
      <c r="R1444" s="16" t="s">
        <v>2422</v>
      </c>
      <c r="S1444" s="16">
        <v>1</v>
      </c>
      <c r="T1444" s="16">
        <v>0</v>
      </c>
      <c r="U1444" s="16">
        <v>1</v>
      </c>
      <c r="X1444" s="50">
        <v>191124</v>
      </c>
      <c r="Y1444" s="50" t="s">
        <v>78</v>
      </c>
      <c r="Z1444" s="47" t="s">
        <v>4017</v>
      </c>
      <c r="AA1444" s="432" t="s">
        <v>95</v>
      </c>
      <c r="AB1444" s="16" t="str">
        <f t="shared" si="54"/>
        <v>Unique</v>
      </c>
    </row>
    <row r="1445" spans="1:89" ht="15">
      <c r="A1445" s="354" t="str">
        <f t="shared" si="56"/>
        <v>119_1_300623_C1X_p_sp.</v>
      </c>
      <c r="B1445" s="364" t="s">
        <v>2302</v>
      </c>
      <c r="C1445" s="364" t="s">
        <v>2303</v>
      </c>
      <c r="D1445" s="213">
        <v>119</v>
      </c>
      <c r="E1445" s="213">
        <v>1</v>
      </c>
      <c r="F1445" s="117">
        <v>160623</v>
      </c>
      <c r="G1445" s="213">
        <v>300623</v>
      </c>
      <c r="H1445" s="213">
        <v>2023</v>
      </c>
      <c r="I1445" s="148" t="s">
        <v>43</v>
      </c>
      <c r="J1445" s="148" t="s">
        <v>2304</v>
      </c>
      <c r="K1445" s="148" t="s">
        <v>2305</v>
      </c>
      <c r="L1445" s="148" t="s">
        <v>74</v>
      </c>
      <c r="M1445" s="148" t="s">
        <v>2422</v>
      </c>
      <c r="N1445" s="213">
        <v>55</v>
      </c>
      <c r="P1445" s="359" t="s">
        <v>1163</v>
      </c>
      <c r="Q1445" s="50" t="s">
        <v>1164</v>
      </c>
      <c r="R1445" s="16" t="s">
        <v>2422</v>
      </c>
      <c r="S1445" s="16">
        <v>10</v>
      </c>
      <c r="T1445" s="16">
        <v>0</v>
      </c>
      <c r="U1445" s="16">
        <v>10</v>
      </c>
      <c r="X1445" s="402">
        <v>191124</v>
      </c>
      <c r="Y1445" s="50" t="s">
        <v>78</v>
      </c>
      <c r="Z1445" s="47" t="s">
        <v>4018</v>
      </c>
      <c r="AA1445" s="432"/>
      <c r="AB1445" s="16" t="str">
        <f t="shared" si="54"/>
        <v>Unique</v>
      </c>
    </row>
    <row r="1446" spans="1:89" ht="15">
      <c r="A1446" s="354" t="str">
        <f t="shared" si="56"/>
        <v>128_1_190922_C3D_p_er.te</v>
      </c>
      <c r="B1446" s="148" t="s">
        <v>2767</v>
      </c>
      <c r="C1446" s="148" t="s">
        <v>2768</v>
      </c>
      <c r="D1446" s="213">
        <v>128</v>
      </c>
      <c r="E1446" s="213">
        <v>1</v>
      </c>
      <c r="F1446" s="213">
        <v>310822</v>
      </c>
      <c r="G1446" s="213">
        <v>190922</v>
      </c>
      <c r="H1446" s="213">
        <v>2022</v>
      </c>
      <c r="I1446" s="148" t="s">
        <v>43</v>
      </c>
      <c r="J1446" s="148" t="s">
        <v>2769</v>
      </c>
      <c r="K1446" s="148" t="s">
        <v>2770</v>
      </c>
      <c r="L1446" s="148" t="s">
        <v>74</v>
      </c>
      <c r="M1446" s="148" t="s">
        <v>3158</v>
      </c>
      <c r="N1446" s="213">
        <v>43</v>
      </c>
      <c r="O1446" s="148" t="s">
        <v>3235</v>
      </c>
      <c r="P1446" s="359" t="s">
        <v>521</v>
      </c>
      <c r="Q1446" s="50" t="s">
        <v>522</v>
      </c>
      <c r="R1446" s="50" t="s">
        <v>100</v>
      </c>
      <c r="S1446" s="50">
        <v>1</v>
      </c>
      <c r="T1446" s="50">
        <v>1</v>
      </c>
      <c r="U1446" s="50">
        <v>0</v>
      </c>
      <c r="V1446" s="2"/>
      <c r="W1446" s="2"/>
      <c r="X1446" s="50">
        <v>191124</v>
      </c>
      <c r="Y1446" s="50" t="s">
        <v>78</v>
      </c>
      <c r="Z1446" s="47" t="s">
        <v>4019</v>
      </c>
      <c r="AA1446" s="432"/>
      <c r="AB1446" s="16" t="str">
        <f t="shared" si="54"/>
        <v>Unique</v>
      </c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</row>
    <row r="1447" spans="1:89" ht="15">
      <c r="A1447" s="354" t="str">
        <f t="shared" si="56"/>
        <v>119_2_300623_C35_p_ep.ba</v>
      </c>
      <c r="B1447" s="148" t="s">
        <v>2611</v>
      </c>
      <c r="C1447" s="148" t="s">
        <v>2612</v>
      </c>
      <c r="D1447" s="421">
        <v>119</v>
      </c>
      <c r="E1447" s="421">
        <v>2</v>
      </c>
      <c r="F1447" s="213">
        <v>160623</v>
      </c>
      <c r="G1447" s="213">
        <v>300623</v>
      </c>
      <c r="H1447" s="213">
        <v>2023</v>
      </c>
      <c r="I1447" s="148" t="s">
        <v>43</v>
      </c>
      <c r="J1447" s="148" t="s">
        <v>2613</v>
      </c>
      <c r="K1447" s="148" t="s">
        <v>2614</v>
      </c>
      <c r="L1447" s="148" t="s">
        <v>74</v>
      </c>
      <c r="M1447" s="148" t="s">
        <v>2422</v>
      </c>
      <c r="N1447" s="213">
        <v>59</v>
      </c>
      <c r="P1447" s="359" t="s">
        <v>84</v>
      </c>
      <c r="Q1447" s="50" t="s">
        <v>85</v>
      </c>
      <c r="R1447" s="16" t="s">
        <v>2422</v>
      </c>
      <c r="S1447" s="16">
        <v>7</v>
      </c>
      <c r="T1447" s="16">
        <v>3</v>
      </c>
      <c r="U1447" s="16">
        <v>4</v>
      </c>
      <c r="X1447" s="402">
        <v>191124</v>
      </c>
      <c r="Y1447" s="50" t="s">
        <v>78</v>
      </c>
      <c r="Z1447" s="47" t="s">
        <v>4020</v>
      </c>
      <c r="AA1447" s="432" t="s">
        <v>95</v>
      </c>
      <c r="AB1447" s="16" t="str">
        <f t="shared" si="54"/>
        <v>Unique</v>
      </c>
    </row>
    <row r="1448" spans="1:89" ht="15">
      <c r="A1448" s="354" t="str">
        <f t="shared" si="56"/>
        <v>119_2_300623_C35_p_ch.bi</v>
      </c>
      <c r="B1448" s="148" t="s">
        <v>2611</v>
      </c>
      <c r="C1448" s="148" t="s">
        <v>2612</v>
      </c>
      <c r="D1448" s="421">
        <v>119</v>
      </c>
      <c r="E1448" s="421">
        <v>2</v>
      </c>
      <c r="F1448" s="213">
        <v>160623</v>
      </c>
      <c r="G1448" s="213">
        <v>300623</v>
      </c>
      <c r="H1448" s="213">
        <v>2023</v>
      </c>
      <c r="I1448" s="148" t="s">
        <v>43</v>
      </c>
      <c r="J1448" s="148" t="s">
        <v>2613</v>
      </c>
      <c r="K1448" s="148" t="s">
        <v>2614</v>
      </c>
      <c r="L1448" s="148" t="s">
        <v>74</v>
      </c>
      <c r="M1448" s="148" t="s">
        <v>2422</v>
      </c>
      <c r="N1448" s="213">
        <v>59</v>
      </c>
      <c r="P1448" s="401" t="s">
        <v>287</v>
      </c>
      <c r="Q1448" s="16" t="s">
        <v>288</v>
      </c>
      <c r="R1448" s="16" t="s">
        <v>2422</v>
      </c>
      <c r="S1448" s="16">
        <v>2</v>
      </c>
      <c r="T1448" s="16">
        <v>1</v>
      </c>
      <c r="U1448" s="16">
        <v>1</v>
      </c>
      <c r="X1448" s="50">
        <v>191124</v>
      </c>
      <c r="Y1448" s="50" t="s">
        <v>78</v>
      </c>
      <c r="Z1448" s="47" t="s">
        <v>4021</v>
      </c>
      <c r="AA1448" s="432" t="s">
        <v>95</v>
      </c>
      <c r="AB1448" s="16" t="str">
        <f t="shared" si="54"/>
        <v>Unique</v>
      </c>
    </row>
    <row r="1449" spans="1:89" ht="15">
      <c r="A1449" s="354" t="str">
        <f t="shared" si="56"/>
        <v>119_2_300623_C35_p_sp.</v>
      </c>
      <c r="B1449" s="148" t="s">
        <v>2611</v>
      </c>
      <c r="C1449" s="148" t="s">
        <v>2612</v>
      </c>
      <c r="D1449" s="421">
        <v>119</v>
      </c>
      <c r="E1449" s="421">
        <v>2</v>
      </c>
      <c r="F1449" s="213">
        <v>160623</v>
      </c>
      <c r="G1449" s="213">
        <v>300623</v>
      </c>
      <c r="H1449" s="213">
        <v>2023</v>
      </c>
      <c r="I1449" s="148" t="s">
        <v>43</v>
      </c>
      <c r="J1449" s="148" t="s">
        <v>2613</v>
      </c>
      <c r="K1449" s="148" t="s">
        <v>2614</v>
      </c>
      <c r="L1449" s="148" t="s">
        <v>74</v>
      </c>
      <c r="M1449" s="148" t="s">
        <v>2422</v>
      </c>
      <c r="N1449" s="213">
        <v>59</v>
      </c>
      <c r="P1449" s="359" t="s">
        <v>1163</v>
      </c>
      <c r="Q1449" s="50" t="s">
        <v>1164</v>
      </c>
      <c r="R1449" s="16" t="s">
        <v>2422</v>
      </c>
      <c r="S1449" s="16">
        <v>4</v>
      </c>
      <c r="T1449" s="16">
        <v>0</v>
      </c>
      <c r="U1449" s="16">
        <v>4</v>
      </c>
      <c r="X1449" s="402">
        <v>191124</v>
      </c>
      <c r="Y1449" s="50" t="s">
        <v>78</v>
      </c>
      <c r="Z1449" s="47" t="s">
        <v>4022</v>
      </c>
      <c r="AA1449" s="432"/>
      <c r="AB1449" s="16" t="str">
        <f t="shared" si="54"/>
        <v>Unique</v>
      </c>
    </row>
    <row r="1450" spans="1:89" ht="15">
      <c r="A1450" s="354" t="str">
        <f t="shared" si="56"/>
        <v>80_3_300623_C15_p_sp.</v>
      </c>
      <c r="B1450" s="364" t="s">
        <v>69</v>
      </c>
      <c r="C1450" s="364" t="s">
        <v>70</v>
      </c>
      <c r="D1450" s="213">
        <v>80</v>
      </c>
      <c r="E1450" s="213">
        <v>3</v>
      </c>
      <c r="F1450" s="213">
        <v>160623</v>
      </c>
      <c r="G1450" s="213">
        <v>300623</v>
      </c>
      <c r="H1450" s="213">
        <v>2023</v>
      </c>
      <c r="I1450" s="148" t="s">
        <v>43</v>
      </c>
      <c r="J1450" s="148" t="s">
        <v>72</v>
      </c>
      <c r="K1450" s="148" t="s">
        <v>73</v>
      </c>
      <c r="L1450" s="148" t="s">
        <v>74</v>
      </c>
      <c r="M1450" s="148" t="s">
        <v>2422</v>
      </c>
      <c r="N1450" s="213">
        <v>40</v>
      </c>
      <c r="O1450" s="2"/>
      <c r="P1450" s="359" t="s">
        <v>1163</v>
      </c>
      <c r="Q1450" s="50" t="s">
        <v>1164</v>
      </c>
      <c r="R1450" s="16" t="s">
        <v>2422</v>
      </c>
      <c r="S1450" s="50">
        <v>9</v>
      </c>
      <c r="T1450" s="50">
        <v>0</v>
      </c>
      <c r="U1450" s="50">
        <v>9</v>
      </c>
      <c r="V1450" s="2"/>
      <c r="W1450" s="2"/>
      <c r="X1450" s="50">
        <v>191124</v>
      </c>
      <c r="Y1450" s="50" t="s">
        <v>78</v>
      </c>
      <c r="Z1450" s="47" t="s">
        <v>4023</v>
      </c>
      <c r="AA1450" s="432"/>
      <c r="AB1450" s="16" t="str">
        <f t="shared" si="54"/>
        <v>Unique</v>
      </c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</row>
    <row r="1451" spans="1:89" ht="15">
      <c r="A1451" s="354" t="str">
        <f t="shared" si="56"/>
        <v>80_4_140723_C25_p_ep.ba</v>
      </c>
      <c r="B1451" s="364" t="s">
        <v>2320</v>
      </c>
      <c r="C1451" s="364" t="s">
        <v>2321</v>
      </c>
      <c r="D1451" s="213">
        <v>80</v>
      </c>
      <c r="E1451" s="213">
        <v>4</v>
      </c>
      <c r="F1451" s="213">
        <v>300623</v>
      </c>
      <c r="G1451" s="213">
        <v>140723</v>
      </c>
      <c r="H1451" s="213">
        <v>2023</v>
      </c>
      <c r="I1451" s="148" t="s">
        <v>43</v>
      </c>
      <c r="J1451" s="148" t="s">
        <v>2322</v>
      </c>
      <c r="K1451" s="148" t="s">
        <v>2323</v>
      </c>
      <c r="L1451" s="148" t="s">
        <v>74</v>
      </c>
      <c r="M1451" s="148" t="s">
        <v>2422</v>
      </c>
      <c r="N1451" s="213">
        <v>43</v>
      </c>
      <c r="P1451" s="359" t="s">
        <v>84</v>
      </c>
      <c r="Q1451" s="50" t="s">
        <v>85</v>
      </c>
      <c r="R1451" s="16" t="s">
        <v>2422</v>
      </c>
      <c r="S1451" s="16">
        <v>5</v>
      </c>
      <c r="T1451" s="16">
        <v>3</v>
      </c>
      <c r="U1451" s="16">
        <v>2</v>
      </c>
      <c r="X1451" s="402">
        <v>191124</v>
      </c>
      <c r="Y1451" s="50" t="s">
        <v>78</v>
      </c>
      <c r="Z1451" s="47" t="s">
        <v>4024</v>
      </c>
      <c r="AA1451" s="432" t="s">
        <v>95</v>
      </c>
      <c r="AB1451" s="16" t="str">
        <f t="shared" si="54"/>
        <v>Unique</v>
      </c>
    </row>
    <row r="1452" spans="1:89" ht="15">
      <c r="A1452" s="354" t="str">
        <f t="shared" si="56"/>
        <v>80_4_140723_C25_p_sy.pi</v>
      </c>
      <c r="B1452" s="364" t="s">
        <v>2320</v>
      </c>
      <c r="C1452" s="364" t="s">
        <v>2321</v>
      </c>
      <c r="D1452" s="213">
        <v>80</v>
      </c>
      <c r="E1452" s="213">
        <v>4</v>
      </c>
      <c r="F1452" s="213">
        <v>300623</v>
      </c>
      <c r="G1452" s="213">
        <v>140723</v>
      </c>
      <c r="H1452" s="213">
        <v>2023</v>
      </c>
      <c r="I1452" s="148" t="s">
        <v>43</v>
      </c>
      <c r="J1452" s="148" t="s">
        <v>2322</v>
      </c>
      <c r="K1452" s="148" t="s">
        <v>2323</v>
      </c>
      <c r="L1452" s="148" t="s">
        <v>74</v>
      </c>
      <c r="M1452" s="148" t="s">
        <v>2422</v>
      </c>
      <c r="N1452" s="213">
        <v>43</v>
      </c>
      <c r="P1452" s="359" t="s">
        <v>176</v>
      </c>
      <c r="Q1452" s="50" t="s">
        <v>177</v>
      </c>
      <c r="R1452" s="16" t="s">
        <v>2422</v>
      </c>
      <c r="S1452" s="16">
        <v>1</v>
      </c>
      <c r="T1452" s="16">
        <v>0</v>
      </c>
      <c r="U1452" s="16">
        <v>1</v>
      </c>
      <c r="X1452" s="50">
        <v>191124</v>
      </c>
      <c r="Y1452" s="50" t="s">
        <v>78</v>
      </c>
      <c r="Z1452" s="47" t="s">
        <v>4025</v>
      </c>
      <c r="AA1452" s="432" t="s">
        <v>95</v>
      </c>
      <c r="AB1452" s="16" t="str">
        <f t="shared" si="54"/>
        <v>Unique</v>
      </c>
    </row>
    <row r="1453" spans="1:89" ht="15">
      <c r="A1453" s="354" t="str">
        <f t="shared" si="56"/>
        <v>80_4_140723_C25_p_sp.</v>
      </c>
      <c r="B1453" s="364" t="s">
        <v>2320</v>
      </c>
      <c r="C1453" s="364" t="s">
        <v>2321</v>
      </c>
      <c r="D1453" s="213">
        <v>80</v>
      </c>
      <c r="E1453" s="213">
        <v>4</v>
      </c>
      <c r="F1453" s="213">
        <v>300623</v>
      </c>
      <c r="G1453" s="213">
        <v>140723</v>
      </c>
      <c r="H1453" s="213">
        <v>2023</v>
      </c>
      <c r="I1453" s="148" t="s">
        <v>43</v>
      </c>
      <c r="J1453" s="148" t="s">
        <v>2322</v>
      </c>
      <c r="K1453" s="148" t="s">
        <v>2323</v>
      </c>
      <c r="L1453" s="148" t="s">
        <v>74</v>
      </c>
      <c r="M1453" s="148" t="s">
        <v>2422</v>
      </c>
      <c r="N1453" s="213">
        <v>43</v>
      </c>
      <c r="P1453" s="359" t="s">
        <v>1163</v>
      </c>
      <c r="Q1453" s="50" t="s">
        <v>1164</v>
      </c>
      <c r="R1453" s="16" t="s">
        <v>2422</v>
      </c>
      <c r="S1453" s="16">
        <v>19</v>
      </c>
      <c r="T1453" s="16">
        <v>0</v>
      </c>
      <c r="U1453" s="16">
        <v>19</v>
      </c>
      <c r="X1453" s="402">
        <v>191124</v>
      </c>
      <c r="Y1453" s="50" t="s">
        <v>78</v>
      </c>
      <c r="Z1453" s="47" t="s">
        <v>4026</v>
      </c>
      <c r="AA1453" s="432"/>
      <c r="AB1453" s="16" t="str">
        <f t="shared" si="54"/>
        <v>Unique</v>
      </c>
    </row>
    <row r="1454" spans="1:89" ht="15">
      <c r="A1454" s="354" t="str">
        <f t="shared" si="56"/>
        <v>80_3_140723_C15_p_ch.bi</v>
      </c>
      <c r="B1454" s="364" t="s">
        <v>69</v>
      </c>
      <c r="C1454" s="364" t="s">
        <v>70</v>
      </c>
      <c r="D1454" s="213">
        <v>80</v>
      </c>
      <c r="E1454" s="213">
        <v>3</v>
      </c>
      <c r="F1454" s="213">
        <v>300623</v>
      </c>
      <c r="G1454" s="213">
        <v>140723</v>
      </c>
      <c r="H1454" s="213">
        <v>2023</v>
      </c>
      <c r="I1454" s="148" t="s">
        <v>43</v>
      </c>
      <c r="J1454" s="148" t="s">
        <v>72</v>
      </c>
      <c r="K1454" s="148" t="s">
        <v>73</v>
      </c>
      <c r="L1454" s="148" t="s">
        <v>74</v>
      </c>
      <c r="M1454" s="148" t="s">
        <v>2422</v>
      </c>
      <c r="N1454" s="213">
        <v>31</v>
      </c>
      <c r="P1454" s="401" t="s">
        <v>287</v>
      </c>
      <c r="Q1454" s="16" t="s">
        <v>288</v>
      </c>
      <c r="R1454" s="16" t="s">
        <v>2422</v>
      </c>
      <c r="S1454" s="16">
        <v>1</v>
      </c>
      <c r="T1454" s="16">
        <v>0</v>
      </c>
      <c r="U1454" s="16">
        <v>1</v>
      </c>
      <c r="X1454" s="402">
        <v>191124</v>
      </c>
      <c r="Y1454" s="50" t="s">
        <v>78</v>
      </c>
      <c r="Z1454" s="47" t="s">
        <v>4027</v>
      </c>
      <c r="AA1454" s="432" t="s">
        <v>95</v>
      </c>
      <c r="AB1454" s="16" t="str">
        <f t="shared" si="54"/>
        <v>Unique</v>
      </c>
    </row>
    <row r="1455" spans="1:89" ht="15">
      <c r="A1455" s="354" t="str">
        <f t="shared" si="56"/>
        <v>80_3_140723_C15_p_sp.</v>
      </c>
      <c r="B1455" s="364" t="s">
        <v>69</v>
      </c>
      <c r="C1455" s="364" t="s">
        <v>70</v>
      </c>
      <c r="D1455" s="213">
        <v>80</v>
      </c>
      <c r="E1455" s="213">
        <v>3</v>
      </c>
      <c r="F1455" s="213">
        <v>300623</v>
      </c>
      <c r="G1455" s="213">
        <v>140723</v>
      </c>
      <c r="H1455" s="213">
        <v>2023</v>
      </c>
      <c r="I1455" s="148" t="s">
        <v>43</v>
      </c>
      <c r="J1455" s="148" t="s">
        <v>72</v>
      </c>
      <c r="K1455" s="148" t="s">
        <v>73</v>
      </c>
      <c r="L1455" s="148" t="s">
        <v>74</v>
      </c>
      <c r="M1455" s="148" t="s">
        <v>2422</v>
      </c>
      <c r="N1455" s="213">
        <v>31</v>
      </c>
      <c r="P1455" s="359" t="s">
        <v>1163</v>
      </c>
      <c r="Q1455" s="50" t="s">
        <v>1164</v>
      </c>
      <c r="R1455" s="16" t="s">
        <v>2422</v>
      </c>
      <c r="S1455" s="16">
        <v>13</v>
      </c>
      <c r="T1455" s="16">
        <v>0</v>
      </c>
      <c r="U1455" s="16">
        <v>13</v>
      </c>
      <c r="X1455" s="50">
        <v>191124</v>
      </c>
      <c r="Y1455" s="50" t="s">
        <v>78</v>
      </c>
      <c r="Z1455" s="47" t="s">
        <v>4028</v>
      </c>
      <c r="AA1455" s="432"/>
      <c r="AB1455" s="16" t="str">
        <f t="shared" si="54"/>
        <v>Unique</v>
      </c>
    </row>
    <row r="1456" spans="1:89" ht="15">
      <c r="A1456" s="354" t="str">
        <f t="shared" si="56"/>
        <v>80_2_300623_C1Y_p_ep.ba</v>
      </c>
      <c r="B1456" s="148" t="s">
        <v>2504</v>
      </c>
      <c r="C1456" s="148" t="s">
        <v>2505</v>
      </c>
      <c r="D1456" s="213">
        <v>80</v>
      </c>
      <c r="E1456" s="213">
        <v>2</v>
      </c>
      <c r="F1456" s="213">
        <v>160623</v>
      </c>
      <c r="G1456" s="213">
        <v>300623</v>
      </c>
      <c r="H1456" s="213">
        <v>2023</v>
      </c>
      <c r="I1456" s="148" t="s">
        <v>43</v>
      </c>
      <c r="J1456" s="148" t="s">
        <v>2506</v>
      </c>
      <c r="K1456" s="148" t="s">
        <v>2507</v>
      </c>
      <c r="L1456" s="148" t="s">
        <v>74</v>
      </c>
      <c r="M1456" s="148" t="s">
        <v>2422</v>
      </c>
      <c r="N1456" s="213">
        <v>32</v>
      </c>
      <c r="P1456" s="359" t="s">
        <v>84</v>
      </c>
      <c r="Q1456" s="50" t="s">
        <v>85</v>
      </c>
      <c r="R1456" s="16" t="s">
        <v>2422</v>
      </c>
      <c r="S1456" s="16">
        <v>3</v>
      </c>
      <c r="T1456" s="16">
        <v>2</v>
      </c>
      <c r="U1456" s="16">
        <v>1</v>
      </c>
      <c r="X1456" s="402">
        <v>191124</v>
      </c>
      <c r="Y1456" s="50" t="s">
        <v>78</v>
      </c>
      <c r="Z1456" s="47" t="s">
        <v>4029</v>
      </c>
      <c r="AA1456" s="432" t="s">
        <v>95</v>
      </c>
      <c r="AB1456" s="16" t="str">
        <f t="shared" si="54"/>
        <v>Unique</v>
      </c>
    </row>
    <row r="1457" spans="1:89" ht="15">
      <c r="A1457" s="354" t="str">
        <f t="shared" si="56"/>
        <v>80_2_300623_C1Y_p_ch.bi</v>
      </c>
      <c r="B1457" s="148" t="s">
        <v>2504</v>
      </c>
      <c r="C1457" s="148" t="s">
        <v>2505</v>
      </c>
      <c r="D1457" s="213">
        <v>80</v>
      </c>
      <c r="E1457" s="213">
        <v>2</v>
      </c>
      <c r="F1457" s="213">
        <v>160623</v>
      </c>
      <c r="G1457" s="213">
        <v>300623</v>
      </c>
      <c r="H1457" s="213">
        <v>2023</v>
      </c>
      <c r="I1457" s="148" t="s">
        <v>43</v>
      </c>
      <c r="J1457" s="148" t="s">
        <v>2506</v>
      </c>
      <c r="K1457" s="148" t="s">
        <v>2507</v>
      </c>
      <c r="L1457" s="148" t="s">
        <v>74</v>
      </c>
      <c r="M1457" s="148" t="s">
        <v>2422</v>
      </c>
      <c r="N1457" s="213">
        <v>32</v>
      </c>
      <c r="P1457" s="401" t="s">
        <v>287</v>
      </c>
      <c r="Q1457" s="16" t="s">
        <v>288</v>
      </c>
      <c r="R1457" s="16" t="s">
        <v>2422</v>
      </c>
      <c r="S1457" s="16">
        <v>1</v>
      </c>
      <c r="T1457" s="16">
        <v>0</v>
      </c>
      <c r="U1457" s="16">
        <v>1</v>
      </c>
      <c r="X1457" s="402">
        <v>191124</v>
      </c>
      <c r="Y1457" s="50" t="s">
        <v>78</v>
      </c>
      <c r="Z1457" s="47" t="s">
        <v>4030</v>
      </c>
      <c r="AA1457" s="432" t="s">
        <v>95</v>
      </c>
      <c r="AB1457" s="16" t="str">
        <f t="shared" si="54"/>
        <v>Unique</v>
      </c>
    </row>
    <row r="1458" spans="1:89" ht="15">
      <c r="A1458" s="354" t="str">
        <f t="shared" si="56"/>
        <v>80_2_300623_C1Y_p_sp.</v>
      </c>
      <c r="B1458" s="148" t="s">
        <v>2504</v>
      </c>
      <c r="C1458" s="148" t="s">
        <v>2505</v>
      </c>
      <c r="D1458" s="213">
        <v>80</v>
      </c>
      <c r="E1458" s="213">
        <v>2</v>
      </c>
      <c r="F1458" s="213">
        <v>160623</v>
      </c>
      <c r="G1458" s="213">
        <v>300623</v>
      </c>
      <c r="H1458" s="213">
        <v>2023</v>
      </c>
      <c r="I1458" s="148" t="s">
        <v>43</v>
      </c>
      <c r="J1458" s="148" t="s">
        <v>2506</v>
      </c>
      <c r="K1458" s="148" t="s">
        <v>2507</v>
      </c>
      <c r="L1458" s="148" t="s">
        <v>74</v>
      </c>
      <c r="M1458" s="148" t="s">
        <v>2422</v>
      </c>
      <c r="N1458" s="213">
        <v>32</v>
      </c>
      <c r="P1458" s="359" t="s">
        <v>1163</v>
      </c>
      <c r="Q1458" s="50" t="s">
        <v>1164</v>
      </c>
      <c r="R1458" s="16" t="s">
        <v>2422</v>
      </c>
      <c r="S1458" s="16">
        <v>2</v>
      </c>
      <c r="T1458" s="16">
        <v>0</v>
      </c>
      <c r="U1458" s="16">
        <v>2</v>
      </c>
      <c r="X1458" s="50">
        <v>191124</v>
      </c>
      <c r="Y1458" s="50" t="s">
        <v>78</v>
      </c>
      <c r="Z1458" s="47" t="s">
        <v>4031</v>
      </c>
      <c r="AA1458" s="432"/>
      <c r="AB1458" s="16" t="str">
        <f t="shared" si="54"/>
        <v>Unique</v>
      </c>
    </row>
    <row r="1459" spans="1:89" ht="15">
      <c r="A1459" s="354" t="str">
        <f t="shared" si="56"/>
        <v>71_1_140723_C1A_p_sp.</v>
      </c>
      <c r="B1459" s="148" t="s">
        <v>2352</v>
      </c>
      <c r="C1459" s="148" t="s">
        <v>2353</v>
      </c>
      <c r="D1459" s="213">
        <v>71</v>
      </c>
      <c r="E1459" s="213">
        <v>1</v>
      </c>
      <c r="F1459" s="213">
        <v>300623</v>
      </c>
      <c r="G1459" s="213">
        <v>140723</v>
      </c>
      <c r="H1459" s="213">
        <v>2023</v>
      </c>
      <c r="I1459" s="148" t="s">
        <v>43</v>
      </c>
      <c r="J1459" s="148" t="s">
        <v>2354</v>
      </c>
      <c r="K1459" s="148" t="s">
        <v>2355</v>
      </c>
      <c r="L1459" s="148" t="s">
        <v>74</v>
      </c>
      <c r="M1459" s="148" t="s">
        <v>2422</v>
      </c>
      <c r="N1459" s="213">
        <v>21</v>
      </c>
      <c r="P1459" s="359" t="s">
        <v>1163</v>
      </c>
      <c r="Q1459" s="50" t="s">
        <v>1164</v>
      </c>
      <c r="R1459" s="16" t="s">
        <v>2422</v>
      </c>
      <c r="S1459" s="16">
        <v>4</v>
      </c>
      <c r="T1459" s="16">
        <v>0</v>
      </c>
      <c r="U1459" s="16">
        <v>4</v>
      </c>
      <c r="X1459" s="402">
        <v>191124</v>
      </c>
      <c r="Y1459" s="50" t="s">
        <v>78</v>
      </c>
      <c r="Z1459" s="47" t="s">
        <v>4032</v>
      </c>
      <c r="AA1459" s="432"/>
      <c r="AB1459" s="16" t="str">
        <f t="shared" si="54"/>
        <v>Unique</v>
      </c>
    </row>
    <row r="1460" spans="1:89" ht="15">
      <c r="A1460" s="354" t="str">
        <f t="shared" si="56"/>
        <v>119_1_140723_C1X_p_ep.ba</v>
      </c>
      <c r="B1460" s="364" t="s">
        <v>2302</v>
      </c>
      <c r="C1460" s="364" t="s">
        <v>2303</v>
      </c>
      <c r="D1460" s="213">
        <v>119</v>
      </c>
      <c r="E1460" s="213">
        <v>1</v>
      </c>
      <c r="F1460" s="213">
        <v>300623</v>
      </c>
      <c r="G1460" s="213">
        <v>140723</v>
      </c>
      <c r="H1460" s="213">
        <v>2023</v>
      </c>
      <c r="I1460" s="148" t="s">
        <v>43</v>
      </c>
      <c r="J1460" s="148" t="s">
        <v>2304</v>
      </c>
      <c r="K1460" s="148" t="s">
        <v>2305</v>
      </c>
      <c r="L1460" s="148" t="s">
        <v>74</v>
      </c>
      <c r="M1460" s="148" t="s">
        <v>2422</v>
      </c>
      <c r="N1460" s="213">
        <v>31</v>
      </c>
      <c r="P1460" s="359" t="s">
        <v>84</v>
      </c>
      <c r="Q1460" s="50" t="s">
        <v>85</v>
      </c>
      <c r="R1460" s="16" t="s">
        <v>2422</v>
      </c>
      <c r="S1460" s="16">
        <v>1</v>
      </c>
      <c r="T1460" s="16">
        <v>1</v>
      </c>
      <c r="U1460" s="16">
        <v>0</v>
      </c>
      <c r="X1460" s="50">
        <v>191124</v>
      </c>
      <c r="Y1460" s="50" t="s">
        <v>78</v>
      </c>
      <c r="Z1460" s="47" t="s">
        <v>4033</v>
      </c>
      <c r="AA1460" s="432" t="s">
        <v>95</v>
      </c>
      <c r="AB1460" s="16" t="str">
        <f t="shared" si="54"/>
        <v>Unique</v>
      </c>
    </row>
    <row r="1461" spans="1:89" ht="15">
      <c r="A1461" s="354" t="str">
        <f t="shared" si="56"/>
        <v>119_1_140723_C1X_p_sp.</v>
      </c>
      <c r="B1461" s="364" t="s">
        <v>2302</v>
      </c>
      <c r="C1461" s="364" t="s">
        <v>2303</v>
      </c>
      <c r="D1461" s="213">
        <v>119</v>
      </c>
      <c r="E1461" s="213">
        <v>1</v>
      </c>
      <c r="F1461" s="213">
        <v>300623</v>
      </c>
      <c r="G1461" s="213">
        <v>140723</v>
      </c>
      <c r="H1461" s="213">
        <v>2023</v>
      </c>
      <c r="I1461" s="148" t="s">
        <v>43</v>
      </c>
      <c r="J1461" s="148" t="s">
        <v>2304</v>
      </c>
      <c r="K1461" s="148" t="s">
        <v>2305</v>
      </c>
      <c r="L1461" s="148" t="s">
        <v>74</v>
      </c>
      <c r="M1461" s="148" t="s">
        <v>2422</v>
      </c>
      <c r="N1461" s="213">
        <v>31</v>
      </c>
      <c r="P1461" s="359" t="s">
        <v>1163</v>
      </c>
      <c r="Q1461" s="50" t="s">
        <v>1164</v>
      </c>
      <c r="R1461" s="16" t="s">
        <v>2422</v>
      </c>
      <c r="S1461" s="16">
        <v>9</v>
      </c>
      <c r="T1461" s="16">
        <v>0</v>
      </c>
      <c r="U1461" s="16">
        <v>9</v>
      </c>
      <c r="X1461" s="402">
        <v>191124</v>
      </c>
      <c r="Y1461" s="50" t="s">
        <v>78</v>
      </c>
      <c r="Z1461" s="47" t="s">
        <v>4034</v>
      </c>
      <c r="AA1461" s="432"/>
      <c r="AB1461" s="16" t="str">
        <f t="shared" si="54"/>
        <v>Unique</v>
      </c>
    </row>
    <row r="1462" spans="1:89" ht="15">
      <c r="A1462" s="354" t="str">
        <f t="shared" si="56"/>
        <v>119_2_140723_C2Y_p_ep.ba</v>
      </c>
      <c r="B1462" s="148" t="s">
        <v>2517</v>
      </c>
      <c r="C1462" s="148" t="s">
        <v>2518</v>
      </c>
      <c r="D1462" s="421">
        <v>119</v>
      </c>
      <c r="E1462" s="421">
        <v>2</v>
      </c>
      <c r="F1462" s="213">
        <v>300623</v>
      </c>
      <c r="G1462" s="213">
        <v>140723</v>
      </c>
      <c r="H1462" s="213">
        <v>2023</v>
      </c>
      <c r="I1462" s="148" t="s">
        <v>43</v>
      </c>
      <c r="J1462" s="148" t="s">
        <v>2519</v>
      </c>
      <c r="K1462" s="148" t="s">
        <v>2520</v>
      </c>
      <c r="L1462" s="148" t="s">
        <v>74</v>
      </c>
      <c r="M1462" s="148" t="s">
        <v>2422</v>
      </c>
      <c r="N1462" s="213">
        <v>21</v>
      </c>
      <c r="P1462" s="359" t="s">
        <v>84</v>
      </c>
      <c r="Q1462" s="50" t="s">
        <v>85</v>
      </c>
      <c r="R1462" s="16" t="s">
        <v>2422</v>
      </c>
      <c r="S1462" s="16">
        <v>8</v>
      </c>
      <c r="T1462" s="16">
        <v>5</v>
      </c>
      <c r="U1462" s="16">
        <v>3</v>
      </c>
      <c r="X1462" s="402">
        <v>191124</v>
      </c>
      <c r="Y1462" s="50" t="s">
        <v>78</v>
      </c>
      <c r="Z1462" s="47" t="s">
        <v>4035</v>
      </c>
      <c r="AA1462" s="432" t="s">
        <v>95</v>
      </c>
      <c r="AB1462" s="16" t="str">
        <f t="shared" si="54"/>
        <v>Unique</v>
      </c>
    </row>
    <row r="1463" spans="1:89" ht="15">
      <c r="A1463" s="354" t="str">
        <f t="shared" si="56"/>
        <v>119_2_140723_C2Y_p_ch.bi</v>
      </c>
      <c r="B1463" s="148" t="s">
        <v>2517</v>
      </c>
      <c r="C1463" s="148" t="s">
        <v>2518</v>
      </c>
      <c r="D1463" s="421">
        <v>119</v>
      </c>
      <c r="E1463" s="421">
        <v>2</v>
      </c>
      <c r="F1463" s="213">
        <v>300623</v>
      </c>
      <c r="G1463" s="213">
        <v>140723</v>
      </c>
      <c r="H1463" s="213">
        <v>2023</v>
      </c>
      <c r="I1463" s="148" t="s">
        <v>43</v>
      </c>
      <c r="J1463" s="148" t="s">
        <v>2519</v>
      </c>
      <c r="K1463" s="148" t="s">
        <v>2520</v>
      </c>
      <c r="L1463" s="148" t="s">
        <v>74</v>
      </c>
      <c r="M1463" s="148" t="s">
        <v>2422</v>
      </c>
      <c r="N1463" s="213">
        <v>21</v>
      </c>
      <c r="P1463" s="401" t="s">
        <v>287</v>
      </c>
      <c r="Q1463" s="16" t="s">
        <v>288</v>
      </c>
      <c r="R1463" s="16" t="s">
        <v>2422</v>
      </c>
      <c r="S1463" s="16">
        <v>2</v>
      </c>
      <c r="T1463" s="16">
        <v>0</v>
      </c>
      <c r="U1463" s="16">
        <v>2</v>
      </c>
      <c r="X1463" s="50">
        <v>191124</v>
      </c>
      <c r="Y1463" s="50" t="s">
        <v>78</v>
      </c>
      <c r="Z1463" s="47" t="s">
        <v>4036</v>
      </c>
      <c r="AA1463" s="432" t="s">
        <v>95</v>
      </c>
      <c r="AB1463" s="16" t="str">
        <f t="shared" si="54"/>
        <v>Unique</v>
      </c>
    </row>
    <row r="1464" spans="1:89" ht="15">
      <c r="A1464" s="354" t="str">
        <f t="shared" si="56"/>
        <v>119_2_140723_C2Y_p_sy.pi</v>
      </c>
      <c r="B1464" s="148" t="s">
        <v>2517</v>
      </c>
      <c r="C1464" s="148" t="s">
        <v>2518</v>
      </c>
      <c r="D1464" s="421">
        <v>119</v>
      </c>
      <c r="E1464" s="421">
        <v>2</v>
      </c>
      <c r="F1464" s="213">
        <v>300623</v>
      </c>
      <c r="G1464" s="213">
        <v>140723</v>
      </c>
      <c r="H1464" s="213">
        <v>2023</v>
      </c>
      <c r="I1464" s="148" t="s">
        <v>43</v>
      </c>
      <c r="J1464" s="148" t="s">
        <v>2519</v>
      </c>
      <c r="K1464" s="148" t="s">
        <v>2520</v>
      </c>
      <c r="L1464" s="148" t="s">
        <v>74</v>
      </c>
      <c r="M1464" s="148" t="s">
        <v>2422</v>
      </c>
      <c r="N1464" s="213">
        <v>21</v>
      </c>
      <c r="P1464" s="359" t="s">
        <v>176</v>
      </c>
      <c r="Q1464" s="50" t="s">
        <v>177</v>
      </c>
      <c r="R1464" s="16" t="s">
        <v>2422</v>
      </c>
      <c r="S1464" s="16">
        <v>1</v>
      </c>
      <c r="T1464" s="16">
        <v>1</v>
      </c>
      <c r="U1464" s="16">
        <v>0</v>
      </c>
      <c r="X1464" s="402">
        <v>191124</v>
      </c>
      <c r="Y1464" s="50" t="s">
        <v>78</v>
      </c>
      <c r="Z1464" s="47" t="s">
        <v>4037</v>
      </c>
      <c r="AA1464" s="432" t="s">
        <v>95</v>
      </c>
      <c r="AB1464" s="16" t="str">
        <f t="shared" si="54"/>
        <v>Unique</v>
      </c>
    </row>
    <row r="1465" spans="1:89" ht="15">
      <c r="A1465" s="354" t="str">
        <f t="shared" si="56"/>
        <v>119_2_140723_C2Y_p_sp.</v>
      </c>
      <c r="B1465" s="148" t="s">
        <v>2517</v>
      </c>
      <c r="C1465" s="148" t="s">
        <v>2518</v>
      </c>
      <c r="D1465" s="421">
        <v>119</v>
      </c>
      <c r="E1465" s="421">
        <v>2</v>
      </c>
      <c r="F1465" s="213">
        <v>300623</v>
      </c>
      <c r="G1465" s="213">
        <v>140723</v>
      </c>
      <c r="H1465" s="213">
        <v>2023</v>
      </c>
      <c r="I1465" s="148" t="s">
        <v>43</v>
      </c>
      <c r="J1465" s="148" t="s">
        <v>2519</v>
      </c>
      <c r="K1465" s="148" t="s">
        <v>2520</v>
      </c>
      <c r="L1465" s="148" t="s">
        <v>74</v>
      </c>
      <c r="M1465" s="148" t="s">
        <v>2422</v>
      </c>
      <c r="N1465" s="213">
        <v>21</v>
      </c>
      <c r="P1465" s="359" t="s">
        <v>1163</v>
      </c>
      <c r="Q1465" s="50" t="s">
        <v>1164</v>
      </c>
      <c r="R1465" s="16" t="s">
        <v>2422</v>
      </c>
      <c r="S1465" s="16">
        <v>3</v>
      </c>
      <c r="T1465" s="16">
        <v>0</v>
      </c>
      <c r="U1465" s="16">
        <v>3</v>
      </c>
      <c r="X1465" s="402">
        <v>191124</v>
      </c>
      <c r="Y1465" s="50" t="s">
        <v>78</v>
      </c>
      <c r="Z1465" s="47" t="s">
        <v>4038</v>
      </c>
      <c r="AA1465" s="432"/>
      <c r="AB1465" s="16" t="str">
        <f t="shared" si="54"/>
        <v>Unique</v>
      </c>
    </row>
    <row r="1466" spans="1:89" ht="15">
      <c r="A1466" s="354" t="str">
        <f t="shared" si="56"/>
        <v>71_2_020623_C2B_p_ep.ba</v>
      </c>
      <c r="B1466" s="148" t="s">
        <v>2481</v>
      </c>
      <c r="C1466" s="148" t="s">
        <v>2482</v>
      </c>
      <c r="D1466" s="213">
        <v>71</v>
      </c>
      <c r="E1466" s="213">
        <v>2</v>
      </c>
      <c r="F1466" s="213">
        <v>190523</v>
      </c>
      <c r="G1466" s="367" t="s">
        <v>3903</v>
      </c>
      <c r="H1466" s="213">
        <v>2023</v>
      </c>
      <c r="I1466" s="148" t="s">
        <v>43</v>
      </c>
      <c r="J1466" s="148" t="s">
        <v>2483</v>
      </c>
      <c r="K1466" s="148" t="s">
        <v>2484</v>
      </c>
      <c r="L1466" s="148" t="s">
        <v>74</v>
      </c>
      <c r="M1466" s="148" t="s">
        <v>2422</v>
      </c>
      <c r="N1466" s="213">
        <v>15</v>
      </c>
      <c r="P1466" s="359" t="s">
        <v>84</v>
      </c>
      <c r="Q1466" s="50" t="s">
        <v>85</v>
      </c>
      <c r="R1466" s="16" t="s">
        <v>2422</v>
      </c>
      <c r="S1466" s="16">
        <v>1</v>
      </c>
      <c r="T1466" s="16">
        <v>0</v>
      </c>
      <c r="U1466" s="16">
        <v>1</v>
      </c>
      <c r="X1466" s="402">
        <v>191124</v>
      </c>
      <c r="Y1466" s="50" t="s">
        <v>78</v>
      </c>
      <c r="Z1466" s="47" t="s">
        <v>4039</v>
      </c>
      <c r="AA1466" s="432" t="s">
        <v>95</v>
      </c>
      <c r="AB1466" s="16" t="str">
        <f t="shared" si="54"/>
        <v>Unique</v>
      </c>
    </row>
    <row r="1467" spans="1:89" ht="15">
      <c r="A1467" s="354" t="str">
        <f t="shared" si="56"/>
        <v>71_2_020623_C2B_p_ep.el</v>
      </c>
      <c r="B1467" s="148" t="s">
        <v>2481</v>
      </c>
      <c r="C1467" s="148" t="s">
        <v>2482</v>
      </c>
      <c r="D1467" s="213">
        <v>71</v>
      </c>
      <c r="E1467" s="213">
        <v>2</v>
      </c>
      <c r="F1467" s="213">
        <v>190523</v>
      </c>
      <c r="G1467" s="367" t="s">
        <v>3903</v>
      </c>
      <c r="H1467" s="213">
        <v>2023</v>
      </c>
      <c r="I1467" s="148" t="s">
        <v>43</v>
      </c>
      <c r="J1467" s="148" t="s">
        <v>2483</v>
      </c>
      <c r="K1467" s="148" t="s">
        <v>2484</v>
      </c>
      <c r="L1467" s="148" t="s">
        <v>74</v>
      </c>
      <c r="M1467" s="148" t="s">
        <v>2422</v>
      </c>
      <c r="N1467" s="213">
        <v>15</v>
      </c>
      <c r="P1467" s="401" t="s">
        <v>2312</v>
      </c>
      <c r="Q1467" s="16" t="s">
        <v>2313</v>
      </c>
      <c r="R1467" s="16" t="s">
        <v>2422</v>
      </c>
      <c r="S1467" s="16">
        <v>1</v>
      </c>
      <c r="T1467" s="16">
        <v>0</v>
      </c>
      <c r="U1467" s="16">
        <v>1</v>
      </c>
      <c r="X1467" s="402">
        <v>191124</v>
      </c>
      <c r="Y1467" s="50" t="s">
        <v>78</v>
      </c>
      <c r="Z1467" s="47" t="s">
        <v>4040</v>
      </c>
      <c r="AA1467" s="432" t="s">
        <v>95</v>
      </c>
      <c r="AB1467" s="16" t="str">
        <f t="shared" si="54"/>
        <v>Unique</v>
      </c>
    </row>
    <row r="1468" spans="1:89" ht="15">
      <c r="A1468" s="354" t="str">
        <f t="shared" si="56"/>
        <v>102_1_190922_C1C_p_my.fl</v>
      </c>
      <c r="B1468" s="148" t="s">
        <v>2751</v>
      </c>
      <c r="C1468" s="148" t="s">
        <v>2752</v>
      </c>
      <c r="D1468" s="213">
        <v>102</v>
      </c>
      <c r="E1468" s="213">
        <v>1</v>
      </c>
      <c r="F1468" s="213">
        <v>310822</v>
      </c>
      <c r="G1468" s="213">
        <v>190922</v>
      </c>
      <c r="H1468" s="213">
        <v>2022</v>
      </c>
      <c r="I1468" s="148" t="s">
        <v>43</v>
      </c>
      <c r="J1468" s="148" t="s">
        <v>2754</v>
      </c>
      <c r="K1468" s="148" t="s">
        <v>2755</v>
      </c>
      <c r="L1468" s="148" t="s">
        <v>74</v>
      </c>
      <c r="M1468" s="148" t="s">
        <v>3158</v>
      </c>
      <c r="N1468" s="213">
        <v>11</v>
      </c>
      <c r="O1468" s="2"/>
      <c r="P1468" s="359" t="s">
        <v>98</v>
      </c>
      <c r="Q1468" s="50" t="s">
        <v>99</v>
      </c>
      <c r="R1468" s="50" t="s">
        <v>100</v>
      </c>
      <c r="S1468" s="2">
        <f t="shared" ref="S1468:S1474" si="58">T1468+U1468</f>
        <v>1</v>
      </c>
      <c r="T1468" s="50">
        <v>0</v>
      </c>
      <c r="U1468" s="50">
        <v>1</v>
      </c>
      <c r="V1468" s="2"/>
      <c r="W1468" s="2"/>
      <c r="X1468" s="50">
        <v>191124</v>
      </c>
      <c r="Y1468" s="50" t="s">
        <v>78</v>
      </c>
      <c r="Z1468" s="47" t="s">
        <v>4041</v>
      </c>
      <c r="AA1468" s="432" t="s">
        <v>95</v>
      </c>
      <c r="AB1468" s="16" t="str">
        <f t="shared" si="54"/>
        <v>Unique</v>
      </c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</row>
    <row r="1469" spans="1:89" ht="15">
      <c r="A1469" s="354" t="str">
        <f t="shared" si="56"/>
        <v>102_1_190922_C1C_p_er.te</v>
      </c>
      <c r="B1469" s="148" t="s">
        <v>2751</v>
      </c>
      <c r="C1469" s="148" t="s">
        <v>2752</v>
      </c>
      <c r="D1469" s="213">
        <v>102</v>
      </c>
      <c r="E1469" s="213">
        <v>1</v>
      </c>
      <c r="F1469" s="213">
        <v>310822</v>
      </c>
      <c r="G1469" s="213">
        <v>190922</v>
      </c>
      <c r="H1469" s="213">
        <v>2022</v>
      </c>
      <c r="I1469" s="148" t="s">
        <v>43</v>
      </c>
      <c r="J1469" s="148" t="s">
        <v>2754</v>
      </c>
      <c r="K1469" s="148" t="s">
        <v>2755</v>
      </c>
      <c r="L1469" s="148" t="s">
        <v>74</v>
      </c>
      <c r="M1469" s="148" t="s">
        <v>3158</v>
      </c>
      <c r="N1469" s="213">
        <v>11</v>
      </c>
      <c r="O1469" s="2"/>
      <c r="P1469" s="359" t="s">
        <v>521</v>
      </c>
      <c r="Q1469" s="50" t="s">
        <v>522</v>
      </c>
      <c r="R1469" s="50" t="s">
        <v>100</v>
      </c>
      <c r="S1469" s="2">
        <f t="shared" si="58"/>
        <v>1</v>
      </c>
      <c r="T1469" s="50">
        <v>1</v>
      </c>
      <c r="U1469" s="50">
        <v>0</v>
      </c>
      <c r="V1469" s="2"/>
      <c r="W1469" s="2"/>
      <c r="X1469" s="50">
        <v>191124</v>
      </c>
      <c r="Y1469" s="50" t="s">
        <v>78</v>
      </c>
      <c r="Z1469" s="47" t="s">
        <v>4042</v>
      </c>
      <c r="AA1469" s="432"/>
      <c r="AB1469" s="16" t="str">
        <f t="shared" si="54"/>
        <v>Unique</v>
      </c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</row>
    <row r="1470" spans="1:89" ht="15">
      <c r="A1470" s="354" t="str">
        <f t="shared" si="56"/>
        <v>80_3_160821_C15_p_er.te</v>
      </c>
      <c r="B1470" s="148" t="s">
        <v>69</v>
      </c>
      <c r="C1470" s="148" t="s">
        <v>70</v>
      </c>
      <c r="D1470" s="213">
        <v>80</v>
      </c>
      <c r="E1470" s="213">
        <v>3</v>
      </c>
      <c r="F1470" s="213">
        <v>300721</v>
      </c>
      <c r="G1470" s="213">
        <v>160821</v>
      </c>
      <c r="H1470" s="213">
        <v>2021</v>
      </c>
      <c r="I1470" s="148" t="s">
        <v>43</v>
      </c>
      <c r="J1470" s="148" t="s">
        <v>72</v>
      </c>
      <c r="K1470" s="148" t="s">
        <v>73</v>
      </c>
      <c r="L1470" s="148" t="s">
        <v>74</v>
      </c>
      <c r="M1470" s="148" t="s">
        <v>75</v>
      </c>
      <c r="N1470" s="213">
        <v>403</v>
      </c>
      <c r="O1470" s="148" t="s">
        <v>2877</v>
      </c>
      <c r="P1470" s="359" t="s">
        <v>521</v>
      </c>
      <c r="Q1470" s="50" t="s">
        <v>522</v>
      </c>
      <c r="R1470" s="50" t="s">
        <v>100</v>
      </c>
      <c r="S1470" s="2">
        <f t="shared" si="58"/>
        <v>1</v>
      </c>
      <c r="T1470" s="50">
        <v>0</v>
      </c>
      <c r="U1470" s="50">
        <v>1</v>
      </c>
      <c r="V1470" s="2"/>
      <c r="W1470" s="2"/>
      <c r="X1470" s="50">
        <v>191124</v>
      </c>
      <c r="Y1470" s="50" t="s">
        <v>78</v>
      </c>
      <c r="Z1470" s="47" t="s">
        <v>4043</v>
      </c>
      <c r="AA1470" s="432"/>
      <c r="AB1470" s="16" t="str">
        <f t="shared" si="54"/>
        <v>Unique</v>
      </c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</row>
    <row r="1471" spans="1:89" ht="15">
      <c r="A1471" s="354" t="str">
        <f t="shared" si="56"/>
        <v>80_3_030921_C15_p_er.ne</v>
      </c>
      <c r="B1471" s="364" t="s">
        <v>69</v>
      </c>
      <c r="C1471" s="364" t="s">
        <v>70</v>
      </c>
      <c r="D1471" s="213">
        <v>80</v>
      </c>
      <c r="E1471" s="213">
        <v>3</v>
      </c>
      <c r="F1471" s="213">
        <v>160821</v>
      </c>
      <c r="G1471" s="367" t="s">
        <v>2403</v>
      </c>
      <c r="H1471" s="213">
        <v>2021</v>
      </c>
      <c r="I1471" s="148" t="s">
        <v>43</v>
      </c>
      <c r="J1471" s="148" t="s">
        <v>72</v>
      </c>
      <c r="K1471" s="148" t="s">
        <v>73</v>
      </c>
      <c r="L1471" s="148" t="s">
        <v>74</v>
      </c>
      <c r="M1471" s="148" t="s">
        <v>147</v>
      </c>
      <c r="N1471" s="213">
        <v>260</v>
      </c>
      <c r="O1471" s="148" t="s">
        <v>357</v>
      </c>
      <c r="P1471" s="359" t="s">
        <v>1174</v>
      </c>
      <c r="Q1471" s="50" t="s">
        <v>1175</v>
      </c>
      <c r="R1471" s="50" t="s">
        <v>100</v>
      </c>
      <c r="S1471" s="2">
        <f t="shared" si="58"/>
        <v>2</v>
      </c>
      <c r="T1471" s="50">
        <v>0</v>
      </c>
      <c r="U1471" s="50">
        <v>2</v>
      </c>
      <c r="V1471" s="2"/>
      <c r="W1471" s="2"/>
      <c r="X1471" s="50">
        <v>191124</v>
      </c>
      <c r="Y1471" s="50" t="s">
        <v>78</v>
      </c>
      <c r="Z1471" s="47" t="s">
        <v>4044</v>
      </c>
      <c r="AA1471" s="432"/>
      <c r="AB1471" s="16" t="str">
        <f t="shared" si="54"/>
        <v>Unique</v>
      </c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</row>
    <row r="1472" spans="1:89" ht="15">
      <c r="A1472" s="354" t="str">
        <f t="shared" si="56"/>
        <v>119_1_160823_C1X_p_er.te</v>
      </c>
      <c r="B1472" s="28" t="s">
        <v>2302</v>
      </c>
      <c r="C1472" s="28" t="s">
        <v>2303</v>
      </c>
      <c r="D1472" s="29">
        <v>119</v>
      </c>
      <c r="E1472" s="29">
        <v>1</v>
      </c>
      <c r="F1472" s="29">
        <v>280723</v>
      </c>
      <c r="G1472" s="29">
        <v>160823</v>
      </c>
      <c r="H1472" s="29">
        <v>2023</v>
      </c>
      <c r="I1472" s="28" t="s">
        <v>43</v>
      </c>
      <c r="J1472" s="28" t="s">
        <v>2304</v>
      </c>
      <c r="K1472" s="28" t="s">
        <v>2305</v>
      </c>
      <c r="L1472" s="28" t="s">
        <v>74</v>
      </c>
      <c r="M1472" s="28" t="s">
        <v>3150</v>
      </c>
      <c r="N1472" s="29">
        <v>65</v>
      </c>
      <c r="O1472" s="2"/>
      <c r="P1472" s="436" t="s">
        <v>521</v>
      </c>
      <c r="Q1472" s="437" t="s">
        <v>522</v>
      </c>
      <c r="R1472" s="437" t="s">
        <v>100</v>
      </c>
      <c r="S1472" s="2">
        <f t="shared" si="58"/>
        <v>5</v>
      </c>
      <c r="T1472" s="437">
        <v>1</v>
      </c>
      <c r="U1472" s="437">
        <v>4</v>
      </c>
      <c r="V1472" s="435"/>
      <c r="W1472" s="435"/>
      <c r="X1472" s="50">
        <v>191124</v>
      </c>
      <c r="Y1472" s="50" t="s">
        <v>78</v>
      </c>
      <c r="Z1472" s="47" t="s">
        <v>4045</v>
      </c>
      <c r="AA1472" s="432"/>
      <c r="AB1472" s="16" t="str">
        <f t="shared" si="54"/>
        <v>Unique</v>
      </c>
      <c r="AD1472" s="435"/>
      <c r="AE1472" s="435"/>
      <c r="AF1472" s="435"/>
      <c r="AG1472" s="435"/>
      <c r="AH1472" s="435"/>
      <c r="AI1472" s="435"/>
      <c r="AJ1472" s="435"/>
      <c r="AK1472" s="435"/>
      <c r="AL1472" s="435"/>
      <c r="AM1472" s="435"/>
      <c r="AN1472" s="435"/>
      <c r="AO1472" s="435"/>
      <c r="AP1472" s="435"/>
      <c r="AQ1472" s="435"/>
      <c r="AR1472" s="435"/>
      <c r="AS1472" s="435"/>
      <c r="AT1472" s="435"/>
      <c r="AU1472" s="435"/>
      <c r="AV1472" s="435"/>
      <c r="AW1472" s="435"/>
      <c r="AX1472" s="435"/>
      <c r="AY1472" s="435"/>
      <c r="AZ1472" s="435"/>
      <c r="BA1472" s="435"/>
      <c r="BB1472" s="435"/>
      <c r="BC1472" s="435"/>
      <c r="BD1472" s="435"/>
      <c r="BE1472" s="435"/>
      <c r="BF1472" s="435"/>
      <c r="BG1472" s="435"/>
      <c r="BH1472" s="435"/>
      <c r="BI1472" s="435"/>
      <c r="BJ1472" s="435"/>
      <c r="BK1472" s="435"/>
      <c r="BL1472" s="435"/>
      <c r="BM1472" s="435"/>
      <c r="BN1472" s="435"/>
      <c r="BO1472" s="435"/>
      <c r="BP1472" s="435"/>
      <c r="BQ1472" s="435"/>
      <c r="BR1472" s="435"/>
      <c r="BS1472" s="435"/>
      <c r="BT1472" s="435"/>
      <c r="BU1472" s="435"/>
      <c r="BV1472" s="435"/>
      <c r="BW1472" s="435"/>
      <c r="BX1472" s="435"/>
      <c r="BY1472" s="435"/>
      <c r="BZ1472" s="435"/>
      <c r="CA1472" s="435"/>
      <c r="CB1472" s="435"/>
      <c r="CC1472" s="435"/>
      <c r="CD1472" s="435"/>
      <c r="CE1472" s="435"/>
      <c r="CF1472" s="435"/>
      <c r="CG1472" s="435"/>
      <c r="CH1472" s="435"/>
      <c r="CI1472" s="435"/>
      <c r="CJ1472" s="435"/>
      <c r="CK1472" s="435"/>
    </row>
    <row r="1473" spans="1:89" ht="15">
      <c r="A1473" s="354" t="str">
        <f t="shared" si="56"/>
        <v>119_2_200921_C35_p_er.te</v>
      </c>
      <c r="B1473" s="148" t="s">
        <v>2611</v>
      </c>
      <c r="C1473" s="148" t="s">
        <v>2612</v>
      </c>
      <c r="D1473" s="213">
        <v>119</v>
      </c>
      <c r="E1473" s="213">
        <v>2</v>
      </c>
      <c r="F1473" s="367" t="s">
        <v>2403</v>
      </c>
      <c r="G1473" s="213">
        <v>200921</v>
      </c>
      <c r="H1473" s="213">
        <v>2021</v>
      </c>
      <c r="I1473" s="148" t="s">
        <v>43</v>
      </c>
      <c r="J1473" s="148" t="s">
        <v>2613</v>
      </c>
      <c r="K1473" s="148" t="s">
        <v>2614</v>
      </c>
      <c r="L1473" s="148" t="s">
        <v>74</v>
      </c>
      <c r="M1473" s="148" t="s">
        <v>147</v>
      </c>
      <c r="N1473" s="213">
        <v>213</v>
      </c>
      <c r="O1473" s="2"/>
      <c r="P1473" s="359" t="s">
        <v>521</v>
      </c>
      <c r="Q1473" s="50" t="s">
        <v>522</v>
      </c>
      <c r="R1473" s="50" t="s">
        <v>100</v>
      </c>
      <c r="S1473" s="2">
        <f t="shared" si="58"/>
        <v>3</v>
      </c>
      <c r="T1473" s="50">
        <v>1</v>
      </c>
      <c r="U1473" s="50">
        <v>2</v>
      </c>
      <c r="V1473" s="2"/>
      <c r="W1473" s="2"/>
      <c r="X1473" s="50">
        <v>191124</v>
      </c>
      <c r="Y1473" s="50" t="s">
        <v>78</v>
      </c>
      <c r="Z1473" s="47" t="s">
        <v>4046</v>
      </c>
      <c r="AA1473" s="432"/>
      <c r="AB1473" s="16" t="str">
        <f t="shared" si="54"/>
        <v>Unique</v>
      </c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</row>
    <row r="1474" spans="1:89" ht="15">
      <c r="A1474" s="354" t="str">
        <f t="shared" si="56"/>
        <v>119_2_200921_C35_p_er.ar</v>
      </c>
      <c r="B1474" s="148" t="s">
        <v>2611</v>
      </c>
      <c r="C1474" s="148" t="s">
        <v>2612</v>
      </c>
      <c r="D1474" s="213">
        <v>119</v>
      </c>
      <c r="E1474" s="213">
        <v>2</v>
      </c>
      <c r="F1474" s="367" t="s">
        <v>2403</v>
      </c>
      <c r="G1474" s="213">
        <v>200921</v>
      </c>
      <c r="H1474" s="213">
        <v>2021</v>
      </c>
      <c r="I1474" s="148" t="s">
        <v>43</v>
      </c>
      <c r="J1474" s="148" t="s">
        <v>2613</v>
      </c>
      <c r="K1474" s="148" t="s">
        <v>2614</v>
      </c>
      <c r="L1474" s="148" t="s">
        <v>74</v>
      </c>
      <c r="M1474" s="148" t="s">
        <v>147</v>
      </c>
      <c r="N1474" s="213">
        <v>213</v>
      </c>
      <c r="O1474" s="2"/>
      <c r="P1474" s="359" t="s">
        <v>589</v>
      </c>
      <c r="Q1474" s="50" t="s">
        <v>590</v>
      </c>
      <c r="R1474" s="50" t="s">
        <v>100</v>
      </c>
      <c r="S1474" s="2">
        <f t="shared" si="58"/>
        <v>2</v>
      </c>
      <c r="T1474" s="50">
        <v>1</v>
      </c>
      <c r="U1474" s="50">
        <v>1</v>
      </c>
      <c r="V1474" s="2"/>
      <c r="W1474" s="2"/>
      <c r="X1474" s="50">
        <v>191124</v>
      </c>
      <c r="Y1474" s="50" t="s">
        <v>78</v>
      </c>
      <c r="Z1474" s="47" t="s">
        <v>4047</v>
      </c>
      <c r="AA1474" s="432"/>
      <c r="AB1474" s="16" t="str">
        <f t="shared" si="54"/>
        <v>Unique</v>
      </c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</row>
    <row r="1475" spans="1:89" ht="15">
      <c r="A1475" s="354" t="str">
        <f t="shared" si="56"/>
        <v>71_2_140723_C2B_p_ep.ba</v>
      </c>
      <c r="B1475" s="148" t="s">
        <v>2481</v>
      </c>
      <c r="C1475" s="148" t="s">
        <v>2482</v>
      </c>
      <c r="D1475" s="213">
        <v>71</v>
      </c>
      <c r="E1475" s="213">
        <v>2</v>
      </c>
      <c r="F1475" s="213">
        <v>300623</v>
      </c>
      <c r="G1475" s="213">
        <v>140723</v>
      </c>
      <c r="H1475" s="213">
        <v>2023</v>
      </c>
      <c r="I1475" s="148" t="s">
        <v>43</v>
      </c>
      <c r="J1475" s="148" t="s">
        <v>2483</v>
      </c>
      <c r="K1475" s="148" t="s">
        <v>2484</v>
      </c>
      <c r="L1475" s="148" t="s">
        <v>74</v>
      </c>
      <c r="M1475" s="148" t="s">
        <v>2422</v>
      </c>
      <c r="N1475" s="213">
        <v>34</v>
      </c>
      <c r="P1475" s="359" t="s">
        <v>84</v>
      </c>
      <c r="Q1475" s="50" t="s">
        <v>85</v>
      </c>
      <c r="R1475" s="16" t="s">
        <v>2422</v>
      </c>
      <c r="S1475" s="50">
        <v>1</v>
      </c>
      <c r="T1475" s="16">
        <v>1</v>
      </c>
      <c r="U1475" s="16">
        <v>0</v>
      </c>
      <c r="X1475" s="402">
        <v>201124</v>
      </c>
      <c r="Y1475" s="50" t="s">
        <v>78</v>
      </c>
      <c r="Z1475" s="47" t="s">
        <v>4048</v>
      </c>
      <c r="AA1475" s="432" t="s">
        <v>95</v>
      </c>
      <c r="AB1475" s="16" t="str">
        <f t="shared" si="54"/>
        <v>Unique</v>
      </c>
    </row>
    <row r="1476" spans="1:89" ht="15">
      <c r="A1476" s="354" t="str">
        <f t="shared" si="56"/>
        <v>71_2_140723_C2B_p_ch.bi</v>
      </c>
      <c r="B1476" s="148" t="s">
        <v>2481</v>
      </c>
      <c r="C1476" s="148" t="s">
        <v>2482</v>
      </c>
      <c r="D1476" s="213">
        <v>71</v>
      </c>
      <c r="E1476" s="213">
        <v>2</v>
      </c>
      <c r="F1476" s="213">
        <v>300623</v>
      </c>
      <c r="G1476" s="213">
        <v>140723</v>
      </c>
      <c r="H1476" s="213">
        <v>2023</v>
      </c>
      <c r="I1476" s="148" t="s">
        <v>43</v>
      </c>
      <c r="J1476" s="148" t="s">
        <v>2483</v>
      </c>
      <c r="K1476" s="148" t="s">
        <v>2484</v>
      </c>
      <c r="L1476" s="148" t="s">
        <v>74</v>
      </c>
      <c r="M1476" s="148" t="s">
        <v>2422</v>
      </c>
      <c r="N1476" s="213">
        <v>34</v>
      </c>
      <c r="P1476" s="401" t="s">
        <v>287</v>
      </c>
      <c r="Q1476" s="16" t="s">
        <v>288</v>
      </c>
      <c r="R1476" s="16" t="s">
        <v>2422</v>
      </c>
      <c r="S1476" s="16">
        <v>1</v>
      </c>
      <c r="T1476" s="16">
        <v>0</v>
      </c>
      <c r="U1476" s="16">
        <v>1</v>
      </c>
      <c r="X1476" s="402">
        <v>201124</v>
      </c>
      <c r="Y1476" s="50" t="s">
        <v>78</v>
      </c>
      <c r="Z1476" s="47" t="s">
        <v>4049</v>
      </c>
      <c r="AA1476" s="432" t="s">
        <v>95</v>
      </c>
      <c r="AB1476" s="16" t="str">
        <f t="shared" si="54"/>
        <v>Unique</v>
      </c>
    </row>
    <row r="1477" spans="1:89" ht="15">
      <c r="A1477" s="354" t="str">
        <f t="shared" si="56"/>
        <v>71_2_140723_C2B_p_sp.</v>
      </c>
      <c r="B1477" s="148" t="s">
        <v>2481</v>
      </c>
      <c r="C1477" s="148" t="s">
        <v>2482</v>
      </c>
      <c r="D1477" s="213">
        <v>71</v>
      </c>
      <c r="E1477" s="213">
        <v>2</v>
      </c>
      <c r="F1477" s="213">
        <v>300623</v>
      </c>
      <c r="G1477" s="213">
        <v>140723</v>
      </c>
      <c r="H1477" s="213">
        <v>2023</v>
      </c>
      <c r="I1477" s="148" t="s">
        <v>43</v>
      </c>
      <c r="J1477" s="148" t="s">
        <v>2483</v>
      </c>
      <c r="K1477" s="148" t="s">
        <v>2484</v>
      </c>
      <c r="L1477" s="148" t="s">
        <v>74</v>
      </c>
      <c r="M1477" s="148" t="s">
        <v>2422</v>
      </c>
      <c r="N1477" s="213">
        <v>34</v>
      </c>
      <c r="P1477" s="359" t="s">
        <v>1163</v>
      </c>
      <c r="Q1477" s="50" t="s">
        <v>1164</v>
      </c>
      <c r="R1477" s="16" t="s">
        <v>2422</v>
      </c>
      <c r="S1477" s="16">
        <v>9</v>
      </c>
      <c r="T1477" s="16">
        <v>0</v>
      </c>
      <c r="U1477" s="16">
        <v>9</v>
      </c>
      <c r="X1477" s="402">
        <v>201124</v>
      </c>
      <c r="Y1477" s="50" t="s">
        <v>78</v>
      </c>
      <c r="Z1477" s="47" t="s">
        <v>4050</v>
      </c>
      <c r="AA1477" s="432"/>
      <c r="AB1477" s="16" t="str">
        <f t="shared" ref="AB1477:AB1540" si="59">IF(COUNTIF(Z:Z, Z1477)&gt;1, "Duplicate", "Unique")</f>
        <v>Unique</v>
      </c>
    </row>
    <row r="1478" spans="1:89" ht="15">
      <c r="A1478" s="354" t="str">
        <f t="shared" si="56"/>
        <v>101_1_140723_C2A_p_ep.ba</v>
      </c>
      <c r="B1478" s="148" t="s">
        <v>80</v>
      </c>
      <c r="C1478" s="148" t="s">
        <v>81</v>
      </c>
      <c r="D1478" s="213">
        <v>101</v>
      </c>
      <c r="E1478" s="213">
        <v>1</v>
      </c>
      <c r="F1478" s="213">
        <v>300623</v>
      </c>
      <c r="G1478" s="213">
        <v>140723</v>
      </c>
      <c r="H1478" s="213">
        <v>2023</v>
      </c>
      <c r="I1478" s="148" t="s">
        <v>43</v>
      </c>
      <c r="J1478" s="148" t="s">
        <v>82</v>
      </c>
      <c r="K1478" s="148" t="s">
        <v>83</v>
      </c>
      <c r="L1478" s="148" t="s">
        <v>74</v>
      </c>
      <c r="M1478" s="148" t="s">
        <v>2422</v>
      </c>
      <c r="N1478" s="213">
        <v>53</v>
      </c>
      <c r="P1478" s="359" t="s">
        <v>84</v>
      </c>
      <c r="Q1478" s="50" t="s">
        <v>85</v>
      </c>
      <c r="R1478" s="16" t="s">
        <v>2422</v>
      </c>
      <c r="S1478" s="16">
        <v>22</v>
      </c>
      <c r="T1478" s="16">
        <v>9</v>
      </c>
      <c r="U1478" s="16">
        <v>13</v>
      </c>
      <c r="X1478" s="402">
        <v>201124</v>
      </c>
      <c r="Y1478" s="50" t="s">
        <v>78</v>
      </c>
      <c r="Z1478" s="47" t="s">
        <v>4051</v>
      </c>
      <c r="AA1478" s="432" t="s">
        <v>95</v>
      </c>
      <c r="AB1478" s="16" t="str">
        <f t="shared" si="59"/>
        <v>Unique</v>
      </c>
    </row>
    <row r="1479" spans="1:89" ht="15">
      <c r="A1479" s="354" t="str">
        <f t="shared" si="56"/>
        <v>101_1_140723_C2A_p_sp.</v>
      </c>
      <c r="B1479" s="148" t="s">
        <v>80</v>
      </c>
      <c r="C1479" s="148" t="s">
        <v>81</v>
      </c>
      <c r="D1479" s="213">
        <v>101</v>
      </c>
      <c r="E1479" s="213">
        <v>1</v>
      </c>
      <c r="F1479" s="213">
        <v>300623</v>
      </c>
      <c r="G1479" s="213">
        <v>140723</v>
      </c>
      <c r="H1479" s="213">
        <v>2023</v>
      </c>
      <c r="I1479" s="148" t="s">
        <v>43</v>
      </c>
      <c r="J1479" s="148" t="s">
        <v>82</v>
      </c>
      <c r="K1479" s="148" t="s">
        <v>83</v>
      </c>
      <c r="L1479" s="148" t="s">
        <v>74</v>
      </c>
      <c r="M1479" s="148" t="s">
        <v>2422</v>
      </c>
      <c r="N1479" s="213">
        <v>53</v>
      </c>
      <c r="P1479" s="359" t="s">
        <v>1163</v>
      </c>
      <c r="Q1479" s="50" t="s">
        <v>1164</v>
      </c>
      <c r="R1479" s="16" t="s">
        <v>2422</v>
      </c>
      <c r="S1479" s="16">
        <v>6</v>
      </c>
      <c r="T1479" s="16">
        <v>0</v>
      </c>
      <c r="U1479" s="16">
        <v>6</v>
      </c>
      <c r="X1479" s="402">
        <v>201124</v>
      </c>
      <c r="Y1479" s="50" t="s">
        <v>78</v>
      </c>
      <c r="Z1479" s="47" t="s">
        <v>4052</v>
      </c>
      <c r="AA1479" s="432"/>
      <c r="AB1479" s="16" t="str">
        <f t="shared" si="59"/>
        <v>Unique</v>
      </c>
    </row>
    <row r="1480" spans="1:89" ht="15">
      <c r="A1480" s="354" t="str">
        <f t="shared" si="56"/>
        <v>119_1_020623_C1X_p_ep.ba</v>
      </c>
      <c r="B1480" s="364" t="s">
        <v>2302</v>
      </c>
      <c r="C1480" s="364" t="s">
        <v>2303</v>
      </c>
      <c r="D1480" s="213">
        <v>119</v>
      </c>
      <c r="E1480" s="213">
        <v>1</v>
      </c>
      <c r="F1480" s="213">
        <v>190523</v>
      </c>
      <c r="G1480" s="367" t="s">
        <v>3903</v>
      </c>
      <c r="H1480" s="213">
        <v>2023</v>
      </c>
      <c r="I1480" s="148" t="s">
        <v>43</v>
      </c>
      <c r="J1480" s="148" t="s">
        <v>2304</v>
      </c>
      <c r="K1480" s="148" t="s">
        <v>2305</v>
      </c>
      <c r="L1480" s="148" t="s">
        <v>74</v>
      </c>
      <c r="M1480" s="148" t="s">
        <v>2422</v>
      </c>
      <c r="N1480" s="213">
        <v>37</v>
      </c>
      <c r="P1480" s="359" t="s">
        <v>84</v>
      </c>
      <c r="Q1480" s="50" t="s">
        <v>85</v>
      </c>
      <c r="R1480" s="16" t="s">
        <v>2422</v>
      </c>
      <c r="S1480" s="16">
        <v>1</v>
      </c>
      <c r="T1480" s="16">
        <v>0</v>
      </c>
      <c r="U1480" s="16">
        <v>1</v>
      </c>
      <c r="X1480" s="402">
        <v>201124</v>
      </c>
      <c r="Y1480" s="50" t="s">
        <v>78</v>
      </c>
      <c r="Z1480" s="47" t="s">
        <v>4053</v>
      </c>
      <c r="AA1480" s="432" t="s">
        <v>95</v>
      </c>
      <c r="AB1480" s="16" t="str">
        <f t="shared" si="59"/>
        <v>Unique</v>
      </c>
    </row>
    <row r="1481" spans="1:89" ht="15">
      <c r="A1481" s="354" t="str">
        <f t="shared" si="56"/>
        <v>119_1_020623_C1X_p_ep.el</v>
      </c>
      <c r="B1481" s="364" t="s">
        <v>2302</v>
      </c>
      <c r="C1481" s="364" t="s">
        <v>2303</v>
      </c>
      <c r="D1481" s="213">
        <v>119</v>
      </c>
      <c r="E1481" s="213">
        <v>1</v>
      </c>
      <c r="F1481" s="213">
        <v>190523</v>
      </c>
      <c r="G1481" s="367" t="s">
        <v>3903</v>
      </c>
      <c r="H1481" s="213">
        <v>2023</v>
      </c>
      <c r="I1481" s="148" t="s">
        <v>43</v>
      </c>
      <c r="J1481" s="148" t="s">
        <v>2304</v>
      </c>
      <c r="K1481" s="148" t="s">
        <v>2305</v>
      </c>
      <c r="L1481" s="148" t="s">
        <v>74</v>
      </c>
      <c r="M1481" s="148" t="s">
        <v>2422</v>
      </c>
      <c r="N1481" s="213">
        <v>37</v>
      </c>
      <c r="P1481" s="401" t="s">
        <v>2312</v>
      </c>
      <c r="Q1481" s="16" t="s">
        <v>2313</v>
      </c>
      <c r="R1481" s="16" t="s">
        <v>2422</v>
      </c>
      <c r="S1481" s="16">
        <v>2</v>
      </c>
      <c r="T1481" s="16">
        <v>0</v>
      </c>
      <c r="U1481" s="16">
        <v>2</v>
      </c>
      <c r="X1481" s="402">
        <v>201124</v>
      </c>
      <c r="Y1481" s="50" t="s">
        <v>78</v>
      </c>
      <c r="Z1481" s="47" t="s">
        <v>4054</v>
      </c>
      <c r="AA1481" s="432" t="s">
        <v>95</v>
      </c>
      <c r="AB1481" s="16" t="str">
        <f t="shared" si="59"/>
        <v>Unique</v>
      </c>
    </row>
    <row r="1482" spans="1:89" ht="15">
      <c r="A1482" s="354" t="str">
        <f t="shared" si="56"/>
        <v>119_1_020623_C1X_p_sy.pi</v>
      </c>
      <c r="B1482" s="364" t="s">
        <v>2302</v>
      </c>
      <c r="C1482" s="364" t="s">
        <v>2303</v>
      </c>
      <c r="D1482" s="213">
        <v>119</v>
      </c>
      <c r="E1482" s="213">
        <v>1</v>
      </c>
      <c r="F1482" s="213">
        <v>190523</v>
      </c>
      <c r="G1482" s="367" t="s">
        <v>3903</v>
      </c>
      <c r="H1482" s="213">
        <v>2023</v>
      </c>
      <c r="I1482" s="148" t="s">
        <v>43</v>
      </c>
      <c r="J1482" s="148" t="s">
        <v>2304</v>
      </c>
      <c r="K1482" s="148" t="s">
        <v>2305</v>
      </c>
      <c r="L1482" s="148" t="s">
        <v>74</v>
      </c>
      <c r="M1482" s="148" t="s">
        <v>2422</v>
      </c>
      <c r="N1482" s="213">
        <v>37</v>
      </c>
      <c r="P1482" s="359" t="s">
        <v>176</v>
      </c>
      <c r="Q1482" s="50" t="s">
        <v>177</v>
      </c>
      <c r="R1482" s="16" t="s">
        <v>2422</v>
      </c>
      <c r="S1482" s="16">
        <v>4</v>
      </c>
      <c r="T1482" s="16">
        <v>4</v>
      </c>
      <c r="U1482" s="16">
        <v>0</v>
      </c>
      <c r="X1482" s="402">
        <v>201124</v>
      </c>
      <c r="Y1482" s="50" t="s">
        <v>78</v>
      </c>
      <c r="Z1482" s="47" t="s">
        <v>4055</v>
      </c>
      <c r="AA1482" s="432" t="s">
        <v>95</v>
      </c>
      <c r="AB1482" s="16" t="str">
        <f t="shared" si="59"/>
        <v>Unique</v>
      </c>
    </row>
    <row r="1483" spans="1:89" ht="15">
      <c r="A1483" s="354" t="str">
        <f t="shared" si="56"/>
        <v>119_1_020623_C1X_p_sp.</v>
      </c>
      <c r="B1483" s="364" t="s">
        <v>2302</v>
      </c>
      <c r="C1483" s="364" t="s">
        <v>2303</v>
      </c>
      <c r="D1483" s="213">
        <v>119</v>
      </c>
      <c r="E1483" s="213">
        <v>1</v>
      </c>
      <c r="F1483" s="213">
        <v>190523</v>
      </c>
      <c r="G1483" s="367" t="s">
        <v>3903</v>
      </c>
      <c r="H1483" s="213">
        <v>2023</v>
      </c>
      <c r="I1483" s="148" t="s">
        <v>43</v>
      </c>
      <c r="J1483" s="148" t="s">
        <v>2304</v>
      </c>
      <c r="K1483" s="148" t="s">
        <v>2305</v>
      </c>
      <c r="L1483" s="148" t="s">
        <v>74</v>
      </c>
      <c r="M1483" s="148" t="s">
        <v>2422</v>
      </c>
      <c r="N1483" s="213">
        <v>37</v>
      </c>
      <c r="P1483" s="359" t="s">
        <v>1163</v>
      </c>
      <c r="Q1483" s="50" t="s">
        <v>1164</v>
      </c>
      <c r="R1483" s="16" t="s">
        <v>2422</v>
      </c>
      <c r="S1483" s="16">
        <v>1</v>
      </c>
      <c r="T1483" s="16">
        <v>0</v>
      </c>
      <c r="U1483" s="16">
        <v>1</v>
      </c>
      <c r="X1483" s="402">
        <v>201124</v>
      </c>
      <c r="Y1483" s="50" t="s">
        <v>78</v>
      </c>
      <c r="Z1483" s="47" t="s">
        <v>4056</v>
      </c>
      <c r="AA1483" s="432"/>
      <c r="AB1483" s="16" t="str">
        <f t="shared" si="59"/>
        <v>Unique</v>
      </c>
    </row>
    <row r="1484" spans="1:89" ht="15">
      <c r="A1484" s="354" t="str">
        <f t="shared" si="56"/>
        <v>80_1_020623_C1B_p_ep.ba</v>
      </c>
      <c r="B1484" s="364" t="s">
        <v>2360</v>
      </c>
      <c r="C1484" s="364" t="s">
        <v>2361</v>
      </c>
      <c r="D1484" s="213">
        <v>80</v>
      </c>
      <c r="E1484" s="213">
        <v>1</v>
      </c>
      <c r="F1484" s="213">
        <v>190523</v>
      </c>
      <c r="G1484" s="367" t="s">
        <v>3903</v>
      </c>
      <c r="H1484" s="213">
        <v>2023</v>
      </c>
      <c r="I1484" s="148" t="s">
        <v>43</v>
      </c>
      <c r="J1484" s="148" t="s">
        <v>2362</v>
      </c>
      <c r="K1484" s="148" t="s">
        <v>2363</v>
      </c>
      <c r="L1484" s="148" t="s">
        <v>74</v>
      </c>
      <c r="M1484" s="148" t="s">
        <v>2422</v>
      </c>
      <c r="N1484" s="213">
        <v>40</v>
      </c>
      <c r="P1484" s="359" t="s">
        <v>84</v>
      </c>
      <c r="Q1484" s="50" t="s">
        <v>85</v>
      </c>
      <c r="R1484" s="16" t="s">
        <v>2422</v>
      </c>
      <c r="S1484" s="16">
        <v>4</v>
      </c>
      <c r="T1484" s="16">
        <v>0</v>
      </c>
      <c r="U1484" s="16">
        <v>4</v>
      </c>
      <c r="X1484" s="402">
        <v>201124</v>
      </c>
      <c r="Y1484" s="50" t="s">
        <v>78</v>
      </c>
      <c r="Z1484" s="47" t="s">
        <v>4057</v>
      </c>
      <c r="AA1484" s="432" t="s">
        <v>95</v>
      </c>
      <c r="AB1484" s="16" t="str">
        <f t="shared" si="59"/>
        <v>Unique</v>
      </c>
    </row>
    <row r="1485" spans="1:89" ht="15">
      <c r="A1485" s="354" t="str">
        <f t="shared" si="56"/>
        <v>80_1_020623_C1B_p_ch.bi</v>
      </c>
      <c r="B1485" s="364" t="s">
        <v>2360</v>
      </c>
      <c r="C1485" s="364" t="s">
        <v>2361</v>
      </c>
      <c r="D1485" s="213">
        <v>80</v>
      </c>
      <c r="E1485" s="213">
        <v>1</v>
      </c>
      <c r="F1485" s="213">
        <v>190523</v>
      </c>
      <c r="G1485" s="367" t="s">
        <v>3903</v>
      </c>
      <c r="H1485" s="213">
        <v>2023</v>
      </c>
      <c r="I1485" s="148" t="s">
        <v>43</v>
      </c>
      <c r="J1485" s="148" t="s">
        <v>2362</v>
      </c>
      <c r="K1485" s="148" t="s">
        <v>2363</v>
      </c>
      <c r="L1485" s="148" t="s">
        <v>74</v>
      </c>
      <c r="M1485" s="148" t="s">
        <v>2422</v>
      </c>
      <c r="N1485" s="213">
        <v>40</v>
      </c>
      <c r="P1485" s="401" t="s">
        <v>287</v>
      </c>
      <c r="Q1485" s="16" t="s">
        <v>288</v>
      </c>
      <c r="R1485" s="16" t="s">
        <v>2422</v>
      </c>
      <c r="S1485" s="16">
        <v>1</v>
      </c>
      <c r="T1485" s="16">
        <v>1</v>
      </c>
      <c r="U1485" s="16">
        <v>0</v>
      </c>
      <c r="X1485" s="402">
        <v>201124</v>
      </c>
      <c r="Y1485" s="50" t="s">
        <v>78</v>
      </c>
      <c r="Z1485" s="47" t="s">
        <v>4058</v>
      </c>
      <c r="AA1485" s="432" t="s">
        <v>95</v>
      </c>
      <c r="AB1485" s="16" t="str">
        <f t="shared" si="59"/>
        <v>Unique</v>
      </c>
    </row>
    <row r="1486" spans="1:89" ht="15">
      <c r="A1486" s="354" t="str">
        <f t="shared" si="56"/>
        <v>71_1_020623_C1A_p_ba.el</v>
      </c>
      <c r="B1486" s="148" t="s">
        <v>2352</v>
      </c>
      <c r="C1486" s="148" t="s">
        <v>2353</v>
      </c>
      <c r="D1486" s="213">
        <v>71</v>
      </c>
      <c r="E1486" s="213">
        <v>1</v>
      </c>
      <c r="F1486" s="213">
        <v>190523</v>
      </c>
      <c r="G1486" s="367" t="s">
        <v>3903</v>
      </c>
      <c r="H1486" s="213">
        <v>2023</v>
      </c>
      <c r="I1486" s="148" t="s">
        <v>43</v>
      </c>
      <c r="J1486" s="148" t="s">
        <v>2354</v>
      </c>
      <c r="K1486" s="148" t="s">
        <v>2355</v>
      </c>
      <c r="L1486" s="148" t="s">
        <v>74</v>
      </c>
      <c r="M1486" s="148" t="s">
        <v>2422</v>
      </c>
      <c r="N1486" s="213">
        <v>33</v>
      </c>
      <c r="P1486" s="401" t="s">
        <v>274</v>
      </c>
      <c r="Q1486" s="16" t="s">
        <v>275</v>
      </c>
      <c r="R1486" s="16" t="s">
        <v>2422</v>
      </c>
      <c r="S1486" s="16">
        <v>1</v>
      </c>
      <c r="T1486" s="16">
        <v>1</v>
      </c>
      <c r="U1486" s="16">
        <v>0</v>
      </c>
      <c r="X1486" s="402">
        <v>201124</v>
      </c>
      <c r="Y1486" s="50" t="s">
        <v>78</v>
      </c>
      <c r="Z1486" s="47" t="s">
        <v>4059</v>
      </c>
      <c r="AA1486" s="432" t="s">
        <v>95</v>
      </c>
      <c r="AB1486" s="16" t="str">
        <f t="shared" si="59"/>
        <v>Unique</v>
      </c>
    </row>
    <row r="1487" spans="1:89" ht="15">
      <c r="A1487" s="354" t="str">
        <f t="shared" si="56"/>
        <v>71_1_020623_C1A_p_ep.el</v>
      </c>
      <c r="B1487" s="148" t="s">
        <v>2352</v>
      </c>
      <c r="C1487" s="148" t="s">
        <v>2353</v>
      </c>
      <c r="D1487" s="213">
        <v>71</v>
      </c>
      <c r="E1487" s="213">
        <v>1</v>
      </c>
      <c r="F1487" s="213">
        <v>190523</v>
      </c>
      <c r="G1487" s="367" t="s">
        <v>3903</v>
      </c>
      <c r="H1487" s="213">
        <v>2023</v>
      </c>
      <c r="I1487" s="148" t="s">
        <v>43</v>
      </c>
      <c r="J1487" s="148" t="s">
        <v>2354</v>
      </c>
      <c r="K1487" s="148" t="s">
        <v>2355</v>
      </c>
      <c r="L1487" s="148" t="s">
        <v>74</v>
      </c>
      <c r="M1487" s="148" t="s">
        <v>2422</v>
      </c>
      <c r="N1487" s="213">
        <v>33</v>
      </c>
      <c r="P1487" s="401" t="s">
        <v>2312</v>
      </c>
      <c r="Q1487" s="16" t="s">
        <v>2313</v>
      </c>
      <c r="R1487" s="16" t="s">
        <v>2422</v>
      </c>
      <c r="S1487" s="16">
        <v>1</v>
      </c>
      <c r="T1487" s="16">
        <v>0</v>
      </c>
      <c r="U1487" s="16">
        <v>1</v>
      </c>
      <c r="X1487" s="402">
        <v>201124</v>
      </c>
      <c r="Y1487" s="50" t="s">
        <v>78</v>
      </c>
      <c r="Z1487" s="47" t="s">
        <v>4060</v>
      </c>
      <c r="AA1487" s="432" t="s">
        <v>95</v>
      </c>
      <c r="AB1487" s="16" t="str">
        <f t="shared" si="59"/>
        <v>Unique</v>
      </c>
    </row>
    <row r="1488" spans="1:89" ht="15">
      <c r="A1488" s="354" t="str">
        <f t="shared" si="56"/>
        <v>71_1_020623_C1A_p_sp.</v>
      </c>
      <c r="B1488" s="148" t="s">
        <v>2352</v>
      </c>
      <c r="C1488" s="148" t="s">
        <v>2353</v>
      </c>
      <c r="D1488" s="213">
        <v>71</v>
      </c>
      <c r="E1488" s="213">
        <v>1</v>
      </c>
      <c r="F1488" s="213">
        <v>190523</v>
      </c>
      <c r="G1488" s="367" t="s">
        <v>3903</v>
      </c>
      <c r="H1488" s="213">
        <v>2023</v>
      </c>
      <c r="I1488" s="148" t="s">
        <v>43</v>
      </c>
      <c r="J1488" s="148" t="s">
        <v>2354</v>
      </c>
      <c r="K1488" s="148" t="s">
        <v>2355</v>
      </c>
      <c r="L1488" s="148" t="s">
        <v>74</v>
      </c>
      <c r="M1488" s="148" t="s">
        <v>2422</v>
      </c>
      <c r="N1488" s="213">
        <v>33</v>
      </c>
      <c r="P1488" s="359" t="s">
        <v>1163</v>
      </c>
      <c r="Q1488" s="50" t="s">
        <v>1164</v>
      </c>
      <c r="R1488" s="16" t="s">
        <v>2422</v>
      </c>
      <c r="S1488" s="16">
        <v>2</v>
      </c>
      <c r="T1488" s="16">
        <v>0</v>
      </c>
      <c r="U1488" s="16">
        <v>2</v>
      </c>
      <c r="X1488" s="402">
        <v>201124</v>
      </c>
      <c r="Y1488" s="50" t="s">
        <v>78</v>
      </c>
      <c r="Z1488" s="47" t="s">
        <v>4061</v>
      </c>
      <c r="AA1488" s="432"/>
      <c r="AB1488" s="16" t="str">
        <f t="shared" si="59"/>
        <v>Unique</v>
      </c>
    </row>
    <row r="1489" spans="1:28" ht="15">
      <c r="A1489" s="354" t="str">
        <f t="shared" si="56"/>
        <v>101_1_020623_C2A_p_ep.ba</v>
      </c>
      <c r="B1489" s="148" t="s">
        <v>80</v>
      </c>
      <c r="C1489" s="148" t="s">
        <v>81</v>
      </c>
      <c r="D1489" s="213">
        <v>101</v>
      </c>
      <c r="E1489" s="213">
        <v>1</v>
      </c>
      <c r="F1489" s="213">
        <v>190523</v>
      </c>
      <c r="G1489" s="367" t="s">
        <v>3903</v>
      </c>
      <c r="H1489" s="213">
        <v>2023</v>
      </c>
      <c r="I1489" s="148" t="s">
        <v>43</v>
      </c>
      <c r="J1489" s="148" t="s">
        <v>82</v>
      </c>
      <c r="K1489" s="148" t="s">
        <v>83</v>
      </c>
      <c r="L1489" s="148" t="s">
        <v>74</v>
      </c>
      <c r="M1489" s="148" t="s">
        <v>2422</v>
      </c>
      <c r="N1489" s="213">
        <f t="shared" ref="N1489:N1492" si="60">131+3</f>
        <v>134</v>
      </c>
      <c r="O1489" s="148" t="s">
        <v>4062</v>
      </c>
      <c r="P1489" s="359" t="s">
        <v>84</v>
      </c>
      <c r="Q1489" s="50" t="s">
        <v>85</v>
      </c>
      <c r="R1489" s="16" t="s">
        <v>2422</v>
      </c>
      <c r="S1489" s="16">
        <v>44</v>
      </c>
      <c r="T1489" s="16">
        <v>5</v>
      </c>
      <c r="U1489" s="16">
        <v>39</v>
      </c>
      <c r="X1489" s="402">
        <v>201124</v>
      </c>
      <c r="Y1489" s="50" t="s">
        <v>78</v>
      </c>
      <c r="Z1489" s="47" t="s">
        <v>4063</v>
      </c>
      <c r="AA1489" s="432" t="s">
        <v>95</v>
      </c>
      <c r="AB1489" s="16" t="str">
        <f t="shared" si="59"/>
        <v>Unique</v>
      </c>
    </row>
    <row r="1490" spans="1:28" ht="15">
      <c r="A1490" s="354" t="str">
        <f t="shared" si="56"/>
        <v>101_1_020623_C2A_p_ba.el</v>
      </c>
      <c r="B1490" s="148" t="s">
        <v>80</v>
      </c>
      <c r="C1490" s="148" t="s">
        <v>81</v>
      </c>
      <c r="D1490" s="213">
        <v>101</v>
      </c>
      <c r="E1490" s="213">
        <v>1</v>
      </c>
      <c r="F1490" s="213">
        <v>190523</v>
      </c>
      <c r="G1490" s="367" t="s">
        <v>3903</v>
      </c>
      <c r="H1490" s="213">
        <v>2023</v>
      </c>
      <c r="I1490" s="148" t="s">
        <v>43</v>
      </c>
      <c r="J1490" s="148" t="s">
        <v>82</v>
      </c>
      <c r="K1490" s="148" t="s">
        <v>83</v>
      </c>
      <c r="L1490" s="148" t="s">
        <v>74</v>
      </c>
      <c r="M1490" s="148" t="s">
        <v>2422</v>
      </c>
      <c r="N1490" s="213">
        <f t="shared" si="60"/>
        <v>134</v>
      </c>
      <c r="O1490" s="148" t="s">
        <v>4062</v>
      </c>
      <c r="P1490" s="401" t="s">
        <v>274</v>
      </c>
      <c r="Q1490" s="16" t="s">
        <v>275</v>
      </c>
      <c r="R1490" s="16" t="s">
        <v>2422</v>
      </c>
      <c r="S1490" s="16">
        <v>1</v>
      </c>
      <c r="T1490" s="16">
        <v>0</v>
      </c>
      <c r="U1490" s="16">
        <v>1</v>
      </c>
      <c r="X1490" s="402">
        <v>201124</v>
      </c>
      <c r="Y1490" s="50" t="s">
        <v>78</v>
      </c>
      <c r="Z1490" s="47" t="s">
        <v>4064</v>
      </c>
      <c r="AA1490" s="432" t="s">
        <v>95</v>
      </c>
      <c r="AB1490" s="16" t="str">
        <f t="shared" si="59"/>
        <v>Unique</v>
      </c>
    </row>
    <row r="1491" spans="1:28" ht="15">
      <c r="A1491" s="354" t="str">
        <f t="shared" si="56"/>
        <v>101_1_020623_C2A_p_ep.el</v>
      </c>
      <c r="B1491" s="148" t="s">
        <v>80</v>
      </c>
      <c r="C1491" s="148" t="s">
        <v>81</v>
      </c>
      <c r="D1491" s="213">
        <v>101</v>
      </c>
      <c r="E1491" s="213">
        <v>1</v>
      </c>
      <c r="F1491" s="213">
        <v>190523</v>
      </c>
      <c r="G1491" s="367" t="s">
        <v>3903</v>
      </c>
      <c r="H1491" s="213">
        <v>2023</v>
      </c>
      <c r="I1491" s="148" t="s">
        <v>43</v>
      </c>
      <c r="J1491" s="148" t="s">
        <v>82</v>
      </c>
      <c r="K1491" s="148" t="s">
        <v>83</v>
      </c>
      <c r="L1491" s="148" t="s">
        <v>74</v>
      </c>
      <c r="M1491" s="148" t="s">
        <v>2422</v>
      </c>
      <c r="N1491" s="213">
        <f t="shared" si="60"/>
        <v>134</v>
      </c>
      <c r="O1491" s="148" t="s">
        <v>4062</v>
      </c>
      <c r="P1491" s="401" t="s">
        <v>2312</v>
      </c>
      <c r="Q1491" s="16" t="s">
        <v>2313</v>
      </c>
      <c r="R1491" s="16" t="s">
        <v>2422</v>
      </c>
      <c r="S1491" s="16">
        <v>1</v>
      </c>
      <c r="T1491" s="16">
        <v>0</v>
      </c>
      <c r="U1491" s="16">
        <v>1</v>
      </c>
      <c r="X1491" s="402">
        <v>201124</v>
      </c>
      <c r="Y1491" s="50" t="s">
        <v>78</v>
      </c>
      <c r="Z1491" s="47" t="s">
        <v>4065</v>
      </c>
      <c r="AA1491" s="432" t="s">
        <v>95</v>
      </c>
      <c r="AB1491" s="16" t="str">
        <f t="shared" si="59"/>
        <v>Unique</v>
      </c>
    </row>
    <row r="1492" spans="1:28" ht="15">
      <c r="A1492" s="354" t="str">
        <f t="shared" si="56"/>
        <v>101_1_020623_C2A_p_sy.pi</v>
      </c>
      <c r="B1492" s="148" t="s">
        <v>80</v>
      </c>
      <c r="C1492" s="148" t="s">
        <v>81</v>
      </c>
      <c r="D1492" s="213">
        <v>101</v>
      </c>
      <c r="E1492" s="213">
        <v>1</v>
      </c>
      <c r="F1492" s="213">
        <v>190523</v>
      </c>
      <c r="G1492" s="367" t="s">
        <v>3903</v>
      </c>
      <c r="H1492" s="213">
        <v>2023</v>
      </c>
      <c r="I1492" s="148" t="s">
        <v>43</v>
      </c>
      <c r="J1492" s="148" t="s">
        <v>82</v>
      </c>
      <c r="K1492" s="148" t="s">
        <v>83</v>
      </c>
      <c r="L1492" s="148" t="s">
        <v>74</v>
      </c>
      <c r="M1492" s="148" t="s">
        <v>2422</v>
      </c>
      <c r="N1492" s="213">
        <f t="shared" si="60"/>
        <v>134</v>
      </c>
      <c r="O1492" s="148" t="s">
        <v>4062</v>
      </c>
      <c r="P1492" s="401" t="s">
        <v>176</v>
      </c>
      <c r="Q1492" s="16" t="s">
        <v>177</v>
      </c>
      <c r="R1492" s="16" t="s">
        <v>2422</v>
      </c>
      <c r="S1492" s="16">
        <v>1</v>
      </c>
      <c r="T1492" s="16">
        <v>1</v>
      </c>
      <c r="U1492" s="16">
        <v>0</v>
      </c>
      <c r="X1492" s="402">
        <v>201124</v>
      </c>
      <c r="Y1492" s="50" t="s">
        <v>78</v>
      </c>
      <c r="Z1492" s="47" t="s">
        <v>4066</v>
      </c>
      <c r="AA1492" s="432" t="s">
        <v>95</v>
      </c>
      <c r="AB1492" s="16" t="str">
        <f t="shared" si="59"/>
        <v>Unique</v>
      </c>
    </row>
    <row r="1493" spans="1:28" ht="15">
      <c r="A1493" s="354" t="str">
        <f t="shared" si="56"/>
        <v>119_2_300623_C35_p_ep.ba</v>
      </c>
      <c r="B1493" s="148" t="s">
        <v>2611</v>
      </c>
      <c r="C1493" s="148" t="s">
        <v>2612</v>
      </c>
      <c r="D1493" s="421">
        <v>119</v>
      </c>
      <c r="E1493" s="421">
        <v>2</v>
      </c>
      <c r="F1493" s="213">
        <v>160623</v>
      </c>
      <c r="G1493" s="213">
        <v>300623</v>
      </c>
      <c r="H1493" s="213">
        <v>2023</v>
      </c>
      <c r="I1493" s="148" t="s">
        <v>43</v>
      </c>
      <c r="J1493" s="148" t="s">
        <v>2613</v>
      </c>
      <c r="K1493" s="148" t="s">
        <v>2614</v>
      </c>
      <c r="L1493" s="148" t="s">
        <v>74</v>
      </c>
      <c r="M1493" s="148" t="s">
        <v>2422</v>
      </c>
      <c r="N1493" s="117">
        <v>46</v>
      </c>
      <c r="P1493" s="359" t="s">
        <v>84</v>
      </c>
      <c r="Q1493" s="50" t="s">
        <v>85</v>
      </c>
      <c r="R1493" s="16" t="s">
        <v>2422</v>
      </c>
      <c r="S1493" s="16">
        <v>4</v>
      </c>
      <c r="T1493" s="16">
        <v>1</v>
      </c>
      <c r="U1493" s="16">
        <v>3</v>
      </c>
      <c r="X1493" s="402">
        <v>201124</v>
      </c>
      <c r="Y1493" s="50" t="s">
        <v>78</v>
      </c>
      <c r="Z1493" s="47" t="s">
        <v>4067</v>
      </c>
      <c r="AA1493" s="432" t="s">
        <v>95</v>
      </c>
      <c r="AB1493" s="16" t="str">
        <f t="shared" si="59"/>
        <v>Unique</v>
      </c>
    </row>
    <row r="1494" spans="1:28" ht="15">
      <c r="A1494" s="354" t="str">
        <f t="shared" si="56"/>
        <v>119_2_300623_C35_p_ch.bi</v>
      </c>
      <c r="B1494" s="148" t="s">
        <v>2611</v>
      </c>
      <c r="C1494" s="148" t="s">
        <v>2612</v>
      </c>
      <c r="D1494" s="421">
        <v>119</v>
      </c>
      <c r="E1494" s="421">
        <v>2</v>
      </c>
      <c r="F1494" s="213">
        <v>160623</v>
      </c>
      <c r="G1494" s="213">
        <v>300623</v>
      </c>
      <c r="H1494" s="213">
        <v>2023</v>
      </c>
      <c r="I1494" s="148" t="s">
        <v>43</v>
      </c>
      <c r="J1494" s="148" t="s">
        <v>2613</v>
      </c>
      <c r="K1494" s="148" t="s">
        <v>2614</v>
      </c>
      <c r="L1494" s="148" t="s">
        <v>74</v>
      </c>
      <c r="M1494" s="148" t="s">
        <v>2422</v>
      </c>
      <c r="N1494" s="117">
        <v>46</v>
      </c>
      <c r="P1494" s="401" t="s">
        <v>287</v>
      </c>
      <c r="Q1494" s="16" t="s">
        <v>288</v>
      </c>
      <c r="R1494" s="16" t="s">
        <v>2422</v>
      </c>
      <c r="S1494" s="16">
        <v>1</v>
      </c>
      <c r="T1494" s="16">
        <v>0</v>
      </c>
      <c r="U1494" s="16">
        <v>1</v>
      </c>
      <c r="X1494" s="402">
        <v>201124</v>
      </c>
      <c r="Y1494" s="50" t="s">
        <v>78</v>
      </c>
      <c r="Z1494" s="47" t="s">
        <v>4068</v>
      </c>
      <c r="AA1494" s="432" t="s">
        <v>95</v>
      </c>
      <c r="AB1494" s="16" t="str">
        <f t="shared" si="59"/>
        <v>Unique</v>
      </c>
    </row>
    <row r="1495" spans="1:28" ht="15">
      <c r="A1495" s="354" t="str">
        <f t="shared" si="56"/>
        <v>119_2_300623_C35_p_vo.pe</v>
      </c>
      <c r="B1495" s="148" t="s">
        <v>2611</v>
      </c>
      <c r="C1495" s="148" t="s">
        <v>2612</v>
      </c>
      <c r="D1495" s="421">
        <v>119</v>
      </c>
      <c r="E1495" s="421">
        <v>2</v>
      </c>
      <c r="F1495" s="213">
        <v>160623</v>
      </c>
      <c r="G1495" s="213">
        <v>300623</v>
      </c>
      <c r="H1495" s="213">
        <v>2023</v>
      </c>
      <c r="I1495" s="148" t="s">
        <v>43</v>
      </c>
      <c r="J1495" s="148" t="s">
        <v>2613</v>
      </c>
      <c r="K1495" s="148" t="s">
        <v>2614</v>
      </c>
      <c r="L1495" s="148" t="s">
        <v>74</v>
      </c>
      <c r="M1495" s="148" t="s">
        <v>2422</v>
      </c>
      <c r="N1495" s="117">
        <v>46</v>
      </c>
      <c r="P1495" s="401" t="s">
        <v>112</v>
      </c>
      <c r="Q1495" s="16" t="s">
        <v>113</v>
      </c>
      <c r="R1495" s="16" t="s">
        <v>2422</v>
      </c>
      <c r="S1495" s="16">
        <v>1</v>
      </c>
      <c r="T1495" s="16">
        <v>0</v>
      </c>
      <c r="U1495" s="16">
        <v>1</v>
      </c>
      <c r="X1495" s="402">
        <v>201124</v>
      </c>
      <c r="Y1495" s="50" t="s">
        <v>78</v>
      </c>
      <c r="Z1495" s="47" t="s">
        <v>4069</v>
      </c>
      <c r="AA1495" s="432" t="s">
        <v>95</v>
      </c>
      <c r="AB1495" s="16" t="str">
        <f t="shared" si="59"/>
        <v>Unique</v>
      </c>
    </row>
    <row r="1496" spans="1:28" ht="15">
      <c r="A1496" s="354" t="str">
        <f t="shared" si="56"/>
        <v>119_2_300623_C35_p_sp.</v>
      </c>
      <c r="B1496" s="148" t="s">
        <v>2611</v>
      </c>
      <c r="C1496" s="148" t="s">
        <v>2612</v>
      </c>
      <c r="D1496" s="421">
        <v>119</v>
      </c>
      <c r="E1496" s="421">
        <v>2</v>
      </c>
      <c r="F1496" s="213">
        <v>160623</v>
      </c>
      <c r="G1496" s="213">
        <v>300623</v>
      </c>
      <c r="H1496" s="213">
        <v>2023</v>
      </c>
      <c r="I1496" s="148" t="s">
        <v>43</v>
      </c>
      <c r="J1496" s="148" t="s">
        <v>2613</v>
      </c>
      <c r="K1496" s="148" t="s">
        <v>2614</v>
      </c>
      <c r="L1496" s="148" t="s">
        <v>74</v>
      </c>
      <c r="M1496" s="148" t="s">
        <v>2422</v>
      </c>
      <c r="N1496" s="117">
        <v>46</v>
      </c>
      <c r="P1496" s="359" t="s">
        <v>1163</v>
      </c>
      <c r="Q1496" s="50" t="s">
        <v>1164</v>
      </c>
      <c r="R1496" s="16" t="s">
        <v>2422</v>
      </c>
      <c r="S1496" s="16">
        <v>11</v>
      </c>
      <c r="T1496" s="16">
        <v>0</v>
      </c>
      <c r="U1496" s="16">
        <v>11</v>
      </c>
      <c r="X1496" s="402">
        <v>201124</v>
      </c>
      <c r="Y1496" s="50" t="s">
        <v>78</v>
      </c>
      <c r="Z1496" s="47" t="s">
        <v>4070</v>
      </c>
      <c r="AA1496" s="432"/>
      <c r="AB1496" s="16" t="str">
        <f t="shared" si="59"/>
        <v>Unique</v>
      </c>
    </row>
    <row r="1497" spans="1:28" ht="15">
      <c r="A1497" s="354" t="str">
        <f t="shared" si="56"/>
        <v>80_2_020623_C1Y_p_ep.ba</v>
      </c>
      <c r="B1497" s="148" t="s">
        <v>2504</v>
      </c>
      <c r="C1497" s="148" t="s">
        <v>2505</v>
      </c>
      <c r="D1497" s="213">
        <v>80</v>
      </c>
      <c r="E1497" s="213">
        <v>2</v>
      </c>
      <c r="F1497" s="213">
        <v>190523</v>
      </c>
      <c r="G1497" s="367" t="s">
        <v>3903</v>
      </c>
      <c r="H1497" s="213">
        <v>2023</v>
      </c>
      <c r="I1497" s="148" t="s">
        <v>43</v>
      </c>
      <c r="J1497" s="148" t="s">
        <v>2506</v>
      </c>
      <c r="K1497" s="148" t="s">
        <v>2507</v>
      </c>
      <c r="L1497" s="148" t="s">
        <v>74</v>
      </c>
      <c r="M1497" s="148" t="s">
        <v>2422</v>
      </c>
      <c r="N1497" s="213">
        <v>33</v>
      </c>
      <c r="P1497" s="359" t="s">
        <v>84</v>
      </c>
      <c r="Q1497" s="50" t="s">
        <v>85</v>
      </c>
      <c r="R1497" s="16" t="s">
        <v>2422</v>
      </c>
      <c r="S1497" s="16">
        <v>3</v>
      </c>
      <c r="T1497" s="16">
        <v>1</v>
      </c>
      <c r="U1497" s="16">
        <v>2</v>
      </c>
      <c r="X1497" s="402">
        <v>201124</v>
      </c>
      <c r="Y1497" s="50" t="s">
        <v>78</v>
      </c>
      <c r="Z1497" s="47" t="s">
        <v>4071</v>
      </c>
      <c r="AA1497" s="432" t="s">
        <v>95</v>
      </c>
      <c r="AB1497" s="16" t="str">
        <f t="shared" si="59"/>
        <v>Unique</v>
      </c>
    </row>
    <row r="1498" spans="1:28" ht="15">
      <c r="A1498" s="354" t="str">
        <f t="shared" si="56"/>
        <v>80_2_020623_C1Y_p_sp.</v>
      </c>
      <c r="B1498" s="148" t="s">
        <v>2504</v>
      </c>
      <c r="C1498" s="148" t="s">
        <v>2505</v>
      </c>
      <c r="D1498" s="213">
        <v>80</v>
      </c>
      <c r="E1498" s="213">
        <v>2</v>
      </c>
      <c r="F1498" s="213">
        <v>190523</v>
      </c>
      <c r="G1498" s="367" t="s">
        <v>3903</v>
      </c>
      <c r="H1498" s="213">
        <v>2023</v>
      </c>
      <c r="I1498" s="148" t="s">
        <v>43</v>
      </c>
      <c r="J1498" s="148" t="s">
        <v>2506</v>
      </c>
      <c r="K1498" s="148" t="s">
        <v>2507</v>
      </c>
      <c r="L1498" s="148" t="s">
        <v>74</v>
      </c>
      <c r="M1498" s="148" t="s">
        <v>2422</v>
      </c>
      <c r="N1498" s="213">
        <v>33</v>
      </c>
      <c r="P1498" s="359" t="s">
        <v>1163</v>
      </c>
      <c r="Q1498" s="50" t="s">
        <v>1164</v>
      </c>
      <c r="R1498" s="16" t="s">
        <v>2422</v>
      </c>
      <c r="S1498" s="16">
        <v>1</v>
      </c>
      <c r="T1498" s="16">
        <v>0</v>
      </c>
      <c r="U1498" s="16">
        <v>1</v>
      </c>
      <c r="X1498" s="402">
        <v>201124</v>
      </c>
      <c r="Y1498" s="50" t="s">
        <v>78</v>
      </c>
      <c r="Z1498" s="47" t="s">
        <v>4072</v>
      </c>
      <c r="AA1498" s="432"/>
      <c r="AB1498" s="16" t="str">
        <f t="shared" si="59"/>
        <v>Unique</v>
      </c>
    </row>
    <row r="1499" spans="1:28" ht="15">
      <c r="A1499" s="354" t="str">
        <f t="shared" si="56"/>
        <v>80_2_300623_C1Y_p_ep.ba</v>
      </c>
      <c r="B1499" s="148" t="s">
        <v>2504</v>
      </c>
      <c r="C1499" s="148" t="s">
        <v>2505</v>
      </c>
      <c r="D1499" s="213">
        <v>80</v>
      </c>
      <c r="E1499" s="213">
        <v>2</v>
      </c>
      <c r="F1499" s="213">
        <v>160623</v>
      </c>
      <c r="G1499" s="213">
        <v>300623</v>
      </c>
      <c r="H1499" s="213">
        <v>2023</v>
      </c>
      <c r="I1499" s="148" t="s">
        <v>43</v>
      </c>
      <c r="J1499" s="148" t="s">
        <v>2506</v>
      </c>
      <c r="K1499" s="148" t="s">
        <v>2507</v>
      </c>
      <c r="L1499" s="148" t="s">
        <v>74</v>
      </c>
      <c r="M1499" s="148" t="s">
        <v>2422</v>
      </c>
      <c r="N1499" s="213">
        <v>70</v>
      </c>
      <c r="P1499" s="359" t="s">
        <v>84</v>
      </c>
      <c r="Q1499" s="50" t="s">
        <v>85</v>
      </c>
      <c r="R1499" s="16" t="s">
        <v>2422</v>
      </c>
      <c r="S1499" s="16">
        <v>10</v>
      </c>
      <c r="T1499" s="16">
        <v>6</v>
      </c>
      <c r="U1499" s="16">
        <v>4</v>
      </c>
      <c r="X1499" s="402">
        <v>201124</v>
      </c>
      <c r="Y1499" s="50" t="s">
        <v>78</v>
      </c>
      <c r="Z1499" s="47" t="s">
        <v>4073</v>
      </c>
      <c r="AA1499" s="432" t="s">
        <v>95</v>
      </c>
      <c r="AB1499" s="16" t="str">
        <f t="shared" si="59"/>
        <v>Unique</v>
      </c>
    </row>
    <row r="1500" spans="1:28" ht="15">
      <c r="A1500" s="354" t="str">
        <f t="shared" si="56"/>
        <v>80_2_300623_C1Y_p_ch.bi</v>
      </c>
      <c r="B1500" s="148" t="s">
        <v>2504</v>
      </c>
      <c r="C1500" s="148" t="s">
        <v>2505</v>
      </c>
      <c r="D1500" s="213">
        <v>80</v>
      </c>
      <c r="E1500" s="213">
        <v>2</v>
      </c>
      <c r="F1500" s="213">
        <v>160623</v>
      </c>
      <c r="G1500" s="213">
        <v>300623</v>
      </c>
      <c r="H1500" s="213">
        <v>2023</v>
      </c>
      <c r="I1500" s="148" t="s">
        <v>43</v>
      </c>
      <c r="J1500" s="148" t="s">
        <v>2506</v>
      </c>
      <c r="K1500" s="148" t="s">
        <v>2507</v>
      </c>
      <c r="L1500" s="148" t="s">
        <v>74</v>
      </c>
      <c r="M1500" s="148" t="s">
        <v>2422</v>
      </c>
      <c r="N1500" s="213">
        <v>70</v>
      </c>
      <c r="P1500" s="401" t="s">
        <v>287</v>
      </c>
      <c r="Q1500" s="16" t="s">
        <v>288</v>
      </c>
      <c r="R1500" s="16" t="s">
        <v>2422</v>
      </c>
      <c r="S1500" s="16">
        <v>1</v>
      </c>
      <c r="T1500" s="16">
        <v>1</v>
      </c>
      <c r="U1500" s="16">
        <v>0</v>
      </c>
      <c r="X1500" s="402">
        <v>201124</v>
      </c>
      <c r="Y1500" s="50" t="s">
        <v>78</v>
      </c>
      <c r="Z1500" s="47" t="s">
        <v>4074</v>
      </c>
      <c r="AA1500" s="432" t="s">
        <v>95</v>
      </c>
      <c r="AB1500" s="16" t="str">
        <f t="shared" si="59"/>
        <v>Unique</v>
      </c>
    </row>
    <row r="1501" spans="1:28" ht="15">
      <c r="A1501" s="354" t="str">
        <f t="shared" si="56"/>
        <v>80_2_300623_C1Y_p_sp.</v>
      </c>
      <c r="B1501" s="148" t="s">
        <v>2504</v>
      </c>
      <c r="C1501" s="148" t="s">
        <v>2505</v>
      </c>
      <c r="D1501" s="213">
        <v>80</v>
      </c>
      <c r="E1501" s="213">
        <v>2</v>
      </c>
      <c r="F1501" s="213">
        <v>160623</v>
      </c>
      <c r="G1501" s="213">
        <v>300623</v>
      </c>
      <c r="H1501" s="213">
        <v>2023</v>
      </c>
      <c r="I1501" s="148" t="s">
        <v>43</v>
      </c>
      <c r="J1501" s="148" t="s">
        <v>2506</v>
      </c>
      <c r="K1501" s="148" t="s">
        <v>2507</v>
      </c>
      <c r="L1501" s="148" t="s">
        <v>74</v>
      </c>
      <c r="M1501" s="148" t="s">
        <v>2422</v>
      </c>
      <c r="N1501" s="213">
        <v>70</v>
      </c>
      <c r="P1501" s="359" t="s">
        <v>1163</v>
      </c>
      <c r="Q1501" s="50" t="s">
        <v>1164</v>
      </c>
      <c r="R1501" s="16" t="s">
        <v>2422</v>
      </c>
      <c r="S1501" s="16">
        <v>5</v>
      </c>
      <c r="T1501" s="16">
        <v>0</v>
      </c>
      <c r="U1501" s="16">
        <v>5</v>
      </c>
      <c r="X1501" s="402">
        <v>201124</v>
      </c>
      <c r="Y1501" s="50" t="s">
        <v>78</v>
      </c>
      <c r="Z1501" s="47" t="s">
        <v>4075</v>
      </c>
      <c r="AA1501" s="432"/>
      <c r="AB1501" s="16" t="str">
        <f t="shared" si="59"/>
        <v>Unique</v>
      </c>
    </row>
    <row r="1502" spans="1:28" ht="15">
      <c r="A1502" s="354" t="str">
        <f t="shared" si="56"/>
        <v>101_1_300623_C2A_p_ep.ba</v>
      </c>
      <c r="B1502" s="148" t="s">
        <v>80</v>
      </c>
      <c r="C1502" s="148" t="s">
        <v>81</v>
      </c>
      <c r="D1502" s="213">
        <v>101</v>
      </c>
      <c r="E1502" s="213">
        <v>1</v>
      </c>
      <c r="F1502" s="213">
        <v>160623</v>
      </c>
      <c r="G1502" s="213">
        <v>300623</v>
      </c>
      <c r="H1502" s="213">
        <v>2023</v>
      </c>
      <c r="I1502" s="148" t="s">
        <v>43</v>
      </c>
      <c r="J1502" s="148" t="s">
        <v>82</v>
      </c>
      <c r="K1502" s="148" t="s">
        <v>83</v>
      </c>
      <c r="L1502" s="148" t="s">
        <v>74</v>
      </c>
      <c r="M1502" s="148" t="s">
        <v>2422</v>
      </c>
      <c r="N1502" s="213">
        <v>142</v>
      </c>
      <c r="P1502" s="359" t="s">
        <v>84</v>
      </c>
      <c r="Q1502" s="50" t="s">
        <v>85</v>
      </c>
      <c r="R1502" s="16" t="s">
        <v>2422</v>
      </c>
      <c r="S1502" s="16">
        <v>38</v>
      </c>
      <c r="T1502" s="16">
        <v>21</v>
      </c>
      <c r="U1502" s="16">
        <v>17</v>
      </c>
      <c r="X1502" s="402">
        <v>201124</v>
      </c>
      <c r="Y1502" s="50" t="s">
        <v>78</v>
      </c>
      <c r="Z1502" s="47" t="s">
        <v>4076</v>
      </c>
      <c r="AA1502" s="432" t="s">
        <v>95</v>
      </c>
      <c r="AB1502" s="16" t="str">
        <f t="shared" si="59"/>
        <v>Unique</v>
      </c>
    </row>
    <row r="1503" spans="1:28" ht="15">
      <c r="A1503" s="354" t="str">
        <f t="shared" si="56"/>
        <v>101_1_300623_C2A_p_sp.</v>
      </c>
      <c r="B1503" s="148" t="s">
        <v>80</v>
      </c>
      <c r="C1503" s="148" t="s">
        <v>81</v>
      </c>
      <c r="D1503" s="213">
        <v>101</v>
      </c>
      <c r="E1503" s="213">
        <v>1</v>
      </c>
      <c r="F1503" s="213">
        <v>160623</v>
      </c>
      <c r="G1503" s="213">
        <v>300623</v>
      </c>
      <c r="H1503" s="213">
        <v>2023</v>
      </c>
      <c r="I1503" s="148" t="s">
        <v>43</v>
      </c>
      <c r="J1503" s="148" t="s">
        <v>82</v>
      </c>
      <c r="K1503" s="148" t="s">
        <v>83</v>
      </c>
      <c r="L1503" s="148" t="s">
        <v>74</v>
      </c>
      <c r="M1503" s="148" t="s">
        <v>2422</v>
      </c>
      <c r="N1503" s="213">
        <v>142</v>
      </c>
      <c r="P1503" s="359" t="s">
        <v>1163</v>
      </c>
      <c r="Q1503" s="50" t="s">
        <v>1164</v>
      </c>
      <c r="R1503" s="16" t="s">
        <v>2422</v>
      </c>
      <c r="S1503" s="16">
        <v>9</v>
      </c>
      <c r="T1503" s="16">
        <v>0</v>
      </c>
      <c r="U1503" s="16">
        <v>9</v>
      </c>
      <c r="X1503" s="402">
        <v>201124</v>
      </c>
      <c r="Y1503" s="50" t="s">
        <v>78</v>
      </c>
      <c r="Z1503" s="47" t="s">
        <v>4077</v>
      </c>
      <c r="AA1503" s="432"/>
      <c r="AB1503" s="16" t="str">
        <f t="shared" si="59"/>
        <v>Unique</v>
      </c>
    </row>
    <row r="1504" spans="1:28" ht="15">
      <c r="A1504" s="354" t="str">
        <f t="shared" si="56"/>
        <v>101_1_300623_C2A_p_er.te</v>
      </c>
      <c r="B1504" s="148" t="s">
        <v>80</v>
      </c>
      <c r="C1504" s="148" t="s">
        <v>81</v>
      </c>
      <c r="D1504" s="213">
        <v>101</v>
      </c>
      <c r="E1504" s="213">
        <v>1</v>
      </c>
      <c r="F1504" s="213">
        <v>160623</v>
      </c>
      <c r="G1504" s="213">
        <v>300623</v>
      </c>
      <c r="H1504" s="213">
        <v>2023</v>
      </c>
      <c r="I1504" s="148" t="s">
        <v>43</v>
      </c>
      <c r="J1504" s="148" t="s">
        <v>82</v>
      </c>
      <c r="K1504" s="148" t="s">
        <v>83</v>
      </c>
      <c r="L1504" s="148" t="s">
        <v>74</v>
      </c>
      <c r="M1504" s="148" t="s">
        <v>2422</v>
      </c>
      <c r="N1504" s="213">
        <v>142</v>
      </c>
      <c r="P1504" s="401" t="s">
        <v>521</v>
      </c>
      <c r="Q1504" s="16" t="s">
        <v>522</v>
      </c>
      <c r="R1504" s="16" t="s">
        <v>2422</v>
      </c>
      <c r="S1504" s="16">
        <v>1</v>
      </c>
      <c r="T1504" s="16">
        <v>0</v>
      </c>
      <c r="U1504" s="16">
        <v>1</v>
      </c>
      <c r="X1504" s="402">
        <v>201124</v>
      </c>
      <c r="Y1504" s="50" t="s">
        <v>78</v>
      </c>
      <c r="Z1504" s="47" t="s">
        <v>4078</v>
      </c>
      <c r="AA1504" s="432"/>
      <c r="AB1504" s="16" t="str">
        <f t="shared" si="59"/>
        <v>Unique</v>
      </c>
    </row>
    <row r="1505" spans="1:28" ht="15">
      <c r="A1505" s="354" t="str">
        <f t="shared" si="56"/>
        <v>80_4_300623_C25_p_ep.ba</v>
      </c>
      <c r="B1505" s="364" t="s">
        <v>2320</v>
      </c>
      <c r="C1505" s="364" t="s">
        <v>2321</v>
      </c>
      <c r="D1505" s="213">
        <v>80</v>
      </c>
      <c r="E1505" s="213">
        <v>4</v>
      </c>
      <c r="F1505" s="213">
        <v>160623</v>
      </c>
      <c r="G1505" s="213">
        <v>300623</v>
      </c>
      <c r="H1505" s="213">
        <v>2023</v>
      </c>
      <c r="I1505" s="148" t="s">
        <v>43</v>
      </c>
      <c r="J1505" s="148" t="s">
        <v>2322</v>
      </c>
      <c r="K1505" s="148" t="s">
        <v>2323</v>
      </c>
      <c r="L1505" s="148" t="s">
        <v>74</v>
      </c>
      <c r="M1505" s="148" t="s">
        <v>2422</v>
      </c>
      <c r="N1505" s="213">
        <v>144</v>
      </c>
      <c r="P1505" s="359" t="s">
        <v>84</v>
      </c>
      <c r="Q1505" s="50" t="s">
        <v>85</v>
      </c>
      <c r="R1505" s="16" t="s">
        <v>2422</v>
      </c>
      <c r="S1505" s="16">
        <v>32</v>
      </c>
      <c r="T1505" s="16">
        <v>16</v>
      </c>
      <c r="U1505" s="16">
        <v>16</v>
      </c>
      <c r="X1505" s="402">
        <v>201124</v>
      </c>
      <c r="Y1505" s="50" t="s">
        <v>78</v>
      </c>
      <c r="Z1505" s="47" t="s">
        <v>4079</v>
      </c>
      <c r="AA1505" s="432" t="s">
        <v>95</v>
      </c>
      <c r="AB1505" s="16" t="str">
        <f t="shared" si="59"/>
        <v>Unique</v>
      </c>
    </row>
    <row r="1506" spans="1:28" ht="15">
      <c r="A1506" s="354" t="str">
        <f t="shared" si="56"/>
        <v>80_4_300623_C25_p_sp.</v>
      </c>
      <c r="B1506" s="364" t="s">
        <v>2320</v>
      </c>
      <c r="C1506" s="364" t="s">
        <v>2321</v>
      </c>
      <c r="D1506" s="213">
        <v>80</v>
      </c>
      <c r="E1506" s="213">
        <v>4</v>
      </c>
      <c r="F1506" s="213">
        <v>160623</v>
      </c>
      <c r="G1506" s="213">
        <v>300623</v>
      </c>
      <c r="H1506" s="213">
        <v>2023</v>
      </c>
      <c r="I1506" s="148" t="s">
        <v>43</v>
      </c>
      <c r="J1506" s="148" t="s">
        <v>2322</v>
      </c>
      <c r="K1506" s="148" t="s">
        <v>2323</v>
      </c>
      <c r="L1506" s="148" t="s">
        <v>74</v>
      </c>
      <c r="M1506" s="148" t="s">
        <v>2422</v>
      </c>
      <c r="N1506" s="213">
        <v>144</v>
      </c>
      <c r="P1506" s="359" t="s">
        <v>1163</v>
      </c>
      <c r="Q1506" s="50" t="s">
        <v>1164</v>
      </c>
      <c r="R1506" s="16" t="s">
        <v>2422</v>
      </c>
      <c r="S1506" s="16">
        <v>9</v>
      </c>
      <c r="T1506" s="16">
        <v>0</v>
      </c>
      <c r="U1506" s="16">
        <v>9</v>
      </c>
      <c r="X1506" s="402">
        <v>201124</v>
      </c>
      <c r="Y1506" s="50" t="s">
        <v>78</v>
      </c>
      <c r="Z1506" s="47" t="s">
        <v>4080</v>
      </c>
      <c r="AA1506" s="432"/>
      <c r="AB1506" s="16" t="str">
        <f t="shared" si="59"/>
        <v>Unique</v>
      </c>
    </row>
    <row r="1507" spans="1:28" ht="15">
      <c r="A1507" s="354" t="str">
        <f t="shared" si="56"/>
        <v>119_2_020623_C35_p_ep.ba</v>
      </c>
      <c r="B1507" s="148" t="s">
        <v>2611</v>
      </c>
      <c r="C1507" s="148" t="s">
        <v>2612</v>
      </c>
      <c r="D1507" s="421">
        <v>119</v>
      </c>
      <c r="E1507" s="421">
        <v>2</v>
      </c>
      <c r="F1507" s="213">
        <v>190523</v>
      </c>
      <c r="G1507" s="367" t="s">
        <v>3903</v>
      </c>
      <c r="H1507" s="213">
        <v>2023</v>
      </c>
      <c r="I1507" s="148" t="s">
        <v>43</v>
      </c>
      <c r="J1507" s="148" t="s">
        <v>2613</v>
      </c>
      <c r="K1507" s="148" t="s">
        <v>2614</v>
      </c>
      <c r="L1507" s="148" t="s">
        <v>74</v>
      </c>
      <c r="M1507" s="148" t="s">
        <v>2422</v>
      </c>
      <c r="N1507" s="117">
        <v>96</v>
      </c>
      <c r="P1507" s="359" t="s">
        <v>84</v>
      </c>
      <c r="Q1507" s="50" t="s">
        <v>85</v>
      </c>
      <c r="R1507" s="16" t="s">
        <v>2422</v>
      </c>
      <c r="S1507" s="16">
        <v>13</v>
      </c>
      <c r="T1507" s="16">
        <v>3</v>
      </c>
      <c r="U1507" s="16">
        <v>10</v>
      </c>
      <c r="X1507" s="402">
        <v>201124</v>
      </c>
      <c r="Y1507" s="50" t="s">
        <v>78</v>
      </c>
      <c r="Z1507" s="47" t="s">
        <v>4081</v>
      </c>
      <c r="AA1507" s="432" t="s">
        <v>95</v>
      </c>
      <c r="AB1507" s="16" t="str">
        <f t="shared" si="59"/>
        <v>Unique</v>
      </c>
    </row>
    <row r="1508" spans="1:28" ht="15">
      <c r="A1508" s="354" t="str">
        <f t="shared" si="56"/>
        <v>119_2_020623_C35_p_ep.el</v>
      </c>
      <c r="B1508" s="148" t="s">
        <v>2611</v>
      </c>
      <c r="C1508" s="148" t="s">
        <v>2612</v>
      </c>
      <c r="D1508" s="421">
        <v>119</v>
      </c>
      <c r="E1508" s="421">
        <v>2</v>
      </c>
      <c r="F1508" s="213">
        <v>190523</v>
      </c>
      <c r="G1508" s="367" t="s">
        <v>3903</v>
      </c>
      <c r="H1508" s="213">
        <v>2023</v>
      </c>
      <c r="I1508" s="148" t="s">
        <v>43</v>
      </c>
      <c r="J1508" s="148" t="s">
        <v>2613</v>
      </c>
      <c r="K1508" s="148" t="s">
        <v>2614</v>
      </c>
      <c r="L1508" s="148" t="s">
        <v>74</v>
      </c>
      <c r="M1508" s="148" t="s">
        <v>2422</v>
      </c>
      <c r="N1508" s="117">
        <v>96</v>
      </c>
      <c r="P1508" s="401" t="s">
        <v>2312</v>
      </c>
      <c r="Q1508" s="16" t="s">
        <v>2313</v>
      </c>
      <c r="R1508" s="16" t="s">
        <v>2422</v>
      </c>
      <c r="S1508" s="16">
        <v>4</v>
      </c>
      <c r="T1508" s="16">
        <v>0</v>
      </c>
      <c r="U1508" s="16">
        <v>4</v>
      </c>
      <c r="X1508" s="402">
        <v>201124</v>
      </c>
      <c r="Y1508" s="50" t="s">
        <v>78</v>
      </c>
      <c r="Z1508" s="47" t="s">
        <v>4082</v>
      </c>
      <c r="AA1508" s="432" t="s">
        <v>95</v>
      </c>
      <c r="AB1508" s="16" t="str">
        <f t="shared" si="59"/>
        <v>Unique</v>
      </c>
    </row>
    <row r="1509" spans="1:28" ht="15">
      <c r="A1509" s="354" t="str">
        <f t="shared" si="56"/>
        <v>119_2_020623_C35_p_sy.pi</v>
      </c>
      <c r="B1509" s="148" t="s">
        <v>2611</v>
      </c>
      <c r="C1509" s="148" t="s">
        <v>2612</v>
      </c>
      <c r="D1509" s="421">
        <v>119</v>
      </c>
      <c r="E1509" s="421">
        <v>2</v>
      </c>
      <c r="F1509" s="213">
        <v>190523</v>
      </c>
      <c r="G1509" s="367" t="s">
        <v>3903</v>
      </c>
      <c r="H1509" s="213">
        <v>2023</v>
      </c>
      <c r="I1509" s="148" t="s">
        <v>43</v>
      </c>
      <c r="J1509" s="148" t="s">
        <v>2613</v>
      </c>
      <c r="K1509" s="148" t="s">
        <v>2614</v>
      </c>
      <c r="L1509" s="148" t="s">
        <v>74</v>
      </c>
      <c r="M1509" s="148" t="s">
        <v>2422</v>
      </c>
      <c r="N1509" s="117">
        <v>96</v>
      </c>
      <c r="P1509" s="359" t="s">
        <v>176</v>
      </c>
      <c r="Q1509" s="50" t="s">
        <v>177</v>
      </c>
      <c r="R1509" s="16" t="s">
        <v>2422</v>
      </c>
      <c r="S1509" s="16">
        <v>3</v>
      </c>
      <c r="T1509" s="16">
        <v>3</v>
      </c>
      <c r="U1509" s="16">
        <v>0</v>
      </c>
      <c r="X1509" s="402">
        <v>201124</v>
      </c>
      <c r="Y1509" s="50" t="s">
        <v>78</v>
      </c>
      <c r="Z1509" s="47" t="s">
        <v>4083</v>
      </c>
      <c r="AA1509" s="432" t="s">
        <v>95</v>
      </c>
      <c r="AB1509" s="16" t="str">
        <f t="shared" si="59"/>
        <v>Unique</v>
      </c>
    </row>
    <row r="1510" spans="1:28" ht="15">
      <c r="A1510" s="354" t="str">
        <f t="shared" si="56"/>
        <v>119_2_020623_C35_p_sp.</v>
      </c>
      <c r="B1510" s="148" t="s">
        <v>2611</v>
      </c>
      <c r="C1510" s="148" t="s">
        <v>2612</v>
      </c>
      <c r="D1510" s="421">
        <v>119</v>
      </c>
      <c r="E1510" s="421">
        <v>2</v>
      </c>
      <c r="F1510" s="213">
        <v>190523</v>
      </c>
      <c r="G1510" s="367" t="s">
        <v>3903</v>
      </c>
      <c r="H1510" s="213">
        <v>2023</v>
      </c>
      <c r="I1510" s="148" t="s">
        <v>43</v>
      </c>
      <c r="J1510" s="148" t="s">
        <v>2613</v>
      </c>
      <c r="K1510" s="148" t="s">
        <v>2614</v>
      </c>
      <c r="L1510" s="148" t="s">
        <v>74</v>
      </c>
      <c r="M1510" s="148" t="s">
        <v>2422</v>
      </c>
      <c r="N1510" s="117">
        <v>96</v>
      </c>
      <c r="P1510" s="359" t="s">
        <v>1163</v>
      </c>
      <c r="Q1510" s="50" t="s">
        <v>1164</v>
      </c>
      <c r="R1510" s="16" t="s">
        <v>2422</v>
      </c>
      <c r="S1510" s="16">
        <v>2</v>
      </c>
      <c r="T1510" s="16">
        <v>0</v>
      </c>
      <c r="U1510" s="16">
        <v>2</v>
      </c>
      <c r="X1510" s="402">
        <v>201124</v>
      </c>
      <c r="Y1510" s="50" t="s">
        <v>78</v>
      </c>
      <c r="Z1510" s="47" t="s">
        <v>4084</v>
      </c>
      <c r="AA1510" s="432"/>
      <c r="AB1510" s="16" t="str">
        <f t="shared" si="59"/>
        <v>Unique</v>
      </c>
    </row>
    <row r="1511" spans="1:28" ht="15">
      <c r="A1511" s="354" t="str">
        <f t="shared" si="56"/>
        <v>71_1_160623_C1A_p_ep.ba</v>
      </c>
      <c r="B1511" s="148" t="s">
        <v>2352</v>
      </c>
      <c r="C1511" s="148" t="s">
        <v>2353</v>
      </c>
      <c r="D1511" s="213">
        <v>71</v>
      </c>
      <c r="E1511" s="213">
        <v>1</v>
      </c>
      <c r="F1511" s="367" t="s">
        <v>3903</v>
      </c>
      <c r="G1511" s="213">
        <v>160623</v>
      </c>
      <c r="H1511" s="213">
        <v>2023</v>
      </c>
      <c r="I1511" s="148" t="s">
        <v>43</v>
      </c>
      <c r="J1511" s="148" t="s">
        <v>2354</v>
      </c>
      <c r="K1511" s="148" t="s">
        <v>2355</v>
      </c>
      <c r="L1511" s="148" t="s">
        <v>74</v>
      </c>
      <c r="M1511" s="148" t="s">
        <v>2422</v>
      </c>
      <c r="N1511" s="213">
        <v>141</v>
      </c>
      <c r="P1511" s="359" t="s">
        <v>84</v>
      </c>
      <c r="Q1511" s="50" t="s">
        <v>85</v>
      </c>
      <c r="R1511" s="16" t="s">
        <v>2422</v>
      </c>
      <c r="S1511" s="16">
        <v>12</v>
      </c>
      <c r="T1511" s="16">
        <v>10</v>
      </c>
      <c r="U1511" s="16">
        <v>2</v>
      </c>
      <c r="X1511" s="402">
        <v>201124</v>
      </c>
      <c r="Y1511" s="50" t="s">
        <v>78</v>
      </c>
      <c r="Z1511" s="47" t="s">
        <v>4085</v>
      </c>
      <c r="AA1511" s="432" t="s">
        <v>95</v>
      </c>
      <c r="AB1511" s="16" t="str">
        <f t="shared" si="59"/>
        <v>Unique</v>
      </c>
    </row>
    <row r="1512" spans="1:28" ht="15">
      <c r="A1512" s="354" t="str">
        <f t="shared" si="56"/>
        <v>71_1_160623_C1A_p_sp.</v>
      </c>
      <c r="B1512" s="148" t="s">
        <v>2352</v>
      </c>
      <c r="C1512" s="148" t="s">
        <v>2353</v>
      </c>
      <c r="D1512" s="213">
        <v>71</v>
      </c>
      <c r="E1512" s="213">
        <v>1</v>
      </c>
      <c r="F1512" s="367" t="s">
        <v>3903</v>
      </c>
      <c r="G1512" s="213">
        <v>160623</v>
      </c>
      <c r="H1512" s="213">
        <v>2023</v>
      </c>
      <c r="I1512" s="148" t="s">
        <v>43</v>
      </c>
      <c r="J1512" s="148" t="s">
        <v>2354</v>
      </c>
      <c r="K1512" s="148" t="s">
        <v>2355</v>
      </c>
      <c r="L1512" s="148" t="s">
        <v>74</v>
      </c>
      <c r="M1512" s="148" t="s">
        <v>2422</v>
      </c>
      <c r="N1512" s="213">
        <v>141</v>
      </c>
      <c r="P1512" s="359" t="s">
        <v>1163</v>
      </c>
      <c r="Q1512" s="50" t="s">
        <v>1164</v>
      </c>
      <c r="R1512" s="16" t="s">
        <v>2422</v>
      </c>
      <c r="S1512" s="16">
        <v>6</v>
      </c>
      <c r="T1512" s="16">
        <v>0</v>
      </c>
      <c r="U1512" s="16">
        <v>6</v>
      </c>
      <c r="X1512" s="402">
        <v>201124</v>
      </c>
      <c r="Y1512" s="50" t="s">
        <v>78</v>
      </c>
      <c r="Z1512" s="47" t="s">
        <v>4086</v>
      </c>
      <c r="AA1512" s="432"/>
      <c r="AB1512" s="16" t="str">
        <f t="shared" si="59"/>
        <v>Unique</v>
      </c>
    </row>
    <row r="1513" spans="1:28" ht="15">
      <c r="A1513" s="354" t="str">
        <f t="shared" si="56"/>
        <v>61_1_300623_C2X_p_ep.ba</v>
      </c>
      <c r="B1513" s="148" t="s">
        <v>2372</v>
      </c>
      <c r="C1513" s="148" t="s">
        <v>2373</v>
      </c>
      <c r="D1513" s="213">
        <v>61</v>
      </c>
      <c r="E1513" s="213">
        <v>1</v>
      </c>
      <c r="F1513" s="213">
        <v>160623</v>
      </c>
      <c r="G1513" s="213">
        <v>300623</v>
      </c>
      <c r="H1513" s="213">
        <v>2023</v>
      </c>
      <c r="I1513" s="148" t="s">
        <v>43</v>
      </c>
      <c r="J1513" s="148" t="s">
        <v>2374</v>
      </c>
      <c r="K1513" s="148" t="s">
        <v>2375</v>
      </c>
      <c r="L1513" s="148" t="s">
        <v>74</v>
      </c>
      <c r="M1513" s="148" t="s">
        <v>2422</v>
      </c>
      <c r="N1513" s="213">
        <f t="shared" ref="N1513:N1517" si="61">100+108+27</f>
        <v>235</v>
      </c>
      <c r="P1513" s="359" t="s">
        <v>84</v>
      </c>
      <c r="Q1513" s="50" t="s">
        <v>85</v>
      </c>
      <c r="R1513" s="16" t="s">
        <v>2422</v>
      </c>
      <c r="S1513" s="16">
        <v>56</v>
      </c>
      <c r="T1513" s="16">
        <v>33</v>
      </c>
      <c r="U1513" s="16">
        <v>23</v>
      </c>
      <c r="X1513" s="402">
        <v>201124</v>
      </c>
      <c r="Y1513" s="50" t="s">
        <v>78</v>
      </c>
      <c r="Z1513" s="47" t="s">
        <v>4087</v>
      </c>
      <c r="AA1513" s="432" t="s">
        <v>95</v>
      </c>
      <c r="AB1513" s="16" t="str">
        <f t="shared" si="59"/>
        <v>Unique</v>
      </c>
    </row>
    <row r="1514" spans="1:28" ht="15">
      <c r="A1514" s="354" t="str">
        <f t="shared" si="56"/>
        <v>61_1_300623_C2X_p_ch.bi</v>
      </c>
      <c r="B1514" s="148" t="s">
        <v>2372</v>
      </c>
      <c r="C1514" s="148" t="s">
        <v>2373</v>
      </c>
      <c r="D1514" s="213">
        <v>61</v>
      </c>
      <c r="E1514" s="213">
        <v>1</v>
      </c>
      <c r="F1514" s="213">
        <v>160623</v>
      </c>
      <c r="G1514" s="213">
        <v>300623</v>
      </c>
      <c r="H1514" s="213">
        <v>2023</v>
      </c>
      <c r="I1514" s="148" t="s">
        <v>43</v>
      </c>
      <c r="J1514" s="148" t="s">
        <v>2374</v>
      </c>
      <c r="K1514" s="148" t="s">
        <v>2375</v>
      </c>
      <c r="L1514" s="148" t="s">
        <v>74</v>
      </c>
      <c r="M1514" s="148" t="s">
        <v>2422</v>
      </c>
      <c r="N1514" s="213">
        <f t="shared" si="61"/>
        <v>235</v>
      </c>
      <c r="P1514" s="401" t="s">
        <v>287</v>
      </c>
      <c r="Q1514" s="16" t="s">
        <v>288</v>
      </c>
      <c r="R1514" s="16" t="s">
        <v>2422</v>
      </c>
      <c r="S1514" s="16">
        <v>3</v>
      </c>
      <c r="T1514" s="16">
        <v>0</v>
      </c>
      <c r="U1514" s="16">
        <v>3</v>
      </c>
      <c r="X1514" s="402">
        <v>201124</v>
      </c>
      <c r="Y1514" s="50" t="s">
        <v>78</v>
      </c>
      <c r="Z1514" s="47" t="s">
        <v>4088</v>
      </c>
      <c r="AA1514" s="432" t="s">
        <v>95</v>
      </c>
      <c r="AB1514" s="16" t="str">
        <f t="shared" si="59"/>
        <v>Unique</v>
      </c>
    </row>
    <row r="1515" spans="1:28" ht="15">
      <c r="A1515" s="354" t="str">
        <f t="shared" si="56"/>
        <v>61_1_300623_C2X_p_vo.inf</v>
      </c>
      <c r="B1515" s="148" t="s">
        <v>2372</v>
      </c>
      <c r="C1515" s="148" t="s">
        <v>2373</v>
      </c>
      <c r="D1515" s="213">
        <v>61</v>
      </c>
      <c r="E1515" s="213">
        <v>1</v>
      </c>
      <c r="F1515" s="213">
        <v>160623</v>
      </c>
      <c r="G1515" s="213">
        <v>300623</v>
      </c>
      <c r="H1515" s="213">
        <v>2023</v>
      </c>
      <c r="I1515" s="148" t="s">
        <v>43</v>
      </c>
      <c r="J1515" s="148" t="s">
        <v>2374</v>
      </c>
      <c r="K1515" s="148" t="s">
        <v>2375</v>
      </c>
      <c r="L1515" s="148" t="s">
        <v>74</v>
      </c>
      <c r="M1515" s="148" t="s">
        <v>2422</v>
      </c>
      <c r="N1515" s="213">
        <f t="shared" si="61"/>
        <v>235</v>
      </c>
      <c r="P1515" s="401" t="s">
        <v>2296</v>
      </c>
      <c r="Q1515" s="16" t="s">
        <v>393</v>
      </c>
      <c r="R1515" s="16" t="s">
        <v>2422</v>
      </c>
      <c r="S1515" s="16">
        <v>1</v>
      </c>
      <c r="T1515" s="16">
        <v>0</v>
      </c>
      <c r="U1515" s="16">
        <v>1</v>
      </c>
      <c r="X1515" s="402">
        <v>201124</v>
      </c>
      <c r="Y1515" s="50" t="s">
        <v>78</v>
      </c>
      <c r="Z1515" s="47" t="s">
        <v>4089</v>
      </c>
      <c r="AA1515" s="432" t="s">
        <v>95</v>
      </c>
      <c r="AB1515" s="16" t="str">
        <f t="shared" si="59"/>
        <v>Unique</v>
      </c>
    </row>
    <row r="1516" spans="1:28" ht="15">
      <c r="A1516" s="354" t="str">
        <f t="shared" si="56"/>
        <v>61_1_300623_C2X_p_sy.pi</v>
      </c>
      <c r="B1516" s="148" t="s">
        <v>2372</v>
      </c>
      <c r="C1516" s="148" t="s">
        <v>2373</v>
      </c>
      <c r="D1516" s="213">
        <v>61</v>
      </c>
      <c r="E1516" s="213">
        <v>1</v>
      </c>
      <c r="F1516" s="213">
        <v>160623</v>
      </c>
      <c r="G1516" s="213">
        <v>300623</v>
      </c>
      <c r="H1516" s="213">
        <v>2023</v>
      </c>
      <c r="I1516" s="148" t="s">
        <v>43</v>
      </c>
      <c r="J1516" s="148" t="s">
        <v>2374</v>
      </c>
      <c r="K1516" s="148" t="s">
        <v>2375</v>
      </c>
      <c r="L1516" s="148" t="s">
        <v>74</v>
      </c>
      <c r="M1516" s="148" t="s">
        <v>2422</v>
      </c>
      <c r="N1516" s="213">
        <f t="shared" si="61"/>
        <v>235</v>
      </c>
      <c r="P1516" s="359" t="s">
        <v>176</v>
      </c>
      <c r="Q1516" s="50" t="s">
        <v>177</v>
      </c>
      <c r="R1516" s="16" t="s">
        <v>2422</v>
      </c>
      <c r="S1516" s="16">
        <v>6</v>
      </c>
      <c r="T1516" s="16">
        <v>1</v>
      </c>
      <c r="U1516" s="16">
        <v>5</v>
      </c>
      <c r="X1516" s="402">
        <v>201124</v>
      </c>
      <c r="Y1516" s="50" t="s">
        <v>78</v>
      </c>
      <c r="Z1516" s="47" t="s">
        <v>4090</v>
      </c>
      <c r="AA1516" s="432" t="s">
        <v>95</v>
      </c>
      <c r="AB1516" s="16" t="str">
        <f t="shared" si="59"/>
        <v>Unique</v>
      </c>
    </row>
    <row r="1517" spans="1:28" ht="15">
      <c r="A1517" s="354" t="str">
        <f t="shared" si="56"/>
        <v>61_1_300623_C2X_p_sp.</v>
      </c>
      <c r="B1517" s="148" t="s">
        <v>2372</v>
      </c>
      <c r="C1517" s="148" t="s">
        <v>2373</v>
      </c>
      <c r="D1517" s="213">
        <v>61</v>
      </c>
      <c r="E1517" s="213">
        <v>1</v>
      </c>
      <c r="F1517" s="213">
        <v>160623</v>
      </c>
      <c r="G1517" s="213">
        <v>300623</v>
      </c>
      <c r="H1517" s="213">
        <v>2023</v>
      </c>
      <c r="I1517" s="148" t="s">
        <v>43</v>
      </c>
      <c r="J1517" s="148" t="s">
        <v>2374</v>
      </c>
      <c r="K1517" s="148" t="s">
        <v>2375</v>
      </c>
      <c r="L1517" s="148" t="s">
        <v>74</v>
      </c>
      <c r="M1517" s="148" t="s">
        <v>2422</v>
      </c>
      <c r="N1517" s="213">
        <f t="shared" si="61"/>
        <v>235</v>
      </c>
      <c r="P1517" s="359" t="s">
        <v>1163</v>
      </c>
      <c r="Q1517" s="50" t="s">
        <v>1164</v>
      </c>
      <c r="R1517" s="16" t="s">
        <v>2422</v>
      </c>
      <c r="S1517" s="16">
        <v>2</v>
      </c>
      <c r="T1517" s="16">
        <v>0</v>
      </c>
      <c r="U1517" s="16">
        <v>2</v>
      </c>
      <c r="X1517" s="402">
        <v>201124</v>
      </c>
      <c r="Y1517" s="50" t="s">
        <v>78</v>
      </c>
      <c r="Z1517" s="47" t="s">
        <v>4091</v>
      </c>
      <c r="AA1517" s="432"/>
      <c r="AB1517" s="16" t="str">
        <f t="shared" si="59"/>
        <v>Unique</v>
      </c>
    </row>
    <row r="1518" spans="1:28" ht="15">
      <c r="A1518" s="354" t="str">
        <f t="shared" si="56"/>
        <v>61_1_020623_C2X_p_ep.ba</v>
      </c>
      <c r="B1518" s="148" t="s">
        <v>2372</v>
      </c>
      <c r="C1518" s="148" t="s">
        <v>2373</v>
      </c>
      <c r="D1518" s="213">
        <v>61</v>
      </c>
      <c r="E1518" s="213">
        <v>1</v>
      </c>
      <c r="F1518" s="213">
        <v>190523</v>
      </c>
      <c r="G1518" s="481" t="s">
        <v>3903</v>
      </c>
      <c r="H1518" s="213">
        <v>2023</v>
      </c>
      <c r="I1518" s="148" t="s">
        <v>43</v>
      </c>
      <c r="J1518" s="148" t="s">
        <v>2374</v>
      </c>
      <c r="K1518" s="148" t="s">
        <v>2375</v>
      </c>
      <c r="L1518" s="148" t="s">
        <v>74</v>
      </c>
      <c r="M1518" s="148" t="s">
        <v>2422</v>
      </c>
      <c r="N1518" s="213">
        <v>134</v>
      </c>
      <c r="P1518" s="359" t="s">
        <v>84</v>
      </c>
      <c r="Q1518" s="50" t="s">
        <v>85</v>
      </c>
      <c r="R1518" s="16" t="s">
        <v>2422</v>
      </c>
      <c r="S1518" s="16">
        <v>9</v>
      </c>
      <c r="T1518" s="16">
        <v>3</v>
      </c>
      <c r="U1518" s="16">
        <v>6</v>
      </c>
      <c r="X1518" s="402">
        <v>201124</v>
      </c>
      <c r="Y1518" s="50" t="s">
        <v>78</v>
      </c>
      <c r="Z1518" s="47" t="s">
        <v>4092</v>
      </c>
      <c r="AA1518" s="432" t="s">
        <v>95</v>
      </c>
      <c r="AB1518" s="16" t="str">
        <f t="shared" si="59"/>
        <v>Unique</v>
      </c>
    </row>
    <row r="1519" spans="1:28" ht="15">
      <c r="A1519" s="354" t="str">
        <f t="shared" si="56"/>
        <v>61_1_020623_C2X_p_ep.el</v>
      </c>
      <c r="B1519" s="148" t="s">
        <v>2372</v>
      </c>
      <c r="C1519" s="148" t="s">
        <v>2373</v>
      </c>
      <c r="D1519" s="213">
        <v>61</v>
      </c>
      <c r="E1519" s="213">
        <v>1</v>
      </c>
      <c r="F1519" s="213">
        <v>190523</v>
      </c>
      <c r="G1519" s="481" t="s">
        <v>3903</v>
      </c>
      <c r="H1519" s="213">
        <v>2023</v>
      </c>
      <c r="I1519" s="148" t="s">
        <v>43</v>
      </c>
      <c r="J1519" s="148" t="s">
        <v>2374</v>
      </c>
      <c r="K1519" s="148" t="s">
        <v>2375</v>
      </c>
      <c r="L1519" s="148" t="s">
        <v>74</v>
      </c>
      <c r="M1519" s="148" t="s">
        <v>2422</v>
      </c>
      <c r="N1519" s="213">
        <v>134</v>
      </c>
      <c r="P1519" s="401" t="s">
        <v>2312</v>
      </c>
      <c r="Q1519" s="16" t="s">
        <v>2313</v>
      </c>
      <c r="R1519" s="16" t="s">
        <v>2422</v>
      </c>
      <c r="S1519" s="16">
        <v>3</v>
      </c>
      <c r="T1519" s="16">
        <v>0</v>
      </c>
      <c r="U1519" s="16">
        <v>3</v>
      </c>
      <c r="X1519" s="402">
        <v>201124</v>
      </c>
      <c r="Y1519" s="50" t="s">
        <v>78</v>
      </c>
      <c r="Z1519" s="47" t="s">
        <v>4093</v>
      </c>
      <c r="AA1519" s="432" t="s">
        <v>95</v>
      </c>
      <c r="AB1519" s="16" t="str">
        <f t="shared" si="59"/>
        <v>Unique</v>
      </c>
    </row>
    <row r="1520" spans="1:28" ht="15">
      <c r="A1520" s="354" t="str">
        <f t="shared" si="56"/>
        <v>61_1_020623_C2X_p_sy.pi</v>
      </c>
      <c r="B1520" s="148" t="s">
        <v>2372</v>
      </c>
      <c r="C1520" s="148" t="s">
        <v>2373</v>
      </c>
      <c r="D1520" s="213">
        <v>61</v>
      </c>
      <c r="E1520" s="213">
        <v>1</v>
      </c>
      <c r="F1520" s="213">
        <v>190523</v>
      </c>
      <c r="G1520" s="481" t="s">
        <v>3903</v>
      </c>
      <c r="H1520" s="213">
        <v>2023</v>
      </c>
      <c r="I1520" s="148" t="s">
        <v>43</v>
      </c>
      <c r="J1520" s="148" t="s">
        <v>2374</v>
      </c>
      <c r="K1520" s="148" t="s">
        <v>2375</v>
      </c>
      <c r="L1520" s="148" t="s">
        <v>74</v>
      </c>
      <c r="M1520" s="148" t="s">
        <v>2422</v>
      </c>
      <c r="N1520" s="213">
        <v>134</v>
      </c>
      <c r="P1520" s="359" t="s">
        <v>176</v>
      </c>
      <c r="Q1520" s="50" t="s">
        <v>177</v>
      </c>
      <c r="R1520" s="16" t="s">
        <v>2422</v>
      </c>
      <c r="S1520" s="16">
        <v>20</v>
      </c>
      <c r="T1520" s="16">
        <v>20</v>
      </c>
      <c r="U1520" s="16">
        <v>0</v>
      </c>
      <c r="X1520" s="402">
        <v>201124</v>
      </c>
      <c r="Y1520" s="50" t="s">
        <v>78</v>
      </c>
      <c r="Z1520" s="47" t="s">
        <v>4094</v>
      </c>
      <c r="AA1520" s="432" t="s">
        <v>95</v>
      </c>
      <c r="AB1520" s="16" t="str">
        <f t="shared" si="59"/>
        <v>Unique</v>
      </c>
    </row>
    <row r="1521" spans="1:28" ht="15">
      <c r="A1521" s="354" t="str">
        <f t="shared" si="56"/>
        <v>61_1_020623_C2X_p_sp.</v>
      </c>
      <c r="B1521" s="148" t="s">
        <v>2372</v>
      </c>
      <c r="C1521" s="148" t="s">
        <v>2373</v>
      </c>
      <c r="D1521" s="213">
        <v>61</v>
      </c>
      <c r="E1521" s="213">
        <v>1</v>
      </c>
      <c r="F1521" s="213">
        <v>190523</v>
      </c>
      <c r="G1521" s="481" t="s">
        <v>3903</v>
      </c>
      <c r="H1521" s="213">
        <v>2023</v>
      </c>
      <c r="I1521" s="148" t="s">
        <v>43</v>
      </c>
      <c r="J1521" s="148" t="s">
        <v>2374</v>
      </c>
      <c r="K1521" s="148" t="s">
        <v>2375</v>
      </c>
      <c r="L1521" s="148" t="s">
        <v>74</v>
      </c>
      <c r="M1521" s="148" t="s">
        <v>2422</v>
      </c>
      <c r="N1521" s="213">
        <v>134</v>
      </c>
      <c r="P1521" s="359" t="s">
        <v>1163</v>
      </c>
      <c r="Q1521" s="50" t="s">
        <v>1164</v>
      </c>
      <c r="R1521" s="16" t="s">
        <v>2422</v>
      </c>
      <c r="S1521" s="16">
        <v>2</v>
      </c>
      <c r="T1521" s="16">
        <v>0</v>
      </c>
      <c r="U1521" s="16">
        <v>2</v>
      </c>
      <c r="X1521" s="402">
        <v>201124</v>
      </c>
      <c r="Y1521" s="50" t="s">
        <v>78</v>
      </c>
      <c r="Z1521" s="47" t="s">
        <v>4095</v>
      </c>
      <c r="AA1521" s="432"/>
      <c r="AB1521" s="16" t="str">
        <f t="shared" si="59"/>
        <v>Unique</v>
      </c>
    </row>
    <row r="1522" spans="1:28" ht="15">
      <c r="A1522" s="354" t="str">
        <f t="shared" si="56"/>
        <v>119_2_160623_C35_p_ep.ba</v>
      </c>
      <c r="B1522" s="483" t="s">
        <v>2611</v>
      </c>
      <c r="C1522" s="148" t="s">
        <v>2612</v>
      </c>
      <c r="D1522" s="421">
        <v>119</v>
      </c>
      <c r="E1522" s="421">
        <v>2</v>
      </c>
      <c r="F1522" s="367" t="s">
        <v>3903</v>
      </c>
      <c r="G1522" s="213">
        <v>160623</v>
      </c>
      <c r="H1522" s="213">
        <v>2023</v>
      </c>
      <c r="I1522" s="148" t="s">
        <v>43</v>
      </c>
      <c r="J1522" s="148" t="s">
        <v>2613</v>
      </c>
      <c r="K1522" s="148" t="s">
        <v>2614</v>
      </c>
      <c r="L1522" s="148" t="s">
        <v>74</v>
      </c>
      <c r="M1522" s="148" t="s">
        <v>2422</v>
      </c>
      <c r="N1522" s="213">
        <f t="shared" ref="N1522:N1528" si="62">100+100+100+100+91</f>
        <v>491</v>
      </c>
      <c r="P1522" s="359" t="s">
        <v>84</v>
      </c>
      <c r="Q1522" s="50" t="s">
        <v>85</v>
      </c>
      <c r="R1522" s="16" t="s">
        <v>2422</v>
      </c>
      <c r="S1522" s="114">
        <f>T1522+U1522</f>
        <v>65</v>
      </c>
      <c r="T1522" s="16">
        <v>36</v>
      </c>
      <c r="U1522" s="16">
        <v>29</v>
      </c>
      <c r="X1522" s="402">
        <v>201124</v>
      </c>
      <c r="Y1522" s="50" t="s">
        <v>78</v>
      </c>
      <c r="Z1522" s="47" t="s">
        <v>4096</v>
      </c>
      <c r="AA1522" s="432" t="s">
        <v>95</v>
      </c>
      <c r="AB1522" s="16" t="str">
        <f t="shared" si="59"/>
        <v>Unique</v>
      </c>
    </row>
    <row r="1523" spans="1:28" ht="15">
      <c r="A1523" s="354" t="str">
        <f t="shared" si="56"/>
        <v>119_2_160623_C35_p_ch.bi</v>
      </c>
      <c r="B1523" s="148" t="s">
        <v>2611</v>
      </c>
      <c r="C1523" s="148" t="s">
        <v>2612</v>
      </c>
      <c r="D1523" s="421">
        <v>119</v>
      </c>
      <c r="E1523" s="421">
        <v>2</v>
      </c>
      <c r="F1523" s="367" t="s">
        <v>3903</v>
      </c>
      <c r="G1523" s="213">
        <v>160623</v>
      </c>
      <c r="H1523" s="213">
        <v>2023</v>
      </c>
      <c r="I1523" s="148" t="s">
        <v>43</v>
      </c>
      <c r="J1523" s="148" t="s">
        <v>2613</v>
      </c>
      <c r="K1523" s="148" t="s">
        <v>2614</v>
      </c>
      <c r="L1523" s="148" t="s">
        <v>74</v>
      </c>
      <c r="M1523" s="148" t="s">
        <v>2422</v>
      </c>
      <c r="N1523" s="213">
        <f t="shared" si="62"/>
        <v>491</v>
      </c>
      <c r="P1523" s="401" t="s">
        <v>287</v>
      </c>
      <c r="Q1523" s="16" t="s">
        <v>288</v>
      </c>
      <c r="R1523" s="16" t="s">
        <v>2422</v>
      </c>
      <c r="S1523" s="16">
        <v>3</v>
      </c>
      <c r="T1523" s="16">
        <v>2</v>
      </c>
      <c r="U1523" s="16">
        <v>1</v>
      </c>
      <c r="X1523" s="402">
        <v>201124</v>
      </c>
      <c r="Y1523" s="50" t="s">
        <v>78</v>
      </c>
      <c r="Z1523" s="47" t="s">
        <v>4097</v>
      </c>
      <c r="AA1523" s="432" t="s">
        <v>95</v>
      </c>
      <c r="AB1523" s="16" t="str">
        <f t="shared" si="59"/>
        <v>Unique</v>
      </c>
    </row>
    <row r="1524" spans="1:28" ht="15">
      <c r="A1524" s="354" t="str">
        <f t="shared" si="56"/>
        <v>119_2_160623_C35_p_ep.el</v>
      </c>
      <c r="B1524" s="148" t="s">
        <v>2611</v>
      </c>
      <c r="C1524" s="148" t="s">
        <v>2612</v>
      </c>
      <c r="D1524" s="421">
        <v>119</v>
      </c>
      <c r="E1524" s="421">
        <v>2</v>
      </c>
      <c r="F1524" s="367" t="s">
        <v>3903</v>
      </c>
      <c r="G1524" s="213">
        <v>160623</v>
      </c>
      <c r="H1524" s="213">
        <v>2023</v>
      </c>
      <c r="I1524" s="148" t="s">
        <v>43</v>
      </c>
      <c r="J1524" s="148" t="s">
        <v>2613</v>
      </c>
      <c r="K1524" s="148" t="s">
        <v>2614</v>
      </c>
      <c r="L1524" s="148" t="s">
        <v>74</v>
      </c>
      <c r="M1524" s="148" t="s">
        <v>2422</v>
      </c>
      <c r="N1524" s="213">
        <f t="shared" si="62"/>
        <v>491</v>
      </c>
      <c r="P1524" s="401" t="s">
        <v>2312</v>
      </c>
      <c r="Q1524" s="16" t="s">
        <v>2313</v>
      </c>
      <c r="R1524" s="16" t="s">
        <v>2422</v>
      </c>
      <c r="S1524" s="16">
        <v>4</v>
      </c>
      <c r="T1524" s="16">
        <v>0</v>
      </c>
      <c r="U1524" s="16">
        <v>4</v>
      </c>
      <c r="X1524" s="402">
        <v>201124</v>
      </c>
      <c r="Y1524" s="50" t="s">
        <v>78</v>
      </c>
      <c r="Z1524" s="47" t="s">
        <v>4098</v>
      </c>
      <c r="AA1524" s="432" t="s">
        <v>95</v>
      </c>
      <c r="AB1524" s="16" t="str">
        <f t="shared" si="59"/>
        <v>Unique</v>
      </c>
    </row>
    <row r="1525" spans="1:28" ht="15">
      <c r="A1525" s="354" t="str">
        <f t="shared" si="56"/>
        <v>119_2_160623_C35_p_sy.pi</v>
      </c>
      <c r="B1525" s="148" t="s">
        <v>2611</v>
      </c>
      <c r="C1525" s="148" t="s">
        <v>2612</v>
      </c>
      <c r="D1525" s="421">
        <v>119</v>
      </c>
      <c r="E1525" s="421">
        <v>2</v>
      </c>
      <c r="F1525" s="367" t="s">
        <v>3903</v>
      </c>
      <c r="G1525" s="213">
        <v>160623</v>
      </c>
      <c r="H1525" s="213">
        <v>2023</v>
      </c>
      <c r="I1525" s="148" t="s">
        <v>43</v>
      </c>
      <c r="J1525" s="148" t="s">
        <v>2613</v>
      </c>
      <c r="K1525" s="148" t="s">
        <v>2614</v>
      </c>
      <c r="L1525" s="148" t="s">
        <v>74</v>
      </c>
      <c r="M1525" s="148" t="s">
        <v>2422</v>
      </c>
      <c r="N1525" s="213">
        <f t="shared" si="62"/>
        <v>491</v>
      </c>
      <c r="P1525" s="359" t="s">
        <v>176</v>
      </c>
      <c r="Q1525" s="50" t="s">
        <v>177</v>
      </c>
      <c r="R1525" s="16" t="s">
        <v>2422</v>
      </c>
      <c r="S1525" s="16">
        <v>13</v>
      </c>
      <c r="T1525" s="16">
        <v>12</v>
      </c>
      <c r="U1525" s="16">
        <v>1</v>
      </c>
      <c r="X1525" s="402">
        <v>201124</v>
      </c>
      <c r="Y1525" s="50" t="s">
        <v>78</v>
      </c>
      <c r="Z1525" s="47" t="s">
        <v>4099</v>
      </c>
      <c r="AA1525" s="432" t="s">
        <v>95</v>
      </c>
      <c r="AB1525" s="16" t="str">
        <f t="shared" si="59"/>
        <v>Unique</v>
      </c>
    </row>
    <row r="1526" spans="1:28" ht="15">
      <c r="A1526" s="354" t="str">
        <f t="shared" si="56"/>
        <v>119_2_160623_C35_p_sp.</v>
      </c>
      <c r="B1526" s="148" t="s">
        <v>2611</v>
      </c>
      <c r="C1526" s="148" t="s">
        <v>2612</v>
      </c>
      <c r="D1526" s="421">
        <v>119</v>
      </c>
      <c r="E1526" s="421">
        <v>2</v>
      </c>
      <c r="F1526" s="367" t="s">
        <v>3903</v>
      </c>
      <c r="G1526" s="213">
        <v>160623</v>
      </c>
      <c r="H1526" s="213">
        <v>2023</v>
      </c>
      <c r="I1526" s="148" t="s">
        <v>43</v>
      </c>
      <c r="J1526" s="148" t="s">
        <v>2613</v>
      </c>
      <c r="K1526" s="148" t="s">
        <v>2614</v>
      </c>
      <c r="L1526" s="148" t="s">
        <v>74</v>
      </c>
      <c r="M1526" s="148" t="s">
        <v>2422</v>
      </c>
      <c r="N1526" s="213">
        <f t="shared" si="62"/>
        <v>491</v>
      </c>
      <c r="P1526" s="359" t="s">
        <v>1163</v>
      </c>
      <c r="Q1526" s="50" t="s">
        <v>1164</v>
      </c>
      <c r="R1526" s="16" t="s">
        <v>2422</v>
      </c>
      <c r="S1526" s="16">
        <v>49</v>
      </c>
      <c r="T1526" s="16">
        <v>0</v>
      </c>
      <c r="U1526" s="16">
        <v>49</v>
      </c>
      <c r="X1526" s="402">
        <v>201124</v>
      </c>
      <c r="Y1526" s="50" t="s">
        <v>78</v>
      </c>
      <c r="Z1526" s="47" t="s">
        <v>4100</v>
      </c>
      <c r="AA1526" s="432"/>
      <c r="AB1526" s="16" t="str">
        <f t="shared" si="59"/>
        <v>Unique</v>
      </c>
    </row>
    <row r="1527" spans="1:28" ht="15">
      <c r="A1527" s="354" t="str">
        <f t="shared" si="56"/>
        <v>119_2_160623_C35_p_rh.ca</v>
      </c>
      <c r="B1527" s="148" t="s">
        <v>2611</v>
      </c>
      <c r="C1527" s="148" t="s">
        <v>2612</v>
      </c>
      <c r="D1527" s="421">
        <v>119</v>
      </c>
      <c r="E1527" s="421">
        <v>2</v>
      </c>
      <c r="F1527" s="367" t="s">
        <v>3903</v>
      </c>
      <c r="G1527" s="213">
        <v>160623</v>
      </c>
      <c r="H1527" s="213">
        <v>2023</v>
      </c>
      <c r="I1527" s="148" t="s">
        <v>43</v>
      </c>
      <c r="J1527" s="148" t="s">
        <v>2613</v>
      </c>
      <c r="K1527" s="148" t="s">
        <v>2614</v>
      </c>
      <c r="L1527" s="148" t="s">
        <v>74</v>
      </c>
      <c r="M1527" s="148" t="s">
        <v>2422</v>
      </c>
      <c r="N1527" s="213">
        <f t="shared" si="62"/>
        <v>491</v>
      </c>
      <c r="P1527" s="401" t="s">
        <v>134</v>
      </c>
      <c r="Q1527" s="16" t="s">
        <v>135</v>
      </c>
      <c r="R1527" s="16" t="s">
        <v>2422</v>
      </c>
      <c r="S1527" s="16">
        <v>1</v>
      </c>
      <c r="T1527" s="16">
        <v>0</v>
      </c>
      <c r="U1527" s="16">
        <v>1</v>
      </c>
      <c r="X1527" s="402">
        <v>201124</v>
      </c>
      <c r="Y1527" s="50" t="s">
        <v>78</v>
      </c>
      <c r="Z1527" s="47" t="s">
        <v>4101</v>
      </c>
      <c r="AA1527" s="432" t="s">
        <v>95</v>
      </c>
      <c r="AB1527" s="16" t="str">
        <f t="shared" si="59"/>
        <v>Unique</v>
      </c>
    </row>
    <row r="1528" spans="1:28" ht="15">
      <c r="A1528" s="354" t="str">
        <f t="shared" si="56"/>
        <v>119_2_160623_C35_p_my.fl</v>
      </c>
      <c r="B1528" s="148" t="s">
        <v>2611</v>
      </c>
      <c r="C1528" s="148" t="s">
        <v>2612</v>
      </c>
      <c r="D1528" s="421">
        <v>119</v>
      </c>
      <c r="E1528" s="421">
        <v>2</v>
      </c>
      <c r="F1528" s="367" t="s">
        <v>3903</v>
      </c>
      <c r="G1528" s="213">
        <v>160623</v>
      </c>
      <c r="H1528" s="213">
        <v>2023</v>
      </c>
      <c r="I1528" s="148" t="s">
        <v>43</v>
      </c>
      <c r="J1528" s="148" t="s">
        <v>2613</v>
      </c>
      <c r="K1528" s="148" t="s">
        <v>2614</v>
      </c>
      <c r="L1528" s="148" t="s">
        <v>74</v>
      </c>
      <c r="M1528" s="148" t="s">
        <v>2422</v>
      </c>
      <c r="N1528" s="213">
        <f t="shared" si="62"/>
        <v>491</v>
      </c>
      <c r="P1528" s="401" t="s">
        <v>98</v>
      </c>
      <c r="Q1528" s="16" t="s">
        <v>99</v>
      </c>
      <c r="R1528" s="16" t="s">
        <v>2422</v>
      </c>
      <c r="S1528" s="16">
        <v>1</v>
      </c>
      <c r="T1528" s="16">
        <v>0</v>
      </c>
      <c r="U1528" s="16">
        <v>1</v>
      </c>
      <c r="X1528" s="402">
        <v>201124</v>
      </c>
      <c r="Y1528" s="50" t="s">
        <v>78</v>
      </c>
      <c r="Z1528" s="47" t="s">
        <v>4102</v>
      </c>
      <c r="AA1528" s="432" t="s">
        <v>95</v>
      </c>
      <c r="AB1528" s="16" t="str">
        <f t="shared" si="59"/>
        <v>Unique</v>
      </c>
    </row>
    <row r="1529" spans="1:28" ht="15">
      <c r="A1529" s="354" t="str">
        <f t="shared" si="56"/>
        <v>80_4_160623_C25_p_ep.ba</v>
      </c>
      <c r="B1529" s="364" t="s">
        <v>2320</v>
      </c>
      <c r="C1529" s="364" t="s">
        <v>2321</v>
      </c>
      <c r="D1529" s="213">
        <v>80</v>
      </c>
      <c r="E1529" s="213">
        <v>4</v>
      </c>
      <c r="F1529" s="367" t="s">
        <v>3903</v>
      </c>
      <c r="G1529" s="213">
        <v>160623</v>
      </c>
      <c r="H1529" s="213">
        <v>2023</v>
      </c>
      <c r="I1529" s="148" t="s">
        <v>43</v>
      </c>
      <c r="J1529" s="148" t="s">
        <v>2322</v>
      </c>
      <c r="K1529" s="148" t="s">
        <v>2323</v>
      </c>
      <c r="L1529" s="148" t="s">
        <v>74</v>
      </c>
      <c r="M1529" s="148" t="s">
        <v>2422</v>
      </c>
      <c r="N1529" s="213">
        <f t="shared" ref="N1529:N1533" si="63">28+27+100+100+100+100+58</f>
        <v>513</v>
      </c>
      <c r="P1529" s="359" t="s">
        <v>84</v>
      </c>
      <c r="Q1529" s="50" t="s">
        <v>85</v>
      </c>
      <c r="R1529" s="16" t="s">
        <v>2422</v>
      </c>
      <c r="S1529" s="16">
        <v>104</v>
      </c>
      <c r="T1529" s="16">
        <v>44</v>
      </c>
      <c r="U1529" s="16">
        <v>60</v>
      </c>
      <c r="X1529" s="402">
        <v>201124</v>
      </c>
      <c r="Y1529" s="50" t="s">
        <v>78</v>
      </c>
      <c r="Z1529" s="47" t="s">
        <v>4103</v>
      </c>
      <c r="AA1529" s="432" t="s">
        <v>95</v>
      </c>
      <c r="AB1529" s="16" t="str">
        <f t="shared" si="59"/>
        <v>Unique</v>
      </c>
    </row>
    <row r="1530" spans="1:28" ht="15">
      <c r="A1530" s="354" t="str">
        <f t="shared" si="56"/>
        <v>80_4_160623_C25_p_ch.bi</v>
      </c>
      <c r="B1530" s="364" t="s">
        <v>2320</v>
      </c>
      <c r="C1530" s="364" t="s">
        <v>2321</v>
      </c>
      <c r="D1530" s="213">
        <v>80</v>
      </c>
      <c r="E1530" s="213">
        <v>4</v>
      </c>
      <c r="F1530" s="367" t="s">
        <v>3903</v>
      </c>
      <c r="G1530" s="213">
        <v>160623</v>
      </c>
      <c r="H1530" s="213">
        <v>2023</v>
      </c>
      <c r="I1530" s="148" t="s">
        <v>43</v>
      </c>
      <c r="J1530" s="148" t="s">
        <v>2322</v>
      </c>
      <c r="K1530" s="148" t="s">
        <v>2323</v>
      </c>
      <c r="L1530" s="148" t="s">
        <v>74</v>
      </c>
      <c r="M1530" s="148" t="s">
        <v>2422</v>
      </c>
      <c r="N1530" s="213">
        <f t="shared" si="63"/>
        <v>513</v>
      </c>
      <c r="P1530" s="401" t="s">
        <v>287</v>
      </c>
      <c r="Q1530" s="16" t="s">
        <v>288</v>
      </c>
      <c r="R1530" s="16" t="s">
        <v>2422</v>
      </c>
      <c r="S1530" s="16">
        <v>1</v>
      </c>
      <c r="T1530" s="16">
        <v>0</v>
      </c>
      <c r="U1530" s="16">
        <v>1</v>
      </c>
      <c r="X1530" s="402">
        <v>201124</v>
      </c>
      <c r="Y1530" s="50" t="s">
        <v>78</v>
      </c>
      <c r="Z1530" s="47" t="s">
        <v>4104</v>
      </c>
      <c r="AA1530" s="432" t="s">
        <v>95</v>
      </c>
      <c r="AB1530" s="16" t="str">
        <f t="shared" si="59"/>
        <v>Unique</v>
      </c>
    </row>
    <row r="1531" spans="1:28" ht="15">
      <c r="A1531" s="354" t="str">
        <f t="shared" si="56"/>
        <v>80_4_160623_C25_p_ep.el</v>
      </c>
      <c r="B1531" s="364" t="s">
        <v>2320</v>
      </c>
      <c r="C1531" s="364" t="s">
        <v>2321</v>
      </c>
      <c r="D1531" s="213">
        <v>80</v>
      </c>
      <c r="E1531" s="213">
        <v>4</v>
      </c>
      <c r="F1531" s="367" t="s">
        <v>3903</v>
      </c>
      <c r="G1531" s="213">
        <v>160623</v>
      </c>
      <c r="H1531" s="213">
        <v>2023</v>
      </c>
      <c r="I1531" s="148" t="s">
        <v>43</v>
      </c>
      <c r="J1531" s="148" t="s">
        <v>2322</v>
      </c>
      <c r="K1531" s="148" t="s">
        <v>2323</v>
      </c>
      <c r="L1531" s="148" t="s">
        <v>74</v>
      </c>
      <c r="M1531" s="148" t="s">
        <v>2422</v>
      </c>
      <c r="N1531" s="213">
        <f t="shared" si="63"/>
        <v>513</v>
      </c>
      <c r="P1531" s="401" t="s">
        <v>2312</v>
      </c>
      <c r="Q1531" s="16" t="s">
        <v>2313</v>
      </c>
      <c r="R1531" s="16" t="s">
        <v>2422</v>
      </c>
      <c r="S1531" s="16">
        <v>1</v>
      </c>
      <c r="T1531" s="16">
        <v>0</v>
      </c>
      <c r="U1531" s="16">
        <v>1</v>
      </c>
      <c r="X1531" s="402">
        <v>201124</v>
      </c>
      <c r="Y1531" s="50" t="s">
        <v>78</v>
      </c>
      <c r="Z1531" s="47" t="s">
        <v>4105</v>
      </c>
      <c r="AA1531" s="432" t="s">
        <v>95</v>
      </c>
      <c r="AB1531" s="16" t="str">
        <f t="shared" si="59"/>
        <v>Unique</v>
      </c>
    </row>
    <row r="1532" spans="1:28" ht="15">
      <c r="A1532" s="354" t="str">
        <f t="shared" si="56"/>
        <v>80_4_160623_C25_p_sy.pi</v>
      </c>
      <c r="B1532" s="364" t="s">
        <v>2320</v>
      </c>
      <c r="C1532" s="364" t="s">
        <v>2321</v>
      </c>
      <c r="D1532" s="213">
        <v>80</v>
      </c>
      <c r="E1532" s="213">
        <v>4</v>
      </c>
      <c r="F1532" s="367" t="s">
        <v>3903</v>
      </c>
      <c r="G1532" s="213">
        <v>160623</v>
      </c>
      <c r="H1532" s="213">
        <v>2023</v>
      </c>
      <c r="I1532" s="148" t="s">
        <v>43</v>
      </c>
      <c r="J1532" s="148" t="s">
        <v>2322</v>
      </c>
      <c r="K1532" s="148" t="s">
        <v>2323</v>
      </c>
      <c r="L1532" s="148" t="s">
        <v>74</v>
      </c>
      <c r="M1532" s="148" t="s">
        <v>2422</v>
      </c>
      <c r="N1532" s="213">
        <f t="shared" si="63"/>
        <v>513</v>
      </c>
      <c r="P1532" s="359" t="s">
        <v>176</v>
      </c>
      <c r="Q1532" s="50" t="s">
        <v>177</v>
      </c>
      <c r="R1532" s="16" t="s">
        <v>2422</v>
      </c>
      <c r="S1532" s="16">
        <v>1</v>
      </c>
      <c r="T1532" s="16">
        <v>0</v>
      </c>
      <c r="U1532" s="16">
        <v>1</v>
      </c>
      <c r="X1532" s="402">
        <v>201124</v>
      </c>
      <c r="Y1532" s="50" t="s">
        <v>78</v>
      </c>
      <c r="Z1532" s="47" t="s">
        <v>4106</v>
      </c>
      <c r="AA1532" s="432" t="s">
        <v>95</v>
      </c>
      <c r="AB1532" s="16" t="str">
        <f t="shared" si="59"/>
        <v>Unique</v>
      </c>
    </row>
    <row r="1533" spans="1:28" ht="15">
      <c r="A1533" s="354" t="str">
        <f t="shared" si="56"/>
        <v>80_4_160623_C25_p_sp.</v>
      </c>
      <c r="B1533" s="364" t="s">
        <v>2320</v>
      </c>
      <c r="C1533" s="364" t="s">
        <v>2321</v>
      </c>
      <c r="D1533" s="213">
        <v>80</v>
      </c>
      <c r="E1533" s="213">
        <v>4</v>
      </c>
      <c r="F1533" s="367" t="s">
        <v>3903</v>
      </c>
      <c r="G1533" s="213">
        <v>160623</v>
      </c>
      <c r="H1533" s="213">
        <v>2023</v>
      </c>
      <c r="I1533" s="148" t="s">
        <v>43</v>
      </c>
      <c r="J1533" s="148" t="s">
        <v>2322</v>
      </c>
      <c r="K1533" s="148" t="s">
        <v>2323</v>
      </c>
      <c r="L1533" s="148" t="s">
        <v>74</v>
      </c>
      <c r="M1533" s="148" t="s">
        <v>2422</v>
      </c>
      <c r="N1533" s="213">
        <f t="shared" si="63"/>
        <v>513</v>
      </c>
      <c r="P1533" s="359" t="s">
        <v>1163</v>
      </c>
      <c r="Q1533" s="50" t="s">
        <v>1164</v>
      </c>
      <c r="R1533" s="16" t="s">
        <v>2422</v>
      </c>
      <c r="S1533" s="16">
        <v>27</v>
      </c>
      <c r="T1533" s="16">
        <v>0</v>
      </c>
      <c r="U1533" s="16">
        <v>27</v>
      </c>
      <c r="X1533" s="402">
        <v>201124</v>
      </c>
      <c r="Y1533" s="50" t="s">
        <v>78</v>
      </c>
      <c r="Z1533" s="47" t="s">
        <v>4107</v>
      </c>
      <c r="AA1533" s="432"/>
      <c r="AB1533" s="16" t="str">
        <f t="shared" si="59"/>
        <v>Unique</v>
      </c>
    </row>
    <row r="1534" spans="1:28" ht="15">
      <c r="A1534" s="354" t="str">
        <f t="shared" si="56"/>
        <v>80_3_300623_C15_p_my.fl</v>
      </c>
      <c r="B1534" s="364" t="s">
        <v>69</v>
      </c>
      <c r="C1534" s="364" t="s">
        <v>70</v>
      </c>
      <c r="D1534" s="213">
        <v>80</v>
      </c>
      <c r="E1534" s="213">
        <v>3</v>
      </c>
      <c r="F1534" s="213">
        <v>160623</v>
      </c>
      <c r="G1534" s="213">
        <v>300623</v>
      </c>
      <c r="H1534" s="213">
        <v>2023</v>
      </c>
      <c r="I1534" s="148" t="s">
        <v>43</v>
      </c>
      <c r="J1534" s="148" t="s">
        <v>72</v>
      </c>
      <c r="K1534" s="148" t="s">
        <v>73</v>
      </c>
      <c r="L1534" s="148" t="s">
        <v>74</v>
      </c>
      <c r="M1534" s="148" t="s">
        <v>2422</v>
      </c>
      <c r="N1534" s="213">
        <v>40</v>
      </c>
      <c r="P1534" s="401" t="s">
        <v>98</v>
      </c>
      <c r="Q1534" s="16" t="s">
        <v>99</v>
      </c>
      <c r="R1534" s="16" t="s">
        <v>2422</v>
      </c>
      <c r="S1534" s="16">
        <v>1</v>
      </c>
      <c r="T1534" s="16">
        <v>0</v>
      </c>
      <c r="U1534" s="16">
        <v>1</v>
      </c>
      <c r="X1534" s="402">
        <v>211124</v>
      </c>
      <c r="Y1534" s="50" t="s">
        <v>78</v>
      </c>
      <c r="Z1534" s="47" t="s">
        <v>4108</v>
      </c>
      <c r="AA1534" s="432" t="s">
        <v>95</v>
      </c>
      <c r="AB1534" s="16" t="str">
        <f t="shared" si="59"/>
        <v>Unique</v>
      </c>
    </row>
    <row r="1535" spans="1:28" ht="15">
      <c r="A1535" s="354" t="str">
        <f t="shared" si="56"/>
        <v>119_2_030822_C2Y_p_eu.</v>
      </c>
      <c r="B1535" s="148" t="s">
        <v>2517</v>
      </c>
      <c r="C1535" s="148" t="s">
        <v>2518</v>
      </c>
      <c r="D1535" s="421">
        <v>119</v>
      </c>
      <c r="E1535" s="421">
        <v>2</v>
      </c>
      <c r="F1535" s="557">
        <v>200722</v>
      </c>
      <c r="G1535" s="417" t="s">
        <v>3145</v>
      </c>
      <c r="H1535" s="482">
        <v>2022</v>
      </c>
      <c r="I1535" s="148" t="s">
        <v>43</v>
      </c>
      <c r="J1535" s="148" t="s">
        <v>2519</v>
      </c>
      <c r="K1535" s="148" t="s">
        <v>2520</v>
      </c>
      <c r="L1535" s="148" t="s">
        <v>74</v>
      </c>
      <c r="M1535" s="148" t="s">
        <v>100</v>
      </c>
      <c r="N1535" s="213">
        <v>51</v>
      </c>
      <c r="P1535" s="414" t="s">
        <v>4109</v>
      </c>
      <c r="Q1535" s="16" t="s">
        <v>4110</v>
      </c>
      <c r="R1535" s="16" t="s">
        <v>2911</v>
      </c>
      <c r="S1535" s="16">
        <v>1</v>
      </c>
      <c r="T1535" s="16">
        <v>0</v>
      </c>
      <c r="U1535" s="16">
        <v>1</v>
      </c>
      <c r="X1535" s="402">
        <v>221124</v>
      </c>
      <c r="Y1535" s="16" t="s">
        <v>78</v>
      </c>
      <c r="Z1535" s="47" t="s">
        <v>4111</v>
      </c>
      <c r="AA1535" s="432"/>
      <c r="AB1535" s="16" t="str">
        <f t="shared" si="59"/>
        <v>Unique</v>
      </c>
    </row>
    <row r="1536" spans="1:28" ht="15">
      <c r="A1536" s="354" t="str">
        <f t="shared" si="56"/>
        <v>80_3_030921_C15_p_he.tr</v>
      </c>
      <c r="B1536" s="364" t="s">
        <v>69</v>
      </c>
      <c r="C1536" s="364" t="s">
        <v>70</v>
      </c>
      <c r="D1536" s="213">
        <v>80</v>
      </c>
      <c r="E1536" s="213">
        <v>3</v>
      </c>
      <c r="F1536" s="213">
        <v>160821</v>
      </c>
      <c r="G1536" s="367" t="s">
        <v>2403</v>
      </c>
      <c r="H1536" s="213">
        <v>2021</v>
      </c>
      <c r="I1536" s="148" t="s">
        <v>43</v>
      </c>
      <c r="J1536" s="148" t="s">
        <v>72</v>
      </c>
      <c r="K1536" s="148" t="s">
        <v>73</v>
      </c>
      <c r="L1536" s="148" t="s">
        <v>74</v>
      </c>
      <c r="M1536" s="148" t="s">
        <v>168</v>
      </c>
      <c r="N1536" s="213">
        <v>302</v>
      </c>
      <c r="P1536" s="401" t="s">
        <v>498</v>
      </c>
      <c r="Q1536" s="16" t="s">
        <v>499</v>
      </c>
      <c r="R1536" s="16" t="s">
        <v>2911</v>
      </c>
      <c r="S1536" s="16">
        <v>2</v>
      </c>
      <c r="T1536" s="16">
        <v>1</v>
      </c>
      <c r="U1536" s="16">
        <v>1</v>
      </c>
      <c r="X1536" s="413" t="s">
        <v>4112</v>
      </c>
      <c r="Y1536" s="16" t="s">
        <v>78</v>
      </c>
      <c r="Z1536" s="47" t="s">
        <v>4113</v>
      </c>
      <c r="AA1536" s="432"/>
      <c r="AB1536" s="16" t="str">
        <f t="shared" si="59"/>
        <v>Unique</v>
      </c>
    </row>
    <row r="1537" spans="1:89" ht="15">
      <c r="A1537" s="354" t="str">
        <f t="shared" si="56"/>
        <v>71_1_030521_C1A_p_br.va</v>
      </c>
      <c r="B1537" s="364" t="s">
        <v>2352</v>
      </c>
      <c r="C1537" s="364" t="s">
        <v>2353</v>
      </c>
      <c r="D1537" s="213">
        <v>71</v>
      </c>
      <c r="E1537" s="213">
        <v>1</v>
      </c>
      <c r="F1537" s="213">
        <v>160421</v>
      </c>
      <c r="G1537" s="367" t="s">
        <v>2325</v>
      </c>
      <c r="H1537" s="213">
        <v>2021</v>
      </c>
      <c r="I1537" s="148" t="s">
        <v>43</v>
      </c>
      <c r="J1537" s="148" t="s">
        <v>2354</v>
      </c>
      <c r="K1537" s="148" t="s">
        <v>2355</v>
      </c>
      <c r="L1537" s="148" t="s">
        <v>74</v>
      </c>
      <c r="M1537" s="148" t="s">
        <v>147</v>
      </c>
      <c r="N1537" s="213">
        <v>2</v>
      </c>
      <c r="O1537" s="148" t="s">
        <v>4114</v>
      </c>
      <c r="P1537" s="561" t="s">
        <v>1186</v>
      </c>
      <c r="Q1537" s="50" t="s">
        <v>1187</v>
      </c>
      <c r="R1537" s="50" t="s">
        <v>100</v>
      </c>
      <c r="S1537" s="50">
        <v>1</v>
      </c>
      <c r="T1537" s="50">
        <v>0</v>
      </c>
      <c r="U1537" s="50">
        <v>1</v>
      </c>
      <c r="V1537" s="2"/>
      <c r="W1537" s="2"/>
      <c r="X1537" s="79" t="s">
        <v>4115</v>
      </c>
      <c r="Y1537" s="50" t="s">
        <v>78</v>
      </c>
      <c r="Z1537" s="47" t="s">
        <v>4116</v>
      </c>
      <c r="AA1537" s="432"/>
      <c r="AB1537" s="16" t="str">
        <f t="shared" si="59"/>
        <v>Unique</v>
      </c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</row>
    <row r="1538" spans="1:89" ht="15">
      <c r="A1538" s="354" t="str">
        <f t="shared" si="56"/>
        <v>100_3_200722_C3Y_p_he.pe</v>
      </c>
      <c r="B1538" s="148" t="s">
        <v>2417</v>
      </c>
      <c r="C1538" s="148" t="s">
        <v>2418</v>
      </c>
      <c r="D1538" s="213">
        <v>100</v>
      </c>
      <c r="E1538" s="213">
        <v>3</v>
      </c>
      <c r="F1538" s="367" t="s">
        <v>465</v>
      </c>
      <c r="G1538" s="557">
        <v>200722</v>
      </c>
      <c r="H1538" s="213">
        <v>2022</v>
      </c>
      <c r="I1538" s="148" t="s">
        <v>43</v>
      </c>
      <c r="J1538" s="148" t="s">
        <v>2419</v>
      </c>
      <c r="K1538" s="148" t="s">
        <v>2420</v>
      </c>
      <c r="L1538" s="148" t="s">
        <v>74</v>
      </c>
      <c r="M1538" s="148" t="s">
        <v>2911</v>
      </c>
      <c r="N1538" s="213">
        <v>29</v>
      </c>
      <c r="O1538" s="2"/>
      <c r="P1538" s="359" t="s">
        <v>543</v>
      </c>
      <c r="Q1538" s="50" t="s">
        <v>544</v>
      </c>
      <c r="R1538" s="50" t="s">
        <v>100</v>
      </c>
      <c r="S1538" s="50">
        <v>1</v>
      </c>
      <c r="T1538" s="50">
        <v>1</v>
      </c>
      <c r="U1538" s="50">
        <v>0</v>
      </c>
      <c r="V1538" s="2"/>
      <c r="W1538" s="2"/>
      <c r="X1538" s="79" t="s">
        <v>4115</v>
      </c>
      <c r="Y1538" s="50" t="s">
        <v>78</v>
      </c>
      <c r="Z1538" s="47" t="s">
        <v>4117</v>
      </c>
      <c r="AA1538" s="432"/>
      <c r="AB1538" s="16" t="str">
        <f t="shared" si="59"/>
        <v>Unique</v>
      </c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</row>
    <row r="1539" spans="1:89" ht="15">
      <c r="A1539" s="354" t="str">
        <f t="shared" si="56"/>
        <v>101_1_160623_C2A_p_ph.pe</v>
      </c>
      <c r="B1539" s="148" t="s">
        <v>80</v>
      </c>
      <c r="C1539" s="148" t="s">
        <v>81</v>
      </c>
      <c r="D1539" s="213">
        <v>101</v>
      </c>
      <c r="E1539" s="213">
        <v>1</v>
      </c>
      <c r="F1539" s="367" t="s">
        <v>3903</v>
      </c>
      <c r="G1539" s="213">
        <v>160623</v>
      </c>
      <c r="H1539" s="213">
        <v>2023</v>
      </c>
      <c r="I1539" s="148" t="s">
        <v>43</v>
      </c>
      <c r="J1539" s="148" t="s">
        <v>82</v>
      </c>
      <c r="K1539" s="148" t="s">
        <v>83</v>
      </c>
      <c r="L1539" s="148" t="s">
        <v>74</v>
      </c>
      <c r="M1539" s="148" t="s">
        <v>2422</v>
      </c>
      <c r="N1539" s="213">
        <v>962</v>
      </c>
      <c r="O1539" s="148" t="s">
        <v>3966</v>
      </c>
      <c r="P1539" s="359" t="s">
        <v>3722</v>
      </c>
      <c r="Q1539" s="50" t="s">
        <v>3723</v>
      </c>
      <c r="R1539" s="50" t="s">
        <v>100</v>
      </c>
      <c r="S1539" s="2">
        <f t="shared" ref="S1539:S1541" si="64">T1539+U1539</f>
        <v>2</v>
      </c>
      <c r="T1539" s="50">
        <v>0</v>
      </c>
      <c r="U1539" s="50">
        <v>2</v>
      </c>
      <c r="V1539" s="2"/>
      <c r="W1539" s="2"/>
      <c r="X1539" s="50" t="s">
        <v>4115</v>
      </c>
      <c r="Y1539" s="50" t="s">
        <v>78</v>
      </c>
      <c r="Z1539" s="47" t="s">
        <v>4118</v>
      </c>
      <c r="AA1539" s="432"/>
      <c r="AB1539" s="16" t="str">
        <f t="shared" si="59"/>
        <v>Unique</v>
      </c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</row>
    <row r="1540" spans="1:89" ht="15">
      <c r="A1540" s="354" t="str">
        <f t="shared" si="56"/>
        <v>61_1_170822_C2X_p_ph.pe</v>
      </c>
      <c r="B1540" s="148" t="s">
        <v>2372</v>
      </c>
      <c r="C1540" s="148" t="s">
        <v>2373</v>
      </c>
      <c r="D1540" s="213">
        <v>61</v>
      </c>
      <c r="E1540" s="213">
        <v>1</v>
      </c>
      <c r="F1540" s="367" t="s">
        <v>3145</v>
      </c>
      <c r="G1540" s="213">
        <v>170822</v>
      </c>
      <c r="H1540" s="213">
        <v>2022</v>
      </c>
      <c r="I1540" s="148" t="s">
        <v>43</v>
      </c>
      <c r="J1540" s="148" t="s">
        <v>2374</v>
      </c>
      <c r="K1540" s="148" t="s">
        <v>2375</v>
      </c>
      <c r="L1540" s="148" t="s">
        <v>74</v>
      </c>
      <c r="M1540" s="148" t="s">
        <v>2422</v>
      </c>
      <c r="N1540" s="213">
        <v>12</v>
      </c>
      <c r="O1540" s="2"/>
      <c r="P1540" s="359" t="s">
        <v>3722</v>
      </c>
      <c r="Q1540" s="50" t="s">
        <v>3723</v>
      </c>
      <c r="R1540" s="50" t="s">
        <v>100</v>
      </c>
      <c r="S1540" s="2">
        <f t="shared" si="64"/>
        <v>2</v>
      </c>
      <c r="T1540" s="50">
        <v>1</v>
      </c>
      <c r="U1540" s="50">
        <v>1</v>
      </c>
      <c r="V1540" s="2"/>
      <c r="W1540" s="2"/>
      <c r="X1540" s="50" t="s">
        <v>4115</v>
      </c>
      <c r="Y1540" s="50" t="s">
        <v>78</v>
      </c>
      <c r="Z1540" s="47" t="s">
        <v>4119</v>
      </c>
      <c r="AA1540" s="432"/>
      <c r="AB1540" s="16" t="str">
        <f t="shared" si="59"/>
        <v>Unique</v>
      </c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</row>
    <row r="1541" spans="1:89" ht="15">
      <c r="A1541" s="354" t="str">
        <f t="shared" si="56"/>
        <v>61_1_130923_C2X_p_er.te</v>
      </c>
      <c r="B1541" s="148" t="s">
        <v>2372</v>
      </c>
      <c r="C1541" s="148" t="s">
        <v>2373</v>
      </c>
      <c r="D1541" s="213">
        <v>61</v>
      </c>
      <c r="E1541" s="213">
        <v>1</v>
      </c>
      <c r="F1541" s="213">
        <v>300823</v>
      </c>
      <c r="G1541" s="213">
        <v>130923</v>
      </c>
      <c r="H1541" s="213">
        <v>2023</v>
      </c>
      <c r="I1541" s="148" t="s">
        <v>43</v>
      </c>
      <c r="J1541" s="148" t="s">
        <v>2374</v>
      </c>
      <c r="K1541" s="148" t="s">
        <v>2375</v>
      </c>
      <c r="L1541" s="148" t="s">
        <v>74</v>
      </c>
      <c r="M1541" s="148" t="s">
        <v>3882</v>
      </c>
      <c r="N1541" s="213">
        <v>33</v>
      </c>
      <c r="O1541" s="2"/>
      <c r="P1541" s="359" t="s">
        <v>521</v>
      </c>
      <c r="Q1541" s="50" t="s">
        <v>522</v>
      </c>
      <c r="R1541" s="50" t="s">
        <v>100</v>
      </c>
      <c r="S1541" s="2">
        <f t="shared" si="64"/>
        <v>3</v>
      </c>
      <c r="T1541" s="50">
        <v>1</v>
      </c>
      <c r="U1541" s="50">
        <v>2</v>
      </c>
      <c r="V1541" s="2"/>
      <c r="W1541" s="2"/>
      <c r="X1541" s="50" t="s">
        <v>4115</v>
      </c>
      <c r="Y1541" s="50" t="s">
        <v>78</v>
      </c>
      <c r="Z1541" s="47" t="s">
        <v>4120</v>
      </c>
      <c r="AA1541" s="432"/>
      <c r="AB1541" s="16" t="str">
        <f t="shared" ref="AB1541:AB1604" si="65">IF(COUNTIF(Z:Z, Z1541)&gt;1, "Duplicate", "Unique")</f>
        <v>Unique</v>
      </c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</row>
    <row r="1542" spans="1:89" ht="15">
      <c r="A1542" s="354" t="str">
        <f t="shared" si="56"/>
        <v>61_1_130923_C2X_p_my.fl</v>
      </c>
      <c r="B1542" s="148" t="s">
        <v>2372</v>
      </c>
      <c r="C1542" s="148" t="s">
        <v>2373</v>
      </c>
      <c r="D1542" s="213">
        <v>61</v>
      </c>
      <c r="E1542" s="213">
        <v>1</v>
      </c>
      <c r="F1542" s="213">
        <v>300823</v>
      </c>
      <c r="G1542" s="213">
        <v>130923</v>
      </c>
      <c r="H1542" s="213">
        <v>2023</v>
      </c>
      <c r="I1542" s="148" t="s">
        <v>43</v>
      </c>
      <c r="J1542" s="148" t="s">
        <v>2374</v>
      </c>
      <c r="K1542" s="148" t="s">
        <v>2375</v>
      </c>
      <c r="L1542" s="148" t="s">
        <v>74</v>
      </c>
      <c r="M1542" s="148" t="s">
        <v>3882</v>
      </c>
      <c r="N1542" s="213">
        <v>33</v>
      </c>
      <c r="O1542" s="2"/>
      <c r="P1542" s="359" t="s">
        <v>98</v>
      </c>
      <c r="Q1542" s="50" t="s">
        <v>99</v>
      </c>
      <c r="R1542" s="50" t="s">
        <v>100</v>
      </c>
      <c r="S1542" s="50">
        <v>1</v>
      </c>
      <c r="T1542" s="50">
        <v>1</v>
      </c>
      <c r="U1542" s="50">
        <v>0</v>
      </c>
      <c r="V1542" s="2"/>
      <c r="W1542" s="2"/>
      <c r="X1542" s="50" t="s">
        <v>4115</v>
      </c>
      <c r="Y1542" s="50" t="s">
        <v>78</v>
      </c>
      <c r="Z1542" s="47" t="s">
        <v>4121</v>
      </c>
      <c r="AA1542" s="432" t="s">
        <v>95</v>
      </c>
      <c r="AB1542" s="16" t="str">
        <f t="shared" si="65"/>
        <v>Unique</v>
      </c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</row>
    <row r="1543" spans="1:89" ht="15">
      <c r="A1543" s="354" t="str">
        <f t="shared" si="56"/>
        <v>80_3_280923_C15_p_ph.de</v>
      </c>
      <c r="B1543" s="148" t="s">
        <v>69</v>
      </c>
      <c r="C1543" s="148" t="s">
        <v>70</v>
      </c>
      <c r="D1543" s="213">
        <v>80</v>
      </c>
      <c r="E1543" s="213">
        <v>3</v>
      </c>
      <c r="F1543" s="213">
        <v>130923</v>
      </c>
      <c r="G1543" s="213">
        <v>280923</v>
      </c>
      <c r="H1543" s="213">
        <v>2023</v>
      </c>
      <c r="I1543" s="148" t="s">
        <v>43</v>
      </c>
      <c r="J1543" s="148" t="s">
        <v>72</v>
      </c>
      <c r="K1543" s="148" t="s">
        <v>73</v>
      </c>
      <c r="L1543" s="148" t="s">
        <v>74</v>
      </c>
      <c r="M1543" s="148" t="s">
        <v>2911</v>
      </c>
      <c r="N1543" s="213">
        <v>55</v>
      </c>
      <c r="O1543" s="2"/>
      <c r="P1543" s="359" t="s">
        <v>4122</v>
      </c>
      <c r="Q1543" s="50" t="s">
        <v>4123</v>
      </c>
      <c r="R1543" s="50" t="s">
        <v>100</v>
      </c>
      <c r="S1543" s="50">
        <v>2</v>
      </c>
      <c r="T1543" s="50">
        <v>0</v>
      </c>
      <c r="U1543" s="50">
        <v>2</v>
      </c>
      <c r="V1543" s="2"/>
      <c r="W1543" s="2"/>
      <c r="X1543" s="50" t="s">
        <v>4115</v>
      </c>
      <c r="Y1543" s="50" t="s">
        <v>78</v>
      </c>
      <c r="Z1543" s="358" t="s">
        <v>4124</v>
      </c>
      <c r="AA1543" s="432"/>
      <c r="AB1543" s="16" t="str">
        <f t="shared" si="65"/>
        <v>Unique</v>
      </c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</row>
    <row r="1544" spans="1:89" ht="15">
      <c r="A1544" s="354" t="str">
        <f t="shared" si="56"/>
        <v>80_4_130923_C25_p_ne.po</v>
      </c>
      <c r="B1544" s="148" t="s">
        <v>2320</v>
      </c>
      <c r="C1544" s="148" t="s">
        <v>2321</v>
      </c>
      <c r="D1544" s="213">
        <v>80</v>
      </c>
      <c r="E1544" s="213">
        <v>4</v>
      </c>
      <c r="F1544" s="213">
        <v>300823</v>
      </c>
      <c r="G1544" s="213">
        <v>130923</v>
      </c>
      <c r="H1544" s="213">
        <v>2023</v>
      </c>
      <c r="I1544" s="148" t="s">
        <v>43</v>
      </c>
      <c r="J1544" s="148" t="s">
        <v>2322</v>
      </c>
      <c r="K1544" s="148" t="s">
        <v>2323</v>
      </c>
      <c r="L1544" s="148" t="s">
        <v>74</v>
      </c>
      <c r="M1544" s="148" t="s">
        <v>3888</v>
      </c>
      <c r="N1544" s="213">
        <v>15</v>
      </c>
      <c r="O1544" s="148" t="s">
        <v>3889</v>
      </c>
      <c r="P1544" s="359" t="s">
        <v>2737</v>
      </c>
      <c r="Q1544" s="50" t="s">
        <v>2738</v>
      </c>
      <c r="R1544" s="50" t="s">
        <v>100</v>
      </c>
      <c r="S1544" s="50">
        <v>1</v>
      </c>
      <c r="T1544" s="50">
        <v>0</v>
      </c>
      <c r="U1544" s="50">
        <v>1</v>
      </c>
      <c r="V1544" s="2"/>
      <c r="W1544" s="2"/>
      <c r="X1544" s="79" t="s">
        <v>3555</v>
      </c>
      <c r="Y1544" s="50" t="s">
        <v>78</v>
      </c>
      <c r="Z1544" s="358" t="s">
        <v>4125</v>
      </c>
      <c r="AA1544" s="432" t="s">
        <v>95</v>
      </c>
      <c r="AB1544" s="16" t="str">
        <f t="shared" si="65"/>
        <v>Unique</v>
      </c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</row>
    <row r="1545" spans="1:89" ht="15">
      <c r="A1545" s="354" t="str">
        <f t="shared" si="56"/>
        <v>71_2_160623_C2B_p_ph.di</v>
      </c>
      <c r="B1545" s="148" t="s">
        <v>2481</v>
      </c>
      <c r="C1545" s="148" t="s">
        <v>2482</v>
      </c>
      <c r="D1545" s="213">
        <v>71</v>
      </c>
      <c r="E1545" s="213">
        <v>2</v>
      </c>
      <c r="F1545" s="367" t="s">
        <v>3903</v>
      </c>
      <c r="G1545" s="213">
        <v>160623</v>
      </c>
      <c r="H1545" s="213">
        <v>2023</v>
      </c>
      <c r="I1545" s="148" t="s">
        <v>43</v>
      </c>
      <c r="J1545" s="148" t="s">
        <v>2483</v>
      </c>
      <c r="K1545" s="148" t="s">
        <v>2484</v>
      </c>
      <c r="L1545" s="148" t="s">
        <v>74</v>
      </c>
      <c r="M1545" s="148" t="s">
        <v>2911</v>
      </c>
      <c r="N1545" s="213">
        <v>340</v>
      </c>
      <c r="O1545" s="2"/>
      <c r="P1545" s="359" t="s">
        <v>4126</v>
      </c>
      <c r="Q1545" s="50" t="s">
        <v>4123</v>
      </c>
      <c r="R1545" s="50" t="s">
        <v>100</v>
      </c>
      <c r="S1545" s="50">
        <v>1</v>
      </c>
      <c r="T1545" s="50">
        <v>0</v>
      </c>
      <c r="U1545" s="50">
        <v>1</v>
      </c>
      <c r="V1545" s="2"/>
      <c r="W1545" s="2"/>
      <c r="X1545" s="79" t="s">
        <v>3555</v>
      </c>
      <c r="Y1545" s="50" t="s">
        <v>78</v>
      </c>
      <c r="Z1545" s="358" t="s">
        <v>4127</v>
      </c>
      <c r="AA1545" s="432"/>
      <c r="AB1545" s="16" t="str">
        <f t="shared" si="65"/>
        <v>Unique</v>
      </c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</row>
    <row r="1546" spans="1:89" ht="15">
      <c r="A1546" s="354" t="str">
        <f t="shared" si="56"/>
        <v>83_1_170822_C2C_p_er.te</v>
      </c>
      <c r="B1546" s="148" t="s">
        <v>2789</v>
      </c>
      <c r="C1546" s="148" t="s">
        <v>2790</v>
      </c>
      <c r="D1546" s="213">
        <v>83</v>
      </c>
      <c r="E1546" s="213">
        <v>1</v>
      </c>
      <c r="F1546" s="367" t="s">
        <v>3145</v>
      </c>
      <c r="G1546" s="213">
        <v>170822</v>
      </c>
      <c r="H1546" s="213">
        <v>2022</v>
      </c>
      <c r="I1546" s="148" t="s">
        <v>43</v>
      </c>
      <c r="J1546" s="148" t="s">
        <v>2791</v>
      </c>
      <c r="K1546" s="148" t="s">
        <v>2792</v>
      </c>
      <c r="L1546" s="148" t="s">
        <v>74</v>
      </c>
      <c r="M1546" s="148" t="s">
        <v>2911</v>
      </c>
      <c r="N1546" s="213">
        <v>16</v>
      </c>
      <c r="O1546" s="2"/>
      <c r="P1546" s="359" t="s">
        <v>521</v>
      </c>
      <c r="Q1546" s="50" t="s">
        <v>522</v>
      </c>
      <c r="R1546" s="50" t="s">
        <v>100</v>
      </c>
      <c r="S1546" s="2">
        <f t="shared" ref="S1546:S1571" si="66">T1546+U1546</f>
        <v>3</v>
      </c>
      <c r="T1546" s="50">
        <v>1</v>
      </c>
      <c r="U1546" s="50">
        <v>2</v>
      </c>
      <c r="V1546" s="2"/>
      <c r="W1546" s="2"/>
      <c r="X1546" s="79" t="s">
        <v>4128</v>
      </c>
      <c r="Y1546" s="50" t="s">
        <v>78</v>
      </c>
      <c r="Z1546" s="358" t="s">
        <v>4129</v>
      </c>
      <c r="AA1546" s="432"/>
      <c r="AB1546" s="16" t="str">
        <f t="shared" si="65"/>
        <v>Unique</v>
      </c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</row>
    <row r="1547" spans="1:89" ht="15">
      <c r="A1547" s="354" t="str">
        <f t="shared" si="56"/>
        <v>61_1_280923_C2X_p_fe.cu</v>
      </c>
      <c r="B1547" s="148" t="s">
        <v>2372</v>
      </c>
      <c r="C1547" s="148" t="s">
        <v>2373</v>
      </c>
      <c r="D1547" s="213">
        <v>61</v>
      </c>
      <c r="E1547" s="213">
        <v>1</v>
      </c>
      <c r="F1547" s="213">
        <v>130923</v>
      </c>
      <c r="G1547" s="213">
        <v>280923</v>
      </c>
      <c r="H1547" s="213">
        <v>2023</v>
      </c>
      <c r="I1547" s="148" t="s">
        <v>43</v>
      </c>
      <c r="J1547" s="148" t="s">
        <v>2374</v>
      </c>
      <c r="K1547" s="148" t="s">
        <v>2375</v>
      </c>
      <c r="L1547" s="148" t="s">
        <v>74</v>
      </c>
      <c r="M1547" s="148" t="s">
        <v>3888</v>
      </c>
      <c r="N1547" s="213">
        <v>122</v>
      </c>
      <c r="O1547" s="2"/>
      <c r="P1547" s="359" t="s">
        <v>536</v>
      </c>
      <c r="Q1547" s="50" t="s">
        <v>4130</v>
      </c>
      <c r="R1547" s="50" t="s">
        <v>100</v>
      </c>
      <c r="S1547" s="2">
        <f t="shared" si="66"/>
        <v>1</v>
      </c>
      <c r="T1547" s="50">
        <v>0</v>
      </c>
      <c r="U1547" s="50">
        <v>1</v>
      </c>
      <c r="V1547" s="2"/>
      <c r="W1547" s="2"/>
      <c r="X1547" s="50" t="s">
        <v>4128</v>
      </c>
      <c r="Y1547" s="50" t="s">
        <v>78</v>
      </c>
      <c r="Z1547" s="358" t="s">
        <v>4131</v>
      </c>
      <c r="AA1547" s="432"/>
      <c r="AB1547" s="16" t="str">
        <f t="shared" si="65"/>
        <v>Unique</v>
      </c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</row>
    <row r="1548" spans="1:89" ht="15">
      <c r="A1548" s="354" t="str">
        <f t="shared" si="56"/>
        <v>119_2_220622_C35_p_he.pe</v>
      </c>
      <c r="B1548" s="148" t="s">
        <v>2611</v>
      </c>
      <c r="C1548" s="148" t="s">
        <v>2612</v>
      </c>
      <c r="D1548" s="421">
        <v>119</v>
      </c>
      <c r="E1548" s="421">
        <v>2</v>
      </c>
      <c r="F1548" s="367" t="s">
        <v>2800</v>
      </c>
      <c r="G1548" s="213">
        <v>220622</v>
      </c>
      <c r="H1548" s="213">
        <v>2022</v>
      </c>
      <c r="I1548" s="148" t="s">
        <v>43</v>
      </c>
      <c r="J1548" s="148" t="s">
        <v>2613</v>
      </c>
      <c r="K1548" s="148" t="s">
        <v>2614</v>
      </c>
      <c r="L1548" s="148" t="s">
        <v>74</v>
      </c>
      <c r="M1548" s="148" t="s">
        <v>75</v>
      </c>
      <c r="N1548" s="213">
        <v>46</v>
      </c>
      <c r="O1548" s="2"/>
      <c r="P1548" s="359" t="s">
        <v>543</v>
      </c>
      <c r="Q1548" s="50" t="s">
        <v>544</v>
      </c>
      <c r="R1548" s="50" t="s">
        <v>100</v>
      </c>
      <c r="S1548" s="2">
        <f t="shared" si="66"/>
        <v>1</v>
      </c>
      <c r="T1548" s="50">
        <v>1</v>
      </c>
      <c r="U1548" s="50">
        <v>0</v>
      </c>
      <c r="V1548" s="2"/>
      <c r="W1548" s="2"/>
      <c r="X1548" s="50" t="s">
        <v>4128</v>
      </c>
      <c r="Y1548" s="50" t="s">
        <v>78</v>
      </c>
      <c r="Z1548" s="358" t="s">
        <v>4132</v>
      </c>
      <c r="AA1548" s="432"/>
      <c r="AB1548" s="16" t="str">
        <f t="shared" si="65"/>
        <v>Unique</v>
      </c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</row>
    <row r="1549" spans="1:89" ht="15">
      <c r="A1549" s="354" t="str">
        <f t="shared" si="56"/>
        <v>80_1_130923_C1B_p_ph.pe</v>
      </c>
      <c r="B1549" s="148" t="s">
        <v>2360</v>
      </c>
      <c r="C1549" s="148" t="s">
        <v>2361</v>
      </c>
      <c r="D1549" s="213">
        <v>80</v>
      </c>
      <c r="E1549" s="213">
        <v>1</v>
      </c>
      <c r="F1549" s="213">
        <v>300823</v>
      </c>
      <c r="G1549" s="213">
        <v>130923</v>
      </c>
      <c r="H1549" s="213">
        <v>2023</v>
      </c>
      <c r="I1549" s="148" t="s">
        <v>43</v>
      </c>
      <c r="J1549" s="148" t="s">
        <v>2362</v>
      </c>
      <c r="K1549" s="148" t="s">
        <v>2363</v>
      </c>
      <c r="L1549" s="148" t="s">
        <v>74</v>
      </c>
      <c r="M1549" s="148" t="s">
        <v>168</v>
      </c>
      <c r="N1549" s="213">
        <v>8</v>
      </c>
      <c r="O1549" s="2"/>
      <c r="P1549" s="359" t="s">
        <v>3722</v>
      </c>
      <c r="Q1549" s="50" t="s">
        <v>3723</v>
      </c>
      <c r="R1549" s="50" t="s">
        <v>100</v>
      </c>
      <c r="S1549" s="2">
        <f t="shared" si="66"/>
        <v>1</v>
      </c>
      <c r="T1549" s="50">
        <v>0</v>
      </c>
      <c r="U1549" s="50">
        <v>1</v>
      </c>
      <c r="V1549" s="2"/>
      <c r="W1549" s="2"/>
      <c r="X1549" s="50" t="s">
        <v>4128</v>
      </c>
      <c r="Y1549" s="50" t="s">
        <v>78</v>
      </c>
      <c r="Z1549" s="358" t="s">
        <v>4133</v>
      </c>
      <c r="AA1549" s="432"/>
      <c r="AB1549" s="16" t="str">
        <f t="shared" si="65"/>
        <v>Unique</v>
      </c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</row>
    <row r="1550" spans="1:89" ht="15">
      <c r="A1550" s="354" t="str">
        <f t="shared" si="56"/>
        <v>61_1_130923_C2X_p_ph.pe</v>
      </c>
      <c r="B1550" s="148" t="s">
        <v>2372</v>
      </c>
      <c r="C1550" s="148" t="s">
        <v>2373</v>
      </c>
      <c r="D1550" s="213">
        <v>61</v>
      </c>
      <c r="E1550" s="213">
        <v>1</v>
      </c>
      <c r="F1550" s="213">
        <v>300823</v>
      </c>
      <c r="G1550" s="213">
        <v>130923</v>
      </c>
      <c r="H1550" s="213">
        <v>2023</v>
      </c>
      <c r="I1550" s="148" t="s">
        <v>43</v>
      </c>
      <c r="J1550" s="148" t="s">
        <v>2374</v>
      </c>
      <c r="K1550" s="148" t="s">
        <v>2375</v>
      </c>
      <c r="L1550" s="148" t="s">
        <v>74</v>
      </c>
      <c r="M1550" s="148" t="s">
        <v>3882</v>
      </c>
      <c r="N1550" s="213">
        <v>33</v>
      </c>
      <c r="O1550" s="2"/>
      <c r="P1550" s="359" t="s">
        <v>3722</v>
      </c>
      <c r="Q1550" s="50" t="s">
        <v>3723</v>
      </c>
      <c r="R1550" s="50" t="s">
        <v>100</v>
      </c>
      <c r="S1550" s="2">
        <f t="shared" si="66"/>
        <v>1</v>
      </c>
      <c r="T1550" s="50">
        <v>0</v>
      </c>
      <c r="U1550" s="50">
        <v>1</v>
      </c>
      <c r="V1550" s="2"/>
      <c r="W1550" s="2"/>
      <c r="X1550" s="50" t="s">
        <v>4128</v>
      </c>
      <c r="Y1550" s="50" t="s">
        <v>78</v>
      </c>
      <c r="Z1550" s="358" t="s">
        <v>4134</v>
      </c>
      <c r="AA1550" s="432"/>
      <c r="AB1550" s="16" t="str">
        <f t="shared" si="65"/>
        <v>Unique</v>
      </c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</row>
    <row r="1551" spans="1:89" ht="15">
      <c r="A1551" s="354" t="str">
        <f t="shared" si="56"/>
        <v>80_4_130923_C25_p_ph.di</v>
      </c>
      <c r="B1551" s="148" t="s">
        <v>2320</v>
      </c>
      <c r="C1551" s="148" t="s">
        <v>2321</v>
      </c>
      <c r="D1551" s="213">
        <v>80</v>
      </c>
      <c r="E1551" s="213">
        <v>4</v>
      </c>
      <c r="F1551" s="213">
        <v>300823</v>
      </c>
      <c r="G1551" s="213">
        <v>130923</v>
      </c>
      <c r="H1551" s="213">
        <v>2023</v>
      </c>
      <c r="I1551" s="148" t="s">
        <v>43</v>
      </c>
      <c r="J1551" s="148" t="s">
        <v>2322</v>
      </c>
      <c r="K1551" s="148" t="s">
        <v>2323</v>
      </c>
      <c r="L1551" s="148" t="s">
        <v>74</v>
      </c>
      <c r="M1551" s="148" t="s">
        <v>3888</v>
      </c>
      <c r="N1551" s="213">
        <v>15</v>
      </c>
      <c r="O1551" s="148" t="s">
        <v>3889</v>
      </c>
      <c r="P1551" s="359" t="s">
        <v>4126</v>
      </c>
      <c r="Q1551" s="50" t="s">
        <v>4123</v>
      </c>
      <c r="R1551" s="50" t="s">
        <v>100</v>
      </c>
      <c r="S1551" s="2">
        <f t="shared" si="66"/>
        <v>1</v>
      </c>
      <c r="T1551" s="50">
        <v>0</v>
      </c>
      <c r="U1551" s="50">
        <v>1</v>
      </c>
      <c r="V1551" s="2"/>
      <c r="W1551" s="2"/>
      <c r="X1551" s="50" t="s">
        <v>4135</v>
      </c>
      <c r="Y1551" s="50" t="s">
        <v>78</v>
      </c>
      <c r="Z1551" s="358" t="s">
        <v>4136</v>
      </c>
      <c r="AA1551" s="432"/>
      <c r="AB1551" s="16" t="str">
        <f t="shared" si="65"/>
        <v>Unique</v>
      </c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</row>
    <row r="1552" spans="1:89" ht="15">
      <c r="A1552" s="354" t="str">
        <f t="shared" si="56"/>
        <v>119_2_030822_C35_p_ph.di</v>
      </c>
      <c r="B1552" s="148" t="s">
        <v>2611</v>
      </c>
      <c r="C1552" s="148" t="s">
        <v>2612</v>
      </c>
      <c r="D1552" s="421">
        <v>119</v>
      </c>
      <c r="E1552" s="421">
        <v>2</v>
      </c>
      <c r="F1552" s="213">
        <v>200722</v>
      </c>
      <c r="G1552" s="367" t="s">
        <v>3145</v>
      </c>
      <c r="H1552" s="213">
        <v>2022</v>
      </c>
      <c r="I1552" s="148" t="s">
        <v>43</v>
      </c>
      <c r="J1552" s="148" t="s">
        <v>2613</v>
      </c>
      <c r="K1552" s="148" t="s">
        <v>2614</v>
      </c>
      <c r="L1552" s="148" t="s">
        <v>74</v>
      </c>
      <c r="M1552" s="148" t="s">
        <v>3882</v>
      </c>
      <c r="N1552" s="213">
        <v>41</v>
      </c>
      <c r="O1552" s="2"/>
      <c r="P1552" s="359" t="s">
        <v>4126</v>
      </c>
      <c r="Q1552" s="50" t="s">
        <v>4123</v>
      </c>
      <c r="R1552" s="50" t="s">
        <v>100</v>
      </c>
      <c r="S1552" s="2">
        <f t="shared" si="66"/>
        <v>1</v>
      </c>
      <c r="T1552" s="50">
        <v>0</v>
      </c>
      <c r="U1552" s="50">
        <v>1</v>
      </c>
      <c r="V1552" s="2"/>
      <c r="W1552" s="2"/>
      <c r="X1552" s="50" t="s">
        <v>4137</v>
      </c>
      <c r="Y1552" s="50" t="s">
        <v>78</v>
      </c>
      <c r="Z1552" s="358" t="s">
        <v>4138</v>
      </c>
      <c r="AA1552" s="432"/>
      <c r="AB1552" s="16" t="str">
        <f t="shared" si="65"/>
        <v>Unique</v>
      </c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</row>
    <row r="1553" spans="1:89" ht="15">
      <c r="A1553" s="354" t="str">
        <f t="shared" si="56"/>
        <v>119_2_130923_C35_p_ph.di</v>
      </c>
      <c r="B1553" s="148" t="s">
        <v>2611</v>
      </c>
      <c r="C1553" s="148" t="s">
        <v>2612</v>
      </c>
      <c r="D1553" s="421">
        <v>119</v>
      </c>
      <c r="E1553" s="421">
        <v>2</v>
      </c>
      <c r="F1553" s="213">
        <v>300823</v>
      </c>
      <c r="G1553" s="213">
        <v>130923</v>
      </c>
      <c r="H1553" s="213">
        <v>2023</v>
      </c>
      <c r="I1553" s="148" t="s">
        <v>43</v>
      </c>
      <c r="J1553" s="148" t="s">
        <v>2613</v>
      </c>
      <c r="K1553" s="148" t="s">
        <v>2614</v>
      </c>
      <c r="L1553" s="148" t="s">
        <v>74</v>
      </c>
      <c r="M1553" s="148" t="s">
        <v>3888</v>
      </c>
      <c r="N1553" s="213">
        <v>7</v>
      </c>
      <c r="O1553" s="2"/>
      <c r="P1553" s="359" t="s">
        <v>4126</v>
      </c>
      <c r="Q1553" s="50" t="s">
        <v>4123</v>
      </c>
      <c r="R1553" s="50" t="s">
        <v>100</v>
      </c>
      <c r="S1553" s="2">
        <f t="shared" si="66"/>
        <v>1</v>
      </c>
      <c r="T1553" s="50">
        <v>0</v>
      </c>
      <c r="U1553" s="50">
        <v>1</v>
      </c>
      <c r="V1553" s="2"/>
      <c r="W1553" s="2"/>
      <c r="X1553" s="50" t="s">
        <v>4128</v>
      </c>
      <c r="Y1553" s="50" t="s">
        <v>78</v>
      </c>
      <c r="Z1553" s="358" t="s">
        <v>4139</v>
      </c>
      <c r="AA1553" s="432"/>
      <c r="AB1553" s="16" t="str">
        <f t="shared" si="65"/>
        <v>Unique</v>
      </c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</row>
    <row r="1554" spans="1:89" ht="15">
      <c r="A1554" s="354" t="str">
        <f t="shared" si="56"/>
        <v>80_3_130923_C15_p_ph.di</v>
      </c>
      <c r="B1554" s="148" t="s">
        <v>69</v>
      </c>
      <c r="C1554" s="148" t="s">
        <v>70</v>
      </c>
      <c r="D1554" s="213">
        <v>80</v>
      </c>
      <c r="E1554" s="213">
        <v>3</v>
      </c>
      <c r="F1554" s="213">
        <v>300823</v>
      </c>
      <c r="G1554" s="213">
        <v>130923</v>
      </c>
      <c r="H1554" s="213">
        <v>2023</v>
      </c>
      <c r="I1554" s="148" t="s">
        <v>43</v>
      </c>
      <c r="J1554" s="148" t="s">
        <v>72</v>
      </c>
      <c r="K1554" s="148" t="s">
        <v>73</v>
      </c>
      <c r="L1554" s="148" t="s">
        <v>74</v>
      </c>
      <c r="M1554" s="148" t="s">
        <v>3888</v>
      </c>
      <c r="N1554" s="213">
        <v>9</v>
      </c>
      <c r="O1554" s="2"/>
      <c r="P1554" s="359" t="s">
        <v>4126</v>
      </c>
      <c r="Q1554" s="50" t="s">
        <v>4123</v>
      </c>
      <c r="R1554" s="50" t="s">
        <v>100</v>
      </c>
      <c r="S1554" s="2">
        <f t="shared" si="66"/>
        <v>1</v>
      </c>
      <c r="T1554" s="50">
        <v>0</v>
      </c>
      <c r="U1554" s="50">
        <v>1</v>
      </c>
      <c r="V1554" s="2"/>
      <c r="W1554" s="2"/>
      <c r="X1554" s="50" t="s">
        <v>4140</v>
      </c>
      <c r="Y1554" s="50" t="s">
        <v>78</v>
      </c>
      <c r="Z1554" s="358" t="s">
        <v>4141</v>
      </c>
      <c r="AA1554" s="432"/>
      <c r="AB1554" s="16" t="str">
        <f t="shared" si="65"/>
        <v>Unique</v>
      </c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</row>
    <row r="1555" spans="1:89" ht="15">
      <c r="A1555" s="354" t="str">
        <f t="shared" si="56"/>
        <v>101_1_130923_C2A_p_ph.di</v>
      </c>
      <c r="B1555" s="148" t="s">
        <v>80</v>
      </c>
      <c r="C1555" s="148" t="s">
        <v>81</v>
      </c>
      <c r="D1555" s="213">
        <v>101</v>
      </c>
      <c r="E1555" s="213">
        <v>1</v>
      </c>
      <c r="F1555" s="213">
        <v>300823</v>
      </c>
      <c r="G1555" s="213">
        <v>130923</v>
      </c>
      <c r="H1555" s="213">
        <v>2023</v>
      </c>
      <c r="I1555" s="148" t="s">
        <v>43</v>
      </c>
      <c r="J1555" s="148" t="s">
        <v>82</v>
      </c>
      <c r="K1555" s="148" t="s">
        <v>83</v>
      </c>
      <c r="L1555" s="148" t="s">
        <v>74</v>
      </c>
      <c r="M1555" s="148" t="s">
        <v>3882</v>
      </c>
      <c r="N1555" s="213">
        <v>10</v>
      </c>
      <c r="O1555" s="2"/>
      <c r="P1555" s="359" t="s">
        <v>4126</v>
      </c>
      <c r="Q1555" s="50" t="s">
        <v>4123</v>
      </c>
      <c r="R1555" s="50" t="s">
        <v>100</v>
      </c>
      <c r="S1555" s="2">
        <f t="shared" si="66"/>
        <v>1</v>
      </c>
      <c r="T1555" s="50">
        <v>0</v>
      </c>
      <c r="U1555" s="50">
        <v>1</v>
      </c>
      <c r="V1555" s="2"/>
      <c r="W1555" s="2"/>
      <c r="X1555" s="50" t="s">
        <v>4142</v>
      </c>
      <c r="Y1555" s="50" t="s">
        <v>78</v>
      </c>
      <c r="Z1555" s="358" t="s">
        <v>4143</v>
      </c>
      <c r="AA1555" s="432"/>
      <c r="AB1555" s="16" t="str">
        <f t="shared" si="65"/>
        <v>Unique</v>
      </c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</row>
    <row r="1556" spans="1:89" ht="15">
      <c r="A1556" s="354" t="str">
        <f t="shared" si="56"/>
        <v>80_2_220622_C1Y_p_ph.pe</v>
      </c>
      <c r="B1556" s="148" t="s">
        <v>2504</v>
      </c>
      <c r="C1556" s="148" t="s">
        <v>2505</v>
      </c>
      <c r="D1556" s="213">
        <v>80</v>
      </c>
      <c r="E1556" s="213">
        <v>2</v>
      </c>
      <c r="F1556" s="213">
        <v>80622</v>
      </c>
      <c r="G1556" s="213">
        <v>220622</v>
      </c>
      <c r="H1556" s="213">
        <v>2022</v>
      </c>
      <c r="I1556" s="148" t="s">
        <v>43</v>
      </c>
      <c r="J1556" s="148" t="s">
        <v>2506</v>
      </c>
      <c r="K1556" s="148" t="s">
        <v>2507</v>
      </c>
      <c r="L1556" s="148" t="s">
        <v>74</v>
      </c>
      <c r="M1556" s="148" t="s">
        <v>320</v>
      </c>
      <c r="N1556" s="213">
        <v>124</v>
      </c>
      <c r="O1556" s="2"/>
      <c r="P1556" s="359" t="s">
        <v>3722</v>
      </c>
      <c r="Q1556" s="50" t="s">
        <v>3723</v>
      </c>
      <c r="R1556" s="50" t="s">
        <v>100</v>
      </c>
      <c r="S1556" s="2">
        <f t="shared" si="66"/>
        <v>3</v>
      </c>
      <c r="T1556" s="50">
        <v>0</v>
      </c>
      <c r="U1556" s="50">
        <v>3</v>
      </c>
      <c r="V1556" s="2"/>
      <c r="W1556" s="2"/>
      <c r="X1556" s="50" t="s">
        <v>4144</v>
      </c>
      <c r="Y1556" s="50" t="s">
        <v>78</v>
      </c>
      <c r="Z1556" s="358" t="s">
        <v>4145</v>
      </c>
      <c r="AA1556" s="432"/>
      <c r="AB1556" s="16" t="str">
        <f t="shared" si="65"/>
        <v>Unique</v>
      </c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</row>
    <row r="1557" spans="1:89" ht="15">
      <c r="A1557" s="354" t="str">
        <f t="shared" si="56"/>
        <v>119_2_220622_C35_p_ph.pe</v>
      </c>
      <c r="B1557" s="148" t="s">
        <v>2611</v>
      </c>
      <c r="C1557" s="148" t="s">
        <v>2612</v>
      </c>
      <c r="D1557" s="421">
        <v>119</v>
      </c>
      <c r="E1557" s="421">
        <v>2</v>
      </c>
      <c r="F1557" s="367" t="s">
        <v>2800</v>
      </c>
      <c r="G1557" s="213">
        <v>220622</v>
      </c>
      <c r="H1557" s="213">
        <v>2022</v>
      </c>
      <c r="I1557" s="148" t="s">
        <v>43</v>
      </c>
      <c r="J1557" s="148" t="s">
        <v>2613</v>
      </c>
      <c r="K1557" s="148" t="s">
        <v>2614</v>
      </c>
      <c r="L1557" s="148" t="s">
        <v>74</v>
      </c>
      <c r="M1557" s="148" t="s">
        <v>2911</v>
      </c>
      <c r="N1557" s="213">
        <v>89</v>
      </c>
      <c r="O1557" s="2"/>
      <c r="P1557" s="359" t="s">
        <v>3722</v>
      </c>
      <c r="Q1557" s="50" t="s">
        <v>3723</v>
      </c>
      <c r="R1557" s="50" t="s">
        <v>100</v>
      </c>
      <c r="S1557" s="2">
        <f t="shared" si="66"/>
        <v>4</v>
      </c>
      <c r="T1557" s="50">
        <v>2</v>
      </c>
      <c r="U1557" s="50">
        <v>2</v>
      </c>
      <c r="V1557" s="2"/>
      <c r="W1557" s="2"/>
      <c r="X1557" s="50" t="s">
        <v>4146</v>
      </c>
      <c r="Y1557" s="50" t="s">
        <v>78</v>
      </c>
      <c r="Z1557" s="358" t="s">
        <v>4147</v>
      </c>
      <c r="AA1557" s="432"/>
      <c r="AB1557" s="16" t="str">
        <f t="shared" si="65"/>
        <v>Unique</v>
      </c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</row>
    <row r="1558" spans="1:89" ht="15">
      <c r="A1558" s="354" t="str">
        <f t="shared" si="56"/>
        <v>119_2_220622_C35_p_ph.di</v>
      </c>
      <c r="B1558" s="148" t="s">
        <v>2611</v>
      </c>
      <c r="C1558" s="148" t="s">
        <v>2612</v>
      </c>
      <c r="D1558" s="421">
        <v>119</v>
      </c>
      <c r="E1558" s="421">
        <v>2</v>
      </c>
      <c r="F1558" s="367" t="s">
        <v>2800</v>
      </c>
      <c r="G1558" s="213">
        <v>220622</v>
      </c>
      <c r="H1558" s="213">
        <v>2022</v>
      </c>
      <c r="I1558" s="148" t="s">
        <v>43</v>
      </c>
      <c r="J1558" s="148" t="s">
        <v>2613</v>
      </c>
      <c r="K1558" s="148" t="s">
        <v>2614</v>
      </c>
      <c r="L1558" s="148" t="s">
        <v>74</v>
      </c>
      <c r="M1558" s="148" t="s">
        <v>2911</v>
      </c>
      <c r="N1558" s="213">
        <v>89</v>
      </c>
      <c r="O1558" s="2"/>
      <c r="P1558" s="401" t="s">
        <v>4126</v>
      </c>
      <c r="Q1558" s="16" t="s">
        <v>4123</v>
      </c>
      <c r="R1558" s="50" t="s">
        <v>100</v>
      </c>
      <c r="S1558" s="2">
        <f t="shared" si="66"/>
        <v>1</v>
      </c>
      <c r="T1558" s="16">
        <v>0</v>
      </c>
      <c r="U1558" s="16">
        <v>1</v>
      </c>
      <c r="X1558" s="50" t="s">
        <v>4128</v>
      </c>
      <c r="Y1558" s="50" t="s">
        <v>78</v>
      </c>
      <c r="Z1558" s="358" t="s">
        <v>4148</v>
      </c>
      <c r="AA1558" s="432"/>
      <c r="AB1558" s="16" t="str">
        <f t="shared" si="65"/>
        <v>Unique</v>
      </c>
    </row>
    <row r="1559" spans="1:89" ht="15">
      <c r="A1559" s="354" t="str">
        <f t="shared" si="56"/>
        <v>119_2_220622_C35_p_ph.st</v>
      </c>
      <c r="B1559" s="148" t="s">
        <v>2611</v>
      </c>
      <c r="C1559" s="148" t="s">
        <v>2612</v>
      </c>
      <c r="D1559" s="421">
        <v>119</v>
      </c>
      <c r="E1559" s="421">
        <v>2</v>
      </c>
      <c r="F1559" s="213" t="s">
        <v>2800</v>
      </c>
      <c r="G1559" s="213">
        <v>220622</v>
      </c>
      <c r="H1559" s="213">
        <v>2022</v>
      </c>
      <c r="I1559" s="148" t="s">
        <v>43</v>
      </c>
      <c r="J1559" s="148" t="s">
        <v>2613</v>
      </c>
      <c r="K1559" s="148" t="s">
        <v>2614</v>
      </c>
      <c r="L1559" s="148" t="s">
        <v>74</v>
      </c>
      <c r="M1559" s="148" t="s">
        <v>2911</v>
      </c>
      <c r="N1559" s="213">
        <v>89</v>
      </c>
      <c r="P1559" s="401" t="s">
        <v>4149</v>
      </c>
      <c r="Q1559" s="16" t="s">
        <v>2857</v>
      </c>
      <c r="R1559" s="50" t="s">
        <v>100</v>
      </c>
      <c r="S1559" s="2">
        <f t="shared" si="66"/>
        <v>1</v>
      </c>
      <c r="T1559" s="16">
        <v>0</v>
      </c>
      <c r="U1559" s="16">
        <v>1</v>
      </c>
      <c r="X1559" s="79" t="s">
        <v>4128</v>
      </c>
      <c r="Y1559" s="50" t="s">
        <v>78</v>
      </c>
      <c r="Z1559" s="358" t="s">
        <v>4150</v>
      </c>
      <c r="AA1559" s="432"/>
      <c r="AB1559" s="16" t="str">
        <f t="shared" si="65"/>
        <v>Unique</v>
      </c>
    </row>
    <row r="1560" spans="1:89" ht="15">
      <c r="A1560" s="354" t="str">
        <f t="shared" si="56"/>
        <v>101_1_300621_C2A_p_ph.di</v>
      </c>
      <c r="B1560" s="148" t="s">
        <v>80</v>
      </c>
      <c r="C1560" s="148" t="s">
        <v>81</v>
      </c>
      <c r="D1560" s="213">
        <v>101</v>
      </c>
      <c r="E1560" s="213">
        <v>1</v>
      </c>
      <c r="F1560" s="213">
        <v>150621</v>
      </c>
      <c r="G1560" s="213">
        <v>300621</v>
      </c>
      <c r="H1560" s="213">
        <v>2022</v>
      </c>
      <c r="I1560" s="148" t="s">
        <v>43</v>
      </c>
      <c r="J1560" s="148" t="s">
        <v>82</v>
      </c>
      <c r="K1560" s="148" t="s">
        <v>83</v>
      </c>
      <c r="L1560" s="148" t="s">
        <v>2803</v>
      </c>
      <c r="M1560" s="148" t="s">
        <v>476</v>
      </c>
      <c r="N1560" s="213"/>
      <c r="O1560" s="148"/>
      <c r="P1560" s="401" t="s">
        <v>4126</v>
      </c>
      <c r="Q1560" s="16" t="s">
        <v>4123</v>
      </c>
      <c r="R1560" s="50" t="s">
        <v>100</v>
      </c>
      <c r="S1560" s="2">
        <f t="shared" si="66"/>
        <v>1</v>
      </c>
      <c r="T1560" s="16">
        <v>0</v>
      </c>
      <c r="U1560" s="16">
        <v>1</v>
      </c>
      <c r="X1560" s="50" t="s">
        <v>4128</v>
      </c>
      <c r="Y1560" s="50" t="s">
        <v>78</v>
      </c>
      <c r="Z1560" s="358" t="s">
        <v>4151</v>
      </c>
      <c r="AA1560" s="432"/>
      <c r="AB1560" s="16" t="str">
        <f t="shared" si="65"/>
        <v>Unique</v>
      </c>
    </row>
    <row r="1561" spans="1:89" ht="15">
      <c r="A1561" s="354" t="str">
        <f t="shared" si="56"/>
        <v>101_1_300621_C2A_p_ph.pe</v>
      </c>
      <c r="B1561" s="148" t="s">
        <v>80</v>
      </c>
      <c r="C1561" s="148" t="s">
        <v>81</v>
      </c>
      <c r="D1561" s="213">
        <v>101</v>
      </c>
      <c r="E1561" s="213">
        <v>1</v>
      </c>
      <c r="F1561" s="213">
        <v>150621</v>
      </c>
      <c r="G1561" s="213">
        <v>300621</v>
      </c>
      <c r="H1561" s="213">
        <v>2022</v>
      </c>
      <c r="I1561" s="148" t="s">
        <v>43</v>
      </c>
      <c r="J1561" s="148" t="s">
        <v>82</v>
      </c>
      <c r="K1561" s="148" t="s">
        <v>83</v>
      </c>
      <c r="L1561" s="148" t="s">
        <v>2803</v>
      </c>
      <c r="M1561" s="148" t="s">
        <v>476</v>
      </c>
      <c r="N1561" s="213">
        <v>1</v>
      </c>
      <c r="O1561" s="148" t="s">
        <v>4152</v>
      </c>
      <c r="P1561" s="401" t="s">
        <v>3722</v>
      </c>
      <c r="Q1561" s="50" t="s">
        <v>3723</v>
      </c>
      <c r="R1561" s="50" t="s">
        <v>100</v>
      </c>
      <c r="S1561" s="2">
        <f t="shared" si="66"/>
        <v>4</v>
      </c>
      <c r="T1561" s="16">
        <v>1</v>
      </c>
      <c r="U1561" s="16">
        <v>3</v>
      </c>
      <c r="X1561" s="79" t="s">
        <v>4128</v>
      </c>
      <c r="Y1561" s="50" t="s">
        <v>78</v>
      </c>
      <c r="Z1561" s="358" t="s">
        <v>4153</v>
      </c>
      <c r="AA1561" s="432"/>
      <c r="AB1561" s="16" t="str">
        <f t="shared" si="65"/>
        <v>Unique</v>
      </c>
    </row>
    <row r="1562" spans="1:89" ht="15">
      <c r="A1562" s="354" t="str">
        <f t="shared" si="56"/>
        <v>80_2_160623_C1Y_p_ph.pe</v>
      </c>
      <c r="B1562" s="148" t="s">
        <v>2504</v>
      </c>
      <c r="C1562" s="148" t="s">
        <v>2505</v>
      </c>
      <c r="D1562" s="213">
        <v>80</v>
      </c>
      <c r="E1562" s="213">
        <v>2</v>
      </c>
      <c r="F1562" s="481" t="s">
        <v>3903</v>
      </c>
      <c r="G1562" s="213">
        <v>160623</v>
      </c>
      <c r="H1562" s="213">
        <v>2023</v>
      </c>
      <c r="I1562" s="148" t="s">
        <v>43</v>
      </c>
      <c r="J1562" s="148" t="s">
        <v>2506</v>
      </c>
      <c r="K1562" s="148" t="s">
        <v>2507</v>
      </c>
      <c r="L1562" s="148" t="s">
        <v>74</v>
      </c>
      <c r="M1562" s="148" t="s">
        <v>100</v>
      </c>
      <c r="N1562" s="213">
        <v>318</v>
      </c>
      <c r="O1562" s="2"/>
      <c r="P1562" s="359" t="s">
        <v>3722</v>
      </c>
      <c r="Q1562" s="50" t="s">
        <v>3723</v>
      </c>
      <c r="R1562" s="50" t="s">
        <v>100</v>
      </c>
      <c r="S1562" s="2">
        <f t="shared" si="66"/>
        <v>2</v>
      </c>
      <c r="T1562" s="50">
        <v>0</v>
      </c>
      <c r="U1562" s="50">
        <v>2</v>
      </c>
      <c r="V1562" s="2"/>
      <c r="W1562" s="2"/>
      <c r="X1562" s="79" t="s">
        <v>4154</v>
      </c>
      <c r="Y1562" s="50" t="s">
        <v>78</v>
      </c>
      <c r="Z1562" s="358" t="s">
        <v>4155</v>
      </c>
      <c r="AA1562" s="432"/>
      <c r="AB1562" s="16" t="str">
        <f t="shared" si="65"/>
        <v>Unique</v>
      </c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</row>
    <row r="1563" spans="1:89" ht="15">
      <c r="A1563" s="354" t="str">
        <f t="shared" si="56"/>
        <v>80_2_160623_C1Y_p_ph.</v>
      </c>
      <c r="B1563" s="148" t="s">
        <v>2504</v>
      </c>
      <c r="C1563" s="148" t="s">
        <v>2505</v>
      </c>
      <c r="D1563" s="213">
        <v>80</v>
      </c>
      <c r="E1563" s="213">
        <v>2</v>
      </c>
      <c r="F1563" s="481" t="s">
        <v>3903</v>
      </c>
      <c r="G1563" s="213">
        <v>160623</v>
      </c>
      <c r="H1563" s="213">
        <v>2023</v>
      </c>
      <c r="I1563" s="148" t="s">
        <v>43</v>
      </c>
      <c r="J1563" s="148" t="s">
        <v>2506</v>
      </c>
      <c r="K1563" s="148" t="s">
        <v>2507</v>
      </c>
      <c r="L1563" s="148" t="s">
        <v>74</v>
      </c>
      <c r="M1563" s="148" t="s">
        <v>100</v>
      </c>
      <c r="N1563" s="213">
        <v>318</v>
      </c>
      <c r="O1563" s="2"/>
      <c r="P1563" s="359" t="s">
        <v>4156</v>
      </c>
      <c r="Q1563" s="50" t="s">
        <v>4157</v>
      </c>
      <c r="R1563" s="50" t="s">
        <v>100</v>
      </c>
      <c r="S1563" s="2">
        <f t="shared" si="66"/>
        <v>1</v>
      </c>
      <c r="T1563" s="50">
        <v>1</v>
      </c>
      <c r="U1563" s="50">
        <v>0</v>
      </c>
      <c r="V1563" s="2"/>
      <c r="W1563" s="50" t="s">
        <v>4158</v>
      </c>
      <c r="X1563" s="79" t="s">
        <v>4154</v>
      </c>
      <c r="Y1563" s="50" t="s">
        <v>78</v>
      </c>
      <c r="Z1563" s="358" t="s">
        <v>4159</v>
      </c>
      <c r="AA1563" s="432"/>
      <c r="AB1563" s="16" t="str">
        <f t="shared" si="65"/>
        <v>Unique</v>
      </c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</row>
    <row r="1564" spans="1:89" ht="15">
      <c r="A1564" s="354" t="str">
        <f t="shared" si="56"/>
        <v>80_2_160623_C1Y_p_ph.</v>
      </c>
      <c r="B1564" s="148" t="s">
        <v>2504</v>
      </c>
      <c r="C1564" s="148" t="s">
        <v>2505</v>
      </c>
      <c r="D1564" s="213">
        <v>80</v>
      </c>
      <c r="E1564" s="213">
        <v>2</v>
      </c>
      <c r="F1564" s="481" t="s">
        <v>3903</v>
      </c>
      <c r="G1564" s="213">
        <v>160623</v>
      </c>
      <c r="H1564" s="213">
        <v>2023</v>
      </c>
      <c r="I1564" s="148" t="s">
        <v>43</v>
      </c>
      <c r="J1564" s="148" t="s">
        <v>2506</v>
      </c>
      <c r="K1564" s="148" t="s">
        <v>2507</v>
      </c>
      <c r="L1564" s="148" t="s">
        <v>74</v>
      </c>
      <c r="M1564" s="148" t="s">
        <v>100</v>
      </c>
      <c r="N1564" s="213">
        <v>318</v>
      </c>
      <c r="O1564" s="2"/>
      <c r="P1564" s="359" t="s">
        <v>4156</v>
      </c>
      <c r="Q1564" s="50" t="s">
        <v>4160</v>
      </c>
      <c r="R1564" s="50" t="s">
        <v>100</v>
      </c>
      <c r="S1564" s="2">
        <f t="shared" si="66"/>
        <v>1</v>
      </c>
      <c r="T1564" s="50">
        <v>1</v>
      </c>
      <c r="U1564" s="50">
        <v>0</v>
      </c>
      <c r="V1564" s="2"/>
      <c r="W1564" s="50" t="s">
        <v>4161</v>
      </c>
      <c r="X1564" s="50" t="s">
        <v>4154</v>
      </c>
      <c r="Y1564" s="50" t="s">
        <v>78</v>
      </c>
      <c r="Z1564" s="358" t="s">
        <v>4162</v>
      </c>
      <c r="AA1564" s="432"/>
      <c r="AB1564" s="16" t="str">
        <f t="shared" si="65"/>
        <v>Unique</v>
      </c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</row>
    <row r="1565" spans="1:89" ht="15">
      <c r="A1565" s="354" t="str">
        <f t="shared" si="56"/>
        <v>119_2_160623_C2Y_p_ph.pe</v>
      </c>
      <c r="B1565" s="148" t="s">
        <v>2517</v>
      </c>
      <c r="C1565" s="148" t="s">
        <v>2518</v>
      </c>
      <c r="D1565" s="421">
        <v>119</v>
      </c>
      <c r="E1565" s="421">
        <v>2</v>
      </c>
      <c r="F1565" s="367" t="s">
        <v>3903</v>
      </c>
      <c r="G1565" s="213">
        <v>160623</v>
      </c>
      <c r="H1565" s="213">
        <v>2023</v>
      </c>
      <c r="I1565" s="148" t="s">
        <v>43</v>
      </c>
      <c r="J1565" s="148" t="s">
        <v>2519</v>
      </c>
      <c r="K1565" s="148" t="s">
        <v>2520</v>
      </c>
      <c r="L1565" s="148" t="s">
        <v>74</v>
      </c>
      <c r="M1565" s="148" t="s">
        <v>2911</v>
      </c>
      <c r="N1565" s="213">
        <v>41</v>
      </c>
      <c r="O1565" s="2"/>
      <c r="P1565" s="359" t="s">
        <v>3722</v>
      </c>
      <c r="Q1565" s="50" t="s">
        <v>3723</v>
      </c>
      <c r="R1565" s="50" t="s">
        <v>100</v>
      </c>
      <c r="S1565" s="2">
        <f t="shared" si="66"/>
        <v>1</v>
      </c>
      <c r="T1565" s="50">
        <v>0</v>
      </c>
      <c r="U1565" s="50">
        <v>1</v>
      </c>
      <c r="V1565" s="2"/>
      <c r="W1565" s="50"/>
      <c r="X1565" s="79" t="s">
        <v>4154</v>
      </c>
      <c r="Y1565" s="50" t="s">
        <v>78</v>
      </c>
      <c r="Z1565" s="358" t="s">
        <v>4163</v>
      </c>
      <c r="AA1565" s="432"/>
      <c r="AB1565" s="16" t="str">
        <f t="shared" si="65"/>
        <v>Unique</v>
      </c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</row>
    <row r="1566" spans="1:89" ht="15">
      <c r="A1566" s="354" t="str">
        <f t="shared" si="56"/>
        <v>119_2_160623_C2Y_p_ph.</v>
      </c>
      <c r="B1566" s="148" t="s">
        <v>2517</v>
      </c>
      <c r="C1566" s="148" t="s">
        <v>2518</v>
      </c>
      <c r="D1566" s="421">
        <v>119</v>
      </c>
      <c r="E1566" s="421">
        <v>2</v>
      </c>
      <c r="F1566" s="367" t="s">
        <v>3903</v>
      </c>
      <c r="G1566" s="213">
        <v>160623</v>
      </c>
      <c r="H1566" s="213">
        <v>2023</v>
      </c>
      <c r="I1566" s="148" t="s">
        <v>43</v>
      </c>
      <c r="J1566" s="148" t="s">
        <v>2519</v>
      </c>
      <c r="K1566" s="148" t="s">
        <v>2520</v>
      </c>
      <c r="L1566" s="148" t="s">
        <v>74</v>
      </c>
      <c r="M1566" s="148" t="s">
        <v>2911</v>
      </c>
      <c r="N1566" s="213">
        <v>41</v>
      </c>
      <c r="O1566" s="2"/>
      <c r="P1566" s="359" t="s">
        <v>4156</v>
      </c>
      <c r="Q1566" s="50" t="s">
        <v>4157</v>
      </c>
      <c r="R1566" s="50" t="s">
        <v>100</v>
      </c>
      <c r="S1566" s="2">
        <f t="shared" si="66"/>
        <v>1</v>
      </c>
      <c r="T1566" s="50">
        <v>0</v>
      </c>
      <c r="U1566" s="50">
        <v>1</v>
      </c>
      <c r="V1566" s="2"/>
      <c r="W1566" s="50" t="s">
        <v>4161</v>
      </c>
      <c r="X1566" s="79" t="s">
        <v>4154</v>
      </c>
      <c r="Y1566" s="50" t="s">
        <v>78</v>
      </c>
      <c r="Z1566" s="358" t="s">
        <v>4164</v>
      </c>
      <c r="AA1566" s="432"/>
      <c r="AB1566" s="16" t="str">
        <f t="shared" si="65"/>
        <v>Unique</v>
      </c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</row>
    <row r="1567" spans="1:89" ht="15">
      <c r="A1567" s="354" t="str">
        <f t="shared" si="56"/>
        <v>80_3_040523_C15_p_ph.ci</v>
      </c>
      <c r="B1567" s="148" t="s">
        <v>69</v>
      </c>
      <c r="C1567" s="148" t="s">
        <v>70</v>
      </c>
      <c r="D1567" s="213">
        <v>80</v>
      </c>
      <c r="E1567" s="213">
        <v>3</v>
      </c>
      <c r="F1567" s="213">
        <v>180423</v>
      </c>
      <c r="G1567" s="367" t="s">
        <v>3596</v>
      </c>
      <c r="H1567" s="213">
        <v>2023</v>
      </c>
      <c r="I1567" s="148" t="s">
        <v>43</v>
      </c>
      <c r="J1567" s="148" t="s">
        <v>72</v>
      </c>
      <c r="K1567" s="148" t="s">
        <v>73</v>
      </c>
      <c r="L1567" s="148" t="s">
        <v>74</v>
      </c>
      <c r="M1567" s="148" t="s">
        <v>100</v>
      </c>
      <c r="N1567" s="213">
        <v>12</v>
      </c>
      <c r="O1567" s="2"/>
      <c r="P1567" s="359" t="s">
        <v>4165</v>
      </c>
      <c r="Q1567" s="50" t="s">
        <v>4166</v>
      </c>
      <c r="R1567" s="50" t="s">
        <v>100</v>
      </c>
      <c r="S1567" s="2">
        <f t="shared" si="66"/>
        <v>1</v>
      </c>
      <c r="T1567" s="50">
        <v>0</v>
      </c>
      <c r="U1567" s="50">
        <v>1</v>
      </c>
      <c r="V1567" s="2"/>
      <c r="W1567" s="2"/>
      <c r="X1567" s="50" t="s">
        <v>4154</v>
      </c>
      <c r="Y1567" s="50" t="s">
        <v>78</v>
      </c>
      <c r="Z1567" s="358" t="s">
        <v>4167</v>
      </c>
      <c r="AA1567" s="432"/>
      <c r="AB1567" s="16" t="str">
        <f t="shared" si="65"/>
        <v>Unique</v>
      </c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</row>
    <row r="1568" spans="1:89" ht="15">
      <c r="A1568" s="354" t="str">
        <f t="shared" si="56"/>
        <v>80_3_160623_C15_p_ph.pe</v>
      </c>
      <c r="B1568" s="148" t="s">
        <v>69</v>
      </c>
      <c r="C1568" s="148" t="s">
        <v>70</v>
      </c>
      <c r="D1568" s="213">
        <v>80</v>
      </c>
      <c r="E1568" s="213">
        <v>3</v>
      </c>
      <c r="F1568" s="367" t="s">
        <v>3903</v>
      </c>
      <c r="G1568" s="213">
        <v>160623</v>
      </c>
      <c r="H1568" s="213">
        <v>2023</v>
      </c>
      <c r="I1568" s="148" t="s">
        <v>43</v>
      </c>
      <c r="J1568" s="148" t="s">
        <v>72</v>
      </c>
      <c r="K1568" s="148" t="s">
        <v>73</v>
      </c>
      <c r="L1568" s="148" t="s">
        <v>74</v>
      </c>
      <c r="M1568" s="148" t="s">
        <v>2911</v>
      </c>
      <c r="N1568" s="213">
        <v>189</v>
      </c>
      <c r="O1568" s="2"/>
      <c r="P1568" s="401" t="s">
        <v>3722</v>
      </c>
      <c r="Q1568" s="50" t="s">
        <v>3723</v>
      </c>
      <c r="R1568" s="50" t="s">
        <v>100</v>
      </c>
      <c r="S1568" s="2">
        <f t="shared" si="66"/>
        <v>2</v>
      </c>
      <c r="T1568" s="50">
        <v>0</v>
      </c>
      <c r="U1568" s="50">
        <v>2</v>
      </c>
      <c r="V1568" s="2"/>
      <c r="W1568" s="2"/>
      <c r="X1568" s="50" t="s">
        <v>4154</v>
      </c>
      <c r="Y1568" s="50" t="s">
        <v>78</v>
      </c>
      <c r="Z1568" s="358" t="s">
        <v>4168</v>
      </c>
      <c r="AA1568" s="432"/>
      <c r="AB1568" s="16" t="str">
        <f t="shared" si="65"/>
        <v>Unique</v>
      </c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</row>
    <row r="1569" spans="1:89" ht="15">
      <c r="A1569" s="354" t="str">
        <f t="shared" si="56"/>
        <v>80_2_160623_C1Y_p_ph.pe</v>
      </c>
      <c r="B1569" s="148" t="s">
        <v>2504</v>
      </c>
      <c r="C1569" s="148" t="s">
        <v>2505</v>
      </c>
      <c r="D1569" s="213">
        <v>80</v>
      </c>
      <c r="E1569" s="213">
        <v>2</v>
      </c>
      <c r="F1569" s="367" t="s">
        <v>3903</v>
      </c>
      <c r="G1569" s="213">
        <v>160623</v>
      </c>
      <c r="H1569" s="213">
        <v>2023</v>
      </c>
      <c r="I1569" s="148" t="s">
        <v>43</v>
      </c>
      <c r="J1569" s="148" t="s">
        <v>2506</v>
      </c>
      <c r="K1569" s="148" t="s">
        <v>2507</v>
      </c>
      <c r="L1569" s="148" t="s">
        <v>74</v>
      </c>
      <c r="M1569" s="148" t="s">
        <v>100</v>
      </c>
      <c r="N1569" s="213">
        <v>151</v>
      </c>
      <c r="O1569" s="2"/>
      <c r="P1569" s="401" t="s">
        <v>3722</v>
      </c>
      <c r="Q1569" s="50" t="s">
        <v>3723</v>
      </c>
      <c r="R1569" s="50" t="s">
        <v>100</v>
      </c>
      <c r="S1569" s="2">
        <f t="shared" si="66"/>
        <v>2</v>
      </c>
      <c r="T1569" s="50">
        <v>0</v>
      </c>
      <c r="U1569" s="50">
        <v>2</v>
      </c>
      <c r="V1569" s="2"/>
      <c r="W1569" s="2"/>
      <c r="X1569" s="50" t="s">
        <v>4154</v>
      </c>
      <c r="Y1569" s="50" t="s">
        <v>78</v>
      </c>
      <c r="Z1569" s="358" t="s">
        <v>4169</v>
      </c>
      <c r="AA1569" s="432"/>
      <c r="AB1569" s="16" t="str">
        <f t="shared" si="65"/>
        <v>Unique</v>
      </c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</row>
    <row r="1570" spans="1:89" ht="15">
      <c r="A1570" s="354" t="str">
        <f t="shared" si="56"/>
        <v>71_1_300623_C1A_p_ph.pe</v>
      </c>
      <c r="B1570" s="148" t="s">
        <v>2352</v>
      </c>
      <c r="C1570" s="148" t="s">
        <v>2353</v>
      </c>
      <c r="D1570" s="213">
        <v>71</v>
      </c>
      <c r="E1570" s="213">
        <v>1</v>
      </c>
      <c r="F1570" s="213">
        <v>160623</v>
      </c>
      <c r="G1570" s="213">
        <v>300623</v>
      </c>
      <c r="H1570" s="213">
        <v>2023</v>
      </c>
      <c r="I1570" s="148" t="s">
        <v>43</v>
      </c>
      <c r="J1570" s="148" t="s">
        <v>2354</v>
      </c>
      <c r="K1570" s="148" t="s">
        <v>2355</v>
      </c>
      <c r="L1570" s="148" t="s">
        <v>74</v>
      </c>
      <c r="M1570" s="148" t="s">
        <v>100</v>
      </c>
      <c r="N1570" s="213">
        <v>115</v>
      </c>
      <c r="O1570" s="2"/>
      <c r="P1570" s="359" t="s">
        <v>3722</v>
      </c>
      <c r="Q1570" s="50" t="s">
        <v>3723</v>
      </c>
      <c r="R1570" s="50" t="s">
        <v>100</v>
      </c>
      <c r="S1570" s="2">
        <f t="shared" si="66"/>
        <v>3</v>
      </c>
      <c r="T1570" s="50">
        <v>0</v>
      </c>
      <c r="U1570" s="50">
        <v>3</v>
      </c>
      <c r="V1570" s="2"/>
      <c r="W1570" s="2"/>
      <c r="X1570" s="50" t="s">
        <v>4154</v>
      </c>
      <c r="Y1570" s="50" t="s">
        <v>78</v>
      </c>
      <c r="Z1570" s="358" t="s">
        <v>4170</v>
      </c>
      <c r="AA1570" s="432"/>
      <c r="AB1570" s="16" t="str">
        <f t="shared" si="65"/>
        <v>Unique</v>
      </c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</row>
    <row r="1571" spans="1:89" ht="15">
      <c r="A1571" s="354" t="str">
        <f t="shared" si="56"/>
        <v>100_3_200722_C3Y_p_ph.di</v>
      </c>
      <c r="B1571" s="148" t="s">
        <v>2417</v>
      </c>
      <c r="C1571" s="148" t="s">
        <v>2418</v>
      </c>
      <c r="D1571" s="213">
        <v>100</v>
      </c>
      <c r="E1571" s="213">
        <v>3</v>
      </c>
      <c r="F1571" s="367" t="s">
        <v>465</v>
      </c>
      <c r="G1571" s="557">
        <v>200722</v>
      </c>
      <c r="H1571" s="213">
        <v>2022</v>
      </c>
      <c r="I1571" s="148" t="s">
        <v>43</v>
      </c>
      <c r="J1571" s="148" t="s">
        <v>2419</v>
      </c>
      <c r="K1571" s="148" t="s">
        <v>2420</v>
      </c>
      <c r="L1571" s="148" t="s">
        <v>74</v>
      </c>
      <c r="M1571" s="148" t="s">
        <v>2911</v>
      </c>
      <c r="N1571" s="213">
        <v>29</v>
      </c>
      <c r="O1571" s="2"/>
      <c r="P1571" s="359" t="s">
        <v>4126</v>
      </c>
      <c r="Q1571" s="50" t="s">
        <v>4123</v>
      </c>
      <c r="R1571" s="50" t="s">
        <v>100</v>
      </c>
      <c r="S1571" s="2">
        <f t="shared" si="66"/>
        <v>3</v>
      </c>
      <c r="T1571" s="50">
        <v>1</v>
      </c>
      <c r="U1571" s="50">
        <v>2</v>
      </c>
      <c r="V1571" s="2"/>
      <c r="W1571" s="2"/>
      <c r="X1571" s="50" t="s">
        <v>4154</v>
      </c>
      <c r="Y1571" s="50" t="s">
        <v>78</v>
      </c>
      <c r="Z1571" s="358" t="s">
        <v>4171</v>
      </c>
      <c r="AA1571" s="432"/>
      <c r="AB1571" s="16" t="str">
        <f t="shared" si="65"/>
        <v>Unique</v>
      </c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</row>
    <row r="1572" spans="1:89" ht="15">
      <c r="A1572" s="354" t="str">
        <f t="shared" si="56"/>
        <v>71_2_160623_C2B_p_he.pe</v>
      </c>
      <c r="B1572" s="148" t="s">
        <v>2481</v>
      </c>
      <c r="C1572" s="148" t="s">
        <v>2482</v>
      </c>
      <c r="D1572" s="213">
        <v>71</v>
      </c>
      <c r="E1572" s="213">
        <v>2</v>
      </c>
      <c r="F1572" s="367" t="s">
        <v>3903</v>
      </c>
      <c r="G1572" s="213">
        <v>160623</v>
      </c>
      <c r="H1572" s="213">
        <v>2023</v>
      </c>
      <c r="I1572" s="148" t="s">
        <v>43</v>
      </c>
      <c r="J1572" s="148" t="s">
        <v>2483</v>
      </c>
      <c r="K1572" s="148" t="s">
        <v>2484</v>
      </c>
      <c r="L1572" s="148" t="s">
        <v>74</v>
      </c>
      <c r="M1572" s="148" t="s">
        <v>2911</v>
      </c>
      <c r="N1572" s="213">
        <v>340</v>
      </c>
      <c r="P1572" s="401" t="s">
        <v>543</v>
      </c>
      <c r="Q1572" s="16" t="s">
        <v>544</v>
      </c>
      <c r="R1572" s="16" t="s">
        <v>2911</v>
      </c>
      <c r="S1572" s="50">
        <v>1</v>
      </c>
      <c r="T1572" s="16">
        <v>0</v>
      </c>
      <c r="U1572" s="16">
        <v>1</v>
      </c>
      <c r="X1572" s="79" t="s">
        <v>4172</v>
      </c>
      <c r="Y1572" s="50" t="s">
        <v>78</v>
      </c>
      <c r="Z1572" s="358" t="s">
        <v>4173</v>
      </c>
      <c r="AA1572" s="432"/>
      <c r="AB1572" s="16" t="str">
        <f t="shared" si="65"/>
        <v>Unique</v>
      </c>
    </row>
    <row r="1573" spans="1:89" ht="15">
      <c r="A1573" s="354" t="str">
        <f t="shared" si="56"/>
        <v>80_4__C25_p_xy.se</v>
      </c>
      <c r="B1573" s="378" t="s">
        <v>2320</v>
      </c>
      <c r="C1573" s="378" t="s">
        <v>2321</v>
      </c>
      <c r="D1573" s="213">
        <v>80</v>
      </c>
      <c r="E1573" s="213">
        <v>4</v>
      </c>
      <c r="F1573" s="555"/>
      <c r="G1573" s="555"/>
      <c r="H1573" s="16">
        <v>2023</v>
      </c>
      <c r="I1573" s="16" t="s">
        <v>43</v>
      </c>
      <c r="J1573" s="16" t="s">
        <v>2322</v>
      </c>
      <c r="K1573" s="16" t="s">
        <v>2323</v>
      </c>
      <c r="L1573" s="16" t="s">
        <v>74</v>
      </c>
      <c r="M1573" s="16" t="s">
        <v>476</v>
      </c>
      <c r="P1573" s="401" t="s">
        <v>529</v>
      </c>
      <c r="Q1573" s="16" t="s">
        <v>530</v>
      </c>
      <c r="R1573" s="16" t="s">
        <v>2911</v>
      </c>
      <c r="S1573" s="50">
        <v>1</v>
      </c>
      <c r="T1573" s="16">
        <v>0</v>
      </c>
      <c r="U1573" s="16">
        <v>1</v>
      </c>
      <c r="W1573" s="16" t="s">
        <v>4174</v>
      </c>
      <c r="X1573" s="50">
        <v>171224</v>
      </c>
      <c r="Y1573" s="50" t="s">
        <v>78</v>
      </c>
      <c r="Z1573" s="358" t="s">
        <v>4175</v>
      </c>
      <c r="AB1573" s="16" t="str">
        <f t="shared" si="65"/>
        <v>Unique</v>
      </c>
    </row>
    <row r="1574" spans="1:89" ht="15">
      <c r="A1574" s="354" t="str">
        <f t="shared" si="56"/>
        <v>80_3_160821_C15_p_sy.pi</v>
      </c>
      <c r="B1574" s="148" t="s">
        <v>69</v>
      </c>
      <c r="C1574" s="148" t="s">
        <v>70</v>
      </c>
      <c r="D1574" s="213">
        <v>80</v>
      </c>
      <c r="E1574" s="213">
        <v>3</v>
      </c>
      <c r="F1574" s="213">
        <v>300721</v>
      </c>
      <c r="G1574" s="213">
        <v>160821</v>
      </c>
      <c r="H1574" s="213">
        <v>2021</v>
      </c>
      <c r="I1574" s="148" t="s">
        <v>43</v>
      </c>
      <c r="J1574" s="148" t="s">
        <v>72</v>
      </c>
      <c r="K1574" s="148" t="s">
        <v>73</v>
      </c>
      <c r="L1574" s="148" t="s">
        <v>74</v>
      </c>
      <c r="M1574" s="148" t="s">
        <v>75</v>
      </c>
      <c r="N1574" s="213">
        <v>3</v>
      </c>
      <c r="O1574" s="2"/>
      <c r="P1574" s="359" t="s">
        <v>176</v>
      </c>
      <c r="Q1574" s="50" t="s">
        <v>177</v>
      </c>
      <c r="R1574" s="50" t="s">
        <v>100</v>
      </c>
      <c r="S1574" s="50">
        <v>1</v>
      </c>
      <c r="T1574" s="50">
        <v>0</v>
      </c>
      <c r="U1574" s="50">
        <v>1</v>
      </c>
      <c r="V1574" s="2"/>
      <c r="W1574" s="2"/>
      <c r="X1574" s="50">
        <v>181224</v>
      </c>
      <c r="Y1574" s="50" t="s">
        <v>78</v>
      </c>
      <c r="Z1574" s="50" t="s">
        <v>4176</v>
      </c>
      <c r="AA1574" s="432"/>
      <c r="AB1574" s="16" t="str">
        <f t="shared" si="65"/>
        <v>Unique</v>
      </c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</row>
    <row r="1575" spans="1:89" ht="15">
      <c r="A1575" s="354" t="str">
        <f t="shared" si="56"/>
        <v>100_2_230522_C3X_p_br.la</v>
      </c>
      <c r="B1575" s="148" t="s">
        <v>2441</v>
      </c>
      <c r="C1575" s="148" t="s">
        <v>2442</v>
      </c>
      <c r="D1575" s="213">
        <v>100</v>
      </c>
      <c r="E1575" s="213">
        <v>2</v>
      </c>
      <c r="F1575" s="367" t="s">
        <v>2753</v>
      </c>
      <c r="G1575" s="213">
        <v>230522</v>
      </c>
      <c r="H1575" s="213">
        <v>2022</v>
      </c>
      <c r="I1575" s="148" t="s">
        <v>43</v>
      </c>
      <c r="J1575" s="148" t="s">
        <v>2443</v>
      </c>
      <c r="K1575" s="148" t="s">
        <v>2444</v>
      </c>
      <c r="L1575" s="148" t="s">
        <v>74</v>
      </c>
      <c r="M1575" s="148" t="s">
        <v>100</v>
      </c>
      <c r="N1575" s="213">
        <v>83</v>
      </c>
      <c r="O1575" s="2"/>
      <c r="P1575" s="359" t="s">
        <v>2510</v>
      </c>
      <c r="Q1575" s="50" t="s">
        <v>2511</v>
      </c>
      <c r="R1575" s="50" t="s">
        <v>100</v>
      </c>
      <c r="S1575" s="50">
        <v>1</v>
      </c>
      <c r="T1575" s="50">
        <v>1</v>
      </c>
      <c r="U1575" s="50">
        <v>0</v>
      </c>
      <c r="V1575" s="2"/>
      <c r="W1575" s="50" t="s">
        <v>4177</v>
      </c>
      <c r="X1575" s="50">
        <v>181224</v>
      </c>
      <c r="Y1575" s="50" t="s">
        <v>78</v>
      </c>
      <c r="Z1575" s="50" t="s">
        <v>4178</v>
      </c>
      <c r="AA1575" s="432"/>
      <c r="AB1575" s="16" t="str">
        <f t="shared" si="65"/>
        <v>Unique</v>
      </c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</row>
    <row r="1576" spans="1:89" ht="15">
      <c r="A1576" s="354" t="str">
        <f t="shared" si="56"/>
        <v>83_2_250422_C2D_p_er.te</v>
      </c>
      <c r="B1576" s="148" t="s">
        <v>2773</v>
      </c>
      <c r="C1576" s="148" t="s">
        <v>2774</v>
      </c>
      <c r="D1576" s="213">
        <v>83</v>
      </c>
      <c r="E1576" s="213">
        <v>2</v>
      </c>
      <c r="F1576" s="213">
        <v>110422</v>
      </c>
      <c r="G1576" s="213">
        <v>250422</v>
      </c>
      <c r="H1576" s="213">
        <v>2022</v>
      </c>
      <c r="I1576" s="148" t="s">
        <v>43</v>
      </c>
      <c r="J1576" s="148" t="s">
        <v>2775</v>
      </c>
      <c r="K1576" s="148" t="s">
        <v>2776</v>
      </c>
      <c r="L1576" s="148" t="s">
        <v>74</v>
      </c>
      <c r="M1576" s="148" t="s">
        <v>75</v>
      </c>
      <c r="N1576" s="213">
        <v>11</v>
      </c>
      <c r="O1576" s="2"/>
      <c r="P1576" s="359" t="s">
        <v>521</v>
      </c>
      <c r="Q1576" s="50" t="s">
        <v>522</v>
      </c>
      <c r="R1576" s="50" t="s">
        <v>100</v>
      </c>
      <c r="S1576" s="50">
        <v>1</v>
      </c>
      <c r="T1576" s="50">
        <v>0</v>
      </c>
      <c r="U1576" s="50">
        <v>1</v>
      </c>
      <c r="V1576" s="2"/>
      <c r="W1576" s="2"/>
      <c r="X1576" s="50">
        <v>181224</v>
      </c>
      <c r="Y1576" s="50" t="s">
        <v>78</v>
      </c>
      <c r="Z1576" s="50" t="s">
        <v>4179</v>
      </c>
      <c r="AA1576" s="432"/>
      <c r="AB1576" s="16" t="str">
        <f t="shared" si="65"/>
        <v>Unique</v>
      </c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</row>
    <row r="1577" spans="1:89" ht="15">
      <c r="A1577" s="354" t="str">
        <f t="shared" si="56"/>
        <v>83_2_250422_C2D_p_er.pe</v>
      </c>
      <c r="B1577" s="148" t="s">
        <v>2773</v>
      </c>
      <c r="C1577" s="148" t="s">
        <v>2774</v>
      </c>
      <c r="D1577" s="213">
        <v>83</v>
      </c>
      <c r="E1577" s="213">
        <v>2</v>
      </c>
      <c r="F1577" s="213">
        <v>110422</v>
      </c>
      <c r="G1577" s="213">
        <v>250422</v>
      </c>
      <c r="H1577" s="213">
        <v>2022</v>
      </c>
      <c r="I1577" s="148" t="s">
        <v>43</v>
      </c>
      <c r="J1577" s="148" t="s">
        <v>2775</v>
      </c>
      <c r="K1577" s="148" t="s">
        <v>2776</v>
      </c>
      <c r="L1577" s="148" t="s">
        <v>74</v>
      </c>
      <c r="M1577" s="148" t="s">
        <v>75</v>
      </c>
      <c r="N1577" s="213">
        <v>11</v>
      </c>
      <c r="O1577" s="2"/>
      <c r="P1577" s="359" t="s">
        <v>579</v>
      </c>
      <c r="Q1577" s="50" t="s">
        <v>580</v>
      </c>
      <c r="R1577" s="50" t="s">
        <v>100</v>
      </c>
      <c r="S1577" s="50">
        <v>2</v>
      </c>
      <c r="T1577" s="50">
        <v>0</v>
      </c>
      <c r="U1577" s="50">
        <v>2</v>
      </c>
      <c r="V1577" s="2"/>
      <c r="W1577" s="2"/>
      <c r="X1577" s="50">
        <v>181224</v>
      </c>
      <c r="Y1577" s="50" t="s">
        <v>78</v>
      </c>
      <c r="Z1577" s="50" t="s">
        <v>4180</v>
      </c>
      <c r="AA1577" s="432"/>
      <c r="AB1577" s="16" t="str">
        <f t="shared" si="65"/>
        <v>Unique</v>
      </c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</row>
    <row r="1578" spans="1:89" ht="15">
      <c r="A1578" s="354" t="str">
        <f t="shared" si="56"/>
        <v>80_3_190523_C15_p_ph.di</v>
      </c>
      <c r="B1578" s="148" t="s">
        <v>69</v>
      </c>
      <c r="C1578" s="148" t="s">
        <v>70</v>
      </c>
      <c r="D1578" s="213">
        <v>80</v>
      </c>
      <c r="E1578" s="213">
        <v>3</v>
      </c>
      <c r="F1578" s="367" t="s">
        <v>3596</v>
      </c>
      <c r="G1578" s="213">
        <v>190523</v>
      </c>
      <c r="H1578" s="213">
        <v>2023</v>
      </c>
      <c r="I1578" s="148" t="s">
        <v>43</v>
      </c>
      <c r="J1578" s="148" t="s">
        <v>72</v>
      </c>
      <c r="K1578" s="148" t="s">
        <v>73</v>
      </c>
      <c r="L1578" s="148" t="s">
        <v>74</v>
      </c>
      <c r="M1578" s="148" t="s">
        <v>2911</v>
      </c>
      <c r="N1578" s="213">
        <v>9</v>
      </c>
      <c r="O1578" s="2"/>
      <c r="P1578" s="359" t="s">
        <v>4126</v>
      </c>
      <c r="Q1578" s="50" t="s">
        <v>4123</v>
      </c>
      <c r="R1578" s="50" t="s">
        <v>100</v>
      </c>
      <c r="S1578" s="50">
        <v>1</v>
      </c>
      <c r="T1578" s="50">
        <v>0</v>
      </c>
      <c r="U1578" s="50">
        <v>1</v>
      </c>
      <c r="V1578" s="2"/>
      <c r="W1578" s="2"/>
      <c r="X1578" s="50">
        <v>181224</v>
      </c>
      <c r="Y1578" s="50" t="s">
        <v>78</v>
      </c>
      <c r="Z1578" s="50" t="s">
        <v>4181</v>
      </c>
      <c r="AA1578" s="432"/>
      <c r="AB1578" s="16" t="str">
        <f t="shared" si="65"/>
        <v>Unique</v>
      </c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</row>
    <row r="1579" spans="1:89" ht="15">
      <c r="A1579" s="354" t="str">
        <f t="shared" si="56"/>
        <v>80_3_190523_C15_p_ph.ci</v>
      </c>
      <c r="B1579" s="148" t="s">
        <v>69</v>
      </c>
      <c r="C1579" s="148" t="s">
        <v>70</v>
      </c>
      <c r="D1579" s="213">
        <v>80</v>
      </c>
      <c r="E1579" s="213">
        <v>3</v>
      </c>
      <c r="F1579" s="367" t="s">
        <v>3596</v>
      </c>
      <c r="G1579" s="213">
        <v>190523</v>
      </c>
      <c r="H1579" s="213">
        <v>2023</v>
      </c>
      <c r="I1579" s="148" t="s">
        <v>43</v>
      </c>
      <c r="J1579" s="148" t="s">
        <v>72</v>
      </c>
      <c r="K1579" s="148" t="s">
        <v>73</v>
      </c>
      <c r="L1579" s="148" t="s">
        <v>74</v>
      </c>
      <c r="M1579" s="148" t="s">
        <v>2911</v>
      </c>
      <c r="N1579" s="213">
        <v>9</v>
      </c>
      <c r="O1579" s="2"/>
      <c r="P1579" s="359" t="s">
        <v>4165</v>
      </c>
      <c r="Q1579" s="50" t="s">
        <v>4166</v>
      </c>
      <c r="R1579" s="50" t="s">
        <v>100</v>
      </c>
      <c r="S1579" s="50">
        <v>1</v>
      </c>
      <c r="T1579" s="50">
        <v>0</v>
      </c>
      <c r="U1579" s="50">
        <v>1</v>
      </c>
      <c r="V1579" s="2"/>
      <c r="W1579" s="2"/>
      <c r="X1579" s="50">
        <v>181224</v>
      </c>
      <c r="Y1579" s="50" t="s">
        <v>78</v>
      </c>
      <c r="Z1579" s="50" t="s">
        <v>4182</v>
      </c>
      <c r="AA1579" s="432"/>
      <c r="AB1579" s="16" t="str">
        <f t="shared" si="65"/>
        <v>Unique</v>
      </c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</row>
    <row r="1580" spans="1:89" ht="15">
      <c r="A1580" s="354" t="str">
        <f t="shared" si="56"/>
        <v>61_1_300721_C2X_p_sp.</v>
      </c>
      <c r="B1580" s="148" t="s">
        <v>2372</v>
      </c>
      <c r="C1580" s="148" t="s">
        <v>2373</v>
      </c>
      <c r="D1580" s="213">
        <v>61</v>
      </c>
      <c r="E1580" s="213">
        <v>1</v>
      </c>
      <c r="F1580" s="213">
        <v>140721</v>
      </c>
      <c r="G1580" s="213">
        <v>300721</v>
      </c>
      <c r="H1580" s="213">
        <v>2021</v>
      </c>
      <c r="I1580" s="148" t="s">
        <v>43</v>
      </c>
      <c r="J1580" s="148" t="s">
        <v>2374</v>
      </c>
      <c r="K1580" s="148" t="s">
        <v>2375</v>
      </c>
      <c r="L1580" s="148" t="s">
        <v>74</v>
      </c>
      <c r="M1580" s="148" t="s">
        <v>168</v>
      </c>
      <c r="N1580" s="213">
        <v>5</v>
      </c>
      <c r="O1580" s="2"/>
      <c r="P1580" s="359" t="s">
        <v>1163</v>
      </c>
      <c r="Q1580" s="50" t="s">
        <v>1164</v>
      </c>
      <c r="R1580" s="50" t="s">
        <v>100</v>
      </c>
      <c r="S1580" s="50">
        <v>2</v>
      </c>
      <c r="T1580" s="50">
        <v>0</v>
      </c>
      <c r="U1580" s="50">
        <v>2</v>
      </c>
      <c r="V1580" s="2"/>
      <c r="W1580" s="2"/>
      <c r="X1580" s="50">
        <v>181224</v>
      </c>
      <c r="Y1580" s="50" t="s">
        <v>78</v>
      </c>
      <c r="Z1580" s="50" t="s">
        <v>4183</v>
      </c>
      <c r="AA1580" s="432"/>
      <c r="AB1580" s="16" t="str">
        <f t="shared" si="65"/>
        <v>Unique</v>
      </c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</row>
    <row r="1581" spans="1:89" ht="15">
      <c r="A1581" s="354" t="str">
        <f t="shared" si="56"/>
        <v>61_1_300721_C2X_p_ep.ba</v>
      </c>
      <c r="B1581" s="148" t="s">
        <v>2372</v>
      </c>
      <c r="C1581" s="148" t="s">
        <v>2373</v>
      </c>
      <c r="D1581" s="213">
        <v>61</v>
      </c>
      <c r="E1581" s="213">
        <v>1</v>
      </c>
      <c r="F1581" s="213">
        <v>140721</v>
      </c>
      <c r="G1581" s="213">
        <v>300721</v>
      </c>
      <c r="H1581" s="213">
        <v>2021</v>
      </c>
      <c r="I1581" s="148" t="s">
        <v>43</v>
      </c>
      <c r="J1581" s="148" t="s">
        <v>2374</v>
      </c>
      <c r="K1581" s="148" t="s">
        <v>2375</v>
      </c>
      <c r="L1581" s="148" t="s">
        <v>74</v>
      </c>
      <c r="M1581" s="148" t="s">
        <v>168</v>
      </c>
      <c r="N1581" s="213">
        <v>5</v>
      </c>
      <c r="O1581" s="2"/>
      <c r="P1581" s="359" t="s">
        <v>84</v>
      </c>
      <c r="Q1581" s="50" t="s">
        <v>85</v>
      </c>
      <c r="R1581" s="50" t="s">
        <v>100</v>
      </c>
      <c r="S1581" s="50">
        <v>1</v>
      </c>
      <c r="T1581" s="50">
        <v>1</v>
      </c>
      <c r="U1581" s="50">
        <v>0</v>
      </c>
      <c r="V1581" s="2"/>
      <c r="W1581" s="2"/>
      <c r="X1581" s="50">
        <v>181224</v>
      </c>
      <c r="Y1581" s="50" t="s">
        <v>78</v>
      </c>
      <c r="Z1581" s="50" t="s">
        <v>4184</v>
      </c>
      <c r="AA1581" s="432"/>
      <c r="AB1581" s="16" t="str">
        <f t="shared" si="65"/>
        <v>Unique</v>
      </c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</row>
    <row r="1582" spans="1:89" ht="15">
      <c r="A1582" s="354" t="str">
        <f t="shared" si="56"/>
        <v>102_1_250422_C1C_p_sp.sc</v>
      </c>
      <c r="B1582" s="148" t="s">
        <v>2751</v>
      </c>
      <c r="C1582" s="148" t="s">
        <v>2752</v>
      </c>
      <c r="D1582" s="213">
        <v>102</v>
      </c>
      <c r="E1582" s="213">
        <v>1</v>
      </c>
      <c r="F1582" s="213">
        <v>110422</v>
      </c>
      <c r="G1582" s="213">
        <v>250422</v>
      </c>
      <c r="H1582" s="213">
        <v>2022</v>
      </c>
      <c r="I1582" s="148" t="s">
        <v>43</v>
      </c>
      <c r="J1582" s="148" t="s">
        <v>2754</v>
      </c>
      <c r="K1582" s="148" t="s">
        <v>2755</v>
      </c>
      <c r="L1582" s="148" t="s">
        <v>74</v>
      </c>
      <c r="M1582" s="148" t="s">
        <v>75</v>
      </c>
      <c r="N1582" s="378">
        <v>11</v>
      </c>
      <c r="O1582" s="2"/>
      <c r="P1582" s="359" t="s">
        <v>509</v>
      </c>
      <c r="Q1582" s="50" t="s">
        <v>510</v>
      </c>
      <c r="R1582" s="50" t="s">
        <v>100</v>
      </c>
      <c r="S1582" s="50">
        <v>2</v>
      </c>
      <c r="T1582" s="50">
        <v>2</v>
      </c>
      <c r="U1582" s="50">
        <v>0</v>
      </c>
      <c r="V1582" s="2"/>
      <c r="W1582" s="2"/>
      <c r="X1582" s="50">
        <v>181224</v>
      </c>
      <c r="Y1582" s="50" t="s">
        <v>78</v>
      </c>
      <c r="Z1582" s="50" t="s">
        <v>4185</v>
      </c>
      <c r="AA1582" s="432"/>
      <c r="AB1582" s="16" t="str">
        <f t="shared" si="65"/>
        <v>Unique</v>
      </c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</row>
    <row r="1583" spans="1:89" ht="15">
      <c r="A1583" s="354" t="str">
        <f t="shared" si="56"/>
        <v>83_1_220622_C2C_p_er.te</v>
      </c>
      <c r="B1583" s="148" t="s">
        <v>2789</v>
      </c>
      <c r="C1583" s="148" t="s">
        <v>2790</v>
      </c>
      <c r="D1583" s="213">
        <v>83</v>
      </c>
      <c r="E1583" s="213">
        <v>1</v>
      </c>
      <c r="F1583" s="367" t="s">
        <v>2800</v>
      </c>
      <c r="G1583" s="213">
        <v>220622</v>
      </c>
      <c r="H1583" s="213">
        <v>2022</v>
      </c>
      <c r="I1583" s="148" t="s">
        <v>43</v>
      </c>
      <c r="J1583" s="148" t="s">
        <v>2791</v>
      </c>
      <c r="K1583" s="148" t="s">
        <v>2792</v>
      </c>
      <c r="L1583" s="148" t="s">
        <v>74</v>
      </c>
      <c r="M1583" s="148" t="s">
        <v>75</v>
      </c>
      <c r="N1583" s="213">
        <v>171</v>
      </c>
      <c r="O1583" s="2"/>
      <c r="P1583" s="359" t="s">
        <v>521</v>
      </c>
      <c r="Q1583" s="50" t="s">
        <v>522</v>
      </c>
      <c r="R1583" s="50" t="s">
        <v>100</v>
      </c>
      <c r="S1583" s="50">
        <v>2</v>
      </c>
      <c r="T1583" s="50">
        <v>1</v>
      </c>
      <c r="U1583" s="50">
        <v>1</v>
      </c>
      <c r="V1583" s="2"/>
      <c r="W1583" s="2"/>
      <c r="X1583" s="50">
        <v>181224</v>
      </c>
      <c r="Y1583" s="50" t="s">
        <v>78</v>
      </c>
      <c r="Z1583" s="50" t="s">
        <v>4186</v>
      </c>
      <c r="AA1583" s="432"/>
      <c r="AB1583" s="16" t="str">
        <f t="shared" si="65"/>
        <v>Unique</v>
      </c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</row>
    <row r="1584" spans="1:89" ht="15">
      <c r="A1584" s="354" t="str">
        <f t="shared" si="56"/>
        <v>101_2_020623_C3A_p_xy.se</v>
      </c>
      <c r="B1584" s="364" t="s">
        <v>2336</v>
      </c>
      <c r="C1584" s="364" t="s">
        <v>2337</v>
      </c>
      <c r="D1584" s="213">
        <v>101</v>
      </c>
      <c r="E1584" s="213">
        <v>2</v>
      </c>
      <c r="F1584" s="213">
        <v>190523</v>
      </c>
      <c r="G1584" s="367" t="s">
        <v>3903</v>
      </c>
      <c r="H1584" s="213">
        <v>2023</v>
      </c>
      <c r="I1584" s="148" t="s">
        <v>43</v>
      </c>
      <c r="J1584" s="148" t="s">
        <v>2338</v>
      </c>
      <c r="K1584" s="148" t="s">
        <v>2339</v>
      </c>
      <c r="L1584" s="148" t="s">
        <v>2803</v>
      </c>
      <c r="M1584" s="148" t="s">
        <v>476</v>
      </c>
      <c r="N1584" s="213">
        <v>1</v>
      </c>
      <c r="O1584" s="148" t="s">
        <v>4187</v>
      </c>
      <c r="P1584" s="359" t="s">
        <v>529</v>
      </c>
      <c r="Q1584" s="50" t="s">
        <v>530</v>
      </c>
      <c r="R1584" s="50" t="s">
        <v>2911</v>
      </c>
      <c r="S1584" s="50">
        <v>1</v>
      </c>
      <c r="T1584" s="50">
        <v>0</v>
      </c>
      <c r="U1584" s="50">
        <v>1</v>
      </c>
      <c r="V1584" s="2"/>
      <c r="W1584" s="2"/>
      <c r="X1584" s="50">
        <v>191224</v>
      </c>
      <c r="Y1584" s="50" t="s">
        <v>78</v>
      </c>
      <c r="Z1584" s="50" t="s">
        <v>4188</v>
      </c>
      <c r="AA1584" s="432"/>
      <c r="AB1584" s="16" t="str">
        <f t="shared" si="65"/>
        <v>Unique</v>
      </c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</row>
    <row r="1585" spans="1:75" ht="15">
      <c r="A1585" s="354" t="str">
        <f t="shared" si="56"/>
        <v>83_1_220622_C2C_p_sc.se</v>
      </c>
      <c r="B1585" s="148" t="s">
        <v>2789</v>
      </c>
      <c r="C1585" s="148" t="s">
        <v>2790</v>
      </c>
      <c r="D1585" s="213">
        <v>83</v>
      </c>
      <c r="E1585" s="213">
        <v>1</v>
      </c>
      <c r="F1585" s="367" t="s">
        <v>2800</v>
      </c>
      <c r="G1585" s="213">
        <v>220622</v>
      </c>
      <c r="H1585" s="213">
        <v>2022</v>
      </c>
      <c r="I1585" s="148" t="s">
        <v>43</v>
      </c>
      <c r="J1585" s="148" t="s">
        <v>2791</v>
      </c>
      <c r="K1585" s="148" t="s">
        <v>2792</v>
      </c>
      <c r="L1585" s="148" t="s">
        <v>74</v>
      </c>
      <c r="M1585" s="148" t="s">
        <v>75</v>
      </c>
      <c r="N1585" s="213">
        <v>171</v>
      </c>
      <c r="O1585" s="2"/>
      <c r="P1585" s="359" t="s">
        <v>1004</v>
      </c>
      <c r="Q1585" s="50" t="s">
        <v>1005</v>
      </c>
      <c r="R1585" s="50" t="s">
        <v>100</v>
      </c>
      <c r="S1585" s="50">
        <v>2</v>
      </c>
      <c r="T1585" s="50">
        <v>1</v>
      </c>
      <c r="U1585" s="50">
        <v>1</v>
      </c>
      <c r="V1585" s="2"/>
      <c r="W1585" s="2"/>
      <c r="X1585" s="50">
        <v>191224</v>
      </c>
      <c r="Y1585" s="50" t="s">
        <v>78</v>
      </c>
      <c r="Z1585" s="50" t="s">
        <v>4189</v>
      </c>
      <c r="AA1585" s="432"/>
      <c r="AB1585" s="16" t="str">
        <f t="shared" si="65"/>
        <v>Unique</v>
      </c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</row>
    <row r="1586" spans="1:75" ht="15">
      <c r="A1586" s="354" t="str">
        <f t="shared" si="56"/>
        <v>83_1_220622_C2C_p_sc.py</v>
      </c>
      <c r="B1586" s="148" t="s">
        <v>2789</v>
      </c>
      <c r="C1586" s="148" t="s">
        <v>2790</v>
      </c>
      <c r="D1586" s="213">
        <v>83</v>
      </c>
      <c r="E1586" s="213">
        <v>1</v>
      </c>
      <c r="F1586" s="367" t="s">
        <v>2800</v>
      </c>
      <c r="G1586" s="213">
        <v>220622</v>
      </c>
      <c r="H1586" s="213">
        <v>2022</v>
      </c>
      <c r="I1586" s="148" t="s">
        <v>43</v>
      </c>
      <c r="J1586" s="148" t="s">
        <v>2791</v>
      </c>
      <c r="K1586" s="148" t="s">
        <v>2792</v>
      </c>
      <c r="L1586" s="148" t="s">
        <v>74</v>
      </c>
      <c r="M1586" s="148" t="s">
        <v>75</v>
      </c>
      <c r="N1586" s="213">
        <v>171</v>
      </c>
      <c r="O1586" s="2"/>
      <c r="P1586" s="359" t="s">
        <v>1069</v>
      </c>
      <c r="Q1586" s="50" t="s">
        <v>1070</v>
      </c>
      <c r="R1586" s="50" t="s">
        <v>100</v>
      </c>
      <c r="S1586" s="50">
        <v>1</v>
      </c>
      <c r="T1586" s="50">
        <v>0</v>
      </c>
      <c r="U1586" s="50">
        <v>1</v>
      </c>
      <c r="V1586" s="2"/>
      <c r="W1586" s="2"/>
      <c r="X1586" s="50">
        <v>191224</v>
      </c>
      <c r="Y1586" s="50" t="s">
        <v>78</v>
      </c>
      <c r="Z1586" s="50" t="s">
        <v>4190</v>
      </c>
      <c r="AA1586" s="432"/>
      <c r="AB1586" s="16" t="str">
        <f t="shared" si="65"/>
        <v>Unique</v>
      </c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</row>
    <row r="1587" spans="1:75" ht="15">
      <c r="A1587" s="354" t="str">
        <f t="shared" si="56"/>
        <v>83_1_220622_C2C_p_pa.qu</v>
      </c>
      <c r="B1587" s="148" t="s">
        <v>2789</v>
      </c>
      <c r="C1587" s="148" t="s">
        <v>2790</v>
      </c>
      <c r="D1587" s="213">
        <v>83</v>
      </c>
      <c r="E1587" s="213">
        <v>1</v>
      </c>
      <c r="F1587" s="213" t="s">
        <v>2800</v>
      </c>
      <c r="G1587" s="213">
        <v>220622</v>
      </c>
      <c r="H1587" s="213">
        <v>2022</v>
      </c>
      <c r="I1587" s="148" t="s">
        <v>43</v>
      </c>
      <c r="J1587" s="148" t="s">
        <v>2791</v>
      </c>
      <c r="K1587" s="148" t="s">
        <v>2792</v>
      </c>
      <c r="L1587" s="148" t="s">
        <v>74</v>
      </c>
      <c r="M1587" s="148" t="s">
        <v>75</v>
      </c>
      <c r="N1587" s="213">
        <v>171</v>
      </c>
      <c r="O1587" s="2"/>
      <c r="P1587" s="401" t="s">
        <v>4191</v>
      </c>
      <c r="Q1587" s="16" t="s">
        <v>2953</v>
      </c>
      <c r="R1587" s="50" t="s">
        <v>100</v>
      </c>
      <c r="S1587" s="16">
        <v>1</v>
      </c>
      <c r="T1587" s="16">
        <v>0</v>
      </c>
      <c r="U1587" s="16">
        <v>1</v>
      </c>
      <c r="X1587" s="50">
        <v>191224</v>
      </c>
      <c r="Y1587" s="50" t="s">
        <v>78</v>
      </c>
      <c r="Z1587" s="50" t="s">
        <v>4192</v>
      </c>
      <c r="AB1587" s="16" t="str">
        <f t="shared" si="65"/>
        <v>Unique</v>
      </c>
    </row>
    <row r="1588" spans="1:75" ht="15">
      <c r="A1588" s="354" t="str">
        <f t="shared" si="56"/>
        <v>83_1_220622_C2C_p_ep.ba</v>
      </c>
      <c r="B1588" s="148" t="s">
        <v>2789</v>
      </c>
      <c r="C1588" s="148" t="s">
        <v>2790</v>
      </c>
      <c r="D1588" s="213">
        <v>83</v>
      </c>
      <c r="E1588" s="213">
        <v>1</v>
      </c>
      <c r="F1588" s="213" t="s">
        <v>2800</v>
      </c>
      <c r="G1588" s="213">
        <v>220622</v>
      </c>
      <c r="H1588" s="213">
        <v>2022</v>
      </c>
      <c r="I1588" s="148" t="s">
        <v>43</v>
      </c>
      <c r="J1588" s="148" t="s">
        <v>2791</v>
      </c>
      <c r="K1588" s="148" t="s">
        <v>2792</v>
      </c>
      <c r="L1588" s="148" t="s">
        <v>74</v>
      </c>
      <c r="M1588" s="148" t="s">
        <v>75</v>
      </c>
      <c r="N1588" s="213">
        <v>171</v>
      </c>
      <c r="O1588" s="2"/>
      <c r="P1588" s="401" t="s">
        <v>84</v>
      </c>
      <c r="Q1588" s="16" t="s">
        <v>85</v>
      </c>
      <c r="R1588" s="50" t="s">
        <v>100</v>
      </c>
      <c r="S1588" s="16">
        <v>2</v>
      </c>
      <c r="T1588" s="16">
        <v>1</v>
      </c>
      <c r="U1588" s="16">
        <v>1</v>
      </c>
      <c r="X1588" s="50">
        <v>191224</v>
      </c>
      <c r="Y1588" s="50" t="s">
        <v>78</v>
      </c>
      <c r="Z1588" s="50" t="s">
        <v>4193</v>
      </c>
      <c r="AB1588" s="16" t="str">
        <f t="shared" si="65"/>
        <v>Unique</v>
      </c>
    </row>
    <row r="1589" spans="1:75" ht="15">
      <c r="A1589" s="354" t="str">
        <f t="shared" si="56"/>
        <v>83_1_220622_C2C_p_sp.sc</v>
      </c>
      <c r="B1589" s="148" t="s">
        <v>2789</v>
      </c>
      <c r="C1589" s="148" t="s">
        <v>2790</v>
      </c>
      <c r="D1589" s="213">
        <v>83</v>
      </c>
      <c r="E1589" s="213">
        <v>1</v>
      </c>
      <c r="F1589" s="213" t="s">
        <v>2800</v>
      </c>
      <c r="G1589" s="213">
        <v>220622</v>
      </c>
      <c r="H1589" s="213">
        <v>2022</v>
      </c>
      <c r="I1589" s="148" t="s">
        <v>43</v>
      </c>
      <c r="J1589" s="148" t="s">
        <v>2791</v>
      </c>
      <c r="K1589" s="148" t="s">
        <v>2792</v>
      </c>
      <c r="L1589" s="148" t="s">
        <v>74</v>
      </c>
      <c r="M1589" s="148" t="s">
        <v>75</v>
      </c>
      <c r="N1589" s="213">
        <v>171</v>
      </c>
      <c r="P1589" s="401" t="s">
        <v>509</v>
      </c>
      <c r="Q1589" s="16" t="s">
        <v>510</v>
      </c>
      <c r="R1589" s="50" t="s">
        <v>100</v>
      </c>
      <c r="S1589" s="16">
        <v>66</v>
      </c>
      <c r="T1589" s="16">
        <v>66</v>
      </c>
      <c r="U1589" s="16">
        <v>0</v>
      </c>
      <c r="X1589" s="50">
        <v>191224</v>
      </c>
      <c r="Y1589" s="50" t="s">
        <v>78</v>
      </c>
      <c r="Z1589" s="50" t="s">
        <v>4194</v>
      </c>
      <c r="AB1589" s="16" t="str">
        <f t="shared" si="65"/>
        <v>Unique</v>
      </c>
    </row>
    <row r="1590" spans="1:75" ht="15">
      <c r="A1590" s="354" t="str">
        <f t="shared" si="56"/>
        <v>83_1_220622_C2C_p_sp.</v>
      </c>
      <c r="B1590" s="148" t="s">
        <v>2789</v>
      </c>
      <c r="C1590" s="148" t="s">
        <v>2790</v>
      </c>
      <c r="D1590" s="213">
        <v>83</v>
      </c>
      <c r="E1590" s="213">
        <v>1</v>
      </c>
      <c r="F1590" s="213" t="s">
        <v>2800</v>
      </c>
      <c r="G1590" s="213">
        <v>220622</v>
      </c>
      <c r="H1590" s="213">
        <v>2022</v>
      </c>
      <c r="I1590" s="148" t="s">
        <v>43</v>
      </c>
      <c r="J1590" s="148" t="s">
        <v>2791</v>
      </c>
      <c r="K1590" s="148" t="s">
        <v>2792</v>
      </c>
      <c r="L1590" s="148" t="s">
        <v>74</v>
      </c>
      <c r="M1590" s="148" t="s">
        <v>75</v>
      </c>
      <c r="N1590" s="213">
        <v>171</v>
      </c>
      <c r="P1590" s="401" t="s">
        <v>1163</v>
      </c>
      <c r="Q1590" s="16" t="s">
        <v>1164</v>
      </c>
      <c r="R1590" s="50" t="s">
        <v>100</v>
      </c>
      <c r="S1590" s="16">
        <v>24</v>
      </c>
      <c r="T1590" s="16">
        <v>0</v>
      </c>
      <c r="U1590" s="16">
        <v>24</v>
      </c>
      <c r="X1590" s="50">
        <v>191224</v>
      </c>
      <c r="Y1590" s="50" t="s">
        <v>78</v>
      </c>
      <c r="Z1590" s="50" t="s">
        <v>4195</v>
      </c>
      <c r="AB1590" s="16" t="str">
        <f t="shared" si="65"/>
        <v>Unique</v>
      </c>
    </row>
    <row r="1591" spans="1:75" ht="15">
      <c r="A1591" s="354" t="str">
        <f t="shared" si="56"/>
        <v>61_1_160623_C2X_p_er.te</v>
      </c>
      <c r="B1591" s="148" t="s">
        <v>2372</v>
      </c>
      <c r="C1591" s="148" t="s">
        <v>2373</v>
      </c>
      <c r="D1591" s="213">
        <v>61</v>
      </c>
      <c r="E1591" s="213">
        <v>1</v>
      </c>
      <c r="F1591" s="481" t="s">
        <v>3903</v>
      </c>
      <c r="G1591" s="213">
        <v>160623</v>
      </c>
      <c r="H1591" s="213">
        <v>2023</v>
      </c>
      <c r="I1591" s="148" t="s">
        <v>43</v>
      </c>
      <c r="J1591" s="148" t="s">
        <v>2374</v>
      </c>
      <c r="K1591" s="148" t="s">
        <v>2375</v>
      </c>
      <c r="L1591" s="148" t="s">
        <v>74</v>
      </c>
      <c r="M1591" s="148" t="s">
        <v>100</v>
      </c>
      <c r="N1591" s="213">
        <v>794</v>
      </c>
      <c r="P1591" s="414" t="s">
        <v>521</v>
      </c>
      <c r="Q1591" s="16" t="s">
        <v>522</v>
      </c>
      <c r="R1591" s="50" t="s">
        <v>2911</v>
      </c>
      <c r="S1591" s="16">
        <v>1</v>
      </c>
      <c r="T1591" s="16">
        <v>0</v>
      </c>
      <c r="U1591" s="16">
        <v>1</v>
      </c>
      <c r="X1591" s="79" t="s">
        <v>4196</v>
      </c>
      <c r="Y1591" s="50" t="s">
        <v>78</v>
      </c>
      <c r="Z1591" s="50" t="s">
        <v>4197</v>
      </c>
      <c r="AB1591" s="16" t="str">
        <f t="shared" si="65"/>
        <v>Unique</v>
      </c>
    </row>
    <row r="1592" spans="1:75" ht="15">
      <c r="A1592" s="354" t="str">
        <f t="shared" si="56"/>
        <v>80_1_020623_C1B_p_do.pr</v>
      </c>
      <c r="B1592" s="364" t="s">
        <v>2360</v>
      </c>
      <c r="C1592" s="364" t="s">
        <v>2361</v>
      </c>
      <c r="D1592" s="213">
        <v>80</v>
      </c>
      <c r="E1592" s="213">
        <v>1</v>
      </c>
      <c r="F1592" s="213">
        <v>190523</v>
      </c>
      <c r="G1592" s="367" t="s">
        <v>3903</v>
      </c>
      <c r="H1592" s="213">
        <v>2023</v>
      </c>
      <c r="I1592" s="148" t="s">
        <v>43</v>
      </c>
      <c r="J1592" s="148" t="s">
        <v>2362</v>
      </c>
      <c r="K1592" s="148" t="s">
        <v>2363</v>
      </c>
      <c r="L1592" s="148" t="s">
        <v>74</v>
      </c>
      <c r="M1592" s="148" t="s">
        <v>2422</v>
      </c>
      <c r="N1592" s="213">
        <v>40</v>
      </c>
      <c r="P1592" s="401" t="s">
        <v>2562</v>
      </c>
      <c r="Q1592" s="16" t="s">
        <v>2563</v>
      </c>
      <c r="R1592" s="16" t="s">
        <v>2911</v>
      </c>
      <c r="S1592" s="16">
        <v>1</v>
      </c>
      <c r="T1592" s="16">
        <v>1</v>
      </c>
      <c r="U1592" s="16">
        <v>0</v>
      </c>
      <c r="X1592" s="79" t="s">
        <v>4196</v>
      </c>
      <c r="Y1592" s="50" t="s">
        <v>78</v>
      </c>
      <c r="Z1592" s="50" t="s">
        <v>4198</v>
      </c>
      <c r="AB1592" s="16" t="str">
        <f t="shared" si="65"/>
        <v>Unique</v>
      </c>
    </row>
    <row r="1593" spans="1:75" ht="15">
      <c r="A1593" s="354" t="str">
        <f t="shared" si="56"/>
        <v>119_2_020623_C35_p_xy.se</v>
      </c>
      <c r="B1593" s="148" t="s">
        <v>2611</v>
      </c>
      <c r="C1593" s="148" t="s">
        <v>2612</v>
      </c>
      <c r="D1593" s="421">
        <v>119</v>
      </c>
      <c r="E1593" s="421">
        <v>2</v>
      </c>
      <c r="F1593" s="213">
        <v>190523</v>
      </c>
      <c r="G1593" s="367" t="s">
        <v>3903</v>
      </c>
      <c r="H1593" s="213">
        <v>2023</v>
      </c>
      <c r="I1593" s="148" t="s">
        <v>43</v>
      </c>
      <c r="J1593" s="148" t="s">
        <v>2613</v>
      </c>
      <c r="K1593" s="148" t="s">
        <v>2614</v>
      </c>
      <c r="L1593" s="148" t="s">
        <v>74</v>
      </c>
      <c r="M1593" s="148" t="s">
        <v>2422</v>
      </c>
      <c r="N1593" s="117">
        <v>96</v>
      </c>
      <c r="P1593" s="401" t="s">
        <v>529</v>
      </c>
      <c r="Q1593" s="16" t="s">
        <v>530</v>
      </c>
      <c r="R1593" s="16" t="s">
        <v>2911</v>
      </c>
      <c r="S1593" s="16">
        <v>3</v>
      </c>
      <c r="T1593" s="16">
        <v>1</v>
      </c>
      <c r="U1593" s="16">
        <v>2</v>
      </c>
      <c r="X1593" s="79" t="s">
        <v>4196</v>
      </c>
      <c r="Y1593" s="50" t="s">
        <v>78</v>
      </c>
      <c r="Z1593" s="50" t="s">
        <v>4199</v>
      </c>
      <c r="AB1593" s="16" t="str">
        <f t="shared" si="65"/>
        <v>Unique</v>
      </c>
    </row>
    <row r="1594" spans="1:75" ht="15">
      <c r="A1594" s="354" t="str">
        <f t="shared" si="56"/>
        <v>61_1_230522_C2X_p_sc.</v>
      </c>
      <c r="B1594" s="148" t="s">
        <v>2372</v>
      </c>
      <c r="C1594" s="148" t="s">
        <v>2373</v>
      </c>
      <c r="D1594" s="213">
        <v>61</v>
      </c>
      <c r="E1594" s="213">
        <v>1</v>
      </c>
      <c r="F1594" s="367" t="s">
        <v>2753</v>
      </c>
      <c r="G1594" s="213">
        <v>230522</v>
      </c>
      <c r="H1594" s="213">
        <v>2022</v>
      </c>
      <c r="I1594" s="148" t="s">
        <v>43</v>
      </c>
      <c r="J1594" s="148" t="s">
        <v>2374</v>
      </c>
      <c r="K1594" s="148" t="s">
        <v>2375</v>
      </c>
      <c r="L1594" s="148" t="s">
        <v>74</v>
      </c>
      <c r="M1594" s="148" t="s">
        <v>75</v>
      </c>
      <c r="N1594" s="213">
        <v>107</v>
      </c>
      <c r="O1594" s="2"/>
      <c r="P1594" s="359" t="s">
        <v>4200</v>
      </c>
      <c r="Q1594" s="50" t="s">
        <v>4201</v>
      </c>
      <c r="R1594" s="50" t="s">
        <v>100</v>
      </c>
      <c r="S1594" s="50">
        <v>1</v>
      </c>
      <c r="T1594" s="50">
        <v>0</v>
      </c>
      <c r="U1594" s="50">
        <v>1</v>
      </c>
      <c r="V1594" s="2"/>
      <c r="W1594" s="2"/>
      <c r="X1594" s="79" t="s">
        <v>4196</v>
      </c>
      <c r="Y1594" s="50" t="s">
        <v>78</v>
      </c>
      <c r="Z1594" s="50" t="s">
        <v>4202</v>
      </c>
      <c r="AA1594" s="432"/>
      <c r="AB1594" s="16" t="str">
        <f t="shared" si="65"/>
        <v>Unique</v>
      </c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</row>
    <row r="1595" spans="1:75" ht="15">
      <c r="A1595" s="354" t="str">
        <f t="shared" si="56"/>
        <v>61_1_230522_C2X_p_sc.se</v>
      </c>
      <c r="B1595" s="148" t="s">
        <v>2372</v>
      </c>
      <c r="C1595" s="148" t="s">
        <v>2373</v>
      </c>
      <c r="D1595" s="213">
        <v>61</v>
      </c>
      <c r="E1595" s="213">
        <v>1</v>
      </c>
      <c r="F1595" s="367" t="s">
        <v>2753</v>
      </c>
      <c r="G1595" s="213">
        <v>230522</v>
      </c>
      <c r="H1595" s="213">
        <v>2022</v>
      </c>
      <c r="I1595" s="148" t="s">
        <v>43</v>
      </c>
      <c r="J1595" s="148" t="s">
        <v>2374</v>
      </c>
      <c r="K1595" s="148" t="s">
        <v>2375</v>
      </c>
      <c r="L1595" s="148" t="s">
        <v>74</v>
      </c>
      <c r="M1595" s="148" t="s">
        <v>75</v>
      </c>
      <c r="N1595" s="213">
        <v>107</v>
      </c>
      <c r="O1595" s="2"/>
      <c r="P1595" s="359" t="s">
        <v>1004</v>
      </c>
      <c r="Q1595" s="50" t="s">
        <v>1005</v>
      </c>
      <c r="R1595" s="50" t="s">
        <v>100</v>
      </c>
      <c r="S1595" s="50">
        <v>1</v>
      </c>
      <c r="T1595" s="50">
        <v>0</v>
      </c>
      <c r="U1595" s="50">
        <v>1</v>
      </c>
      <c r="V1595" s="2"/>
      <c r="W1595" s="2"/>
      <c r="X1595" s="79" t="s">
        <v>4196</v>
      </c>
      <c r="Y1595" s="50" t="s">
        <v>78</v>
      </c>
      <c r="Z1595" s="50" t="s">
        <v>4203</v>
      </c>
      <c r="AA1595" s="432"/>
      <c r="AB1595" s="16" t="str">
        <f t="shared" si="65"/>
        <v>Unique</v>
      </c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</row>
    <row r="1596" spans="1:75" ht="15">
      <c r="A1596" s="354" t="str">
        <f t="shared" si="56"/>
        <v>61_1_230522_C2X_p_ep.el</v>
      </c>
      <c r="B1596" s="148" t="s">
        <v>2372</v>
      </c>
      <c r="C1596" s="148" t="s">
        <v>2373</v>
      </c>
      <c r="D1596" s="213">
        <v>61</v>
      </c>
      <c r="E1596" s="213">
        <v>1</v>
      </c>
      <c r="F1596" s="367" t="s">
        <v>2753</v>
      </c>
      <c r="G1596" s="213">
        <v>230522</v>
      </c>
      <c r="H1596" s="213">
        <v>2022</v>
      </c>
      <c r="I1596" s="148" t="s">
        <v>43</v>
      </c>
      <c r="J1596" s="148" t="s">
        <v>2374</v>
      </c>
      <c r="K1596" s="148" t="s">
        <v>2375</v>
      </c>
      <c r="L1596" s="148" t="s">
        <v>74</v>
      </c>
      <c r="M1596" s="148" t="s">
        <v>75</v>
      </c>
      <c r="N1596" s="213">
        <v>107</v>
      </c>
      <c r="O1596" s="2"/>
      <c r="P1596" s="359" t="s">
        <v>2312</v>
      </c>
      <c r="Q1596" s="50" t="s">
        <v>2313</v>
      </c>
      <c r="R1596" s="50" t="s">
        <v>100</v>
      </c>
      <c r="S1596" s="50">
        <v>1</v>
      </c>
      <c r="T1596" s="50">
        <v>0</v>
      </c>
      <c r="U1596" s="50">
        <v>1</v>
      </c>
      <c r="V1596" s="2"/>
      <c r="W1596" s="2"/>
      <c r="X1596" s="50" t="s">
        <v>4196</v>
      </c>
      <c r="Y1596" s="50" t="s">
        <v>78</v>
      </c>
      <c r="Z1596" s="50" t="s">
        <v>4204</v>
      </c>
      <c r="AA1596" s="432"/>
      <c r="AB1596" s="16" t="str">
        <f t="shared" si="65"/>
        <v>Unique</v>
      </c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</row>
    <row r="1597" spans="1:75" ht="15">
      <c r="A1597" s="354" t="str">
        <f t="shared" si="56"/>
        <v>61_1_230522_C2X_p_sp.</v>
      </c>
      <c r="B1597" s="148" t="s">
        <v>2372</v>
      </c>
      <c r="C1597" s="148" t="s">
        <v>2373</v>
      </c>
      <c r="D1597" s="213">
        <v>61</v>
      </c>
      <c r="E1597" s="213">
        <v>1</v>
      </c>
      <c r="F1597" s="367" t="s">
        <v>2753</v>
      </c>
      <c r="G1597" s="213">
        <v>230522</v>
      </c>
      <c r="H1597" s="213">
        <v>2022</v>
      </c>
      <c r="I1597" s="148" t="s">
        <v>43</v>
      </c>
      <c r="J1597" s="148" t="s">
        <v>2374</v>
      </c>
      <c r="K1597" s="148" t="s">
        <v>2375</v>
      </c>
      <c r="L1597" s="148" t="s">
        <v>74</v>
      </c>
      <c r="M1597" s="148" t="s">
        <v>75</v>
      </c>
      <c r="N1597" s="213">
        <v>107</v>
      </c>
      <c r="O1597" s="2"/>
      <c r="P1597" s="359" t="s">
        <v>1163</v>
      </c>
      <c r="Q1597" s="50" t="s">
        <v>1164</v>
      </c>
      <c r="R1597" s="50" t="s">
        <v>100</v>
      </c>
      <c r="S1597" s="50">
        <v>3</v>
      </c>
      <c r="T1597" s="50">
        <v>0</v>
      </c>
      <c r="U1597" s="50">
        <v>3</v>
      </c>
      <c r="V1597" s="2"/>
      <c r="W1597" s="2"/>
      <c r="X1597" s="50" t="s">
        <v>4196</v>
      </c>
      <c r="Y1597" s="50" t="s">
        <v>78</v>
      </c>
      <c r="Z1597" s="50" t="s">
        <v>4205</v>
      </c>
      <c r="AA1597" s="432"/>
      <c r="AB1597" s="16" t="str">
        <f t="shared" si="65"/>
        <v>Unique</v>
      </c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</row>
    <row r="1598" spans="1:75" ht="15">
      <c r="A1598" s="354" t="str">
        <f t="shared" si="56"/>
        <v>61_1_300623_C2X_p_ph.st</v>
      </c>
      <c r="B1598" s="148" t="s">
        <v>2372</v>
      </c>
      <c r="C1598" s="148" t="s">
        <v>2373</v>
      </c>
      <c r="D1598" s="213">
        <v>61</v>
      </c>
      <c r="E1598" s="213">
        <v>1</v>
      </c>
      <c r="F1598" s="213">
        <v>160623</v>
      </c>
      <c r="G1598" s="213">
        <v>300623</v>
      </c>
      <c r="H1598" s="213">
        <v>2023</v>
      </c>
      <c r="I1598" s="148" t="s">
        <v>43</v>
      </c>
      <c r="J1598" s="148" t="s">
        <v>2374</v>
      </c>
      <c r="K1598" s="148" t="s">
        <v>2375</v>
      </c>
      <c r="L1598" s="148" t="s">
        <v>74</v>
      </c>
      <c r="M1598" s="148" t="s">
        <v>2422</v>
      </c>
      <c r="N1598" s="213">
        <f t="shared" ref="N1598:N1599" si="67">100+108+27</f>
        <v>235</v>
      </c>
      <c r="O1598" s="2"/>
      <c r="P1598" s="359" t="s">
        <v>4149</v>
      </c>
      <c r="Q1598" s="50" t="s">
        <v>2857</v>
      </c>
      <c r="R1598" s="50" t="s">
        <v>100</v>
      </c>
      <c r="S1598" s="2">
        <f t="shared" ref="S1598:S1605" si="68">T1598+U1598</f>
        <v>5</v>
      </c>
      <c r="T1598" s="50">
        <v>0</v>
      </c>
      <c r="U1598" s="50">
        <v>5</v>
      </c>
      <c r="V1598" s="2"/>
      <c r="W1598" s="2"/>
      <c r="X1598" s="50" t="s">
        <v>4196</v>
      </c>
      <c r="Y1598" s="50" t="s">
        <v>78</v>
      </c>
      <c r="Z1598" s="50" t="s">
        <v>4206</v>
      </c>
      <c r="AA1598" s="432"/>
      <c r="AB1598" s="16" t="str">
        <f t="shared" si="65"/>
        <v>Unique</v>
      </c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</row>
    <row r="1599" spans="1:75" ht="15">
      <c r="A1599" s="354" t="str">
        <f t="shared" si="56"/>
        <v>61_1_300623_C2X_p_ph.pe</v>
      </c>
      <c r="B1599" s="148" t="s">
        <v>2372</v>
      </c>
      <c r="C1599" s="148" t="s">
        <v>2373</v>
      </c>
      <c r="D1599" s="213">
        <v>61</v>
      </c>
      <c r="E1599" s="213">
        <v>1</v>
      </c>
      <c r="F1599" s="213">
        <v>160623</v>
      </c>
      <c r="G1599" s="213">
        <v>300623</v>
      </c>
      <c r="H1599" s="213">
        <v>2023</v>
      </c>
      <c r="I1599" s="148" t="s">
        <v>43</v>
      </c>
      <c r="J1599" s="148" t="s">
        <v>2374</v>
      </c>
      <c r="K1599" s="148" t="s">
        <v>2375</v>
      </c>
      <c r="L1599" s="148" t="s">
        <v>74</v>
      </c>
      <c r="M1599" s="148" t="s">
        <v>2422</v>
      </c>
      <c r="N1599" s="213">
        <f t="shared" si="67"/>
        <v>235</v>
      </c>
      <c r="O1599" s="2"/>
      <c r="P1599" s="359" t="s">
        <v>3722</v>
      </c>
      <c r="Q1599" s="50" t="s">
        <v>3723</v>
      </c>
      <c r="R1599" s="50" t="s">
        <v>100</v>
      </c>
      <c r="S1599" s="2">
        <f t="shared" si="68"/>
        <v>1</v>
      </c>
      <c r="T1599" s="50">
        <v>0</v>
      </c>
      <c r="U1599" s="50">
        <v>1</v>
      </c>
      <c r="V1599" s="2"/>
      <c r="W1599" s="2"/>
      <c r="X1599" s="50" t="s">
        <v>4196</v>
      </c>
      <c r="Y1599" s="50" t="s">
        <v>78</v>
      </c>
      <c r="Z1599" s="50" t="s">
        <v>4207</v>
      </c>
      <c r="AA1599" s="432"/>
      <c r="AB1599" s="16" t="str">
        <f t="shared" si="65"/>
        <v>Unique</v>
      </c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</row>
    <row r="1600" spans="1:75" ht="15">
      <c r="A1600" s="354" t="str">
        <f t="shared" si="56"/>
        <v>101_1_200921_C2A_p_ne.po</v>
      </c>
      <c r="B1600" s="148" t="s">
        <v>80</v>
      </c>
      <c r="C1600" s="148" t="s">
        <v>81</v>
      </c>
      <c r="D1600" s="213">
        <v>101</v>
      </c>
      <c r="E1600" s="213">
        <v>1</v>
      </c>
      <c r="F1600" s="367" t="s">
        <v>2403</v>
      </c>
      <c r="G1600" s="213">
        <v>200921</v>
      </c>
      <c r="H1600" s="213">
        <v>2021</v>
      </c>
      <c r="I1600" s="148" t="s">
        <v>43</v>
      </c>
      <c r="J1600" s="148" t="s">
        <v>82</v>
      </c>
      <c r="K1600" s="148" t="s">
        <v>83</v>
      </c>
      <c r="L1600" s="148" t="s">
        <v>74</v>
      </c>
      <c r="M1600" s="148" t="s">
        <v>168</v>
      </c>
      <c r="N1600" s="213">
        <v>124</v>
      </c>
      <c r="O1600" s="2"/>
      <c r="P1600" s="359" t="s">
        <v>2737</v>
      </c>
      <c r="Q1600" s="50" t="s">
        <v>2738</v>
      </c>
      <c r="R1600" s="50" t="s">
        <v>100</v>
      </c>
      <c r="S1600" s="2">
        <f t="shared" si="68"/>
        <v>1</v>
      </c>
      <c r="T1600" s="50">
        <v>0</v>
      </c>
      <c r="U1600" s="50">
        <v>1</v>
      </c>
      <c r="V1600" s="2"/>
      <c r="W1600" s="2"/>
      <c r="X1600" s="50" t="s">
        <v>4196</v>
      </c>
      <c r="Y1600" s="50" t="s">
        <v>78</v>
      </c>
      <c r="Z1600" s="50" t="s">
        <v>4208</v>
      </c>
      <c r="AA1600" s="432"/>
      <c r="AB1600" s="16" t="str">
        <f t="shared" si="65"/>
        <v>Unique</v>
      </c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</row>
    <row r="1601" spans="1:75" ht="15">
      <c r="A1601" s="354" t="str">
        <f t="shared" si="56"/>
        <v>81_1_080622_C1D_p_ne.po</v>
      </c>
      <c r="B1601" s="148" t="s">
        <v>2618</v>
      </c>
      <c r="C1601" s="148" t="s">
        <v>2619</v>
      </c>
      <c r="D1601" s="213">
        <v>81</v>
      </c>
      <c r="E1601" s="213">
        <v>1</v>
      </c>
      <c r="F1601" s="213">
        <v>230522</v>
      </c>
      <c r="G1601" s="367" t="s">
        <v>2800</v>
      </c>
      <c r="H1601" s="213">
        <v>2022</v>
      </c>
      <c r="I1601" s="148" t="s">
        <v>43</v>
      </c>
      <c r="J1601" s="148" t="s">
        <v>2620</v>
      </c>
      <c r="K1601" s="148" t="s">
        <v>2621</v>
      </c>
      <c r="L1601" s="148" t="s">
        <v>74</v>
      </c>
      <c r="M1601" s="148" t="s">
        <v>75</v>
      </c>
      <c r="N1601" s="213">
        <v>82</v>
      </c>
      <c r="O1601" s="2"/>
      <c r="P1601" s="359" t="s">
        <v>2737</v>
      </c>
      <c r="Q1601" s="50" t="s">
        <v>2738</v>
      </c>
      <c r="R1601" s="50" t="s">
        <v>100</v>
      </c>
      <c r="S1601" s="2">
        <f t="shared" si="68"/>
        <v>1</v>
      </c>
      <c r="T1601" s="50">
        <v>0</v>
      </c>
      <c r="U1601" s="50">
        <v>1</v>
      </c>
      <c r="V1601" s="2"/>
      <c r="W1601" s="2"/>
      <c r="X1601" s="50" t="s">
        <v>4196</v>
      </c>
      <c r="Y1601" s="50" t="s">
        <v>78</v>
      </c>
      <c r="Z1601" s="50" t="s">
        <v>4209</v>
      </c>
      <c r="AA1601" s="432"/>
      <c r="AB1601" s="16" t="str">
        <f t="shared" si="65"/>
        <v>Unique</v>
      </c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</row>
    <row r="1602" spans="1:75" ht="15">
      <c r="A1602" s="354" t="str">
        <f t="shared" si="56"/>
        <v>93_1_030921_C3B_p_ne.po</v>
      </c>
      <c r="B1602" s="148" t="s">
        <v>2326</v>
      </c>
      <c r="C1602" s="148" t="s">
        <v>2327</v>
      </c>
      <c r="D1602" s="213">
        <v>93</v>
      </c>
      <c r="E1602" s="213">
        <v>1</v>
      </c>
      <c r="F1602" s="213">
        <v>160821</v>
      </c>
      <c r="G1602" s="367" t="s">
        <v>2403</v>
      </c>
      <c r="H1602" s="213">
        <v>2021</v>
      </c>
      <c r="I1602" s="148" t="s">
        <v>43</v>
      </c>
      <c r="J1602" s="148" t="s">
        <v>2328</v>
      </c>
      <c r="K1602" s="148" t="s">
        <v>2329</v>
      </c>
      <c r="L1602" s="148" t="s">
        <v>74</v>
      </c>
      <c r="M1602" s="148" t="s">
        <v>147</v>
      </c>
      <c r="N1602" s="213">
        <v>285</v>
      </c>
      <c r="O1602" s="2"/>
      <c r="P1602" s="359" t="s">
        <v>2737</v>
      </c>
      <c r="Q1602" s="50" t="s">
        <v>2738</v>
      </c>
      <c r="R1602" s="50" t="s">
        <v>100</v>
      </c>
      <c r="S1602" s="2">
        <f t="shared" si="68"/>
        <v>1</v>
      </c>
      <c r="T1602" s="50">
        <v>0</v>
      </c>
      <c r="U1602" s="50">
        <v>1</v>
      </c>
      <c r="V1602" s="2"/>
      <c r="W1602" s="2"/>
      <c r="X1602" s="50" t="s">
        <v>4196</v>
      </c>
      <c r="Y1602" s="50" t="s">
        <v>78</v>
      </c>
      <c r="Z1602" s="50" t="s">
        <v>4210</v>
      </c>
      <c r="AA1602" s="432"/>
      <c r="AB1602" s="16" t="str">
        <f t="shared" si="65"/>
        <v>Unique</v>
      </c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</row>
    <row r="1603" spans="1:75" ht="15">
      <c r="A1603" s="354" t="str">
        <f t="shared" si="56"/>
        <v>119_1_300823_C1X_p_ph.pe</v>
      </c>
      <c r="B1603" s="28" t="s">
        <v>2302</v>
      </c>
      <c r="C1603" s="28" t="s">
        <v>2303</v>
      </c>
      <c r="D1603" s="29">
        <v>119</v>
      </c>
      <c r="E1603" s="29">
        <v>1</v>
      </c>
      <c r="F1603" s="213">
        <v>160823</v>
      </c>
      <c r="G1603" s="213">
        <v>300823</v>
      </c>
      <c r="H1603" s="213">
        <v>2023</v>
      </c>
      <c r="I1603" s="28" t="s">
        <v>43</v>
      </c>
      <c r="J1603" s="28" t="s">
        <v>2304</v>
      </c>
      <c r="K1603" s="28" t="s">
        <v>2305</v>
      </c>
      <c r="L1603" s="28" t="s">
        <v>74</v>
      </c>
      <c r="M1603" s="148" t="s">
        <v>3196</v>
      </c>
      <c r="N1603" s="213">
        <f>43+2</f>
        <v>45</v>
      </c>
      <c r="O1603" s="148" t="s">
        <v>2912</v>
      </c>
      <c r="P1603" s="359" t="s">
        <v>3722</v>
      </c>
      <c r="Q1603" s="50" t="s">
        <v>3723</v>
      </c>
      <c r="R1603" s="50" t="s">
        <v>100</v>
      </c>
      <c r="S1603" s="2">
        <f t="shared" si="68"/>
        <v>1</v>
      </c>
      <c r="T1603" s="50">
        <v>0</v>
      </c>
      <c r="U1603" s="50">
        <v>1</v>
      </c>
      <c r="V1603" s="2"/>
      <c r="W1603" s="2"/>
      <c r="X1603" s="50" t="s">
        <v>4196</v>
      </c>
      <c r="Y1603" s="50" t="s">
        <v>78</v>
      </c>
      <c r="Z1603" s="50" t="s">
        <v>4211</v>
      </c>
      <c r="AA1603" s="432"/>
      <c r="AB1603" s="16" t="str">
        <f t="shared" si="65"/>
        <v>Unique</v>
      </c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</row>
    <row r="1604" spans="1:75" ht="15">
      <c r="A1604" s="354" t="str">
        <f t="shared" si="56"/>
        <v>80_2_300623_C1Y_p_sp.sc</v>
      </c>
      <c r="B1604" s="148" t="s">
        <v>2504</v>
      </c>
      <c r="C1604" s="148" t="s">
        <v>2505</v>
      </c>
      <c r="D1604" s="213">
        <v>80</v>
      </c>
      <c r="E1604" s="213">
        <v>2</v>
      </c>
      <c r="F1604" s="213">
        <v>160623</v>
      </c>
      <c r="G1604" s="213">
        <v>300623</v>
      </c>
      <c r="H1604" s="213">
        <v>2023</v>
      </c>
      <c r="I1604" s="148" t="s">
        <v>43</v>
      </c>
      <c r="J1604" s="148" t="s">
        <v>2506</v>
      </c>
      <c r="K1604" s="148" t="s">
        <v>2507</v>
      </c>
      <c r="L1604" s="148" t="s">
        <v>74</v>
      </c>
      <c r="M1604" s="148" t="s">
        <v>2422</v>
      </c>
      <c r="N1604" s="213">
        <v>32</v>
      </c>
      <c r="O1604" s="2"/>
      <c r="P1604" s="359" t="s">
        <v>509</v>
      </c>
      <c r="Q1604" s="50" t="s">
        <v>510</v>
      </c>
      <c r="R1604" s="50" t="s">
        <v>100</v>
      </c>
      <c r="S1604" s="2">
        <f t="shared" si="68"/>
        <v>3</v>
      </c>
      <c r="T1604" s="50">
        <v>3</v>
      </c>
      <c r="U1604" s="50">
        <v>0</v>
      </c>
      <c r="V1604" s="2"/>
      <c r="W1604" s="2"/>
      <c r="X1604" s="79" t="s">
        <v>4212</v>
      </c>
      <c r="Y1604" s="50" t="s">
        <v>78</v>
      </c>
      <c r="Z1604" s="50" t="s">
        <v>4213</v>
      </c>
      <c r="AA1604" s="432"/>
      <c r="AB1604" s="16" t="str">
        <f t="shared" si="65"/>
        <v>Unique</v>
      </c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</row>
    <row r="1605" spans="1:75" ht="15">
      <c r="A1605" s="354" t="str">
        <f t="shared" si="56"/>
        <v>119_1_140721_C1X_p_ph.st</v>
      </c>
      <c r="B1605" s="364" t="s">
        <v>2302</v>
      </c>
      <c r="C1605" s="364" t="s">
        <v>2303</v>
      </c>
      <c r="D1605" s="213">
        <v>119</v>
      </c>
      <c r="E1605" s="213">
        <v>1</v>
      </c>
      <c r="F1605" s="213">
        <v>300621</v>
      </c>
      <c r="G1605" s="213">
        <v>140721</v>
      </c>
      <c r="H1605" s="213">
        <v>2021</v>
      </c>
      <c r="I1605" s="148" t="s">
        <v>43</v>
      </c>
      <c r="J1605" s="148" t="s">
        <v>2304</v>
      </c>
      <c r="K1605" s="148" t="s">
        <v>2305</v>
      </c>
      <c r="L1605" s="148" t="s">
        <v>74</v>
      </c>
      <c r="M1605" s="148" t="s">
        <v>147</v>
      </c>
      <c r="N1605" s="213">
        <v>46</v>
      </c>
      <c r="O1605" s="2"/>
      <c r="P1605" s="359" t="s">
        <v>4149</v>
      </c>
      <c r="Q1605" s="50" t="s">
        <v>2857</v>
      </c>
      <c r="R1605" s="50" t="s">
        <v>100</v>
      </c>
      <c r="S1605" s="2">
        <f t="shared" si="68"/>
        <v>1</v>
      </c>
      <c r="T1605" s="50">
        <v>0</v>
      </c>
      <c r="U1605" s="50">
        <v>1</v>
      </c>
      <c r="V1605" s="2"/>
      <c r="W1605" s="2"/>
      <c r="X1605" s="79" t="s">
        <v>4212</v>
      </c>
      <c r="Y1605" s="50" t="s">
        <v>78</v>
      </c>
      <c r="Z1605" s="50" t="s">
        <v>4214</v>
      </c>
      <c r="AA1605" s="432"/>
      <c r="AB1605" s="16" t="str">
        <f t="shared" ref="AB1605:AB1668" si="69">IF(COUNTIF(Z:Z, Z1605)&gt;1, "Duplicate", "Unique")</f>
        <v>Unique</v>
      </c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</row>
    <row r="1606" spans="1:75" ht="15">
      <c r="A1606" s="354" t="str">
        <f t="shared" si="56"/>
        <v>80_1_200921_C1B_p_sp.</v>
      </c>
      <c r="B1606" s="364" t="s">
        <v>2360</v>
      </c>
      <c r="C1606" s="364" t="s">
        <v>2361</v>
      </c>
      <c r="D1606" s="213">
        <v>80</v>
      </c>
      <c r="E1606" s="213">
        <v>1</v>
      </c>
      <c r="F1606" s="367" t="s">
        <v>2403</v>
      </c>
      <c r="G1606" s="213">
        <v>200921</v>
      </c>
      <c r="H1606" s="213">
        <v>2021</v>
      </c>
      <c r="I1606" s="148" t="s">
        <v>43</v>
      </c>
      <c r="J1606" s="148" t="s">
        <v>2362</v>
      </c>
      <c r="K1606" s="148" t="s">
        <v>2363</v>
      </c>
      <c r="L1606" s="148" t="s">
        <v>74</v>
      </c>
      <c r="M1606" s="148" t="s">
        <v>3352</v>
      </c>
      <c r="N1606" s="213">
        <v>40</v>
      </c>
      <c r="O1606" s="148" t="s">
        <v>3353</v>
      </c>
      <c r="P1606" s="401" t="s">
        <v>1163</v>
      </c>
      <c r="Q1606" s="50" t="s">
        <v>1164</v>
      </c>
      <c r="R1606" s="16" t="s">
        <v>2422</v>
      </c>
      <c r="S1606" s="50">
        <v>1</v>
      </c>
      <c r="T1606" s="16">
        <v>0</v>
      </c>
      <c r="U1606" s="16">
        <v>1</v>
      </c>
      <c r="X1606" s="50" t="s">
        <v>4212</v>
      </c>
      <c r="Y1606" s="50" t="s">
        <v>78</v>
      </c>
      <c r="Z1606" s="47" t="s">
        <v>4215</v>
      </c>
      <c r="AB1606" s="16" t="str">
        <f t="shared" si="69"/>
        <v>Unique</v>
      </c>
    </row>
    <row r="1607" spans="1:75" ht="15">
      <c r="A1607" s="354" t="str">
        <f t="shared" si="56"/>
        <v>80_4_300721_C25_p_sp.</v>
      </c>
      <c r="B1607" s="562" t="s">
        <v>2320</v>
      </c>
      <c r="C1607" s="562" t="s">
        <v>2321</v>
      </c>
      <c r="D1607" s="499">
        <v>80</v>
      </c>
      <c r="E1607" s="499">
        <v>4</v>
      </c>
      <c r="F1607" s="499">
        <v>140721</v>
      </c>
      <c r="G1607" s="499">
        <v>300721</v>
      </c>
      <c r="H1607" s="499">
        <v>2021</v>
      </c>
      <c r="I1607" s="502" t="s">
        <v>43</v>
      </c>
      <c r="J1607" s="502" t="s">
        <v>2322</v>
      </c>
      <c r="K1607" s="502" t="s">
        <v>2323</v>
      </c>
      <c r="L1607" s="502" t="s">
        <v>74</v>
      </c>
      <c r="M1607" s="502" t="s">
        <v>168</v>
      </c>
      <c r="N1607" s="499">
        <v>78</v>
      </c>
      <c r="P1607" s="401" t="s">
        <v>1163</v>
      </c>
      <c r="Q1607" s="50" t="s">
        <v>1164</v>
      </c>
      <c r="R1607" s="16" t="s">
        <v>2422</v>
      </c>
      <c r="S1607" s="2">
        <f>T1607+U1607</f>
        <v>1</v>
      </c>
      <c r="T1607" s="16">
        <v>0</v>
      </c>
      <c r="U1607" s="16">
        <v>1</v>
      </c>
      <c r="X1607" s="50" t="s">
        <v>4212</v>
      </c>
      <c r="Y1607" s="50" t="s">
        <v>78</v>
      </c>
      <c r="Z1607" s="47" t="s">
        <v>4216</v>
      </c>
      <c r="AB1607" s="16" t="str">
        <f t="shared" si="69"/>
        <v>Unique</v>
      </c>
    </row>
    <row r="1608" spans="1:75" ht="18" customHeight="1">
      <c r="A1608" s="354" t="str">
        <f t="shared" si="56"/>
        <v>101_1_160821_C2A_p_sp.</v>
      </c>
      <c r="B1608" s="148" t="s">
        <v>80</v>
      </c>
      <c r="C1608" s="148" t="s">
        <v>81</v>
      </c>
      <c r="D1608" s="213">
        <v>101</v>
      </c>
      <c r="E1608" s="213">
        <v>1</v>
      </c>
      <c r="F1608" s="213">
        <v>300721</v>
      </c>
      <c r="G1608" s="213">
        <v>160821</v>
      </c>
      <c r="H1608" s="213">
        <v>2021</v>
      </c>
      <c r="I1608" s="148" t="s">
        <v>43</v>
      </c>
      <c r="J1608" s="148" t="s">
        <v>82</v>
      </c>
      <c r="K1608" s="148" t="s">
        <v>83</v>
      </c>
      <c r="L1608" s="148" t="s">
        <v>74</v>
      </c>
      <c r="M1608" s="148" t="s">
        <v>75</v>
      </c>
      <c r="N1608" s="213">
        <v>1</v>
      </c>
      <c r="O1608" s="148" t="s">
        <v>4217</v>
      </c>
      <c r="P1608" s="401" t="s">
        <v>1163</v>
      </c>
      <c r="Q1608" s="50" t="s">
        <v>1164</v>
      </c>
      <c r="R1608" s="16" t="s">
        <v>2422</v>
      </c>
      <c r="S1608" s="50">
        <v>1</v>
      </c>
      <c r="T1608" s="16">
        <v>0</v>
      </c>
      <c r="U1608" s="16">
        <v>1</v>
      </c>
      <c r="X1608" s="50" t="s">
        <v>4212</v>
      </c>
      <c r="Y1608" s="50" t="s">
        <v>78</v>
      </c>
      <c r="Z1608" s="47" t="s">
        <v>4218</v>
      </c>
      <c r="AB1608" s="16" t="str">
        <f t="shared" si="69"/>
        <v>Unique</v>
      </c>
    </row>
    <row r="1609" spans="1:75" ht="15">
      <c r="A1609" s="354" t="str">
        <f t="shared" si="56"/>
        <v>80_2_150621_C1Y_p_sp.</v>
      </c>
      <c r="B1609" s="364" t="s">
        <v>2504</v>
      </c>
      <c r="C1609" s="364" t="s">
        <v>2505</v>
      </c>
      <c r="D1609" s="213">
        <v>80</v>
      </c>
      <c r="E1609" s="213">
        <v>2</v>
      </c>
      <c r="F1609" s="213">
        <v>310521</v>
      </c>
      <c r="G1609" s="213">
        <v>150621</v>
      </c>
      <c r="H1609" s="213">
        <v>2021</v>
      </c>
      <c r="I1609" s="148" t="s">
        <v>43</v>
      </c>
      <c r="J1609" s="148" t="s">
        <v>2506</v>
      </c>
      <c r="K1609" s="148" t="s">
        <v>2507</v>
      </c>
      <c r="L1609" s="148" t="s">
        <v>74</v>
      </c>
      <c r="M1609" s="148" t="s">
        <v>147</v>
      </c>
      <c r="N1609" s="213">
        <v>8</v>
      </c>
      <c r="O1609" s="148" t="s">
        <v>3418</v>
      </c>
      <c r="P1609" s="401" t="s">
        <v>1163</v>
      </c>
      <c r="Q1609" s="50" t="s">
        <v>1164</v>
      </c>
      <c r="R1609" s="16" t="s">
        <v>2422</v>
      </c>
      <c r="S1609" s="50">
        <v>1</v>
      </c>
      <c r="T1609" s="16">
        <v>0</v>
      </c>
      <c r="U1609" s="16">
        <v>1</v>
      </c>
      <c r="X1609" s="50" t="s">
        <v>4212</v>
      </c>
      <c r="Y1609" s="50" t="s">
        <v>78</v>
      </c>
      <c r="Z1609" s="47" t="s">
        <v>4219</v>
      </c>
      <c r="AB1609" s="16" t="str">
        <f t="shared" si="69"/>
        <v>Unique</v>
      </c>
    </row>
    <row r="1610" spans="1:75" ht="15">
      <c r="A1610" s="354" t="str">
        <f t="shared" si="56"/>
        <v>80_1_030921_C1B_p_sp.</v>
      </c>
      <c r="B1610" s="364" t="s">
        <v>2360</v>
      </c>
      <c r="C1610" s="364" t="s">
        <v>2361</v>
      </c>
      <c r="D1610" s="213">
        <v>80</v>
      </c>
      <c r="E1610" s="213">
        <v>1</v>
      </c>
      <c r="F1610" s="213">
        <v>160821</v>
      </c>
      <c r="G1610" s="367" t="s">
        <v>2403</v>
      </c>
      <c r="H1610" s="213">
        <v>2021</v>
      </c>
      <c r="I1610" s="148" t="s">
        <v>43</v>
      </c>
      <c r="J1610" s="148" t="s">
        <v>2362</v>
      </c>
      <c r="K1610" s="148" t="s">
        <v>2363</v>
      </c>
      <c r="L1610" s="148" t="s">
        <v>74</v>
      </c>
      <c r="M1610" s="148" t="s">
        <v>147</v>
      </c>
      <c r="N1610" s="213">
        <v>43</v>
      </c>
      <c r="P1610" s="401" t="s">
        <v>1163</v>
      </c>
      <c r="Q1610" s="50" t="s">
        <v>1164</v>
      </c>
      <c r="R1610" s="16" t="s">
        <v>2422</v>
      </c>
      <c r="S1610" s="2">
        <f t="shared" ref="S1610:S1672" si="70">T1610+U1610</f>
        <v>3</v>
      </c>
      <c r="T1610" s="16">
        <v>0</v>
      </c>
      <c r="U1610" s="16">
        <v>3</v>
      </c>
      <c r="X1610" s="50" t="s">
        <v>4212</v>
      </c>
      <c r="Y1610" s="50" t="s">
        <v>78</v>
      </c>
      <c r="Z1610" s="47" t="s">
        <v>4220</v>
      </c>
      <c r="AB1610" s="16" t="str">
        <f t="shared" si="69"/>
        <v>Unique</v>
      </c>
    </row>
    <row r="1611" spans="1:75" ht="15">
      <c r="A1611" s="354" t="str">
        <f t="shared" si="56"/>
        <v>61_1_150621_C2X_p_sp.</v>
      </c>
      <c r="B1611" s="487" t="s">
        <v>2372</v>
      </c>
      <c r="C1611" s="487" t="s">
        <v>2373</v>
      </c>
      <c r="D1611" s="486">
        <v>61</v>
      </c>
      <c r="E1611" s="486">
        <v>1</v>
      </c>
      <c r="F1611" s="486">
        <v>310521</v>
      </c>
      <c r="G1611" s="486">
        <v>150621</v>
      </c>
      <c r="H1611" s="486">
        <v>2021</v>
      </c>
      <c r="I1611" s="485" t="s">
        <v>43</v>
      </c>
      <c r="J1611" s="485" t="s">
        <v>2374</v>
      </c>
      <c r="K1611" s="485" t="s">
        <v>2375</v>
      </c>
      <c r="L1611" s="485" t="s">
        <v>74</v>
      </c>
      <c r="M1611" s="485" t="s">
        <v>168</v>
      </c>
      <c r="N1611" s="486">
        <v>38</v>
      </c>
      <c r="O1611" s="485" t="s">
        <v>4221</v>
      </c>
      <c r="P1611" s="401" t="s">
        <v>1163</v>
      </c>
      <c r="Q1611" s="50" t="s">
        <v>1164</v>
      </c>
      <c r="R1611" s="16" t="s">
        <v>2422</v>
      </c>
      <c r="S1611" s="2">
        <f t="shared" si="70"/>
        <v>2</v>
      </c>
      <c r="T1611" s="16">
        <v>0</v>
      </c>
      <c r="U1611" s="16">
        <v>2</v>
      </c>
      <c r="X1611" s="50" t="s">
        <v>4212</v>
      </c>
      <c r="Y1611" s="50" t="s">
        <v>78</v>
      </c>
      <c r="Z1611" s="47" t="s">
        <v>4222</v>
      </c>
      <c r="AB1611" s="16" t="str">
        <f t="shared" si="69"/>
        <v>Unique</v>
      </c>
    </row>
    <row r="1612" spans="1:75" ht="15">
      <c r="A1612" s="354" t="str">
        <f t="shared" si="56"/>
        <v>80_4_300621_C25_p_sp.</v>
      </c>
      <c r="B1612" s="562" t="s">
        <v>2320</v>
      </c>
      <c r="C1612" s="562" t="s">
        <v>2321</v>
      </c>
      <c r="D1612" s="499">
        <v>80</v>
      </c>
      <c r="E1612" s="499">
        <v>4</v>
      </c>
      <c r="F1612" s="499">
        <v>150621</v>
      </c>
      <c r="G1612" s="499">
        <v>300621</v>
      </c>
      <c r="H1612" s="499">
        <v>2021</v>
      </c>
      <c r="I1612" s="502" t="s">
        <v>43</v>
      </c>
      <c r="J1612" s="502" t="s">
        <v>2322</v>
      </c>
      <c r="K1612" s="502" t="s">
        <v>2323</v>
      </c>
      <c r="L1612" s="502" t="s">
        <v>74</v>
      </c>
      <c r="M1612" s="502" t="s">
        <v>147</v>
      </c>
      <c r="N1612" s="499">
        <v>43</v>
      </c>
      <c r="P1612" s="401" t="s">
        <v>1163</v>
      </c>
      <c r="Q1612" s="50" t="s">
        <v>1164</v>
      </c>
      <c r="R1612" s="16" t="s">
        <v>2422</v>
      </c>
      <c r="S1612" s="2">
        <f t="shared" si="70"/>
        <v>3</v>
      </c>
      <c r="T1612" s="16">
        <v>0</v>
      </c>
      <c r="U1612" s="16">
        <v>3</v>
      </c>
      <c r="X1612" s="50" t="s">
        <v>4212</v>
      </c>
      <c r="Y1612" s="50" t="s">
        <v>78</v>
      </c>
      <c r="Z1612" s="47" t="s">
        <v>4223</v>
      </c>
      <c r="AB1612" s="16" t="str">
        <f t="shared" si="69"/>
        <v>Unique</v>
      </c>
    </row>
    <row r="1613" spans="1:75" ht="15">
      <c r="A1613" s="354" t="str">
        <f t="shared" si="56"/>
        <v>101_2_300721_C3A_p_sp.</v>
      </c>
      <c r="B1613" s="364" t="s">
        <v>2336</v>
      </c>
      <c r="C1613" s="364" t="s">
        <v>2337</v>
      </c>
      <c r="D1613" s="213">
        <v>101</v>
      </c>
      <c r="E1613" s="213">
        <v>2</v>
      </c>
      <c r="F1613" s="213">
        <v>140721</v>
      </c>
      <c r="G1613" s="213">
        <v>300721</v>
      </c>
      <c r="H1613" s="213">
        <v>2021</v>
      </c>
      <c r="I1613" s="148" t="s">
        <v>43</v>
      </c>
      <c r="J1613" s="148" t="s">
        <v>2338</v>
      </c>
      <c r="K1613" s="148" t="s">
        <v>2339</v>
      </c>
      <c r="L1613" s="148" t="s">
        <v>74</v>
      </c>
      <c r="M1613" s="148" t="s">
        <v>168</v>
      </c>
      <c r="N1613" s="213">
        <v>360</v>
      </c>
      <c r="P1613" s="401" t="s">
        <v>1163</v>
      </c>
      <c r="Q1613" s="50" t="s">
        <v>1164</v>
      </c>
      <c r="R1613" s="16" t="s">
        <v>2422</v>
      </c>
      <c r="S1613" s="2">
        <f t="shared" si="70"/>
        <v>1</v>
      </c>
      <c r="T1613" s="16">
        <v>0</v>
      </c>
      <c r="U1613" s="16">
        <v>1</v>
      </c>
      <c r="X1613" s="50" t="s">
        <v>4212</v>
      </c>
      <c r="Y1613" s="50" t="s">
        <v>78</v>
      </c>
      <c r="Z1613" s="47" t="s">
        <v>4224</v>
      </c>
      <c r="AB1613" s="16" t="str">
        <f t="shared" si="69"/>
        <v>Unique</v>
      </c>
    </row>
    <row r="1614" spans="1:75" ht="15">
      <c r="A1614" s="354" t="str">
        <f t="shared" si="56"/>
        <v>101_1_140721_C2A_p_sp.</v>
      </c>
      <c r="B1614" s="364" t="s">
        <v>80</v>
      </c>
      <c r="C1614" s="364" t="s">
        <v>81</v>
      </c>
      <c r="D1614" s="213">
        <v>101</v>
      </c>
      <c r="E1614" s="213">
        <v>1</v>
      </c>
      <c r="F1614" s="213">
        <v>300621</v>
      </c>
      <c r="G1614" s="213">
        <v>140721</v>
      </c>
      <c r="H1614" s="213">
        <v>2021</v>
      </c>
      <c r="I1614" s="148" t="s">
        <v>43</v>
      </c>
      <c r="J1614" s="148" t="s">
        <v>82</v>
      </c>
      <c r="K1614" s="148" t="s">
        <v>83</v>
      </c>
      <c r="L1614" s="148" t="s">
        <v>74</v>
      </c>
      <c r="M1614" s="148" t="s">
        <v>147</v>
      </c>
      <c r="N1614" s="213">
        <v>147</v>
      </c>
      <c r="O1614" s="148" t="s">
        <v>3373</v>
      </c>
      <c r="P1614" s="401" t="s">
        <v>1163</v>
      </c>
      <c r="Q1614" s="50" t="s">
        <v>1164</v>
      </c>
      <c r="R1614" s="16" t="s">
        <v>2422</v>
      </c>
      <c r="S1614" s="2">
        <f t="shared" si="70"/>
        <v>1</v>
      </c>
      <c r="T1614" s="16">
        <v>0</v>
      </c>
      <c r="U1614" s="16">
        <v>1</v>
      </c>
      <c r="X1614" s="50" t="s">
        <v>4212</v>
      </c>
      <c r="Y1614" s="50" t="s">
        <v>78</v>
      </c>
      <c r="Z1614" s="47" t="s">
        <v>4225</v>
      </c>
      <c r="AB1614" s="16" t="str">
        <f t="shared" si="69"/>
        <v>Unique</v>
      </c>
    </row>
    <row r="1615" spans="1:75" ht="15">
      <c r="A1615" s="354" t="str">
        <f t="shared" si="56"/>
        <v>102_1_230522_C1C_p_sp.</v>
      </c>
      <c r="B1615" s="148" t="s">
        <v>2751</v>
      </c>
      <c r="C1615" s="148" t="s">
        <v>2752</v>
      </c>
      <c r="D1615" s="213">
        <v>102</v>
      </c>
      <c r="E1615" s="213">
        <v>1</v>
      </c>
      <c r="F1615" s="367" t="s">
        <v>2753</v>
      </c>
      <c r="G1615" s="213">
        <v>230522</v>
      </c>
      <c r="H1615" s="213">
        <v>2022</v>
      </c>
      <c r="I1615" s="148" t="s">
        <v>43</v>
      </c>
      <c r="J1615" s="148" t="s">
        <v>2754</v>
      </c>
      <c r="K1615" s="148" t="s">
        <v>2755</v>
      </c>
      <c r="L1615" s="148" t="s">
        <v>74</v>
      </c>
      <c r="M1615" s="148" t="s">
        <v>75</v>
      </c>
      <c r="N1615" s="213">
        <v>143</v>
      </c>
      <c r="P1615" s="401" t="s">
        <v>1163</v>
      </c>
      <c r="Q1615" s="50" t="s">
        <v>1164</v>
      </c>
      <c r="R1615" s="16" t="s">
        <v>2422</v>
      </c>
      <c r="S1615" s="2">
        <f t="shared" si="70"/>
        <v>5</v>
      </c>
      <c r="T1615" s="16">
        <v>0</v>
      </c>
      <c r="U1615" s="16">
        <v>5</v>
      </c>
      <c r="X1615" s="50" t="s">
        <v>4212</v>
      </c>
      <c r="Y1615" s="50" t="s">
        <v>78</v>
      </c>
      <c r="Z1615" s="47" t="s">
        <v>4226</v>
      </c>
      <c r="AB1615" s="16" t="str">
        <f t="shared" si="69"/>
        <v>Unique</v>
      </c>
    </row>
    <row r="1616" spans="1:75" ht="15">
      <c r="A1616" s="354" t="str">
        <f t="shared" si="56"/>
        <v>119_2_140721_C2Y_p_sp.</v>
      </c>
      <c r="B1616" s="364" t="s">
        <v>2517</v>
      </c>
      <c r="C1616" s="364" t="s">
        <v>2518</v>
      </c>
      <c r="D1616" s="213">
        <v>119</v>
      </c>
      <c r="E1616" s="213">
        <v>2</v>
      </c>
      <c r="F1616" s="213">
        <v>300621</v>
      </c>
      <c r="G1616" s="213">
        <v>140721</v>
      </c>
      <c r="H1616" s="213">
        <v>2021</v>
      </c>
      <c r="I1616" s="148" t="s">
        <v>43</v>
      </c>
      <c r="J1616" s="148" t="s">
        <v>2519</v>
      </c>
      <c r="K1616" s="148" t="s">
        <v>2520</v>
      </c>
      <c r="L1616" s="148" t="s">
        <v>74</v>
      </c>
      <c r="M1616" s="148" t="s">
        <v>147</v>
      </c>
      <c r="N1616" s="213">
        <v>40</v>
      </c>
      <c r="P1616" s="401" t="s">
        <v>1163</v>
      </c>
      <c r="Q1616" s="50" t="s">
        <v>1164</v>
      </c>
      <c r="R1616" s="16" t="s">
        <v>2422</v>
      </c>
      <c r="S1616" s="2">
        <f t="shared" si="70"/>
        <v>1</v>
      </c>
      <c r="T1616" s="16">
        <v>0</v>
      </c>
      <c r="U1616" s="16">
        <v>1</v>
      </c>
      <c r="X1616" s="50" t="s">
        <v>4212</v>
      </c>
      <c r="Y1616" s="50" t="s">
        <v>78</v>
      </c>
      <c r="Z1616" s="47" t="s">
        <v>4227</v>
      </c>
      <c r="AB1616" s="16" t="str">
        <f t="shared" si="69"/>
        <v>Unique</v>
      </c>
    </row>
    <row r="1617" spans="1:28" ht="15">
      <c r="A1617" s="354" t="str">
        <f t="shared" si="56"/>
        <v>101_2_140721_C3A_p_sp.</v>
      </c>
      <c r="B1617" s="364" t="s">
        <v>2336</v>
      </c>
      <c r="C1617" s="364" t="s">
        <v>2337</v>
      </c>
      <c r="D1617" s="213">
        <v>101</v>
      </c>
      <c r="E1617" s="213">
        <v>2</v>
      </c>
      <c r="F1617" s="213">
        <v>300621</v>
      </c>
      <c r="G1617" s="213">
        <v>140721</v>
      </c>
      <c r="H1617" s="213">
        <v>2021</v>
      </c>
      <c r="I1617" s="148" t="s">
        <v>43</v>
      </c>
      <c r="J1617" s="148" t="s">
        <v>2338</v>
      </c>
      <c r="K1617" s="148" t="s">
        <v>2339</v>
      </c>
      <c r="L1617" s="148" t="s">
        <v>74</v>
      </c>
      <c r="M1617" s="148" t="s">
        <v>147</v>
      </c>
      <c r="N1617" s="213">
        <v>133</v>
      </c>
      <c r="O1617" s="148" t="s">
        <v>3371</v>
      </c>
      <c r="P1617" s="401" t="s">
        <v>1163</v>
      </c>
      <c r="Q1617" s="50" t="s">
        <v>1164</v>
      </c>
      <c r="R1617" s="16" t="s">
        <v>2422</v>
      </c>
      <c r="S1617" s="2">
        <f t="shared" si="70"/>
        <v>3</v>
      </c>
      <c r="T1617" s="16">
        <v>0</v>
      </c>
      <c r="U1617" s="16">
        <v>3</v>
      </c>
      <c r="X1617" s="50" t="s">
        <v>4212</v>
      </c>
      <c r="Y1617" s="50" t="s">
        <v>78</v>
      </c>
      <c r="Z1617" s="47" t="s">
        <v>4228</v>
      </c>
      <c r="AB1617" s="16" t="str">
        <f t="shared" si="69"/>
        <v>Unique</v>
      </c>
    </row>
    <row r="1618" spans="1:28" ht="15">
      <c r="A1618" s="354" t="str">
        <f t="shared" si="56"/>
        <v>80_3_300621_C15_p_sp.</v>
      </c>
      <c r="B1618" s="364" t="s">
        <v>69</v>
      </c>
      <c r="C1618" s="364" t="s">
        <v>70</v>
      </c>
      <c r="D1618" s="213">
        <v>80</v>
      </c>
      <c r="E1618" s="213">
        <v>3</v>
      </c>
      <c r="F1618" s="213">
        <v>150621</v>
      </c>
      <c r="G1618" s="213">
        <v>300621</v>
      </c>
      <c r="H1618" s="213">
        <v>2021</v>
      </c>
      <c r="I1618" s="148" t="s">
        <v>43</v>
      </c>
      <c r="J1618" s="148" t="s">
        <v>72</v>
      </c>
      <c r="K1618" s="148" t="s">
        <v>73</v>
      </c>
      <c r="L1618" s="148" t="s">
        <v>74</v>
      </c>
      <c r="M1618" s="148" t="s">
        <v>147</v>
      </c>
      <c r="N1618" s="213">
        <v>35</v>
      </c>
      <c r="P1618" s="401" t="s">
        <v>1163</v>
      </c>
      <c r="Q1618" s="50" t="s">
        <v>1164</v>
      </c>
      <c r="R1618" s="16" t="s">
        <v>2422</v>
      </c>
      <c r="S1618" s="2">
        <f t="shared" si="70"/>
        <v>1</v>
      </c>
      <c r="T1618" s="16">
        <v>0</v>
      </c>
      <c r="U1618" s="16">
        <v>1</v>
      </c>
      <c r="X1618" s="50" t="s">
        <v>4212</v>
      </c>
      <c r="Y1618" s="50" t="s">
        <v>78</v>
      </c>
      <c r="Z1618" s="47" t="s">
        <v>4229</v>
      </c>
      <c r="AB1618" s="16" t="str">
        <f t="shared" si="69"/>
        <v>Unique</v>
      </c>
    </row>
    <row r="1619" spans="1:28" ht="15">
      <c r="A1619" s="354" t="str">
        <f t="shared" si="56"/>
        <v>80_2_030921_C1Y_p_sp.</v>
      </c>
      <c r="B1619" s="364" t="s">
        <v>2504</v>
      </c>
      <c r="C1619" s="364" t="s">
        <v>2505</v>
      </c>
      <c r="D1619" s="213">
        <v>80</v>
      </c>
      <c r="E1619" s="213">
        <v>2</v>
      </c>
      <c r="F1619" s="213">
        <v>160821</v>
      </c>
      <c r="G1619" s="367" t="s">
        <v>2403</v>
      </c>
      <c r="H1619" s="213">
        <v>2021</v>
      </c>
      <c r="I1619" s="148" t="s">
        <v>43</v>
      </c>
      <c r="J1619" s="148" t="s">
        <v>2506</v>
      </c>
      <c r="K1619" s="148" t="s">
        <v>2507</v>
      </c>
      <c r="L1619" s="148" t="s">
        <v>74</v>
      </c>
      <c r="M1619" s="148" t="s">
        <v>147</v>
      </c>
      <c r="N1619" s="213">
        <v>14</v>
      </c>
      <c r="P1619" s="401" t="s">
        <v>1163</v>
      </c>
      <c r="Q1619" s="50" t="s">
        <v>1164</v>
      </c>
      <c r="R1619" s="16" t="s">
        <v>2422</v>
      </c>
      <c r="S1619" s="2">
        <f t="shared" si="70"/>
        <v>7</v>
      </c>
      <c r="T1619" s="16">
        <v>0</v>
      </c>
      <c r="U1619" s="16">
        <v>7</v>
      </c>
      <c r="X1619" s="50" t="s">
        <v>4212</v>
      </c>
      <c r="Y1619" s="50" t="s">
        <v>78</v>
      </c>
      <c r="Z1619" s="47" t="s">
        <v>4230</v>
      </c>
      <c r="AB1619" s="16" t="str">
        <f t="shared" si="69"/>
        <v>Unique</v>
      </c>
    </row>
    <row r="1620" spans="1:28" ht="15">
      <c r="A1620" s="354" t="str">
        <f t="shared" si="56"/>
        <v>80_3_300721_C15_p_sp.</v>
      </c>
      <c r="B1620" s="562" t="s">
        <v>69</v>
      </c>
      <c r="C1620" s="562" t="s">
        <v>70</v>
      </c>
      <c r="D1620" s="499">
        <v>80</v>
      </c>
      <c r="E1620" s="499">
        <v>3</v>
      </c>
      <c r="F1620" s="499">
        <v>140721</v>
      </c>
      <c r="G1620" s="499">
        <v>300721</v>
      </c>
      <c r="H1620" s="499">
        <v>2021</v>
      </c>
      <c r="I1620" s="502" t="s">
        <v>43</v>
      </c>
      <c r="J1620" s="502" t="s">
        <v>72</v>
      </c>
      <c r="K1620" s="502" t="s">
        <v>73</v>
      </c>
      <c r="L1620" s="502" t="s">
        <v>74</v>
      </c>
      <c r="M1620" s="502" t="s">
        <v>147</v>
      </c>
      <c r="N1620" s="499">
        <v>144</v>
      </c>
      <c r="P1620" s="401" t="s">
        <v>1163</v>
      </c>
      <c r="Q1620" s="50" t="s">
        <v>1164</v>
      </c>
      <c r="R1620" s="16" t="s">
        <v>2422</v>
      </c>
      <c r="S1620" s="2">
        <f t="shared" si="70"/>
        <v>4</v>
      </c>
      <c r="T1620" s="16">
        <v>0</v>
      </c>
      <c r="U1620" s="16">
        <v>4</v>
      </c>
      <c r="X1620" s="50" t="s">
        <v>4212</v>
      </c>
      <c r="Y1620" s="50" t="s">
        <v>78</v>
      </c>
      <c r="Z1620" s="47" t="s">
        <v>4231</v>
      </c>
      <c r="AB1620" s="16" t="str">
        <f t="shared" si="69"/>
        <v>Unique</v>
      </c>
    </row>
    <row r="1621" spans="1:28" ht="15">
      <c r="A1621" s="354" t="str">
        <f t="shared" si="56"/>
        <v>80_3_310521_C15_p_sp.</v>
      </c>
      <c r="B1621" s="364" t="s">
        <v>69</v>
      </c>
      <c r="C1621" s="364" t="s">
        <v>70</v>
      </c>
      <c r="D1621" s="213">
        <v>80</v>
      </c>
      <c r="E1621" s="213">
        <v>3</v>
      </c>
      <c r="F1621" s="213">
        <v>170521</v>
      </c>
      <c r="G1621" s="213">
        <v>310521</v>
      </c>
      <c r="H1621" s="213">
        <v>2021</v>
      </c>
      <c r="I1621" s="148" t="s">
        <v>43</v>
      </c>
      <c r="J1621" s="148" t="s">
        <v>72</v>
      </c>
      <c r="K1621" s="148" t="s">
        <v>73</v>
      </c>
      <c r="L1621" s="148" t="s">
        <v>74</v>
      </c>
      <c r="M1621" s="148" t="s">
        <v>168</v>
      </c>
      <c r="N1621" s="213">
        <v>2</v>
      </c>
      <c r="P1621" s="401" t="s">
        <v>1163</v>
      </c>
      <c r="Q1621" s="50" t="s">
        <v>1164</v>
      </c>
      <c r="R1621" s="16" t="s">
        <v>2422</v>
      </c>
      <c r="S1621" s="2">
        <f t="shared" si="70"/>
        <v>1</v>
      </c>
      <c r="T1621" s="16">
        <v>0</v>
      </c>
      <c r="U1621" s="16">
        <v>1</v>
      </c>
      <c r="X1621" s="50" t="s">
        <v>4212</v>
      </c>
      <c r="Y1621" s="50" t="s">
        <v>78</v>
      </c>
      <c r="Z1621" s="47" t="s">
        <v>4232</v>
      </c>
      <c r="AB1621" s="16" t="str">
        <f t="shared" si="69"/>
        <v>Unique</v>
      </c>
    </row>
    <row r="1622" spans="1:28" ht="15">
      <c r="A1622" s="354" t="str">
        <f t="shared" si="56"/>
        <v>119_1_300721_C1X_p_sp.</v>
      </c>
      <c r="B1622" s="562" t="s">
        <v>2302</v>
      </c>
      <c r="C1622" s="562" t="s">
        <v>2303</v>
      </c>
      <c r="D1622" s="499">
        <v>119</v>
      </c>
      <c r="E1622" s="499">
        <v>1</v>
      </c>
      <c r="F1622" s="499">
        <v>140721</v>
      </c>
      <c r="G1622" s="499">
        <v>300721</v>
      </c>
      <c r="H1622" s="499">
        <v>2021</v>
      </c>
      <c r="I1622" s="502" t="s">
        <v>43</v>
      </c>
      <c r="J1622" s="502" t="s">
        <v>2304</v>
      </c>
      <c r="K1622" s="502" t="s">
        <v>2305</v>
      </c>
      <c r="L1622" s="502" t="s">
        <v>74</v>
      </c>
      <c r="M1622" s="502" t="s">
        <v>147</v>
      </c>
      <c r="N1622" s="499">
        <v>128</v>
      </c>
      <c r="P1622" s="401" t="s">
        <v>1163</v>
      </c>
      <c r="Q1622" s="50" t="s">
        <v>1164</v>
      </c>
      <c r="R1622" s="16" t="s">
        <v>2422</v>
      </c>
      <c r="S1622" s="2">
        <f t="shared" si="70"/>
        <v>3</v>
      </c>
      <c r="T1622" s="16">
        <v>0</v>
      </c>
      <c r="U1622" s="16">
        <v>3</v>
      </c>
      <c r="X1622" s="50" t="s">
        <v>4212</v>
      </c>
      <c r="Y1622" s="50" t="s">
        <v>78</v>
      </c>
      <c r="Z1622" s="47" t="s">
        <v>4233</v>
      </c>
      <c r="AB1622" s="16" t="str">
        <f t="shared" si="69"/>
        <v>Unique</v>
      </c>
    </row>
    <row r="1623" spans="1:28" ht="15">
      <c r="A1623" s="354" t="str">
        <f t="shared" si="56"/>
        <v>80_3_030921_C15_p_sp.</v>
      </c>
      <c r="B1623" s="364" t="s">
        <v>69</v>
      </c>
      <c r="C1623" s="364" t="s">
        <v>70</v>
      </c>
      <c r="D1623" s="213">
        <v>80</v>
      </c>
      <c r="E1623" s="213">
        <v>3</v>
      </c>
      <c r="F1623" s="213">
        <v>160821</v>
      </c>
      <c r="G1623" s="367" t="s">
        <v>2403</v>
      </c>
      <c r="H1623" s="213">
        <v>2021</v>
      </c>
      <c r="I1623" s="148" t="s">
        <v>43</v>
      </c>
      <c r="J1623" s="148" t="s">
        <v>72</v>
      </c>
      <c r="K1623" s="148" t="s">
        <v>73</v>
      </c>
      <c r="L1623" s="148" t="s">
        <v>74</v>
      </c>
      <c r="M1623" s="148" t="s">
        <v>168</v>
      </c>
      <c r="N1623" s="213">
        <v>302</v>
      </c>
      <c r="O1623" s="148" t="s">
        <v>357</v>
      </c>
      <c r="P1623" s="401" t="s">
        <v>1163</v>
      </c>
      <c r="Q1623" s="50" t="s">
        <v>1164</v>
      </c>
      <c r="R1623" s="16" t="s">
        <v>2422</v>
      </c>
      <c r="S1623" s="2">
        <f t="shared" si="70"/>
        <v>2</v>
      </c>
      <c r="T1623" s="16">
        <v>0</v>
      </c>
      <c r="U1623" s="16">
        <v>2</v>
      </c>
      <c r="X1623" s="50" t="s">
        <v>4212</v>
      </c>
      <c r="Y1623" s="50" t="s">
        <v>78</v>
      </c>
      <c r="Z1623" s="47" t="s">
        <v>4234</v>
      </c>
      <c r="AB1623" s="16" t="str">
        <f t="shared" si="69"/>
        <v>Unique</v>
      </c>
    </row>
    <row r="1624" spans="1:28" ht="15">
      <c r="A1624" s="354" t="str">
        <f t="shared" si="56"/>
        <v>119_2_160821_C35_p_sp.</v>
      </c>
      <c r="B1624" s="148" t="s">
        <v>2611</v>
      </c>
      <c r="C1624" s="148" t="s">
        <v>2612</v>
      </c>
      <c r="D1624" s="421">
        <v>119</v>
      </c>
      <c r="E1624" s="421">
        <v>2</v>
      </c>
      <c r="F1624" s="213">
        <v>300721</v>
      </c>
      <c r="G1624" s="213">
        <v>160821</v>
      </c>
      <c r="H1624" s="213">
        <v>2021</v>
      </c>
      <c r="I1624" s="148" t="s">
        <v>43</v>
      </c>
      <c r="J1624" s="148" t="s">
        <v>2613</v>
      </c>
      <c r="K1624" s="148" t="s">
        <v>2614</v>
      </c>
      <c r="L1624" s="148" t="s">
        <v>74</v>
      </c>
      <c r="M1624" s="148" t="s">
        <v>75</v>
      </c>
      <c r="N1624" s="213">
        <v>185</v>
      </c>
      <c r="O1624" s="148" t="s">
        <v>3242</v>
      </c>
      <c r="P1624" s="401" t="s">
        <v>1163</v>
      </c>
      <c r="Q1624" s="50" t="s">
        <v>1164</v>
      </c>
      <c r="R1624" s="16" t="s">
        <v>2422</v>
      </c>
      <c r="S1624" s="2">
        <f t="shared" si="70"/>
        <v>1</v>
      </c>
      <c r="T1624" s="16">
        <v>0</v>
      </c>
      <c r="U1624" s="16">
        <v>1</v>
      </c>
      <c r="X1624" s="50" t="s">
        <v>4212</v>
      </c>
      <c r="Y1624" s="50" t="s">
        <v>78</v>
      </c>
      <c r="Z1624" s="47" t="s">
        <v>4235</v>
      </c>
      <c r="AB1624" s="16" t="str">
        <f t="shared" si="69"/>
        <v>Unique</v>
      </c>
    </row>
    <row r="1625" spans="1:28" ht="15">
      <c r="A1625" s="354" t="str">
        <f t="shared" si="56"/>
        <v>61_1_200921_C2X_p_sp.</v>
      </c>
      <c r="B1625" s="148" t="s">
        <v>2372</v>
      </c>
      <c r="C1625" s="148" t="s">
        <v>2373</v>
      </c>
      <c r="D1625" s="213">
        <v>61</v>
      </c>
      <c r="E1625" s="213">
        <v>1</v>
      </c>
      <c r="F1625" s="367" t="s">
        <v>2403</v>
      </c>
      <c r="G1625" s="213">
        <v>200921</v>
      </c>
      <c r="H1625" s="213">
        <v>2021</v>
      </c>
      <c r="I1625" s="148" t="s">
        <v>43</v>
      </c>
      <c r="J1625" s="148" t="s">
        <v>2374</v>
      </c>
      <c r="K1625" s="148" t="s">
        <v>2375</v>
      </c>
      <c r="L1625" s="148" t="s">
        <v>74</v>
      </c>
      <c r="M1625" s="148" t="s">
        <v>147</v>
      </c>
      <c r="N1625" s="213">
        <v>195</v>
      </c>
      <c r="P1625" s="401" t="s">
        <v>1163</v>
      </c>
      <c r="Q1625" s="50" t="s">
        <v>1164</v>
      </c>
      <c r="R1625" s="16" t="s">
        <v>2422</v>
      </c>
      <c r="S1625" s="2">
        <f t="shared" si="70"/>
        <v>3</v>
      </c>
      <c r="T1625" s="16">
        <v>0</v>
      </c>
      <c r="U1625" s="16">
        <v>3</v>
      </c>
      <c r="X1625" s="50" t="s">
        <v>4212</v>
      </c>
      <c r="Y1625" s="50" t="s">
        <v>78</v>
      </c>
      <c r="Z1625" s="47" t="s">
        <v>4236</v>
      </c>
      <c r="AB1625" s="16" t="str">
        <f t="shared" si="69"/>
        <v>Unique</v>
      </c>
    </row>
    <row r="1626" spans="1:28" ht="15">
      <c r="A1626" s="354" t="str">
        <f t="shared" si="56"/>
        <v>83_2_230522_C2D_p_sp.</v>
      </c>
      <c r="B1626" s="148" t="s">
        <v>2773</v>
      </c>
      <c r="C1626" s="148" t="s">
        <v>2774</v>
      </c>
      <c r="D1626" s="213">
        <v>83</v>
      </c>
      <c r="E1626" s="213">
        <v>2</v>
      </c>
      <c r="F1626" s="367" t="s">
        <v>2753</v>
      </c>
      <c r="G1626" s="213">
        <v>230522</v>
      </c>
      <c r="H1626" s="213">
        <v>2022</v>
      </c>
      <c r="I1626" s="148" t="s">
        <v>43</v>
      </c>
      <c r="J1626" s="148" t="s">
        <v>2775</v>
      </c>
      <c r="K1626" s="148" t="s">
        <v>2776</v>
      </c>
      <c r="L1626" s="148" t="s">
        <v>74</v>
      </c>
      <c r="M1626" s="148" t="s">
        <v>477</v>
      </c>
      <c r="N1626" s="213">
        <v>156</v>
      </c>
      <c r="P1626" s="401" t="s">
        <v>1163</v>
      </c>
      <c r="Q1626" s="50" t="s">
        <v>1164</v>
      </c>
      <c r="R1626" s="16" t="s">
        <v>2422</v>
      </c>
      <c r="S1626" s="2">
        <f t="shared" si="70"/>
        <v>2</v>
      </c>
      <c r="T1626" s="16">
        <v>0</v>
      </c>
      <c r="U1626" s="16">
        <v>2</v>
      </c>
      <c r="X1626" s="50" t="s">
        <v>4212</v>
      </c>
      <c r="Y1626" s="50" t="s">
        <v>78</v>
      </c>
      <c r="Z1626" s="47" t="s">
        <v>4237</v>
      </c>
      <c r="AB1626" s="16" t="str">
        <f t="shared" si="69"/>
        <v>Unique</v>
      </c>
    </row>
    <row r="1627" spans="1:28" ht="15">
      <c r="A1627" s="354" t="str">
        <f t="shared" si="56"/>
        <v>80_2_140721_C1Y_p_sp.</v>
      </c>
      <c r="B1627" s="364" t="s">
        <v>2504</v>
      </c>
      <c r="C1627" s="364" t="s">
        <v>2505</v>
      </c>
      <c r="D1627" s="213">
        <v>80</v>
      </c>
      <c r="E1627" s="213">
        <v>2</v>
      </c>
      <c r="F1627" s="213">
        <v>300621</v>
      </c>
      <c r="G1627" s="213">
        <v>140721</v>
      </c>
      <c r="H1627" s="213">
        <v>2021</v>
      </c>
      <c r="I1627" s="148" t="s">
        <v>43</v>
      </c>
      <c r="J1627" s="148" t="s">
        <v>2506</v>
      </c>
      <c r="K1627" s="148" t="s">
        <v>2507</v>
      </c>
      <c r="L1627" s="148" t="s">
        <v>74</v>
      </c>
      <c r="M1627" s="148" t="s">
        <v>168</v>
      </c>
      <c r="N1627" s="213">
        <v>16</v>
      </c>
      <c r="P1627" s="401" t="s">
        <v>1163</v>
      </c>
      <c r="Q1627" s="50" t="s">
        <v>1164</v>
      </c>
      <c r="R1627" s="16" t="s">
        <v>2422</v>
      </c>
      <c r="S1627" s="2">
        <f t="shared" si="70"/>
        <v>1</v>
      </c>
      <c r="T1627" s="16">
        <v>0</v>
      </c>
      <c r="U1627" s="16">
        <v>1</v>
      </c>
      <c r="X1627" s="50" t="s">
        <v>4212</v>
      </c>
      <c r="Y1627" s="50" t="s">
        <v>78</v>
      </c>
      <c r="Z1627" s="47" t="s">
        <v>4238</v>
      </c>
      <c r="AB1627" s="16" t="str">
        <f t="shared" si="69"/>
        <v>Unique</v>
      </c>
    </row>
    <row r="1628" spans="1:28" ht="15">
      <c r="A1628" s="354" t="str">
        <f t="shared" si="56"/>
        <v>71_1_140721_C1A_p_sp.</v>
      </c>
      <c r="B1628" s="364" t="s">
        <v>2352</v>
      </c>
      <c r="C1628" s="364" t="s">
        <v>2353</v>
      </c>
      <c r="D1628" s="213">
        <v>71</v>
      </c>
      <c r="E1628" s="213">
        <v>1</v>
      </c>
      <c r="F1628" s="213">
        <v>300621</v>
      </c>
      <c r="G1628" s="213">
        <v>140721</v>
      </c>
      <c r="H1628" s="213">
        <v>2021</v>
      </c>
      <c r="I1628" s="148" t="s">
        <v>43</v>
      </c>
      <c r="J1628" s="148" t="s">
        <v>2354</v>
      </c>
      <c r="K1628" s="148" t="s">
        <v>2355</v>
      </c>
      <c r="L1628" s="148" t="s">
        <v>74</v>
      </c>
      <c r="M1628" s="148" t="s">
        <v>168</v>
      </c>
      <c r="N1628" s="213">
        <v>20</v>
      </c>
      <c r="P1628" s="401" t="s">
        <v>1163</v>
      </c>
      <c r="Q1628" s="50" t="s">
        <v>1164</v>
      </c>
      <c r="R1628" s="16" t="s">
        <v>2422</v>
      </c>
      <c r="S1628" s="2">
        <f t="shared" si="70"/>
        <v>8</v>
      </c>
      <c r="T1628" s="16">
        <v>0</v>
      </c>
      <c r="U1628" s="16">
        <v>8</v>
      </c>
      <c r="X1628" s="50" t="s">
        <v>4212</v>
      </c>
      <c r="Y1628" s="50" t="s">
        <v>78</v>
      </c>
      <c r="Z1628" s="47" t="s">
        <v>4239</v>
      </c>
      <c r="AB1628" s="16" t="str">
        <f t="shared" si="69"/>
        <v>Unique</v>
      </c>
    </row>
    <row r="1629" spans="1:28" ht="15">
      <c r="A1629" s="354" t="str">
        <f t="shared" si="56"/>
        <v>80_2_300721_C1Y_p_sp.</v>
      </c>
      <c r="B1629" s="364" t="s">
        <v>2504</v>
      </c>
      <c r="C1629" s="364" t="s">
        <v>2505</v>
      </c>
      <c r="D1629" s="213">
        <v>80</v>
      </c>
      <c r="E1629" s="213">
        <v>2</v>
      </c>
      <c r="F1629" s="213">
        <v>140721</v>
      </c>
      <c r="G1629" s="213">
        <v>300721</v>
      </c>
      <c r="H1629" s="213">
        <v>2021</v>
      </c>
      <c r="I1629" s="148" t="s">
        <v>43</v>
      </c>
      <c r="J1629" s="148" t="s">
        <v>2506</v>
      </c>
      <c r="K1629" s="148" t="s">
        <v>2507</v>
      </c>
      <c r="L1629" s="148" t="s">
        <v>74</v>
      </c>
      <c r="M1629" s="148" t="s">
        <v>168</v>
      </c>
      <c r="N1629" s="213">
        <v>21</v>
      </c>
      <c r="P1629" s="401" t="s">
        <v>1163</v>
      </c>
      <c r="Q1629" s="50" t="s">
        <v>1164</v>
      </c>
      <c r="R1629" s="16" t="s">
        <v>2422</v>
      </c>
      <c r="S1629" s="2">
        <f t="shared" si="70"/>
        <v>1</v>
      </c>
      <c r="T1629" s="16">
        <v>0</v>
      </c>
      <c r="U1629" s="16">
        <v>1</v>
      </c>
      <c r="X1629" s="50" t="s">
        <v>4212</v>
      </c>
      <c r="Y1629" s="50" t="s">
        <v>78</v>
      </c>
      <c r="Z1629" s="47" t="s">
        <v>4240</v>
      </c>
      <c r="AB1629" s="16" t="str">
        <f t="shared" si="69"/>
        <v>Unique</v>
      </c>
    </row>
    <row r="1630" spans="1:28" ht="15">
      <c r="A1630" s="354" t="str">
        <f t="shared" si="56"/>
        <v>80_3_150621_C15_p_sp.</v>
      </c>
      <c r="B1630" s="364" t="s">
        <v>69</v>
      </c>
      <c r="C1630" s="364" t="s">
        <v>70</v>
      </c>
      <c r="D1630" s="213">
        <v>80</v>
      </c>
      <c r="E1630" s="213">
        <v>3</v>
      </c>
      <c r="F1630" s="213">
        <v>310521</v>
      </c>
      <c r="G1630" s="213">
        <v>150621</v>
      </c>
      <c r="H1630" s="213">
        <v>2021</v>
      </c>
      <c r="I1630" s="148" t="s">
        <v>43</v>
      </c>
      <c r="J1630" s="28" t="s">
        <v>72</v>
      </c>
      <c r="K1630" s="148" t="s">
        <v>73</v>
      </c>
      <c r="L1630" s="148" t="s">
        <v>74</v>
      </c>
      <c r="M1630" s="148" t="s">
        <v>147</v>
      </c>
      <c r="N1630" s="213">
        <v>5</v>
      </c>
      <c r="P1630" s="401" t="s">
        <v>1163</v>
      </c>
      <c r="Q1630" s="50" t="s">
        <v>1164</v>
      </c>
      <c r="R1630" s="16" t="s">
        <v>2422</v>
      </c>
      <c r="S1630" s="2">
        <f t="shared" si="70"/>
        <v>1</v>
      </c>
      <c r="T1630" s="16">
        <v>0</v>
      </c>
      <c r="U1630" s="16">
        <v>1</v>
      </c>
      <c r="X1630" s="50" t="s">
        <v>4212</v>
      </c>
      <c r="Y1630" s="50" t="s">
        <v>78</v>
      </c>
      <c r="Z1630" s="47" t="s">
        <v>4241</v>
      </c>
      <c r="AB1630" s="16" t="str">
        <f t="shared" si="69"/>
        <v>Unique</v>
      </c>
    </row>
    <row r="1631" spans="1:28" ht="15">
      <c r="A1631" s="354" t="str">
        <f t="shared" si="56"/>
        <v>80_1_150621_C1B_p_sp.</v>
      </c>
      <c r="B1631" s="148" t="s">
        <v>2360</v>
      </c>
      <c r="C1631" s="148" t="s">
        <v>2361</v>
      </c>
      <c r="D1631" s="213">
        <v>80</v>
      </c>
      <c r="E1631" s="213">
        <v>1</v>
      </c>
      <c r="F1631" s="213">
        <v>310521</v>
      </c>
      <c r="G1631" s="213">
        <v>150621</v>
      </c>
      <c r="H1631" s="213">
        <v>2021</v>
      </c>
      <c r="I1631" s="148" t="s">
        <v>43</v>
      </c>
      <c r="J1631" s="148" t="s">
        <v>2362</v>
      </c>
      <c r="K1631" s="148" t="s">
        <v>2363</v>
      </c>
      <c r="L1631" s="148" t="s">
        <v>74</v>
      </c>
      <c r="M1631" s="148" t="s">
        <v>75</v>
      </c>
      <c r="N1631" s="213">
        <v>1</v>
      </c>
      <c r="P1631" s="401" t="s">
        <v>1163</v>
      </c>
      <c r="Q1631" s="50" t="s">
        <v>1164</v>
      </c>
      <c r="R1631" s="16" t="s">
        <v>2422</v>
      </c>
      <c r="S1631" s="2">
        <f t="shared" si="70"/>
        <v>1</v>
      </c>
      <c r="T1631" s="16">
        <v>0</v>
      </c>
      <c r="U1631" s="16">
        <v>1</v>
      </c>
      <c r="X1631" s="50" t="s">
        <v>4212</v>
      </c>
      <c r="Y1631" s="50" t="s">
        <v>78</v>
      </c>
      <c r="Z1631" s="47" t="s">
        <v>4242</v>
      </c>
      <c r="AB1631" s="16" t="str">
        <f t="shared" si="69"/>
        <v>Unique</v>
      </c>
    </row>
    <row r="1632" spans="1:28" ht="15">
      <c r="A1632" s="354" t="str">
        <f t="shared" si="56"/>
        <v>101_1_140721_C2A_p_sp.</v>
      </c>
      <c r="B1632" s="364" t="s">
        <v>80</v>
      </c>
      <c r="C1632" s="364" t="s">
        <v>81</v>
      </c>
      <c r="D1632" s="213">
        <v>101</v>
      </c>
      <c r="E1632" s="213">
        <v>1</v>
      </c>
      <c r="F1632" s="213">
        <v>300621</v>
      </c>
      <c r="G1632" s="213">
        <v>140721</v>
      </c>
      <c r="H1632" s="213">
        <v>2021</v>
      </c>
      <c r="I1632" s="148" t="s">
        <v>43</v>
      </c>
      <c r="J1632" s="148" t="s">
        <v>82</v>
      </c>
      <c r="K1632" s="148" t="s">
        <v>83</v>
      </c>
      <c r="L1632" s="148" t="s">
        <v>74</v>
      </c>
      <c r="M1632" s="148" t="s">
        <v>147</v>
      </c>
      <c r="N1632" s="213">
        <v>147</v>
      </c>
      <c r="O1632" s="148" t="s">
        <v>3373</v>
      </c>
      <c r="P1632" s="401" t="s">
        <v>1163</v>
      </c>
      <c r="Q1632" s="50" t="s">
        <v>1164</v>
      </c>
      <c r="R1632" s="16" t="s">
        <v>2422</v>
      </c>
      <c r="S1632" s="2">
        <f t="shared" si="70"/>
        <v>2</v>
      </c>
      <c r="T1632" s="16">
        <v>0</v>
      </c>
      <c r="U1632" s="16">
        <v>2</v>
      </c>
      <c r="X1632" s="50" t="s">
        <v>4212</v>
      </c>
      <c r="Y1632" s="50" t="s">
        <v>78</v>
      </c>
      <c r="Z1632" s="47" t="s">
        <v>4243</v>
      </c>
      <c r="AB1632" s="16" t="str">
        <f t="shared" si="69"/>
        <v>Unique</v>
      </c>
    </row>
    <row r="1633" spans="1:28" ht="15">
      <c r="A1633" s="354" t="str">
        <f t="shared" si="56"/>
        <v>101_1_310521_C2A_p_sp.</v>
      </c>
      <c r="B1633" s="364" t="s">
        <v>80</v>
      </c>
      <c r="C1633" s="364" t="s">
        <v>81</v>
      </c>
      <c r="D1633" s="213">
        <v>101</v>
      </c>
      <c r="E1633" s="213">
        <v>1</v>
      </c>
      <c r="F1633" s="213">
        <v>170521</v>
      </c>
      <c r="G1633" s="213">
        <v>310521</v>
      </c>
      <c r="H1633" s="213">
        <v>2021</v>
      </c>
      <c r="I1633" s="148" t="s">
        <v>43</v>
      </c>
      <c r="J1633" s="148" t="s">
        <v>82</v>
      </c>
      <c r="K1633" s="148" t="s">
        <v>83</v>
      </c>
      <c r="L1633" s="148" t="s">
        <v>74</v>
      </c>
      <c r="M1633" s="148" t="s">
        <v>147</v>
      </c>
      <c r="N1633" s="213">
        <v>1</v>
      </c>
      <c r="P1633" s="401" t="s">
        <v>1163</v>
      </c>
      <c r="Q1633" s="50" t="s">
        <v>1164</v>
      </c>
      <c r="R1633" s="16" t="s">
        <v>2422</v>
      </c>
      <c r="S1633" s="2">
        <f t="shared" si="70"/>
        <v>1</v>
      </c>
      <c r="T1633" s="16">
        <v>0</v>
      </c>
      <c r="U1633" s="16">
        <v>1</v>
      </c>
      <c r="X1633" s="50" t="s">
        <v>4212</v>
      </c>
      <c r="Y1633" s="50" t="s">
        <v>78</v>
      </c>
      <c r="Z1633" s="47" t="s">
        <v>4244</v>
      </c>
      <c r="AB1633" s="16" t="str">
        <f t="shared" si="69"/>
        <v>Unique</v>
      </c>
    </row>
    <row r="1634" spans="1:28" ht="15">
      <c r="A1634" s="354" t="str">
        <f t="shared" si="56"/>
        <v>80_4_030921_C25_p_sp.</v>
      </c>
      <c r="B1634" s="487" t="s">
        <v>2320</v>
      </c>
      <c r="C1634" s="487" t="s">
        <v>2321</v>
      </c>
      <c r="D1634" s="486">
        <v>80</v>
      </c>
      <c r="E1634" s="486">
        <v>4</v>
      </c>
      <c r="F1634" s="486">
        <v>160821</v>
      </c>
      <c r="G1634" s="539" t="s">
        <v>2403</v>
      </c>
      <c r="H1634" s="486">
        <v>2021</v>
      </c>
      <c r="I1634" s="485" t="s">
        <v>43</v>
      </c>
      <c r="J1634" s="485" t="s">
        <v>2322</v>
      </c>
      <c r="K1634" s="485" t="s">
        <v>2323</v>
      </c>
      <c r="L1634" s="485" t="s">
        <v>74</v>
      </c>
      <c r="M1634" s="485" t="s">
        <v>100</v>
      </c>
      <c r="N1634" s="486">
        <v>94</v>
      </c>
      <c r="O1634" s="485" t="s">
        <v>4245</v>
      </c>
      <c r="P1634" s="401" t="s">
        <v>1163</v>
      </c>
      <c r="Q1634" s="50" t="s">
        <v>1164</v>
      </c>
      <c r="R1634" s="16" t="s">
        <v>2422</v>
      </c>
      <c r="S1634" s="2">
        <f t="shared" si="70"/>
        <v>1</v>
      </c>
      <c r="T1634" s="16">
        <v>0</v>
      </c>
      <c r="U1634" s="16">
        <v>1</v>
      </c>
      <c r="X1634" s="50" t="s">
        <v>4212</v>
      </c>
      <c r="Y1634" s="50" t="s">
        <v>78</v>
      </c>
      <c r="Z1634" s="47" t="s">
        <v>4246</v>
      </c>
      <c r="AB1634" s="16" t="str">
        <f t="shared" si="69"/>
        <v>Unique</v>
      </c>
    </row>
    <row r="1635" spans="1:28" ht="15">
      <c r="A1635" s="354" t="str">
        <f t="shared" si="56"/>
        <v>80_3_170521_C15_p_sp.</v>
      </c>
      <c r="B1635" s="364" t="s">
        <v>69</v>
      </c>
      <c r="C1635" s="364" t="s">
        <v>70</v>
      </c>
      <c r="D1635" s="213">
        <v>80</v>
      </c>
      <c r="E1635" s="213">
        <v>3</v>
      </c>
      <c r="F1635" s="367" t="s">
        <v>2325</v>
      </c>
      <c r="G1635" s="213">
        <v>170521</v>
      </c>
      <c r="H1635" s="213">
        <v>2021</v>
      </c>
      <c r="I1635" s="148" t="s">
        <v>43</v>
      </c>
      <c r="J1635" s="148" t="s">
        <v>72</v>
      </c>
      <c r="K1635" s="148" t="s">
        <v>73</v>
      </c>
      <c r="L1635" s="148" t="s">
        <v>74</v>
      </c>
      <c r="M1635" s="148" t="s">
        <v>147</v>
      </c>
      <c r="N1635" s="213">
        <v>4</v>
      </c>
      <c r="P1635" s="401" t="s">
        <v>1163</v>
      </c>
      <c r="Q1635" s="50" t="s">
        <v>1164</v>
      </c>
      <c r="R1635" s="16" t="s">
        <v>2422</v>
      </c>
      <c r="S1635" s="2">
        <f t="shared" si="70"/>
        <v>1</v>
      </c>
      <c r="T1635" s="16">
        <v>0</v>
      </c>
      <c r="U1635" s="16">
        <v>1</v>
      </c>
      <c r="X1635" s="50" t="s">
        <v>4212</v>
      </c>
      <c r="Y1635" s="50" t="s">
        <v>78</v>
      </c>
      <c r="Z1635" s="47" t="s">
        <v>4247</v>
      </c>
      <c r="AB1635" s="16" t="str">
        <f t="shared" si="69"/>
        <v>Unique</v>
      </c>
    </row>
    <row r="1636" spans="1:28" ht="15">
      <c r="A1636" s="354" t="str">
        <f t="shared" si="56"/>
        <v>119_2_160821_C35_p_sp.</v>
      </c>
      <c r="B1636" s="148" t="s">
        <v>2611</v>
      </c>
      <c r="C1636" s="148" t="s">
        <v>2612</v>
      </c>
      <c r="D1636" s="421">
        <v>119</v>
      </c>
      <c r="E1636" s="421">
        <v>2</v>
      </c>
      <c r="F1636" s="213">
        <v>300721</v>
      </c>
      <c r="G1636" s="213">
        <v>160821</v>
      </c>
      <c r="H1636" s="213">
        <v>2021</v>
      </c>
      <c r="I1636" s="148" t="s">
        <v>43</v>
      </c>
      <c r="J1636" s="148" t="s">
        <v>2613</v>
      </c>
      <c r="K1636" s="148" t="s">
        <v>2614</v>
      </c>
      <c r="L1636" s="148" t="s">
        <v>74</v>
      </c>
      <c r="M1636" s="148" t="s">
        <v>477</v>
      </c>
      <c r="N1636" s="213">
        <v>866</v>
      </c>
      <c r="O1636" s="148" t="s">
        <v>3309</v>
      </c>
      <c r="P1636" s="401" t="s">
        <v>1163</v>
      </c>
      <c r="Q1636" s="50" t="s">
        <v>1164</v>
      </c>
      <c r="R1636" s="16" t="s">
        <v>2422</v>
      </c>
      <c r="S1636" s="2">
        <f t="shared" si="70"/>
        <v>2</v>
      </c>
      <c r="T1636" s="16">
        <v>0</v>
      </c>
      <c r="U1636" s="16">
        <v>2</v>
      </c>
      <c r="X1636" s="50" t="s">
        <v>4212</v>
      </c>
      <c r="Y1636" s="50" t="s">
        <v>78</v>
      </c>
      <c r="Z1636" s="47" t="s">
        <v>4248</v>
      </c>
      <c r="AB1636" s="16" t="str">
        <f t="shared" si="69"/>
        <v>Unique</v>
      </c>
    </row>
    <row r="1637" spans="1:28" ht="15">
      <c r="A1637" s="354" t="str">
        <f t="shared" si="56"/>
        <v>80_3_140721_C15_p_sp.</v>
      </c>
      <c r="B1637" s="364" t="s">
        <v>69</v>
      </c>
      <c r="C1637" s="364" t="s">
        <v>70</v>
      </c>
      <c r="D1637" s="213">
        <v>80</v>
      </c>
      <c r="E1637" s="213">
        <v>3</v>
      </c>
      <c r="F1637" s="213">
        <v>300621</v>
      </c>
      <c r="G1637" s="213">
        <v>140721</v>
      </c>
      <c r="H1637" s="213">
        <v>2021</v>
      </c>
      <c r="I1637" s="148" t="s">
        <v>43</v>
      </c>
      <c r="J1637" s="148" t="s">
        <v>72</v>
      </c>
      <c r="K1637" s="148" t="s">
        <v>73</v>
      </c>
      <c r="L1637" s="148" t="s">
        <v>74</v>
      </c>
      <c r="M1637" s="148" t="s">
        <v>100</v>
      </c>
      <c r="N1637" s="213">
        <v>46</v>
      </c>
      <c r="P1637" s="401" t="s">
        <v>1163</v>
      </c>
      <c r="Q1637" s="50" t="s">
        <v>1164</v>
      </c>
      <c r="R1637" s="16" t="s">
        <v>2422</v>
      </c>
      <c r="S1637" s="2">
        <f t="shared" si="70"/>
        <v>2</v>
      </c>
      <c r="T1637" s="16">
        <v>0</v>
      </c>
      <c r="U1637" s="16">
        <v>2</v>
      </c>
      <c r="X1637" s="50" t="s">
        <v>4212</v>
      </c>
      <c r="Y1637" s="50" t="s">
        <v>78</v>
      </c>
      <c r="Z1637" s="47" t="s">
        <v>4249</v>
      </c>
      <c r="AB1637" s="16" t="str">
        <f t="shared" si="69"/>
        <v>Unique</v>
      </c>
    </row>
    <row r="1638" spans="1:28" ht="15">
      <c r="A1638" s="354" t="str">
        <f t="shared" si="56"/>
        <v>80_2_200921_C1Y_p_sp.</v>
      </c>
      <c r="B1638" s="364" t="s">
        <v>2504</v>
      </c>
      <c r="C1638" s="364" t="s">
        <v>2505</v>
      </c>
      <c r="D1638" s="213">
        <v>80</v>
      </c>
      <c r="E1638" s="213">
        <v>2</v>
      </c>
      <c r="F1638" s="367" t="s">
        <v>2403</v>
      </c>
      <c r="G1638" s="213">
        <v>200921</v>
      </c>
      <c r="H1638" s="213">
        <v>2021</v>
      </c>
      <c r="I1638" s="148" t="s">
        <v>43</v>
      </c>
      <c r="J1638" s="148" t="s">
        <v>2506</v>
      </c>
      <c r="K1638" s="148" t="s">
        <v>2507</v>
      </c>
      <c r="L1638" s="148" t="s">
        <v>74</v>
      </c>
      <c r="M1638" s="148" t="s">
        <v>147</v>
      </c>
      <c r="N1638" s="213">
        <v>18</v>
      </c>
      <c r="P1638" s="401" t="s">
        <v>1163</v>
      </c>
      <c r="Q1638" s="50" t="s">
        <v>1164</v>
      </c>
      <c r="R1638" s="16" t="s">
        <v>2422</v>
      </c>
      <c r="S1638" s="2">
        <f t="shared" si="70"/>
        <v>2</v>
      </c>
      <c r="T1638" s="16">
        <v>0</v>
      </c>
      <c r="U1638" s="16">
        <v>2</v>
      </c>
      <c r="X1638" s="50" t="s">
        <v>4212</v>
      </c>
      <c r="Y1638" s="50" t="s">
        <v>78</v>
      </c>
      <c r="Z1638" s="47" t="s">
        <v>4250</v>
      </c>
      <c r="AB1638" s="16" t="str">
        <f t="shared" si="69"/>
        <v>Unique</v>
      </c>
    </row>
    <row r="1639" spans="1:28" ht="15">
      <c r="A1639" s="354" t="str">
        <f t="shared" si="56"/>
        <v>81_1_230522_C1D_p_sp.</v>
      </c>
      <c r="B1639" s="148" t="s">
        <v>2618</v>
      </c>
      <c r="C1639" s="148" t="s">
        <v>2619</v>
      </c>
      <c r="D1639" s="213">
        <v>81</v>
      </c>
      <c r="E1639" s="213">
        <v>1</v>
      </c>
      <c r="F1639" s="367" t="s">
        <v>2753</v>
      </c>
      <c r="G1639" s="213">
        <v>230522</v>
      </c>
      <c r="H1639" s="213">
        <v>2022</v>
      </c>
      <c r="I1639" s="148" t="s">
        <v>43</v>
      </c>
      <c r="J1639" s="148" t="s">
        <v>2620</v>
      </c>
      <c r="K1639" s="148" t="s">
        <v>2621</v>
      </c>
      <c r="L1639" s="148" t="s">
        <v>74</v>
      </c>
      <c r="M1639" s="148" t="s">
        <v>75</v>
      </c>
      <c r="N1639" s="213">
        <v>131</v>
      </c>
      <c r="P1639" s="401" t="s">
        <v>1163</v>
      </c>
      <c r="Q1639" s="50" t="s">
        <v>1164</v>
      </c>
      <c r="R1639" s="16" t="s">
        <v>2422</v>
      </c>
      <c r="S1639" s="2">
        <f t="shared" si="70"/>
        <v>3</v>
      </c>
      <c r="T1639" s="16">
        <v>0</v>
      </c>
      <c r="U1639" s="16">
        <v>3</v>
      </c>
      <c r="X1639" s="50" t="s">
        <v>4212</v>
      </c>
      <c r="Y1639" s="50" t="s">
        <v>78</v>
      </c>
      <c r="Z1639" s="47" t="s">
        <v>4251</v>
      </c>
      <c r="AB1639" s="16" t="str">
        <f t="shared" si="69"/>
        <v>Unique</v>
      </c>
    </row>
    <row r="1640" spans="1:28" ht="15">
      <c r="A1640" s="354" t="str">
        <f t="shared" si="56"/>
        <v>101_2_030921_C3A_p_sp.</v>
      </c>
      <c r="B1640" s="364" t="s">
        <v>2336</v>
      </c>
      <c r="C1640" s="364" t="s">
        <v>2337</v>
      </c>
      <c r="D1640" s="213">
        <v>101</v>
      </c>
      <c r="E1640" s="213">
        <v>2</v>
      </c>
      <c r="F1640" s="213">
        <v>160821</v>
      </c>
      <c r="G1640" s="367" t="s">
        <v>2403</v>
      </c>
      <c r="H1640" s="213">
        <v>2021</v>
      </c>
      <c r="I1640" s="148" t="s">
        <v>43</v>
      </c>
      <c r="J1640" s="148" t="s">
        <v>2338</v>
      </c>
      <c r="K1640" s="148" t="s">
        <v>2339</v>
      </c>
      <c r="L1640" s="148" t="s">
        <v>74</v>
      </c>
      <c r="M1640" s="148" t="s">
        <v>147</v>
      </c>
      <c r="N1640" s="213">
        <v>424</v>
      </c>
      <c r="P1640" s="401" t="s">
        <v>1163</v>
      </c>
      <c r="Q1640" s="50" t="s">
        <v>1164</v>
      </c>
      <c r="R1640" s="16" t="s">
        <v>2422</v>
      </c>
      <c r="S1640" s="2">
        <f t="shared" si="70"/>
        <v>9</v>
      </c>
      <c r="T1640" s="16">
        <v>0</v>
      </c>
      <c r="U1640" s="16">
        <v>9</v>
      </c>
      <c r="X1640" s="50" t="s">
        <v>4212</v>
      </c>
      <c r="Y1640" s="50" t="s">
        <v>78</v>
      </c>
      <c r="Z1640" s="47" t="s">
        <v>4252</v>
      </c>
      <c r="AB1640" s="16" t="str">
        <f t="shared" si="69"/>
        <v>Unique</v>
      </c>
    </row>
    <row r="1641" spans="1:28" ht="15">
      <c r="A1641" s="354" t="str">
        <f t="shared" si="56"/>
        <v>71_2_140721_C2B_p_sp.</v>
      </c>
      <c r="B1641" s="364" t="s">
        <v>2481</v>
      </c>
      <c r="C1641" s="364" t="s">
        <v>2482</v>
      </c>
      <c r="D1641" s="213">
        <v>71</v>
      </c>
      <c r="E1641" s="213">
        <v>2</v>
      </c>
      <c r="F1641" s="213">
        <v>300621</v>
      </c>
      <c r="G1641" s="213">
        <v>140721</v>
      </c>
      <c r="H1641" s="213">
        <v>2021</v>
      </c>
      <c r="I1641" s="148" t="s">
        <v>43</v>
      </c>
      <c r="J1641" s="148" t="s">
        <v>2483</v>
      </c>
      <c r="K1641" s="148" t="s">
        <v>2484</v>
      </c>
      <c r="L1641" s="148" t="s">
        <v>74</v>
      </c>
      <c r="M1641" s="148" t="s">
        <v>147</v>
      </c>
      <c r="N1641" s="213">
        <v>20</v>
      </c>
      <c r="P1641" s="401" t="s">
        <v>1163</v>
      </c>
      <c r="Q1641" s="50" t="s">
        <v>1164</v>
      </c>
      <c r="R1641" s="16" t="s">
        <v>2422</v>
      </c>
      <c r="S1641" s="2">
        <f t="shared" si="70"/>
        <v>9</v>
      </c>
      <c r="T1641" s="16">
        <v>0</v>
      </c>
      <c r="U1641" s="16">
        <v>9</v>
      </c>
      <c r="X1641" s="50" t="s">
        <v>4212</v>
      </c>
      <c r="Y1641" s="50" t="s">
        <v>78</v>
      </c>
      <c r="Z1641" s="47" t="s">
        <v>4253</v>
      </c>
      <c r="AB1641" s="16" t="str">
        <f t="shared" si="69"/>
        <v>Unique</v>
      </c>
    </row>
    <row r="1642" spans="1:28" ht="15">
      <c r="A1642" s="354" t="str">
        <f t="shared" si="56"/>
        <v>80_4_160821_C25_p_sp.</v>
      </c>
      <c r="B1642" s="148" t="s">
        <v>2320</v>
      </c>
      <c r="C1642" s="148" t="s">
        <v>2321</v>
      </c>
      <c r="D1642" s="213">
        <v>80</v>
      </c>
      <c r="E1642" s="213">
        <v>4</v>
      </c>
      <c r="F1642" s="213">
        <v>300721</v>
      </c>
      <c r="G1642" s="213">
        <v>160821</v>
      </c>
      <c r="H1642" s="213">
        <v>2021</v>
      </c>
      <c r="I1642" s="148" t="s">
        <v>43</v>
      </c>
      <c r="J1642" s="148" t="s">
        <v>2322</v>
      </c>
      <c r="K1642" s="148" t="s">
        <v>2323</v>
      </c>
      <c r="L1642" s="148" t="s">
        <v>74</v>
      </c>
      <c r="M1642" s="148" t="s">
        <v>75</v>
      </c>
      <c r="N1642" s="213">
        <v>146</v>
      </c>
      <c r="O1642" s="148" t="s">
        <v>4254</v>
      </c>
      <c r="P1642" s="401" t="s">
        <v>1163</v>
      </c>
      <c r="Q1642" s="50" t="s">
        <v>1164</v>
      </c>
      <c r="R1642" s="16" t="s">
        <v>2422</v>
      </c>
      <c r="S1642" s="2">
        <f t="shared" si="70"/>
        <v>37</v>
      </c>
      <c r="T1642" s="16">
        <v>0</v>
      </c>
      <c r="U1642" s="16">
        <v>37</v>
      </c>
      <c r="X1642" s="50" t="s">
        <v>4212</v>
      </c>
      <c r="Y1642" s="50" t="s">
        <v>78</v>
      </c>
      <c r="Z1642" s="47" t="s">
        <v>4255</v>
      </c>
      <c r="AB1642" s="16" t="str">
        <f t="shared" si="69"/>
        <v>Unique</v>
      </c>
    </row>
    <row r="1643" spans="1:28" ht="15">
      <c r="A1643" s="354" t="str">
        <f t="shared" si="56"/>
        <v>102_1_200722_C1C_p_ch.bi</v>
      </c>
      <c r="B1643" s="148" t="s">
        <v>2751</v>
      </c>
      <c r="C1643" s="148" t="s">
        <v>2752</v>
      </c>
      <c r="D1643" s="213">
        <v>102</v>
      </c>
      <c r="E1643" s="213">
        <v>1</v>
      </c>
      <c r="F1643" s="367" t="s">
        <v>465</v>
      </c>
      <c r="G1643" s="213">
        <v>200722</v>
      </c>
      <c r="H1643" s="213">
        <v>2022</v>
      </c>
      <c r="I1643" s="148" t="s">
        <v>43</v>
      </c>
      <c r="J1643" s="148" t="s">
        <v>2754</v>
      </c>
      <c r="K1643" s="148" t="s">
        <v>2755</v>
      </c>
      <c r="L1643" s="148" t="s">
        <v>74</v>
      </c>
      <c r="M1643" s="148" t="s">
        <v>3150</v>
      </c>
      <c r="N1643" s="213">
        <f>90+5</f>
        <v>95</v>
      </c>
      <c r="O1643" s="148" t="s">
        <v>3173</v>
      </c>
      <c r="P1643" s="401" t="s">
        <v>287</v>
      </c>
      <c r="Q1643" s="50" t="s">
        <v>288</v>
      </c>
      <c r="R1643" s="16" t="s">
        <v>2422</v>
      </c>
      <c r="S1643" s="2">
        <f t="shared" si="70"/>
        <v>3</v>
      </c>
      <c r="T1643" s="16">
        <v>0</v>
      </c>
      <c r="U1643" s="16">
        <v>3</v>
      </c>
      <c r="X1643" s="50" t="s">
        <v>4212</v>
      </c>
      <c r="Y1643" s="50" t="s">
        <v>78</v>
      </c>
      <c r="Z1643" s="47" t="s">
        <v>4256</v>
      </c>
      <c r="AB1643" s="16" t="str">
        <f t="shared" si="69"/>
        <v>Unique</v>
      </c>
    </row>
    <row r="1644" spans="1:28" ht="15">
      <c r="A1644" s="354" t="str">
        <f t="shared" si="56"/>
        <v>119_2_160821_C2Y_p_sp.</v>
      </c>
      <c r="B1644" s="148" t="s">
        <v>2517</v>
      </c>
      <c r="C1644" s="148" t="s">
        <v>2518</v>
      </c>
      <c r="D1644" s="213">
        <v>119</v>
      </c>
      <c r="E1644" s="213">
        <v>2</v>
      </c>
      <c r="F1644" s="213">
        <v>300721</v>
      </c>
      <c r="G1644" s="213">
        <v>160821</v>
      </c>
      <c r="H1644" s="213">
        <v>2021</v>
      </c>
      <c r="I1644" s="148" t="s">
        <v>43</v>
      </c>
      <c r="J1644" s="148" t="s">
        <v>2519</v>
      </c>
      <c r="K1644" s="148" t="s">
        <v>2520</v>
      </c>
      <c r="L1644" s="148" t="s">
        <v>74</v>
      </c>
      <c r="M1644" s="148" t="s">
        <v>75</v>
      </c>
      <c r="N1644" s="213">
        <v>179</v>
      </c>
      <c r="O1644" s="148" t="s">
        <v>4257</v>
      </c>
      <c r="P1644" s="401" t="s">
        <v>1163</v>
      </c>
      <c r="Q1644" s="50" t="s">
        <v>1164</v>
      </c>
      <c r="R1644" s="16" t="s">
        <v>2422</v>
      </c>
      <c r="S1644" s="2">
        <f t="shared" si="70"/>
        <v>9</v>
      </c>
      <c r="T1644" s="16">
        <v>0</v>
      </c>
      <c r="U1644" s="16">
        <v>9</v>
      </c>
      <c r="X1644" s="50" t="s">
        <v>4212</v>
      </c>
      <c r="Y1644" s="50" t="s">
        <v>78</v>
      </c>
      <c r="Z1644" s="47" t="s">
        <v>4258</v>
      </c>
      <c r="AB1644" s="16" t="str">
        <f t="shared" si="69"/>
        <v>Unique</v>
      </c>
    </row>
    <row r="1645" spans="1:28" ht="15">
      <c r="A1645" s="354" t="str">
        <f t="shared" si="56"/>
        <v>93_1_030921_C3B_p_sp.</v>
      </c>
      <c r="B1645" s="148" t="s">
        <v>2326</v>
      </c>
      <c r="C1645" s="148" t="s">
        <v>2327</v>
      </c>
      <c r="D1645" s="213">
        <v>93</v>
      </c>
      <c r="E1645" s="213">
        <v>1</v>
      </c>
      <c r="F1645" s="213">
        <v>160821</v>
      </c>
      <c r="G1645" s="367" t="s">
        <v>2403</v>
      </c>
      <c r="H1645" s="213">
        <v>2021</v>
      </c>
      <c r="I1645" s="148" t="s">
        <v>43</v>
      </c>
      <c r="J1645" s="148" t="s">
        <v>2328</v>
      </c>
      <c r="K1645" s="148" t="s">
        <v>2329</v>
      </c>
      <c r="L1645" s="148" t="s">
        <v>74</v>
      </c>
      <c r="M1645" s="148" t="s">
        <v>147</v>
      </c>
      <c r="N1645" s="213">
        <v>285</v>
      </c>
      <c r="P1645" s="401" t="s">
        <v>1163</v>
      </c>
      <c r="Q1645" s="50" t="s">
        <v>1164</v>
      </c>
      <c r="R1645" s="16" t="s">
        <v>2422</v>
      </c>
      <c r="S1645" s="2">
        <f t="shared" si="70"/>
        <v>7</v>
      </c>
      <c r="T1645" s="16">
        <v>0</v>
      </c>
      <c r="U1645" s="16">
        <v>7</v>
      </c>
      <c r="X1645" s="50" t="s">
        <v>4212</v>
      </c>
      <c r="Y1645" s="50" t="s">
        <v>78</v>
      </c>
      <c r="Z1645" s="47" t="s">
        <v>4259</v>
      </c>
      <c r="AB1645" s="16" t="str">
        <f t="shared" si="69"/>
        <v>Unique</v>
      </c>
    </row>
    <row r="1646" spans="1:28" ht="15">
      <c r="A1646" s="354" t="str">
        <f t="shared" si="56"/>
        <v>101_2_300621_C3A_p_sp.</v>
      </c>
      <c r="B1646" s="364" t="s">
        <v>2336</v>
      </c>
      <c r="C1646" s="364" t="s">
        <v>2337</v>
      </c>
      <c r="D1646" s="213">
        <v>101</v>
      </c>
      <c r="E1646" s="213">
        <v>2</v>
      </c>
      <c r="F1646" s="213">
        <v>150621</v>
      </c>
      <c r="G1646" s="213">
        <v>300621</v>
      </c>
      <c r="H1646" s="213">
        <v>2021</v>
      </c>
      <c r="I1646" s="148" t="s">
        <v>43</v>
      </c>
      <c r="J1646" s="148" t="s">
        <v>2338</v>
      </c>
      <c r="K1646" s="148" t="s">
        <v>2339</v>
      </c>
      <c r="L1646" s="148" t="s">
        <v>74</v>
      </c>
      <c r="M1646" s="148" t="s">
        <v>147</v>
      </c>
      <c r="N1646" s="213">
        <v>43</v>
      </c>
      <c r="P1646" s="401" t="s">
        <v>1163</v>
      </c>
      <c r="Q1646" s="50" t="s">
        <v>1164</v>
      </c>
      <c r="R1646" s="16" t="s">
        <v>2422</v>
      </c>
      <c r="S1646" s="2">
        <f t="shared" si="70"/>
        <v>5</v>
      </c>
      <c r="T1646" s="16">
        <v>0</v>
      </c>
      <c r="U1646" s="16">
        <v>5</v>
      </c>
      <c r="X1646" s="50" t="s">
        <v>4212</v>
      </c>
      <c r="Y1646" s="50" t="s">
        <v>78</v>
      </c>
      <c r="Z1646" s="47" t="s">
        <v>4260</v>
      </c>
      <c r="AB1646" s="16" t="str">
        <f t="shared" si="69"/>
        <v>Unique</v>
      </c>
    </row>
    <row r="1647" spans="1:28" ht="15">
      <c r="A1647" s="354" t="str">
        <f t="shared" si="56"/>
        <v>119_2_230522_C35_p_sp.</v>
      </c>
      <c r="B1647" s="148" t="s">
        <v>2611</v>
      </c>
      <c r="C1647" s="148" t="s">
        <v>2612</v>
      </c>
      <c r="D1647" s="421">
        <v>119</v>
      </c>
      <c r="E1647" s="421">
        <v>2</v>
      </c>
      <c r="F1647" s="367" t="s">
        <v>2753</v>
      </c>
      <c r="G1647" s="213">
        <v>230522</v>
      </c>
      <c r="H1647" s="213">
        <v>2022</v>
      </c>
      <c r="I1647" s="148" t="s">
        <v>43</v>
      </c>
      <c r="J1647" s="148" t="s">
        <v>2613</v>
      </c>
      <c r="K1647" s="148" t="s">
        <v>2614</v>
      </c>
      <c r="L1647" s="148" t="s">
        <v>74</v>
      </c>
      <c r="M1647" s="148" t="s">
        <v>75</v>
      </c>
      <c r="N1647" s="213">
        <v>90</v>
      </c>
      <c r="P1647" s="401" t="s">
        <v>1163</v>
      </c>
      <c r="Q1647" s="50" t="s">
        <v>1164</v>
      </c>
      <c r="R1647" s="16" t="s">
        <v>2422</v>
      </c>
      <c r="S1647" s="2">
        <f t="shared" si="70"/>
        <v>4</v>
      </c>
      <c r="T1647" s="16">
        <v>0</v>
      </c>
      <c r="U1647" s="16">
        <v>4</v>
      </c>
      <c r="X1647" s="50" t="s">
        <v>4212</v>
      </c>
      <c r="Y1647" s="50" t="s">
        <v>78</v>
      </c>
      <c r="Z1647" s="47" t="s">
        <v>4261</v>
      </c>
      <c r="AB1647" s="16" t="str">
        <f t="shared" si="69"/>
        <v>Unique</v>
      </c>
    </row>
    <row r="1648" spans="1:28" ht="15">
      <c r="A1648" s="354" t="str">
        <f t="shared" si="56"/>
        <v>101_1_150621_C2A_p_sp.</v>
      </c>
      <c r="B1648" s="364" t="s">
        <v>80</v>
      </c>
      <c r="C1648" s="364" t="s">
        <v>81</v>
      </c>
      <c r="D1648" s="213">
        <v>101</v>
      </c>
      <c r="E1648" s="213">
        <v>1</v>
      </c>
      <c r="F1648" s="213">
        <v>310521</v>
      </c>
      <c r="G1648" s="213">
        <v>150621</v>
      </c>
      <c r="H1648" s="213">
        <v>2021</v>
      </c>
      <c r="I1648" s="148" t="s">
        <v>43</v>
      </c>
      <c r="J1648" s="148" t="s">
        <v>82</v>
      </c>
      <c r="K1648" s="148" t="s">
        <v>83</v>
      </c>
      <c r="L1648" s="148" t="s">
        <v>74</v>
      </c>
      <c r="M1648" s="148" t="s">
        <v>147</v>
      </c>
      <c r="N1648" s="213">
        <v>48</v>
      </c>
      <c r="P1648" s="401" t="s">
        <v>1163</v>
      </c>
      <c r="Q1648" s="50" t="s">
        <v>1164</v>
      </c>
      <c r="R1648" s="16" t="s">
        <v>2422</v>
      </c>
      <c r="S1648" s="2">
        <f t="shared" si="70"/>
        <v>4</v>
      </c>
      <c r="T1648" s="16">
        <v>0</v>
      </c>
      <c r="U1648" s="16">
        <v>4</v>
      </c>
      <c r="X1648" s="50" t="s">
        <v>4212</v>
      </c>
      <c r="Y1648" s="50" t="s">
        <v>78</v>
      </c>
      <c r="Z1648" s="47" t="s">
        <v>4262</v>
      </c>
      <c r="AB1648" s="16" t="str">
        <f t="shared" si="69"/>
        <v>Unique</v>
      </c>
    </row>
    <row r="1649" spans="1:75" ht="15">
      <c r="A1649" s="354" t="str">
        <f t="shared" si="56"/>
        <v>102_1_090522_C1C_p_sp.</v>
      </c>
      <c r="B1649" s="148" t="s">
        <v>2751</v>
      </c>
      <c r="C1649" s="148" t="s">
        <v>2752</v>
      </c>
      <c r="D1649" s="213">
        <v>102</v>
      </c>
      <c r="E1649" s="213">
        <v>1</v>
      </c>
      <c r="F1649" s="213">
        <v>250422</v>
      </c>
      <c r="G1649" s="367" t="s">
        <v>2753</v>
      </c>
      <c r="H1649" s="213">
        <v>2022</v>
      </c>
      <c r="I1649" s="148" t="s">
        <v>43</v>
      </c>
      <c r="J1649" s="148" t="s">
        <v>2754</v>
      </c>
      <c r="K1649" s="148" t="s">
        <v>2755</v>
      </c>
      <c r="L1649" s="148" t="s">
        <v>74</v>
      </c>
      <c r="M1649" s="148" t="s">
        <v>75</v>
      </c>
      <c r="N1649" s="213">
        <v>73</v>
      </c>
      <c r="P1649" s="401" t="s">
        <v>1163</v>
      </c>
      <c r="Q1649" s="50" t="s">
        <v>1164</v>
      </c>
      <c r="R1649" s="16" t="s">
        <v>2422</v>
      </c>
      <c r="S1649" s="2">
        <f t="shared" si="70"/>
        <v>5</v>
      </c>
      <c r="T1649" s="16">
        <v>0</v>
      </c>
      <c r="U1649" s="16">
        <v>5</v>
      </c>
      <c r="X1649" s="50" t="s">
        <v>4212</v>
      </c>
      <c r="Y1649" s="50" t="s">
        <v>78</v>
      </c>
      <c r="Z1649" s="47" t="s">
        <v>4263</v>
      </c>
      <c r="AB1649" s="16" t="str">
        <f t="shared" si="69"/>
        <v>Unique</v>
      </c>
    </row>
    <row r="1650" spans="1:75" ht="15">
      <c r="A1650" s="354" t="str">
        <f t="shared" si="56"/>
        <v>101_1_030921_C2A_p_sp.</v>
      </c>
      <c r="B1650" s="364" t="s">
        <v>80</v>
      </c>
      <c r="C1650" s="364" t="s">
        <v>81</v>
      </c>
      <c r="D1650" s="213">
        <v>101</v>
      </c>
      <c r="E1650" s="213">
        <v>1</v>
      </c>
      <c r="F1650" s="213">
        <v>160821</v>
      </c>
      <c r="G1650" s="367" t="s">
        <v>2403</v>
      </c>
      <c r="H1650" s="213">
        <v>2021</v>
      </c>
      <c r="I1650" s="148" t="s">
        <v>43</v>
      </c>
      <c r="J1650" s="148" t="s">
        <v>82</v>
      </c>
      <c r="K1650" s="148" t="s">
        <v>83</v>
      </c>
      <c r="L1650" s="148" t="s">
        <v>74</v>
      </c>
      <c r="M1650" s="148" t="s">
        <v>100</v>
      </c>
      <c r="N1650" s="213">
        <v>45</v>
      </c>
      <c r="P1650" s="401" t="s">
        <v>1163</v>
      </c>
      <c r="Q1650" s="50" t="s">
        <v>1164</v>
      </c>
      <c r="R1650" s="16" t="s">
        <v>2422</v>
      </c>
      <c r="S1650" s="2">
        <f t="shared" si="70"/>
        <v>3</v>
      </c>
      <c r="T1650" s="16">
        <v>0</v>
      </c>
      <c r="U1650" s="16">
        <v>3</v>
      </c>
      <c r="X1650" s="50" t="s">
        <v>4212</v>
      </c>
      <c r="Y1650" s="50" t="s">
        <v>78</v>
      </c>
      <c r="Z1650" s="47" t="s">
        <v>4264</v>
      </c>
      <c r="AB1650" s="16" t="str">
        <f t="shared" si="69"/>
        <v>Unique</v>
      </c>
    </row>
    <row r="1651" spans="1:75" ht="15">
      <c r="A1651" s="354" t="str">
        <f t="shared" si="56"/>
        <v>119_2_300621_C35_p_sp.</v>
      </c>
      <c r="B1651" s="364" t="s">
        <v>2611</v>
      </c>
      <c r="C1651" s="364" t="s">
        <v>2612</v>
      </c>
      <c r="D1651" s="213">
        <v>119</v>
      </c>
      <c r="E1651" s="213">
        <v>2</v>
      </c>
      <c r="F1651" s="213">
        <v>150621</v>
      </c>
      <c r="G1651" s="213">
        <v>300621</v>
      </c>
      <c r="H1651" s="213">
        <v>2021</v>
      </c>
      <c r="I1651" s="148" t="s">
        <v>43</v>
      </c>
      <c r="J1651" s="148" t="s">
        <v>2613</v>
      </c>
      <c r="K1651" s="148" t="s">
        <v>2614</v>
      </c>
      <c r="L1651" s="148" t="s">
        <v>74</v>
      </c>
      <c r="M1651" s="148" t="s">
        <v>168</v>
      </c>
      <c r="N1651" s="213">
        <v>31</v>
      </c>
      <c r="P1651" s="401" t="s">
        <v>1163</v>
      </c>
      <c r="Q1651" s="50" t="s">
        <v>1164</v>
      </c>
      <c r="R1651" s="16" t="s">
        <v>2422</v>
      </c>
      <c r="S1651" s="2">
        <f t="shared" si="70"/>
        <v>3</v>
      </c>
      <c r="T1651" s="16">
        <v>0</v>
      </c>
      <c r="U1651" s="16">
        <v>3</v>
      </c>
      <c r="X1651" s="50" t="s">
        <v>4212</v>
      </c>
      <c r="Y1651" s="50" t="s">
        <v>78</v>
      </c>
      <c r="Z1651" s="47" t="s">
        <v>4265</v>
      </c>
      <c r="AB1651" s="16" t="str">
        <f t="shared" si="69"/>
        <v>Unique</v>
      </c>
    </row>
    <row r="1652" spans="1:75" ht="15">
      <c r="A1652" s="354" t="str">
        <f t="shared" si="56"/>
        <v>101_1_300621_C2A_p_sp.</v>
      </c>
      <c r="B1652" s="364" t="s">
        <v>80</v>
      </c>
      <c r="C1652" s="364" t="s">
        <v>81</v>
      </c>
      <c r="D1652" s="213">
        <v>101</v>
      </c>
      <c r="E1652" s="213">
        <v>1</v>
      </c>
      <c r="F1652" s="213">
        <v>150621</v>
      </c>
      <c r="G1652" s="213">
        <v>300621</v>
      </c>
      <c r="H1652" s="213">
        <v>2021</v>
      </c>
      <c r="I1652" s="148" t="s">
        <v>43</v>
      </c>
      <c r="J1652" s="148" t="s">
        <v>82</v>
      </c>
      <c r="K1652" s="148" t="s">
        <v>83</v>
      </c>
      <c r="L1652" s="148" t="s">
        <v>74</v>
      </c>
      <c r="M1652" s="148" t="s">
        <v>168</v>
      </c>
      <c r="N1652" s="213">
        <v>400</v>
      </c>
      <c r="P1652" s="401" t="s">
        <v>1163</v>
      </c>
      <c r="Q1652" s="50" t="s">
        <v>1164</v>
      </c>
      <c r="R1652" s="16" t="s">
        <v>2422</v>
      </c>
      <c r="S1652" s="2">
        <f t="shared" si="70"/>
        <v>4</v>
      </c>
      <c r="T1652" s="16">
        <v>0</v>
      </c>
      <c r="U1652" s="16">
        <v>4</v>
      </c>
      <c r="X1652" s="50" t="s">
        <v>4212</v>
      </c>
      <c r="Y1652" s="50" t="s">
        <v>78</v>
      </c>
      <c r="Z1652" s="47" t="s">
        <v>4266</v>
      </c>
      <c r="AB1652" s="16" t="str">
        <f t="shared" si="69"/>
        <v>Unique</v>
      </c>
    </row>
    <row r="1653" spans="1:75" ht="18" customHeight="1">
      <c r="A1653" s="354" t="str">
        <f t="shared" si="56"/>
        <v>83_1_220622_C2C_p_ch.ca</v>
      </c>
      <c r="B1653" s="148" t="s">
        <v>2789</v>
      </c>
      <c r="C1653" s="148" t="s">
        <v>2790</v>
      </c>
      <c r="D1653" s="213">
        <v>83</v>
      </c>
      <c r="E1653" s="213">
        <v>1</v>
      </c>
      <c r="F1653" s="367" t="s">
        <v>2800</v>
      </c>
      <c r="G1653" s="213">
        <v>220622</v>
      </c>
      <c r="H1653" s="213">
        <v>2022</v>
      </c>
      <c r="I1653" s="148" t="s">
        <v>43</v>
      </c>
      <c r="J1653" s="148" t="s">
        <v>2791</v>
      </c>
      <c r="K1653" s="148" t="s">
        <v>2792</v>
      </c>
      <c r="L1653" s="148" t="s">
        <v>74</v>
      </c>
      <c r="M1653" s="148" t="s">
        <v>75</v>
      </c>
      <c r="N1653" s="213">
        <v>171</v>
      </c>
      <c r="O1653" s="2"/>
      <c r="P1653" s="359" t="s">
        <v>925</v>
      </c>
      <c r="Q1653" s="50" t="s">
        <v>926</v>
      </c>
      <c r="R1653" s="50" t="s">
        <v>100</v>
      </c>
      <c r="S1653" s="2">
        <f t="shared" si="70"/>
        <v>2</v>
      </c>
      <c r="T1653" s="50">
        <v>0</v>
      </c>
      <c r="U1653" s="50">
        <v>2</v>
      </c>
      <c r="V1653" s="2"/>
      <c r="W1653" s="2"/>
      <c r="X1653" s="79" t="s">
        <v>4212</v>
      </c>
      <c r="Y1653" s="50" t="s">
        <v>78</v>
      </c>
      <c r="Z1653" s="50" t="s">
        <v>4267</v>
      </c>
      <c r="AA1653" s="432"/>
      <c r="AB1653" s="16" t="str">
        <f t="shared" si="69"/>
        <v>Unique</v>
      </c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</row>
    <row r="1654" spans="1:75" ht="15">
      <c r="A1654" s="354" t="str">
        <f t="shared" si="56"/>
        <v>119_2_230522_C35_p_ph.pe</v>
      </c>
      <c r="B1654" s="148" t="s">
        <v>2611</v>
      </c>
      <c r="C1654" s="148" t="s">
        <v>2612</v>
      </c>
      <c r="D1654" s="421">
        <v>119</v>
      </c>
      <c r="E1654" s="421">
        <v>2</v>
      </c>
      <c r="F1654" s="367" t="s">
        <v>2753</v>
      </c>
      <c r="G1654" s="213">
        <v>230522</v>
      </c>
      <c r="H1654" s="213">
        <v>2022</v>
      </c>
      <c r="I1654" s="148" t="s">
        <v>43</v>
      </c>
      <c r="J1654" s="148" t="s">
        <v>2613</v>
      </c>
      <c r="K1654" s="148" t="s">
        <v>2614</v>
      </c>
      <c r="L1654" s="148" t="s">
        <v>74</v>
      </c>
      <c r="M1654" s="148" t="s">
        <v>75</v>
      </c>
      <c r="N1654" s="213">
        <v>90</v>
      </c>
      <c r="O1654" s="2"/>
      <c r="P1654" s="359" t="s">
        <v>3722</v>
      </c>
      <c r="Q1654" s="50" t="s">
        <v>3723</v>
      </c>
      <c r="R1654" s="50" t="s">
        <v>100</v>
      </c>
      <c r="S1654" s="2">
        <f t="shared" si="70"/>
        <v>2</v>
      </c>
      <c r="T1654" s="50">
        <v>2</v>
      </c>
      <c r="U1654" s="50">
        <v>0</v>
      </c>
      <c r="V1654" s="2"/>
      <c r="W1654" s="2"/>
      <c r="X1654" s="79" t="s">
        <v>4212</v>
      </c>
      <c r="Y1654" s="50" t="s">
        <v>78</v>
      </c>
      <c r="Z1654" s="50" t="s">
        <v>4268</v>
      </c>
      <c r="AA1654" s="432"/>
      <c r="AB1654" s="16" t="str">
        <f t="shared" si="69"/>
        <v>Unique</v>
      </c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</row>
    <row r="1655" spans="1:75" ht="15">
      <c r="A1655" s="354" t="str">
        <f t="shared" si="56"/>
        <v>119_2_230522_C35_p_ch.ve</v>
      </c>
      <c r="B1655" s="148" t="s">
        <v>2611</v>
      </c>
      <c r="C1655" s="148" t="s">
        <v>2612</v>
      </c>
      <c r="D1655" s="421">
        <v>119</v>
      </c>
      <c r="E1655" s="421">
        <v>2</v>
      </c>
      <c r="F1655" s="367" t="s">
        <v>2753</v>
      </c>
      <c r="G1655" s="213">
        <v>230522</v>
      </c>
      <c r="H1655" s="213">
        <v>2022</v>
      </c>
      <c r="I1655" s="148" t="s">
        <v>43</v>
      </c>
      <c r="J1655" s="148" t="s">
        <v>2613</v>
      </c>
      <c r="K1655" s="148" t="s">
        <v>2614</v>
      </c>
      <c r="L1655" s="148" t="s">
        <v>74</v>
      </c>
      <c r="M1655" s="148" t="s">
        <v>75</v>
      </c>
      <c r="N1655" s="213">
        <v>90</v>
      </c>
      <c r="O1655" s="2"/>
      <c r="P1655" s="359" t="s">
        <v>923</v>
      </c>
      <c r="Q1655" s="50" t="s">
        <v>2546</v>
      </c>
      <c r="R1655" s="50" t="s">
        <v>100</v>
      </c>
      <c r="S1655" s="2">
        <f t="shared" si="70"/>
        <v>12</v>
      </c>
      <c r="T1655" s="50">
        <v>0</v>
      </c>
      <c r="U1655" s="50">
        <v>12</v>
      </c>
      <c r="V1655" s="2"/>
      <c r="W1655" s="50" t="s">
        <v>4269</v>
      </c>
      <c r="X1655" s="50" t="s">
        <v>4212</v>
      </c>
      <c r="Y1655" s="50" t="s">
        <v>78</v>
      </c>
      <c r="Z1655" s="50" t="s">
        <v>4270</v>
      </c>
      <c r="AA1655" s="432"/>
      <c r="AB1655" s="16" t="str">
        <f t="shared" si="69"/>
        <v>Unique</v>
      </c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</row>
    <row r="1656" spans="1:75" ht="15">
      <c r="A1656" s="354" t="str">
        <f t="shared" si="56"/>
        <v>102_1_090522_C1C_p_ph.di</v>
      </c>
      <c r="B1656" s="148" t="s">
        <v>2751</v>
      </c>
      <c r="C1656" s="148" t="s">
        <v>2752</v>
      </c>
      <c r="D1656" s="213">
        <v>102</v>
      </c>
      <c r="E1656" s="213">
        <v>1</v>
      </c>
      <c r="F1656" s="213">
        <v>250422</v>
      </c>
      <c r="G1656" s="367" t="s">
        <v>2753</v>
      </c>
      <c r="H1656" s="213">
        <v>2022</v>
      </c>
      <c r="I1656" s="148" t="s">
        <v>43</v>
      </c>
      <c r="J1656" s="148" t="s">
        <v>2754</v>
      </c>
      <c r="K1656" s="148" t="s">
        <v>2755</v>
      </c>
      <c r="L1656" s="148" t="s">
        <v>74</v>
      </c>
      <c r="M1656" s="148" t="s">
        <v>75</v>
      </c>
      <c r="N1656" s="213">
        <v>73</v>
      </c>
      <c r="O1656" s="2"/>
      <c r="P1656" s="359" t="s">
        <v>4126</v>
      </c>
      <c r="Q1656" s="50" t="s">
        <v>4123</v>
      </c>
      <c r="R1656" s="50" t="s">
        <v>100</v>
      </c>
      <c r="S1656" s="2">
        <f t="shared" si="70"/>
        <v>4</v>
      </c>
      <c r="T1656" s="50">
        <v>0</v>
      </c>
      <c r="U1656" s="50">
        <v>4</v>
      </c>
      <c r="V1656" s="2"/>
      <c r="W1656" s="2"/>
      <c r="X1656" s="50" t="s">
        <v>4212</v>
      </c>
      <c r="Y1656" s="50" t="s">
        <v>78</v>
      </c>
      <c r="Z1656" s="50" t="s">
        <v>4271</v>
      </c>
      <c r="AA1656" s="432"/>
      <c r="AB1656" s="16" t="str">
        <f t="shared" si="69"/>
        <v>Unique</v>
      </c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</row>
    <row r="1657" spans="1:75" ht="15">
      <c r="A1657" s="354" t="str">
        <f t="shared" si="56"/>
        <v>102_1_090522_C1C_p_ch.ve</v>
      </c>
      <c r="B1657" s="148" t="s">
        <v>2751</v>
      </c>
      <c r="C1657" s="148" t="s">
        <v>2752</v>
      </c>
      <c r="D1657" s="213">
        <v>102</v>
      </c>
      <c r="E1657" s="213">
        <v>1</v>
      </c>
      <c r="F1657" s="213">
        <v>250422</v>
      </c>
      <c r="G1657" s="367" t="s">
        <v>2753</v>
      </c>
      <c r="H1657" s="213">
        <v>2022</v>
      </c>
      <c r="I1657" s="148" t="s">
        <v>43</v>
      </c>
      <c r="J1657" s="148" t="s">
        <v>2754</v>
      </c>
      <c r="K1657" s="148" t="s">
        <v>2755</v>
      </c>
      <c r="L1657" s="148" t="s">
        <v>74</v>
      </c>
      <c r="M1657" s="148" t="s">
        <v>75</v>
      </c>
      <c r="N1657" s="213">
        <v>73</v>
      </c>
      <c r="O1657" s="2"/>
      <c r="P1657" s="359" t="s">
        <v>923</v>
      </c>
      <c r="Q1657" s="50" t="s">
        <v>2546</v>
      </c>
      <c r="R1657" s="50" t="s">
        <v>100</v>
      </c>
      <c r="S1657" s="2">
        <f t="shared" si="70"/>
        <v>3</v>
      </c>
      <c r="T1657" s="50">
        <v>0</v>
      </c>
      <c r="U1657" s="50">
        <v>3</v>
      </c>
      <c r="V1657" s="2"/>
      <c r="W1657" s="50" t="s">
        <v>4269</v>
      </c>
      <c r="X1657" s="50" t="s">
        <v>4212</v>
      </c>
      <c r="Y1657" s="50" t="s">
        <v>78</v>
      </c>
      <c r="Z1657" s="50" t="s">
        <v>4272</v>
      </c>
      <c r="AA1657" s="432"/>
      <c r="AB1657" s="16" t="str">
        <f t="shared" si="69"/>
        <v>Unique</v>
      </c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</row>
    <row r="1658" spans="1:75" ht="15">
      <c r="A1658" s="354" t="str">
        <f t="shared" si="56"/>
        <v>93_1_030921_C3B_p_sp.</v>
      </c>
      <c r="B1658" s="148" t="s">
        <v>2326</v>
      </c>
      <c r="C1658" s="148" t="s">
        <v>2327</v>
      </c>
      <c r="D1658" s="213">
        <v>93</v>
      </c>
      <c r="E1658" s="213">
        <v>1</v>
      </c>
      <c r="F1658" s="213">
        <v>160821</v>
      </c>
      <c r="G1658" s="367" t="s">
        <v>2403</v>
      </c>
      <c r="H1658" s="213">
        <v>2021</v>
      </c>
      <c r="I1658" s="148" t="s">
        <v>43</v>
      </c>
      <c r="J1658" s="148" t="s">
        <v>2328</v>
      </c>
      <c r="K1658" s="148" t="s">
        <v>2329</v>
      </c>
      <c r="L1658" s="148" t="s">
        <v>74</v>
      </c>
      <c r="M1658" s="148" t="s">
        <v>147</v>
      </c>
      <c r="N1658" s="213">
        <v>620</v>
      </c>
      <c r="O1658" s="2"/>
      <c r="P1658" s="359" t="s">
        <v>1163</v>
      </c>
      <c r="Q1658" s="50" t="s">
        <v>1164</v>
      </c>
      <c r="R1658" s="50" t="s">
        <v>100</v>
      </c>
      <c r="S1658" s="2">
        <f t="shared" si="70"/>
        <v>1</v>
      </c>
      <c r="T1658" s="50">
        <v>0</v>
      </c>
      <c r="U1658" s="50">
        <v>1</v>
      </c>
      <c r="V1658" s="2"/>
      <c r="W1658" s="2"/>
      <c r="X1658" s="50" t="s">
        <v>4212</v>
      </c>
      <c r="Y1658" s="50" t="s">
        <v>78</v>
      </c>
      <c r="Z1658" s="50" t="s">
        <v>4273</v>
      </c>
      <c r="AA1658" s="432"/>
      <c r="AB1658" s="16" t="str">
        <f t="shared" si="69"/>
        <v>Unique</v>
      </c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</row>
    <row r="1659" spans="1:75" ht="15">
      <c r="A1659" s="354" t="str">
        <f t="shared" si="56"/>
        <v>93_1_030921_C3B_p_ph.di</v>
      </c>
      <c r="B1659" s="148" t="s">
        <v>2326</v>
      </c>
      <c r="C1659" s="148" t="s">
        <v>2327</v>
      </c>
      <c r="D1659" s="213">
        <v>93</v>
      </c>
      <c r="E1659" s="213">
        <v>1</v>
      </c>
      <c r="F1659" s="213">
        <v>160821</v>
      </c>
      <c r="G1659" s="367" t="s">
        <v>2403</v>
      </c>
      <c r="H1659" s="213">
        <v>2021</v>
      </c>
      <c r="I1659" s="148" t="s">
        <v>43</v>
      </c>
      <c r="J1659" s="148" t="s">
        <v>2328</v>
      </c>
      <c r="K1659" s="148" t="s">
        <v>2329</v>
      </c>
      <c r="L1659" s="148" t="s">
        <v>74</v>
      </c>
      <c r="M1659" s="148" t="s">
        <v>147</v>
      </c>
      <c r="N1659" s="213">
        <v>620</v>
      </c>
      <c r="O1659" s="2"/>
      <c r="P1659" s="359" t="s">
        <v>4126</v>
      </c>
      <c r="Q1659" s="50" t="s">
        <v>4123</v>
      </c>
      <c r="R1659" s="50" t="s">
        <v>100</v>
      </c>
      <c r="S1659" s="2">
        <f t="shared" si="70"/>
        <v>6</v>
      </c>
      <c r="T1659" s="50">
        <v>1</v>
      </c>
      <c r="U1659" s="50">
        <v>5</v>
      </c>
      <c r="V1659" s="2"/>
      <c r="W1659" s="2"/>
      <c r="X1659" s="50" t="s">
        <v>4212</v>
      </c>
      <c r="Y1659" s="50" t="s">
        <v>78</v>
      </c>
      <c r="Z1659" s="50" t="s">
        <v>4274</v>
      </c>
      <c r="AA1659" s="432"/>
      <c r="AB1659" s="16" t="str">
        <f t="shared" si="69"/>
        <v>Unique</v>
      </c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</row>
    <row r="1660" spans="1:75" ht="15">
      <c r="A1660" s="354" t="str">
        <f t="shared" si="56"/>
        <v>93_1_030921_C3B_p_ph.pe</v>
      </c>
      <c r="B1660" s="148" t="s">
        <v>2326</v>
      </c>
      <c r="C1660" s="148" t="s">
        <v>2327</v>
      </c>
      <c r="D1660" s="213">
        <v>93</v>
      </c>
      <c r="E1660" s="213">
        <v>1</v>
      </c>
      <c r="F1660" s="213">
        <v>160821</v>
      </c>
      <c r="G1660" s="367" t="s">
        <v>2403</v>
      </c>
      <c r="H1660" s="213">
        <v>2021</v>
      </c>
      <c r="I1660" s="148" t="s">
        <v>43</v>
      </c>
      <c r="J1660" s="148" t="s">
        <v>2328</v>
      </c>
      <c r="K1660" s="148" t="s">
        <v>2329</v>
      </c>
      <c r="L1660" s="148" t="s">
        <v>74</v>
      </c>
      <c r="M1660" s="148" t="s">
        <v>147</v>
      </c>
      <c r="N1660" s="213">
        <v>620</v>
      </c>
      <c r="O1660" s="2"/>
      <c r="P1660" s="359" t="s">
        <v>3722</v>
      </c>
      <c r="Q1660" s="50" t="s">
        <v>3723</v>
      </c>
      <c r="R1660" s="50" t="s">
        <v>100</v>
      </c>
      <c r="S1660" s="2">
        <f t="shared" si="70"/>
        <v>1</v>
      </c>
      <c r="T1660" s="50">
        <v>0</v>
      </c>
      <c r="U1660" s="50">
        <v>1</v>
      </c>
      <c r="V1660" s="2"/>
      <c r="W1660" s="2"/>
      <c r="X1660" s="50" t="s">
        <v>4212</v>
      </c>
      <c r="Y1660" s="50" t="s">
        <v>78</v>
      </c>
      <c r="Z1660" s="50" t="s">
        <v>4275</v>
      </c>
      <c r="AA1660" s="432"/>
      <c r="AB1660" s="16" t="str">
        <f t="shared" si="69"/>
        <v>Unique</v>
      </c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</row>
    <row r="1661" spans="1:75" ht="15">
      <c r="A1661" s="354" t="str">
        <f t="shared" si="56"/>
        <v>93_1_030921_C3B_p_ch.fe</v>
      </c>
      <c r="B1661" s="148" t="s">
        <v>2326</v>
      </c>
      <c r="C1661" s="148" t="s">
        <v>2327</v>
      </c>
      <c r="D1661" s="213">
        <v>93</v>
      </c>
      <c r="E1661" s="213">
        <v>1</v>
      </c>
      <c r="F1661" s="213">
        <v>160821</v>
      </c>
      <c r="G1661" s="367" t="s">
        <v>2403</v>
      </c>
      <c r="H1661" s="213">
        <v>2021</v>
      </c>
      <c r="I1661" s="148" t="s">
        <v>43</v>
      </c>
      <c r="J1661" s="148" t="s">
        <v>2328</v>
      </c>
      <c r="K1661" s="148" t="s">
        <v>2329</v>
      </c>
      <c r="L1661" s="148" t="s">
        <v>74</v>
      </c>
      <c r="M1661" s="148" t="s">
        <v>147</v>
      </c>
      <c r="N1661" s="213">
        <v>620</v>
      </c>
      <c r="O1661" s="2"/>
      <c r="P1661" s="359" t="s">
        <v>2378</v>
      </c>
      <c r="Q1661" s="50" t="s">
        <v>2379</v>
      </c>
      <c r="R1661" s="50" t="s">
        <v>100</v>
      </c>
      <c r="S1661" s="2">
        <f t="shared" si="70"/>
        <v>6</v>
      </c>
      <c r="T1661" s="50">
        <v>0</v>
      </c>
      <c r="U1661" s="50">
        <v>6</v>
      </c>
      <c r="V1661" s="2"/>
      <c r="W1661" s="2"/>
      <c r="X1661" s="50" t="s">
        <v>4212</v>
      </c>
      <c r="Y1661" s="50" t="s">
        <v>78</v>
      </c>
      <c r="Z1661" s="50" t="s">
        <v>4276</v>
      </c>
      <c r="AA1661" s="432"/>
      <c r="AB1661" s="16" t="str">
        <f t="shared" si="69"/>
        <v>Unique</v>
      </c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</row>
    <row r="1662" spans="1:75" ht="15">
      <c r="A1662" s="354" t="str">
        <f t="shared" si="56"/>
        <v>119_2_060722_C35_p_xy.se</v>
      </c>
      <c r="B1662" s="148" t="s">
        <v>2611</v>
      </c>
      <c r="C1662" s="148" t="s">
        <v>2612</v>
      </c>
      <c r="D1662" s="421">
        <v>119</v>
      </c>
      <c r="E1662" s="421">
        <v>2</v>
      </c>
      <c r="F1662" s="213">
        <v>220622</v>
      </c>
      <c r="G1662" s="367" t="s">
        <v>465</v>
      </c>
      <c r="H1662" s="213">
        <v>2022</v>
      </c>
      <c r="I1662" s="148" t="s">
        <v>43</v>
      </c>
      <c r="J1662" s="148" t="s">
        <v>2613</v>
      </c>
      <c r="K1662" s="148" t="s">
        <v>2614</v>
      </c>
      <c r="L1662" s="148" t="s">
        <v>74</v>
      </c>
      <c r="M1662" s="148" t="s">
        <v>100</v>
      </c>
      <c r="N1662" s="213">
        <v>62</v>
      </c>
      <c r="O1662" s="2"/>
      <c r="P1662" s="359" t="s">
        <v>529</v>
      </c>
      <c r="Q1662" s="50" t="s">
        <v>530</v>
      </c>
      <c r="R1662" s="50" t="s">
        <v>100</v>
      </c>
      <c r="S1662" s="2">
        <f t="shared" si="70"/>
        <v>1</v>
      </c>
      <c r="T1662" s="50">
        <v>0</v>
      </c>
      <c r="U1662" s="50">
        <v>1</v>
      </c>
      <c r="V1662" s="2"/>
      <c r="W1662" s="2"/>
      <c r="X1662" s="50" t="s">
        <v>4212</v>
      </c>
      <c r="Y1662" s="50" t="s">
        <v>78</v>
      </c>
      <c r="Z1662" s="50" t="s">
        <v>4277</v>
      </c>
      <c r="AA1662" s="432"/>
      <c r="AB1662" s="16" t="str">
        <f t="shared" si="69"/>
        <v>Unique</v>
      </c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</row>
    <row r="1663" spans="1:75" ht="15">
      <c r="A1663" s="354" t="str">
        <f t="shared" si="56"/>
        <v>102_1_230522_C1C_p_ph.di</v>
      </c>
      <c r="B1663" s="148" t="s">
        <v>2751</v>
      </c>
      <c r="C1663" s="148" t="s">
        <v>2752</v>
      </c>
      <c r="D1663" s="213">
        <v>102</v>
      </c>
      <c r="E1663" s="213">
        <v>1</v>
      </c>
      <c r="F1663" s="367" t="s">
        <v>2753</v>
      </c>
      <c r="G1663" s="213">
        <v>230522</v>
      </c>
      <c r="H1663" s="213">
        <v>2022</v>
      </c>
      <c r="I1663" s="148" t="s">
        <v>43</v>
      </c>
      <c r="J1663" s="148" t="s">
        <v>2754</v>
      </c>
      <c r="K1663" s="148" t="s">
        <v>2755</v>
      </c>
      <c r="L1663" s="148" t="s">
        <v>74</v>
      </c>
      <c r="M1663" s="148" t="s">
        <v>75</v>
      </c>
      <c r="N1663" s="213">
        <v>143</v>
      </c>
      <c r="O1663" s="2"/>
      <c r="P1663" s="359" t="s">
        <v>4126</v>
      </c>
      <c r="Q1663" s="50" t="s">
        <v>4123</v>
      </c>
      <c r="R1663" s="50" t="s">
        <v>100</v>
      </c>
      <c r="S1663" s="2">
        <f t="shared" si="70"/>
        <v>3</v>
      </c>
      <c r="T1663" s="50">
        <v>0</v>
      </c>
      <c r="U1663" s="50">
        <v>3</v>
      </c>
      <c r="V1663" s="2"/>
      <c r="W1663" s="2"/>
      <c r="X1663" s="50" t="s">
        <v>4212</v>
      </c>
      <c r="Y1663" s="50" t="s">
        <v>78</v>
      </c>
      <c r="Z1663" s="50" t="s">
        <v>4278</v>
      </c>
      <c r="AA1663" s="432"/>
      <c r="AB1663" s="16" t="str">
        <f t="shared" si="69"/>
        <v>Unique</v>
      </c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</row>
    <row r="1664" spans="1:75" ht="15">
      <c r="A1664" s="354" t="str">
        <f t="shared" si="56"/>
        <v>102_1_230522_C1C_p_ph.pe</v>
      </c>
      <c r="B1664" s="148" t="s">
        <v>2751</v>
      </c>
      <c r="C1664" s="148" t="s">
        <v>2752</v>
      </c>
      <c r="D1664" s="213">
        <v>102</v>
      </c>
      <c r="E1664" s="213">
        <v>1</v>
      </c>
      <c r="F1664" s="367" t="s">
        <v>2753</v>
      </c>
      <c r="G1664" s="213">
        <v>230522</v>
      </c>
      <c r="H1664" s="213">
        <v>2022</v>
      </c>
      <c r="I1664" s="148" t="s">
        <v>43</v>
      </c>
      <c r="J1664" s="148" t="s">
        <v>2754</v>
      </c>
      <c r="K1664" s="148" t="s">
        <v>2755</v>
      </c>
      <c r="L1664" s="148" t="s">
        <v>74</v>
      </c>
      <c r="M1664" s="148" t="s">
        <v>75</v>
      </c>
      <c r="N1664" s="213">
        <v>143</v>
      </c>
      <c r="O1664" s="2"/>
      <c r="P1664" s="359" t="s">
        <v>3722</v>
      </c>
      <c r="Q1664" s="50" t="s">
        <v>3723</v>
      </c>
      <c r="R1664" s="50" t="s">
        <v>100</v>
      </c>
      <c r="S1664" s="2">
        <f t="shared" si="70"/>
        <v>4</v>
      </c>
      <c r="T1664" s="50">
        <v>1</v>
      </c>
      <c r="U1664" s="50">
        <v>3</v>
      </c>
      <c r="V1664" s="2"/>
      <c r="W1664" s="2"/>
      <c r="X1664" s="50" t="s">
        <v>4212</v>
      </c>
      <c r="Y1664" s="50" t="s">
        <v>78</v>
      </c>
      <c r="Z1664" s="50" t="s">
        <v>4279</v>
      </c>
      <c r="AA1664" s="432"/>
      <c r="AB1664" s="16" t="str">
        <f t="shared" si="69"/>
        <v>Unique</v>
      </c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</row>
    <row r="1665" spans="1:75" ht="15">
      <c r="A1665" s="354" t="str">
        <f t="shared" si="56"/>
        <v>80_3_030921_C15_p_ch.fe</v>
      </c>
      <c r="B1665" s="364" t="s">
        <v>69</v>
      </c>
      <c r="C1665" s="364" t="s">
        <v>70</v>
      </c>
      <c r="D1665" s="213">
        <v>80</v>
      </c>
      <c r="E1665" s="213">
        <v>3</v>
      </c>
      <c r="F1665" s="213">
        <v>160821</v>
      </c>
      <c r="G1665" s="367" t="s">
        <v>2403</v>
      </c>
      <c r="H1665" s="213">
        <v>2021</v>
      </c>
      <c r="I1665" s="148" t="s">
        <v>43</v>
      </c>
      <c r="J1665" s="148" t="s">
        <v>72</v>
      </c>
      <c r="K1665" s="148" t="s">
        <v>73</v>
      </c>
      <c r="L1665" s="148" t="s">
        <v>74</v>
      </c>
      <c r="M1665" s="148" t="s">
        <v>168</v>
      </c>
      <c r="N1665" s="213">
        <v>302</v>
      </c>
      <c r="O1665" s="148" t="s">
        <v>357</v>
      </c>
      <c r="P1665" s="359" t="s">
        <v>2378</v>
      </c>
      <c r="Q1665" s="50" t="s">
        <v>2379</v>
      </c>
      <c r="R1665" s="50" t="s">
        <v>100</v>
      </c>
      <c r="S1665" s="2">
        <f t="shared" si="70"/>
        <v>1</v>
      </c>
      <c r="T1665" s="50">
        <v>0</v>
      </c>
      <c r="U1665" s="50">
        <v>1</v>
      </c>
      <c r="V1665" s="2"/>
      <c r="W1665" s="2"/>
      <c r="X1665" s="50" t="s">
        <v>4212</v>
      </c>
      <c r="Y1665" s="50" t="s">
        <v>78</v>
      </c>
      <c r="Z1665" s="50" t="s">
        <v>4280</v>
      </c>
      <c r="AA1665" s="432"/>
      <c r="AB1665" s="16" t="str">
        <f t="shared" si="69"/>
        <v>Unique</v>
      </c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</row>
    <row r="1666" spans="1:75" ht="15">
      <c r="A1666" s="354" t="str">
        <f t="shared" si="56"/>
        <v>80_1_160623_C1B_p_ph.pe</v>
      </c>
      <c r="B1666" s="148" t="s">
        <v>2360</v>
      </c>
      <c r="C1666" s="148" t="s">
        <v>2361</v>
      </c>
      <c r="D1666" s="213">
        <v>80</v>
      </c>
      <c r="E1666" s="213">
        <v>1</v>
      </c>
      <c r="F1666" s="367" t="s">
        <v>3903</v>
      </c>
      <c r="G1666" s="213">
        <v>160623</v>
      </c>
      <c r="H1666" s="213">
        <v>2023</v>
      </c>
      <c r="I1666" s="148" t="s">
        <v>43</v>
      </c>
      <c r="J1666" s="148" t="s">
        <v>2362</v>
      </c>
      <c r="K1666" s="148" t="s">
        <v>2363</v>
      </c>
      <c r="L1666" s="148" t="s">
        <v>74</v>
      </c>
      <c r="M1666" s="148" t="s">
        <v>2911</v>
      </c>
      <c r="N1666" s="213">
        <v>266</v>
      </c>
      <c r="O1666" s="2"/>
      <c r="P1666" s="359" t="s">
        <v>3722</v>
      </c>
      <c r="Q1666" s="50" t="s">
        <v>3723</v>
      </c>
      <c r="R1666" s="50" t="s">
        <v>100</v>
      </c>
      <c r="S1666" s="2">
        <f t="shared" si="70"/>
        <v>7</v>
      </c>
      <c r="T1666" s="50">
        <v>2</v>
      </c>
      <c r="U1666" s="50">
        <v>5</v>
      </c>
      <c r="V1666" s="2"/>
      <c r="W1666" s="2"/>
      <c r="X1666" s="50" t="s">
        <v>4212</v>
      </c>
      <c r="Y1666" s="50" t="s">
        <v>78</v>
      </c>
      <c r="Z1666" s="50" t="s">
        <v>4281</v>
      </c>
      <c r="AA1666" s="432"/>
      <c r="AB1666" s="16" t="str">
        <f t="shared" si="69"/>
        <v>Unique</v>
      </c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</row>
    <row r="1667" spans="1:75" ht="15">
      <c r="A1667" s="354" t="str">
        <f t="shared" si="56"/>
        <v>101_2_030921_C3A_p_ph.pe</v>
      </c>
      <c r="B1667" s="364" t="s">
        <v>2336</v>
      </c>
      <c r="C1667" s="364" t="s">
        <v>2337</v>
      </c>
      <c r="D1667" s="213">
        <v>101</v>
      </c>
      <c r="E1667" s="213">
        <v>2</v>
      </c>
      <c r="F1667" s="213">
        <v>160821</v>
      </c>
      <c r="G1667" s="367" t="s">
        <v>2403</v>
      </c>
      <c r="H1667" s="213">
        <v>2021</v>
      </c>
      <c r="I1667" s="148" t="s">
        <v>43</v>
      </c>
      <c r="J1667" s="148" t="s">
        <v>2338</v>
      </c>
      <c r="K1667" s="148" t="s">
        <v>2339</v>
      </c>
      <c r="L1667" s="148" t="s">
        <v>74</v>
      </c>
      <c r="M1667" s="148" t="s">
        <v>147</v>
      </c>
      <c r="N1667" s="213">
        <v>424</v>
      </c>
      <c r="O1667" s="2"/>
      <c r="P1667" s="359" t="s">
        <v>3722</v>
      </c>
      <c r="Q1667" s="50" t="s">
        <v>3723</v>
      </c>
      <c r="R1667" s="50" t="s">
        <v>100</v>
      </c>
      <c r="S1667" s="2">
        <f t="shared" si="70"/>
        <v>3</v>
      </c>
      <c r="T1667" s="50">
        <v>2</v>
      </c>
      <c r="U1667" s="50">
        <v>1</v>
      </c>
      <c r="V1667" s="2"/>
      <c r="W1667" s="2"/>
      <c r="X1667" s="50" t="s">
        <v>4212</v>
      </c>
      <c r="Y1667" s="50" t="s">
        <v>78</v>
      </c>
      <c r="Z1667" s="50" t="s">
        <v>4282</v>
      </c>
      <c r="AA1667" s="432"/>
      <c r="AB1667" s="16" t="str">
        <f t="shared" si="69"/>
        <v>Unique</v>
      </c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</row>
    <row r="1668" spans="1:75" ht="15">
      <c r="A1668" s="354" t="str">
        <f t="shared" si="56"/>
        <v>101_2_030921_C3A_p_ph.di</v>
      </c>
      <c r="B1668" s="364" t="s">
        <v>2336</v>
      </c>
      <c r="C1668" s="364" t="s">
        <v>2337</v>
      </c>
      <c r="D1668" s="213">
        <v>101</v>
      </c>
      <c r="E1668" s="213">
        <v>2</v>
      </c>
      <c r="F1668" s="213">
        <v>160821</v>
      </c>
      <c r="G1668" s="367" t="s">
        <v>2403</v>
      </c>
      <c r="H1668" s="213">
        <v>2021</v>
      </c>
      <c r="I1668" s="148" t="s">
        <v>43</v>
      </c>
      <c r="J1668" s="148" t="s">
        <v>2338</v>
      </c>
      <c r="K1668" s="148" t="s">
        <v>2339</v>
      </c>
      <c r="L1668" s="148" t="s">
        <v>74</v>
      </c>
      <c r="M1668" s="148" t="s">
        <v>147</v>
      </c>
      <c r="N1668" s="213">
        <v>424</v>
      </c>
      <c r="O1668" s="2"/>
      <c r="P1668" s="359" t="s">
        <v>4126</v>
      </c>
      <c r="Q1668" s="50" t="s">
        <v>4123</v>
      </c>
      <c r="R1668" s="50" t="s">
        <v>100</v>
      </c>
      <c r="S1668" s="2">
        <f t="shared" si="70"/>
        <v>1</v>
      </c>
      <c r="T1668" s="50">
        <v>0</v>
      </c>
      <c r="U1668" s="50">
        <v>1</v>
      </c>
      <c r="V1668" s="2"/>
      <c r="W1668" s="2"/>
      <c r="X1668" s="50" t="s">
        <v>4212</v>
      </c>
      <c r="Y1668" s="50" t="s">
        <v>78</v>
      </c>
      <c r="Z1668" s="50" t="s">
        <v>4283</v>
      </c>
      <c r="AA1668" s="432"/>
      <c r="AB1668" s="16" t="str">
        <f t="shared" si="69"/>
        <v>Unique</v>
      </c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</row>
    <row r="1669" spans="1:75" ht="15">
      <c r="A1669" s="354" t="str">
        <f t="shared" si="56"/>
        <v>80_1_160821_C1B_p_sp.</v>
      </c>
      <c r="B1669" s="148" t="s">
        <v>2360</v>
      </c>
      <c r="C1669" s="148" t="s">
        <v>2361</v>
      </c>
      <c r="D1669" s="213">
        <v>80</v>
      </c>
      <c r="E1669" s="213">
        <v>1</v>
      </c>
      <c r="F1669" s="213">
        <v>300721</v>
      </c>
      <c r="G1669" s="213">
        <v>160821</v>
      </c>
      <c r="H1669" s="213">
        <v>2021</v>
      </c>
      <c r="I1669" s="148" t="s">
        <v>43</v>
      </c>
      <c r="J1669" s="148" t="s">
        <v>2362</v>
      </c>
      <c r="K1669" s="148" t="s">
        <v>2363</v>
      </c>
      <c r="L1669" s="148" t="s">
        <v>74</v>
      </c>
      <c r="M1669" s="148" t="s">
        <v>477</v>
      </c>
      <c r="N1669" s="213">
        <v>138</v>
      </c>
      <c r="O1669" s="148" t="s">
        <v>2849</v>
      </c>
      <c r="P1669" s="359" t="s">
        <v>1163</v>
      </c>
      <c r="Q1669" s="50" t="s">
        <v>1164</v>
      </c>
      <c r="R1669" s="50" t="s">
        <v>100</v>
      </c>
      <c r="S1669" s="2">
        <f t="shared" si="70"/>
        <v>18</v>
      </c>
      <c r="T1669" s="50">
        <v>0</v>
      </c>
      <c r="U1669" s="50">
        <v>18</v>
      </c>
      <c r="V1669" s="2"/>
      <c r="W1669" s="2"/>
      <c r="X1669" s="50">
        <v>130125</v>
      </c>
      <c r="Y1669" s="50" t="s">
        <v>78</v>
      </c>
      <c r="Z1669" s="50" t="s">
        <v>4284</v>
      </c>
      <c r="AA1669" s="432"/>
      <c r="AB1669" s="16" t="str">
        <f t="shared" ref="AB1669:AB1732" si="71">IF(COUNTIF(Z:Z, Z1669)&gt;1, "Duplicate", "Unique")</f>
        <v>Unique</v>
      </c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</row>
    <row r="1670" spans="1:75" ht="15">
      <c r="A1670" s="354" t="str">
        <f t="shared" si="56"/>
        <v>80_1_160821_C1B_p_sp.sc</v>
      </c>
      <c r="B1670" s="148" t="s">
        <v>2360</v>
      </c>
      <c r="C1670" s="148" t="s">
        <v>2361</v>
      </c>
      <c r="D1670" s="213">
        <v>80</v>
      </c>
      <c r="E1670" s="213">
        <v>1</v>
      </c>
      <c r="F1670" s="213">
        <v>300721</v>
      </c>
      <c r="G1670" s="213">
        <v>160821</v>
      </c>
      <c r="H1670" s="213">
        <v>2021</v>
      </c>
      <c r="I1670" s="148" t="s">
        <v>43</v>
      </c>
      <c r="J1670" s="148" t="s">
        <v>2362</v>
      </c>
      <c r="K1670" s="148" t="s">
        <v>2363</v>
      </c>
      <c r="L1670" s="148" t="s">
        <v>74</v>
      </c>
      <c r="M1670" s="148" t="s">
        <v>477</v>
      </c>
      <c r="N1670" s="213">
        <v>138</v>
      </c>
      <c r="O1670" s="148" t="s">
        <v>2849</v>
      </c>
      <c r="P1670" s="359" t="s">
        <v>509</v>
      </c>
      <c r="Q1670" s="50" t="s">
        <v>510</v>
      </c>
      <c r="R1670" s="50" t="s">
        <v>100</v>
      </c>
      <c r="S1670" s="2">
        <f t="shared" si="70"/>
        <v>30</v>
      </c>
      <c r="T1670" s="50">
        <v>30</v>
      </c>
      <c r="U1670" s="50">
        <v>0</v>
      </c>
      <c r="V1670" s="2"/>
      <c r="W1670" s="2"/>
      <c r="X1670" s="50">
        <v>130125</v>
      </c>
      <c r="Y1670" s="50" t="s">
        <v>78</v>
      </c>
      <c r="Z1670" s="50" t="s">
        <v>4285</v>
      </c>
      <c r="AA1670" s="432"/>
      <c r="AB1670" s="16" t="str">
        <f t="shared" si="71"/>
        <v>Unique</v>
      </c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</row>
    <row r="1671" spans="1:75" ht="15">
      <c r="A1671" s="354" t="str">
        <f t="shared" si="56"/>
        <v>83_1_230522_C2C_p_ce.co</v>
      </c>
      <c r="B1671" s="148" t="s">
        <v>2789</v>
      </c>
      <c r="C1671" s="148" t="s">
        <v>2790</v>
      </c>
      <c r="D1671" s="213">
        <v>83</v>
      </c>
      <c r="E1671" s="213">
        <v>1</v>
      </c>
      <c r="F1671" s="367" t="s">
        <v>2753</v>
      </c>
      <c r="G1671" s="213">
        <v>230522</v>
      </c>
      <c r="H1671" s="213">
        <v>2022</v>
      </c>
      <c r="I1671" s="148" t="s">
        <v>43</v>
      </c>
      <c r="J1671" s="148" t="s">
        <v>2791</v>
      </c>
      <c r="K1671" s="148" t="s">
        <v>2792</v>
      </c>
      <c r="L1671" s="148" t="s">
        <v>2803</v>
      </c>
      <c r="M1671" s="148" t="s">
        <v>477</v>
      </c>
      <c r="N1671" s="213">
        <v>2</v>
      </c>
      <c r="P1671" s="401" t="s">
        <v>3489</v>
      </c>
      <c r="Q1671" s="16" t="s">
        <v>3490</v>
      </c>
      <c r="R1671" s="16" t="s">
        <v>2911</v>
      </c>
      <c r="S1671" s="2">
        <f t="shared" si="70"/>
        <v>1</v>
      </c>
      <c r="T1671" s="16">
        <v>0</v>
      </c>
      <c r="U1671" s="16">
        <v>1</v>
      </c>
      <c r="X1671" s="50">
        <v>130125</v>
      </c>
      <c r="Y1671" s="50" t="s">
        <v>78</v>
      </c>
      <c r="Z1671" s="47" t="s">
        <v>4286</v>
      </c>
      <c r="AB1671" s="16" t="str">
        <f t="shared" si="71"/>
        <v>Unique</v>
      </c>
    </row>
    <row r="1672" spans="1:75" ht="15">
      <c r="A1672" s="354" t="str">
        <f t="shared" si="56"/>
        <v>80_4_160623_C25_p_ph.pe</v>
      </c>
      <c r="B1672" s="364" t="s">
        <v>2320</v>
      </c>
      <c r="C1672" s="364" t="s">
        <v>2321</v>
      </c>
      <c r="D1672" s="213">
        <v>80</v>
      </c>
      <c r="E1672" s="213">
        <v>4</v>
      </c>
      <c r="F1672" s="367" t="s">
        <v>3903</v>
      </c>
      <c r="G1672" s="213">
        <v>160623</v>
      </c>
      <c r="H1672" s="213">
        <v>2023</v>
      </c>
      <c r="I1672" s="148" t="s">
        <v>43</v>
      </c>
      <c r="J1672" s="148" t="s">
        <v>2322</v>
      </c>
      <c r="K1672" s="148" t="s">
        <v>2323</v>
      </c>
      <c r="L1672" s="148" t="s">
        <v>74</v>
      </c>
      <c r="M1672" s="148" t="s">
        <v>2422</v>
      </c>
      <c r="N1672" s="213">
        <f>28+27+100+100+100+100+58</f>
        <v>513</v>
      </c>
      <c r="O1672" s="2"/>
      <c r="P1672" s="359" t="s">
        <v>3722</v>
      </c>
      <c r="Q1672" s="50" t="s">
        <v>3723</v>
      </c>
      <c r="R1672" s="50" t="s">
        <v>100</v>
      </c>
      <c r="S1672" s="2">
        <f t="shared" si="70"/>
        <v>13</v>
      </c>
      <c r="T1672" s="50">
        <v>4</v>
      </c>
      <c r="U1672" s="50">
        <v>9</v>
      </c>
      <c r="V1672" s="2"/>
      <c r="W1672" s="2"/>
      <c r="X1672" s="50">
        <v>130125</v>
      </c>
      <c r="Y1672" s="50" t="s">
        <v>78</v>
      </c>
      <c r="Z1672" s="50" t="s">
        <v>4287</v>
      </c>
      <c r="AA1672" s="432"/>
      <c r="AB1672" s="16" t="str">
        <f t="shared" si="71"/>
        <v>Unique</v>
      </c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</row>
    <row r="1673" spans="1:75" ht="15">
      <c r="A1673" s="354" t="str">
        <f t="shared" ref="A1673:A1676" si="72">D1673&amp;"_"&amp;E1673&amp;"_"&amp;G1673&amp;"_"&amp;J1673&amp;"_"&amp;P1673</f>
        <v>128_1_060722_C3D_p_fe.cu</v>
      </c>
      <c r="B1673" s="148" t="s">
        <v>2767</v>
      </c>
      <c r="C1673" s="148" t="s">
        <v>2768</v>
      </c>
      <c r="D1673" s="213">
        <v>128</v>
      </c>
      <c r="E1673" s="213">
        <v>1</v>
      </c>
      <c r="F1673" s="213">
        <v>220622</v>
      </c>
      <c r="G1673" s="367" t="s">
        <v>465</v>
      </c>
      <c r="H1673" s="213">
        <v>2022</v>
      </c>
      <c r="I1673" s="148" t="s">
        <v>43</v>
      </c>
      <c r="J1673" s="148" t="s">
        <v>2769</v>
      </c>
      <c r="K1673" s="148" t="s">
        <v>2770</v>
      </c>
      <c r="L1673" s="148" t="s">
        <v>74</v>
      </c>
      <c r="M1673" s="148" t="s">
        <v>100</v>
      </c>
      <c r="N1673" s="213">
        <v>491</v>
      </c>
      <c r="P1673" s="401" t="s">
        <v>536</v>
      </c>
      <c r="Q1673" s="16" t="s">
        <v>537</v>
      </c>
      <c r="R1673" s="16" t="s">
        <v>2911</v>
      </c>
      <c r="S1673" s="50">
        <v>1</v>
      </c>
      <c r="T1673" s="16">
        <v>1</v>
      </c>
      <c r="U1673" s="16">
        <v>0</v>
      </c>
      <c r="X1673" s="402">
        <v>160125</v>
      </c>
      <c r="Y1673" s="16" t="s">
        <v>78</v>
      </c>
      <c r="Z1673" s="47" t="s">
        <v>4288</v>
      </c>
      <c r="AB1673" s="16" t="str">
        <f t="shared" si="71"/>
        <v>Unique</v>
      </c>
    </row>
    <row r="1674" spans="1:75" ht="15">
      <c r="A1674" s="354" t="str">
        <f t="shared" si="72"/>
        <v>119_2_310521_C35_p_xy.se</v>
      </c>
      <c r="B1674" s="364" t="s">
        <v>2611</v>
      </c>
      <c r="C1674" s="364" t="s">
        <v>2612</v>
      </c>
      <c r="D1674" s="213">
        <v>119</v>
      </c>
      <c r="E1674" s="213">
        <v>2</v>
      </c>
      <c r="F1674" s="213">
        <v>170521</v>
      </c>
      <c r="G1674" s="213">
        <v>310521</v>
      </c>
      <c r="H1674" s="213">
        <v>2021</v>
      </c>
      <c r="I1674" s="148" t="s">
        <v>43</v>
      </c>
      <c r="J1674" s="148" t="s">
        <v>2613</v>
      </c>
      <c r="K1674" s="148" t="s">
        <v>2614</v>
      </c>
      <c r="L1674" s="148" t="s">
        <v>74</v>
      </c>
      <c r="M1674" s="148" t="s">
        <v>147</v>
      </c>
      <c r="N1674" s="213">
        <v>3</v>
      </c>
      <c r="P1674" s="359" t="s">
        <v>529</v>
      </c>
      <c r="Q1674" s="50" t="s">
        <v>530</v>
      </c>
      <c r="R1674" s="16" t="s">
        <v>2911</v>
      </c>
      <c r="S1674" s="50">
        <v>1</v>
      </c>
      <c r="T1674" s="16">
        <v>0</v>
      </c>
      <c r="U1674" s="16">
        <v>1</v>
      </c>
      <c r="X1674" s="402">
        <v>160125</v>
      </c>
      <c r="Y1674" s="16" t="s">
        <v>78</v>
      </c>
      <c r="Z1674" s="47" t="s">
        <v>4289</v>
      </c>
      <c r="AB1674" s="16" t="str">
        <f t="shared" si="71"/>
        <v>Unique</v>
      </c>
    </row>
    <row r="1675" spans="1:75" ht="15">
      <c r="A1675" s="354" t="str">
        <f t="shared" si="72"/>
        <v>101_1_300621_C2A_p_xy.se</v>
      </c>
      <c r="B1675" s="364" t="s">
        <v>80</v>
      </c>
      <c r="C1675" s="364" t="s">
        <v>81</v>
      </c>
      <c r="D1675" s="213">
        <v>101</v>
      </c>
      <c r="E1675" s="213">
        <v>1</v>
      </c>
      <c r="F1675" s="213">
        <v>150621</v>
      </c>
      <c r="G1675" s="213">
        <v>300621</v>
      </c>
      <c r="H1675" s="213">
        <v>2021</v>
      </c>
      <c r="I1675" s="148" t="s">
        <v>43</v>
      </c>
      <c r="J1675" s="148" t="s">
        <v>82</v>
      </c>
      <c r="K1675" s="148" t="s">
        <v>83</v>
      </c>
      <c r="L1675" s="148" t="s">
        <v>74</v>
      </c>
      <c r="M1675" s="148" t="s">
        <v>168</v>
      </c>
      <c r="N1675" s="213">
        <v>400</v>
      </c>
      <c r="P1675" s="359" t="s">
        <v>529</v>
      </c>
      <c r="Q1675" s="50" t="s">
        <v>530</v>
      </c>
      <c r="R1675" s="16" t="s">
        <v>2911</v>
      </c>
      <c r="S1675" s="50">
        <v>1</v>
      </c>
      <c r="T1675" s="16">
        <v>0</v>
      </c>
      <c r="U1675" s="16">
        <v>1</v>
      </c>
      <c r="X1675" s="402">
        <v>160125</v>
      </c>
      <c r="Y1675" s="16" t="s">
        <v>78</v>
      </c>
      <c r="Z1675" s="47" t="s">
        <v>4290</v>
      </c>
      <c r="AB1675" s="16" t="str">
        <f t="shared" si="71"/>
        <v>Unique</v>
      </c>
    </row>
    <row r="1676" spans="1:75" ht="15">
      <c r="A1676" s="354" t="str">
        <f t="shared" si="72"/>
        <v>71_2_300721_C2B_p_xy.se</v>
      </c>
      <c r="B1676" s="364" t="s">
        <v>2481</v>
      </c>
      <c r="C1676" s="364" t="s">
        <v>2482</v>
      </c>
      <c r="D1676" s="213">
        <v>71</v>
      </c>
      <c r="E1676" s="213">
        <v>2</v>
      </c>
      <c r="F1676" s="213">
        <v>140721</v>
      </c>
      <c r="G1676" s="213">
        <v>300721</v>
      </c>
      <c r="H1676" s="213">
        <v>2021</v>
      </c>
      <c r="I1676" s="148" t="s">
        <v>43</v>
      </c>
      <c r="J1676" s="148" t="s">
        <v>2483</v>
      </c>
      <c r="K1676" s="148" t="s">
        <v>2484</v>
      </c>
      <c r="L1676" s="148" t="s">
        <v>74</v>
      </c>
      <c r="M1676" s="148" t="s">
        <v>147</v>
      </c>
      <c r="N1676" s="213">
        <v>97</v>
      </c>
      <c r="P1676" s="359" t="s">
        <v>529</v>
      </c>
      <c r="Q1676" s="50" t="s">
        <v>530</v>
      </c>
      <c r="R1676" s="16" t="s">
        <v>2911</v>
      </c>
      <c r="S1676" s="50">
        <v>1</v>
      </c>
      <c r="T1676" s="16">
        <v>0</v>
      </c>
      <c r="U1676" s="16">
        <v>1</v>
      </c>
      <c r="X1676" s="402">
        <v>160125</v>
      </c>
      <c r="Y1676" s="16" t="s">
        <v>78</v>
      </c>
      <c r="Z1676" s="47" t="s">
        <v>4291</v>
      </c>
      <c r="AB1676" s="16" t="str">
        <f t="shared" si="71"/>
        <v>Unique</v>
      </c>
    </row>
    <row r="1677" spans="1:75" ht="15">
      <c r="A1677" s="563" t="str">
        <f t="shared" ref="A1677:A1678" si="73">D1677&amp;"_"&amp;E1677&amp;"_"&amp;G1677&amp;"_"&amp;J1677</f>
        <v>83_1_220622_C2C_p</v>
      </c>
      <c r="B1677" s="148" t="s">
        <v>2789</v>
      </c>
      <c r="C1677" s="148" t="s">
        <v>2790</v>
      </c>
      <c r="D1677" s="213">
        <v>83</v>
      </c>
      <c r="E1677" s="213">
        <v>1</v>
      </c>
      <c r="F1677" s="367" t="s">
        <v>2800</v>
      </c>
      <c r="G1677" s="213">
        <v>220622</v>
      </c>
      <c r="H1677" s="213">
        <v>2022</v>
      </c>
      <c r="I1677" s="148" t="s">
        <v>43</v>
      </c>
      <c r="J1677" s="148" t="s">
        <v>2791</v>
      </c>
      <c r="K1677" s="148" t="s">
        <v>2792</v>
      </c>
      <c r="L1677" s="148" t="s">
        <v>74</v>
      </c>
      <c r="M1677" s="148" t="s">
        <v>75</v>
      </c>
      <c r="N1677" s="213">
        <v>171</v>
      </c>
      <c r="O1677" s="2"/>
      <c r="P1677" s="359" t="s">
        <v>509</v>
      </c>
      <c r="Q1677" s="50" t="s">
        <v>510</v>
      </c>
      <c r="R1677" s="50" t="s">
        <v>100</v>
      </c>
      <c r="S1677" s="2">
        <f t="shared" ref="S1677:S1678" si="74">T1677+U1677</f>
        <v>100</v>
      </c>
      <c r="T1677" s="50">
        <v>100</v>
      </c>
      <c r="U1677" s="50">
        <v>0</v>
      </c>
      <c r="V1677" s="2"/>
      <c r="W1677" s="2"/>
      <c r="X1677" s="50">
        <v>160125</v>
      </c>
      <c r="Y1677" s="16" t="s">
        <v>78</v>
      </c>
      <c r="Z1677" s="50" t="s">
        <v>4292</v>
      </c>
      <c r="AA1677" s="432"/>
      <c r="AB1677" s="16" t="str">
        <f t="shared" si="71"/>
        <v>Unique</v>
      </c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</row>
    <row r="1678" spans="1:75" ht="15">
      <c r="A1678" s="563" t="str">
        <f t="shared" si="73"/>
        <v>83_1_220622_C2C_p</v>
      </c>
      <c r="B1678" s="148" t="s">
        <v>2789</v>
      </c>
      <c r="C1678" s="148" t="s">
        <v>2790</v>
      </c>
      <c r="D1678" s="213">
        <v>83</v>
      </c>
      <c r="E1678" s="213">
        <v>1</v>
      </c>
      <c r="F1678" s="367" t="s">
        <v>2800</v>
      </c>
      <c r="G1678" s="213">
        <v>220622</v>
      </c>
      <c r="H1678" s="213">
        <v>2022</v>
      </c>
      <c r="I1678" s="148" t="s">
        <v>43</v>
      </c>
      <c r="J1678" s="148" t="s">
        <v>2791</v>
      </c>
      <c r="K1678" s="148" t="s">
        <v>2792</v>
      </c>
      <c r="L1678" s="148" t="s">
        <v>74</v>
      </c>
      <c r="M1678" s="148" t="s">
        <v>75</v>
      </c>
      <c r="N1678" s="213">
        <v>171</v>
      </c>
      <c r="O1678" s="2"/>
      <c r="P1678" s="359" t="s">
        <v>4293</v>
      </c>
      <c r="Q1678" s="50" t="s">
        <v>1164</v>
      </c>
      <c r="R1678" s="50" t="s">
        <v>100</v>
      </c>
      <c r="S1678" s="2">
        <f t="shared" si="74"/>
        <v>59</v>
      </c>
      <c r="T1678" s="50">
        <v>0</v>
      </c>
      <c r="U1678" s="50">
        <v>59</v>
      </c>
      <c r="V1678" s="2"/>
      <c r="W1678" s="2"/>
      <c r="X1678" s="50">
        <v>160125</v>
      </c>
      <c r="Y1678" s="16" t="s">
        <v>78</v>
      </c>
      <c r="Z1678" s="50" t="s">
        <v>4294</v>
      </c>
      <c r="AA1678" s="432"/>
      <c r="AB1678" s="16" t="str">
        <f t="shared" si="71"/>
        <v>Unique</v>
      </c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</row>
    <row r="1679" spans="1:75" ht="15">
      <c r="A1679" s="354" t="str">
        <f t="shared" ref="A1679:A1722" si="75">D1679&amp;"_"&amp;E1679&amp;"_"&amp;G1679&amp;"_"&amp;J1679&amp;"_"&amp;P1679</f>
        <v>83_2_030822_C2D_p_xy.sy</v>
      </c>
      <c r="B1679" s="28" t="s">
        <v>2773</v>
      </c>
      <c r="C1679" s="28" t="s">
        <v>2774</v>
      </c>
      <c r="D1679" s="29">
        <v>83</v>
      </c>
      <c r="E1679" s="29">
        <v>2</v>
      </c>
      <c r="F1679" s="29">
        <v>200722</v>
      </c>
      <c r="G1679" s="434" t="s">
        <v>3145</v>
      </c>
      <c r="H1679" s="29">
        <v>2022</v>
      </c>
      <c r="I1679" s="28" t="s">
        <v>43</v>
      </c>
      <c r="J1679" s="28" t="s">
        <v>2775</v>
      </c>
      <c r="K1679" s="28" t="s">
        <v>2776</v>
      </c>
      <c r="L1679" s="28" t="s">
        <v>74</v>
      </c>
      <c r="M1679" s="28" t="s">
        <v>168</v>
      </c>
      <c r="P1679" s="401" t="s">
        <v>842</v>
      </c>
      <c r="Q1679" s="16" t="s">
        <v>843</v>
      </c>
      <c r="R1679" s="16" t="s">
        <v>2911</v>
      </c>
      <c r="S1679" s="50">
        <v>1</v>
      </c>
      <c r="T1679" s="16">
        <v>0</v>
      </c>
      <c r="U1679" s="16">
        <v>1</v>
      </c>
      <c r="X1679" s="402">
        <v>170125</v>
      </c>
      <c r="Y1679" s="16" t="s">
        <v>78</v>
      </c>
      <c r="Z1679" s="47" t="s">
        <v>4295</v>
      </c>
      <c r="AB1679" s="16" t="str">
        <f t="shared" si="71"/>
        <v>Unique</v>
      </c>
    </row>
    <row r="1680" spans="1:75" ht="15">
      <c r="A1680" s="354" t="str">
        <f t="shared" si="75"/>
        <v xml:space="preserve">101_2_030921_C3A_p_fe. </v>
      </c>
      <c r="B1680" s="364" t="s">
        <v>2336</v>
      </c>
      <c r="C1680" s="364" t="s">
        <v>2337</v>
      </c>
      <c r="D1680" s="213">
        <v>101</v>
      </c>
      <c r="E1680" s="213">
        <v>2</v>
      </c>
      <c r="F1680" s="213">
        <v>160821</v>
      </c>
      <c r="G1680" s="367" t="s">
        <v>2403</v>
      </c>
      <c r="H1680" s="213">
        <v>2021</v>
      </c>
      <c r="I1680" s="148" t="s">
        <v>43</v>
      </c>
      <c r="J1680" s="148" t="s">
        <v>2338</v>
      </c>
      <c r="K1680" s="148" t="s">
        <v>2339</v>
      </c>
      <c r="L1680" s="148" t="s">
        <v>74</v>
      </c>
      <c r="M1680" s="148" t="s">
        <v>147</v>
      </c>
      <c r="N1680" s="213">
        <v>424</v>
      </c>
      <c r="P1680" s="401" t="s">
        <v>4296</v>
      </c>
      <c r="Q1680" s="16" t="s">
        <v>4297</v>
      </c>
      <c r="R1680" s="16" t="s">
        <v>2911</v>
      </c>
      <c r="S1680" s="50">
        <v>1</v>
      </c>
      <c r="T1680" s="16">
        <v>1</v>
      </c>
      <c r="U1680" s="16">
        <v>0</v>
      </c>
      <c r="W1680" s="16" t="s">
        <v>4298</v>
      </c>
      <c r="X1680" s="402">
        <v>170125</v>
      </c>
      <c r="Y1680" s="16" t="s">
        <v>78</v>
      </c>
      <c r="Z1680" s="47" t="s">
        <v>4299</v>
      </c>
      <c r="AB1680" s="16" t="str">
        <f t="shared" si="71"/>
        <v>Unique</v>
      </c>
    </row>
    <row r="1681" spans="1:75" ht="15">
      <c r="A1681" s="354" t="str">
        <f t="shared" si="75"/>
        <v>101_2_030921_C3A_p_fe.cu</v>
      </c>
      <c r="B1681" s="364" t="s">
        <v>2336</v>
      </c>
      <c r="C1681" s="364" t="s">
        <v>2337</v>
      </c>
      <c r="D1681" s="213">
        <v>101</v>
      </c>
      <c r="E1681" s="213">
        <v>2</v>
      </c>
      <c r="F1681" s="213">
        <v>160821</v>
      </c>
      <c r="G1681" s="367" t="s">
        <v>2403</v>
      </c>
      <c r="H1681" s="213">
        <v>2021</v>
      </c>
      <c r="I1681" s="148" t="s">
        <v>43</v>
      </c>
      <c r="J1681" s="148" t="s">
        <v>2338</v>
      </c>
      <c r="K1681" s="148" t="s">
        <v>2339</v>
      </c>
      <c r="L1681" s="148" t="s">
        <v>74</v>
      </c>
      <c r="M1681" s="148" t="s">
        <v>147</v>
      </c>
      <c r="N1681" s="213">
        <v>424</v>
      </c>
      <c r="P1681" s="401" t="s">
        <v>536</v>
      </c>
      <c r="Q1681" s="16" t="s">
        <v>537</v>
      </c>
      <c r="R1681" s="16" t="s">
        <v>2911</v>
      </c>
      <c r="S1681" s="50">
        <v>1</v>
      </c>
      <c r="T1681" s="16">
        <v>0</v>
      </c>
      <c r="U1681" s="16">
        <v>1</v>
      </c>
      <c r="X1681" s="402">
        <v>170125</v>
      </c>
      <c r="Y1681" s="16" t="s">
        <v>78</v>
      </c>
      <c r="Z1681" s="47" t="s">
        <v>4300</v>
      </c>
      <c r="AB1681" s="16" t="str">
        <f t="shared" si="71"/>
        <v>Unique</v>
      </c>
    </row>
    <row r="1682" spans="1:75" ht="15">
      <c r="A1682" s="354" t="str">
        <f t="shared" si="75"/>
        <v>61_1_220622_C2X_p_fe.cu</v>
      </c>
      <c r="B1682" s="355" t="s">
        <v>2372</v>
      </c>
      <c r="C1682" s="355" t="s">
        <v>2373</v>
      </c>
      <c r="D1682" s="213">
        <v>61</v>
      </c>
      <c r="E1682" s="213">
        <v>1</v>
      </c>
      <c r="F1682" s="367" t="s">
        <v>2800</v>
      </c>
      <c r="G1682" s="213">
        <v>220622</v>
      </c>
      <c r="H1682" s="213">
        <v>2022</v>
      </c>
      <c r="I1682" s="148" t="s">
        <v>43</v>
      </c>
      <c r="J1682" s="148" t="s">
        <v>2374</v>
      </c>
      <c r="K1682" s="148" t="s">
        <v>2375</v>
      </c>
      <c r="L1682" s="148" t="s">
        <v>74</v>
      </c>
      <c r="M1682" s="2" t="s">
        <v>75</v>
      </c>
      <c r="N1682" s="117">
        <v>261</v>
      </c>
      <c r="P1682" s="401" t="s">
        <v>536</v>
      </c>
      <c r="Q1682" s="16" t="s">
        <v>537</v>
      </c>
      <c r="R1682" s="16" t="s">
        <v>2911</v>
      </c>
      <c r="S1682" s="50">
        <v>1</v>
      </c>
      <c r="T1682" s="16">
        <v>0</v>
      </c>
      <c r="U1682" s="16">
        <v>1</v>
      </c>
      <c r="X1682" s="402">
        <v>170125</v>
      </c>
      <c r="Y1682" s="16" t="s">
        <v>78</v>
      </c>
      <c r="Z1682" s="47" t="s">
        <v>4301</v>
      </c>
      <c r="AB1682" s="16" t="str">
        <f t="shared" si="71"/>
        <v>Unique</v>
      </c>
    </row>
    <row r="1683" spans="1:75" ht="15">
      <c r="A1683" s="354" t="str">
        <f t="shared" si="75"/>
        <v>83_1_030822_C2C_p_er.te</v>
      </c>
      <c r="B1683" s="355" t="s">
        <v>2789</v>
      </c>
      <c r="C1683" s="355" t="s">
        <v>2790</v>
      </c>
      <c r="D1683" s="213">
        <v>83</v>
      </c>
      <c r="E1683" s="213">
        <v>1</v>
      </c>
      <c r="F1683" s="117">
        <v>200722</v>
      </c>
      <c r="G1683" s="367" t="s">
        <v>3145</v>
      </c>
      <c r="H1683" s="213">
        <v>2022</v>
      </c>
      <c r="I1683" s="148" t="s">
        <v>43</v>
      </c>
      <c r="J1683" s="148" t="s">
        <v>2791</v>
      </c>
      <c r="K1683" s="148" t="s">
        <v>2792</v>
      </c>
      <c r="L1683" s="2" t="s">
        <v>2803</v>
      </c>
      <c r="M1683" s="2" t="s">
        <v>3125</v>
      </c>
      <c r="N1683" s="117">
        <v>4</v>
      </c>
      <c r="P1683" s="401" t="s">
        <v>521</v>
      </c>
      <c r="Q1683" s="16" t="s">
        <v>522</v>
      </c>
      <c r="R1683" s="16" t="s">
        <v>2911</v>
      </c>
      <c r="S1683" s="50">
        <v>9</v>
      </c>
      <c r="T1683" s="16">
        <v>4</v>
      </c>
      <c r="U1683" s="16">
        <v>5</v>
      </c>
      <c r="X1683" s="402">
        <v>170125</v>
      </c>
      <c r="Y1683" s="16" t="s">
        <v>78</v>
      </c>
      <c r="Z1683" s="47" t="s">
        <v>4302</v>
      </c>
      <c r="AB1683" s="16" t="str">
        <f t="shared" si="71"/>
        <v>Unique</v>
      </c>
    </row>
    <row r="1684" spans="1:75" ht="15">
      <c r="A1684" s="354" t="str">
        <f t="shared" si="75"/>
        <v>80_4_160623_C25_p_xa.co</v>
      </c>
      <c r="B1684" s="364" t="s">
        <v>2320</v>
      </c>
      <c r="C1684" s="364" t="s">
        <v>2321</v>
      </c>
      <c r="D1684" s="213">
        <v>80</v>
      </c>
      <c r="E1684" s="213">
        <v>4</v>
      </c>
      <c r="F1684" s="367" t="s">
        <v>3903</v>
      </c>
      <c r="G1684" s="213">
        <v>160623</v>
      </c>
      <c r="H1684" s="213">
        <v>2023</v>
      </c>
      <c r="I1684" s="148" t="s">
        <v>43</v>
      </c>
      <c r="J1684" s="148" t="s">
        <v>2322</v>
      </c>
      <c r="K1684" s="148" t="s">
        <v>2323</v>
      </c>
      <c r="L1684" s="148" t="s">
        <v>74</v>
      </c>
      <c r="M1684" s="148" t="s">
        <v>2422</v>
      </c>
      <c r="N1684" s="213">
        <f t="shared" ref="N1684:N1685" si="76">28+27+100+100+100+100+58</f>
        <v>513</v>
      </c>
      <c r="O1684" s="2"/>
      <c r="P1684" s="359" t="s">
        <v>3224</v>
      </c>
      <c r="Q1684" s="50" t="s">
        <v>3225</v>
      </c>
      <c r="R1684" s="50" t="s">
        <v>100</v>
      </c>
      <c r="S1684" s="50">
        <v>2</v>
      </c>
      <c r="T1684" s="50">
        <v>0</v>
      </c>
      <c r="U1684" s="50">
        <v>2</v>
      </c>
      <c r="V1684" s="2"/>
      <c r="W1684" s="2"/>
      <c r="X1684" s="402">
        <v>170125</v>
      </c>
      <c r="Y1684" s="16" t="s">
        <v>78</v>
      </c>
      <c r="Z1684" s="50" t="s">
        <v>4303</v>
      </c>
      <c r="AA1684" s="432"/>
      <c r="AB1684" s="16" t="str">
        <f t="shared" si="71"/>
        <v>Unique</v>
      </c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</row>
    <row r="1685" spans="1:75" ht="15">
      <c r="A1685" s="354" t="str">
        <f t="shared" si="75"/>
        <v>80_4_160623_C25_p_ph.</v>
      </c>
      <c r="B1685" s="364" t="s">
        <v>2320</v>
      </c>
      <c r="C1685" s="364" t="s">
        <v>2321</v>
      </c>
      <c r="D1685" s="213">
        <v>80</v>
      </c>
      <c r="E1685" s="213">
        <v>4</v>
      </c>
      <c r="F1685" s="367" t="s">
        <v>3903</v>
      </c>
      <c r="G1685" s="213">
        <v>160623</v>
      </c>
      <c r="H1685" s="213">
        <v>2023</v>
      </c>
      <c r="I1685" s="148" t="s">
        <v>43</v>
      </c>
      <c r="J1685" s="148" t="s">
        <v>2322</v>
      </c>
      <c r="K1685" s="148" t="s">
        <v>2323</v>
      </c>
      <c r="L1685" s="148" t="s">
        <v>74</v>
      </c>
      <c r="M1685" s="148" t="s">
        <v>2422</v>
      </c>
      <c r="N1685" s="213">
        <f t="shared" si="76"/>
        <v>513</v>
      </c>
      <c r="O1685" s="2"/>
      <c r="P1685" s="430" t="s">
        <v>4156</v>
      </c>
      <c r="Q1685" s="50" t="s">
        <v>4157</v>
      </c>
      <c r="R1685" s="50" t="s">
        <v>100</v>
      </c>
      <c r="S1685" s="50">
        <v>1</v>
      </c>
      <c r="T1685" s="50">
        <v>1</v>
      </c>
      <c r="U1685" s="50">
        <v>0</v>
      </c>
      <c r="V1685" s="2"/>
      <c r="W1685" s="50" t="s">
        <v>4304</v>
      </c>
      <c r="X1685" s="402">
        <v>170125</v>
      </c>
      <c r="Y1685" s="16" t="s">
        <v>78</v>
      </c>
      <c r="Z1685" s="50" t="s">
        <v>4305</v>
      </c>
      <c r="AA1685" s="432"/>
      <c r="AB1685" s="16" t="str">
        <f t="shared" si="71"/>
        <v>Unique</v>
      </c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</row>
    <row r="1686" spans="1:75" ht="15">
      <c r="A1686" s="354" t="str">
        <f t="shared" si="75"/>
        <v>61_1_130923_C2X_p_er.ar</v>
      </c>
      <c r="B1686" s="148" t="s">
        <v>2372</v>
      </c>
      <c r="C1686" s="148" t="s">
        <v>2373</v>
      </c>
      <c r="D1686" s="213">
        <v>61</v>
      </c>
      <c r="E1686" s="213">
        <v>1</v>
      </c>
      <c r="F1686" s="213">
        <v>300823</v>
      </c>
      <c r="G1686" s="213">
        <v>130923</v>
      </c>
      <c r="H1686" s="213">
        <v>2023</v>
      </c>
      <c r="I1686" s="148" t="s">
        <v>43</v>
      </c>
      <c r="J1686" s="148" t="s">
        <v>2374</v>
      </c>
      <c r="K1686" s="148" t="s">
        <v>2375</v>
      </c>
      <c r="L1686" s="148" t="s">
        <v>74</v>
      </c>
      <c r="M1686" s="148" t="s">
        <v>3882</v>
      </c>
      <c r="N1686" s="213">
        <v>33</v>
      </c>
      <c r="P1686" s="401" t="s">
        <v>589</v>
      </c>
      <c r="Q1686" s="16" t="s">
        <v>590</v>
      </c>
      <c r="R1686" s="16" t="s">
        <v>2911</v>
      </c>
      <c r="S1686" s="50">
        <v>1</v>
      </c>
      <c r="T1686" s="16">
        <v>0</v>
      </c>
      <c r="U1686" s="16">
        <v>1</v>
      </c>
      <c r="X1686" s="402">
        <v>170125</v>
      </c>
      <c r="Y1686" s="16" t="s">
        <v>78</v>
      </c>
      <c r="Z1686" s="47" t="s">
        <v>4306</v>
      </c>
      <c r="AB1686" s="16" t="str">
        <f t="shared" si="71"/>
        <v>Unique</v>
      </c>
    </row>
    <row r="1687" spans="1:75" ht="15">
      <c r="A1687" s="354" t="str">
        <f t="shared" si="75"/>
        <v>80_2_130923_C1Y_p_xy.se</v>
      </c>
      <c r="B1687" s="148" t="s">
        <v>2504</v>
      </c>
      <c r="C1687" s="148" t="s">
        <v>2505</v>
      </c>
      <c r="D1687" s="213">
        <v>80</v>
      </c>
      <c r="E1687" s="213">
        <v>2</v>
      </c>
      <c r="F1687" s="213">
        <v>300823</v>
      </c>
      <c r="G1687" s="213">
        <v>130923</v>
      </c>
      <c r="H1687" s="213">
        <v>2023</v>
      </c>
      <c r="I1687" s="148" t="s">
        <v>43</v>
      </c>
      <c r="J1687" s="148" t="s">
        <v>2506</v>
      </c>
      <c r="K1687" s="148" t="s">
        <v>2507</v>
      </c>
      <c r="L1687" s="148" t="s">
        <v>74</v>
      </c>
      <c r="M1687" s="148" t="s">
        <v>3882</v>
      </c>
      <c r="N1687" s="213">
        <v>10</v>
      </c>
      <c r="P1687" s="401" t="s">
        <v>529</v>
      </c>
      <c r="Q1687" s="50" t="s">
        <v>530</v>
      </c>
      <c r="R1687" s="16" t="s">
        <v>2911</v>
      </c>
      <c r="S1687" s="50">
        <v>1</v>
      </c>
      <c r="T1687" s="16">
        <v>0</v>
      </c>
      <c r="U1687" s="16">
        <v>1</v>
      </c>
      <c r="X1687" s="402">
        <v>170125</v>
      </c>
      <c r="Y1687" s="16" t="s">
        <v>78</v>
      </c>
      <c r="Z1687" s="47" t="s">
        <v>4307</v>
      </c>
      <c r="AB1687" s="16" t="str">
        <f t="shared" si="71"/>
        <v>Unique</v>
      </c>
    </row>
    <row r="1688" spans="1:75" ht="15">
      <c r="A1688" s="354" t="str">
        <f t="shared" si="75"/>
        <v>61_1_300623_C2X_p_xy.se</v>
      </c>
      <c r="B1688" s="148" t="s">
        <v>2372</v>
      </c>
      <c r="C1688" s="148" t="s">
        <v>2373</v>
      </c>
      <c r="D1688" s="213">
        <v>61</v>
      </c>
      <c r="E1688" s="213">
        <v>1</v>
      </c>
      <c r="F1688" s="213">
        <v>160623</v>
      </c>
      <c r="G1688" s="213">
        <v>300623</v>
      </c>
      <c r="H1688" s="213">
        <v>2023</v>
      </c>
      <c r="I1688" s="148" t="s">
        <v>43</v>
      </c>
      <c r="J1688" s="148" t="s">
        <v>2374</v>
      </c>
      <c r="K1688" s="148" t="s">
        <v>2375</v>
      </c>
      <c r="L1688" s="148" t="s">
        <v>74</v>
      </c>
      <c r="M1688" s="148" t="s">
        <v>2422</v>
      </c>
      <c r="N1688" s="213">
        <f>100+108+27</f>
        <v>235</v>
      </c>
      <c r="P1688" s="401" t="s">
        <v>529</v>
      </c>
      <c r="Q1688" s="50" t="s">
        <v>530</v>
      </c>
      <c r="R1688" s="16" t="s">
        <v>2911</v>
      </c>
      <c r="S1688" s="50">
        <v>1</v>
      </c>
      <c r="T1688" s="16">
        <v>0</v>
      </c>
      <c r="U1688" s="16">
        <v>1</v>
      </c>
      <c r="X1688" s="402">
        <v>170125</v>
      </c>
      <c r="Y1688" s="16" t="s">
        <v>78</v>
      </c>
      <c r="Z1688" s="47" t="s">
        <v>4308</v>
      </c>
      <c r="AB1688" s="16" t="str">
        <f t="shared" si="71"/>
        <v>Unique</v>
      </c>
    </row>
    <row r="1689" spans="1:75" ht="15">
      <c r="A1689" s="354" t="str">
        <f t="shared" si="75"/>
        <v>71_1_130923_C1A_p_xy.se</v>
      </c>
      <c r="B1689" s="148" t="s">
        <v>2352</v>
      </c>
      <c r="C1689" s="148" t="s">
        <v>2353</v>
      </c>
      <c r="D1689" s="213">
        <v>71</v>
      </c>
      <c r="E1689" s="213">
        <v>1</v>
      </c>
      <c r="F1689" s="213">
        <v>300823</v>
      </c>
      <c r="G1689" s="213">
        <v>130923</v>
      </c>
      <c r="H1689" s="213">
        <v>2023</v>
      </c>
      <c r="I1689" s="148" t="s">
        <v>43</v>
      </c>
      <c r="J1689" s="148" t="s">
        <v>2354</v>
      </c>
      <c r="K1689" s="148" t="s">
        <v>2355</v>
      </c>
      <c r="L1689" s="148" t="s">
        <v>74</v>
      </c>
      <c r="M1689" s="148" t="s">
        <v>168</v>
      </c>
      <c r="N1689" s="213">
        <v>9</v>
      </c>
      <c r="P1689" s="401" t="s">
        <v>529</v>
      </c>
      <c r="Q1689" s="50" t="s">
        <v>530</v>
      </c>
      <c r="R1689" s="16" t="s">
        <v>2911</v>
      </c>
      <c r="S1689" s="50">
        <v>1</v>
      </c>
      <c r="T1689" s="16">
        <v>0</v>
      </c>
      <c r="U1689" s="16">
        <v>1</v>
      </c>
      <c r="X1689" s="402">
        <v>170125</v>
      </c>
      <c r="Y1689" s="16" t="s">
        <v>78</v>
      </c>
      <c r="Z1689" s="47" t="s">
        <v>4309</v>
      </c>
      <c r="AB1689" s="16" t="str">
        <f t="shared" si="71"/>
        <v>Unique</v>
      </c>
    </row>
    <row r="1690" spans="1:75" ht="15">
      <c r="A1690" s="354" t="str">
        <f t="shared" si="75"/>
        <v>81_1_080622_C1D_p_py.ro</v>
      </c>
      <c r="B1690" s="148" t="s">
        <v>2618</v>
      </c>
      <c r="C1690" s="148" t="s">
        <v>2619</v>
      </c>
      <c r="D1690" s="213">
        <v>81</v>
      </c>
      <c r="E1690" s="213">
        <v>1</v>
      </c>
      <c r="F1690" s="213">
        <v>230522</v>
      </c>
      <c r="G1690" s="367" t="s">
        <v>2800</v>
      </c>
      <c r="H1690" s="213">
        <v>2022</v>
      </c>
      <c r="I1690" s="148" t="s">
        <v>43</v>
      </c>
      <c r="J1690" s="148" t="s">
        <v>2620</v>
      </c>
      <c r="K1690" s="148" t="s">
        <v>2621</v>
      </c>
      <c r="L1690" s="148" t="s">
        <v>74</v>
      </c>
      <c r="M1690" s="148" t="s">
        <v>75</v>
      </c>
      <c r="N1690" s="213">
        <v>82</v>
      </c>
      <c r="O1690" s="2"/>
      <c r="P1690" s="359" t="s">
        <v>4310</v>
      </c>
      <c r="Q1690" s="50" t="s">
        <v>4311</v>
      </c>
      <c r="R1690" s="50" t="s">
        <v>100</v>
      </c>
      <c r="S1690" s="50">
        <v>1</v>
      </c>
      <c r="T1690" s="50">
        <v>1</v>
      </c>
      <c r="U1690" s="50">
        <v>0</v>
      </c>
      <c r="V1690" s="2"/>
      <c r="W1690" s="2"/>
      <c r="X1690" s="50">
        <v>290125</v>
      </c>
      <c r="Y1690" s="50" t="s">
        <v>78</v>
      </c>
      <c r="Z1690" s="50" t="s">
        <v>4312</v>
      </c>
      <c r="AA1690" s="432"/>
      <c r="AB1690" s="16" t="str">
        <f t="shared" si="71"/>
        <v>Unique</v>
      </c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</row>
    <row r="1691" spans="1:75" ht="15">
      <c r="A1691" s="354" t="str">
        <f t="shared" si="75"/>
        <v>80_1_030921_C1B_p_ph.pe</v>
      </c>
      <c r="B1691" s="364" t="s">
        <v>2360</v>
      </c>
      <c r="C1691" s="364" t="s">
        <v>2361</v>
      </c>
      <c r="D1691" s="213">
        <v>80</v>
      </c>
      <c r="E1691" s="213">
        <v>1</v>
      </c>
      <c r="F1691" s="213">
        <v>160821</v>
      </c>
      <c r="G1691" s="367" t="s">
        <v>2403</v>
      </c>
      <c r="H1691" s="213">
        <v>2021</v>
      </c>
      <c r="I1691" s="148" t="s">
        <v>43</v>
      </c>
      <c r="J1691" s="148" t="s">
        <v>2362</v>
      </c>
      <c r="K1691" s="148" t="s">
        <v>2363</v>
      </c>
      <c r="L1691" s="148" t="s">
        <v>74</v>
      </c>
      <c r="M1691" s="148" t="s">
        <v>147</v>
      </c>
      <c r="N1691" s="213">
        <v>43</v>
      </c>
      <c r="O1691" s="2"/>
      <c r="P1691" s="359" t="s">
        <v>3722</v>
      </c>
      <c r="Q1691" s="50" t="s">
        <v>3723</v>
      </c>
      <c r="R1691" s="50" t="s">
        <v>100</v>
      </c>
      <c r="S1691" s="50">
        <v>1</v>
      </c>
      <c r="T1691" s="50">
        <v>0</v>
      </c>
      <c r="U1691" s="50">
        <v>1</v>
      </c>
      <c r="V1691" s="2"/>
      <c r="W1691" s="2"/>
      <c r="X1691" s="50">
        <v>290125</v>
      </c>
      <c r="Y1691" s="50" t="s">
        <v>78</v>
      </c>
      <c r="Z1691" s="50" t="s">
        <v>4313</v>
      </c>
      <c r="AA1691" s="432"/>
      <c r="AB1691" s="16" t="str">
        <f t="shared" si="71"/>
        <v>Unique</v>
      </c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</row>
    <row r="1692" spans="1:75" ht="15">
      <c r="A1692" s="354" t="str">
        <f t="shared" si="75"/>
        <v>128_1_220622_C3D_p_ph.pe</v>
      </c>
      <c r="B1692" s="148" t="s">
        <v>2767</v>
      </c>
      <c r="C1692" s="148" t="s">
        <v>2768</v>
      </c>
      <c r="D1692" s="213">
        <v>128</v>
      </c>
      <c r="E1692" s="213">
        <v>1</v>
      </c>
      <c r="F1692" s="367" t="s">
        <v>2800</v>
      </c>
      <c r="G1692" s="213">
        <v>220622</v>
      </c>
      <c r="H1692" s="213">
        <v>2022</v>
      </c>
      <c r="I1692" s="148" t="s">
        <v>43</v>
      </c>
      <c r="J1692" s="148" t="s">
        <v>2769</v>
      </c>
      <c r="K1692" s="148" t="s">
        <v>2770</v>
      </c>
      <c r="L1692" s="148" t="s">
        <v>74</v>
      </c>
      <c r="M1692" s="148" t="s">
        <v>320</v>
      </c>
      <c r="N1692" s="148" t="s">
        <v>2922</v>
      </c>
      <c r="O1692" s="2"/>
      <c r="P1692" s="359" t="s">
        <v>3722</v>
      </c>
      <c r="Q1692" s="50" t="s">
        <v>3723</v>
      </c>
      <c r="R1692" s="50" t="s">
        <v>100</v>
      </c>
      <c r="S1692" s="50">
        <v>3</v>
      </c>
      <c r="T1692" s="50">
        <v>0</v>
      </c>
      <c r="U1692" s="50">
        <v>3</v>
      </c>
      <c r="V1692" s="2"/>
      <c r="W1692" s="2"/>
      <c r="X1692" s="50">
        <v>290125</v>
      </c>
      <c r="Y1692" s="50" t="s">
        <v>78</v>
      </c>
      <c r="Z1692" s="50" t="s">
        <v>4314</v>
      </c>
      <c r="AA1692" s="432"/>
      <c r="AB1692" s="16" t="str">
        <f t="shared" si="71"/>
        <v>Unique</v>
      </c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</row>
    <row r="1693" spans="1:75" ht="15">
      <c r="A1693" s="354" t="str">
        <f t="shared" si="75"/>
        <v>128_1_220622_C3D_p_ph.st</v>
      </c>
      <c r="B1693" s="148" t="s">
        <v>2767</v>
      </c>
      <c r="C1693" s="148" t="s">
        <v>2768</v>
      </c>
      <c r="D1693" s="213">
        <v>128</v>
      </c>
      <c r="E1693" s="213">
        <v>1</v>
      </c>
      <c r="F1693" s="367" t="s">
        <v>2800</v>
      </c>
      <c r="G1693" s="213">
        <v>220622</v>
      </c>
      <c r="H1693" s="213">
        <v>2022</v>
      </c>
      <c r="I1693" s="148" t="s">
        <v>43</v>
      </c>
      <c r="J1693" s="148" t="s">
        <v>2769</v>
      </c>
      <c r="K1693" s="148" t="s">
        <v>2770</v>
      </c>
      <c r="L1693" s="148" t="s">
        <v>74</v>
      </c>
      <c r="M1693" s="148" t="s">
        <v>320</v>
      </c>
      <c r="N1693" s="148" t="s">
        <v>2922</v>
      </c>
      <c r="O1693" s="2"/>
      <c r="P1693" s="359" t="s">
        <v>4149</v>
      </c>
      <c r="Q1693" s="50" t="s">
        <v>2857</v>
      </c>
      <c r="R1693" s="50" t="s">
        <v>100</v>
      </c>
      <c r="S1693" s="50">
        <v>1</v>
      </c>
      <c r="T1693" s="50">
        <v>0</v>
      </c>
      <c r="U1693" s="50">
        <v>1</v>
      </c>
      <c r="V1693" s="2"/>
      <c r="W1693" s="2"/>
      <c r="X1693" s="50">
        <v>290125</v>
      </c>
      <c r="Y1693" s="50" t="s">
        <v>78</v>
      </c>
      <c r="Z1693" s="50" t="s">
        <v>4315</v>
      </c>
      <c r="AA1693" s="432"/>
      <c r="AB1693" s="16" t="str">
        <f t="shared" si="71"/>
        <v>Unique</v>
      </c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</row>
    <row r="1694" spans="1:75" ht="15">
      <c r="A1694" s="354" t="str">
        <f t="shared" si="75"/>
        <v>128_1_220622_C3D_p_ph.di</v>
      </c>
      <c r="B1694" s="148" t="s">
        <v>2767</v>
      </c>
      <c r="C1694" s="148" t="s">
        <v>2768</v>
      </c>
      <c r="D1694" s="213">
        <v>128</v>
      </c>
      <c r="E1694" s="213">
        <v>1</v>
      </c>
      <c r="F1694" s="367" t="s">
        <v>2800</v>
      </c>
      <c r="G1694" s="213">
        <v>220622</v>
      </c>
      <c r="H1694" s="213">
        <v>2022</v>
      </c>
      <c r="I1694" s="148" t="s">
        <v>43</v>
      </c>
      <c r="J1694" s="148" t="s">
        <v>2769</v>
      </c>
      <c r="K1694" s="148" t="s">
        <v>2770</v>
      </c>
      <c r="L1694" s="148" t="s">
        <v>74</v>
      </c>
      <c r="M1694" s="148" t="s">
        <v>320</v>
      </c>
      <c r="N1694" s="148" t="s">
        <v>2922</v>
      </c>
      <c r="O1694" s="2"/>
      <c r="P1694" s="359" t="s">
        <v>4126</v>
      </c>
      <c r="Q1694" s="50" t="s">
        <v>4123</v>
      </c>
      <c r="R1694" s="50" t="s">
        <v>100</v>
      </c>
      <c r="S1694" s="50">
        <v>1</v>
      </c>
      <c r="T1694" s="50">
        <v>0</v>
      </c>
      <c r="U1694" s="50">
        <v>1</v>
      </c>
      <c r="V1694" s="2"/>
      <c r="W1694" s="2"/>
      <c r="X1694" s="50">
        <v>290125</v>
      </c>
      <c r="Y1694" s="50" t="s">
        <v>78</v>
      </c>
      <c r="Z1694" s="50" t="s">
        <v>4316</v>
      </c>
      <c r="AA1694" s="432"/>
      <c r="AB1694" s="16" t="str">
        <f t="shared" si="71"/>
        <v>Unique</v>
      </c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</row>
    <row r="1695" spans="1:75" ht="15">
      <c r="A1695" s="354" t="str">
        <f t="shared" si="75"/>
        <v>71_2_300721_C2B_p_ph.pe</v>
      </c>
      <c r="B1695" s="364" t="s">
        <v>2481</v>
      </c>
      <c r="C1695" s="364" t="s">
        <v>2482</v>
      </c>
      <c r="D1695" s="213">
        <v>71</v>
      </c>
      <c r="E1695" s="213">
        <v>2</v>
      </c>
      <c r="F1695" s="213">
        <v>140721</v>
      </c>
      <c r="G1695" s="213">
        <v>300721</v>
      </c>
      <c r="H1695" s="213">
        <v>2021</v>
      </c>
      <c r="I1695" s="148" t="s">
        <v>43</v>
      </c>
      <c r="J1695" s="148" t="s">
        <v>2483</v>
      </c>
      <c r="K1695" s="148" t="s">
        <v>2484</v>
      </c>
      <c r="L1695" s="148" t="s">
        <v>74</v>
      </c>
      <c r="M1695" s="148" t="s">
        <v>147</v>
      </c>
      <c r="N1695" s="213">
        <v>97</v>
      </c>
      <c r="O1695" s="2"/>
      <c r="P1695" s="359" t="s">
        <v>3722</v>
      </c>
      <c r="Q1695" s="50" t="s">
        <v>3723</v>
      </c>
      <c r="R1695" s="50" t="s">
        <v>100</v>
      </c>
      <c r="S1695" s="50">
        <v>1</v>
      </c>
      <c r="T1695" s="50">
        <v>0</v>
      </c>
      <c r="U1695" s="50">
        <v>1</v>
      </c>
      <c r="V1695" s="2"/>
      <c r="W1695" s="2"/>
      <c r="X1695" s="50">
        <v>290125</v>
      </c>
      <c r="Y1695" s="50" t="s">
        <v>78</v>
      </c>
      <c r="Z1695" s="50" t="s">
        <v>4317</v>
      </c>
      <c r="AA1695" s="432"/>
      <c r="AB1695" s="16" t="str">
        <f t="shared" si="71"/>
        <v>Unique</v>
      </c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</row>
    <row r="1696" spans="1:75" ht="15">
      <c r="A1696" s="354" t="str">
        <f t="shared" si="75"/>
        <v>71_2_300721_C2B_p_ch.fe</v>
      </c>
      <c r="B1696" s="364" t="s">
        <v>2481</v>
      </c>
      <c r="C1696" s="364" t="s">
        <v>2482</v>
      </c>
      <c r="D1696" s="213">
        <v>71</v>
      </c>
      <c r="E1696" s="213">
        <v>2</v>
      </c>
      <c r="F1696" s="213">
        <v>140721</v>
      </c>
      <c r="G1696" s="213">
        <v>300721</v>
      </c>
      <c r="H1696" s="213">
        <v>2021</v>
      </c>
      <c r="I1696" s="148" t="s">
        <v>43</v>
      </c>
      <c r="J1696" s="148" t="s">
        <v>2483</v>
      </c>
      <c r="K1696" s="148" t="s">
        <v>2484</v>
      </c>
      <c r="L1696" s="148" t="s">
        <v>74</v>
      </c>
      <c r="M1696" s="148" t="s">
        <v>147</v>
      </c>
      <c r="N1696" s="213">
        <v>97</v>
      </c>
      <c r="O1696" s="2"/>
      <c r="P1696" s="430" t="s">
        <v>2378</v>
      </c>
      <c r="Q1696" s="50" t="s">
        <v>2379</v>
      </c>
      <c r="R1696" s="50" t="s">
        <v>100</v>
      </c>
      <c r="S1696" s="50">
        <v>1</v>
      </c>
      <c r="T1696" s="50">
        <v>0</v>
      </c>
      <c r="U1696" s="50">
        <v>1</v>
      </c>
      <c r="V1696" s="2"/>
      <c r="W1696" s="2"/>
      <c r="X1696" s="50">
        <v>290125</v>
      </c>
      <c r="Y1696" s="50" t="s">
        <v>78</v>
      </c>
      <c r="Z1696" s="50" t="s">
        <v>4318</v>
      </c>
      <c r="AA1696" s="432"/>
      <c r="AB1696" s="16" t="str">
        <f t="shared" si="71"/>
        <v>Unique</v>
      </c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</row>
    <row r="1697" spans="1:75" ht="15">
      <c r="A1697" s="354" t="str">
        <f t="shared" si="75"/>
        <v>71_1_190523_C1A_p_sp.sc</v>
      </c>
      <c r="B1697" s="148" t="s">
        <v>2352</v>
      </c>
      <c r="C1697" s="148" t="s">
        <v>2353</v>
      </c>
      <c r="D1697" s="213">
        <v>71</v>
      </c>
      <c r="E1697" s="213">
        <v>1</v>
      </c>
      <c r="F1697" s="367" t="s">
        <v>3596</v>
      </c>
      <c r="G1697" s="213">
        <v>190523</v>
      </c>
      <c r="H1697" s="213">
        <v>2023</v>
      </c>
      <c r="I1697" s="148" t="s">
        <v>43</v>
      </c>
      <c r="J1697" s="148" t="s">
        <v>2354</v>
      </c>
      <c r="K1697" s="148" t="s">
        <v>2355</v>
      </c>
      <c r="L1697" s="148" t="s">
        <v>74</v>
      </c>
      <c r="M1697" s="148" t="s">
        <v>2911</v>
      </c>
      <c r="N1697" s="213">
        <v>9</v>
      </c>
      <c r="O1697" s="2"/>
      <c r="P1697" s="359" t="s">
        <v>509</v>
      </c>
      <c r="Q1697" s="50" t="s">
        <v>510</v>
      </c>
      <c r="R1697" s="50" t="s">
        <v>100</v>
      </c>
      <c r="S1697" s="50">
        <v>1</v>
      </c>
      <c r="T1697" s="50">
        <v>1</v>
      </c>
      <c r="U1697" s="50">
        <v>0</v>
      </c>
      <c r="V1697" s="2"/>
      <c r="W1697" s="2"/>
      <c r="X1697" s="50">
        <v>290125</v>
      </c>
      <c r="Y1697" s="50" t="s">
        <v>78</v>
      </c>
      <c r="Z1697" s="50" t="s">
        <v>4319</v>
      </c>
      <c r="AA1697" s="432"/>
      <c r="AB1697" s="16" t="str">
        <f t="shared" si="71"/>
        <v>Unique</v>
      </c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</row>
    <row r="1698" spans="1:75" ht="15">
      <c r="A1698" s="354" t="str">
        <f t="shared" si="75"/>
        <v>80_4_060722_C25_p_xy.se</v>
      </c>
      <c r="B1698" s="148" t="s">
        <v>2320</v>
      </c>
      <c r="C1698" s="148" t="s">
        <v>2321</v>
      </c>
      <c r="D1698" s="213">
        <v>80</v>
      </c>
      <c r="E1698" s="213">
        <v>4</v>
      </c>
      <c r="F1698" s="213">
        <v>220622</v>
      </c>
      <c r="G1698" s="367" t="s">
        <v>465</v>
      </c>
      <c r="H1698" s="213">
        <v>2022</v>
      </c>
      <c r="I1698" s="148" t="s">
        <v>43</v>
      </c>
      <c r="J1698" s="148" t="s">
        <v>2322</v>
      </c>
      <c r="K1698" s="148" t="s">
        <v>2323</v>
      </c>
      <c r="L1698" s="148" t="s">
        <v>74</v>
      </c>
      <c r="M1698" s="148" t="s">
        <v>75</v>
      </c>
      <c r="N1698" s="213">
        <v>66</v>
      </c>
      <c r="O1698" s="2"/>
      <c r="P1698" s="359" t="s">
        <v>529</v>
      </c>
      <c r="Q1698" s="50" t="s">
        <v>530</v>
      </c>
      <c r="R1698" s="50" t="s">
        <v>100</v>
      </c>
      <c r="S1698" s="50">
        <v>2</v>
      </c>
      <c r="T1698" s="50">
        <v>1</v>
      </c>
      <c r="U1698" s="50">
        <v>1</v>
      </c>
      <c r="V1698" s="2"/>
      <c r="W1698" s="2"/>
      <c r="X1698" s="50">
        <v>290125</v>
      </c>
      <c r="Y1698" s="50" t="s">
        <v>78</v>
      </c>
      <c r="Z1698" s="50" t="s">
        <v>4320</v>
      </c>
      <c r="AA1698" s="432"/>
      <c r="AB1698" s="16" t="str">
        <f t="shared" si="71"/>
        <v>Unique</v>
      </c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</row>
    <row r="1699" spans="1:75" ht="15">
      <c r="A1699" s="354" t="str">
        <f t="shared" si="75"/>
        <v>80_2_250422_C1Y_p_sp.sc</v>
      </c>
      <c r="B1699" s="148" t="s">
        <v>2504</v>
      </c>
      <c r="C1699" s="148" t="s">
        <v>2505</v>
      </c>
      <c r="D1699" s="213">
        <v>80</v>
      </c>
      <c r="E1699" s="213">
        <v>2</v>
      </c>
      <c r="F1699" s="213">
        <v>110422</v>
      </c>
      <c r="G1699" s="213">
        <v>250422</v>
      </c>
      <c r="H1699" s="213">
        <v>2022</v>
      </c>
      <c r="I1699" s="148" t="s">
        <v>43</v>
      </c>
      <c r="J1699" s="148" t="s">
        <v>2506</v>
      </c>
      <c r="K1699" s="148" t="s">
        <v>2507</v>
      </c>
      <c r="L1699" s="148" t="s">
        <v>74</v>
      </c>
      <c r="M1699" s="148" t="s">
        <v>75</v>
      </c>
      <c r="N1699" s="213">
        <v>7</v>
      </c>
      <c r="O1699" s="2"/>
      <c r="P1699" s="359" t="s">
        <v>509</v>
      </c>
      <c r="Q1699" s="50" t="s">
        <v>510</v>
      </c>
      <c r="R1699" s="50" t="s">
        <v>100</v>
      </c>
      <c r="S1699" s="50">
        <v>1</v>
      </c>
      <c r="T1699" s="50">
        <v>1</v>
      </c>
      <c r="U1699" s="50">
        <v>0</v>
      </c>
      <c r="V1699" s="2"/>
      <c r="W1699" s="2"/>
      <c r="X1699" s="50">
        <v>290125</v>
      </c>
      <c r="Y1699" s="50" t="s">
        <v>78</v>
      </c>
      <c r="Z1699" s="50" t="s">
        <v>4321</v>
      </c>
      <c r="AA1699" s="432"/>
      <c r="AB1699" s="16" t="str">
        <f t="shared" si="71"/>
        <v>Unique</v>
      </c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</row>
    <row r="1700" spans="1:75" ht="15">
      <c r="A1700" s="354" t="str">
        <f t="shared" si="75"/>
        <v>80_2_250422_C1Y_p_er.pe</v>
      </c>
      <c r="B1700" s="148" t="s">
        <v>2504</v>
      </c>
      <c r="C1700" s="148" t="s">
        <v>2505</v>
      </c>
      <c r="D1700" s="213">
        <v>80</v>
      </c>
      <c r="E1700" s="213">
        <v>2</v>
      </c>
      <c r="F1700" s="213">
        <v>110422</v>
      </c>
      <c r="G1700" s="213">
        <v>250422</v>
      </c>
      <c r="H1700" s="213">
        <v>2022</v>
      </c>
      <c r="I1700" s="148" t="s">
        <v>43</v>
      </c>
      <c r="J1700" s="148" t="s">
        <v>2506</v>
      </c>
      <c r="K1700" s="148" t="s">
        <v>2507</v>
      </c>
      <c r="L1700" s="148" t="s">
        <v>74</v>
      </c>
      <c r="M1700" s="148" t="s">
        <v>75</v>
      </c>
      <c r="N1700" s="213">
        <v>7</v>
      </c>
      <c r="O1700" s="2"/>
      <c r="P1700" s="359" t="s">
        <v>579</v>
      </c>
      <c r="Q1700" s="50" t="s">
        <v>580</v>
      </c>
      <c r="R1700" s="50" t="s">
        <v>100</v>
      </c>
      <c r="S1700" s="16">
        <v>1</v>
      </c>
      <c r="T1700" s="50">
        <v>0</v>
      </c>
      <c r="U1700" s="50">
        <v>1</v>
      </c>
      <c r="V1700" s="2"/>
      <c r="W1700" s="2"/>
      <c r="X1700" s="50">
        <v>290125</v>
      </c>
      <c r="Y1700" s="50" t="s">
        <v>78</v>
      </c>
      <c r="Z1700" s="50" t="s">
        <v>4322</v>
      </c>
      <c r="AA1700" s="432"/>
      <c r="AB1700" s="16" t="str">
        <f t="shared" si="71"/>
        <v>Unique</v>
      </c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</row>
    <row r="1701" spans="1:75" ht="15">
      <c r="A1701" s="354" t="str">
        <f t="shared" si="75"/>
        <v>101_2_160821_C3A_p_fe.cu</v>
      </c>
      <c r="B1701" s="148" t="s">
        <v>2336</v>
      </c>
      <c r="C1701" s="148" t="s">
        <v>2337</v>
      </c>
      <c r="D1701" s="213">
        <v>101</v>
      </c>
      <c r="E1701" s="213">
        <v>2</v>
      </c>
      <c r="F1701" s="213">
        <v>300721</v>
      </c>
      <c r="G1701" s="213">
        <v>160821</v>
      </c>
      <c r="H1701" s="213">
        <v>2021</v>
      </c>
      <c r="I1701" s="148" t="s">
        <v>43</v>
      </c>
      <c r="J1701" s="148" t="s">
        <v>2338</v>
      </c>
      <c r="K1701" s="148" t="s">
        <v>2339</v>
      </c>
      <c r="L1701" s="148" t="s">
        <v>74</v>
      </c>
      <c r="M1701" s="148" t="s">
        <v>75</v>
      </c>
      <c r="N1701" s="213">
        <v>504</v>
      </c>
      <c r="O1701" s="148" t="s">
        <v>3242</v>
      </c>
      <c r="P1701" s="359" t="s">
        <v>536</v>
      </c>
      <c r="Q1701" s="50" t="s">
        <v>537</v>
      </c>
      <c r="R1701" s="50" t="s">
        <v>100</v>
      </c>
      <c r="S1701" s="50">
        <v>3</v>
      </c>
      <c r="T1701" s="50">
        <v>3</v>
      </c>
      <c r="U1701" s="50">
        <v>0</v>
      </c>
      <c r="V1701" s="2"/>
      <c r="W1701" s="2"/>
      <c r="X1701" s="50">
        <v>290125</v>
      </c>
      <c r="Y1701" s="50" t="s">
        <v>78</v>
      </c>
      <c r="Z1701" s="50" t="s">
        <v>4323</v>
      </c>
      <c r="AA1701" s="432"/>
      <c r="AB1701" s="16" t="str">
        <f t="shared" si="71"/>
        <v>Unique</v>
      </c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</row>
    <row r="1702" spans="1:75" ht="15">
      <c r="A1702" s="354" t="str">
        <f t="shared" si="75"/>
        <v>71_1_300623_C1A_p_ch.ca</v>
      </c>
      <c r="B1702" s="148" t="s">
        <v>2352</v>
      </c>
      <c r="C1702" s="148" t="s">
        <v>2353</v>
      </c>
      <c r="D1702" s="213">
        <v>71</v>
      </c>
      <c r="E1702" s="213">
        <v>1</v>
      </c>
      <c r="F1702" s="213">
        <v>160623</v>
      </c>
      <c r="G1702" s="213">
        <v>300623</v>
      </c>
      <c r="H1702" s="213">
        <v>2023</v>
      </c>
      <c r="I1702" s="148" t="s">
        <v>43</v>
      </c>
      <c r="J1702" s="148" t="s">
        <v>2354</v>
      </c>
      <c r="K1702" s="148" t="s">
        <v>2355</v>
      </c>
      <c r="L1702" s="148" t="s">
        <v>74</v>
      </c>
      <c r="M1702" s="148" t="s">
        <v>100</v>
      </c>
      <c r="N1702" s="213">
        <v>115</v>
      </c>
      <c r="O1702" s="2"/>
      <c r="P1702" s="359" t="s">
        <v>925</v>
      </c>
      <c r="Q1702" s="50" t="s">
        <v>926</v>
      </c>
      <c r="R1702" s="50" t="s">
        <v>100</v>
      </c>
      <c r="S1702" s="2">
        <f t="shared" ref="S1702:S1723" si="77">T1702+U1702</f>
        <v>2</v>
      </c>
      <c r="T1702" s="50">
        <v>0</v>
      </c>
      <c r="U1702" s="50">
        <v>2</v>
      </c>
      <c r="V1702" s="2"/>
      <c r="W1702" s="2"/>
      <c r="X1702" s="50">
        <v>300125</v>
      </c>
      <c r="Y1702" s="50" t="s">
        <v>78</v>
      </c>
      <c r="Z1702" s="50" t="s">
        <v>4324</v>
      </c>
      <c r="AA1702" s="432"/>
      <c r="AB1702" s="16" t="str">
        <f t="shared" si="71"/>
        <v>Unique</v>
      </c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</row>
    <row r="1703" spans="1:75" ht="15">
      <c r="A1703" s="354" t="str">
        <f t="shared" si="75"/>
        <v>71_1_300623_C1A_p_ch.ver</v>
      </c>
      <c r="B1703" s="148" t="s">
        <v>2352</v>
      </c>
      <c r="C1703" s="148" t="s">
        <v>2353</v>
      </c>
      <c r="D1703" s="213">
        <v>71</v>
      </c>
      <c r="E1703" s="213">
        <v>1</v>
      </c>
      <c r="F1703" s="213">
        <v>160623</v>
      </c>
      <c r="G1703" s="213">
        <v>300623</v>
      </c>
      <c r="H1703" s="213">
        <v>2023</v>
      </c>
      <c r="I1703" s="148" t="s">
        <v>43</v>
      </c>
      <c r="J1703" s="148" t="s">
        <v>2354</v>
      </c>
      <c r="K1703" s="148" t="s">
        <v>2355</v>
      </c>
      <c r="L1703" s="148" t="s">
        <v>74</v>
      </c>
      <c r="M1703" s="148" t="s">
        <v>100</v>
      </c>
      <c r="N1703" s="213">
        <v>115</v>
      </c>
      <c r="O1703" s="2"/>
      <c r="P1703" s="359" t="s">
        <v>4325</v>
      </c>
      <c r="Q1703" s="50" t="s">
        <v>873</v>
      </c>
      <c r="R1703" s="50" t="s">
        <v>100</v>
      </c>
      <c r="S1703" s="2">
        <f t="shared" si="77"/>
        <v>3</v>
      </c>
      <c r="T1703" s="50">
        <v>0</v>
      </c>
      <c r="U1703" s="50">
        <v>3</v>
      </c>
      <c r="V1703" s="2"/>
      <c r="W1703" s="2"/>
      <c r="X1703" s="50">
        <v>300125</v>
      </c>
      <c r="Y1703" s="50" t="s">
        <v>78</v>
      </c>
      <c r="Z1703" s="50" t="s">
        <v>4326</v>
      </c>
      <c r="AA1703" s="432"/>
      <c r="AB1703" s="16" t="str">
        <f t="shared" si="71"/>
        <v>Unique</v>
      </c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</row>
    <row r="1704" spans="1:75" ht="15">
      <c r="A1704" s="354" t="str">
        <f t="shared" si="75"/>
        <v>80_2_160623_C1Y_p_ch.ca</v>
      </c>
      <c r="B1704" s="148" t="s">
        <v>2504</v>
      </c>
      <c r="C1704" s="148" t="s">
        <v>2505</v>
      </c>
      <c r="D1704" s="213">
        <v>80</v>
      </c>
      <c r="E1704" s="213">
        <v>2</v>
      </c>
      <c r="F1704" s="367" t="s">
        <v>3903</v>
      </c>
      <c r="G1704" s="213">
        <v>160623</v>
      </c>
      <c r="H1704" s="213">
        <v>2023</v>
      </c>
      <c r="I1704" s="148" t="s">
        <v>43</v>
      </c>
      <c r="J1704" s="148" t="s">
        <v>2506</v>
      </c>
      <c r="K1704" s="148" t="s">
        <v>2507</v>
      </c>
      <c r="L1704" s="148" t="s">
        <v>74</v>
      </c>
      <c r="M1704" s="148" t="s">
        <v>100</v>
      </c>
      <c r="N1704" s="213">
        <v>151</v>
      </c>
      <c r="O1704" s="2"/>
      <c r="P1704" s="359" t="s">
        <v>925</v>
      </c>
      <c r="Q1704" s="50" t="s">
        <v>926</v>
      </c>
      <c r="R1704" s="50" t="s">
        <v>100</v>
      </c>
      <c r="S1704" s="2">
        <f t="shared" si="77"/>
        <v>13</v>
      </c>
      <c r="T1704" s="50">
        <v>0</v>
      </c>
      <c r="U1704" s="50">
        <f>5+1+1+1+1+1+1+1+1</f>
        <v>13</v>
      </c>
      <c r="V1704" s="2"/>
      <c r="W1704" s="2"/>
      <c r="X1704" s="50">
        <v>300125</v>
      </c>
      <c r="Y1704" s="50" t="s">
        <v>78</v>
      </c>
      <c r="Z1704" s="50" t="s">
        <v>4327</v>
      </c>
      <c r="AA1704" s="432"/>
      <c r="AB1704" s="16" t="str">
        <f t="shared" si="71"/>
        <v>Unique</v>
      </c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</row>
    <row r="1705" spans="1:75" ht="15">
      <c r="A1705" s="354" t="str">
        <f t="shared" si="75"/>
        <v>102_1_230522_C1C_p_ch.ven</v>
      </c>
      <c r="B1705" s="148" t="s">
        <v>2751</v>
      </c>
      <c r="C1705" s="148" t="s">
        <v>2752</v>
      </c>
      <c r="D1705" s="213">
        <v>102</v>
      </c>
      <c r="E1705" s="213">
        <v>1</v>
      </c>
      <c r="F1705" s="367" t="s">
        <v>2753</v>
      </c>
      <c r="G1705" s="213">
        <v>230522</v>
      </c>
      <c r="H1705" s="213">
        <v>2022</v>
      </c>
      <c r="I1705" s="148" t="s">
        <v>43</v>
      </c>
      <c r="J1705" s="148" t="s">
        <v>2754</v>
      </c>
      <c r="K1705" s="148" t="s">
        <v>2755</v>
      </c>
      <c r="L1705" s="148" t="s">
        <v>74</v>
      </c>
      <c r="M1705" s="148" t="s">
        <v>75</v>
      </c>
      <c r="N1705" s="213">
        <v>143</v>
      </c>
      <c r="O1705" s="2"/>
      <c r="P1705" s="359" t="s">
        <v>4328</v>
      </c>
      <c r="Q1705" s="50" t="s">
        <v>2546</v>
      </c>
      <c r="R1705" s="50" t="s">
        <v>100</v>
      </c>
      <c r="S1705" s="2">
        <f t="shared" si="77"/>
        <v>8</v>
      </c>
      <c r="T1705" s="50">
        <v>3</v>
      </c>
      <c r="U1705" s="50">
        <v>5</v>
      </c>
      <c r="V1705" s="2"/>
      <c r="W1705" s="2"/>
      <c r="X1705" s="50">
        <v>300125</v>
      </c>
      <c r="Y1705" s="50" t="s">
        <v>78</v>
      </c>
      <c r="Z1705" s="50" t="s">
        <v>4329</v>
      </c>
      <c r="AA1705" s="432"/>
      <c r="AB1705" s="16" t="str">
        <f t="shared" si="71"/>
        <v>Unique</v>
      </c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</row>
    <row r="1706" spans="1:75" ht="15">
      <c r="A1706" s="354" t="str">
        <f t="shared" si="75"/>
        <v>119_2_160623_C35_p_ch.ca</v>
      </c>
      <c r="B1706" s="148" t="s">
        <v>2611</v>
      </c>
      <c r="C1706" s="148" t="s">
        <v>2612</v>
      </c>
      <c r="D1706" s="421">
        <v>119</v>
      </c>
      <c r="E1706" s="421">
        <v>2</v>
      </c>
      <c r="F1706" s="367" t="s">
        <v>3903</v>
      </c>
      <c r="G1706" s="213">
        <v>160623</v>
      </c>
      <c r="H1706" s="213">
        <v>2023</v>
      </c>
      <c r="I1706" s="148" t="s">
        <v>43</v>
      </c>
      <c r="J1706" s="148" t="s">
        <v>2613</v>
      </c>
      <c r="K1706" s="148" t="s">
        <v>2614</v>
      </c>
      <c r="L1706" s="148" t="s">
        <v>74</v>
      </c>
      <c r="M1706" s="148" t="s">
        <v>2422</v>
      </c>
      <c r="N1706" s="213">
        <f>100+100+100+100+91</f>
        <v>491</v>
      </c>
      <c r="O1706" s="2"/>
      <c r="P1706" s="359" t="s">
        <v>925</v>
      </c>
      <c r="Q1706" s="50" t="s">
        <v>926</v>
      </c>
      <c r="R1706" s="50" t="s">
        <v>100</v>
      </c>
      <c r="S1706" s="2">
        <f t="shared" si="77"/>
        <v>2</v>
      </c>
      <c r="T1706" s="50">
        <v>0</v>
      </c>
      <c r="U1706" s="50">
        <v>2</v>
      </c>
      <c r="V1706" s="2"/>
      <c r="W1706" s="2"/>
      <c r="X1706" s="50">
        <v>300125</v>
      </c>
      <c r="Y1706" s="50" t="s">
        <v>78</v>
      </c>
      <c r="Z1706" s="50" t="s">
        <v>4330</v>
      </c>
      <c r="AA1706" s="432"/>
      <c r="AB1706" s="16" t="str">
        <f t="shared" si="71"/>
        <v>Unique</v>
      </c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</row>
    <row r="1707" spans="1:75" ht="15">
      <c r="A1707" s="354" t="str">
        <f t="shared" si="75"/>
        <v>119_2_020623_C35_p_ch.ca</v>
      </c>
      <c r="B1707" s="148" t="s">
        <v>2611</v>
      </c>
      <c r="C1707" s="148" t="s">
        <v>2612</v>
      </c>
      <c r="D1707" s="421">
        <v>119</v>
      </c>
      <c r="E1707" s="421">
        <v>2</v>
      </c>
      <c r="F1707" s="213">
        <v>190523</v>
      </c>
      <c r="G1707" s="367" t="s">
        <v>3903</v>
      </c>
      <c r="H1707" s="213">
        <v>2023</v>
      </c>
      <c r="I1707" s="148" t="s">
        <v>43</v>
      </c>
      <c r="J1707" s="148" t="s">
        <v>2613</v>
      </c>
      <c r="K1707" s="148" t="s">
        <v>2614</v>
      </c>
      <c r="L1707" s="148" t="s">
        <v>74</v>
      </c>
      <c r="M1707" s="148" t="s">
        <v>2422</v>
      </c>
      <c r="N1707" s="117">
        <v>96</v>
      </c>
      <c r="O1707" s="2"/>
      <c r="P1707" s="359" t="s">
        <v>925</v>
      </c>
      <c r="Q1707" s="50" t="s">
        <v>926</v>
      </c>
      <c r="R1707" s="50" t="s">
        <v>100</v>
      </c>
      <c r="S1707" s="2">
        <f t="shared" si="77"/>
        <v>5</v>
      </c>
      <c r="T1707" s="16">
        <v>0</v>
      </c>
      <c r="U1707" s="114">
        <f>1+1+1+1+1</f>
        <v>5</v>
      </c>
      <c r="X1707" s="50">
        <v>300125</v>
      </c>
      <c r="Y1707" s="50" t="s">
        <v>78</v>
      </c>
      <c r="Z1707" s="50" t="s">
        <v>4331</v>
      </c>
      <c r="AA1707" s="432"/>
      <c r="AB1707" s="16" t="str">
        <f t="shared" si="71"/>
        <v>Unique</v>
      </c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</row>
    <row r="1708" spans="1:75" ht="15">
      <c r="A1708" s="354" t="str">
        <f t="shared" si="75"/>
        <v>80_1_190523_C1B_p_ch.ca</v>
      </c>
      <c r="B1708" s="148" t="s">
        <v>2360</v>
      </c>
      <c r="C1708" s="148" t="s">
        <v>2361</v>
      </c>
      <c r="D1708" s="213">
        <v>80</v>
      </c>
      <c r="E1708" s="213">
        <v>1</v>
      </c>
      <c r="F1708" s="367" t="s">
        <v>3596</v>
      </c>
      <c r="G1708" s="213">
        <v>190523</v>
      </c>
      <c r="H1708" s="213">
        <v>2023</v>
      </c>
      <c r="I1708" s="148" t="s">
        <v>43</v>
      </c>
      <c r="J1708" s="148" t="s">
        <v>2362</v>
      </c>
      <c r="K1708" s="148" t="s">
        <v>2363</v>
      </c>
      <c r="L1708" s="148" t="s">
        <v>74</v>
      </c>
      <c r="M1708" s="148" t="s">
        <v>100</v>
      </c>
      <c r="N1708" s="213">
        <v>25</v>
      </c>
      <c r="O1708" s="2"/>
      <c r="P1708" s="359" t="s">
        <v>925</v>
      </c>
      <c r="Q1708" s="50" t="s">
        <v>926</v>
      </c>
      <c r="R1708" s="50" t="s">
        <v>100</v>
      </c>
      <c r="S1708" s="2">
        <f t="shared" si="77"/>
        <v>1</v>
      </c>
      <c r="T1708" s="50">
        <v>0</v>
      </c>
      <c r="U1708" s="50">
        <v>1</v>
      </c>
      <c r="V1708" s="2"/>
      <c r="W1708" s="2"/>
      <c r="X1708" s="50">
        <v>300125</v>
      </c>
      <c r="Y1708" s="50" t="s">
        <v>78</v>
      </c>
      <c r="Z1708" s="50" t="s">
        <v>4332</v>
      </c>
      <c r="AA1708" s="432"/>
      <c r="AB1708" s="16" t="str">
        <f t="shared" si="71"/>
        <v>Unique</v>
      </c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</row>
    <row r="1709" spans="1:75" ht="15">
      <c r="A1709" s="354" t="str">
        <f t="shared" si="75"/>
        <v>80_1_190523_C1B_p_ch.ven</v>
      </c>
      <c r="B1709" s="148" t="s">
        <v>2360</v>
      </c>
      <c r="C1709" s="148" t="s">
        <v>2361</v>
      </c>
      <c r="D1709" s="213">
        <v>80</v>
      </c>
      <c r="E1709" s="213">
        <v>1</v>
      </c>
      <c r="F1709" s="367" t="s">
        <v>3596</v>
      </c>
      <c r="G1709" s="213">
        <v>190523</v>
      </c>
      <c r="H1709" s="213">
        <v>2023</v>
      </c>
      <c r="I1709" s="148" t="s">
        <v>43</v>
      </c>
      <c r="J1709" s="148" t="s">
        <v>2362</v>
      </c>
      <c r="K1709" s="148" t="s">
        <v>2363</v>
      </c>
      <c r="L1709" s="148" t="s">
        <v>74</v>
      </c>
      <c r="M1709" s="148" t="s">
        <v>100</v>
      </c>
      <c r="N1709" s="213">
        <v>25</v>
      </c>
      <c r="O1709" s="2"/>
      <c r="P1709" s="359" t="s">
        <v>4328</v>
      </c>
      <c r="Q1709" s="50" t="s">
        <v>2546</v>
      </c>
      <c r="R1709" s="50" t="s">
        <v>100</v>
      </c>
      <c r="S1709" s="2">
        <f t="shared" si="77"/>
        <v>1</v>
      </c>
      <c r="T1709" s="50">
        <v>0</v>
      </c>
      <c r="U1709" s="50">
        <v>1</v>
      </c>
      <c r="V1709" s="2"/>
      <c r="W1709" s="2"/>
      <c r="X1709" s="50">
        <v>300125</v>
      </c>
      <c r="Y1709" s="50" t="s">
        <v>78</v>
      </c>
      <c r="Z1709" s="50" t="s">
        <v>4333</v>
      </c>
      <c r="AA1709" s="432"/>
      <c r="AB1709" s="16" t="str">
        <f t="shared" si="71"/>
        <v>Unique</v>
      </c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</row>
    <row r="1710" spans="1:75" ht="15">
      <c r="A1710" s="354" t="str">
        <f t="shared" si="75"/>
        <v>100_2_150621_C3X_p_ch.ca</v>
      </c>
      <c r="B1710" s="364" t="s">
        <v>2441</v>
      </c>
      <c r="C1710" s="364" t="s">
        <v>2442</v>
      </c>
      <c r="D1710" s="213">
        <v>100</v>
      </c>
      <c r="E1710" s="213">
        <v>2</v>
      </c>
      <c r="F1710" s="213">
        <v>310521</v>
      </c>
      <c r="G1710" s="213">
        <v>150621</v>
      </c>
      <c r="H1710" s="213">
        <v>2021</v>
      </c>
      <c r="I1710" s="148" t="s">
        <v>43</v>
      </c>
      <c r="J1710" s="148" t="s">
        <v>2443</v>
      </c>
      <c r="K1710" s="148" t="s">
        <v>2444</v>
      </c>
      <c r="L1710" s="148" t="s">
        <v>74</v>
      </c>
      <c r="M1710" s="148" t="s">
        <v>168</v>
      </c>
      <c r="N1710" s="213">
        <v>61</v>
      </c>
      <c r="O1710" s="2"/>
      <c r="P1710" s="359" t="s">
        <v>925</v>
      </c>
      <c r="Q1710" s="50" t="s">
        <v>926</v>
      </c>
      <c r="R1710" s="50" t="s">
        <v>100</v>
      </c>
      <c r="S1710" s="2">
        <f t="shared" si="77"/>
        <v>7</v>
      </c>
      <c r="T1710" s="16">
        <v>5</v>
      </c>
      <c r="U1710" s="114">
        <f>1+1</f>
        <v>2</v>
      </c>
      <c r="X1710" s="50">
        <v>310125</v>
      </c>
      <c r="Y1710" s="50" t="s">
        <v>78</v>
      </c>
      <c r="Z1710" s="50" t="s">
        <v>4334</v>
      </c>
      <c r="AA1710" s="432"/>
      <c r="AB1710" s="16" t="str">
        <f t="shared" si="71"/>
        <v>Unique</v>
      </c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</row>
    <row r="1711" spans="1:75" ht="15">
      <c r="A1711" s="354" t="str">
        <f t="shared" si="75"/>
        <v>101_1_300623_C2A_p_ch.ca</v>
      </c>
      <c r="B1711" s="148" t="s">
        <v>80</v>
      </c>
      <c r="C1711" s="148" t="s">
        <v>81</v>
      </c>
      <c r="D1711" s="213">
        <v>101</v>
      </c>
      <c r="E1711" s="213">
        <v>1</v>
      </c>
      <c r="F1711" s="213">
        <v>160623</v>
      </c>
      <c r="G1711" s="213">
        <v>300623</v>
      </c>
      <c r="H1711" s="213">
        <v>2023</v>
      </c>
      <c r="I1711" s="148" t="s">
        <v>43</v>
      </c>
      <c r="J1711" s="148" t="s">
        <v>82</v>
      </c>
      <c r="K1711" s="148" t="s">
        <v>83</v>
      </c>
      <c r="L1711" s="148" t="s">
        <v>74</v>
      </c>
      <c r="M1711" s="148" t="s">
        <v>100</v>
      </c>
      <c r="N1711" s="213">
        <f>4+2+7+1+30+30+30+30+30+20+26</f>
        <v>210</v>
      </c>
      <c r="O1711" s="2"/>
      <c r="P1711" s="359" t="s">
        <v>925</v>
      </c>
      <c r="Q1711" s="50" t="s">
        <v>926</v>
      </c>
      <c r="R1711" s="50" t="s">
        <v>100</v>
      </c>
      <c r="S1711" s="2">
        <f t="shared" si="77"/>
        <v>2</v>
      </c>
      <c r="T1711" s="50">
        <v>0</v>
      </c>
      <c r="U1711" s="50">
        <v>2</v>
      </c>
      <c r="V1711" s="2"/>
      <c r="W1711" s="2"/>
      <c r="X1711" s="50">
        <v>310125</v>
      </c>
      <c r="Y1711" s="50" t="s">
        <v>78</v>
      </c>
      <c r="Z1711" s="50" t="s">
        <v>4335</v>
      </c>
      <c r="AA1711" s="432"/>
      <c r="AB1711" s="16" t="str">
        <f t="shared" si="71"/>
        <v>Unique</v>
      </c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</row>
    <row r="1712" spans="1:75" ht="15">
      <c r="A1712" s="354" t="str">
        <f t="shared" si="75"/>
        <v>71_2_160623_C2B_p_ch.ca</v>
      </c>
      <c r="B1712" s="148" t="s">
        <v>2481</v>
      </c>
      <c r="C1712" s="148" t="s">
        <v>2482</v>
      </c>
      <c r="D1712" s="213">
        <v>71</v>
      </c>
      <c r="E1712" s="213">
        <v>2</v>
      </c>
      <c r="F1712" s="367" t="s">
        <v>3903</v>
      </c>
      <c r="G1712" s="213">
        <v>160623</v>
      </c>
      <c r="H1712" s="213">
        <v>2023</v>
      </c>
      <c r="I1712" s="148" t="s">
        <v>43</v>
      </c>
      <c r="J1712" s="148" t="s">
        <v>2483</v>
      </c>
      <c r="K1712" s="148" t="s">
        <v>2484</v>
      </c>
      <c r="L1712" s="148" t="s">
        <v>74</v>
      </c>
      <c r="M1712" s="148" t="s">
        <v>2911</v>
      </c>
      <c r="N1712" s="213">
        <v>340</v>
      </c>
      <c r="O1712" s="2"/>
      <c r="P1712" s="359" t="s">
        <v>925</v>
      </c>
      <c r="Q1712" s="50" t="s">
        <v>926</v>
      </c>
      <c r="R1712" s="50" t="s">
        <v>100</v>
      </c>
      <c r="S1712" s="2">
        <f t="shared" si="77"/>
        <v>6</v>
      </c>
      <c r="T1712" s="16">
        <v>0</v>
      </c>
      <c r="U1712" s="114">
        <f>1+1+1+1+2</f>
        <v>6</v>
      </c>
      <c r="X1712" s="50">
        <v>310125</v>
      </c>
      <c r="Y1712" s="50" t="s">
        <v>78</v>
      </c>
      <c r="Z1712" s="50" t="s">
        <v>4336</v>
      </c>
      <c r="AA1712" s="432"/>
      <c r="AB1712" s="16" t="str">
        <f t="shared" si="71"/>
        <v>Unique</v>
      </c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</row>
    <row r="1713" spans="1:75" ht="15">
      <c r="A1713" s="354" t="str">
        <f t="shared" si="75"/>
        <v>119_2_220622_C2Y_p_ch.ven</v>
      </c>
      <c r="B1713" s="148" t="s">
        <v>2517</v>
      </c>
      <c r="C1713" s="148" t="s">
        <v>2518</v>
      </c>
      <c r="D1713" s="421">
        <v>119</v>
      </c>
      <c r="E1713" s="421">
        <v>2</v>
      </c>
      <c r="F1713" s="367" t="s">
        <v>2800</v>
      </c>
      <c r="G1713" s="213">
        <v>220622</v>
      </c>
      <c r="H1713" s="213">
        <v>2022</v>
      </c>
      <c r="I1713" s="148" t="s">
        <v>43</v>
      </c>
      <c r="J1713" s="148" t="s">
        <v>2519</v>
      </c>
      <c r="K1713" s="148" t="s">
        <v>2520</v>
      </c>
      <c r="L1713" s="148" t="s">
        <v>74</v>
      </c>
      <c r="M1713" s="148" t="s">
        <v>75</v>
      </c>
      <c r="N1713" s="213">
        <v>117</v>
      </c>
      <c r="O1713" s="2"/>
      <c r="P1713" s="359" t="s">
        <v>4328</v>
      </c>
      <c r="Q1713" s="50" t="s">
        <v>2546</v>
      </c>
      <c r="R1713" s="50" t="s">
        <v>100</v>
      </c>
      <c r="S1713" s="2">
        <f t="shared" si="77"/>
        <v>3</v>
      </c>
      <c r="T1713" s="16">
        <v>0</v>
      </c>
      <c r="U1713" s="16">
        <v>3</v>
      </c>
      <c r="X1713" s="50">
        <v>310125</v>
      </c>
      <c r="Y1713" s="50" t="s">
        <v>78</v>
      </c>
      <c r="Z1713" s="50" t="s">
        <v>4337</v>
      </c>
      <c r="AA1713" s="432"/>
      <c r="AB1713" s="16" t="str">
        <f t="shared" si="71"/>
        <v>Unique</v>
      </c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</row>
    <row r="1714" spans="1:75" ht="15">
      <c r="A1714" s="354" t="str">
        <f t="shared" si="75"/>
        <v>80_1_160623_C1B_p_ch.ca</v>
      </c>
      <c r="B1714" s="148" t="s">
        <v>2360</v>
      </c>
      <c r="C1714" s="148" t="s">
        <v>2361</v>
      </c>
      <c r="D1714" s="213">
        <v>80</v>
      </c>
      <c r="E1714" s="213">
        <v>1</v>
      </c>
      <c r="F1714" s="367" t="s">
        <v>3903</v>
      </c>
      <c r="G1714" s="213">
        <v>160623</v>
      </c>
      <c r="H1714" s="213">
        <v>2023</v>
      </c>
      <c r="I1714" s="148" t="s">
        <v>43</v>
      </c>
      <c r="J1714" s="148" t="s">
        <v>2362</v>
      </c>
      <c r="K1714" s="148" t="s">
        <v>2363</v>
      </c>
      <c r="L1714" s="148" t="s">
        <v>74</v>
      </c>
      <c r="M1714" s="148" t="s">
        <v>2911</v>
      </c>
      <c r="N1714" s="213">
        <v>266</v>
      </c>
      <c r="O1714" s="2"/>
      <c r="P1714" s="359" t="s">
        <v>925</v>
      </c>
      <c r="Q1714" s="50" t="s">
        <v>926</v>
      </c>
      <c r="R1714" s="50" t="s">
        <v>100</v>
      </c>
      <c r="S1714" s="2">
        <f t="shared" si="77"/>
        <v>4</v>
      </c>
      <c r="T1714" s="50">
        <v>0</v>
      </c>
      <c r="U1714" s="50">
        <v>4</v>
      </c>
      <c r="V1714" s="2"/>
      <c r="W1714" s="2"/>
      <c r="X1714" s="50">
        <v>310125</v>
      </c>
      <c r="Y1714" s="50" t="s">
        <v>78</v>
      </c>
      <c r="Z1714" s="50" t="s">
        <v>4338</v>
      </c>
      <c r="AA1714" s="432"/>
      <c r="AB1714" s="16" t="str">
        <f t="shared" si="71"/>
        <v>Unique</v>
      </c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</row>
    <row r="1715" spans="1:75" ht="15">
      <c r="A1715" s="354" t="str">
        <f t="shared" si="75"/>
        <v>80_2_190523_C1Y_p_ch.ca</v>
      </c>
      <c r="B1715" s="148" t="s">
        <v>2504</v>
      </c>
      <c r="C1715" s="148" t="s">
        <v>2505</v>
      </c>
      <c r="D1715" s="213">
        <v>80</v>
      </c>
      <c r="E1715" s="213">
        <v>2</v>
      </c>
      <c r="F1715" s="367" t="s">
        <v>3596</v>
      </c>
      <c r="G1715" s="213">
        <v>190523</v>
      </c>
      <c r="H1715" s="213">
        <v>2023</v>
      </c>
      <c r="I1715" s="148" t="s">
        <v>43</v>
      </c>
      <c r="J1715" s="148" t="s">
        <v>2506</v>
      </c>
      <c r="K1715" s="148" t="s">
        <v>2507</v>
      </c>
      <c r="L1715" s="148" t="s">
        <v>74</v>
      </c>
      <c r="M1715" s="148" t="s">
        <v>100</v>
      </c>
      <c r="N1715" s="213">
        <v>17</v>
      </c>
      <c r="O1715" s="2"/>
      <c r="P1715" s="359" t="s">
        <v>925</v>
      </c>
      <c r="Q1715" s="50" t="s">
        <v>926</v>
      </c>
      <c r="R1715" s="50" t="s">
        <v>100</v>
      </c>
      <c r="S1715" s="2">
        <f t="shared" si="77"/>
        <v>2</v>
      </c>
      <c r="T1715" s="50">
        <v>0</v>
      </c>
      <c r="U1715" s="50">
        <v>2</v>
      </c>
      <c r="V1715" s="2"/>
      <c r="W1715" s="2"/>
      <c r="X1715" s="50">
        <v>310125</v>
      </c>
      <c r="Y1715" s="50" t="s">
        <v>78</v>
      </c>
      <c r="Z1715" s="50" t="s">
        <v>4339</v>
      </c>
      <c r="AA1715" s="432"/>
      <c r="AB1715" s="16" t="str">
        <f t="shared" si="71"/>
        <v>Unique</v>
      </c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</row>
    <row r="1716" spans="1:75" ht="15">
      <c r="A1716" s="354" t="str">
        <f t="shared" si="75"/>
        <v>101_1_160623_C2A_p_ch.ven</v>
      </c>
      <c r="B1716" s="148" t="s">
        <v>80</v>
      </c>
      <c r="C1716" s="148" t="s">
        <v>81</v>
      </c>
      <c r="D1716" s="213">
        <v>101</v>
      </c>
      <c r="E1716" s="213">
        <v>1</v>
      </c>
      <c r="F1716" s="367" t="s">
        <v>3903</v>
      </c>
      <c r="G1716" s="213">
        <v>160623</v>
      </c>
      <c r="H1716" s="213">
        <v>2023</v>
      </c>
      <c r="I1716" s="148" t="s">
        <v>43</v>
      </c>
      <c r="J1716" s="148" t="s">
        <v>82</v>
      </c>
      <c r="K1716" s="148" t="s">
        <v>83</v>
      </c>
      <c r="L1716" s="148" t="s">
        <v>74</v>
      </c>
      <c r="M1716" s="148" t="s">
        <v>2911</v>
      </c>
      <c r="N1716" s="213">
        <v>232</v>
      </c>
      <c r="O1716" s="2"/>
      <c r="P1716" s="359" t="s">
        <v>4328</v>
      </c>
      <c r="Q1716" s="50" t="s">
        <v>2546</v>
      </c>
      <c r="R1716" s="50" t="s">
        <v>100</v>
      </c>
      <c r="S1716" s="2">
        <f t="shared" si="77"/>
        <v>1</v>
      </c>
      <c r="T1716" s="50">
        <v>0</v>
      </c>
      <c r="U1716" s="50">
        <v>1</v>
      </c>
      <c r="V1716" s="2"/>
      <c r="W1716" s="2"/>
      <c r="X1716" s="50">
        <v>310125</v>
      </c>
      <c r="Y1716" s="50" t="s">
        <v>78</v>
      </c>
      <c r="Z1716" s="50" t="s">
        <v>4340</v>
      </c>
      <c r="AA1716" s="432"/>
      <c r="AB1716" s="16" t="str">
        <f t="shared" si="71"/>
        <v>Unique</v>
      </c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</row>
    <row r="1717" spans="1:75" ht="15">
      <c r="A1717" s="354" t="str">
        <f t="shared" si="75"/>
        <v>101_1_160623_C2A_p_ch.ca</v>
      </c>
      <c r="B1717" s="148" t="s">
        <v>80</v>
      </c>
      <c r="C1717" s="148" t="s">
        <v>81</v>
      </c>
      <c r="D1717" s="213">
        <v>101</v>
      </c>
      <c r="E1717" s="213">
        <v>1</v>
      </c>
      <c r="F1717" s="367" t="s">
        <v>3903</v>
      </c>
      <c r="G1717" s="213">
        <v>160623</v>
      </c>
      <c r="H1717" s="213">
        <v>2023</v>
      </c>
      <c r="I1717" s="148" t="s">
        <v>43</v>
      </c>
      <c r="J1717" s="148" t="s">
        <v>82</v>
      </c>
      <c r="K1717" s="148" t="s">
        <v>83</v>
      </c>
      <c r="L1717" s="148" t="s">
        <v>74</v>
      </c>
      <c r="M1717" s="148" t="s">
        <v>2911</v>
      </c>
      <c r="N1717" s="213">
        <v>232</v>
      </c>
      <c r="O1717" s="2"/>
      <c r="P1717" s="359" t="s">
        <v>925</v>
      </c>
      <c r="Q1717" s="50" t="s">
        <v>926</v>
      </c>
      <c r="R1717" s="50" t="s">
        <v>100</v>
      </c>
      <c r="S1717" s="2">
        <f t="shared" si="77"/>
        <v>3</v>
      </c>
      <c r="T1717" s="50">
        <v>0</v>
      </c>
      <c r="U1717" s="50">
        <v>3</v>
      </c>
      <c r="V1717" s="2"/>
      <c r="W1717" s="2"/>
      <c r="X1717" s="50">
        <v>310125</v>
      </c>
      <c r="Y1717" s="50" t="s">
        <v>78</v>
      </c>
      <c r="Z1717" s="50" t="s">
        <v>4341</v>
      </c>
      <c r="AA1717" s="432"/>
      <c r="AB1717" s="16" t="str">
        <f t="shared" si="71"/>
        <v>Unique</v>
      </c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</row>
    <row r="1718" spans="1:75" ht="15">
      <c r="A1718" s="354" t="str">
        <f t="shared" si="75"/>
        <v>101_2_030921_C3A_p_ch.fe</v>
      </c>
      <c r="B1718" s="364" t="s">
        <v>2336</v>
      </c>
      <c r="C1718" s="364" t="s">
        <v>2337</v>
      </c>
      <c r="D1718" s="213">
        <v>101</v>
      </c>
      <c r="E1718" s="213">
        <v>2</v>
      </c>
      <c r="F1718" s="213">
        <v>160821</v>
      </c>
      <c r="G1718" s="367" t="s">
        <v>2403</v>
      </c>
      <c r="H1718" s="213">
        <v>2021</v>
      </c>
      <c r="I1718" s="148" t="s">
        <v>43</v>
      </c>
      <c r="J1718" s="148" t="s">
        <v>2338</v>
      </c>
      <c r="K1718" s="148" t="s">
        <v>2339</v>
      </c>
      <c r="L1718" s="148" t="s">
        <v>74</v>
      </c>
      <c r="M1718" s="148" t="s">
        <v>147</v>
      </c>
      <c r="N1718" s="213">
        <v>424</v>
      </c>
      <c r="O1718" s="2"/>
      <c r="P1718" s="359" t="s">
        <v>2378</v>
      </c>
      <c r="Q1718" s="50" t="s">
        <v>2379</v>
      </c>
      <c r="R1718" s="50" t="s">
        <v>100</v>
      </c>
      <c r="S1718" s="2">
        <f t="shared" si="77"/>
        <v>2</v>
      </c>
      <c r="T1718" s="50">
        <v>0</v>
      </c>
      <c r="U1718" s="50">
        <v>2</v>
      </c>
      <c r="V1718" s="2"/>
      <c r="W1718" s="2"/>
      <c r="X1718" s="50">
        <v>310125</v>
      </c>
      <c r="Y1718" s="50" t="s">
        <v>78</v>
      </c>
      <c r="Z1718" s="50" t="s">
        <v>4342</v>
      </c>
      <c r="AA1718" s="432"/>
      <c r="AB1718" s="16" t="str">
        <f t="shared" si="71"/>
        <v>Unique</v>
      </c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</row>
    <row r="1719" spans="1:75" ht="15">
      <c r="A1719" s="354" t="str">
        <f t="shared" si="75"/>
        <v>80_3_160623_C15_p_ch.ver</v>
      </c>
      <c r="B1719" s="148" t="s">
        <v>69</v>
      </c>
      <c r="C1719" s="148" t="s">
        <v>70</v>
      </c>
      <c r="D1719" s="213">
        <v>80</v>
      </c>
      <c r="E1719" s="213">
        <v>3</v>
      </c>
      <c r="F1719" s="367" t="s">
        <v>3903</v>
      </c>
      <c r="G1719" s="213">
        <v>160623</v>
      </c>
      <c r="H1719" s="213">
        <v>2023</v>
      </c>
      <c r="I1719" s="148" t="s">
        <v>43</v>
      </c>
      <c r="J1719" s="148" t="s">
        <v>72</v>
      </c>
      <c r="K1719" s="148" t="s">
        <v>73</v>
      </c>
      <c r="L1719" s="148" t="s">
        <v>74</v>
      </c>
      <c r="M1719" s="148" t="s">
        <v>2911</v>
      </c>
      <c r="N1719" s="213">
        <v>189</v>
      </c>
      <c r="O1719" s="2"/>
      <c r="P1719" s="359" t="s">
        <v>4325</v>
      </c>
      <c r="Q1719" s="50" t="s">
        <v>873</v>
      </c>
      <c r="R1719" s="50" t="s">
        <v>100</v>
      </c>
      <c r="S1719" s="2">
        <f t="shared" si="77"/>
        <v>1</v>
      </c>
      <c r="T1719" s="16">
        <v>0</v>
      </c>
      <c r="U1719" s="16">
        <v>1</v>
      </c>
      <c r="X1719" s="50">
        <v>310125</v>
      </c>
      <c r="Y1719" s="50" t="s">
        <v>78</v>
      </c>
      <c r="Z1719" s="50" t="s">
        <v>4343</v>
      </c>
      <c r="AA1719" s="432"/>
      <c r="AB1719" s="16" t="str">
        <f t="shared" si="71"/>
        <v>Unique</v>
      </c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</row>
    <row r="1720" spans="1:75" ht="15">
      <c r="A1720" s="354" t="str">
        <f t="shared" si="75"/>
        <v>119_2_220622_C35_p_ch.ven</v>
      </c>
      <c r="B1720" s="148" t="s">
        <v>2611</v>
      </c>
      <c r="C1720" s="148" t="s">
        <v>2612</v>
      </c>
      <c r="D1720" s="421">
        <v>119</v>
      </c>
      <c r="E1720" s="421">
        <v>2</v>
      </c>
      <c r="F1720" s="367" t="s">
        <v>2800</v>
      </c>
      <c r="G1720" s="213">
        <v>220622</v>
      </c>
      <c r="H1720" s="213">
        <v>2022</v>
      </c>
      <c r="I1720" s="148" t="s">
        <v>43</v>
      </c>
      <c r="J1720" s="148" t="s">
        <v>2613</v>
      </c>
      <c r="K1720" s="148" t="s">
        <v>2614</v>
      </c>
      <c r="L1720" s="148" t="s">
        <v>74</v>
      </c>
      <c r="M1720" s="148" t="s">
        <v>2911</v>
      </c>
      <c r="N1720" s="213">
        <v>89</v>
      </c>
      <c r="O1720" s="2"/>
      <c r="P1720" s="359" t="s">
        <v>4328</v>
      </c>
      <c r="Q1720" s="50" t="s">
        <v>2546</v>
      </c>
      <c r="R1720" s="50" t="s">
        <v>100</v>
      </c>
      <c r="S1720" s="2">
        <f t="shared" si="77"/>
        <v>1</v>
      </c>
      <c r="T1720" s="50">
        <v>0</v>
      </c>
      <c r="U1720" s="50">
        <v>1</v>
      </c>
      <c r="V1720" s="2"/>
      <c r="W1720" s="2"/>
      <c r="X1720" s="50">
        <v>310125</v>
      </c>
      <c r="Y1720" s="50" t="s">
        <v>78</v>
      </c>
      <c r="Z1720" s="50" t="s">
        <v>4344</v>
      </c>
      <c r="AA1720" s="432"/>
      <c r="AB1720" s="16" t="str">
        <f t="shared" si="71"/>
        <v>Unique</v>
      </c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</row>
    <row r="1721" spans="1:75" ht="15">
      <c r="A1721" s="354" t="str">
        <f t="shared" si="75"/>
        <v>101_1_300623_C2A_p_ch.ven</v>
      </c>
      <c r="B1721" s="148" t="s">
        <v>80</v>
      </c>
      <c r="C1721" s="148" t="s">
        <v>81</v>
      </c>
      <c r="D1721" s="213">
        <v>101</v>
      </c>
      <c r="E1721" s="213">
        <v>1</v>
      </c>
      <c r="F1721" s="213">
        <v>160623</v>
      </c>
      <c r="G1721" s="213">
        <v>300623</v>
      </c>
      <c r="H1721" s="213">
        <v>2023</v>
      </c>
      <c r="I1721" s="148" t="s">
        <v>43</v>
      </c>
      <c r="J1721" s="148" t="s">
        <v>82</v>
      </c>
      <c r="K1721" s="148" t="s">
        <v>83</v>
      </c>
      <c r="L1721" s="148" t="s">
        <v>74</v>
      </c>
      <c r="M1721" s="148" t="s">
        <v>100</v>
      </c>
      <c r="N1721" s="213">
        <f>4+2+7+1+30+30+30+30+30+20+26</f>
        <v>210</v>
      </c>
      <c r="O1721" s="2"/>
      <c r="P1721" s="359" t="s">
        <v>4328</v>
      </c>
      <c r="Q1721" s="50" t="s">
        <v>2546</v>
      </c>
      <c r="R1721" s="50" t="s">
        <v>100</v>
      </c>
      <c r="S1721" s="2">
        <f t="shared" si="77"/>
        <v>1</v>
      </c>
      <c r="T1721" s="50">
        <v>0</v>
      </c>
      <c r="U1721" s="50">
        <v>1</v>
      </c>
      <c r="V1721" s="2"/>
      <c r="W1721" s="2"/>
      <c r="X1721" s="50">
        <v>310125</v>
      </c>
      <c r="Y1721" s="50" t="s">
        <v>78</v>
      </c>
      <c r="Z1721" s="50" t="s">
        <v>4345</v>
      </c>
      <c r="AA1721" s="432"/>
      <c r="AB1721" s="16" t="str">
        <f t="shared" si="71"/>
        <v>Unique</v>
      </c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</row>
    <row r="1722" spans="1:75" ht="15">
      <c r="A1722" s="354" t="str">
        <f t="shared" si="75"/>
        <v>80_4_220622_C25_p_xy.se</v>
      </c>
      <c r="B1722" s="148" t="s">
        <v>2320</v>
      </c>
      <c r="C1722" s="148" t="s">
        <v>2321</v>
      </c>
      <c r="D1722" s="213">
        <v>80</v>
      </c>
      <c r="E1722" s="213">
        <v>4</v>
      </c>
      <c r="F1722" s="367" t="s">
        <v>2800</v>
      </c>
      <c r="G1722" s="213">
        <v>220622</v>
      </c>
      <c r="H1722" s="213">
        <v>2022</v>
      </c>
      <c r="I1722" s="148" t="s">
        <v>43</v>
      </c>
      <c r="J1722" s="148" t="s">
        <v>2322</v>
      </c>
      <c r="K1722" s="148" t="s">
        <v>2323</v>
      </c>
      <c r="L1722" s="148" t="s">
        <v>74</v>
      </c>
      <c r="M1722" s="148" t="s">
        <v>320</v>
      </c>
      <c r="N1722" s="213">
        <v>101</v>
      </c>
      <c r="O1722" s="2"/>
      <c r="P1722" s="359" t="s">
        <v>529</v>
      </c>
      <c r="Q1722" s="50" t="s">
        <v>530</v>
      </c>
      <c r="R1722" s="50" t="s">
        <v>100</v>
      </c>
      <c r="S1722" s="2">
        <f t="shared" si="77"/>
        <v>11</v>
      </c>
      <c r="T1722" s="50">
        <v>6</v>
      </c>
      <c r="U1722" s="50">
        <v>5</v>
      </c>
      <c r="V1722" s="2"/>
      <c r="W1722" s="2"/>
      <c r="X1722" s="50">
        <v>310125</v>
      </c>
      <c r="Y1722" s="50" t="s">
        <v>78</v>
      </c>
      <c r="Z1722" s="50" t="s">
        <v>4346</v>
      </c>
      <c r="AA1722" s="432"/>
      <c r="AB1722" s="16" t="str">
        <f t="shared" si="71"/>
        <v>Unique</v>
      </c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</row>
    <row r="1723" spans="1:75" ht="15">
      <c r="A1723" s="563" t="str">
        <f>D1723&amp;"_"&amp;E1723&amp;"_"&amp;G1723&amp;"_"&amp;J1723</f>
        <v>128_1_220622_C3D_p</v>
      </c>
      <c r="B1723" s="148" t="s">
        <v>2767</v>
      </c>
      <c r="C1723" s="148" t="s">
        <v>2768</v>
      </c>
      <c r="D1723" s="213">
        <v>128</v>
      </c>
      <c r="E1723" s="213">
        <v>1</v>
      </c>
      <c r="F1723" s="367" t="s">
        <v>2800</v>
      </c>
      <c r="G1723" s="213">
        <v>220622</v>
      </c>
      <c r="H1723" s="213">
        <v>2022</v>
      </c>
      <c r="I1723" s="148" t="s">
        <v>43</v>
      </c>
      <c r="J1723" s="148" t="s">
        <v>2769</v>
      </c>
      <c r="K1723" s="148" t="s">
        <v>2770</v>
      </c>
      <c r="L1723" s="148" t="s">
        <v>74</v>
      </c>
      <c r="M1723" s="148" t="s">
        <v>320</v>
      </c>
      <c r="N1723" s="148" t="s">
        <v>2922</v>
      </c>
      <c r="O1723" s="2"/>
      <c r="P1723" s="359" t="s">
        <v>529</v>
      </c>
      <c r="Q1723" s="50" t="s">
        <v>530</v>
      </c>
      <c r="R1723" s="50" t="s">
        <v>100</v>
      </c>
      <c r="S1723" s="2">
        <f t="shared" si="77"/>
        <v>5</v>
      </c>
      <c r="T1723" s="50">
        <v>1</v>
      </c>
      <c r="U1723" s="50">
        <v>4</v>
      </c>
      <c r="V1723" s="2"/>
      <c r="W1723" s="2"/>
      <c r="X1723" s="50">
        <v>310125</v>
      </c>
      <c r="Y1723" s="50" t="s">
        <v>78</v>
      </c>
      <c r="Z1723" s="50" t="s">
        <v>4347</v>
      </c>
      <c r="AA1723" s="432"/>
      <c r="AB1723" s="16" t="str">
        <f t="shared" si="71"/>
        <v>Unique</v>
      </c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</row>
    <row r="1724" spans="1:75" ht="15">
      <c r="A1724" s="354" t="str">
        <f t="shared" ref="A1724:A1757" si="78">D1724&amp;"_"&amp;E1724&amp;"_"&amp;G1724&amp;"_"&amp;J1724&amp;"_"&amp;P1724</f>
        <v>128_1_060722_C3D_p_xy.sy</v>
      </c>
      <c r="B1724" s="355" t="s">
        <v>2767</v>
      </c>
      <c r="C1724" s="355" t="s">
        <v>2768</v>
      </c>
      <c r="D1724" s="213">
        <v>128</v>
      </c>
      <c r="E1724" s="213">
        <v>1</v>
      </c>
      <c r="F1724" s="213">
        <v>220622</v>
      </c>
      <c r="G1724" s="367" t="s">
        <v>465</v>
      </c>
      <c r="H1724" s="213">
        <v>2022</v>
      </c>
      <c r="I1724" s="148" t="s">
        <v>43</v>
      </c>
      <c r="J1724" s="148" t="s">
        <v>2769</v>
      </c>
      <c r="K1724" s="148" t="s">
        <v>2770</v>
      </c>
      <c r="L1724" s="148" t="s">
        <v>74</v>
      </c>
      <c r="M1724" s="2" t="s">
        <v>100</v>
      </c>
      <c r="N1724" s="117">
        <v>491</v>
      </c>
      <c r="P1724" s="401" t="s">
        <v>842</v>
      </c>
      <c r="Q1724" s="16" t="s">
        <v>843</v>
      </c>
      <c r="R1724" s="16" t="s">
        <v>2911</v>
      </c>
      <c r="S1724" s="50">
        <v>6</v>
      </c>
      <c r="T1724" s="16">
        <v>5</v>
      </c>
      <c r="U1724" s="16">
        <v>1</v>
      </c>
      <c r="X1724" s="413" t="s">
        <v>4348</v>
      </c>
      <c r="Y1724" s="16" t="s">
        <v>78</v>
      </c>
      <c r="Z1724" s="47" t="s">
        <v>4349</v>
      </c>
      <c r="AB1724" s="16" t="str">
        <f t="shared" si="71"/>
        <v>Unique</v>
      </c>
    </row>
    <row r="1725" spans="1:75" ht="15">
      <c r="A1725" s="354" t="str">
        <f t="shared" si="78"/>
        <v>128_1_060722_C3D_p_xy.xa</v>
      </c>
      <c r="B1725" s="148" t="s">
        <v>2767</v>
      </c>
      <c r="C1725" s="148" t="s">
        <v>2768</v>
      </c>
      <c r="D1725" s="213">
        <v>128</v>
      </c>
      <c r="E1725" s="213">
        <v>1</v>
      </c>
      <c r="F1725" s="213">
        <v>220622</v>
      </c>
      <c r="G1725" s="367" t="s">
        <v>465</v>
      </c>
      <c r="H1725" s="213">
        <v>2022</v>
      </c>
      <c r="I1725" s="148" t="s">
        <v>43</v>
      </c>
      <c r="J1725" s="148" t="s">
        <v>2769</v>
      </c>
      <c r="K1725" s="148" t="s">
        <v>2770</v>
      </c>
      <c r="L1725" s="148" t="s">
        <v>74</v>
      </c>
      <c r="M1725" s="2" t="s">
        <v>100</v>
      </c>
      <c r="N1725" s="117">
        <v>491</v>
      </c>
      <c r="P1725" s="401" t="s">
        <v>4350</v>
      </c>
      <c r="Q1725" s="16" t="s">
        <v>4351</v>
      </c>
      <c r="R1725" s="16" t="s">
        <v>2911</v>
      </c>
      <c r="S1725" s="50">
        <v>1</v>
      </c>
      <c r="T1725" s="16">
        <v>0</v>
      </c>
      <c r="U1725" s="16">
        <v>1</v>
      </c>
      <c r="X1725" s="413" t="s">
        <v>4348</v>
      </c>
      <c r="Y1725" s="16" t="s">
        <v>78</v>
      </c>
      <c r="Z1725" s="47" t="s">
        <v>4352</v>
      </c>
      <c r="AB1725" s="16" t="str">
        <f t="shared" si="71"/>
        <v>Unique</v>
      </c>
    </row>
    <row r="1726" spans="1:75" ht="15">
      <c r="A1726" s="354" t="str">
        <f t="shared" si="78"/>
        <v>128_1_060722_C3D_p_br.le</v>
      </c>
      <c r="B1726" s="148" t="s">
        <v>2767</v>
      </c>
      <c r="C1726" s="148" t="s">
        <v>2768</v>
      </c>
      <c r="D1726" s="213">
        <v>128</v>
      </c>
      <c r="E1726" s="213">
        <v>1</v>
      </c>
      <c r="F1726" s="213">
        <v>220622</v>
      </c>
      <c r="G1726" s="367" t="s">
        <v>465</v>
      </c>
      <c r="H1726" s="213">
        <v>2022</v>
      </c>
      <c r="I1726" s="148" t="s">
        <v>43</v>
      </c>
      <c r="J1726" s="148" t="s">
        <v>2769</v>
      </c>
      <c r="K1726" s="148" t="s">
        <v>2770</v>
      </c>
      <c r="L1726" s="148" t="s">
        <v>74</v>
      </c>
      <c r="M1726" s="2" t="s">
        <v>100</v>
      </c>
      <c r="N1726" s="117">
        <v>491</v>
      </c>
      <c r="P1726" s="401" t="s">
        <v>4353</v>
      </c>
      <c r="Q1726" s="16" t="s">
        <v>4354</v>
      </c>
      <c r="R1726" s="16" t="s">
        <v>2911</v>
      </c>
      <c r="S1726" s="50">
        <v>1</v>
      </c>
      <c r="T1726" s="16">
        <v>1</v>
      </c>
      <c r="U1726" s="16">
        <v>0</v>
      </c>
      <c r="X1726" s="413" t="s">
        <v>4348</v>
      </c>
      <c r="Y1726" s="16" t="s">
        <v>78</v>
      </c>
      <c r="Z1726" s="47" t="s">
        <v>4355</v>
      </c>
      <c r="AB1726" s="16" t="str">
        <f t="shared" si="71"/>
        <v>Unique</v>
      </c>
    </row>
    <row r="1727" spans="1:75" ht="15">
      <c r="A1727" s="354" t="str">
        <f t="shared" si="78"/>
        <v>128_1_060722_C3D_p_xy.se</v>
      </c>
      <c r="B1727" s="148" t="s">
        <v>2767</v>
      </c>
      <c r="C1727" s="148" t="s">
        <v>2768</v>
      </c>
      <c r="D1727" s="213">
        <v>128</v>
      </c>
      <c r="E1727" s="213">
        <v>1</v>
      </c>
      <c r="F1727" s="213">
        <v>220622</v>
      </c>
      <c r="G1727" s="367" t="s">
        <v>465</v>
      </c>
      <c r="H1727" s="213">
        <v>2022</v>
      </c>
      <c r="I1727" s="148" t="s">
        <v>43</v>
      </c>
      <c r="J1727" s="148" t="s">
        <v>2769</v>
      </c>
      <c r="K1727" s="148" t="s">
        <v>2770</v>
      </c>
      <c r="L1727" s="148" t="s">
        <v>74</v>
      </c>
      <c r="M1727" s="2" t="s">
        <v>100</v>
      </c>
      <c r="N1727" s="117">
        <v>491</v>
      </c>
      <c r="P1727" s="401" t="s">
        <v>529</v>
      </c>
      <c r="Q1727" s="50" t="s">
        <v>530</v>
      </c>
      <c r="R1727" s="16" t="s">
        <v>2911</v>
      </c>
      <c r="S1727" s="50">
        <v>33</v>
      </c>
      <c r="T1727" s="16">
        <v>14</v>
      </c>
      <c r="U1727" s="16">
        <v>19</v>
      </c>
      <c r="X1727" s="413" t="s">
        <v>4348</v>
      </c>
      <c r="Y1727" s="16" t="s">
        <v>78</v>
      </c>
      <c r="Z1727" s="47" t="s">
        <v>4356</v>
      </c>
      <c r="AB1727" s="16" t="str">
        <f t="shared" si="71"/>
        <v>Unique</v>
      </c>
    </row>
    <row r="1728" spans="1:75" ht="15">
      <c r="A1728" s="354" t="str">
        <f t="shared" si="78"/>
        <v>101_1_020623_C2A_p_xy.se</v>
      </c>
      <c r="B1728" s="148" t="s">
        <v>80</v>
      </c>
      <c r="C1728" s="148" t="s">
        <v>81</v>
      </c>
      <c r="D1728" s="213">
        <v>101</v>
      </c>
      <c r="E1728" s="213">
        <v>1</v>
      </c>
      <c r="F1728" s="213">
        <v>190523</v>
      </c>
      <c r="G1728" s="367" t="s">
        <v>3903</v>
      </c>
      <c r="H1728" s="213">
        <v>2023</v>
      </c>
      <c r="I1728" s="148" t="s">
        <v>43</v>
      </c>
      <c r="J1728" s="148" t="s">
        <v>82</v>
      </c>
      <c r="K1728" s="148" t="s">
        <v>83</v>
      </c>
      <c r="L1728" s="148" t="s">
        <v>74</v>
      </c>
      <c r="M1728" s="148" t="s">
        <v>2422</v>
      </c>
      <c r="N1728" s="213">
        <f>131+3</f>
        <v>134</v>
      </c>
      <c r="P1728" s="401" t="s">
        <v>529</v>
      </c>
      <c r="Q1728" s="50" t="s">
        <v>530</v>
      </c>
      <c r="R1728" s="16" t="s">
        <v>2911</v>
      </c>
      <c r="S1728" s="50">
        <v>2</v>
      </c>
      <c r="T1728" s="16">
        <v>0</v>
      </c>
      <c r="U1728" s="16">
        <v>2</v>
      </c>
      <c r="X1728" s="413" t="s">
        <v>4348</v>
      </c>
      <c r="Y1728" s="16" t="s">
        <v>78</v>
      </c>
      <c r="Z1728" s="47" t="s">
        <v>4357</v>
      </c>
      <c r="AB1728" s="16" t="str">
        <f t="shared" si="71"/>
        <v>Unique</v>
      </c>
    </row>
    <row r="1729" spans="1:89" ht="15">
      <c r="A1729" s="354" t="str">
        <f t="shared" si="78"/>
        <v>101_2_190523_C3A_p_xy.se</v>
      </c>
      <c r="B1729" s="364" t="s">
        <v>2336</v>
      </c>
      <c r="C1729" s="364" t="s">
        <v>2337</v>
      </c>
      <c r="D1729" s="213">
        <v>101</v>
      </c>
      <c r="E1729" s="213">
        <v>2</v>
      </c>
      <c r="F1729" s="367" t="s">
        <v>3596</v>
      </c>
      <c r="G1729" s="213">
        <v>190523</v>
      </c>
      <c r="H1729" s="213">
        <v>2023</v>
      </c>
      <c r="I1729" s="148" t="s">
        <v>43</v>
      </c>
      <c r="J1729" s="148" t="s">
        <v>2338</v>
      </c>
      <c r="K1729" s="148" t="s">
        <v>2339</v>
      </c>
      <c r="L1729" s="148" t="s">
        <v>2803</v>
      </c>
      <c r="M1729" s="148" t="s">
        <v>476</v>
      </c>
      <c r="N1729" s="213">
        <v>2</v>
      </c>
      <c r="P1729" s="401" t="s">
        <v>529</v>
      </c>
      <c r="Q1729" s="50" t="s">
        <v>530</v>
      </c>
      <c r="R1729" s="16" t="s">
        <v>2911</v>
      </c>
      <c r="S1729" s="50">
        <v>2</v>
      </c>
      <c r="T1729" s="16">
        <v>0</v>
      </c>
      <c r="U1729" s="16">
        <v>2</v>
      </c>
      <c r="X1729" s="413" t="s">
        <v>4348</v>
      </c>
      <c r="Y1729" s="16" t="s">
        <v>78</v>
      </c>
      <c r="Z1729" s="47" t="s">
        <v>4358</v>
      </c>
      <c r="AB1729" s="16" t="str">
        <f t="shared" si="71"/>
        <v>Unique</v>
      </c>
    </row>
    <row r="1730" spans="1:89" ht="15">
      <c r="A1730" s="354" t="str">
        <f t="shared" si="78"/>
        <v>61_1_020623_C2X_p_xy.se</v>
      </c>
      <c r="B1730" s="148" t="s">
        <v>2372</v>
      </c>
      <c r="C1730" s="148" t="s">
        <v>2373</v>
      </c>
      <c r="D1730" s="213">
        <v>61</v>
      </c>
      <c r="E1730" s="213">
        <v>1</v>
      </c>
      <c r="F1730" s="213">
        <v>190523</v>
      </c>
      <c r="G1730" s="367" t="s">
        <v>3903</v>
      </c>
      <c r="H1730" s="213">
        <v>2023</v>
      </c>
      <c r="I1730" s="148" t="s">
        <v>43</v>
      </c>
      <c r="J1730" s="148" t="s">
        <v>2374</v>
      </c>
      <c r="K1730" s="148" t="s">
        <v>2375</v>
      </c>
      <c r="L1730" s="148" t="s">
        <v>74</v>
      </c>
      <c r="M1730" s="148" t="s">
        <v>2422</v>
      </c>
      <c r="N1730" s="213">
        <v>134</v>
      </c>
      <c r="P1730" s="401" t="s">
        <v>529</v>
      </c>
      <c r="Q1730" s="50" t="s">
        <v>530</v>
      </c>
      <c r="R1730" s="16" t="s">
        <v>2911</v>
      </c>
      <c r="S1730" s="50">
        <v>3</v>
      </c>
      <c r="T1730" s="16">
        <v>0</v>
      </c>
      <c r="U1730" s="16">
        <v>3</v>
      </c>
      <c r="X1730" s="413" t="s">
        <v>4348</v>
      </c>
      <c r="Y1730" s="16" t="s">
        <v>78</v>
      </c>
      <c r="Z1730" s="47" t="s">
        <v>4359</v>
      </c>
      <c r="AB1730" s="16" t="str">
        <f t="shared" si="71"/>
        <v>Unique</v>
      </c>
    </row>
    <row r="1731" spans="1:89" ht="15">
      <c r="A1731" s="354" t="str">
        <f t="shared" si="78"/>
        <v>80_4_020623_C25_p_xy.se</v>
      </c>
      <c r="B1731" s="148" t="s">
        <v>2320</v>
      </c>
      <c r="C1731" s="148" t="s">
        <v>2321</v>
      </c>
      <c r="D1731" s="213">
        <v>80</v>
      </c>
      <c r="E1731" s="213">
        <v>4</v>
      </c>
      <c r="F1731" s="213">
        <v>190523</v>
      </c>
      <c r="G1731" s="367" t="s">
        <v>3903</v>
      </c>
      <c r="H1731" s="213">
        <v>2022</v>
      </c>
      <c r="I1731" s="148" t="s">
        <v>43</v>
      </c>
      <c r="J1731" s="148" t="s">
        <v>2322</v>
      </c>
      <c r="K1731" s="148" t="s">
        <v>2323</v>
      </c>
      <c r="L1731" s="148" t="s">
        <v>2803</v>
      </c>
      <c r="M1731" s="148" t="s">
        <v>476</v>
      </c>
      <c r="N1731" s="213">
        <v>2</v>
      </c>
      <c r="P1731" s="401" t="s">
        <v>529</v>
      </c>
      <c r="Q1731" s="50" t="s">
        <v>530</v>
      </c>
      <c r="R1731" s="16" t="s">
        <v>2911</v>
      </c>
      <c r="S1731" s="50">
        <v>2</v>
      </c>
      <c r="T1731" s="16">
        <v>0</v>
      </c>
      <c r="U1731" s="16">
        <v>2</v>
      </c>
      <c r="X1731" s="413" t="s">
        <v>4348</v>
      </c>
      <c r="Y1731" s="16" t="s">
        <v>78</v>
      </c>
      <c r="Z1731" s="47" t="s">
        <v>4360</v>
      </c>
      <c r="AB1731" s="16" t="str">
        <f t="shared" si="71"/>
        <v>Unique</v>
      </c>
    </row>
    <row r="1732" spans="1:89" ht="15">
      <c r="A1732" s="354" t="str">
        <f t="shared" si="78"/>
        <v>100_2_190523_C3X_p_xy.se</v>
      </c>
      <c r="B1732" s="364" t="s">
        <v>2441</v>
      </c>
      <c r="C1732" s="364" t="s">
        <v>2442</v>
      </c>
      <c r="D1732" s="213">
        <v>100</v>
      </c>
      <c r="E1732" s="213">
        <v>2</v>
      </c>
      <c r="F1732" s="367" t="s">
        <v>3596</v>
      </c>
      <c r="G1732" s="213">
        <v>190523</v>
      </c>
      <c r="H1732" s="213">
        <v>2023</v>
      </c>
      <c r="I1732" s="148" t="s">
        <v>43</v>
      </c>
      <c r="J1732" s="148" t="s">
        <v>2443</v>
      </c>
      <c r="K1732" s="148" t="s">
        <v>2444</v>
      </c>
      <c r="L1732" s="148" t="s">
        <v>2803</v>
      </c>
      <c r="M1732" s="148" t="s">
        <v>476</v>
      </c>
      <c r="N1732" s="213">
        <v>2</v>
      </c>
      <c r="P1732" s="401" t="s">
        <v>529</v>
      </c>
      <c r="Q1732" s="50" t="s">
        <v>530</v>
      </c>
      <c r="R1732" s="16" t="s">
        <v>2911</v>
      </c>
      <c r="S1732" s="50">
        <v>2</v>
      </c>
      <c r="T1732" s="16">
        <v>1</v>
      </c>
      <c r="U1732" s="16">
        <v>1</v>
      </c>
      <c r="X1732" s="413" t="s">
        <v>4348</v>
      </c>
      <c r="Y1732" s="16" t="s">
        <v>78</v>
      </c>
      <c r="Z1732" s="47" t="s">
        <v>4361</v>
      </c>
      <c r="AB1732" s="16" t="str">
        <f t="shared" si="71"/>
        <v>Unique</v>
      </c>
    </row>
    <row r="1733" spans="1:89" ht="15">
      <c r="A1733" s="354" t="str">
        <f t="shared" si="78"/>
        <v>100_2_150621_C3X_p_ch.ne</v>
      </c>
      <c r="B1733" s="355" t="s">
        <v>2441</v>
      </c>
      <c r="C1733" s="355" t="s">
        <v>2442</v>
      </c>
      <c r="D1733" s="213">
        <v>100</v>
      </c>
      <c r="E1733" s="213">
        <v>2</v>
      </c>
      <c r="F1733" s="213">
        <v>310521</v>
      </c>
      <c r="G1733" s="213">
        <v>150621</v>
      </c>
      <c r="H1733" s="213">
        <v>2021</v>
      </c>
      <c r="I1733" s="148" t="s">
        <v>43</v>
      </c>
      <c r="J1733" s="148" t="s">
        <v>2443</v>
      </c>
      <c r="K1733" s="148" t="s">
        <v>2444</v>
      </c>
      <c r="L1733" s="148" t="s">
        <v>74</v>
      </c>
      <c r="M1733" s="16" t="s">
        <v>75</v>
      </c>
      <c r="P1733" s="401" t="s">
        <v>4362</v>
      </c>
      <c r="Q1733" s="16" t="s">
        <v>4363</v>
      </c>
      <c r="R1733" s="16" t="s">
        <v>2911</v>
      </c>
      <c r="S1733" s="50">
        <v>1</v>
      </c>
      <c r="T1733" s="16">
        <v>0</v>
      </c>
      <c r="U1733" s="16">
        <v>1</v>
      </c>
      <c r="X1733" s="413" t="s">
        <v>4364</v>
      </c>
      <c r="Y1733" s="16" t="s">
        <v>78</v>
      </c>
      <c r="Z1733" s="47" t="s">
        <v>4365</v>
      </c>
      <c r="AB1733" s="16" t="str">
        <f t="shared" ref="AB1733:AB1796" si="79">IF(COUNTIF(Z:Z, Z1733)&gt;1, "Duplicate", "Unique")</f>
        <v>Unique</v>
      </c>
    </row>
    <row r="1734" spans="1:89" ht="15">
      <c r="A1734" s="354" t="str">
        <f t="shared" si="78"/>
        <v>80_2_160623_C1Y_p_eu.tr</v>
      </c>
      <c r="B1734" s="148" t="s">
        <v>2504</v>
      </c>
      <c r="C1734" s="148" t="s">
        <v>2505</v>
      </c>
      <c r="D1734" s="213">
        <v>80</v>
      </c>
      <c r="E1734" s="213">
        <v>2</v>
      </c>
      <c r="F1734" s="367" t="s">
        <v>3903</v>
      </c>
      <c r="G1734" s="213">
        <v>160623</v>
      </c>
      <c r="H1734" s="213">
        <v>2023</v>
      </c>
      <c r="I1734" s="148" t="s">
        <v>43</v>
      </c>
      <c r="J1734" s="148" t="s">
        <v>2506</v>
      </c>
      <c r="K1734" s="148" t="s">
        <v>2507</v>
      </c>
      <c r="L1734" s="148" t="s">
        <v>74</v>
      </c>
      <c r="M1734" s="148" t="s">
        <v>100</v>
      </c>
      <c r="N1734" s="213">
        <v>151</v>
      </c>
      <c r="P1734" s="401" t="s">
        <v>3466</v>
      </c>
      <c r="Q1734" s="16" t="s">
        <v>3467</v>
      </c>
      <c r="R1734" s="16" t="s">
        <v>2911</v>
      </c>
      <c r="S1734" s="16">
        <v>7</v>
      </c>
      <c r="T1734" s="16">
        <v>1</v>
      </c>
      <c r="U1734" s="16">
        <v>6</v>
      </c>
      <c r="X1734" s="413" t="s">
        <v>4366</v>
      </c>
      <c r="Y1734" s="16" t="s">
        <v>2844</v>
      </c>
      <c r="Z1734" s="16" t="s">
        <v>4367</v>
      </c>
      <c r="AB1734" s="16" t="str">
        <f t="shared" si="79"/>
        <v>Unique</v>
      </c>
    </row>
    <row r="1735" spans="1:89" ht="15">
      <c r="A1735" s="354" t="str">
        <f t="shared" si="78"/>
        <v>128_1_080622_C3D_p_xy.se</v>
      </c>
      <c r="B1735" s="355" t="s">
        <v>2767</v>
      </c>
      <c r="C1735" s="355" t="s">
        <v>2768</v>
      </c>
      <c r="D1735" s="213">
        <v>128</v>
      </c>
      <c r="E1735" s="213">
        <v>1</v>
      </c>
      <c r="F1735" s="213">
        <v>230522</v>
      </c>
      <c r="G1735" s="367" t="s">
        <v>2800</v>
      </c>
      <c r="H1735" s="213">
        <v>2022</v>
      </c>
      <c r="I1735" s="148" t="s">
        <v>43</v>
      </c>
      <c r="J1735" s="148" t="s">
        <v>2769</v>
      </c>
      <c r="K1735" s="148" t="s">
        <v>2770</v>
      </c>
      <c r="L1735" s="148" t="s">
        <v>74</v>
      </c>
      <c r="M1735" s="2" t="s">
        <v>168</v>
      </c>
      <c r="N1735" s="117">
        <v>238</v>
      </c>
      <c r="P1735" s="401" t="s">
        <v>529</v>
      </c>
      <c r="Q1735" s="16" t="s">
        <v>530</v>
      </c>
      <c r="R1735" s="16" t="s">
        <v>2911</v>
      </c>
      <c r="S1735" s="16">
        <v>3</v>
      </c>
      <c r="T1735" s="16">
        <v>1</v>
      </c>
      <c r="U1735" s="16">
        <v>2</v>
      </c>
      <c r="X1735" s="413" t="s">
        <v>4366</v>
      </c>
      <c r="Y1735" s="16" t="s">
        <v>2844</v>
      </c>
      <c r="Z1735" s="16" t="s">
        <v>4368</v>
      </c>
      <c r="AB1735" s="16" t="str">
        <f t="shared" si="79"/>
        <v>Unique</v>
      </c>
    </row>
    <row r="1736" spans="1:89" ht="15">
      <c r="A1736" s="354" t="str">
        <f t="shared" si="78"/>
        <v>128_1_080622_C3D_p_ch.ne</v>
      </c>
      <c r="B1736" s="355" t="s">
        <v>2767</v>
      </c>
      <c r="C1736" s="355" t="s">
        <v>2768</v>
      </c>
      <c r="D1736" s="213">
        <v>128</v>
      </c>
      <c r="E1736" s="213">
        <v>1</v>
      </c>
      <c r="F1736" s="213">
        <v>230522</v>
      </c>
      <c r="G1736" s="367" t="s">
        <v>2800</v>
      </c>
      <c r="H1736" s="213">
        <v>2022</v>
      </c>
      <c r="I1736" s="148" t="s">
        <v>43</v>
      </c>
      <c r="J1736" s="148" t="s">
        <v>2769</v>
      </c>
      <c r="K1736" s="148" t="s">
        <v>2770</v>
      </c>
      <c r="L1736" s="148" t="s">
        <v>74</v>
      </c>
      <c r="M1736" s="2" t="s">
        <v>168</v>
      </c>
      <c r="N1736" s="117">
        <v>238</v>
      </c>
      <c r="P1736" s="401" t="s">
        <v>4362</v>
      </c>
      <c r="Q1736" s="16" t="s">
        <v>4363</v>
      </c>
      <c r="R1736" s="16" t="s">
        <v>2911</v>
      </c>
      <c r="S1736" s="16">
        <v>2</v>
      </c>
      <c r="T1736" s="16">
        <v>0</v>
      </c>
      <c r="U1736" s="16">
        <v>2</v>
      </c>
      <c r="X1736" s="413" t="s">
        <v>4366</v>
      </c>
      <c r="Y1736" s="16" t="s">
        <v>2844</v>
      </c>
      <c r="Z1736" s="16" t="s">
        <v>4369</v>
      </c>
      <c r="AB1736" s="16" t="str">
        <f t="shared" si="79"/>
        <v>Unique</v>
      </c>
    </row>
    <row r="1737" spans="1:89" ht="15">
      <c r="A1737" s="354" t="str">
        <f t="shared" si="78"/>
        <v>101_2_300721_C3A_p_he.tr</v>
      </c>
      <c r="B1737" s="355">
        <v>49.633556169999999</v>
      </c>
      <c r="C1737" s="355">
        <v>6.4117851110000004</v>
      </c>
      <c r="D1737" s="213">
        <v>101</v>
      </c>
      <c r="E1737" s="213">
        <v>2</v>
      </c>
      <c r="F1737" s="213">
        <v>140721</v>
      </c>
      <c r="G1737" s="213">
        <v>300721</v>
      </c>
      <c r="H1737" s="213">
        <v>2021</v>
      </c>
      <c r="I1737" s="148" t="s">
        <v>43</v>
      </c>
      <c r="J1737" s="148" t="s">
        <v>2338</v>
      </c>
      <c r="K1737" s="148" t="s">
        <v>2339</v>
      </c>
      <c r="L1737" s="148" t="s">
        <v>74</v>
      </c>
      <c r="M1737" s="148" t="s">
        <v>168</v>
      </c>
      <c r="N1737" s="213">
        <v>360</v>
      </c>
      <c r="O1737" s="2"/>
      <c r="P1737" s="359" t="s">
        <v>498</v>
      </c>
      <c r="Q1737" s="50" t="s">
        <v>499</v>
      </c>
      <c r="R1737" s="50" t="s">
        <v>4370</v>
      </c>
      <c r="S1737" s="50">
        <v>1</v>
      </c>
      <c r="T1737" s="50">
        <v>0</v>
      </c>
      <c r="U1737" s="50">
        <v>1</v>
      </c>
      <c r="V1737" s="50"/>
      <c r="W1737" s="2"/>
      <c r="X1737" s="89" t="s">
        <v>720</v>
      </c>
      <c r="Y1737" s="50" t="s">
        <v>2844</v>
      </c>
      <c r="Z1737" s="50" t="s">
        <v>4371</v>
      </c>
      <c r="AA1737" s="432"/>
      <c r="AB1737" s="16" t="str">
        <f t="shared" si="79"/>
        <v>Unique</v>
      </c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</row>
    <row r="1738" spans="1:89" ht="15">
      <c r="A1738" s="354" t="str">
        <f t="shared" si="78"/>
        <v>101_2_200921_C3A_p_he.tr</v>
      </c>
      <c r="B1738" s="355">
        <v>49.633556169999999</v>
      </c>
      <c r="C1738" s="355">
        <v>6.4117851110000004</v>
      </c>
      <c r="D1738" s="213">
        <v>101</v>
      </c>
      <c r="E1738" s="213">
        <v>2</v>
      </c>
      <c r="F1738" s="367" t="s">
        <v>2403</v>
      </c>
      <c r="G1738" s="213">
        <v>200921</v>
      </c>
      <c r="H1738" s="213">
        <v>2021</v>
      </c>
      <c r="I1738" s="148" t="s">
        <v>43</v>
      </c>
      <c r="J1738" s="148" t="s">
        <v>2338</v>
      </c>
      <c r="K1738" s="148" t="s">
        <v>2339</v>
      </c>
      <c r="L1738" s="148" t="s">
        <v>74</v>
      </c>
      <c r="M1738" s="148" t="s">
        <v>100</v>
      </c>
      <c r="N1738" s="213">
        <v>358</v>
      </c>
      <c r="O1738" s="2"/>
      <c r="P1738" s="359" t="s">
        <v>498</v>
      </c>
      <c r="Q1738" s="50" t="s">
        <v>499</v>
      </c>
      <c r="R1738" s="50" t="s">
        <v>4370</v>
      </c>
      <c r="S1738" s="50">
        <v>2</v>
      </c>
      <c r="T1738" s="50">
        <v>2</v>
      </c>
      <c r="U1738" s="50">
        <v>0</v>
      </c>
      <c r="V1738" s="2"/>
      <c r="W1738" s="2"/>
      <c r="X1738" s="89" t="s">
        <v>720</v>
      </c>
      <c r="Y1738" s="50" t="s">
        <v>2844</v>
      </c>
      <c r="Z1738" s="50" t="s">
        <v>4372</v>
      </c>
      <c r="AA1738" s="432"/>
      <c r="AB1738" s="16" t="str">
        <f t="shared" si="79"/>
        <v>Unique</v>
      </c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</row>
    <row r="1739" spans="1:89" ht="15">
      <c r="A1739" s="354" t="str">
        <f t="shared" si="78"/>
        <v>119_1_310822_C1X_p_he.tr</v>
      </c>
      <c r="B1739" s="28" t="s">
        <v>2302</v>
      </c>
      <c r="C1739" s="28" t="s">
        <v>2303</v>
      </c>
      <c r="D1739" s="29">
        <v>119</v>
      </c>
      <c r="E1739" s="29">
        <v>1</v>
      </c>
      <c r="F1739" s="29">
        <v>170822</v>
      </c>
      <c r="G1739" s="29">
        <v>310822</v>
      </c>
      <c r="H1739" s="29">
        <v>2022</v>
      </c>
      <c r="I1739" s="28" t="s">
        <v>43</v>
      </c>
      <c r="J1739" s="28" t="s">
        <v>2304</v>
      </c>
      <c r="K1739" s="28" t="s">
        <v>2305</v>
      </c>
      <c r="L1739" s="28" t="s">
        <v>74</v>
      </c>
      <c r="M1739" s="28" t="s">
        <v>3158</v>
      </c>
      <c r="N1739" s="29">
        <v>8</v>
      </c>
      <c r="O1739" s="435"/>
      <c r="P1739" s="436" t="s">
        <v>498</v>
      </c>
      <c r="Q1739" s="50" t="s">
        <v>499</v>
      </c>
      <c r="R1739" s="50" t="s">
        <v>4370</v>
      </c>
      <c r="S1739" s="437">
        <v>1</v>
      </c>
      <c r="T1739" s="437">
        <v>0</v>
      </c>
      <c r="U1739" s="437">
        <v>1</v>
      </c>
      <c r="V1739" s="435"/>
      <c r="W1739" s="435"/>
      <c r="X1739" s="89" t="s">
        <v>720</v>
      </c>
      <c r="Y1739" s="50" t="s">
        <v>2844</v>
      </c>
      <c r="Z1739" s="50" t="s">
        <v>4373</v>
      </c>
      <c r="AA1739" s="437"/>
      <c r="AB1739" s="16" t="str">
        <f t="shared" si="79"/>
        <v>Unique</v>
      </c>
      <c r="AD1739" s="435"/>
      <c r="AE1739" s="435"/>
      <c r="AF1739" s="435"/>
      <c r="AG1739" s="435"/>
      <c r="AH1739" s="435"/>
      <c r="AI1739" s="435"/>
      <c r="AJ1739" s="435"/>
      <c r="AK1739" s="435"/>
      <c r="AL1739" s="435"/>
      <c r="AM1739" s="435"/>
      <c r="AN1739" s="435"/>
      <c r="AO1739" s="435"/>
      <c r="AP1739" s="435"/>
      <c r="AQ1739" s="435"/>
      <c r="AR1739" s="435"/>
      <c r="AS1739" s="435"/>
      <c r="AT1739" s="435"/>
      <c r="AU1739" s="435"/>
      <c r="AV1739" s="435"/>
      <c r="AW1739" s="435"/>
      <c r="AX1739" s="435"/>
      <c r="AY1739" s="435"/>
      <c r="AZ1739" s="435"/>
      <c r="BA1739" s="435"/>
      <c r="BB1739" s="435"/>
      <c r="BC1739" s="435"/>
      <c r="BD1739" s="435"/>
      <c r="BE1739" s="435"/>
      <c r="BF1739" s="435"/>
      <c r="BG1739" s="435"/>
      <c r="BH1739" s="435"/>
      <c r="BI1739" s="435"/>
      <c r="BJ1739" s="435"/>
      <c r="BK1739" s="435"/>
      <c r="BL1739" s="435"/>
      <c r="BM1739" s="435"/>
      <c r="BN1739" s="435"/>
      <c r="BO1739" s="435"/>
      <c r="BP1739" s="435"/>
      <c r="BQ1739" s="435"/>
      <c r="BR1739" s="435"/>
      <c r="BS1739" s="435"/>
      <c r="BT1739" s="435"/>
      <c r="BU1739" s="435"/>
      <c r="BV1739" s="435"/>
      <c r="BW1739" s="435"/>
    </row>
    <row r="1740" spans="1:89" ht="15">
      <c r="A1740" s="354" t="str">
        <f t="shared" si="78"/>
        <v>119_1_030822_C1X_p_he.pe</v>
      </c>
      <c r="B1740" s="28" t="s">
        <v>2302</v>
      </c>
      <c r="C1740" s="28" t="s">
        <v>2303</v>
      </c>
      <c r="D1740" s="29">
        <v>119</v>
      </c>
      <c r="E1740" s="29">
        <v>1</v>
      </c>
      <c r="F1740" s="557">
        <v>200722</v>
      </c>
      <c r="G1740" s="367" t="s">
        <v>3145</v>
      </c>
      <c r="H1740" s="29">
        <v>2022</v>
      </c>
      <c r="I1740" s="28" t="s">
        <v>43</v>
      </c>
      <c r="J1740" s="28" t="s">
        <v>2304</v>
      </c>
      <c r="K1740" s="28" t="s">
        <v>2305</v>
      </c>
      <c r="L1740" s="148" t="s">
        <v>74</v>
      </c>
      <c r="M1740" s="148" t="s">
        <v>100</v>
      </c>
      <c r="N1740" s="213">
        <v>43</v>
      </c>
      <c r="O1740" s="2"/>
      <c r="P1740" s="359" t="s">
        <v>543</v>
      </c>
      <c r="Q1740" s="50" t="s">
        <v>544</v>
      </c>
      <c r="R1740" s="50" t="s">
        <v>4370</v>
      </c>
      <c r="S1740" s="50">
        <v>1</v>
      </c>
      <c r="T1740" s="50">
        <v>0</v>
      </c>
      <c r="U1740" s="50">
        <v>1</v>
      </c>
      <c r="V1740" s="2"/>
      <c r="W1740" s="2"/>
      <c r="X1740" s="89" t="s">
        <v>720</v>
      </c>
      <c r="Y1740" s="50" t="s">
        <v>2844</v>
      </c>
      <c r="Z1740" s="50" t="s">
        <v>4374</v>
      </c>
      <c r="AA1740" s="432"/>
      <c r="AB1740" s="16" t="str">
        <f t="shared" si="79"/>
        <v>Unique</v>
      </c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</row>
    <row r="1741" spans="1:89" ht="15">
      <c r="A1741" s="354" t="str">
        <f t="shared" si="78"/>
        <v>119_1_030822_C1X_p_he.tr</v>
      </c>
      <c r="B1741" s="28" t="s">
        <v>2302</v>
      </c>
      <c r="C1741" s="28" t="s">
        <v>2303</v>
      </c>
      <c r="D1741" s="29">
        <v>119</v>
      </c>
      <c r="E1741" s="29">
        <v>1</v>
      </c>
      <c r="F1741" s="557">
        <v>200722</v>
      </c>
      <c r="G1741" s="367" t="s">
        <v>3145</v>
      </c>
      <c r="H1741" s="29">
        <v>2022</v>
      </c>
      <c r="I1741" s="28" t="s">
        <v>43</v>
      </c>
      <c r="J1741" s="28" t="s">
        <v>2304</v>
      </c>
      <c r="K1741" s="28" t="s">
        <v>2305</v>
      </c>
      <c r="L1741" s="148" t="s">
        <v>74</v>
      </c>
      <c r="M1741" s="148" t="s">
        <v>100</v>
      </c>
      <c r="N1741" s="213">
        <v>43</v>
      </c>
      <c r="O1741" s="2"/>
      <c r="P1741" s="359" t="s">
        <v>498</v>
      </c>
      <c r="Q1741" s="50" t="s">
        <v>499</v>
      </c>
      <c r="R1741" s="50" t="s">
        <v>4370</v>
      </c>
      <c r="S1741" s="50">
        <v>1</v>
      </c>
      <c r="T1741" s="50">
        <v>0</v>
      </c>
      <c r="U1741" s="50">
        <v>1</v>
      </c>
      <c r="V1741" s="2"/>
      <c r="W1741" s="2"/>
      <c r="X1741" s="89" t="s">
        <v>720</v>
      </c>
      <c r="Y1741" s="50" t="s">
        <v>2844</v>
      </c>
      <c r="Z1741" s="50" t="s">
        <v>4375</v>
      </c>
      <c r="AA1741" s="432"/>
      <c r="AB1741" s="16" t="str">
        <f t="shared" si="79"/>
        <v>Unique</v>
      </c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</row>
    <row r="1742" spans="1:89" ht="15">
      <c r="A1742" s="354" t="str">
        <f t="shared" si="78"/>
        <v>80_1_170823_C1B_p_he.tr</v>
      </c>
      <c r="B1742" s="148" t="s">
        <v>2360</v>
      </c>
      <c r="C1742" s="148" t="s">
        <v>2361</v>
      </c>
      <c r="D1742" s="213">
        <v>80</v>
      </c>
      <c r="E1742" s="213">
        <v>1</v>
      </c>
      <c r="F1742" s="213">
        <v>280723</v>
      </c>
      <c r="G1742" s="213">
        <v>170823</v>
      </c>
      <c r="H1742" s="213">
        <v>2023</v>
      </c>
      <c r="I1742" s="148" t="s">
        <v>43</v>
      </c>
      <c r="J1742" s="148" t="s">
        <v>2362</v>
      </c>
      <c r="K1742" s="148" t="s">
        <v>2363</v>
      </c>
      <c r="L1742" s="148" t="s">
        <v>74</v>
      </c>
      <c r="M1742" s="148" t="s">
        <v>3158</v>
      </c>
      <c r="N1742" s="213">
        <v>27</v>
      </c>
      <c r="O1742" s="148" t="s">
        <v>3235</v>
      </c>
      <c r="P1742" s="401" t="s">
        <v>498</v>
      </c>
      <c r="Q1742" s="50" t="s">
        <v>544</v>
      </c>
      <c r="R1742" s="50" t="s">
        <v>4370</v>
      </c>
      <c r="S1742" s="16">
        <v>0</v>
      </c>
      <c r="T1742" s="16">
        <v>1</v>
      </c>
      <c r="U1742" s="16">
        <v>0</v>
      </c>
      <c r="X1742" s="93" t="s">
        <v>720</v>
      </c>
      <c r="Y1742" s="16" t="s">
        <v>78</v>
      </c>
      <c r="Z1742" s="50" t="s">
        <v>4376</v>
      </c>
      <c r="AA1742" s="432"/>
      <c r="AB1742" s="16" t="str">
        <f t="shared" si="79"/>
        <v>Unique</v>
      </c>
    </row>
    <row r="1743" spans="1:89" ht="15">
      <c r="A1743" s="354" t="str">
        <f t="shared" si="78"/>
        <v>83_2_170822_C2D_p_he.tr</v>
      </c>
      <c r="B1743" s="148" t="s">
        <v>2773</v>
      </c>
      <c r="C1743" s="148" t="s">
        <v>2774</v>
      </c>
      <c r="D1743" s="213">
        <v>83</v>
      </c>
      <c r="E1743" s="213">
        <v>2</v>
      </c>
      <c r="F1743" s="367" t="s">
        <v>3145</v>
      </c>
      <c r="G1743" s="213">
        <v>170822</v>
      </c>
      <c r="H1743" s="213">
        <v>2022</v>
      </c>
      <c r="I1743" s="148" t="s">
        <v>43</v>
      </c>
      <c r="J1743" s="148" t="s">
        <v>2775</v>
      </c>
      <c r="K1743" s="148" t="s">
        <v>2776</v>
      </c>
      <c r="L1743" s="148" t="s">
        <v>74</v>
      </c>
      <c r="M1743" s="148" t="s">
        <v>2422</v>
      </c>
      <c r="N1743" s="213">
        <v>56</v>
      </c>
      <c r="O1743" s="2"/>
      <c r="P1743" s="359" t="s">
        <v>498</v>
      </c>
      <c r="Q1743" s="50" t="s">
        <v>499</v>
      </c>
      <c r="R1743" s="50" t="s">
        <v>4370</v>
      </c>
      <c r="S1743" s="50">
        <v>1</v>
      </c>
      <c r="T1743" s="50">
        <v>0</v>
      </c>
      <c r="U1743" s="50">
        <v>1</v>
      </c>
      <c r="V1743" s="2"/>
      <c r="W1743" s="2"/>
      <c r="X1743" s="93" t="s">
        <v>720</v>
      </c>
      <c r="Y1743" s="16" t="s">
        <v>78</v>
      </c>
      <c r="Z1743" s="50" t="s">
        <v>4377</v>
      </c>
      <c r="AA1743" s="432"/>
      <c r="AB1743" s="16" t="str">
        <f t="shared" si="79"/>
        <v>Unique</v>
      </c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</row>
    <row r="1744" spans="1:89" ht="15">
      <c r="A1744" s="354" t="str">
        <f t="shared" si="78"/>
        <v>102_1_190922_C1C_p_he.pe</v>
      </c>
      <c r="B1744" s="148" t="s">
        <v>2751</v>
      </c>
      <c r="C1744" s="148" t="s">
        <v>2752</v>
      </c>
      <c r="D1744" s="213">
        <v>102</v>
      </c>
      <c r="E1744" s="213">
        <v>1</v>
      </c>
      <c r="F1744" s="213">
        <v>310822</v>
      </c>
      <c r="G1744" s="213">
        <v>190922</v>
      </c>
      <c r="H1744" s="213">
        <v>2022</v>
      </c>
      <c r="I1744" s="148" t="s">
        <v>43</v>
      </c>
      <c r="J1744" s="148" t="s">
        <v>2754</v>
      </c>
      <c r="K1744" s="148" t="s">
        <v>2755</v>
      </c>
      <c r="L1744" s="148" t="s">
        <v>74</v>
      </c>
      <c r="M1744" s="148" t="s">
        <v>3158</v>
      </c>
      <c r="N1744" s="213">
        <v>11</v>
      </c>
      <c r="O1744" s="2"/>
      <c r="P1744" s="359" t="s">
        <v>543</v>
      </c>
      <c r="Q1744" s="50" t="s">
        <v>544</v>
      </c>
      <c r="R1744" s="50" t="s">
        <v>4370</v>
      </c>
      <c r="S1744" s="50">
        <v>2</v>
      </c>
      <c r="T1744" s="50">
        <v>0</v>
      </c>
      <c r="U1744" s="50">
        <v>2</v>
      </c>
      <c r="V1744" s="2"/>
      <c r="W1744" s="2"/>
      <c r="X1744" s="93" t="s">
        <v>720</v>
      </c>
      <c r="Y1744" s="16" t="s">
        <v>78</v>
      </c>
      <c r="Z1744" s="50" t="s">
        <v>4378</v>
      </c>
      <c r="AA1744" s="432"/>
      <c r="AB1744" s="16" t="str">
        <f t="shared" si="79"/>
        <v>Unique</v>
      </c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</row>
    <row r="1745" spans="1:89" ht="15">
      <c r="A1745" s="354" t="str">
        <f t="shared" si="78"/>
        <v>100_3_200921_C3Y_p_he.pe</v>
      </c>
      <c r="B1745" s="148" t="s">
        <v>2417</v>
      </c>
      <c r="C1745" s="148" t="s">
        <v>2418</v>
      </c>
      <c r="D1745" s="213">
        <v>100</v>
      </c>
      <c r="E1745" s="213">
        <v>3</v>
      </c>
      <c r="F1745" s="367" t="s">
        <v>2403</v>
      </c>
      <c r="G1745" s="213">
        <v>200921</v>
      </c>
      <c r="H1745" s="213">
        <v>2021</v>
      </c>
      <c r="I1745" s="148" t="s">
        <v>43</v>
      </c>
      <c r="J1745" s="148" t="s">
        <v>2419</v>
      </c>
      <c r="K1745" s="148" t="s">
        <v>2420</v>
      </c>
      <c r="L1745" s="148" t="s">
        <v>74</v>
      </c>
      <c r="M1745" s="148" t="s">
        <v>147</v>
      </c>
      <c r="N1745" s="213">
        <v>34</v>
      </c>
      <c r="O1745" s="2"/>
      <c r="P1745" s="359" t="s">
        <v>543</v>
      </c>
      <c r="Q1745" s="50" t="s">
        <v>544</v>
      </c>
      <c r="R1745" s="50" t="s">
        <v>4370</v>
      </c>
      <c r="S1745" s="50">
        <v>1</v>
      </c>
      <c r="T1745" s="50">
        <v>0</v>
      </c>
      <c r="U1745" s="50">
        <v>1</v>
      </c>
      <c r="V1745" s="2"/>
      <c r="W1745" s="2"/>
      <c r="X1745" s="93" t="s">
        <v>720</v>
      </c>
      <c r="Y1745" s="16" t="s">
        <v>78</v>
      </c>
      <c r="Z1745" s="50" t="s">
        <v>4379</v>
      </c>
      <c r="AA1745" s="432"/>
      <c r="AB1745" s="16" t="str">
        <f t="shared" si="79"/>
        <v>Unique</v>
      </c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</row>
    <row r="1746" spans="1:89" ht="15">
      <c r="A1746" s="354" t="str">
        <f t="shared" si="78"/>
        <v>119_2_160821_C35_p_he.tr.</v>
      </c>
      <c r="B1746" s="148" t="s">
        <v>2611</v>
      </c>
      <c r="C1746" s="148" t="s">
        <v>2612</v>
      </c>
      <c r="D1746" s="421">
        <v>119</v>
      </c>
      <c r="E1746" s="421">
        <v>2</v>
      </c>
      <c r="F1746" s="213">
        <v>300721</v>
      </c>
      <c r="G1746" s="213">
        <v>160821</v>
      </c>
      <c r="H1746" s="213">
        <v>2021</v>
      </c>
      <c r="I1746" s="148" t="s">
        <v>43</v>
      </c>
      <c r="J1746" s="148" t="s">
        <v>2613</v>
      </c>
      <c r="K1746" s="148" t="s">
        <v>2614</v>
      </c>
      <c r="L1746" s="148" t="s">
        <v>74</v>
      </c>
      <c r="M1746" s="148" t="s">
        <v>477</v>
      </c>
      <c r="N1746" s="213">
        <v>866</v>
      </c>
      <c r="O1746" s="148" t="s">
        <v>3309</v>
      </c>
      <c r="P1746" s="359" t="s">
        <v>4380</v>
      </c>
      <c r="Q1746" s="50" t="s">
        <v>499</v>
      </c>
      <c r="R1746" s="50" t="s">
        <v>4370</v>
      </c>
      <c r="S1746" s="50">
        <v>2</v>
      </c>
      <c r="T1746" s="50">
        <v>0</v>
      </c>
      <c r="U1746" s="50">
        <v>2</v>
      </c>
      <c r="V1746" s="2"/>
      <c r="W1746" s="2"/>
      <c r="X1746" s="93" t="s">
        <v>720</v>
      </c>
      <c r="Y1746" s="16" t="s">
        <v>78</v>
      </c>
      <c r="Z1746" s="50" t="s">
        <v>4381</v>
      </c>
      <c r="AA1746" s="432"/>
      <c r="AB1746" s="16" t="str">
        <f t="shared" si="79"/>
        <v>Unique</v>
      </c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</row>
    <row r="1747" spans="1:89" ht="18" customHeight="1">
      <c r="A1747" s="354" t="str">
        <f t="shared" si="78"/>
        <v>80_3_030921_C15_p_he.tr</v>
      </c>
      <c r="B1747" s="148">
        <v>49.713949059999997</v>
      </c>
      <c r="C1747" s="148">
        <v>6.2721774730000002</v>
      </c>
      <c r="D1747" s="213">
        <v>80</v>
      </c>
      <c r="E1747" s="213">
        <v>3</v>
      </c>
      <c r="F1747" s="213">
        <v>160821</v>
      </c>
      <c r="G1747" s="367" t="s">
        <v>2403</v>
      </c>
      <c r="H1747" s="213">
        <v>2021</v>
      </c>
      <c r="I1747" s="148" t="s">
        <v>43</v>
      </c>
      <c r="J1747" s="148" t="s">
        <v>72</v>
      </c>
      <c r="K1747" s="148" t="s">
        <v>73</v>
      </c>
      <c r="L1747" s="148" t="s">
        <v>74</v>
      </c>
      <c r="M1747" s="148" t="s">
        <v>168</v>
      </c>
      <c r="N1747" s="213">
        <v>302</v>
      </c>
      <c r="O1747" s="148" t="s">
        <v>357</v>
      </c>
      <c r="P1747" s="359" t="s">
        <v>498</v>
      </c>
      <c r="Q1747" s="50" t="s">
        <v>499</v>
      </c>
      <c r="R1747" s="50" t="s">
        <v>4370</v>
      </c>
      <c r="S1747" s="50">
        <v>3</v>
      </c>
      <c r="T1747" s="50">
        <v>3</v>
      </c>
      <c r="U1747" s="50">
        <v>0</v>
      </c>
      <c r="V1747" s="2"/>
      <c r="W1747" s="2"/>
      <c r="X1747" s="93" t="s">
        <v>720</v>
      </c>
      <c r="Y1747" s="16" t="s">
        <v>78</v>
      </c>
      <c r="Z1747" s="50" t="s">
        <v>4382</v>
      </c>
      <c r="AA1747" s="432"/>
      <c r="AB1747" s="16" t="str">
        <f t="shared" si="79"/>
        <v>Unique</v>
      </c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</row>
    <row r="1748" spans="1:89" ht="15">
      <c r="A1748" s="354" t="str">
        <f t="shared" si="78"/>
        <v>101_2_300721_C3A_p_eu.li</v>
      </c>
      <c r="B1748" s="148">
        <v>49.633556169999999</v>
      </c>
      <c r="C1748" s="148">
        <v>6.4117851110000004</v>
      </c>
      <c r="D1748" s="213">
        <v>101</v>
      </c>
      <c r="E1748" s="213">
        <v>2</v>
      </c>
      <c r="F1748" s="213">
        <v>140721</v>
      </c>
      <c r="G1748" s="213">
        <v>300721</v>
      </c>
      <c r="H1748" s="213">
        <v>2021</v>
      </c>
      <c r="I1748" s="148" t="s">
        <v>43</v>
      </c>
      <c r="J1748" s="148" t="s">
        <v>2338</v>
      </c>
      <c r="K1748" s="148" t="s">
        <v>2339</v>
      </c>
      <c r="L1748" s="148" t="s">
        <v>74</v>
      </c>
      <c r="M1748" s="148" t="s">
        <v>168</v>
      </c>
      <c r="N1748" s="213">
        <v>360</v>
      </c>
      <c r="O1748" s="2"/>
      <c r="P1748" s="359" t="s">
        <v>1180</v>
      </c>
      <c r="Q1748" s="50" t="s">
        <v>1181</v>
      </c>
      <c r="R1748" s="50" t="s">
        <v>100</v>
      </c>
      <c r="S1748" s="50">
        <v>1</v>
      </c>
      <c r="T1748" s="50">
        <v>1</v>
      </c>
      <c r="U1748" s="50">
        <v>0</v>
      </c>
      <c r="V1748" s="2"/>
      <c r="W1748" s="2"/>
      <c r="X1748" s="93" t="s">
        <v>720</v>
      </c>
      <c r="Y1748" s="16" t="s">
        <v>78</v>
      </c>
      <c r="Z1748" s="50" t="s">
        <v>4383</v>
      </c>
      <c r="AA1748" s="432"/>
      <c r="AB1748" s="16" t="str">
        <f t="shared" si="79"/>
        <v>Unique</v>
      </c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</row>
    <row r="1749" spans="1:89" ht="15">
      <c r="A1749" s="354" t="str">
        <f t="shared" si="78"/>
        <v>93_1_160821_C3B_p_he.tr</v>
      </c>
      <c r="B1749" s="148" t="s">
        <v>2326</v>
      </c>
      <c r="C1749" s="148" t="s">
        <v>2327</v>
      </c>
      <c r="D1749" s="213">
        <v>93</v>
      </c>
      <c r="E1749" s="213">
        <v>1</v>
      </c>
      <c r="F1749" s="213">
        <v>300721</v>
      </c>
      <c r="G1749" s="213">
        <v>160821</v>
      </c>
      <c r="H1749" s="213">
        <v>2021</v>
      </c>
      <c r="I1749" s="148" t="s">
        <v>43</v>
      </c>
      <c r="J1749" s="148" t="s">
        <v>2328</v>
      </c>
      <c r="K1749" s="148" t="s">
        <v>2329</v>
      </c>
      <c r="L1749" s="148" t="s">
        <v>74</v>
      </c>
      <c r="M1749" s="148" t="s">
        <v>75</v>
      </c>
      <c r="N1749" s="213">
        <v>985</v>
      </c>
      <c r="O1749" s="148" t="s">
        <v>2877</v>
      </c>
      <c r="P1749" s="359" t="s">
        <v>498</v>
      </c>
      <c r="Q1749" s="50" t="s">
        <v>499</v>
      </c>
      <c r="R1749" s="50" t="s">
        <v>4370</v>
      </c>
      <c r="S1749" s="50">
        <v>1</v>
      </c>
      <c r="T1749" s="50">
        <v>0</v>
      </c>
      <c r="U1749" s="50">
        <v>1</v>
      </c>
      <c r="V1749" s="2"/>
      <c r="W1749" s="2"/>
      <c r="X1749" s="93" t="s">
        <v>720</v>
      </c>
      <c r="Y1749" s="16" t="s">
        <v>78</v>
      </c>
      <c r="Z1749" s="50" t="s">
        <v>4384</v>
      </c>
      <c r="AA1749" s="432"/>
      <c r="AB1749" s="16" t="str">
        <f t="shared" si="79"/>
        <v>Unique</v>
      </c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</row>
    <row r="1750" spans="1:89" ht="15">
      <c r="A1750" s="354" t="str">
        <f t="shared" si="78"/>
        <v>93_1_160821_C3B_p_he.tr</v>
      </c>
      <c r="B1750" s="148" t="s">
        <v>2326</v>
      </c>
      <c r="C1750" s="148" t="s">
        <v>2327</v>
      </c>
      <c r="D1750" s="213">
        <v>93</v>
      </c>
      <c r="E1750" s="213">
        <v>1</v>
      </c>
      <c r="F1750" s="213">
        <v>300721</v>
      </c>
      <c r="G1750" s="213">
        <v>160821</v>
      </c>
      <c r="H1750" s="213">
        <v>2021</v>
      </c>
      <c r="I1750" s="148" t="s">
        <v>43</v>
      </c>
      <c r="J1750" s="148" t="s">
        <v>2328</v>
      </c>
      <c r="K1750" s="148" t="s">
        <v>2329</v>
      </c>
      <c r="L1750" s="148" t="s">
        <v>74</v>
      </c>
      <c r="M1750" s="148" t="s">
        <v>75</v>
      </c>
      <c r="N1750" s="213">
        <v>985</v>
      </c>
      <c r="O1750" s="148" t="s">
        <v>2877</v>
      </c>
      <c r="P1750" s="359" t="s">
        <v>498</v>
      </c>
      <c r="Q1750" s="50" t="s">
        <v>499</v>
      </c>
      <c r="R1750" s="50" t="s">
        <v>4370</v>
      </c>
      <c r="S1750" s="50">
        <v>1</v>
      </c>
      <c r="T1750" s="50">
        <v>1</v>
      </c>
      <c r="U1750" s="50">
        <v>0</v>
      </c>
      <c r="V1750" s="2"/>
      <c r="W1750" s="2"/>
      <c r="X1750" s="93" t="s">
        <v>720</v>
      </c>
      <c r="Y1750" s="16" t="s">
        <v>78</v>
      </c>
      <c r="Z1750" s="50" t="s">
        <v>4385</v>
      </c>
      <c r="AA1750" s="432"/>
      <c r="AB1750" s="16" t="str">
        <f t="shared" si="79"/>
        <v>Unique</v>
      </c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</row>
    <row r="1751" spans="1:89" ht="15">
      <c r="A1751" s="354" t="str">
        <f t="shared" si="78"/>
        <v>119_2_160821_C35_p_he.tr</v>
      </c>
      <c r="B1751" s="148" t="s">
        <v>2611</v>
      </c>
      <c r="C1751" s="148" t="s">
        <v>2612</v>
      </c>
      <c r="D1751" s="421">
        <v>119</v>
      </c>
      <c r="E1751" s="421">
        <v>2</v>
      </c>
      <c r="F1751" s="213">
        <v>300721</v>
      </c>
      <c r="G1751" s="213">
        <v>160821</v>
      </c>
      <c r="H1751" s="213">
        <v>2021</v>
      </c>
      <c r="I1751" s="148" t="s">
        <v>43</v>
      </c>
      <c r="J1751" s="148" t="s">
        <v>2613</v>
      </c>
      <c r="K1751" s="148" t="s">
        <v>2614</v>
      </c>
      <c r="L1751" s="148" t="s">
        <v>74</v>
      </c>
      <c r="M1751" s="148" t="s">
        <v>477</v>
      </c>
      <c r="N1751" s="213">
        <v>866</v>
      </c>
      <c r="O1751" s="148" t="s">
        <v>3309</v>
      </c>
      <c r="P1751" s="359" t="s">
        <v>498</v>
      </c>
      <c r="Q1751" s="50" t="s">
        <v>499</v>
      </c>
      <c r="R1751" s="50" t="s">
        <v>4370</v>
      </c>
      <c r="S1751" s="50">
        <v>1</v>
      </c>
      <c r="T1751" s="50">
        <v>1</v>
      </c>
      <c r="U1751" s="50">
        <v>0</v>
      </c>
      <c r="V1751" s="2"/>
      <c r="W1751" s="2"/>
      <c r="X1751" s="93" t="s">
        <v>720</v>
      </c>
      <c r="Y1751" s="16" t="s">
        <v>78</v>
      </c>
      <c r="Z1751" s="50" t="s">
        <v>4386</v>
      </c>
      <c r="AA1751" s="432"/>
      <c r="AB1751" s="16" t="str">
        <f t="shared" si="79"/>
        <v>Unique</v>
      </c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</row>
    <row r="1752" spans="1:89" ht="15">
      <c r="A1752" s="354" t="str">
        <f t="shared" si="78"/>
        <v>119_1_220622_C1X_p_he.pe</v>
      </c>
      <c r="B1752" s="148" t="s">
        <v>2302</v>
      </c>
      <c r="C1752" s="148" t="s">
        <v>2303</v>
      </c>
      <c r="D1752" s="213">
        <v>119</v>
      </c>
      <c r="E1752" s="213">
        <v>1</v>
      </c>
      <c r="F1752" s="367" t="s">
        <v>2800</v>
      </c>
      <c r="G1752" s="213">
        <v>220622</v>
      </c>
      <c r="H1752" s="213">
        <v>2022</v>
      </c>
      <c r="I1752" s="148" t="s">
        <v>43</v>
      </c>
      <c r="J1752" s="148" t="s">
        <v>2304</v>
      </c>
      <c r="K1752" s="148" t="s">
        <v>2305</v>
      </c>
      <c r="L1752" s="148" t="s">
        <v>74</v>
      </c>
      <c r="M1752" s="148" t="s">
        <v>100</v>
      </c>
      <c r="N1752" s="213">
        <v>111</v>
      </c>
      <c r="O1752" s="2"/>
      <c r="P1752" s="359" t="s">
        <v>543</v>
      </c>
      <c r="Q1752" s="50" t="s">
        <v>544</v>
      </c>
      <c r="R1752" s="50" t="s">
        <v>4370</v>
      </c>
      <c r="S1752" s="50">
        <v>1</v>
      </c>
      <c r="T1752" s="50">
        <v>1</v>
      </c>
      <c r="U1752" s="50">
        <v>0</v>
      </c>
      <c r="V1752" s="2"/>
      <c r="W1752" s="2"/>
      <c r="X1752" s="93" t="s">
        <v>720</v>
      </c>
      <c r="Y1752" s="16" t="s">
        <v>78</v>
      </c>
      <c r="Z1752" s="50" t="s">
        <v>4387</v>
      </c>
      <c r="AA1752" s="432"/>
      <c r="AB1752" s="16" t="str">
        <f t="shared" si="79"/>
        <v>Unique</v>
      </c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</row>
    <row r="1753" spans="1:89" ht="15">
      <c r="A1753" s="354" t="str">
        <f t="shared" si="78"/>
        <v>102_1_200722_C1C_p_he.hy</v>
      </c>
      <c r="B1753" s="148" t="s">
        <v>2751</v>
      </c>
      <c r="C1753" s="148" t="s">
        <v>2752</v>
      </c>
      <c r="D1753" s="213">
        <v>102</v>
      </c>
      <c r="E1753" s="213">
        <v>1</v>
      </c>
      <c r="F1753" s="367" t="s">
        <v>465</v>
      </c>
      <c r="G1753" s="213">
        <v>200722</v>
      </c>
      <c r="H1753" s="213">
        <v>2022</v>
      </c>
      <c r="I1753" s="148" t="s">
        <v>43</v>
      </c>
      <c r="J1753" s="148" t="s">
        <v>2754</v>
      </c>
      <c r="K1753" s="148" t="s">
        <v>2755</v>
      </c>
      <c r="L1753" s="148" t="s">
        <v>74</v>
      </c>
      <c r="M1753" s="148" t="s">
        <v>3150</v>
      </c>
      <c r="N1753" s="213">
        <f>90+5</f>
        <v>95</v>
      </c>
      <c r="O1753" s="148" t="s">
        <v>3173</v>
      </c>
      <c r="P1753" s="359" t="s">
        <v>738</v>
      </c>
      <c r="Q1753" s="50" t="s">
        <v>739</v>
      </c>
      <c r="R1753" s="50" t="s">
        <v>4370</v>
      </c>
      <c r="S1753" s="50">
        <v>1</v>
      </c>
      <c r="T1753" s="50">
        <v>0</v>
      </c>
      <c r="U1753" s="50">
        <v>1</v>
      </c>
      <c r="V1753" s="2"/>
      <c r="W1753" s="2"/>
      <c r="X1753" s="93" t="s">
        <v>720</v>
      </c>
      <c r="Y1753" s="16" t="s">
        <v>78</v>
      </c>
      <c r="Z1753" s="50" t="s">
        <v>4388</v>
      </c>
      <c r="AA1753" s="432"/>
      <c r="AB1753" s="16" t="str">
        <f t="shared" si="79"/>
        <v>Unique</v>
      </c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</row>
    <row r="1754" spans="1:89" ht="15">
      <c r="A1754" s="354" t="str">
        <f t="shared" si="78"/>
        <v>93_1_030921_C3B_p_he.pe</v>
      </c>
      <c r="B1754" s="148" t="s">
        <v>2326</v>
      </c>
      <c r="C1754" s="148" t="s">
        <v>2327</v>
      </c>
      <c r="D1754" s="213">
        <v>93</v>
      </c>
      <c r="E1754" s="213">
        <v>1</v>
      </c>
      <c r="F1754" s="213">
        <v>160821</v>
      </c>
      <c r="G1754" s="367" t="s">
        <v>2403</v>
      </c>
      <c r="H1754" s="213">
        <v>2021</v>
      </c>
      <c r="I1754" s="148" t="s">
        <v>43</v>
      </c>
      <c r="J1754" s="148" t="s">
        <v>2328</v>
      </c>
      <c r="K1754" s="148" t="s">
        <v>2329</v>
      </c>
      <c r="L1754" s="148" t="s">
        <v>74</v>
      </c>
      <c r="M1754" s="148" t="s">
        <v>147</v>
      </c>
      <c r="N1754" s="213">
        <v>620</v>
      </c>
      <c r="O1754" s="2"/>
      <c r="P1754" s="359" t="s">
        <v>543</v>
      </c>
      <c r="Q1754" s="50" t="s">
        <v>544</v>
      </c>
      <c r="R1754" s="50" t="s">
        <v>4370</v>
      </c>
      <c r="S1754" s="50">
        <v>1</v>
      </c>
      <c r="T1754" s="50">
        <v>0</v>
      </c>
      <c r="U1754" s="50">
        <v>1</v>
      </c>
      <c r="V1754" s="2"/>
      <c r="W1754" s="2"/>
      <c r="X1754" s="89" t="s">
        <v>4389</v>
      </c>
      <c r="Y1754" s="16" t="s">
        <v>78</v>
      </c>
      <c r="Z1754" s="50" t="s">
        <v>4390</v>
      </c>
      <c r="AA1754" s="432"/>
      <c r="AB1754" s="16" t="str">
        <f t="shared" si="79"/>
        <v>Unique</v>
      </c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</row>
    <row r="1755" spans="1:89" ht="15">
      <c r="A1755" s="354" t="str">
        <f t="shared" si="78"/>
        <v>102_1_310822_C1C_p_he.tr</v>
      </c>
      <c r="B1755" s="148" t="s">
        <v>2751</v>
      </c>
      <c r="C1755" s="148" t="s">
        <v>2752</v>
      </c>
      <c r="D1755" s="213">
        <v>102</v>
      </c>
      <c r="E1755" s="213">
        <v>1</v>
      </c>
      <c r="F1755" s="213">
        <v>170822</v>
      </c>
      <c r="G1755" s="213">
        <v>310822</v>
      </c>
      <c r="H1755" s="213">
        <v>2022</v>
      </c>
      <c r="I1755" s="148" t="s">
        <v>43</v>
      </c>
      <c r="J1755" s="148" t="s">
        <v>2754</v>
      </c>
      <c r="K1755" s="148" t="s">
        <v>2755</v>
      </c>
      <c r="L1755" s="148" t="s">
        <v>74</v>
      </c>
      <c r="M1755" s="148" t="s">
        <v>3158</v>
      </c>
      <c r="N1755" s="213">
        <v>34</v>
      </c>
      <c r="O1755" s="148" t="s">
        <v>3235</v>
      </c>
      <c r="P1755" s="359" t="s">
        <v>498</v>
      </c>
      <c r="Q1755" s="50" t="s">
        <v>499</v>
      </c>
      <c r="R1755" s="50" t="s">
        <v>4370</v>
      </c>
      <c r="S1755" s="50">
        <v>1</v>
      </c>
      <c r="T1755" s="50">
        <v>0</v>
      </c>
      <c r="U1755" s="50">
        <v>1</v>
      </c>
      <c r="V1755" s="2"/>
      <c r="W1755" s="2"/>
      <c r="X1755" s="89" t="s">
        <v>4389</v>
      </c>
      <c r="Y1755" s="16" t="s">
        <v>78</v>
      </c>
      <c r="Z1755" s="50" t="s">
        <v>4391</v>
      </c>
      <c r="AA1755" s="432"/>
      <c r="AB1755" s="16" t="str">
        <f t="shared" si="79"/>
        <v>Unique</v>
      </c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</row>
    <row r="1756" spans="1:89" ht="15">
      <c r="A1756" s="354" t="str">
        <f t="shared" si="78"/>
        <v>102_1_310822_C1C_p_he.pe</v>
      </c>
      <c r="B1756" s="148" t="s">
        <v>2751</v>
      </c>
      <c r="C1756" s="148" t="s">
        <v>2752</v>
      </c>
      <c r="D1756" s="213">
        <v>102</v>
      </c>
      <c r="E1756" s="213">
        <v>1</v>
      </c>
      <c r="F1756" s="213">
        <v>170822</v>
      </c>
      <c r="G1756" s="213">
        <v>310822</v>
      </c>
      <c r="H1756" s="213">
        <v>2022</v>
      </c>
      <c r="I1756" s="148" t="s">
        <v>43</v>
      </c>
      <c r="J1756" s="148" t="s">
        <v>2754</v>
      </c>
      <c r="K1756" s="148" t="s">
        <v>2755</v>
      </c>
      <c r="L1756" s="148" t="s">
        <v>74</v>
      </c>
      <c r="M1756" s="148" t="s">
        <v>3158</v>
      </c>
      <c r="N1756" s="213">
        <v>34</v>
      </c>
      <c r="O1756" s="148" t="s">
        <v>3235</v>
      </c>
      <c r="P1756" s="359" t="s">
        <v>543</v>
      </c>
      <c r="Q1756" s="50" t="s">
        <v>544</v>
      </c>
      <c r="R1756" s="50" t="s">
        <v>4370</v>
      </c>
      <c r="S1756" s="50">
        <v>1</v>
      </c>
      <c r="T1756" s="50">
        <v>1</v>
      </c>
      <c r="U1756" s="50">
        <v>0</v>
      </c>
      <c r="V1756" s="2"/>
      <c r="W1756" s="2"/>
      <c r="X1756" s="89" t="s">
        <v>4389</v>
      </c>
      <c r="Y1756" s="16" t="s">
        <v>78</v>
      </c>
      <c r="Z1756" s="50" t="s">
        <v>4392</v>
      </c>
      <c r="AA1756" s="432"/>
      <c r="AB1756" s="16" t="str">
        <f t="shared" si="79"/>
        <v>Unique</v>
      </c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</row>
    <row r="1757" spans="1:89" ht="15">
      <c r="A1757" s="354" t="str">
        <f t="shared" si="78"/>
        <v>61_1_170823_C2X_p_he.tr</v>
      </c>
      <c r="B1757" s="148" t="s">
        <v>2372</v>
      </c>
      <c r="C1757" s="148" t="s">
        <v>2373</v>
      </c>
      <c r="D1757" s="213">
        <v>61</v>
      </c>
      <c r="E1757" s="213">
        <v>1</v>
      </c>
      <c r="F1757" s="213">
        <v>280723</v>
      </c>
      <c r="G1757" s="213">
        <v>170823</v>
      </c>
      <c r="H1757" s="213">
        <v>2023</v>
      </c>
      <c r="I1757" s="148" t="s">
        <v>43</v>
      </c>
      <c r="J1757" s="148" t="s">
        <v>2374</v>
      </c>
      <c r="K1757" s="148" t="s">
        <v>2375</v>
      </c>
      <c r="L1757" s="148" t="s">
        <v>74</v>
      </c>
      <c r="M1757" s="148" t="s">
        <v>3150</v>
      </c>
      <c r="N1757" s="213">
        <v>102</v>
      </c>
      <c r="O1757" s="2"/>
      <c r="P1757" s="359" t="s">
        <v>498</v>
      </c>
      <c r="Q1757" s="50" t="s">
        <v>499</v>
      </c>
      <c r="R1757" s="50" t="s">
        <v>4370</v>
      </c>
      <c r="S1757" s="50">
        <v>1</v>
      </c>
      <c r="T1757" s="50">
        <v>1</v>
      </c>
      <c r="U1757" s="50">
        <v>0</v>
      </c>
      <c r="V1757" s="2"/>
      <c r="W1757" s="2"/>
      <c r="X1757" s="89" t="s">
        <v>4389</v>
      </c>
      <c r="Y1757" s="16" t="s">
        <v>78</v>
      </c>
      <c r="Z1757" s="50" t="s">
        <v>4393</v>
      </c>
      <c r="AA1757" s="432"/>
      <c r="AB1757" s="16" t="str">
        <f t="shared" si="79"/>
        <v>Unique</v>
      </c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</row>
    <row r="1758" spans="1:89" ht="15">
      <c r="A1758" s="354" t="str">
        <f t="shared" ref="A1758:A1767" si="80">D1758&amp;"_"&amp;E1758&amp;"_"&amp;G1758&amp;"_"&amp;J1758&amp;"_"&amp;$P$1758</f>
        <v>83_2_080622_C2D_p_he.tr</v>
      </c>
      <c r="B1758" s="148" t="s">
        <v>2773</v>
      </c>
      <c r="C1758" s="148" t="s">
        <v>2774</v>
      </c>
      <c r="D1758" s="213">
        <v>83</v>
      </c>
      <c r="E1758" s="213">
        <v>2</v>
      </c>
      <c r="F1758" s="213">
        <v>230522</v>
      </c>
      <c r="G1758" s="367" t="s">
        <v>2800</v>
      </c>
      <c r="H1758" s="213">
        <v>2022</v>
      </c>
      <c r="I1758" s="148" t="s">
        <v>43</v>
      </c>
      <c r="J1758" s="148" t="s">
        <v>2775</v>
      </c>
      <c r="K1758" s="148" t="s">
        <v>2776</v>
      </c>
      <c r="L1758" s="148" t="s">
        <v>74</v>
      </c>
      <c r="M1758" s="148" t="s">
        <v>75</v>
      </c>
      <c r="N1758" s="213">
        <v>102</v>
      </c>
      <c r="O1758" s="2"/>
      <c r="P1758" s="359" t="s">
        <v>498</v>
      </c>
      <c r="Q1758" s="50" t="s">
        <v>499</v>
      </c>
      <c r="R1758" s="50" t="s">
        <v>4370</v>
      </c>
      <c r="S1758" s="50">
        <v>1</v>
      </c>
      <c r="T1758" s="50">
        <v>0</v>
      </c>
      <c r="U1758" s="50">
        <v>1</v>
      </c>
      <c r="V1758" s="2"/>
      <c r="W1758" s="2"/>
      <c r="X1758" s="89" t="s">
        <v>4389</v>
      </c>
      <c r="Y1758" s="16" t="s">
        <v>78</v>
      </c>
      <c r="Z1758" s="50" t="s">
        <v>4394</v>
      </c>
      <c r="AA1758" s="432"/>
      <c r="AB1758" s="16" t="str">
        <f t="shared" si="79"/>
        <v>Unique</v>
      </c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</row>
    <row r="1759" spans="1:89" ht="15">
      <c r="A1759" s="354" t="str">
        <f t="shared" si="80"/>
        <v>119_1_160821_C1X_p_he.tr</v>
      </c>
      <c r="B1759" s="148" t="s">
        <v>2302</v>
      </c>
      <c r="C1759" s="148" t="s">
        <v>2303</v>
      </c>
      <c r="D1759" s="213">
        <v>119</v>
      </c>
      <c r="E1759" s="213">
        <v>1</v>
      </c>
      <c r="F1759" s="213">
        <v>300721</v>
      </c>
      <c r="G1759" s="213">
        <v>160821</v>
      </c>
      <c r="H1759" s="213">
        <v>2021</v>
      </c>
      <c r="I1759" s="148" t="s">
        <v>43</v>
      </c>
      <c r="J1759" s="148" t="s">
        <v>2304</v>
      </c>
      <c r="K1759" s="148" t="s">
        <v>2305</v>
      </c>
      <c r="L1759" s="148" t="s">
        <v>74</v>
      </c>
      <c r="M1759" s="148" t="s">
        <v>477</v>
      </c>
      <c r="N1759" s="213">
        <v>198</v>
      </c>
      <c r="O1759" s="148" t="s">
        <v>2849</v>
      </c>
      <c r="P1759" s="359" t="s">
        <v>498</v>
      </c>
      <c r="Q1759" s="50" t="s">
        <v>499</v>
      </c>
      <c r="R1759" s="50" t="s">
        <v>4370</v>
      </c>
      <c r="S1759" s="50">
        <v>2</v>
      </c>
      <c r="T1759" s="50">
        <v>1</v>
      </c>
      <c r="U1759" s="50">
        <v>1</v>
      </c>
      <c r="V1759" s="2"/>
      <c r="W1759" s="2"/>
      <c r="X1759" s="89" t="s">
        <v>4389</v>
      </c>
      <c r="Y1759" s="16" t="s">
        <v>78</v>
      </c>
      <c r="Z1759" s="50" t="s">
        <v>4395</v>
      </c>
      <c r="AA1759" s="432"/>
      <c r="AB1759" s="16" t="str">
        <f t="shared" si="79"/>
        <v>Unique</v>
      </c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</row>
    <row r="1760" spans="1:89" ht="15">
      <c r="A1760" s="354" t="str">
        <f t="shared" si="80"/>
        <v>119_1_160821_C1X_p_he.tr</v>
      </c>
      <c r="B1760" s="148" t="s">
        <v>2302</v>
      </c>
      <c r="C1760" s="148" t="s">
        <v>2303</v>
      </c>
      <c r="D1760" s="213">
        <v>119</v>
      </c>
      <c r="E1760" s="213">
        <v>1</v>
      </c>
      <c r="F1760" s="213">
        <v>300721</v>
      </c>
      <c r="G1760" s="213">
        <v>160821</v>
      </c>
      <c r="H1760" s="213">
        <v>2021</v>
      </c>
      <c r="I1760" s="148" t="s">
        <v>43</v>
      </c>
      <c r="J1760" s="148" t="s">
        <v>2304</v>
      </c>
      <c r="K1760" s="148" t="s">
        <v>2305</v>
      </c>
      <c r="L1760" s="148" t="s">
        <v>74</v>
      </c>
      <c r="M1760" s="148" t="s">
        <v>477</v>
      </c>
      <c r="N1760" s="213">
        <v>198</v>
      </c>
      <c r="O1760" s="148" t="s">
        <v>2849</v>
      </c>
      <c r="P1760" s="359" t="s">
        <v>543</v>
      </c>
      <c r="Q1760" s="50" t="s">
        <v>544</v>
      </c>
      <c r="R1760" s="50" t="s">
        <v>4370</v>
      </c>
      <c r="S1760" s="50">
        <v>1</v>
      </c>
      <c r="T1760" s="50">
        <v>1</v>
      </c>
      <c r="U1760" s="50">
        <v>0</v>
      </c>
      <c r="V1760" s="2"/>
      <c r="W1760" s="2"/>
      <c r="X1760" s="89" t="s">
        <v>4389</v>
      </c>
      <c r="Y1760" s="16" t="s">
        <v>78</v>
      </c>
      <c r="Z1760" s="50" t="s">
        <v>4396</v>
      </c>
      <c r="AA1760" s="432"/>
      <c r="AB1760" s="16" t="str">
        <f t="shared" si="79"/>
        <v>Unique</v>
      </c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</row>
    <row r="1761" spans="1:89" ht="15">
      <c r="A1761" s="354" t="str">
        <f t="shared" si="80"/>
        <v>100_3_230522_C3Y_p_he.tr</v>
      </c>
      <c r="B1761" s="148" t="s">
        <v>2417</v>
      </c>
      <c r="C1761" s="148" t="s">
        <v>2418</v>
      </c>
      <c r="D1761" s="213">
        <v>100</v>
      </c>
      <c r="E1761" s="213">
        <v>3</v>
      </c>
      <c r="F1761" s="367" t="s">
        <v>2753</v>
      </c>
      <c r="G1761" s="213">
        <v>230522</v>
      </c>
      <c r="H1761" s="213">
        <v>2022</v>
      </c>
      <c r="I1761" s="148" t="s">
        <v>43</v>
      </c>
      <c r="J1761" s="148" t="s">
        <v>2419</v>
      </c>
      <c r="K1761" s="148" t="s">
        <v>2420</v>
      </c>
      <c r="L1761" s="148" t="s">
        <v>74</v>
      </c>
      <c r="M1761" s="148" t="s">
        <v>75</v>
      </c>
      <c r="N1761" s="213">
        <v>55</v>
      </c>
      <c r="O1761" s="2"/>
      <c r="P1761" s="359" t="s">
        <v>543</v>
      </c>
      <c r="Q1761" s="50" t="s">
        <v>544</v>
      </c>
      <c r="R1761" s="50" t="s">
        <v>4370</v>
      </c>
      <c r="S1761" s="50">
        <v>1</v>
      </c>
      <c r="T1761" s="50">
        <v>1</v>
      </c>
      <c r="U1761" s="50">
        <v>0</v>
      </c>
      <c r="V1761" s="2"/>
      <c r="W1761" s="2"/>
      <c r="X1761" s="89" t="s">
        <v>4389</v>
      </c>
      <c r="Y1761" s="16" t="s">
        <v>78</v>
      </c>
      <c r="Z1761" s="50" t="s">
        <v>4397</v>
      </c>
      <c r="AA1761" s="432"/>
      <c r="AB1761" s="16" t="str">
        <f t="shared" si="79"/>
        <v>Unique</v>
      </c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</row>
    <row r="1762" spans="1:89" ht="15">
      <c r="A1762" s="354" t="str">
        <f t="shared" si="80"/>
        <v>101_2_160821_C3A_p_he.tr</v>
      </c>
      <c r="B1762" s="148" t="s">
        <v>2336</v>
      </c>
      <c r="C1762" s="148" t="s">
        <v>2337</v>
      </c>
      <c r="D1762" s="213">
        <v>101</v>
      </c>
      <c r="E1762" s="213">
        <v>2</v>
      </c>
      <c r="F1762" s="213">
        <v>300721</v>
      </c>
      <c r="G1762" s="213">
        <v>160821</v>
      </c>
      <c r="H1762" s="213">
        <v>2021</v>
      </c>
      <c r="I1762" s="148" t="s">
        <v>43</v>
      </c>
      <c r="J1762" s="148" t="s">
        <v>2338</v>
      </c>
      <c r="K1762" s="148" t="s">
        <v>2339</v>
      </c>
      <c r="L1762" s="148" t="s">
        <v>74</v>
      </c>
      <c r="M1762" s="148" t="s">
        <v>75</v>
      </c>
      <c r="N1762" s="213">
        <v>572</v>
      </c>
      <c r="O1762" s="148" t="s">
        <v>3307</v>
      </c>
      <c r="P1762" s="359" t="s">
        <v>498</v>
      </c>
      <c r="Q1762" s="50" t="s">
        <v>499</v>
      </c>
      <c r="R1762" s="50" t="s">
        <v>4370</v>
      </c>
      <c r="S1762" s="50">
        <v>2</v>
      </c>
      <c r="T1762" s="50">
        <v>1</v>
      </c>
      <c r="U1762" s="50">
        <v>1</v>
      </c>
      <c r="V1762" s="2"/>
      <c r="W1762" s="2"/>
      <c r="X1762" s="89" t="s">
        <v>4389</v>
      </c>
      <c r="Y1762" s="16" t="s">
        <v>78</v>
      </c>
      <c r="Z1762" s="50" t="s">
        <v>4398</v>
      </c>
      <c r="AA1762" s="432"/>
      <c r="AB1762" s="16" t="str">
        <f t="shared" si="79"/>
        <v>Unique</v>
      </c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</row>
    <row r="1763" spans="1:89" ht="15">
      <c r="A1763" s="354" t="str">
        <f t="shared" si="80"/>
        <v>119_1_060722_C1X_p_he.tr</v>
      </c>
      <c r="B1763" s="28" t="s">
        <v>2302</v>
      </c>
      <c r="C1763" s="28" t="s">
        <v>2303</v>
      </c>
      <c r="D1763" s="29">
        <v>119</v>
      </c>
      <c r="E1763" s="29">
        <v>1</v>
      </c>
      <c r="F1763" s="29">
        <v>220622</v>
      </c>
      <c r="G1763" s="434" t="s">
        <v>465</v>
      </c>
      <c r="H1763" s="29">
        <v>2022</v>
      </c>
      <c r="I1763" s="28" t="s">
        <v>43</v>
      </c>
      <c r="J1763" s="28" t="s">
        <v>2304</v>
      </c>
      <c r="K1763" s="28" t="s">
        <v>2305</v>
      </c>
      <c r="L1763" s="28" t="s">
        <v>74</v>
      </c>
      <c r="M1763" s="148" t="s">
        <v>320</v>
      </c>
      <c r="N1763" s="29">
        <v>50</v>
      </c>
      <c r="O1763" s="435"/>
      <c r="P1763" s="436" t="s">
        <v>543</v>
      </c>
      <c r="Q1763" s="50" t="s">
        <v>544</v>
      </c>
      <c r="R1763" s="50" t="s">
        <v>4370</v>
      </c>
      <c r="S1763" s="437">
        <v>1</v>
      </c>
      <c r="T1763" s="437">
        <v>0</v>
      </c>
      <c r="U1763" s="437">
        <v>1</v>
      </c>
      <c r="V1763" s="435"/>
      <c r="W1763" s="435"/>
      <c r="X1763" s="89" t="s">
        <v>4389</v>
      </c>
      <c r="Y1763" s="16" t="s">
        <v>78</v>
      </c>
      <c r="Z1763" s="437" t="s">
        <v>4399</v>
      </c>
      <c r="AA1763" s="437"/>
      <c r="AB1763" s="16" t="str">
        <f t="shared" si="79"/>
        <v>Unique</v>
      </c>
      <c r="AD1763" s="435"/>
      <c r="AE1763" s="435"/>
      <c r="AF1763" s="435"/>
      <c r="AG1763" s="435"/>
      <c r="AH1763" s="435"/>
      <c r="AI1763" s="435"/>
      <c r="AJ1763" s="435"/>
      <c r="AK1763" s="435"/>
      <c r="AL1763" s="435"/>
      <c r="AM1763" s="435"/>
      <c r="AN1763" s="435"/>
      <c r="AO1763" s="435"/>
      <c r="AP1763" s="435"/>
      <c r="AQ1763" s="435"/>
      <c r="AR1763" s="435"/>
      <c r="AS1763" s="435"/>
      <c r="AT1763" s="435"/>
      <c r="AU1763" s="435"/>
      <c r="AV1763" s="435"/>
      <c r="AW1763" s="435"/>
      <c r="AX1763" s="435"/>
      <c r="AY1763" s="435"/>
      <c r="AZ1763" s="435"/>
      <c r="BA1763" s="435"/>
      <c r="BB1763" s="435"/>
      <c r="BC1763" s="435"/>
      <c r="BD1763" s="435"/>
      <c r="BE1763" s="435"/>
      <c r="BF1763" s="435"/>
      <c r="BG1763" s="435"/>
      <c r="BH1763" s="435"/>
      <c r="BI1763" s="435"/>
      <c r="BJ1763" s="435"/>
      <c r="BK1763" s="435"/>
      <c r="BL1763" s="435"/>
      <c r="BM1763" s="435"/>
      <c r="BN1763" s="435"/>
      <c r="BO1763" s="435"/>
      <c r="BP1763" s="435"/>
      <c r="BQ1763" s="435"/>
      <c r="BR1763" s="435"/>
      <c r="BS1763" s="435"/>
      <c r="BT1763" s="435"/>
      <c r="BU1763" s="435"/>
      <c r="BV1763" s="435"/>
      <c r="BW1763" s="435"/>
      <c r="BX1763" s="435"/>
      <c r="BY1763" s="435"/>
      <c r="BZ1763" s="435"/>
      <c r="CA1763" s="435"/>
      <c r="CB1763" s="435"/>
      <c r="CC1763" s="435"/>
      <c r="CD1763" s="435"/>
      <c r="CE1763" s="435"/>
      <c r="CF1763" s="435"/>
      <c r="CG1763" s="435"/>
      <c r="CH1763" s="435"/>
      <c r="CI1763" s="435"/>
      <c r="CJ1763" s="435"/>
      <c r="CK1763" s="435"/>
    </row>
    <row r="1764" spans="1:89" ht="15">
      <c r="A1764" s="354" t="str">
        <f t="shared" si="80"/>
        <v>119_1_060722_C1X_p_he.tr</v>
      </c>
      <c r="B1764" s="28" t="s">
        <v>2302</v>
      </c>
      <c r="C1764" s="28" t="s">
        <v>2303</v>
      </c>
      <c r="D1764" s="29">
        <v>119</v>
      </c>
      <c r="E1764" s="29">
        <v>1</v>
      </c>
      <c r="F1764" s="29">
        <v>220622</v>
      </c>
      <c r="G1764" s="434" t="s">
        <v>465</v>
      </c>
      <c r="H1764" s="29">
        <v>2022</v>
      </c>
      <c r="I1764" s="28" t="s">
        <v>43</v>
      </c>
      <c r="J1764" s="28" t="s">
        <v>2304</v>
      </c>
      <c r="K1764" s="28" t="s">
        <v>2305</v>
      </c>
      <c r="L1764" s="28" t="s">
        <v>74</v>
      </c>
      <c r="M1764" s="148" t="s">
        <v>320</v>
      </c>
      <c r="N1764" s="29">
        <v>50</v>
      </c>
      <c r="O1764" s="435"/>
      <c r="P1764" s="436" t="s">
        <v>498</v>
      </c>
      <c r="Q1764" s="50" t="s">
        <v>499</v>
      </c>
      <c r="R1764" s="50" t="s">
        <v>4370</v>
      </c>
      <c r="S1764" s="437">
        <v>4</v>
      </c>
      <c r="T1764" s="437">
        <v>0</v>
      </c>
      <c r="U1764" s="437">
        <v>4</v>
      </c>
      <c r="V1764" s="435"/>
      <c r="W1764" s="435"/>
      <c r="X1764" s="89" t="s">
        <v>4389</v>
      </c>
      <c r="Y1764" s="16" t="s">
        <v>78</v>
      </c>
      <c r="Z1764" s="437" t="s">
        <v>4400</v>
      </c>
      <c r="AA1764" s="437"/>
      <c r="AB1764" s="16" t="str">
        <f t="shared" si="79"/>
        <v>Unique</v>
      </c>
      <c r="AD1764" s="435"/>
      <c r="AE1764" s="435"/>
      <c r="AF1764" s="435"/>
      <c r="AG1764" s="435"/>
      <c r="AH1764" s="435"/>
      <c r="AI1764" s="435"/>
      <c r="AJ1764" s="435"/>
      <c r="AK1764" s="435"/>
      <c r="AL1764" s="435"/>
      <c r="AM1764" s="435"/>
      <c r="AN1764" s="435"/>
      <c r="AO1764" s="435"/>
      <c r="AP1764" s="435"/>
      <c r="AQ1764" s="435"/>
      <c r="AR1764" s="435"/>
      <c r="AS1764" s="435"/>
      <c r="AT1764" s="435"/>
      <c r="AU1764" s="435"/>
      <c r="AV1764" s="435"/>
      <c r="AW1764" s="435"/>
      <c r="AX1764" s="435"/>
      <c r="AY1764" s="435"/>
      <c r="AZ1764" s="435"/>
      <c r="BA1764" s="435"/>
      <c r="BB1764" s="435"/>
      <c r="BC1764" s="435"/>
      <c r="BD1764" s="435"/>
      <c r="BE1764" s="435"/>
      <c r="BF1764" s="435"/>
      <c r="BG1764" s="435"/>
      <c r="BH1764" s="435"/>
      <c r="BI1764" s="435"/>
      <c r="BJ1764" s="435"/>
      <c r="BK1764" s="435"/>
      <c r="BL1764" s="435"/>
      <c r="BM1764" s="435"/>
      <c r="BN1764" s="435"/>
      <c r="BO1764" s="435"/>
      <c r="BP1764" s="435"/>
      <c r="BQ1764" s="435"/>
      <c r="BR1764" s="435"/>
      <c r="BS1764" s="435"/>
      <c r="BT1764" s="435"/>
      <c r="BU1764" s="435"/>
      <c r="BV1764" s="435"/>
      <c r="BW1764" s="435"/>
      <c r="BX1764" s="435"/>
      <c r="BY1764" s="435"/>
      <c r="BZ1764" s="435"/>
      <c r="CA1764" s="435"/>
      <c r="CB1764" s="435"/>
      <c r="CC1764" s="435"/>
      <c r="CD1764" s="435"/>
      <c r="CE1764" s="435"/>
      <c r="CF1764" s="435"/>
      <c r="CG1764" s="435"/>
      <c r="CH1764" s="435"/>
      <c r="CI1764" s="435"/>
      <c r="CJ1764" s="435"/>
      <c r="CK1764" s="435"/>
    </row>
    <row r="1765" spans="1:89" ht="15">
      <c r="A1765" s="354" t="str">
        <f t="shared" si="80"/>
        <v>128_1_170822_C3D_p_he.tr</v>
      </c>
      <c r="B1765" s="148" t="s">
        <v>2767</v>
      </c>
      <c r="C1765" s="148" t="s">
        <v>2768</v>
      </c>
      <c r="D1765" s="213">
        <v>128</v>
      </c>
      <c r="E1765" s="213">
        <v>1</v>
      </c>
      <c r="F1765" s="367" t="s">
        <v>3145</v>
      </c>
      <c r="G1765" s="213">
        <v>170822</v>
      </c>
      <c r="H1765" s="213">
        <v>2022</v>
      </c>
      <c r="I1765" s="148" t="s">
        <v>43</v>
      </c>
      <c r="J1765" s="148" t="s">
        <v>2769</v>
      </c>
      <c r="K1765" s="148" t="s">
        <v>2770</v>
      </c>
      <c r="L1765" s="148" t="s">
        <v>74</v>
      </c>
      <c r="M1765" s="148" t="s">
        <v>2422</v>
      </c>
      <c r="N1765" s="213">
        <v>50</v>
      </c>
      <c r="O1765" s="2"/>
      <c r="P1765" s="359" t="s">
        <v>543</v>
      </c>
      <c r="Q1765" s="50" t="s">
        <v>544</v>
      </c>
      <c r="R1765" s="50" t="s">
        <v>4370</v>
      </c>
      <c r="S1765" s="50">
        <v>2</v>
      </c>
      <c r="T1765" s="50">
        <v>2</v>
      </c>
      <c r="U1765" s="50">
        <v>0</v>
      </c>
      <c r="V1765" s="2"/>
      <c r="W1765" s="2"/>
      <c r="X1765" s="89" t="s">
        <v>4389</v>
      </c>
      <c r="Y1765" s="16" t="s">
        <v>78</v>
      </c>
      <c r="Z1765" s="50" t="s">
        <v>4401</v>
      </c>
      <c r="AA1765" s="432"/>
      <c r="AB1765" s="16" t="str">
        <f t="shared" si="79"/>
        <v>Unique</v>
      </c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</row>
    <row r="1766" spans="1:89" ht="15">
      <c r="A1766" s="354" t="str">
        <f t="shared" si="80"/>
        <v>80_3_200921_C15_p_he.tr</v>
      </c>
      <c r="B1766" s="148">
        <v>49.713949059999997</v>
      </c>
      <c r="C1766" s="148">
        <v>6.2721774730000002</v>
      </c>
      <c r="D1766" s="213">
        <v>80</v>
      </c>
      <c r="E1766" s="213">
        <v>3</v>
      </c>
      <c r="F1766" s="367" t="s">
        <v>2403</v>
      </c>
      <c r="G1766" s="213">
        <v>200921</v>
      </c>
      <c r="H1766" s="213">
        <v>2021</v>
      </c>
      <c r="I1766" s="148" t="s">
        <v>43</v>
      </c>
      <c r="J1766" s="148" t="s">
        <v>72</v>
      </c>
      <c r="K1766" s="148" t="s">
        <v>73</v>
      </c>
      <c r="L1766" s="148" t="s">
        <v>74</v>
      </c>
      <c r="M1766" s="148" t="s">
        <v>147</v>
      </c>
      <c r="N1766" s="213">
        <v>178</v>
      </c>
      <c r="O1766" s="148" t="s">
        <v>3859</v>
      </c>
      <c r="P1766" s="564" t="s">
        <v>498</v>
      </c>
      <c r="Q1766" s="50" t="s">
        <v>499</v>
      </c>
      <c r="R1766" s="50" t="s">
        <v>4370</v>
      </c>
      <c r="S1766" s="50">
        <v>1</v>
      </c>
      <c r="T1766" s="50">
        <v>0</v>
      </c>
      <c r="U1766" s="50">
        <v>1</v>
      </c>
      <c r="V1766" s="2"/>
      <c r="W1766" s="2"/>
      <c r="X1766" s="89" t="s">
        <v>4389</v>
      </c>
      <c r="Y1766" s="16" t="s">
        <v>78</v>
      </c>
      <c r="Z1766" s="50" t="s">
        <v>4402</v>
      </c>
      <c r="AA1766" s="432"/>
      <c r="AB1766" s="16" t="str">
        <f t="shared" si="79"/>
        <v>Unique</v>
      </c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</row>
    <row r="1767" spans="1:89" ht="15">
      <c r="A1767" s="354" t="str">
        <f t="shared" si="80"/>
        <v>80_3_200921_C15_p_he.tr</v>
      </c>
      <c r="B1767" s="148">
        <v>49.713949059999997</v>
      </c>
      <c r="C1767" s="148">
        <v>6.2721774730000002</v>
      </c>
      <c r="D1767" s="213">
        <v>80</v>
      </c>
      <c r="E1767" s="213">
        <v>3</v>
      </c>
      <c r="F1767" s="367" t="s">
        <v>2403</v>
      </c>
      <c r="G1767" s="213">
        <v>200921</v>
      </c>
      <c r="H1767" s="213">
        <v>2021</v>
      </c>
      <c r="I1767" s="148" t="s">
        <v>43</v>
      </c>
      <c r="J1767" s="148" t="s">
        <v>72</v>
      </c>
      <c r="K1767" s="148" t="s">
        <v>73</v>
      </c>
      <c r="L1767" s="148" t="s">
        <v>74</v>
      </c>
      <c r="M1767" s="148" t="s">
        <v>147</v>
      </c>
      <c r="N1767" s="213">
        <v>178</v>
      </c>
      <c r="O1767" s="148" t="s">
        <v>3859</v>
      </c>
      <c r="P1767" s="564" t="s">
        <v>543</v>
      </c>
      <c r="Q1767" s="50" t="s">
        <v>544</v>
      </c>
      <c r="R1767" s="50" t="s">
        <v>4370</v>
      </c>
      <c r="S1767" s="50">
        <v>3</v>
      </c>
      <c r="T1767" s="50">
        <v>0</v>
      </c>
      <c r="U1767" s="50">
        <v>3</v>
      </c>
      <c r="V1767" s="2"/>
      <c r="W1767" s="2"/>
      <c r="X1767" s="89" t="s">
        <v>4389</v>
      </c>
      <c r="Y1767" s="16" t="s">
        <v>78</v>
      </c>
      <c r="Z1767" s="50" t="s">
        <v>4403</v>
      </c>
      <c r="AA1767" s="432"/>
      <c r="AB1767" s="16" t="str">
        <f t="shared" si="79"/>
        <v>Unique</v>
      </c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</row>
    <row r="1768" spans="1:89" ht="15">
      <c r="A1768" s="354" t="str">
        <f t="shared" ref="A1768:A1846" si="81">D1768&amp;"_"&amp;E1768&amp;"_"&amp;G1768&amp;"_"&amp;J1768&amp;"_"&amp;P1768</f>
        <v>93_1_041021_C3B_p_he.pe</v>
      </c>
      <c r="B1768" s="148" t="s">
        <v>2326</v>
      </c>
      <c r="C1768" s="148" t="s">
        <v>2327</v>
      </c>
      <c r="D1768" s="213">
        <v>93</v>
      </c>
      <c r="E1768" s="213">
        <v>1</v>
      </c>
      <c r="F1768" s="213">
        <v>200921</v>
      </c>
      <c r="G1768" s="367" t="s">
        <v>2461</v>
      </c>
      <c r="H1768" s="213">
        <v>2021</v>
      </c>
      <c r="I1768" s="148" t="s">
        <v>43</v>
      </c>
      <c r="J1768" s="148" t="s">
        <v>2328</v>
      </c>
      <c r="K1768" s="148" t="s">
        <v>2329</v>
      </c>
      <c r="L1768" s="148" t="s">
        <v>74</v>
      </c>
      <c r="M1768" s="2" t="s">
        <v>75</v>
      </c>
      <c r="N1768" s="2"/>
      <c r="P1768" s="401" t="s">
        <v>543</v>
      </c>
      <c r="Q1768" s="16" t="s">
        <v>544</v>
      </c>
      <c r="R1768" s="16" t="s">
        <v>4370</v>
      </c>
      <c r="S1768" s="16">
        <v>1</v>
      </c>
      <c r="T1768" s="16">
        <v>0</v>
      </c>
      <c r="U1768" s="16">
        <v>1</v>
      </c>
      <c r="X1768" s="89" t="s">
        <v>4389</v>
      </c>
      <c r="Y1768" s="16" t="s">
        <v>78</v>
      </c>
      <c r="Z1768" s="50" t="s">
        <v>4404</v>
      </c>
      <c r="AB1768" s="16" t="str">
        <f t="shared" si="79"/>
        <v>Unique</v>
      </c>
    </row>
    <row r="1769" spans="1:89" ht="15">
      <c r="A1769" s="354" t="str">
        <f t="shared" si="81"/>
        <v>80_3_160821_C15_p_he.tr</v>
      </c>
      <c r="B1769" s="148" t="s">
        <v>69</v>
      </c>
      <c r="C1769" s="148" t="s">
        <v>70</v>
      </c>
      <c r="D1769" s="213">
        <v>80</v>
      </c>
      <c r="E1769" s="213">
        <v>3</v>
      </c>
      <c r="F1769" s="213">
        <v>300721</v>
      </c>
      <c r="G1769" s="213">
        <v>160821</v>
      </c>
      <c r="H1769" s="213">
        <v>2021</v>
      </c>
      <c r="I1769" s="148" t="s">
        <v>43</v>
      </c>
      <c r="J1769" s="148" t="s">
        <v>72</v>
      </c>
      <c r="K1769" s="148" t="s">
        <v>73</v>
      </c>
      <c r="L1769" s="148" t="s">
        <v>74</v>
      </c>
      <c r="M1769" s="148" t="s">
        <v>75</v>
      </c>
      <c r="N1769" s="213">
        <v>403</v>
      </c>
      <c r="O1769" s="148" t="s">
        <v>2877</v>
      </c>
      <c r="P1769" s="401" t="s">
        <v>498</v>
      </c>
      <c r="Q1769" s="16" t="s">
        <v>499</v>
      </c>
      <c r="R1769" s="16" t="s">
        <v>4370</v>
      </c>
      <c r="S1769" s="16">
        <v>1</v>
      </c>
      <c r="T1769" s="16">
        <v>0</v>
      </c>
      <c r="U1769" s="16">
        <v>1</v>
      </c>
      <c r="X1769" s="89" t="s">
        <v>4389</v>
      </c>
      <c r="Y1769" s="16" t="s">
        <v>78</v>
      </c>
      <c r="Z1769" s="50" t="s">
        <v>4405</v>
      </c>
      <c r="AB1769" s="16" t="str">
        <f t="shared" si="79"/>
        <v>Unique</v>
      </c>
    </row>
    <row r="1770" spans="1:89" ht="15">
      <c r="A1770" s="354" t="str">
        <f t="shared" si="81"/>
        <v>119_2_230522_C35_p_me.mo</v>
      </c>
      <c r="B1770" s="148" t="s">
        <v>2611</v>
      </c>
      <c r="C1770" s="148" t="s">
        <v>2612</v>
      </c>
      <c r="D1770" s="421">
        <v>119</v>
      </c>
      <c r="E1770" s="421">
        <v>2</v>
      </c>
      <c r="F1770" s="367" t="s">
        <v>2753</v>
      </c>
      <c r="G1770" s="213">
        <v>230522</v>
      </c>
      <c r="H1770" s="213">
        <v>2022</v>
      </c>
      <c r="I1770" s="148" t="s">
        <v>43</v>
      </c>
      <c r="J1770" s="148" t="s">
        <v>2613</v>
      </c>
      <c r="K1770" s="148" t="s">
        <v>2614</v>
      </c>
      <c r="L1770" s="148" t="s">
        <v>74</v>
      </c>
      <c r="M1770" s="148" t="s">
        <v>75</v>
      </c>
      <c r="N1770" s="213">
        <v>90</v>
      </c>
      <c r="O1770" s="2"/>
      <c r="P1770" s="359" t="s">
        <v>4406</v>
      </c>
      <c r="Q1770" s="50" t="s">
        <v>4407</v>
      </c>
      <c r="R1770" s="16" t="s">
        <v>100</v>
      </c>
      <c r="S1770" s="50">
        <v>1</v>
      </c>
      <c r="T1770" s="50">
        <v>0</v>
      </c>
      <c r="U1770" s="50">
        <v>1</v>
      </c>
      <c r="V1770" s="2"/>
      <c r="W1770" s="2"/>
      <c r="X1770" s="93">
        <v>110225</v>
      </c>
      <c r="Y1770" s="16" t="s">
        <v>78</v>
      </c>
      <c r="Z1770" s="50" t="s">
        <v>4408</v>
      </c>
      <c r="AA1770" s="432"/>
      <c r="AB1770" s="16" t="str">
        <f t="shared" si="79"/>
        <v>Unique</v>
      </c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</row>
    <row r="1771" spans="1:89" ht="15">
      <c r="A1771" s="354" t="str">
        <f t="shared" si="81"/>
        <v>83_2_080622_C2D_p_my.fl</v>
      </c>
      <c r="B1771" s="148" t="s">
        <v>2773</v>
      </c>
      <c r="C1771" s="148" t="s">
        <v>2774</v>
      </c>
      <c r="D1771" s="213">
        <v>83</v>
      </c>
      <c r="E1771" s="213">
        <v>2</v>
      </c>
      <c r="F1771" s="213">
        <v>230522</v>
      </c>
      <c r="G1771" s="367" t="s">
        <v>2800</v>
      </c>
      <c r="H1771" s="213">
        <v>2022</v>
      </c>
      <c r="I1771" s="148" t="s">
        <v>43</v>
      </c>
      <c r="J1771" s="148" t="s">
        <v>2775</v>
      </c>
      <c r="K1771" s="148" t="s">
        <v>2776</v>
      </c>
      <c r="L1771" s="148" t="s">
        <v>74</v>
      </c>
      <c r="M1771" s="148" t="s">
        <v>75</v>
      </c>
      <c r="N1771" s="213">
        <v>102</v>
      </c>
      <c r="O1771" s="2"/>
      <c r="P1771" s="359" t="s">
        <v>98</v>
      </c>
      <c r="Q1771" s="16" t="s">
        <v>99</v>
      </c>
      <c r="R1771" s="16" t="s">
        <v>4370</v>
      </c>
      <c r="S1771" s="50">
        <v>1</v>
      </c>
      <c r="T1771" s="50">
        <v>0</v>
      </c>
      <c r="U1771" s="50">
        <v>1</v>
      </c>
      <c r="V1771" s="2"/>
      <c r="W1771" s="2"/>
      <c r="X1771" s="89" t="s">
        <v>4409</v>
      </c>
      <c r="Y1771" s="16" t="s">
        <v>78</v>
      </c>
      <c r="Z1771" s="50" t="s">
        <v>4410</v>
      </c>
      <c r="AA1771" s="432"/>
      <c r="AB1771" s="16" t="str">
        <f t="shared" si="79"/>
        <v>Unique</v>
      </c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</row>
    <row r="1772" spans="1:89" ht="15">
      <c r="A1772" s="354" t="str">
        <f t="shared" si="81"/>
        <v>80_3_030822_C15_p_he.pe</v>
      </c>
      <c r="B1772" s="148" t="s">
        <v>69</v>
      </c>
      <c r="C1772" s="148" t="s">
        <v>70</v>
      </c>
      <c r="D1772" s="213">
        <v>80</v>
      </c>
      <c r="E1772" s="213">
        <v>3</v>
      </c>
      <c r="F1772" s="557">
        <v>200722</v>
      </c>
      <c r="G1772" s="367" t="s">
        <v>3145</v>
      </c>
      <c r="H1772" s="213">
        <v>2022</v>
      </c>
      <c r="I1772" s="148" t="s">
        <v>43</v>
      </c>
      <c r="J1772" s="148" t="s">
        <v>72</v>
      </c>
      <c r="K1772" s="148" t="s">
        <v>73</v>
      </c>
      <c r="L1772" s="148" t="s">
        <v>74</v>
      </c>
      <c r="M1772" s="148" t="s">
        <v>168</v>
      </c>
      <c r="N1772" s="213">
        <v>83</v>
      </c>
      <c r="O1772" s="558" t="s">
        <v>4411</v>
      </c>
      <c r="P1772" s="359" t="s">
        <v>543</v>
      </c>
      <c r="Q1772" s="16" t="s">
        <v>544</v>
      </c>
      <c r="R1772" s="16" t="s">
        <v>4370</v>
      </c>
      <c r="S1772" s="50">
        <v>1</v>
      </c>
      <c r="T1772" s="50">
        <v>0</v>
      </c>
      <c r="U1772" s="50">
        <v>1</v>
      </c>
      <c r="V1772" s="2"/>
      <c r="W1772" s="2"/>
      <c r="X1772" s="89" t="s">
        <v>4409</v>
      </c>
      <c r="Y1772" s="16" t="s">
        <v>78</v>
      </c>
      <c r="Z1772" s="50" t="s">
        <v>4412</v>
      </c>
      <c r="AA1772" s="432"/>
      <c r="AB1772" s="16" t="str">
        <f t="shared" si="79"/>
        <v>Unique</v>
      </c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</row>
    <row r="1773" spans="1:89" ht="15">
      <c r="A1773" s="354" t="str">
        <f t="shared" si="81"/>
        <v>119_1_200921_C1X_p_he.tr</v>
      </c>
      <c r="B1773" s="148">
        <v>49.53837832</v>
      </c>
      <c r="C1773" s="148">
        <v>6.3416651259999997</v>
      </c>
      <c r="D1773" s="213">
        <v>119</v>
      </c>
      <c r="E1773" s="213">
        <v>1</v>
      </c>
      <c r="F1773" s="367" t="s">
        <v>2403</v>
      </c>
      <c r="G1773" s="213">
        <v>200921</v>
      </c>
      <c r="H1773" s="213">
        <v>2021</v>
      </c>
      <c r="I1773" s="148" t="s">
        <v>43</v>
      </c>
      <c r="J1773" s="148" t="s">
        <v>2304</v>
      </c>
      <c r="K1773" s="148" t="s">
        <v>2305</v>
      </c>
      <c r="L1773" s="148" t="s">
        <v>74</v>
      </c>
      <c r="M1773" s="148" t="s">
        <v>100</v>
      </c>
      <c r="N1773" s="213">
        <v>222</v>
      </c>
      <c r="O1773" s="2"/>
      <c r="P1773" s="359" t="s">
        <v>498</v>
      </c>
      <c r="Q1773" s="16" t="s">
        <v>499</v>
      </c>
      <c r="R1773" s="16" t="s">
        <v>4370</v>
      </c>
      <c r="S1773" s="50">
        <v>3</v>
      </c>
      <c r="T1773" s="50">
        <v>1</v>
      </c>
      <c r="U1773" s="50">
        <v>2</v>
      </c>
      <c r="V1773" s="2"/>
      <c r="W1773" s="2"/>
      <c r="X1773" s="89" t="s">
        <v>4409</v>
      </c>
      <c r="Y1773" s="16" t="s">
        <v>78</v>
      </c>
      <c r="Z1773" s="50" t="s">
        <v>4413</v>
      </c>
      <c r="AA1773" s="432"/>
      <c r="AB1773" s="16" t="str">
        <f t="shared" si="79"/>
        <v>Unique</v>
      </c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</row>
    <row r="1774" spans="1:89" ht="15">
      <c r="A1774" s="354" t="str">
        <f t="shared" si="81"/>
        <v>119_1_200921_C1X_p_he.pe</v>
      </c>
      <c r="B1774" s="148">
        <v>49.53837832</v>
      </c>
      <c r="C1774" s="148">
        <v>6.3416651259999997</v>
      </c>
      <c r="D1774" s="213">
        <v>119</v>
      </c>
      <c r="E1774" s="213">
        <v>1</v>
      </c>
      <c r="F1774" s="367" t="s">
        <v>2403</v>
      </c>
      <c r="G1774" s="213">
        <v>200921</v>
      </c>
      <c r="H1774" s="213">
        <v>2021</v>
      </c>
      <c r="I1774" s="148" t="s">
        <v>43</v>
      </c>
      <c r="J1774" s="148" t="s">
        <v>2304</v>
      </c>
      <c r="K1774" s="148" t="s">
        <v>2305</v>
      </c>
      <c r="L1774" s="148" t="s">
        <v>74</v>
      </c>
      <c r="M1774" s="148" t="s">
        <v>100</v>
      </c>
      <c r="N1774" s="213">
        <v>222</v>
      </c>
      <c r="O1774" s="2"/>
      <c r="P1774" s="359" t="s">
        <v>543</v>
      </c>
      <c r="Q1774" s="16" t="s">
        <v>544</v>
      </c>
      <c r="R1774" s="16" t="s">
        <v>4370</v>
      </c>
      <c r="S1774" s="50">
        <v>4</v>
      </c>
      <c r="T1774" s="50">
        <v>3</v>
      </c>
      <c r="U1774" s="50">
        <v>2</v>
      </c>
      <c r="V1774" s="2"/>
      <c r="W1774" s="2"/>
      <c r="X1774" s="89" t="s">
        <v>4409</v>
      </c>
      <c r="Y1774" s="16" t="s">
        <v>78</v>
      </c>
      <c r="Z1774" s="50" t="s">
        <v>4414</v>
      </c>
      <c r="AA1774" s="432"/>
      <c r="AB1774" s="16" t="str">
        <f t="shared" si="79"/>
        <v>Unique</v>
      </c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</row>
    <row r="1775" spans="1:89" ht="15">
      <c r="A1775" s="354" t="str">
        <f t="shared" si="81"/>
        <v>80_1_041021_C1B_p_he.pe</v>
      </c>
      <c r="B1775" s="148">
        <v>49.700920340000003</v>
      </c>
      <c r="C1775" s="148">
        <v>6.27471216</v>
      </c>
      <c r="D1775" s="213">
        <v>80</v>
      </c>
      <c r="E1775" s="213">
        <v>1</v>
      </c>
      <c r="F1775" s="213">
        <v>200921</v>
      </c>
      <c r="G1775" s="367" t="s">
        <v>2461</v>
      </c>
      <c r="H1775" s="213">
        <v>2021</v>
      </c>
      <c r="I1775" s="148" t="s">
        <v>43</v>
      </c>
      <c r="J1775" s="148" t="s">
        <v>2362</v>
      </c>
      <c r="K1775" s="148" t="s">
        <v>2363</v>
      </c>
      <c r="L1775" s="148" t="s">
        <v>74</v>
      </c>
      <c r="M1775" s="148" t="s">
        <v>147</v>
      </c>
      <c r="N1775" s="213">
        <v>5</v>
      </c>
      <c r="O1775" s="2"/>
      <c r="P1775" s="359" t="s">
        <v>543</v>
      </c>
      <c r="Q1775" s="16" t="s">
        <v>544</v>
      </c>
      <c r="R1775" s="16" t="s">
        <v>4370</v>
      </c>
      <c r="S1775" s="50">
        <v>1</v>
      </c>
      <c r="T1775" s="50">
        <v>0</v>
      </c>
      <c r="U1775" s="50">
        <v>1</v>
      </c>
      <c r="V1775" s="2"/>
      <c r="W1775" s="2"/>
      <c r="X1775" s="89" t="s">
        <v>4409</v>
      </c>
      <c r="Y1775" s="16" t="s">
        <v>78</v>
      </c>
      <c r="Z1775" s="50" t="s">
        <v>4415</v>
      </c>
      <c r="AA1775" s="432"/>
      <c r="AB1775" s="16" t="str">
        <f t="shared" si="79"/>
        <v>Unique</v>
      </c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</row>
    <row r="1776" spans="1:89" ht="15">
      <c r="A1776" s="354" t="str">
        <f t="shared" si="81"/>
        <v>119_2_030921_C35_p_he.tr</v>
      </c>
      <c r="B1776" s="148">
        <v>49.542630610000003</v>
      </c>
      <c r="C1776" s="148">
        <v>6.3416761900000003</v>
      </c>
      <c r="D1776" s="213">
        <v>119</v>
      </c>
      <c r="E1776" s="213">
        <v>2</v>
      </c>
      <c r="F1776" s="213">
        <v>160821</v>
      </c>
      <c r="G1776" s="367" t="s">
        <v>2403</v>
      </c>
      <c r="H1776" s="213">
        <v>2021</v>
      </c>
      <c r="I1776" s="148" t="s">
        <v>43</v>
      </c>
      <c r="J1776" s="148" t="s">
        <v>2613</v>
      </c>
      <c r="K1776" s="148" t="s">
        <v>2614</v>
      </c>
      <c r="L1776" s="148" t="s">
        <v>74</v>
      </c>
      <c r="M1776" s="148" t="s">
        <v>147</v>
      </c>
      <c r="N1776" s="213">
        <v>583</v>
      </c>
      <c r="O1776" s="2"/>
      <c r="P1776" s="359" t="s">
        <v>498</v>
      </c>
      <c r="Q1776" s="16" t="s">
        <v>499</v>
      </c>
      <c r="R1776" s="16" t="s">
        <v>4370</v>
      </c>
      <c r="S1776" s="50">
        <v>5</v>
      </c>
      <c r="T1776" s="50">
        <v>2</v>
      </c>
      <c r="U1776" s="50">
        <v>3</v>
      </c>
      <c r="V1776" s="2"/>
      <c r="W1776" s="2"/>
      <c r="X1776" s="89" t="s">
        <v>4409</v>
      </c>
      <c r="Y1776" s="16" t="s">
        <v>78</v>
      </c>
      <c r="Z1776" s="50" t="s">
        <v>4416</v>
      </c>
      <c r="AA1776" s="432"/>
      <c r="AB1776" s="16" t="str">
        <f t="shared" si="79"/>
        <v>Unique</v>
      </c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</row>
    <row r="1777" spans="1:89" ht="15">
      <c r="A1777" s="354" t="str">
        <f t="shared" si="81"/>
        <v>119_2_030921_C35_p_he.pe</v>
      </c>
      <c r="B1777" s="148">
        <v>49.542630610000003</v>
      </c>
      <c r="C1777" s="148">
        <v>6.3416761900000003</v>
      </c>
      <c r="D1777" s="213">
        <v>119</v>
      </c>
      <c r="E1777" s="213">
        <v>2</v>
      </c>
      <c r="F1777" s="213">
        <v>160821</v>
      </c>
      <c r="G1777" s="367" t="s">
        <v>2403</v>
      </c>
      <c r="H1777" s="213">
        <v>2021</v>
      </c>
      <c r="I1777" s="148" t="s">
        <v>43</v>
      </c>
      <c r="J1777" s="148" t="s">
        <v>2613</v>
      </c>
      <c r="K1777" s="148" t="s">
        <v>2614</v>
      </c>
      <c r="L1777" s="148" t="s">
        <v>74</v>
      </c>
      <c r="M1777" s="148" t="s">
        <v>147</v>
      </c>
      <c r="N1777" s="213">
        <v>583</v>
      </c>
      <c r="O1777" s="2"/>
      <c r="P1777" s="359" t="s">
        <v>543</v>
      </c>
      <c r="Q1777" s="16" t="s">
        <v>544</v>
      </c>
      <c r="R1777" s="16" t="s">
        <v>4370</v>
      </c>
      <c r="S1777" s="50">
        <v>1</v>
      </c>
      <c r="T1777" s="50">
        <v>0</v>
      </c>
      <c r="U1777" s="50">
        <v>1</v>
      </c>
      <c r="V1777" s="2"/>
      <c r="W1777" s="2"/>
      <c r="X1777" s="89" t="s">
        <v>4409</v>
      </c>
      <c r="Y1777" s="16" t="s">
        <v>78</v>
      </c>
      <c r="Z1777" s="50" t="s">
        <v>4417</v>
      </c>
      <c r="AA1777" s="432"/>
      <c r="AB1777" s="16" t="str">
        <f t="shared" si="79"/>
        <v>Unique</v>
      </c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</row>
    <row r="1778" spans="1:89" ht="15">
      <c r="A1778" s="354" t="str">
        <f t="shared" si="81"/>
        <v>119_1_030921_C1X_p_he.pe</v>
      </c>
      <c r="B1778" s="148">
        <v>49.53837832</v>
      </c>
      <c r="C1778" s="148">
        <v>6.3416651259999997</v>
      </c>
      <c r="D1778" s="213">
        <v>119</v>
      </c>
      <c r="E1778" s="213">
        <v>1</v>
      </c>
      <c r="F1778" s="213">
        <v>160821</v>
      </c>
      <c r="G1778" s="367" t="s">
        <v>2403</v>
      </c>
      <c r="H1778" s="213">
        <v>2021</v>
      </c>
      <c r="I1778" s="148" t="s">
        <v>43</v>
      </c>
      <c r="J1778" s="148" t="s">
        <v>2304</v>
      </c>
      <c r="K1778" s="148" t="s">
        <v>2305</v>
      </c>
      <c r="L1778" s="148" t="s">
        <v>74</v>
      </c>
      <c r="M1778" s="148" t="s">
        <v>147</v>
      </c>
      <c r="N1778" s="213">
        <v>151</v>
      </c>
      <c r="O1778" s="2"/>
      <c r="P1778" s="359" t="s">
        <v>543</v>
      </c>
      <c r="Q1778" s="16" t="s">
        <v>544</v>
      </c>
      <c r="R1778" s="16" t="s">
        <v>4370</v>
      </c>
      <c r="S1778" s="50">
        <v>3</v>
      </c>
      <c r="T1778" s="50">
        <v>1</v>
      </c>
      <c r="U1778" s="50">
        <v>2</v>
      </c>
      <c r="V1778" s="2"/>
      <c r="W1778" s="2"/>
      <c r="X1778" s="89" t="s">
        <v>4418</v>
      </c>
      <c r="Y1778" s="16" t="s">
        <v>78</v>
      </c>
      <c r="Z1778" s="50" t="s">
        <v>4419</v>
      </c>
      <c r="AA1778" s="432"/>
      <c r="AB1778" s="16" t="str">
        <f t="shared" si="79"/>
        <v>Unique</v>
      </c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</row>
    <row r="1779" spans="1:89" ht="15">
      <c r="A1779" s="354" t="str">
        <f t="shared" si="81"/>
        <v>119_1_030921_C1X_p_he.tr</v>
      </c>
      <c r="B1779" s="148">
        <v>49.53837832</v>
      </c>
      <c r="C1779" s="148">
        <v>6.3416651259999997</v>
      </c>
      <c r="D1779" s="213">
        <v>119</v>
      </c>
      <c r="E1779" s="213">
        <v>1</v>
      </c>
      <c r="F1779" s="213">
        <v>160821</v>
      </c>
      <c r="G1779" s="367" t="s">
        <v>2403</v>
      </c>
      <c r="H1779" s="213">
        <v>2021</v>
      </c>
      <c r="I1779" s="148" t="s">
        <v>43</v>
      </c>
      <c r="J1779" s="148" t="s">
        <v>2304</v>
      </c>
      <c r="K1779" s="148" t="s">
        <v>2305</v>
      </c>
      <c r="L1779" s="148" t="s">
        <v>74</v>
      </c>
      <c r="M1779" s="148" t="s">
        <v>147</v>
      </c>
      <c r="N1779" s="213">
        <v>151</v>
      </c>
      <c r="O1779" s="2"/>
      <c r="P1779" s="359" t="s">
        <v>498</v>
      </c>
      <c r="Q1779" s="16" t="s">
        <v>499</v>
      </c>
      <c r="R1779" s="16" t="s">
        <v>4370</v>
      </c>
      <c r="S1779" s="50">
        <v>4</v>
      </c>
      <c r="T1779" s="50">
        <v>3</v>
      </c>
      <c r="U1779" s="50">
        <v>1</v>
      </c>
      <c r="V1779" s="2"/>
      <c r="W1779" s="2"/>
      <c r="X1779" s="89" t="s">
        <v>4418</v>
      </c>
      <c r="Y1779" s="16" t="s">
        <v>78</v>
      </c>
      <c r="Z1779" s="50" t="s">
        <v>4420</v>
      </c>
      <c r="AA1779" s="432"/>
      <c r="AB1779" s="16" t="str">
        <f t="shared" si="79"/>
        <v>Unique</v>
      </c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</row>
    <row r="1780" spans="1:89" ht="15">
      <c r="A1780" s="354" t="str">
        <f t="shared" si="81"/>
        <v>93_1_200921_C3B_p_he.pe</v>
      </c>
      <c r="B1780" s="148" t="s">
        <v>2326</v>
      </c>
      <c r="C1780" s="148" t="s">
        <v>2327</v>
      </c>
      <c r="D1780" s="213">
        <v>93</v>
      </c>
      <c r="E1780" s="213">
        <v>1</v>
      </c>
      <c r="F1780" s="367" t="s">
        <v>2403</v>
      </c>
      <c r="G1780" s="213">
        <v>200921</v>
      </c>
      <c r="H1780" s="213">
        <v>2021</v>
      </c>
      <c r="I1780" s="148" t="s">
        <v>43</v>
      </c>
      <c r="J1780" s="148" t="s">
        <v>2328</v>
      </c>
      <c r="K1780" s="148" t="s">
        <v>2329</v>
      </c>
      <c r="L1780" s="148" t="s">
        <v>74</v>
      </c>
      <c r="M1780" s="148" t="s">
        <v>100</v>
      </c>
      <c r="N1780" s="213">
        <v>459</v>
      </c>
      <c r="O1780" s="2"/>
      <c r="P1780" s="359" t="s">
        <v>543</v>
      </c>
      <c r="Q1780" s="16" t="s">
        <v>544</v>
      </c>
      <c r="R1780" s="16" t="s">
        <v>4370</v>
      </c>
      <c r="S1780" s="50">
        <v>7</v>
      </c>
      <c r="T1780" s="50">
        <v>2</v>
      </c>
      <c r="U1780" s="50">
        <v>5</v>
      </c>
      <c r="V1780" s="2"/>
      <c r="W1780" s="2"/>
      <c r="X1780" s="89" t="s">
        <v>4418</v>
      </c>
      <c r="Y1780" s="16" t="s">
        <v>78</v>
      </c>
      <c r="Z1780" s="50" t="s">
        <v>4421</v>
      </c>
      <c r="AA1780" s="432"/>
      <c r="AB1780" s="16" t="str">
        <f t="shared" si="79"/>
        <v>Unique</v>
      </c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</row>
    <row r="1781" spans="1:89" ht="15">
      <c r="A1781" s="354" t="str">
        <f t="shared" si="81"/>
        <v>93_1_200921_C3B_p_he.tr</v>
      </c>
      <c r="B1781" s="148" t="s">
        <v>2326</v>
      </c>
      <c r="C1781" s="148" t="s">
        <v>2327</v>
      </c>
      <c r="D1781" s="213">
        <v>93</v>
      </c>
      <c r="E1781" s="213">
        <v>1</v>
      </c>
      <c r="F1781" s="367" t="s">
        <v>2403</v>
      </c>
      <c r="G1781" s="213">
        <v>200921</v>
      </c>
      <c r="H1781" s="213">
        <v>2021</v>
      </c>
      <c r="I1781" s="148" t="s">
        <v>43</v>
      </c>
      <c r="J1781" s="148" t="s">
        <v>2328</v>
      </c>
      <c r="K1781" s="148" t="s">
        <v>2329</v>
      </c>
      <c r="L1781" s="148" t="s">
        <v>74</v>
      </c>
      <c r="M1781" s="148" t="s">
        <v>100</v>
      </c>
      <c r="N1781" s="213">
        <v>459</v>
      </c>
      <c r="O1781" s="2"/>
      <c r="P1781" s="359" t="s">
        <v>498</v>
      </c>
      <c r="Q1781" s="16" t="s">
        <v>499</v>
      </c>
      <c r="R1781" s="16" t="s">
        <v>4370</v>
      </c>
      <c r="S1781" s="50">
        <v>1</v>
      </c>
      <c r="T1781" s="50">
        <v>0</v>
      </c>
      <c r="U1781" s="50">
        <v>1</v>
      </c>
      <c r="V1781" s="2"/>
      <c r="W1781" s="2"/>
      <c r="X1781" s="89" t="s">
        <v>4418</v>
      </c>
      <c r="Y1781" s="16" t="s">
        <v>78</v>
      </c>
      <c r="Z1781" s="50" t="s">
        <v>4422</v>
      </c>
      <c r="AA1781" s="432"/>
      <c r="AB1781" s="16" t="str">
        <f t="shared" si="79"/>
        <v>Unique</v>
      </c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</row>
    <row r="1782" spans="1:89" ht="15">
      <c r="A1782" s="354" t="str">
        <f t="shared" si="81"/>
        <v>119_2_200921_C35_p_he.tr</v>
      </c>
      <c r="B1782" s="148" t="s">
        <v>2611</v>
      </c>
      <c r="C1782" s="148" t="s">
        <v>2612</v>
      </c>
      <c r="D1782" s="213">
        <v>119</v>
      </c>
      <c r="E1782" s="213">
        <v>2</v>
      </c>
      <c r="F1782" s="367" t="s">
        <v>2403</v>
      </c>
      <c r="G1782" s="213">
        <v>200921</v>
      </c>
      <c r="H1782" s="213">
        <v>2021</v>
      </c>
      <c r="I1782" s="148" t="s">
        <v>43</v>
      </c>
      <c r="J1782" s="148" t="s">
        <v>2613</v>
      </c>
      <c r="K1782" s="148" t="s">
        <v>2614</v>
      </c>
      <c r="L1782" s="148" t="s">
        <v>74</v>
      </c>
      <c r="M1782" s="148" t="s">
        <v>147</v>
      </c>
      <c r="N1782" s="213">
        <v>213</v>
      </c>
      <c r="O1782" s="2"/>
      <c r="P1782" s="359" t="s">
        <v>498</v>
      </c>
      <c r="Q1782" s="16" t="s">
        <v>499</v>
      </c>
      <c r="R1782" s="16" t="s">
        <v>4370</v>
      </c>
      <c r="S1782" s="50">
        <v>8</v>
      </c>
      <c r="T1782" s="50">
        <v>4</v>
      </c>
      <c r="U1782" s="50">
        <v>4</v>
      </c>
      <c r="V1782" s="2"/>
      <c r="W1782" s="2"/>
      <c r="X1782" s="89" t="s">
        <v>4418</v>
      </c>
      <c r="Y1782" s="16" t="s">
        <v>78</v>
      </c>
      <c r="Z1782" s="50" t="s">
        <v>4423</v>
      </c>
      <c r="AA1782" s="432"/>
      <c r="AB1782" s="16" t="str">
        <f t="shared" si="79"/>
        <v>Unique</v>
      </c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</row>
    <row r="1783" spans="1:89" ht="15">
      <c r="A1783" s="354" t="str">
        <f t="shared" si="81"/>
        <v>119_2_200921_C35_p_he.pe</v>
      </c>
      <c r="B1783" s="148" t="s">
        <v>2611</v>
      </c>
      <c r="C1783" s="148" t="s">
        <v>2612</v>
      </c>
      <c r="D1783" s="213">
        <v>119</v>
      </c>
      <c r="E1783" s="213">
        <v>2</v>
      </c>
      <c r="F1783" s="367" t="s">
        <v>2403</v>
      </c>
      <c r="G1783" s="213">
        <v>200921</v>
      </c>
      <c r="H1783" s="213">
        <v>2021</v>
      </c>
      <c r="I1783" s="148" t="s">
        <v>43</v>
      </c>
      <c r="J1783" s="148" t="s">
        <v>2613</v>
      </c>
      <c r="K1783" s="148" t="s">
        <v>2614</v>
      </c>
      <c r="L1783" s="148" t="s">
        <v>74</v>
      </c>
      <c r="M1783" s="148" t="s">
        <v>147</v>
      </c>
      <c r="N1783" s="213">
        <v>213</v>
      </c>
      <c r="O1783" s="2"/>
      <c r="P1783" s="359" t="s">
        <v>543</v>
      </c>
      <c r="Q1783" s="16" t="s">
        <v>544</v>
      </c>
      <c r="R1783" s="16" t="s">
        <v>4370</v>
      </c>
      <c r="S1783" s="50">
        <v>2</v>
      </c>
      <c r="T1783" s="50">
        <v>0</v>
      </c>
      <c r="U1783" s="50">
        <v>2</v>
      </c>
      <c r="V1783" s="2"/>
      <c r="W1783" s="2"/>
      <c r="X1783" s="89" t="s">
        <v>4418</v>
      </c>
      <c r="Y1783" s="16" t="s">
        <v>78</v>
      </c>
      <c r="Z1783" s="50" t="s">
        <v>4424</v>
      </c>
      <c r="AA1783" s="432"/>
      <c r="AB1783" s="16" t="str">
        <f t="shared" si="79"/>
        <v>Unique</v>
      </c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</row>
    <row r="1784" spans="1:89" ht="15">
      <c r="A1784" s="354" t="str">
        <f t="shared" si="81"/>
        <v>93_1_200921_C3B_p_he.tr</v>
      </c>
      <c r="B1784" s="148" t="s">
        <v>2326</v>
      </c>
      <c r="C1784" s="148" t="s">
        <v>2327</v>
      </c>
      <c r="D1784" s="213">
        <v>93</v>
      </c>
      <c r="E1784" s="213">
        <v>1</v>
      </c>
      <c r="F1784" s="367" t="s">
        <v>2403</v>
      </c>
      <c r="G1784" s="213">
        <v>200921</v>
      </c>
      <c r="H1784" s="213">
        <v>2021</v>
      </c>
      <c r="I1784" s="148" t="s">
        <v>43</v>
      </c>
      <c r="J1784" s="148" t="s">
        <v>2328</v>
      </c>
      <c r="K1784" s="148" t="s">
        <v>2329</v>
      </c>
      <c r="L1784" s="148" t="s">
        <v>74</v>
      </c>
      <c r="M1784" s="148" t="s">
        <v>100</v>
      </c>
      <c r="N1784" s="213">
        <v>459</v>
      </c>
      <c r="O1784" s="2"/>
      <c r="P1784" s="359" t="s">
        <v>498</v>
      </c>
      <c r="Q1784" s="16" t="s">
        <v>499</v>
      </c>
      <c r="R1784" s="16" t="s">
        <v>4370</v>
      </c>
      <c r="S1784" s="50">
        <v>1</v>
      </c>
      <c r="T1784" s="50">
        <v>0</v>
      </c>
      <c r="U1784" s="50">
        <v>1</v>
      </c>
      <c r="V1784" s="2"/>
      <c r="W1784" s="2"/>
      <c r="X1784" s="89" t="s">
        <v>4418</v>
      </c>
      <c r="Y1784" s="16" t="s">
        <v>78</v>
      </c>
      <c r="Z1784" s="50" t="s">
        <v>4425</v>
      </c>
      <c r="AA1784" s="432"/>
      <c r="AB1784" s="16" t="str">
        <f t="shared" si="79"/>
        <v>Unique</v>
      </c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</row>
    <row r="1785" spans="1:89" ht="15">
      <c r="A1785" s="354" t="str">
        <f t="shared" si="81"/>
        <v>93_1_200921_C3B_p_he.pe</v>
      </c>
      <c r="B1785" s="148" t="s">
        <v>2326</v>
      </c>
      <c r="C1785" s="148" t="s">
        <v>2327</v>
      </c>
      <c r="D1785" s="213">
        <v>93</v>
      </c>
      <c r="E1785" s="213">
        <v>1</v>
      </c>
      <c r="F1785" s="367" t="s">
        <v>2403</v>
      </c>
      <c r="G1785" s="213">
        <v>200921</v>
      </c>
      <c r="H1785" s="213">
        <v>2021</v>
      </c>
      <c r="I1785" s="148" t="s">
        <v>43</v>
      </c>
      <c r="J1785" s="148" t="s">
        <v>2328</v>
      </c>
      <c r="K1785" s="148" t="s">
        <v>2329</v>
      </c>
      <c r="L1785" s="148" t="s">
        <v>74</v>
      </c>
      <c r="M1785" s="148" t="s">
        <v>100</v>
      </c>
      <c r="N1785" s="213">
        <v>459</v>
      </c>
      <c r="O1785" s="2"/>
      <c r="P1785" s="359" t="s">
        <v>543</v>
      </c>
      <c r="Q1785" s="16" t="s">
        <v>544</v>
      </c>
      <c r="R1785" s="16" t="s">
        <v>4370</v>
      </c>
      <c r="S1785" s="50">
        <v>17</v>
      </c>
      <c r="T1785" s="50">
        <v>10</v>
      </c>
      <c r="U1785" s="50">
        <v>7</v>
      </c>
      <c r="V1785" s="2"/>
      <c r="W1785" s="2"/>
      <c r="X1785" s="89" t="s">
        <v>4418</v>
      </c>
      <c r="Y1785" s="16" t="s">
        <v>78</v>
      </c>
      <c r="Z1785" s="50" t="s">
        <v>4426</v>
      </c>
      <c r="AA1785" s="432"/>
      <c r="AB1785" s="16" t="str">
        <f t="shared" si="79"/>
        <v>Unique</v>
      </c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</row>
    <row r="1786" spans="1:89" ht="15">
      <c r="A1786" s="354" t="str">
        <f t="shared" si="81"/>
        <v>100_1_080622_C3C_p_er.te</v>
      </c>
      <c r="B1786" s="148" t="s">
        <v>2798</v>
      </c>
      <c r="C1786" s="148" t="s">
        <v>2799</v>
      </c>
      <c r="D1786" s="213">
        <v>100</v>
      </c>
      <c r="E1786" s="213">
        <v>1</v>
      </c>
      <c r="F1786" s="213">
        <v>230522</v>
      </c>
      <c r="G1786" s="367" t="s">
        <v>2800</v>
      </c>
      <c r="H1786" s="213">
        <v>2022</v>
      </c>
      <c r="I1786" s="148" t="s">
        <v>43</v>
      </c>
      <c r="J1786" s="148" t="s">
        <v>2801</v>
      </c>
      <c r="K1786" s="148" t="s">
        <v>2802</v>
      </c>
      <c r="L1786" s="148" t="s">
        <v>74</v>
      </c>
      <c r="M1786" s="148" t="s">
        <v>100</v>
      </c>
      <c r="N1786" s="213">
        <v>46</v>
      </c>
      <c r="O1786" s="148" t="s">
        <v>2842</v>
      </c>
      <c r="P1786" s="359" t="s">
        <v>521</v>
      </c>
      <c r="Q1786" s="16" t="s">
        <v>522</v>
      </c>
      <c r="R1786" s="16" t="s">
        <v>4370</v>
      </c>
      <c r="S1786" s="50">
        <v>1</v>
      </c>
      <c r="T1786" s="50">
        <v>1</v>
      </c>
      <c r="U1786" s="50">
        <v>0</v>
      </c>
      <c r="V1786" s="2"/>
      <c r="W1786" s="2"/>
      <c r="X1786" s="89" t="s">
        <v>4418</v>
      </c>
      <c r="Y1786" s="16" t="s">
        <v>78</v>
      </c>
      <c r="Z1786" s="50" t="s">
        <v>4427</v>
      </c>
      <c r="AA1786" s="432"/>
      <c r="AB1786" s="16" t="str">
        <f t="shared" si="79"/>
        <v>Unique</v>
      </c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</row>
    <row r="1787" spans="1:89" ht="15">
      <c r="A1787" s="354" t="str">
        <f t="shared" si="81"/>
        <v>80_2_080622_C1Y_p_er.te</v>
      </c>
      <c r="B1787" s="148" t="s">
        <v>2504</v>
      </c>
      <c r="C1787" s="148" t="s">
        <v>2505</v>
      </c>
      <c r="D1787" s="213">
        <v>80</v>
      </c>
      <c r="E1787" s="213">
        <v>2</v>
      </c>
      <c r="F1787" s="213">
        <v>230522</v>
      </c>
      <c r="G1787" s="367" t="s">
        <v>2800</v>
      </c>
      <c r="H1787" s="213">
        <v>2022</v>
      </c>
      <c r="I1787" s="148" t="s">
        <v>43</v>
      </c>
      <c r="J1787" s="148" t="s">
        <v>2506</v>
      </c>
      <c r="K1787" s="148" t="s">
        <v>2507</v>
      </c>
      <c r="L1787" s="148" t="s">
        <v>74</v>
      </c>
      <c r="M1787" s="148" t="s">
        <v>75</v>
      </c>
      <c r="N1787" s="213">
        <v>58</v>
      </c>
      <c r="O1787" s="2"/>
      <c r="P1787" s="359" t="s">
        <v>521</v>
      </c>
      <c r="Q1787" s="16" t="s">
        <v>522</v>
      </c>
      <c r="R1787" s="16" t="s">
        <v>4370</v>
      </c>
      <c r="S1787" s="50">
        <v>1</v>
      </c>
      <c r="T1787" s="50">
        <v>0</v>
      </c>
      <c r="U1787" s="50">
        <v>1</v>
      </c>
      <c r="V1787" s="2"/>
      <c r="W1787" s="2"/>
      <c r="X1787" s="89" t="s">
        <v>4418</v>
      </c>
      <c r="Y1787" s="16" t="s">
        <v>78</v>
      </c>
      <c r="Z1787" s="50" t="s">
        <v>4428</v>
      </c>
      <c r="AA1787" s="432"/>
      <c r="AB1787" s="16" t="str">
        <f t="shared" si="79"/>
        <v>Unique</v>
      </c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</row>
    <row r="1788" spans="1:89" ht="15">
      <c r="A1788" s="354" t="str">
        <f t="shared" si="81"/>
        <v>128_1_170822_C3D_p_er.te</v>
      </c>
      <c r="B1788" s="148" t="s">
        <v>2767</v>
      </c>
      <c r="C1788" s="148" t="s">
        <v>2768</v>
      </c>
      <c r="D1788" s="213">
        <v>128</v>
      </c>
      <c r="E1788" s="213">
        <v>1</v>
      </c>
      <c r="F1788" s="367" t="s">
        <v>3145</v>
      </c>
      <c r="G1788" s="213">
        <v>170822</v>
      </c>
      <c r="H1788" s="213">
        <v>2022</v>
      </c>
      <c r="I1788" s="148" t="s">
        <v>43</v>
      </c>
      <c r="J1788" s="148" t="s">
        <v>2769</v>
      </c>
      <c r="K1788" s="148" t="s">
        <v>2770</v>
      </c>
      <c r="L1788" s="148" t="s">
        <v>74</v>
      </c>
      <c r="M1788" s="148" t="s">
        <v>2422</v>
      </c>
      <c r="N1788" s="213">
        <v>50</v>
      </c>
      <c r="O1788" s="2"/>
      <c r="P1788" s="359" t="s">
        <v>521</v>
      </c>
      <c r="Q1788" s="16" t="s">
        <v>522</v>
      </c>
      <c r="R1788" s="16" t="s">
        <v>4370</v>
      </c>
      <c r="S1788" s="50">
        <v>1</v>
      </c>
      <c r="T1788" s="50">
        <v>0</v>
      </c>
      <c r="U1788" s="50">
        <v>1</v>
      </c>
      <c r="V1788" s="2"/>
      <c r="W1788" s="2"/>
      <c r="X1788" s="89" t="s">
        <v>4418</v>
      </c>
      <c r="Y1788" s="16" t="s">
        <v>78</v>
      </c>
      <c r="Z1788" s="50" t="s">
        <v>4429</v>
      </c>
      <c r="AA1788" s="432"/>
      <c r="AB1788" s="16" t="str">
        <f t="shared" si="79"/>
        <v>Unique</v>
      </c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</row>
    <row r="1789" spans="1:89" ht="15">
      <c r="A1789" s="354" t="str">
        <f t="shared" si="81"/>
        <v>119_2_030822_C2Y_p_er.te</v>
      </c>
      <c r="B1789" s="148" t="s">
        <v>2517</v>
      </c>
      <c r="C1789" s="148" t="s">
        <v>2518</v>
      </c>
      <c r="D1789" s="421">
        <v>119</v>
      </c>
      <c r="E1789" s="421">
        <v>2</v>
      </c>
      <c r="F1789" s="557">
        <v>200722</v>
      </c>
      <c r="G1789" s="367" t="s">
        <v>3145</v>
      </c>
      <c r="H1789" s="213">
        <v>2022</v>
      </c>
      <c r="I1789" s="148" t="s">
        <v>43</v>
      </c>
      <c r="J1789" s="148" t="s">
        <v>2519</v>
      </c>
      <c r="K1789" s="148" t="s">
        <v>2520</v>
      </c>
      <c r="L1789" s="148" t="s">
        <v>74</v>
      </c>
      <c r="M1789" s="148" t="s">
        <v>100</v>
      </c>
      <c r="N1789" s="213">
        <v>51</v>
      </c>
      <c r="O1789" s="2"/>
      <c r="P1789" s="359" t="s">
        <v>521</v>
      </c>
      <c r="Q1789" s="16" t="s">
        <v>522</v>
      </c>
      <c r="R1789" s="16" t="s">
        <v>4370</v>
      </c>
      <c r="S1789" s="50">
        <v>1</v>
      </c>
      <c r="T1789" s="50">
        <v>1</v>
      </c>
      <c r="U1789" s="50">
        <v>0</v>
      </c>
      <c r="V1789" s="2"/>
      <c r="W1789" s="2"/>
      <c r="X1789" s="89" t="s">
        <v>4418</v>
      </c>
      <c r="Y1789" s="16" t="s">
        <v>78</v>
      </c>
      <c r="Z1789" s="50" t="s">
        <v>4430</v>
      </c>
      <c r="AA1789" s="432"/>
      <c r="AB1789" s="16" t="str">
        <f t="shared" si="79"/>
        <v>Unique</v>
      </c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</row>
    <row r="1790" spans="1:89" ht="15">
      <c r="A1790" s="354" t="str">
        <f t="shared" si="81"/>
        <v>102_1_030822_C1C_p_er.te</v>
      </c>
      <c r="B1790" s="148" t="s">
        <v>2751</v>
      </c>
      <c r="C1790" s="148" t="s">
        <v>2752</v>
      </c>
      <c r="D1790" s="213">
        <v>102</v>
      </c>
      <c r="E1790" s="213">
        <v>1</v>
      </c>
      <c r="F1790" s="367" t="s">
        <v>3450</v>
      </c>
      <c r="G1790" s="367" t="s">
        <v>3145</v>
      </c>
      <c r="H1790" s="213">
        <v>2022</v>
      </c>
      <c r="I1790" s="148" t="s">
        <v>43</v>
      </c>
      <c r="J1790" s="148" t="s">
        <v>2754</v>
      </c>
      <c r="K1790" s="148" t="s">
        <v>2755</v>
      </c>
      <c r="L1790" s="148" t="s">
        <v>74</v>
      </c>
      <c r="M1790" s="148" t="s">
        <v>3150</v>
      </c>
      <c r="N1790" s="213">
        <v>46</v>
      </c>
      <c r="O1790" s="2"/>
      <c r="P1790" s="359" t="s">
        <v>521</v>
      </c>
      <c r="Q1790" s="16" t="s">
        <v>522</v>
      </c>
      <c r="R1790" s="16" t="s">
        <v>4370</v>
      </c>
      <c r="S1790" s="50">
        <v>1</v>
      </c>
      <c r="T1790" s="50">
        <v>1</v>
      </c>
      <c r="U1790" s="50">
        <v>0</v>
      </c>
      <c r="V1790" s="2"/>
      <c r="W1790" s="2"/>
      <c r="X1790" s="89" t="s">
        <v>4418</v>
      </c>
      <c r="Y1790" s="16" t="s">
        <v>78</v>
      </c>
      <c r="Z1790" s="50" t="s">
        <v>4431</v>
      </c>
      <c r="AA1790" s="432"/>
      <c r="AB1790" s="16" t="str">
        <f t="shared" si="79"/>
        <v>Unique</v>
      </c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</row>
    <row r="1791" spans="1:89" ht="15">
      <c r="A1791" s="354" t="str">
        <f t="shared" si="81"/>
        <v>81_1_230522_C1D_p_er.te</v>
      </c>
      <c r="B1791" s="148" t="s">
        <v>2618</v>
      </c>
      <c r="C1791" s="148" t="s">
        <v>2619</v>
      </c>
      <c r="D1791" s="213">
        <v>81</v>
      </c>
      <c r="E1791" s="213">
        <v>1</v>
      </c>
      <c r="F1791" s="367" t="s">
        <v>2753</v>
      </c>
      <c r="G1791" s="213">
        <v>230522</v>
      </c>
      <c r="H1791" s="213">
        <v>2022</v>
      </c>
      <c r="I1791" s="148" t="s">
        <v>43</v>
      </c>
      <c r="J1791" s="148" t="s">
        <v>2620</v>
      </c>
      <c r="K1791" s="148" t="s">
        <v>2621</v>
      </c>
      <c r="L1791" s="148" t="s">
        <v>74</v>
      </c>
      <c r="M1791" s="148" t="s">
        <v>75</v>
      </c>
      <c r="N1791" s="213">
        <v>131</v>
      </c>
      <c r="O1791" s="2"/>
      <c r="P1791" s="359" t="s">
        <v>521</v>
      </c>
      <c r="Q1791" s="16" t="s">
        <v>522</v>
      </c>
      <c r="R1791" s="16" t="s">
        <v>4370</v>
      </c>
      <c r="S1791" s="50">
        <v>1</v>
      </c>
      <c r="T1791" s="50">
        <v>0</v>
      </c>
      <c r="U1791" s="50">
        <v>1</v>
      </c>
      <c r="V1791" s="2"/>
      <c r="W1791" s="2"/>
      <c r="X1791" s="89" t="s">
        <v>4418</v>
      </c>
      <c r="Y1791" s="16" t="s">
        <v>78</v>
      </c>
      <c r="Z1791" s="47" t="s">
        <v>4432</v>
      </c>
      <c r="AA1791" s="432"/>
      <c r="AB1791" s="16" t="str">
        <f t="shared" si="79"/>
        <v>Unique</v>
      </c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</row>
    <row r="1792" spans="1:89" ht="15">
      <c r="A1792" s="354" t="str">
        <f t="shared" si="81"/>
        <v>119_2_170822_C35_p_er.te</v>
      </c>
      <c r="B1792" s="148">
        <v>49.542630610000003</v>
      </c>
      <c r="C1792" s="148">
        <v>6.3416761900000003</v>
      </c>
      <c r="D1792" s="213">
        <v>119</v>
      </c>
      <c r="E1792" s="213">
        <v>2</v>
      </c>
      <c r="F1792" s="367" t="s">
        <v>3145</v>
      </c>
      <c r="G1792" s="213">
        <v>170822</v>
      </c>
      <c r="H1792" s="213">
        <v>2022</v>
      </c>
      <c r="I1792" s="148" t="s">
        <v>43</v>
      </c>
      <c r="J1792" s="148" t="s">
        <v>2613</v>
      </c>
      <c r="K1792" s="148" t="s">
        <v>2614</v>
      </c>
      <c r="L1792" s="148" t="s">
        <v>74</v>
      </c>
      <c r="M1792" s="148" t="s">
        <v>2422</v>
      </c>
      <c r="N1792" s="213">
        <f>27+6</f>
        <v>33</v>
      </c>
      <c r="O1792" s="148" t="s">
        <v>2912</v>
      </c>
      <c r="P1792" s="359" t="s">
        <v>521</v>
      </c>
      <c r="Q1792" s="16" t="s">
        <v>522</v>
      </c>
      <c r="R1792" s="16" t="s">
        <v>4370</v>
      </c>
      <c r="S1792" s="50">
        <v>1</v>
      </c>
      <c r="T1792" s="50">
        <v>1</v>
      </c>
      <c r="U1792" s="50">
        <v>0</v>
      </c>
      <c r="V1792" s="2"/>
      <c r="W1792" s="2"/>
      <c r="X1792" s="89" t="s">
        <v>4418</v>
      </c>
      <c r="Y1792" s="16" t="s">
        <v>78</v>
      </c>
      <c r="Z1792" s="50" t="s">
        <v>4433</v>
      </c>
      <c r="AA1792" s="432"/>
      <c r="AB1792" s="16" t="str">
        <f t="shared" si="79"/>
        <v>Unique</v>
      </c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</row>
    <row r="1793" spans="1:89" ht="15">
      <c r="A1793" s="354" t="str">
        <f t="shared" si="81"/>
        <v>100_3_230522_C3Y_p_er.te</v>
      </c>
      <c r="B1793" s="148" t="s">
        <v>2417</v>
      </c>
      <c r="C1793" s="148" t="s">
        <v>2418</v>
      </c>
      <c r="D1793" s="213">
        <v>100</v>
      </c>
      <c r="E1793" s="213">
        <v>3</v>
      </c>
      <c r="F1793" s="367" t="s">
        <v>2753</v>
      </c>
      <c r="G1793" s="213">
        <v>230522</v>
      </c>
      <c r="H1793" s="213">
        <v>2022</v>
      </c>
      <c r="I1793" s="148" t="s">
        <v>43</v>
      </c>
      <c r="J1793" s="148" t="s">
        <v>2419</v>
      </c>
      <c r="K1793" s="148" t="s">
        <v>2420</v>
      </c>
      <c r="L1793" s="148" t="s">
        <v>74</v>
      </c>
      <c r="M1793" s="148" t="s">
        <v>75</v>
      </c>
      <c r="N1793" s="213">
        <v>55</v>
      </c>
      <c r="O1793" s="2"/>
      <c r="P1793" s="359" t="s">
        <v>521</v>
      </c>
      <c r="Q1793" s="16" t="s">
        <v>522</v>
      </c>
      <c r="R1793" s="16" t="s">
        <v>4370</v>
      </c>
      <c r="S1793" s="50">
        <v>1</v>
      </c>
      <c r="T1793" s="50">
        <v>1</v>
      </c>
      <c r="U1793" s="50">
        <v>0</v>
      </c>
      <c r="V1793" s="2"/>
      <c r="W1793" s="2"/>
      <c r="X1793" s="89" t="s">
        <v>4418</v>
      </c>
      <c r="Y1793" s="16" t="s">
        <v>78</v>
      </c>
      <c r="Z1793" s="50" t="s">
        <v>4434</v>
      </c>
      <c r="AA1793" s="432"/>
      <c r="AB1793" s="16" t="str">
        <f t="shared" si="79"/>
        <v>Unique</v>
      </c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</row>
    <row r="1794" spans="1:89" ht="15">
      <c r="A1794" s="354" t="str">
        <f t="shared" si="81"/>
        <v>100_2_200921_C3X_p_er.te</v>
      </c>
      <c r="B1794" s="148" t="s">
        <v>2441</v>
      </c>
      <c r="C1794" s="148" t="s">
        <v>2442</v>
      </c>
      <c r="D1794" s="213">
        <v>100</v>
      </c>
      <c r="E1794" s="213">
        <v>2</v>
      </c>
      <c r="F1794" s="367" t="s">
        <v>2403</v>
      </c>
      <c r="G1794" s="213">
        <v>200921</v>
      </c>
      <c r="H1794" s="213">
        <v>2021</v>
      </c>
      <c r="I1794" s="148" t="s">
        <v>43</v>
      </c>
      <c r="J1794" s="148" t="s">
        <v>2443</v>
      </c>
      <c r="K1794" s="148" t="s">
        <v>2444</v>
      </c>
      <c r="L1794" s="148" t="s">
        <v>74</v>
      </c>
      <c r="M1794" s="148" t="s">
        <v>147</v>
      </c>
      <c r="N1794" s="213">
        <v>38</v>
      </c>
      <c r="O1794" s="2"/>
      <c r="P1794" s="359" t="s">
        <v>521</v>
      </c>
      <c r="Q1794" s="16" t="s">
        <v>522</v>
      </c>
      <c r="R1794" s="16" t="s">
        <v>4370</v>
      </c>
      <c r="S1794" s="50">
        <v>1</v>
      </c>
      <c r="T1794" s="50">
        <v>1</v>
      </c>
      <c r="U1794" s="50">
        <v>0</v>
      </c>
      <c r="V1794" s="2"/>
      <c r="W1794" s="2"/>
      <c r="X1794" s="89" t="s">
        <v>4418</v>
      </c>
      <c r="Y1794" s="16" t="s">
        <v>78</v>
      </c>
      <c r="Z1794" s="47" t="s">
        <v>4435</v>
      </c>
      <c r="AA1794" s="432"/>
      <c r="AB1794" s="16" t="str">
        <f t="shared" si="79"/>
        <v>Unique</v>
      </c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</row>
    <row r="1795" spans="1:89" ht="15">
      <c r="A1795" s="354" t="str">
        <f t="shared" si="81"/>
        <v>119_1_080622_C1X_p_er.te</v>
      </c>
      <c r="B1795" s="28" t="s">
        <v>2302</v>
      </c>
      <c r="C1795" s="28" t="s">
        <v>2303</v>
      </c>
      <c r="D1795" s="29">
        <v>119</v>
      </c>
      <c r="E1795" s="29">
        <v>1</v>
      </c>
      <c r="F1795" s="213">
        <v>230522</v>
      </c>
      <c r="G1795" s="367" t="s">
        <v>2800</v>
      </c>
      <c r="H1795" s="213">
        <v>2022</v>
      </c>
      <c r="I1795" s="148" t="s">
        <v>43</v>
      </c>
      <c r="J1795" s="28" t="s">
        <v>2304</v>
      </c>
      <c r="K1795" s="28" t="s">
        <v>2305</v>
      </c>
      <c r="L1795" s="28" t="s">
        <v>74</v>
      </c>
      <c r="M1795" s="148" t="s">
        <v>2911</v>
      </c>
      <c r="N1795" s="213">
        <v>128</v>
      </c>
      <c r="O1795" s="148" t="s">
        <v>2912</v>
      </c>
      <c r="P1795" s="359" t="s">
        <v>521</v>
      </c>
      <c r="Q1795" s="16" t="s">
        <v>522</v>
      </c>
      <c r="R1795" s="16" t="s">
        <v>4370</v>
      </c>
      <c r="S1795" s="50">
        <v>1</v>
      </c>
      <c r="T1795" s="50">
        <v>1</v>
      </c>
      <c r="U1795" s="50">
        <v>0</v>
      </c>
      <c r="V1795" s="2"/>
      <c r="W1795" s="2"/>
      <c r="X1795" s="89" t="s">
        <v>4436</v>
      </c>
      <c r="Y1795" s="16" t="s">
        <v>78</v>
      </c>
      <c r="Z1795" s="50" t="s">
        <v>4437</v>
      </c>
      <c r="AA1795" s="432"/>
      <c r="AB1795" s="16" t="str">
        <f t="shared" si="79"/>
        <v>Unique</v>
      </c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</row>
    <row r="1796" spans="1:89" ht="15">
      <c r="A1796" s="354" t="str">
        <f t="shared" si="81"/>
        <v>71_2_160821_C2B_p_er.te</v>
      </c>
      <c r="B1796" s="148" t="s">
        <v>2481</v>
      </c>
      <c r="C1796" s="148" t="s">
        <v>2482</v>
      </c>
      <c r="D1796" s="213">
        <v>71</v>
      </c>
      <c r="E1796" s="213">
        <v>2</v>
      </c>
      <c r="F1796" s="213">
        <v>300721</v>
      </c>
      <c r="G1796" s="213">
        <v>160821</v>
      </c>
      <c r="H1796" s="213">
        <v>2021</v>
      </c>
      <c r="I1796" s="148" t="s">
        <v>43</v>
      </c>
      <c r="J1796" s="148" t="s">
        <v>2483</v>
      </c>
      <c r="K1796" s="148" t="s">
        <v>2484</v>
      </c>
      <c r="L1796" s="148" t="s">
        <v>74</v>
      </c>
      <c r="M1796" s="148" t="s">
        <v>75</v>
      </c>
      <c r="N1796" s="213">
        <v>96</v>
      </c>
      <c r="O1796" s="2"/>
      <c r="P1796" s="359" t="s">
        <v>521</v>
      </c>
      <c r="Q1796" s="16" t="s">
        <v>522</v>
      </c>
      <c r="R1796" s="16" t="s">
        <v>4370</v>
      </c>
      <c r="S1796" s="50">
        <v>2</v>
      </c>
      <c r="T1796" s="50">
        <v>1</v>
      </c>
      <c r="U1796" s="50">
        <v>1</v>
      </c>
      <c r="V1796" s="2"/>
      <c r="W1796" s="2"/>
      <c r="X1796" s="89" t="s">
        <v>4436</v>
      </c>
      <c r="Y1796" s="16" t="s">
        <v>78</v>
      </c>
      <c r="Z1796" s="50" t="s">
        <v>4438</v>
      </c>
      <c r="AA1796" s="432"/>
      <c r="AB1796" s="16" t="str">
        <f t="shared" si="79"/>
        <v>Unique</v>
      </c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</row>
    <row r="1797" spans="1:89" ht="15">
      <c r="A1797" s="354" t="str">
        <f t="shared" si="81"/>
        <v>102_1_200722_C1C_p_er.te</v>
      </c>
      <c r="B1797" s="148" t="s">
        <v>2751</v>
      </c>
      <c r="C1797" s="148" t="s">
        <v>2752</v>
      </c>
      <c r="D1797" s="213">
        <v>102</v>
      </c>
      <c r="E1797" s="213">
        <v>1</v>
      </c>
      <c r="F1797" s="367" t="s">
        <v>465</v>
      </c>
      <c r="G1797" s="213">
        <v>200722</v>
      </c>
      <c r="H1797" s="213">
        <v>2022</v>
      </c>
      <c r="I1797" s="148" t="s">
        <v>43</v>
      </c>
      <c r="J1797" s="148" t="s">
        <v>2754</v>
      </c>
      <c r="K1797" s="148" t="s">
        <v>2755</v>
      </c>
      <c r="L1797" s="148" t="s">
        <v>74</v>
      </c>
      <c r="M1797" s="148" t="s">
        <v>3150</v>
      </c>
      <c r="N1797" s="213">
        <v>91</v>
      </c>
      <c r="O1797" s="2"/>
      <c r="P1797" s="359" t="s">
        <v>521</v>
      </c>
      <c r="Q1797" s="16" t="s">
        <v>522</v>
      </c>
      <c r="R1797" s="16" t="s">
        <v>4370</v>
      </c>
      <c r="S1797" s="50">
        <v>2</v>
      </c>
      <c r="T1797" s="50">
        <v>1</v>
      </c>
      <c r="U1797" s="50">
        <v>1</v>
      </c>
      <c r="V1797" s="2"/>
      <c r="W1797" s="2"/>
      <c r="X1797" s="89" t="s">
        <v>4436</v>
      </c>
      <c r="Y1797" s="16" t="s">
        <v>78</v>
      </c>
      <c r="Z1797" s="50" t="s">
        <v>4439</v>
      </c>
      <c r="AA1797" s="432"/>
      <c r="AB1797" s="16" t="str">
        <f t="shared" ref="AB1797:AB1860" si="82">IF(COUNTIF(Z:Z, Z1797)&gt;1, "Duplicate", "Unique")</f>
        <v>Unique</v>
      </c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</row>
    <row r="1798" spans="1:89" ht="15">
      <c r="A1798" s="354" t="str">
        <f t="shared" si="81"/>
        <v>100_2_220622_C3X_p_er.te</v>
      </c>
      <c r="B1798" s="148" t="s">
        <v>2441</v>
      </c>
      <c r="C1798" s="148" t="s">
        <v>2442</v>
      </c>
      <c r="D1798" s="213">
        <v>100</v>
      </c>
      <c r="E1798" s="213">
        <v>2</v>
      </c>
      <c r="F1798" s="367" t="s">
        <v>2800</v>
      </c>
      <c r="G1798" s="213">
        <v>220622</v>
      </c>
      <c r="H1798" s="213">
        <v>2022</v>
      </c>
      <c r="I1798" s="148" t="s">
        <v>43</v>
      </c>
      <c r="J1798" s="148" t="s">
        <v>2443</v>
      </c>
      <c r="K1798" s="148" t="s">
        <v>2444</v>
      </c>
      <c r="L1798" s="148" t="s">
        <v>74</v>
      </c>
      <c r="M1798" s="148" t="s">
        <v>168</v>
      </c>
      <c r="N1798" s="213">
        <v>124</v>
      </c>
      <c r="O1798" s="2"/>
      <c r="P1798" s="359" t="s">
        <v>521</v>
      </c>
      <c r="Q1798" s="16" t="s">
        <v>522</v>
      </c>
      <c r="R1798" s="16" t="s">
        <v>4370</v>
      </c>
      <c r="S1798" s="50">
        <v>2</v>
      </c>
      <c r="T1798" s="50">
        <v>1</v>
      </c>
      <c r="U1798" s="50">
        <v>1</v>
      </c>
      <c r="V1798" s="2"/>
      <c r="W1798" s="2"/>
      <c r="X1798" s="89" t="s">
        <v>4436</v>
      </c>
      <c r="Y1798" s="16" t="s">
        <v>78</v>
      </c>
      <c r="Z1798" s="50" t="s">
        <v>4440</v>
      </c>
      <c r="AA1798" s="432"/>
      <c r="AB1798" s="16" t="str">
        <f t="shared" si="82"/>
        <v>Unique</v>
      </c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</row>
    <row r="1799" spans="1:89" ht="15">
      <c r="A1799" s="354" t="str">
        <f t="shared" si="81"/>
        <v>80_1_170823_C1B_p_er.te</v>
      </c>
      <c r="B1799" s="148" t="s">
        <v>2360</v>
      </c>
      <c r="C1799" s="148" t="s">
        <v>2361</v>
      </c>
      <c r="D1799" s="213">
        <v>80</v>
      </c>
      <c r="E1799" s="213">
        <v>1</v>
      </c>
      <c r="F1799" s="213">
        <v>280723</v>
      </c>
      <c r="G1799" s="213">
        <v>170823</v>
      </c>
      <c r="H1799" s="213">
        <v>2023</v>
      </c>
      <c r="I1799" s="148" t="s">
        <v>43</v>
      </c>
      <c r="J1799" s="148" t="s">
        <v>2362</v>
      </c>
      <c r="K1799" s="148" t="s">
        <v>2363</v>
      </c>
      <c r="L1799" s="148" t="s">
        <v>74</v>
      </c>
      <c r="M1799" s="148" t="s">
        <v>3158</v>
      </c>
      <c r="N1799" s="213">
        <v>27</v>
      </c>
      <c r="O1799" s="2"/>
      <c r="P1799" s="359" t="s">
        <v>521</v>
      </c>
      <c r="Q1799" s="16" t="s">
        <v>522</v>
      </c>
      <c r="R1799" s="16" t="s">
        <v>4370</v>
      </c>
      <c r="S1799" s="50">
        <v>2</v>
      </c>
      <c r="T1799" s="50">
        <v>1</v>
      </c>
      <c r="U1799" s="50">
        <v>1</v>
      </c>
      <c r="V1799" s="2"/>
      <c r="W1799" s="2"/>
      <c r="X1799" s="89" t="s">
        <v>4436</v>
      </c>
      <c r="Y1799" s="16" t="s">
        <v>78</v>
      </c>
      <c r="Z1799" s="50" t="s">
        <v>4441</v>
      </c>
      <c r="AA1799" s="432"/>
      <c r="AB1799" s="16" t="str">
        <f t="shared" si="82"/>
        <v>Unique</v>
      </c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</row>
    <row r="1800" spans="1:89" ht="15">
      <c r="A1800" s="354" t="str">
        <f t="shared" si="81"/>
        <v>81_1_230522_C1D_p_er.te</v>
      </c>
      <c r="B1800" s="148" t="s">
        <v>2618</v>
      </c>
      <c r="C1800" s="148" t="s">
        <v>2619</v>
      </c>
      <c r="D1800" s="213">
        <v>81</v>
      </c>
      <c r="E1800" s="213">
        <v>1</v>
      </c>
      <c r="F1800" s="367" t="s">
        <v>2753</v>
      </c>
      <c r="G1800" s="213">
        <v>230522</v>
      </c>
      <c r="H1800" s="213">
        <v>2022</v>
      </c>
      <c r="I1800" s="148" t="s">
        <v>43</v>
      </c>
      <c r="J1800" s="148" t="s">
        <v>2620</v>
      </c>
      <c r="K1800" s="148" t="s">
        <v>2621</v>
      </c>
      <c r="L1800" s="148" t="s">
        <v>74</v>
      </c>
      <c r="M1800" s="148" t="s">
        <v>75</v>
      </c>
      <c r="N1800" s="213">
        <v>131</v>
      </c>
      <c r="O1800" s="2"/>
      <c r="P1800" s="359" t="s">
        <v>521</v>
      </c>
      <c r="Q1800" s="16" t="s">
        <v>522</v>
      </c>
      <c r="R1800" s="16" t="s">
        <v>4370</v>
      </c>
      <c r="S1800" s="50">
        <v>1</v>
      </c>
      <c r="T1800" s="50">
        <v>1</v>
      </c>
      <c r="U1800" s="50">
        <v>0</v>
      </c>
      <c r="V1800" s="2"/>
      <c r="W1800" s="2"/>
      <c r="X1800" s="89" t="s">
        <v>4436</v>
      </c>
      <c r="Y1800" s="16" t="s">
        <v>78</v>
      </c>
      <c r="Z1800" s="50" t="s">
        <v>4442</v>
      </c>
      <c r="AA1800" s="432"/>
      <c r="AB1800" s="16" t="str">
        <f t="shared" si="82"/>
        <v>Unique</v>
      </c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</row>
    <row r="1801" spans="1:89" ht="15">
      <c r="A1801" s="354" t="str">
        <f t="shared" si="81"/>
        <v>81_1_230522_C1D_p_er.te</v>
      </c>
      <c r="B1801" s="148" t="s">
        <v>2618</v>
      </c>
      <c r="C1801" s="148" t="s">
        <v>2619</v>
      </c>
      <c r="D1801" s="213">
        <v>81</v>
      </c>
      <c r="E1801" s="213">
        <v>1</v>
      </c>
      <c r="F1801" s="367" t="s">
        <v>2753</v>
      </c>
      <c r="G1801" s="213">
        <v>230522</v>
      </c>
      <c r="H1801" s="213">
        <v>2022</v>
      </c>
      <c r="I1801" s="148" t="s">
        <v>43</v>
      </c>
      <c r="J1801" s="148" t="s">
        <v>2620</v>
      </c>
      <c r="K1801" s="148" t="s">
        <v>2621</v>
      </c>
      <c r="L1801" s="148" t="s">
        <v>74</v>
      </c>
      <c r="M1801" s="148" t="s">
        <v>75</v>
      </c>
      <c r="N1801" s="213">
        <v>131</v>
      </c>
      <c r="O1801" s="2"/>
      <c r="P1801" s="359" t="s">
        <v>521</v>
      </c>
      <c r="Q1801" s="16" t="s">
        <v>522</v>
      </c>
      <c r="R1801" s="16" t="s">
        <v>4370</v>
      </c>
      <c r="S1801" s="50">
        <v>1</v>
      </c>
      <c r="T1801" s="50">
        <v>1</v>
      </c>
      <c r="U1801" s="50">
        <v>0</v>
      </c>
      <c r="V1801" s="2"/>
      <c r="W1801" s="2"/>
      <c r="X1801" s="89" t="s">
        <v>4436</v>
      </c>
      <c r="Y1801" s="16" t="s">
        <v>78</v>
      </c>
      <c r="Z1801" s="50" t="s">
        <v>4443</v>
      </c>
      <c r="AA1801" s="432"/>
      <c r="AB1801" s="16" t="str">
        <f t="shared" si="82"/>
        <v>Unique</v>
      </c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</row>
    <row r="1802" spans="1:89" ht="15">
      <c r="A1802" s="354" t="str">
        <f t="shared" si="81"/>
        <v>80_3_200722_C15_p_er.te</v>
      </c>
      <c r="B1802" s="148" t="s">
        <v>69</v>
      </c>
      <c r="C1802" s="148" t="s">
        <v>70</v>
      </c>
      <c r="D1802" s="213">
        <v>80</v>
      </c>
      <c r="E1802" s="213">
        <v>3</v>
      </c>
      <c r="F1802" s="367" t="s">
        <v>465</v>
      </c>
      <c r="G1802" s="213">
        <v>200722</v>
      </c>
      <c r="H1802" s="213">
        <v>2022</v>
      </c>
      <c r="I1802" s="148" t="s">
        <v>43</v>
      </c>
      <c r="J1802" s="148" t="s">
        <v>72</v>
      </c>
      <c r="K1802" s="148" t="s">
        <v>73</v>
      </c>
      <c r="L1802" s="148" t="s">
        <v>74</v>
      </c>
      <c r="M1802" s="148" t="s">
        <v>3150</v>
      </c>
      <c r="N1802" s="213">
        <v>80</v>
      </c>
      <c r="O1802" s="2"/>
      <c r="P1802" s="359" t="s">
        <v>521</v>
      </c>
      <c r="Q1802" s="16" t="s">
        <v>522</v>
      </c>
      <c r="R1802" s="16" t="s">
        <v>4370</v>
      </c>
      <c r="S1802" s="50">
        <v>1</v>
      </c>
      <c r="T1802" s="50">
        <v>1</v>
      </c>
      <c r="U1802" s="50">
        <v>0</v>
      </c>
      <c r="V1802" s="2"/>
      <c r="W1802" s="2"/>
      <c r="X1802" s="89" t="s">
        <v>4436</v>
      </c>
      <c r="Y1802" s="16" t="s">
        <v>78</v>
      </c>
      <c r="Z1802" s="50" t="s">
        <v>4444</v>
      </c>
      <c r="AA1802" s="432"/>
      <c r="AB1802" s="16" t="str">
        <f t="shared" si="82"/>
        <v>Unique</v>
      </c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</row>
    <row r="1803" spans="1:89" ht="15">
      <c r="A1803" s="354" t="str">
        <f t="shared" si="81"/>
        <v>83_1_090522_C2C_p_my.fl</v>
      </c>
      <c r="B1803" s="148" t="s">
        <v>2789</v>
      </c>
      <c r="C1803" s="148" t="s">
        <v>2790</v>
      </c>
      <c r="D1803" s="213">
        <v>83</v>
      </c>
      <c r="E1803" s="213">
        <v>1</v>
      </c>
      <c r="F1803" s="213">
        <v>250422</v>
      </c>
      <c r="G1803" s="367" t="s">
        <v>2753</v>
      </c>
      <c r="H1803" s="213">
        <v>2022</v>
      </c>
      <c r="I1803" s="148" t="s">
        <v>43</v>
      </c>
      <c r="J1803" s="148" t="s">
        <v>2791</v>
      </c>
      <c r="K1803" s="148" t="s">
        <v>2792</v>
      </c>
      <c r="L1803" s="148" t="s">
        <v>74</v>
      </c>
      <c r="M1803" s="148" t="s">
        <v>75</v>
      </c>
      <c r="N1803" s="213">
        <v>9</v>
      </c>
      <c r="O1803" s="2"/>
      <c r="P1803" s="359" t="s">
        <v>98</v>
      </c>
      <c r="Q1803" s="50" t="s">
        <v>99</v>
      </c>
      <c r="R1803" s="50" t="s">
        <v>100</v>
      </c>
      <c r="S1803" s="50">
        <v>1</v>
      </c>
      <c r="T1803" s="50">
        <v>0</v>
      </c>
      <c r="U1803" s="50">
        <v>1</v>
      </c>
      <c r="V1803" s="2"/>
      <c r="W1803" s="2"/>
      <c r="X1803" s="89" t="s">
        <v>720</v>
      </c>
      <c r="Y1803" s="16" t="s">
        <v>78</v>
      </c>
      <c r="Z1803" s="50" t="s">
        <v>4445</v>
      </c>
      <c r="AA1803" s="432"/>
      <c r="AB1803" s="16" t="str">
        <f t="shared" si="82"/>
        <v>Unique</v>
      </c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</row>
    <row r="1804" spans="1:89" ht="15">
      <c r="A1804" s="354" t="str">
        <f t="shared" si="81"/>
        <v>83_1_090522_C2C_p_me.eq</v>
      </c>
      <c r="B1804" s="148" t="s">
        <v>2789</v>
      </c>
      <c r="C1804" s="148" t="s">
        <v>2790</v>
      </c>
      <c r="D1804" s="213">
        <v>83</v>
      </c>
      <c r="E1804" s="213">
        <v>1</v>
      </c>
      <c r="F1804" s="213">
        <v>250422</v>
      </c>
      <c r="G1804" s="367" t="s">
        <v>2753</v>
      </c>
      <c r="H1804" s="213">
        <v>2022</v>
      </c>
      <c r="I1804" s="148" t="s">
        <v>43</v>
      </c>
      <c r="J1804" s="148" t="s">
        <v>2791</v>
      </c>
      <c r="K1804" s="148" t="s">
        <v>2792</v>
      </c>
      <c r="L1804" s="148" t="s">
        <v>74</v>
      </c>
      <c r="M1804" s="148" t="s">
        <v>75</v>
      </c>
      <c r="N1804" s="213">
        <v>9</v>
      </c>
      <c r="O1804" s="2"/>
      <c r="P1804" s="359" t="s">
        <v>800</v>
      </c>
      <c r="Q1804" s="50" t="s">
        <v>801</v>
      </c>
      <c r="R1804" s="50" t="s">
        <v>100</v>
      </c>
      <c r="S1804" s="50">
        <v>1</v>
      </c>
      <c r="T1804" s="50">
        <v>1</v>
      </c>
      <c r="U1804" s="50">
        <v>0</v>
      </c>
      <c r="V1804" s="2"/>
      <c r="W1804" s="2"/>
      <c r="X1804" s="89" t="s">
        <v>720</v>
      </c>
      <c r="Y1804" s="16" t="s">
        <v>78</v>
      </c>
      <c r="Z1804" s="50" t="s">
        <v>4446</v>
      </c>
      <c r="AA1804" s="432"/>
      <c r="AB1804" s="16" t="str">
        <f t="shared" si="82"/>
        <v>Unique</v>
      </c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</row>
    <row r="1805" spans="1:89" ht="15">
      <c r="A1805" s="354" t="str">
        <f t="shared" si="81"/>
        <v>93_1_300721_C3B_p_ph.pe</v>
      </c>
      <c r="B1805" s="148">
        <v>49.655600540000002</v>
      </c>
      <c r="C1805" s="148">
        <v>6.4217870680000004</v>
      </c>
      <c r="D1805" s="213">
        <v>93</v>
      </c>
      <c r="E1805" s="213">
        <v>1</v>
      </c>
      <c r="F1805" s="213">
        <v>140721</v>
      </c>
      <c r="G1805" s="213">
        <v>300721</v>
      </c>
      <c r="H1805" s="213">
        <v>2021</v>
      </c>
      <c r="I1805" s="148" t="s">
        <v>43</v>
      </c>
      <c r="J1805" s="148" t="s">
        <v>2328</v>
      </c>
      <c r="K1805" s="148" t="s">
        <v>2329</v>
      </c>
      <c r="L1805" s="148" t="s">
        <v>74</v>
      </c>
      <c r="M1805" s="148" t="s">
        <v>147</v>
      </c>
      <c r="N1805" s="213">
        <v>581</v>
      </c>
      <c r="O1805" s="2"/>
      <c r="P1805" s="359" t="s">
        <v>3722</v>
      </c>
      <c r="Q1805" s="50" t="s">
        <v>3723</v>
      </c>
      <c r="R1805" s="50" t="s">
        <v>100</v>
      </c>
      <c r="S1805" s="2">
        <f t="shared" ref="S1805:S1807" si="83">T1805+U1805</f>
        <v>3</v>
      </c>
      <c r="T1805" s="50">
        <v>2</v>
      </c>
      <c r="U1805" s="50">
        <v>1</v>
      </c>
      <c r="V1805" s="2"/>
      <c r="W1805" s="2"/>
      <c r="X1805" s="93">
        <v>140225</v>
      </c>
      <c r="Y1805" s="16" t="s">
        <v>78</v>
      </c>
      <c r="Z1805" s="50" t="s">
        <v>4447</v>
      </c>
      <c r="AA1805" s="432"/>
      <c r="AB1805" s="16" t="str">
        <f t="shared" si="82"/>
        <v>Unique</v>
      </c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</row>
    <row r="1806" spans="1:89" ht="15">
      <c r="A1806" s="354" t="str">
        <f t="shared" si="81"/>
        <v>93_1_300721_C3B_p_ph.di</v>
      </c>
      <c r="B1806" s="148">
        <v>49.655600540000002</v>
      </c>
      <c r="C1806" s="148">
        <v>6.4217870680000004</v>
      </c>
      <c r="D1806" s="213">
        <v>93</v>
      </c>
      <c r="E1806" s="213">
        <v>1</v>
      </c>
      <c r="F1806" s="213">
        <v>140721</v>
      </c>
      <c r="G1806" s="213">
        <v>300721</v>
      </c>
      <c r="H1806" s="213">
        <v>2021</v>
      </c>
      <c r="I1806" s="148" t="s">
        <v>43</v>
      </c>
      <c r="J1806" s="148" t="s">
        <v>2328</v>
      </c>
      <c r="K1806" s="148" t="s">
        <v>2329</v>
      </c>
      <c r="L1806" s="148" t="s">
        <v>74</v>
      </c>
      <c r="M1806" s="148" t="s">
        <v>147</v>
      </c>
      <c r="N1806" s="213">
        <v>581</v>
      </c>
      <c r="O1806" s="2"/>
      <c r="P1806" s="359" t="s">
        <v>4126</v>
      </c>
      <c r="Q1806" s="50" t="s">
        <v>4123</v>
      </c>
      <c r="R1806" s="50" t="s">
        <v>100</v>
      </c>
      <c r="S1806" s="2">
        <f t="shared" si="83"/>
        <v>9</v>
      </c>
      <c r="T1806" s="50">
        <v>1</v>
      </c>
      <c r="U1806" s="50">
        <v>8</v>
      </c>
      <c r="V1806" s="2"/>
      <c r="W1806" s="2"/>
      <c r="X1806" s="50">
        <v>140225</v>
      </c>
      <c r="Y1806" s="16" t="s">
        <v>78</v>
      </c>
      <c r="Z1806" s="50" t="s">
        <v>4448</v>
      </c>
      <c r="AA1806" s="432"/>
      <c r="AB1806" s="16" t="str">
        <f t="shared" si="82"/>
        <v>Unique</v>
      </c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</row>
    <row r="1807" spans="1:89" ht="15">
      <c r="A1807" s="354" t="str">
        <f t="shared" si="81"/>
        <v>93_1_300721_C3B_p_ph.st</v>
      </c>
      <c r="B1807" s="148">
        <v>49.655600540000002</v>
      </c>
      <c r="C1807" s="148">
        <v>6.4217870680000004</v>
      </c>
      <c r="D1807" s="213">
        <v>93</v>
      </c>
      <c r="E1807" s="213">
        <v>1</v>
      </c>
      <c r="F1807" s="213">
        <v>140721</v>
      </c>
      <c r="G1807" s="213">
        <v>300721</v>
      </c>
      <c r="H1807" s="213">
        <v>2021</v>
      </c>
      <c r="I1807" s="148" t="s">
        <v>43</v>
      </c>
      <c r="J1807" s="148" t="s">
        <v>2328</v>
      </c>
      <c r="K1807" s="148" t="s">
        <v>2329</v>
      </c>
      <c r="L1807" s="148" t="s">
        <v>74</v>
      </c>
      <c r="M1807" s="148" t="s">
        <v>147</v>
      </c>
      <c r="N1807" s="213">
        <v>581</v>
      </c>
      <c r="O1807" s="2"/>
      <c r="P1807" s="359" t="s">
        <v>4149</v>
      </c>
      <c r="Q1807" s="50" t="s">
        <v>2857</v>
      </c>
      <c r="R1807" s="50" t="s">
        <v>100</v>
      </c>
      <c r="S1807" s="2">
        <f t="shared" si="83"/>
        <v>1</v>
      </c>
      <c r="T1807" s="50">
        <v>0</v>
      </c>
      <c r="U1807" s="50">
        <v>1</v>
      </c>
      <c r="V1807" s="2"/>
      <c r="W1807" s="2"/>
      <c r="X1807" s="50">
        <v>140225</v>
      </c>
      <c r="Y1807" s="16" t="s">
        <v>78</v>
      </c>
      <c r="Z1807" s="50" t="s">
        <v>4449</v>
      </c>
      <c r="AA1807" s="432"/>
      <c r="AB1807" s="16" t="str">
        <f t="shared" si="82"/>
        <v>Unique</v>
      </c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</row>
    <row r="1808" spans="1:89" ht="15">
      <c r="A1808" s="354" t="str">
        <f t="shared" si="81"/>
        <v>119_1_030921_C1X_p_er.te</v>
      </c>
      <c r="B1808" s="148">
        <v>49.53837832</v>
      </c>
      <c r="C1808" s="148">
        <v>6.3416651259999997</v>
      </c>
      <c r="D1808" s="213">
        <v>119</v>
      </c>
      <c r="E1808" s="213">
        <v>1</v>
      </c>
      <c r="F1808" s="213">
        <v>160821</v>
      </c>
      <c r="G1808" s="367" t="s">
        <v>2403</v>
      </c>
      <c r="H1808" s="213">
        <v>2021</v>
      </c>
      <c r="I1808" s="148" t="s">
        <v>43</v>
      </c>
      <c r="J1808" s="148" t="s">
        <v>2304</v>
      </c>
      <c r="K1808" s="148" t="s">
        <v>2305</v>
      </c>
      <c r="L1808" s="148" t="s">
        <v>74</v>
      </c>
      <c r="M1808" s="148" t="s">
        <v>147</v>
      </c>
      <c r="N1808" s="213">
        <v>151</v>
      </c>
      <c r="O1808" s="2"/>
      <c r="P1808" s="359" t="s">
        <v>521</v>
      </c>
      <c r="Q1808" s="50" t="s">
        <v>522</v>
      </c>
      <c r="R1808" s="16" t="s">
        <v>4370</v>
      </c>
      <c r="S1808" s="50">
        <v>4</v>
      </c>
      <c r="T1808" s="50">
        <v>2</v>
      </c>
      <c r="U1808" s="50">
        <v>2</v>
      </c>
      <c r="V1808" s="2"/>
      <c r="W1808" s="2"/>
      <c r="X1808" s="50">
        <v>190225</v>
      </c>
      <c r="Y1808" s="16" t="s">
        <v>78</v>
      </c>
      <c r="Z1808" s="50" t="s">
        <v>4450</v>
      </c>
      <c r="AA1808" s="432"/>
      <c r="AB1808" s="16" t="str">
        <f t="shared" si="82"/>
        <v>Unique</v>
      </c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</row>
    <row r="1809" spans="1:89" ht="15">
      <c r="A1809" s="354" t="str">
        <f t="shared" si="81"/>
        <v>83_2_200722_C2D_p_er.te</v>
      </c>
      <c r="B1809" s="148" t="s">
        <v>2773</v>
      </c>
      <c r="C1809" s="148" t="s">
        <v>2774</v>
      </c>
      <c r="D1809" s="213">
        <v>83</v>
      </c>
      <c r="E1809" s="213">
        <v>2</v>
      </c>
      <c r="F1809" s="367" t="s">
        <v>465</v>
      </c>
      <c r="G1809" s="213">
        <v>200722</v>
      </c>
      <c r="H1809" s="213">
        <v>2022</v>
      </c>
      <c r="I1809" s="148" t="s">
        <v>43</v>
      </c>
      <c r="J1809" s="148" t="s">
        <v>2775</v>
      </c>
      <c r="K1809" s="148" t="s">
        <v>2776</v>
      </c>
      <c r="L1809" s="148" t="s">
        <v>74</v>
      </c>
      <c r="M1809" s="148" t="s">
        <v>105</v>
      </c>
      <c r="N1809" s="213">
        <v>309</v>
      </c>
      <c r="O1809" s="2"/>
      <c r="P1809" s="359" t="s">
        <v>521</v>
      </c>
      <c r="Q1809" s="50" t="s">
        <v>522</v>
      </c>
      <c r="R1809" s="16" t="s">
        <v>4370</v>
      </c>
      <c r="S1809" s="50">
        <v>3</v>
      </c>
      <c r="T1809" s="50">
        <v>1</v>
      </c>
      <c r="U1809" s="50">
        <v>2</v>
      </c>
      <c r="V1809" s="2"/>
      <c r="W1809" s="2"/>
      <c r="X1809" s="50">
        <v>190225</v>
      </c>
      <c r="Y1809" s="16" t="s">
        <v>78</v>
      </c>
      <c r="Z1809" s="50" t="s">
        <v>4451</v>
      </c>
      <c r="AA1809" s="432"/>
      <c r="AB1809" s="16" t="str">
        <f t="shared" si="82"/>
        <v>Unique</v>
      </c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</row>
    <row r="1810" spans="1:89" ht="15">
      <c r="A1810" s="354" t="str">
        <f t="shared" si="81"/>
        <v>80_4_200722_C25_p_er.te</v>
      </c>
      <c r="B1810" s="148" t="s">
        <v>2320</v>
      </c>
      <c r="C1810" s="148" t="s">
        <v>2321</v>
      </c>
      <c r="D1810" s="213">
        <v>80</v>
      </c>
      <c r="E1810" s="213">
        <v>4</v>
      </c>
      <c r="F1810" s="559" t="s">
        <v>465</v>
      </c>
      <c r="G1810" s="557">
        <v>200722</v>
      </c>
      <c r="H1810" s="213">
        <v>2022</v>
      </c>
      <c r="I1810" s="148" t="s">
        <v>43</v>
      </c>
      <c r="J1810" s="148" t="s">
        <v>2322</v>
      </c>
      <c r="K1810" s="148" t="s">
        <v>2323</v>
      </c>
      <c r="L1810" s="148" t="s">
        <v>74</v>
      </c>
      <c r="M1810" s="148" t="s">
        <v>2422</v>
      </c>
      <c r="N1810" s="213">
        <v>38</v>
      </c>
      <c r="O1810" s="2"/>
      <c r="P1810" s="359" t="s">
        <v>521</v>
      </c>
      <c r="Q1810" s="50" t="s">
        <v>522</v>
      </c>
      <c r="R1810" s="16" t="s">
        <v>4370</v>
      </c>
      <c r="S1810" s="50">
        <v>3</v>
      </c>
      <c r="T1810" s="50">
        <v>3</v>
      </c>
      <c r="U1810" s="50">
        <v>0</v>
      </c>
      <c r="V1810" s="2"/>
      <c r="W1810" s="2"/>
      <c r="X1810" s="50">
        <v>190225</v>
      </c>
      <c r="Y1810" s="16" t="s">
        <v>78</v>
      </c>
      <c r="Z1810" s="50" t="s">
        <v>4452</v>
      </c>
      <c r="AA1810" s="432"/>
      <c r="AB1810" s="16" t="str">
        <f t="shared" si="82"/>
        <v>Unique</v>
      </c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</row>
    <row r="1811" spans="1:89" ht="15">
      <c r="A1811" s="354" t="str">
        <f t="shared" si="81"/>
        <v>83_2_230522_C2D_p_er.te</v>
      </c>
      <c r="B1811" s="148" t="s">
        <v>2773</v>
      </c>
      <c r="C1811" s="148" t="s">
        <v>2774</v>
      </c>
      <c r="D1811" s="213">
        <v>83</v>
      </c>
      <c r="E1811" s="213">
        <v>2</v>
      </c>
      <c r="F1811" s="367" t="s">
        <v>2753</v>
      </c>
      <c r="G1811" s="213">
        <v>230522</v>
      </c>
      <c r="H1811" s="213">
        <v>2022</v>
      </c>
      <c r="I1811" s="148" t="s">
        <v>43</v>
      </c>
      <c r="J1811" s="148" t="s">
        <v>2775</v>
      </c>
      <c r="K1811" s="148" t="s">
        <v>2776</v>
      </c>
      <c r="L1811" s="148" t="s">
        <v>74</v>
      </c>
      <c r="M1811" s="148" t="s">
        <v>477</v>
      </c>
      <c r="N1811" s="213">
        <v>156</v>
      </c>
      <c r="O1811" s="2"/>
      <c r="P1811" s="359" t="s">
        <v>521</v>
      </c>
      <c r="Q1811" s="50" t="s">
        <v>522</v>
      </c>
      <c r="R1811" s="16" t="s">
        <v>4370</v>
      </c>
      <c r="S1811" s="50">
        <v>2</v>
      </c>
      <c r="T1811" s="50">
        <v>0</v>
      </c>
      <c r="U1811" s="50">
        <v>2</v>
      </c>
      <c r="V1811" s="2"/>
      <c r="W1811" s="2"/>
      <c r="X1811" s="50">
        <v>190225</v>
      </c>
      <c r="Y1811" s="16" t="s">
        <v>78</v>
      </c>
      <c r="Z1811" s="50" t="s">
        <v>4453</v>
      </c>
      <c r="AA1811" s="432"/>
      <c r="AB1811" s="16" t="str">
        <f t="shared" si="82"/>
        <v>Unique</v>
      </c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</row>
    <row r="1812" spans="1:89" ht="15">
      <c r="A1812" s="354" t="str">
        <f t="shared" si="81"/>
        <v>83_1_220622_C2C_p_er.te</v>
      </c>
      <c r="B1812" s="148" t="s">
        <v>2789</v>
      </c>
      <c r="C1812" s="148" t="s">
        <v>2790</v>
      </c>
      <c r="D1812" s="213">
        <v>83</v>
      </c>
      <c r="E1812" s="213">
        <v>1</v>
      </c>
      <c r="F1812" s="367" t="s">
        <v>2800</v>
      </c>
      <c r="G1812" s="213">
        <v>220622</v>
      </c>
      <c r="H1812" s="213">
        <v>2022</v>
      </c>
      <c r="I1812" s="148" t="s">
        <v>43</v>
      </c>
      <c r="J1812" s="148" t="s">
        <v>2791</v>
      </c>
      <c r="K1812" s="148" t="s">
        <v>2792</v>
      </c>
      <c r="L1812" s="148" t="s">
        <v>74</v>
      </c>
      <c r="M1812" s="148" t="s">
        <v>75</v>
      </c>
      <c r="N1812" s="213">
        <v>171</v>
      </c>
      <c r="O1812" s="2"/>
      <c r="P1812" s="359" t="s">
        <v>521</v>
      </c>
      <c r="Q1812" s="50" t="s">
        <v>522</v>
      </c>
      <c r="R1812" s="16" t="s">
        <v>4370</v>
      </c>
      <c r="S1812" s="50">
        <v>6</v>
      </c>
      <c r="T1812" s="50">
        <v>2</v>
      </c>
      <c r="U1812" s="50">
        <v>4</v>
      </c>
      <c r="V1812" s="2"/>
      <c r="W1812" s="2"/>
      <c r="X1812" s="50">
        <v>190225</v>
      </c>
      <c r="Y1812" s="16" t="s">
        <v>78</v>
      </c>
      <c r="Z1812" s="50" t="s">
        <v>4454</v>
      </c>
      <c r="AA1812" s="432"/>
      <c r="AB1812" s="16" t="str">
        <f t="shared" si="82"/>
        <v>Unique</v>
      </c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</row>
    <row r="1813" spans="1:89" ht="15">
      <c r="A1813" s="354" t="str">
        <f t="shared" si="81"/>
        <v>80_3_080622_C15_p_er.te</v>
      </c>
      <c r="B1813" s="148" t="s">
        <v>69</v>
      </c>
      <c r="C1813" s="148" t="s">
        <v>70</v>
      </c>
      <c r="D1813" s="213">
        <v>80</v>
      </c>
      <c r="E1813" s="213">
        <v>3</v>
      </c>
      <c r="F1813" s="213">
        <v>230522</v>
      </c>
      <c r="G1813" s="367" t="s">
        <v>2800</v>
      </c>
      <c r="H1813" s="213">
        <v>2022</v>
      </c>
      <c r="I1813" s="148" t="s">
        <v>43</v>
      </c>
      <c r="J1813" s="148" t="s">
        <v>72</v>
      </c>
      <c r="K1813" s="148" t="s">
        <v>73</v>
      </c>
      <c r="L1813" s="148" t="s">
        <v>74</v>
      </c>
      <c r="M1813" s="148" t="s">
        <v>2911</v>
      </c>
      <c r="N1813" s="213">
        <v>66</v>
      </c>
      <c r="P1813" s="401" t="s">
        <v>521</v>
      </c>
      <c r="Q1813" s="50" t="s">
        <v>522</v>
      </c>
      <c r="R1813" s="16" t="s">
        <v>4370</v>
      </c>
      <c r="S1813" s="16">
        <v>1</v>
      </c>
      <c r="T1813" s="16">
        <v>0</v>
      </c>
      <c r="U1813" s="16">
        <v>1</v>
      </c>
      <c r="X1813" s="402">
        <v>250225</v>
      </c>
      <c r="Y1813" s="16" t="s">
        <v>78</v>
      </c>
      <c r="Z1813" s="47" t="s">
        <v>4455</v>
      </c>
      <c r="AB1813" s="16" t="str">
        <f t="shared" si="82"/>
        <v>Unique</v>
      </c>
    </row>
    <row r="1814" spans="1:89" ht="15">
      <c r="A1814" s="354" t="str">
        <f t="shared" si="81"/>
        <v>80_3_080622_C15_p_sp.sc</v>
      </c>
      <c r="B1814" s="148" t="s">
        <v>69</v>
      </c>
      <c r="C1814" s="148" t="s">
        <v>70</v>
      </c>
      <c r="D1814" s="213">
        <v>80</v>
      </c>
      <c r="E1814" s="213">
        <v>3</v>
      </c>
      <c r="F1814" s="213">
        <v>230522</v>
      </c>
      <c r="G1814" s="367" t="s">
        <v>2800</v>
      </c>
      <c r="H1814" s="213">
        <v>2022</v>
      </c>
      <c r="I1814" s="148" t="s">
        <v>43</v>
      </c>
      <c r="J1814" s="148" t="s">
        <v>72</v>
      </c>
      <c r="K1814" s="148" t="s">
        <v>73</v>
      </c>
      <c r="L1814" s="148" t="s">
        <v>74</v>
      </c>
      <c r="M1814" s="148" t="s">
        <v>2911</v>
      </c>
      <c r="N1814" s="213">
        <v>66</v>
      </c>
      <c r="P1814" s="401" t="s">
        <v>509</v>
      </c>
      <c r="Q1814" s="50" t="s">
        <v>510</v>
      </c>
      <c r="R1814" s="16" t="s">
        <v>4370</v>
      </c>
      <c r="S1814" s="16">
        <v>3</v>
      </c>
      <c r="T1814" s="16">
        <v>0</v>
      </c>
      <c r="U1814" s="16">
        <v>3</v>
      </c>
      <c r="X1814" s="402">
        <v>250225</v>
      </c>
      <c r="Y1814" s="16" t="s">
        <v>78</v>
      </c>
      <c r="Z1814" s="47" t="s">
        <v>4456</v>
      </c>
      <c r="AB1814" s="16" t="str">
        <f t="shared" si="82"/>
        <v>Unique</v>
      </c>
    </row>
    <row r="1815" spans="1:89" ht="15">
      <c r="A1815" s="354" t="str">
        <f t="shared" si="81"/>
        <v>80_3_080622_C15_p_sp.</v>
      </c>
      <c r="B1815" s="148" t="s">
        <v>69</v>
      </c>
      <c r="C1815" s="148" t="s">
        <v>70</v>
      </c>
      <c r="D1815" s="213">
        <v>80</v>
      </c>
      <c r="E1815" s="213">
        <v>3</v>
      </c>
      <c r="F1815" s="213">
        <v>230522</v>
      </c>
      <c r="G1815" s="367" t="s">
        <v>2800</v>
      </c>
      <c r="H1815" s="213">
        <v>2022</v>
      </c>
      <c r="I1815" s="148" t="s">
        <v>43</v>
      </c>
      <c r="J1815" s="148" t="s">
        <v>72</v>
      </c>
      <c r="K1815" s="148" t="s">
        <v>73</v>
      </c>
      <c r="L1815" s="148" t="s">
        <v>74</v>
      </c>
      <c r="M1815" s="148" t="s">
        <v>2911</v>
      </c>
      <c r="N1815" s="213">
        <v>66</v>
      </c>
      <c r="P1815" s="414" t="s">
        <v>1163</v>
      </c>
      <c r="Q1815" s="50" t="s">
        <v>1164</v>
      </c>
      <c r="R1815" s="16" t="s">
        <v>4370</v>
      </c>
      <c r="S1815" s="16">
        <v>4</v>
      </c>
      <c r="T1815" s="16">
        <v>4</v>
      </c>
      <c r="U1815" s="16">
        <v>0</v>
      </c>
      <c r="X1815" s="402">
        <v>250225</v>
      </c>
      <c r="Y1815" s="16" t="s">
        <v>78</v>
      </c>
      <c r="Z1815" s="47" t="s">
        <v>4457</v>
      </c>
      <c r="AB1815" s="16" t="str">
        <f t="shared" si="82"/>
        <v>Unique</v>
      </c>
    </row>
    <row r="1816" spans="1:89" ht="15">
      <c r="A1816" s="354" t="str">
        <f t="shared" si="81"/>
        <v>80_3_080622_C15_p_ch.ca</v>
      </c>
      <c r="B1816" s="148" t="s">
        <v>69</v>
      </c>
      <c r="C1816" s="148" t="s">
        <v>70</v>
      </c>
      <c r="D1816" s="213">
        <v>80</v>
      </c>
      <c r="E1816" s="213">
        <v>3</v>
      </c>
      <c r="F1816" s="213">
        <v>230522</v>
      </c>
      <c r="G1816" s="367" t="s">
        <v>2800</v>
      </c>
      <c r="H1816" s="213">
        <v>2022</v>
      </c>
      <c r="I1816" s="148" t="s">
        <v>43</v>
      </c>
      <c r="J1816" s="148" t="s">
        <v>72</v>
      </c>
      <c r="K1816" s="148" t="s">
        <v>73</v>
      </c>
      <c r="L1816" s="148" t="s">
        <v>74</v>
      </c>
      <c r="M1816" s="148" t="s">
        <v>2911</v>
      </c>
      <c r="N1816" s="213">
        <v>66</v>
      </c>
      <c r="O1816" s="2"/>
      <c r="P1816" s="401" t="s">
        <v>925</v>
      </c>
      <c r="Q1816" s="50" t="s">
        <v>926</v>
      </c>
      <c r="R1816" s="16" t="s">
        <v>4370</v>
      </c>
      <c r="S1816" s="50">
        <v>1</v>
      </c>
      <c r="T1816" s="50">
        <v>0</v>
      </c>
      <c r="U1816" s="50">
        <v>1</v>
      </c>
      <c r="V1816" s="2"/>
      <c r="W1816" s="2"/>
      <c r="X1816" s="89" t="s">
        <v>4458</v>
      </c>
      <c r="Y1816" s="16" t="s">
        <v>78</v>
      </c>
      <c r="Z1816" s="50" t="s">
        <v>4459</v>
      </c>
      <c r="AA1816" s="432"/>
      <c r="AB1816" s="16" t="str">
        <f t="shared" si="82"/>
        <v>Unique</v>
      </c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</row>
    <row r="1817" spans="1:89" ht="15">
      <c r="A1817" s="354" t="str">
        <f t="shared" si="81"/>
        <v>101_2_030921_C3A_p_er.te</v>
      </c>
      <c r="B1817" s="148">
        <v>49.633556169999999</v>
      </c>
      <c r="C1817" s="148">
        <v>6.4117851110000004</v>
      </c>
      <c r="D1817" s="213">
        <v>101</v>
      </c>
      <c r="E1817" s="213">
        <v>2</v>
      </c>
      <c r="F1817" s="213">
        <v>160821</v>
      </c>
      <c r="G1817" s="367" t="s">
        <v>2403</v>
      </c>
      <c r="H1817" s="213">
        <v>2021</v>
      </c>
      <c r="I1817" s="148" t="s">
        <v>43</v>
      </c>
      <c r="J1817" s="148" t="s">
        <v>2338</v>
      </c>
      <c r="K1817" s="148" t="s">
        <v>2339</v>
      </c>
      <c r="L1817" s="148" t="s">
        <v>74</v>
      </c>
      <c r="M1817" s="148" t="s">
        <v>147</v>
      </c>
      <c r="N1817" s="213">
        <v>424</v>
      </c>
      <c r="O1817" s="2"/>
      <c r="P1817" s="359" t="s">
        <v>521</v>
      </c>
      <c r="Q1817" s="50" t="s">
        <v>522</v>
      </c>
      <c r="R1817" s="16" t="s">
        <v>4370</v>
      </c>
      <c r="S1817" s="50">
        <v>1</v>
      </c>
      <c r="T1817" s="50">
        <v>0</v>
      </c>
      <c r="U1817" s="50">
        <v>1</v>
      </c>
      <c r="V1817" s="2"/>
      <c r="W1817" s="2"/>
      <c r="X1817" s="79" t="s">
        <v>4460</v>
      </c>
      <c r="Y1817" s="16" t="s">
        <v>78</v>
      </c>
      <c r="Z1817" s="50" t="s">
        <v>4461</v>
      </c>
      <c r="AA1817" s="432"/>
      <c r="AB1817" s="16" t="str">
        <f t="shared" si="82"/>
        <v>Unique</v>
      </c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</row>
    <row r="1818" spans="1:89" ht="15">
      <c r="A1818" s="354" t="str">
        <f t="shared" si="81"/>
        <v>101_2_030921_C3A_p_he.tr</v>
      </c>
      <c r="B1818" s="148">
        <v>49.633556169999999</v>
      </c>
      <c r="C1818" s="148">
        <v>6.4117851110000004</v>
      </c>
      <c r="D1818" s="213">
        <v>101</v>
      </c>
      <c r="E1818" s="213">
        <v>2</v>
      </c>
      <c r="F1818" s="213">
        <v>160821</v>
      </c>
      <c r="G1818" s="367" t="s">
        <v>2403</v>
      </c>
      <c r="H1818" s="213">
        <v>2021</v>
      </c>
      <c r="I1818" s="148" t="s">
        <v>43</v>
      </c>
      <c r="J1818" s="148" t="s">
        <v>2338</v>
      </c>
      <c r="K1818" s="148" t="s">
        <v>2339</v>
      </c>
      <c r="L1818" s="148" t="s">
        <v>74</v>
      </c>
      <c r="M1818" s="148" t="s">
        <v>147</v>
      </c>
      <c r="N1818" s="213">
        <v>424</v>
      </c>
      <c r="O1818" s="2"/>
      <c r="P1818" s="359" t="s">
        <v>498</v>
      </c>
      <c r="Q1818" s="50" t="s">
        <v>499</v>
      </c>
      <c r="R1818" s="16" t="s">
        <v>4370</v>
      </c>
      <c r="S1818" s="50">
        <v>4</v>
      </c>
      <c r="T1818" s="50">
        <v>2</v>
      </c>
      <c r="U1818" s="50">
        <v>2</v>
      </c>
      <c r="V1818" s="2"/>
      <c r="W1818" s="2"/>
      <c r="X1818" s="79" t="s">
        <v>4460</v>
      </c>
      <c r="Y1818" s="16" t="s">
        <v>78</v>
      </c>
      <c r="Z1818" s="50" t="s">
        <v>4462</v>
      </c>
      <c r="AA1818" s="432"/>
      <c r="AB1818" s="16" t="str">
        <f t="shared" si="82"/>
        <v>Unique</v>
      </c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</row>
    <row r="1819" spans="1:89" ht="15">
      <c r="A1819" s="354" t="str">
        <f t="shared" si="81"/>
        <v>61_1_030921_C2X_p_ch.fe</v>
      </c>
      <c r="B1819" s="148">
        <v>49.809683700000001</v>
      </c>
      <c r="C1819" s="148">
        <v>6.4734021569999998</v>
      </c>
      <c r="D1819" s="213">
        <v>61</v>
      </c>
      <c r="E1819" s="213">
        <v>1</v>
      </c>
      <c r="F1819" s="213">
        <v>160821</v>
      </c>
      <c r="G1819" s="367" t="s">
        <v>2403</v>
      </c>
      <c r="H1819" s="213">
        <v>2021</v>
      </c>
      <c r="I1819" s="148" t="s">
        <v>43</v>
      </c>
      <c r="J1819" s="148" t="s">
        <v>2374</v>
      </c>
      <c r="K1819" s="148" t="s">
        <v>2375</v>
      </c>
      <c r="L1819" s="148" t="s">
        <v>74</v>
      </c>
      <c r="M1819" s="148" t="s">
        <v>100</v>
      </c>
      <c r="N1819" s="213">
        <v>197</v>
      </c>
      <c r="O1819" s="2"/>
      <c r="P1819" s="359" t="s">
        <v>2378</v>
      </c>
      <c r="Q1819" s="50" t="s">
        <v>2379</v>
      </c>
      <c r="R1819" s="16" t="s">
        <v>4370</v>
      </c>
      <c r="S1819" s="50">
        <v>1</v>
      </c>
      <c r="T1819" s="50">
        <v>0</v>
      </c>
      <c r="U1819" s="50">
        <v>1</v>
      </c>
      <c r="V1819" s="2"/>
      <c r="W1819" s="2"/>
      <c r="X1819" s="79" t="s">
        <v>4463</v>
      </c>
      <c r="Y1819" s="16" t="s">
        <v>78</v>
      </c>
      <c r="Z1819" s="50" t="s">
        <v>4464</v>
      </c>
      <c r="AA1819" s="432"/>
      <c r="AB1819" s="16" t="str">
        <f t="shared" si="82"/>
        <v>Unique</v>
      </c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</row>
    <row r="1820" spans="1:89" ht="15">
      <c r="A1820" s="354" t="str">
        <f t="shared" si="81"/>
        <v>101_1_200921_C2A_p_xy.se</v>
      </c>
      <c r="B1820" s="148" t="s">
        <v>80</v>
      </c>
      <c r="C1820" s="148" t="s">
        <v>81</v>
      </c>
      <c r="D1820" s="213">
        <v>101</v>
      </c>
      <c r="E1820" s="213">
        <v>1</v>
      </c>
      <c r="F1820" s="367" t="s">
        <v>2403</v>
      </c>
      <c r="G1820" s="213">
        <v>200921</v>
      </c>
      <c r="H1820" s="213">
        <v>2021</v>
      </c>
      <c r="I1820" s="148" t="s">
        <v>43</v>
      </c>
      <c r="J1820" s="148" t="s">
        <v>82</v>
      </c>
      <c r="K1820" s="148" t="s">
        <v>83</v>
      </c>
      <c r="L1820" s="148" t="s">
        <v>74</v>
      </c>
      <c r="M1820" s="148" t="s">
        <v>168</v>
      </c>
      <c r="N1820" s="213">
        <v>124</v>
      </c>
      <c r="O1820" s="117"/>
      <c r="P1820" s="359" t="s">
        <v>529</v>
      </c>
      <c r="Q1820" s="50" t="s">
        <v>530</v>
      </c>
      <c r="R1820" s="16" t="s">
        <v>2911</v>
      </c>
      <c r="S1820" s="50">
        <v>1</v>
      </c>
      <c r="T1820" s="50">
        <v>0</v>
      </c>
      <c r="U1820" s="50">
        <v>1</v>
      </c>
      <c r="V1820" s="2"/>
      <c r="W1820" s="2"/>
      <c r="X1820" s="50">
        <v>140325</v>
      </c>
      <c r="Y1820" s="16" t="s">
        <v>78</v>
      </c>
      <c r="Z1820" s="50" t="s">
        <v>4465</v>
      </c>
      <c r="AB1820" s="16" t="str">
        <f t="shared" si="82"/>
        <v>Unique</v>
      </c>
    </row>
    <row r="1821" spans="1:89" ht="15">
      <c r="A1821" s="354" t="str">
        <f t="shared" si="81"/>
        <v>119_1_041021_C1X_p_xy.se</v>
      </c>
      <c r="B1821" s="355" t="s">
        <v>2302</v>
      </c>
      <c r="C1821" s="355" t="s">
        <v>2303</v>
      </c>
      <c r="D1821" s="213">
        <v>119</v>
      </c>
      <c r="E1821" s="213">
        <v>1</v>
      </c>
      <c r="F1821" s="213">
        <v>200921</v>
      </c>
      <c r="G1821" s="379" t="s">
        <v>2461</v>
      </c>
      <c r="H1821" s="213">
        <v>2021</v>
      </c>
      <c r="I1821" s="148" t="s">
        <v>43</v>
      </c>
      <c r="J1821" s="148" t="s">
        <v>2304</v>
      </c>
      <c r="K1821" s="148" t="s">
        <v>2305</v>
      </c>
      <c r="L1821" s="148" t="s">
        <v>74</v>
      </c>
      <c r="M1821" s="16" t="s">
        <v>75</v>
      </c>
      <c r="N1821" s="435"/>
      <c r="O1821" s="117"/>
      <c r="P1821" s="359" t="s">
        <v>529</v>
      </c>
      <c r="Q1821" s="50" t="s">
        <v>530</v>
      </c>
      <c r="R1821" s="16" t="s">
        <v>2911</v>
      </c>
      <c r="S1821" s="50">
        <v>1</v>
      </c>
      <c r="T1821" s="50">
        <v>0</v>
      </c>
      <c r="U1821" s="50">
        <v>1</v>
      </c>
      <c r="V1821" s="2"/>
      <c r="W1821" s="2"/>
      <c r="X1821" s="50">
        <v>140325</v>
      </c>
      <c r="Y1821" s="16" t="s">
        <v>78</v>
      </c>
      <c r="Z1821" s="50" t="s">
        <v>4466</v>
      </c>
      <c r="AB1821" s="16" t="str">
        <f t="shared" si="82"/>
        <v>Unique</v>
      </c>
    </row>
    <row r="1822" spans="1:89" ht="15">
      <c r="A1822" s="354" t="str">
        <f t="shared" si="81"/>
        <v>128_1_030822_C3D_p_xy.se</v>
      </c>
      <c r="B1822" s="148" t="s">
        <v>2767</v>
      </c>
      <c r="C1822" s="148" t="s">
        <v>2768</v>
      </c>
      <c r="D1822" s="213">
        <v>128</v>
      </c>
      <c r="E1822" s="213">
        <v>1</v>
      </c>
      <c r="F1822" s="213">
        <v>200722</v>
      </c>
      <c r="G1822" s="367" t="s">
        <v>3145</v>
      </c>
      <c r="H1822" s="482">
        <v>2022</v>
      </c>
      <c r="I1822" s="483" t="s">
        <v>43</v>
      </c>
      <c r="J1822" s="483" t="s">
        <v>2769</v>
      </c>
      <c r="K1822" s="483" t="s">
        <v>2770</v>
      </c>
      <c r="L1822" s="148" t="s">
        <v>74</v>
      </c>
      <c r="M1822" s="148" t="s">
        <v>2911</v>
      </c>
      <c r="N1822" s="213">
        <v>1</v>
      </c>
      <c r="O1822" s="117"/>
      <c r="P1822" s="359" t="s">
        <v>529</v>
      </c>
      <c r="Q1822" s="50" t="s">
        <v>530</v>
      </c>
      <c r="R1822" s="16" t="s">
        <v>2911</v>
      </c>
      <c r="S1822" s="50">
        <v>1</v>
      </c>
      <c r="T1822" s="50">
        <v>0</v>
      </c>
      <c r="U1822" s="50">
        <v>1</v>
      </c>
      <c r="V1822" s="2"/>
      <c r="W1822" s="2"/>
      <c r="X1822" s="50">
        <v>140325</v>
      </c>
      <c r="Y1822" s="16" t="s">
        <v>78</v>
      </c>
      <c r="Z1822" s="50" t="s">
        <v>4467</v>
      </c>
      <c r="AB1822" s="16" t="str">
        <f t="shared" si="82"/>
        <v>Unique</v>
      </c>
    </row>
    <row r="1823" spans="1:89" ht="15">
      <c r="A1823" s="354" t="str">
        <f t="shared" si="81"/>
        <v>119_2_060722_C35_p_xy.se</v>
      </c>
      <c r="B1823" s="355" t="s">
        <v>2611</v>
      </c>
      <c r="C1823" s="355" t="s">
        <v>2612</v>
      </c>
      <c r="D1823" s="421">
        <v>119</v>
      </c>
      <c r="E1823" s="421">
        <v>2</v>
      </c>
      <c r="F1823" s="213">
        <v>220622</v>
      </c>
      <c r="G1823" s="367" t="s">
        <v>465</v>
      </c>
      <c r="H1823" s="213">
        <v>2022</v>
      </c>
      <c r="I1823" s="148" t="s">
        <v>43</v>
      </c>
      <c r="J1823" s="148" t="s">
        <v>2613</v>
      </c>
      <c r="K1823" s="148" t="s">
        <v>2614</v>
      </c>
      <c r="L1823" s="148" t="s">
        <v>74</v>
      </c>
      <c r="M1823" s="148" t="s">
        <v>100</v>
      </c>
      <c r="N1823" s="117">
        <v>62</v>
      </c>
      <c r="O1823" s="117"/>
      <c r="P1823" s="359" t="s">
        <v>529</v>
      </c>
      <c r="Q1823" s="50" t="s">
        <v>530</v>
      </c>
      <c r="R1823" s="16" t="s">
        <v>2911</v>
      </c>
      <c r="S1823" s="50">
        <v>2</v>
      </c>
      <c r="T1823" s="50">
        <v>1</v>
      </c>
      <c r="U1823" s="50">
        <v>1</v>
      </c>
      <c r="V1823" s="2"/>
      <c r="W1823" s="2"/>
      <c r="X1823" s="50">
        <v>140325</v>
      </c>
      <c r="Y1823" s="16" t="s">
        <v>78</v>
      </c>
      <c r="Z1823" s="50" t="s">
        <v>4468</v>
      </c>
      <c r="AB1823" s="16" t="str">
        <f t="shared" si="82"/>
        <v>Unique</v>
      </c>
    </row>
    <row r="1824" spans="1:89" ht="15">
      <c r="A1824" s="354" t="str">
        <f t="shared" si="81"/>
        <v>128_1_030822_C3D_p_xy.se</v>
      </c>
      <c r="B1824" s="148" t="s">
        <v>2767</v>
      </c>
      <c r="C1824" s="148" t="s">
        <v>2768</v>
      </c>
      <c r="D1824" s="213">
        <v>128</v>
      </c>
      <c r="E1824" s="213">
        <v>1</v>
      </c>
      <c r="F1824" s="213">
        <v>200722</v>
      </c>
      <c r="G1824" s="367" t="s">
        <v>3145</v>
      </c>
      <c r="H1824" s="213">
        <v>2022</v>
      </c>
      <c r="I1824" s="148" t="s">
        <v>43</v>
      </c>
      <c r="J1824" s="148" t="s">
        <v>2769</v>
      </c>
      <c r="K1824" s="148" t="s">
        <v>2770</v>
      </c>
      <c r="L1824" s="148" t="s">
        <v>74</v>
      </c>
      <c r="M1824" s="148" t="s">
        <v>2422</v>
      </c>
      <c r="N1824" s="213">
        <f>65+13</f>
        <v>78</v>
      </c>
      <c r="O1824" s="148" t="s">
        <v>2912</v>
      </c>
      <c r="P1824" s="359" t="s">
        <v>529</v>
      </c>
      <c r="Q1824" s="50" t="s">
        <v>530</v>
      </c>
      <c r="R1824" s="16" t="s">
        <v>2911</v>
      </c>
      <c r="S1824" s="50">
        <v>2</v>
      </c>
      <c r="T1824" s="50">
        <v>1</v>
      </c>
      <c r="U1824" s="50">
        <v>1</v>
      </c>
      <c r="V1824" s="2"/>
      <c r="W1824" s="2"/>
      <c r="X1824" s="50">
        <v>140325</v>
      </c>
      <c r="Y1824" s="16" t="s">
        <v>78</v>
      </c>
      <c r="Z1824" s="50" t="s">
        <v>4469</v>
      </c>
      <c r="AB1824" s="16" t="str">
        <f t="shared" si="82"/>
        <v>Unique</v>
      </c>
    </row>
    <row r="1825" spans="1:89" ht="15">
      <c r="A1825" s="354" t="str">
        <f t="shared" si="81"/>
        <v>100_2_030921_C3X_p_xy.se</v>
      </c>
      <c r="B1825" s="148">
        <v>49.615389520000001</v>
      </c>
      <c r="C1825" s="148">
        <v>6.3402626660000001</v>
      </c>
      <c r="D1825" s="213">
        <v>100</v>
      </c>
      <c r="E1825" s="213">
        <v>2</v>
      </c>
      <c r="F1825" s="213">
        <v>160821</v>
      </c>
      <c r="G1825" s="367" t="s">
        <v>2403</v>
      </c>
      <c r="H1825" s="213">
        <v>2021</v>
      </c>
      <c r="I1825" s="148" t="s">
        <v>43</v>
      </c>
      <c r="J1825" s="148" t="s">
        <v>2443</v>
      </c>
      <c r="K1825" s="148" t="s">
        <v>2444</v>
      </c>
      <c r="L1825" s="148" t="s">
        <v>74</v>
      </c>
      <c r="M1825" s="148" t="s">
        <v>147</v>
      </c>
      <c r="N1825" s="213">
        <v>44</v>
      </c>
      <c r="P1825" s="359" t="s">
        <v>529</v>
      </c>
      <c r="Q1825" s="50" t="s">
        <v>530</v>
      </c>
      <c r="R1825" s="16" t="s">
        <v>2911</v>
      </c>
      <c r="S1825" s="16">
        <v>1</v>
      </c>
      <c r="T1825" s="16">
        <v>0</v>
      </c>
      <c r="U1825" s="16">
        <v>1</v>
      </c>
      <c r="X1825" s="50">
        <v>140325</v>
      </c>
      <c r="Y1825" s="16" t="s">
        <v>78</v>
      </c>
      <c r="Z1825" s="50" t="s">
        <v>4470</v>
      </c>
      <c r="AB1825" s="16" t="str">
        <f t="shared" si="82"/>
        <v>Unique</v>
      </c>
    </row>
    <row r="1826" spans="1:89" ht="15">
      <c r="A1826" s="354" t="str">
        <f t="shared" si="81"/>
        <v>102_1_170822_C1C_p_xy.se</v>
      </c>
      <c r="B1826" s="148" t="s">
        <v>2751</v>
      </c>
      <c r="C1826" s="148" t="s">
        <v>2752</v>
      </c>
      <c r="D1826" s="213">
        <v>102</v>
      </c>
      <c r="E1826" s="213">
        <v>1</v>
      </c>
      <c r="F1826" s="213">
        <v>30822</v>
      </c>
      <c r="G1826" s="213">
        <v>170822</v>
      </c>
      <c r="H1826" s="213">
        <v>2022</v>
      </c>
      <c r="I1826" s="148" t="s">
        <v>43</v>
      </c>
      <c r="J1826" s="148" t="s">
        <v>2754</v>
      </c>
      <c r="K1826" s="148" t="s">
        <v>2755</v>
      </c>
      <c r="L1826" s="148" t="s">
        <v>74</v>
      </c>
      <c r="M1826" s="148" t="s">
        <v>3158</v>
      </c>
      <c r="N1826" s="213">
        <v>35</v>
      </c>
      <c r="P1826" s="359" t="s">
        <v>529</v>
      </c>
      <c r="Q1826" s="50" t="s">
        <v>530</v>
      </c>
      <c r="R1826" s="16" t="s">
        <v>2911</v>
      </c>
      <c r="S1826" s="16">
        <v>1</v>
      </c>
      <c r="T1826" s="16">
        <v>1</v>
      </c>
      <c r="U1826" s="16">
        <v>0</v>
      </c>
      <c r="X1826" s="50">
        <v>140325</v>
      </c>
      <c r="Y1826" s="16" t="s">
        <v>78</v>
      </c>
      <c r="Z1826" s="50" t="s">
        <v>4471</v>
      </c>
      <c r="AB1826" s="16" t="str">
        <f t="shared" si="82"/>
        <v>Unique</v>
      </c>
    </row>
    <row r="1827" spans="1:89" ht="15">
      <c r="A1827" s="354" t="str">
        <f t="shared" si="81"/>
        <v>100_3_060722_C3Y_p_xy.se</v>
      </c>
      <c r="B1827" s="148" t="s">
        <v>2417</v>
      </c>
      <c r="C1827" s="148" t="s">
        <v>2418</v>
      </c>
      <c r="D1827" s="213">
        <v>100</v>
      </c>
      <c r="E1827" s="213">
        <v>3</v>
      </c>
      <c r="F1827" s="29">
        <v>220622</v>
      </c>
      <c r="G1827" s="434" t="s">
        <v>465</v>
      </c>
      <c r="H1827" s="213">
        <v>2022</v>
      </c>
      <c r="I1827" s="148" t="s">
        <v>43</v>
      </c>
      <c r="J1827" s="148" t="s">
        <v>2419</v>
      </c>
      <c r="K1827" s="148" t="s">
        <v>2420</v>
      </c>
      <c r="L1827" s="148" t="s">
        <v>74</v>
      </c>
      <c r="M1827" s="148" t="s">
        <v>168</v>
      </c>
      <c r="N1827" s="213">
        <v>79</v>
      </c>
      <c r="P1827" s="359" t="s">
        <v>529</v>
      </c>
      <c r="Q1827" s="50" t="s">
        <v>530</v>
      </c>
      <c r="R1827" s="16" t="s">
        <v>2911</v>
      </c>
      <c r="S1827" s="50">
        <v>2</v>
      </c>
      <c r="T1827" s="50">
        <v>2</v>
      </c>
      <c r="U1827" s="50">
        <v>0</v>
      </c>
      <c r="V1827" s="2"/>
      <c r="W1827" s="2"/>
      <c r="X1827" s="50">
        <v>140325</v>
      </c>
      <c r="Y1827" s="16" t="s">
        <v>78</v>
      </c>
      <c r="Z1827" s="50" t="s">
        <v>4472</v>
      </c>
      <c r="AB1827" s="16" t="str">
        <f t="shared" si="82"/>
        <v>Unique</v>
      </c>
    </row>
    <row r="1828" spans="1:89" ht="12.75">
      <c r="A1828" s="354" t="str">
        <f t="shared" si="81"/>
        <v>80_4_160623_C25_p_xy.se</v>
      </c>
      <c r="B1828" s="178" t="s">
        <v>2320</v>
      </c>
      <c r="C1828" s="178" t="s">
        <v>2321</v>
      </c>
      <c r="D1828" s="114">
        <v>80</v>
      </c>
      <c r="E1828" s="114">
        <v>4</v>
      </c>
      <c r="F1828" s="565" t="s">
        <v>3903</v>
      </c>
      <c r="G1828" s="555">
        <v>160623</v>
      </c>
      <c r="H1828" s="114">
        <v>2023</v>
      </c>
      <c r="I1828" s="114" t="s">
        <v>43</v>
      </c>
      <c r="J1828" s="114" t="s">
        <v>2322</v>
      </c>
      <c r="K1828" s="114" t="s">
        <v>2323</v>
      </c>
      <c r="L1828" s="114" t="s">
        <v>74</v>
      </c>
      <c r="M1828" s="114" t="s">
        <v>2422</v>
      </c>
      <c r="N1828" s="114">
        <v>513</v>
      </c>
      <c r="P1828" s="401" t="s">
        <v>529</v>
      </c>
      <c r="Q1828" s="16" t="s">
        <v>530</v>
      </c>
      <c r="R1828" s="16" t="s">
        <v>100</v>
      </c>
      <c r="S1828" s="16">
        <v>2</v>
      </c>
      <c r="T1828" s="16">
        <v>0</v>
      </c>
      <c r="U1828" s="16">
        <v>2</v>
      </c>
      <c r="X1828" s="402">
        <v>180324</v>
      </c>
      <c r="Y1828" s="16" t="s">
        <v>78</v>
      </c>
      <c r="Z1828" s="47" t="s">
        <v>4473</v>
      </c>
      <c r="AB1828" s="16" t="str">
        <f t="shared" si="82"/>
        <v>Unique</v>
      </c>
    </row>
    <row r="1829" spans="1:89" ht="12.75">
      <c r="A1829" s="354" t="str">
        <f t="shared" si="81"/>
        <v>100_1_090522_C3C_p_er.pe</v>
      </c>
      <c r="B1829" s="225" t="s">
        <v>2798</v>
      </c>
      <c r="C1829" s="225" t="s">
        <v>2799</v>
      </c>
      <c r="D1829" s="114">
        <v>100</v>
      </c>
      <c r="E1829" s="114">
        <v>1</v>
      </c>
      <c r="F1829" s="555">
        <v>250422</v>
      </c>
      <c r="G1829" s="565" t="s">
        <v>2753</v>
      </c>
      <c r="H1829" s="114">
        <v>2022</v>
      </c>
      <c r="I1829" s="114" t="s">
        <v>43</v>
      </c>
      <c r="J1829" s="114" t="s">
        <v>2801</v>
      </c>
      <c r="K1829" s="114" t="s">
        <v>2802</v>
      </c>
      <c r="L1829" s="114" t="s">
        <v>74</v>
      </c>
      <c r="M1829" s="114" t="s">
        <v>75</v>
      </c>
      <c r="N1829" s="114">
        <v>56</v>
      </c>
      <c r="P1829" s="401" t="s">
        <v>579</v>
      </c>
      <c r="Q1829" s="16" t="s">
        <v>580</v>
      </c>
      <c r="R1829" s="16" t="s">
        <v>100</v>
      </c>
      <c r="S1829" s="16">
        <v>1</v>
      </c>
      <c r="T1829" s="16">
        <v>0</v>
      </c>
      <c r="U1829" s="16">
        <v>1</v>
      </c>
      <c r="X1829" s="402">
        <v>250325</v>
      </c>
      <c r="Y1829" s="16" t="s">
        <v>78</v>
      </c>
      <c r="Z1829" s="47" t="s">
        <v>4474</v>
      </c>
      <c r="AB1829" s="16" t="str">
        <f t="shared" si="82"/>
        <v>Unique</v>
      </c>
    </row>
    <row r="1830" spans="1:89" ht="12.75">
      <c r="A1830" s="354" t="str">
        <f t="shared" si="81"/>
        <v>83_2_190922_C2D_p_xy.se</v>
      </c>
      <c r="B1830" s="225" t="s">
        <v>2773</v>
      </c>
      <c r="C1830" s="225" t="s">
        <v>2774</v>
      </c>
      <c r="D1830" s="114">
        <v>83</v>
      </c>
      <c r="E1830" s="114">
        <v>2</v>
      </c>
      <c r="F1830" s="555">
        <v>310822</v>
      </c>
      <c r="G1830" s="555">
        <v>190922</v>
      </c>
      <c r="H1830" s="114">
        <v>2022</v>
      </c>
      <c r="I1830" s="114" t="s">
        <v>43</v>
      </c>
      <c r="J1830" s="114" t="s">
        <v>2775</v>
      </c>
      <c r="K1830" s="114" t="s">
        <v>2776</v>
      </c>
      <c r="L1830" s="114" t="s">
        <v>74</v>
      </c>
      <c r="M1830" s="114" t="s">
        <v>3150</v>
      </c>
      <c r="N1830" s="114">
        <v>4</v>
      </c>
      <c r="P1830" s="401" t="s">
        <v>529</v>
      </c>
      <c r="Q1830" s="16" t="s">
        <v>530</v>
      </c>
      <c r="R1830" s="16" t="s">
        <v>100</v>
      </c>
      <c r="S1830" s="16">
        <v>1</v>
      </c>
      <c r="T1830" s="16">
        <v>0</v>
      </c>
      <c r="U1830" s="16">
        <v>1</v>
      </c>
      <c r="X1830" s="402">
        <v>250325</v>
      </c>
      <c r="Y1830" s="16" t="s">
        <v>78</v>
      </c>
      <c r="Z1830" s="47" t="s">
        <v>4475</v>
      </c>
      <c r="AB1830" s="16" t="str">
        <f t="shared" si="82"/>
        <v>Unique</v>
      </c>
    </row>
    <row r="1831" spans="1:89" ht="12.75">
      <c r="A1831" s="354" t="str">
        <f t="shared" si="81"/>
        <v>80_2_080622_C1Y_p_xy.se</v>
      </c>
      <c r="B1831" s="225" t="s">
        <v>2504</v>
      </c>
      <c r="C1831" s="225" t="s">
        <v>2505</v>
      </c>
      <c r="D1831" s="114">
        <v>80</v>
      </c>
      <c r="E1831" s="114">
        <v>2</v>
      </c>
      <c r="F1831" s="555">
        <v>230522</v>
      </c>
      <c r="G1831" s="565" t="s">
        <v>2800</v>
      </c>
      <c r="H1831" s="114">
        <v>2022</v>
      </c>
      <c r="I1831" s="114" t="s">
        <v>43</v>
      </c>
      <c r="J1831" s="114" t="s">
        <v>2506</v>
      </c>
      <c r="K1831" s="114" t="s">
        <v>2507</v>
      </c>
      <c r="L1831" s="114" t="s">
        <v>74</v>
      </c>
      <c r="M1831" s="114" t="s">
        <v>75</v>
      </c>
      <c r="N1831" s="114">
        <v>58</v>
      </c>
      <c r="P1831" s="401" t="s">
        <v>529</v>
      </c>
      <c r="Q1831" s="16" t="s">
        <v>530</v>
      </c>
      <c r="R1831" s="16" t="s">
        <v>100</v>
      </c>
      <c r="S1831" s="16">
        <v>1</v>
      </c>
      <c r="T1831" s="16">
        <v>0</v>
      </c>
      <c r="U1831" s="16">
        <v>1</v>
      </c>
      <c r="X1831" s="413" t="s">
        <v>4476</v>
      </c>
      <c r="Y1831" s="16" t="s">
        <v>78</v>
      </c>
      <c r="Z1831" s="47" t="s">
        <v>4477</v>
      </c>
      <c r="AB1831" s="16" t="str">
        <f t="shared" si="82"/>
        <v>Unique</v>
      </c>
    </row>
    <row r="1832" spans="1:89" ht="12.75">
      <c r="A1832" s="354" t="str">
        <f t="shared" si="81"/>
        <v>119_2_220622_C2Y_p_xy.se</v>
      </c>
      <c r="B1832" s="225" t="s">
        <v>2517</v>
      </c>
      <c r="C1832" s="225" t="s">
        <v>2518</v>
      </c>
      <c r="D1832" s="114">
        <v>119</v>
      </c>
      <c r="E1832" s="114">
        <v>2</v>
      </c>
      <c r="F1832" s="565" t="s">
        <v>2800</v>
      </c>
      <c r="G1832" s="555">
        <v>220622</v>
      </c>
      <c r="H1832" s="114">
        <v>2022</v>
      </c>
      <c r="I1832" s="114" t="s">
        <v>43</v>
      </c>
      <c r="J1832" s="114" t="s">
        <v>2519</v>
      </c>
      <c r="K1832" s="114" t="s">
        <v>2520</v>
      </c>
      <c r="L1832" s="114" t="s">
        <v>74</v>
      </c>
      <c r="M1832" s="114" t="s">
        <v>75</v>
      </c>
      <c r="N1832" s="114">
        <v>117</v>
      </c>
      <c r="P1832" s="401" t="s">
        <v>529</v>
      </c>
      <c r="Q1832" s="16" t="s">
        <v>530</v>
      </c>
      <c r="R1832" s="16" t="s">
        <v>100</v>
      </c>
      <c r="S1832" s="16">
        <v>1</v>
      </c>
      <c r="T1832" s="16">
        <v>1</v>
      </c>
      <c r="U1832" s="16">
        <v>0</v>
      </c>
      <c r="X1832" s="402" t="s">
        <v>4478</v>
      </c>
      <c r="Y1832" s="16" t="s">
        <v>78</v>
      </c>
      <c r="Z1832" s="47" t="s">
        <v>4479</v>
      </c>
      <c r="AB1832" s="16" t="str">
        <f t="shared" si="82"/>
        <v>Unique</v>
      </c>
    </row>
    <row r="1833" spans="1:89" ht="12.75">
      <c r="A1833" s="354" t="str">
        <f t="shared" si="81"/>
        <v>80_4_030822_C25_p_xy.se</v>
      </c>
      <c r="B1833" s="225" t="s">
        <v>2320</v>
      </c>
      <c r="C1833" s="225" t="s">
        <v>2321</v>
      </c>
      <c r="D1833" s="16">
        <v>80</v>
      </c>
      <c r="E1833" s="16">
        <v>4</v>
      </c>
      <c r="F1833" s="555">
        <v>200722</v>
      </c>
      <c r="G1833" s="565" t="s">
        <v>3145</v>
      </c>
      <c r="H1833" s="16">
        <v>2022</v>
      </c>
      <c r="I1833" s="16" t="s">
        <v>43</v>
      </c>
      <c r="J1833" s="16" t="s">
        <v>2322</v>
      </c>
      <c r="K1833" s="16" t="s">
        <v>2323</v>
      </c>
      <c r="L1833" s="114" t="s">
        <v>74</v>
      </c>
      <c r="M1833" s="114" t="s">
        <v>2422</v>
      </c>
      <c r="P1833" s="401" t="s">
        <v>529</v>
      </c>
      <c r="Q1833" s="16" t="s">
        <v>530</v>
      </c>
      <c r="R1833" s="16" t="s">
        <v>100</v>
      </c>
      <c r="S1833" s="16">
        <v>1</v>
      </c>
      <c r="T1833" s="16">
        <v>1</v>
      </c>
      <c r="U1833" s="16">
        <v>0</v>
      </c>
      <c r="X1833" s="413" t="s">
        <v>2423</v>
      </c>
      <c r="Y1833" s="16" t="s">
        <v>78</v>
      </c>
      <c r="Z1833" s="47" t="s">
        <v>4480</v>
      </c>
      <c r="AB1833" s="16" t="str">
        <f t="shared" si="82"/>
        <v>Unique</v>
      </c>
    </row>
    <row r="1834" spans="1:89" ht="12.75">
      <c r="A1834" s="354" t="str">
        <f t="shared" si="81"/>
        <v>61_1_060722_C2X_p_xy.se</v>
      </c>
      <c r="B1834" s="225" t="s">
        <v>2372</v>
      </c>
      <c r="C1834" s="225" t="s">
        <v>2373</v>
      </c>
      <c r="D1834" s="114">
        <v>61</v>
      </c>
      <c r="E1834" s="114">
        <v>1</v>
      </c>
      <c r="F1834" s="555">
        <v>220622</v>
      </c>
      <c r="G1834" s="565" t="s">
        <v>465</v>
      </c>
      <c r="H1834" s="114">
        <v>2022</v>
      </c>
      <c r="I1834" s="114" t="s">
        <v>43</v>
      </c>
      <c r="J1834" s="114" t="s">
        <v>2374</v>
      </c>
      <c r="K1834" s="114" t="s">
        <v>2375</v>
      </c>
      <c r="L1834" s="114" t="s">
        <v>74</v>
      </c>
      <c r="M1834" s="114" t="s">
        <v>75</v>
      </c>
      <c r="N1834" s="114">
        <v>121</v>
      </c>
      <c r="P1834" s="401" t="s">
        <v>529</v>
      </c>
      <c r="Q1834" s="16" t="s">
        <v>530</v>
      </c>
      <c r="R1834" s="16" t="s">
        <v>100</v>
      </c>
      <c r="S1834" s="114">
        <f>T1834+U1834</f>
        <v>4</v>
      </c>
      <c r="T1834" s="16">
        <v>3</v>
      </c>
      <c r="U1834" s="16">
        <v>1</v>
      </c>
      <c r="X1834" s="402" t="s">
        <v>4481</v>
      </c>
      <c r="Y1834" s="16" t="s">
        <v>78</v>
      </c>
      <c r="Z1834" s="47" t="s">
        <v>4482</v>
      </c>
      <c r="AB1834" s="16" t="str">
        <f t="shared" si="82"/>
        <v>Unique</v>
      </c>
    </row>
    <row r="1835" spans="1:89" ht="12.75">
      <c r="A1835" s="354" t="str">
        <f t="shared" si="81"/>
        <v>100_2_250422_C3X_p_fe.cu</v>
      </c>
      <c r="B1835" s="225" t="s">
        <v>2441</v>
      </c>
      <c r="C1835" s="225" t="s">
        <v>2442</v>
      </c>
      <c r="D1835" s="114">
        <v>100</v>
      </c>
      <c r="E1835" s="114">
        <v>2</v>
      </c>
      <c r="F1835" s="555">
        <v>110422</v>
      </c>
      <c r="G1835" s="555">
        <v>250422</v>
      </c>
      <c r="H1835" s="114">
        <v>2022</v>
      </c>
      <c r="I1835" s="114" t="s">
        <v>43</v>
      </c>
      <c r="J1835" s="114" t="s">
        <v>2443</v>
      </c>
      <c r="K1835" s="114" t="s">
        <v>2444</v>
      </c>
      <c r="L1835" s="114" t="s">
        <v>74</v>
      </c>
      <c r="M1835" s="114" t="s">
        <v>75</v>
      </c>
      <c r="N1835" s="114">
        <v>62</v>
      </c>
      <c r="P1835" s="401" t="s">
        <v>536</v>
      </c>
      <c r="Q1835" s="16" t="s">
        <v>537</v>
      </c>
      <c r="R1835" s="16" t="s">
        <v>100</v>
      </c>
      <c r="S1835" s="16">
        <v>1</v>
      </c>
      <c r="T1835" s="16">
        <v>1</v>
      </c>
      <c r="U1835" s="16">
        <v>0</v>
      </c>
      <c r="X1835" s="402" t="s">
        <v>4483</v>
      </c>
      <c r="Y1835" s="16" t="s">
        <v>78</v>
      </c>
      <c r="Z1835" s="47" t="s">
        <v>4484</v>
      </c>
      <c r="AB1835" s="16" t="str">
        <f t="shared" si="82"/>
        <v>Unique</v>
      </c>
    </row>
    <row r="1836" spans="1:89" ht="15">
      <c r="A1836" s="354" t="str">
        <f t="shared" si="81"/>
        <v>61_1_200722_C2X_p_xy.se</v>
      </c>
      <c r="B1836" s="355" t="s">
        <v>2372</v>
      </c>
      <c r="C1836" s="355" t="s">
        <v>2373</v>
      </c>
      <c r="D1836" s="213">
        <v>61</v>
      </c>
      <c r="E1836" s="213">
        <v>1</v>
      </c>
      <c r="F1836" s="367" t="s">
        <v>465</v>
      </c>
      <c r="G1836" s="213">
        <v>200722</v>
      </c>
      <c r="H1836" s="213">
        <v>2022</v>
      </c>
      <c r="I1836" s="148" t="s">
        <v>43</v>
      </c>
      <c r="J1836" s="148" t="s">
        <v>2374</v>
      </c>
      <c r="K1836" s="148" t="s">
        <v>2375</v>
      </c>
      <c r="L1836" s="148" t="s">
        <v>74</v>
      </c>
      <c r="M1836" s="148" t="s">
        <v>2422</v>
      </c>
      <c r="N1836" s="117">
        <v>32</v>
      </c>
      <c r="P1836" s="359" t="s">
        <v>529</v>
      </c>
      <c r="Q1836" s="50" t="s">
        <v>530</v>
      </c>
      <c r="R1836" s="16" t="s">
        <v>2911</v>
      </c>
      <c r="S1836" s="16">
        <v>1</v>
      </c>
      <c r="T1836" s="16">
        <v>1</v>
      </c>
      <c r="U1836" s="16">
        <v>0</v>
      </c>
      <c r="X1836" s="413" t="s">
        <v>4476</v>
      </c>
      <c r="Y1836" s="16" t="s">
        <v>78</v>
      </c>
      <c r="Z1836" s="47" t="s">
        <v>4485</v>
      </c>
      <c r="AB1836" s="16" t="str">
        <f t="shared" si="82"/>
        <v>Unique</v>
      </c>
    </row>
    <row r="1837" spans="1:89" ht="12.75">
      <c r="A1837" s="354" t="str">
        <f t="shared" si="81"/>
        <v>119_2_200921_C35_p_xy.se</v>
      </c>
      <c r="B1837" s="225" t="s">
        <v>2611</v>
      </c>
      <c r="C1837" s="225" t="s">
        <v>2612</v>
      </c>
      <c r="D1837" s="114">
        <v>119</v>
      </c>
      <c r="E1837" s="114">
        <v>2</v>
      </c>
      <c r="F1837" s="565" t="s">
        <v>2403</v>
      </c>
      <c r="G1837" s="566">
        <v>200921</v>
      </c>
      <c r="H1837" s="114">
        <v>2021</v>
      </c>
      <c r="I1837" s="114" t="s">
        <v>43</v>
      </c>
      <c r="J1837" s="567" t="s">
        <v>2613</v>
      </c>
      <c r="K1837" s="567" t="s">
        <v>2614</v>
      </c>
      <c r="L1837" s="114" t="s">
        <v>74</v>
      </c>
      <c r="M1837" s="567" t="s">
        <v>147</v>
      </c>
      <c r="N1837" s="114">
        <v>213</v>
      </c>
      <c r="P1837" s="359" t="s">
        <v>529</v>
      </c>
      <c r="Q1837" s="50" t="s">
        <v>530</v>
      </c>
      <c r="R1837" s="16" t="s">
        <v>2911</v>
      </c>
      <c r="S1837" s="16">
        <v>2</v>
      </c>
      <c r="T1837" s="16">
        <v>2</v>
      </c>
      <c r="U1837" s="16">
        <v>0</v>
      </c>
      <c r="X1837" s="413" t="s">
        <v>4476</v>
      </c>
      <c r="Y1837" s="16" t="s">
        <v>78</v>
      </c>
      <c r="Z1837" s="47" t="s">
        <v>4486</v>
      </c>
      <c r="AB1837" s="16" t="str">
        <f t="shared" si="82"/>
        <v>Unique</v>
      </c>
    </row>
    <row r="1838" spans="1:89" ht="12.75">
      <c r="A1838" s="354" t="str">
        <f t="shared" si="81"/>
        <v>119_2_160821_C35_p_xy.se</v>
      </c>
      <c r="B1838" s="225" t="s">
        <v>2611</v>
      </c>
      <c r="C1838" s="225" t="s">
        <v>2612</v>
      </c>
      <c r="D1838" s="114">
        <v>119</v>
      </c>
      <c r="E1838" s="114">
        <v>2</v>
      </c>
      <c r="F1838" s="555">
        <v>300721</v>
      </c>
      <c r="G1838" s="555">
        <v>160821</v>
      </c>
      <c r="H1838" s="114">
        <v>2021</v>
      </c>
      <c r="I1838" s="114" t="s">
        <v>43</v>
      </c>
      <c r="J1838" s="114" t="s">
        <v>2613</v>
      </c>
      <c r="K1838" s="114" t="s">
        <v>2614</v>
      </c>
      <c r="L1838" s="114" t="s">
        <v>74</v>
      </c>
      <c r="M1838" s="114" t="s">
        <v>477</v>
      </c>
      <c r="N1838" s="114">
        <v>866</v>
      </c>
      <c r="P1838" s="359" t="s">
        <v>529</v>
      </c>
      <c r="Q1838" s="50" t="s">
        <v>530</v>
      </c>
      <c r="R1838" s="16" t="s">
        <v>2911</v>
      </c>
      <c r="S1838" s="16">
        <v>1</v>
      </c>
      <c r="T1838" s="16">
        <v>0</v>
      </c>
      <c r="U1838" s="16">
        <v>1</v>
      </c>
      <c r="X1838" s="413" t="s">
        <v>4476</v>
      </c>
      <c r="Y1838" s="16" t="s">
        <v>78</v>
      </c>
      <c r="Z1838" s="47" t="s">
        <v>4487</v>
      </c>
      <c r="AB1838" s="16" t="str">
        <f t="shared" si="82"/>
        <v>Unique</v>
      </c>
    </row>
    <row r="1839" spans="1:89" ht="15">
      <c r="A1839" s="507" t="str">
        <f t="shared" si="81"/>
        <v>100_1_200722_C3C_p_xy.se</v>
      </c>
      <c r="B1839" s="568" t="s">
        <v>2798</v>
      </c>
      <c r="C1839" s="568" t="s">
        <v>2799</v>
      </c>
      <c r="D1839" s="569">
        <v>100</v>
      </c>
      <c r="E1839" s="514">
        <v>1</v>
      </c>
      <c r="F1839" s="568">
        <v>60722</v>
      </c>
      <c r="G1839" s="570">
        <v>200722</v>
      </c>
      <c r="H1839" s="570">
        <v>2022</v>
      </c>
      <c r="I1839" s="570" t="s">
        <v>43</v>
      </c>
      <c r="J1839" s="513" t="s">
        <v>2801</v>
      </c>
      <c r="K1839" s="513" t="s">
        <v>2802</v>
      </c>
      <c r="L1839" s="514" t="s">
        <v>2803</v>
      </c>
      <c r="M1839" s="516" t="s">
        <v>3125</v>
      </c>
      <c r="N1839" s="516">
        <v>0</v>
      </c>
      <c r="O1839" s="517"/>
      <c r="P1839" s="512" t="s">
        <v>529</v>
      </c>
      <c r="Q1839" s="513" t="s">
        <v>530</v>
      </c>
      <c r="R1839" s="516" t="s">
        <v>2911</v>
      </c>
      <c r="S1839" s="516">
        <v>1</v>
      </c>
      <c r="T1839" s="516">
        <v>0</v>
      </c>
      <c r="U1839" s="516">
        <v>1</v>
      </c>
      <c r="V1839" s="517"/>
      <c r="W1839" s="517"/>
      <c r="X1839" s="571" t="s">
        <v>4476</v>
      </c>
      <c r="Y1839" s="516" t="s">
        <v>78</v>
      </c>
      <c r="Z1839" s="572" t="s">
        <v>4488</v>
      </c>
      <c r="AA1839" s="517"/>
      <c r="AB1839" s="516" t="str">
        <f t="shared" si="82"/>
        <v>Unique</v>
      </c>
      <c r="AC1839" s="517"/>
      <c r="AD1839" s="517"/>
      <c r="AE1839" s="517"/>
      <c r="AF1839" s="517"/>
      <c r="AG1839" s="517"/>
      <c r="AH1839" s="517"/>
      <c r="AI1839" s="517"/>
      <c r="AJ1839" s="517"/>
      <c r="AK1839" s="517"/>
      <c r="AL1839" s="517"/>
      <c r="AM1839" s="517"/>
      <c r="AN1839" s="517"/>
      <c r="AO1839" s="517"/>
      <c r="AP1839" s="517"/>
      <c r="AQ1839" s="517"/>
      <c r="AR1839" s="517"/>
      <c r="AS1839" s="517"/>
      <c r="AT1839" s="517"/>
      <c r="AU1839" s="517"/>
      <c r="AV1839" s="517"/>
      <c r="AW1839" s="517"/>
      <c r="AX1839" s="517"/>
      <c r="AY1839" s="517"/>
      <c r="AZ1839" s="517"/>
      <c r="BA1839" s="517"/>
      <c r="BB1839" s="517"/>
      <c r="BC1839" s="517"/>
      <c r="BD1839" s="517"/>
      <c r="BE1839" s="517"/>
      <c r="BF1839" s="517"/>
      <c r="BG1839" s="517"/>
      <c r="BH1839" s="517"/>
      <c r="BI1839" s="517"/>
      <c r="BJ1839" s="517"/>
      <c r="BK1839" s="517"/>
      <c r="BL1839" s="517"/>
      <c r="BM1839" s="517"/>
      <c r="BN1839" s="517"/>
      <c r="BO1839" s="517"/>
      <c r="BP1839" s="517"/>
      <c r="BQ1839" s="517"/>
      <c r="BR1839" s="517"/>
      <c r="BS1839" s="517"/>
      <c r="BT1839" s="517"/>
      <c r="BU1839" s="517"/>
      <c r="BV1839" s="517"/>
      <c r="BW1839" s="517"/>
      <c r="BX1839" s="517"/>
      <c r="BY1839" s="517"/>
      <c r="BZ1839" s="517"/>
      <c r="CA1839" s="517"/>
      <c r="CB1839" s="517"/>
      <c r="CC1839" s="517"/>
      <c r="CD1839" s="517"/>
      <c r="CE1839" s="517"/>
      <c r="CF1839" s="517"/>
      <c r="CG1839" s="517"/>
      <c r="CH1839" s="517"/>
      <c r="CI1839" s="517"/>
      <c r="CJ1839" s="517"/>
      <c r="CK1839" s="517"/>
    </row>
    <row r="1840" spans="1:89" ht="12.75">
      <c r="A1840" s="354" t="str">
        <f t="shared" si="81"/>
        <v>83_2_060722_C2D_p_xy.se</v>
      </c>
      <c r="B1840" s="225" t="s">
        <v>2773</v>
      </c>
      <c r="C1840" s="225" t="s">
        <v>2774</v>
      </c>
      <c r="D1840" s="114">
        <v>83</v>
      </c>
      <c r="E1840" s="114">
        <v>2</v>
      </c>
      <c r="F1840" s="555">
        <v>220622</v>
      </c>
      <c r="G1840" s="565" t="s">
        <v>465</v>
      </c>
      <c r="H1840" s="114">
        <v>2022</v>
      </c>
      <c r="I1840" s="114" t="s">
        <v>43</v>
      </c>
      <c r="J1840" s="114" t="s">
        <v>2775</v>
      </c>
      <c r="K1840" s="114" t="s">
        <v>2776</v>
      </c>
      <c r="L1840" s="114" t="s">
        <v>74</v>
      </c>
      <c r="M1840" s="114" t="s">
        <v>168</v>
      </c>
      <c r="N1840" s="114">
        <v>854</v>
      </c>
      <c r="P1840" s="359" t="s">
        <v>529</v>
      </c>
      <c r="Q1840" s="50" t="s">
        <v>530</v>
      </c>
      <c r="R1840" s="16" t="s">
        <v>2911</v>
      </c>
      <c r="S1840" s="16">
        <v>3</v>
      </c>
      <c r="T1840" s="16">
        <v>0</v>
      </c>
      <c r="U1840" s="16">
        <v>3</v>
      </c>
      <c r="X1840" s="413" t="s">
        <v>4476</v>
      </c>
      <c r="Y1840" s="16" t="s">
        <v>78</v>
      </c>
      <c r="Z1840" s="47" t="s">
        <v>4489</v>
      </c>
      <c r="AB1840" s="16" t="str">
        <f t="shared" si="82"/>
        <v>Unique</v>
      </c>
    </row>
    <row r="1841" spans="1:28" ht="12.75">
      <c r="A1841" s="354" t="str">
        <f t="shared" si="81"/>
        <v>80_3_060722_C15_p_xy.se</v>
      </c>
      <c r="B1841" s="225" t="s">
        <v>69</v>
      </c>
      <c r="C1841" s="225" t="s">
        <v>70</v>
      </c>
      <c r="D1841" s="114">
        <v>80</v>
      </c>
      <c r="E1841" s="114">
        <v>3</v>
      </c>
      <c r="F1841" s="555">
        <v>220622</v>
      </c>
      <c r="G1841" s="565" t="s">
        <v>465</v>
      </c>
      <c r="H1841" s="114">
        <v>2022</v>
      </c>
      <c r="I1841" s="114" t="s">
        <v>43</v>
      </c>
      <c r="J1841" s="114" t="s">
        <v>72</v>
      </c>
      <c r="K1841" s="114" t="s">
        <v>73</v>
      </c>
      <c r="L1841" s="114" t="s">
        <v>74</v>
      </c>
      <c r="M1841" s="114" t="s">
        <v>2965</v>
      </c>
      <c r="N1841" s="114">
        <v>60</v>
      </c>
      <c r="P1841" s="359" t="s">
        <v>529</v>
      </c>
      <c r="Q1841" s="50" t="s">
        <v>530</v>
      </c>
      <c r="R1841" s="16" t="s">
        <v>2911</v>
      </c>
      <c r="S1841" s="16">
        <v>3</v>
      </c>
      <c r="T1841" s="16">
        <v>3</v>
      </c>
      <c r="U1841" s="16">
        <v>0</v>
      </c>
      <c r="X1841" s="413" t="s">
        <v>4476</v>
      </c>
      <c r="Y1841" s="16" t="s">
        <v>78</v>
      </c>
      <c r="Z1841" s="47" t="s">
        <v>4490</v>
      </c>
      <c r="AB1841" s="16" t="str">
        <f t="shared" si="82"/>
        <v>Unique</v>
      </c>
    </row>
    <row r="1842" spans="1:28" ht="12.75">
      <c r="A1842" s="354" t="str">
        <f t="shared" si="81"/>
        <v>102_1_220622_C1C_p_xy.se</v>
      </c>
      <c r="B1842" s="225" t="s">
        <v>2751</v>
      </c>
      <c r="C1842" s="225" t="s">
        <v>2752</v>
      </c>
      <c r="D1842" s="114">
        <v>102</v>
      </c>
      <c r="E1842" s="114">
        <v>1</v>
      </c>
      <c r="F1842" s="565" t="s">
        <v>2800</v>
      </c>
      <c r="G1842" s="555">
        <v>220622</v>
      </c>
      <c r="H1842" s="114">
        <v>2022</v>
      </c>
      <c r="I1842" s="114" t="s">
        <v>43</v>
      </c>
      <c r="J1842" s="114" t="s">
        <v>2754</v>
      </c>
      <c r="K1842" s="114" t="s">
        <v>2755</v>
      </c>
      <c r="L1842" s="114" t="s">
        <v>74</v>
      </c>
      <c r="M1842" s="114" t="s">
        <v>168</v>
      </c>
      <c r="N1842" s="114">
        <v>164</v>
      </c>
      <c r="P1842" s="359" t="s">
        <v>529</v>
      </c>
      <c r="Q1842" s="50" t="s">
        <v>530</v>
      </c>
      <c r="R1842" s="16" t="s">
        <v>2911</v>
      </c>
      <c r="S1842" s="16">
        <v>3</v>
      </c>
      <c r="T1842" s="16">
        <v>3</v>
      </c>
      <c r="U1842" s="16">
        <v>0</v>
      </c>
      <c r="X1842" s="413" t="s">
        <v>4476</v>
      </c>
      <c r="Y1842" s="16" t="s">
        <v>78</v>
      </c>
      <c r="Z1842" s="47" t="s">
        <v>4491</v>
      </c>
      <c r="AB1842" s="16" t="str">
        <f t="shared" si="82"/>
        <v>Unique</v>
      </c>
    </row>
    <row r="1843" spans="1:28" ht="12.75">
      <c r="A1843" s="354" t="str">
        <f t="shared" si="81"/>
        <v>61_1_170823_C2X_p_xy.sy</v>
      </c>
      <c r="B1843" s="225" t="s">
        <v>2372</v>
      </c>
      <c r="C1843" s="225" t="s">
        <v>2373</v>
      </c>
      <c r="D1843" s="114">
        <v>61</v>
      </c>
      <c r="E1843" s="114">
        <v>1</v>
      </c>
      <c r="F1843" s="555">
        <v>280723</v>
      </c>
      <c r="G1843" s="555">
        <v>170823</v>
      </c>
      <c r="H1843" s="114">
        <v>2023</v>
      </c>
      <c r="I1843" s="114" t="s">
        <v>43</v>
      </c>
      <c r="J1843" s="114" t="s">
        <v>2374</v>
      </c>
      <c r="K1843" s="114" t="s">
        <v>2375</v>
      </c>
      <c r="L1843" s="114" t="s">
        <v>74</v>
      </c>
      <c r="M1843" s="114" t="s">
        <v>3150</v>
      </c>
      <c r="N1843" s="114">
        <v>102</v>
      </c>
      <c r="P1843" s="401" t="s">
        <v>842</v>
      </c>
      <c r="Q1843" s="50" t="s">
        <v>843</v>
      </c>
      <c r="R1843" s="16" t="s">
        <v>2911</v>
      </c>
      <c r="S1843" s="16">
        <v>2</v>
      </c>
      <c r="T1843" s="16">
        <v>0</v>
      </c>
      <c r="U1843" s="16">
        <v>2</v>
      </c>
      <c r="X1843" s="413" t="s">
        <v>4476</v>
      </c>
      <c r="Y1843" s="16" t="s">
        <v>78</v>
      </c>
      <c r="Z1843" s="47" t="s">
        <v>4492</v>
      </c>
      <c r="AB1843" s="16" t="str">
        <f t="shared" si="82"/>
        <v>Unique</v>
      </c>
    </row>
    <row r="1844" spans="1:28" ht="12.75">
      <c r="A1844" s="354" t="str">
        <f t="shared" si="81"/>
        <v>61_1_170823_C2X_p_xy.se</v>
      </c>
      <c r="B1844" s="225" t="s">
        <v>2372</v>
      </c>
      <c r="C1844" s="225" t="s">
        <v>2373</v>
      </c>
      <c r="D1844" s="114">
        <v>61</v>
      </c>
      <c r="E1844" s="114">
        <v>1</v>
      </c>
      <c r="F1844" s="555">
        <v>280723</v>
      </c>
      <c r="G1844" s="555">
        <v>170823</v>
      </c>
      <c r="H1844" s="114">
        <v>2023</v>
      </c>
      <c r="I1844" s="114" t="s">
        <v>43</v>
      </c>
      <c r="J1844" s="114" t="s">
        <v>2374</v>
      </c>
      <c r="K1844" s="114" t="s">
        <v>2375</v>
      </c>
      <c r="L1844" s="114" t="s">
        <v>74</v>
      </c>
      <c r="M1844" s="114" t="s">
        <v>3150</v>
      </c>
      <c r="N1844" s="114">
        <v>102</v>
      </c>
      <c r="P1844" s="359" t="s">
        <v>529</v>
      </c>
      <c r="Q1844" s="50" t="s">
        <v>530</v>
      </c>
      <c r="R1844" s="16" t="s">
        <v>2911</v>
      </c>
      <c r="S1844" s="16">
        <v>1</v>
      </c>
      <c r="T1844" s="16">
        <v>0</v>
      </c>
      <c r="U1844" s="16">
        <v>1</v>
      </c>
      <c r="X1844" s="413" t="s">
        <v>4476</v>
      </c>
      <c r="Y1844" s="16" t="s">
        <v>78</v>
      </c>
      <c r="Z1844" s="47" t="s">
        <v>4493</v>
      </c>
      <c r="AB1844" s="16" t="str">
        <f t="shared" si="82"/>
        <v>Unique</v>
      </c>
    </row>
    <row r="1845" spans="1:28" ht="12.75">
      <c r="A1845" s="354" t="str">
        <f t="shared" si="81"/>
        <v>119_1_030921_C1X_p_xy.se</v>
      </c>
      <c r="B1845" s="178" t="s">
        <v>2302</v>
      </c>
      <c r="C1845" s="178" t="s">
        <v>2303</v>
      </c>
      <c r="D1845" s="114">
        <v>119</v>
      </c>
      <c r="E1845" s="114">
        <v>1</v>
      </c>
      <c r="F1845" s="555">
        <v>160821</v>
      </c>
      <c r="G1845" s="565" t="s">
        <v>2403</v>
      </c>
      <c r="H1845" s="114">
        <v>2021</v>
      </c>
      <c r="I1845" s="114" t="s">
        <v>43</v>
      </c>
      <c r="J1845" s="114" t="s">
        <v>2304</v>
      </c>
      <c r="K1845" s="114" t="s">
        <v>2305</v>
      </c>
      <c r="L1845" s="114" t="s">
        <v>74</v>
      </c>
      <c r="M1845" s="114" t="s">
        <v>147</v>
      </c>
      <c r="N1845" s="114">
        <v>151</v>
      </c>
      <c r="P1845" s="359" t="s">
        <v>529</v>
      </c>
      <c r="Q1845" s="50" t="s">
        <v>530</v>
      </c>
      <c r="R1845" s="16" t="s">
        <v>2911</v>
      </c>
      <c r="S1845" s="16">
        <v>1</v>
      </c>
      <c r="T1845" s="16">
        <v>0</v>
      </c>
      <c r="U1845" s="16">
        <v>1</v>
      </c>
      <c r="X1845" s="413" t="s">
        <v>4476</v>
      </c>
      <c r="Y1845" s="16" t="s">
        <v>78</v>
      </c>
      <c r="Z1845" s="47" t="s">
        <v>4494</v>
      </c>
      <c r="AB1845" s="16" t="str">
        <f t="shared" si="82"/>
        <v>Unique</v>
      </c>
    </row>
    <row r="1846" spans="1:28" ht="12.75">
      <c r="A1846" s="354" t="str">
        <f t="shared" si="81"/>
        <v>102_1_060722_C1C_p_xy.se</v>
      </c>
      <c r="B1846" s="225" t="s">
        <v>2751</v>
      </c>
      <c r="C1846" s="225" t="s">
        <v>2752</v>
      </c>
      <c r="D1846" s="114">
        <v>102</v>
      </c>
      <c r="E1846" s="114">
        <v>1</v>
      </c>
      <c r="F1846" s="555">
        <v>220622</v>
      </c>
      <c r="G1846" s="555" t="s">
        <v>465</v>
      </c>
      <c r="H1846" s="114">
        <v>2022</v>
      </c>
      <c r="I1846" s="114" t="s">
        <v>43</v>
      </c>
      <c r="J1846" s="114" t="s">
        <v>2754</v>
      </c>
      <c r="K1846" s="114" t="s">
        <v>2755</v>
      </c>
      <c r="L1846" s="114" t="s">
        <v>74</v>
      </c>
      <c r="M1846" s="114" t="s">
        <v>2911</v>
      </c>
      <c r="N1846" s="114">
        <v>200</v>
      </c>
      <c r="P1846" s="359" t="s">
        <v>529</v>
      </c>
      <c r="Q1846" s="50" t="s">
        <v>530</v>
      </c>
      <c r="R1846" s="16" t="s">
        <v>2911</v>
      </c>
      <c r="S1846" s="16">
        <v>2</v>
      </c>
      <c r="T1846" s="16">
        <v>2</v>
      </c>
      <c r="U1846" s="16">
        <v>0</v>
      </c>
      <c r="X1846" s="413" t="s">
        <v>4476</v>
      </c>
      <c r="Y1846" s="16" t="s">
        <v>78</v>
      </c>
      <c r="Z1846" s="47" t="s">
        <v>4495</v>
      </c>
      <c r="AB1846" s="16" t="str">
        <f t="shared" si="82"/>
        <v>Unique</v>
      </c>
    </row>
    <row r="1847" spans="1:28" ht="12.75">
      <c r="A1847" s="354" t="s">
        <v>4496</v>
      </c>
      <c r="B1847" s="225" t="s">
        <v>2773</v>
      </c>
      <c r="C1847" s="225" t="s">
        <v>2774</v>
      </c>
      <c r="D1847" s="114">
        <v>83</v>
      </c>
      <c r="E1847" s="114">
        <v>2</v>
      </c>
      <c r="F1847" s="555">
        <v>200722</v>
      </c>
      <c r="G1847" s="565" t="s">
        <v>3145</v>
      </c>
      <c r="H1847" s="114">
        <v>2022</v>
      </c>
      <c r="I1847" s="114" t="s">
        <v>43</v>
      </c>
      <c r="J1847" s="114" t="s">
        <v>2775</v>
      </c>
      <c r="K1847" s="114" t="s">
        <v>2776</v>
      </c>
      <c r="L1847" s="114" t="s">
        <v>74</v>
      </c>
      <c r="M1847" s="114" t="s">
        <v>168</v>
      </c>
      <c r="O1847" s="16"/>
      <c r="P1847" s="401" t="s">
        <v>3722</v>
      </c>
      <c r="Q1847" s="16" t="s">
        <v>3723</v>
      </c>
      <c r="R1847" s="16" t="s">
        <v>100</v>
      </c>
      <c r="S1847" s="16">
        <v>1</v>
      </c>
      <c r="T1847" s="16">
        <v>0</v>
      </c>
      <c r="U1847" s="16">
        <v>1</v>
      </c>
      <c r="X1847" s="413" t="s">
        <v>4497</v>
      </c>
      <c r="Y1847" s="16" t="s">
        <v>78</v>
      </c>
      <c r="Z1847" s="47" t="s">
        <v>4498</v>
      </c>
      <c r="AB1847" s="16" t="str">
        <f t="shared" si="82"/>
        <v>Unique</v>
      </c>
    </row>
    <row r="1848" spans="1:28" ht="15">
      <c r="A1848" s="354" t="str">
        <f t="shared" ref="A1848:A2102" si="84">D1848&amp;"_"&amp;E1848&amp;"_"&amp;G1848&amp;"_"&amp;J1848&amp;"_"&amp;P1848</f>
        <v>100_1_220622_C3C_p_br.le</v>
      </c>
      <c r="B1848" s="355" t="s">
        <v>2798</v>
      </c>
      <c r="C1848" s="355" t="s">
        <v>2799</v>
      </c>
      <c r="D1848" s="213">
        <v>100</v>
      </c>
      <c r="E1848" s="213">
        <v>1</v>
      </c>
      <c r="F1848" s="367" t="s">
        <v>2800</v>
      </c>
      <c r="G1848" s="213">
        <v>220622</v>
      </c>
      <c r="H1848" s="213">
        <v>2022</v>
      </c>
      <c r="I1848" s="148" t="s">
        <v>43</v>
      </c>
      <c r="J1848" s="148" t="s">
        <v>2801</v>
      </c>
      <c r="K1848" s="148" t="s">
        <v>2802</v>
      </c>
      <c r="L1848" s="148" t="s">
        <v>74</v>
      </c>
      <c r="M1848" s="2" t="s">
        <v>100</v>
      </c>
      <c r="N1848" s="117">
        <v>52</v>
      </c>
      <c r="P1848" s="401" t="s">
        <v>4353</v>
      </c>
      <c r="Q1848" s="16" t="s">
        <v>4354</v>
      </c>
      <c r="R1848" s="16" t="s">
        <v>2911</v>
      </c>
      <c r="S1848" s="16">
        <v>1</v>
      </c>
      <c r="T1848" s="16">
        <v>1</v>
      </c>
      <c r="U1848" s="16">
        <v>0</v>
      </c>
      <c r="X1848" s="413" t="s">
        <v>4499</v>
      </c>
      <c r="Y1848" s="16" t="s">
        <v>78</v>
      </c>
      <c r="Z1848" s="47" t="s">
        <v>4500</v>
      </c>
      <c r="AB1848" s="16" t="str">
        <f t="shared" si="82"/>
        <v>Unique</v>
      </c>
    </row>
    <row r="1849" spans="1:28" ht="15">
      <c r="A1849" s="354" t="str">
        <f t="shared" si="84"/>
        <v>100_1_220622_C3C_p_xy.sy</v>
      </c>
      <c r="B1849" s="148" t="s">
        <v>2798</v>
      </c>
      <c r="C1849" s="148" t="s">
        <v>2799</v>
      </c>
      <c r="D1849" s="213">
        <v>100</v>
      </c>
      <c r="E1849" s="213">
        <v>1</v>
      </c>
      <c r="F1849" s="367" t="s">
        <v>2800</v>
      </c>
      <c r="G1849" s="213">
        <v>220622</v>
      </c>
      <c r="H1849" s="213">
        <v>2022</v>
      </c>
      <c r="I1849" s="148" t="s">
        <v>43</v>
      </c>
      <c r="J1849" s="148" t="s">
        <v>2801</v>
      </c>
      <c r="K1849" s="148" t="s">
        <v>2802</v>
      </c>
      <c r="L1849" s="148" t="s">
        <v>74</v>
      </c>
      <c r="M1849" s="2" t="s">
        <v>100</v>
      </c>
      <c r="N1849" s="117">
        <v>52</v>
      </c>
      <c r="P1849" s="401" t="s">
        <v>842</v>
      </c>
      <c r="Q1849" s="16" t="s">
        <v>843</v>
      </c>
      <c r="R1849" s="16" t="s">
        <v>2911</v>
      </c>
      <c r="S1849" s="16">
        <v>1</v>
      </c>
      <c r="T1849" s="16">
        <v>0</v>
      </c>
      <c r="U1849" s="16">
        <v>1</v>
      </c>
      <c r="X1849" s="413" t="s">
        <v>4499</v>
      </c>
      <c r="Y1849" s="16" t="s">
        <v>78</v>
      </c>
      <c r="Z1849" s="47" t="s">
        <v>4501</v>
      </c>
      <c r="AB1849" s="16" t="str">
        <f t="shared" si="82"/>
        <v>Unique</v>
      </c>
    </row>
    <row r="1850" spans="1:28" ht="15">
      <c r="A1850" s="354" t="str">
        <f t="shared" si="84"/>
        <v>100_1_220622_C3C_p_xy.se</v>
      </c>
      <c r="B1850" s="148" t="s">
        <v>2798</v>
      </c>
      <c r="C1850" s="148" t="s">
        <v>2799</v>
      </c>
      <c r="D1850" s="213">
        <v>100</v>
      </c>
      <c r="E1850" s="213">
        <v>1</v>
      </c>
      <c r="F1850" s="367" t="s">
        <v>2800</v>
      </c>
      <c r="G1850" s="213">
        <v>220622</v>
      </c>
      <c r="H1850" s="213">
        <v>2022</v>
      </c>
      <c r="I1850" s="148" t="s">
        <v>43</v>
      </c>
      <c r="J1850" s="148" t="s">
        <v>2801</v>
      </c>
      <c r="K1850" s="148" t="s">
        <v>2802</v>
      </c>
      <c r="L1850" s="148" t="s">
        <v>74</v>
      </c>
      <c r="M1850" s="2" t="s">
        <v>100</v>
      </c>
      <c r="N1850" s="117">
        <v>52</v>
      </c>
      <c r="P1850" s="359" t="s">
        <v>529</v>
      </c>
      <c r="Q1850" s="50" t="s">
        <v>530</v>
      </c>
      <c r="R1850" s="16" t="s">
        <v>2911</v>
      </c>
      <c r="S1850" s="16">
        <v>2</v>
      </c>
      <c r="T1850" s="16">
        <v>1</v>
      </c>
      <c r="U1850" s="16">
        <v>1</v>
      </c>
      <c r="X1850" s="413" t="s">
        <v>4499</v>
      </c>
      <c r="Y1850" s="16" t="s">
        <v>78</v>
      </c>
      <c r="Z1850" s="47" t="s">
        <v>4502</v>
      </c>
      <c r="AB1850" s="16" t="str">
        <f t="shared" si="82"/>
        <v>Unique</v>
      </c>
    </row>
    <row r="1851" spans="1:28" ht="12.75">
      <c r="A1851" s="354" t="str">
        <f t="shared" si="84"/>
        <v>80_2_200921_C1Y_p_xy.se</v>
      </c>
      <c r="B1851" s="178" t="s">
        <v>2504</v>
      </c>
      <c r="C1851" s="178" t="s">
        <v>2505</v>
      </c>
      <c r="D1851" s="114">
        <v>80</v>
      </c>
      <c r="E1851" s="114">
        <v>2</v>
      </c>
      <c r="F1851" s="565" t="s">
        <v>2403</v>
      </c>
      <c r="G1851" s="555">
        <v>200921</v>
      </c>
      <c r="H1851" s="114">
        <v>2021</v>
      </c>
      <c r="I1851" s="114" t="s">
        <v>43</v>
      </c>
      <c r="J1851" s="114" t="s">
        <v>2506</v>
      </c>
      <c r="K1851" s="114" t="s">
        <v>2507</v>
      </c>
      <c r="L1851" s="114" t="s">
        <v>74</v>
      </c>
      <c r="M1851" s="114" t="s">
        <v>147</v>
      </c>
      <c r="N1851" s="114">
        <v>18</v>
      </c>
      <c r="P1851" s="359" t="s">
        <v>529</v>
      </c>
      <c r="Q1851" s="50" t="s">
        <v>530</v>
      </c>
      <c r="R1851" s="16" t="s">
        <v>2911</v>
      </c>
      <c r="S1851" s="16">
        <v>2</v>
      </c>
      <c r="T1851" s="16">
        <v>2</v>
      </c>
      <c r="U1851" s="16">
        <v>0</v>
      </c>
      <c r="X1851" s="413" t="s">
        <v>4499</v>
      </c>
      <c r="Y1851" s="16" t="s">
        <v>78</v>
      </c>
      <c r="Z1851" s="47" t="s">
        <v>4503</v>
      </c>
      <c r="AB1851" s="16" t="str">
        <f t="shared" si="82"/>
        <v>Unique</v>
      </c>
    </row>
    <row r="1852" spans="1:28" ht="15">
      <c r="A1852" s="354" t="str">
        <f t="shared" si="84"/>
        <v>80_4_200722_C25_p_xy.se</v>
      </c>
      <c r="B1852" s="148" t="s">
        <v>2320</v>
      </c>
      <c r="C1852" s="148" t="s">
        <v>2321</v>
      </c>
      <c r="D1852" s="213">
        <v>80</v>
      </c>
      <c r="E1852" s="213">
        <v>4</v>
      </c>
      <c r="F1852" s="559" t="s">
        <v>465</v>
      </c>
      <c r="G1852" s="557">
        <v>200722</v>
      </c>
      <c r="H1852" s="213">
        <v>2022</v>
      </c>
      <c r="I1852" s="148" t="s">
        <v>43</v>
      </c>
      <c r="J1852" s="148" t="s">
        <v>2322</v>
      </c>
      <c r="K1852" s="148" t="s">
        <v>2323</v>
      </c>
      <c r="L1852" s="148" t="s">
        <v>74</v>
      </c>
      <c r="M1852" s="148" t="s">
        <v>2422</v>
      </c>
      <c r="N1852" s="16">
        <v>38</v>
      </c>
      <c r="P1852" s="359" t="s">
        <v>529</v>
      </c>
      <c r="Q1852" s="50" t="s">
        <v>530</v>
      </c>
      <c r="R1852" s="16" t="s">
        <v>2422</v>
      </c>
      <c r="S1852" s="16">
        <v>3</v>
      </c>
      <c r="T1852" s="16">
        <v>3</v>
      </c>
      <c r="U1852" s="16">
        <v>0</v>
      </c>
      <c r="X1852" s="402">
        <v>100425</v>
      </c>
      <c r="Y1852" s="16" t="s">
        <v>78</v>
      </c>
      <c r="Z1852" s="47" t="s">
        <v>4504</v>
      </c>
      <c r="AB1852" s="16" t="str">
        <f t="shared" si="82"/>
        <v>Unique</v>
      </c>
    </row>
    <row r="1853" spans="1:28" ht="15">
      <c r="A1853" s="354" t="str">
        <f t="shared" si="84"/>
        <v>128_1_080622_C3D_p_xy.sy</v>
      </c>
      <c r="B1853" s="148" t="s">
        <v>2767</v>
      </c>
      <c r="C1853" s="148" t="s">
        <v>2768</v>
      </c>
      <c r="D1853" s="213">
        <v>128</v>
      </c>
      <c r="E1853" s="213">
        <v>1</v>
      </c>
      <c r="F1853" s="213">
        <v>230522</v>
      </c>
      <c r="G1853" s="367" t="s">
        <v>2800</v>
      </c>
      <c r="H1853" s="213">
        <v>2022</v>
      </c>
      <c r="I1853" s="148" t="s">
        <v>43</v>
      </c>
      <c r="J1853" s="148" t="s">
        <v>2769</v>
      </c>
      <c r="K1853" s="148" t="s">
        <v>2770</v>
      </c>
      <c r="L1853" s="148" t="s">
        <v>74</v>
      </c>
      <c r="M1853" s="148" t="s">
        <v>168</v>
      </c>
      <c r="N1853" s="213">
        <v>238</v>
      </c>
      <c r="P1853" s="401" t="s">
        <v>842</v>
      </c>
      <c r="Q1853" s="16" t="s">
        <v>843</v>
      </c>
      <c r="R1853" s="16" t="s">
        <v>2422</v>
      </c>
      <c r="S1853" s="16">
        <v>1</v>
      </c>
      <c r="T1853" s="16">
        <v>0</v>
      </c>
      <c r="U1853" s="16">
        <v>1</v>
      </c>
      <c r="X1853" s="402">
        <v>100425</v>
      </c>
      <c r="Y1853" s="16" t="s">
        <v>78</v>
      </c>
      <c r="Z1853" s="47" t="s">
        <v>4505</v>
      </c>
      <c r="AB1853" s="16" t="str">
        <f t="shared" si="82"/>
        <v>Unique</v>
      </c>
    </row>
    <row r="1854" spans="1:28" ht="15">
      <c r="A1854" s="354" t="str">
        <f t="shared" si="84"/>
        <v>80_4_080622_C25_p_xy.se</v>
      </c>
      <c r="B1854" s="148" t="s">
        <v>2320</v>
      </c>
      <c r="C1854" s="148" t="s">
        <v>2321</v>
      </c>
      <c r="D1854" s="213">
        <v>80</v>
      </c>
      <c r="E1854" s="213">
        <v>4</v>
      </c>
      <c r="F1854" s="213">
        <v>230522</v>
      </c>
      <c r="G1854" s="367" t="s">
        <v>2800</v>
      </c>
      <c r="H1854" s="213">
        <v>2022</v>
      </c>
      <c r="I1854" s="148" t="s">
        <v>43</v>
      </c>
      <c r="J1854" s="148" t="s">
        <v>2322</v>
      </c>
      <c r="K1854" s="148" t="s">
        <v>2323</v>
      </c>
      <c r="L1854" s="148" t="s">
        <v>74</v>
      </c>
      <c r="M1854" s="148" t="s">
        <v>75</v>
      </c>
      <c r="N1854" s="213">
        <v>73</v>
      </c>
      <c r="P1854" s="359" t="s">
        <v>529</v>
      </c>
      <c r="Q1854" s="50" t="s">
        <v>530</v>
      </c>
      <c r="R1854" s="16" t="s">
        <v>2422</v>
      </c>
      <c r="S1854" s="16">
        <v>7</v>
      </c>
      <c r="T1854" s="16">
        <v>4</v>
      </c>
      <c r="U1854" s="16">
        <v>3</v>
      </c>
      <c r="X1854" s="402">
        <v>100425</v>
      </c>
      <c r="Y1854" s="16" t="s">
        <v>78</v>
      </c>
      <c r="Z1854" s="47" t="s">
        <v>4506</v>
      </c>
      <c r="AB1854" s="16" t="str">
        <f t="shared" si="82"/>
        <v>Unique</v>
      </c>
    </row>
    <row r="1855" spans="1:28" ht="15">
      <c r="A1855" s="354" t="str">
        <f t="shared" si="84"/>
        <v>128_1_080622_C3D_p_xy.se</v>
      </c>
      <c r="B1855" s="148" t="s">
        <v>2767</v>
      </c>
      <c r="C1855" s="148" t="s">
        <v>2768</v>
      </c>
      <c r="D1855" s="213">
        <v>128</v>
      </c>
      <c r="E1855" s="213">
        <v>1</v>
      </c>
      <c r="F1855" s="213">
        <v>230522</v>
      </c>
      <c r="G1855" s="367" t="s">
        <v>2800</v>
      </c>
      <c r="H1855" s="213">
        <v>2022</v>
      </c>
      <c r="I1855" s="148" t="s">
        <v>43</v>
      </c>
      <c r="J1855" s="148" t="s">
        <v>2769</v>
      </c>
      <c r="K1855" s="148" t="s">
        <v>2770</v>
      </c>
      <c r="L1855" s="148" t="s">
        <v>74</v>
      </c>
      <c r="M1855" s="148" t="s">
        <v>168</v>
      </c>
      <c r="N1855" s="213">
        <v>238</v>
      </c>
      <c r="P1855" s="359" t="s">
        <v>529</v>
      </c>
      <c r="Q1855" s="50" t="s">
        <v>530</v>
      </c>
      <c r="R1855" s="16" t="s">
        <v>2422</v>
      </c>
      <c r="S1855" s="16">
        <v>16</v>
      </c>
      <c r="T1855" s="16">
        <v>9</v>
      </c>
      <c r="U1855" s="16">
        <v>7</v>
      </c>
      <c r="X1855" s="402">
        <v>100425</v>
      </c>
      <c r="Y1855" s="16" t="s">
        <v>78</v>
      </c>
      <c r="Z1855" s="47" t="s">
        <v>4507</v>
      </c>
      <c r="AB1855" s="16" t="str">
        <f t="shared" si="82"/>
        <v>Unique</v>
      </c>
    </row>
    <row r="1856" spans="1:28" ht="12.75">
      <c r="A1856" s="354" t="str">
        <f t="shared" si="84"/>
        <v>80_4_200722_C25_p_ch.ne</v>
      </c>
      <c r="B1856" s="225" t="s">
        <v>2320</v>
      </c>
      <c r="C1856" s="225" t="s">
        <v>2321</v>
      </c>
      <c r="D1856" s="114">
        <v>80</v>
      </c>
      <c r="E1856" s="114">
        <v>4</v>
      </c>
      <c r="F1856" s="565" t="s">
        <v>465</v>
      </c>
      <c r="G1856" s="555">
        <v>200722</v>
      </c>
      <c r="H1856" s="114">
        <v>2022</v>
      </c>
      <c r="I1856" s="114" t="s">
        <v>43</v>
      </c>
      <c r="J1856" s="114" t="s">
        <v>2322</v>
      </c>
      <c r="K1856" s="114" t="s">
        <v>2323</v>
      </c>
      <c r="L1856" s="114" t="s">
        <v>74</v>
      </c>
      <c r="M1856" s="114" t="s">
        <v>2422</v>
      </c>
      <c r="N1856" s="16">
        <v>38</v>
      </c>
      <c r="P1856" s="401" t="s">
        <v>4362</v>
      </c>
      <c r="Q1856" s="16" t="s">
        <v>4363</v>
      </c>
      <c r="R1856" s="16" t="s">
        <v>100</v>
      </c>
      <c r="S1856" s="16">
        <v>1</v>
      </c>
      <c r="T1856" s="16">
        <v>0</v>
      </c>
      <c r="U1856" s="16">
        <v>1</v>
      </c>
      <c r="X1856" s="402">
        <v>110425</v>
      </c>
      <c r="Y1856" s="16" t="s">
        <v>78</v>
      </c>
      <c r="Z1856" s="47" t="s">
        <v>4508</v>
      </c>
      <c r="AB1856" s="16" t="str">
        <f t="shared" si="82"/>
        <v>Unique</v>
      </c>
    </row>
    <row r="1857" spans="1:89" ht="15">
      <c r="A1857" s="354" t="str">
        <f t="shared" si="84"/>
        <v>119_2_080622_C35_p_sp.sc</v>
      </c>
      <c r="B1857" s="148" t="s">
        <v>2611</v>
      </c>
      <c r="C1857" s="148" t="s">
        <v>2612</v>
      </c>
      <c r="D1857" s="421">
        <v>119</v>
      </c>
      <c r="E1857" s="421">
        <v>2</v>
      </c>
      <c r="F1857" s="213">
        <v>230522</v>
      </c>
      <c r="G1857" s="367" t="s">
        <v>2800</v>
      </c>
      <c r="H1857" s="213">
        <v>2022</v>
      </c>
      <c r="I1857" s="148" t="s">
        <v>43</v>
      </c>
      <c r="J1857" s="148" t="s">
        <v>2613</v>
      </c>
      <c r="K1857" s="148" t="s">
        <v>2614</v>
      </c>
      <c r="L1857" s="148" t="s">
        <v>74</v>
      </c>
      <c r="M1857" s="148" t="s">
        <v>168</v>
      </c>
      <c r="N1857" s="213">
        <v>96</v>
      </c>
      <c r="P1857" s="401" t="s">
        <v>509</v>
      </c>
      <c r="Q1857" s="16" t="s">
        <v>510</v>
      </c>
      <c r="R1857" s="16" t="s">
        <v>2422</v>
      </c>
      <c r="S1857" s="16">
        <v>22</v>
      </c>
      <c r="T1857" s="16">
        <v>22</v>
      </c>
      <c r="U1857" s="16">
        <v>0</v>
      </c>
      <c r="X1857" s="402">
        <v>150425</v>
      </c>
      <c r="Y1857" s="16" t="s">
        <v>78</v>
      </c>
      <c r="Z1857" s="47" t="s">
        <v>4509</v>
      </c>
      <c r="AB1857" s="16" t="str">
        <f t="shared" si="82"/>
        <v>Unique</v>
      </c>
    </row>
    <row r="1858" spans="1:89" ht="12.75">
      <c r="A1858" s="354" t="str">
        <f t="shared" si="84"/>
        <v>93_1_200921_C3B_p_sp.sc</v>
      </c>
      <c r="B1858" s="225" t="s">
        <v>2326</v>
      </c>
      <c r="C1858" s="225" t="s">
        <v>2327</v>
      </c>
      <c r="D1858" s="114">
        <v>93</v>
      </c>
      <c r="E1858" s="114">
        <v>1</v>
      </c>
      <c r="F1858" s="565" t="s">
        <v>2403</v>
      </c>
      <c r="G1858" s="402">
        <v>200921</v>
      </c>
      <c r="H1858" s="114">
        <v>2021</v>
      </c>
      <c r="I1858" s="114" t="s">
        <v>43</v>
      </c>
      <c r="J1858" s="114" t="s">
        <v>2328</v>
      </c>
      <c r="K1858" s="114" t="s">
        <v>2329</v>
      </c>
      <c r="L1858" s="114" t="s">
        <v>74</v>
      </c>
      <c r="M1858" s="16" t="s">
        <v>75</v>
      </c>
      <c r="P1858" s="401" t="s">
        <v>509</v>
      </c>
      <c r="Q1858" s="16" t="s">
        <v>510</v>
      </c>
      <c r="R1858" s="16" t="s">
        <v>2911</v>
      </c>
      <c r="S1858" s="16">
        <v>26</v>
      </c>
      <c r="T1858" s="16">
        <v>26</v>
      </c>
      <c r="U1858" s="16">
        <v>0</v>
      </c>
      <c r="X1858" s="402">
        <v>150425</v>
      </c>
      <c r="Y1858" s="16" t="s">
        <v>78</v>
      </c>
      <c r="Z1858" s="47" t="s">
        <v>4510</v>
      </c>
      <c r="AB1858" s="16" t="str">
        <f t="shared" si="82"/>
        <v>Unique</v>
      </c>
    </row>
    <row r="1859" spans="1:89" ht="15">
      <c r="A1859" s="354" t="str">
        <f t="shared" si="84"/>
        <v>93_1_160821_C3B_p_sp.sc</v>
      </c>
      <c r="B1859" s="148" t="s">
        <v>2326</v>
      </c>
      <c r="C1859" s="148" t="s">
        <v>2327</v>
      </c>
      <c r="D1859" s="213">
        <v>93</v>
      </c>
      <c r="E1859" s="213">
        <v>1</v>
      </c>
      <c r="F1859" s="213">
        <v>300721</v>
      </c>
      <c r="G1859" s="213">
        <v>160821</v>
      </c>
      <c r="H1859" s="213">
        <v>2021</v>
      </c>
      <c r="I1859" s="148" t="s">
        <v>43</v>
      </c>
      <c r="J1859" s="148" t="s">
        <v>2328</v>
      </c>
      <c r="K1859" s="148" t="s">
        <v>2329</v>
      </c>
      <c r="L1859" s="148" t="s">
        <v>74</v>
      </c>
      <c r="M1859" s="148" t="s">
        <v>75</v>
      </c>
      <c r="N1859" s="213">
        <v>705</v>
      </c>
      <c r="P1859" s="401" t="s">
        <v>509</v>
      </c>
      <c r="Q1859" s="16" t="s">
        <v>510</v>
      </c>
      <c r="R1859" s="16" t="s">
        <v>2422</v>
      </c>
      <c r="S1859" s="16">
        <v>178</v>
      </c>
      <c r="T1859" s="16">
        <v>178</v>
      </c>
      <c r="U1859" s="16">
        <v>0</v>
      </c>
      <c r="X1859" s="402">
        <v>160425</v>
      </c>
      <c r="Y1859" s="16" t="s">
        <v>78</v>
      </c>
      <c r="Z1859" s="47" t="s">
        <v>4511</v>
      </c>
      <c r="AB1859" s="16" t="str">
        <f t="shared" si="82"/>
        <v>Unique</v>
      </c>
    </row>
    <row r="1860" spans="1:89" ht="15">
      <c r="A1860" s="354" t="str">
        <f t="shared" si="84"/>
        <v>119_2_200921_C35_p_sp.sc</v>
      </c>
      <c r="B1860" s="148" t="s">
        <v>2611</v>
      </c>
      <c r="C1860" s="148" t="s">
        <v>2612</v>
      </c>
      <c r="D1860" s="213">
        <v>119</v>
      </c>
      <c r="E1860" s="213">
        <v>2</v>
      </c>
      <c r="F1860" s="481" t="s">
        <v>2403</v>
      </c>
      <c r="G1860" s="482">
        <v>200921</v>
      </c>
      <c r="H1860" s="213">
        <v>2021</v>
      </c>
      <c r="I1860" s="148" t="s">
        <v>43</v>
      </c>
      <c r="J1860" s="11" t="s">
        <v>2613</v>
      </c>
      <c r="K1860" s="11" t="s">
        <v>2614</v>
      </c>
      <c r="L1860" s="148" t="s">
        <v>74</v>
      </c>
      <c r="M1860" s="483" t="s">
        <v>147</v>
      </c>
      <c r="N1860" s="117">
        <v>213</v>
      </c>
      <c r="P1860" s="401" t="s">
        <v>509</v>
      </c>
      <c r="Q1860" s="16" t="s">
        <v>510</v>
      </c>
      <c r="R1860" s="16" t="s">
        <v>2911</v>
      </c>
      <c r="S1860" s="16">
        <v>36</v>
      </c>
      <c r="T1860" s="16">
        <v>36</v>
      </c>
      <c r="U1860" s="16">
        <v>0</v>
      </c>
      <c r="X1860" s="402">
        <v>160425</v>
      </c>
      <c r="Y1860" s="16" t="s">
        <v>78</v>
      </c>
      <c r="Z1860" s="47" t="s">
        <v>4512</v>
      </c>
      <c r="AB1860" s="16" t="str">
        <f t="shared" si="82"/>
        <v>Unique</v>
      </c>
    </row>
    <row r="1861" spans="1:89" ht="12.75">
      <c r="A1861" s="354" t="str">
        <f t="shared" si="84"/>
        <v>80_2_090522_C1Y_p_er.pe</v>
      </c>
      <c r="B1861" s="225" t="s">
        <v>2504</v>
      </c>
      <c r="C1861" s="225" t="s">
        <v>2505</v>
      </c>
      <c r="D1861" s="114">
        <v>80</v>
      </c>
      <c r="E1861" s="114">
        <v>2</v>
      </c>
      <c r="F1861" s="555">
        <v>250422</v>
      </c>
      <c r="G1861" s="565" t="s">
        <v>2753</v>
      </c>
      <c r="H1861" s="114">
        <v>2022</v>
      </c>
      <c r="I1861" s="114" t="s">
        <v>43</v>
      </c>
      <c r="J1861" s="114" t="s">
        <v>2506</v>
      </c>
      <c r="K1861" s="114" t="s">
        <v>2507</v>
      </c>
      <c r="L1861" s="114" t="s">
        <v>74</v>
      </c>
      <c r="M1861" s="114" t="s">
        <v>75</v>
      </c>
      <c r="N1861" s="114">
        <v>45</v>
      </c>
      <c r="P1861" s="401" t="s">
        <v>579</v>
      </c>
      <c r="Q1861" s="16" t="s">
        <v>580</v>
      </c>
      <c r="R1861" s="16" t="s">
        <v>4513</v>
      </c>
      <c r="S1861" s="16">
        <v>2</v>
      </c>
      <c r="T1861" s="16">
        <v>0</v>
      </c>
      <c r="U1861" s="16">
        <v>2</v>
      </c>
      <c r="W1861" s="16" t="s">
        <v>2912</v>
      </c>
      <c r="X1861" s="402">
        <v>160425</v>
      </c>
      <c r="Y1861" s="16" t="s">
        <v>78</v>
      </c>
      <c r="Z1861" s="47" t="s">
        <v>4514</v>
      </c>
      <c r="AB1861" s="16" t="str">
        <f t="shared" ref="AB1861:AB1924" si="85">IF(COUNTIF(Z:Z, Z1861)&gt;1, "Duplicate", "Unique")</f>
        <v>Unique</v>
      </c>
    </row>
    <row r="1862" spans="1:89" ht="15">
      <c r="A1862" s="573" t="str">
        <f t="shared" si="84"/>
        <v>80_4_041021_C25_p_sp.sc</v>
      </c>
      <c r="B1862" s="574">
        <v>49.710129700000003</v>
      </c>
      <c r="C1862" s="574">
        <v>6.2659467009999998</v>
      </c>
      <c r="D1862" s="499">
        <v>80</v>
      </c>
      <c r="E1862" s="499">
        <v>4</v>
      </c>
      <c r="F1862" s="499">
        <v>200921</v>
      </c>
      <c r="G1862" s="575" t="s">
        <v>2461</v>
      </c>
      <c r="H1862" s="499">
        <v>2021</v>
      </c>
      <c r="I1862" s="502" t="s">
        <v>43</v>
      </c>
      <c r="J1862" s="502" t="s">
        <v>2322</v>
      </c>
      <c r="K1862" s="502" t="s">
        <v>2323</v>
      </c>
      <c r="L1862" s="502" t="s">
        <v>74</v>
      </c>
      <c r="M1862" s="502" t="s">
        <v>147</v>
      </c>
      <c r="N1862" s="499">
        <v>24</v>
      </c>
      <c r="O1862" s="480"/>
      <c r="P1862" s="576" t="s">
        <v>509</v>
      </c>
      <c r="Q1862" s="504" t="s">
        <v>510</v>
      </c>
      <c r="R1862" s="504" t="s">
        <v>4513</v>
      </c>
      <c r="S1862" s="504">
        <v>9</v>
      </c>
      <c r="T1862" s="504">
        <v>9</v>
      </c>
      <c r="U1862" s="504">
        <v>0</v>
      </c>
      <c r="V1862" s="480"/>
      <c r="W1862" s="480"/>
      <c r="X1862" s="504">
        <v>170425</v>
      </c>
      <c r="Y1862" s="504" t="s">
        <v>78</v>
      </c>
      <c r="Z1862" s="504" t="s">
        <v>4515</v>
      </c>
      <c r="AA1862" s="504"/>
      <c r="AB1862" s="577" t="str">
        <f t="shared" si="85"/>
        <v>Unique</v>
      </c>
      <c r="AC1862" s="480"/>
      <c r="AD1862" s="480"/>
      <c r="AE1862" s="480"/>
      <c r="AF1862" s="480"/>
      <c r="AG1862" s="480"/>
      <c r="AH1862" s="480"/>
      <c r="AI1862" s="480"/>
      <c r="AJ1862" s="480"/>
      <c r="AK1862" s="480"/>
      <c r="AL1862" s="480"/>
      <c r="AM1862" s="480"/>
      <c r="AN1862" s="480"/>
      <c r="AO1862" s="480"/>
      <c r="AP1862" s="480"/>
      <c r="AQ1862" s="480"/>
      <c r="AR1862" s="480"/>
      <c r="AS1862" s="480"/>
      <c r="AT1862" s="480"/>
      <c r="AU1862" s="480"/>
      <c r="AV1862" s="480"/>
      <c r="AW1862" s="480"/>
      <c r="AX1862" s="480"/>
      <c r="AY1862" s="480"/>
      <c r="AZ1862" s="480"/>
      <c r="BA1862" s="480"/>
      <c r="BB1862" s="480"/>
      <c r="BC1862" s="480"/>
      <c r="BD1862" s="480"/>
      <c r="BE1862" s="480"/>
      <c r="BF1862" s="480"/>
      <c r="BG1862" s="480"/>
      <c r="BH1862" s="480"/>
      <c r="BI1862" s="480"/>
      <c r="BJ1862" s="480"/>
      <c r="BK1862" s="480"/>
      <c r="BL1862" s="480"/>
      <c r="BM1862" s="480"/>
      <c r="BN1862" s="480"/>
      <c r="BO1862" s="480"/>
      <c r="BP1862" s="480"/>
      <c r="BQ1862" s="480"/>
      <c r="BR1862" s="480"/>
      <c r="BS1862" s="480"/>
      <c r="BT1862" s="480"/>
      <c r="BU1862" s="480"/>
      <c r="BV1862" s="480"/>
      <c r="BW1862" s="480"/>
      <c r="BX1862" s="480"/>
      <c r="BY1862" s="480"/>
      <c r="BZ1862" s="480"/>
      <c r="CA1862" s="480"/>
      <c r="CB1862" s="480"/>
      <c r="CC1862" s="480"/>
      <c r="CD1862" s="480"/>
      <c r="CE1862" s="480"/>
      <c r="CF1862" s="480"/>
      <c r="CG1862" s="480"/>
      <c r="CH1862" s="480"/>
      <c r="CI1862" s="480"/>
      <c r="CJ1862" s="480"/>
      <c r="CK1862" s="578"/>
    </row>
    <row r="1863" spans="1:89" ht="15">
      <c r="A1863" s="354" t="str">
        <f t="shared" si="84"/>
        <v>128_1_030822_C3D_p_sp.sc</v>
      </c>
      <c r="B1863" s="148" t="s">
        <v>2767</v>
      </c>
      <c r="C1863" s="148" t="s">
        <v>2768</v>
      </c>
      <c r="D1863" s="213">
        <v>128</v>
      </c>
      <c r="E1863" s="213">
        <v>1</v>
      </c>
      <c r="F1863" s="213">
        <v>200722</v>
      </c>
      <c r="G1863" s="367" t="s">
        <v>3145</v>
      </c>
      <c r="H1863" s="213">
        <v>2022</v>
      </c>
      <c r="I1863" s="148" t="s">
        <v>43</v>
      </c>
      <c r="J1863" s="148" t="s">
        <v>2769</v>
      </c>
      <c r="K1863" s="148" t="s">
        <v>2770</v>
      </c>
      <c r="L1863" s="148" t="s">
        <v>74</v>
      </c>
      <c r="M1863" s="148" t="s">
        <v>2422</v>
      </c>
      <c r="N1863" s="213">
        <f>65+13</f>
        <v>78</v>
      </c>
      <c r="O1863" s="148" t="s">
        <v>2912</v>
      </c>
      <c r="P1863" s="359" t="s">
        <v>509</v>
      </c>
      <c r="Q1863" s="50" t="s">
        <v>510</v>
      </c>
      <c r="R1863" s="50" t="s">
        <v>4513</v>
      </c>
      <c r="S1863" s="50">
        <v>2</v>
      </c>
      <c r="T1863" s="50">
        <v>2</v>
      </c>
      <c r="U1863" s="50">
        <v>0</v>
      </c>
      <c r="V1863" s="2"/>
      <c r="W1863" s="2"/>
      <c r="X1863" s="50">
        <v>170425</v>
      </c>
      <c r="Y1863" s="50" t="s">
        <v>78</v>
      </c>
      <c r="Z1863" s="50" t="s">
        <v>4516</v>
      </c>
      <c r="AA1863" s="432"/>
      <c r="AB1863" s="16" t="str">
        <f t="shared" si="85"/>
        <v>Unique</v>
      </c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</row>
    <row r="1864" spans="1:89" ht="12.75">
      <c r="A1864" s="354" t="str">
        <f t="shared" si="84"/>
        <v>80_2_130923_C1Y_p_xy.se</v>
      </c>
      <c r="B1864" s="225" t="s">
        <v>2504</v>
      </c>
      <c r="C1864" s="225" t="s">
        <v>2505</v>
      </c>
      <c r="D1864" s="114">
        <v>80</v>
      </c>
      <c r="E1864" s="114">
        <v>2</v>
      </c>
      <c r="F1864" s="555">
        <v>300823</v>
      </c>
      <c r="G1864" s="555">
        <v>130923</v>
      </c>
      <c r="H1864" s="114">
        <v>2023</v>
      </c>
      <c r="I1864" s="114" t="s">
        <v>43</v>
      </c>
      <c r="J1864" s="114" t="s">
        <v>2506</v>
      </c>
      <c r="K1864" s="114" t="s">
        <v>2507</v>
      </c>
      <c r="L1864" s="114" t="s">
        <v>74</v>
      </c>
      <c r="M1864" s="114" t="s">
        <v>3882</v>
      </c>
      <c r="N1864" s="114">
        <v>10</v>
      </c>
      <c r="P1864" s="359" t="s">
        <v>529</v>
      </c>
      <c r="Q1864" s="50" t="s">
        <v>530</v>
      </c>
      <c r="R1864" s="16" t="s">
        <v>2911</v>
      </c>
      <c r="S1864" s="16">
        <v>1</v>
      </c>
      <c r="T1864" s="16">
        <v>0</v>
      </c>
      <c r="U1864" s="16">
        <v>1</v>
      </c>
      <c r="X1864" s="50">
        <v>170425</v>
      </c>
      <c r="Y1864" s="50" t="s">
        <v>78</v>
      </c>
      <c r="Z1864" s="47" t="s">
        <v>4517</v>
      </c>
      <c r="AB1864" s="16" t="str">
        <f t="shared" si="85"/>
        <v>Unique</v>
      </c>
    </row>
    <row r="1865" spans="1:89" ht="12.75">
      <c r="A1865" s="354" t="str">
        <f t="shared" si="84"/>
        <v>119_2_220622_C35_p_xy.se</v>
      </c>
      <c r="B1865" s="225" t="s">
        <v>2611</v>
      </c>
      <c r="C1865" s="225" t="s">
        <v>2612</v>
      </c>
      <c r="D1865" s="114">
        <v>119</v>
      </c>
      <c r="E1865" s="114">
        <v>2</v>
      </c>
      <c r="F1865" s="565" t="s">
        <v>2800</v>
      </c>
      <c r="G1865" s="555">
        <v>220622</v>
      </c>
      <c r="H1865" s="114">
        <v>2022</v>
      </c>
      <c r="I1865" s="114" t="s">
        <v>43</v>
      </c>
      <c r="J1865" s="114" t="s">
        <v>2613</v>
      </c>
      <c r="K1865" s="114" t="s">
        <v>2614</v>
      </c>
      <c r="L1865" s="114" t="s">
        <v>74</v>
      </c>
      <c r="M1865" s="114" t="s">
        <v>75</v>
      </c>
      <c r="N1865" s="114">
        <v>46</v>
      </c>
      <c r="P1865" s="359" t="s">
        <v>529</v>
      </c>
      <c r="Q1865" s="50" t="s">
        <v>530</v>
      </c>
      <c r="R1865" s="16" t="s">
        <v>2911</v>
      </c>
      <c r="S1865" s="16">
        <v>1</v>
      </c>
      <c r="T1865" s="16">
        <v>0</v>
      </c>
      <c r="U1865" s="16">
        <v>1</v>
      </c>
      <c r="X1865" s="50">
        <v>170425</v>
      </c>
      <c r="Y1865" s="50" t="s">
        <v>78</v>
      </c>
      <c r="Z1865" s="47" t="s">
        <v>4518</v>
      </c>
      <c r="AB1865" s="16" t="str">
        <f t="shared" si="85"/>
        <v>Unique</v>
      </c>
    </row>
    <row r="1866" spans="1:89" ht="12.75">
      <c r="A1866" s="354" t="str">
        <f t="shared" si="84"/>
        <v>100_2_080622_C3X_p_xy.se</v>
      </c>
      <c r="B1866" s="225" t="s">
        <v>2441</v>
      </c>
      <c r="C1866" s="225" t="s">
        <v>2442</v>
      </c>
      <c r="D1866" s="114">
        <v>100</v>
      </c>
      <c r="E1866" s="114">
        <v>2</v>
      </c>
      <c r="F1866" s="555">
        <v>230522</v>
      </c>
      <c r="G1866" s="565" t="s">
        <v>2800</v>
      </c>
      <c r="H1866" s="114">
        <v>2022</v>
      </c>
      <c r="I1866" s="114" t="s">
        <v>43</v>
      </c>
      <c r="J1866" s="114" t="s">
        <v>2443</v>
      </c>
      <c r="K1866" s="114" t="s">
        <v>2444</v>
      </c>
      <c r="L1866" s="114" t="s">
        <v>74</v>
      </c>
      <c r="M1866" s="114" t="s">
        <v>75</v>
      </c>
      <c r="P1866" s="359" t="s">
        <v>529</v>
      </c>
      <c r="Q1866" s="50" t="s">
        <v>530</v>
      </c>
      <c r="R1866" s="16" t="s">
        <v>2911</v>
      </c>
      <c r="S1866" s="16">
        <v>1</v>
      </c>
      <c r="T1866" s="16">
        <v>1</v>
      </c>
      <c r="U1866" s="16">
        <v>0</v>
      </c>
      <c r="X1866" s="50">
        <v>170425</v>
      </c>
      <c r="Y1866" s="50" t="s">
        <v>78</v>
      </c>
      <c r="Z1866" s="47" t="s">
        <v>4519</v>
      </c>
      <c r="AB1866" s="16" t="str">
        <f t="shared" si="85"/>
        <v>Unique</v>
      </c>
    </row>
    <row r="1867" spans="1:89" ht="12.75">
      <c r="A1867" s="354" t="str">
        <f t="shared" si="84"/>
        <v>128_1_200722_C3D_p_xy.se</v>
      </c>
      <c r="B1867" s="225" t="s">
        <v>2767</v>
      </c>
      <c r="C1867" s="225" t="s">
        <v>2768</v>
      </c>
      <c r="D1867" s="114">
        <v>128</v>
      </c>
      <c r="E1867" s="114">
        <v>1</v>
      </c>
      <c r="F1867" s="565" t="s">
        <v>465</v>
      </c>
      <c r="G1867" s="555">
        <v>200722</v>
      </c>
      <c r="H1867" s="114">
        <v>2022</v>
      </c>
      <c r="I1867" s="114" t="s">
        <v>43</v>
      </c>
      <c r="J1867" s="114" t="s">
        <v>2769</v>
      </c>
      <c r="K1867" s="114" t="s">
        <v>2770</v>
      </c>
      <c r="L1867" s="114" t="s">
        <v>74</v>
      </c>
      <c r="M1867" s="114" t="s">
        <v>2422</v>
      </c>
      <c r="N1867" s="114">
        <v>251</v>
      </c>
      <c r="P1867" s="359" t="s">
        <v>529</v>
      </c>
      <c r="Q1867" s="50" t="s">
        <v>530</v>
      </c>
      <c r="R1867" s="16" t="s">
        <v>2911</v>
      </c>
      <c r="S1867" s="16">
        <v>14</v>
      </c>
      <c r="T1867" s="16">
        <v>7</v>
      </c>
      <c r="U1867" s="16">
        <v>7</v>
      </c>
      <c r="X1867" s="413" t="s">
        <v>4520</v>
      </c>
      <c r="Y1867" s="16" t="s">
        <v>78</v>
      </c>
      <c r="Z1867" s="47" t="s">
        <v>4521</v>
      </c>
      <c r="AB1867" s="16" t="str">
        <f t="shared" si="85"/>
        <v>Unique</v>
      </c>
    </row>
    <row r="1868" spans="1:89" ht="15">
      <c r="A1868" s="354" t="str">
        <f t="shared" si="84"/>
        <v>128_1_220622_C3D_p_xy.se</v>
      </c>
      <c r="B1868" s="355" t="s">
        <v>2767</v>
      </c>
      <c r="C1868" s="355" t="s">
        <v>2768</v>
      </c>
      <c r="D1868" s="213">
        <v>128</v>
      </c>
      <c r="E1868" s="213">
        <v>1</v>
      </c>
      <c r="F1868" s="367" t="s">
        <v>2800</v>
      </c>
      <c r="G1868" s="213">
        <v>220622</v>
      </c>
      <c r="H1868" s="213">
        <v>2022</v>
      </c>
      <c r="I1868" s="148" t="s">
        <v>43</v>
      </c>
      <c r="J1868" s="148" t="s">
        <v>2769</v>
      </c>
      <c r="K1868" s="148" t="s">
        <v>2770</v>
      </c>
      <c r="L1868" s="148" t="s">
        <v>74</v>
      </c>
      <c r="M1868" s="2" t="s">
        <v>320</v>
      </c>
      <c r="N1868" s="117" t="s">
        <v>2922</v>
      </c>
      <c r="P1868" s="359" t="s">
        <v>529</v>
      </c>
      <c r="Q1868" s="50" t="s">
        <v>530</v>
      </c>
      <c r="R1868" s="16" t="s">
        <v>2911</v>
      </c>
      <c r="S1868" s="16">
        <v>12</v>
      </c>
      <c r="T1868" s="16">
        <v>6</v>
      </c>
      <c r="U1868" s="16">
        <v>6</v>
      </c>
      <c r="X1868" s="413" t="s">
        <v>4520</v>
      </c>
      <c r="Y1868" s="16" t="s">
        <v>78</v>
      </c>
      <c r="Z1868" s="47" t="s">
        <v>4522</v>
      </c>
      <c r="AB1868" s="16" t="str">
        <f t="shared" si="85"/>
        <v>Unique</v>
      </c>
    </row>
    <row r="1869" spans="1:89" ht="15">
      <c r="A1869" s="354" t="str">
        <f t="shared" si="84"/>
        <v>128_1_220622_C3D_p_ch.ne</v>
      </c>
      <c r="B1869" s="355" t="s">
        <v>2767</v>
      </c>
      <c r="C1869" s="355" t="s">
        <v>2768</v>
      </c>
      <c r="D1869" s="213">
        <v>128</v>
      </c>
      <c r="E1869" s="213">
        <v>1</v>
      </c>
      <c r="F1869" s="367" t="s">
        <v>2800</v>
      </c>
      <c r="G1869" s="213">
        <v>220622</v>
      </c>
      <c r="H1869" s="213">
        <v>2022</v>
      </c>
      <c r="I1869" s="148" t="s">
        <v>43</v>
      </c>
      <c r="J1869" s="148" t="s">
        <v>2769</v>
      </c>
      <c r="K1869" s="148" t="s">
        <v>2770</v>
      </c>
      <c r="L1869" s="148" t="s">
        <v>74</v>
      </c>
      <c r="M1869" s="2" t="s">
        <v>320</v>
      </c>
      <c r="N1869" s="117" t="s">
        <v>2922</v>
      </c>
      <c r="P1869" s="401" t="s">
        <v>4362</v>
      </c>
      <c r="Q1869" s="16" t="s">
        <v>4363</v>
      </c>
      <c r="R1869" s="16" t="s">
        <v>2911</v>
      </c>
      <c r="S1869" s="16">
        <v>1</v>
      </c>
      <c r="T1869" s="16">
        <v>0</v>
      </c>
      <c r="U1869" s="16">
        <v>1</v>
      </c>
      <c r="X1869" s="413" t="s">
        <v>4520</v>
      </c>
      <c r="Y1869" s="16" t="s">
        <v>78</v>
      </c>
      <c r="Z1869" s="47" t="s">
        <v>4523</v>
      </c>
      <c r="AB1869" s="16" t="str">
        <f t="shared" si="85"/>
        <v>Unique</v>
      </c>
    </row>
    <row r="1870" spans="1:89" ht="15">
      <c r="A1870" s="354" t="str">
        <f t="shared" si="84"/>
        <v>128_1_220622_C3D_p_br.le</v>
      </c>
      <c r="B1870" s="355" t="s">
        <v>2767</v>
      </c>
      <c r="C1870" s="355" t="s">
        <v>2768</v>
      </c>
      <c r="D1870" s="213">
        <v>128</v>
      </c>
      <c r="E1870" s="213">
        <v>1</v>
      </c>
      <c r="F1870" s="367" t="s">
        <v>2800</v>
      </c>
      <c r="G1870" s="213">
        <v>220622</v>
      </c>
      <c r="H1870" s="213">
        <v>2022</v>
      </c>
      <c r="I1870" s="148" t="s">
        <v>43</v>
      </c>
      <c r="J1870" s="148" t="s">
        <v>2769</v>
      </c>
      <c r="K1870" s="148" t="s">
        <v>2770</v>
      </c>
      <c r="L1870" s="148" t="s">
        <v>74</v>
      </c>
      <c r="M1870" s="2" t="s">
        <v>320</v>
      </c>
      <c r="N1870" s="117" t="s">
        <v>2922</v>
      </c>
      <c r="P1870" s="401" t="s">
        <v>4353</v>
      </c>
      <c r="Q1870" s="16" t="s">
        <v>4354</v>
      </c>
      <c r="R1870" s="16" t="s">
        <v>2911</v>
      </c>
      <c r="S1870" s="16">
        <v>1</v>
      </c>
      <c r="T1870" s="16">
        <v>1</v>
      </c>
      <c r="U1870" s="16">
        <v>0</v>
      </c>
      <c r="X1870" s="413" t="s">
        <v>4520</v>
      </c>
      <c r="Y1870" s="16" t="s">
        <v>78</v>
      </c>
      <c r="Z1870" s="47" t="s">
        <v>4524</v>
      </c>
      <c r="AB1870" s="16" t="str">
        <f t="shared" si="85"/>
        <v>Unique</v>
      </c>
    </row>
    <row r="1871" spans="1:89" ht="15">
      <c r="A1871" s="354" t="str">
        <f t="shared" si="84"/>
        <v>128_1_230522_C3D_p_xy.se</v>
      </c>
      <c r="B1871" s="148" t="s">
        <v>2767</v>
      </c>
      <c r="C1871" s="148" t="s">
        <v>2768</v>
      </c>
      <c r="D1871" s="213">
        <v>128</v>
      </c>
      <c r="E1871" s="213">
        <v>1</v>
      </c>
      <c r="F1871" s="481" t="s">
        <v>2753</v>
      </c>
      <c r="G1871" s="213">
        <v>230522</v>
      </c>
      <c r="H1871" s="213">
        <v>2022</v>
      </c>
      <c r="I1871" s="148" t="s">
        <v>43</v>
      </c>
      <c r="J1871" s="148" t="s">
        <v>2769</v>
      </c>
      <c r="K1871" s="148" t="s">
        <v>2770</v>
      </c>
      <c r="L1871" s="148" t="s">
        <v>74</v>
      </c>
      <c r="M1871" s="2" t="s">
        <v>75</v>
      </c>
      <c r="N1871" s="117">
        <v>128</v>
      </c>
      <c r="P1871" s="359" t="s">
        <v>529</v>
      </c>
      <c r="Q1871" s="50" t="s">
        <v>530</v>
      </c>
      <c r="R1871" s="16" t="s">
        <v>2911</v>
      </c>
      <c r="S1871" s="16">
        <v>13</v>
      </c>
      <c r="T1871" s="16">
        <v>5</v>
      </c>
      <c r="U1871" s="16">
        <v>8</v>
      </c>
      <c r="X1871" s="413" t="s">
        <v>4520</v>
      </c>
      <c r="Y1871" s="16" t="s">
        <v>78</v>
      </c>
      <c r="Z1871" s="47" t="s">
        <v>4525</v>
      </c>
      <c r="AB1871" s="16" t="str">
        <f t="shared" si="85"/>
        <v>Unique</v>
      </c>
    </row>
    <row r="1872" spans="1:89" ht="15">
      <c r="A1872" s="354" t="str">
        <f t="shared" si="84"/>
        <v>128_1_030822_C3D_p_xy.se</v>
      </c>
      <c r="B1872" s="148" t="s">
        <v>2767</v>
      </c>
      <c r="C1872" s="148" t="s">
        <v>2768</v>
      </c>
      <c r="D1872" s="213">
        <v>128</v>
      </c>
      <c r="E1872" s="213">
        <v>1</v>
      </c>
      <c r="F1872" s="213">
        <v>200722</v>
      </c>
      <c r="G1872" s="367" t="s">
        <v>3145</v>
      </c>
      <c r="H1872" s="213">
        <v>2022</v>
      </c>
      <c r="I1872" s="148" t="s">
        <v>43</v>
      </c>
      <c r="J1872" s="148" t="s">
        <v>2769</v>
      </c>
      <c r="K1872" s="148" t="s">
        <v>2770</v>
      </c>
      <c r="L1872" s="148" t="s">
        <v>74</v>
      </c>
      <c r="M1872" s="148" t="s">
        <v>2422</v>
      </c>
      <c r="N1872" s="213">
        <f t="shared" ref="N1872:N1874" si="86">65+13</f>
        <v>78</v>
      </c>
      <c r="P1872" s="359" t="s">
        <v>529</v>
      </c>
      <c r="Q1872" s="50" t="s">
        <v>530</v>
      </c>
      <c r="R1872" s="16" t="s">
        <v>2911</v>
      </c>
      <c r="S1872" s="16">
        <v>13</v>
      </c>
      <c r="T1872" s="16">
        <v>8</v>
      </c>
      <c r="U1872" s="16">
        <v>5</v>
      </c>
      <c r="X1872" s="413" t="s">
        <v>4520</v>
      </c>
      <c r="Y1872" s="16" t="s">
        <v>78</v>
      </c>
      <c r="Z1872" s="47" t="s">
        <v>4526</v>
      </c>
      <c r="AB1872" s="16" t="str">
        <f t="shared" si="85"/>
        <v>Unique</v>
      </c>
    </row>
    <row r="1873" spans="1:89" ht="15">
      <c r="A1873" s="354" t="str">
        <f t="shared" si="84"/>
        <v>128_1_030822_C3D_p_xy.sy</v>
      </c>
      <c r="B1873" s="148" t="s">
        <v>2767</v>
      </c>
      <c r="C1873" s="148" t="s">
        <v>2768</v>
      </c>
      <c r="D1873" s="213">
        <v>128</v>
      </c>
      <c r="E1873" s="213">
        <v>1</v>
      </c>
      <c r="F1873" s="213">
        <v>200722</v>
      </c>
      <c r="G1873" s="367" t="s">
        <v>3145</v>
      </c>
      <c r="H1873" s="213">
        <v>2022</v>
      </c>
      <c r="I1873" s="148" t="s">
        <v>43</v>
      </c>
      <c r="J1873" s="148" t="s">
        <v>2769</v>
      </c>
      <c r="K1873" s="148" t="s">
        <v>2770</v>
      </c>
      <c r="L1873" s="148" t="s">
        <v>74</v>
      </c>
      <c r="M1873" s="148" t="s">
        <v>2422</v>
      </c>
      <c r="N1873" s="213">
        <f t="shared" si="86"/>
        <v>78</v>
      </c>
      <c r="P1873" s="401" t="s">
        <v>842</v>
      </c>
      <c r="Q1873" s="16" t="s">
        <v>843</v>
      </c>
      <c r="R1873" s="16" t="s">
        <v>2911</v>
      </c>
      <c r="S1873" s="16">
        <v>1</v>
      </c>
      <c r="T1873" s="16">
        <v>0</v>
      </c>
      <c r="U1873" s="16">
        <v>1</v>
      </c>
      <c r="X1873" s="413" t="s">
        <v>4520</v>
      </c>
      <c r="Y1873" s="16" t="s">
        <v>78</v>
      </c>
      <c r="Z1873" s="47" t="s">
        <v>4527</v>
      </c>
      <c r="AB1873" s="16" t="str">
        <f t="shared" si="85"/>
        <v>Unique</v>
      </c>
    </row>
    <row r="1874" spans="1:89" ht="15">
      <c r="A1874" s="354" t="str">
        <f t="shared" si="84"/>
        <v>128_1_030822_C3D_p_ch.ne</v>
      </c>
      <c r="B1874" s="148" t="s">
        <v>2767</v>
      </c>
      <c r="C1874" s="148" t="s">
        <v>2768</v>
      </c>
      <c r="D1874" s="213">
        <v>128</v>
      </c>
      <c r="E1874" s="213">
        <v>1</v>
      </c>
      <c r="F1874" s="213">
        <v>200722</v>
      </c>
      <c r="G1874" s="367" t="s">
        <v>3145</v>
      </c>
      <c r="H1874" s="213">
        <v>2022</v>
      </c>
      <c r="I1874" s="148" t="s">
        <v>43</v>
      </c>
      <c r="J1874" s="148" t="s">
        <v>2769</v>
      </c>
      <c r="K1874" s="148" t="s">
        <v>2770</v>
      </c>
      <c r="L1874" s="148" t="s">
        <v>74</v>
      </c>
      <c r="M1874" s="148" t="s">
        <v>2422</v>
      </c>
      <c r="N1874" s="213">
        <f t="shared" si="86"/>
        <v>78</v>
      </c>
      <c r="P1874" s="401" t="s">
        <v>4362</v>
      </c>
      <c r="Q1874" s="16" t="s">
        <v>4363</v>
      </c>
      <c r="R1874" s="16" t="s">
        <v>2911</v>
      </c>
      <c r="S1874" s="16">
        <v>1</v>
      </c>
      <c r="T1874" s="16">
        <v>0</v>
      </c>
      <c r="U1874" s="16">
        <v>1</v>
      </c>
      <c r="X1874" s="413" t="s">
        <v>4520</v>
      </c>
      <c r="Y1874" s="16" t="s">
        <v>78</v>
      </c>
      <c r="Z1874" s="47" t="s">
        <v>4528</v>
      </c>
      <c r="AB1874" s="16" t="str">
        <f t="shared" si="85"/>
        <v>Unique</v>
      </c>
    </row>
    <row r="1875" spans="1:89" ht="15">
      <c r="A1875" s="354" t="str">
        <f t="shared" si="84"/>
        <v>61_1_220622_C2X_p_ph.pe</v>
      </c>
      <c r="B1875" s="355" t="s">
        <v>2372</v>
      </c>
      <c r="C1875" s="355" t="s">
        <v>2373</v>
      </c>
      <c r="D1875" s="213">
        <v>61</v>
      </c>
      <c r="E1875" s="213">
        <v>1</v>
      </c>
      <c r="F1875" s="367" t="s">
        <v>2800</v>
      </c>
      <c r="G1875" s="213">
        <v>220622</v>
      </c>
      <c r="H1875" s="213">
        <v>2022</v>
      </c>
      <c r="I1875" s="148" t="s">
        <v>43</v>
      </c>
      <c r="J1875" s="148" t="s">
        <v>2374</v>
      </c>
      <c r="K1875" s="148" t="s">
        <v>2375</v>
      </c>
      <c r="L1875" s="148" t="s">
        <v>74</v>
      </c>
      <c r="M1875" s="2" t="s">
        <v>75</v>
      </c>
      <c r="N1875" s="117">
        <v>261</v>
      </c>
      <c r="O1875" s="2"/>
      <c r="P1875" s="359" t="s">
        <v>3722</v>
      </c>
      <c r="Q1875" s="50" t="s">
        <v>3723</v>
      </c>
      <c r="R1875" s="50" t="s">
        <v>100</v>
      </c>
      <c r="S1875" s="50">
        <v>1</v>
      </c>
      <c r="T1875" s="50">
        <v>0</v>
      </c>
      <c r="U1875" s="50">
        <v>1</v>
      </c>
      <c r="V1875" s="2"/>
      <c r="W1875" s="2"/>
      <c r="X1875" s="89" t="s">
        <v>4529</v>
      </c>
      <c r="Y1875" s="50" t="s">
        <v>78</v>
      </c>
      <c r="Z1875" s="358" t="s">
        <v>4530</v>
      </c>
      <c r="AA1875" s="432" t="s">
        <v>95</v>
      </c>
      <c r="AB1875" s="16" t="str">
        <f t="shared" si="85"/>
        <v>Unique</v>
      </c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</row>
    <row r="1876" spans="1:89" ht="15">
      <c r="A1876" s="354" t="str">
        <f t="shared" si="84"/>
        <v>61_1_220622_C2X_p_ph.pe</v>
      </c>
      <c r="B1876" s="148" t="s">
        <v>2372</v>
      </c>
      <c r="C1876" s="148" t="s">
        <v>2373</v>
      </c>
      <c r="D1876" s="213">
        <v>61</v>
      </c>
      <c r="E1876" s="213">
        <v>1</v>
      </c>
      <c r="F1876" s="367" t="s">
        <v>2800</v>
      </c>
      <c r="G1876" s="213">
        <v>220622</v>
      </c>
      <c r="H1876" s="213">
        <v>2022</v>
      </c>
      <c r="I1876" s="148" t="s">
        <v>43</v>
      </c>
      <c r="J1876" s="148" t="s">
        <v>2374</v>
      </c>
      <c r="K1876" s="148" t="s">
        <v>2375</v>
      </c>
      <c r="L1876" s="148" t="s">
        <v>74</v>
      </c>
      <c r="M1876" s="2" t="s">
        <v>75</v>
      </c>
      <c r="N1876" s="117">
        <v>261</v>
      </c>
      <c r="O1876" s="2"/>
      <c r="P1876" s="359" t="s">
        <v>3722</v>
      </c>
      <c r="Q1876" s="50" t="s">
        <v>3723</v>
      </c>
      <c r="R1876" s="50" t="s">
        <v>100</v>
      </c>
      <c r="S1876" s="117">
        <v>1</v>
      </c>
      <c r="T1876" s="117">
        <v>0</v>
      </c>
      <c r="U1876" s="93">
        <v>10</v>
      </c>
      <c r="V1876" s="2"/>
      <c r="W1876" s="2"/>
      <c r="X1876" s="89" t="s">
        <v>4529</v>
      </c>
      <c r="Y1876" s="2" t="s">
        <v>78</v>
      </c>
      <c r="Z1876" s="358" t="s">
        <v>4531</v>
      </c>
      <c r="AA1876" s="432" t="s">
        <v>95</v>
      </c>
      <c r="AB1876" s="16" t="str">
        <f t="shared" si="85"/>
        <v>Unique</v>
      </c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</row>
    <row r="1877" spans="1:89" ht="15">
      <c r="A1877" s="556" t="str">
        <f t="shared" si="84"/>
        <v>61_1_220622_C2X_p_ph.di</v>
      </c>
      <c r="B1877" s="148" t="s">
        <v>2372</v>
      </c>
      <c r="C1877" s="148" t="s">
        <v>2373</v>
      </c>
      <c r="D1877" s="213">
        <v>61</v>
      </c>
      <c r="E1877" s="213">
        <v>1</v>
      </c>
      <c r="F1877" s="367" t="s">
        <v>2800</v>
      </c>
      <c r="G1877" s="213">
        <v>220622</v>
      </c>
      <c r="H1877" s="213">
        <v>2022</v>
      </c>
      <c r="I1877" s="148" t="s">
        <v>43</v>
      </c>
      <c r="J1877" s="148" t="s">
        <v>2374</v>
      </c>
      <c r="K1877" s="148" t="s">
        <v>2375</v>
      </c>
      <c r="L1877" s="148" t="s">
        <v>74</v>
      </c>
      <c r="M1877" s="2" t="s">
        <v>75</v>
      </c>
      <c r="N1877" s="117">
        <v>261</v>
      </c>
      <c r="O1877" s="2"/>
      <c r="P1877" s="359" t="s">
        <v>4532</v>
      </c>
      <c r="Q1877" s="50" t="s">
        <v>4123</v>
      </c>
      <c r="R1877" s="50" t="s">
        <v>100</v>
      </c>
      <c r="S1877" s="117">
        <f>T1877+U1877</f>
        <v>2</v>
      </c>
      <c r="T1877" s="117">
        <v>0</v>
      </c>
      <c r="U1877" s="93">
        <v>2</v>
      </c>
      <c r="V1877" s="2"/>
      <c r="W1877" s="2"/>
      <c r="X1877" s="93" t="s">
        <v>4529</v>
      </c>
      <c r="Y1877" s="2" t="s">
        <v>78</v>
      </c>
      <c r="Z1877" s="358" t="s">
        <v>4533</v>
      </c>
      <c r="AA1877" s="432" t="s">
        <v>95</v>
      </c>
      <c r="AB1877" s="16" t="str">
        <f t="shared" si="85"/>
        <v>Unique</v>
      </c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</row>
    <row r="1878" spans="1:89" ht="15">
      <c r="A1878" s="354" t="str">
        <f t="shared" si="84"/>
        <v>61_1_041021_C2X_p_sy.vi</v>
      </c>
      <c r="B1878" s="355" t="s">
        <v>2372</v>
      </c>
      <c r="C1878" s="355" t="s">
        <v>2373</v>
      </c>
      <c r="D1878" s="213">
        <v>61</v>
      </c>
      <c r="E1878" s="213">
        <v>1</v>
      </c>
      <c r="F1878" s="213">
        <v>200921</v>
      </c>
      <c r="G1878" s="367" t="s">
        <v>2461</v>
      </c>
      <c r="H1878" s="213">
        <v>2021</v>
      </c>
      <c r="I1878" s="148" t="s">
        <v>43</v>
      </c>
      <c r="J1878" s="148" t="s">
        <v>2374</v>
      </c>
      <c r="K1878" s="148" t="s">
        <v>2375</v>
      </c>
      <c r="L1878" s="148" t="s">
        <v>74</v>
      </c>
      <c r="M1878" s="148" t="s">
        <v>168</v>
      </c>
      <c r="N1878" s="213">
        <v>11</v>
      </c>
      <c r="O1878" s="148" t="s">
        <v>357</v>
      </c>
      <c r="P1878" s="579" t="s">
        <v>1137</v>
      </c>
      <c r="Q1878" s="390" t="s">
        <v>1138</v>
      </c>
      <c r="R1878" s="50" t="s">
        <v>147</v>
      </c>
      <c r="S1878" s="50">
        <v>1</v>
      </c>
      <c r="T1878" s="50">
        <v>0</v>
      </c>
      <c r="U1878" s="50">
        <v>1</v>
      </c>
      <c r="V1878" s="50"/>
      <c r="W1878" s="2"/>
      <c r="X1878" s="93">
        <v>301023</v>
      </c>
      <c r="Y1878" s="2" t="s">
        <v>78</v>
      </c>
      <c r="Z1878" s="358" t="s">
        <v>4534</v>
      </c>
      <c r="AA1878" s="432"/>
      <c r="AB1878" s="16" t="str">
        <f t="shared" si="85"/>
        <v>Unique</v>
      </c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</row>
    <row r="1879" spans="1:89" ht="15">
      <c r="A1879" s="354" t="str">
        <f t="shared" si="84"/>
        <v>61_1_220622_C2X_p_ch.ca</v>
      </c>
      <c r="B1879" s="148" t="s">
        <v>2372</v>
      </c>
      <c r="C1879" s="148" t="s">
        <v>2373</v>
      </c>
      <c r="D1879" s="213">
        <v>61</v>
      </c>
      <c r="E1879" s="213">
        <v>1</v>
      </c>
      <c r="F1879" s="367" t="s">
        <v>2800</v>
      </c>
      <c r="G1879" s="213">
        <v>220622</v>
      </c>
      <c r="H1879" s="213">
        <v>2022</v>
      </c>
      <c r="I1879" s="148" t="s">
        <v>43</v>
      </c>
      <c r="J1879" s="148" t="s">
        <v>2374</v>
      </c>
      <c r="K1879" s="148" t="s">
        <v>2375</v>
      </c>
      <c r="L1879" s="148" t="s">
        <v>74</v>
      </c>
      <c r="M1879" s="148" t="s">
        <v>75</v>
      </c>
      <c r="N1879" s="213">
        <v>261</v>
      </c>
      <c r="P1879" s="401" t="s">
        <v>925</v>
      </c>
      <c r="Q1879" s="16" t="s">
        <v>926</v>
      </c>
      <c r="R1879" s="16" t="s">
        <v>2422</v>
      </c>
      <c r="S1879" s="16">
        <v>20</v>
      </c>
      <c r="T1879" s="16">
        <v>5</v>
      </c>
      <c r="U1879" s="16">
        <v>15</v>
      </c>
      <c r="X1879" s="413" t="s">
        <v>4520</v>
      </c>
      <c r="Y1879" s="16" t="s">
        <v>78</v>
      </c>
      <c r="Z1879" s="47" t="s">
        <v>4535</v>
      </c>
      <c r="AB1879" s="16" t="str">
        <f t="shared" si="85"/>
        <v>Unique</v>
      </c>
    </row>
    <row r="1880" spans="1:89" ht="15">
      <c r="A1880" s="354" t="str">
        <f t="shared" si="84"/>
        <v>61_1_300623_C2X_p_ch.ca</v>
      </c>
      <c r="B1880" s="148" t="s">
        <v>2372</v>
      </c>
      <c r="C1880" s="148" t="s">
        <v>2373</v>
      </c>
      <c r="D1880" s="213">
        <v>61</v>
      </c>
      <c r="E1880" s="213">
        <v>1</v>
      </c>
      <c r="F1880" s="213">
        <v>160623</v>
      </c>
      <c r="G1880" s="213">
        <v>300623</v>
      </c>
      <c r="H1880" s="213">
        <v>2023</v>
      </c>
      <c r="I1880" s="148" t="s">
        <v>43</v>
      </c>
      <c r="J1880" s="148" t="s">
        <v>2374</v>
      </c>
      <c r="K1880" s="148" t="s">
        <v>2375</v>
      </c>
      <c r="L1880" s="148" t="s">
        <v>74</v>
      </c>
      <c r="M1880" s="148" t="s">
        <v>2422</v>
      </c>
      <c r="N1880" s="213">
        <f>100+108+27</f>
        <v>235</v>
      </c>
      <c r="P1880" s="401" t="s">
        <v>925</v>
      </c>
      <c r="Q1880" s="16" t="s">
        <v>926</v>
      </c>
      <c r="R1880" s="16" t="s">
        <v>2422</v>
      </c>
      <c r="S1880" s="16">
        <v>2</v>
      </c>
      <c r="T1880" s="16">
        <v>0</v>
      </c>
      <c r="U1880" s="16">
        <v>2</v>
      </c>
      <c r="X1880" s="402">
        <v>170625</v>
      </c>
      <c r="Y1880" s="16" t="s">
        <v>78</v>
      </c>
      <c r="Z1880" s="47" t="s">
        <v>4536</v>
      </c>
      <c r="AB1880" s="16" t="str">
        <f t="shared" si="85"/>
        <v>Unique</v>
      </c>
    </row>
    <row r="1881" spans="1:89" ht="15">
      <c r="A1881" s="354" t="str">
        <f t="shared" si="84"/>
        <v>80_2_300623_C1Y_p_ch.ca</v>
      </c>
      <c r="B1881" s="148" t="s">
        <v>2504</v>
      </c>
      <c r="C1881" s="148" t="s">
        <v>2505</v>
      </c>
      <c r="D1881" s="213">
        <v>80</v>
      </c>
      <c r="E1881" s="213">
        <v>2</v>
      </c>
      <c r="F1881" s="213">
        <v>160623</v>
      </c>
      <c r="G1881" s="213">
        <v>300623</v>
      </c>
      <c r="H1881" s="213">
        <v>2023</v>
      </c>
      <c r="I1881" s="148" t="s">
        <v>43</v>
      </c>
      <c r="J1881" s="148" t="s">
        <v>2506</v>
      </c>
      <c r="K1881" s="148" t="s">
        <v>2507</v>
      </c>
      <c r="L1881" s="148" t="s">
        <v>74</v>
      </c>
      <c r="M1881" s="148" t="s">
        <v>2422</v>
      </c>
      <c r="N1881" s="213">
        <v>32</v>
      </c>
      <c r="P1881" s="401" t="s">
        <v>925</v>
      </c>
      <c r="Q1881" s="16" t="s">
        <v>926</v>
      </c>
      <c r="R1881" s="16" t="s">
        <v>2422</v>
      </c>
      <c r="S1881" s="16">
        <v>2</v>
      </c>
      <c r="T1881" s="16">
        <v>0</v>
      </c>
      <c r="U1881" s="16">
        <v>2</v>
      </c>
      <c r="X1881" s="402">
        <v>170625</v>
      </c>
      <c r="Y1881" s="16" t="s">
        <v>78</v>
      </c>
      <c r="Z1881" s="47" t="s">
        <v>4537</v>
      </c>
      <c r="AB1881" s="16" t="str">
        <f t="shared" si="85"/>
        <v>Unique</v>
      </c>
    </row>
    <row r="1882" spans="1:89" ht="15">
      <c r="A1882" s="354" t="str">
        <f t="shared" si="84"/>
        <v>71_2_020623_C2B_p_ch.ca</v>
      </c>
      <c r="B1882" s="148" t="s">
        <v>2481</v>
      </c>
      <c r="C1882" s="148" t="s">
        <v>2482</v>
      </c>
      <c r="D1882" s="213">
        <v>71</v>
      </c>
      <c r="E1882" s="213">
        <v>2</v>
      </c>
      <c r="F1882" s="213">
        <v>190523</v>
      </c>
      <c r="G1882" s="367" t="s">
        <v>3903</v>
      </c>
      <c r="H1882" s="213">
        <v>2023</v>
      </c>
      <c r="I1882" s="148" t="s">
        <v>43</v>
      </c>
      <c r="J1882" s="148" t="s">
        <v>2483</v>
      </c>
      <c r="K1882" s="148" t="s">
        <v>2484</v>
      </c>
      <c r="L1882" s="148" t="s">
        <v>74</v>
      </c>
      <c r="M1882" s="148" t="s">
        <v>2422</v>
      </c>
      <c r="N1882" s="213">
        <v>15</v>
      </c>
      <c r="P1882" s="401" t="s">
        <v>925</v>
      </c>
      <c r="Q1882" s="16" t="s">
        <v>926</v>
      </c>
      <c r="R1882" s="16" t="s">
        <v>2422</v>
      </c>
      <c r="S1882" s="16">
        <v>2</v>
      </c>
      <c r="T1882" s="16">
        <v>0</v>
      </c>
      <c r="U1882" s="16">
        <v>2</v>
      </c>
      <c r="X1882" s="402">
        <v>170625</v>
      </c>
      <c r="Y1882" s="16" t="s">
        <v>78</v>
      </c>
      <c r="Z1882" s="47" t="s">
        <v>4538</v>
      </c>
      <c r="AB1882" s="16" t="str">
        <f t="shared" si="85"/>
        <v>Unique</v>
      </c>
    </row>
    <row r="1883" spans="1:89" ht="15">
      <c r="A1883" s="354" t="str">
        <f t="shared" si="84"/>
        <v>80_2_300623_C1Y_p_ch.ca</v>
      </c>
      <c r="B1883" s="148" t="s">
        <v>2504</v>
      </c>
      <c r="C1883" s="148" t="s">
        <v>2505</v>
      </c>
      <c r="D1883" s="213">
        <v>80</v>
      </c>
      <c r="E1883" s="213">
        <v>2</v>
      </c>
      <c r="F1883" s="213">
        <v>160623</v>
      </c>
      <c r="G1883" s="213">
        <v>300623</v>
      </c>
      <c r="H1883" s="213">
        <v>2023</v>
      </c>
      <c r="I1883" s="148" t="s">
        <v>43</v>
      </c>
      <c r="J1883" s="148" t="s">
        <v>2506</v>
      </c>
      <c r="K1883" s="148" t="s">
        <v>2507</v>
      </c>
      <c r="L1883" s="148" t="s">
        <v>74</v>
      </c>
      <c r="M1883" s="148" t="s">
        <v>2422</v>
      </c>
      <c r="N1883" s="213">
        <v>70</v>
      </c>
      <c r="P1883" s="401" t="s">
        <v>925</v>
      </c>
      <c r="Q1883" s="16" t="s">
        <v>926</v>
      </c>
      <c r="R1883" s="16" t="s">
        <v>2422</v>
      </c>
      <c r="S1883" s="16">
        <v>2</v>
      </c>
      <c r="T1883" s="16">
        <v>0</v>
      </c>
      <c r="U1883" s="16">
        <v>2</v>
      </c>
      <c r="X1883" s="402">
        <v>170625</v>
      </c>
      <c r="Y1883" s="16" t="s">
        <v>78</v>
      </c>
      <c r="Z1883" s="47" t="s">
        <v>4539</v>
      </c>
      <c r="AB1883" s="16" t="str">
        <f t="shared" si="85"/>
        <v>Unique</v>
      </c>
    </row>
    <row r="1884" spans="1:89" ht="15">
      <c r="A1884" s="354" t="str">
        <f t="shared" si="84"/>
        <v>119_2_300623_C35_p_ch.verr</v>
      </c>
      <c r="B1884" s="148" t="s">
        <v>2611</v>
      </c>
      <c r="C1884" s="148" t="s">
        <v>2612</v>
      </c>
      <c r="D1884" s="421">
        <v>119</v>
      </c>
      <c r="E1884" s="421">
        <v>2</v>
      </c>
      <c r="F1884" s="213">
        <v>160623</v>
      </c>
      <c r="G1884" s="213">
        <v>300623</v>
      </c>
      <c r="H1884" s="213">
        <v>2023</v>
      </c>
      <c r="I1884" s="148" t="s">
        <v>43</v>
      </c>
      <c r="J1884" s="148" t="s">
        <v>2613</v>
      </c>
      <c r="K1884" s="148" t="s">
        <v>2614</v>
      </c>
      <c r="L1884" s="148" t="s">
        <v>74</v>
      </c>
      <c r="M1884" s="148" t="s">
        <v>2422</v>
      </c>
      <c r="N1884" s="213">
        <v>59</v>
      </c>
      <c r="P1884" s="401" t="s">
        <v>4540</v>
      </c>
      <c r="Q1884" s="16" t="s">
        <v>873</v>
      </c>
      <c r="R1884" s="16" t="s">
        <v>2422</v>
      </c>
      <c r="S1884" s="16">
        <v>1</v>
      </c>
      <c r="T1884" s="16">
        <v>0</v>
      </c>
      <c r="U1884" s="16">
        <v>1</v>
      </c>
      <c r="X1884" s="402">
        <v>170625</v>
      </c>
      <c r="Y1884" s="16" t="s">
        <v>78</v>
      </c>
      <c r="Z1884" s="47" t="s">
        <v>4541</v>
      </c>
      <c r="AB1884" s="16" t="str">
        <f t="shared" si="85"/>
        <v>Unique</v>
      </c>
    </row>
    <row r="1885" spans="1:89" ht="15">
      <c r="A1885" s="354" t="str">
        <f t="shared" si="84"/>
        <v>119_2_300623_C35_p_ch.vern</v>
      </c>
      <c r="B1885" s="148" t="s">
        <v>2611</v>
      </c>
      <c r="C1885" s="148" t="s">
        <v>2612</v>
      </c>
      <c r="D1885" s="421">
        <v>119</v>
      </c>
      <c r="E1885" s="421">
        <v>2</v>
      </c>
      <c r="F1885" s="213">
        <v>160623</v>
      </c>
      <c r="G1885" s="213">
        <v>300623</v>
      </c>
      <c r="H1885" s="213">
        <v>2023</v>
      </c>
      <c r="I1885" s="148" t="s">
        <v>43</v>
      </c>
      <c r="J1885" s="148" t="s">
        <v>2613</v>
      </c>
      <c r="K1885" s="148" t="s">
        <v>2614</v>
      </c>
      <c r="L1885" s="148" t="s">
        <v>74</v>
      </c>
      <c r="M1885" s="148" t="s">
        <v>2422</v>
      </c>
      <c r="N1885" s="213">
        <v>59</v>
      </c>
      <c r="P1885" s="401" t="s">
        <v>2545</v>
      </c>
      <c r="Q1885" s="16" t="s">
        <v>2546</v>
      </c>
      <c r="R1885" s="16" t="s">
        <v>2422</v>
      </c>
      <c r="S1885" s="16">
        <v>1</v>
      </c>
      <c r="T1885" s="16">
        <v>0</v>
      </c>
      <c r="U1885" s="16">
        <v>1</v>
      </c>
      <c r="X1885" s="402">
        <v>170625</v>
      </c>
      <c r="Y1885" s="16" t="s">
        <v>78</v>
      </c>
      <c r="Z1885" s="47" t="s">
        <v>4542</v>
      </c>
      <c r="AB1885" s="16" t="str">
        <f t="shared" si="85"/>
        <v>Unique</v>
      </c>
    </row>
    <row r="1886" spans="1:89" ht="15">
      <c r="A1886" s="354" t="str">
        <f t="shared" si="84"/>
        <v>119_2_300623_C35_p_ch.fe</v>
      </c>
      <c r="B1886" s="148" t="s">
        <v>2611</v>
      </c>
      <c r="C1886" s="148" t="s">
        <v>2612</v>
      </c>
      <c r="D1886" s="421">
        <v>119</v>
      </c>
      <c r="E1886" s="421">
        <v>2</v>
      </c>
      <c r="F1886" s="213">
        <v>160623</v>
      </c>
      <c r="G1886" s="213">
        <v>300623</v>
      </c>
      <c r="H1886" s="213">
        <v>2023</v>
      </c>
      <c r="I1886" s="148" t="s">
        <v>43</v>
      </c>
      <c r="J1886" s="148" t="s">
        <v>2613</v>
      </c>
      <c r="K1886" s="148" t="s">
        <v>2614</v>
      </c>
      <c r="L1886" s="148" t="s">
        <v>74</v>
      </c>
      <c r="M1886" s="148" t="s">
        <v>2422</v>
      </c>
      <c r="N1886" s="213">
        <v>59</v>
      </c>
      <c r="P1886" s="401" t="s">
        <v>2378</v>
      </c>
      <c r="Q1886" s="16" t="s">
        <v>2379</v>
      </c>
      <c r="R1886" s="16" t="s">
        <v>2422</v>
      </c>
      <c r="S1886" s="16">
        <v>1</v>
      </c>
      <c r="T1886" s="16">
        <v>0</v>
      </c>
      <c r="U1886" s="16">
        <v>1</v>
      </c>
      <c r="X1886" s="402">
        <v>170625</v>
      </c>
      <c r="Y1886" s="16" t="s">
        <v>78</v>
      </c>
      <c r="Z1886" s="47" t="s">
        <v>4543</v>
      </c>
      <c r="AB1886" s="16" t="str">
        <f t="shared" si="85"/>
        <v>Unique</v>
      </c>
    </row>
    <row r="1887" spans="1:89" ht="15">
      <c r="A1887" s="354" t="str">
        <f t="shared" si="84"/>
        <v>71_2_300721_C2B_p_ch.verr</v>
      </c>
      <c r="B1887" s="148" t="s">
        <v>2481</v>
      </c>
      <c r="C1887" s="148" t="s">
        <v>2482</v>
      </c>
      <c r="D1887" s="213">
        <v>71</v>
      </c>
      <c r="E1887" s="213">
        <v>2</v>
      </c>
      <c r="F1887" s="213">
        <v>140721</v>
      </c>
      <c r="G1887" s="213">
        <v>300721</v>
      </c>
      <c r="H1887" s="213">
        <v>2021</v>
      </c>
      <c r="I1887" s="148" t="s">
        <v>43</v>
      </c>
      <c r="J1887" s="148" t="s">
        <v>2483</v>
      </c>
      <c r="K1887" s="148" t="s">
        <v>2484</v>
      </c>
      <c r="L1887" s="148" t="s">
        <v>74</v>
      </c>
      <c r="M1887" s="148" t="s">
        <v>75</v>
      </c>
      <c r="N1887" s="213">
        <v>8</v>
      </c>
      <c r="P1887" s="401" t="s">
        <v>4540</v>
      </c>
      <c r="Q1887" s="16" t="s">
        <v>873</v>
      </c>
      <c r="R1887" s="16" t="s">
        <v>2422</v>
      </c>
      <c r="S1887" s="16">
        <v>1</v>
      </c>
      <c r="T1887" s="16">
        <v>0</v>
      </c>
      <c r="U1887" s="16">
        <v>1</v>
      </c>
      <c r="X1887" s="402">
        <v>170625</v>
      </c>
      <c r="Y1887" s="16" t="s">
        <v>78</v>
      </c>
      <c r="Z1887" s="47" t="s">
        <v>4544</v>
      </c>
      <c r="AB1887" s="16" t="str">
        <f t="shared" si="85"/>
        <v>Unique</v>
      </c>
    </row>
    <row r="1888" spans="1:89" ht="15">
      <c r="A1888" s="354" t="str">
        <f t="shared" si="84"/>
        <v>93_1_200921_C3B_p_ch.fe</v>
      </c>
      <c r="B1888" s="148" t="s">
        <v>2326</v>
      </c>
      <c r="C1888" s="148" t="s">
        <v>2327</v>
      </c>
      <c r="D1888" s="213">
        <v>93</v>
      </c>
      <c r="E1888" s="213">
        <v>1</v>
      </c>
      <c r="F1888" s="367" t="s">
        <v>2403</v>
      </c>
      <c r="G1888" s="213">
        <v>200921</v>
      </c>
      <c r="H1888" s="213">
        <v>2021</v>
      </c>
      <c r="I1888" s="148" t="s">
        <v>43</v>
      </c>
      <c r="J1888" s="148" t="s">
        <v>2328</v>
      </c>
      <c r="K1888" s="148" t="s">
        <v>2329</v>
      </c>
      <c r="L1888" s="148" t="s">
        <v>74</v>
      </c>
      <c r="M1888" s="148" t="s">
        <v>100</v>
      </c>
      <c r="N1888" s="213">
        <v>459</v>
      </c>
      <c r="P1888" s="401" t="s">
        <v>2378</v>
      </c>
      <c r="Q1888" s="16" t="s">
        <v>2379</v>
      </c>
      <c r="R1888" s="16" t="s">
        <v>2422</v>
      </c>
      <c r="S1888" s="16">
        <v>1</v>
      </c>
      <c r="T1888" s="16">
        <v>0</v>
      </c>
      <c r="U1888" s="16">
        <v>1</v>
      </c>
      <c r="X1888" s="402">
        <v>170625</v>
      </c>
      <c r="Y1888" s="16" t="s">
        <v>78</v>
      </c>
      <c r="Z1888" s="47" t="s">
        <v>4545</v>
      </c>
      <c r="AB1888" s="16" t="str">
        <f t="shared" si="85"/>
        <v>Unique</v>
      </c>
    </row>
    <row r="1889" spans="1:28" ht="15">
      <c r="A1889" s="354" t="str">
        <f t="shared" si="84"/>
        <v>119_1_170822_C1X_p_ch.fe</v>
      </c>
      <c r="B1889" s="28" t="s">
        <v>2302</v>
      </c>
      <c r="C1889" s="28" t="s">
        <v>2303</v>
      </c>
      <c r="D1889" s="29">
        <v>119</v>
      </c>
      <c r="E1889" s="29">
        <v>1</v>
      </c>
      <c r="F1889" s="29">
        <v>30822</v>
      </c>
      <c r="G1889" s="29">
        <v>170822</v>
      </c>
      <c r="H1889" s="29">
        <v>2022</v>
      </c>
      <c r="I1889" s="28" t="s">
        <v>43</v>
      </c>
      <c r="J1889" s="28" t="s">
        <v>2304</v>
      </c>
      <c r="K1889" s="28" t="s">
        <v>2305</v>
      </c>
      <c r="L1889" s="28" t="s">
        <v>74</v>
      </c>
      <c r="M1889" s="28" t="s">
        <v>3158</v>
      </c>
      <c r="N1889" s="29">
        <v>28</v>
      </c>
      <c r="O1889" s="28" t="s">
        <v>3235</v>
      </c>
      <c r="P1889" s="401" t="s">
        <v>2378</v>
      </c>
      <c r="Q1889" s="16" t="s">
        <v>2379</v>
      </c>
      <c r="R1889" s="16" t="s">
        <v>2422</v>
      </c>
      <c r="S1889" s="16">
        <v>1</v>
      </c>
      <c r="T1889" s="16">
        <v>0</v>
      </c>
      <c r="U1889" s="16">
        <v>1</v>
      </c>
      <c r="X1889" s="402">
        <v>170625</v>
      </c>
      <c r="Y1889" s="16" t="s">
        <v>78</v>
      </c>
      <c r="Z1889" s="47" t="s">
        <v>4546</v>
      </c>
      <c r="AB1889" s="16" t="str">
        <f t="shared" si="85"/>
        <v>Unique</v>
      </c>
    </row>
    <row r="1890" spans="1:28" ht="15">
      <c r="A1890" s="354" t="str">
        <f t="shared" si="84"/>
        <v>80_2_150621_C1Y_p_ch.ca</v>
      </c>
      <c r="B1890" s="148">
        <v>49.725228029999997</v>
      </c>
      <c r="C1890" s="148">
        <v>6.2654883789999998</v>
      </c>
      <c r="D1890" s="213">
        <v>80</v>
      </c>
      <c r="E1890" s="213">
        <v>2</v>
      </c>
      <c r="F1890" s="213">
        <v>310521</v>
      </c>
      <c r="G1890" s="213">
        <v>150621</v>
      </c>
      <c r="H1890" s="213">
        <v>2021</v>
      </c>
      <c r="I1890" s="148" t="s">
        <v>43</v>
      </c>
      <c r="J1890" s="148" t="s">
        <v>2506</v>
      </c>
      <c r="K1890" s="148" t="s">
        <v>2507</v>
      </c>
      <c r="L1890" s="148" t="s">
        <v>74</v>
      </c>
      <c r="M1890" s="148" t="s">
        <v>147</v>
      </c>
      <c r="N1890" s="213">
        <v>8</v>
      </c>
      <c r="O1890" s="148" t="s">
        <v>3418</v>
      </c>
      <c r="P1890" s="401" t="s">
        <v>925</v>
      </c>
      <c r="Q1890" s="16" t="s">
        <v>926</v>
      </c>
      <c r="R1890" s="16" t="s">
        <v>2422</v>
      </c>
      <c r="S1890" s="16">
        <v>1</v>
      </c>
      <c r="T1890" s="16">
        <v>0</v>
      </c>
      <c r="U1890" s="16">
        <v>1</v>
      </c>
      <c r="X1890" s="402">
        <v>170625</v>
      </c>
      <c r="Y1890" s="16" t="s">
        <v>78</v>
      </c>
      <c r="Z1890" s="47" t="s">
        <v>4547</v>
      </c>
      <c r="AB1890" s="16" t="str">
        <f t="shared" si="85"/>
        <v>Unique</v>
      </c>
    </row>
    <row r="1891" spans="1:28" ht="15">
      <c r="A1891" s="354" t="str">
        <f t="shared" si="84"/>
        <v>100_3_170521_C3Y_p_ch.ca</v>
      </c>
      <c r="B1891" s="148">
        <v>49.61473565</v>
      </c>
      <c r="C1891" s="148">
        <v>6.3380324100000003</v>
      </c>
      <c r="D1891" s="213">
        <v>100</v>
      </c>
      <c r="E1891" s="213">
        <v>3</v>
      </c>
      <c r="F1891" s="367" t="s">
        <v>2325</v>
      </c>
      <c r="G1891" s="213">
        <v>170521</v>
      </c>
      <c r="H1891" s="213">
        <v>2021</v>
      </c>
      <c r="I1891" s="148" t="s">
        <v>43</v>
      </c>
      <c r="J1891" s="148" t="s">
        <v>2419</v>
      </c>
      <c r="K1891" s="148" t="s">
        <v>2420</v>
      </c>
      <c r="L1891" s="148" t="s">
        <v>74</v>
      </c>
      <c r="M1891" s="148" t="s">
        <v>147</v>
      </c>
      <c r="N1891" s="213">
        <v>23</v>
      </c>
      <c r="P1891" s="401" t="s">
        <v>925</v>
      </c>
      <c r="Q1891" s="16" t="s">
        <v>926</v>
      </c>
      <c r="R1891" s="16" t="s">
        <v>2422</v>
      </c>
      <c r="S1891" s="16">
        <v>1</v>
      </c>
      <c r="T1891" s="16">
        <v>1</v>
      </c>
      <c r="U1891" s="16">
        <v>0</v>
      </c>
      <c r="X1891" s="402">
        <v>170625</v>
      </c>
      <c r="Y1891" s="16" t="s">
        <v>78</v>
      </c>
      <c r="Z1891" s="47" t="s">
        <v>4548</v>
      </c>
      <c r="AB1891" s="16" t="str">
        <f t="shared" si="85"/>
        <v>Unique</v>
      </c>
    </row>
    <row r="1892" spans="1:28" ht="15">
      <c r="A1892" s="354" t="str">
        <f t="shared" si="84"/>
        <v>119_1_160821_C1X_p_ch.verr</v>
      </c>
      <c r="B1892" s="148" t="s">
        <v>2302</v>
      </c>
      <c r="C1892" s="148" t="s">
        <v>2303</v>
      </c>
      <c r="D1892" s="213">
        <v>119</v>
      </c>
      <c r="E1892" s="213">
        <v>1</v>
      </c>
      <c r="F1892" s="213">
        <v>300721</v>
      </c>
      <c r="G1892" s="213">
        <v>160821</v>
      </c>
      <c r="H1892" s="213">
        <v>2021</v>
      </c>
      <c r="I1892" s="148" t="s">
        <v>43</v>
      </c>
      <c r="J1892" s="148" t="s">
        <v>2304</v>
      </c>
      <c r="K1892" s="148" t="s">
        <v>2305</v>
      </c>
      <c r="L1892" s="148" t="s">
        <v>74</v>
      </c>
      <c r="M1892" s="148" t="s">
        <v>477</v>
      </c>
      <c r="N1892" s="213">
        <v>198</v>
      </c>
      <c r="O1892" s="148" t="s">
        <v>2849</v>
      </c>
      <c r="P1892" s="401" t="s">
        <v>4540</v>
      </c>
      <c r="Q1892" s="16" t="s">
        <v>873</v>
      </c>
      <c r="R1892" s="16" t="s">
        <v>2422</v>
      </c>
      <c r="S1892" s="16">
        <v>1</v>
      </c>
      <c r="T1892" s="16">
        <v>0</v>
      </c>
      <c r="U1892" s="16">
        <v>1</v>
      </c>
      <c r="X1892" s="402">
        <v>170625</v>
      </c>
      <c r="Y1892" s="16" t="s">
        <v>78</v>
      </c>
      <c r="Z1892" s="47" t="s">
        <v>4549</v>
      </c>
      <c r="AB1892" s="16" t="str">
        <f t="shared" si="85"/>
        <v>Unique</v>
      </c>
    </row>
    <row r="1893" spans="1:28" ht="15">
      <c r="A1893" s="354" t="str">
        <f t="shared" si="84"/>
        <v>80_3_140721_C15_p_ch.verr</v>
      </c>
      <c r="B1893" s="148">
        <v>49.713949059999997</v>
      </c>
      <c r="C1893" s="148">
        <v>6.2721774730000002</v>
      </c>
      <c r="D1893" s="213">
        <v>80</v>
      </c>
      <c r="E1893" s="213">
        <v>3</v>
      </c>
      <c r="F1893" s="213">
        <v>300621</v>
      </c>
      <c r="G1893" s="213">
        <v>140721</v>
      </c>
      <c r="H1893" s="213">
        <v>2021</v>
      </c>
      <c r="I1893" s="148" t="s">
        <v>43</v>
      </c>
      <c r="J1893" s="148" t="s">
        <v>72</v>
      </c>
      <c r="K1893" s="148" t="s">
        <v>73</v>
      </c>
      <c r="L1893" s="148" t="s">
        <v>74</v>
      </c>
      <c r="M1893" s="148" t="s">
        <v>100</v>
      </c>
      <c r="N1893" s="213">
        <v>46</v>
      </c>
      <c r="P1893" s="401" t="s">
        <v>4540</v>
      </c>
      <c r="Q1893" s="16" t="s">
        <v>873</v>
      </c>
      <c r="R1893" s="16" t="s">
        <v>2422</v>
      </c>
      <c r="S1893" s="16">
        <v>1</v>
      </c>
      <c r="T1893" s="16">
        <v>0</v>
      </c>
      <c r="U1893" s="16">
        <v>1</v>
      </c>
      <c r="X1893" s="402">
        <v>170625</v>
      </c>
      <c r="Y1893" s="16" t="s">
        <v>78</v>
      </c>
      <c r="Z1893" s="47" t="s">
        <v>4550</v>
      </c>
      <c r="AB1893" s="16" t="str">
        <f t="shared" si="85"/>
        <v>Unique</v>
      </c>
    </row>
    <row r="1894" spans="1:28" ht="15">
      <c r="A1894" s="354" t="str">
        <f t="shared" si="84"/>
        <v>80_3_300623_C15_p_ch.verr</v>
      </c>
      <c r="B1894" s="148">
        <v>49.713949059999997</v>
      </c>
      <c r="C1894" s="148">
        <v>6.2721774730000002</v>
      </c>
      <c r="D1894" s="213">
        <v>80</v>
      </c>
      <c r="E1894" s="213">
        <v>3</v>
      </c>
      <c r="F1894" s="213">
        <v>160623</v>
      </c>
      <c r="G1894" s="213">
        <v>300623</v>
      </c>
      <c r="H1894" s="213">
        <v>2023</v>
      </c>
      <c r="I1894" s="148" t="s">
        <v>43</v>
      </c>
      <c r="J1894" s="148" t="s">
        <v>72</v>
      </c>
      <c r="K1894" s="148" t="s">
        <v>73</v>
      </c>
      <c r="L1894" s="148" t="s">
        <v>74</v>
      </c>
      <c r="M1894" s="148" t="s">
        <v>2422</v>
      </c>
      <c r="N1894" s="213">
        <v>40</v>
      </c>
      <c r="P1894" s="401" t="s">
        <v>4540</v>
      </c>
      <c r="Q1894" s="16" t="s">
        <v>873</v>
      </c>
      <c r="R1894" s="16" t="s">
        <v>2422</v>
      </c>
      <c r="S1894" s="16">
        <v>1</v>
      </c>
      <c r="T1894" s="16">
        <v>0</v>
      </c>
      <c r="U1894" s="16">
        <v>1</v>
      </c>
      <c r="X1894" s="402">
        <v>170625</v>
      </c>
      <c r="Y1894" s="16" t="s">
        <v>78</v>
      </c>
      <c r="Z1894" s="47" t="s">
        <v>4551</v>
      </c>
      <c r="AB1894" s="16" t="str">
        <f t="shared" si="85"/>
        <v>Unique</v>
      </c>
    </row>
    <row r="1895" spans="1:28" ht="15">
      <c r="A1895" s="354" t="str">
        <f t="shared" si="84"/>
        <v>119_2_140723_C35_p_ch.verr</v>
      </c>
      <c r="B1895" s="148" t="s">
        <v>2611</v>
      </c>
      <c r="C1895" s="148" t="s">
        <v>2612</v>
      </c>
      <c r="D1895" s="421">
        <v>119</v>
      </c>
      <c r="E1895" s="421">
        <v>2</v>
      </c>
      <c r="F1895" s="213">
        <v>300623</v>
      </c>
      <c r="G1895" s="213">
        <v>140723</v>
      </c>
      <c r="H1895" s="213">
        <v>2023</v>
      </c>
      <c r="I1895" s="148" t="s">
        <v>43</v>
      </c>
      <c r="J1895" s="148" t="s">
        <v>2613</v>
      </c>
      <c r="K1895" s="148" t="s">
        <v>2614</v>
      </c>
      <c r="L1895" s="148" t="s">
        <v>74</v>
      </c>
      <c r="M1895" s="148" t="s">
        <v>2422</v>
      </c>
      <c r="N1895" s="213">
        <v>74</v>
      </c>
      <c r="P1895" s="401" t="s">
        <v>4540</v>
      </c>
      <c r="Q1895" s="16" t="s">
        <v>873</v>
      </c>
      <c r="R1895" s="16" t="s">
        <v>2422</v>
      </c>
      <c r="S1895" s="16">
        <v>1</v>
      </c>
      <c r="T1895" s="16">
        <v>0</v>
      </c>
      <c r="U1895" s="16">
        <v>1</v>
      </c>
      <c r="X1895" s="402">
        <v>170625</v>
      </c>
      <c r="Y1895" s="16" t="s">
        <v>78</v>
      </c>
      <c r="Z1895" s="47" t="s">
        <v>4552</v>
      </c>
      <c r="AB1895" s="16" t="str">
        <f t="shared" si="85"/>
        <v>Unique</v>
      </c>
    </row>
    <row r="1896" spans="1:28" ht="15">
      <c r="A1896" s="354" t="str">
        <f t="shared" si="84"/>
        <v>80_3_020623_C15_p_ch.ca</v>
      </c>
      <c r="B1896" s="148">
        <v>49.713949059999997</v>
      </c>
      <c r="C1896" s="148">
        <v>6.2721774730000002</v>
      </c>
      <c r="D1896" s="213">
        <v>80</v>
      </c>
      <c r="E1896" s="213">
        <v>3</v>
      </c>
      <c r="F1896" s="213">
        <v>190523</v>
      </c>
      <c r="G1896" s="367" t="s">
        <v>3903</v>
      </c>
      <c r="H1896" s="213">
        <v>2023</v>
      </c>
      <c r="I1896" s="148" t="s">
        <v>43</v>
      </c>
      <c r="J1896" s="148" t="s">
        <v>72</v>
      </c>
      <c r="K1896" s="148" t="s">
        <v>73</v>
      </c>
      <c r="L1896" s="148" t="s">
        <v>74</v>
      </c>
      <c r="M1896" s="148" t="s">
        <v>2422</v>
      </c>
      <c r="N1896" s="213">
        <v>36</v>
      </c>
      <c r="P1896" s="401" t="s">
        <v>925</v>
      </c>
      <c r="Q1896" s="16" t="s">
        <v>926</v>
      </c>
      <c r="R1896" s="16" t="s">
        <v>2422</v>
      </c>
      <c r="S1896" s="16">
        <v>1</v>
      </c>
      <c r="T1896" s="16">
        <v>1</v>
      </c>
      <c r="U1896" s="16">
        <v>0</v>
      </c>
      <c r="X1896" s="402">
        <v>170625</v>
      </c>
      <c r="Y1896" s="16" t="s">
        <v>78</v>
      </c>
      <c r="Z1896" s="47" t="s">
        <v>4553</v>
      </c>
      <c r="AB1896" s="16" t="str">
        <f t="shared" si="85"/>
        <v>Unique</v>
      </c>
    </row>
    <row r="1897" spans="1:28" ht="15">
      <c r="A1897" s="354" t="str">
        <f t="shared" si="84"/>
        <v>119_2_140723_C35_p_ch.verr</v>
      </c>
      <c r="B1897" s="148" t="s">
        <v>2611</v>
      </c>
      <c r="C1897" s="148" t="s">
        <v>2612</v>
      </c>
      <c r="D1897" s="421">
        <v>119</v>
      </c>
      <c r="E1897" s="421">
        <v>2</v>
      </c>
      <c r="F1897" s="213">
        <v>300623</v>
      </c>
      <c r="G1897" s="213">
        <v>140723</v>
      </c>
      <c r="H1897" s="213">
        <v>2023</v>
      </c>
      <c r="I1897" s="148" t="s">
        <v>43</v>
      </c>
      <c r="J1897" s="148" t="s">
        <v>2613</v>
      </c>
      <c r="K1897" s="148" t="s">
        <v>2614</v>
      </c>
      <c r="L1897" s="148" t="s">
        <v>74</v>
      </c>
      <c r="M1897" s="148" t="s">
        <v>2422</v>
      </c>
      <c r="N1897" s="213">
        <v>24</v>
      </c>
      <c r="P1897" s="401" t="s">
        <v>4540</v>
      </c>
      <c r="Q1897" s="16" t="s">
        <v>873</v>
      </c>
      <c r="R1897" s="16" t="s">
        <v>2422</v>
      </c>
      <c r="S1897" s="16">
        <v>1</v>
      </c>
      <c r="T1897" s="16">
        <v>0</v>
      </c>
      <c r="U1897" s="16">
        <v>1</v>
      </c>
      <c r="X1897" s="402">
        <v>170625</v>
      </c>
      <c r="Y1897" s="16" t="s">
        <v>78</v>
      </c>
      <c r="Z1897" s="47" t="s">
        <v>4554</v>
      </c>
      <c r="AB1897" s="16" t="str">
        <f t="shared" si="85"/>
        <v>Unique</v>
      </c>
    </row>
    <row r="1898" spans="1:28" ht="15">
      <c r="A1898" s="354" t="str">
        <f t="shared" si="84"/>
        <v>119_2_200921_C2Y_p_ch.fe</v>
      </c>
      <c r="B1898" s="148">
        <v>49.537224080000001</v>
      </c>
      <c r="C1898" s="148">
        <v>6.3423946869999996</v>
      </c>
      <c r="D1898" s="213">
        <v>119</v>
      </c>
      <c r="E1898" s="213">
        <v>2</v>
      </c>
      <c r="F1898" s="367" t="s">
        <v>2403</v>
      </c>
      <c r="G1898" s="213">
        <v>200921</v>
      </c>
      <c r="H1898" s="213">
        <v>2021</v>
      </c>
      <c r="I1898" s="148" t="s">
        <v>43</v>
      </c>
      <c r="J1898" s="148" t="s">
        <v>2519</v>
      </c>
      <c r="K1898" s="148" t="s">
        <v>2520</v>
      </c>
      <c r="L1898" s="148" t="s">
        <v>74</v>
      </c>
      <c r="M1898" s="148" t="s">
        <v>100</v>
      </c>
      <c r="N1898" s="213">
        <v>106</v>
      </c>
      <c r="P1898" s="401" t="s">
        <v>2378</v>
      </c>
      <c r="Q1898" s="16" t="s">
        <v>2379</v>
      </c>
      <c r="R1898" s="16" t="s">
        <v>2422</v>
      </c>
      <c r="S1898" s="16">
        <v>1</v>
      </c>
      <c r="T1898" s="16">
        <v>0</v>
      </c>
      <c r="U1898" s="16">
        <v>1</v>
      </c>
      <c r="X1898" s="402">
        <v>170625</v>
      </c>
      <c r="Y1898" s="16" t="s">
        <v>78</v>
      </c>
      <c r="Z1898" s="47" t="s">
        <v>4555</v>
      </c>
      <c r="AB1898" s="16" t="str">
        <f t="shared" si="85"/>
        <v>Unique</v>
      </c>
    </row>
    <row r="1899" spans="1:28" ht="15">
      <c r="A1899" s="354" t="str">
        <f t="shared" si="84"/>
        <v>119_2_200921_C2Y_p_ch.ca</v>
      </c>
      <c r="B1899" s="148" t="s">
        <v>2517</v>
      </c>
      <c r="C1899" s="148" t="s">
        <v>2518</v>
      </c>
      <c r="D1899" s="213">
        <v>119</v>
      </c>
      <c r="E1899" s="213">
        <v>2</v>
      </c>
      <c r="F1899" s="367" t="s">
        <v>2403</v>
      </c>
      <c r="G1899" s="213">
        <v>200921</v>
      </c>
      <c r="H1899" s="213">
        <v>2021</v>
      </c>
      <c r="I1899" s="148" t="s">
        <v>43</v>
      </c>
      <c r="J1899" s="148" t="s">
        <v>2519</v>
      </c>
      <c r="K1899" s="148" t="s">
        <v>2520</v>
      </c>
      <c r="L1899" s="148" t="s">
        <v>74</v>
      </c>
      <c r="M1899" s="148" t="s">
        <v>100</v>
      </c>
      <c r="N1899" s="213">
        <v>83</v>
      </c>
      <c r="P1899" s="401" t="s">
        <v>925</v>
      </c>
      <c r="Q1899" s="16" t="s">
        <v>926</v>
      </c>
      <c r="R1899" s="16" t="s">
        <v>2422</v>
      </c>
      <c r="S1899" s="16">
        <v>3</v>
      </c>
      <c r="T1899" s="16">
        <v>1</v>
      </c>
      <c r="U1899" s="16">
        <v>2</v>
      </c>
      <c r="X1899" s="402">
        <v>170625</v>
      </c>
      <c r="Y1899" s="16" t="s">
        <v>78</v>
      </c>
      <c r="Z1899" s="47" t="s">
        <v>4556</v>
      </c>
      <c r="AB1899" s="16" t="str">
        <f t="shared" si="85"/>
        <v>Unique</v>
      </c>
    </row>
    <row r="1900" spans="1:28" ht="15">
      <c r="A1900" s="354" t="str">
        <f t="shared" si="84"/>
        <v>102_1_230522_C1C_p_ch.ca</v>
      </c>
      <c r="B1900" s="148" t="s">
        <v>2751</v>
      </c>
      <c r="C1900" s="148" t="s">
        <v>2752</v>
      </c>
      <c r="D1900" s="213">
        <v>102</v>
      </c>
      <c r="E1900" s="213">
        <v>1</v>
      </c>
      <c r="F1900" s="367" t="s">
        <v>2753</v>
      </c>
      <c r="G1900" s="213">
        <v>230522</v>
      </c>
      <c r="H1900" s="213">
        <v>2022</v>
      </c>
      <c r="I1900" s="148" t="s">
        <v>43</v>
      </c>
      <c r="J1900" s="148" t="s">
        <v>2754</v>
      </c>
      <c r="K1900" s="148" t="s">
        <v>2755</v>
      </c>
      <c r="L1900" s="148" t="s">
        <v>74</v>
      </c>
      <c r="M1900" s="148" t="s">
        <v>75</v>
      </c>
      <c r="N1900" s="213">
        <v>143</v>
      </c>
      <c r="P1900" s="401" t="s">
        <v>925</v>
      </c>
      <c r="Q1900" s="16" t="s">
        <v>926</v>
      </c>
      <c r="R1900" s="16" t="s">
        <v>2422</v>
      </c>
      <c r="S1900" s="16">
        <v>3</v>
      </c>
      <c r="T1900" s="16">
        <v>3</v>
      </c>
      <c r="U1900" s="16">
        <v>0</v>
      </c>
      <c r="X1900" s="402">
        <v>170625</v>
      </c>
      <c r="Y1900" s="16" t="s">
        <v>78</v>
      </c>
      <c r="Z1900" s="47" t="s">
        <v>4557</v>
      </c>
      <c r="AB1900" s="16" t="str">
        <f t="shared" si="85"/>
        <v>Unique</v>
      </c>
    </row>
    <row r="1901" spans="1:28" ht="15">
      <c r="A1901" s="354" t="str">
        <f t="shared" si="84"/>
        <v>93_1_200921_C3B_p_ch.fe</v>
      </c>
      <c r="B1901" s="148" t="s">
        <v>2326</v>
      </c>
      <c r="C1901" s="148" t="s">
        <v>2327</v>
      </c>
      <c r="D1901" s="213">
        <v>93</v>
      </c>
      <c r="E1901" s="213">
        <v>1</v>
      </c>
      <c r="F1901" s="367" t="s">
        <v>2403</v>
      </c>
      <c r="G1901" s="213">
        <v>200921</v>
      </c>
      <c r="H1901" s="213">
        <v>2021</v>
      </c>
      <c r="I1901" s="148" t="s">
        <v>43</v>
      </c>
      <c r="J1901" s="148" t="s">
        <v>2328</v>
      </c>
      <c r="K1901" s="148" t="s">
        <v>2329</v>
      </c>
      <c r="L1901" s="148" t="s">
        <v>74</v>
      </c>
      <c r="M1901" s="148" t="s">
        <v>100</v>
      </c>
      <c r="N1901" s="213">
        <v>459</v>
      </c>
      <c r="P1901" s="401" t="s">
        <v>2378</v>
      </c>
      <c r="Q1901" s="16" t="s">
        <v>2379</v>
      </c>
      <c r="R1901" s="16" t="s">
        <v>2422</v>
      </c>
      <c r="S1901" s="16">
        <v>1</v>
      </c>
      <c r="T1901" s="16">
        <v>0</v>
      </c>
      <c r="U1901" s="16">
        <v>1</v>
      </c>
      <c r="X1901" s="402">
        <v>170625</v>
      </c>
      <c r="Y1901" s="16" t="s">
        <v>78</v>
      </c>
      <c r="Z1901" s="47" t="s">
        <v>4558</v>
      </c>
      <c r="AB1901" s="16" t="str">
        <f t="shared" si="85"/>
        <v>Unique</v>
      </c>
    </row>
    <row r="1902" spans="1:28" ht="15">
      <c r="A1902" s="354" t="str">
        <f t="shared" si="84"/>
        <v>100_2_080622_C3X_p_ch.ca</v>
      </c>
      <c r="B1902" s="148" t="s">
        <v>2441</v>
      </c>
      <c r="C1902" s="148" t="s">
        <v>2442</v>
      </c>
      <c r="D1902" s="213">
        <v>100</v>
      </c>
      <c r="E1902" s="213">
        <v>2</v>
      </c>
      <c r="F1902" s="213">
        <v>230522</v>
      </c>
      <c r="G1902" s="367" t="s">
        <v>2800</v>
      </c>
      <c r="H1902" s="213">
        <v>2022</v>
      </c>
      <c r="I1902" s="148" t="s">
        <v>43</v>
      </c>
      <c r="J1902" s="148" t="s">
        <v>2443</v>
      </c>
      <c r="K1902" s="148" t="s">
        <v>2444</v>
      </c>
      <c r="L1902" s="148" t="s">
        <v>74</v>
      </c>
      <c r="M1902" s="148" t="s">
        <v>320</v>
      </c>
      <c r="N1902" s="213">
        <v>49</v>
      </c>
      <c r="P1902" s="401" t="s">
        <v>925</v>
      </c>
      <c r="Q1902" s="16" t="s">
        <v>926</v>
      </c>
      <c r="R1902" s="16" t="s">
        <v>2422</v>
      </c>
      <c r="S1902" s="16">
        <v>1</v>
      </c>
      <c r="T1902" s="16">
        <v>0</v>
      </c>
      <c r="U1902" s="16">
        <v>1</v>
      </c>
      <c r="X1902" s="402">
        <v>170625</v>
      </c>
      <c r="Y1902" s="16" t="s">
        <v>78</v>
      </c>
      <c r="Z1902" s="47" t="s">
        <v>4559</v>
      </c>
      <c r="AB1902" s="16" t="str">
        <f t="shared" si="85"/>
        <v>Unique</v>
      </c>
    </row>
    <row r="1903" spans="1:28" ht="15">
      <c r="A1903" s="354" t="str">
        <f t="shared" si="84"/>
        <v>119_2_310521_C2Y_p_ch.ca</v>
      </c>
      <c r="B1903" s="148">
        <v>49.537224080000001</v>
      </c>
      <c r="C1903" s="148">
        <v>6.3423946869999996</v>
      </c>
      <c r="D1903" s="213">
        <v>119</v>
      </c>
      <c r="E1903" s="213">
        <v>2</v>
      </c>
      <c r="F1903" s="213">
        <v>170521</v>
      </c>
      <c r="G1903" s="213">
        <v>310521</v>
      </c>
      <c r="H1903" s="213">
        <v>2021</v>
      </c>
      <c r="I1903" s="148" t="s">
        <v>43</v>
      </c>
      <c r="J1903" s="28" t="s">
        <v>2519</v>
      </c>
      <c r="K1903" s="148" t="s">
        <v>2520</v>
      </c>
      <c r="L1903" s="148" t="s">
        <v>74</v>
      </c>
      <c r="M1903" s="148" t="s">
        <v>147</v>
      </c>
      <c r="N1903" s="213">
        <v>7</v>
      </c>
      <c r="P1903" s="401" t="s">
        <v>925</v>
      </c>
      <c r="Q1903" s="16" t="s">
        <v>926</v>
      </c>
      <c r="R1903" s="16" t="s">
        <v>2422</v>
      </c>
      <c r="S1903" s="16">
        <v>1</v>
      </c>
      <c r="T1903" s="16">
        <v>0</v>
      </c>
      <c r="U1903" s="16">
        <v>1</v>
      </c>
      <c r="X1903" s="402">
        <v>170625</v>
      </c>
      <c r="Y1903" s="16" t="s">
        <v>78</v>
      </c>
      <c r="Z1903" s="47" t="s">
        <v>4560</v>
      </c>
      <c r="AB1903" s="16" t="str">
        <f t="shared" si="85"/>
        <v>Unique</v>
      </c>
    </row>
    <row r="1904" spans="1:28" ht="15">
      <c r="A1904" s="354" t="str">
        <f t="shared" si="84"/>
        <v>119_1_230522_C1X_p_ch.fe</v>
      </c>
      <c r="B1904" s="148" t="s">
        <v>2302</v>
      </c>
      <c r="C1904" s="148" t="s">
        <v>2303</v>
      </c>
      <c r="D1904" s="213">
        <v>119</v>
      </c>
      <c r="E1904" s="213">
        <v>1</v>
      </c>
      <c r="F1904" s="367" t="s">
        <v>2753</v>
      </c>
      <c r="G1904" s="213">
        <v>230522</v>
      </c>
      <c r="H1904" s="213">
        <v>2022</v>
      </c>
      <c r="I1904" s="148" t="s">
        <v>43</v>
      </c>
      <c r="J1904" s="148" t="s">
        <v>2304</v>
      </c>
      <c r="K1904" s="148" t="s">
        <v>2305</v>
      </c>
      <c r="L1904" s="148" t="s">
        <v>74</v>
      </c>
      <c r="M1904" s="148" t="s">
        <v>75</v>
      </c>
      <c r="N1904" s="213">
        <v>53</v>
      </c>
      <c r="P1904" s="401" t="s">
        <v>2378</v>
      </c>
      <c r="Q1904" s="16" t="s">
        <v>2379</v>
      </c>
      <c r="R1904" s="16" t="s">
        <v>2422</v>
      </c>
      <c r="S1904" s="16">
        <v>3</v>
      </c>
      <c r="T1904" s="16">
        <v>2</v>
      </c>
      <c r="U1904" s="16">
        <v>1</v>
      </c>
      <c r="X1904" s="402">
        <v>170625</v>
      </c>
      <c r="Y1904" s="16" t="s">
        <v>78</v>
      </c>
      <c r="Z1904" s="47" t="s">
        <v>4561</v>
      </c>
      <c r="AB1904" s="16" t="str">
        <f t="shared" si="85"/>
        <v>Unique</v>
      </c>
    </row>
    <row r="1905" spans="1:28" ht="15">
      <c r="A1905" s="354" t="str">
        <f t="shared" si="84"/>
        <v>119_1_230522_C1X_p_ch.ca</v>
      </c>
      <c r="B1905" s="148" t="s">
        <v>2302</v>
      </c>
      <c r="C1905" s="148" t="s">
        <v>2303</v>
      </c>
      <c r="D1905" s="213">
        <v>119</v>
      </c>
      <c r="E1905" s="213">
        <v>1</v>
      </c>
      <c r="F1905" s="367" t="s">
        <v>2753</v>
      </c>
      <c r="G1905" s="213">
        <v>230522</v>
      </c>
      <c r="H1905" s="213">
        <v>2022</v>
      </c>
      <c r="I1905" s="148" t="s">
        <v>43</v>
      </c>
      <c r="J1905" s="148" t="s">
        <v>2304</v>
      </c>
      <c r="K1905" s="148" t="s">
        <v>2305</v>
      </c>
      <c r="L1905" s="148" t="s">
        <v>74</v>
      </c>
      <c r="M1905" s="148" t="s">
        <v>75</v>
      </c>
      <c r="N1905" s="213">
        <v>53</v>
      </c>
      <c r="P1905" s="401" t="s">
        <v>925</v>
      </c>
      <c r="Q1905" s="16" t="s">
        <v>926</v>
      </c>
      <c r="R1905" s="16" t="s">
        <v>2422</v>
      </c>
      <c r="S1905" s="16">
        <v>2</v>
      </c>
      <c r="T1905" s="16">
        <v>0</v>
      </c>
      <c r="U1905" s="16">
        <v>2</v>
      </c>
      <c r="X1905" s="402">
        <v>170625</v>
      </c>
      <c r="Y1905" s="16" t="s">
        <v>78</v>
      </c>
      <c r="Z1905" s="47" t="s">
        <v>4562</v>
      </c>
      <c r="AB1905" s="16" t="str">
        <f t="shared" si="85"/>
        <v>Unique</v>
      </c>
    </row>
    <row r="1906" spans="1:28" ht="15">
      <c r="A1906" s="354" t="str">
        <f t="shared" si="84"/>
        <v>80_3_220622_C15_p_ch.ca</v>
      </c>
      <c r="B1906" s="148" t="s">
        <v>69</v>
      </c>
      <c r="C1906" s="148" t="s">
        <v>70</v>
      </c>
      <c r="D1906" s="213">
        <v>80</v>
      </c>
      <c r="E1906" s="213">
        <v>3</v>
      </c>
      <c r="F1906" s="367" t="s">
        <v>2800</v>
      </c>
      <c r="G1906" s="213">
        <v>220622</v>
      </c>
      <c r="H1906" s="213">
        <v>2022</v>
      </c>
      <c r="I1906" s="148" t="s">
        <v>43</v>
      </c>
      <c r="J1906" s="148" t="s">
        <v>72</v>
      </c>
      <c r="K1906" s="148" t="s">
        <v>73</v>
      </c>
      <c r="L1906" s="148" t="s">
        <v>74</v>
      </c>
      <c r="M1906" s="148" t="s">
        <v>320</v>
      </c>
      <c r="N1906" s="213">
        <v>265</v>
      </c>
      <c r="P1906" s="401" t="s">
        <v>925</v>
      </c>
      <c r="Q1906" s="16" t="s">
        <v>926</v>
      </c>
      <c r="R1906" s="16" t="s">
        <v>2422</v>
      </c>
      <c r="S1906" s="16">
        <v>1</v>
      </c>
      <c r="T1906" s="16">
        <v>0</v>
      </c>
      <c r="U1906" s="16">
        <v>1</v>
      </c>
      <c r="X1906" s="402">
        <v>170625</v>
      </c>
      <c r="Y1906" s="16" t="s">
        <v>78</v>
      </c>
      <c r="Z1906" s="47" t="s">
        <v>4563</v>
      </c>
      <c r="AB1906" s="16" t="str">
        <f t="shared" si="85"/>
        <v>Unique</v>
      </c>
    </row>
    <row r="1907" spans="1:28" ht="15">
      <c r="A1907" s="354" t="str">
        <f t="shared" si="84"/>
        <v>119_2_300621_C35_p_ch.ca</v>
      </c>
      <c r="B1907" s="148">
        <v>49.542630610000003</v>
      </c>
      <c r="C1907" s="148">
        <v>6.3416761900000003</v>
      </c>
      <c r="D1907" s="213">
        <v>119</v>
      </c>
      <c r="E1907" s="213">
        <v>2</v>
      </c>
      <c r="F1907" s="213">
        <v>150621</v>
      </c>
      <c r="G1907" s="213">
        <v>300621</v>
      </c>
      <c r="H1907" s="213">
        <v>2021</v>
      </c>
      <c r="I1907" s="148" t="s">
        <v>43</v>
      </c>
      <c r="J1907" s="148" t="s">
        <v>2613</v>
      </c>
      <c r="K1907" s="148" t="s">
        <v>2614</v>
      </c>
      <c r="L1907" s="148" t="s">
        <v>74</v>
      </c>
      <c r="M1907" s="148" t="s">
        <v>168</v>
      </c>
      <c r="N1907" s="213">
        <v>31</v>
      </c>
      <c r="P1907" s="401" t="s">
        <v>925</v>
      </c>
      <c r="Q1907" s="16" t="s">
        <v>926</v>
      </c>
      <c r="R1907" s="16" t="s">
        <v>2422</v>
      </c>
      <c r="S1907" s="16">
        <v>1</v>
      </c>
      <c r="T1907" s="16">
        <v>0</v>
      </c>
      <c r="U1907" s="16">
        <v>1</v>
      </c>
      <c r="X1907" s="402">
        <v>170625</v>
      </c>
      <c r="Y1907" s="16" t="s">
        <v>78</v>
      </c>
      <c r="Z1907" s="47" t="s">
        <v>4564</v>
      </c>
      <c r="AB1907" s="16" t="str">
        <f t="shared" si="85"/>
        <v>Unique</v>
      </c>
    </row>
    <row r="1908" spans="1:28" ht="15">
      <c r="A1908" s="354" t="str">
        <f t="shared" si="84"/>
        <v>119_2_300621_C35_p_ch.fe</v>
      </c>
      <c r="B1908" s="148">
        <v>49.542630610000003</v>
      </c>
      <c r="C1908" s="148">
        <v>6.3416761900000003</v>
      </c>
      <c r="D1908" s="213">
        <v>119</v>
      </c>
      <c r="E1908" s="213">
        <v>2</v>
      </c>
      <c r="F1908" s="213">
        <v>150621</v>
      </c>
      <c r="G1908" s="213">
        <v>300621</v>
      </c>
      <c r="H1908" s="213">
        <v>2021</v>
      </c>
      <c r="I1908" s="148" t="s">
        <v>43</v>
      </c>
      <c r="J1908" s="148" t="s">
        <v>2613</v>
      </c>
      <c r="K1908" s="148" t="s">
        <v>2614</v>
      </c>
      <c r="L1908" s="148" t="s">
        <v>74</v>
      </c>
      <c r="M1908" s="148" t="s">
        <v>168</v>
      </c>
      <c r="N1908" s="213">
        <v>31</v>
      </c>
      <c r="P1908" s="401" t="s">
        <v>2378</v>
      </c>
      <c r="Q1908" s="16" t="s">
        <v>2379</v>
      </c>
      <c r="R1908" s="16" t="s">
        <v>2422</v>
      </c>
      <c r="S1908" s="16">
        <v>5</v>
      </c>
      <c r="T1908" s="16">
        <v>1</v>
      </c>
      <c r="U1908" s="16">
        <v>4</v>
      </c>
      <c r="X1908" s="402">
        <v>170625</v>
      </c>
      <c r="Y1908" s="16" t="s">
        <v>78</v>
      </c>
      <c r="Z1908" s="47" t="s">
        <v>4565</v>
      </c>
      <c r="AB1908" s="16" t="str">
        <f t="shared" si="85"/>
        <v>Unique</v>
      </c>
    </row>
    <row r="1909" spans="1:28" ht="15">
      <c r="A1909" s="354" t="str">
        <f t="shared" si="84"/>
        <v>100_3_060722_C3Y_p_ch.verr</v>
      </c>
      <c r="B1909" s="148" t="s">
        <v>2417</v>
      </c>
      <c r="C1909" s="148" t="s">
        <v>2418</v>
      </c>
      <c r="D1909" s="213">
        <v>100</v>
      </c>
      <c r="E1909" s="213">
        <v>3</v>
      </c>
      <c r="F1909" s="29">
        <v>220622</v>
      </c>
      <c r="G1909" s="434" t="s">
        <v>465</v>
      </c>
      <c r="H1909" s="213">
        <v>2022</v>
      </c>
      <c r="I1909" s="148" t="s">
        <v>43</v>
      </c>
      <c r="J1909" s="148" t="s">
        <v>2419</v>
      </c>
      <c r="K1909" s="148" t="s">
        <v>2420</v>
      </c>
      <c r="L1909" s="148" t="s">
        <v>74</v>
      </c>
      <c r="M1909" s="148" t="s">
        <v>168</v>
      </c>
      <c r="N1909" s="213">
        <v>79</v>
      </c>
      <c r="P1909" s="401" t="s">
        <v>4540</v>
      </c>
      <c r="Q1909" s="16" t="s">
        <v>873</v>
      </c>
      <c r="R1909" s="16" t="s">
        <v>2422</v>
      </c>
      <c r="S1909" s="16">
        <v>1</v>
      </c>
      <c r="T1909" s="16">
        <v>0</v>
      </c>
      <c r="U1909" s="16">
        <v>1</v>
      </c>
      <c r="X1909" s="402">
        <v>170625</v>
      </c>
      <c r="Y1909" s="16" t="s">
        <v>78</v>
      </c>
      <c r="Z1909" s="47" t="s">
        <v>4566</v>
      </c>
      <c r="AB1909" s="16" t="str">
        <f t="shared" si="85"/>
        <v>Unique</v>
      </c>
    </row>
    <row r="1910" spans="1:28" ht="15">
      <c r="A1910" s="354" t="str">
        <f t="shared" si="84"/>
        <v>119_1_220622_C1X_p_ch.ca</v>
      </c>
      <c r="B1910" s="148" t="s">
        <v>2302</v>
      </c>
      <c r="C1910" s="148" t="s">
        <v>2303</v>
      </c>
      <c r="D1910" s="213">
        <v>119</v>
      </c>
      <c r="E1910" s="213">
        <v>1</v>
      </c>
      <c r="F1910" s="367" t="s">
        <v>2800</v>
      </c>
      <c r="G1910" s="213">
        <v>220622</v>
      </c>
      <c r="H1910" s="213">
        <v>2022</v>
      </c>
      <c r="I1910" s="148" t="s">
        <v>43</v>
      </c>
      <c r="J1910" s="148" t="s">
        <v>2304</v>
      </c>
      <c r="K1910" s="148" t="s">
        <v>2305</v>
      </c>
      <c r="L1910" s="148" t="s">
        <v>74</v>
      </c>
      <c r="M1910" s="148" t="s">
        <v>100</v>
      </c>
      <c r="N1910" s="213">
        <v>111</v>
      </c>
      <c r="P1910" s="401" t="s">
        <v>925</v>
      </c>
      <c r="Q1910" s="16" t="s">
        <v>926</v>
      </c>
      <c r="R1910" s="16" t="s">
        <v>2422</v>
      </c>
      <c r="S1910" s="16">
        <v>1</v>
      </c>
      <c r="T1910" s="16">
        <v>0</v>
      </c>
      <c r="U1910" s="16">
        <v>1</v>
      </c>
      <c r="X1910" s="402">
        <v>170625</v>
      </c>
      <c r="Y1910" s="16" t="s">
        <v>78</v>
      </c>
      <c r="Z1910" s="47" t="s">
        <v>4567</v>
      </c>
      <c r="AB1910" s="16" t="str">
        <f t="shared" si="85"/>
        <v>Unique</v>
      </c>
    </row>
    <row r="1911" spans="1:28" ht="15">
      <c r="A1911" s="354" t="str">
        <f t="shared" si="84"/>
        <v>80_3_160821_C15_p_ch.fe</v>
      </c>
      <c r="B1911" s="148" t="s">
        <v>69</v>
      </c>
      <c r="C1911" s="148" t="s">
        <v>70</v>
      </c>
      <c r="D1911" s="213">
        <v>80</v>
      </c>
      <c r="E1911" s="213">
        <v>3</v>
      </c>
      <c r="F1911" s="213">
        <v>300721</v>
      </c>
      <c r="G1911" s="213">
        <v>160821</v>
      </c>
      <c r="H1911" s="213">
        <v>2021</v>
      </c>
      <c r="I1911" s="148" t="s">
        <v>43</v>
      </c>
      <c r="J1911" s="148" t="s">
        <v>72</v>
      </c>
      <c r="K1911" s="148" t="s">
        <v>73</v>
      </c>
      <c r="L1911" s="148" t="s">
        <v>74</v>
      </c>
      <c r="M1911" s="148" t="s">
        <v>477</v>
      </c>
      <c r="N1911" s="213">
        <v>197</v>
      </c>
      <c r="O1911" s="148" t="s">
        <v>2849</v>
      </c>
      <c r="P1911" s="401" t="s">
        <v>2378</v>
      </c>
      <c r="Q1911" s="16" t="s">
        <v>2379</v>
      </c>
      <c r="R1911" s="16" t="s">
        <v>2422</v>
      </c>
      <c r="S1911" s="16">
        <v>1</v>
      </c>
      <c r="T1911" s="16">
        <v>0</v>
      </c>
      <c r="U1911" s="16">
        <v>1</v>
      </c>
      <c r="X1911" s="402">
        <v>170625</v>
      </c>
      <c r="Y1911" s="16" t="s">
        <v>78</v>
      </c>
      <c r="Z1911" s="47" t="s">
        <v>4568</v>
      </c>
      <c r="AB1911" s="16" t="str">
        <f t="shared" si="85"/>
        <v>Unique</v>
      </c>
    </row>
    <row r="1912" spans="1:28" ht="15">
      <c r="A1912" s="354" t="str">
        <f t="shared" si="84"/>
        <v>119_1_300621_C1X_p_ch.ca</v>
      </c>
      <c r="B1912" s="148">
        <v>49.53837832</v>
      </c>
      <c r="C1912" s="148">
        <v>6.3416651259999997</v>
      </c>
      <c r="D1912" s="213">
        <v>119</v>
      </c>
      <c r="E1912" s="213">
        <v>1</v>
      </c>
      <c r="F1912" s="213">
        <v>150621</v>
      </c>
      <c r="G1912" s="213">
        <v>300621</v>
      </c>
      <c r="H1912" s="213">
        <v>2021</v>
      </c>
      <c r="I1912" s="148" t="s">
        <v>43</v>
      </c>
      <c r="J1912" s="148" t="s">
        <v>2304</v>
      </c>
      <c r="K1912" s="148" t="s">
        <v>2305</v>
      </c>
      <c r="L1912" s="148" t="s">
        <v>74</v>
      </c>
      <c r="M1912" s="148" t="s">
        <v>147</v>
      </c>
      <c r="N1912" s="213">
        <v>20</v>
      </c>
      <c r="P1912" s="401" t="s">
        <v>925</v>
      </c>
      <c r="Q1912" s="16" t="s">
        <v>926</v>
      </c>
      <c r="R1912" s="16" t="s">
        <v>2422</v>
      </c>
      <c r="S1912" s="16">
        <v>1</v>
      </c>
      <c r="T1912" s="16">
        <v>0</v>
      </c>
      <c r="U1912" s="16">
        <v>1</v>
      </c>
      <c r="X1912" s="402">
        <v>170625</v>
      </c>
      <c r="Y1912" s="16" t="s">
        <v>78</v>
      </c>
      <c r="Z1912" s="47" t="s">
        <v>4569</v>
      </c>
      <c r="AB1912" s="16" t="str">
        <f t="shared" si="85"/>
        <v>Unique</v>
      </c>
    </row>
    <row r="1913" spans="1:28" ht="15">
      <c r="A1913" s="354" t="str">
        <f t="shared" si="84"/>
        <v>102_1_310822_C1C_p_ch.fe</v>
      </c>
      <c r="B1913" s="148" t="s">
        <v>2751</v>
      </c>
      <c r="C1913" s="148" t="s">
        <v>2752</v>
      </c>
      <c r="D1913" s="213">
        <v>102</v>
      </c>
      <c r="E1913" s="213">
        <v>1</v>
      </c>
      <c r="F1913" s="213">
        <v>170822</v>
      </c>
      <c r="G1913" s="213">
        <v>310822</v>
      </c>
      <c r="H1913" s="213">
        <v>2022</v>
      </c>
      <c r="I1913" s="148" t="s">
        <v>43</v>
      </c>
      <c r="J1913" s="148" t="s">
        <v>2754</v>
      </c>
      <c r="K1913" s="148" t="s">
        <v>2755</v>
      </c>
      <c r="L1913" s="148" t="s">
        <v>74</v>
      </c>
      <c r="M1913" s="148" t="s">
        <v>3158</v>
      </c>
      <c r="N1913" s="213">
        <v>34</v>
      </c>
      <c r="O1913" s="148" t="s">
        <v>3235</v>
      </c>
      <c r="P1913" s="401" t="s">
        <v>2378</v>
      </c>
      <c r="Q1913" s="16" t="s">
        <v>2379</v>
      </c>
      <c r="R1913" s="16" t="s">
        <v>2422</v>
      </c>
      <c r="S1913" s="16">
        <v>1</v>
      </c>
      <c r="T1913" s="16">
        <v>0</v>
      </c>
      <c r="U1913" s="16">
        <v>1</v>
      </c>
      <c r="X1913" s="402">
        <v>170625</v>
      </c>
      <c r="Y1913" s="16" t="s">
        <v>78</v>
      </c>
      <c r="Z1913" s="47" t="s">
        <v>4570</v>
      </c>
      <c r="AB1913" s="16" t="str">
        <f t="shared" si="85"/>
        <v>Unique</v>
      </c>
    </row>
    <row r="1914" spans="1:28" ht="15">
      <c r="A1914" s="354" t="str">
        <f t="shared" si="84"/>
        <v>80_3_090522_C15_p_ch.ca</v>
      </c>
      <c r="B1914" s="148" t="s">
        <v>69</v>
      </c>
      <c r="C1914" s="148" t="s">
        <v>70</v>
      </c>
      <c r="D1914" s="213">
        <v>80</v>
      </c>
      <c r="E1914" s="213">
        <v>3</v>
      </c>
      <c r="F1914" s="213">
        <v>250422</v>
      </c>
      <c r="G1914" s="367" t="s">
        <v>2753</v>
      </c>
      <c r="H1914" s="213">
        <v>2022</v>
      </c>
      <c r="I1914" s="148" t="s">
        <v>43</v>
      </c>
      <c r="J1914" s="148" t="s">
        <v>72</v>
      </c>
      <c r="K1914" s="148" t="s">
        <v>73</v>
      </c>
      <c r="L1914" s="148" t="s">
        <v>74</v>
      </c>
      <c r="M1914" s="148" t="s">
        <v>477</v>
      </c>
      <c r="N1914" s="213">
        <v>76</v>
      </c>
      <c r="P1914" s="401" t="s">
        <v>925</v>
      </c>
      <c r="Q1914" s="16" t="s">
        <v>926</v>
      </c>
      <c r="R1914" s="16" t="s">
        <v>2422</v>
      </c>
      <c r="S1914" s="16">
        <v>1</v>
      </c>
      <c r="T1914" s="16">
        <v>0</v>
      </c>
      <c r="U1914" s="16">
        <v>1</v>
      </c>
      <c r="X1914" s="402">
        <v>170625</v>
      </c>
      <c r="Y1914" s="16" t="s">
        <v>78</v>
      </c>
      <c r="Z1914" s="47" t="s">
        <v>4571</v>
      </c>
      <c r="AB1914" s="16" t="str">
        <f t="shared" si="85"/>
        <v>Unique</v>
      </c>
    </row>
    <row r="1915" spans="1:28" ht="15">
      <c r="A1915" s="354" t="str">
        <f t="shared" si="84"/>
        <v>119_2_140721_C2Y_p_ch.ca</v>
      </c>
      <c r="B1915" s="148">
        <v>49.537224080000001</v>
      </c>
      <c r="C1915" s="148">
        <v>6.3423946869999996</v>
      </c>
      <c r="D1915" s="213">
        <v>119</v>
      </c>
      <c r="E1915" s="213">
        <v>2</v>
      </c>
      <c r="F1915" s="213">
        <v>300621</v>
      </c>
      <c r="G1915" s="213">
        <v>140721</v>
      </c>
      <c r="H1915" s="213">
        <v>2021</v>
      </c>
      <c r="I1915" s="148" t="s">
        <v>43</v>
      </c>
      <c r="J1915" s="148" t="s">
        <v>2519</v>
      </c>
      <c r="K1915" s="148" t="s">
        <v>2520</v>
      </c>
      <c r="L1915" s="148" t="s">
        <v>74</v>
      </c>
      <c r="M1915" s="148" t="s">
        <v>147</v>
      </c>
      <c r="N1915" s="213">
        <v>40</v>
      </c>
      <c r="P1915" s="401" t="s">
        <v>925</v>
      </c>
      <c r="Q1915" s="16" t="s">
        <v>926</v>
      </c>
      <c r="R1915" s="16" t="s">
        <v>2422</v>
      </c>
      <c r="S1915" s="16">
        <v>1</v>
      </c>
      <c r="T1915" s="16">
        <v>0</v>
      </c>
      <c r="U1915" s="16">
        <v>1</v>
      </c>
      <c r="X1915" s="402">
        <v>170625</v>
      </c>
      <c r="Y1915" s="16" t="s">
        <v>78</v>
      </c>
      <c r="Z1915" s="47" t="s">
        <v>4572</v>
      </c>
      <c r="AB1915" s="16" t="str">
        <f t="shared" si="85"/>
        <v>Unique</v>
      </c>
    </row>
    <row r="1916" spans="1:28" ht="15">
      <c r="A1916" s="354" t="str">
        <f t="shared" si="84"/>
        <v>119_2_140721_C2Y_p_ch.verr</v>
      </c>
      <c r="B1916" s="148">
        <v>49.537224080000001</v>
      </c>
      <c r="C1916" s="148">
        <v>6.3423946869999996</v>
      </c>
      <c r="D1916" s="213">
        <v>119</v>
      </c>
      <c r="E1916" s="213">
        <v>2</v>
      </c>
      <c r="F1916" s="213">
        <v>300621</v>
      </c>
      <c r="G1916" s="213">
        <v>140721</v>
      </c>
      <c r="H1916" s="213">
        <v>2021</v>
      </c>
      <c r="I1916" s="148" t="s">
        <v>43</v>
      </c>
      <c r="J1916" s="148" t="s">
        <v>2519</v>
      </c>
      <c r="K1916" s="148" t="s">
        <v>2520</v>
      </c>
      <c r="L1916" s="148" t="s">
        <v>74</v>
      </c>
      <c r="M1916" s="148" t="s">
        <v>147</v>
      </c>
      <c r="N1916" s="213">
        <v>40</v>
      </c>
      <c r="P1916" s="401" t="s">
        <v>4540</v>
      </c>
      <c r="Q1916" s="16" t="s">
        <v>873</v>
      </c>
      <c r="R1916" s="16" t="s">
        <v>2422</v>
      </c>
      <c r="S1916" s="16">
        <v>1</v>
      </c>
      <c r="T1916" s="16">
        <v>0</v>
      </c>
      <c r="U1916" s="16">
        <v>1</v>
      </c>
      <c r="X1916" s="402">
        <v>170625</v>
      </c>
      <c r="Y1916" s="16" t="s">
        <v>78</v>
      </c>
      <c r="Z1916" s="47" t="s">
        <v>4573</v>
      </c>
      <c r="AB1916" s="16" t="str">
        <f t="shared" si="85"/>
        <v>Unique</v>
      </c>
    </row>
    <row r="1917" spans="1:28" ht="15">
      <c r="A1917" s="354" t="str">
        <f t="shared" si="84"/>
        <v>83_2_060722_C2D_p_ch.ca</v>
      </c>
      <c r="B1917" s="148" t="s">
        <v>2773</v>
      </c>
      <c r="C1917" s="148" t="s">
        <v>2774</v>
      </c>
      <c r="D1917" s="213">
        <v>83</v>
      </c>
      <c r="E1917" s="213">
        <v>2</v>
      </c>
      <c r="F1917" s="213">
        <v>220622</v>
      </c>
      <c r="G1917" s="367" t="s">
        <v>465</v>
      </c>
      <c r="H1917" s="213">
        <v>2022</v>
      </c>
      <c r="I1917" s="148" t="s">
        <v>43</v>
      </c>
      <c r="J1917" s="148" t="s">
        <v>2775</v>
      </c>
      <c r="K1917" s="148" t="s">
        <v>2776</v>
      </c>
      <c r="L1917" s="148" t="s">
        <v>74</v>
      </c>
      <c r="M1917" s="148" t="s">
        <v>168</v>
      </c>
      <c r="N1917" s="213">
        <v>854</v>
      </c>
      <c r="P1917" s="401" t="s">
        <v>925</v>
      </c>
      <c r="Q1917" s="16" t="s">
        <v>926</v>
      </c>
      <c r="R1917" s="16" t="s">
        <v>2422</v>
      </c>
      <c r="S1917" s="16">
        <v>2</v>
      </c>
      <c r="T1917" s="16">
        <v>0</v>
      </c>
      <c r="U1917" s="16">
        <v>2</v>
      </c>
      <c r="X1917" s="402">
        <v>170625</v>
      </c>
      <c r="Y1917" s="16" t="s">
        <v>78</v>
      </c>
      <c r="Z1917" s="47" t="s">
        <v>4574</v>
      </c>
      <c r="AB1917" s="16" t="str">
        <f t="shared" si="85"/>
        <v>Unique</v>
      </c>
    </row>
    <row r="1918" spans="1:28" ht="15">
      <c r="A1918" s="354" t="str">
        <f t="shared" si="84"/>
        <v>102_1_170822_C1C_p_ch.fe</v>
      </c>
      <c r="B1918" s="148" t="s">
        <v>2751</v>
      </c>
      <c r="C1918" s="148" t="s">
        <v>2752</v>
      </c>
      <c r="D1918" s="213">
        <v>102</v>
      </c>
      <c r="E1918" s="213">
        <v>1</v>
      </c>
      <c r="F1918" s="213">
        <v>30822</v>
      </c>
      <c r="G1918" s="213">
        <v>170822</v>
      </c>
      <c r="H1918" s="213">
        <v>2022</v>
      </c>
      <c r="I1918" s="148" t="s">
        <v>43</v>
      </c>
      <c r="J1918" s="148" t="s">
        <v>2754</v>
      </c>
      <c r="K1918" s="148" t="s">
        <v>2755</v>
      </c>
      <c r="L1918" s="148" t="s">
        <v>74</v>
      </c>
      <c r="M1918" s="148" t="s">
        <v>3158</v>
      </c>
      <c r="N1918" s="213">
        <v>35</v>
      </c>
      <c r="O1918" s="148" t="s">
        <v>3235</v>
      </c>
      <c r="P1918" s="401" t="s">
        <v>2378</v>
      </c>
      <c r="Q1918" s="16" t="s">
        <v>2379</v>
      </c>
      <c r="R1918" s="16" t="s">
        <v>2422</v>
      </c>
      <c r="S1918" s="16">
        <v>2</v>
      </c>
      <c r="T1918" s="16">
        <v>0</v>
      </c>
      <c r="U1918" s="16">
        <v>2</v>
      </c>
      <c r="X1918" s="402">
        <v>170625</v>
      </c>
      <c r="Y1918" s="16" t="s">
        <v>78</v>
      </c>
      <c r="Z1918" s="47" t="s">
        <v>4575</v>
      </c>
      <c r="AB1918" s="16" t="str">
        <f t="shared" si="85"/>
        <v>Unique</v>
      </c>
    </row>
    <row r="1919" spans="1:28" ht="15">
      <c r="A1919" s="354" t="str">
        <f t="shared" si="84"/>
        <v>119_1_080622_C1X_p_ch.ca</v>
      </c>
      <c r="B1919" s="28" t="s">
        <v>2302</v>
      </c>
      <c r="C1919" s="28" t="s">
        <v>2303</v>
      </c>
      <c r="D1919" s="29">
        <v>119</v>
      </c>
      <c r="E1919" s="29">
        <v>1</v>
      </c>
      <c r="F1919" s="213">
        <v>230522</v>
      </c>
      <c r="G1919" s="367" t="s">
        <v>2800</v>
      </c>
      <c r="H1919" s="213">
        <v>2022</v>
      </c>
      <c r="I1919" s="148" t="s">
        <v>43</v>
      </c>
      <c r="J1919" s="28" t="s">
        <v>2304</v>
      </c>
      <c r="K1919" s="28" t="s">
        <v>2305</v>
      </c>
      <c r="L1919" s="28" t="s">
        <v>74</v>
      </c>
      <c r="M1919" s="148" t="s">
        <v>2911</v>
      </c>
      <c r="N1919" s="213">
        <v>128</v>
      </c>
      <c r="O1919" s="148" t="s">
        <v>2912</v>
      </c>
      <c r="P1919" s="401" t="s">
        <v>925</v>
      </c>
      <c r="Q1919" s="16" t="s">
        <v>926</v>
      </c>
      <c r="R1919" s="16" t="s">
        <v>2422</v>
      </c>
      <c r="S1919" s="16">
        <v>3</v>
      </c>
      <c r="T1919" s="16">
        <v>0</v>
      </c>
      <c r="U1919" s="16">
        <v>3</v>
      </c>
      <c r="X1919" s="402">
        <v>170625</v>
      </c>
      <c r="Y1919" s="16" t="s">
        <v>78</v>
      </c>
      <c r="Z1919" s="47" t="s">
        <v>4576</v>
      </c>
      <c r="AB1919" s="16" t="str">
        <f t="shared" si="85"/>
        <v>Unique</v>
      </c>
    </row>
    <row r="1920" spans="1:28" ht="15">
      <c r="A1920" s="354" t="str">
        <f t="shared" si="84"/>
        <v>93_1_160821_C3B_p_ch.fe</v>
      </c>
      <c r="B1920" s="148" t="s">
        <v>2326</v>
      </c>
      <c r="C1920" s="148" t="s">
        <v>2327</v>
      </c>
      <c r="D1920" s="213">
        <v>93</v>
      </c>
      <c r="E1920" s="213">
        <v>1</v>
      </c>
      <c r="F1920" s="213">
        <v>300721</v>
      </c>
      <c r="G1920" s="213">
        <v>160821</v>
      </c>
      <c r="H1920" s="213">
        <v>2021</v>
      </c>
      <c r="I1920" s="148" t="s">
        <v>43</v>
      </c>
      <c r="J1920" s="148" t="s">
        <v>2328</v>
      </c>
      <c r="K1920" s="148" t="s">
        <v>2329</v>
      </c>
      <c r="L1920" s="148" t="s">
        <v>74</v>
      </c>
      <c r="M1920" s="148" t="s">
        <v>75</v>
      </c>
      <c r="N1920" s="213">
        <v>985</v>
      </c>
      <c r="O1920" s="148" t="s">
        <v>2877</v>
      </c>
      <c r="P1920" s="401" t="s">
        <v>2378</v>
      </c>
      <c r="Q1920" s="16" t="s">
        <v>2379</v>
      </c>
      <c r="R1920" s="16" t="s">
        <v>2422</v>
      </c>
      <c r="S1920" s="16">
        <v>4</v>
      </c>
      <c r="T1920" s="16">
        <v>0</v>
      </c>
      <c r="U1920" s="16">
        <v>4</v>
      </c>
      <c r="X1920" s="402">
        <v>170625</v>
      </c>
      <c r="Y1920" s="16" t="s">
        <v>78</v>
      </c>
      <c r="Z1920" s="47" t="s">
        <v>4577</v>
      </c>
      <c r="AB1920" s="16" t="str">
        <f t="shared" si="85"/>
        <v>Unique</v>
      </c>
    </row>
    <row r="1921" spans="1:89" ht="15">
      <c r="A1921" s="354" t="str">
        <f t="shared" si="84"/>
        <v>102_1_080622_C1C_p_ch.fe</v>
      </c>
      <c r="B1921" s="148" t="s">
        <v>2751</v>
      </c>
      <c r="C1921" s="148" t="s">
        <v>2752</v>
      </c>
      <c r="D1921" s="213">
        <v>102</v>
      </c>
      <c r="E1921" s="213">
        <v>1</v>
      </c>
      <c r="F1921" s="213">
        <v>230522</v>
      </c>
      <c r="G1921" s="367" t="s">
        <v>2800</v>
      </c>
      <c r="H1921" s="213">
        <v>2022</v>
      </c>
      <c r="I1921" s="148" t="s">
        <v>43</v>
      </c>
      <c r="J1921" s="148" t="s">
        <v>2754</v>
      </c>
      <c r="K1921" s="148" t="s">
        <v>2755</v>
      </c>
      <c r="L1921" s="148" t="s">
        <v>74</v>
      </c>
      <c r="M1921" s="148" t="s">
        <v>100</v>
      </c>
      <c r="N1921" s="213">
        <v>110</v>
      </c>
      <c r="P1921" s="401" t="s">
        <v>2378</v>
      </c>
      <c r="Q1921" s="16" t="s">
        <v>2379</v>
      </c>
      <c r="R1921" s="16" t="s">
        <v>2422</v>
      </c>
      <c r="S1921" s="16">
        <v>1</v>
      </c>
      <c r="T1921" s="16">
        <v>0</v>
      </c>
      <c r="U1921" s="16">
        <v>1</v>
      </c>
      <c r="X1921" s="402">
        <v>170625</v>
      </c>
      <c r="Y1921" s="16" t="s">
        <v>78</v>
      </c>
      <c r="Z1921" s="47" t="s">
        <v>4578</v>
      </c>
      <c r="AB1921" s="16" t="str">
        <f t="shared" si="85"/>
        <v>Unique</v>
      </c>
    </row>
    <row r="1922" spans="1:89" ht="15">
      <c r="A1922" s="354" t="str">
        <f t="shared" si="84"/>
        <v>102_1_080622_C1C_p_ch.ca</v>
      </c>
      <c r="B1922" s="148" t="s">
        <v>2751</v>
      </c>
      <c r="C1922" s="148" t="s">
        <v>2752</v>
      </c>
      <c r="D1922" s="213">
        <v>102</v>
      </c>
      <c r="E1922" s="213">
        <v>1</v>
      </c>
      <c r="F1922" s="213">
        <v>230522</v>
      </c>
      <c r="G1922" s="367" t="s">
        <v>2800</v>
      </c>
      <c r="H1922" s="213">
        <v>2022</v>
      </c>
      <c r="I1922" s="148" t="s">
        <v>43</v>
      </c>
      <c r="J1922" s="148" t="s">
        <v>2754</v>
      </c>
      <c r="K1922" s="148" t="s">
        <v>2755</v>
      </c>
      <c r="L1922" s="148" t="s">
        <v>74</v>
      </c>
      <c r="M1922" s="148" t="s">
        <v>100</v>
      </c>
      <c r="N1922" s="213">
        <v>110</v>
      </c>
      <c r="P1922" s="401" t="s">
        <v>925</v>
      </c>
      <c r="Q1922" s="16" t="s">
        <v>926</v>
      </c>
      <c r="R1922" s="16" t="s">
        <v>2422</v>
      </c>
      <c r="S1922" s="16">
        <v>3</v>
      </c>
      <c r="T1922" s="16">
        <v>0</v>
      </c>
      <c r="U1922" s="16">
        <v>3</v>
      </c>
      <c r="X1922" s="402">
        <v>170625</v>
      </c>
      <c r="Y1922" s="16" t="s">
        <v>78</v>
      </c>
      <c r="Z1922" s="47" t="s">
        <v>4579</v>
      </c>
      <c r="AB1922" s="16" t="str">
        <f t="shared" si="85"/>
        <v>Unique</v>
      </c>
    </row>
    <row r="1923" spans="1:89" ht="15">
      <c r="A1923" s="354" t="str">
        <f t="shared" si="84"/>
        <v>93_1_160821_C3B_p_ch.fe</v>
      </c>
      <c r="B1923" s="148" t="s">
        <v>2326</v>
      </c>
      <c r="C1923" s="148" t="s">
        <v>2327</v>
      </c>
      <c r="D1923" s="213">
        <v>93</v>
      </c>
      <c r="E1923" s="213">
        <v>1</v>
      </c>
      <c r="F1923" s="213">
        <v>300721</v>
      </c>
      <c r="G1923" s="213">
        <v>160821</v>
      </c>
      <c r="H1923" s="213">
        <v>2021</v>
      </c>
      <c r="I1923" s="148" t="s">
        <v>43</v>
      </c>
      <c r="J1923" s="148" t="s">
        <v>2328</v>
      </c>
      <c r="K1923" s="148" t="s">
        <v>2329</v>
      </c>
      <c r="L1923" s="148" t="s">
        <v>74</v>
      </c>
      <c r="M1923" s="148" t="s">
        <v>75</v>
      </c>
      <c r="N1923" s="213">
        <v>705</v>
      </c>
      <c r="P1923" s="401" t="s">
        <v>2378</v>
      </c>
      <c r="Q1923" s="16" t="s">
        <v>2379</v>
      </c>
      <c r="R1923" s="16" t="s">
        <v>2422</v>
      </c>
      <c r="S1923" s="16">
        <v>5</v>
      </c>
      <c r="T1923" s="16">
        <v>0</v>
      </c>
      <c r="U1923" s="16">
        <v>5</v>
      </c>
      <c r="X1923" s="402">
        <v>170625</v>
      </c>
      <c r="Y1923" s="16" t="s">
        <v>78</v>
      </c>
      <c r="Z1923" s="47" t="s">
        <v>4580</v>
      </c>
      <c r="AB1923" s="16" t="str">
        <f t="shared" si="85"/>
        <v>Unique</v>
      </c>
    </row>
    <row r="1924" spans="1:89" ht="15">
      <c r="A1924" s="354" t="str">
        <f t="shared" si="84"/>
        <v>119_2_190523_C35_p_ch.fe</v>
      </c>
      <c r="B1924" s="148" t="s">
        <v>2611</v>
      </c>
      <c r="C1924" s="148" t="s">
        <v>2612</v>
      </c>
      <c r="D1924" s="421">
        <v>119</v>
      </c>
      <c r="E1924" s="421">
        <v>2</v>
      </c>
      <c r="F1924" s="367" t="s">
        <v>3596</v>
      </c>
      <c r="G1924" s="213">
        <v>190523</v>
      </c>
      <c r="H1924" s="213">
        <v>2023</v>
      </c>
      <c r="I1924" s="148" t="s">
        <v>43</v>
      </c>
      <c r="J1924" s="148" t="s">
        <v>2613</v>
      </c>
      <c r="K1924" s="148" t="s">
        <v>2614</v>
      </c>
      <c r="L1924" s="148" t="s">
        <v>74</v>
      </c>
      <c r="M1924" s="148" t="s">
        <v>100</v>
      </c>
      <c r="N1924" s="213">
        <v>31</v>
      </c>
      <c r="P1924" s="401" t="s">
        <v>2378</v>
      </c>
      <c r="Q1924" s="16" t="s">
        <v>2379</v>
      </c>
      <c r="R1924" s="16" t="s">
        <v>2422</v>
      </c>
      <c r="S1924" s="16">
        <v>5</v>
      </c>
      <c r="T1924" s="16">
        <v>0</v>
      </c>
      <c r="U1924" s="16">
        <v>5</v>
      </c>
      <c r="X1924" s="402">
        <v>170625</v>
      </c>
      <c r="Y1924" s="16" t="s">
        <v>78</v>
      </c>
      <c r="Z1924" s="47" t="s">
        <v>4581</v>
      </c>
      <c r="AB1924" s="16" t="str">
        <f t="shared" si="85"/>
        <v>Unique</v>
      </c>
    </row>
    <row r="1925" spans="1:89" ht="15">
      <c r="A1925" s="354" t="str">
        <f t="shared" si="84"/>
        <v>119_2_150621_C35_p_ch.fe</v>
      </c>
      <c r="B1925" s="148">
        <v>49.542630610000003</v>
      </c>
      <c r="C1925" s="148">
        <v>6.3416761900000003</v>
      </c>
      <c r="D1925" s="213">
        <v>119</v>
      </c>
      <c r="E1925" s="213">
        <v>2</v>
      </c>
      <c r="F1925" s="213">
        <v>310521</v>
      </c>
      <c r="G1925" s="213">
        <v>150621</v>
      </c>
      <c r="H1925" s="213">
        <v>2021</v>
      </c>
      <c r="I1925" s="148" t="s">
        <v>43</v>
      </c>
      <c r="J1925" s="28" t="s">
        <v>2613</v>
      </c>
      <c r="K1925" s="148" t="s">
        <v>2614</v>
      </c>
      <c r="L1925" s="148" t="s">
        <v>74</v>
      </c>
      <c r="M1925" s="148" t="s">
        <v>147</v>
      </c>
      <c r="N1925" s="213">
        <v>27</v>
      </c>
      <c r="P1925" s="401" t="s">
        <v>2378</v>
      </c>
      <c r="Q1925" s="16" t="s">
        <v>2379</v>
      </c>
      <c r="R1925" s="16" t="s">
        <v>2422</v>
      </c>
      <c r="S1925" s="16">
        <v>6</v>
      </c>
      <c r="T1925" s="16">
        <v>0</v>
      </c>
      <c r="U1925" s="16">
        <v>6</v>
      </c>
      <c r="X1925" s="402">
        <v>170625</v>
      </c>
      <c r="Y1925" s="16" t="s">
        <v>78</v>
      </c>
      <c r="Z1925" s="47" t="s">
        <v>4582</v>
      </c>
      <c r="AB1925" s="16" t="str">
        <f t="shared" ref="AB1925:AB1988" si="87">IF(COUNTIF(Z:Z, Z1925)&gt;1, "Duplicate", "Unique")</f>
        <v>Unique</v>
      </c>
    </row>
    <row r="1926" spans="1:89" ht="15">
      <c r="A1926" s="354" t="str">
        <f t="shared" si="84"/>
        <v>80_4_160623_C25_p_ch.ca</v>
      </c>
      <c r="B1926" s="148">
        <v>49.710129700000003</v>
      </c>
      <c r="C1926" s="148">
        <v>6.2659467009999998</v>
      </c>
      <c r="D1926" s="213">
        <v>80</v>
      </c>
      <c r="E1926" s="213">
        <v>4</v>
      </c>
      <c r="F1926" s="367" t="s">
        <v>3903</v>
      </c>
      <c r="G1926" s="213">
        <v>160623</v>
      </c>
      <c r="H1926" s="213">
        <v>2023</v>
      </c>
      <c r="I1926" s="148" t="s">
        <v>43</v>
      </c>
      <c r="J1926" s="148" t="s">
        <v>2322</v>
      </c>
      <c r="K1926" s="148" t="s">
        <v>2323</v>
      </c>
      <c r="L1926" s="148" t="s">
        <v>74</v>
      </c>
      <c r="M1926" s="148" t="s">
        <v>2422</v>
      </c>
      <c r="N1926" s="213">
        <f>28+27+100+100+100+100+58</f>
        <v>513</v>
      </c>
      <c r="P1926" s="401" t="s">
        <v>925</v>
      </c>
      <c r="Q1926" s="16" t="s">
        <v>926</v>
      </c>
      <c r="R1926" s="16" t="s">
        <v>2422</v>
      </c>
      <c r="S1926" s="16">
        <v>5</v>
      </c>
      <c r="T1926" s="16">
        <v>0</v>
      </c>
      <c r="U1926" s="16">
        <v>5</v>
      </c>
      <c r="X1926" s="402">
        <v>170625</v>
      </c>
      <c r="Y1926" s="16" t="s">
        <v>78</v>
      </c>
      <c r="Z1926" s="47" t="s">
        <v>4583</v>
      </c>
      <c r="AB1926" s="16" t="str">
        <f t="shared" si="87"/>
        <v>Unique</v>
      </c>
    </row>
    <row r="1927" spans="1:89" ht="15">
      <c r="A1927" s="354" t="str">
        <f t="shared" si="84"/>
        <v>119_2_160623_C35_p_ch.fe</v>
      </c>
      <c r="B1927" s="148" t="s">
        <v>2611</v>
      </c>
      <c r="C1927" s="148" t="s">
        <v>2612</v>
      </c>
      <c r="D1927" s="421">
        <v>119</v>
      </c>
      <c r="E1927" s="421">
        <v>2</v>
      </c>
      <c r="F1927" s="367" t="s">
        <v>3903</v>
      </c>
      <c r="G1927" s="213">
        <v>160623</v>
      </c>
      <c r="H1927" s="213">
        <v>2023</v>
      </c>
      <c r="I1927" s="148" t="s">
        <v>43</v>
      </c>
      <c r="J1927" s="148" t="s">
        <v>2613</v>
      </c>
      <c r="K1927" s="148" t="s">
        <v>2614</v>
      </c>
      <c r="L1927" s="148" t="s">
        <v>74</v>
      </c>
      <c r="M1927" s="148" t="s">
        <v>2422</v>
      </c>
      <c r="N1927" s="213">
        <f>100+100+100+100+91</f>
        <v>491</v>
      </c>
      <c r="P1927" s="401" t="s">
        <v>2378</v>
      </c>
      <c r="Q1927" s="16" t="s">
        <v>2379</v>
      </c>
      <c r="R1927" s="16" t="s">
        <v>2422</v>
      </c>
      <c r="S1927" s="16">
        <v>11</v>
      </c>
      <c r="T1927" s="16">
        <v>0</v>
      </c>
      <c r="U1927" s="16">
        <v>11</v>
      </c>
      <c r="X1927" s="402">
        <v>170625</v>
      </c>
      <c r="Y1927" s="16" t="s">
        <v>78</v>
      </c>
      <c r="Z1927" s="47" t="s">
        <v>4584</v>
      </c>
      <c r="AB1927" s="16" t="str">
        <f t="shared" si="87"/>
        <v>Unique</v>
      </c>
    </row>
    <row r="1928" spans="1:89" ht="15">
      <c r="A1928" s="354" t="str">
        <f t="shared" si="84"/>
        <v>71_1_160623_C1A_p_ch.ca</v>
      </c>
      <c r="B1928" s="148" t="s">
        <v>2352</v>
      </c>
      <c r="C1928" s="148" t="s">
        <v>2353</v>
      </c>
      <c r="D1928" s="213">
        <v>71</v>
      </c>
      <c r="E1928" s="213">
        <v>1</v>
      </c>
      <c r="F1928" s="367" t="s">
        <v>3903</v>
      </c>
      <c r="G1928" s="213">
        <v>160623</v>
      </c>
      <c r="H1928" s="213">
        <v>2023</v>
      </c>
      <c r="I1928" s="148" t="s">
        <v>43</v>
      </c>
      <c r="J1928" s="148" t="s">
        <v>2354</v>
      </c>
      <c r="K1928" s="148" t="s">
        <v>2355</v>
      </c>
      <c r="L1928" s="148" t="s">
        <v>74</v>
      </c>
      <c r="M1928" s="148" t="s">
        <v>2422</v>
      </c>
      <c r="N1928" s="213">
        <v>141</v>
      </c>
      <c r="P1928" s="401" t="s">
        <v>925</v>
      </c>
      <c r="Q1928" s="16" t="s">
        <v>926</v>
      </c>
      <c r="R1928" s="16" t="s">
        <v>2422</v>
      </c>
      <c r="S1928" s="16">
        <v>8</v>
      </c>
      <c r="T1928" s="16">
        <v>0</v>
      </c>
      <c r="U1928" s="16">
        <v>8</v>
      </c>
      <c r="X1928" s="402">
        <v>170625</v>
      </c>
      <c r="Y1928" s="16" t="s">
        <v>78</v>
      </c>
      <c r="Z1928" s="47" t="s">
        <v>4585</v>
      </c>
      <c r="AB1928" s="16" t="str">
        <f t="shared" si="87"/>
        <v>Unique</v>
      </c>
    </row>
    <row r="1929" spans="1:89" ht="15">
      <c r="A1929" s="354" t="str">
        <f t="shared" si="84"/>
        <v>71_1_160623_C1A_p_ch.fe</v>
      </c>
      <c r="B1929" s="148" t="s">
        <v>2352</v>
      </c>
      <c r="C1929" s="148" t="s">
        <v>2353</v>
      </c>
      <c r="D1929" s="213">
        <v>71</v>
      </c>
      <c r="E1929" s="213">
        <v>1</v>
      </c>
      <c r="F1929" s="367" t="s">
        <v>3903</v>
      </c>
      <c r="G1929" s="213">
        <v>160623</v>
      </c>
      <c r="H1929" s="213">
        <v>2023</v>
      </c>
      <c r="I1929" s="148" t="s">
        <v>43</v>
      </c>
      <c r="J1929" s="148" t="s">
        <v>2354</v>
      </c>
      <c r="K1929" s="148" t="s">
        <v>2355</v>
      </c>
      <c r="L1929" s="148" t="s">
        <v>74</v>
      </c>
      <c r="M1929" s="148" t="s">
        <v>2422</v>
      </c>
      <c r="N1929" s="213">
        <v>141</v>
      </c>
      <c r="P1929" s="401" t="s">
        <v>2378</v>
      </c>
      <c r="Q1929" s="16" t="s">
        <v>2379</v>
      </c>
      <c r="R1929" s="16" t="s">
        <v>2422</v>
      </c>
      <c r="S1929" s="16">
        <v>1</v>
      </c>
      <c r="T1929" s="16">
        <v>0</v>
      </c>
      <c r="U1929" s="16">
        <v>1</v>
      </c>
      <c r="X1929" s="402">
        <v>170625</v>
      </c>
      <c r="Y1929" s="16" t="s">
        <v>78</v>
      </c>
      <c r="Z1929" s="47" t="s">
        <v>4586</v>
      </c>
      <c r="AB1929" s="16" t="str">
        <f t="shared" si="87"/>
        <v>Unique</v>
      </c>
    </row>
    <row r="1930" spans="1:89" ht="15">
      <c r="A1930" s="354" t="str">
        <f t="shared" si="84"/>
        <v>100_3_230522_C3Y_p_ch.ca</v>
      </c>
      <c r="B1930" s="148" t="s">
        <v>2417</v>
      </c>
      <c r="C1930" s="148" t="s">
        <v>2418</v>
      </c>
      <c r="D1930" s="213">
        <v>100</v>
      </c>
      <c r="E1930" s="213">
        <v>3</v>
      </c>
      <c r="F1930" s="367" t="s">
        <v>2753</v>
      </c>
      <c r="G1930" s="213">
        <v>230522</v>
      </c>
      <c r="H1930" s="213">
        <v>2022</v>
      </c>
      <c r="I1930" s="148" t="s">
        <v>43</v>
      </c>
      <c r="J1930" s="148" t="s">
        <v>2419</v>
      </c>
      <c r="K1930" s="148" t="s">
        <v>2420</v>
      </c>
      <c r="L1930" s="148" t="s">
        <v>74</v>
      </c>
      <c r="M1930" s="148" t="s">
        <v>75</v>
      </c>
      <c r="N1930" s="213">
        <v>55</v>
      </c>
      <c r="P1930" s="401" t="s">
        <v>925</v>
      </c>
      <c r="Q1930" s="16" t="s">
        <v>926</v>
      </c>
      <c r="R1930" s="16" t="s">
        <v>2422</v>
      </c>
      <c r="S1930" s="16">
        <v>11</v>
      </c>
      <c r="T1930" s="16">
        <v>9</v>
      </c>
      <c r="U1930" s="16">
        <v>2</v>
      </c>
      <c r="X1930" s="402">
        <v>170625</v>
      </c>
      <c r="Y1930" s="16" t="s">
        <v>78</v>
      </c>
      <c r="Z1930" s="47" t="s">
        <v>4587</v>
      </c>
      <c r="AB1930" s="16" t="str">
        <f t="shared" si="87"/>
        <v>Unique</v>
      </c>
    </row>
    <row r="1931" spans="1:89" ht="15">
      <c r="A1931" s="354" t="str">
        <f t="shared" si="84"/>
        <v>61_1_160623_C2X_p_sy.pi</v>
      </c>
      <c r="B1931" s="148" t="s">
        <v>2372</v>
      </c>
      <c r="C1931" s="148" t="s">
        <v>2373</v>
      </c>
      <c r="D1931" s="213">
        <v>61</v>
      </c>
      <c r="E1931" s="213">
        <v>1</v>
      </c>
      <c r="F1931" s="481" t="s">
        <v>3903</v>
      </c>
      <c r="G1931" s="213">
        <v>160623</v>
      </c>
      <c r="H1931" s="213">
        <v>2023</v>
      </c>
      <c r="I1931" s="148" t="s">
        <v>43</v>
      </c>
      <c r="J1931" s="148" t="s">
        <v>2374</v>
      </c>
      <c r="K1931" s="148" t="s">
        <v>2375</v>
      </c>
      <c r="L1931" s="148" t="s">
        <v>74</v>
      </c>
      <c r="M1931" s="148" t="s">
        <v>100</v>
      </c>
      <c r="N1931" s="213">
        <v>794</v>
      </c>
      <c r="P1931" s="401" t="s">
        <v>176</v>
      </c>
      <c r="Q1931" s="16" t="s">
        <v>4588</v>
      </c>
      <c r="R1931" s="16" t="s">
        <v>2422</v>
      </c>
      <c r="S1931" s="16">
        <v>1</v>
      </c>
      <c r="T1931" s="16">
        <v>1</v>
      </c>
      <c r="U1931" s="16">
        <v>0</v>
      </c>
      <c r="X1931" s="402">
        <v>170625</v>
      </c>
      <c r="Y1931" s="16" t="s">
        <v>78</v>
      </c>
      <c r="Z1931" s="47" t="s">
        <v>4589</v>
      </c>
      <c r="AB1931" s="16" t="str">
        <f t="shared" si="87"/>
        <v>Unique</v>
      </c>
    </row>
    <row r="1932" spans="1:89" ht="15">
      <c r="A1932" s="354" t="str">
        <f t="shared" si="84"/>
        <v>61_1_160623_C2X_p_ch.ca</v>
      </c>
      <c r="B1932" s="148" t="s">
        <v>2372</v>
      </c>
      <c r="C1932" s="148" t="s">
        <v>2373</v>
      </c>
      <c r="D1932" s="213">
        <v>61</v>
      </c>
      <c r="E1932" s="213">
        <v>1</v>
      </c>
      <c r="F1932" s="481" t="s">
        <v>3903</v>
      </c>
      <c r="G1932" s="213">
        <v>160623</v>
      </c>
      <c r="H1932" s="213">
        <v>2023</v>
      </c>
      <c r="I1932" s="148" t="s">
        <v>43</v>
      </c>
      <c r="J1932" s="148" t="s">
        <v>2374</v>
      </c>
      <c r="K1932" s="148" t="s">
        <v>2375</v>
      </c>
      <c r="L1932" s="148" t="s">
        <v>74</v>
      </c>
      <c r="M1932" s="148" t="s">
        <v>100</v>
      </c>
      <c r="N1932" s="213">
        <v>794</v>
      </c>
      <c r="P1932" s="401" t="s">
        <v>925</v>
      </c>
      <c r="Q1932" s="16" t="s">
        <v>926</v>
      </c>
      <c r="R1932" s="16" t="s">
        <v>2422</v>
      </c>
      <c r="S1932" s="16">
        <v>45</v>
      </c>
      <c r="T1932" s="16">
        <v>22</v>
      </c>
      <c r="U1932" s="16">
        <v>23</v>
      </c>
      <c r="X1932" s="402">
        <v>170625</v>
      </c>
      <c r="Y1932" s="16" t="s">
        <v>78</v>
      </c>
      <c r="Z1932" s="47" t="s">
        <v>4590</v>
      </c>
      <c r="AB1932" s="16" t="str">
        <f t="shared" si="87"/>
        <v>Unique</v>
      </c>
    </row>
    <row r="1933" spans="1:89" ht="15">
      <c r="A1933" s="354" t="str">
        <f t="shared" si="84"/>
        <v>61_1_160623_C2X_p_ch.fe</v>
      </c>
      <c r="B1933" s="148" t="s">
        <v>2372</v>
      </c>
      <c r="C1933" s="148" t="s">
        <v>2373</v>
      </c>
      <c r="D1933" s="213">
        <v>61</v>
      </c>
      <c r="E1933" s="213">
        <v>1</v>
      </c>
      <c r="F1933" s="481" t="s">
        <v>3903</v>
      </c>
      <c r="G1933" s="213">
        <v>160623</v>
      </c>
      <c r="H1933" s="213">
        <v>2023</v>
      </c>
      <c r="I1933" s="148" t="s">
        <v>43</v>
      </c>
      <c r="J1933" s="148" t="s">
        <v>2374</v>
      </c>
      <c r="K1933" s="148" t="s">
        <v>2375</v>
      </c>
      <c r="L1933" s="148" t="s">
        <v>74</v>
      </c>
      <c r="M1933" s="148" t="s">
        <v>100</v>
      </c>
      <c r="N1933" s="213">
        <v>794</v>
      </c>
      <c r="P1933" s="401" t="s">
        <v>2378</v>
      </c>
      <c r="Q1933" s="16" t="s">
        <v>2379</v>
      </c>
      <c r="R1933" s="16" t="s">
        <v>2422</v>
      </c>
      <c r="S1933" s="16">
        <v>1</v>
      </c>
      <c r="T1933" s="16">
        <v>0</v>
      </c>
      <c r="U1933" s="16">
        <v>1</v>
      </c>
      <c r="X1933" s="402">
        <v>170625</v>
      </c>
      <c r="Y1933" s="16" t="s">
        <v>78</v>
      </c>
      <c r="Z1933" s="47" t="s">
        <v>4591</v>
      </c>
      <c r="AB1933" s="16" t="str">
        <f t="shared" si="87"/>
        <v>Unique</v>
      </c>
    </row>
    <row r="1934" spans="1:89" ht="15">
      <c r="A1934" s="354" t="str">
        <f t="shared" si="84"/>
        <v>61_1_041021_C2X_p_me.sc</v>
      </c>
      <c r="B1934" s="355" t="s">
        <v>2372</v>
      </c>
      <c r="C1934" s="355" t="s">
        <v>2373</v>
      </c>
      <c r="D1934" s="213">
        <v>61</v>
      </c>
      <c r="E1934" s="213">
        <v>1</v>
      </c>
      <c r="F1934" s="213">
        <v>200921</v>
      </c>
      <c r="G1934" s="367" t="s">
        <v>2461</v>
      </c>
      <c r="H1934" s="213">
        <v>2021</v>
      </c>
      <c r="I1934" s="148" t="s">
        <v>43</v>
      </c>
      <c r="J1934" s="148" t="s">
        <v>2374</v>
      </c>
      <c r="K1934" s="148" t="s">
        <v>2375</v>
      </c>
      <c r="L1934" s="148" t="s">
        <v>74</v>
      </c>
      <c r="M1934" s="148" t="s">
        <v>168</v>
      </c>
      <c r="N1934" s="213">
        <v>11</v>
      </c>
      <c r="O1934" s="148" t="s">
        <v>357</v>
      </c>
      <c r="P1934" s="579" t="s">
        <v>557</v>
      </c>
      <c r="Q1934" s="383" t="s">
        <v>558</v>
      </c>
      <c r="R1934" s="50" t="s">
        <v>100</v>
      </c>
      <c r="S1934" s="2">
        <f t="shared" ref="S1934:S1935" si="88">T1934+U1934</f>
        <v>2</v>
      </c>
      <c r="T1934" s="50">
        <v>1</v>
      </c>
      <c r="U1934" s="50">
        <v>1</v>
      </c>
      <c r="V1934" s="50">
        <v>0</v>
      </c>
      <c r="W1934" s="2"/>
      <c r="X1934" s="89" t="s">
        <v>4592</v>
      </c>
      <c r="Y1934" s="2" t="s">
        <v>78</v>
      </c>
      <c r="Z1934" s="358" t="s">
        <v>4593</v>
      </c>
      <c r="AA1934" s="432"/>
      <c r="AB1934" s="16" t="str">
        <f t="shared" si="87"/>
        <v>Unique</v>
      </c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</row>
    <row r="1935" spans="1:89" ht="15">
      <c r="A1935" s="354" t="str">
        <f t="shared" si="84"/>
        <v>61_1_041021_C2X_p_me.ms</v>
      </c>
      <c r="B1935" s="355" t="s">
        <v>2372</v>
      </c>
      <c r="C1935" s="355" t="s">
        <v>2373</v>
      </c>
      <c r="D1935" s="213">
        <v>61</v>
      </c>
      <c r="E1935" s="213">
        <v>1</v>
      </c>
      <c r="F1935" s="213">
        <v>200921</v>
      </c>
      <c r="G1935" s="367" t="s">
        <v>2461</v>
      </c>
      <c r="H1935" s="213">
        <v>2021</v>
      </c>
      <c r="I1935" s="148" t="s">
        <v>43</v>
      </c>
      <c r="J1935" s="148" t="s">
        <v>2374</v>
      </c>
      <c r="K1935" s="148" t="s">
        <v>2375</v>
      </c>
      <c r="L1935" s="148" t="s">
        <v>74</v>
      </c>
      <c r="M1935" s="148" t="s">
        <v>168</v>
      </c>
      <c r="N1935" s="213">
        <v>11</v>
      </c>
      <c r="O1935" s="148" t="s">
        <v>357</v>
      </c>
      <c r="P1935" s="579" t="s">
        <v>4594</v>
      </c>
      <c r="Q1935" s="383" t="s">
        <v>4595</v>
      </c>
      <c r="R1935" s="50" t="s">
        <v>100</v>
      </c>
      <c r="S1935" s="2">
        <f t="shared" si="88"/>
        <v>6</v>
      </c>
      <c r="T1935" s="50">
        <v>1</v>
      </c>
      <c r="U1935" s="50">
        <v>5</v>
      </c>
      <c r="V1935" s="50">
        <v>0</v>
      </c>
      <c r="W1935" s="2"/>
      <c r="X1935" s="89" t="s">
        <v>4592</v>
      </c>
      <c r="Y1935" s="2" t="s">
        <v>78</v>
      </c>
      <c r="Z1935" s="358" t="s">
        <v>4596</v>
      </c>
      <c r="AA1935" s="432"/>
      <c r="AB1935" s="16" t="str">
        <f t="shared" si="87"/>
        <v>Unique</v>
      </c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</row>
    <row r="1936" spans="1:89" ht="15">
      <c r="A1936" s="354" t="str">
        <f t="shared" si="84"/>
        <v>80_4_020623_C25_p_ep.ba</v>
      </c>
      <c r="B1936" s="148" t="s">
        <v>2320</v>
      </c>
      <c r="C1936" s="148" t="s">
        <v>2321</v>
      </c>
      <c r="D1936" s="213">
        <v>80</v>
      </c>
      <c r="E1936" s="213">
        <v>4</v>
      </c>
      <c r="F1936" s="213">
        <v>190523</v>
      </c>
      <c r="G1936" s="367" t="s">
        <v>3903</v>
      </c>
      <c r="H1936" s="213">
        <v>2023</v>
      </c>
      <c r="I1936" s="148" t="s">
        <v>43</v>
      </c>
      <c r="J1936" s="148" t="s">
        <v>2322</v>
      </c>
      <c r="K1936" s="148" t="s">
        <v>2323</v>
      </c>
      <c r="L1936" s="148" t="s">
        <v>74</v>
      </c>
      <c r="M1936" s="148" t="s">
        <v>4597</v>
      </c>
      <c r="N1936" s="378">
        <v>33</v>
      </c>
      <c r="O1936" s="2"/>
      <c r="P1936" s="359" t="s">
        <v>84</v>
      </c>
      <c r="Q1936" s="50" t="s">
        <v>85</v>
      </c>
      <c r="R1936" s="50" t="s">
        <v>4597</v>
      </c>
      <c r="S1936" s="50">
        <v>13</v>
      </c>
      <c r="T1936" s="50">
        <v>2</v>
      </c>
      <c r="U1936" s="50">
        <v>11</v>
      </c>
      <c r="V1936" s="2"/>
      <c r="W1936" s="2"/>
      <c r="X1936" s="89" t="s">
        <v>4598</v>
      </c>
      <c r="Y1936" s="2" t="s">
        <v>78</v>
      </c>
      <c r="Z1936" s="358" t="s">
        <v>4599</v>
      </c>
      <c r="AA1936" s="432"/>
      <c r="AB1936" s="16" t="str">
        <f t="shared" si="87"/>
        <v>Unique</v>
      </c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</row>
    <row r="1937" spans="1:88" ht="15">
      <c r="A1937" s="354" t="str">
        <f t="shared" si="84"/>
        <v>80_4_020623_C25_p_my.fl</v>
      </c>
      <c r="B1937" s="148" t="s">
        <v>2320</v>
      </c>
      <c r="C1937" s="148" t="s">
        <v>2321</v>
      </c>
      <c r="D1937" s="213">
        <v>80</v>
      </c>
      <c r="E1937" s="213">
        <v>4</v>
      </c>
      <c r="F1937" s="213">
        <v>190523</v>
      </c>
      <c r="G1937" s="367" t="s">
        <v>3903</v>
      </c>
      <c r="H1937" s="213">
        <v>2023</v>
      </c>
      <c r="I1937" s="148" t="s">
        <v>43</v>
      </c>
      <c r="J1937" s="148" t="s">
        <v>2322</v>
      </c>
      <c r="K1937" s="364" t="s">
        <v>2323</v>
      </c>
      <c r="L1937" s="148" t="s">
        <v>74</v>
      </c>
      <c r="M1937" s="148" t="s">
        <v>4597</v>
      </c>
      <c r="N1937" s="378">
        <v>33</v>
      </c>
      <c r="P1937" s="401" t="s">
        <v>98</v>
      </c>
      <c r="Q1937" s="16" t="s">
        <v>99</v>
      </c>
      <c r="R1937" s="50" t="s">
        <v>4597</v>
      </c>
      <c r="S1937" s="16">
        <v>1</v>
      </c>
      <c r="T1937" s="16">
        <v>0</v>
      </c>
      <c r="U1937" s="16">
        <v>1</v>
      </c>
      <c r="X1937" s="89" t="s">
        <v>4598</v>
      </c>
      <c r="Y1937" s="2" t="s">
        <v>78</v>
      </c>
      <c r="Z1937" s="358" t="s">
        <v>4600</v>
      </c>
      <c r="AB1937" s="16" t="str">
        <f t="shared" si="87"/>
        <v>Unique</v>
      </c>
    </row>
    <row r="1938" spans="1:88" ht="15">
      <c r="A1938" s="354" t="str">
        <f t="shared" si="84"/>
        <v>80_4_020623_C25_p_xy.se</v>
      </c>
      <c r="B1938" s="148" t="s">
        <v>2320</v>
      </c>
      <c r="C1938" s="148" t="s">
        <v>2321</v>
      </c>
      <c r="D1938" s="213">
        <v>80</v>
      </c>
      <c r="E1938" s="213">
        <v>4</v>
      </c>
      <c r="F1938" s="213">
        <v>190523</v>
      </c>
      <c r="G1938" s="367" t="s">
        <v>3903</v>
      </c>
      <c r="H1938" s="213">
        <v>2023</v>
      </c>
      <c r="I1938" s="148" t="s">
        <v>43</v>
      </c>
      <c r="J1938" s="148" t="s">
        <v>2322</v>
      </c>
      <c r="K1938" s="364" t="s">
        <v>2323</v>
      </c>
      <c r="L1938" s="148" t="s">
        <v>74</v>
      </c>
      <c r="M1938" s="148" t="s">
        <v>4597</v>
      </c>
      <c r="N1938" s="378">
        <v>33</v>
      </c>
      <c r="P1938" s="401" t="s">
        <v>529</v>
      </c>
      <c r="Q1938" s="16" t="s">
        <v>530</v>
      </c>
      <c r="R1938" s="50" t="s">
        <v>4597</v>
      </c>
      <c r="S1938" s="16">
        <v>1</v>
      </c>
      <c r="T1938" s="16">
        <v>0</v>
      </c>
      <c r="U1938" s="16">
        <v>1</v>
      </c>
      <c r="X1938" s="89" t="s">
        <v>4598</v>
      </c>
      <c r="Y1938" s="2" t="s">
        <v>78</v>
      </c>
      <c r="Z1938" s="358" t="s">
        <v>4601</v>
      </c>
      <c r="AB1938" s="16" t="str">
        <f t="shared" si="87"/>
        <v>Unique</v>
      </c>
    </row>
    <row r="1939" spans="1:88" ht="15">
      <c r="A1939" s="354" t="str">
        <f t="shared" si="84"/>
        <v>83_1_030822_C2C_p_sp.sc</v>
      </c>
      <c r="B1939" s="148" t="s">
        <v>2789</v>
      </c>
      <c r="C1939" s="148" t="s">
        <v>2790</v>
      </c>
      <c r="D1939" s="213">
        <v>83</v>
      </c>
      <c r="E1939" s="213">
        <v>1</v>
      </c>
      <c r="F1939" s="213">
        <v>200722</v>
      </c>
      <c r="G1939" s="367" t="s">
        <v>3145</v>
      </c>
      <c r="H1939" s="213">
        <v>2022</v>
      </c>
      <c r="I1939" s="148" t="s">
        <v>43</v>
      </c>
      <c r="J1939" s="148" t="s">
        <v>2791</v>
      </c>
      <c r="K1939" s="148" t="s">
        <v>2792</v>
      </c>
      <c r="L1939" s="148" t="s">
        <v>74</v>
      </c>
      <c r="M1939" s="148" t="s">
        <v>3158</v>
      </c>
      <c r="N1939" s="213">
        <v>92</v>
      </c>
      <c r="O1939" s="148" t="s">
        <v>3235</v>
      </c>
      <c r="P1939" s="359" t="s">
        <v>509</v>
      </c>
      <c r="Q1939" s="50" t="s">
        <v>510</v>
      </c>
      <c r="R1939" s="50" t="s">
        <v>4597</v>
      </c>
      <c r="S1939" s="50">
        <v>13</v>
      </c>
      <c r="T1939" s="50">
        <v>13</v>
      </c>
      <c r="U1939" s="50">
        <v>0</v>
      </c>
      <c r="V1939" s="2"/>
      <c r="W1939" s="2"/>
      <c r="X1939" s="89" t="s">
        <v>4602</v>
      </c>
      <c r="Y1939" s="2" t="s">
        <v>78</v>
      </c>
      <c r="Z1939" s="358" t="s">
        <v>4603</v>
      </c>
      <c r="AA1939" s="432"/>
      <c r="AB1939" s="16" t="str">
        <f t="shared" si="87"/>
        <v>Unique</v>
      </c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</row>
    <row r="1940" spans="1:88" ht="15">
      <c r="A1940" s="556" t="str">
        <f t="shared" si="84"/>
        <v>83_1_030822_C2C_p_sp.</v>
      </c>
      <c r="B1940" s="148" t="s">
        <v>2789</v>
      </c>
      <c r="C1940" s="148" t="s">
        <v>2790</v>
      </c>
      <c r="D1940" s="213">
        <v>83</v>
      </c>
      <c r="E1940" s="213">
        <v>1</v>
      </c>
      <c r="F1940" s="213">
        <v>200722</v>
      </c>
      <c r="G1940" s="367" t="s">
        <v>3145</v>
      </c>
      <c r="H1940" s="213">
        <v>2022</v>
      </c>
      <c r="I1940" s="148" t="s">
        <v>43</v>
      </c>
      <c r="J1940" s="148" t="s">
        <v>2791</v>
      </c>
      <c r="K1940" s="148" t="s">
        <v>2792</v>
      </c>
      <c r="L1940" s="148" t="s">
        <v>74</v>
      </c>
      <c r="M1940" s="148" t="s">
        <v>3158</v>
      </c>
      <c r="N1940" s="213">
        <v>92</v>
      </c>
      <c r="O1940" s="148" t="s">
        <v>3235</v>
      </c>
      <c r="P1940" s="359" t="s">
        <v>1163</v>
      </c>
      <c r="Q1940" s="50" t="s">
        <v>1164</v>
      </c>
      <c r="R1940" s="11" t="s">
        <v>4597</v>
      </c>
      <c r="S1940" s="93">
        <v>23</v>
      </c>
      <c r="T1940" s="93">
        <v>0</v>
      </c>
      <c r="U1940" s="93">
        <v>23</v>
      </c>
      <c r="V1940" s="50"/>
      <c r="W1940" s="2"/>
      <c r="X1940" s="580" t="s">
        <v>4602</v>
      </c>
      <c r="Y1940" s="2" t="s">
        <v>78</v>
      </c>
      <c r="Z1940" s="50" t="s">
        <v>4604</v>
      </c>
      <c r="AA1940" s="432"/>
      <c r="AB1940" s="16" t="str">
        <f t="shared" si="87"/>
        <v>Unique</v>
      </c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</row>
    <row r="1941" spans="1:88" ht="15">
      <c r="A1941" s="354" t="str">
        <f t="shared" si="84"/>
        <v>80_3_160821_C15_p_me.ms</v>
      </c>
      <c r="B1941" s="148" t="s">
        <v>69</v>
      </c>
      <c r="C1941" s="148" t="s">
        <v>70</v>
      </c>
      <c r="D1941" s="213">
        <v>80</v>
      </c>
      <c r="E1941" s="213">
        <v>3</v>
      </c>
      <c r="F1941" s="213">
        <v>300721</v>
      </c>
      <c r="G1941" s="213">
        <v>160821</v>
      </c>
      <c r="H1941" s="213">
        <v>2021</v>
      </c>
      <c r="I1941" s="148" t="s">
        <v>43</v>
      </c>
      <c r="J1941" s="148" t="s">
        <v>72</v>
      </c>
      <c r="K1941" s="148" t="s">
        <v>73</v>
      </c>
      <c r="L1941" s="148" t="s">
        <v>74</v>
      </c>
      <c r="M1941" s="148" t="s">
        <v>75</v>
      </c>
      <c r="N1941" s="213">
        <v>403</v>
      </c>
      <c r="O1941" s="148" t="s">
        <v>2877</v>
      </c>
      <c r="P1941" s="579" t="s">
        <v>4594</v>
      </c>
      <c r="Q1941" s="383" t="s">
        <v>4595</v>
      </c>
      <c r="R1941" s="50" t="s">
        <v>4597</v>
      </c>
      <c r="S1941" s="16">
        <v>1</v>
      </c>
      <c r="T1941" s="16">
        <v>0</v>
      </c>
      <c r="U1941" s="16">
        <v>1</v>
      </c>
      <c r="X1941" s="89" t="s">
        <v>4602</v>
      </c>
      <c r="Y1941" s="2" t="s">
        <v>78</v>
      </c>
      <c r="Z1941" s="358" t="s">
        <v>4605</v>
      </c>
      <c r="AB1941" s="16" t="str">
        <f t="shared" si="87"/>
        <v>Unique</v>
      </c>
    </row>
    <row r="1942" spans="1:88" ht="15">
      <c r="A1942" s="354" t="str">
        <f t="shared" si="84"/>
        <v>80_3_160821_C15_p_sp.sc</v>
      </c>
      <c r="B1942" s="148" t="s">
        <v>69</v>
      </c>
      <c r="C1942" s="148" t="s">
        <v>70</v>
      </c>
      <c r="D1942" s="213">
        <v>80</v>
      </c>
      <c r="E1942" s="213">
        <v>3</v>
      </c>
      <c r="F1942" s="213">
        <v>300721</v>
      </c>
      <c r="G1942" s="213">
        <v>160821</v>
      </c>
      <c r="H1942" s="213">
        <v>2021</v>
      </c>
      <c r="I1942" s="148" t="s">
        <v>43</v>
      </c>
      <c r="J1942" s="148" t="s">
        <v>72</v>
      </c>
      <c r="K1942" s="148" t="s">
        <v>73</v>
      </c>
      <c r="L1942" s="148" t="s">
        <v>74</v>
      </c>
      <c r="M1942" s="148" t="s">
        <v>75</v>
      </c>
      <c r="N1942" s="213">
        <v>403</v>
      </c>
      <c r="O1942" s="148" t="s">
        <v>2877</v>
      </c>
      <c r="P1942" s="359" t="s">
        <v>509</v>
      </c>
      <c r="Q1942" s="50" t="s">
        <v>510</v>
      </c>
      <c r="R1942" s="50" t="s">
        <v>4597</v>
      </c>
      <c r="S1942" s="16">
        <v>67</v>
      </c>
      <c r="T1942" s="16">
        <v>67</v>
      </c>
      <c r="U1942" s="16">
        <v>0</v>
      </c>
      <c r="X1942" s="89" t="s">
        <v>4602</v>
      </c>
      <c r="Y1942" s="2" t="s">
        <v>78</v>
      </c>
      <c r="Z1942" s="358" t="s">
        <v>4606</v>
      </c>
      <c r="AB1942" s="16" t="str">
        <f t="shared" si="87"/>
        <v>Unique</v>
      </c>
    </row>
    <row r="1943" spans="1:88" ht="15">
      <c r="A1943" s="354" t="str">
        <f t="shared" si="84"/>
        <v>80_3_160821_C15_p_sp.</v>
      </c>
      <c r="B1943" s="148" t="s">
        <v>69</v>
      </c>
      <c r="C1943" s="148" t="s">
        <v>70</v>
      </c>
      <c r="D1943" s="213">
        <v>80</v>
      </c>
      <c r="E1943" s="213">
        <v>3</v>
      </c>
      <c r="F1943" s="213">
        <v>300721</v>
      </c>
      <c r="G1943" s="213">
        <v>160821</v>
      </c>
      <c r="H1943" s="213">
        <v>2021</v>
      </c>
      <c r="I1943" s="148" t="s">
        <v>43</v>
      </c>
      <c r="J1943" s="148" t="s">
        <v>72</v>
      </c>
      <c r="K1943" s="148" t="s">
        <v>73</v>
      </c>
      <c r="L1943" s="148" t="s">
        <v>74</v>
      </c>
      <c r="M1943" s="148" t="s">
        <v>75</v>
      </c>
      <c r="N1943" s="213">
        <v>403</v>
      </c>
      <c r="O1943" s="148" t="s">
        <v>2877</v>
      </c>
      <c r="P1943" s="359" t="s">
        <v>1163</v>
      </c>
      <c r="Q1943" s="383" t="s">
        <v>1164</v>
      </c>
      <c r="R1943" s="50" t="s">
        <v>4597</v>
      </c>
      <c r="S1943" s="16">
        <v>72</v>
      </c>
      <c r="T1943" s="16">
        <v>1</v>
      </c>
      <c r="U1943" s="16">
        <v>71</v>
      </c>
      <c r="V1943" s="16">
        <v>0</v>
      </c>
      <c r="W1943" s="16" t="s">
        <v>4607</v>
      </c>
      <c r="X1943" s="89" t="s">
        <v>4602</v>
      </c>
      <c r="Y1943" s="2" t="s">
        <v>78</v>
      </c>
      <c r="Z1943" s="358" t="s">
        <v>4608</v>
      </c>
      <c r="AB1943" s="16" t="str">
        <f t="shared" si="87"/>
        <v>Unique</v>
      </c>
    </row>
    <row r="1944" spans="1:88" ht="15">
      <c r="A1944" s="354" t="str">
        <f t="shared" si="84"/>
        <v>101_2_030921_C3A_p_sp.sc</v>
      </c>
      <c r="B1944" s="148">
        <v>49.633556169999999</v>
      </c>
      <c r="C1944" s="148">
        <v>6.4117851110000004</v>
      </c>
      <c r="D1944" s="213">
        <v>101</v>
      </c>
      <c r="E1944" s="213">
        <v>2</v>
      </c>
      <c r="F1944" s="213">
        <v>160821</v>
      </c>
      <c r="G1944" s="367" t="s">
        <v>2403</v>
      </c>
      <c r="H1944" s="213">
        <v>2021</v>
      </c>
      <c r="I1944" s="148" t="s">
        <v>43</v>
      </c>
      <c r="J1944" s="148" t="s">
        <v>2338</v>
      </c>
      <c r="K1944" s="148" t="s">
        <v>2339</v>
      </c>
      <c r="L1944" s="148" t="s">
        <v>74</v>
      </c>
      <c r="M1944" s="148" t="s">
        <v>147</v>
      </c>
      <c r="N1944" s="213">
        <v>424</v>
      </c>
      <c r="P1944" s="359" t="s">
        <v>509</v>
      </c>
      <c r="Q1944" s="50" t="s">
        <v>510</v>
      </c>
      <c r="R1944" s="50" t="s">
        <v>4597</v>
      </c>
      <c r="S1944" s="16">
        <v>157</v>
      </c>
      <c r="T1944" s="16">
        <v>157</v>
      </c>
      <c r="U1944" s="16">
        <v>0</v>
      </c>
      <c r="X1944" s="89" t="s">
        <v>4609</v>
      </c>
      <c r="Y1944" s="2" t="s">
        <v>78</v>
      </c>
      <c r="Z1944" s="358" t="s">
        <v>4610</v>
      </c>
      <c r="AB1944" s="16" t="str">
        <f t="shared" si="87"/>
        <v>Unique</v>
      </c>
    </row>
    <row r="1945" spans="1:88" ht="15">
      <c r="A1945" s="354" t="str">
        <f t="shared" si="84"/>
        <v>101_2_030921_C3A_p_sp.</v>
      </c>
      <c r="B1945" s="148">
        <v>49.633556169999999</v>
      </c>
      <c r="C1945" s="148">
        <v>6.4117851110000004</v>
      </c>
      <c r="D1945" s="213">
        <v>101</v>
      </c>
      <c r="E1945" s="213">
        <v>2</v>
      </c>
      <c r="F1945" s="213">
        <v>160821</v>
      </c>
      <c r="G1945" s="367" t="s">
        <v>2403</v>
      </c>
      <c r="H1945" s="213">
        <v>2021</v>
      </c>
      <c r="I1945" s="148" t="s">
        <v>43</v>
      </c>
      <c r="J1945" s="148" t="s">
        <v>2338</v>
      </c>
      <c r="K1945" s="148" t="s">
        <v>2339</v>
      </c>
      <c r="L1945" s="148" t="s">
        <v>74</v>
      </c>
      <c r="M1945" s="148" t="s">
        <v>147</v>
      </c>
      <c r="N1945" s="213">
        <v>424</v>
      </c>
      <c r="P1945" s="359" t="s">
        <v>1163</v>
      </c>
      <c r="Q1945" s="383" t="s">
        <v>1164</v>
      </c>
      <c r="R1945" s="50" t="s">
        <v>4597</v>
      </c>
      <c r="S1945" s="16">
        <v>66</v>
      </c>
      <c r="T1945" s="16">
        <v>0</v>
      </c>
      <c r="U1945" s="16">
        <v>66</v>
      </c>
      <c r="X1945" s="413" t="s">
        <v>4609</v>
      </c>
      <c r="Y1945" s="2" t="s">
        <v>78</v>
      </c>
      <c r="Z1945" s="358" t="s">
        <v>4611</v>
      </c>
      <c r="AB1945" s="16" t="str">
        <f t="shared" si="87"/>
        <v>Unique</v>
      </c>
    </row>
    <row r="1946" spans="1:88" ht="15">
      <c r="A1946" s="354" t="str">
        <f t="shared" si="84"/>
        <v>80_3_200722_C15_p_xy.se</v>
      </c>
      <c r="B1946" s="148" t="s">
        <v>69</v>
      </c>
      <c r="C1946" s="148" t="s">
        <v>70</v>
      </c>
      <c r="D1946" s="213">
        <v>80</v>
      </c>
      <c r="E1946" s="213">
        <v>3</v>
      </c>
      <c r="F1946" s="367" t="s">
        <v>465</v>
      </c>
      <c r="G1946" s="213">
        <v>200722</v>
      </c>
      <c r="H1946" s="213">
        <v>2022</v>
      </c>
      <c r="I1946" s="148" t="s">
        <v>43</v>
      </c>
      <c r="J1946" s="148" t="s">
        <v>72</v>
      </c>
      <c r="K1946" s="148" t="s">
        <v>73</v>
      </c>
      <c r="L1946" s="148" t="s">
        <v>74</v>
      </c>
      <c r="M1946" s="148" t="s">
        <v>3150</v>
      </c>
      <c r="N1946" s="213">
        <v>80</v>
      </c>
      <c r="O1946" s="2"/>
      <c r="P1946" s="401" t="s">
        <v>529</v>
      </c>
      <c r="Q1946" s="16" t="s">
        <v>530</v>
      </c>
      <c r="R1946" s="16" t="s">
        <v>3629</v>
      </c>
      <c r="S1946" s="16">
        <v>2</v>
      </c>
      <c r="T1946" s="16">
        <v>0</v>
      </c>
      <c r="U1946" s="16">
        <v>2</v>
      </c>
      <c r="X1946" s="402">
        <v>170725</v>
      </c>
      <c r="Y1946" s="16" t="s">
        <v>78</v>
      </c>
      <c r="Z1946" s="47" t="s">
        <v>4612</v>
      </c>
      <c r="AB1946" s="16" t="str">
        <f t="shared" si="87"/>
        <v>Unique</v>
      </c>
    </row>
    <row r="1947" spans="1:88" ht="15">
      <c r="A1947" s="354" t="str">
        <f t="shared" si="84"/>
        <v>128_1_170822_C3D_p_xy.se</v>
      </c>
      <c r="B1947" s="148" t="s">
        <v>2767</v>
      </c>
      <c r="C1947" s="148" t="s">
        <v>2768</v>
      </c>
      <c r="D1947" s="213">
        <v>128</v>
      </c>
      <c r="E1947" s="213">
        <v>1</v>
      </c>
      <c r="F1947" s="367" t="s">
        <v>3145</v>
      </c>
      <c r="G1947" s="213">
        <v>170822</v>
      </c>
      <c r="H1947" s="213">
        <v>2022</v>
      </c>
      <c r="I1947" s="148" t="s">
        <v>43</v>
      </c>
      <c r="J1947" s="148" t="s">
        <v>2769</v>
      </c>
      <c r="K1947" s="148" t="s">
        <v>2770</v>
      </c>
      <c r="L1947" s="148" t="s">
        <v>74</v>
      </c>
      <c r="M1947" s="148" t="s">
        <v>2422</v>
      </c>
      <c r="N1947" s="213">
        <v>50</v>
      </c>
      <c r="P1947" s="401" t="s">
        <v>529</v>
      </c>
      <c r="Q1947" s="16" t="s">
        <v>530</v>
      </c>
      <c r="R1947" s="16" t="s">
        <v>3629</v>
      </c>
      <c r="S1947" s="16">
        <v>2</v>
      </c>
      <c r="T1947" s="16">
        <v>0</v>
      </c>
      <c r="U1947" s="16">
        <v>2</v>
      </c>
      <c r="W1947" s="16" t="s">
        <v>2962</v>
      </c>
      <c r="X1947" s="402">
        <v>170725</v>
      </c>
      <c r="Y1947" s="16" t="s">
        <v>78</v>
      </c>
      <c r="Z1947" s="47" t="s">
        <v>4613</v>
      </c>
      <c r="AB1947" s="16" t="str">
        <f t="shared" si="87"/>
        <v>Unique</v>
      </c>
    </row>
    <row r="1948" spans="1:88" ht="15">
      <c r="A1948" s="354" t="str">
        <f t="shared" si="84"/>
        <v>101_2_030921_C3A_p_xy.se</v>
      </c>
      <c r="B1948" s="148">
        <v>49.633556169999999</v>
      </c>
      <c r="C1948" s="148">
        <v>6.4117851110000004</v>
      </c>
      <c r="D1948" s="213">
        <v>101</v>
      </c>
      <c r="E1948" s="213">
        <v>2</v>
      </c>
      <c r="F1948" s="213">
        <v>160821</v>
      </c>
      <c r="G1948" s="367" t="s">
        <v>2403</v>
      </c>
      <c r="H1948" s="213">
        <v>2021</v>
      </c>
      <c r="I1948" s="148" t="s">
        <v>43</v>
      </c>
      <c r="J1948" s="148" t="s">
        <v>2338</v>
      </c>
      <c r="K1948" s="148" t="s">
        <v>2339</v>
      </c>
      <c r="L1948" s="148" t="s">
        <v>74</v>
      </c>
      <c r="M1948" s="148" t="s">
        <v>147</v>
      </c>
      <c r="N1948" s="213">
        <v>424</v>
      </c>
      <c r="O1948" s="2"/>
      <c r="P1948" s="401" t="s">
        <v>529</v>
      </c>
      <c r="Q1948" s="16" t="s">
        <v>530</v>
      </c>
      <c r="R1948" s="16" t="s">
        <v>3629</v>
      </c>
      <c r="S1948" s="16">
        <v>2</v>
      </c>
      <c r="T1948" s="16">
        <v>0</v>
      </c>
      <c r="U1948" s="16">
        <v>2</v>
      </c>
      <c r="X1948" s="402">
        <v>170725</v>
      </c>
      <c r="Y1948" s="16" t="s">
        <v>78</v>
      </c>
      <c r="Z1948" s="47" t="s">
        <v>4614</v>
      </c>
      <c r="AB1948" s="16" t="str">
        <f t="shared" si="87"/>
        <v>Unique</v>
      </c>
    </row>
    <row r="1949" spans="1:88" ht="15">
      <c r="A1949" s="354" t="str">
        <f t="shared" si="84"/>
        <v>100_3_230522_C3Y_p_xy.se</v>
      </c>
      <c r="B1949" s="148" t="s">
        <v>2417</v>
      </c>
      <c r="C1949" s="148" t="s">
        <v>2418</v>
      </c>
      <c r="D1949" s="213">
        <v>100</v>
      </c>
      <c r="E1949" s="213">
        <v>3</v>
      </c>
      <c r="F1949" s="367" t="s">
        <v>2753</v>
      </c>
      <c r="G1949" s="213">
        <v>230522</v>
      </c>
      <c r="H1949" s="213">
        <v>2022</v>
      </c>
      <c r="I1949" s="148" t="s">
        <v>43</v>
      </c>
      <c r="J1949" s="148" t="s">
        <v>2419</v>
      </c>
      <c r="K1949" s="148" t="s">
        <v>2420</v>
      </c>
      <c r="L1949" s="148" t="s">
        <v>74</v>
      </c>
      <c r="M1949" s="148" t="s">
        <v>75</v>
      </c>
      <c r="N1949" s="213">
        <v>55</v>
      </c>
      <c r="O1949" s="2"/>
      <c r="P1949" s="401" t="s">
        <v>529</v>
      </c>
      <c r="Q1949" s="16" t="s">
        <v>530</v>
      </c>
      <c r="R1949" s="16" t="s">
        <v>3629</v>
      </c>
      <c r="S1949" s="16">
        <v>1</v>
      </c>
      <c r="T1949" s="16">
        <v>1</v>
      </c>
      <c r="U1949" s="16">
        <v>0</v>
      </c>
      <c r="X1949" s="402">
        <v>170725</v>
      </c>
      <c r="Y1949" s="16" t="s">
        <v>78</v>
      </c>
      <c r="Z1949" s="47" t="s">
        <v>4615</v>
      </c>
      <c r="AB1949" s="16" t="str">
        <f t="shared" si="87"/>
        <v>Unique</v>
      </c>
    </row>
    <row r="1950" spans="1:88" ht="15">
      <c r="A1950" s="354" t="str">
        <f t="shared" si="84"/>
        <v>100_3_230522_C3Y_p_br.le</v>
      </c>
      <c r="B1950" s="148" t="s">
        <v>2417</v>
      </c>
      <c r="C1950" s="148" t="s">
        <v>2418</v>
      </c>
      <c r="D1950" s="213">
        <v>100</v>
      </c>
      <c r="E1950" s="213">
        <v>3</v>
      </c>
      <c r="F1950" s="367" t="s">
        <v>2753</v>
      </c>
      <c r="G1950" s="213">
        <v>230522</v>
      </c>
      <c r="H1950" s="213">
        <v>2022</v>
      </c>
      <c r="I1950" s="148" t="s">
        <v>43</v>
      </c>
      <c r="J1950" s="148" t="s">
        <v>2419</v>
      </c>
      <c r="K1950" s="148" t="s">
        <v>2420</v>
      </c>
      <c r="L1950" s="148" t="s">
        <v>74</v>
      </c>
      <c r="M1950" s="148" t="s">
        <v>75</v>
      </c>
      <c r="N1950" s="213">
        <v>55</v>
      </c>
      <c r="O1950" s="2"/>
      <c r="P1950" s="401" t="s">
        <v>4353</v>
      </c>
      <c r="Q1950" s="16" t="s">
        <v>4354</v>
      </c>
      <c r="R1950" s="16" t="s">
        <v>3629</v>
      </c>
      <c r="S1950" s="16">
        <v>1</v>
      </c>
      <c r="T1950" s="16">
        <v>0</v>
      </c>
      <c r="U1950" s="16">
        <v>1</v>
      </c>
      <c r="X1950" s="402">
        <v>170725</v>
      </c>
      <c r="Y1950" s="16" t="s">
        <v>78</v>
      </c>
      <c r="Z1950" s="47" t="s">
        <v>4616</v>
      </c>
      <c r="AB1950" s="16" t="str">
        <f t="shared" si="87"/>
        <v>Unique</v>
      </c>
    </row>
    <row r="1951" spans="1:88" ht="15">
      <c r="A1951" s="354" t="str">
        <f t="shared" si="84"/>
        <v>81_1_080622_C1D_p_ch.ca</v>
      </c>
      <c r="B1951" s="148" t="s">
        <v>2618</v>
      </c>
      <c r="C1951" s="148" t="s">
        <v>2619</v>
      </c>
      <c r="D1951" s="213">
        <v>81</v>
      </c>
      <c r="E1951" s="213">
        <v>1</v>
      </c>
      <c r="F1951" s="213">
        <v>230522</v>
      </c>
      <c r="G1951" s="367" t="s">
        <v>2800</v>
      </c>
      <c r="H1951" s="213">
        <v>2022</v>
      </c>
      <c r="I1951" s="148" t="s">
        <v>43</v>
      </c>
      <c r="J1951" s="148" t="s">
        <v>2620</v>
      </c>
      <c r="K1951" s="148" t="s">
        <v>2621</v>
      </c>
      <c r="L1951" s="148" t="s">
        <v>74</v>
      </c>
      <c r="M1951" s="148" t="s">
        <v>75</v>
      </c>
      <c r="N1951" s="213">
        <v>82</v>
      </c>
      <c r="P1951" s="401" t="s">
        <v>925</v>
      </c>
      <c r="Q1951" s="16" t="s">
        <v>926</v>
      </c>
      <c r="R1951" s="16" t="s">
        <v>4597</v>
      </c>
      <c r="S1951" s="16">
        <v>7</v>
      </c>
      <c r="T1951" s="16">
        <v>4</v>
      </c>
      <c r="U1951" s="16">
        <v>3</v>
      </c>
      <c r="X1951" s="402">
        <v>230725</v>
      </c>
      <c r="Y1951" s="16" t="s">
        <v>78</v>
      </c>
      <c r="Z1951" s="47" t="s">
        <v>4617</v>
      </c>
      <c r="AB1951" s="16" t="str">
        <f t="shared" si="87"/>
        <v>Unique</v>
      </c>
    </row>
    <row r="1952" spans="1:88" ht="15">
      <c r="A1952" s="354" t="str">
        <f t="shared" si="84"/>
        <v>61_1_060722_C2X_p_fe.cu</v>
      </c>
      <c r="B1952" s="148" t="s">
        <v>2372</v>
      </c>
      <c r="C1952" s="148" t="s">
        <v>2373</v>
      </c>
      <c r="D1952" s="213">
        <v>61</v>
      </c>
      <c r="E1952" s="213">
        <v>1</v>
      </c>
      <c r="F1952" s="213">
        <v>220622</v>
      </c>
      <c r="G1952" s="367" t="s">
        <v>465</v>
      </c>
      <c r="H1952" s="213">
        <v>2022</v>
      </c>
      <c r="I1952" s="148" t="s">
        <v>43</v>
      </c>
      <c r="J1952" s="148" t="s">
        <v>2374</v>
      </c>
      <c r="K1952" s="148" t="s">
        <v>2375</v>
      </c>
      <c r="L1952" s="148" t="s">
        <v>74</v>
      </c>
      <c r="M1952" s="148" t="s">
        <v>75</v>
      </c>
      <c r="N1952" s="213">
        <v>121</v>
      </c>
      <c r="P1952" s="401" t="s">
        <v>536</v>
      </c>
      <c r="Q1952" s="16" t="s">
        <v>537</v>
      </c>
      <c r="R1952" s="16" t="s">
        <v>3629</v>
      </c>
      <c r="S1952" s="16">
        <v>1</v>
      </c>
      <c r="T1952" s="16">
        <v>0</v>
      </c>
      <c r="U1952" s="16">
        <v>1</v>
      </c>
      <c r="X1952" s="402">
        <v>230725</v>
      </c>
      <c r="Y1952" s="16" t="s">
        <v>78</v>
      </c>
      <c r="Z1952" s="47" t="s">
        <v>4618</v>
      </c>
      <c r="AB1952" s="16" t="str">
        <f t="shared" si="87"/>
        <v>Unique</v>
      </c>
    </row>
    <row r="1953" spans="1:28" ht="15">
      <c r="A1953" s="354" t="str">
        <f t="shared" si="84"/>
        <v>100_3_060722_C3Y_p_fe.cu</v>
      </c>
      <c r="B1953" s="148" t="s">
        <v>2417</v>
      </c>
      <c r="C1953" s="148" t="s">
        <v>2418</v>
      </c>
      <c r="D1953" s="213">
        <v>100</v>
      </c>
      <c r="E1953" s="213">
        <v>3</v>
      </c>
      <c r="F1953" s="29">
        <v>220622</v>
      </c>
      <c r="G1953" s="434" t="s">
        <v>465</v>
      </c>
      <c r="H1953" s="213">
        <v>2022</v>
      </c>
      <c r="I1953" s="148" t="s">
        <v>43</v>
      </c>
      <c r="J1953" s="148" t="s">
        <v>2419</v>
      </c>
      <c r="K1953" s="148" t="s">
        <v>2420</v>
      </c>
      <c r="L1953" s="148" t="s">
        <v>74</v>
      </c>
      <c r="M1953" s="148" t="s">
        <v>168</v>
      </c>
      <c r="N1953" s="213">
        <v>79</v>
      </c>
      <c r="P1953" s="401" t="s">
        <v>536</v>
      </c>
      <c r="Q1953" s="16" t="s">
        <v>537</v>
      </c>
      <c r="R1953" s="16" t="s">
        <v>3629</v>
      </c>
      <c r="S1953" s="16">
        <v>1</v>
      </c>
      <c r="T1953" s="16">
        <v>0</v>
      </c>
      <c r="U1953" s="16">
        <v>1</v>
      </c>
      <c r="X1953" s="402">
        <v>230725</v>
      </c>
      <c r="Y1953" s="16" t="s">
        <v>78</v>
      </c>
      <c r="Z1953" s="47" t="s">
        <v>4619</v>
      </c>
      <c r="AB1953" s="16" t="str">
        <f t="shared" si="87"/>
        <v>Unique</v>
      </c>
    </row>
    <row r="1954" spans="1:28" ht="15">
      <c r="A1954" s="354" t="str">
        <f t="shared" si="84"/>
        <v>119_1_220622_C1X_p_fe.ru</v>
      </c>
      <c r="B1954" s="148" t="s">
        <v>2302</v>
      </c>
      <c r="C1954" s="148" t="s">
        <v>2303</v>
      </c>
      <c r="D1954" s="213">
        <v>119</v>
      </c>
      <c r="E1954" s="213">
        <v>1</v>
      </c>
      <c r="F1954" s="367" t="s">
        <v>2800</v>
      </c>
      <c r="G1954" s="213">
        <v>220622</v>
      </c>
      <c r="H1954" s="213">
        <v>2022</v>
      </c>
      <c r="I1954" s="148" t="s">
        <v>43</v>
      </c>
      <c r="J1954" s="148" t="s">
        <v>2304</v>
      </c>
      <c r="K1954" s="148" t="s">
        <v>2305</v>
      </c>
      <c r="L1954" s="148" t="s">
        <v>74</v>
      </c>
      <c r="M1954" s="148" t="s">
        <v>477</v>
      </c>
      <c r="N1954" s="213">
        <v>67</v>
      </c>
      <c r="P1954" s="401" t="s">
        <v>838</v>
      </c>
      <c r="Q1954" s="16" t="s">
        <v>839</v>
      </c>
      <c r="R1954" s="16" t="s">
        <v>3629</v>
      </c>
      <c r="S1954" s="16">
        <v>1</v>
      </c>
      <c r="T1954" s="16">
        <v>0</v>
      </c>
      <c r="U1954" s="16">
        <v>1</v>
      </c>
      <c r="X1954" s="402">
        <v>230725</v>
      </c>
      <c r="Y1954" s="16" t="s">
        <v>78</v>
      </c>
      <c r="Z1954" s="47" t="s">
        <v>4620</v>
      </c>
      <c r="AB1954" s="16" t="str">
        <f t="shared" si="87"/>
        <v>Unique</v>
      </c>
    </row>
    <row r="1955" spans="1:28" ht="15">
      <c r="A1955" s="354" t="str">
        <f t="shared" si="84"/>
        <v>71_2_300621_C2B_p_ch.ca</v>
      </c>
      <c r="B1955" s="148">
        <v>49.751676320000001</v>
      </c>
      <c r="C1955" s="148">
        <v>6.3867505199999997</v>
      </c>
      <c r="D1955" s="213">
        <v>71</v>
      </c>
      <c r="E1955" s="213">
        <v>2</v>
      </c>
      <c r="F1955" s="213">
        <v>150621</v>
      </c>
      <c r="G1955" s="213">
        <v>300621</v>
      </c>
      <c r="H1955" s="213">
        <v>2021</v>
      </c>
      <c r="I1955" s="148" t="s">
        <v>43</v>
      </c>
      <c r="J1955" s="148" t="s">
        <v>2483</v>
      </c>
      <c r="K1955" s="148" t="s">
        <v>2484</v>
      </c>
      <c r="L1955" s="148" t="s">
        <v>74</v>
      </c>
      <c r="M1955" s="148" t="s">
        <v>147</v>
      </c>
      <c r="N1955" s="213">
        <v>15</v>
      </c>
      <c r="P1955" s="401" t="s">
        <v>925</v>
      </c>
      <c r="Q1955" s="16" t="s">
        <v>926</v>
      </c>
      <c r="R1955" s="16" t="s">
        <v>4597</v>
      </c>
      <c r="S1955" s="16">
        <v>1</v>
      </c>
      <c r="T1955" s="16">
        <v>0</v>
      </c>
      <c r="U1955" s="16">
        <v>1</v>
      </c>
      <c r="X1955" s="402">
        <v>230725</v>
      </c>
      <c r="Y1955" s="16" t="s">
        <v>78</v>
      </c>
      <c r="Z1955" s="47" t="s">
        <v>4621</v>
      </c>
      <c r="AB1955" s="16" t="str">
        <f t="shared" si="87"/>
        <v>Unique</v>
      </c>
    </row>
    <row r="1956" spans="1:28" ht="15">
      <c r="A1956" s="354" t="str">
        <f t="shared" si="84"/>
        <v>83_1_090522_C2C_p_ch.ca</v>
      </c>
      <c r="B1956" s="148" t="s">
        <v>2789</v>
      </c>
      <c r="C1956" s="148" t="s">
        <v>2790</v>
      </c>
      <c r="D1956" s="213">
        <v>83</v>
      </c>
      <c r="E1956" s="213">
        <v>1</v>
      </c>
      <c r="F1956" s="213">
        <v>250422</v>
      </c>
      <c r="G1956" s="367" t="s">
        <v>2753</v>
      </c>
      <c r="H1956" s="213">
        <v>2022</v>
      </c>
      <c r="I1956" s="148" t="s">
        <v>43</v>
      </c>
      <c r="J1956" s="148" t="s">
        <v>2791</v>
      </c>
      <c r="K1956" s="148" t="s">
        <v>2792</v>
      </c>
      <c r="L1956" s="148" t="s">
        <v>74</v>
      </c>
      <c r="M1956" s="148" t="s">
        <v>75</v>
      </c>
      <c r="N1956" s="213">
        <v>9</v>
      </c>
      <c r="P1956" s="401" t="s">
        <v>925</v>
      </c>
      <c r="Q1956" s="16" t="s">
        <v>926</v>
      </c>
      <c r="R1956" s="16" t="s">
        <v>4597</v>
      </c>
      <c r="S1956" s="16">
        <v>1</v>
      </c>
      <c r="T1956" s="16">
        <v>0</v>
      </c>
      <c r="U1956" s="16">
        <v>1</v>
      </c>
      <c r="X1956" s="402">
        <v>230725</v>
      </c>
      <c r="Y1956" s="16" t="s">
        <v>78</v>
      </c>
      <c r="Z1956" s="47" t="s">
        <v>4622</v>
      </c>
      <c r="AB1956" s="16" t="str">
        <f t="shared" si="87"/>
        <v>Unique</v>
      </c>
    </row>
    <row r="1957" spans="1:28" ht="15">
      <c r="A1957" s="354" t="str">
        <f t="shared" si="84"/>
        <v>102_1_030822_C1C_p_fe.cu</v>
      </c>
      <c r="B1957" s="148" t="s">
        <v>2751</v>
      </c>
      <c r="C1957" s="148" t="s">
        <v>2752</v>
      </c>
      <c r="D1957" s="213">
        <v>102</v>
      </c>
      <c r="E1957" s="213">
        <v>1</v>
      </c>
      <c r="F1957" s="367" t="s">
        <v>3450</v>
      </c>
      <c r="G1957" s="367" t="s">
        <v>3145</v>
      </c>
      <c r="H1957" s="213">
        <v>2022</v>
      </c>
      <c r="I1957" s="148" t="s">
        <v>43</v>
      </c>
      <c r="J1957" s="148" t="s">
        <v>2754</v>
      </c>
      <c r="K1957" s="148" t="s">
        <v>2755</v>
      </c>
      <c r="L1957" s="148" t="s">
        <v>74</v>
      </c>
      <c r="M1957" s="148" t="s">
        <v>3150</v>
      </c>
      <c r="N1957" s="213">
        <v>46</v>
      </c>
      <c r="P1957" s="401" t="s">
        <v>536</v>
      </c>
      <c r="Q1957" s="16" t="s">
        <v>537</v>
      </c>
      <c r="R1957" s="16" t="s">
        <v>3629</v>
      </c>
      <c r="S1957" s="16">
        <v>1</v>
      </c>
      <c r="T1957" s="16">
        <v>0</v>
      </c>
      <c r="U1957" s="16">
        <v>1</v>
      </c>
      <c r="X1957" s="402">
        <v>230725</v>
      </c>
      <c r="Y1957" s="16" t="s">
        <v>78</v>
      </c>
      <c r="Z1957" s="47" t="s">
        <v>4623</v>
      </c>
      <c r="AB1957" s="16" t="str">
        <f t="shared" si="87"/>
        <v>Unique</v>
      </c>
    </row>
    <row r="1958" spans="1:28" ht="15">
      <c r="A1958" s="354" t="str">
        <f t="shared" si="84"/>
        <v>102_1_090522_C1C_p_fe.cu</v>
      </c>
      <c r="B1958" s="148" t="s">
        <v>2751</v>
      </c>
      <c r="C1958" s="148" t="s">
        <v>2752</v>
      </c>
      <c r="D1958" s="213">
        <v>102</v>
      </c>
      <c r="E1958" s="213">
        <v>1</v>
      </c>
      <c r="F1958" s="213">
        <v>250422</v>
      </c>
      <c r="G1958" s="367" t="s">
        <v>2753</v>
      </c>
      <c r="H1958" s="213">
        <v>2022</v>
      </c>
      <c r="I1958" s="148" t="s">
        <v>43</v>
      </c>
      <c r="J1958" s="148" t="s">
        <v>2754</v>
      </c>
      <c r="K1958" s="148" t="s">
        <v>2755</v>
      </c>
      <c r="L1958" s="148" t="s">
        <v>74</v>
      </c>
      <c r="M1958" s="148" t="s">
        <v>75</v>
      </c>
      <c r="N1958" s="213">
        <v>73</v>
      </c>
      <c r="P1958" s="401" t="s">
        <v>536</v>
      </c>
      <c r="Q1958" s="16" t="s">
        <v>537</v>
      </c>
      <c r="R1958" s="16" t="s">
        <v>3629</v>
      </c>
      <c r="S1958" s="16">
        <v>1</v>
      </c>
      <c r="T1958" s="16">
        <v>0</v>
      </c>
      <c r="U1958" s="16">
        <v>1</v>
      </c>
      <c r="X1958" s="402">
        <v>230725</v>
      </c>
      <c r="Y1958" s="16" t="s">
        <v>78</v>
      </c>
      <c r="Z1958" s="47" t="s">
        <v>4624</v>
      </c>
      <c r="AB1958" s="16" t="str">
        <f t="shared" si="87"/>
        <v>Unique</v>
      </c>
    </row>
    <row r="1959" spans="1:28" ht="15">
      <c r="A1959" s="354" t="str">
        <f t="shared" si="84"/>
        <v>93_1_030921_C3B_p_fe.cu</v>
      </c>
      <c r="B1959" s="148" t="s">
        <v>2326</v>
      </c>
      <c r="C1959" s="148" t="s">
        <v>2327</v>
      </c>
      <c r="D1959" s="213">
        <v>93</v>
      </c>
      <c r="E1959" s="213">
        <v>1</v>
      </c>
      <c r="F1959" s="213">
        <v>160821</v>
      </c>
      <c r="G1959" s="367" t="s">
        <v>2403</v>
      </c>
      <c r="H1959" s="213">
        <v>2021</v>
      </c>
      <c r="I1959" s="148" t="s">
        <v>43</v>
      </c>
      <c r="J1959" s="148" t="s">
        <v>2328</v>
      </c>
      <c r="K1959" s="148" t="s">
        <v>2329</v>
      </c>
      <c r="L1959" s="148" t="s">
        <v>74</v>
      </c>
      <c r="M1959" s="148" t="s">
        <v>147</v>
      </c>
      <c r="N1959" s="213">
        <v>620</v>
      </c>
      <c r="P1959" s="401" t="s">
        <v>536</v>
      </c>
      <c r="Q1959" s="16" t="s">
        <v>537</v>
      </c>
      <c r="R1959" s="16" t="s">
        <v>3629</v>
      </c>
      <c r="S1959" s="16">
        <v>1</v>
      </c>
      <c r="T1959" s="16">
        <v>0</v>
      </c>
      <c r="U1959" s="16">
        <v>1</v>
      </c>
      <c r="X1959" s="402">
        <v>230725</v>
      </c>
      <c r="Y1959" s="16" t="s">
        <v>78</v>
      </c>
      <c r="Z1959" s="47" t="s">
        <v>4625</v>
      </c>
      <c r="AB1959" s="16" t="str">
        <f t="shared" si="87"/>
        <v>Unique</v>
      </c>
    </row>
    <row r="1960" spans="1:28" ht="15">
      <c r="A1960" s="354" t="str">
        <f t="shared" si="84"/>
        <v>100_2_140721_C3X_p_fe.ru</v>
      </c>
      <c r="B1960" s="148">
        <v>49.615389520000001</v>
      </c>
      <c r="C1960" s="148">
        <v>6.3402626660000001</v>
      </c>
      <c r="D1960" s="213">
        <v>100</v>
      </c>
      <c r="E1960" s="213">
        <v>2</v>
      </c>
      <c r="F1960" s="213">
        <v>300621</v>
      </c>
      <c r="G1960" s="213">
        <v>140721</v>
      </c>
      <c r="H1960" s="213">
        <v>2021</v>
      </c>
      <c r="I1960" s="148" t="s">
        <v>43</v>
      </c>
      <c r="J1960" s="148" t="s">
        <v>2443</v>
      </c>
      <c r="K1960" s="148" t="s">
        <v>2444</v>
      </c>
      <c r="L1960" s="148" t="s">
        <v>74</v>
      </c>
      <c r="M1960" s="148" t="s">
        <v>147</v>
      </c>
      <c r="N1960" s="213">
        <v>28</v>
      </c>
      <c r="P1960" s="401" t="s">
        <v>838</v>
      </c>
      <c r="Q1960" s="16" t="s">
        <v>839</v>
      </c>
      <c r="R1960" s="16" t="s">
        <v>3629</v>
      </c>
      <c r="S1960" s="16">
        <v>1</v>
      </c>
      <c r="T1960" s="16">
        <v>0</v>
      </c>
      <c r="U1960" s="16">
        <v>1</v>
      </c>
      <c r="X1960" s="402">
        <v>230725</v>
      </c>
      <c r="Y1960" s="16" t="s">
        <v>78</v>
      </c>
      <c r="Z1960" s="47" t="s">
        <v>4626</v>
      </c>
      <c r="AB1960" s="16" t="str">
        <f t="shared" si="87"/>
        <v>Unique</v>
      </c>
    </row>
    <row r="1961" spans="1:28" ht="15">
      <c r="A1961" s="354" t="str">
        <f t="shared" si="84"/>
        <v>101_2_140721_C3A_p_ch.vern</v>
      </c>
      <c r="B1961" s="148">
        <v>49.633556169999999</v>
      </c>
      <c r="C1961" s="148">
        <v>6.4117851110000004</v>
      </c>
      <c r="D1961" s="213">
        <v>101</v>
      </c>
      <c r="E1961" s="213">
        <v>2</v>
      </c>
      <c r="F1961" s="213">
        <v>300621</v>
      </c>
      <c r="G1961" s="213">
        <v>140721</v>
      </c>
      <c r="H1961" s="213">
        <v>2021</v>
      </c>
      <c r="I1961" s="148" t="s">
        <v>43</v>
      </c>
      <c r="J1961" s="148" t="s">
        <v>2338</v>
      </c>
      <c r="K1961" s="148" t="s">
        <v>2339</v>
      </c>
      <c r="L1961" s="148" t="s">
        <v>74</v>
      </c>
      <c r="M1961" s="148" t="s">
        <v>147</v>
      </c>
      <c r="N1961" s="213">
        <v>133</v>
      </c>
      <c r="O1961" s="148" t="s">
        <v>3371</v>
      </c>
      <c r="P1961" s="401" t="s">
        <v>2545</v>
      </c>
      <c r="Q1961" s="16" t="s">
        <v>2546</v>
      </c>
      <c r="R1961" s="16" t="s">
        <v>4597</v>
      </c>
      <c r="S1961" s="16">
        <v>1</v>
      </c>
      <c r="T1961" s="16">
        <v>0</v>
      </c>
      <c r="U1961" s="16">
        <v>1</v>
      </c>
      <c r="X1961" s="402">
        <v>230725</v>
      </c>
      <c r="Y1961" s="16" t="s">
        <v>78</v>
      </c>
      <c r="Z1961" s="47" t="s">
        <v>4627</v>
      </c>
      <c r="AB1961" s="16" t="str">
        <f t="shared" si="87"/>
        <v>Unique</v>
      </c>
    </row>
    <row r="1962" spans="1:28" ht="15">
      <c r="A1962" s="354" t="str">
        <f t="shared" si="84"/>
        <v>80_4_060722_C25_p_fe.ru</v>
      </c>
      <c r="B1962" s="148" t="s">
        <v>2320</v>
      </c>
      <c r="C1962" s="148" t="s">
        <v>2321</v>
      </c>
      <c r="D1962" s="213">
        <v>80</v>
      </c>
      <c r="E1962" s="213">
        <v>4</v>
      </c>
      <c r="F1962" s="213">
        <v>220622</v>
      </c>
      <c r="G1962" s="367" t="s">
        <v>465</v>
      </c>
      <c r="H1962" s="213">
        <v>2022</v>
      </c>
      <c r="I1962" s="148" t="s">
        <v>43</v>
      </c>
      <c r="J1962" s="148" t="s">
        <v>2322</v>
      </c>
      <c r="K1962" s="148" t="s">
        <v>2323</v>
      </c>
      <c r="L1962" s="148" t="s">
        <v>74</v>
      </c>
      <c r="M1962" s="148" t="s">
        <v>75</v>
      </c>
      <c r="N1962" s="213">
        <v>66</v>
      </c>
      <c r="P1962" s="401" t="s">
        <v>838</v>
      </c>
      <c r="Q1962" s="16" t="s">
        <v>839</v>
      </c>
      <c r="R1962" s="16" t="s">
        <v>3629</v>
      </c>
      <c r="S1962" s="16">
        <v>1</v>
      </c>
      <c r="T1962" s="16">
        <v>1</v>
      </c>
      <c r="U1962" s="16">
        <v>0</v>
      </c>
      <c r="X1962" s="402">
        <v>230725</v>
      </c>
      <c r="Y1962" s="16" t="s">
        <v>78</v>
      </c>
      <c r="Z1962" s="47" t="s">
        <v>4628</v>
      </c>
      <c r="AB1962" s="16" t="str">
        <f t="shared" si="87"/>
        <v>Unique</v>
      </c>
    </row>
    <row r="1963" spans="1:28" ht="15">
      <c r="A1963" s="354" t="str">
        <f t="shared" si="84"/>
        <v>80_4_080622_C25_p_ch.ca</v>
      </c>
      <c r="B1963" s="148" t="s">
        <v>2320</v>
      </c>
      <c r="C1963" s="148" t="s">
        <v>2321</v>
      </c>
      <c r="D1963" s="213">
        <v>80</v>
      </c>
      <c r="E1963" s="213">
        <v>4</v>
      </c>
      <c r="F1963" s="213">
        <v>230522</v>
      </c>
      <c r="G1963" s="367" t="s">
        <v>2800</v>
      </c>
      <c r="H1963" s="213">
        <v>2022</v>
      </c>
      <c r="I1963" s="148" t="s">
        <v>43</v>
      </c>
      <c r="J1963" s="148" t="s">
        <v>2322</v>
      </c>
      <c r="K1963" s="148" t="s">
        <v>2323</v>
      </c>
      <c r="L1963" s="148" t="s">
        <v>74</v>
      </c>
      <c r="M1963" s="148" t="s">
        <v>75</v>
      </c>
      <c r="N1963" s="213">
        <v>73</v>
      </c>
      <c r="O1963" s="2"/>
      <c r="P1963" s="401" t="s">
        <v>925</v>
      </c>
      <c r="Q1963" s="16" t="s">
        <v>926</v>
      </c>
      <c r="R1963" s="16" t="s">
        <v>4597</v>
      </c>
      <c r="S1963" s="16">
        <v>6</v>
      </c>
      <c r="T1963" s="16">
        <v>2</v>
      </c>
      <c r="U1963" s="16">
        <v>4</v>
      </c>
      <c r="X1963" s="402">
        <v>230725</v>
      </c>
      <c r="Y1963" s="16" t="s">
        <v>78</v>
      </c>
      <c r="Z1963" s="47" t="s">
        <v>4629</v>
      </c>
      <c r="AB1963" s="16" t="str">
        <f t="shared" si="87"/>
        <v>Unique</v>
      </c>
    </row>
    <row r="1964" spans="1:28" ht="15">
      <c r="A1964" s="354" t="str">
        <f t="shared" si="84"/>
        <v>119_2_160823_C35_p_ch.fe</v>
      </c>
      <c r="B1964" s="148" t="s">
        <v>2611</v>
      </c>
      <c r="C1964" s="148" t="s">
        <v>2612</v>
      </c>
      <c r="D1964" s="421">
        <v>119</v>
      </c>
      <c r="E1964" s="421">
        <v>2</v>
      </c>
      <c r="F1964" s="213">
        <v>280723</v>
      </c>
      <c r="G1964" s="213">
        <v>160823</v>
      </c>
      <c r="H1964" s="213">
        <v>2023</v>
      </c>
      <c r="I1964" s="148" t="s">
        <v>43</v>
      </c>
      <c r="J1964" s="148" t="s">
        <v>2613</v>
      </c>
      <c r="K1964" s="148" t="s">
        <v>2614</v>
      </c>
      <c r="L1964" s="148" t="s">
        <v>74</v>
      </c>
      <c r="M1964" s="148" t="s">
        <v>3158</v>
      </c>
      <c r="N1964" s="213">
        <v>348</v>
      </c>
      <c r="O1964" s="148" t="s">
        <v>3235</v>
      </c>
      <c r="P1964" s="401" t="s">
        <v>2378</v>
      </c>
      <c r="Q1964" s="16" t="s">
        <v>2379</v>
      </c>
      <c r="R1964" s="16" t="s">
        <v>4597</v>
      </c>
      <c r="S1964" s="16">
        <v>2</v>
      </c>
      <c r="T1964" s="16">
        <v>0</v>
      </c>
      <c r="U1964" s="16">
        <v>2</v>
      </c>
      <c r="X1964" s="402">
        <v>230725</v>
      </c>
      <c r="Y1964" s="16" t="s">
        <v>78</v>
      </c>
      <c r="Z1964" s="47" t="s">
        <v>4630</v>
      </c>
      <c r="AB1964" s="16" t="str">
        <f t="shared" si="87"/>
        <v>Unique</v>
      </c>
    </row>
    <row r="1965" spans="1:28" ht="15">
      <c r="A1965" s="354" t="str">
        <f t="shared" si="84"/>
        <v>80_2_080622_C1Y_p_ch.ca</v>
      </c>
      <c r="B1965" s="148" t="s">
        <v>2504</v>
      </c>
      <c r="C1965" s="148" t="s">
        <v>2505</v>
      </c>
      <c r="D1965" s="213">
        <v>80</v>
      </c>
      <c r="E1965" s="213">
        <v>2</v>
      </c>
      <c r="F1965" s="213">
        <v>230522</v>
      </c>
      <c r="G1965" s="367" t="s">
        <v>2800</v>
      </c>
      <c r="H1965" s="213">
        <v>2022</v>
      </c>
      <c r="I1965" s="148" t="s">
        <v>43</v>
      </c>
      <c r="J1965" s="148" t="s">
        <v>2506</v>
      </c>
      <c r="K1965" s="148" t="s">
        <v>2507</v>
      </c>
      <c r="L1965" s="148" t="s">
        <v>74</v>
      </c>
      <c r="M1965" s="148" t="s">
        <v>75</v>
      </c>
      <c r="N1965" s="213">
        <v>58</v>
      </c>
      <c r="O1965" s="2"/>
      <c r="P1965" s="401" t="s">
        <v>925</v>
      </c>
      <c r="Q1965" s="16" t="s">
        <v>926</v>
      </c>
      <c r="R1965" s="16" t="s">
        <v>4597</v>
      </c>
      <c r="S1965" s="16">
        <v>3</v>
      </c>
      <c r="T1965" s="16">
        <v>0</v>
      </c>
      <c r="U1965" s="16">
        <v>3</v>
      </c>
      <c r="X1965" s="402">
        <v>230725</v>
      </c>
      <c r="Y1965" s="16" t="s">
        <v>78</v>
      </c>
      <c r="Z1965" s="47" t="s">
        <v>4631</v>
      </c>
      <c r="AB1965" s="16" t="str">
        <f t="shared" si="87"/>
        <v>Unique</v>
      </c>
    </row>
    <row r="1966" spans="1:28" ht="15">
      <c r="A1966" s="354" t="str">
        <f t="shared" si="84"/>
        <v>93_1_200921_C3B_p_xy.se</v>
      </c>
      <c r="B1966" s="148" t="s">
        <v>2326</v>
      </c>
      <c r="C1966" s="148" t="s">
        <v>2327</v>
      </c>
      <c r="D1966" s="213">
        <v>93</v>
      </c>
      <c r="E1966" s="213">
        <v>1</v>
      </c>
      <c r="F1966" s="367" t="s">
        <v>2403</v>
      </c>
      <c r="G1966" s="213">
        <v>200921</v>
      </c>
      <c r="H1966" s="213">
        <v>2021</v>
      </c>
      <c r="I1966" s="148" t="s">
        <v>43</v>
      </c>
      <c r="J1966" s="148" t="s">
        <v>2328</v>
      </c>
      <c r="K1966" s="148" t="s">
        <v>2329</v>
      </c>
      <c r="L1966" s="148" t="s">
        <v>74</v>
      </c>
      <c r="M1966" s="148" t="s">
        <v>100</v>
      </c>
      <c r="N1966" s="213">
        <v>459</v>
      </c>
      <c r="P1966" s="401" t="s">
        <v>529</v>
      </c>
      <c r="Q1966" s="16" t="s">
        <v>530</v>
      </c>
      <c r="R1966" s="16" t="s">
        <v>4597</v>
      </c>
      <c r="S1966" s="16">
        <v>1</v>
      </c>
      <c r="T1966" s="16">
        <v>0</v>
      </c>
      <c r="U1966" s="16">
        <v>1</v>
      </c>
      <c r="X1966" s="402">
        <v>230725</v>
      </c>
      <c r="Y1966" s="16" t="s">
        <v>78</v>
      </c>
      <c r="Z1966" s="47" t="s">
        <v>4632</v>
      </c>
      <c r="AB1966" s="16" t="str">
        <f t="shared" si="87"/>
        <v>Unique</v>
      </c>
    </row>
    <row r="1967" spans="1:28" ht="15">
      <c r="A1967" s="354" t="str">
        <f t="shared" si="84"/>
        <v>101_1_200921_C2A_p_xy.se</v>
      </c>
      <c r="B1967" s="148" t="s">
        <v>80</v>
      </c>
      <c r="C1967" s="148" t="s">
        <v>81</v>
      </c>
      <c r="D1967" s="213">
        <v>101</v>
      </c>
      <c r="E1967" s="213">
        <v>1</v>
      </c>
      <c r="F1967" s="367" t="s">
        <v>2403</v>
      </c>
      <c r="G1967" s="213">
        <v>200921</v>
      </c>
      <c r="H1967" s="213">
        <v>2021</v>
      </c>
      <c r="I1967" s="148" t="s">
        <v>43</v>
      </c>
      <c r="J1967" s="148" t="s">
        <v>82</v>
      </c>
      <c r="K1967" s="148" t="s">
        <v>83</v>
      </c>
      <c r="L1967" s="148" t="s">
        <v>74</v>
      </c>
      <c r="M1967" s="148" t="s">
        <v>168</v>
      </c>
      <c r="N1967" s="213">
        <v>124</v>
      </c>
      <c r="P1967" s="401" t="s">
        <v>529</v>
      </c>
      <c r="Q1967" s="16" t="s">
        <v>530</v>
      </c>
      <c r="R1967" s="16" t="s">
        <v>4597</v>
      </c>
      <c r="S1967" s="16">
        <v>1</v>
      </c>
      <c r="T1967" s="16">
        <v>0</v>
      </c>
      <c r="U1967" s="16">
        <v>1</v>
      </c>
      <c r="X1967" s="402">
        <v>230725</v>
      </c>
      <c r="Y1967" s="16" t="s">
        <v>78</v>
      </c>
      <c r="Z1967" s="47" t="s">
        <v>4633</v>
      </c>
      <c r="AB1967" s="16" t="str">
        <f t="shared" si="87"/>
        <v>Unique</v>
      </c>
    </row>
    <row r="1968" spans="1:28" ht="15">
      <c r="A1968" s="354" t="str">
        <f t="shared" si="84"/>
        <v>81_1_080622_C1D_p_xy.se</v>
      </c>
      <c r="B1968" s="148" t="s">
        <v>2618</v>
      </c>
      <c r="C1968" s="148" t="s">
        <v>2619</v>
      </c>
      <c r="D1968" s="213">
        <v>81</v>
      </c>
      <c r="E1968" s="213">
        <v>1</v>
      </c>
      <c r="F1968" s="213">
        <v>230522</v>
      </c>
      <c r="G1968" s="367" t="s">
        <v>2800</v>
      </c>
      <c r="H1968" s="213">
        <v>2022</v>
      </c>
      <c r="I1968" s="148" t="s">
        <v>43</v>
      </c>
      <c r="J1968" s="148" t="s">
        <v>2620</v>
      </c>
      <c r="K1968" s="148" t="s">
        <v>2621</v>
      </c>
      <c r="L1968" s="148" t="s">
        <v>74</v>
      </c>
      <c r="M1968" s="148" t="s">
        <v>75</v>
      </c>
      <c r="N1968" s="213">
        <v>82</v>
      </c>
      <c r="O1968" s="2"/>
      <c r="P1968" s="401" t="s">
        <v>529</v>
      </c>
      <c r="Q1968" s="16" t="s">
        <v>530</v>
      </c>
      <c r="R1968" s="16" t="s">
        <v>4597</v>
      </c>
      <c r="S1968" s="16">
        <v>1</v>
      </c>
      <c r="T1968" s="16">
        <v>0</v>
      </c>
      <c r="U1968" s="16">
        <v>1</v>
      </c>
      <c r="X1968" s="402">
        <v>230725</v>
      </c>
      <c r="Y1968" s="16" t="s">
        <v>78</v>
      </c>
      <c r="Z1968" s="47" t="s">
        <v>4634</v>
      </c>
      <c r="AB1968" s="16" t="str">
        <f t="shared" si="87"/>
        <v>Unique</v>
      </c>
    </row>
    <row r="1969" spans="1:89" ht="15">
      <c r="A1969" s="354" t="str">
        <f t="shared" si="84"/>
        <v>80_3_230522_C15_p_xy.se</v>
      </c>
      <c r="B1969" s="148" t="s">
        <v>69</v>
      </c>
      <c r="C1969" s="148" t="s">
        <v>70</v>
      </c>
      <c r="D1969" s="213">
        <v>80</v>
      </c>
      <c r="E1969" s="213">
        <v>3</v>
      </c>
      <c r="F1969" s="367" t="s">
        <v>2753</v>
      </c>
      <c r="G1969" s="213">
        <v>230522</v>
      </c>
      <c r="H1969" s="213">
        <v>2022</v>
      </c>
      <c r="I1969" s="148" t="s">
        <v>43</v>
      </c>
      <c r="J1969" s="148" t="s">
        <v>72</v>
      </c>
      <c r="K1969" s="148" t="s">
        <v>73</v>
      </c>
      <c r="L1969" s="148" t="s">
        <v>74</v>
      </c>
      <c r="M1969" s="148" t="s">
        <v>75</v>
      </c>
      <c r="N1969" s="213">
        <v>55</v>
      </c>
      <c r="O1969" s="2"/>
      <c r="P1969" s="401" t="s">
        <v>529</v>
      </c>
      <c r="Q1969" s="16" t="s">
        <v>530</v>
      </c>
      <c r="R1969" s="16" t="s">
        <v>4597</v>
      </c>
      <c r="S1969" s="16">
        <v>4</v>
      </c>
      <c r="T1969" s="16">
        <v>2</v>
      </c>
      <c r="U1969" s="16">
        <v>2</v>
      </c>
      <c r="X1969" s="402">
        <v>240725</v>
      </c>
      <c r="Y1969" s="16" t="s">
        <v>78</v>
      </c>
      <c r="Z1969" s="47" t="s">
        <v>4635</v>
      </c>
      <c r="AB1969" s="16" t="str">
        <f t="shared" si="87"/>
        <v>Unique</v>
      </c>
    </row>
    <row r="1970" spans="1:89" ht="15">
      <c r="A1970" s="354" t="str">
        <f t="shared" si="84"/>
        <v>101_2_160821_C3A_p_ch.fe</v>
      </c>
      <c r="B1970" s="148" t="s">
        <v>2336</v>
      </c>
      <c r="C1970" s="148" t="s">
        <v>2337</v>
      </c>
      <c r="D1970" s="213">
        <v>101</v>
      </c>
      <c r="E1970" s="213">
        <v>2</v>
      </c>
      <c r="F1970" s="213">
        <v>300721</v>
      </c>
      <c r="G1970" s="213">
        <v>160821</v>
      </c>
      <c r="H1970" s="213">
        <v>2021</v>
      </c>
      <c r="I1970" s="148" t="s">
        <v>43</v>
      </c>
      <c r="J1970" s="148" t="s">
        <v>2338</v>
      </c>
      <c r="K1970" s="148" t="s">
        <v>2339</v>
      </c>
      <c r="L1970" s="148" t="s">
        <v>74</v>
      </c>
      <c r="M1970" s="148" t="s">
        <v>75</v>
      </c>
      <c r="N1970" s="213">
        <v>572</v>
      </c>
      <c r="O1970" s="148" t="s">
        <v>3307</v>
      </c>
      <c r="P1970" s="401" t="s">
        <v>2378</v>
      </c>
      <c r="Q1970" s="16" t="s">
        <v>2379</v>
      </c>
      <c r="R1970" s="16" t="s">
        <v>4597</v>
      </c>
      <c r="S1970" s="16">
        <v>1</v>
      </c>
      <c r="T1970" s="16">
        <v>0</v>
      </c>
      <c r="U1970" s="16">
        <v>1</v>
      </c>
      <c r="X1970" s="402">
        <v>240725</v>
      </c>
      <c r="Y1970" s="16" t="s">
        <v>78</v>
      </c>
      <c r="Z1970" s="47" t="s">
        <v>4636</v>
      </c>
      <c r="AB1970" s="16" t="str">
        <f t="shared" si="87"/>
        <v>Unique</v>
      </c>
    </row>
    <row r="1971" spans="1:89" ht="15">
      <c r="A1971" s="354" t="str">
        <f t="shared" si="84"/>
        <v>119_2_300721_C35_p_ch.fe</v>
      </c>
      <c r="B1971" s="148">
        <v>49.542630610000003</v>
      </c>
      <c r="C1971" s="148">
        <v>6.3416761900000003</v>
      </c>
      <c r="D1971" s="213">
        <v>119</v>
      </c>
      <c r="E1971" s="213">
        <v>2</v>
      </c>
      <c r="F1971" s="213">
        <v>140721</v>
      </c>
      <c r="G1971" s="213">
        <v>300721</v>
      </c>
      <c r="H1971" s="213">
        <v>2021</v>
      </c>
      <c r="I1971" s="148" t="s">
        <v>43</v>
      </c>
      <c r="J1971" s="148" t="s">
        <v>2613</v>
      </c>
      <c r="K1971" s="148" t="s">
        <v>2614</v>
      </c>
      <c r="L1971" s="148" t="s">
        <v>74</v>
      </c>
      <c r="M1971" s="148" t="s">
        <v>100</v>
      </c>
      <c r="N1971" s="213">
        <v>300</v>
      </c>
      <c r="O1971" s="148" t="s">
        <v>357</v>
      </c>
      <c r="P1971" s="401" t="s">
        <v>2378</v>
      </c>
      <c r="Q1971" s="16" t="s">
        <v>2379</v>
      </c>
      <c r="R1971" s="16" t="s">
        <v>4597</v>
      </c>
      <c r="S1971" s="16">
        <v>1</v>
      </c>
      <c r="T1971" s="16">
        <v>0</v>
      </c>
      <c r="U1971" s="16">
        <v>1</v>
      </c>
      <c r="X1971" s="402">
        <v>240725</v>
      </c>
      <c r="Y1971" s="16" t="s">
        <v>78</v>
      </c>
      <c r="Z1971" s="47" t="s">
        <v>4637</v>
      </c>
      <c r="AB1971" s="16" t="str">
        <f t="shared" si="87"/>
        <v>Unique</v>
      </c>
    </row>
    <row r="1972" spans="1:89" ht="15">
      <c r="A1972" s="354" t="str">
        <f t="shared" si="84"/>
        <v>119_2_300721_C35_p_ch.verr</v>
      </c>
      <c r="B1972" s="148">
        <v>49.542630610000003</v>
      </c>
      <c r="C1972" s="148">
        <v>6.3416761900000003</v>
      </c>
      <c r="D1972" s="213">
        <v>119</v>
      </c>
      <c r="E1972" s="213">
        <v>2</v>
      </c>
      <c r="F1972" s="213">
        <v>140721</v>
      </c>
      <c r="G1972" s="213">
        <v>300721</v>
      </c>
      <c r="H1972" s="213">
        <v>2021</v>
      </c>
      <c r="I1972" s="148" t="s">
        <v>43</v>
      </c>
      <c r="J1972" s="148" t="s">
        <v>2613</v>
      </c>
      <c r="K1972" s="148" t="s">
        <v>2614</v>
      </c>
      <c r="L1972" s="148" t="s">
        <v>74</v>
      </c>
      <c r="M1972" s="148" t="s">
        <v>100</v>
      </c>
      <c r="N1972" s="213">
        <v>300</v>
      </c>
      <c r="O1972" s="148" t="s">
        <v>357</v>
      </c>
      <c r="P1972" s="401" t="s">
        <v>4540</v>
      </c>
      <c r="Q1972" s="16" t="s">
        <v>873</v>
      </c>
      <c r="R1972" s="16" t="s">
        <v>4597</v>
      </c>
      <c r="S1972" s="16">
        <v>2</v>
      </c>
      <c r="T1972" s="16">
        <v>0</v>
      </c>
      <c r="U1972" s="16">
        <v>2</v>
      </c>
      <c r="W1972" s="16" t="s">
        <v>4638</v>
      </c>
      <c r="X1972" s="402">
        <v>240725</v>
      </c>
      <c r="Y1972" s="16" t="s">
        <v>78</v>
      </c>
      <c r="Z1972" s="47" t="s">
        <v>4639</v>
      </c>
      <c r="AB1972" s="16" t="str">
        <f t="shared" si="87"/>
        <v>Unique</v>
      </c>
    </row>
    <row r="1973" spans="1:89" ht="15">
      <c r="A1973" s="354" t="str">
        <f t="shared" si="84"/>
        <v>102_1_220622_C1C_p_ch.vern</v>
      </c>
      <c r="B1973" s="148" t="s">
        <v>2751</v>
      </c>
      <c r="C1973" s="148" t="s">
        <v>2752</v>
      </c>
      <c r="D1973" s="213">
        <v>102</v>
      </c>
      <c r="E1973" s="213">
        <v>1</v>
      </c>
      <c r="F1973" s="367" t="s">
        <v>2800</v>
      </c>
      <c r="G1973" s="213">
        <v>220622</v>
      </c>
      <c r="H1973" s="213">
        <v>2022</v>
      </c>
      <c r="I1973" s="148" t="s">
        <v>43</v>
      </c>
      <c r="J1973" s="148" t="s">
        <v>2754</v>
      </c>
      <c r="K1973" s="148" t="s">
        <v>2755</v>
      </c>
      <c r="L1973" s="148" t="s">
        <v>74</v>
      </c>
      <c r="M1973" s="148" t="s">
        <v>168</v>
      </c>
      <c r="N1973" s="213">
        <v>164</v>
      </c>
      <c r="O1973" s="2"/>
      <c r="P1973" s="401" t="s">
        <v>2545</v>
      </c>
      <c r="Q1973" s="16" t="s">
        <v>2546</v>
      </c>
      <c r="R1973" s="16" t="s">
        <v>4597</v>
      </c>
      <c r="S1973" s="16">
        <v>1</v>
      </c>
      <c r="T1973" s="16">
        <v>0</v>
      </c>
      <c r="U1973" s="16">
        <v>1</v>
      </c>
      <c r="X1973" s="402">
        <v>240725</v>
      </c>
      <c r="Y1973" s="16" t="s">
        <v>78</v>
      </c>
      <c r="Z1973" s="47" t="s">
        <v>4640</v>
      </c>
      <c r="AB1973" s="16" t="str">
        <f t="shared" si="87"/>
        <v>Unique</v>
      </c>
    </row>
    <row r="1974" spans="1:89" ht="15">
      <c r="A1974" s="354" t="str">
        <f t="shared" si="84"/>
        <v>102_1_220622_C1C_p_ch.ca</v>
      </c>
      <c r="B1974" s="148" t="s">
        <v>2751</v>
      </c>
      <c r="C1974" s="148" t="s">
        <v>2752</v>
      </c>
      <c r="D1974" s="213">
        <v>102</v>
      </c>
      <c r="E1974" s="213">
        <v>1</v>
      </c>
      <c r="F1974" s="367" t="s">
        <v>2800</v>
      </c>
      <c r="G1974" s="213">
        <v>220622</v>
      </c>
      <c r="H1974" s="213">
        <v>2022</v>
      </c>
      <c r="I1974" s="148" t="s">
        <v>43</v>
      </c>
      <c r="J1974" s="148" t="s">
        <v>2754</v>
      </c>
      <c r="K1974" s="148" t="s">
        <v>2755</v>
      </c>
      <c r="L1974" s="148" t="s">
        <v>74</v>
      </c>
      <c r="M1974" s="148" t="s">
        <v>168</v>
      </c>
      <c r="N1974" s="213">
        <v>164</v>
      </c>
      <c r="O1974" s="2"/>
      <c r="P1974" s="401" t="s">
        <v>925</v>
      </c>
      <c r="Q1974" s="16" t="s">
        <v>926</v>
      </c>
      <c r="R1974" s="16" t="s">
        <v>4597</v>
      </c>
      <c r="S1974" s="16">
        <v>1</v>
      </c>
      <c r="T1974" s="16">
        <v>0</v>
      </c>
      <c r="U1974" s="16">
        <v>1</v>
      </c>
      <c r="X1974" s="402">
        <v>240725</v>
      </c>
      <c r="Y1974" s="16" t="s">
        <v>78</v>
      </c>
      <c r="Z1974" s="47" t="s">
        <v>4641</v>
      </c>
      <c r="AB1974" s="16" t="str">
        <f t="shared" si="87"/>
        <v>Unique</v>
      </c>
    </row>
    <row r="1975" spans="1:89" ht="15">
      <c r="A1975" s="354" t="str">
        <f t="shared" si="84"/>
        <v>119_1_160823_C1X_p_ch.fe</v>
      </c>
      <c r="B1975" s="28" t="s">
        <v>2302</v>
      </c>
      <c r="C1975" s="28" t="s">
        <v>2303</v>
      </c>
      <c r="D1975" s="29">
        <v>119</v>
      </c>
      <c r="E1975" s="29">
        <v>1</v>
      </c>
      <c r="F1975" s="29">
        <v>280723</v>
      </c>
      <c r="G1975" s="29">
        <v>160823</v>
      </c>
      <c r="H1975" s="29">
        <v>2023</v>
      </c>
      <c r="I1975" s="28" t="s">
        <v>43</v>
      </c>
      <c r="J1975" s="28" t="s">
        <v>2304</v>
      </c>
      <c r="K1975" s="28" t="s">
        <v>2305</v>
      </c>
      <c r="L1975" s="28" t="s">
        <v>74</v>
      </c>
      <c r="M1975" s="28" t="s">
        <v>3150</v>
      </c>
      <c r="N1975" s="29">
        <v>65</v>
      </c>
      <c r="O1975" s="2"/>
      <c r="P1975" s="401" t="s">
        <v>2378</v>
      </c>
      <c r="Q1975" s="16" t="s">
        <v>2379</v>
      </c>
      <c r="R1975" s="16" t="s">
        <v>4597</v>
      </c>
      <c r="S1975" s="16">
        <v>1</v>
      </c>
      <c r="T1975" s="16">
        <v>0</v>
      </c>
      <c r="U1975" s="16">
        <v>1</v>
      </c>
      <c r="X1975" s="402">
        <v>240725</v>
      </c>
      <c r="Y1975" s="16" t="s">
        <v>78</v>
      </c>
      <c r="Z1975" s="47" t="s">
        <v>4642</v>
      </c>
      <c r="AB1975" s="16" t="str">
        <f t="shared" si="87"/>
        <v>Unique</v>
      </c>
    </row>
    <row r="1976" spans="1:89" ht="15">
      <c r="A1976" s="354" t="str">
        <f t="shared" si="84"/>
        <v>119_2_041021_C2Y_p_xy.se</v>
      </c>
      <c r="B1976" s="355" t="s">
        <v>2517</v>
      </c>
      <c r="C1976" s="355" t="s">
        <v>2518</v>
      </c>
      <c r="D1976" s="213">
        <v>119</v>
      </c>
      <c r="E1976" s="213">
        <v>2</v>
      </c>
      <c r="F1976" s="213">
        <v>200921</v>
      </c>
      <c r="G1976" s="379" t="s">
        <v>2461</v>
      </c>
      <c r="H1976" s="213">
        <v>2021</v>
      </c>
      <c r="I1976" s="148" t="s">
        <v>43</v>
      </c>
      <c r="J1976" s="148" t="s">
        <v>2519</v>
      </c>
      <c r="K1976" s="148" t="s">
        <v>2520</v>
      </c>
      <c r="L1976" s="148" t="s">
        <v>74</v>
      </c>
      <c r="M1976" s="16" t="s">
        <v>75</v>
      </c>
      <c r="P1976" s="401" t="s">
        <v>529</v>
      </c>
      <c r="Q1976" s="16" t="s">
        <v>530</v>
      </c>
      <c r="R1976" s="16" t="s">
        <v>100</v>
      </c>
      <c r="S1976" s="16">
        <v>1</v>
      </c>
      <c r="T1976" s="16">
        <v>0</v>
      </c>
      <c r="U1976" s="16">
        <v>1</v>
      </c>
      <c r="X1976" s="402">
        <v>240725</v>
      </c>
      <c r="Y1976" s="16" t="s">
        <v>78</v>
      </c>
      <c r="Z1976" s="47" t="s">
        <v>4643</v>
      </c>
      <c r="AA1976" s="432"/>
      <c r="AB1976" s="16" t="str">
        <f t="shared" si="87"/>
        <v>Unique</v>
      </c>
    </row>
    <row r="1977" spans="1:89" ht="15">
      <c r="A1977" s="354" t="str">
        <f t="shared" si="84"/>
        <v>80_2_060722_C1Y_p_me.me</v>
      </c>
      <c r="B1977" s="148" t="s">
        <v>2504</v>
      </c>
      <c r="C1977" s="148" t="s">
        <v>2505</v>
      </c>
      <c r="D1977" s="213">
        <v>80</v>
      </c>
      <c r="E1977" s="213">
        <v>2</v>
      </c>
      <c r="F1977" s="482">
        <v>220622</v>
      </c>
      <c r="G1977" s="518" t="s">
        <v>465</v>
      </c>
      <c r="H1977" s="482">
        <v>2022</v>
      </c>
      <c r="I1977" s="148" t="s">
        <v>43</v>
      </c>
      <c r="J1977" s="483" t="s">
        <v>2506</v>
      </c>
      <c r="K1977" s="483" t="s">
        <v>2507</v>
      </c>
      <c r="L1977" s="483" t="s">
        <v>74</v>
      </c>
      <c r="M1977" s="2" t="s">
        <v>320</v>
      </c>
      <c r="N1977" s="213">
        <v>16</v>
      </c>
      <c r="P1977" s="401" t="s">
        <v>569</v>
      </c>
      <c r="Q1977" s="16" t="s">
        <v>570</v>
      </c>
      <c r="R1977" s="16" t="s">
        <v>100</v>
      </c>
      <c r="S1977" s="16">
        <v>1</v>
      </c>
      <c r="T1977" s="16">
        <v>1</v>
      </c>
      <c r="U1977" s="16">
        <v>0</v>
      </c>
      <c r="X1977" s="402">
        <v>240725</v>
      </c>
      <c r="Y1977" s="16" t="s">
        <v>78</v>
      </c>
      <c r="Z1977" s="47" t="s">
        <v>4644</v>
      </c>
      <c r="AA1977" s="432"/>
      <c r="AB1977" s="16" t="str">
        <f t="shared" si="87"/>
        <v>Unique</v>
      </c>
    </row>
    <row r="1978" spans="1:89" ht="15">
      <c r="A1978" s="354" t="str">
        <f t="shared" si="84"/>
        <v>80_2_060722_C1Y_p_xy.fl</v>
      </c>
      <c r="B1978" s="148" t="s">
        <v>2504</v>
      </c>
      <c r="C1978" s="148" t="s">
        <v>2505</v>
      </c>
      <c r="D1978" s="213">
        <v>80</v>
      </c>
      <c r="E1978" s="213">
        <v>2</v>
      </c>
      <c r="F1978" s="482">
        <v>220622</v>
      </c>
      <c r="G1978" s="518" t="s">
        <v>465</v>
      </c>
      <c r="H1978" s="482">
        <v>2022</v>
      </c>
      <c r="I1978" s="148" t="s">
        <v>43</v>
      </c>
      <c r="J1978" s="483" t="s">
        <v>2506</v>
      </c>
      <c r="K1978" s="483" t="s">
        <v>2507</v>
      </c>
      <c r="L1978" s="483" t="s">
        <v>74</v>
      </c>
      <c r="M1978" s="2" t="s">
        <v>320</v>
      </c>
      <c r="N1978" s="213">
        <v>16</v>
      </c>
      <c r="P1978" s="414" t="s">
        <v>4645</v>
      </c>
      <c r="Q1978" s="16" t="s">
        <v>4646</v>
      </c>
      <c r="R1978" s="16" t="s">
        <v>100</v>
      </c>
      <c r="S1978" s="16">
        <v>1</v>
      </c>
      <c r="T1978" s="16">
        <v>0</v>
      </c>
      <c r="U1978" s="16">
        <v>1</v>
      </c>
      <c r="X1978" s="402">
        <v>240725</v>
      </c>
      <c r="Y1978" s="16" t="s">
        <v>78</v>
      </c>
      <c r="Z1978" s="47" t="s">
        <v>4647</v>
      </c>
      <c r="AA1978" s="432"/>
      <c r="AB1978" s="16" t="str">
        <f t="shared" si="87"/>
        <v>Unique</v>
      </c>
    </row>
    <row r="1979" spans="1:89" ht="15">
      <c r="A1979" s="354" t="str">
        <f t="shared" si="84"/>
        <v>119_1_230522_C1X_p_xy.se</v>
      </c>
      <c r="B1979" s="355" t="s">
        <v>2302</v>
      </c>
      <c r="C1979" s="355" t="s">
        <v>2303</v>
      </c>
      <c r="D1979" s="213">
        <v>119</v>
      </c>
      <c r="E1979" s="213">
        <v>1</v>
      </c>
      <c r="F1979" s="367" t="s">
        <v>2753</v>
      </c>
      <c r="G1979" s="213">
        <v>230522</v>
      </c>
      <c r="H1979" s="213">
        <v>2022</v>
      </c>
      <c r="I1979" s="148" t="s">
        <v>43</v>
      </c>
      <c r="J1979" s="148" t="s">
        <v>2304</v>
      </c>
      <c r="K1979" s="148" t="s">
        <v>2305</v>
      </c>
      <c r="L1979" s="148" t="s">
        <v>74</v>
      </c>
      <c r="M1979" s="2" t="s">
        <v>75</v>
      </c>
      <c r="N1979" s="117">
        <v>53</v>
      </c>
      <c r="P1979" s="359" t="s">
        <v>529</v>
      </c>
      <c r="Q1979" s="50" t="s">
        <v>530</v>
      </c>
      <c r="R1979" s="16" t="s">
        <v>100</v>
      </c>
      <c r="S1979" s="50">
        <v>1</v>
      </c>
      <c r="T1979" s="16">
        <v>0</v>
      </c>
      <c r="U1979" s="16">
        <v>1</v>
      </c>
      <c r="X1979" s="402">
        <v>240725</v>
      </c>
      <c r="Y1979" s="16" t="s">
        <v>78</v>
      </c>
      <c r="Z1979" s="47" t="s">
        <v>4648</v>
      </c>
      <c r="AA1979" s="432"/>
      <c r="AB1979" s="16" t="str">
        <f t="shared" si="87"/>
        <v>Unique</v>
      </c>
    </row>
    <row r="1980" spans="1:89" ht="15">
      <c r="A1980" s="354" t="str">
        <f t="shared" si="84"/>
        <v>83_2_030822_C2D_p_er.se</v>
      </c>
      <c r="B1980" s="355" t="s">
        <v>2773</v>
      </c>
      <c r="C1980" s="355" t="s">
        <v>2774</v>
      </c>
      <c r="D1980" s="213">
        <v>83</v>
      </c>
      <c r="E1980" s="213">
        <v>2</v>
      </c>
      <c r="F1980" s="213">
        <v>200722</v>
      </c>
      <c r="G1980" s="367" t="s">
        <v>3145</v>
      </c>
      <c r="H1980" s="213">
        <v>2022</v>
      </c>
      <c r="I1980" s="148" t="s">
        <v>43</v>
      </c>
      <c r="J1980" s="148" t="s">
        <v>2775</v>
      </c>
      <c r="K1980" s="148" t="s">
        <v>2776</v>
      </c>
      <c r="L1980" s="148" t="s">
        <v>74</v>
      </c>
      <c r="M1980" s="2" t="s">
        <v>168</v>
      </c>
      <c r="N1980" s="2"/>
      <c r="O1980" s="50"/>
      <c r="P1980" s="359" t="s">
        <v>654</v>
      </c>
      <c r="Q1980" s="50" t="s">
        <v>655</v>
      </c>
      <c r="R1980" s="50" t="s">
        <v>100</v>
      </c>
      <c r="S1980" s="50">
        <v>1</v>
      </c>
      <c r="T1980" s="50">
        <v>1</v>
      </c>
      <c r="U1980" s="50">
        <v>0</v>
      </c>
      <c r="V1980" s="2"/>
      <c r="W1980" s="50"/>
      <c r="X1980" s="93">
        <v>240725</v>
      </c>
      <c r="Y1980" s="50" t="s">
        <v>78</v>
      </c>
      <c r="Z1980" s="47" t="s">
        <v>4649</v>
      </c>
      <c r="AA1980" s="432"/>
      <c r="AB1980" s="16" t="str">
        <f t="shared" si="87"/>
        <v>Unique</v>
      </c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</row>
    <row r="1981" spans="1:89" ht="15">
      <c r="A1981" s="354" t="str">
        <f t="shared" si="84"/>
        <v>119_2_200921_C2Y_p_xy.se</v>
      </c>
      <c r="B1981" s="355" t="s">
        <v>2517</v>
      </c>
      <c r="C1981" s="355" t="s">
        <v>2518</v>
      </c>
      <c r="D1981" s="213">
        <v>119</v>
      </c>
      <c r="E1981" s="213">
        <v>2</v>
      </c>
      <c r="F1981" s="96" t="s">
        <v>2403</v>
      </c>
      <c r="G1981" s="378">
        <v>200921</v>
      </c>
      <c r="H1981" s="213">
        <v>2021</v>
      </c>
      <c r="I1981" s="148" t="s">
        <v>43</v>
      </c>
      <c r="J1981" s="148" t="s">
        <v>2519</v>
      </c>
      <c r="K1981" s="148" t="s">
        <v>2520</v>
      </c>
      <c r="L1981" s="148" t="s">
        <v>74</v>
      </c>
      <c r="M1981" s="16" t="s">
        <v>75</v>
      </c>
      <c r="P1981" s="401" t="s">
        <v>529</v>
      </c>
      <c r="Q1981" s="16" t="s">
        <v>530</v>
      </c>
      <c r="R1981" s="16" t="s">
        <v>100</v>
      </c>
      <c r="S1981" s="16">
        <v>1</v>
      </c>
      <c r="T1981" s="16">
        <v>0</v>
      </c>
      <c r="U1981" s="16">
        <v>1</v>
      </c>
      <c r="X1981" s="402">
        <v>240725</v>
      </c>
      <c r="Y1981" s="16" t="s">
        <v>78</v>
      </c>
      <c r="Z1981" s="47" t="s">
        <v>4650</v>
      </c>
      <c r="AA1981" s="432"/>
      <c r="AB1981" s="16" t="str">
        <f t="shared" si="87"/>
        <v>Unique</v>
      </c>
    </row>
    <row r="1982" spans="1:89" ht="15">
      <c r="A1982" s="354" t="str">
        <f t="shared" si="84"/>
        <v>100_1_060722_C3C_p_fe.cu</v>
      </c>
      <c r="B1982" s="148" t="s">
        <v>2798</v>
      </c>
      <c r="C1982" s="148" t="s">
        <v>2799</v>
      </c>
      <c r="D1982" s="213">
        <v>100</v>
      </c>
      <c r="E1982" s="213">
        <v>1</v>
      </c>
      <c r="F1982" s="213">
        <v>220622</v>
      </c>
      <c r="G1982" s="367" t="s">
        <v>465</v>
      </c>
      <c r="H1982" s="213">
        <v>2022</v>
      </c>
      <c r="I1982" s="148" t="s">
        <v>43</v>
      </c>
      <c r="J1982" s="148" t="s">
        <v>2801</v>
      </c>
      <c r="K1982" s="148" t="s">
        <v>2802</v>
      </c>
      <c r="L1982" s="148" t="s">
        <v>74</v>
      </c>
      <c r="M1982" s="148" t="s">
        <v>75</v>
      </c>
      <c r="N1982" s="213">
        <v>53</v>
      </c>
      <c r="P1982" s="401" t="s">
        <v>536</v>
      </c>
      <c r="Q1982" s="16" t="s">
        <v>537</v>
      </c>
      <c r="R1982" s="16" t="s">
        <v>3629</v>
      </c>
      <c r="S1982" s="16">
        <v>1</v>
      </c>
      <c r="T1982" s="16">
        <v>0</v>
      </c>
      <c r="U1982" s="16">
        <v>1</v>
      </c>
      <c r="X1982" s="402">
        <v>240725</v>
      </c>
      <c r="Y1982" s="16" t="s">
        <v>78</v>
      </c>
      <c r="Z1982" s="47" t="s">
        <v>4651</v>
      </c>
      <c r="AB1982" s="16" t="str">
        <f t="shared" si="87"/>
        <v>Unique</v>
      </c>
    </row>
    <row r="1983" spans="1:89" ht="15">
      <c r="A1983" s="354" t="str">
        <f t="shared" si="84"/>
        <v>100_1_090522_C3C_p_fe.cu</v>
      </c>
      <c r="B1983" s="148" t="s">
        <v>2798</v>
      </c>
      <c r="C1983" s="148" t="s">
        <v>2799</v>
      </c>
      <c r="D1983" s="213">
        <v>100</v>
      </c>
      <c r="E1983" s="213">
        <v>1</v>
      </c>
      <c r="F1983" s="213">
        <v>250422</v>
      </c>
      <c r="G1983" s="367" t="s">
        <v>2753</v>
      </c>
      <c r="H1983" s="213">
        <v>2022</v>
      </c>
      <c r="I1983" s="148" t="s">
        <v>43</v>
      </c>
      <c r="J1983" s="148" t="s">
        <v>2801</v>
      </c>
      <c r="K1983" s="148" t="s">
        <v>2802</v>
      </c>
      <c r="L1983" s="148" t="s">
        <v>74</v>
      </c>
      <c r="M1983" s="148" t="s">
        <v>75</v>
      </c>
      <c r="N1983" s="213">
        <v>56</v>
      </c>
      <c r="P1983" s="401" t="s">
        <v>536</v>
      </c>
      <c r="Q1983" s="16" t="s">
        <v>537</v>
      </c>
      <c r="R1983" s="16" t="s">
        <v>3629</v>
      </c>
      <c r="S1983" s="16">
        <v>1</v>
      </c>
      <c r="T1983" s="16">
        <v>0</v>
      </c>
      <c r="U1983" s="16">
        <v>1</v>
      </c>
      <c r="X1983" s="402">
        <v>240725</v>
      </c>
      <c r="Y1983" s="16" t="s">
        <v>78</v>
      </c>
      <c r="Z1983" s="47" t="s">
        <v>4652</v>
      </c>
      <c r="AB1983" s="16" t="str">
        <f t="shared" si="87"/>
        <v>Unique</v>
      </c>
    </row>
    <row r="1984" spans="1:89" ht="15">
      <c r="A1984" s="354" t="str">
        <f t="shared" si="84"/>
        <v>100_3_310822_C3Y_p_fe.ru</v>
      </c>
      <c r="B1984" s="148" t="s">
        <v>2417</v>
      </c>
      <c r="C1984" s="148" t="s">
        <v>2418</v>
      </c>
      <c r="D1984" s="213">
        <v>100</v>
      </c>
      <c r="E1984" s="213">
        <v>3</v>
      </c>
      <c r="F1984" s="213">
        <v>170822</v>
      </c>
      <c r="G1984" s="213">
        <v>310822</v>
      </c>
      <c r="H1984" s="213">
        <v>2022</v>
      </c>
      <c r="I1984" s="148" t="s">
        <v>43</v>
      </c>
      <c r="J1984" s="148" t="s">
        <v>2419</v>
      </c>
      <c r="K1984" s="148" t="s">
        <v>2420</v>
      </c>
      <c r="L1984" s="148" t="s">
        <v>74</v>
      </c>
      <c r="M1984" s="148" t="s">
        <v>3158</v>
      </c>
      <c r="N1984" s="213">
        <v>2</v>
      </c>
      <c r="O1984" s="2"/>
      <c r="P1984" s="359" t="s">
        <v>838</v>
      </c>
      <c r="Q1984" s="50" t="s">
        <v>839</v>
      </c>
      <c r="R1984" s="16" t="s">
        <v>3629</v>
      </c>
      <c r="S1984" s="16">
        <v>1</v>
      </c>
      <c r="T1984" s="50">
        <v>0</v>
      </c>
      <c r="U1984" s="50">
        <v>1</v>
      </c>
      <c r="V1984" s="2"/>
      <c r="W1984" s="2"/>
      <c r="X1984" s="50">
        <v>240725</v>
      </c>
      <c r="Y1984" s="16" t="s">
        <v>78</v>
      </c>
      <c r="Z1984" s="47" t="s">
        <v>4653</v>
      </c>
      <c r="AA1984" s="432"/>
      <c r="AB1984" s="16" t="str">
        <f t="shared" si="87"/>
        <v>Unique</v>
      </c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</row>
    <row r="1985" spans="1:28" ht="15">
      <c r="A1985" s="354" t="str">
        <f t="shared" si="84"/>
        <v>61_1_230522_C2X_p_ch.ca</v>
      </c>
      <c r="B1985" s="148" t="s">
        <v>2372</v>
      </c>
      <c r="C1985" s="148" t="s">
        <v>2373</v>
      </c>
      <c r="D1985" s="213">
        <v>61</v>
      </c>
      <c r="E1985" s="213">
        <v>1</v>
      </c>
      <c r="F1985" s="367" t="s">
        <v>2753</v>
      </c>
      <c r="G1985" s="213">
        <v>230522</v>
      </c>
      <c r="H1985" s="213">
        <v>2022</v>
      </c>
      <c r="I1985" s="148" t="s">
        <v>43</v>
      </c>
      <c r="J1985" s="148" t="s">
        <v>2374</v>
      </c>
      <c r="K1985" s="148" t="s">
        <v>2375</v>
      </c>
      <c r="L1985" s="148" t="s">
        <v>74</v>
      </c>
      <c r="M1985" s="148" t="s">
        <v>75</v>
      </c>
      <c r="N1985" s="213">
        <v>123</v>
      </c>
      <c r="O1985" s="2"/>
      <c r="P1985" s="401" t="s">
        <v>925</v>
      </c>
      <c r="Q1985" s="16" t="s">
        <v>926</v>
      </c>
      <c r="R1985" s="16" t="s">
        <v>4597</v>
      </c>
      <c r="S1985" s="16">
        <v>18</v>
      </c>
      <c r="T1985" s="16">
        <v>12</v>
      </c>
      <c r="U1985" s="16">
        <v>6</v>
      </c>
      <c r="X1985" s="50">
        <v>250725</v>
      </c>
      <c r="Y1985" s="16" t="s">
        <v>78</v>
      </c>
      <c r="Z1985" s="47" t="s">
        <v>4654</v>
      </c>
      <c r="AB1985" s="16" t="str">
        <f t="shared" si="87"/>
        <v>Unique</v>
      </c>
    </row>
    <row r="1986" spans="1:28" ht="15">
      <c r="A1986" s="354" t="str">
        <f t="shared" si="84"/>
        <v>101_1_150621_C2A_p_ch.ca</v>
      </c>
      <c r="B1986" s="148">
        <v>49.649897840000001</v>
      </c>
      <c r="C1986" s="148">
        <v>6.4170405639999997</v>
      </c>
      <c r="D1986" s="213">
        <v>101</v>
      </c>
      <c r="E1986" s="213">
        <v>1</v>
      </c>
      <c r="F1986" s="213">
        <v>310521</v>
      </c>
      <c r="G1986" s="213">
        <v>150621</v>
      </c>
      <c r="H1986" s="213">
        <v>2021</v>
      </c>
      <c r="I1986" s="148" t="s">
        <v>43</v>
      </c>
      <c r="J1986" s="148" t="s">
        <v>82</v>
      </c>
      <c r="K1986" s="148" t="s">
        <v>83</v>
      </c>
      <c r="L1986" s="148" t="s">
        <v>74</v>
      </c>
      <c r="M1986" s="148" t="s">
        <v>147</v>
      </c>
      <c r="N1986" s="213">
        <v>48</v>
      </c>
      <c r="O1986" s="2"/>
      <c r="P1986" s="401" t="s">
        <v>925</v>
      </c>
      <c r="Q1986" s="16" t="s">
        <v>926</v>
      </c>
      <c r="R1986" s="16" t="s">
        <v>4597</v>
      </c>
      <c r="S1986" s="16">
        <v>1</v>
      </c>
      <c r="T1986" s="16">
        <v>0</v>
      </c>
      <c r="U1986" s="16">
        <v>1</v>
      </c>
      <c r="X1986" s="50">
        <v>250725</v>
      </c>
      <c r="Y1986" s="16" t="s">
        <v>78</v>
      </c>
      <c r="Z1986" s="47" t="s">
        <v>4655</v>
      </c>
      <c r="AB1986" s="16" t="str">
        <f t="shared" si="87"/>
        <v>Unique</v>
      </c>
    </row>
    <row r="1987" spans="1:28" ht="15">
      <c r="A1987" s="354" t="str">
        <f t="shared" si="84"/>
        <v>101_1_150621_C2A_p_ch.vern</v>
      </c>
      <c r="B1987" s="148">
        <v>49.649897840000001</v>
      </c>
      <c r="C1987" s="148">
        <v>6.4170405639999997</v>
      </c>
      <c r="D1987" s="213">
        <v>101</v>
      </c>
      <c r="E1987" s="213">
        <v>1</v>
      </c>
      <c r="F1987" s="213">
        <v>310521</v>
      </c>
      <c r="G1987" s="213">
        <v>150621</v>
      </c>
      <c r="H1987" s="213">
        <v>2021</v>
      </c>
      <c r="I1987" s="148" t="s">
        <v>43</v>
      </c>
      <c r="J1987" s="148" t="s">
        <v>82</v>
      </c>
      <c r="K1987" s="148" t="s">
        <v>83</v>
      </c>
      <c r="L1987" s="148" t="s">
        <v>74</v>
      </c>
      <c r="M1987" s="148" t="s">
        <v>147</v>
      </c>
      <c r="N1987" s="213">
        <v>48</v>
      </c>
      <c r="O1987" s="2"/>
      <c r="P1987" s="401" t="s">
        <v>2545</v>
      </c>
      <c r="Q1987" s="16" t="s">
        <v>2546</v>
      </c>
      <c r="R1987" s="16" t="s">
        <v>4597</v>
      </c>
      <c r="S1987" s="16">
        <v>2</v>
      </c>
      <c r="T1987" s="16">
        <v>0</v>
      </c>
      <c r="U1987" s="16">
        <v>2</v>
      </c>
      <c r="X1987" s="50">
        <v>250725</v>
      </c>
      <c r="Y1987" s="16" t="s">
        <v>78</v>
      </c>
      <c r="Z1987" s="47" t="s">
        <v>4656</v>
      </c>
      <c r="AB1987" s="16" t="str">
        <f t="shared" si="87"/>
        <v>Unique</v>
      </c>
    </row>
    <row r="1988" spans="1:28" ht="15">
      <c r="A1988" s="354" t="str">
        <f t="shared" si="84"/>
        <v>101_1_150621_C2A_p_ch.fe</v>
      </c>
      <c r="B1988" s="148">
        <v>49.649897840000001</v>
      </c>
      <c r="C1988" s="148">
        <v>6.4170405639999997</v>
      </c>
      <c r="D1988" s="213">
        <v>101</v>
      </c>
      <c r="E1988" s="213">
        <v>1</v>
      </c>
      <c r="F1988" s="213">
        <v>310521</v>
      </c>
      <c r="G1988" s="213">
        <v>150621</v>
      </c>
      <c r="H1988" s="213">
        <v>2021</v>
      </c>
      <c r="I1988" s="148" t="s">
        <v>43</v>
      </c>
      <c r="J1988" s="148" t="s">
        <v>82</v>
      </c>
      <c r="K1988" s="148" t="s">
        <v>83</v>
      </c>
      <c r="L1988" s="148" t="s">
        <v>74</v>
      </c>
      <c r="M1988" s="148" t="s">
        <v>147</v>
      </c>
      <c r="N1988" s="213">
        <v>48</v>
      </c>
      <c r="O1988" s="2"/>
      <c r="P1988" s="401" t="s">
        <v>2378</v>
      </c>
      <c r="Q1988" s="16" t="s">
        <v>2379</v>
      </c>
      <c r="R1988" s="16" t="s">
        <v>4597</v>
      </c>
      <c r="S1988" s="16">
        <v>1</v>
      </c>
      <c r="T1988" s="16">
        <v>0</v>
      </c>
      <c r="U1988" s="16">
        <v>1</v>
      </c>
      <c r="X1988" s="50">
        <v>250725</v>
      </c>
      <c r="Y1988" s="16" t="s">
        <v>78</v>
      </c>
      <c r="Z1988" s="47" t="s">
        <v>4657</v>
      </c>
      <c r="AB1988" s="16" t="str">
        <f t="shared" si="87"/>
        <v>Unique</v>
      </c>
    </row>
    <row r="1989" spans="1:28" ht="15">
      <c r="A1989" s="354" t="str">
        <f t="shared" si="84"/>
        <v>100_2_230522_C3X_p_ch.ca</v>
      </c>
      <c r="B1989" s="148" t="s">
        <v>2441</v>
      </c>
      <c r="C1989" s="148" t="s">
        <v>2442</v>
      </c>
      <c r="D1989" s="213">
        <v>100</v>
      </c>
      <c r="E1989" s="213">
        <v>2</v>
      </c>
      <c r="F1989" s="367" t="s">
        <v>2753</v>
      </c>
      <c r="G1989" s="213">
        <v>230522</v>
      </c>
      <c r="H1989" s="213">
        <v>2022</v>
      </c>
      <c r="I1989" s="148" t="s">
        <v>43</v>
      </c>
      <c r="J1989" s="148" t="s">
        <v>2443</v>
      </c>
      <c r="K1989" s="148" t="s">
        <v>2444</v>
      </c>
      <c r="L1989" s="148" t="s">
        <v>74</v>
      </c>
      <c r="M1989" s="148" t="s">
        <v>100</v>
      </c>
      <c r="N1989" s="213">
        <v>83</v>
      </c>
      <c r="P1989" s="401" t="s">
        <v>925</v>
      </c>
      <c r="Q1989" s="16" t="s">
        <v>926</v>
      </c>
      <c r="R1989" s="16" t="s">
        <v>4597</v>
      </c>
      <c r="S1989" s="16">
        <v>5</v>
      </c>
      <c r="T1989" s="16">
        <v>5</v>
      </c>
      <c r="U1989" s="16">
        <v>0</v>
      </c>
      <c r="X1989" s="50">
        <v>250725</v>
      </c>
      <c r="Y1989" s="16" t="s">
        <v>78</v>
      </c>
      <c r="Z1989" s="47" t="s">
        <v>4658</v>
      </c>
      <c r="AB1989" s="16" t="str">
        <f t="shared" ref="AB1989:AB2052" si="89">IF(COUNTIF(Z:Z, Z1989)&gt;1, "Duplicate", "Unique")</f>
        <v>Unique</v>
      </c>
    </row>
    <row r="1990" spans="1:28" ht="15">
      <c r="A1990" s="354" t="str">
        <f t="shared" si="84"/>
        <v>83_2_230522_C2D_p_ch.ca</v>
      </c>
      <c r="B1990" s="148" t="s">
        <v>2773</v>
      </c>
      <c r="C1990" s="148" t="s">
        <v>2774</v>
      </c>
      <c r="D1990" s="213">
        <v>83</v>
      </c>
      <c r="E1990" s="213">
        <v>2</v>
      </c>
      <c r="F1990" s="367" t="s">
        <v>2753</v>
      </c>
      <c r="G1990" s="213">
        <v>230522</v>
      </c>
      <c r="H1990" s="213">
        <v>2022</v>
      </c>
      <c r="I1990" s="148" t="s">
        <v>43</v>
      </c>
      <c r="J1990" s="148" t="s">
        <v>2775</v>
      </c>
      <c r="K1990" s="148" t="s">
        <v>2776</v>
      </c>
      <c r="L1990" s="148" t="s">
        <v>74</v>
      </c>
      <c r="M1990" s="148" t="s">
        <v>477</v>
      </c>
      <c r="N1990" s="213">
        <v>156</v>
      </c>
      <c r="P1990" s="401" t="s">
        <v>925</v>
      </c>
      <c r="Q1990" s="16" t="s">
        <v>926</v>
      </c>
      <c r="R1990" s="16" t="s">
        <v>4597</v>
      </c>
      <c r="S1990" s="16">
        <v>6</v>
      </c>
      <c r="T1990" s="16">
        <v>3</v>
      </c>
      <c r="U1990" s="16">
        <v>3</v>
      </c>
      <c r="X1990" s="50">
        <v>250725</v>
      </c>
      <c r="Y1990" s="16" t="s">
        <v>78</v>
      </c>
      <c r="Z1990" s="47" t="s">
        <v>4659</v>
      </c>
      <c r="AB1990" s="16" t="str">
        <f t="shared" si="89"/>
        <v>Unique</v>
      </c>
    </row>
    <row r="1991" spans="1:28" ht="15">
      <c r="A1991" s="354" t="str">
        <f t="shared" si="84"/>
        <v>100_2_030822_C3X_p_fe.ru</v>
      </c>
      <c r="B1991" s="148" t="s">
        <v>2441</v>
      </c>
      <c r="C1991" s="148" t="s">
        <v>2442</v>
      </c>
      <c r="D1991" s="213">
        <v>100</v>
      </c>
      <c r="E1991" s="213">
        <v>2</v>
      </c>
      <c r="F1991" s="213">
        <v>200722</v>
      </c>
      <c r="G1991" s="367" t="s">
        <v>3145</v>
      </c>
      <c r="H1991" s="213">
        <v>2022</v>
      </c>
      <c r="I1991" s="148" t="s">
        <v>43</v>
      </c>
      <c r="J1991" s="148" t="s">
        <v>2443</v>
      </c>
      <c r="K1991" s="148" t="s">
        <v>2444</v>
      </c>
      <c r="L1991" s="148" t="s">
        <v>74</v>
      </c>
      <c r="M1991" s="148" t="s">
        <v>3158</v>
      </c>
      <c r="N1991" s="213">
        <v>6</v>
      </c>
      <c r="O1991" s="148" t="s">
        <v>3235</v>
      </c>
      <c r="P1991" s="401" t="s">
        <v>838</v>
      </c>
      <c r="Q1991" s="16" t="s">
        <v>839</v>
      </c>
      <c r="R1991" s="16" t="s">
        <v>4597</v>
      </c>
      <c r="S1991" s="16">
        <v>1</v>
      </c>
      <c r="T1991" s="16">
        <v>1</v>
      </c>
      <c r="U1991" s="16">
        <v>0</v>
      </c>
      <c r="X1991" s="50">
        <v>250725</v>
      </c>
      <c r="Y1991" s="16" t="s">
        <v>78</v>
      </c>
      <c r="Z1991" s="47" t="s">
        <v>4660</v>
      </c>
      <c r="AB1991" s="16" t="str">
        <f t="shared" si="89"/>
        <v>Unique</v>
      </c>
    </row>
    <row r="1992" spans="1:28" ht="15">
      <c r="A1992" s="354" t="str">
        <f t="shared" si="84"/>
        <v>102_1_230522_C1C_p_fe.cu</v>
      </c>
      <c r="B1992" s="148" t="s">
        <v>2751</v>
      </c>
      <c r="C1992" s="148" t="s">
        <v>2752</v>
      </c>
      <c r="D1992" s="213">
        <v>102</v>
      </c>
      <c r="E1992" s="213">
        <v>1</v>
      </c>
      <c r="F1992" s="367" t="s">
        <v>2753</v>
      </c>
      <c r="G1992" s="213">
        <v>230522</v>
      </c>
      <c r="H1992" s="213">
        <v>2022</v>
      </c>
      <c r="I1992" s="148" t="s">
        <v>43</v>
      </c>
      <c r="J1992" s="148" t="s">
        <v>2754</v>
      </c>
      <c r="K1992" s="148" t="s">
        <v>2755</v>
      </c>
      <c r="L1992" s="148" t="s">
        <v>74</v>
      </c>
      <c r="M1992" s="148" t="s">
        <v>75</v>
      </c>
      <c r="N1992" s="213">
        <v>143</v>
      </c>
      <c r="P1992" s="401" t="s">
        <v>536</v>
      </c>
      <c r="Q1992" s="16" t="s">
        <v>537</v>
      </c>
      <c r="R1992" s="16" t="s">
        <v>4597</v>
      </c>
      <c r="S1992" s="16">
        <v>1</v>
      </c>
      <c r="T1992" s="16">
        <v>1</v>
      </c>
      <c r="U1992" s="16">
        <v>0</v>
      </c>
      <c r="X1992" s="50">
        <v>250725</v>
      </c>
      <c r="Y1992" s="16" t="s">
        <v>78</v>
      </c>
      <c r="Z1992" s="47" t="s">
        <v>4661</v>
      </c>
      <c r="AB1992" s="16" t="str">
        <f t="shared" si="89"/>
        <v>Unique</v>
      </c>
    </row>
    <row r="1993" spans="1:28" ht="15">
      <c r="A1993" s="354" t="str">
        <f t="shared" si="84"/>
        <v>102_1_310822_C1C_p_fe.cu</v>
      </c>
      <c r="B1993" s="148" t="s">
        <v>2751</v>
      </c>
      <c r="C1993" s="148" t="s">
        <v>2752</v>
      </c>
      <c r="D1993" s="213">
        <v>102</v>
      </c>
      <c r="E1993" s="213">
        <v>1</v>
      </c>
      <c r="F1993" s="213">
        <v>170822</v>
      </c>
      <c r="G1993" s="213">
        <v>310822</v>
      </c>
      <c r="H1993" s="213">
        <v>2022</v>
      </c>
      <c r="I1993" s="148" t="s">
        <v>43</v>
      </c>
      <c r="J1993" s="148" t="s">
        <v>2754</v>
      </c>
      <c r="K1993" s="148" t="s">
        <v>2755</v>
      </c>
      <c r="L1993" s="148" t="s">
        <v>74</v>
      </c>
      <c r="M1993" s="148" t="s">
        <v>3158</v>
      </c>
      <c r="N1993" s="213">
        <v>34</v>
      </c>
      <c r="O1993" s="148" t="s">
        <v>3235</v>
      </c>
      <c r="P1993" s="401" t="s">
        <v>536</v>
      </c>
      <c r="Q1993" s="16" t="s">
        <v>537</v>
      </c>
      <c r="R1993" s="16" t="s">
        <v>4597</v>
      </c>
      <c r="S1993" s="16">
        <v>1</v>
      </c>
      <c r="T1993" s="16">
        <v>1</v>
      </c>
      <c r="U1993" s="16">
        <v>0</v>
      </c>
      <c r="X1993" s="50">
        <v>250725</v>
      </c>
      <c r="Y1993" s="16" t="s">
        <v>78</v>
      </c>
      <c r="Z1993" s="47" t="s">
        <v>4662</v>
      </c>
      <c r="AB1993" s="16" t="str">
        <f t="shared" si="89"/>
        <v>Unique</v>
      </c>
    </row>
    <row r="1994" spans="1:28" ht="15">
      <c r="A1994" s="354" t="str">
        <f t="shared" si="84"/>
        <v>100_2_200921_C3X_p_fe.ru</v>
      </c>
      <c r="B1994" s="148" t="s">
        <v>2441</v>
      </c>
      <c r="C1994" s="148" t="s">
        <v>2442</v>
      </c>
      <c r="D1994" s="213">
        <v>100</v>
      </c>
      <c r="E1994" s="213">
        <v>2</v>
      </c>
      <c r="F1994" s="367" t="s">
        <v>2403</v>
      </c>
      <c r="G1994" s="213">
        <v>200921</v>
      </c>
      <c r="H1994" s="213">
        <v>2021</v>
      </c>
      <c r="I1994" s="148" t="s">
        <v>43</v>
      </c>
      <c r="J1994" s="148" t="s">
        <v>2443</v>
      </c>
      <c r="K1994" s="148" t="s">
        <v>2444</v>
      </c>
      <c r="L1994" s="148" t="s">
        <v>74</v>
      </c>
      <c r="M1994" s="148" t="s">
        <v>147</v>
      </c>
      <c r="N1994" s="213">
        <v>38</v>
      </c>
      <c r="O1994" s="2"/>
      <c r="P1994" s="401" t="s">
        <v>838</v>
      </c>
      <c r="Q1994" s="16" t="s">
        <v>839</v>
      </c>
      <c r="R1994" s="16" t="s">
        <v>4597</v>
      </c>
      <c r="S1994" s="16">
        <v>1</v>
      </c>
      <c r="T1994" s="16">
        <v>0</v>
      </c>
      <c r="U1994" s="16">
        <v>1</v>
      </c>
      <c r="X1994" s="50">
        <v>250725</v>
      </c>
      <c r="Y1994" s="16" t="s">
        <v>78</v>
      </c>
      <c r="Z1994" s="47" t="s">
        <v>4663</v>
      </c>
      <c r="AB1994" s="16" t="str">
        <f t="shared" si="89"/>
        <v>Unique</v>
      </c>
    </row>
    <row r="1995" spans="1:28" ht="15">
      <c r="A1995" s="354" t="str">
        <f t="shared" si="84"/>
        <v>61_1_200921_C2X_p_fe.cu</v>
      </c>
      <c r="B1995" s="148" t="s">
        <v>2372</v>
      </c>
      <c r="C1995" s="148" t="s">
        <v>2373</v>
      </c>
      <c r="D1995" s="213">
        <v>61</v>
      </c>
      <c r="E1995" s="213">
        <v>1</v>
      </c>
      <c r="F1995" s="367" t="s">
        <v>2403</v>
      </c>
      <c r="G1995" s="213">
        <v>200921</v>
      </c>
      <c r="H1995" s="213">
        <v>2021</v>
      </c>
      <c r="I1995" s="148" t="s">
        <v>43</v>
      </c>
      <c r="J1995" s="148" t="s">
        <v>2374</v>
      </c>
      <c r="K1995" s="148" t="s">
        <v>2375</v>
      </c>
      <c r="L1995" s="148" t="s">
        <v>74</v>
      </c>
      <c r="M1995" s="148" t="s">
        <v>147</v>
      </c>
      <c r="N1995" s="213">
        <v>195</v>
      </c>
      <c r="O1995" s="2"/>
      <c r="P1995" s="359" t="s">
        <v>536</v>
      </c>
      <c r="Q1995" s="2" t="s">
        <v>537</v>
      </c>
      <c r="R1995" s="11" t="s">
        <v>4597</v>
      </c>
      <c r="S1995" s="117">
        <v>1</v>
      </c>
      <c r="T1995" s="117">
        <v>1</v>
      </c>
      <c r="U1995" s="117">
        <v>0</v>
      </c>
      <c r="V1995" s="2"/>
      <c r="W1995" s="2"/>
      <c r="X1995" s="495">
        <v>250725</v>
      </c>
      <c r="Y1995" s="16" t="s">
        <v>78</v>
      </c>
      <c r="Z1995" s="47" t="s">
        <v>4664</v>
      </c>
      <c r="AB1995" s="16" t="str">
        <f t="shared" si="89"/>
        <v>Unique</v>
      </c>
    </row>
    <row r="1996" spans="1:28" ht="15">
      <c r="A1996" s="354" t="str">
        <f t="shared" si="84"/>
        <v>61_1_230522_C2X_p_fe.cu</v>
      </c>
      <c r="B1996" s="148" t="s">
        <v>2372</v>
      </c>
      <c r="C1996" s="148" t="s">
        <v>2373</v>
      </c>
      <c r="D1996" s="213">
        <v>61</v>
      </c>
      <c r="E1996" s="213">
        <v>1</v>
      </c>
      <c r="F1996" s="367" t="s">
        <v>2753</v>
      </c>
      <c r="G1996" s="213">
        <v>230522</v>
      </c>
      <c r="H1996" s="213">
        <v>2022</v>
      </c>
      <c r="I1996" s="148" t="s">
        <v>43</v>
      </c>
      <c r="J1996" s="148" t="s">
        <v>2374</v>
      </c>
      <c r="K1996" s="148" t="s">
        <v>2375</v>
      </c>
      <c r="L1996" s="148" t="s">
        <v>74</v>
      </c>
      <c r="M1996" s="148" t="s">
        <v>75</v>
      </c>
      <c r="N1996" s="213">
        <v>123</v>
      </c>
      <c r="P1996" s="359" t="s">
        <v>536</v>
      </c>
      <c r="Q1996" s="2" t="s">
        <v>537</v>
      </c>
      <c r="R1996" s="11" t="s">
        <v>4597</v>
      </c>
      <c r="S1996" s="117">
        <v>1</v>
      </c>
      <c r="T1996" s="117">
        <v>1</v>
      </c>
      <c r="U1996" s="117">
        <v>0</v>
      </c>
      <c r="X1996" s="50">
        <v>250725</v>
      </c>
      <c r="Y1996" s="16" t="s">
        <v>78</v>
      </c>
      <c r="Z1996" s="47" t="s">
        <v>4665</v>
      </c>
      <c r="AB1996" s="16" t="str">
        <f t="shared" si="89"/>
        <v>Unique</v>
      </c>
    </row>
    <row r="1997" spans="1:28" ht="15">
      <c r="A1997" s="354" t="str">
        <f t="shared" si="84"/>
        <v>100_2_220622_C3X_p_fe.cu</v>
      </c>
      <c r="B1997" s="148" t="s">
        <v>2441</v>
      </c>
      <c r="C1997" s="148" t="s">
        <v>2442</v>
      </c>
      <c r="D1997" s="213">
        <v>100</v>
      </c>
      <c r="E1997" s="213">
        <v>2</v>
      </c>
      <c r="F1997" s="367" t="s">
        <v>2800</v>
      </c>
      <c r="G1997" s="213">
        <v>220622</v>
      </c>
      <c r="H1997" s="213">
        <v>2022</v>
      </c>
      <c r="I1997" s="148" t="s">
        <v>43</v>
      </c>
      <c r="J1997" s="148" t="s">
        <v>2443</v>
      </c>
      <c r="K1997" s="148" t="s">
        <v>2444</v>
      </c>
      <c r="L1997" s="148" t="s">
        <v>74</v>
      </c>
      <c r="M1997" s="148" t="s">
        <v>168</v>
      </c>
      <c r="N1997" s="213">
        <v>124</v>
      </c>
      <c r="O1997" s="2"/>
      <c r="P1997" s="359" t="s">
        <v>536</v>
      </c>
      <c r="Q1997" s="2" t="s">
        <v>537</v>
      </c>
      <c r="R1997" s="11" t="s">
        <v>4597</v>
      </c>
      <c r="S1997" s="117">
        <v>1</v>
      </c>
      <c r="T1997" s="117">
        <v>1</v>
      </c>
      <c r="U1997" s="117">
        <v>0</v>
      </c>
      <c r="X1997" s="50">
        <v>250725</v>
      </c>
      <c r="Y1997" s="16" t="s">
        <v>78</v>
      </c>
      <c r="Z1997" s="47" t="s">
        <v>4666</v>
      </c>
      <c r="AB1997" s="16" t="str">
        <f t="shared" si="89"/>
        <v>Unique</v>
      </c>
    </row>
    <row r="1998" spans="1:28" ht="15">
      <c r="A1998" s="354" t="str">
        <f t="shared" si="84"/>
        <v>128_1_310822_C3D_p_fe.cu</v>
      </c>
      <c r="B1998" s="148" t="s">
        <v>2767</v>
      </c>
      <c r="C1998" s="148" t="s">
        <v>2768</v>
      </c>
      <c r="D1998" s="213">
        <v>128</v>
      </c>
      <c r="E1998" s="213">
        <v>1</v>
      </c>
      <c r="F1998" s="213">
        <v>170822</v>
      </c>
      <c r="G1998" s="213">
        <v>310822</v>
      </c>
      <c r="H1998" s="213">
        <v>2022</v>
      </c>
      <c r="I1998" s="148" t="s">
        <v>43</v>
      </c>
      <c r="J1998" s="148" t="s">
        <v>2769</v>
      </c>
      <c r="K1998" s="148" t="s">
        <v>2770</v>
      </c>
      <c r="L1998" s="148" t="s">
        <v>74</v>
      </c>
      <c r="M1998" s="148" t="s">
        <v>3158</v>
      </c>
      <c r="N1998" s="213">
        <v>23</v>
      </c>
      <c r="O1998" s="148" t="s">
        <v>3235</v>
      </c>
      <c r="P1998" s="359" t="s">
        <v>536</v>
      </c>
      <c r="Q1998" s="16" t="s">
        <v>537</v>
      </c>
      <c r="R1998" s="11" t="s">
        <v>4597</v>
      </c>
      <c r="S1998" s="16">
        <v>2</v>
      </c>
      <c r="T1998" s="16">
        <v>1</v>
      </c>
      <c r="U1998" s="16">
        <v>1</v>
      </c>
      <c r="X1998" s="50">
        <v>280725</v>
      </c>
      <c r="Y1998" s="16" t="s">
        <v>78</v>
      </c>
      <c r="Z1998" s="47" t="s">
        <v>4667</v>
      </c>
      <c r="AB1998" s="16" t="str">
        <f t="shared" si="89"/>
        <v>Unique</v>
      </c>
    </row>
    <row r="1999" spans="1:28" ht="15">
      <c r="A1999" s="354" t="str">
        <f t="shared" si="84"/>
        <v>100_2_030921_C3X_p_fe.cu</v>
      </c>
      <c r="B1999" s="148">
        <v>49.615389520000001</v>
      </c>
      <c r="C1999" s="148">
        <v>6.3402626660000001</v>
      </c>
      <c r="D1999" s="213">
        <v>100</v>
      </c>
      <c r="E1999" s="213">
        <v>2</v>
      </c>
      <c r="F1999" s="213">
        <v>160821</v>
      </c>
      <c r="G1999" s="367" t="s">
        <v>2403</v>
      </c>
      <c r="H1999" s="213">
        <v>2021</v>
      </c>
      <c r="I1999" s="148" t="s">
        <v>43</v>
      </c>
      <c r="J1999" s="148" t="s">
        <v>2443</v>
      </c>
      <c r="K1999" s="148" t="s">
        <v>2444</v>
      </c>
      <c r="L1999" s="148" t="s">
        <v>74</v>
      </c>
      <c r="M1999" s="148" t="s">
        <v>147</v>
      </c>
      <c r="N1999" s="213">
        <v>44</v>
      </c>
      <c r="O1999" s="2"/>
      <c r="P1999" s="359" t="s">
        <v>536</v>
      </c>
      <c r="Q1999" s="16" t="s">
        <v>537</v>
      </c>
      <c r="R1999" s="11" t="s">
        <v>4597</v>
      </c>
      <c r="S1999" s="16">
        <v>1</v>
      </c>
      <c r="T1999" s="16">
        <v>0</v>
      </c>
      <c r="U1999" s="16">
        <v>1</v>
      </c>
      <c r="X1999" s="50">
        <v>280725</v>
      </c>
      <c r="Y1999" s="16" t="s">
        <v>78</v>
      </c>
      <c r="Z1999" s="47" t="s">
        <v>4668</v>
      </c>
      <c r="AB1999" s="16" t="str">
        <f t="shared" si="89"/>
        <v>Unique</v>
      </c>
    </row>
    <row r="2000" spans="1:28" ht="15">
      <c r="A2000" s="354" t="str">
        <f t="shared" si="84"/>
        <v>100_2_230522_C3X_p_fe.cu</v>
      </c>
      <c r="B2000" s="148" t="s">
        <v>2441</v>
      </c>
      <c r="C2000" s="148" t="s">
        <v>2442</v>
      </c>
      <c r="D2000" s="213">
        <v>100</v>
      </c>
      <c r="E2000" s="213">
        <v>2</v>
      </c>
      <c r="F2000" s="367" t="s">
        <v>2753</v>
      </c>
      <c r="G2000" s="213">
        <v>230522</v>
      </c>
      <c r="H2000" s="213">
        <v>2022</v>
      </c>
      <c r="I2000" s="148" t="s">
        <v>43</v>
      </c>
      <c r="J2000" s="148" t="s">
        <v>2443</v>
      </c>
      <c r="K2000" s="148" t="s">
        <v>2444</v>
      </c>
      <c r="L2000" s="148" t="s">
        <v>74</v>
      </c>
      <c r="M2000" s="148" t="s">
        <v>100</v>
      </c>
      <c r="N2000" s="213">
        <v>83</v>
      </c>
      <c r="P2000" s="359" t="s">
        <v>536</v>
      </c>
      <c r="Q2000" s="16" t="s">
        <v>537</v>
      </c>
      <c r="R2000" s="11" t="s">
        <v>4597</v>
      </c>
      <c r="S2000" s="16">
        <v>3</v>
      </c>
      <c r="T2000" s="16">
        <v>2</v>
      </c>
      <c r="U2000" s="16">
        <v>1</v>
      </c>
      <c r="X2000" s="50">
        <v>280725</v>
      </c>
      <c r="Y2000" s="16" t="s">
        <v>78</v>
      </c>
      <c r="Z2000" s="47" t="s">
        <v>4669</v>
      </c>
      <c r="AB2000" s="16" t="str">
        <f t="shared" si="89"/>
        <v>Unique</v>
      </c>
    </row>
    <row r="2001" spans="1:28" ht="15">
      <c r="A2001" s="354" t="str">
        <f t="shared" si="84"/>
        <v>128_1_030822_C3D_p_fe.cu</v>
      </c>
      <c r="B2001" s="148" t="s">
        <v>2767</v>
      </c>
      <c r="C2001" s="148" t="s">
        <v>2768</v>
      </c>
      <c r="D2001" s="213">
        <v>128</v>
      </c>
      <c r="E2001" s="213">
        <v>1</v>
      </c>
      <c r="F2001" s="213">
        <v>200722</v>
      </c>
      <c r="G2001" s="367" t="s">
        <v>3145</v>
      </c>
      <c r="H2001" s="213">
        <v>2022</v>
      </c>
      <c r="I2001" s="148" t="s">
        <v>43</v>
      </c>
      <c r="J2001" s="148" t="s">
        <v>2769</v>
      </c>
      <c r="K2001" s="148" t="s">
        <v>2770</v>
      </c>
      <c r="L2001" s="148" t="s">
        <v>74</v>
      </c>
      <c r="M2001" s="148" t="s">
        <v>2422</v>
      </c>
      <c r="N2001" s="213">
        <f>65+13</f>
        <v>78</v>
      </c>
      <c r="O2001" s="148" t="s">
        <v>2912</v>
      </c>
      <c r="P2001" s="359" t="s">
        <v>536</v>
      </c>
      <c r="Q2001" s="16" t="s">
        <v>537</v>
      </c>
      <c r="R2001" s="11" t="s">
        <v>4597</v>
      </c>
      <c r="S2001" s="16">
        <v>2</v>
      </c>
      <c r="T2001" s="16">
        <v>2</v>
      </c>
      <c r="U2001" s="16">
        <v>0</v>
      </c>
      <c r="X2001" s="50">
        <v>280725</v>
      </c>
      <c r="Y2001" s="16" t="s">
        <v>78</v>
      </c>
      <c r="Z2001" s="47" t="s">
        <v>4670</v>
      </c>
      <c r="AB2001" s="16" t="str">
        <f t="shared" si="89"/>
        <v>Unique</v>
      </c>
    </row>
    <row r="2002" spans="1:28" ht="15">
      <c r="A2002" s="354" t="str">
        <f t="shared" si="84"/>
        <v>61_1_030921_C2X_p_fe.cu</v>
      </c>
      <c r="B2002" s="148">
        <v>49.809683700000001</v>
      </c>
      <c r="C2002" s="148">
        <v>6.4734021569999998</v>
      </c>
      <c r="D2002" s="213">
        <v>61</v>
      </c>
      <c r="E2002" s="213">
        <v>1</v>
      </c>
      <c r="F2002" s="213">
        <v>160821</v>
      </c>
      <c r="G2002" s="367" t="s">
        <v>2403</v>
      </c>
      <c r="H2002" s="213">
        <v>2021</v>
      </c>
      <c r="I2002" s="148" t="s">
        <v>43</v>
      </c>
      <c r="J2002" s="148" t="s">
        <v>2374</v>
      </c>
      <c r="K2002" s="148" t="s">
        <v>2375</v>
      </c>
      <c r="L2002" s="148" t="s">
        <v>74</v>
      </c>
      <c r="M2002" s="148" t="s">
        <v>100</v>
      </c>
      <c r="N2002" s="213">
        <v>197</v>
      </c>
      <c r="P2002" s="359" t="s">
        <v>536</v>
      </c>
      <c r="Q2002" s="16" t="s">
        <v>537</v>
      </c>
      <c r="R2002" s="11" t="s">
        <v>4597</v>
      </c>
      <c r="S2002" s="16">
        <v>2</v>
      </c>
      <c r="T2002" s="16">
        <v>1</v>
      </c>
      <c r="U2002" s="16">
        <v>1</v>
      </c>
      <c r="X2002" s="50">
        <v>280725</v>
      </c>
      <c r="Y2002" s="16" t="s">
        <v>78</v>
      </c>
      <c r="Z2002" s="47" t="s">
        <v>4671</v>
      </c>
      <c r="AB2002" s="16" t="str">
        <f t="shared" si="89"/>
        <v>Unique</v>
      </c>
    </row>
    <row r="2003" spans="1:28" ht="15">
      <c r="A2003" s="354" t="str">
        <f t="shared" si="84"/>
        <v>101_2_300721_C3A_p_fe.cu</v>
      </c>
      <c r="B2003" s="148">
        <v>49.633556169999999</v>
      </c>
      <c r="C2003" s="148">
        <v>6.4117851110000004</v>
      </c>
      <c r="D2003" s="213">
        <v>101</v>
      </c>
      <c r="E2003" s="213">
        <v>2</v>
      </c>
      <c r="F2003" s="213">
        <v>140721</v>
      </c>
      <c r="G2003" s="213">
        <v>300721</v>
      </c>
      <c r="H2003" s="213">
        <v>2021</v>
      </c>
      <c r="I2003" s="148" t="s">
        <v>43</v>
      </c>
      <c r="J2003" s="148" t="s">
        <v>2338</v>
      </c>
      <c r="K2003" s="148" t="s">
        <v>2339</v>
      </c>
      <c r="L2003" s="148" t="s">
        <v>74</v>
      </c>
      <c r="M2003" s="148" t="s">
        <v>168</v>
      </c>
      <c r="N2003" s="213">
        <v>360</v>
      </c>
      <c r="P2003" s="359" t="s">
        <v>536</v>
      </c>
      <c r="Q2003" s="16" t="s">
        <v>537</v>
      </c>
      <c r="R2003" s="11" t="s">
        <v>4597</v>
      </c>
      <c r="S2003" s="16">
        <v>1</v>
      </c>
      <c r="T2003" s="16">
        <v>1</v>
      </c>
      <c r="U2003" s="16">
        <v>0</v>
      </c>
      <c r="X2003" s="50">
        <v>280725</v>
      </c>
      <c r="Y2003" s="16" t="s">
        <v>78</v>
      </c>
      <c r="Z2003" s="47" t="s">
        <v>4672</v>
      </c>
      <c r="AB2003" s="16" t="str">
        <f t="shared" si="89"/>
        <v>Unique</v>
      </c>
    </row>
    <row r="2004" spans="1:28" ht="15">
      <c r="A2004" s="354" t="str">
        <f t="shared" si="84"/>
        <v>100_3_230522_C3Y_p_fe.cu</v>
      </c>
      <c r="B2004" s="148" t="s">
        <v>2417</v>
      </c>
      <c r="C2004" s="148" t="s">
        <v>2418</v>
      </c>
      <c r="D2004" s="213">
        <v>100</v>
      </c>
      <c r="E2004" s="213">
        <v>3</v>
      </c>
      <c r="F2004" s="367" t="s">
        <v>2753</v>
      </c>
      <c r="G2004" s="213">
        <v>230522</v>
      </c>
      <c r="H2004" s="213">
        <v>2022</v>
      </c>
      <c r="I2004" s="148" t="s">
        <v>43</v>
      </c>
      <c r="J2004" s="148" t="s">
        <v>2419</v>
      </c>
      <c r="K2004" s="148" t="s">
        <v>2420</v>
      </c>
      <c r="L2004" s="148" t="s">
        <v>74</v>
      </c>
      <c r="M2004" s="148" t="s">
        <v>75</v>
      </c>
      <c r="N2004" s="213">
        <v>55</v>
      </c>
      <c r="P2004" s="359" t="s">
        <v>536</v>
      </c>
      <c r="Q2004" s="16" t="s">
        <v>537</v>
      </c>
      <c r="R2004" s="11" t="s">
        <v>4597</v>
      </c>
      <c r="S2004" s="16">
        <v>1</v>
      </c>
      <c r="T2004" s="16">
        <v>0</v>
      </c>
      <c r="U2004" s="16">
        <v>1</v>
      </c>
      <c r="X2004" s="50">
        <v>280725</v>
      </c>
      <c r="Y2004" s="16" t="s">
        <v>78</v>
      </c>
      <c r="Z2004" s="47" t="s">
        <v>4673</v>
      </c>
      <c r="AB2004" s="16" t="str">
        <f t="shared" si="89"/>
        <v>Unique</v>
      </c>
    </row>
    <row r="2005" spans="1:28" ht="15">
      <c r="A2005" s="354" t="str">
        <f t="shared" si="84"/>
        <v>93_1_041021_C3B_p_fe.cu</v>
      </c>
      <c r="B2005" s="148" t="s">
        <v>2326</v>
      </c>
      <c r="C2005" s="148" t="s">
        <v>2327</v>
      </c>
      <c r="D2005" s="213">
        <v>93</v>
      </c>
      <c r="E2005" s="213">
        <v>1</v>
      </c>
      <c r="F2005" s="213">
        <v>200921</v>
      </c>
      <c r="G2005" s="367" t="s">
        <v>2461</v>
      </c>
      <c r="H2005" s="213">
        <v>2021</v>
      </c>
      <c r="I2005" s="148" t="s">
        <v>43</v>
      </c>
      <c r="J2005" s="148" t="s">
        <v>2328</v>
      </c>
      <c r="K2005" s="148" t="s">
        <v>2329</v>
      </c>
      <c r="L2005" s="148" t="s">
        <v>74</v>
      </c>
      <c r="M2005" s="2" t="s">
        <v>75</v>
      </c>
      <c r="N2005" s="2"/>
      <c r="P2005" s="359" t="s">
        <v>536</v>
      </c>
      <c r="Q2005" s="16" t="s">
        <v>537</v>
      </c>
      <c r="R2005" s="11" t="s">
        <v>4597</v>
      </c>
      <c r="S2005" s="16">
        <v>1</v>
      </c>
      <c r="T2005" s="16">
        <v>1</v>
      </c>
      <c r="U2005" s="16">
        <v>0</v>
      </c>
      <c r="X2005" s="50">
        <v>280725</v>
      </c>
      <c r="Y2005" s="16" t="s">
        <v>78</v>
      </c>
      <c r="Z2005" s="47" t="s">
        <v>4674</v>
      </c>
      <c r="AB2005" s="16" t="str">
        <f t="shared" si="89"/>
        <v>Unique</v>
      </c>
    </row>
    <row r="2006" spans="1:28" ht="15">
      <c r="A2006" s="354" t="str">
        <f t="shared" si="84"/>
        <v>61_1_170823_C2X_p_fe.cu</v>
      </c>
      <c r="B2006" s="148" t="s">
        <v>2372</v>
      </c>
      <c r="C2006" s="148" t="s">
        <v>2373</v>
      </c>
      <c r="D2006" s="213">
        <v>61</v>
      </c>
      <c r="E2006" s="213">
        <v>1</v>
      </c>
      <c r="F2006" s="213">
        <v>280723</v>
      </c>
      <c r="G2006" s="213">
        <v>170823</v>
      </c>
      <c r="H2006" s="213">
        <v>2023</v>
      </c>
      <c r="I2006" s="148" t="s">
        <v>43</v>
      </c>
      <c r="J2006" s="148" t="s">
        <v>2374</v>
      </c>
      <c r="K2006" s="148" t="s">
        <v>2375</v>
      </c>
      <c r="L2006" s="148" t="s">
        <v>74</v>
      </c>
      <c r="M2006" s="148" t="s">
        <v>3150</v>
      </c>
      <c r="N2006" s="213">
        <v>102</v>
      </c>
      <c r="P2006" s="359" t="s">
        <v>536</v>
      </c>
      <c r="Q2006" s="16" t="s">
        <v>537</v>
      </c>
      <c r="R2006" s="11" t="s">
        <v>4597</v>
      </c>
      <c r="S2006" s="16">
        <v>10</v>
      </c>
      <c r="T2006" s="16">
        <v>3</v>
      </c>
      <c r="U2006" s="16">
        <v>7</v>
      </c>
      <c r="X2006" s="50">
        <v>280725</v>
      </c>
      <c r="Y2006" s="16" t="s">
        <v>78</v>
      </c>
      <c r="Z2006" s="47" t="s">
        <v>4675</v>
      </c>
      <c r="AB2006" s="16" t="str">
        <f t="shared" si="89"/>
        <v>Unique</v>
      </c>
    </row>
    <row r="2007" spans="1:28" ht="15">
      <c r="A2007" s="354" t="str">
        <f t="shared" si="84"/>
        <v>93_1_030921_C3B_p_fe.cu</v>
      </c>
      <c r="B2007" s="148" t="s">
        <v>2326</v>
      </c>
      <c r="C2007" s="148" t="s">
        <v>2327</v>
      </c>
      <c r="D2007" s="213">
        <v>93</v>
      </c>
      <c r="E2007" s="213">
        <v>1</v>
      </c>
      <c r="F2007" s="213">
        <v>160821</v>
      </c>
      <c r="G2007" s="367" t="s">
        <v>2403</v>
      </c>
      <c r="H2007" s="213">
        <v>2021</v>
      </c>
      <c r="I2007" s="148" t="s">
        <v>43</v>
      </c>
      <c r="J2007" s="148" t="s">
        <v>2328</v>
      </c>
      <c r="K2007" s="148" t="s">
        <v>2329</v>
      </c>
      <c r="L2007" s="148" t="s">
        <v>74</v>
      </c>
      <c r="M2007" s="148" t="s">
        <v>147</v>
      </c>
      <c r="N2007" s="213">
        <v>620</v>
      </c>
      <c r="P2007" s="359" t="s">
        <v>536</v>
      </c>
      <c r="Q2007" s="16" t="s">
        <v>537</v>
      </c>
      <c r="R2007" s="11" t="s">
        <v>4597</v>
      </c>
      <c r="S2007" s="16">
        <v>3</v>
      </c>
      <c r="T2007" s="16">
        <v>2</v>
      </c>
      <c r="U2007" s="16">
        <v>1</v>
      </c>
      <c r="X2007" s="50">
        <v>280725</v>
      </c>
      <c r="Y2007" s="16" t="s">
        <v>78</v>
      </c>
      <c r="Z2007" s="47" t="s">
        <v>4676</v>
      </c>
      <c r="AB2007" s="16" t="str">
        <f t="shared" si="89"/>
        <v>Unique</v>
      </c>
    </row>
    <row r="2008" spans="1:28" ht="15">
      <c r="A2008" s="354" t="str">
        <f t="shared" si="84"/>
        <v>128_1_080622_C3D_p_fe.cu</v>
      </c>
      <c r="B2008" s="148" t="s">
        <v>2767</v>
      </c>
      <c r="C2008" s="148" t="s">
        <v>2768</v>
      </c>
      <c r="D2008" s="213">
        <v>128</v>
      </c>
      <c r="E2008" s="213">
        <v>1</v>
      </c>
      <c r="F2008" s="213">
        <v>230522</v>
      </c>
      <c r="G2008" s="367" t="s">
        <v>2800</v>
      </c>
      <c r="H2008" s="213">
        <v>2022</v>
      </c>
      <c r="I2008" s="148" t="s">
        <v>43</v>
      </c>
      <c r="J2008" s="148" t="s">
        <v>2769</v>
      </c>
      <c r="K2008" s="148" t="s">
        <v>2770</v>
      </c>
      <c r="L2008" s="148" t="s">
        <v>74</v>
      </c>
      <c r="M2008" s="148" t="s">
        <v>168</v>
      </c>
      <c r="N2008" s="213">
        <v>238</v>
      </c>
      <c r="P2008" s="359" t="s">
        <v>536</v>
      </c>
      <c r="Q2008" s="16" t="s">
        <v>537</v>
      </c>
      <c r="R2008" s="11" t="s">
        <v>4597</v>
      </c>
      <c r="S2008" s="16">
        <v>1</v>
      </c>
      <c r="T2008" s="16">
        <v>0</v>
      </c>
      <c r="U2008" s="16">
        <v>1</v>
      </c>
      <c r="X2008" s="50">
        <v>280725</v>
      </c>
      <c r="Y2008" s="16" t="s">
        <v>78</v>
      </c>
      <c r="Z2008" s="47" t="s">
        <v>4677</v>
      </c>
      <c r="AB2008" s="16" t="str">
        <f t="shared" si="89"/>
        <v>Unique</v>
      </c>
    </row>
    <row r="2009" spans="1:28" ht="15">
      <c r="A2009" s="354" t="str">
        <f t="shared" si="84"/>
        <v>100_2_160821_C3X_p_fe.ru</v>
      </c>
      <c r="B2009" s="148" t="s">
        <v>2441</v>
      </c>
      <c r="C2009" s="148" t="s">
        <v>2442</v>
      </c>
      <c r="D2009" s="213">
        <v>100</v>
      </c>
      <c r="E2009" s="213">
        <v>2</v>
      </c>
      <c r="F2009" s="213">
        <v>300721</v>
      </c>
      <c r="G2009" s="213">
        <v>160821</v>
      </c>
      <c r="H2009" s="213">
        <v>2021</v>
      </c>
      <c r="I2009" s="148" t="s">
        <v>43</v>
      </c>
      <c r="J2009" s="148" t="s">
        <v>2443</v>
      </c>
      <c r="K2009" s="148" t="s">
        <v>2444</v>
      </c>
      <c r="L2009" s="148" t="s">
        <v>74</v>
      </c>
      <c r="M2009" s="148" t="s">
        <v>477</v>
      </c>
      <c r="N2009" s="213">
        <v>30</v>
      </c>
      <c r="O2009" s="148" t="s">
        <v>2849</v>
      </c>
      <c r="P2009" s="401" t="s">
        <v>838</v>
      </c>
      <c r="Q2009" s="16" t="s">
        <v>839</v>
      </c>
      <c r="R2009" s="11" t="s">
        <v>4597</v>
      </c>
      <c r="S2009" s="16">
        <v>1</v>
      </c>
      <c r="T2009" s="16">
        <v>1</v>
      </c>
      <c r="U2009" s="16">
        <v>0</v>
      </c>
      <c r="X2009" s="50">
        <v>280725</v>
      </c>
      <c r="Y2009" s="16" t="s">
        <v>78</v>
      </c>
      <c r="Z2009" s="47" t="s">
        <v>4678</v>
      </c>
      <c r="AB2009" s="16" t="str">
        <f t="shared" si="89"/>
        <v>Unique</v>
      </c>
    </row>
    <row r="2010" spans="1:28" ht="15">
      <c r="A2010" s="354" t="str">
        <f t="shared" si="84"/>
        <v>101_2_160821_C3A_p_ch.fe</v>
      </c>
      <c r="B2010" s="148" t="s">
        <v>2336</v>
      </c>
      <c r="C2010" s="148" t="s">
        <v>2337</v>
      </c>
      <c r="D2010" s="213">
        <v>101</v>
      </c>
      <c r="E2010" s="213">
        <v>2</v>
      </c>
      <c r="F2010" s="213">
        <v>300721</v>
      </c>
      <c r="G2010" s="213">
        <v>160821</v>
      </c>
      <c r="H2010" s="213">
        <v>2021</v>
      </c>
      <c r="I2010" s="148" t="s">
        <v>43</v>
      </c>
      <c r="J2010" s="148" t="s">
        <v>2338</v>
      </c>
      <c r="K2010" s="148" t="s">
        <v>2339</v>
      </c>
      <c r="L2010" s="148" t="s">
        <v>74</v>
      </c>
      <c r="M2010" s="148" t="s">
        <v>75</v>
      </c>
      <c r="N2010" s="213">
        <v>572</v>
      </c>
      <c r="O2010" s="148" t="s">
        <v>4679</v>
      </c>
      <c r="P2010" s="581" t="s">
        <v>2378</v>
      </c>
      <c r="Q2010" s="16" t="s">
        <v>2379</v>
      </c>
      <c r="R2010" s="50" t="s">
        <v>4597</v>
      </c>
      <c r="S2010" s="16">
        <v>1</v>
      </c>
      <c r="T2010" s="16">
        <v>0</v>
      </c>
      <c r="U2010" s="16">
        <v>1</v>
      </c>
      <c r="W2010" s="16" t="s">
        <v>4680</v>
      </c>
      <c r="X2010" s="50">
        <v>280725</v>
      </c>
      <c r="Y2010" s="16" t="s">
        <v>78</v>
      </c>
      <c r="Z2010" s="47" t="s">
        <v>4681</v>
      </c>
      <c r="AB2010" s="16" t="str">
        <f t="shared" si="89"/>
        <v>Unique</v>
      </c>
    </row>
    <row r="2011" spans="1:28" ht="15">
      <c r="A2011" s="354" t="str">
        <f t="shared" si="84"/>
        <v>102_1_060722_C1C_p_ch.vern</v>
      </c>
      <c r="B2011" s="148" t="s">
        <v>2751</v>
      </c>
      <c r="C2011" s="148" t="s">
        <v>2752</v>
      </c>
      <c r="D2011" s="213">
        <v>102</v>
      </c>
      <c r="E2011" s="213">
        <v>1</v>
      </c>
      <c r="F2011" s="213">
        <v>220622</v>
      </c>
      <c r="G2011" s="29" t="s">
        <v>465</v>
      </c>
      <c r="H2011" s="213">
        <v>2022</v>
      </c>
      <c r="I2011" s="148" t="s">
        <v>43</v>
      </c>
      <c r="J2011" s="148" t="s">
        <v>2754</v>
      </c>
      <c r="K2011" s="148" t="s">
        <v>2755</v>
      </c>
      <c r="L2011" s="148" t="s">
        <v>74</v>
      </c>
      <c r="M2011" s="148" t="s">
        <v>2911</v>
      </c>
      <c r="N2011" s="213">
        <v>200</v>
      </c>
      <c r="O2011" s="148" t="s">
        <v>2912</v>
      </c>
      <c r="P2011" s="581" t="s">
        <v>2545</v>
      </c>
      <c r="Q2011" s="16" t="s">
        <v>2546</v>
      </c>
      <c r="R2011" s="50" t="s">
        <v>4597</v>
      </c>
      <c r="S2011" s="16">
        <v>1</v>
      </c>
      <c r="T2011" s="16">
        <v>0</v>
      </c>
      <c r="U2011" s="16">
        <v>1</v>
      </c>
      <c r="X2011" s="50">
        <v>280725</v>
      </c>
      <c r="Y2011" s="16" t="s">
        <v>78</v>
      </c>
      <c r="Z2011" s="47" t="s">
        <v>4682</v>
      </c>
      <c r="AB2011" s="16" t="str">
        <f t="shared" si="89"/>
        <v>Unique</v>
      </c>
    </row>
    <row r="2012" spans="1:28" ht="15">
      <c r="A2012" s="354" t="str">
        <f t="shared" si="84"/>
        <v>102_1_200722_C1C_p_ch.verr</v>
      </c>
      <c r="B2012" s="148" t="s">
        <v>2751</v>
      </c>
      <c r="C2012" s="148" t="s">
        <v>2752</v>
      </c>
      <c r="D2012" s="213">
        <v>102</v>
      </c>
      <c r="E2012" s="213">
        <v>1</v>
      </c>
      <c r="F2012" s="367" t="s">
        <v>465</v>
      </c>
      <c r="G2012" s="213">
        <v>200722</v>
      </c>
      <c r="H2012" s="213">
        <v>2022</v>
      </c>
      <c r="I2012" s="148" t="s">
        <v>43</v>
      </c>
      <c r="J2012" s="148" t="s">
        <v>2754</v>
      </c>
      <c r="K2012" s="148" t="s">
        <v>2755</v>
      </c>
      <c r="L2012" s="148" t="s">
        <v>74</v>
      </c>
      <c r="M2012" s="148" t="s">
        <v>3150</v>
      </c>
      <c r="N2012" s="213">
        <f>90+5</f>
        <v>95</v>
      </c>
      <c r="O2012" s="148" t="s">
        <v>3173</v>
      </c>
      <c r="P2012" s="581" t="s">
        <v>4540</v>
      </c>
      <c r="Q2012" s="16" t="s">
        <v>873</v>
      </c>
      <c r="R2012" s="50" t="s">
        <v>4597</v>
      </c>
      <c r="S2012" s="16">
        <v>1</v>
      </c>
      <c r="T2012" s="16">
        <v>0</v>
      </c>
      <c r="U2012" s="16">
        <v>1</v>
      </c>
      <c r="X2012" s="50">
        <v>280725</v>
      </c>
      <c r="Y2012" s="16" t="s">
        <v>78</v>
      </c>
      <c r="Z2012" s="47" t="s">
        <v>4683</v>
      </c>
      <c r="AB2012" s="16" t="str">
        <f t="shared" si="89"/>
        <v>Unique</v>
      </c>
    </row>
    <row r="2013" spans="1:28" ht="15">
      <c r="A2013" s="354" t="str">
        <f t="shared" si="84"/>
        <v>71_1_160821_C1A_p_ch.fe</v>
      </c>
      <c r="B2013" s="148" t="s">
        <v>2352</v>
      </c>
      <c r="C2013" s="148" t="s">
        <v>2353</v>
      </c>
      <c r="D2013" s="213">
        <v>71</v>
      </c>
      <c r="E2013" s="213">
        <v>1</v>
      </c>
      <c r="F2013" s="213">
        <v>300721</v>
      </c>
      <c r="G2013" s="213">
        <v>160821</v>
      </c>
      <c r="H2013" s="213">
        <v>2021</v>
      </c>
      <c r="I2013" s="148" t="s">
        <v>43</v>
      </c>
      <c r="J2013" s="148" t="s">
        <v>2354</v>
      </c>
      <c r="K2013" s="148" t="s">
        <v>2355</v>
      </c>
      <c r="L2013" s="148" t="s">
        <v>74</v>
      </c>
      <c r="M2013" s="148" t="s">
        <v>75</v>
      </c>
      <c r="N2013" s="213">
        <v>71</v>
      </c>
      <c r="O2013" s="148" t="s">
        <v>3418</v>
      </c>
      <c r="P2013" s="581" t="s">
        <v>2378</v>
      </c>
      <c r="Q2013" s="16" t="s">
        <v>2379</v>
      </c>
      <c r="R2013" s="50" t="s">
        <v>4597</v>
      </c>
      <c r="S2013" s="16">
        <v>2</v>
      </c>
      <c r="T2013" s="16">
        <v>0</v>
      </c>
      <c r="U2013" s="16">
        <v>2</v>
      </c>
      <c r="X2013" s="50">
        <v>280725</v>
      </c>
      <c r="Y2013" s="16" t="s">
        <v>78</v>
      </c>
      <c r="Z2013" s="47" t="s">
        <v>4684</v>
      </c>
      <c r="AB2013" s="16" t="str">
        <f t="shared" si="89"/>
        <v>Unique</v>
      </c>
    </row>
    <row r="2014" spans="1:28" ht="15">
      <c r="A2014" s="354" t="str">
        <f t="shared" si="84"/>
        <v>93_1_300721_C3B_p_ch.fe</v>
      </c>
      <c r="B2014" s="148">
        <v>49.655600540000002</v>
      </c>
      <c r="C2014" s="148">
        <v>6.4217870680000004</v>
      </c>
      <c r="D2014" s="213">
        <v>93</v>
      </c>
      <c r="E2014" s="213">
        <v>1</v>
      </c>
      <c r="F2014" s="213">
        <v>140721</v>
      </c>
      <c r="G2014" s="213">
        <v>300721</v>
      </c>
      <c r="H2014" s="213">
        <v>2021</v>
      </c>
      <c r="I2014" s="148" t="s">
        <v>43</v>
      </c>
      <c r="J2014" s="148" t="s">
        <v>2328</v>
      </c>
      <c r="K2014" s="148" t="s">
        <v>2329</v>
      </c>
      <c r="L2014" s="148" t="s">
        <v>74</v>
      </c>
      <c r="M2014" s="148" t="s">
        <v>147</v>
      </c>
      <c r="N2014" s="213">
        <v>581</v>
      </c>
      <c r="O2014" s="2"/>
      <c r="P2014" s="581" t="s">
        <v>2378</v>
      </c>
      <c r="Q2014" s="16" t="s">
        <v>2379</v>
      </c>
      <c r="R2014" s="50" t="s">
        <v>4597</v>
      </c>
      <c r="S2014" s="16">
        <v>1</v>
      </c>
      <c r="T2014" s="16">
        <v>0</v>
      </c>
      <c r="U2014" s="16">
        <v>1</v>
      </c>
      <c r="X2014" s="50">
        <v>280725</v>
      </c>
      <c r="Y2014" s="16" t="s">
        <v>78</v>
      </c>
      <c r="Z2014" s="47" t="s">
        <v>4685</v>
      </c>
      <c r="AB2014" s="16" t="str">
        <f t="shared" si="89"/>
        <v>Unique</v>
      </c>
    </row>
    <row r="2015" spans="1:28" ht="15">
      <c r="A2015" s="354" t="str">
        <f t="shared" si="84"/>
        <v>93_1_300721_C3B_p_ch.verr</v>
      </c>
      <c r="B2015" s="148">
        <v>49.655600540000002</v>
      </c>
      <c r="C2015" s="148">
        <v>6.4217870680000004</v>
      </c>
      <c r="D2015" s="213">
        <v>93</v>
      </c>
      <c r="E2015" s="213">
        <v>1</v>
      </c>
      <c r="F2015" s="213">
        <v>140721</v>
      </c>
      <c r="G2015" s="213">
        <v>300721</v>
      </c>
      <c r="H2015" s="213">
        <v>2021</v>
      </c>
      <c r="I2015" s="148" t="s">
        <v>43</v>
      </c>
      <c r="J2015" s="148" t="s">
        <v>2328</v>
      </c>
      <c r="K2015" s="148" t="s">
        <v>2329</v>
      </c>
      <c r="L2015" s="148" t="s">
        <v>74</v>
      </c>
      <c r="M2015" s="148" t="s">
        <v>147</v>
      </c>
      <c r="N2015" s="213">
        <v>581</v>
      </c>
      <c r="O2015" s="2"/>
      <c r="P2015" s="581" t="s">
        <v>4540</v>
      </c>
      <c r="Q2015" s="16" t="s">
        <v>873</v>
      </c>
      <c r="R2015" s="50" t="s">
        <v>4597</v>
      </c>
      <c r="S2015" s="16">
        <v>1</v>
      </c>
      <c r="T2015" s="16">
        <v>1</v>
      </c>
      <c r="U2015" s="16">
        <v>0</v>
      </c>
      <c r="W2015" s="16"/>
      <c r="X2015" s="50">
        <v>280725</v>
      </c>
      <c r="Y2015" s="16" t="s">
        <v>78</v>
      </c>
      <c r="Z2015" s="47" t="s">
        <v>4686</v>
      </c>
      <c r="AB2015" s="16" t="str">
        <f t="shared" si="89"/>
        <v>Unique</v>
      </c>
    </row>
    <row r="2016" spans="1:28" ht="15">
      <c r="A2016" s="354" t="str">
        <f t="shared" si="84"/>
        <v>102_1_190922_C1C_p_ch.fe</v>
      </c>
      <c r="B2016" s="148" t="s">
        <v>2751</v>
      </c>
      <c r="C2016" s="148" t="s">
        <v>2752</v>
      </c>
      <c r="D2016" s="213">
        <v>102</v>
      </c>
      <c r="E2016" s="213">
        <v>1</v>
      </c>
      <c r="F2016" s="213">
        <v>310822</v>
      </c>
      <c r="G2016" s="213">
        <v>190922</v>
      </c>
      <c r="H2016" s="213">
        <v>2022</v>
      </c>
      <c r="I2016" s="148" t="s">
        <v>43</v>
      </c>
      <c r="J2016" s="148" t="s">
        <v>2754</v>
      </c>
      <c r="K2016" s="148" t="s">
        <v>2755</v>
      </c>
      <c r="L2016" s="148" t="s">
        <v>74</v>
      </c>
      <c r="M2016" s="148" t="s">
        <v>3158</v>
      </c>
      <c r="N2016" s="213">
        <v>11</v>
      </c>
      <c r="O2016" s="2"/>
      <c r="P2016" s="581" t="s">
        <v>2378</v>
      </c>
      <c r="Q2016" s="16" t="s">
        <v>2379</v>
      </c>
      <c r="R2016" s="50" t="s">
        <v>4597</v>
      </c>
      <c r="S2016" s="16">
        <v>2</v>
      </c>
      <c r="T2016" s="16">
        <v>0</v>
      </c>
      <c r="U2016" s="16">
        <v>2</v>
      </c>
      <c r="X2016" s="50">
        <v>280725</v>
      </c>
      <c r="Y2016" s="16" t="s">
        <v>78</v>
      </c>
      <c r="Z2016" s="47" t="s">
        <v>4687</v>
      </c>
      <c r="AB2016" s="16" t="str">
        <f t="shared" si="89"/>
        <v>Unique</v>
      </c>
    </row>
    <row r="2017" spans="1:28" ht="15">
      <c r="A2017" s="354" t="str">
        <f t="shared" si="84"/>
        <v>119_2_160821_C35_p_ch.fe</v>
      </c>
      <c r="B2017" s="148" t="s">
        <v>2611</v>
      </c>
      <c r="C2017" s="148" t="s">
        <v>2612</v>
      </c>
      <c r="D2017" s="421">
        <v>119</v>
      </c>
      <c r="E2017" s="421">
        <v>2</v>
      </c>
      <c r="F2017" s="213">
        <v>300721</v>
      </c>
      <c r="G2017" s="213">
        <v>160821</v>
      </c>
      <c r="H2017" s="213">
        <v>2021</v>
      </c>
      <c r="I2017" s="148" t="s">
        <v>43</v>
      </c>
      <c r="J2017" s="148" t="s">
        <v>2613</v>
      </c>
      <c r="K2017" s="148" t="s">
        <v>2614</v>
      </c>
      <c r="L2017" s="148" t="s">
        <v>74</v>
      </c>
      <c r="M2017" s="148" t="s">
        <v>477</v>
      </c>
      <c r="N2017" s="213">
        <v>866</v>
      </c>
      <c r="O2017" s="148" t="s">
        <v>3309</v>
      </c>
      <c r="P2017" s="581" t="s">
        <v>2378</v>
      </c>
      <c r="Q2017" s="16" t="s">
        <v>2379</v>
      </c>
      <c r="R2017" s="50" t="s">
        <v>4597</v>
      </c>
      <c r="S2017" s="16">
        <v>3</v>
      </c>
      <c r="T2017" s="16">
        <v>0</v>
      </c>
      <c r="U2017" s="16">
        <v>3</v>
      </c>
      <c r="X2017" s="50">
        <v>280725</v>
      </c>
      <c r="Y2017" s="16" t="s">
        <v>78</v>
      </c>
      <c r="Z2017" s="47" t="s">
        <v>4688</v>
      </c>
      <c r="AB2017" s="16" t="str">
        <f t="shared" si="89"/>
        <v>Unique</v>
      </c>
    </row>
    <row r="2018" spans="1:28" ht="15">
      <c r="A2018" s="354" t="str">
        <f t="shared" si="84"/>
        <v>119_2_160821_C35_p_ch.verr</v>
      </c>
      <c r="B2018" s="148" t="s">
        <v>2611</v>
      </c>
      <c r="C2018" s="148" t="s">
        <v>2612</v>
      </c>
      <c r="D2018" s="421">
        <v>119</v>
      </c>
      <c r="E2018" s="421">
        <v>2</v>
      </c>
      <c r="F2018" s="213">
        <v>300721</v>
      </c>
      <c r="G2018" s="213">
        <v>160821</v>
      </c>
      <c r="H2018" s="213">
        <v>2021</v>
      </c>
      <c r="I2018" s="148" t="s">
        <v>43</v>
      </c>
      <c r="J2018" s="148" t="s">
        <v>2613</v>
      </c>
      <c r="K2018" s="148" t="s">
        <v>2614</v>
      </c>
      <c r="L2018" s="148" t="s">
        <v>74</v>
      </c>
      <c r="M2018" s="148" t="s">
        <v>477</v>
      </c>
      <c r="N2018" s="213">
        <v>866</v>
      </c>
      <c r="O2018" s="148" t="s">
        <v>3309</v>
      </c>
      <c r="P2018" s="581" t="s">
        <v>4540</v>
      </c>
      <c r="Q2018" s="16" t="s">
        <v>873</v>
      </c>
      <c r="R2018" s="50" t="s">
        <v>4597</v>
      </c>
      <c r="S2018" s="16">
        <v>1</v>
      </c>
      <c r="T2018" s="16">
        <v>0</v>
      </c>
      <c r="U2018" s="16">
        <v>1</v>
      </c>
      <c r="X2018" s="50">
        <v>280725</v>
      </c>
      <c r="Y2018" s="16" t="s">
        <v>78</v>
      </c>
      <c r="Z2018" s="47" t="s">
        <v>4689</v>
      </c>
      <c r="AB2018" s="16" t="str">
        <f t="shared" si="89"/>
        <v>Unique</v>
      </c>
    </row>
    <row r="2019" spans="1:28" ht="15">
      <c r="A2019" s="354" t="str">
        <f t="shared" si="84"/>
        <v>119_2_030921_C35_p_ch.fe</v>
      </c>
      <c r="B2019" s="148">
        <v>49.542630610000003</v>
      </c>
      <c r="C2019" s="148">
        <v>6.3416761900000003</v>
      </c>
      <c r="D2019" s="213">
        <v>119</v>
      </c>
      <c r="E2019" s="213">
        <v>2</v>
      </c>
      <c r="F2019" s="213">
        <v>160821</v>
      </c>
      <c r="G2019" s="367" t="s">
        <v>2403</v>
      </c>
      <c r="H2019" s="213">
        <v>2021</v>
      </c>
      <c r="I2019" s="148" t="s">
        <v>43</v>
      </c>
      <c r="J2019" s="148" t="s">
        <v>2613</v>
      </c>
      <c r="K2019" s="148" t="s">
        <v>2614</v>
      </c>
      <c r="L2019" s="148" t="s">
        <v>74</v>
      </c>
      <c r="M2019" s="148" t="s">
        <v>147</v>
      </c>
      <c r="N2019" s="213">
        <v>583</v>
      </c>
      <c r="O2019" s="2"/>
      <c r="P2019" s="581" t="s">
        <v>2378</v>
      </c>
      <c r="Q2019" s="16" t="s">
        <v>2379</v>
      </c>
      <c r="R2019" s="50" t="s">
        <v>4597</v>
      </c>
      <c r="S2019" s="16">
        <v>5</v>
      </c>
      <c r="T2019" s="16">
        <v>0</v>
      </c>
      <c r="U2019" s="16">
        <v>5</v>
      </c>
      <c r="X2019" s="50">
        <v>280725</v>
      </c>
      <c r="Y2019" s="16" t="s">
        <v>78</v>
      </c>
      <c r="Z2019" s="47" t="s">
        <v>4690</v>
      </c>
      <c r="AB2019" s="16" t="str">
        <f t="shared" si="89"/>
        <v>Unique</v>
      </c>
    </row>
    <row r="2020" spans="1:28" ht="15">
      <c r="A2020" s="354" t="str">
        <f t="shared" si="84"/>
        <v>81_1_230522_C1D_p_ch.ca</v>
      </c>
      <c r="B2020" s="148" t="s">
        <v>2618</v>
      </c>
      <c r="C2020" s="148" t="s">
        <v>2619</v>
      </c>
      <c r="D2020" s="213">
        <v>81</v>
      </c>
      <c r="E2020" s="213">
        <v>1</v>
      </c>
      <c r="F2020" s="367" t="s">
        <v>2753</v>
      </c>
      <c r="G2020" s="213">
        <v>230522</v>
      </c>
      <c r="H2020" s="213">
        <v>2022</v>
      </c>
      <c r="I2020" s="148" t="s">
        <v>43</v>
      </c>
      <c r="J2020" s="148" t="s">
        <v>2620</v>
      </c>
      <c r="K2020" s="148" t="s">
        <v>2621</v>
      </c>
      <c r="L2020" s="148" t="s">
        <v>74</v>
      </c>
      <c r="M2020" s="148" t="s">
        <v>75</v>
      </c>
      <c r="N2020" s="213">
        <v>131</v>
      </c>
      <c r="P2020" s="401" t="s">
        <v>925</v>
      </c>
      <c r="Q2020" s="16" t="s">
        <v>926</v>
      </c>
      <c r="R2020" s="50" t="s">
        <v>4597</v>
      </c>
      <c r="S2020" s="16">
        <v>8</v>
      </c>
      <c r="T2020" s="16">
        <v>3</v>
      </c>
      <c r="U2020" s="16">
        <v>5</v>
      </c>
      <c r="W2020" s="16" t="s">
        <v>4691</v>
      </c>
      <c r="X2020" s="50">
        <v>280725</v>
      </c>
      <c r="Y2020" s="16" t="s">
        <v>78</v>
      </c>
      <c r="Z2020" s="47" t="s">
        <v>4692</v>
      </c>
      <c r="AB2020" s="16" t="str">
        <f t="shared" si="89"/>
        <v>Unique</v>
      </c>
    </row>
    <row r="2021" spans="1:28" ht="15">
      <c r="A2021" s="354" t="str">
        <f t="shared" si="84"/>
        <v>83_2_080622_C2D_p_ch.ca</v>
      </c>
      <c r="B2021" s="148" t="s">
        <v>2773</v>
      </c>
      <c r="C2021" s="148" t="s">
        <v>2774</v>
      </c>
      <c r="D2021" s="213">
        <v>83</v>
      </c>
      <c r="E2021" s="213">
        <v>2</v>
      </c>
      <c r="F2021" s="213">
        <v>230522</v>
      </c>
      <c r="G2021" s="367" t="s">
        <v>2800</v>
      </c>
      <c r="H2021" s="213">
        <v>2022</v>
      </c>
      <c r="I2021" s="148" t="s">
        <v>43</v>
      </c>
      <c r="J2021" s="148" t="s">
        <v>2775</v>
      </c>
      <c r="K2021" s="148" t="s">
        <v>2776</v>
      </c>
      <c r="L2021" s="148" t="s">
        <v>74</v>
      </c>
      <c r="M2021" s="148" t="s">
        <v>75</v>
      </c>
      <c r="N2021" s="213">
        <v>102</v>
      </c>
      <c r="O2021" s="2"/>
      <c r="P2021" s="401" t="s">
        <v>925</v>
      </c>
      <c r="Q2021" s="16" t="s">
        <v>926</v>
      </c>
      <c r="R2021" s="50" t="s">
        <v>4597</v>
      </c>
      <c r="S2021" s="16">
        <v>6</v>
      </c>
      <c r="T2021" s="16">
        <v>0</v>
      </c>
      <c r="U2021" s="16">
        <v>6</v>
      </c>
      <c r="W2021" s="16" t="s">
        <v>4693</v>
      </c>
      <c r="X2021" s="50">
        <v>280725</v>
      </c>
      <c r="Y2021" s="16" t="s">
        <v>78</v>
      </c>
      <c r="Z2021" s="47" t="s">
        <v>4694</v>
      </c>
      <c r="AB2021" s="16" t="str">
        <f t="shared" si="89"/>
        <v>Unique</v>
      </c>
    </row>
    <row r="2022" spans="1:28" ht="15">
      <c r="A2022" s="354" t="str">
        <f t="shared" si="84"/>
        <v>101_1_300621_C2A_p_ch.fe</v>
      </c>
      <c r="B2022" s="148">
        <v>49.649897840000001</v>
      </c>
      <c r="C2022" s="148">
        <v>6.4170405639999997</v>
      </c>
      <c r="D2022" s="213">
        <v>101</v>
      </c>
      <c r="E2022" s="213">
        <v>1</v>
      </c>
      <c r="F2022" s="213">
        <v>150621</v>
      </c>
      <c r="G2022" s="213">
        <v>300621</v>
      </c>
      <c r="H2022" s="213">
        <v>2021</v>
      </c>
      <c r="I2022" s="148" t="s">
        <v>43</v>
      </c>
      <c r="J2022" s="148" t="s">
        <v>82</v>
      </c>
      <c r="K2022" s="148" t="s">
        <v>83</v>
      </c>
      <c r="L2022" s="148" t="s">
        <v>74</v>
      </c>
      <c r="M2022" s="148" t="s">
        <v>168</v>
      </c>
      <c r="N2022" s="213">
        <v>400</v>
      </c>
      <c r="P2022" s="581" t="s">
        <v>2378</v>
      </c>
      <c r="Q2022" s="16" t="s">
        <v>2379</v>
      </c>
      <c r="R2022" s="50" t="s">
        <v>4597</v>
      </c>
      <c r="S2022" s="16">
        <v>1</v>
      </c>
      <c r="T2022" s="16">
        <v>0</v>
      </c>
      <c r="U2022" s="16">
        <v>1</v>
      </c>
      <c r="X2022" s="50">
        <v>280725</v>
      </c>
      <c r="Y2022" s="16" t="s">
        <v>78</v>
      </c>
      <c r="Z2022" s="47" t="s">
        <v>4695</v>
      </c>
      <c r="AB2022" s="16" t="str">
        <f t="shared" si="89"/>
        <v>Unique</v>
      </c>
    </row>
    <row r="2023" spans="1:28" ht="15">
      <c r="A2023" s="354" t="str">
        <f t="shared" si="84"/>
        <v>101_1_300621_C2A_p_ch.vern</v>
      </c>
      <c r="B2023" s="148">
        <v>49.649897840000001</v>
      </c>
      <c r="C2023" s="148">
        <v>6.4170405639999997</v>
      </c>
      <c r="D2023" s="213">
        <v>101</v>
      </c>
      <c r="E2023" s="213">
        <v>1</v>
      </c>
      <c r="F2023" s="213">
        <v>150621</v>
      </c>
      <c r="G2023" s="213">
        <v>300621</v>
      </c>
      <c r="H2023" s="213">
        <v>2021</v>
      </c>
      <c r="I2023" s="148" t="s">
        <v>43</v>
      </c>
      <c r="J2023" s="148" t="s">
        <v>82</v>
      </c>
      <c r="K2023" s="148" t="s">
        <v>83</v>
      </c>
      <c r="L2023" s="148" t="s">
        <v>74</v>
      </c>
      <c r="M2023" s="148" t="s">
        <v>168</v>
      </c>
      <c r="N2023" s="213">
        <v>400</v>
      </c>
      <c r="P2023" s="581" t="s">
        <v>2545</v>
      </c>
      <c r="Q2023" s="16" t="s">
        <v>2546</v>
      </c>
      <c r="R2023" s="50" t="s">
        <v>4597</v>
      </c>
      <c r="S2023" s="16">
        <v>1</v>
      </c>
      <c r="T2023" s="16">
        <v>0</v>
      </c>
      <c r="U2023" s="16">
        <v>1</v>
      </c>
      <c r="W2023" s="16" t="s">
        <v>4696</v>
      </c>
      <c r="X2023" s="50">
        <v>280725</v>
      </c>
      <c r="Y2023" s="16" t="s">
        <v>78</v>
      </c>
      <c r="Z2023" s="47" t="s">
        <v>4697</v>
      </c>
      <c r="AB2023" s="16" t="str">
        <f t="shared" si="89"/>
        <v>Unique</v>
      </c>
    </row>
    <row r="2024" spans="1:28" ht="15">
      <c r="A2024" s="354" t="str">
        <f t="shared" si="84"/>
        <v>119_2_200921_C35_p_ch.fe</v>
      </c>
      <c r="B2024" s="148" t="s">
        <v>2611</v>
      </c>
      <c r="C2024" s="148" t="s">
        <v>2612</v>
      </c>
      <c r="D2024" s="213">
        <v>119</v>
      </c>
      <c r="E2024" s="213">
        <v>2</v>
      </c>
      <c r="F2024" s="367" t="s">
        <v>2403</v>
      </c>
      <c r="G2024" s="213">
        <v>200921</v>
      </c>
      <c r="H2024" s="213">
        <v>2021</v>
      </c>
      <c r="I2024" s="148" t="s">
        <v>43</v>
      </c>
      <c r="J2024" s="148" t="s">
        <v>2613</v>
      </c>
      <c r="K2024" s="148" t="s">
        <v>2614</v>
      </c>
      <c r="L2024" s="148" t="s">
        <v>74</v>
      </c>
      <c r="M2024" s="148" t="s">
        <v>147</v>
      </c>
      <c r="N2024" s="213">
        <v>213</v>
      </c>
      <c r="P2024" s="581" t="s">
        <v>2378</v>
      </c>
      <c r="Q2024" s="16" t="s">
        <v>2379</v>
      </c>
      <c r="R2024" s="50" t="s">
        <v>4597</v>
      </c>
      <c r="S2024" s="16">
        <v>3</v>
      </c>
      <c r="T2024" s="16">
        <v>0</v>
      </c>
      <c r="U2024" s="16">
        <v>3</v>
      </c>
      <c r="X2024" s="402">
        <v>290725</v>
      </c>
      <c r="Y2024" s="16" t="s">
        <v>78</v>
      </c>
      <c r="Z2024" s="47" t="s">
        <v>4698</v>
      </c>
      <c r="AB2024" s="16" t="str">
        <f t="shared" si="89"/>
        <v>Unique</v>
      </c>
    </row>
    <row r="2025" spans="1:28" ht="15">
      <c r="A2025" s="354" t="str">
        <f t="shared" si="84"/>
        <v>93_1_030921_C3B_p_ch.fe</v>
      </c>
      <c r="B2025" s="148" t="s">
        <v>2326</v>
      </c>
      <c r="C2025" s="148" t="s">
        <v>2327</v>
      </c>
      <c r="D2025" s="213">
        <v>93</v>
      </c>
      <c r="E2025" s="213">
        <v>1</v>
      </c>
      <c r="F2025" s="213">
        <v>160821</v>
      </c>
      <c r="G2025" s="367" t="s">
        <v>2403</v>
      </c>
      <c r="H2025" s="213">
        <v>2021</v>
      </c>
      <c r="I2025" s="148" t="s">
        <v>43</v>
      </c>
      <c r="J2025" s="148" t="s">
        <v>2328</v>
      </c>
      <c r="K2025" s="148" t="s">
        <v>2329</v>
      </c>
      <c r="L2025" s="148" t="s">
        <v>74</v>
      </c>
      <c r="M2025" s="148" t="s">
        <v>147</v>
      </c>
      <c r="N2025" s="213">
        <v>620</v>
      </c>
      <c r="P2025" s="581" t="s">
        <v>2378</v>
      </c>
      <c r="Q2025" s="16" t="s">
        <v>2379</v>
      </c>
      <c r="R2025" s="50" t="s">
        <v>4597</v>
      </c>
      <c r="S2025" s="16">
        <v>11</v>
      </c>
      <c r="T2025" s="16">
        <v>0</v>
      </c>
      <c r="U2025" s="16">
        <v>11</v>
      </c>
      <c r="X2025" s="402">
        <v>290725</v>
      </c>
      <c r="Y2025" s="16" t="s">
        <v>78</v>
      </c>
      <c r="Z2025" s="47" t="s">
        <v>4699</v>
      </c>
      <c r="AB2025" s="16" t="str">
        <f t="shared" si="89"/>
        <v>Unique</v>
      </c>
    </row>
    <row r="2026" spans="1:28" ht="15">
      <c r="A2026" s="354" t="str">
        <f t="shared" si="84"/>
        <v>80_2_060722_C1Y_p_ch.ca</v>
      </c>
      <c r="B2026" s="148" t="s">
        <v>2504</v>
      </c>
      <c r="C2026" s="148" t="s">
        <v>2505</v>
      </c>
      <c r="D2026" s="213">
        <v>80</v>
      </c>
      <c r="E2026" s="213">
        <v>2</v>
      </c>
      <c r="F2026" s="213">
        <v>220622</v>
      </c>
      <c r="G2026" s="367" t="s">
        <v>465</v>
      </c>
      <c r="H2026" s="213">
        <v>2022</v>
      </c>
      <c r="I2026" s="148" t="s">
        <v>43</v>
      </c>
      <c r="J2026" s="148" t="s">
        <v>2506</v>
      </c>
      <c r="K2026" s="148" t="s">
        <v>2507</v>
      </c>
      <c r="L2026" s="148" t="s">
        <v>74</v>
      </c>
      <c r="M2026" s="148" t="s">
        <v>2911</v>
      </c>
      <c r="N2026" s="213">
        <f>39+10</f>
        <v>49</v>
      </c>
      <c r="O2026" s="148" t="s">
        <v>2912</v>
      </c>
      <c r="P2026" s="401" t="s">
        <v>925</v>
      </c>
      <c r="Q2026" s="16" t="s">
        <v>926</v>
      </c>
      <c r="R2026" s="50" t="s">
        <v>4597</v>
      </c>
      <c r="S2026" s="16">
        <v>2</v>
      </c>
      <c r="T2026" s="16">
        <v>0</v>
      </c>
      <c r="U2026" s="16">
        <v>2</v>
      </c>
      <c r="X2026" s="402">
        <v>290725</v>
      </c>
      <c r="Y2026" s="16" t="s">
        <v>78</v>
      </c>
      <c r="Z2026" s="47" t="s">
        <v>4700</v>
      </c>
      <c r="AB2026" s="16" t="str">
        <f t="shared" si="89"/>
        <v>Unique</v>
      </c>
    </row>
    <row r="2027" spans="1:28" ht="15">
      <c r="A2027" s="354" t="str">
        <f t="shared" si="84"/>
        <v>80_4_190523_C25_p_ch.ca</v>
      </c>
      <c r="B2027" s="148" t="s">
        <v>2320</v>
      </c>
      <c r="C2027" s="148" t="s">
        <v>2321</v>
      </c>
      <c r="D2027" s="213">
        <v>80</v>
      </c>
      <c r="E2027" s="213">
        <v>4</v>
      </c>
      <c r="F2027" s="367" t="s">
        <v>3596</v>
      </c>
      <c r="G2027" s="213">
        <v>190523</v>
      </c>
      <c r="H2027" s="213">
        <v>2023</v>
      </c>
      <c r="I2027" s="148" t="s">
        <v>43</v>
      </c>
      <c r="J2027" s="148" t="s">
        <v>2322</v>
      </c>
      <c r="K2027" s="148" t="s">
        <v>2323</v>
      </c>
      <c r="L2027" s="148" t="s">
        <v>74</v>
      </c>
      <c r="M2027" s="148" t="s">
        <v>2911</v>
      </c>
      <c r="N2027" s="213">
        <v>11</v>
      </c>
      <c r="P2027" s="401" t="s">
        <v>925</v>
      </c>
      <c r="Q2027" s="16" t="s">
        <v>926</v>
      </c>
      <c r="R2027" s="50" t="s">
        <v>4597</v>
      </c>
      <c r="S2027" s="16">
        <v>2</v>
      </c>
      <c r="T2027" s="16">
        <v>2</v>
      </c>
      <c r="U2027" s="16">
        <v>0</v>
      </c>
      <c r="X2027" s="402">
        <v>290725</v>
      </c>
      <c r="Y2027" s="16" t="s">
        <v>78</v>
      </c>
      <c r="Z2027" s="47" t="s">
        <v>4701</v>
      </c>
      <c r="AB2027" s="16" t="str">
        <f t="shared" si="89"/>
        <v>Unique</v>
      </c>
    </row>
    <row r="2028" spans="1:28" ht="15">
      <c r="A2028" s="354" t="str">
        <f t="shared" si="84"/>
        <v>119_2_080622_C35_p_ch.ca</v>
      </c>
      <c r="B2028" s="148" t="s">
        <v>2611</v>
      </c>
      <c r="C2028" s="148" t="s">
        <v>2612</v>
      </c>
      <c r="D2028" s="421">
        <v>119</v>
      </c>
      <c r="E2028" s="421">
        <v>2</v>
      </c>
      <c r="F2028" s="213">
        <v>230522</v>
      </c>
      <c r="G2028" s="367" t="s">
        <v>2800</v>
      </c>
      <c r="H2028" s="213">
        <v>2022</v>
      </c>
      <c r="I2028" s="148" t="s">
        <v>43</v>
      </c>
      <c r="J2028" s="148" t="s">
        <v>2613</v>
      </c>
      <c r="K2028" s="148" t="s">
        <v>2614</v>
      </c>
      <c r="L2028" s="148" t="s">
        <v>74</v>
      </c>
      <c r="M2028" s="148" t="s">
        <v>168</v>
      </c>
      <c r="N2028" s="213">
        <v>96</v>
      </c>
      <c r="P2028" s="401" t="s">
        <v>925</v>
      </c>
      <c r="Q2028" s="16" t="s">
        <v>926</v>
      </c>
      <c r="R2028" s="50" t="s">
        <v>4597</v>
      </c>
      <c r="S2028" s="16">
        <v>2</v>
      </c>
      <c r="T2028" s="16">
        <v>1</v>
      </c>
      <c r="U2028" s="16">
        <v>1</v>
      </c>
      <c r="X2028" s="402">
        <v>290725</v>
      </c>
      <c r="Y2028" s="16" t="s">
        <v>78</v>
      </c>
      <c r="Z2028" s="47" t="s">
        <v>4702</v>
      </c>
      <c r="AB2028" s="16" t="str">
        <f t="shared" si="89"/>
        <v>Unique</v>
      </c>
    </row>
    <row r="2029" spans="1:28" ht="15">
      <c r="A2029" s="354" t="str">
        <f t="shared" si="84"/>
        <v>119_2_080622_C35_p_ch.vern</v>
      </c>
      <c r="B2029" s="148" t="s">
        <v>2611</v>
      </c>
      <c r="C2029" s="148" t="s">
        <v>2612</v>
      </c>
      <c r="D2029" s="421">
        <v>119</v>
      </c>
      <c r="E2029" s="421">
        <v>2</v>
      </c>
      <c r="F2029" s="213">
        <v>230522</v>
      </c>
      <c r="G2029" s="367" t="s">
        <v>2800</v>
      </c>
      <c r="H2029" s="213">
        <v>2022</v>
      </c>
      <c r="I2029" s="148" t="s">
        <v>43</v>
      </c>
      <c r="J2029" s="148" t="s">
        <v>2613</v>
      </c>
      <c r="K2029" s="148" t="s">
        <v>2614</v>
      </c>
      <c r="L2029" s="148" t="s">
        <v>74</v>
      </c>
      <c r="M2029" s="148" t="s">
        <v>168</v>
      </c>
      <c r="N2029" s="213">
        <v>96</v>
      </c>
      <c r="P2029" s="581" t="s">
        <v>2545</v>
      </c>
      <c r="Q2029" s="16" t="s">
        <v>2546</v>
      </c>
      <c r="R2029" s="50" t="s">
        <v>4597</v>
      </c>
      <c r="S2029" s="16">
        <v>6</v>
      </c>
      <c r="T2029" s="16">
        <v>0</v>
      </c>
      <c r="U2029" s="16">
        <v>6</v>
      </c>
      <c r="X2029" s="402">
        <v>290725</v>
      </c>
      <c r="Y2029" s="16" t="s">
        <v>78</v>
      </c>
      <c r="Z2029" s="47" t="s">
        <v>4703</v>
      </c>
      <c r="AB2029" s="16" t="str">
        <f t="shared" si="89"/>
        <v>Unique</v>
      </c>
    </row>
    <row r="2030" spans="1:28" ht="15">
      <c r="A2030" s="354" t="str">
        <f t="shared" si="84"/>
        <v>119_1_090522_C1X_p_ch.vern</v>
      </c>
      <c r="B2030" s="148" t="s">
        <v>2302</v>
      </c>
      <c r="C2030" s="148" t="s">
        <v>2303</v>
      </c>
      <c r="D2030" s="213">
        <v>119</v>
      </c>
      <c r="E2030" s="213">
        <v>1</v>
      </c>
      <c r="F2030" s="213">
        <v>250422</v>
      </c>
      <c r="G2030" s="367" t="s">
        <v>2753</v>
      </c>
      <c r="H2030" s="213">
        <v>2022</v>
      </c>
      <c r="I2030" s="148" t="s">
        <v>43</v>
      </c>
      <c r="J2030" s="148" t="s">
        <v>2304</v>
      </c>
      <c r="K2030" s="148" t="s">
        <v>2305</v>
      </c>
      <c r="L2030" s="148" t="s">
        <v>74</v>
      </c>
      <c r="M2030" s="148" t="s">
        <v>75</v>
      </c>
      <c r="N2030" s="213">
        <v>37</v>
      </c>
      <c r="P2030" s="581" t="s">
        <v>2545</v>
      </c>
      <c r="Q2030" s="16" t="s">
        <v>2546</v>
      </c>
      <c r="R2030" s="50" t="s">
        <v>4597</v>
      </c>
      <c r="S2030" s="16">
        <v>1</v>
      </c>
      <c r="T2030" s="16">
        <v>1</v>
      </c>
      <c r="U2030" s="16">
        <v>0</v>
      </c>
      <c r="X2030" s="402">
        <v>290725</v>
      </c>
      <c r="Y2030" s="16" t="s">
        <v>78</v>
      </c>
      <c r="Z2030" s="47" t="s">
        <v>4704</v>
      </c>
      <c r="AB2030" s="16" t="str">
        <f t="shared" si="89"/>
        <v>Unique</v>
      </c>
    </row>
    <row r="2031" spans="1:28" ht="15">
      <c r="A2031" s="354" t="str">
        <f t="shared" si="84"/>
        <v>80_4_230522_C25_p_ch.ca</v>
      </c>
      <c r="B2031" s="148" t="s">
        <v>2320</v>
      </c>
      <c r="C2031" s="148" t="s">
        <v>2321</v>
      </c>
      <c r="D2031" s="213">
        <v>80</v>
      </c>
      <c r="E2031" s="213">
        <v>4</v>
      </c>
      <c r="F2031" s="367" t="s">
        <v>2753</v>
      </c>
      <c r="G2031" s="213">
        <v>230522</v>
      </c>
      <c r="H2031" s="213">
        <v>2022</v>
      </c>
      <c r="I2031" s="148" t="s">
        <v>43</v>
      </c>
      <c r="J2031" s="148" t="s">
        <v>2322</v>
      </c>
      <c r="K2031" s="148" t="s">
        <v>2323</v>
      </c>
      <c r="L2031" s="148" t="s">
        <v>74</v>
      </c>
      <c r="M2031" s="148" t="s">
        <v>75</v>
      </c>
      <c r="N2031" s="213">
        <v>125</v>
      </c>
      <c r="O2031" s="2"/>
      <c r="P2031" s="401" t="s">
        <v>925</v>
      </c>
      <c r="Q2031" s="16" t="s">
        <v>926</v>
      </c>
      <c r="R2031" s="50" t="s">
        <v>4597</v>
      </c>
      <c r="S2031" s="16">
        <v>6</v>
      </c>
      <c r="T2031" s="16">
        <v>2</v>
      </c>
      <c r="U2031" s="16">
        <v>4</v>
      </c>
      <c r="X2031" s="402">
        <v>290725</v>
      </c>
      <c r="Y2031" s="16" t="s">
        <v>78</v>
      </c>
      <c r="Z2031" s="47" t="s">
        <v>4705</v>
      </c>
      <c r="AB2031" s="16" t="str">
        <f t="shared" si="89"/>
        <v>Unique</v>
      </c>
    </row>
    <row r="2032" spans="1:28" ht="15">
      <c r="A2032" s="354" t="str">
        <f t="shared" si="84"/>
        <v>119_1_220622_C1X_p_ch.ca</v>
      </c>
      <c r="B2032" s="148" t="s">
        <v>2302</v>
      </c>
      <c r="C2032" s="148" t="s">
        <v>2303</v>
      </c>
      <c r="D2032" s="213">
        <v>119</v>
      </c>
      <c r="E2032" s="213">
        <v>1</v>
      </c>
      <c r="F2032" s="367" t="s">
        <v>2800</v>
      </c>
      <c r="G2032" s="213">
        <v>220622</v>
      </c>
      <c r="H2032" s="213">
        <v>2022</v>
      </c>
      <c r="I2032" s="148" t="s">
        <v>43</v>
      </c>
      <c r="J2032" s="148" t="s">
        <v>2304</v>
      </c>
      <c r="K2032" s="148" t="s">
        <v>2305</v>
      </c>
      <c r="L2032" s="148" t="s">
        <v>74</v>
      </c>
      <c r="M2032" s="148" t="s">
        <v>100</v>
      </c>
      <c r="N2032" s="213">
        <v>111</v>
      </c>
      <c r="P2032" s="401" t="s">
        <v>925</v>
      </c>
      <c r="Q2032" s="16" t="s">
        <v>926</v>
      </c>
      <c r="R2032" s="50" t="s">
        <v>4597</v>
      </c>
      <c r="S2032" s="16">
        <v>2</v>
      </c>
      <c r="T2032" s="16">
        <v>0</v>
      </c>
      <c r="U2032" s="16">
        <v>2</v>
      </c>
      <c r="X2032" s="402">
        <v>290725</v>
      </c>
      <c r="Y2032" s="16" t="s">
        <v>78</v>
      </c>
      <c r="Z2032" s="47" t="s">
        <v>4706</v>
      </c>
      <c r="AB2032" s="16" t="str">
        <f t="shared" si="89"/>
        <v>Unique</v>
      </c>
    </row>
    <row r="2033" spans="1:89" ht="15">
      <c r="A2033" s="354" t="str">
        <f t="shared" si="84"/>
        <v>119_1_220622_C1X_p_ch.vern</v>
      </c>
      <c r="B2033" s="148" t="s">
        <v>2302</v>
      </c>
      <c r="C2033" s="148" t="s">
        <v>2303</v>
      </c>
      <c r="D2033" s="213">
        <v>119</v>
      </c>
      <c r="E2033" s="213">
        <v>1</v>
      </c>
      <c r="F2033" s="367" t="s">
        <v>2800</v>
      </c>
      <c r="G2033" s="213">
        <v>220622</v>
      </c>
      <c r="H2033" s="213">
        <v>2022</v>
      </c>
      <c r="I2033" s="148" t="s">
        <v>43</v>
      </c>
      <c r="J2033" s="148" t="s">
        <v>2304</v>
      </c>
      <c r="K2033" s="148" t="s">
        <v>2305</v>
      </c>
      <c r="L2033" s="148" t="s">
        <v>74</v>
      </c>
      <c r="M2033" s="148" t="s">
        <v>100</v>
      </c>
      <c r="N2033" s="213">
        <v>111</v>
      </c>
      <c r="P2033" s="581" t="s">
        <v>2545</v>
      </c>
      <c r="Q2033" s="16" t="s">
        <v>2546</v>
      </c>
      <c r="R2033" s="50" t="s">
        <v>4597</v>
      </c>
      <c r="S2033" s="16">
        <v>1</v>
      </c>
      <c r="T2033" s="16">
        <v>0</v>
      </c>
      <c r="U2033" s="16">
        <v>1</v>
      </c>
      <c r="X2033" s="402">
        <v>290725</v>
      </c>
      <c r="Y2033" s="16" t="s">
        <v>78</v>
      </c>
      <c r="Z2033" s="47" t="s">
        <v>4707</v>
      </c>
      <c r="AB2033" s="16" t="str">
        <f t="shared" si="89"/>
        <v>Unique</v>
      </c>
    </row>
    <row r="2034" spans="1:89" ht="15">
      <c r="A2034" s="354" t="str">
        <f t="shared" si="84"/>
        <v>61_1_040523_C2X_p_br.va</v>
      </c>
      <c r="B2034" s="148" t="s">
        <v>2372</v>
      </c>
      <c r="C2034" s="148" t="s">
        <v>2373</v>
      </c>
      <c r="D2034" s="213">
        <v>61</v>
      </c>
      <c r="E2034" s="213">
        <v>1</v>
      </c>
      <c r="F2034" s="29">
        <v>180423</v>
      </c>
      <c r="G2034" s="434" t="s">
        <v>3596</v>
      </c>
      <c r="H2034" s="213">
        <v>2023</v>
      </c>
      <c r="I2034" s="148" t="s">
        <v>43</v>
      </c>
      <c r="J2034" s="148" t="s">
        <v>2374</v>
      </c>
      <c r="K2034" s="148" t="s">
        <v>2375</v>
      </c>
      <c r="L2034" s="148" t="s">
        <v>74</v>
      </c>
      <c r="M2034" s="148" t="s">
        <v>2911</v>
      </c>
      <c r="N2034" s="213">
        <v>6</v>
      </c>
      <c r="P2034" s="401" t="s">
        <v>1186</v>
      </c>
      <c r="Q2034" s="16" t="s">
        <v>1187</v>
      </c>
      <c r="R2034" s="16" t="s">
        <v>100</v>
      </c>
      <c r="S2034" s="16">
        <v>1</v>
      </c>
      <c r="T2034" s="16">
        <v>1</v>
      </c>
      <c r="U2034" s="16">
        <v>0</v>
      </c>
      <c r="X2034" s="402">
        <v>290725</v>
      </c>
      <c r="Y2034" s="16" t="s">
        <v>3724</v>
      </c>
      <c r="Z2034" s="47" t="s">
        <v>4708</v>
      </c>
      <c r="AA2034" s="432"/>
      <c r="AB2034" s="16" t="str">
        <f t="shared" si="89"/>
        <v>Unique</v>
      </c>
    </row>
    <row r="2035" spans="1:89" ht="15">
      <c r="A2035" s="354" t="str">
        <f t="shared" si="84"/>
        <v>128_1_080622_C3D_p_br.la</v>
      </c>
      <c r="B2035" s="355" t="s">
        <v>2767</v>
      </c>
      <c r="C2035" s="355" t="s">
        <v>2768</v>
      </c>
      <c r="D2035" s="213">
        <v>128</v>
      </c>
      <c r="E2035" s="213">
        <v>1</v>
      </c>
      <c r="F2035" s="213">
        <v>230522</v>
      </c>
      <c r="G2035" s="367" t="s">
        <v>2800</v>
      </c>
      <c r="H2035" s="213">
        <v>2022</v>
      </c>
      <c r="I2035" s="148" t="s">
        <v>43</v>
      </c>
      <c r="J2035" s="148" t="s">
        <v>2769</v>
      </c>
      <c r="K2035" s="148" t="s">
        <v>2770</v>
      </c>
      <c r="L2035" s="148" t="s">
        <v>2803</v>
      </c>
      <c r="M2035" s="2" t="s">
        <v>75</v>
      </c>
      <c r="N2035" s="117">
        <v>2</v>
      </c>
      <c r="O2035" s="2"/>
      <c r="P2035" s="359" t="s">
        <v>2510</v>
      </c>
      <c r="Q2035" s="16" t="s">
        <v>2511</v>
      </c>
      <c r="R2035" s="50" t="s">
        <v>100</v>
      </c>
      <c r="S2035" s="50">
        <v>1</v>
      </c>
      <c r="T2035" s="50">
        <v>1</v>
      </c>
      <c r="U2035" s="50">
        <v>0</v>
      </c>
      <c r="V2035" s="50"/>
      <c r="W2035" s="50"/>
      <c r="X2035" s="402">
        <v>290725</v>
      </c>
      <c r="Y2035" s="50" t="s">
        <v>78</v>
      </c>
      <c r="Z2035" s="47" t="s">
        <v>4709</v>
      </c>
      <c r="AA2035" s="432"/>
      <c r="AB2035" s="16" t="str">
        <f t="shared" si="89"/>
        <v>Unique</v>
      </c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</row>
    <row r="2036" spans="1:89" ht="15">
      <c r="A2036" s="354" t="str">
        <f t="shared" si="84"/>
        <v>100_2_150621_C3X_p_ma.be</v>
      </c>
      <c r="B2036" s="355" t="s">
        <v>2441</v>
      </c>
      <c r="C2036" s="355" t="s">
        <v>2442</v>
      </c>
      <c r="D2036" s="213">
        <v>100</v>
      </c>
      <c r="E2036" s="213">
        <v>2</v>
      </c>
      <c r="F2036" s="213">
        <v>310521</v>
      </c>
      <c r="G2036" s="213">
        <v>150621</v>
      </c>
      <c r="H2036" s="213">
        <v>2021</v>
      </c>
      <c r="I2036" s="148" t="s">
        <v>43</v>
      </c>
      <c r="J2036" s="148" t="s">
        <v>2443</v>
      </c>
      <c r="K2036" s="148" t="s">
        <v>2444</v>
      </c>
      <c r="L2036" s="148" t="s">
        <v>74</v>
      </c>
      <c r="M2036" s="16" t="s">
        <v>75</v>
      </c>
      <c r="P2036" s="401" t="s">
        <v>4710</v>
      </c>
      <c r="Q2036" s="16" t="s">
        <v>4711</v>
      </c>
      <c r="R2036" s="16" t="s">
        <v>100</v>
      </c>
      <c r="S2036" s="16">
        <v>1</v>
      </c>
      <c r="T2036" s="16">
        <v>1</v>
      </c>
      <c r="U2036" s="16">
        <v>0</v>
      </c>
      <c r="X2036" s="402">
        <v>290725</v>
      </c>
      <c r="Y2036" s="16" t="s">
        <v>78</v>
      </c>
      <c r="Z2036" s="47" t="s">
        <v>4712</v>
      </c>
      <c r="AA2036" s="432"/>
      <c r="AB2036" s="16" t="str">
        <f t="shared" si="89"/>
        <v>Unique</v>
      </c>
    </row>
    <row r="2037" spans="1:89" ht="15">
      <c r="A2037" s="354" t="str">
        <f t="shared" si="84"/>
        <v>100_3_230522_C3Y_p_br.la</v>
      </c>
      <c r="B2037" s="355" t="s">
        <v>2417</v>
      </c>
      <c r="C2037" s="355" t="s">
        <v>2418</v>
      </c>
      <c r="D2037" s="213">
        <v>100</v>
      </c>
      <c r="E2037" s="213">
        <v>3</v>
      </c>
      <c r="F2037" s="367" t="s">
        <v>2753</v>
      </c>
      <c r="G2037" s="213">
        <v>230522</v>
      </c>
      <c r="H2037" s="213">
        <v>2022</v>
      </c>
      <c r="I2037" s="148" t="s">
        <v>43</v>
      </c>
      <c r="J2037" s="148" t="s">
        <v>2419</v>
      </c>
      <c r="K2037" s="148" t="s">
        <v>2420</v>
      </c>
      <c r="L2037" s="148" t="s">
        <v>74</v>
      </c>
      <c r="M2037" s="2" t="s">
        <v>75</v>
      </c>
      <c r="N2037" s="117">
        <v>55</v>
      </c>
      <c r="P2037" s="401" t="s">
        <v>2510</v>
      </c>
      <c r="Q2037" s="16" t="s">
        <v>2511</v>
      </c>
      <c r="R2037" s="16" t="s">
        <v>100</v>
      </c>
      <c r="S2037" s="50">
        <v>1</v>
      </c>
      <c r="T2037" s="16">
        <v>1</v>
      </c>
      <c r="U2037" s="16">
        <v>0</v>
      </c>
      <c r="X2037" s="402">
        <v>290725</v>
      </c>
      <c r="Y2037" s="16" t="s">
        <v>78</v>
      </c>
      <c r="Z2037" s="47" t="s">
        <v>4713</v>
      </c>
      <c r="AA2037" s="432"/>
      <c r="AB2037" s="16" t="str">
        <f t="shared" si="89"/>
        <v>Unique</v>
      </c>
    </row>
    <row r="2038" spans="1:89" ht="15">
      <c r="A2038" s="354" t="str">
        <f t="shared" si="84"/>
        <v>102_1_030822_C1C_p_ch.verr</v>
      </c>
      <c r="B2038" s="148" t="s">
        <v>2751</v>
      </c>
      <c r="C2038" s="148" t="s">
        <v>2752</v>
      </c>
      <c r="D2038" s="213">
        <v>102</v>
      </c>
      <c r="E2038" s="213">
        <v>1</v>
      </c>
      <c r="F2038" s="367" t="s">
        <v>3450</v>
      </c>
      <c r="G2038" s="367" t="s">
        <v>3145</v>
      </c>
      <c r="H2038" s="213">
        <v>2022</v>
      </c>
      <c r="I2038" s="148" t="s">
        <v>43</v>
      </c>
      <c r="J2038" s="148" t="s">
        <v>2754</v>
      </c>
      <c r="K2038" s="148" t="s">
        <v>2755</v>
      </c>
      <c r="L2038" s="148" t="s">
        <v>74</v>
      </c>
      <c r="M2038" s="148" t="s">
        <v>3150</v>
      </c>
      <c r="N2038" s="213">
        <v>46</v>
      </c>
      <c r="P2038" s="581" t="s">
        <v>4540</v>
      </c>
      <c r="Q2038" s="16" t="s">
        <v>873</v>
      </c>
      <c r="R2038" s="50" t="s">
        <v>4597</v>
      </c>
      <c r="S2038" s="16">
        <v>1</v>
      </c>
      <c r="T2038" s="16">
        <v>0</v>
      </c>
      <c r="U2038" s="16">
        <v>1</v>
      </c>
      <c r="X2038" s="402">
        <v>290725</v>
      </c>
      <c r="Y2038" s="16" t="s">
        <v>78</v>
      </c>
      <c r="Z2038" s="47" t="s">
        <v>4714</v>
      </c>
      <c r="AB2038" s="16" t="str">
        <f t="shared" si="89"/>
        <v>Unique</v>
      </c>
    </row>
    <row r="2039" spans="1:89" ht="15">
      <c r="A2039" s="354" t="str">
        <f t="shared" si="84"/>
        <v>128_1_060722_C3D_p_ch.verr</v>
      </c>
      <c r="B2039" s="148" t="s">
        <v>2767</v>
      </c>
      <c r="C2039" s="148" t="s">
        <v>2768</v>
      </c>
      <c r="D2039" s="213">
        <v>128</v>
      </c>
      <c r="E2039" s="213">
        <v>1</v>
      </c>
      <c r="F2039" s="213">
        <v>220622</v>
      </c>
      <c r="G2039" s="367" t="s">
        <v>465</v>
      </c>
      <c r="H2039" s="213">
        <v>2022</v>
      </c>
      <c r="I2039" s="148" t="s">
        <v>43</v>
      </c>
      <c r="J2039" s="148" t="s">
        <v>2769</v>
      </c>
      <c r="K2039" s="148" t="s">
        <v>2770</v>
      </c>
      <c r="L2039" s="148" t="s">
        <v>74</v>
      </c>
      <c r="M2039" s="148" t="s">
        <v>100</v>
      </c>
      <c r="N2039" s="213">
        <v>491</v>
      </c>
      <c r="P2039" s="581" t="s">
        <v>4540</v>
      </c>
      <c r="Q2039" s="16" t="s">
        <v>873</v>
      </c>
      <c r="R2039" s="50" t="s">
        <v>4597</v>
      </c>
      <c r="S2039" s="16">
        <v>5</v>
      </c>
      <c r="T2039" s="16">
        <v>1</v>
      </c>
      <c r="U2039" s="16">
        <v>4</v>
      </c>
      <c r="X2039" s="402">
        <v>290725</v>
      </c>
      <c r="Y2039" s="16" t="s">
        <v>78</v>
      </c>
      <c r="Z2039" s="47" t="s">
        <v>4715</v>
      </c>
      <c r="AB2039" s="16" t="str">
        <f t="shared" si="89"/>
        <v>Unique</v>
      </c>
    </row>
    <row r="2040" spans="1:89" ht="15">
      <c r="A2040" s="354" t="str">
        <f t="shared" si="84"/>
        <v>119_2_230522_C2Y_p_ch.ca</v>
      </c>
      <c r="B2040" s="148" t="s">
        <v>2517</v>
      </c>
      <c r="C2040" s="148" t="s">
        <v>2518</v>
      </c>
      <c r="D2040" s="421">
        <v>119</v>
      </c>
      <c r="E2040" s="421">
        <v>2</v>
      </c>
      <c r="F2040" s="367" t="s">
        <v>2753</v>
      </c>
      <c r="G2040" s="213">
        <v>230522</v>
      </c>
      <c r="H2040" s="213">
        <v>2022</v>
      </c>
      <c r="I2040" s="148" t="s">
        <v>43</v>
      </c>
      <c r="J2040" s="148" t="s">
        <v>2519</v>
      </c>
      <c r="K2040" s="148" t="s">
        <v>2520</v>
      </c>
      <c r="L2040" s="148" t="s">
        <v>74</v>
      </c>
      <c r="M2040" s="148" t="s">
        <v>75</v>
      </c>
      <c r="N2040" s="213">
        <v>43</v>
      </c>
      <c r="P2040" s="401" t="s">
        <v>925</v>
      </c>
      <c r="Q2040" s="16" t="s">
        <v>926</v>
      </c>
      <c r="R2040" s="50" t="s">
        <v>4597</v>
      </c>
      <c r="S2040" s="16">
        <v>4</v>
      </c>
      <c r="T2040" s="16">
        <v>0</v>
      </c>
      <c r="U2040" s="16">
        <v>4</v>
      </c>
      <c r="X2040" s="402">
        <v>290725</v>
      </c>
      <c r="Y2040" s="16" t="s">
        <v>78</v>
      </c>
      <c r="Z2040" s="47" t="s">
        <v>4716</v>
      </c>
      <c r="AB2040" s="16" t="str">
        <f t="shared" si="89"/>
        <v>Unique</v>
      </c>
    </row>
    <row r="2041" spans="1:89" ht="15">
      <c r="A2041" s="354" t="str">
        <f t="shared" si="84"/>
        <v>119_2_230522_C2Y_p_ch.vern</v>
      </c>
      <c r="B2041" s="148" t="s">
        <v>2517</v>
      </c>
      <c r="C2041" s="148" t="s">
        <v>2518</v>
      </c>
      <c r="D2041" s="421">
        <v>119</v>
      </c>
      <c r="E2041" s="421">
        <v>2</v>
      </c>
      <c r="F2041" s="367" t="s">
        <v>2753</v>
      </c>
      <c r="G2041" s="213">
        <v>230522</v>
      </c>
      <c r="H2041" s="213">
        <v>2022</v>
      </c>
      <c r="I2041" s="148" t="s">
        <v>43</v>
      </c>
      <c r="J2041" s="148" t="s">
        <v>2519</v>
      </c>
      <c r="K2041" s="148" t="s">
        <v>2520</v>
      </c>
      <c r="L2041" s="148" t="s">
        <v>74</v>
      </c>
      <c r="M2041" s="148" t="s">
        <v>75</v>
      </c>
      <c r="N2041" s="213">
        <v>43</v>
      </c>
      <c r="P2041" s="581" t="s">
        <v>2545</v>
      </c>
      <c r="Q2041" s="16" t="s">
        <v>2546</v>
      </c>
      <c r="R2041" s="50" t="s">
        <v>4597</v>
      </c>
      <c r="S2041" s="16">
        <v>1</v>
      </c>
      <c r="T2041" s="16">
        <v>0</v>
      </c>
      <c r="U2041" s="16">
        <v>1</v>
      </c>
      <c r="X2041" s="402">
        <v>290725</v>
      </c>
      <c r="Y2041" s="16" t="s">
        <v>78</v>
      </c>
      <c r="Z2041" s="47" t="s">
        <v>4717</v>
      </c>
      <c r="AB2041" s="16" t="str">
        <f t="shared" si="89"/>
        <v>Unique</v>
      </c>
    </row>
    <row r="2042" spans="1:89" ht="15">
      <c r="A2042" s="354" t="str">
        <f t="shared" si="84"/>
        <v>128_1_090522_C3D_p_fe.cu</v>
      </c>
      <c r="B2042" s="148" t="s">
        <v>2767</v>
      </c>
      <c r="C2042" s="148" t="s">
        <v>2768</v>
      </c>
      <c r="D2042" s="213">
        <v>128</v>
      </c>
      <c r="E2042" s="213">
        <v>1</v>
      </c>
      <c r="F2042" s="213">
        <v>250422</v>
      </c>
      <c r="G2042" s="367" t="s">
        <v>2753</v>
      </c>
      <c r="H2042" s="213">
        <v>2022</v>
      </c>
      <c r="I2042" s="148" t="s">
        <v>43</v>
      </c>
      <c r="J2042" s="148" t="s">
        <v>2769</v>
      </c>
      <c r="K2042" s="148" t="s">
        <v>2770</v>
      </c>
      <c r="L2042" s="148" t="s">
        <v>74</v>
      </c>
      <c r="M2042" s="148" t="s">
        <v>75</v>
      </c>
      <c r="N2042" s="213">
        <v>81</v>
      </c>
      <c r="P2042" s="401" t="s">
        <v>536</v>
      </c>
      <c r="Q2042" s="16" t="s">
        <v>537</v>
      </c>
      <c r="R2042" s="50" t="s">
        <v>4597</v>
      </c>
      <c r="S2042" s="16">
        <v>7</v>
      </c>
      <c r="T2042" s="16">
        <v>1</v>
      </c>
      <c r="U2042" s="16">
        <v>6</v>
      </c>
      <c r="X2042" s="402">
        <v>290725</v>
      </c>
      <c r="Y2042" s="16" t="s">
        <v>78</v>
      </c>
      <c r="Z2042" s="47" t="s">
        <v>4718</v>
      </c>
      <c r="AB2042" s="16" t="str">
        <f t="shared" si="89"/>
        <v>Unique</v>
      </c>
    </row>
    <row r="2043" spans="1:89" ht="15">
      <c r="A2043" s="354" t="str">
        <f t="shared" si="84"/>
        <v>128_1_090522_C3D_p_fe.ru</v>
      </c>
      <c r="B2043" s="148" t="s">
        <v>2767</v>
      </c>
      <c r="C2043" s="148" t="s">
        <v>2768</v>
      </c>
      <c r="D2043" s="213">
        <v>128</v>
      </c>
      <c r="E2043" s="213">
        <v>1</v>
      </c>
      <c r="F2043" s="213">
        <v>250422</v>
      </c>
      <c r="G2043" s="367" t="s">
        <v>2753</v>
      </c>
      <c r="H2043" s="213">
        <v>2022</v>
      </c>
      <c r="I2043" s="148" t="s">
        <v>43</v>
      </c>
      <c r="J2043" s="148" t="s">
        <v>2769</v>
      </c>
      <c r="K2043" s="148" t="s">
        <v>2770</v>
      </c>
      <c r="L2043" s="148" t="s">
        <v>74</v>
      </c>
      <c r="M2043" s="148" t="s">
        <v>75</v>
      </c>
      <c r="N2043" s="213">
        <v>81</v>
      </c>
      <c r="P2043" s="401" t="s">
        <v>838</v>
      </c>
      <c r="Q2043" s="16" t="s">
        <v>839</v>
      </c>
      <c r="R2043" s="50" t="s">
        <v>4597</v>
      </c>
      <c r="S2043" s="16">
        <v>1</v>
      </c>
      <c r="T2043" s="16">
        <v>0</v>
      </c>
      <c r="U2043" s="16">
        <v>1</v>
      </c>
      <c r="X2043" s="402">
        <v>290725</v>
      </c>
      <c r="Y2043" s="16" t="s">
        <v>78</v>
      </c>
      <c r="Z2043" s="47" t="s">
        <v>4719</v>
      </c>
      <c r="AB2043" s="16" t="str">
        <f t="shared" si="89"/>
        <v>Unique</v>
      </c>
    </row>
    <row r="2044" spans="1:89" ht="15">
      <c r="A2044" s="354" t="str">
        <f t="shared" si="84"/>
        <v>128_1_220622_C3D_p_fe.cu</v>
      </c>
      <c r="B2044" s="148" t="s">
        <v>2767</v>
      </c>
      <c r="C2044" s="148" t="s">
        <v>2768</v>
      </c>
      <c r="D2044" s="213">
        <v>128</v>
      </c>
      <c r="E2044" s="213">
        <v>1</v>
      </c>
      <c r="F2044" s="367" t="s">
        <v>2800</v>
      </c>
      <c r="G2044" s="213">
        <v>220622</v>
      </c>
      <c r="H2044" s="213">
        <v>2022</v>
      </c>
      <c r="I2044" s="148" t="s">
        <v>43</v>
      </c>
      <c r="J2044" s="148" t="s">
        <v>2769</v>
      </c>
      <c r="K2044" s="148" t="s">
        <v>2770</v>
      </c>
      <c r="L2044" s="148" t="s">
        <v>74</v>
      </c>
      <c r="M2044" s="148" t="s">
        <v>2911</v>
      </c>
      <c r="N2044" s="213">
        <v>350</v>
      </c>
      <c r="O2044" s="148" t="s">
        <v>2912</v>
      </c>
      <c r="P2044" s="401" t="s">
        <v>536</v>
      </c>
      <c r="Q2044" s="16" t="s">
        <v>537</v>
      </c>
      <c r="R2044" s="50" t="s">
        <v>4597</v>
      </c>
      <c r="S2044" s="16">
        <v>10</v>
      </c>
      <c r="T2044" s="16">
        <v>4</v>
      </c>
      <c r="U2044" s="16">
        <v>6</v>
      </c>
      <c r="X2044" s="402">
        <v>290725</v>
      </c>
      <c r="Y2044" s="16" t="s">
        <v>78</v>
      </c>
      <c r="Z2044" s="47" t="s">
        <v>4720</v>
      </c>
      <c r="AB2044" s="16" t="str">
        <f t="shared" si="89"/>
        <v>Unique</v>
      </c>
    </row>
    <row r="2045" spans="1:89" ht="15">
      <c r="A2045" s="354" t="str">
        <f t="shared" si="84"/>
        <v>128_1_250422_C3D_p_br.va</v>
      </c>
      <c r="B2045" s="355" t="s">
        <v>2767</v>
      </c>
      <c r="C2045" s="355" t="s">
        <v>2768</v>
      </c>
      <c r="D2045" s="213">
        <v>128</v>
      </c>
      <c r="E2045" s="213">
        <v>1</v>
      </c>
      <c r="F2045" s="213">
        <v>110422</v>
      </c>
      <c r="G2045" s="213">
        <v>250422</v>
      </c>
      <c r="H2045" s="213">
        <v>2021</v>
      </c>
      <c r="I2045" s="148" t="s">
        <v>43</v>
      </c>
      <c r="J2045" s="148" t="s">
        <v>2769</v>
      </c>
      <c r="K2045" s="148" t="s">
        <v>2770</v>
      </c>
      <c r="L2045" s="148" t="s">
        <v>74</v>
      </c>
      <c r="M2045" s="2" t="s">
        <v>477</v>
      </c>
      <c r="N2045" s="117">
        <v>54</v>
      </c>
      <c r="P2045" s="401" t="s">
        <v>1186</v>
      </c>
      <c r="Q2045" s="16" t="s">
        <v>1187</v>
      </c>
      <c r="R2045" s="16" t="s">
        <v>100</v>
      </c>
      <c r="S2045" s="16">
        <f>T2045+U2045</f>
        <v>18</v>
      </c>
      <c r="T2045" s="16">
        <v>12</v>
      </c>
      <c r="U2045" s="16">
        <v>6</v>
      </c>
      <c r="X2045" s="402">
        <v>290725</v>
      </c>
      <c r="Y2045" s="16" t="s">
        <v>78</v>
      </c>
      <c r="Z2045" s="47" t="s">
        <v>4721</v>
      </c>
      <c r="AA2045" s="432"/>
      <c r="AB2045" s="16" t="str">
        <f t="shared" si="89"/>
        <v>Unique</v>
      </c>
    </row>
    <row r="2046" spans="1:89" ht="15">
      <c r="A2046" s="354" t="str">
        <f t="shared" si="84"/>
        <v>119_1_250422_C1X_p_br.va</v>
      </c>
      <c r="B2046" s="355" t="s">
        <v>2302</v>
      </c>
      <c r="C2046" s="355" t="s">
        <v>2303</v>
      </c>
      <c r="D2046" s="213">
        <v>119</v>
      </c>
      <c r="E2046" s="213">
        <v>1</v>
      </c>
      <c r="F2046" s="213">
        <v>110422</v>
      </c>
      <c r="G2046" s="213">
        <v>250422</v>
      </c>
      <c r="H2046" s="213">
        <v>2022</v>
      </c>
      <c r="I2046" s="148" t="s">
        <v>43</v>
      </c>
      <c r="J2046" s="148" t="s">
        <v>2304</v>
      </c>
      <c r="K2046" s="148" t="s">
        <v>2305</v>
      </c>
      <c r="L2046" s="148" t="s">
        <v>74</v>
      </c>
      <c r="M2046" s="2" t="s">
        <v>75</v>
      </c>
      <c r="N2046" s="117">
        <v>20</v>
      </c>
      <c r="P2046" s="401" t="s">
        <v>1186</v>
      </c>
      <c r="Q2046" s="16" t="s">
        <v>1187</v>
      </c>
      <c r="R2046" s="16" t="s">
        <v>100</v>
      </c>
      <c r="S2046" s="50">
        <v>2</v>
      </c>
      <c r="T2046" s="16">
        <v>0</v>
      </c>
      <c r="U2046" s="16">
        <v>2</v>
      </c>
      <c r="X2046" s="402">
        <v>290725</v>
      </c>
      <c r="Y2046" s="16" t="s">
        <v>78</v>
      </c>
      <c r="Z2046" s="47" t="s">
        <v>4722</v>
      </c>
      <c r="AA2046" s="432"/>
      <c r="AB2046" s="16" t="str">
        <f t="shared" si="89"/>
        <v>Unique</v>
      </c>
    </row>
    <row r="2047" spans="1:89" ht="15">
      <c r="A2047" s="354" t="str">
        <f t="shared" si="84"/>
        <v>128_1_030822_C3D_p_fe.cu</v>
      </c>
      <c r="B2047" s="148" t="s">
        <v>2767</v>
      </c>
      <c r="C2047" s="148" t="s">
        <v>2768</v>
      </c>
      <c r="D2047" s="213">
        <v>128</v>
      </c>
      <c r="E2047" s="213">
        <v>1</v>
      </c>
      <c r="F2047" s="213">
        <v>200722</v>
      </c>
      <c r="G2047" s="367" t="s">
        <v>3145</v>
      </c>
      <c r="H2047" s="213">
        <v>2022</v>
      </c>
      <c r="I2047" s="148" t="s">
        <v>43</v>
      </c>
      <c r="J2047" s="148" t="s">
        <v>2769</v>
      </c>
      <c r="K2047" s="148" t="s">
        <v>2770</v>
      </c>
      <c r="L2047" s="148" t="s">
        <v>74</v>
      </c>
      <c r="M2047" s="148" t="s">
        <v>2422</v>
      </c>
      <c r="N2047" s="213">
        <f t="shared" ref="N2047:N2048" si="90">65+13</f>
        <v>78</v>
      </c>
      <c r="O2047" s="148" t="s">
        <v>2912</v>
      </c>
      <c r="P2047" s="401" t="s">
        <v>536</v>
      </c>
      <c r="Q2047" s="16" t="s">
        <v>537</v>
      </c>
      <c r="R2047" s="50" t="s">
        <v>4597</v>
      </c>
      <c r="S2047" s="16">
        <v>9</v>
      </c>
      <c r="T2047" s="16">
        <v>9</v>
      </c>
      <c r="U2047" s="16">
        <v>0</v>
      </c>
      <c r="X2047" s="402">
        <v>290725</v>
      </c>
      <c r="Y2047" s="16" t="s">
        <v>78</v>
      </c>
      <c r="Z2047" s="47" t="s">
        <v>4723</v>
      </c>
      <c r="AB2047" s="16" t="str">
        <f t="shared" si="89"/>
        <v>Unique</v>
      </c>
    </row>
    <row r="2048" spans="1:89" ht="15">
      <c r="A2048" s="354" t="str">
        <f t="shared" si="84"/>
        <v>128_1_030822_C3D_p_fe.ru</v>
      </c>
      <c r="B2048" s="148" t="s">
        <v>2767</v>
      </c>
      <c r="C2048" s="148" t="s">
        <v>2768</v>
      </c>
      <c r="D2048" s="213">
        <v>128</v>
      </c>
      <c r="E2048" s="213">
        <v>1</v>
      </c>
      <c r="F2048" s="213">
        <v>200722</v>
      </c>
      <c r="G2048" s="367" t="s">
        <v>3145</v>
      </c>
      <c r="H2048" s="213">
        <v>2022</v>
      </c>
      <c r="I2048" s="148" t="s">
        <v>43</v>
      </c>
      <c r="J2048" s="148" t="s">
        <v>2769</v>
      </c>
      <c r="K2048" s="148" t="s">
        <v>2770</v>
      </c>
      <c r="L2048" s="148" t="s">
        <v>74</v>
      </c>
      <c r="M2048" s="148" t="s">
        <v>2422</v>
      </c>
      <c r="N2048" s="213">
        <f t="shared" si="90"/>
        <v>78</v>
      </c>
      <c r="O2048" s="148" t="s">
        <v>2912</v>
      </c>
      <c r="P2048" s="401" t="s">
        <v>838</v>
      </c>
      <c r="Q2048" s="16" t="s">
        <v>839</v>
      </c>
      <c r="R2048" s="50" t="s">
        <v>4597</v>
      </c>
      <c r="S2048" s="16">
        <v>3</v>
      </c>
      <c r="T2048" s="16">
        <v>3</v>
      </c>
      <c r="U2048" s="16">
        <v>0</v>
      </c>
      <c r="X2048" s="402">
        <v>290725</v>
      </c>
      <c r="Y2048" s="16" t="s">
        <v>78</v>
      </c>
      <c r="Z2048" s="47" t="s">
        <v>4724</v>
      </c>
      <c r="AB2048" s="16" t="str">
        <f t="shared" si="89"/>
        <v>Unique</v>
      </c>
    </row>
    <row r="2049" spans="1:28" ht="12.75">
      <c r="A2049" s="354" t="str">
        <f t="shared" si="84"/>
        <v>101_2_160821_C3A_p_tr.sc</v>
      </c>
      <c r="B2049" s="225" t="s">
        <v>2336</v>
      </c>
      <c r="C2049" s="225" t="s">
        <v>2337</v>
      </c>
      <c r="D2049" s="114">
        <v>101</v>
      </c>
      <c r="E2049" s="114">
        <v>2</v>
      </c>
      <c r="F2049" s="555">
        <v>300721</v>
      </c>
      <c r="G2049" s="555">
        <v>160821</v>
      </c>
      <c r="H2049" s="114">
        <v>2021</v>
      </c>
      <c r="I2049" s="114" t="s">
        <v>43</v>
      </c>
      <c r="J2049" s="114" t="s">
        <v>2338</v>
      </c>
      <c r="K2049" s="114" t="s">
        <v>2339</v>
      </c>
      <c r="L2049" s="114" t="s">
        <v>74</v>
      </c>
      <c r="M2049" s="114" t="s">
        <v>75</v>
      </c>
      <c r="N2049" s="114">
        <v>572</v>
      </c>
      <c r="P2049" s="401" t="s">
        <v>4725</v>
      </c>
      <c r="Q2049" s="16" t="s">
        <v>4726</v>
      </c>
      <c r="R2049" s="16" t="s">
        <v>2911</v>
      </c>
      <c r="S2049" s="16">
        <v>1</v>
      </c>
      <c r="T2049" s="16">
        <v>0</v>
      </c>
      <c r="U2049" s="16">
        <v>1</v>
      </c>
      <c r="X2049" s="402">
        <v>290725</v>
      </c>
      <c r="Y2049" s="16" t="s">
        <v>78</v>
      </c>
      <c r="Z2049" s="47" t="s">
        <v>4727</v>
      </c>
      <c r="AB2049" s="16" t="str">
        <f t="shared" si="89"/>
        <v>Unique</v>
      </c>
    </row>
    <row r="2050" spans="1:28" ht="15">
      <c r="A2050" s="354" t="str">
        <f t="shared" si="84"/>
        <v>81_1_170822_C1D_p_er.ae</v>
      </c>
      <c r="B2050" s="364" t="s">
        <v>2618</v>
      </c>
      <c r="C2050" s="364" t="s">
        <v>2619</v>
      </c>
      <c r="D2050" s="213">
        <v>81</v>
      </c>
      <c r="E2050" s="213">
        <v>1</v>
      </c>
      <c r="F2050" s="367" t="s">
        <v>3145</v>
      </c>
      <c r="G2050" s="213">
        <v>170822</v>
      </c>
      <c r="H2050" s="213">
        <v>2022</v>
      </c>
      <c r="I2050" s="148" t="s">
        <v>43</v>
      </c>
      <c r="J2050" s="148" t="s">
        <v>2620</v>
      </c>
      <c r="K2050" s="148" t="s">
        <v>2621</v>
      </c>
      <c r="L2050" s="148" t="s">
        <v>74</v>
      </c>
      <c r="M2050" s="148" t="s">
        <v>3150</v>
      </c>
      <c r="N2050" s="213">
        <f>4+1</f>
        <v>5</v>
      </c>
      <c r="O2050" s="148" t="s">
        <v>3173</v>
      </c>
      <c r="P2050" s="359" t="s">
        <v>3201</v>
      </c>
      <c r="Q2050" s="50" t="s">
        <v>3202</v>
      </c>
      <c r="R2050" s="50" t="s">
        <v>100</v>
      </c>
      <c r="S2050" s="16">
        <v>1</v>
      </c>
      <c r="T2050" s="16">
        <v>0</v>
      </c>
      <c r="U2050" s="16">
        <v>1</v>
      </c>
      <c r="X2050" s="402">
        <v>290725</v>
      </c>
      <c r="Y2050" s="16" t="s">
        <v>78</v>
      </c>
      <c r="Z2050" s="47" t="s">
        <v>4728</v>
      </c>
      <c r="AA2050" s="432"/>
      <c r="AB2050" s="16" t="str">
        <f t="shared" si="89"/>
        <v>Unique</v>
      </c>
    </row>
    <row r="2051" spans="1:28" ht="15">
      <c r="A2051" s="354" t="str">
        <f t="shared" si="84"/>
        <v>128_1_230522_C3D_p_fe.cu</v>
      </c>
      <c r="B2051" s="148" t="s">
        <v>2767</v>
      </c>
      <c r="C2051" s="148" t="s">
        <v>2768</v>
      </c>
      <c r="D2051" s="213">
        <v>128</v>
      </c>
      <c r="E2051" s="213">
        <v>1</v>
      </c>
      <c r="F2051" s="367" t="s">
        <v>2753</v>
      </c>
      <c r="G2051" s="213">
        <v>230522</v>
      </c>
      <c r="H2051" s="213">
        <v>2022</v>
      </c>
      <c r="I2051" s="148" t="s">
        <v>43</v>
      </c>
      <c r="J2051" s="148" t="s">
        <v>2769</v>
      </c>
      <c r="K2051" s="148" t="s">
        <v>2770</v>
      </c>
      <c r="L2051" s="148" t="s">
        <v>74</v>
      </c>
      <c r="M2051" s="148" t="s">
        <v>75</v>
      </c>
      <c r="N2051" s="213">
        <v>128</v>
      </c>
      <c r="O2051" s="2"/>
      <c r="P2051" s="401" t="s">
        <v>536</v>
      </c>
      <c r="Q2051" s="16" t="s">
        <v>537</v>
      </c>
      <c r="R2051" s="50" t="s">
        <v>4597</v>
      </c>
      <c r="S2051" s="16">
        <v>7</v>
      </c>
      <c r="T2051" s="16">
        <v>0</v>
      </c>
      <c r="U2051" s="16">
        <v>7</v>
      </c>
      <c r="X2051" s="402">
        <v>300725</v>
      </c>
      <c r="Y2051" s="16" t="s">
        <v>78</v>
      </c>
      <c r="Z2051" s="47" t="s">
        <v>4729</v>
      </c>
      <c r="AB2051" s="16" t="str">
        <f t="shared" si="89"/>
        <v>Unique</v>
      </c>
    </row>
    <row r="2052" spans="1:28" ht="15">
      <c r="A2052" s="354" t="str">
        <f t="shared" si="84"/>
        <v>100_2_090522_C3X_p_fe.cu</v>
      </c>
      <c r="B2052" s="148" t="s">
        <v>2441</v>
      </c>
      <c r="C2052" s="148" t="s">
        <v>2442</v>
      </c>
      <c r="D2052" s="213">
        <v>100</v>
      </c>
      <c r="E2052" s="213">
        <v>2</v>
      </c>
      <c r="F2052" s="213">
        <v>250422</v>
      </c>
      <c r="G2052" s="367" t="s">
        <v>2753</v>
      </c>
      <c r="H2052" s="213">
        <v>2022</v>
      </c>
      <c r="I2052" s="148" t="s">
        <v>43</v>
      </c>
      <c r="J2052" s="148" t="s">
        <v>2443</v>
      </c>
      <c r="K2052" s="148" t="s">
        <v>2444</v>
      </c>
      <c r="L2052" s="148" t="s">
        <v>74</v>
      </c>
      <c r="M2052" s="148" t="s">
        <v>75</v>
      </c>
      <c r="N2052" s="213">
        <v>107</v>
      </c>
      <c r="P2052" s="401" t="s">
        <v>536</v>
      </c>
      <c r="Q2052" s="16" t="s">
        <v>537</v>
      </c>
      <c r="R2052" s="50" t="s">
        <v>4597</v>
      </c>
      <c r="S2052" s="16">
        <v>9</v>
      </c>
      <c r="T2052" s="16">
        <v>9</v>
      </c>
      <c r="U2052" s="16">
        <v>0</v>
      </c>
      <c r="X2052" s="402">
        <v>300725</v>
      </c>
      <c r="Y2052" s="16" t="s">
        <v>78</v>
      </c>
      <c r="Z2052" s="47" t="s">
        <v>4730</v>
      </c>
      <c r="AB2052" s="16" t="str">
        <f t="shared" si="89"/>
        <v>Unique</v>
      </c>
    </row>
    <row r="2053" spans="1:28" ht="15">
      <c r="A2053" s="354" t="str">
        <f t="shared" si="84"/>
        <v>128_1_220622_C3D_p_fe.cu</v>
      </c>
      <c r="B2053" s="148" t="s">
        <v>2767</v>
      </c>
      <c r="C2053" s="148" t="s">
        <v>2768</v>
      </c>
      <c r="D2053" s="213">
        <v>128</v>
      </c>
      <c r="E2053" s="213">
        <v>1</v>
      </c>
      <c r="F2053" s="367" t="s">
        <v>2800</v>
      </c>
      <c r="G2053" s="213">
        <v>220622</v>
      </c>
      <c r="H2053" s="213">
        <v>2022</v>
      </c>
      <c r="I2053" s="148" t="s">
        <v>43</v>
      </c>
      <c r="J2053" s="148" t="s">
        <v>2769</v>
      </c>
      <c r="K2053" s="148" t="s">
        <v>2770</v>
      </c>
      <c r="L2053" s="148" t="s">
        <v>74</v>
      </c>
      <c r="M2053" s="148" t="s">
        <v>2911</v>
      </c>
      <c r="N2053" s="213">
        <v>350</v>
      </c>
      <c r="O2053" s="148" t="s">
        <v>2912</v>
      </c>
      <c r="P2053" s="401" t="s">
        <v>536</v>
      </c>
      <c r="Q2053" s="16" t="s">
        <v>537</v>
      </c>
      <c r="R2053" s="50" t="s">
        <v>4597</v>
      </c>
      <c r="S2053" s="16">
        <v>8</v>
      </c>
      <c r="T2053" s="16">
        <v>6</v>
      </c>
      <c r="U2053" s="16">
        <v>2</v>
      </c>
      <c r="X2053" s="402">
        <v>300725</v>
      </c>
      <c r="Y2053" s="16" t="s">
        <v>78</v>
      </c>
      <c r="Z2053" s="47" t="s">
        <v>4731</v>
      </c>
      <c r="AB2053" s="16" t="str">
        <f t="shared" ref="AB2053:AB2116" si="91">IF(COUNTIF(Z:Z, Z2053)&gt;1, "Duplicate", "Unique")</f>
        <v>Unique</v>
      </c>
    </row>
    <row r="2054" spans="1:28" ht="15">
      <c r="A2054" s="354" t="str">
        <f t="shared" si="84"/>
        <v>61_1_020623_C2X_p_ch.ca</v>
      </c>
      <c r="B2054" s="148" t="s">
        <v>2372</v>
      </c>
      <c r="C2054" s="148" t="s">
        <v>2373</v>
      </c>
      <c r="D2054" s="213">
        <v>61</v>
      </c>
      <c r="E2054" s="213">
        <v>1</v>
      </c>
      <c r="F2054" s="213">
        <v>190523</v>
      </c>
      <c r="G2054" s="481" t="s">
        <v>3903</v>
      </c>
      <c r="H2054" s="213">
        <v>2023</v>
      </c>
      <c r="I2054" s="148" t="s">
        <v>43</v>
      </c>
      <c r="J2054" s="148" t="s">
        <v>2374</v>
      </c>
      <c r="K2054" s="148" t="s">
        <v>2375</v>
      </c>
      <c r="L2054" s="148" t="s">
        <v>74</v>
      </c>
      <c r="M2054" s="148" t="s">
        <v>2422</v>
      </c>
      <c r="N2054" s="213">
        <v>134</v>
      </c>
      <c r="P2054" s="401" t="s">
        <v>925</v>
      </c>
      <c r="Q2054" s="16" t="s">
        <v>926</v>
      </c>
      <c r="R2054" s="50" t="s">
        <v>4597</v>
      </c>
      <c r="S2054" s="16">
        <v>36</v>
      </c>
      <c r="T2054" s="16">
        <v>19</v>
      </c>
      <c r="U2054" s="16">
        <v>17</v>
      </c>
      <c r="X2054" s="402">
        <v>300725</v>
      </c>
      <c r="Y2054" s="16" t="s">
        <v>78</v>
      </c>
      <c r="Z2054" s="47" t="s">
        <v>4732</v>
      </c>
      <c r="AB2054" s="16" t="str">
        <f t="shared" si="91"/>
        <v>Unique</v>
      </c>
    </row>
    <row r="2055" spans="1:28" ht="15">
      <c r="A2055" s="354" t="str">
        <f t="shared" si="84"/>
        <v>100_1_250422_C3C_p_fe.cu</v>
      </c>
      <c r="B2055" s="148" t="s">
        <v>2798</v>
      </c>
      <c r="C2055" s="148" t="s">
        <v>2799</v>
      </c>
      <c r="D2055" s="213">
        <v>100</v>
      </c>
      <c r="E2055" s="213">
        <v>1</v>
      </c>
      <c r="F2055" s="213">
        <v>110422</v>
      </c>
      <c r="G2055" s="213">
        <v>250422</v>
      </c>
      <c r="H2055" s="213">
        <v>2022</v>
      </c>
      <c r="I2055" s="148" t="s">
        <v>43</v>
      </c>
      <c r="J2055" s="148" t="s">
        <v>2801</v>
      </c>
      <c r="K2055" s="148" t="s">
        <v>2802</v>
      </c>
      <c r="L2055" s="148" t="s">
        <v>74</v>
      </c>
      <c r="M2055" s="148" t="s">
        <v>75</v>
      </c>
      <c r="N2055" s="213">
        <v>23</v>
      </c>
      <c r="P2055" s="401" t="s">
        <v>536</v>
      </c>
      <c r="Q2055" s="16" t="s">
        <v>537</v>
      </c>
      <c r="R2055" s="50" t="s">
        <v>4597</v>
      </c>
      <c r="S2055" s="16">
        <v>1</v>
      </c>
      <c r="T2055" s="16">
        <v>0</v>
      </c>
      <c r="U2055" s="16">
        <v>1</v>
      </c>
      <c r="X2055" s="402">
        <v>300725</v>
      </c>
      <c r="Y2055" s="16" t="s">
        <v>78</v>
      </c>
      <c r="Z2055" s="47" t="s">
        <v>4733</v>
      </c>
      <c r="AB2055" s="16" t="str">
        <f t="shared" si="91"/>
        <v>Unique</v>
      </c>
    </row>
    <row r="2056" spans="1:28" ht="15">
      <c r="A2056" s="354" t="str">
        <f t="shared" si="84"/>
        <v>100_3_170521_C3Y_p_fe.cu</v>
      </c>
      <c r="B2056" s="148">
        <v>49.61473565</v>
      </c>
      <c r="C2056" s="148">
        <v>6.3380324100000003</v>
      </c>
      <c r="D2056" s="213">
        <v>100</v>
      </c>
      <c r="E2056" s="213">
        <v>3</v>
      </c>
      <c r="F2056" s="367" t="s">
        <v>2325</v>
      </c>
      <c r="G2056" s="213">
        <v>170521</v>
      </c>
      <c r="H2056" s="213">
        <v>2021</v>
      </c>
      <c r="I2056" s="148" t="s">
        <v>43</v>
      </c>
      <c r="J2056" s="148" t="s">
        <v>2419</v>
      </c>
      <c r="K2056" s="148" t="s">
        <v>2420</v>
      </c>
      <c r="L2056" s="148" t="s">
        <v>74</v>
      </c>
      <c r="M2056" s="148" t="s">
        <v>147</v>
      </c>
      <c r="N2056" s="213">
        <v>23</v>
      </c>
      <c r="P2056" s="401" t="s">
        <v>536</v>
      </c>
      <c r="Q2056" s="16" t="s">
        <v>537</v>
      </c>
      <c r="R2056" s="50" t="s">
        <v>4597</v>
      </c>
      <c r="S2056" s="16">
        <v>1</v>
      </c>
      <c r="T2056" s="16">
        <v>0</v>
      </c>
      <c r="U2056" s="16">
        <v>1</v>
      </c>
      <c r="X2056" s="402">
        <v>300725</v>
      </c>
      <c r="Y2056" s="16" t="s">
        <v>78</v>
      </c>
      <c r="Z2056" s="47" t="s">
        <v>4734</v>
      </c>
      <c r="AB2056" s="16" t="str">
        <f t="shared" si="91"/>
        <v>Unique</v>
      </c>
    </row>
    <row r="2057" spans="1:28" ht="15">
      <c r="A2057" s="354" t="str">
        <f t="shared" si="84"/>
        <v>100_1_220622_C3C_p_fe.ru</v>
      </c>
      <c r="B2057" s="148" t="s">
        <v>2798</v>
      </c>
      <c r="C2057" s="148" t="s">
        <v>2799</v>
      </c>
      <c r="D2057" s="213">
        <v>100</v>
      </c>
      <c r="E2057" s="213">
        <v>1</v>
      </c>
      <c r="F2057" s="367" t="s">
        <v>2800</v>
      </c>
      <c r="G2057" s="213">
        <v>220622</v>
      </c>
      <c r="H2057" s="213">
        <v>2022</v>
      </c>
      <c r="I2057" s="148" t="s">
        <v>43</v>
      </c>
      <c r="J2057" s="148" t="s">
        <v>2801</v>
      </c>
      <c r="K2057" s="148" t="s">
        <v>2802</v>
      </c>
      <c r="L2057" s="148" t="s">
        <v>74</v>
      </c>
      <c r="M2057" s="148" t="s">
        <v>100</v>
      </c>
      <c r="N2057" s="213">
        <v>52</v>
      </c>
      <c r="O2057" s="2"/>
      <c r="P2057" s="401" t="s">
        <v>838</v>
      </c>
      <c r="Q2057" s="16" t="s">
        <v>839</v>
      </c>
      <c r="R2057" s="50" t="s">
        <v>4597</v>
      </c>
      <c r="S2057" s="16">
        <v>1</v>
      </c>
      <c r="T2057" s="16">
        <v>1</v>
      </c>
      <c r="U2057" s="16">
        <v>0</v>
      </c>
      <c r="X2057" s="402">
        <v>300725</v>
      </c>
      <c r="Y2057" s="16" t="s">
        <v>78</v>
      </c>
      <c r="Z2057" s="47" t="s">
        <v>4735</v>
      </c>
      <c r="AB2057" s="16" t="str">
        <f t="shared" si="91"/>
        <v>Unique</v>
      </c>
    </row>
    <row r="2058" spans="1:28" ht="15">
      <c r="A2058" s="354" t="str">
        <f t="shared" si="84"/>
        <v>93_1_030921_C3B_p_fe.cu</v>
      </c>
      <c r="B2058" s="148" t="s">
        <v>2326</v>
      </c>
      <c r="C2058" s="148" t="s">
        <v>2327</v>
      </c>
      <c r="D2058" s="213">
        <v>93</v>
      </c>
      <c r="E2058" s="213">
        <v>1</v>
      </c>
      <c r="F2058" s="213">
        <v>160821</v>
      </c>
      <c r="G2058" s="367" t="s">
        <v>2403</v>
      </c>
      <c r="H2058" s="213">
        <v>2021</v>
      </c>
      <c r="I2058" s="148" t="s">
        <v>43</v>
      </c>
      <c r="J2058" s="148" t="s">
        <v>2328</v>
      </c>
      <c r="K2058" s="148" t="s">
        <v>2329</v>
      </c>
      <c r="L2058" s="148" t="s">
        <v>74</v>
      </c>
      <c r="M2058" s="148" t="s">
        <v>147</v>
      </c>
      <c r="N2058" s="213">
        <v>620</v>
      </c>
      <c r="O2058" s="2"/>
      <c r="P2058" s="401" t="s">
        <v>536</v>
      </c>
      <c r="Q2058" s="16" t="s">
        <v>537</v>
      </c>
      <c r="R2058" s="50" t="s">
        <v>4597</v>
      </c>
      <c r="S2058" s="16">
        <v>1</v>
      </c>
      <c r="T2058" s="16">
        <v>1</v>
      </c>
      <c r="U2058" s="16">
        <v>0</v>
      </c>
      <c r="X2058" s="402">
        <v>300725</v>
      </c>
      <c r="Y2058" s="16" t="s">
        <v>78</v>
      </c>
      <c r="Z2058" s="47" t="s">
        <v>4736</v>
      </c>
      <c r="AB2058" s="16" t="str">
        <f t="shared" si="91"/>
        <v>Unique</v>
      </c>
    </row>
    <row r="2059" spans="1:28" ht="15">
      <c r="A2059" s="354" t="str">
        <f t="shared" si="84"/>
        <v>80_1_170521_C1B_p_fe.cu</v>
      </c>
      <c r="B2059" s="148">
        <v>49.700920340000003</v>
      </c>
      <c r="C2059" s="148">
        <v>6.27471216</v>
      </c>
      <c r="D2059" s="213">
        <v>80</v>
      </c>
      <c r="E2059" s="213">
        <v>1</v>
      </c>
      <c r="F2059" s="367" t="s">
        <v>2325</v>
      </c>
      <c r="G2059" s="213">
        <v>170521</v>
      </c>
      <c r="H2059" s="213">
        <v>2021</v>
      </c>
      <c r="I2059" s="148" t="s">
        <v>43</v>
      </c>
      <c r="J2059" s="148" t="s">
        <v>2362</v>
      </c>
      <c r="K2059" s="148" t="s">
        <v>2363</v>
      </c>
      <c r="L2059" s="148" t="s">
        <v>74</v>
      </c>
      <c r="M2059" s="148" t="s">
        <v>168</v>
      </c>
      <c r="N2059" s="213">
        <v>19</v>
      </c>
      <c r="P2059" s="401" t="s">
        <v>536</v>
      </c>
      <c r="Q2059" s="16" t="s">
        <v>537</v>
      </c>
      <c r="R2059" s="50" t="s">
        <v>4597</v>
      </c>
      <c r="S2059" s="16">
        <v>1</v>
      </c>
      <c r="T2059" s="16">
        <v>0</v>
      </c>
      <c r="U2059" s="16">
        <v>1</v>
      </c>
      <c r="X2059" s="402">
        <v>300725</v>
      </c>
      <c r="Y2059" s="16" t="s">
        <v>78</v>
      </c>
      <c r="Z2059" s="47" t="s">
        <v>4737</v>
      </c>
      <c r="AB2059" s="16" t="str">
        <f t="shared" si="91"/>
        <v>Unique</v>
      </c>
    </row>
    <row r="2060" spans="1:28" ht="15">
      <c r="A2060" s="354" t="str">
        <f t="shared" si="84"/>
        <v>80_2_090522_C1Y_p_fe.ru</v>
      </c>
      <c r="B2060" s="148" t="s">
        <v>2504</v>
      </c>
      <c r="C2060" s="148" t="s">
        <v>2505</v>
      </c>
      <c r="D2060" s="213">
        <v>80</v>
      </c>
      <c r="E2060" s="213">
        <v>2</v>
      </c>
      <c r="F2060" s="213">
        <v>250422</v>
      </c>
      <c r="G2060" s="367" t="s">
        <v>2753</v>
      </c>
      <c r="H2060" s="213">
        <v>2022</v>
      </c>
      <c r="I2060" s="148" t="s">
        <v>43</v>
      </c>
      <c r="J2060" s="148" t="s">
        <v>2506</v>
      </c>
      <c r="K2060" s="148" t="s">
        <v>2507</v>
      </c>
      <c r="L2060" s="148" t="s">
        <v>74</v>
      </c>
      <c r="M2060" s="148" t="s">
        <v>75</v>
      </c>
      <c r="N2060" s="213">
        <v>45</v>
      </c>
      <c r="O2060" s="2"/>
      <c r="P2060" s="401" t="s">
        <v>838</v>
      </c>
      <c r="Q2060" s="16" t="s">
        <v>839</v>
      </c>
      <c r="R2060" s="50" t="s">
        <v>4597</v>
      </c>
      <c r="S2060" s="16">
        <v>1</v>
      </c>
      <c r="T2060" s="16">
        <v>0</v>
      </c>
      <c r="U2060" s="16">
        <v>1</v>
      </c>
      <c r="X2060" s="402">
        <v>300725</v>
      </c>
      <c r="Y2060" s="16" t="s">
        <v>78</v>
      </c>
      <c r="Z2060" s="47" t="s">
        <v>4738</v>
      </c>
      <c r="AB2060" s="16" t="str">
        <f t="shared" si="91"/>
        <v>Unique</v>
      </c>
    </row>
    <row r="2061" spans="1:28" ht="15">
      <c r="A2061" s="354" t="str">
        <f t="shared" si="84"/>
        <v>100_2_030521_C3X_p_fe.cu</v>
      </c>
      <c r="B2061" s="148">
        <v>49.615389520000001</v>
      </c>
      <c r="C2061" s="148">
        <v>6.3402626660000001</v>
      </c>
      <c r="D2061" s="213">
        <v>100</v>
      </c>
      <c r="E2061" s="213">
        <v>2</v>
      </c>
      <c r="F2061" s="213">
        <v>160421</v>
      </c>
      <c r="G2061" s="367" t="s">
        <v>2325</v>
      </c>
      <c r="H2061" s="213">
        <v>2021</v>
      </c>
      <c r="I2061" s="148" t="s">
        <v>43</v>
      </c>
      <c r="J2061" s="148" t="s">
        <v>2443</v>
      </c>
      <c r="K2061" s="148" t="s">
        <v>2444</v>
      </c>
      <c r="L2061" s="148" t="s">
        <v>74</v>
      </c>
      <c r="M2061" s="148" t="s">
        <v>147</v>
      </c>
      <c r="N2061" s="213">
        <v>6</v>
      </c>
      <c r="O2061" s="148" t="s">
        <v>357</v>
      </c>
      <c r="P2061" s="401" t="s">
        <v>536</v>
      </c>
      <c r="Q2061" s="16" t="s">
        <v>537</v>
      </c>
      <c r="R2061" s="50" t="s">
        <v>4597</v>
      </c>
      <c r="S2061" s="16">
        <v>1</v>
      </c>
      <c r="T2061" s="16">
        <v>1</v>
      </c>
      <c r="U2061" s="16">
        <v>0</v>
      </c>
      <c r="X2061" s="402">
        <v>300725</v>
      </c>
      <c r="Y2061" s="16" t="s">
        <v>78</v>
      </c>
      <c r="Z2061" s="47" t="s">
        <v>4739</v>
      </c>
      <c r="AB2061" s="16" t="str">
        <f t="shared" si="91"/>
        <v>Unique</v>
      </c>
    </row>
    <row r="2062" spans="1:28" ht="15">
      <c r="A2062" s="354" t="str">
        <f t="shared" si="84"/>
        <v>119_2_140723_C2Y_p_fe.cu</v>
      </c>
      <c r="B2062" s="148" t="s">
        <v>2517</v>
      </c>
      <c r="C2062" s="148" t="s">
        <v>2518</v>
      </c>
      <c r="D2062" s="421">
        <v>119</v>
      </c>
      <c r="E2062" s="421">
        <v>2</v>
      </c>
      <c r="F2062" s="213">
        <v>300623</v>
      </c>
      <c r="G2062" s="213">
        <v>140723</v>
      </c>
      <c r="H2062" s="213">
        <v>2023</v>
      </c>
      <c r="I2062" s="148" t="s">
        <v>43</v>
      </c>
      <c r="J2062" s="148" t="s">
        <v>2519</v>
      </c>
      <c r="K2062" s="148" t="s">
        <v>2520</v>
      </c>
      <c r="L2062" s="148" t="s">
        <v>74</v>
      </c>
      <c r="M2062" s="148" t="s">
        <v>2422</v>
      </c>
      <c r="N2062" s="213">
        <v>21</v>
      </c>
      <c r="P2062" s="401" t="s">
        <v>536</v>
      </c>
      <c r="Q2062" s="16" t="s">
        <v>537</v>
      </c>
      <c r="R2062" s="50" t="s">
        <v>4597</v>
      </c>
      <c r="S2062" s="16">
        <v>2</v>
      </c>
      <c r="T2062" s="16">
        <v>0</v>
      </c>
      <c r="U2062" s="16">
        <v>2</v>
      </c>
      <c r="X2062" s="402">
        <v>300725</v>
      </c>
      <c r="Y2062" s="16" t="s">
        <v>78</v>
      </c>
      <c r="Z2062" s="47" t="s">
        <v>4740</v>
      </c>
      <c r="AB2062" s="16" t="str">
        <f t="shared" si="91"/>
        <v>Unique</v>
      </c>
    </row>
    <row r="2063" spans="1:28" ht="15">
      <c r="A2063" s="354" t="str">
        <f t="shared" si="84"/>
        <v>100_2_200722_C3X_p_fe.cu</v>
      </c>
      <c r="B2063" s="148" t="s">
        <v>2441</v>
      </c>
      <c r="C2063" s="148" t="s">
        <v>2442</v>
      </c>
      <c r="D2063" s="213">
        <v>100</v>
      </c>
      <c r="E2063" s="213">
        <v>2</v>
      </c>
      <c r="F2063" s="367" t="s">
        <v>465</v>
      </c>
      <c r="G2063" s="213">
        <v>200722</v>
      </c>
      <c r="H2063" s="213">
        <v>2022</v>
      </c>
      <c r="I2063" s="148" t="s">
        <v>43</v>
      </c>
      <c r="J2063" s="148" t="s">
        <v>2443</v>
      </c>
      <c r="K2063" s="148" t="s">
        <v>2444</v>
      </c>
      <c r="L2063" s="148" t="s">
        <v>74</v>
      </c>
      <c r="M2063" s="148" t="s">
        <v>3150</v>
      </c>
      <c r="N2063" s="213">
        <v>26</v>
      </c>
      <c r="O2063" s="148" t="s">
        <v>3173</v>
      </c>
      <c r="P2063" s="401" t="s">
        <v>536</v>
      </c>
      <c r="Q2063" s="16" t="s">
        <v>537</v>
      </c>
      <c r="R2063" s="50" t="s">
        <v>4597</v>
      </c>
      <c r="S2063" s="16">
        <v>2</v>
      </c>
      <c r="T2063" s="16">
        <v>1</v>
      </c>
      <c r="U2063" s="16">
        <v>1</v>
      </c>
      <c r="X2063" s="402">
        <v>300725</v>
      </c>
      <c r="Y2063" s="16" t="s">
        <v>78</v>
      </c>
      <c r="Z2063" s="47" t="s">
        <v>4741</v>
      </c>
      <c r="AB2063" s="16" t="str">
        <f t="shared" si="91"/>
        <v>Unique</v>
      </c>
    </row>
    <row r="2064" spans="1:28" ht="15">
      <c r="A2064" s="354" t="str">
        <f t="shared" si="84"/>
        <v>100_2_250422_C3X_p_fe.cu</v>
      </c>
      <c r="B2064" s="148" t="s">
        <v>2441</v>
      </c>
      <c r="C2064" s="148" t="s">
        <v>2442</v>
      </c>
      <c r="D2064" s="213">
        <v>100</v>
      </c>
      <c r="E2064" s="213">
        <v>2</v>
      </c>
      <c r="F2064" s="213">
        <v>110422</v>
      </c>
      <c r="G2064" s="213">
        <v>250422</v>
      </c>
      <c r="H2064" s="213">
        <v>2022</v>
      </c>
      <c r="I2064" s="148" t="s">
        <v>43</v>
      </c>
      <c r="J2064" s="148" t="s">
        <v>2443</v>
      </c>
      <c r="K2064" s="148" t="s">
        <v>2444</v>
      </c>
      <c r="L2064" s="148" t="s">
        <v>74</v>
      </c>
      <c r="M2064" s="148" t="s">
        <v>75</v>
      </c>
      <c r="N2064" s="213">
        <v>62</v>
      </c>
      <c r="O2064" s="2"/>
      <c r="P2064" s="401" t="s">
        <v>536</v>
      </c>
      <c r="Q2064" s="16" t="s">
        <v>537</v>
      </c>
      <c r="R2064" s="50" t="s">
        <v>4597</v>
      </c>
      <c r="S2064" s="16">
        <v>4</v>
      </c>
      <c r="T2064" s="16">
        <v>4</v>
      </c>
      <c r="U2064" s="16">
        <v>0</v>
      </c>
      <c r="X2064" s="402">
        <v>300725</v>
      </c>
      <c r="Y2064" s="16" t="s">
        <v>78</v>
      </c>
      <c r="Z2064" s="47" t="s">
        <v>4742</v>
      </c>
      <c r="AB2064" s="16" t="str">
        <f t="shared" si="91"/>
        <v>Unique</v>
      </c>
    </row>
    <row r="2065" spans="1:28" ht="15">
      <c r="A2065" s="354" t="str">
        <f t="shared" si="84"/>
        <v>128_1_060722_C3D_p_fe.cu</v>
      </c>
      <c r="B2065" s="148" t="s">
        <v>2767</v>
      </c>
      <c r="C2065" s="148" t="s">
        <v>2768</v>
      </c>
      <c r="D2065" s="213">
        <v>128</v>
      </c>
      <c r="E2065" s="213">
        <v>1</v>
      </c>
      <c r="F2065" s="213">
        <v>220622</v>
      </c>
      <c r="G2065" s="367" t="s">
        <v>465</v>
      </c>
      <c r="H2065" s="213">
        <v>2022</v>
      </c>
      <c r="I2065" s="148" t="s">
        <v>43</v>
      </c>
      <c r="J2065" s="148" t="s">
        <v>2769</v>
      </c>
      <c r="K2065" s="148" t="s">
        <v>2770</v>
      </c>
      <c r="L2065" s="148" t="s">
        <v>74</v>
      </c>
      <c r="M2065" s="148" t="s">
        <v>100</v>
      </c>
      <c r="N2065" s="213">
        <v>491</v>
      </c>
      <c r="P2065" s="401" t="s">
        <v>536</v>
      </c>
      <c r="Q2065" s="16" t="s">
        <v>537</v>
      </c>
      <c r="R2065" s="50" t="s">
        <v>4597</v>
      </c>
      <c r="S2065" s="16">
        <v>2</v>
      </c>
      <c r="T2065" s="16">
        <v>2</v>
      </c>
      <c r="U2065" s="16">
        <v>0</v>
      </c>
      <c r="X2065" s="402">
        <v>300725</v>
      </c>
      <c r="Y2065" s="16" t="s">
        <v>78</v>
      </c>
      <c r="Z2065" s="47" t="s">
        <v>4743</v>
      </c>
      <c r="AB2065" s="16" t="str">
        <f t="shared" si="91"/>
        <v>Unique</v>
      </c>
    </row>
    <row r="2066" spans="1:28" ht="15">
      <c r="A2066" s="354" t="str">
        <f t="shared" si="84"/>
        <v>100_3_090522_C3Y_p_fe.cu</v>
      </c>
      <c r="B2066" s="148" t="s">
        <v>2417</v>
      </c>
      <c r="C2066" s="148" t="s">
        <v>2418</v>
      </c>
      <c r="D2066" s="213">
        <v>100</v>
      </c>
      <c r="E2066" s="213">
        <v>3</v>
      </c>
      <c r="F2066" s="213">
        <v>250422</v>
      </c>
      <c r="G2066" s="367" t="s">
        <v>2753</v>
      </c>
      <c r="H2066" s="213">
        <v>2022</v>
      </c>
      <c r="I2066" s="148" t="s">
        <v>43</v>
      </c>
      <c r="J2066" s="148" t="s">
        <v>2419</v>
      </c>
      <c r="K2066" s="148" t="s">
        <v>2420</v>
      </c>
      <c r="L2066" s="148" t="s">
        <v>74</v>
      </c>
      <c r="M2066" s="148" t="s">
        <v>75</v>
      </c>
      <c r="N2066" s="213">
        <v>95</v>
      </c>
      <c r="O2066" s="2"/>
      <c r="P2066" s="401" t="s">
        <v>536</v>
      </c>
      <c r="Q2066" s="16" t="s">
        <v>537</v>
      </c>
      <c r="R2066" s="50" t="s">
        <v>4597</v>
      </c>
      <c r="S2066" s="16">
        <v>1</v>
      </c>
      <c r="T2066" s="16">
        <v>0</v>
      </c>
      <c r="U2066" s="16">
        <v>1</v>
      </c>
      <c r="X2066" s="402">
        <v>300725</v>
      </c>
      <c r="Y2066" s="16" t="s">
        <v>78</v>
      </c>
      <c r="Z2066" s="47" t="s">
        <v>4744</v>
      </c>
      <c r="AB2066" s="16" t="str">
        <f t="shared" si="91"/>
        <v>Unique</v>
      </c>
    </row>
    <row r="2067" spans="1:28" ht="15">
      <c r="A2067" s="354" t="str">
        <f t="shared" si="84"/>
        <v>100_3_090522_C3Y_p_fe.ru</v>
      </c>
      <c r="B2067" s="148" t="s">
        <v>2417</v>
      </c>
      <c r="C2067" s="148" t="s">
        <v>2418</v>
      </c>
      <c r="D2067" s="213">
        <v>100</v>
      </c>
      <c r="E2067" s="213">
        <v>3</v>
      </c>
      <c r="F2067" s="213">
        <v>250422</v>
      </c>
      <c r="G2067" s="367" t="s">
        <v>2753</v>
      </c>
      <c r="H2067" s="213">
        <v>2022</v>
      </c>
      <c r="I2067" s="148" t="s">
        <v>43</v>
      </c>
      <c r="J2067" s="148" t="s">
        <v>2419</v>
      </c>
      <c r="K2067" s="148" t="s">
        <v>2420</v>
      </c>
      <c r="L2067" s="148" t="s">
        <v>74</v>
      </c>
      <c r="M2067" s="148" t="s">
        <v>75</v>
      </c>
      <c r="N2067" s="213">
        <v>95</v>
      </c>
      <c r="O2067" s="2"/>
      <c r="P2067" s="401" t="s">
        <v>838</v>
      </c>
      <c r="Q2067" s="16" t="s">
        <v>839</v>
      </c>
      <c r="R2067" s="50" t="s">
        <v>4597</v>
      </c>
      <c r="S2067" s="16">
        <v>2</v>
      </c>
      <c r="T2067" s="16">
        <v>0</v>
      </c>
      <c r="U2067" s="16">
        <v>2</v>
      </c>
      <c r="X2067" s="402">
        <v>300725</v>
      </c>
      <c r="Y2067" s="16" t="s">
        <v>78</v>
      </c>
      <c r="Z2067" s="47" t="s">
        <v>4745</v>
      </c>
      <c r="AB2067" s="16" t="str">
        <f t="shared" si="91"/>
        <v>Unique</v>
      </c>
    </row>
    <row r="2068" spans="1:28" ht="15">
      <c r="A2068" s="354" t="str">
        <f t="shared" si="84"/>
        <v>100_2_060722_C3X_p_fe.ru</v>
      </c>
      <c r="B2068" s="148" t="s">
        <v>2441</v>
      </c>
      <c r="C2068" s="148" t="s">
        <v>2442</v>
      </c>
      <c r="D2068" s="213">
        <v>100</v>
      </c>
      <c r="E2068" s="213">
        <v>2</v>
      </c>
      <c r="F2068" s="213">
        <v>220622</v>
      </c>
      <c r="G2068" s="367" t="s">
        <v>465</v>
      </c>
      <c r="H2068" s="213">
        <v>2022</v>
      </c>
      <c r="I2068" s="148" t="s">
        <v>43</v>
      </c>
      <c r="J2068" s="148" t="s">
        <v>2443</v>
      </c>
      <c r="K2068" s="148" t="s">
        <v>2444</v>
      </c>
      <c r="L2068" s="148" t="s">
        <v>74</v>
      </c>
      <c r="M2068" s="148" t="s">
        <v>168</v>
      </c>
      <c r="N2068" s="213">
        <v>76</v>
      </c>
      <c r="P2068" s="401" t="s">
        <v>838</v>
      </c>
      <c r="Q2068" s="16" t="s">
        <v>839</v>
      </c>
      <c r="R2068" s="50" t="s">
        <v>4597</v>
      </c>
      <c r="S2068" s="16">
        <v>4</v>
      </c>
      <c r="T2068" s="16">
        <v>2</v>
      </c>
      <c r="U2068" s="16">
        <v>2</v>
      </c>
      <c r="X2068" s="402">
        <v>300725</v>
      </c>
      <c r="Y2068" s="16" t="s">
        <v>78</v>
      </c>
      <c r="Z2068" s="47" t="s">
        <v>4746</v>
      </c>
      <c r="AB2068" s="16" t="str">
        <f t="shared" si="91"/>
        <v>Unique</v>
      </c>
    </row>
    <row r="2069" spans="1:28" ht="15">
      <c r="A2069" s="354" t="str">
        <f t="shared" si="84"/>
        <v>100_2_060722_C3X_p_fe.cu</v>
      </c>
      <c r="B2069" s="148" t="s">
        <v>2441</v>
      </c>
      <c r="C2069" s="148" t="s">
        <v>2442</v>
      </c>
      <c r="D2069" s="213">
        <v>100</v>
      </c>
      <c r="E2069" s="213">
        <v>2</v>
      </c>
      <c r="F2069" s="213">
        <v>220622</v>
      </c>
      <c r="G2069" s="367" t="s">
        <v>465</v>
      </c>
      <c r="H2069" s="213">
        <v>2022</v>
      </c>
      <c r="I2069" s="148" t="s">
        <v>43</v>
      </c>
      <c r="J2069" s="148" t="s">
        <v>2443</v>
      </c>
      <c r="K2069" s="148" t="s">
        <v>2444</v>
      </c>
      <c r="L2069" s="148" t="s">
        <v>74</v>
      </c>
      <c r="M2069" s="148" t="s">
        <v>168</v>
      </c>
      <c r="N2069" s="213">
        <v>76</v>
      </c>
      <c r="P2069" s="401" t="s">
        <v>536</v>
      </c>
      <c r="Q2069" s="16" t="s">
        <v>537</v>
      </c>
      <c r="R2069" s="50" t="s">
        <v>4597</v>
      </c>
      <c r="S2069" s="16">
        <v>1</v>
      </c>
      <c r="T2069" s="16">
        <v>0</v>
      </c>
      <c r="U2069" s="16">
        <v>1</v>
      </c>
      <c r="X2069" s="402">
        <v>300725</v>
      </c>
      <c r="Y2069" s="16" t="s">
        <v>78</v>
      </c>
      <c r="Z2069" s="47" t="s">
        <v>4747</v>
      </c>
      <c r="AB2069" s="16" t="str">
        <f t="shared" si="91"/>
        <v>Unique</v>
      </c>
    </row>
    <row r="2070" spans="1:28" ht="15">
      <c r="A2070" s="354" t="str">
        <f t="shared" si="84"/>
        <v>119_1_090522_C1X_p_fe.cu</v>
      </c>
      <c r="B2070" s="148" t="s">
        <v>2302</v>
      </c>
      <c r="C2070" s="148" t="s">
        <v>2303</v>
      </c>
      <c r="D2070" s="213">
        <v>119</v>
      </c>
      <c r="E2070" s="213">
        <v>1</v>
      </c>
      <c r="F2070" s="213">
        <v>250422</v>
      </c>
      <c r="G2070" s="367" t="s">
        <v>2753</v>
      </c>
      <c r="H2070" s="213">
        <v>2022</v>
      </c>
      <c r="I2070" s="148" t="s">
        <v>43</v>
      </c>
      <c r="J2070" s="148" t="s">
        <v>2304</v>
      </c>
      <c r="K2070" s="148" t="s">
        <v>2305</v>
      </c>
      <c r="L2070" s="148" t="s">
        <v>74</v>
      </c>
      <c r="M2070" s="148" t="s">
        <v>75</v>
      </c>
      <c r="N2070" s="213">
        <v>37</v>
      </c>
      <c r="P2070" s="401" t="s">
        <v>536</v>
      </c>
      <c r="Q2070" s="16" t="s">
        <v>537</v>
      </c>
      <c r="R2070" s="50" t="s">
        <v>4597</v>
      </c>
      <c r="S2070" s="16">
        <v>3</v>
      </c>
      <c r="T2070" s="16">
        <v>0</v>
      </c>
      <c r="U2070" s="16">
        <v>3</v>
      </c>
      <c r="X2070" s="402">
        <v>300725</v>
      </c>
      <c r="Y2070" s="16" t="s">
        <v>78</v>
      </c>
      <c r="Z2070" s="47" t="s">
        <v>4748</v>
      </c>
      <c r="AB2070" s="16" t="str">
        <f t="shared" si="91"/>
        <v>Unique</v>
      </c>
    </row>
    <row r="2071" spans="1:28" ht="15">
      <c r="A2071" s="354" t="str">
        <f t="shared" si="84"/>
        <v>100_3_250422_C3Y_p_fe.cu</v>
      </c>
      <c r="B2071" s="148">
        <v>49.61473565</v>
      </c>
      <c r="C2071" s="148">
        <v>6.3380324100000003</v>
      </c>
      <c r="D2071" s="213">
        <v>100</v>
      </c>
      <c r="E2071" s="213">
        <v>3</v>
      </c>
      <c r="F2071" s="213">
        <v>110422</v>
      </c>
      <c r="G2071" s="213">
        <v>250422</v>
      </c>
      <c r="H2071" s="213">
        <v>2022</v>
      </c>
      <c r="I2071" s="148" t="s">
        <v>43</v>
      </c>
      <c r="J2071" s="148" t="s">
        <v>2419</v>
      </c>
      <c r="K2071" s="148" t="s">
        <v>2420</v>
      </c>
      <c r="L2071" s="148" t="s">
        <v>74</v>
      </c>
      <c r="M2071" s="148" t="s">
        <v>100</v>
      </c>
      <c r="N2071" s="213">
        <v>83</v>
      </c>
      <c r="O2071" s="2"/>
      <c r="P2071" s="401" t="s">
        <v>536</v>
      </c>
      <c r="Q2071" s="16" t="s">
        <v>537</v>
      </c>
      <c r="R2071" s="50" t="s">
        <v>4597</v>
      </c>
      <c r="S2071" s="16">
        <v>1</v>
      </c>
      <c r="T2071" s="16">
        <v>0</v>
      </c>
      <c r="U2071" s="16">
        <v>1</v>
      </c>
      <c r="X2071" s="402">
        <v>300725</v>
      </c>
      <c r="Y2071" s="16" t="s">
        <v>78</v>
      </c>
      <c r="Z2071" s="47" t="s">
        <v>4749</v>
      </c>
      <c r="AB2071" s="16" t="str">
        <f t="shared" si="91"/>
        <v>Unique</v>
      </c>
    </row>
    <row r="2072" spans="1:28" ht="15">
      <c r="A2072" s="354" t="str">
        <f t="shared" si="84"/>
        <v>100_3_250422_C3Y_p_fe.ru</v>
      </c>
      <c r="B2072" s="148">
        <v>49.61473565</v>
      </c>
      <c r="C2072" s="148">
        <v>6.3380324100000003</v>
      </c>
      <c r="D2072" s="213">
        <v>100</v>
      </c>
      <c r="E2072" s="213">
        <v>3</v>
      </c>
      <c r="F2072" s="213">
        <v>110422</v>
      </c>
      <c r="G2072" s="213">
        <v>250422</v>
      </c>
      <c r="H2072" s="213">
        <v>2022</v>
      </c>
      <c r="I2072" s="148" t="s">
        <v>43</v>
      </c>
      <c r="J2072" s="148" t="s">
        <v>2419</v>
      </c>
      <c r="K2072" s="148" t="s">
        <v>2420</v>
      </c>
      <c r="L2072" s="148" t="s">
        <v>74</v>
      </c>
      <c r="M2072" s="148" t="s">
        <v>100</v>
      </c>
      <c r="N2072" s="213">
        <v>83</v>
      </c>
      <c r="O2072" s="2"/>
      <c r="P2072" s="401" t="s">
        <v>838</v>
      </c>
      <c r="Q2072" s="16" t="s">
        <v>839</v>
      </c>
      <c r="R2072" s="50" t="s">
        <v>4597</v>
      </c>
      <c r="S2072" s="16">
        <v>2</v>
      </c>
      <c r="T2072" s="16">
        <v>0</v>
      </c>
      <c r="U2072" s="16">
        <v>2</v>
      </c>
      <c r="X2072" s="402">
        <v>300725</v>
      </c>
      <c r="Y2072" s="16" t="s">
        <v>78</v>
      </c>
      <c r="Z2072" s="47" t="s">
        <v>4750</v>
      </c>
      <c r="AB2072" s="16" t="str">
        <f t="shared" si="91"/>
        <v>Unique</v>
      </c>
    </row>
    <row r="2073" spans="1:28" ht="15">
      <c r="A2073" s="354" t="str">
        <f t="shared" si="84"/>
        <v>128_1_200722_C3D_p_fe.cu</v>
      </c>
      <c r="B2073" s="148" t="s">
        <v>2767</v>
      </c>
      <c r="C2073" s="148" t="s">
        <v>2768</v>
      </c>
      <c r="D2073" s="213">
        <v>128</v>
      </c>
      <c r="E2073" s="213">
        <v>1</v>
      </c>
      <c r="F2073" s="559" t="s">
        <v>465</v>
      </c>
      <c r="G2073" s="213">
        <v>200722</v>
      </c>
      <c r="H2073" s="213">
        <v>2022</v>
      </c>
      <c r="I2073" s="148" t="s">
        <v>43</v>
      </c>
      <c r="J2073" s="148" t="s">
        <v>2769</v>
      </c>
      <c r="K2073" s="148" t="s">
        <v>2770</v>
      </c>
      <c r="L2073" s="148" t="s">
        <v>74</v>
      </c>
      <c r="M2073" s="148" t="s">
        <v>2422</v>
      </c>
      <c r="N2073" s="213">
        <f>232+19</f>
        <v>251</v>
      </c>
      <c r="O2073" s="148" t="s">
        <v>2912</v>
      </c>
      <c r="P2073" s="401" t="s">
        <v>536</v>
      </c>
      <c r="Q2073" s="16" t="s">
        <v>537</v>
      </c>
      <c r="R2073" s="50" t="s">
        <v>4597</v>
      </c>
      <c r="S2073" s="16">
        <v>4</v>
      </c>
      <c r="T2073" s="16">
        <v>3</v>
      </c>
      <c r="U2073" s="16">
        <v>1</v>
      </c>
      <c r="X2073" s="402">
        <v>300725</v>
      </c>
      <c r="Y2073" s="16" t="s">
        <v>78</v>
      </c>
      <c r="Z2073" s="47" t="s">
        <v>4751</v>
      </c>
      <c r="AB2073" s="16" t="str">
        <f t="shared" si="91"/>
        <v>Unique</v>
      </c>
    </row>
    <row r="2074" spans="1:28" ht="15">
      <c r="A2074" s="354" t="str">
        <f t="shared" si="84"/>
        <v>101_1_020623_C2A_p_ch.ca</v>
      </c>
      <c r="B2074" s="148" t="s">
        <v>80</v>
      </c>
      <c r="C2074" s="148" t="s">
        <v>81</v>
      </c>
      <c r="D2074" s="213">
        <v>101</v>
      </c>
      <c r="E2074" s="213">
        <v>1</v>
      </c>
      <c r="F2074" s="213">
        <v>190523</v>
      </c>
      <c r="G2074" s="367" t="s">
        <v>3903</v>
      </c>
      <c r="H2074" s="213">
        <v>2023</v>
      </c>
      <c r="I2074" s="148" t="s">
        <v>43</v>
      </c>
      <c r="J2074" s="148" t="s">
        <v>82</v>
      </c>
      <c r="K2074" s="148" t="s">
        <v>83</v>
      </c>
      <c r="L2074" s="148" t="s">
        <v>74</v>
      </c>
      <c r="M2074" s="148" t="s">
        <v>2422</v>
      </c>
      <c r="N2074" s="213">
        <f t="shared" ref="N2074:N2075" si="92">131+3</f>
        <v>134</v>
      </c>
      <c r="O2074" s="148" t="s">
        <v>4062</v>
      </c>
      <c r="P2074" s="401" t="s">
        <v>925</v>
      </c>
      <c r="Q2074" s="16" t="s">
        <v>926</v>
      </c>
      <c r="R2074" s="50" t="s">
        <v>4597</v>
      </c>
      <c r="S2074" s="16">
        <v>13</v>
      </c>
      <c r="T2074" s="16">
        <v>2</v>
      </c>
      <c r="U2074" s="16">
        <v>11</v>
      </c>
      <c r="X2074" s="402">
        <v>300725</v>
      </c>
      <c r="Y2074" s="16" t="s">
        <v>78</v>
      </c>
      <c r="Z2074" s="47" t="s">
        <v>4752</v>
      </c>
      <c r="AB2074" s="16" t="str">
        <f t="shared" si="91"/>
        <v>Unique</v>
      </c>
    </row>
    <row r="2075" spans="1:28" ht="15">
      <c r="A2075" s="354" t="str">
        <f t="shared" si="84"/>
        <v>101_1_020623_C2A_p_ch.vern</v>
      </c>
      <c r="B2075" s="148" t="s">
        <v>80</v>
      </c>
      <c r="C2075" s="148" t="s">
        <v>81</v>
      </c>
      <c r="D2075" s="213">
        <v>101</v>
      </c>
      <c r="E2075" s="213">
        <v>1</v>
      </c>
      <c r="F2075" s="213">
        <v>190523</v>
      </c>
      <c r="G2075" s="367" t="s">
        <v>3903</v>
      </c>
      <c r="H2075" s="213">
        <v>2023</v>
      </c>
      <c r="I2075" s="148" t="s">
        <v>43</v>
      </c>
      <c r="J2075" s="148" t="s">
        <v>82</v>
      </c>
      <c r="K2075" s="148" t="s">
        <v>83</v>
      </c>
      <c r="L2075" s="148" t="s">
        <v>74</v>
      </c>
      <c r="M2075" s="148" t="s">
        <v>2422</v>
      </c>
      <c r="N2075" s="213">
        <f t="shared" si="92"/>
        <v>134</v>
      </c>
      <c r="O2075" s="148" t="s">
        <v>4062</v>
      </c>
      <c r="P2075" s="581" t="s">
        <v>2545</v>
      </c>
      <c r="Q2075" s="16" t="s">
        <v>2546</v>
      </c>
      <c r="R2075" s="16" t="s">
        <v>4597</v>
      </c>
      <c r="S2075" s="16">
        <v>2</v>
      </c>
      <c r="T2075" s="16">
        <v>0</v>
      </c>
      <c r="U2075" s="16">
        <v>2</v>
      </c>
      <c r="X2075" s="402">
        <v>300725</v>
      </c>
      <c r="Y2075" s="16" t="s">
        <v>78</v>
      </c>
      <c r="Z2075" s="47" t="s">
        <v>4753</v>
      </c>
      <c r="AB2075" s="16" t="str">
        <f t="shared" si="91"/>
        <v>Unique</v>
      </c>
    </row>
    <row r="2076" spans="1:28" ht="15">
      <c r="A2076" s="354" t="str">
        <f t="shared" si="84"/>
        <v>119_2_090522_C35_p_ch.vern</v>
      </c>
      <c r="B2076" s="148" t="s">
        <v>2611</v>
      </c>
      <c r="C2076" s="148" t="s">
        <v>2612</v>
      </c>
      <c r="D2076" s="421">
        <v>119</v>
      </c>
      <c r="E2076" s="421">
        <v>2</v>
      </c>
      <c r="F2076" s="213">
        <v>250422</v>
      </c>
      <c r="G2076" s="367" t="s">
        <v>2753</v>
      </c>
      <c r="H2076" s="213">
        <v>2022</v>
      </c>
      <c r="I2076" s="148" t="s">
        <v>43</v>
      </c>
      <c r="J2076" s="148" t="s">
        <v>2613</v>
      </c>
      <c r="K2076" s="148" t="s">
        <v>2614</v>
      </c>
      <c r="L2076" s="148" t="s">
        <v>74</v>
      </c>
      <c r="M2076" s="148" t="s">
        <v>75</v>
      </c>
      <c r="N2076" s="213">
        <v>56</v>
      </c>
      <c r="O2076" s="148" t="s">
        <v>3819</v>
      </c>
      <c r="P2076" s="581" t="s">
        <v>2545</v>
      </c>
      <c r="Q2076" s="16" t="s">
        <v>2546</v>
      </c>
      <c r="R2076" s="16" t="s">
        <v>4597</v>
      </c>
      <c r="S2076" s="16">
        <v>2</v>
      </c>
      <c r="T2076" s="16">
        <v>0</v>
      </c>
      <c r="U2076" s="16">
        <v>2</v>
      </c>
      <c r="X2076" s="402">
        <v>300725</v>
      </c>
      <c r="Y2076" s="16" t="s">
        <v>78</v>
      </c>
      <c r="Z2076" s="47" t="s">
        <v>4754</v>
      </c>
      <c r="AB2076" s="16" t="str">
        <f t="shared" si="91"/>
        <v>Unique</v>
      </c>
    </row>
    <row r="2077" spans="1:28" ht="15">
      <c r="A2077" s="354" t="str">
        <f t="shared" si="84"/>
        <v>119_2_090522_C35_p_ch.ca</v>
      </c>
      <c r="B2077" s="148" t="s">
        <v>2611</v>
      </c>
      <c r="C2077" s="148" t="s">
        <v>2612</v>
      </c>
      <c r="D2077" s="421">
        <v>119</v>
      </c>
      <c r="E2077" s="421">
        <v>2</v>
      </c>
      <c r="F2077" s="213">
        <v>250422</v>
      </c>
      <c r="G2077" s="367" t="s">
        <v>2753</v>
      </c>
      <c r="H2077" s="213">
        <v>2022</v>
      </c>
      <c r="I2077" s="148" t="s">
        <v>43</v>
      </c>
      <c r="J2077" s="148" t="s">
        <v>2613</v>
      </c>
      <c r="K2077" s="148" t="s">
        <v>2614</v>
      </c>
      <c r="L2077" s="148" t="s">
        <v>74</v>
      </c>
      <c r="M2077" s="148" t="s">
        <v>75</v>
      </c>
      <c r="N2077" s="213">
        <v>56</v>
      </c>
      <c r="O2077" s="148" t="s">
        <v>3819</v>
      </c>
      <c r="P2077" s="401" t="s">
        <v>925</v>
      </c>
      <c r="Q2077" s="16" t="s">
        <v>926</v>
      </c>
      <c r="R2077" s="50" t="s">
        <v>4597</v>
      </c>
      <c r="S2077" s="16">
        <v>1</v>
      </c>
      <c r="T2077" s="16">
        <v>1</v>
      </c>
      <c r="U2077" s="16">
        <v>0</v>
      </c>
      <c r="X2077" s="402">
        <v>300725</v>
      </c>
      <c r="Y2077" s="16" t="s">
        <v>78</v>
      </c>
      <c r="Z2077" s="47" t="s">
        <v>4755</v>
      </c>
      <c r="AB2077" s="16" t="str">
        <f t="shared" si="91"/>
        <v>Unique</v>
      </c>
    </row>
    <row r="2078" spans="1:28" ht="15">
      <c r="A2078" s="354" t="str">
        <f t="shared" si="84"/>
        <v>101_1_190523_C2A_p_ch.ca</v>
      </c>
      <c r="B2078" s="148" t="s">
        <v>80</v>
      </c>
      <c r="C2078" s="148" t="s">
        <v>81</v>
      </c>
      <c r="D2078" s="213">
        <v>101</v>
      </c>
      <c r="E2078" s="213">
        <v>1</v>
      </c>
      <c r="F2078" s="367" t="s">
        <v>3596</v>
      </c>
      <c r="G2078" s="213">
        <v>190523</v>
      </c>
      <c r="H2078" s="213">
        <v>2023</v>
      </c>
      <c r="I2078" s="148" t="s">
        <v>43</v>
      </c>
      <c r="J2078" s="148" t="s">
        <v>82</v>
      </c>
      <c r="K2078" s="148" t="s">
        <v>83</v>
      </c>
      <c r="L2078" s="148" t="s">
        <v>74</v>
      </c>
      <c r="M2078" s="148" t="s">
        <v>2911</v>
      </c>
      <c r="N2078" s="213">
        <v>28</v>
      </c>
      <c r="P2078" s="401" t="s">
        <v>925</v>
      </c>
      <c r="Q2078" s="16" t="s">
        <v>926</v>
      </c>
      <c r="R2078" s="50" t="s">
        <v>4597</v>
      </c>
      <c r="S2078" s="16">
        <v>2</v>
      </c>
      <c r="T2078" s="16">
        <v>1</v>
      </c>
      <c r="U2078" s="16">
        <v>1</v>
      </c>
      <c r="X2078" s="402">
        <v>310725</v>
      </c>
      <c r="Y2078" s="16" t="s">
        <v>78</v>
      </c>
      <c r="Z2078" s="47" t="s">
        <v>4756</v>
      </c>
      <c r="AB2078" s="16" t="str">
        <f t="shared" si="91"/>
        <v>Unique</v>
      </c>
    </row>
    <row r="2079" spans="1:28" ht="15">
      <c r="A2079" s="354" t="str">
        <f t="shared" si="84"/>
        <v>101_1_190523_C2A_p_ch.vern</v>
      </c>
      <c r="B2079" s="148" t="s">
        <v>80</v>
      </c>
      <c r="C2079" s="148" t="s">
        <v>81</v>
      </c>
      <c r="D2079" s="213">
        <v>101</v>
      </c>
      <c r="E2079" s="213">
        <v>1</v>
      </c>
      <c r="F2079" s="367" t="s">
        <v>3596</v>
      </c>
      <c r="G2079" s="213">
        <v>190523</v>
      </c>
      <c r="H2079" s="213">
        <v>2023</v>
      </c>
      <c r="I2079" s="148" t="s">
        <v>43</v>
      </c>
      <c r="J2079" s="148" t="s">
        <v>82</v>
      </c>
      <c r="K2079" s="148" t="s">
        <v>83</v>
      </c>
      <c r="L2079" s="148" t="s">
        <v>74</v>
      </c>
      <c r="M2079" s="148" t="s">
        <v>2911</v>
      </c>
      <c r="N2079" s="213">
        <v>28</v>
      </c>
      <c r="P2079" s="581" t="s">
        <v>2545</v>
      </c>
      <c r="Q2079" s="16" t="s">
        <v>2546</v>
      </c>
      <c r="R2079" s="16" t="s">
        <v>4597</v>
      </c>
      <c r="S2079" s="16">
        <v>4</v>
      </c>
      <c r="T2079" s="16">
        <v>1</v>
      </c>
      <c r="U2079" s="16">
        <v>3</v>
      </c>
      <c r="X2079" s="402">
        <v>310725</v>
      </c>
      <c r="Y2079" s="16" t="s">
        <v>78</v>
      </c>
      <c r="Z2079" s="47" t="s">
        <v>4757</v>
      </c>
      <c r="AB2079" s="16" t="str">
        <f t="shared" si="91"/>
        <v>Unique</v>
      </c>
    </row>
    <row r="2080" spans="1:28" ht="15">
      <c r="A2080" s="354" t="str">
        <f t="shared" si="84"/>
        <v>80_2_160623_C1Y_p_ch.ca</v>
      </c>
      <c r="B2080" s="148" t="s">
        <v>2504</v>
      </c>
      <c r="C2080" s="148" t="s">
        <v>2505</v>
      </c>
      <c r="D2080" s="213">
        <v>80</v>
      </c>
      <c r="E2080" s="213">
        <v>2</v>
      </c>
      <c r="F2080" s="481" t="s">
        <v>3903</v>
      </c>
      <c r="G2080" s="213">
        <v>160623</v>
      </c>
      <c r="H2080" s="213">
        <v>2023</v>
      </c>
      <c r="I2080" s="148" t="s">
        <v>43</v>
      </c>
      <c r="J2080" s="148" t="s">
        <v>2506</v>
      </c>
      <c r="K2080" s="148" t="s">
        <v>2507</v>
      </c>
      <c r="L2080" s="148" t="s">
        <v>74</v>
      </c>
      <c r="M2080" s="148" t="s">
        <v>100</v>
      </c>
      <c r="N2080" s="213">
        <v>318</v>
      </c>
      <c r="P2080" s="401" t="s">
        <v>925</v>
      </c>
      <c r="Q2080" s="16" t="s">
        <v>926</v>
      </c>
      <c r="R2080" s="50" t="s">
        <v>4597</v>
      </c>
      <c r="S2080" s="16">
        <v>13</v>
      </c>
      <c r="T2080" s="16">
        <v>2</v>
      </c>
      <c r="U2080" s="16">
        <v>11</v>
      </c>
      <c r="X2080" s="402">
        <v>310725</v>
      </c>
      <c r="Y2080" s="16" t="s">
        <v>78</v>
      </c>
      <c r="Z2080" s="47" t="s">
        <v>4758</v>
      </c>
      <c r="AB2080" s="16" t="str">
        <f t="shared" si="91"/>
        <v>Unique</v>
      </c>
    </row>
    <row r="2081" spans="1:89" ht="15">
      <c r="A2081" s="354" t="str">
        <f t="shared" si="84"/>
        <v>100_1_230522_C3C_p_ch.ca</v>
      </c>
      <c r="B2081" s="148" t="s">
        <v>2798</v>
      </c>
      <c r="C2081" s="148" t="s">
        <v>2799</v>
      </c>
      <c r="D2081" s="213">
        <v>100</v>
      </c>
      <c r="E2081" s="213">
        <v>1</v>
      </c>
      <c r="F2081" s="367" t="s">
        <v>2753</v>
      </c>
      <c r="G2081" s="213">
        <v>230522</v>
      </c>
      <c r="H2081" s="213">
        <v>2022</v>
      </c>
      <c r="I2081" s="148" t="s">
        <v>43</v>
      </c>
      <c r="J2081" s="148" t="s">
        <v>2801</v>
      </c>
      <c r="K2081" s="148" t="s">
        <v>2802</v>
      </c>
      <c r="L2081" s="148" t="s">
        <v>74</v>
      </c>
      <c r="M2081" s="148" t="s">
        <v>75</v>
      </c>
      <c r="N2081" s="213">
        <v>73</v>
      </c>
      <c r="P2081" s="401" t="s">
        <v>925</v>
      </c>
      <c r="Q2081" s="16" t="s">
        <v>926</v>
      </c>
      <c r="R2081" s="50" t="s">
        <v>4597</v>
      </c>
      <c r="S2081" s="16">
        <v>3</v>
      </c>
      <c r="T2081" s="16">
        <v>1</v>
      </c>
      <c r="U2081" s="16">
        <v>2</v>
      </c>
      <c r="X2081" s="402">
        <v>310725</v>
      </c>
      <c r="Y2081" s="16" t="s">
        <v>78</v>
      </c>
      <c r="Z2081" s="47" t="s">
        <v>4759</v>
      </c>
      <c r="AB2081" s="16" t="str">
        <f t="shared" si="91"/>
        <v>Unique</v>
      </c>
    </row>
    <row r="2082" spans="1:89" ht="15">
      <c r="A2082" s="354" t="str">
        <f t="shared" si="84"/>
        <v>128_1_220622_C3D_p_ch.ca</v>
      </c>
      <c r="B2082" s="148" t="s">
        <v>2767</v>
      </c>
      <c r="C2082" s="148" t="s">
        <v>2768</v>
      </c>
      <c r="D2082" s="213">
        <v>128</v>
      </c>
      <c r="E2082" s="213">
        <v>1</v>
      </c>
      <c r="F2082" s="367" t="s">
        <v>2800</v>
      </c>
      <c r="G2082" s="213">
        <v>220622</v>
      </c>
      <c r="H2082" s="213">
        <v>2022</v>
      </c>
      <c r="I2082" s="148" t="s">
        <v>43</v>
      </c>
      <c r="J2082" s="148" t="s">
        <v>2769</v>
      </c>
      <c r="K2082" s="148" t="s">
        <v>2770</v>
      </c>
      <c r="L2082" s="148" t="s">
        <v>74</v>
      </c>
      <c r="M2082" s="148" t="s">
        <v>2911</v>
      </c>
      <c r="N2082" s="213">
        <v>350</v>
      </c>
      <c r="O2082" s="148" t="s">
        <v>2912</v>
      </c>
      <c r="P2082" s="401" t="s">
        <v>925</v>
      </c>
      <c r="Q2082" s="16" t="s">
        <v>926</v>
      </c>
      <c r="R2082" s="50" t="s">
        <v>4597</v>
      </c>
      <c r="S2082" s="16">
        <v>2</v>
      </c>
      <c r="T2082" s="16">
        <v>0</v>
      </c>
      <c r="U2082" s="16">
        <v>2</v>
      </c>
      <c r="X2082" s="402">
        <v>310725</v>
      </c>
      <c r="Y2082" s="16" t="s">
        <v>78</v>
      </c>
      <c r="Z2082" s="47" t="s">
        <v>4760</v>
      </c>
      <c r="AB2082" s="16" t="str">
        <f t="shared" si="91"/>
        <v>Unique</v>
      </c>
    </row>
    <row r="2083" spans="1:89" ht="15">
      <c r="A2083" s="354" t="str">
        <f t="shared" si="84"/>
        <v>128_1_220622_C3D_p_ch.verr</v>
      </c>
      <c r="B2083" s="148" t="s">
        <v>2767</v>
      </c>
      <c r="C2083" s="148" t="s">
        <v>2768</v>
      </c>
      <c r="D2083" s="213">
        <v>128</v>
      </c>
      <c r="E2083" s="213">
        <v>1</v>
      </c>
      <c r="F2083" s="367" t="s">
        <v>2800</v>
      </c>
      <c r="G2083" s="213">
        <v>220622</v>
      </c>
      <c r="H2083" s="213">
        <v>2022</v>
      </c>
      <c r="I2083" s="148" t="s">
        <v>43</v>
      </c>
      <c r="J2083" s="148" t="s">
        <v>2769</v>
      </c>
      <c r="K2083" s="148" t="s">
        <v>2770</v>
      </c>
      <c r="L2083" s="148" t="s">
        <v>74</v>
      </c>
      <c r="M2083" s="148" t="s">
        <v>2911</v>
      </c>
      <c r="N2083" s="213">
        <v>350</v>
      </c>
      <c r="O2083" s="148" t="s">
        <v>2912</v>
      </c>
      <c r="P2083" s="581" t="s">
        <v>4540</v>
      </c>
      <c r="Q2083" s="16" t="s">
        <v>873</v>
      </c>
      <c r="R2083" s="50" t="s">
        <v>4597</v>
      </c>
      <c r="S2083" s="16">
        <v>1</v>
      </c>
      <c r="T2083" s="16">
        <v>0</v>
      </c>
      <c r="U2083" s="16">
        <v>1</v>
      </c>
      <c r="X2083" s="402">
        <v>310725</v>
      </c>
      <c r="Y2083" s="16" t="s">
        <v>78</v>
      </c>
      <c r="Z2083" s="47" t="s">
        <v>4761</v>
      </c>
      <c r="AB2083" s="16" t="str">
        <f t="shared" si="91"/>
        <v>Unique</v>
      </c>
    </row>
    <row r="2084" spans="1:89" ht="15">
      <c r="A2084" s="354" t="str">
        <f t="shared" si="84"/>
        <v>80_3_060722_C15_p_ch.ca</v>
      </c>
      <c r="B2084" s="148" t="s">
        <v>69</v>
      </c>
      <c r="C2084" s="148" t="s">
        <v>70</v>
      </c>
      <c r="D2084" s="213">
        <v>80</v>
      </c>
      <c r="E2084" s="213">
        <v>3</v>
      </c>
      <c r="F2084" s="213">
        <v>220622</v>
      </c>
      <c r="G2084" s="367" t="s">
        <v>465</v>
      </c>
      <c r="H2084" s="213">
        <v>2022</v>
      </c>
      <c r="I2084" s="148" t="s">
        <v>43</v>
      </c>
      <c r="J2084" s="148" t="s">
        <v>72</v>
      </c>
      <c r="K2084" s="148" t="s">
        <v>73</v>
      </c>
      <c r="L2084" s="148" t="s">
        <v>74</v>
      </c>
      <c r="M2084" s="148" t="s">
        <v>2422</v>
      </c>
      <c r="N2084" s="213">
        <v>60</v>
      </c>
      <c r="O2084" s="28" t="s">
        <v>3173</v>
      </c>
      <c r="P2084" s="401" t="s">
        <v>925</v>
      </c>
      <c r="Q2084" s="16" t="s">
        <v>926</v>
      </c>
      <c r="R2084" s="50" t="s">
        <v>4597</v>
      </c>
      <c r="S2084" s="16">
        <v>1</v>
      </c>
      <c r="T2084" s="16">
        <v>0</v>
      </c>
      <c r="U2084" s="16">
        <v>1</v>
      </c>
      <c r="X2084" s="402">
        <v>310725</v>
      </c>
      <c r="Y2084" s="16" t="s">
        <v>78</v>
      </c>
      <c r="Z2084" s="47" t="s">
        <v>4762</v>
      </c>
      <c r="AB2084" s="16" t="str">
        <f t="shared" si="91"/>
        <v>Unique</v>
      </c>
    </row>
    <row r="2085" spans="1:89" ht="15">
      <c r="A2085" s="354" t="str">
        <f t="shared" si="84"/>
        <v>119_1_140721_C1X_p_ch.ca</v>
      </c>
      <c r="B2085" s="148">
        <v>49.53837832</v>
      </c>
      <c r="C2085" s="148">
        <v>6.3416651259999997</v>
      </c>
      <c r="D2085" s="213">
        <v>119</v>
      </c>
      <c r="E2085" s="213">
        <v>1</v>
      </c>
      <c r="F2085" s="213">
        <v>300621</v>
      </c>
      <c r="G2085" s="213">
        <v>140721</v>
      </c>
      <c r="H2085" s="213">
        <v>2021</v>
      </c>
      <c r="I2085" s="148" t="s">
        <v>43</v>
      </c>
      <c r="J2085" s="148" t="s">
        <v>2304</v>
      </c>
      <c r="K2085" s="148" t="s">
        <v>2305</v>
      </c>
      <c r="L2085" s="148" t="s">
        <v>74</v>
      </c>
      <c r="M2085" s="148" t="s">
        <v>147</v>
      </c>
      <c r="N2085" s="213">
        <v>46</v>
      </c>
      <c r="P2085" s="401" t="s">
        <v>925</v>
      </c>
      <c r="Q2085" s="16" t="s">
        <v>926</v>
      </c>
      <c r="R2085" s="50" t="s">
        <v>4597</v>
      </c>
      <c r="S2085" s="16">
        <v>1</v>
      </c>
      <c r="T2085" s="16">
        <v>0</v>
      </c>
      <c r="U2085" s="16">
        <v>1</v>
      </c>
      <c r="X2085" s="402">
        <v>310725</v>
      </c>
      <c r="Y2085" s="16" t="s">
        <v>78</v>
      </c>
      <c r="Z2085" s="47" t="s">
        <v>4763</v>
      </c>
      <c r="AB2085" s="16" t="str">
        <f t="shared" si="91"/>
        <v>Unique</v>
      </c>
    </row>
    <row r="2086" spans="1:89" ht="15">
      <c r="A2086" s="354" t="str">
        <f t="shared" si="84"/>
        <v>83_1_080622_C2C_p_ch.ca</v>
      </c>
      <c r="B2086" s="148" t="s">
        <v>2789</v>
      </c>
      <c r="C2086" s="148" t="s">
        <v>2790</v>
      </c>
      <c r="D2086" s="213">
        <v>83</v>
      </c>
      <c r="E2086" s="213">
        <v>1</v>
      </c>
      <c r="F2086" s="213">
        <v>230522</v>
      </c>
      <c r="G2086" s="367" t="s">
        <v>2800</v>
      </c>
      <c r="H2086" s="213">
        <v>2022</v>
      </c>
      <c r="I2086" s="148" t="s">
        <v>43</v>
      </c>
      <c r="J2086" s="148" t="s">
        <v>2791</v>
      </c>
      <c r="K2086" s="148" t="s">
        <v>2792</v>
      </c>
      <c r="L2086" s="148" t="s">
        <v>74</v>
      </c>
      <c r="M2086" s="148" t="s">
        <v>75</v>
      </c>
      <c r="N2086" s="213">
        <v>11</v>
      </c>
      <c r="P2086" s="401" t="s">
        <v>925</v>
      </c>
      <c r="Q2086" s="16" t="s">
        <v>926</v>
      </c>
      <c r="R2086" s="50" t="s">
        <v>4597</v>
      </c>
      <c r="S2086" s="16">
        <v>3</v>
      </c>
      <c r="T2086" s="16">
        <v>0</v>
      </c>
      <c r="U2086" s="16">
        <v>3</v>
      </c>
      <c r="X2086" s="402">
        <v>310725</v>
      </c>
      <c r="Y2086" s="16" t="s">
        <v>78</v>
      </c>
      <c r="Z2086" s="47" t="s">
        <v>4764</v>
      </c>
      <c r="AB2086" s="16" t="str">
        <f t="shared" si="91"/>
        <v>Unique</v>
      </c>
    </row>
    <row r="2087" spans="1:89" ht="15">
      <c r="A2087" s="354" t="str">
        <f t="shared" si="84"/>
        <v>80_3_150621_C15_p_ch.ca</v>
      </c>
      <c r="B2087" s="148">
        <v>49.713949059999997</v>
      </c>
      <c r="C2087" s="148">
        <v>6.2721774730000002</v>
      </c>
      <c r="D2087" s="213">
        <v>80</v>
      </c>
      <c r="E2087" s="213">
        <v>3</v>
      </c>
      <c r="F2087" s="213">
        <v>310521</v>
      </c>
      <c r="G2087" s="213">
        <v>150621</v>
      </c>
      <c r="H2087" s="213">
        <v>2021</v>
      </c>
      <c r="I2087" s="148" t="s">
        <v>43</v>
      </c>
      <c r="J2087" s="28" t="s">
        <v>72</v>
      </c>
      <c r="K2087" s="148" t="s">
        <v>73</v>
      </c>
      <c r="L2087" s="148" t="s">
        <v>74</v>
      </c>
      <c r="M2087" s="148" t="s">
        <v>147</v>
      </c>
      <c r="N2087" s="213">
        <v>5</v>
      </c>
      <c r="O2087" s="2"/>
      <c r="P2087" s="401" t="s">
        <v>925</v>
      </c>
      <c r="Q2087" s="16" t="s">
        <v>926</v>
      </c>
      <c r="R2087" s="50" t="s">
        <v>4597</v>
      </c>
      <c r="S2087" s="16">
        <v>3</v>
      </c>
      <c r="T2087" s="16">
        <v>0</v>
      </c>
      <c r="U2087" s="16">
        <v>3</v>
      </c>
      <c r="X2087" s="402">
        <v>310725</v>
      </c>
      <c r="Y2087" s="16" t="s">
        <v>78</v>
      </c>
      <c r="Z2087" s="47" t="s">
        <v>4765</v>
      </c>
      <c r="AB2087" s="16" t="str">
        <f t="shared" si="91"/>
        <v>Unique</v>
      </c>
    </row>
    <row r="2088" spans="1:89" ht="15">
      <c r="A2088" s="354" t="str">
        <f t="shared" si="84"/>
        <v>80_4_150621_C25_p_ch.ca</v>
      </c>
      <c r="B2088" s="148">
        <v>49.710129700000003</v>
      </c>
      <c r="C2088" s="148">
        <v>6.2659467009999998</v>
      </c>
      <c r="D2088" s="213">
        <v>80</v>
      </c>
      <c r="E2088" s="213">
        <v>4</v>
      </c>
      <c r="F2088" s="213">
        <v>310521</v>
      </c>
      <c r="G2088" s="213">
        <v>150621</v>
      </c>
      <c r="H2088" s="213">
        <v>2021</v>
      </c>
      <c r="I2088" s="148" t="s">
        <v>43</v>
      </c>
      <c r="J2088" s="28" t="s">
        <v>2322</v>
      </c>
      <c r="K2088" s="148" t="s">
        <v>2323</v>
      </c>
      <c r="L2088" s="148" t="s">
        <v>74</v>
      </c>
      <c r="M2088" s="148" t="s">
        <v>147</v>
      </c>
      <c r="N2088" s="213">
        <v>8</v>
      </c>
      <c r="P2088" s="401" t="s">
        <v>925</v>
      </c>
      <c r="Q2088" s="16" t="s">
        <v>926</v>
      </c>
      <c r="R2088" s="50" t="s">
        <v>4597</v>
      </c>
      <c r="S2088" s="16">
        <v>4</v>
      </c>
      <c r="T2088" s="16">
        <v>0</v>
      </c>
      <c r="U2088" s="16">
        <v>4</v>
      </c>
      <c r="X2088" s="402">
        <v>310725</v>
      </c>
      <c r="Y2088" s="16" t="s">
        <v>78</v>
      </c>
      <c r="Z2088" s="47" t="s">
        <v>4766</v>
      </c>
      <c r="AB2088" s="16" t="str">
        <f t="shared" si="91"/>
        <v>Unique</v>
      </c>
    </row>
    <row r="2089" spans="1:89" ht="15">
      <c r="A2089" s="354" t="str">
        <f t="shared" si="84"/>
        <v>61_1_060722_C2X_p_ch.ca</v>
      </c>
      <c r="B2089" s="148" t="s">
        <v>2372</v>
      </c>
      <c r="C2089" s="148" t="s">
        <v>2373</v>
      </c>
      <c r="D2089" s="213">
        <v>61</v>
      </c>
      <c r="E2089" s="213">
        <v>1</v>
      </c>
      <c r="F2089" s="213">
        <v>220622</v>
      </c>
      <c r="G2089" s="367" t="s">
        <v>465</v>
      </c>
      <c r="H2089" s="213">
        <v>2022</v>
      </c>
      <c r="I2089" s="148" t="s">
        <v>43</v>
      </c>
      <c r="J2089" s="148" t="s">
        <v>2374</v>
      </c>
      <c r="K2089" s="148" t="s">
        <v>2375</v>
      </c>
      <c r="L2089" s="148" t="s">
        <v>74</v>
      </c>
      <c r="M2089" s="148" t="s">
        <v>75</v>
      </c>
      <c r="N2089" s="213">
        <v>121</v>
      </c>
      <c r="P2089" s="401" t="s">
        <v>925</v>
      </c>
      <c r="Q2089" s="16" t="s">
        <v>926</v>
      </c>
      <c r="R2089" s="50" t="s">
        <v>4597</v>
      </c>
      <c r="S2089" s="16">
        <v>4</v>
      </c>
      <c r="T2089" s="16">
        <v>0</v>
      </c>
      <c r="U2089" s="16">
        <v>4</v>
      </c>
      <c r="X2089" s="402">
        <v>310725</v>
      </c>
      <c r="Y2089" s="16" t="s">
        <v>78</v>
      </c>
      <c r="Z2089" s="47" t="s">
        <v>4767</v>
      </c>
      <c r="AB2089" s="16" t="str">
        <f t="shared" si="91"/>
        <v>Unique</v>
      </c>
    </row>
    <row r="2090" spans="1:89" ht="15">
      <c r="A2090" s="354" t="str">
        <f t="shared" si="84"/>
        <v>80_4_060722_C25_p_ch.ca</v>
      </c>
      <c r="B2090" s="148" t="s">
        <v>2320</v>
      </c>
      <c r="C2090" s="148" t="s">
        <v>2321</v>
      </c>
      <c r="D2090" s="213">
        <v>80</v>
      </c>
      <c r="E2090" s="213">
        <v>4</v>
      </c>
      <c r="F2090" s="213">
        <v>220622</v>
      </c>
      <c r="G2090" s="367" t="s">
        <v>465</v>
      </c>
      <c r="H2090" s="213">
        <v>2022</v>
      </c>
      <c r="I2090" s="148" t="s">
        <v>43</v>
      </c>
      <c r="J2090" s="148" t="s">
        <v>2322</v>
      </c>
      <c r="K2090" s="148" t="s">
        <v>2323</v>
      </c>
      <c r="L2090" s="148" t="s">
        <v>74</v>
      </c>
      <c r="M2090" s="148" t="s">
        <v>75</v>
      </c>
      <c r="N2090" s="213">
        <v>66</v>
      </c>
      <c r="O2090" s="2"/>
      <c r="P2090" s="401" t="s">
        <v>925</v>
      </c>
      <c r="Q2090" s="16" t="s">
        <v>926</v>
      </c>
      <c r="R2090" s="50" t="s">
        <v>4597</v>
      </c>
      <c r="S2090" s="16">
        <v>1</v>
      </c>
      <c r="T2090" s="16">
        <v>0</v>
      </c>
      <c r="U2090" s="16">
        <v>1</v>
      </c>
      <c r="X2090" s="402">
        <v>310725</v>
      </c>
      <c r="Y2090" s="16" t="s">
        <v>78</v>
      </c>
      <c r="Z2090" s="47" t="s">
        <v>4768</v>
      </c>
      <c r="AB2090" s="16" t="str">
        <f t="shared" si="91"/>
        <v>Unique</v>
      </c>
    </row>
    <row r="2091" spans="1:89" ht="15">
      <c r="A2091" s="354" t="str">
        <f t="shared" si="84"/>
        <v>100_2_060722_C3X_p_ch.ca</v>
      </c>
      <c r="B2091" s="148" t="s">
        <v>2441</v>
      </c>
      <c r="C2091" s="148" t="s">
        <v>2442</v>
      </c>
      <c r="D2091" s="213">
        <v>100</v>
      </c>
      <c r="E2091" s="213">
        <v>2</v>
      </c>
      <c r="F2091" s="213">
        <v>220622</v>
      </c>
      <c r="G2091" s="367" t="s">
        <v>465</v>
      </c>
      <c r="H2091" s="213">
        <v>2022</v>
      </c>
      <c r="I2091" s="148" t="s">
        <v>43</v>
      </c>
      <c r="J2091" s="148" t="s">
        <v>2443</v>
      </c>
      <c r="K2091" s="148" t="s">
        <v>2444</v>
      </c>
      <c r="L2091" s="148" t="s">
        <v>74</v>
      </c>
      <c r="M2091" s="148" t="s">
        <v>168</v>
      </c>
      <c r="N2091" s="213">
        <v>76</v>
      </c>
      <c r="P2091" s="401" t="s">
        <v>925</v>
      </c>
      <c r="Q2091" s="16" t="s">
        <v>926</v>
      </c>
      <c r="R2091" s="50" t="s">
        <v>4597</v>
      </c>
      <c r="S2091" s="16">
        <v>1</v>
      </c>
      <c r="T2091" s="16">
        <v>0</v>
      </c>
      <c r="U2091" s="16">
        <v>1</v>
      </c>
      <c r="X2091" s="402">
        <v>310725</v>
      </c>
      <c r="Y2091" s="16" t="s">
        <v>78</v>
      </c>
      <c r="Z2091" s="47" t="s">
        <v>4769</v>
      </c>
      <c r="AB2091" s="16" t="str">
        <f t="shared" si="91"/>
        <v>Unique</v>
      </c>
    </row>
    <row r="2092" spans="1:89" ht="15">
      <c r="A2092" s="354" t="str">
        <f t="shared" si="84"/>
        <v>100_1_220622_C3C_p_ch.ca</v>
      </c>
      <c r="B2092" s="148" t="s">
        <v>2798</v>
      </c>
      <c r="C2092" s="148" t="s">
        <v>2799</v>
      </c>
      <c r="D2092" s="213">
        <v>100</v>
      </c>
      <c r="E2092" s="213">
        <v>1</v>
      </c>
      <c r="F2092" s="367" t="s">
        <v>2800</v>
      </c>
      <c r="G2092" s="213">
        <v>220622</v>
      </c>
      <c r="H2092" s="213">
        <v>2022</v>
      </c>
      <c r="I2092" s="148" t="s">
        <v>43</v>
      </c>
      <c r="J2092" s="148" t="s">
        <v>2801</v>
      </c>
      <c r="K2092" s="148" t="s">
        <v>2802</v>
      </c>
      <c r="L2092" s="148" t="s">
        <v>74</v>
      </c>
      <c r="M2092" s="148" t="s">
        <v>100</v>
      </c>
      <c r="N2092" s="213">
        <v>52</v>
      </c>
      <c r="P2092" s="401" t="s">
        <v>925</v>
      </c>
      <c r="Q2092" s="16" t="s">
        <v>926</v>
      </c>
      <c r="R2092" s="50" t="s">
        <v>4597</v>
      </c>
      <c r="S2092" s="16">
        <v>1</v>
      </c>
      <c r="T2092" s="16">
        <v>0</v>
      </c>
      <c r="U2092" s="16">
        <v>1</v>
      </c>
      <c r="X2092" s="402">
        <v>310725</v>
      </c>
      <c r="Y2092" s="16" t="s">
        <v>78</v>
      </c>
      <c r="Z2092" s="47" t="s">
        <v>4770</v>
      </c>
      <c r="AB2092" s="16" t="str">
        <f t="shared" si="91"/>
        <v>Unique</v>
      </c>
    </row>
    <row r="2093" spans="1:89" ht="15">
      <c r="A2093" s="354" t="str">
        <f t="shared" si="84"/>
        <v>80_4_160821_C25_p_ca.au</v>
      </c>
      <c r="B2093" s="148" t="s">
        <v>2320</v>
      </c>
      <c r="C2093" s="148" t="s">
        <v>2321</v>
      </c>
      <c r="D2093" s="213">
        <v>80</v>
      </c>
      <c r="E2093" s="213">
        <v>4</v>
      </c>
      <c r="F2093" s="213">
        <v>300721</v>
      </c>
      <c r="G2093" s="213">
        <v>160821</v>
      </c>
      <c r="H2093" s="213">
        <v>2021</v>
      </c>
      <c r="I2093" s="148" t="s">
        <v>43</v>
      </c>
      <c r="J2093" s="148" t="s">
        <v>2322</v>
      </c>
      <c r="K2093" s="148" t="s">
        <v>2323</v>
      </c>
      <c r="L2093" s="148" t="s">
        <v>74</v>
      </c>
      <c r="M2093" s="2" t="s">
        <v>75</v>
      </c>
      <c r="N2093" s="117">
        <v>67</v>
      </c>
      <c r="O2093" s="2">
        <f>37+29</f>
        <v>66</v>
      </c>
      <c r="P2093" s="418" t="s">
        <v>4771</v>
      </c>
      <c r="Q2093" s="16" t="s">
        <v>4772</v>
      </c>
      <c r="R2093" s="50" t="s">
        <v>100</v>
      </c>
      <c r="S2093" s="50">
        <v>1</v>
      </c>
      <c r="T2093" s="50">
        <v>0</v>
      </c>
      <c r="U2093" s="50">
        <v>1</v>
      </c>
      <c r="V2093" s="2"/>
      <c r="W2093" s="2"/>
      <c r="X2093" s="413" t="s">
        <v>4773</v>
      </c>
      <c r="Y2093" s="50" t="s">
        <v>78</v>
      </c>
      <c r="Z2093" s="358" t="s">
        <v>4774</v>
      </c>
      <c r="AA2093" s="432"/>
      <c r="AB2093" s="16" t="str">
        <f t="shared" si="91"/>
        <v>Unique</v>
      </c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</row>
    <row r="2094" spans="1:89" ht="15">
      <c r="A2094" s="354" t="str">
        <f t="shared" si="84"/>
        <v>119_2_041021_C35_p_me.</v>
      </c>
      <c r="B2094" s="355" t="s">
        <v>2611</v>
      </c>
      <c r="C2094" s="355" t="s">
        <v>2612</v>
      </c>
      <c r="D2094" s="213">
        <v>119</v>
      </c>
      <c r="E2094" s="213">
        <v>2</v>
      </c>
      <c r="F2094" s="213">
        <v>200921</v>
      </c>
      <c r="G2094" s="417" t="s">
        <v>2461</v>
      </c>
      <c r="H2094" s="213">
        <v>2021</v>
      </c>
      <c r="I2094" s="148" t="s">
        <v>43</v>
      </c>
      <c r="J2094" s="148" t="s">
        <v>2613</v>
      </c>
      <c r="K2094" s="148" t="s">
        <v>2614</v>
      </c>
      <c r="L2094" s="148" t="s">
        <v>74</v>
      </c>
      <c r="M2094" s="16" t="s">
        <v>75</v>
      </c>
      <c r="P2094" s="401" t="s">
        <v>1178</v>
      </c>
      <c r="Q2094" s="16" t="s">
        <v>1179</v>
      </c>
      <c r="R2094" s="16" t="s">
        <v>100</v>
      </c>
      <c r="S2094" s="16">
        <v>2</v>
      </c>
      <c r="T2094" s="16">
        <v>0</v>
      </c>
      <c r="U2094" s="16">
        <v>2</v>
      </c>
      <c r="W2094" s="16" t="s">
        <v>4775</v>
      </c>
      <c r="X2094" s="413" t="s">
        <v>4773</v>
      </c>
      <c r="Y2094" s="50" t="s">
        <v>78</v>
      </c>
      <c r="Z2094" s="358"/>
      <c r="AA2094" s="432"/>
      <c r="AB2094" s="16" t="str">
        <f t="shared" si="91"/>
        <v>Unique</v>
      </c>
    </row>
    <row r="2095" spans="1:89" ht="15">
      <c r="A2095" s="354" t="str">
        <f t="shared" si="84"/>
        <v>83_2_170822_C2D_p_er.se</v>
      </c>
      <c r="B2095" s="355" t="s">
        <v>2773</v>
      </c>
      <c r="C2095" s="355" t="s">
        <v>2774</v>
      </c>
      <c r="D2095" s="213">
        <v>83</v>
      </c>
      <c r="E2095" s="213">
        <v>2</v>
      </c>
      <c r="F2095" s="367" t="s">
        <v>3145</v>
      </c>
      <c r="G2095" s="402">
        <v>170822</v>
      </c>
      <c r="H2095" s="16">
        <v>2022</v>
      </c>
      <c r="I2095" s="16" t="s">
        <v>43</v>
      </c>
      <c r="J2095" s="16" t="s">
        <v>2775</v>
      </c>
      <c r="K2095" s="16" t="s">
        <v>2776</v>
      </c>
      <c r="L2095" s="148" t="s">
        <v>74</v>
      </c>
      <c r="M2095" s="148" t="s">
        <v>2422</v>
      </c>
      <c r="P2095" s="418" t="s">
        <v>654</v>
      </c>
      <c r="Q2095" s="16" t="s">
        <v>655</v>
      </c>
      <c r="R2095" s="16" t="s">
        <v>100</v>
      </c>
      <c r="S2095" s="16">
        <v>1</v>
      </c>
      <c r="T2095" s="16">
        <v>0</v>
      </c>
      <c r="U2095" s="16">
        <v>1</v>
      </c>
      <c r="X2095" s="402" t="s">
        <v>4773</v>
      </c>
      <c r="Y2095" s="50" t="s">
        <v>78</v>
      </c>
      <c r="Z2095" s="358" t="s">
        <v>4776</v>
      </c>
      <c r="AA2095" s="432"/>
      <c r="AB2095" s="16" t="str">
        <f t="shared" si="91"/>
        <v>Unique</v>
      </c>
    </row>
    <row r="2096" spans="1:89" ht="15">
      <c r="A2096" s="354" t="str">
        <f t="shared" si="84"/>
        <v>93_1_200921_C3B_p_me.</v>
      </c>
      <c r="B2096" s="355" t="s">
        <v>2326</v>
      </c>
      <c r="C2096" s="355" t="s">
        <v>2327</v>
      </c>
      <c r="D2096" s="213">
        <v>93</v>
      </c>
      <c r="E2096" s="213">
        <v>1</v>
      </c>
      <c r="F2096" s="96" t="s">
        <v>2403</v>
      </c>
      <c r="G2096" s="378">
        <v>200921</v>
      </c>
      <c r="H2096" s="213">
        <v>2021</v>
      </c>
      <c r="I2096" s="148" t="s">
        <v>43</v>
      </c>
      <c r="J2096" s="148" t="s">
        <v>2328</v>
      </c>
      <c r="K2096" s="148" t="s">
        <v>2329</v>
      </c>
      <c r="L2096" s="148" t="s">
        <v>74</v>
      </c>
      <c r="M2096" s="16" t="s">
        <v>75</v>
      </c>
      <c r="P2096" s="401" t="s">
        <v>1178</v>
      </c>
      <c r="Q2096" s="16" t="s">
        <v>1179</v>
      </c>
      <c r="R2096" s="16" t="s">
        <v>100</v>
      </c>
      <c r="S2096" s="16">
        <f>T2096+U2096</f>
        <v>184</v>
      </c>
      <c r="T2096" s="16">
        <v>73</v>
      </c>
      <c r="U2096" s="16">
        <v>111</v>
      </c>
      <c r="V2096" s="16">
        <v>0</v>
      </c>
      <c r="W2096" s="16" t="s">
        <v>4775</v>
      </c>
      <c r="X2096" s="402" t="s">
        <v>4773</v>
      </c>
      <c r="Y2096" s="16" t="s">
        <v>78</v>
      </c>
      <c r="Z2096" s="47"/>
      <c r="AA2096" s="432"/>
      <c r="AB2096" s="16" t="str">
        <f t="shared" si="91"/>
        <v>Unique</v>
      </c>
    </row>
    <row r="2097" spans="1:89" ht="15">
      <c r="A2097" s="354" t="str">
        <f t="shared" si="84"/>
        <v>93_1_200921_C3B_p_xy.se</v>
      </c>
      <c r="B2097" s="355" t="s">
        <v>2326</v>
      </c>
      <c r="C2097" s="355" t="s">
        <v>2327</v>
      </c>
      <c r="D2097" s="213">
        <v>93</v>
      </c>
      <c r="E2097" s="213">
        <v>1</v>
      </c>
      <c r="F2097" s="96" t="s">
        <v>2403</v>
      </c>
      <c r="G2097" s="378">
        <v>200921</v>
      </c>
      <c r="H2097" s="213">
        <v>2021</v>
      </c>
      <c r="I2097" s="148" t="s">
        <v>43</v>
      </c>
      <c r="J2097" s="148" t="s">
        <v>2328</v>
      </c>
      <c r="K2097" s="148" t="s">
        <v>2329</v>
      </c>
      <c r="L2097" s="148" t="s">
        <v>74</v>
      </c>
      <c r="M2097" s="16" t="s">
        <v>75</v>
      </c>
      <c r="P2097" s="418" t="s">
        <v>529</v>
      </c>
      <c r="Q2097" s="16" t="s">
        <v>530</v>
      </c>
      <c r="R2097" s="16" t="s">
        <v>100</v>
      </c>
      <c r="S2097" s="16">
        <v>2</v>
      </c>
      <c r="T2097" s="16">
        <v>0</v>
      </c>
      <c r="U2097" s="16">
        <v>2</v>
      </c>
      <c r="V2097" s="16">
        <v>0</v>
      </c>
      <c r="X2097" s="402" t="s">
        <v>4773</v>
      </c>
      <c r="Y2097" s="16" t="s">
        <v>78</v>
      </c>
      <c r="Z2097" s="47" t="s">
        <v>4777</v>
      </c>
      <c r="AA2097" s="432"/>
      <c r="AB2097" s="16" t="str">
        <f t="shared" si="91"/>
        <v>Unique</v>
      </c>
    </row>
    <row r="2098" spans="1:89" ht="15">
      <c r="A2098" s="354" t="str">
        <f t="shared" si="84"/>
        <v>83_2_060722_C2D_p_er.se</v>
      </c>
      <c r="B2098" s="355" t="s">
        <v>2773</v>
      </c>
      <c r="C2098" s="355" t="s">
        <v>2774</v>
      </c>
      <c r="D2098" s="213">
        <v>83</v>
      </c>
      <c r="E2098" s="213">
        <v>2</v>
      </c>
      <c r="F2098" s="213">
        <v>220622</v>
      </c>
      <c r="G2098" s="367" t="s">
        <v>465</v>
      </c>
      <c r="H2098" s="213">
        <v>2022</v>
      </c>
      <c r="I2098" s="148" t="s">
        <v>43</v>
      </c>
      <c r="J2098" s="148" t="s">
        <v>2775</v>
      </c>
      <c r="K2098" s="148" t="s">
        <v>2776</v>
      </c>
      <c r="L2098" s="148" t="s">
        <v>74</v>
      </c>
      <c r="M2098" s="2" t="s">
        <v>168</v>
      </c>
      <c r="N2098" s="213">
        <v>854</v>
      </c>
      <c r="O2098" s="2"/>
      <c r="P2098" s="108" t="s">
        <v>654</v>
      </c>
      <c r="Q2098" s="50" t="s">
        <v>655</v>
      </c>
      <c r="R2098" s="16" t="s">
        <v>100</v>
      </c>
      <c r="S2098" s="50">
        <f>T2098+U2098</f>
        <v>18</v>
      </c>
      <c r="T2098" s="50">
        <v>9</v>
      </c>
      <c r="U2098" s="50">
        <v>9</v>
      </c>
      <c r="V2098" s="2"/>
      <c r="W2098" s="50"/>
      <c r="X2098" s="89" t="s">
        <v>4778</v>
      </c>
      <c r="Y2098" s="50" t="s">
        <v>78</v>
      </c>
      <c r="Z2098" s="47" t="s">
        <v>4779</v>
      </c>
      <c r="AA2098" s="432"/>
      <c r="AB2098" s="16" t="str">
        <f t="shared" si="91"/>
        <v>Unique</v>
      </c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</row>
    <row r="2099" spans="1:89" ht="15">
      <c r="A2099" s="354" t="str">
        <f t="shared" si="84"/>
        <v>119_2_041021_C2Y_p_me.</v>
      </c>
      <c r="B2099" s="355" t="s">
        <v>2517</v>
      </c>
      <c r="C2099" s="355" t="s">
        <v>2518</v>
      </c>
      <c r="D2099" s="213">
        <v>119</v>
      </c>
      <c r="E2099" s="213">
        <v>2</v>
      </c>
      <c r="F2099" s="213">
        <v>200921</v>
      </c>
      <c r="G2099" s="379" t="s">
        <v>2461</v>
      </c>
      <c r="H2099" s="213">
        <v>2021</v>
      </c>
      <c r="I2099" s="148" t="s">
        <v>43</v>
      </c>
      <c r="J2099" s="148" t="s">
        <v>2519</v>
      </c>
      <c r="K2099" s="148" t="s">
        <v>2520</v>
      </c>
      <c r="L2099" s="148" t="s">
        <v>74</v>
      </c>
      <c r="M2099" s="16" t="s">
        <v>75</v>
      </c>
      <c r="P2099" s="401" t="s">
        <v>1178</v>
      </c>
      <c r="Q2099" s="16" t="s">
        <v>1179</v>
      </c>
      <c r="R2099" s="16" t="s">
        <v>100</v>
      </c>
      <c r="S2099" s="16">
        <v>2</v>
      </c>
      <c r="T2099" s="16">
        <v>1</v>
      </c>
      <c r="U2099" s="16">
        <v>1</v>
      </c>
      <c r="W2099" s="16" t="s">
        <v>4775</v>
      </c>
      <c r="X2099" s="89" t="s">
        <v>4778</v>
      </c>
      <c r="Y2099" s="16" t="s">
        <v>78</v>
      </c>
      <c r="Z2099" s="47"/>
      <c r="AA2099" s="432"/>
      <c r="AB2099" s="16" t="str">
        <f t="shared" si="91"/>
        <v>Unique</v>
      </c>
    </row>
    <row r="2100" spans="1:89" ht="15">
      <c r="A2100" s="354" t="str">
        <f t="shared" si="84"/>
        <v>93_1_200921_C3B_p_sy.ri</v>
      </c>
      <c r="B2100" s="355" t="s">
        <v>2326</v>
      </c>
      <c r="C2100" s="355" t="s">
        <v>2327</v>
      </c>
      <c r="D2100" s="213">
        <v>93</v>
      </c>
      <c r="E2100" s="213">
        <v>1</v>
      </c>
      <c r="F2100" s="96" t="s">
        <v>2403</v>
      </c>
      <c r="G2100" s="378">
        <v>200921</v>
      </c>
      <c r="H2100" s="213">
        <v>2021</v>
      </c>
      <c r="I2100" s="148" t="s">
        <v>43</v>
      </c>
      <c r="J2100" s="148" t="s">
        <v>2328</v>
      </c>
      <c r="K2100" s="148" t="s">
        <v>2329</v>
      </c>
      <c r="L2100" s="148" t="s">
        <v>74</v>
      </c>
      <c r="M2100" s="16" t="s">
        <v>75</v>
      </c>
      <c r="P2100" s="401" t="s">
        <v>888</v>
      </c>
      <c r="Q2100" s="16" t="s">
        <v>889</v>
      </c>
      <c r="R2100" s="16" t="s">
        <v>100</v>
      </c>
      <c r="S2100" s="16">
        <f>T2100+U2100</f>
        <v>10</v>
      </c>
      <c r="T2100" s="16">
        <v>2</v>
      </c>
      <c r="U2100" s="16">
        <v>8</v>
      </c>
      <c r="V2100" s="16">
        <v>0</v>
      </c>
      <c r="X2100" s="89" t="s">
        <v>4778</v>
      </c>
      <c r="Y2100" s="16" t="s">
        <v>78</v>
      </c>
      <c r="Z2100" s="47" t="s">
        <v>4780</v>
      </c>
      <c r="AA2100" s="432"/>
      <c r="AB2100" s="16" t="str">
        <f t="shared" si="91"/>
        <v>Unique</v>
      </c>
    </row>
    <row r="2101" spans="1:89" ht="15">
      <c r="A2101" s="354" t="str">
        <f t="shared" si="84"/>
        <v>93_1_200921_C3B_p_sy.to</v>
      </c>
      <c r="B2101" s="355" t="s">
        <v>2326</v>
      </c>
      <c r="C2101" s="355" t="s">
        <v>2327</v>
      </c>
      <c r="D2101" s="213">
        <v>93</v>
      </c>
      <c r="E2101" s="213">
        <v>1</v>
      </c>
      <c r="F2101" s="96" t="s">
        <v>2403</v>
      </c>
      <c r="G2101" s="378">
        <v>200921</v>
      </c>
      <c r="H2101" s="213">
        <v>2021</v>
      </c>
      <c r="I2101" s="148" t="s">
        <v>43</v>
      </c>
      <c r="J2101" s="148" t="s">
        <v>2328</v>
      </c>
      <c r="K2101" s="148" t="s">
        <v>2329</v>
      </c>
      <c r="L2101" s="148" t="s">
        <v>74</v>
      </c>
      <c r="M2101" s="16" t="s">
        <v>75</v>
      </c>
      <c r="P2101" s="418" t="s">
        <v>1140</v>
      </c>
      <c r="Q2101" s="16" t="s">
        <v>1141</v>
      </c>
      <c r="R2101" s="16" t="s">
        <v>100</v>
      </c>
      <c r="S2101" s="16">
        <v>4</v>
      </c>
      <c r="T2101" s="16">
        <v>0</v>
      </c>
      <c r="U2101" s="16">
        <v>4</v>
      </c>
      <c r="V2101" s="16">
        <v>0</v>
      </c>
      <c r="X2101" s="89" t="s">
        <v>4778</v>
      </c>
      <c r="Y2101" s="16" t="s">
        <v>78</v>
      </c>
      <c r="Z2101" s="47" t="s">
        <v>4781</v>
      </c>
      <c r="AA2101" s="432"/>
      <c r="AB2101" s="16" t="str">
        <f t="shared" si="91"/>
        <v>Unique</v>
      </c>
    </row>
    <row r="2102" spans="1:89" ht="15">
      <c r="A2102" s="354" t="str">
        <f t="shared" si="84"/>
        <v>93_1_200921_C3B_p_sy.vi</v>
      </c>
      <c r="B2102" s="355" t="s">
        <v>2326</v>
      </c>
      <c r="C2102" s="355" t="s">
        <v>2327</v>
      </c>
      <c r="D2102" s="213">
        <v>93</v>
      </c>
      <c r="E2102" s="213">
        <v>1</v>
      </c>
      <c r="F2102" s="96" t="s">
        <v>2403</v>
      </c>
      <c r="G2102" s="378">
        <v>200921</v>
      </c>
      <c r="H2102" s="213">
        <v>2021</v>
      </c>
      <c r="I2102" s="148" t="s">
        <v>43</v>
      </c>
      <c r="J2102" s="148" t="s">
        <v>2328</v>
      </c>
      <c r="K2102" s="148" t="s">
        <v>2329</v>
      </c>
      <c r="L2102" s="148" t="s">
        <v>74</v>
      </c>
      <c r="M2102" s="16" t="s">
        <v>75</v>
      </c>
      <c r="P2102" s="418" t="s">
        <v>1137</v>
      </c>
      <c r="Q2102" s="16" t="s">
        <v>1138</v>
      </c>
      <c r="R2102" s="16" t="s">
        <v>100</v>
      </c>
      <c r="S2102" s="16">
        <v>10</v>
      </c>
      <c r="T2102" s="16">
        <v>0</v>
      </c>
      <c r="U2102" s="16">
        <v>10</v>
      </c>
      <c r="V2102" s="16">
        <v>0</v>
      </c>
      <c r="X2102" s="89" t="s">
        <v>4778</v>
      </c>
      <c r="Y2102" s="16" t="s">
        <v>78</v>
      </c>
      <c r="Z2102" s="47" t="s">
        <v>4782</v>
      </c>
      <c r="AA2102" s="432"/>
      <c r="AB2102" s="16" t="str">
        <f t="shared" si="91"/>
        <v>Unique</v>
      </c>
    </row>
    <row r="2103" spans="1:89" ht="15">
      <c r="A2103" s="354" t="str">
        <f t="shared" ref="A2103:A2357" si="93">D2103&amp;"_"&amp;E2103&amp;"_"&amp;G2103&amp;"_"&amp;J2103&amp;"_"&amp;P2103</f>
        <v>80_2_160623_C1Y_p_sc.py</v>
      </c>
      <c r="B2103" s="148" t="s">
        <v>2504</v>
      </c>
      <c r="C2103" s="148" t="s">
        <v>2505</v>
      </c>
      <c r="D2103" s="213">
        <v>80</v>
      </c>
      <c r="E2103" s="213">
        <v>2</v>
      </c>
      <c r="F2103" s="481" t="s">
        <v>3903</v>
      </c>
      <c r="G2103" s="213">
        <v>160623</v>
      </c>
      <c r="H2103" s="213">
        <v>2023</v>
      </c>
      <c r="I2103" s="148" t="s">
        <v>43</v>
      </c>
      <c r="J2103" s="148" t="s">
        <v>2506</v>
      </c>
      <c r="K2103" s="148" t="s">
        <v>2507</v>
      </c>
      <c r="L2103" s="148" t="s">
        <v>74</v>
      </c>
      <c r="M2103" s="148" t="s">
        <v>100</v>
      </c>
      <c r="N2103" s="213">
        <v>318</v>
      </c>
      <c r="O2103" s="2"/>
      <c r="P2103" s="108" t="s">
        <v>1069</v>
      </c>
      <c r="Q2103" s="50" t="s">
        <v>1070</v>
      </c>
      <c r="R2103" s="50" t="s">
        <v>100</v>
      </c>
      <c r="S2103" s="50">
        <v>5</v>
      </c>
      <c r="T2103" s="50">
        <v>1</v>
      </c>
      <c r="U2103" s="50">
        <v>4</v>
      </c>
      <c r="V2103" s="2"/>
      <c r="W2103" s="2"/>
      <c r="X2103" s="50">
        <v>110925</v>
      </c>
      <c r="Y2103" s="16" t="s">
        <v>78</v>
      </c>
      <c r="Z2103" s="47" t="s">
        <v>4783</v>
      </c>
      <c r="AA2103" s="432"/>
      <c r="AB2103" s="16" t="str">
        <f t="shared" si="91"/>
        <v>Unique</v>
      </c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</row>
    <row r="2104" spans="1:89" ht="15">
      <c r="A2104" s="354" t="str">
        <f t="shared" si="93"/>
        <v>83_1_230522_C2C_p_ch.ca</v>
      </c>
      <c r="B2104" s="355" t="s">
        <v>2789</v>
      </c>
      <c r="C2104" s="355" t="s">
        <v>2790</v>
      </c>
      <c r="D2104" s="213">
        <v>83</v>
      </c>
      <c r="E2104" s="213">
        <v>1</v>
      </c>
      <c r="F2104" s="367" t="s">
        <v>2753</v>
      </c>
      <c r="G2104" s="213">
        <v>230522</v>
      </c>
      <c r="H2104" s="213">
        <v>2022</v>
      </c>
      <c r="I2104" s="148" t="s">
        <v>43</v>
      </c>
      <c r="J2104" s="148" t="s">
        <v>2791</v>
      </c>
      <c r="K2104" s="148" t="s">
        <v>2792</v>
      </c>
      <c r="L2104" s="148" t="s">
        <v>74</v>
      </c>
      <c r="M2104" s="2" t="s">
        <v>75</v>
      </c>
      <c r="N2104" s="117">
        <v>18</v>
      </c>
      <c r="P2104" s="108" t="s">
        <v>925</v>
      </c>
      <c r="Q2104" s="50" t="s">
        <v>926</v>
      </c>
      <c r="R2104" s="16" t="s">
        <v>100</v>
      </c>
      <c r="S2104" s="2">
        <f>SUM(T2104:U2104)</f>
        <v>1</v>
      </c>
      <c r="T2104" s="16">
        <v>0</v>
      </c>
      <c r="U2104" s="16">
        <v>1</v>
      </c>
      <c r="X2104" s="93">
        <v>110925</v>
      </c>
      <c r="Y2104" s="16" t="s">
        <v>78</v>
      </c>
      <c r="Z2104" s="47" t="s">
        <v>4784</v>
      </c>
      <c r="AA2104" s="432"/>
      <c r="AB2104" s="16" t="str">
        <f t="shared" si="91"/>
        <v>Unique</v>
      </c>
    </row>
    <row r="2105" spans="1:89" ht="15">
      <c r="A2105" s="354" t="str">
        <f t="shared" si="93"/>
        <v>100_1_230522_C3C_p_br.le</v>
      </c>
      <c r="B2105" s="355" t="s">
        <v>2798</v>
      </c>
      <c r="C2105" s="355" t="s">
        <v>2799</v>
      </c>
      <c r="D2105" s="213">
        <v>100</v>
      </c>
      <c r="E2105" s="213">
        <v>1</v>
      </c>
      <c r="F2105" s="367" t="s">
        <v>2753</v>
      </c>
      <c r="G2105" s="213">
        <v>230522</v>
      </c>
      <c r="H2105" s="213">
        <v>2022</v>
      </c>
      <c r="I2105" s="148" t="s">
        <v>43</v>
      </c>
      <c r="J2105" s="148" t="s">
        <v>2801</v>
      </c>
      <c r="K2105" s="148" t="s">
        <v>2802</v>
      </c>
      <c r="L2105" s="148" t="s">
        <v>74</v>
      </c>
      <c r="M2105" s="2" t="s">
        <v>75</v>
      </c>
      <c r="N2105" s="117">
        <v>73</v>
      </c>
      <c r="P2105" s="581" t="s">
        <v>4353</v>
      </c>
      <c r="Q2105" s="16" t="s">
        <v>4354</v>
      </c>
      <c r="R2105" s="16" t="s">
        <v>2911</v>
      </c>
      <c r="S2105" s="16">
        <v>1</v>
      </c>
      <c r="T2105" s="16">
        <v>0</v>
      </c>
      <c r="U2105" s="16">
        <v>1</v>
      </c>
      <c r="X2105" s="402">
        <v>160925</v>
      </c>
      <c r="Y2105" s="16" t="s">
        <v>78</v>
      </c>
      <c r="Z2105" s="47" t="s">
        <v>4785</v>
      </c>
      <c r="AB2105" s="16" t="str">
        <f t="shared" si="91"/>
        <v>Unique</v>
      </c>
    </row>
    <row r="2106" spans="1:89" ht="15">
      <c r="A2106" s="354" t="str">
        <f t="shared" si="93"/>
        <v>100_1_230522_C3C_p_xy.se</v>
      </c>
      <c r="B2106" s="355" t="s">
        <v>2798</v>
      </c>
      <c r="C2106" s="355" t="s">
        <v>2799</v>
      </c>
      <c r="D2106" s="213">
        <v>100</v>
      </c>
      <c r="E2106" s="213">
        <v>1</v>
      </c>
      <c r="F2106" s="367" t="s">
        <v>2753</v>
      </c>
      <c r="G2106" s="213">
        <v>230522</v>
      </c>
      <c r="H2106" s="213">
        <v>2022</v>
      </c>
      <c r="I2106" s="148" t="s">
        <v>43</v>
      </c>
      <c r="J2106" s="148" t="s">
        <v>2801</v>
      </c>
      <c r="K2106" s="148" t="s">
        <v>2802</v>
      </c>
      <c r="L2106" s="148" t="s">
        <v>74</v>
      </c>
      <c r="M2106" s="2" t="s">
        <v>75</v>
      </c>
      <c r="N2106" s="117">
        <v>73</v>
      </c>
      <c r="P2106" s="418" t="s">
        <v>529</v>
      </c>
      <c r="Q2106" s="16" t="s">
        <v>530</v>
      </c>
      <c r="R2106" s="16" t="s">
        <v>2911</v>
      </c>
      <c r="S2106" s="16">
        <v>1</v>
      </c>
      <c r="T2106" s="16">
        <v>0</v>
      </c>
      <c r="U2106" s="16">
        <v>1</v>
      </c>
      <c r="X2106" s="402">
        <v>160925</v>
      </c>
      <c r="Y2106" s="16" t="s">
        <v>78</v>
      </c>
      <c r="Z2106" s="47" t="s">
        <v>4786</v>
      </c>
      <c r="AB2106" s="16" t="str">
        <f t="shared" si="91"/>
        <v>Unique</v>
      </c>
    </row>
    <row r="2107" spans="1:89" ht="15">
      <c r="A2107" s="354" t="str">
        <f t="shared" si="93"/>
        <v>102_1_310822_C1C_p_xy.se</v>
      </c>
      <c r="B2107" s="148" t="s">
        <v>2751</v>
      </c>
      <c r="C2107" s="148" t="s">
        <v>2752</v>
      </c>
      <c r="D2107" s="213">
        <v>102</v>
      </c>
      <c r="E2107" s="213">
        <v>1</v>
      </c>
      <c r="F2107" s="213">
        <v>170822</v>
      </c>
      <c r="G2107" s="213">
        <v>310822</v>
      </c>
      <c r="H2107" s="213">
        <v>2022</v>
      </c>
      <c r="I2107" s="148" t="s">
        <v>43</v>
      </c>
      <c r="J2107" s="148" t="s">
        <v>2754</v>
      </c>
      <c r="K2107" s="148" t="s">
        <v>2755</v>
      </c>
      <c r="L2107" s="148" t="s">
        <v>74</v>
      </c>
      <c r="M2107" s="148" t="s">
        <v>3158</v>
      </c>
      <c r="N2107" s="213">
        <v>34</v>
      </c>
      <c r="P2107" s="418" t="s">
        <v>529</v>
      </c>
      <c r="Q2107" s="16" t="s">
        <v>530</v>
      </c>
      <c r="R2107" s="16" t="s">
        <v>2911</v>
      </c>
      <c r="S2107" s="16">
        <v>1</v>
      </c>
      <c r="T2107" s="16">
        <v>1</v>
      </c>
      <c r="U2107" s="16">
        <v>0</v>
      </c>
      <c r="X2107" s="402">
        <v>160925</v>
      </c>
      <c r="Y2107" s="16" t="s">
        <v>78</v>
      </c>
      <c r="Z2107" s="47" t="s">
        <v>4787</v>
      </c>
      <c r="AB2107" s="16" t="str">
        <f t="shared" si="91"/>
        <v>Unique</v>
      </c>
    </row>
    <row r="2108" spans="1:89" ht="15">
      <c r="A2108" s="354" t="str">
        <f t="shared" si="93"/>
        <v>119_2_030921_C2Y_p_xy.se</v>
      </c>
      <c r="B2108" s="400" t="s">
        <v>2517</v>
      </c>
      <c r="C2108" s="400" t="s">
        <v>2518</v>
      </c>
      <c r="D2108" s="213">
        <v>119</v>
      </c>
      <c r="E2108" s="213">
        <v>2</v>
      </c>
      <c r="F2108" s="213">
        <v>160821</v>
      </c>
      <c r="G2108" s="367" t="s">
        <v>2403</v>
      </c>
      <c r="H2108" s="213">
        <v>2021</v>
      </c>
      <c r="I2108" s="148" t="s">
        <v>43</v>
      </c>
      <c r="J2108" s="148" t="s">
        <v>2519</v>
      </c>
      <c r="K2108" s="148" t="s">
        <v>2520</v>
      </c>
      <c r="L2108" s="148" t="s">
        <v>74</v>
      </c>
      <c r="M2108" s="2" t="s">
        <v>100</v>
      </c>
      <c r="N2108" s="117">
        <v>238</v>
      </c>
      <c r="P2108" s="418" t="s">
        <v>529</v>
      </c>
      <c r="Q2108" s="16" t="s">
        <v>530</v>
      </c>
      <c r="R2108" s="16" t="s">
        <v>2911</v>
      </c>
      <c r="S2108" s="16">
        <v>1</v>
      </c>
      <c r="T2108" s="16">
        <v>1</v>
      </c>
      <c r="U2108" s="16">
        <v>0</v>
      </c>
      <c r="X2108" s="402">
        <v>160925</v>
      </c>
      <c r="Y2108" s="16" t="s">
        <v>78</v>
      </c>
      <c r="Z2108" s="47" t="s">
        <v>4788</v>
      </c>
      <c r="AB2108" s="16" t="str">
        <f t="shared" si="91"/>
        <v>Unique</v>
      </c>
    </row>
    <row r="2109" spans="1:89" ht="15">
      <c r="A2109" s="354" t="str">
        <f t="shared" si="93"/>
        <v>102_1_030822_C1C_p_xy.se</v>
      </c>
      <c r="B2109" s="355" t="s">
        <v>2751</v>
      </c>
      <c r="C2109" s="355" t="s">
        <v>2752</v>
      </c>
      <c r="D2109" s="213">
        <v>102</v>
      </c>
      <c r="E2109" s="213">
        <v>1</v>
      </c>
      <c r="F2109" s="367" t="s">
        <v>3450</v>
      </c>
      <c r="G2109" s="367" t="s">
        <v>3145</v>
      </c>
      <c r="H2109" s="213">
        <v>2022</v>
      </c>
      <c r="I2109" s="148" t="s">
        <v>43</v>
      </c>
      <c r="J2109" s="148" t="s">
        <v>2754</v>
      </c>
      <c r="K2109" s="148" t="s">
        <v>2755</v>
      </c>
      <c r="L2109" s="148" t="s">
        <v>74</v>
      </c>
      <c r="M2109" s="148" t="s">
        <v>3150</v>
      </c>
      <c r="N2109" s="213">
        <v>46</v>
      </c>
      <c r="P2109" s="418" t="s">
        <v>529</v>
      </c>
      <c r="Q2109" s="16" t="s">
        <v>530</v>
      </c>
      <c r="R2109" s="16" t="s">
        <v>2911</v>
      </c>
      <c r="S2109" s="16">
        <v>2</v>
      </c>
      <c r="T2109" s="16">
        <v>0</v>
      </c>
      <c r="U2109" s="16">
        <v>2</v>
      </c>
      <c r="X2109" s="402">
        <v>170925</v>
      </c>
      <c r="Y2109" s="16" t="s">
        <v>78</v>
      </c>
      <c r="Z2109" s="47" t="s">
        <v>4789</v>
      </c>
      <c r="AB2109" s="16" t="str">
        <f t="shared" si="91"/>
        <v>Unique</v>
      </c>
    </row>
    <row r="2110" spans="1:89" ht="15">
      <c r="A2110" s="354" t="str">
        <f t="shared" si="93"/>
        <v>100_2_060722_C3X_p_xy.se</v>
      </c>
      <c r="B2110" s="355" t="s">
        <v>2441</v>
      </c>
      <c r="C2110" s="355" t="s">
        <v>2442</v>
      </c>
      <c r="D2110" s="213">
        <v>100</v>
      </c>
      <c r="E2110" s="213">
        <v>2</v>
      </c>
      <c r="F2110" s="213">
        <v>220622</v>
      </c>
      <c r="G2110" s="367" t="s">
        <v>465</v>
      </c>
      <c r="H2110" s="213">
        <v>2022</v>
      </c>
      <c r="I2110" s="148" t="s">
        <v>43</v>
      </c>
      <c r="J2110" s="148" t="s">
        <v>2443</v>
      </c>
      <c r="K2110" s="148" t="s">
        <v>2444</v>
      </c>
      <c r="L2110" s="148" t="s">
        <v>74</v>
      </c>
      <c r="M2110" s="2" t="s">
        <v>168</v>
      </c>
      <c r="N2110" s="213">
        <v>76</v>
      </c>
      <c r="P2110" s="418" t="s">
        <v>529</v>
      </c>
      <c r="Q2110" s="16" t="s">
        <v>530</v>
      </c>
      <c r="R2110" s="16" t="s">
        <v>2911</v>
      </c>
      <c r="S2110" s="16">
        <v>5</v>
      </c>
      <c r="T2110" s="16">
        <v>3</v>
      </c>
      <c r="U2110" s="16">
        <v>2</v>
      </c>
      <c r="X2110" s="402">
        <v>170925</v>
      </c>
      <c r="Y2110" s="16" t="s">
        <v>78</v>
      </c>
      <c r="Z2110" s="47" t="s">
        <v>4790</v>
      </c>
      <c r="AB2110" s="16" t="str">
        <f t="shared" si="91"/>
        <v>Unique</v>
      </c>
    </row>
    <row r="2111" spans="1:89" ht="15">
      <c r="A2111" s="354" t="str">
        <f t="shared" si="93"/>
        <v>128_1_190922_C3D_p_xy.se</v>
      </c>
      <c r="B2111" s="148" t="s">
        <v>2767</v>
      </c>
      <c r="C2111" s="148" t="s">
        <v>2768</v>
      </c>
      <c r="D2111" s="213">
        <v>128</v>
      </c>
      <c r="E2111" s="213">
        <v>1</v>
      </c>
      <c r="F2111" s="213">
        <v>310822</v>
      </c>
      <c r="G2111" s="213">
        <v>190922</v>
      </c>
      <c r="H2111" s="213">
        <v>2022</v>
      </c>
      <c r="I2111" s="148" t="s">
        <v>43</v>
      </c>
      <c r="J2111" s="148" t="s">
        <v>2769</v>
      </c>
      <c r="K2111" s="148" t="s">
        <v>2770</v>
      </c>
      <c r="L2111" s="148" t="s">
        <v>74</v>
      </c>
      <c r="M2111" s="148" t="s">
        <v>3158</v>
      </c>
      <c r="N2111" s="213">
        <v>43</v>
      </c>
      <c r="P2111" s="418" t="s">
        <v>529</v>
      </c>
      <c r="Q2111" s="16" t="s">
        <v>530</v>
      </c>
      <c r="R2111" s="16" t="s">
        <v>2911</v>
      </c>
      <c r="S2111" s="16">
        <v>2</v>
      </c>
      <c r="T2111" s="16">
        <v>1</v>
      </c>
      <c r="U2111" s="16">
        <v>1</v>
      </c>
      <c r="X2111" s="402">
        <v>170925</v>
      </c>
      <c r="Y2111" s="16" t="s">
        <v>78</v>
      </c>
      <c r="Z2111" s="47" t="s">
        <v>4791</v>
      </c>
      <c r="AB2111" s="16" t="str">
        <f t="shared" si="91"/>
        <v>Unique</v>
      </c>
    </row>
    <row r="2112" spans="1:89" ht="15">
      <c r="A2112" s="354" t="str">
        <f t="shared" si="93"/>
        <v>80_4_230522_C25_p_xy.se</v>
      </c>
      <c r="B2112" s="355" t="s">
        <v>2320</v>
      </c>
      <c r="C2112" s="355" t="s">
        <v>2321</v>
      </c>
      <c r="D2112" s="213">
        <v>80</v>
      </c>
      <c r="E2112" s="213">
        <v>4</v>
      </c>
      <c r="F2112" s="367" t="s">
        <v>2753</v>
      </c>
      <c r="G2112" s="213">
        <v>230522</v>
      </c>
      <c r="H2112" s="213">
        <v>2022</v>
      </c>
      <c r="I2112" s="148" t="s">
        <v>43</v>
      </c>
      <c r="J2112" s="148" t="s">
        <v>2322</v>
      </c>
      <c r="K2112" s="148" t="s">
        <v>2323</v>
      </c>
      <c r="L2112" s="148" t="s">
        <v>74</v>
      </c>
      <c r="M2112" s="2" t="s">
        <v>75</v>
      </c>
      <c r="N2112" s="117">
        <v>125</v>
      </c>
      <c r="P2112" s="418" t="s">
        <v>529</v>
      </c>
      <c r="Q2112" s="16" t="s">
        <v>530</v>
      </c>
      <c r="R2112" s="16" t="s">
        <v>2911</v>
      </c>
      <c r="S2112" s="16">
        <v>5</v>
      </c>
      <c r="T2112" s="16">
        <v>3</v>
      </c>
      <c r="U2112" s="16">
        <v>2</v>
      </c>
      <c r="X2112" s="402">
        <v>170925</v>
      </c>
      <c r="Y2112" s="16" t="s">
        <v>78</v>
      </c>
      <c r="Z2112" s="47" t="s">
        <v>4792</v>
      </c>
      <c r="AB2112" s="16" t="str">
        <f t="shared" si="91"/>
        <v>Unique</v>
      </c>
    </row>
    <row r="2113" spans="1:89" ht="15">
      <c r="A2113" s="354" t="str">
        <f t="shared" si="93"/>
        <v>119_2_300721_C35_p_xy.se</v>
      </c>
      <c r="B2113" s="355" t="s">
        <v>2611</v>
      </c>
      <c r="C2113" s="355" t="s">
        <v>2612</v>
      </c>
      <c r="D2113" s="213">
        <v>119</v>
      </c>
      <c r="E2113" s="213">
        <v>2</v>
      </c>
      <c r="F2113" s="213">
        <v>140721</v>
      </c>
      <c r="G2113" s="378">
        <v>300721</v>
      </c>
      <c r="H2113" s="213">
        <v>2021</v>
      </c>
      <c r="I2113" s="148" t="s">
        <v>43</v>
      </c>
      <c r="J2113" s="148" t="s">
        <v>2613</v>
      </c>
      <c r="K2113" s="148" t="s">
        <v>2614</v>
      </c>
      <c r="L2113" s="148" t="s">
        <v>74</v>
      </c>
      <c r="M2113" s="16" t="s">
        <v>75</v>
      </c>
      <c r="P2113" s="418" t="s">
        <v>529</v>
      </c>
      <c r="Q2113" s="16" t="s">
        <v>530</v>
      </c>
      <c r="R2113" s="16" t="s">
        <v>2911</v>
      </c>
      <c r="S2113" s="16">
        <v>1</v>
      </c>
      <c r="T2113" s="16">
        <v>0</v>
      </c>
      <c r="U2113" s="16">
        <v>1</v>
      </c>
      <c r="X2113" s="402">
        <v>170925</v>
      </c>
      <c r="Y2113" s="16" t="s">
        <v>78</v>
      </c>
      <c r="Z2113" s="47" t="s">
        <v>4793</v>
      </c>
      <c r="AB2113" s="16" t="str">
        <f t="shared" si="91"/>
        <v>Unique</v>
      </c>
    </row>
    <row r="2114" spans="1:89" ht="15">
      <c r="A2114" s="354" t="str">
        <f t="shared" si="93"/>
        <v>93_1_160821_C3B_p_xy.se</v>
      </c>
      <c r="B2114" s="355" t="s">
        <v>2326</v>
      </c>
      <c r="C2114" s="355" t="s">
        <v>2327</v>
      </c>
      <c r="D2114" s="213">
        <v>93</v>
      </c>
      <c r="E2114" s="213">
        <v>1</v>
      </c>
      <c r="F2114" s="213">
        <v>300721</v>
      </c>
      <c r="G2114" s="213">
        <v>160821</v>
      </c>
      <c r="H2114" s="213">
        <v>2021</v>
      </c>
      <c r="I2114" s="148" t="s">
        <v>43</v>
      </c>
      <c r="J2114" s="148" t="s">
        <v>2328</v>
      </c>
      <c r="K2114" s="148" t="s">
        <v>2329</v>
      </c>
      <c r="L2114" s="148" t="s">
        <v>74</v>
      </c>
      <c r="M2114" s="2" t="s">
        <v>75</v>
      </c>
      <c r="N2114" s="117">
        <v>705</v>
      </c>
      <c r="P2114" s="418" t="s">
        <v>529</v>
      </c>
      <c r="Q2114" s="16" t="s">
        <v>530</v>
      </c>
      <c r="R2114" s="16" t="s">
        <v>2911</v>
      </c>
      <c r="S2114" s="16">
        <v>1</v>
      </c>
      <c r="T2114" s="16">
        <v>1</v>
      </c>
      <c r="U2114" s="16">
        <v>0</v>
      </c>
      <c r="X2114" s="402">
        <v>170925</v>
      </c>
      <c r="Y2114" s="16" t="s">
        <v>78</v>
      </c>
      <c r="Z2114" s="47" t="s">
        <v>4794</v>
      </c>
      <c r="AB2114" s="16" t="str">
        <f t="shared" si="91"/>
        <v>Unique</v>
      </c>
    </row>
    <row r="2115" spans="1:89" ht="15">
      <c r="A2115" s="354" t="str">
        <f t="shared" si="93"/>
        <v>128_1_170822_C3D_p_xy.se</v>
      </c>
      <c r="B2115" s="355" t="s">
        <v>2767</v>
      </c>
      <c r="C2115" s="355" t="s">
        <v>2768</v>
      </c>
      <c r="D2115" s="213">
        <v>128</v>
      </c>
      <c r="E2115" s="213">
        <v>1</v>
      </c>
      <c r="F2115" s="367" t="s">
        <v>3145</v>
      </c>
      <c r="G2115" s="213">
        <v>170822</v>
      </c>
      <c r="H2115" s="213">
        <v>2022</v>
      </c>
      <c r="I2115" s="148" t="s">
        <v>43</v>
      </c>
      <c r="J2115" s="148" t="s">
        <v>2769</v>
      </c>
      <c r="K2115" s="148" t="s">
        <v>2770</v>
      </c>
      <c r="L2115" s="148" t="s">
        <v>74</v>
      </c>
      <c r="M2115" s="148" t="s">
        <v>2422</v>
      </c>
      <c r="N2115" s="117">
        <v>50</v>
      </c>
      <c r="P2115" s="418" t="s">
        <v>529</v>
      </c>
      <c r="Q2115" s="16" t="s">
        <v>530</v>
      </c>
      <c r="R2115" s="16" t="s">
        <v>2911</v>
      </c>
      <c r="S2115" s="16">
        <v>4</v>
      </c>
      <c r="T2115" s="16">
        <v>0</v>
      </c>
      <c r="U2115" s="16">
        <v>4</v>
      </c>
      <c r="X2115" s="402">
        <v>170925</v>
      </c>
      <c r="Y2115" s="16" t="s">
        <v>78</v>
      </c>
      <c r="Z2115" s="47" t="s">
        <v>4795</v>
      </c>
      <c r="AB2115" s="16" t="str">
        <f t="shared" si="91"/>
        <v>Unique</v>
      </c>
    </row>
    <row r="2116" spans="1:89" ht="15">
      <c r="A2116" s="582" t="str">
        <f t="shared" si="93"/>
        <v>102_1_030822_C1C_p_xy.se</v>
      </c>
      <c r="B2116" s="28" t="s">
        <v>2751</v>
      </c>
      <c r="C2116" s="28" t="s">
        <v>2752</v>
      </c>
      <c r="D2116" s="29">
        <v>102</v>
      </c>
      <c r="E2116" s="29">
        <v>1</v>
      </c>
      <c r="F2116" s="434" t="s">
        <v>3450</v>
      </c>
      <c r="G2116" s="434" t="s">
        <v>3145</v>
      </c>
      <c r="H2116" s="29">
        <v>2022</v>
      </c>
      <c r="I2116" s="28" t="s">
        <v>43</v>
      </c>
      <c r="J2116" s="28" t="s">
        <v>2754</v>
      </c>
      <c r="K2116" s="28" t="s">
        <v>2755</v>
      </c>
      <c r="L2116" s="28" t="s">
        <v>74</v>
      </c>
      <c r="M2116" s="28" t="s">
        <v>3150</v>
      </c>
      <c r="N2116" s="29">
        <v>46</v>
      </c>
      <c r="O2116" s="33"/>
      <c r="P2116" s="35" t="s">
        <v>529</v>
      </c>
      <c r="Q2116" s="32" t="s">
        <v>530</v>
      </c>
      <c r="R2116" s="32" t="s">
        <v>2911</v>
      </c>
      <c r="S2116" s="16">
        <v>1</v>
      </c>
      <c r="T2116" s="16">
        <v>0</v>
      </c>
      <c r="U2116" s="16">
        <v>1</v>
      </c>
      <c r="V2116" s="33"/>
      <c r="W2116" s="33"/>
      <c r="X2116" s="583">
        <v>170925</v>
      </c>
      <c r="Y2116" s="32" t="s">
        <v>78</v>
      </c>
      <c r="Z2116" s="584" t="s">
        <v>4796</v>
      </c>
      <c r="AA2116" s="33"/>
      <c r="AB2116" s="32" t="str">
        <f t="shared" si="91"/>
        <v>Unique</v>
      </c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  <c r="AN2116" s="33"/>
      <c r="AO2116" s="33"/>
      <c r="AP2116" s="33"/>
      <c r="AQ2116" s="33"/>
      <c r="AR2116" s="33"/>
      <c r="AS2116" s="33"/>
      <c r="AT2116" s="33"/>
      <c r="AU2116" s="33"/>
      <c r="AV2116" s="33"/>
      <c r="AW2116" s="33"/>
      <c r="AX2116" s="33"/>
      <c r="AY2116" s="33"/>
      <c r="AZ2116" s="33"/>
      <c r="BA2116" s="33"/>
      <c r="BB2116" s="33"/>
      <c r="BC2116" s="33"/>
      <c r="BD2116" s="33"/>
      <c r="BE2116" s="33"/>
      <c r="BF2116" s="33"/>
      <c r="BG2116" s="33"/>
      <c r="BH2116" s="33"/>
      <c r="BI2116" s="33"/>
      <c r="BJ2116" s="33"/>
      <c r="BK2116" s="33"/>
      <c r="BL2116" s="33"/>
      <c r="BM2116" s="33"/>
      <c r="BN2116" s="33"/>
      <c r="BO2116" s="33"/>
      <c r="BP2116" s="33"/>
      <c r="BQ2116" s="33"/>
      <c r="BR2116" s="33"/>
      <c r="BS2116" s="33"/>
      <c r="BT2116" s="33"/>
      <c r="BU2116" s="33"/>
      <c r="BV2116" s="33"/>
      <c r="BW2116" s="33"/>
      <c r="BX2116" s="33"/>
      <c r="BY2116" s="33"/>
      <c r="BZ2116" s="33"/>
      <c r="CA2116" s="33"/>
      <c r="CB2116" s="33"/>
      <c r="CC2116" s="33"/>
      <c r="CD2116" s="33"/>
      <c r="CE2116" s="33"/>
      <c r="CF2116" s="33"/>
      <c r="CG2116" s="33"/>
      <c r="CH2116" s="33"/>
      <c r="CI2116" s="33"/>
      <c r="CJ2116" s="33"/>
      <c r="CK2116" s="33"/>
    </row>
    <row r="2117" spans="1:89" ht="15">
      <c r="A2117" s="354" t="str">
        <f t="shared" si="93"/>
        <v>100_2_200921_C3X_p_xy.se</v>
      </c>
      <c r="B2117" s="355" t="s">
        <v>2441</v>
      </c>
      <c r="C2117" s="355" t="s">
        <v>2442</v>
      </c>
      <c r="D2117" s="213">
        <v>100</v>
      </c>
      <c r="E2117" s="213">
        <v>2</v>
      </c>
      <c r="F2117" s="96" t="s">
        <v>2403</v>
      </c>
      <c r="G2117" s="378">
        <v>200921</v>
      </c>
      <c r="H2117" s="213">
        <v>2021</v>
      </c>
      <c r="I2117" s="148" t="s">
        <v>43</v>
      </c>
      <c r="J2117" s="148" t="s">
        <v>2443</v>
      </c>
      <c r="K2117" s="148" t="s">
        <v>2444</v>
      </c>
      <c r="L2117" s="148" t="s">
        <v>74</v>
      </c>
      <c r="M2117" s="16" t="s">
        <v>75</v>
      </c>
      <c r="P2117" s="418" t="s">
        <v>529</v>
      </c>
      <c r="Q2117" s="16" t="s">
        <v>530</v>
      </c>
      <c r="R2117" s="16" t="s">
        <v>2911</v>
      </c>
      <c r="S2117" s="16">
        <v>1</v>
      </c>
      <c r="T2117" s="16">
        <v>0</v>
      </c>
      <c r="U2117" s="16">
        <v>1</v>
      </c>
      <c r="X2117" s="402">
        <v>170925</v>
      </c>
      <c r="Y2117" s="16" t="s">
        <v>78</v>
      </c>
      <c r="Z2117" s="47" t="s">
        <v>4797</v>
      </c>
      <c r="AB2117" s="16" t="str">
        <f t="shared" ref="AB2117:AB2180" si="94">IF(COUNTIF(Z:Z, Z2117)&gt;1, "Duplicate", "Unique")</f>
        <v>Unique</v>
      </c>
    </row>
    <row r="2118" spans="1:89" ht="15">
      <c r="A2118" s="354" t="str">
        <f t="shared" si="93"/>
        <v>128_1_190922_C3D_p_xy.se</v>
      </c>
      <c r="B2118" s="148" t="s">
        <v>2767</v>
      </c>
      <c r="C2118" s="148" t="s">
        <v>2768</v>
      </c>
      <c r="D2118" s="213">
        <v>128</v>
      </c>
      <c r="E2118" s="213">
        <v>1</v>
      </c>
      <c r="F2118" s="213">
        <v>310822</v>
      </c>
      <c r="G2118" s="213">
        <v>190922</v>
      </c>
      <c r="H2118" s="213">
        <v>2022</v>
      </c>
      <c r="I2118" s="148" t="s">
        <v>43</v>
      </c>
      <c r="J2118" s="148" t="s">
        <v>2769</v>
      </c>
      <c r="K2118" s="148" t="s">
        <v>2770</v>
      </c>
      <c r="L2118" s="148" t="s">
        <v>74</v>
      </c>
      <c r="M2118" s="148" t="s">
        <v>3158</v>
      </c>
      <c r="N2118" s="213">
        <v>43</v>
      </c>
      <c r="P2118" s="418" t="s">
        <v>529</v>
      </c>
      <c r="Q2118" s="16" t="s">
        <v>530</v>
      </c>
      <c r="R2118" s="16" t="s">
        <v>2911</v>
      </c>
      <c r="S2118" s="16">
        <v>11</v>
      </c>
      <c r="T2118" s="16">
        <v>7</v>
      </c>
      <c r="U2118" s="16">
        <v>4</v>
      </c>
      <c r="X2118" s="402">
        <v>170925</v>
      </c>
      <c r="Y2118" s="16" t="s">
        <v>78</v>
      </c>
      <c r="Z2118" s="47" t="s">
        <v>4798</v>
      </c>
      <c r="AB2118" s="16" t="str">
        <f t="shared" si="94"/>
        <v>Unique</v>
      </c>
    </row>
    <row r="2119" spans="1:89" ht="15">
      <c r="A2119" s="354" t="str">
        <f t="shared" si="93"/>
        <v>100_3_041021_C3Y_p_xy.se</v>
      </c>
      <c r="B2119" s="148" t="s">
        <v>2417</v>
      </c>
      <c r="C2119" s="148" t="s">
        <v>2418</v>
      </c>
      <c r="D2119" s="213">
        <v>100</v>
      </c>
      <c r="E2119" s="213">
        <v>3</v>
      </c>
      <c r="F2119" s="213">
        <v>200921</v>
      </c>
      <c r="G2119" s="367" t="s">
        <v>2461</v>
      </c>
      <c r="H2119" s="213">
        <v>2021</v>
      </c>
      <c r="I2119" s="148" t="s">
        <v>43</v>
      </c>
      <c r="J2119" s="148" t="s">
        <v>2419</v>
      </c>
      <c r="K2119" s="148" t="s">
        <v>2420</v>
      </c>
      <c r="L2119" s="148" t="s">
        <v>74</v>
      </c>
      <c r="M2119" s="148" t="s">
        <v>147</v>
      </c>
      <c r="N2119" s="213">
        <v>8</v>
      </c>
      <c r="P2119" s="418" t="s">
        <v>529</v>
      </c>
      <c r="Q2119" s="16" t="s">
        <v>530</v>
      </c>
      <c r="R2119" s="16" t="s">
        <v>2911</v>
      </c>
      <c r="S2119" s="16">
        <v>1</v>
      </c>
      <c r="T2119" s="16">
        <v>1</v>
      </c>
      <c r="U2119" s="16">
        <v>0</v>
      </c>
      <c r="X2119" s="402">
        <v>220925</v>
      </c>
      <c r="Y2119" s="16" t="s">
        <v>78</v>
      </c>
      <c r="Z2119" s="47" t="s">
        <v>4799</v>
      </c>
      <c r="AB2119" s="16" t="str">
        <f t="shared" si="94"/>
        <v>Unique</v>
      </c>
    </row>
    <row r="2120" spans="1:89" ht="15">
      <c r="A2120" s="354" t="str">
        <f t="shared" si="93"/>
        <v>119_2_200921_C35_p_xy.se</v>
      </c>
      <c r="B2120" s="148" t="s">
        <v>2611</v>
      </c>
      <c r="C2120" s="148" t="s">
        <v>2612</v>
      </c>
      <c r="D2120" s="213">
        <v>119</v>
      </c>
      <c r="E2120" s="213">
        <v>2</v>
      </c>
      <c r="F2120" s="481" t="s">
        <v>2403</v>
      </c>
      <c r="G2120" s="482">
        <v>200921</v>
      </c>
      <c r="H2120" s="213">
        <v>2021</v>
      </c>
      <c r="I2120" s="148" t="s">
        <v>43</v>
      </c>
      <c r="J2120" s="11" t="s">
        <v>2613</v>
      </c>
      <c r="K2120" s="11" t="s">
        <v>2614</v>
      </c>
      <c r="L2120" s="148" t="s">
        <v>74</v>
      </c>
      <c r="M2120" s="483" t="s">
        <v>147</v>
      </c>
      <c r="N2120" s="117">
        <v>213</v>
      </c>
      <c r="P2120" s="418" t="s">
        <v>529</v>
      </c>
      <c r="Q2120" s="16" t="s">
        <v>530</v>
      </c>
      <c r="R2120" s="16" t="s">
        <v>2911</v>
      </c>
      <c r="S2120" s="16">
        <v>1</v>
      </c>
      <c r="T2120" s="16">
        <v>0</v>
      </c>
      <c r="U2120" s="16">
        <v>1</v>
      </c>
      <c r="X2120" s="402">
        <v>220925</v>
      </c>
      <c r="Y2120" s="16" t="s">
        <v>78</v>
      </c>
      <c r="Z2120" s="47" t="s">
        <v>4800</v>
      </c>
      <c r="AB2120" s="16" t="str">
        <f t="shared" si="94"/>
        <v>Unique</v>
      </c>
    </row>
    <row r="2121" spans="1:89" ht="15">
      <c r="A2121" s="354" t="str">
        <f t="shared" si="93"/>
        <v>80_2_170823_C1Y_p_xy.se</v>
      </c>
      <c r="B2121" s="477" t="s">
        <v>2504</v>
      </c>
      <c r="C2121" s="477" t="s">
        <v>2505</v>
      </c>
      <c r="D2121" s="478">
        <v>80</v>
      </c>
      <c r="E2121" s="478">
        <v>2</v>
      </c>
      <c r="F2121" s="478">
        <v>280723</v>
      </c>
      <c r="G2121" s="478">
        <v>170823</v>
      </c>
      <c r="H2121" s="478">
        <v>2023</v>
      </c>
      <c r="I2121" s="479" t="s">
        <v>43</v>
      </c>
      <c r="J2121" s="479" t="s">
        <v>2506</v>
      </c>
      <c r="K2121" s="479" t="s">
        <v>2507</v>
      </c>
      <c r="L2121" s="479" t="s">
        <v>74</v>
      </c>
      <c r="M2121" s="479" t="s">
        <v>3196</v>
      </c>
      <c r="N2121" s="478">
        <v>18</v>
      </c>
      <c r="P2121" s="418" t="s">
        <v>529</v>
      </c>
      <c r="Q2121" s="16" t="s">
        <v>530</v>
      </c>
      <c r="R2121" s="16" t="s">
        <v>2911</v>
      </c>
      <c r="S2121" s="16">
        <v>1</v>
      </c>
      <c r="T2121" s="16">
        <v>1</v>
      </c>
      <c r="U2121" s="16">
        <v>0</v>
      </c>
      <c r="X2121" s="402">
        <v>220925</v>
      </c>
      <c r="Y2121" s="16" t="s">
        <v>78</v>
      </c>
      <c r="Z2121" s="47" t="s">
        <v>4801</v>
      </c>
      <c r="AB2121" s="16" t="str">
        <f t="shared" si="94"/>
        <v>Unique</v>
      </c>
    </row>
    <row r="2122" spans="1:89" ht="15">
      <c r="A2122" s="354" t="str">
        <f t="shared" si="93"/>
        <v>102_1_230522_C1C_p_xy.se</v>
      </c>
      <c r="B2122" s="355" t="s">
        <v>2751</v>
      </c>
      <c r="C2122" s="355" t="s">
        <v>2752</v>
      </c>
      <c r="D2122" s="213">
        <v>102</v>
      </c>
      <c r="E2122" s="213">
        <v>1</v>
      </c>
      <c r="F2122" s="367" t="s">
        <v>2753</v>
      </c>
      <c r="G2122" s="213">
        <v>230522</v>
      </c>
      <c r="H2122" s="213">
        <v>2022</v>
      </c>
      <c r="I2122" s="148" t="s">
        <v>43</v>
      </c>
      <c r="J2122" s="148" t="s">
        <v>2754</v>
      </c>
      <c r="K2122" s="148" t="s">
        <v>2755</v>
      </c>
      <c r="L2122" s="148" t="s">
        <v>74</v>
      </c>
      <c r="M2122" s="2" t="s">
        <v>75</v>
      </c>
      <c r="N2122" s="117">
        <v>143</v>
      </c>
      <c r="P2122" s="418" t="s">
        <v>529</v>
      </c>
      <c r="Q2122" s="16" t="s">
        <v>530</v>
      </c>
      <c r="R2122" s="16" t="s">
        <v>2911</v>
      </c>
      <c r="S2122" s="16">
        <v>8</v>
      </c>
      <c r="T2122" s="16">
        <v>4</v>
      </c>
      <c r="U2122" s="16">
        <v>4</v>
      </c>
      <c r="X2122" s="402">
        <v>220925</v>
      </c>
      <c r="Y2122" s="16" t="s">
        <v>78</v>
      </c>
      <c r="Z2122" s="47" t="s">
        <v>4802</v>
      </c>
      <c r="AB2122" s="16" t="str">
        <f t="shared" si="94"/>
        <v>Unique</v>
      </c>
    </row>
    <row r="2123" spans="1:89" ht="15">
      <c r="A2123" s="354" t="str">
        <f t="shared" si="93"/>
        <v>102_1_080622_C1C_p_xy.se</v>
      </c>
      <c r="B2123" s="148" t="s">
        <v>2751</v>
      </c>
      <c r="C2123" s="148" t="s">
        <v>2752</v>
      </c>
      <c r="D2123" s="213">
        <v>102</v>
      </c>
      <c r="E2123" s="213">
        <v>1</v>
      </c>
      <c r="F2123" s="213">
        <v>230522</v>
      </c>
      <c r="G2123" s="367" t="s">
        <v>2800</v>
      </c>
      <c r="H2123" s="213">
        <v>2022</v>
      </c>
      <c r="I2123" s="148" t="s">
        <v>43</v>
      </c>
      <c r="J2123" s="148" t="s">
        <v>2754</v>
      </c>
      <c r="K2123" s="148" t="s">
        <v>2755</v>
      </c>
      <c r="L2123" s="148" t="s">
        <v>74</v>
      </c>
      <c r="M2123" s="148" t="s">
        <v>100</v>
      </c>
      <c r="N2123" s="213">
        <v>110</v>
      </c>
      <c r="P2123" s="418" t="s">
        <v>529</v>
      </c>
      <c r="Q2123" s="16" t="s">
        <v>530</v>
      </c>
      <c r="R2123" s="16" t="s">
        <v>2911</v>
      </c>
      <c r="S2123" s="16">
        <v>6</v>
      </c>
      <c r="T2123" s="16">
        <v>3</v>
      </c>
      <c r="U2123" s="16">
        <v>3</v>
      </c>
      <c r="X2123" s="402">
        <v>220925</v>
      </c>
      <c r="Y2123" s="16" t="s">
        <v>78</v>
      </c>
      <c r="Z2123" s="47" t="s">
        <v>4803</v>
      </c>
      <c r="AB2123" s="16" t="str">
        <f t="shared" si="94"/>
        <v>Unique</v>
      </c>
    </row>
    <row r="2124" spans="1:89" ht="15">
      <c r="A2124" s="354" t="str">
        <f t="shared" si="93"/>
        <v>102_1_080622_C1C_p_xy.sy</v>
      </c>
      <c r="B2124" s="148" t="s">
        <v>2751</v>
      </c>
      <c r="C2124" s="148" t="s">
        <v>2752</v>
      </c>
      <c r="D2124" s="213">
        <v>102</v>
      </c>
      <c r="E2124" s="213">
        <v>1</v>
      </c>
      <c r="F2124" s="213">
        <v>230522</v>
      </c>
      <c r="G2124" s="367" t="s">
        <v>2800</v>
      </c>
      <c r="H2124" s="213">
        <v>2022</v>
      </c>
      <c r="I2124" s="148" t="s">
        <v>43</v>
      </c>
      <c r="J2124" s="148" t="s">
        <v>2754</v>
      </c>
      <c r="K2124" s="148" t="s">
        <v>2755</v>
      </c>
      <c r="L2124" s="148" t="s">
        <v>74</v>
      </c>
      <c r="M2124" s="148" t="s">
        <v>100</v>
      </c>
      <c r="N2124" s="213">
        <v>110</v>
      </c>
      <c r="P2124" s="418" t="s">
        <v>842</v>
      </c>
      <c r="Q2124" s="16" t="s">
        <v>843</v>
      </c>
      <c r="R2124" s="16" t="s">
        <v>2911</v>
      </c>
      <c r="S2124" s="16">
        <v>1</v>
      </c>
      <c r="T2124" s="16">
        <v>0</v>
      </c>
      <c r="U2124" s="16">
        <v>1</v>
      </c>
      <c r="X2124" s="402">
        <v>220925</v>
      </c>
      <c r="Y2124" s="16" t="s">
        <v>78</v>
      </c>
      <c r="Z2124" s="47" t="s">
        <v>4804</v>
      </c>
      <c r="AB2124" s="16" t="str">
        <f t="shared" si="94"/>
        <v>Unique</v>
      </c>
    </row>
    <row r="2125" spans="1:89" ht="15">
      <c r="A2125" s="354" t="str">
        <f t="shared" si="93"/>
        <v>81_1_220622_C1D_p_tr.sc</v>
      </c>
      <c r="B2125" s="355" t="s">
        <v>2618</v>
      </c>
      <c r="C2125" s="355" t="s">
        <v>2619</v>
      </c>
      <c r="D2125" s="213">
        <v>81</v>
      </c>
      <c r="E2125" s="213">
        <v>1</v>
      </c>
      <c r="F2125" s="367" t="s">
        <v>2800</v>
      </c>
      <c r="G2125" s="213">
        <v>220622</v>
      </c>
      <c r="H2125" s="117">
        <v>2022</v>
      </c>
      <c r="I2125" s="148" t="s">
        <v>43</v>
      </c>
      <c r="J2125" s="148" t="s">
        <v>2620</v>
      </c>
      <c r="K2125" s="148" t="s">
        <v>2621</v>
      </c>
      <c r="L2125" s="148" t="s">
        <v>74</v>
      </c>
      <c r="M2125" s="2" t="s">
        <v>75</v>
      </c>
      <c r="N2125" s="117">
        <v>104</v>
      </c>
      <c r="P2125" s="418" t="s">
        <v>4725</v>
      </c>
      <c r="Q2125" s="16" t="s">
        <v>4726</v>
      </c>
      <c r="R2125" s="16" t="s">
        <v>2911</v>
      </c>
      <c r="S2125" s="16">
        <v>7</v>
      </c>
      <c r="T2125" s="16">
        <v>4</v>
      </c>
      <c r="U2125" s="16">
        <v>3</v>
      </c>
      <c r="X2125" s="402">
        <v>220925</v>
      </c>
      <c r="Y2125" s="16" t="s">
        <v>78</v>
      </c>
      <c r="Z2125" s="47" t="s">
        <v>4805</v>
      </c>
      <c r="AB2125" s="16" t="str">
        <f t="shared" si="94"/>
        <v>Unique</v>
      </c>
    </row>
    <row r="2126" spans="1:89" ht="15">
      <c r="A2126" s="354" t="str">
        <f t="shared" si="93"/>
        <v>119_2_300623_C2Y_p_me.</v>
      </c>
      <c r="B2126" s="364" t="s">
        <v>2517</v>
      </c>
      <c r="C2126" s="364" t="s">
        <v>2518</v>
      </c>
      <c r="D2126" s="213">
        <v>119</v>
      </c>
      <c r="E2126" s="213">
        <v>2</v>
      </c>
      <c r="F2126" s="213">
        <v>160623</v>
      </c>
      <c r="G2126" s="213">
        <v>300623</v>
      </c>
      <c r="H2126" s="213">
        <v>2023</v>
      </c>
      <c r="I2126" s="148" t="s">
        <v>43</v>
      </c>
      <c r="J2126" s="148" t="s">
        <v>2519</v>
      </c>
      <c r="K2126" s="148" t="s">
        <v>2520</v>
      </c>
      <c r="L2126" s="148" t="s">
        <v>74</v>
      </c>
      <c r="M2126" s="148" t="s">
        <v>2422</v>
      </c>
      <c r="N2126" s="213">
        <v>40</v>
      </c>
      <c r="P2126" s="581" t="s">
        <v>1178</v>
      </c>
      <c r="Q2126" s="16" t="s">
        <v>1179</v>
      </c>
      <c r="R2126" s="16" t="s">
        <v>4806</v>
      </c>
      <c r="S2126" s="114">
        <f t="shared" ref="S2126:S2328" si="95">SUM(T2126:V2126)</f>
        <v>1</v>
      </c>
      <c r="T2126" s="16">
        <v>1</v>
      </c>
      <c r="U2126" s="16">
        <v>0</v>
      </c>
      <c r="V2126" s="16">
        <v>0</v>
      </c>
      <c r="W2126" s="16" t="s">
        <v>4775</v>
      </c>
      <c r="X2126" s="402">
        <v>221025</v>
      </c>
      <c r="Y2126" s="16" t="s">
        <v>78</v>
      </c>
      <c r="Z2126" s="47"/>
      <c r="AB2126" s="16" t="str">
        <f t="shared" si="94"/>
        <v>Unique</v>
      </c>
    </row>
    <row r="2127" spans="1:89" ht="15">
      <c r="A2127" s="354" t="str">
        <f t="shared" si="93"/>
        <v>101_1_140723_C2A_p_me.</v>
      </c>
      <c r="B2127" s="148" t="s">
        <v>80</v>
      </c>
      <c r="C2127" s="148" t="s">
        <v>81</v>
      </c>
      <c r="D2127" s="213">
        <v>101</v>
      </c>
      <c r="E2127" s="213">
        <v>1</v>
      </c>
      <c r="F2127" s="213">
        <v>300623</v>
      </c>
      <c r="G2127" s="213">
        <v>140723</v>
      </c>
      <c r="H2127" s="213">
        <v>2023</v>
      </c>
      <c r="I2127" s="148" t="s">
        <v>43</v>
      </c>
      <c r="J2127" s="148" t="s">
        <v>82</v>
      </c>
      <c r="K2127" s="148" t="s">
        <v>83</v>
      </c>
      <c r="L2127" s="148" t="s">
        <v>74</v>
      </c>
      <c r="M2127" s="148" t="s">
        <v>2422</v>
      </c>
      <c r="N2127" s="213">
        <v>53</v>
      </c>
      <c r="P2127" s="581" t="s">
        <v>1178</v>
      </c>
      <c r="Q2127" s="16" t="s">
        <v>1179</v>
      </c>
      <c r="R2127" s="16" t="s">
        <v>4806</v>
      </c>
      <c r="S2127" s="114">
        <f t="shared" si="95"/>
        <v>4</v>
      </c>
      <c r="T2127" s="16">
        <v>2</v>
      </c>
      <c r="U2127" s="16">
        <v>2</v>
      </c>
      <c r="V2127" s="16">
        <v>0</v>
      </c>
      <c r="W2127" s="16" t="s">
        <v>4775</v>
      </c>
      <c r="X2127" s="402">
        <v>221025</v>
      </c>
      <c r="Y2127" s="16" t="s">
        <v>78</v>
      </c>
      <c r="Z2127" s="47"/>
      <c r="AB2127" s="16" t="str">
        <f t="shared" si="94"/>
        <v>Unique</v>
      </c>
    </row>
    <row r="2128" spans="1:89" ht="15">
      <c r="A2128" s="354" t="str">
        <f t="shared" si="93"/>
        <v>71_1_140723_C1A_p_me.</v>
      </c>
      <c r="B2128" s="148" t="s">
        <v>2352</v>
      </c>
      <c r="C2128" s="148" t="s">
        <v>2353</v>
      </c>
      <c r="D2128" s="213">
        <v>71</v>
      </c>
      <c r="E2128" s="213">
        <v>1</v>
      </c>
      <c r="F2128" s="213">
        <v>300623</v>
      </c>
      <c r="G2128" s="213">
        <v>140723</v>
      </c>
      <c r="H2128" s="213">
        <v>2023</v>
      </c>
      <c r="I2128" s="148" t="s">
        <v>43</v>
      </c>
      <c r="J2128" s="148" t="s">
        <v>2354</v>
      </c>
      <c r="K2128" s="148" t="s">
        <v>2355</v>
      </c>
      <c r="L2128" s="148" t="s">
        <v>74</v>
      </c>
      <c r="M2128" s="148" t="s">
        <v>2422</v>
      </c>
      <c r="P2128" s="581" t="s">
        <v>1178</v>
      </c>
      <c r="Q2128" s="16" t="s">
        <v>1179</v>
      </c>
      <c r="R2128" s="16" t="s">
        <v>4806</v>
      </c>
      <c r="S2128" s="114">
        <f t="shared" si="95"/>
        <v>2</v>
      </c>
      <c r="T2128" s="16">
        <v>1</v>
      </c>
      <c r="U2128" s="16">
        <v>1</v>
      </c>
      <c r="V2128" s="16">
        <v>0</v>
      </c>
      <c r="W2128" s="16" t="s">
        <v>4775</v>
      </c>
      <c r="X2128" s="402">
        <v>221025</v>
      </c>
      <c r="Y2128" s="16" t="s">
        <v>78</v>
      </c>
      <c r="Z2128" s="47"/>
      <c r="AB2128" s="16" t="str">
        <f t="shared" si="94"/>
        <v>Unique</v>
      </c>
    </row>
    <row r="2129" spans="1:28" ht="15">
      <c r="A2129" s="354" t="str">
        <f t="shared" si="93"/>
        <v>119_2_020623_C35_p_me.</v>
      </c>
      <c r="B2129" s="148" t="s">
        <v>2611</v>
      </c>
      <c r="C2129" s="148" t="s">
        <v>2612</v>
      </c>
      <c r="D2129" s="421">
        <v>119</v>
      </c>
      <c r="E2129" s="421">
        <v>2</v>
      </c>
      <c r="F2129" s="213">
        <v>190523</v>
      </c>
      <c r="G2129" s="367" t="s">
        <v>3903</v>
      </c>
      <c r="H2129" s="213">
        <v>2023</v>
      </c>
      <c r="I2129" s="148" t="s">
        <v>43</v>
      </c>
      <c r="J2129" s="148" t="s">
        <v>2613</v>
      </c>
      <c r="K2129" s="148" t="s">
        <v>2614</v>
      </c>
      <c r="L2129" s="148" t="s">
        <v>74</v>
      </c>
      <c r="M2129" s="148" t="s">
        <v>2422</v>
      </c>
      <c r="P2129" s="581" t="s">
        <v>1178</v>
      </c>
      <c r="Q2129" s="16" t="s">
        <v>1179</v>
      </c>
      <c r="R2129" s="16" t="s">
        <v>4806</v>
      </c>
      <c r="S2129" s="114">
        <f t="shared" si="95"/>
        <v>2</v>
      </c>
      <c r="T2129" s="16">
        <v>2</v>
      </c>
      <c r="U2129" s="16">
        <v>0</v>
      </c>
      <c r="V2129" s="16">
        <v>0</v>
      </c>
      <c r="W2129" s="16" t="s">
        <v>4775</v>
      </c>
      <c r="X2129" s="402">
        <v>221025</v>
      </c>
      <c r="Y2129" s="16" t="s">
        <v>78</v>
      </c>
      <c r="Z2129" s="48"/>
      <c r="AB2129" s="16" t="str">
        <f t="shared" si="94"/>
        <v>Unique</v>
      </c>
    </row>
    <row r="2130" spans="1:28" ht="15">
      <c r="A2130" s="354" t="str">
        <f t="shared" si="93"/>
        <v>80_1_140723_C1B_p_me.</v>
      </c>
      <c r="B2130" s="364" t="s">
        <v>2360</v>
      </c>
      <c r="C2130" s="364" t="s">
        <v>2361</v>
      </c>
      <c r="D2130" s="213">
        <v>80</v>
      </c>
      <c r="E2130" s="213">
        <v>1</v>
      </c>
      <c r="F2130" s="213">
        <v>300623</v>
      </c>
      <c r="G2130" s="213">
        <v>140723</v>
      </c>
      <c r="H2130" s="213">
        <v>2023</v>
      </c>
      <c r="I2130" s="148" t="s">
        <v>43</v>
      </c>
      <c r="J2130" s="148" t="s">
        <v>2362</v>
      </c>
      <c r="K2130" s="148" t="s">
        <v>2363</v>
      </c>
      <c r="L2130" s="148" t="s">
        <v>74</v>
      </c>
      <c r="M2130" s="148" t="s">
        <v>2422</v>
      </c>
      <c r="P2130" s="581" t="s">
        <v>1178</v>
      </c>
      <c r="Q2130" s="16" t="s">
        <v>1179</v>
      </c>
      <c r="R2130" s="16" t="s">
        <v>4806</v>
      </c>
      <c r="S2130" s="114">
        <f t="shared" si="95"/>
        <v>4</v>
      </c>
      <c r="T2130" s="16">
        <v>2</v>
      </c>
      <c r="U2130" s="16">
        <v>2</v>
      </c>
      <c r="V2130" s="16">
        <v>0</v>
      </c>
      <c r="W2130" s="16" t="s">
        <v>4775</v>
      </c>
      <c r="X2130" s="402">
        <v>221025</v>
      </c>
      <c r="Y2130" s="16" t="s">
        <v>78</v>
      </c>
      <c r="Z2130" s="48"/>
      <c r="AB2130" s="16" t="str">
        <f t="shared" si="94"/>
        <v>Unique</v>
      </c>
    </row>
    <row r="2131" spans="1:28" ht="15">
      <c r="A2131" s="354" t="str">
        <f t="shared" si="93"/>
        <v>80_2_140723_C1Y_p_me.</v>
      </c>
      <c r="B2131" s="148" t="s">
        <v>2504</v>
      </c>
      <c r="C2131" s="148" t="s">
        <v>2505</v>
      </c>
      <c r="D2131" s="213">
        <v>80</v>
      </c>
      <c r="E2131" s="213">
        <v>2</v>
      </c>
      <c r="F2131" s="213">
        <v>300623</v>
      </c>
      <c r="G2131" s="213">
        <v>140723</v>
      </c>
      <c r="H2131" s="213">
        <v>2023</v>
      </c>
      <c r="I2131" s="148" t="s">
        <v>43</v>
      </c>
      <c r="J2131" s="148" t="s">
        <v>2506</v>
      </c>
      <c r="K2131" s="148" t="s">
        <v>2507</v>
      </c>
      <c r="L2131" s="148" t="s">
        <v>74</v>
      </c>
      <c r="M2131" s="148" t="s">
        <v>2422</v>
      </c>
      <c r="P2131" s="581" t="s">
        <v>1178</v>
      </c>
      <c r="Q2131" s="16" t="s">
        <v>1179</v>
      </c>
      <c r="R2131" s="16" t="s">
        <v>4806</v>
      </c>
      <c r="S2131" s="114">
        <f t="shared" si="95"/>
        <v>1</v>
      </c>
      <c r="T2131" s="16">
        <v>1</v>
      </c>
      <c r="U2131" s="16">
        <v>0</v>
      </c>
      <c r="V2131" s="16">
        <v>0</v>
      </c>
      <c r="W2131" s="16" t="s">
        <v>4775</v>
      </c>
      <c r="X2131" s="402">
        <v>221025</v>
      </c>
      <c r="Y2131" s="16" t="s">
        <v>78</v>
      </c>
      <c r="Z2131" s="48"/>
      <c r="AB2131" s="16" t="str">
        <f t="shared" si="94"/>
        <v>Unique</v>
      </c>
    </row>
    <row r="2132" spans="1:28" ht="15">
      <c r="A2132" s="354" t="str">
        <f t="shared" si="93"/>
        <v>119_2_280923_C35_p_me.</v>
      </c>
      <c r="B2132" s="148" t="s">
        <v>2611</v>
      </c>
      <c r="C2132" s="148" t="s">
        <v>2612</v>
      </c>
      <c r="D2132" s="421">
        <v>119</v>
      </c>
      <c r="E2132" s="421">
        <v>2</v>
      </c>
      <c r="F2132" s="213">
        <v>130923</v>
      </c>
      <c r="G2132" s="213">
        <v>280923</v>
      </c>
      <c r="H2132" s="213">
        <v>2023</v>
      </c>
      <c r="I2132" s="148" t="s">
        <v>43</v>
      </c>
      <c r="J2132" s="148" t="s">
        <v>2613</v>
      </c>
      <c r="K2132" s="148" t="s">
        <v>2614</v>
      </c>
      <c r="L2132" s="148" t="s">
        <v>74</v>
      </c>
      <c r="M2132" s="148" t="s">
        <v>3888</v>
      </c>
      <c r="P2132" s="581" t="s">
        <v>1178</v>
      </c>
      <c r="Q2132" s="16" t="s">
        <v>1179</v>
      </c>
      <c r="R2132" s="16" t="s">
        <v>4806</v>
      </c>
      <c r="S2132" s="114">
        <f t="shared" si="95"/>
        <v>29</v>
      </c>
      <c r="T2132" s="16">
        <v>9</v>
      </c>
      <c r="U2132" s="16">
        <v>20</v>
      </c>
      <c r="V2132" s="16">
        <v>0</v>
      </c>
      <c r="W2132" s="16" t="s">
        <v>4775</v>
      </c>
      <c r="X2132" s="402">
        <v>221025</v>
      </c>
      <c r="Y2132" s="16" t="s">
        <v>78</v>
      </c>
      <c r="Z2132" s="48"/>
      <c r="AB2132" s="16" t="str">
        <f t="shared" si="94"/>
        <v>Unique</v>
      </c>
    </row>
    <row r="2133" spans="1:28" ht="15">
      <c r="A2133" s="354" t="str">
        <f t="shared" si="93"/>
        <v>80_3_300623_C15_p_me.</v>
      </c>
      <c r="B2133" s="148">
        <v>49.713949059999997</v>
      </c>
      <c r="C2133" s="148">
        <v>6.2721774730000002</v>
      </c>
      <c r="D2133" s="213">
        <v>80</v>
      </c>
      <c r="E2133" s="213">
        <v>3</v>
      </c>
      <c r="F2133" s="213">
        <v>160623</v>
      </c>
      <c r="G2133" s="213">
        <v>300623</v>
      </c>
      <c r="H2133" s="213">
        <v>2023</v>
      </c>
      <c r="I2133" s="148" t="s">
        <v>43</v>
      </c>
      <c r="J2133" s="148" t="s">
        <v>72</v>
      </c>
      <c r="K2133" s="148" t="s">
        <v>73</v>
      </c>
      <c r="L2133" s="148" t="s">
        <v>74</v>
      </c>
      <c r="M2133" s="148" t="s">
        <v>2422</v>
      </c>
      <c r="P2133" s="581" t="s">
        <v>1178</v>
      </c>
      <c r="Q2133" s="16" t="s">
        <v>1179</v>
      </c>
      <c r="R2133" s="16" t="s">
        <v>4806</v>
      </c>
      <c r="S2133" s="114">
        <f t="shared" si="95"/>
        <v>2</v>
      </c>
      <c r="T2133" s="16">
        <v>0</v>
      </c>
      <c r="U2133" s="16">
        <v>2</v>
      </c>
      <c r="V2133" s="16">
        <v>0</v>
      </c>
      <c r="W2133" s="16" t="s">
        <v>4775</v>
      </c>
      <c r="X2133" s="402">
        <v>221025</v>
      </c>
      <c r="Y2133" s="16" t="s">
        <v>78</v>
      </c>
      <c r="Z2133" s="48"/>
      <c r="AB2133" s="16" t="str">
        <f t="shared" si="94"/>
        <v>Unique</v>
      </c>
    </row>
    <row r="2134" spans="1:28" ht="15">
      <c r="A2134" s="354" t="str">
        <f t="shared" si="93"/>
        <v>119_1_140723_C1X_p_me.</v>
      </c>
      <c r="B2134" s="364" t="s">
        <v>2302</v>
      </c>
      <c r="C2134" s="364" t="s">
        <v>2303</v>
      </c>
      <c r="D2134" s="213">
        <v>119</v>
      </c>
      <c r="E2134" s="213">
        <v>1</v>
      </c>
      <c r="F2134" s="213">
        <v>300623</v>
      </c>
      <c r="G2134" s="213">
        <v>140723</v>
      </c>
      <c r="H2134" s="213">
        <v>2023</v>
      </c>
      <c r="I2134" s="148" t="s">
        <v>43</v>
      </c>
      <c r="J2134" s="148" t="s">
        <v>2304</v>
      </c>
      <c r="K2134" s="148" t="s">
        <v>2305</v>
      </c>
      <c r="L2134" s="148" t="s">
        <v>74</v>
      </c>
      <c r="M2134" s="148" t="s">
        <v>2422</v>
      </c>
      <c r="P2134" s="581" t="s">
        <v>1178</v>
      </c>
      <c r="Q2134" s="16" t="s">
        <v>1179</v>
      </c>
      <c r="R2134" s="16" t="s">
        <v>4806</v>
      </c>
      <c r="S2134" s="114">
        <f t="shared" si="95"/>
        <v>1</v>
      </c>
      <c r="T2134" s="16">
        <v>0</v>
      </c>
      <c r="U2134" s="16">
        <v>1</v>
      </c>
      <c r="V2134" s="16">
        <v>0</v>
      </c>
      <c r="W2134" s="16" t="s">
        <v>4775</v>
      </c>
      <c r="X2134" s="402">
        <v>221025</v>
      </c>
      <c r="Y2134" s="16" t="s">
        <v>78</v>
      </c>
      <c r="Z2134" s="48"/>
      <c r="AB2134" s="16" t="str">
        <f t="shared" si="94"/>
        <v>Unique</v>
      </c>
    </row>
    <row r="2135" spans="1:28" ht="15">
      <c r="A2135" s="354" t="str">
        <f t="shared" si="93"/>
        <v>119_2_140723_C35_p_me.</v>
      </c>
      <c r="B2135" s="148" t="s">
        <v>2611</v>
      </c>
      <c r="C2135" s="148" t="s">
        <v>2612</v>
      </c>
      <c r="D2135" s="421">
        <v>119</v>
      </c>
      <c r="E2135" s="421">
        <v>2</v>
      </c>
      <c r="F2135" s="213">
        <v>300623</v>
      </c>
      <c r="G2135" s="213">
        <v>140723</v>
      </c>
      <c r="H2135" s="213">
        <v>2023</v>
      </c>
      <c r="I2135" s="148" t="s">
        <v>43</v>
      </c>
      <c r="J2135" s="148" t="s">
        <v>2613</v>
      </c>
      <c r="K2135" s="148" t="s">
        <v>2614</v>
      </c>
      <c r="L2135" s="148" t="s">
        <v>74</v>
      </c>
      <c r="M2135" s="148" t="s">
        <v>2422</v>
      </c>
      <c r="P2135" s="581" t="s">
        <v>1178</v>
      </c>
      <c r="Q2135" s="16" t="s">
        <v>1179</v>
      </c>
      <c r="R2135" s="16" t="s">
        <v>4806</v>
      </c>
      <c r="S2135" s="114">
        <f t="shared" si="95"/>
        <v>4</v>
      </c>
      <c r="T2135" s="16">
        <v>3</v>
      </c>
      <c r="U2135" s="16">
        <v>1</v>
      </c>
      <c r="V2135" s="16">
        <v>0</v>
      </c>
      <c r="W2135" s="16" t="s">
        <v>4775</v>
      </c>
      <c r="X2135" s="402">
        <v>221025</v>
      </c>
      <c r="Y2135" s="16" t="s">
        <v>78</v>
      </c>
      <c r="Z2135" s="48"/>
      <c r="AB2135" s="16" t="str">
        <f t="shared" si="94"/>
        <v>Unique</v>
      </c>
    </row>
    <row r="2136" spans="1:28" ht="15">
      <c r="A2136" s="354" t="str">
        <f t="shared" si="93"/>
        <v>80_2_280923_C1Y_p_me.</v>
      </c>
      <c r="B2136" s="148" t="s">
        <v>2504</v>
      </c>
      <c r="C2136" s="148" t="s">
        <v>2505</v>
      </c>
      <c r="D2136" s="213">
        <v>80</v>
      </c>
      <c r="E2136" s="213">
        <v>2</v>
      </c>
      <c r="F2136" s="213">
        <v>130923</v>
      </c>
      <c r="G2136" s="213">
        <v>280923</v>
      </c>
      <c r="H2136" s="213">
        <v>2023</v>
      </c>
      <c r="I2136" s="148" t="s">
        <v>43</v>
      </c>
      <c r="J2136" s="148" t="s">
        <v>2506</v>
      </c>
      <c r="K2136" s="148" t="s">
        <v>2507</v>
      </c>
      <c r="L2136" s="148" t="s">
        <v>74</v>
      </c>
      <c r="M2136" s="148" t="s">
        <v>3150</v>
      </c>
      <c r="P2136" s="581" t="s">
        <v>1178</v>
      </c>
      <c r="Q2136" s="16" t="s">
        <v>1179</v>
      </c>
      <c r="R2136" s="16" t="s">
        <v>4806</v>
      </c>
      <c r="S2136" s="114">
        <f t="shared" si="95"/>
        <v>16</v>
      </c>
      <c r="T2136" s="16">
        <v>4</v>
      </c>
      <c r="U2136" s="16">
        <v>12</v>
      </c>
      <c r="V2136" s="16">
        <v>0</v>
      </c>
      <c r="W2136" s="16" t="s">
        <v>4775</v>
      </c>
      <c r="X2136" s="402">
        <v>221025</v>
      </c>
      <c r="Y2136" s="16" t="s">
        <v>78</v>
      </c>
      <c r="Z2136" s="48"/>
      <c r="AB2136" s="16" t="str">
        <f t="shared" si="94"/>
        <v>Unique</v>
      </c>
    </row>
    <row r="2137" spans="1:28" ht="15">
      <c r="A2137" s="354" t="str">
        <f t="shared" si="93"/>
        <v>80_4_300623_C25_p_me.</v>
      </c>
      <c r="B2137" s="364" t="s">
        <v>2320</v>
      </c>
      <c r="C2137" s="364" t="s">
        <v>2321</v>
      </c>
      <c r="D2137" s="213">
        <v>80</v>
      </c>
      <c r="E2137" s="213">
        <v>4</v>
      </c>
      <c r="F2137" s="213">
        <v>160623</v>
      </c>
      <c r="G2137" s="213">
        <v>300623</v>
      </c>
      <c r="H2137" s="213">
        <v>2023</v>
      </c>
      <c r="I2137" s="148" t="s">
        <v>43</v>
      </c>
      <c r="J2137" s="148" t="s">
        <v>2322</v>
      </c>
      <c r="K2137" s="148" t="s">
        <v>2323</v>
      </c>
      <c r="L2137" s="148" t="s">
        <v>74</v>
      </c>
      <c r="M2137" s="148" t="s">
        <v>2422</v>
      </c>
      <c r="N2137" s="213">
        <v>144</v>
      </c>
      <c r="P2137" s="581" t="s">
        <v>1178</v>
      </c>
      <c r="Q2137" s="16" t="s">
        <v>1179</v>
      </c>
      <c r="R2137" s="16" t="s">
        <v>4806</v>
      </c>
      <c r="S2137" s="114">
        <f t="shared" si="95"/>
        <v>8</v>
      </c>
      <c r="T2137" s="16">
        <v>4</v>
      </c>
      <c r="U2137" s="16">
        <v>4</v>
      </c>
      <c r="V2137" s="16">
        <v>0</v>
      </c>
      <c r="W2137" s="16" t="s">
        <v>4775</v>
      </c>
      <c r="X2137" s="402">
        <v>221025</v>
      </c>
      <c r="Y2137" s="16" t="s">
        <v>78</v>
      </c>
      <c r="Z2137" s="48"/>
      <c r="AB2137" s="16" t="str">
        <f t="shared" si="94"/>
        <v>Unique</v>
      </c>
    </row>
    <row r="2138" spans="1:28" ht="15">
      <c r="A2138" s="354" t="str">
        <f t="shared" si="93"/>
        <v>80_2_300623_C1Y_p_me.</v>
      </c>
      <c r="B2138" s="148" t="s">
        <v>2504</v>
      </c>
      <c r="C2138" s="148" t="s">
        <v>2505</v>
      </c>
      <c r="D2138" s="213">
        <v>80</v>
      </c>
      <c r="E2138" s="213">
        <v>2</v>
      </c>
      <c r="F2138" s="213">
        <v>160623</v>
      </c>
      <c r="G2138" s="213">
        <v>300623</v>
      </c>
      <c r="H2138" s="213">
        <v>2023</v>
      </c>
      <c r="I2138" s="148" t="s">
        <v>43</v>
      </c>
      <c r="J2138" s="148" t="s">
        <v>2506</v>
      </c>
      <c r="K2138" s="148" t="s">
        <v>2507</v>
      </c>
      <c r="L2138" s="148" t="s">
        <v>74</v>
      </c>
      <c r="M2138" s="148" t="s">
        <v>2422</v>
      </c>
      <c r="N2138" s="213">
        <v>32</v>
      </c>
      <c r="P2138" s="581" t="s">
        <v>1178</v>
      </c>
      <c r="Q2138" s="16" t="s">
        <v>1179</v>
      </c>
      <c r="R2138" s="16" t="s">
        <v>4806</v>
      </c>
      <c r="S2138" s="114">
        <f t="shared" si="95"/>
        <v>3</v>
      </c>
      <c r="T2138" s="16">
        <v>0</v>
      </c>
      <c r="U2138" s="16">
        <v>3</v>
      </c>
      <c r="V2138" s="16">
        <v>0</v>
      </c>
      <c r="W2138" s="16" t="s">
        <v>4775</v>
      </c>
      <c r="X2138" s="402">
        <v>231025</v>
      </c>
      <c r="Y2138" s="16" t="s">
        <v>78</v>
      </c>
      <c r="Z2138" s="48"/>
      <c r="AB2138" s="16" t="str">
        <f t="shared" si="94"/>
        <v>Unique</v>
      </c>
    </row>
    <row r="2139" spans="1:28" ht="15">
      <c r="A2139" s="354" t="str">
        <f t="shared" si="93"/>
        <v>61_1_280923_C2X_p_me.</v>
      </c>
      <c r="B2139" s="148" t="s">
        <v>2372</v>
      </c>
      <c r="C2139" s="148" t="s">
        <v>2373</v>
      </c>
      <c r="D2139" s="213">
        <v>61</v>
      </c>
      <c r="E2139" s="213">
        <v>1</v>
      </c>
      <c r="F2139" s="213">
        <v>130923</v>
      </c>
      <c r="G2139" s="213">
        <v>280923</v>
      </c>
      <c r="H2139" s="213">
        <v>2023</v>
      </c>
      <c r="I2139" s="148" t="s">
        <v>43</v>
      </c>
      <c r="J2139" s="148" t="s">
        <v>2374</v>
      </c>
      <c r="K2139" s="148" t="s">
        <v>2375</v>
      </c>
      <c r="L2139" s="148" t="s">
        <v>74</v>
      </c>
      <c r="M2139" s="148" t="s">
        <v>3888</v>
      </c>
      <c r="N2139" s="213">
        <v>122</v>
      </c>
      <c r="P2139" s="581" t="s">
        <v>1178</v>
      </c>
      <c r="Q2139" s="16" t="s">
        <v>1179</v>
      </c>
      <c r="R2139" s="16" t="s">
        <v>4806</v>
      </c>
      <c r="S2139" s="114">
        <f t="shared" si="95"/>
        <v>35</v>
      </c>
      <c r="T2139" s="16">
        <v>22</v>
      </c>
      <c r="U2139" s="16">
        <v>13</v>
      </c>
      <c r="V2139" s="16">
        <v>0</v>
      </c>
      <c r="W2139" s="16" t="s">
        <v>4775</v>
      </c>
      <c r="X2139" s="402">
        <v>231025</v>
      </c>
      <c r="Y2139" s="16" t="s">
        <v>78</v>
      </c>
      <c r="Z2139" s="48"/>
      <c r="AB2139" s="16" t="str">
        <f t="shared" si="94"/>
        <v>Unique</v>
      </c>
    </row>
    <row r="2140" spans="1:28" ht="15">
      <c r="A2140" s="354" t="str">
        <f t="shared" si="93"/>
        <v>80_4_140723_C25_p_me.</v>
      </c>
      <c r="B2140" s="364" t="s">
        <v>2320</v>
      </c>
      <c r="C2140" s="364" t="s">
        <v>2321</v>
      </c>
      <c r="D2140" s="213">
        <v>80</v>
      </c>
      <c r="E2140" s="213">
        <v>4</v>
      </c>
      <c r="F2140" s="213">
        <v>300623</v>
      </c>
      <c r="G2140" s="213">
        <v>140723</v>
      </c>
      <c r="H2140" s="213">
        <v>2023</v>
      </c>
      <c r="I2140" s="148" t="s">
        <v>43</v>
      </c>
      <c r="J2140" s="148" t="s">
        <v>2322</v>
      </c>
      <c r="K2140" s="148" t="s">
        <v>2323</v>
      </c>
      <c r="L2140" s="148" t="s">
        <v>74</v>
      </c>
      <c r="M2140" s="148" t="s">
        <v>2422</v>
      </c>
      <c r="N2140" s="213">
        <v>43</v>
      </c>
      <c r="P2140" s="581" t="s">
        <v>1178</v>
      </c>
      <c r="Q2140" s="16" t="s">
        <v>1179</v>
      </c>
      <c r="R2140" s="16" t="s">
        <v>4806</v>
      </c>
      <c r="S2140" s="114">
        <f t="shared" si="95"/>
        <v>1</v>
      </c>
      <c r="T2140" s="16">
        <v>1</v>
      </c>
      <c r="U2140" s="16">
        <v>0</v>
      </c>
      <c r="V2140" s="16">
        <v>0</v>
      </c>
      <c r="W2140" s="16" t="s">
        <v>4775</v>
      </c>
      <c r="X2140" s="402">
        <v>231025</v>
      </c>
      <c r="Y2140" s="16" t="s">
        <v>78</v>
      </c>
      <c r="Z2140" s="48"/>
      <c r="AB2140" s="16" t="str">
        <f t="shared" si="94"/>
        <v>Unique</v>
      </c>
    </row>
    <row r="2141" spans="1:28" ht="15">
      <c r="A2141" s="354" t="str">
        <f t="shared" si="93"/>
        <v>71_2_300721_C2B_p_me.</v>
      </c>
      <c r="B2141" s="355" t="s">
        <v>2481</v>
      </c>
      <c r="C2141" s="355" t="s">
        <v>2482</v>
      </c>
      <c r="D2141" s="213">
        <v>71</v>
      </c>
      <c r="E2141" s="213">
        <v>2</v>
      </c>
      <c r="F2141" s="213">
        <v>140721</v>
      </c>
      <c r="G2141" s="213">
        <v>300721</v>
      </c>
      <c r="H2141" s="213">
        <v>2021</v>
      </c>
      <c r="I2141" s="148" t="s">
        <v>43</v>
      </c>
      <c r="J2141" s="148" t="s">
        <v>2483</v>
      </c>
      <c r="K2141" s="148" t="s">
        <v>2484</v>
      </c>
      <c r="L2141" s="148" t="s">
        <v>74</v>
      </c>
      <c r="M2141" s="2" t="s">
        <v>75</v>
      </c>
      <c r="N2141" s="117">
        <v>8</v>
      </c>
      <c r="P2141" s="581" t="s">
        <v>1178</v>
      </c>
      <c r="Q2141" s="16" t="s">
        <v>1179</v>
      </c>
      <c r="R2141" s="16" t="s">
        <v>4806</v>
      </c>
      <c r="S2141" s="114">
        <f t="shared" si="95"/>
        <v>1</v>
      </c>
      <c r="T2141" s="16">
        <v>0</v>
      </c>
      <c r="U2141" s="16">
        <v>1</v>
      </c>
      <c r="V2141" s="16">
        <v>0</v>
      </c>
      <c r="W2141" s="16" t="s">
        <v>4775</v>
      </c>
      <c r="X2141" s="402">
        <v>231025</v>
      </c>
      <c r="Y2141" s="16" t="s">
        <v>78</v>
      </c>
      <c r="Z2141" s="48"/>
      <c r="AB2141" s="16" t="str">
        <f t="shared" si="94"/>
        <v>Unique</v>
      </c>
    </row>
    <row r="2142" spans="1:28" ht="15">
      <c r="A2142" s="354" t="str">
        <f t="shared" si="93"/>
        <v>61_1_300623_C2X_p_me.</v>
      </c>
      <c r="B2142" s="148" t="s">
        <v>2372</v>
      </c>
      <c r="C2142" s="148" t="s">
        <v>2373</v>
      </c>
      <c r="D2142" s="213">
        <v>61</v>
      </c>
      <c r="E2142" s="213">
        <v>1</v>
      </c>
      <c r="F2142" s="213">
        <v>160623</v>
      </c>
      <c r="G2142" s="213">
        <v>300623</v>
      </c>
      <c r="H2142" s="213">
        <v>2023</v>
      </c>
      <c r="I2142" s="148" t="s">
        <v>43</v>
      </c>
      <c r="J2142" s="148" t="s">
        <v>2374</v>
      </c>
      <c r="K2142" s="148" t="s">
        <v>2375</v>
      </c>
      <c r="L2142" s="148" t="s">
        <v>74</v>
      </c>
      <c r="M2142" s="148" t="s">
        <v>2422</v>
      </c>
      <c r="N2142" s="213">
        <f>100+108+27</f>
        <v>235</v>
      </c>
      <c r="P2142" s="581" t="s">
        <v>1178</v>
      </c>
      <c r="Q2142" s="16" t="s">
        <v>1179</v>
      </c>
      <c r="R2142" s="16" t="s">
        <v>4806</v>
      </c>
      <c r="S2142" s="114">
        <f t="shared" si="95"/>
        <v>23</v>
      </c>
      <c r="T2142" s="16">
        <v>15</v>
      </c>
      <c r="U2142" s="16">
        <v>8</v>
      </c>
      <c r="V2142" s="16">
        <v>0</v>
      </c>
      <c r="W2142" s="16" t="s">
        <v>4775</v>
      </c>
      <c r="X2142" s="402">
        <v>231025</v>
      </c>
      <c r="Y2142" s="16" t="s">
        <v>78</v>
      </c>
      <c r="Z2142" s="48"/>
      <c r="AB2142" s="16" t="str">
        <f t="shared" si="94"/>
        <v>Unique</v>
      </c>
    </row>
    <row r="2143" spans="1:28" ht="15">
      <c r="A2143" s="354" t="str">
        <f t="shared" si="93"/>
        <v>119_2_140723_C35_p_me.</v>
      </c>
      <c r="B2143" s="148" t="s">
        <v>2611</v>
      </c>
      <c r="C2143" s="148" t="s">
        <v>2612</v>
      </c>
      <c r="D2143" s="421">
        <v>119</v>
      </c>
      <c r="E2143" s="421">
        <v>2</v>
      </c>
      <c r="F2143" s="213">
        <v>300623</v>
      </c>
      <c r="G2143" s="213">
        <v>140723</v>
      </c>
      <c r="H2143" s="213">
        <v>2023</v>
      </c>
      <c r="I2143" s="148" t="s">
        <v>43</v>
      </c>
      <c r="J2143" s="148" t="s">
        <v>2613</v>
      </c>
      <c r="K2143" s="148" t="s">
        <v>2614</v>
      </c>
      <c r="L2143" s="148" t="s">
        <v>74</v>
      </c>
      <c r="M2143" s="148" t="s">
        <v>2422</v>
      </c>
      <c r="N2143" s="213">
        <v>24</v>
      </c>
      <c r="P2143" s="581" t="s">
        <v>1178</v>
      </c>
      <c r="Q2143" s="16" t="s">
        <v>1179</v>
      </c>
      <c r="R2143" s="16" t="s">
        <v>4806</v>
      </c>
      <c r="S2143" s="114">
        <f t="shared" si="95"/>
        <v>2</v>
      </c>
      <c r="T2143" s="16">
        <v>1</v>
      </c>
      <c r="U2143" s="16">
        <v>1</v>
      </c>
      <c r="V2143" s="16">
        <v>0</v>
      </c>
      <c r="W2143" s="16" t="s">
        <v>4775</v>
      </c>
      <c r="X2143" s="402">
        <v>231025</v>
      </c>
      <c r="Y2143" s="16" t="s">
        <v>78</v>
      </c>
      <c r="Z2143" s="48"/>
      <c r="AB2143" s="16" t="str">
        <f t="shared" si="94"/>
        <v>Unique</v>
      </c>
    </row>
    <row r="2144" spans="1:28" ht="15">
      <c r="A2144" s="354" t="str">
        <f t="shared" si="93"/>
        <v>119_1_300623_C1X_p_me.</v>
      </c>
      <c r="B2144" s="364" t="s">
        <v>2302</v>
      </c>
      <c r="C2144" s="364" t="s">
        <v>2303</v>
      </c>
      <c r="D2144" s="213">
        <v>119</v>
      </c>
      <c r="E2144" s="213">
        <v>1</v>
      </c>
      <c r="F2144" s="117">
        <v>160623</v>
      </c>
      <c r="G2144" s="213">
        <v>300623</v>
      </c>
      <c r="H2144" s="213">
        <v>2023</v>
      </c>
      <c r="I2144" s="148" t="s">
        <v>43</v>
      </c>
      <c r="J2144" s="148" t="s">
        <v>2304</v>
      </c>
      <c r="K2144" s="148" t="s">
        <v>2305</v>
      </c>
      <c r="L2144" s="148" t="s">
        <v>74</v>
      </c>
      <c r="M2144" s="148" t="s">
        <v>2422</v>
      </c>
      <c r="N2144" s="213">
        <v>55</v>
      </c>
      <c r="P2144" s="581" t="s">
        <v>1178</v>
      </c>
      <c r="Q2144" s="16" t="s">
        <v>1179</v>
      </c>
      <c r="R2144" s="16" t="s">
        <v>4806</v>
      </c>
      <c r="S2144" s="114">
        <f t="shared" si="95"/>
        <v>2</v>
      </c>
      <c r="T2144" s="16">
        <v>1</v>
      </c>
      <c r="U2144" s="16">
        <v>1</v>
      </c>
      <c r="V2144" s="16">
        <v>0</v>
      </c>
      <c r="W2144" s="16" t="s">
        <v>4775</v>
      </c>
      <c r="X2144" s="402">
        <v>231025</v>
      </c>
      <c r="Y2144" s="16" t="s">
        <v>78</v>
      </c>
      <c r="Z2144" s="48"/>
      <c r="AB2144" s="16" t="str">
        <f t="shared" si="94"/>
        <v>Unique</v>
      </c>
    </row>
    <row r="2145" spans="1:28" ht="15">
      <c r="A2145" s="354" t="str">
        <f t="shared" si="93"/>
        <v>71_2_280923_C2B_p_me.</v>
      </c>
      <c r="B2145" s="148" t="s">
        <v>2481</v>
      </c>
      <c r="C2145" s="148" t="s">
        <v>2482</v>
      </c>
      <c r="D2145" s="213">
        <v>71</v>
      </c>
      <c r="E2145" s="213">
        <v>2</v>
      </c>
      <c r="F2145" s="213">
        <v>130923</v>
      </c>
      <c r="G2145" s="213">
        <v>280923</v>
      </c>
      <c r="H2145" s="213">
        <v>2023</v>
      </c>
      <c r="I2145" s="148" t="s">
        <v>43</v>
      </c>
      <c r="J2145" s="148" t="s">
        <v>2483</v>
      </c>
      <c r="K2145" s="148" t="s">
        <v>2484</v>
      </c>
      <c r="L2145" s="148" t="s">
        <v>74</v>
      </c>
      <c r="M2145" s="148" t="s">
        <v>2911</v>
      </c>
      <c r="N2145" s="213">
        <v>81</v>
      </c>
      <c r="P2145" s="581" t="s">
        <v>1178</v>
      </c>
      <c r="Q2145" s="16" t="s">
        <v>1179</v>
      </c>
      <c r="R2145" s="16" t="s">
        <v>4806</v>
      </c>
      <c r="S2145" s="114">
        <f t="shared" si="95"/>
        <v>32</v>
      </c>
      <c r="T2145" s="16">
        <v>20</v>
      </c>
      <c r="U2145" s="16">
        <v>12</v>
      </c>
      <c r="V2145" s="16">
        <v>0</v>
      </c>
      <c r="W2145" s="16" t="s">
        <v>4775</v>
      </c>
      <c r="X2145" s="402">
        <v>231025</v>
      </c>
      <c r="Y2145" s="16" t="s">
        <v>78</v>
      </c>
      <c r="Z2145" s="48"/>
      <c r="AB2145" s="16" t="str">
        <f t="shared" si="94"/>
        <v>Unique</v>
      </c>
    </row>
    <row r="2146" spans="1:28" ht="15">
      <c r="A2146" s="354" t="str">
        <f t="shared" si="93"/>
        <v>119_2_300623_C35_p_me.</v>
      </c>
      <c r="B2146" s="148" t="s">
        <v>2611</v>
      </c>
      <c r="C2146" s="148" t="s">
        <v>2612</v>
      </c>
      <c r="D2146" s="421">
        <v>119</v>
      </c>
      <c r="E2146" s="421">
        <v>2</v>
      </c>
      <c r="F2146" s="213">
        <v>160623</v>
      </c>
      <c r="G2146" s="213">
        <v>300623</v>
      </c>
      <c r="H2146" s="213">
        <v>2023</v>
      </c>
      <c r="I2146" s="148" t="s">
        <v>43</v>
      </c>
      <c r="J2146" s="148" t="s">
        <v>2613</v>
      </c>
      <c r="K2146" s="148" t="s">
        <v>2614</v>
      </c>
      <c r="L2146" s="148" t="s">
        <v>74</v>
      </c>
      <c r="M2146" s="148" t="s">
        <v>2422</v>
      </c>
      <c r="N2146" s="213">
        <v>59</v>
      </c>
      <c r="P2146" s="581" t="s">
        <v>1178</v>
      </c>
      <c r="Q2146" s="16" t="s">
        <v>1179</v>
      </c>
      <c r="R2146" s="16" t="s">
        <v>4806</v>
      </c>
      <c r="S2146" s="114">
        <f t="shared" si="95"/>
        <v>7</v>
      </c>
      <c r="T2146" s="16">
        <v>5</v>
      </c>
      <c r="U2146" s="16">
        <v>2</v>
      </c>
      <c r="V2146" s="16">
        <v>0</v>
      </c>
      <c r="W2146" s="16" t="s">
        <v>4775</v>
      </c>
      <c r="X2146" s="402">
        <v>231025</v>
      </c>
      <c r="Y2146" s="16" t="s">
        <v>78</v>
      </c>
      <c r="Z2146" s="48"/>
      <c r="AB2146" s="16" t="str">
        <f t="shared" si="94"/>
        <v>Unique</v>
      </c>
    </row>
    <row r="2147" spans="1:28" ht="15">
      <c r="A2147" s="354" t="str">
        <f t="shared" si="93"/>
        <v>101_1_300623_C2A_p_me.</v>
      </c>
      <c r="B2147" s="148" t="s">
        <v>80</v>
      </c>
      <c r="C2147" s="148" t="s">
        <v>81</v>
      </c>
      <c r="D2147" s="213">
        <v>101</v>
      </c>
      <c r="E2147" s="213">
        <v>1</v>
      </c>
      <c r="F2147" s="213">
        <v>160623</v>
      </c>
      <c r="G2147" s="213">
        <v>300623</v>
      </c>
      <c r="H2147" s="213">
        <v>2023</v>
      </c>
      <c r="I2147" s="148" t="s">
        <v>43</v>
      </c>
      <c r="J2147" s="148" t="s">
        <v>82</v>
      </c>
      <c r="K2147" s="148" t="s">
        <v>83</v>
      </c>
      <c r="L2147" s="148" t="s">
        <v>74</v>
      </c>
      <c r="M2147" s="148" t="s">
        <v>100</v>
      </c>
      <c r="N2147" s="213">
        <f>4+2+7+1+30+30+30+30+30+20+26</f>
        <v>210</v>
      </c>
      <c r="P2147" s="581" t="s">
        <v>1178</v>
      </c>
      <c r="Q2147" s="16" t="s">
        <v>1179</v>
      </c>
      <c r="R2147" s="16" t="s">
        <v>4806</v>
      </c>
      <c r="S2147" s="114">
        <f t="shared" si="95"/>
        <v>5</v>
      </c>
      <c r="T2147" s="16">
        <v>4</v>
      </c>
      <c r="U2147" s="16">
        <v>1</v>
      </c>
      <c r="V2147" s="16">
        <v>0</v>
      </c>
      <c r="W2147" s="16" t="s">
        <v>4775</v>
      </c>
      <c r="X2147" s="402">
        <v>231025</v>
      </c>
      <c r="Y2147" s="16" t="s">
        <v>78</v>
      </c>
      <c r="Z2147" s="48"/>
      <c r="AB2147" s="16" t="str">
        <f t="shared" si="94"/>
        <v>Unique</v>
      </c>
    </row>
    <row r="2148" spans="1:28" ht="15">
      <c r="A2148" s="354" t="str">
        <f t="shared" si="93"/>
        <v>119_2_300623_C35_p_me.</v>
      </c>
      <c r="B2148" s="148" t="s">
        <v>2611</v>
      </c>
      <c r="C2148" s="148" t="s">
        <v>2612</v>
      </c>
      <c r="D2148" s="421">
        <v>119</v>
      </c>
      <c r="E2148" s="421">
        <v>2</v>
      </c>
      <c r="F2148" s="213">
        <v>160623</v>
      </c>
      <c r="G2148" s="213">
        <v>300623</v>
      </c>
      <c r="H2148" s="213">
        <v>2023</v>
      </c>
      <c r="I2148" s="148" t="s">
        <v>43</v>
      </c>
      <c r="J2148" s="148" t="s">
        <v>2613</v>
      </c>
      <c r="K2148" s="148" t="s">
        <v>2614</v>
      </c>
      <c r="L2148" s="148" t="s">
        <v>74</v>
      </c>
      <c r="M2148" s="148" t="s">
        <v>2422</v>
      </c>
      <c r="N2148" s="213">
        <v>59</v>
      </c>
      <c r="P2148" s="581" t="s">
        <v>1178</v>
      </c>
      <c r="Q2148" s="16" t="s">
        <v>1179</v>
      </c>
      <c r="R2148" s="16" t="s">
        <v>4806</v>
      </c>
      <c r="S2148" s="114">
        <f t="shared" si="95"/>
        <v>4</v>
      </c>
      <c r="T2148" s="16">
        <v>3</v>
      </c>
      <c r="U2148" s="16">
        <v>1</v>
      </c>
      <c r="V2148" s="16">
        <v>0</v>
      </c>
      <c r="W2148" s="16" t="s">
        <v>4775</v>
      </c>
      <c r="X2148" s="402">
        <v>241025</v>
      </c>
      <c r="Y2148" s="16" t="s">
        <v>78</v>
      </c>
      <c r="Z2148" s="48"/>
      <c r="AB2148" s="16" t="str">
        <f t="shared" si="94"/>
        <v>Unique</v>
      </c>
    </row>
    <row r="2149" spans="1:28" ht="15">
      <c r="A2149" s="354" t="str">
        <f t="shared" si="93"/>
        <v>71_1_300623_C1A_p_me.</v>
      </c>
      <c r="B2149" s="148" t="s">
        <v>2352</v>
      </c>
      <c r="C2149" s="148" t="s">
        <v>2353</v>
      </c>
      <c r="D2149" s="213">
        <v>71</v>
      </c>
      <c r="E2149" s="213">
        <v>1</v>
      </c>
      <c r="F2149" s="213">
        <v>160623</v>
      </c>
      <c r="G2149" s="213">
        <v>300623</v>
      </c>
      <c r="H2149" s="213">
        <v>2023</v>
      </c>
      <c r="I2149" s="148" t="s">
        <v>43</v>
      </c>
      <c r="J2149" s="148" t="s">
        <v>2354</v>
      </c>
      <c r="K2149" s="148" t="s">
        <v>2355</v>
      </c>
      <c r="L2149" s="148" t="s">
        <v>74</v>
      </c>
      <c r="M2149" s="148" t="s">
        <v>100</v>
      </c>
      <c r="N2149" s="213">
        <v>115</v>
      </c>
      <c r="P2149" s="581" t="s">
        <v>1178</v>
      </c>
      <c r="Q2149" s="16" t="s">
        <v>1179</v>
      </c>
      <c r="R2149" s="16" t="s">
        <v>4806</v>
      </c>
      <c r="S2149" s="114">
        <f t="shared" si="95"/>
        <v>2</v>
      </c>
      <c r="T2149" s="16">
        <v>2</v>
      </c>
      <c r="U2149" s="16">
        <v>0</v>
      </c>
      <c r="V2149" s="16">
        <v>0</v>
      </c>
      <c r="W2149" s="16" t="s">
        <v>4775</v>
      </c>
      <c r="X2149" s="402">
        <v>241025</v>
      </c>
      <c r="Y2149" s="16" t="s">
        <v>78</v>
      </c>
      <c r="Z2149" s="48"/>
      <c r="AB2149" s="16" t="str">
        <f t="shared" si="94"/>
        <v>Unique</v>
      </c>
    </row>
    <row r="2150" spans="1:28" ht="15">
      <c r="A2150" s="354" t="str">
        <f t="shared" si="93"/>
        <v>119_2_160623_C35_p_me.</v>
      </c>
      <c r="B2150" s="483" t="s">
        <v>2611</v>
      </c>
      <c r="C2150" s="148" t="s">
        <v>2612</v>
      </c>
      <c r="D2150" s="421">
        <v>119</v>
      </c>
      <c r="E2150" s="421">
        <v>2</v>
      </c>
      <c r="F2150" s="367" t="s">
        <v>3903</v>
      </c>
      <c r="G2150" s="213">
        <v>160623</v>
      </c>
      <c r="H2150" s="213">
        <v>2023</v>
      </c>
      <c r="I2150" s="148" t="s">
        <v>43</v>
      </c>
      <c r="J2150" s="148" t="s">
        <v>2613</v>
      </c>
      <c r="K2150" s="148" t="s">
        <v>2614</v>
      </c>
      <c r="L2150" s="148" t="s">
        <v>74</v>
      </c>
      <c r="M2150" s="148" t="s">
        <v>2422</v>
      </c>
      <c r="N2150" s="213">
        <f>100+100+100+100+91</f>
        <v>491</v>
      </c>
      <c r="P2150" s="581" t="s">
        <v>1178</v>
      </c>
      <c r="Q2150" s="16" t="s">
        <v>1179</v>
      </c>
      <c r="R2150" s="16" t="s">
        <v>4806</v>
      </c>
      <c r="S2150" s="114">
        <f t="shared" si="95"/>
        <v>6</v>
      </c>
      <c r="T2150" s="16">
        <v>3</v>
      </c>
      <c r="U2150" s="16">
        <v>3</v>
      </c>
      <c r="V2150" s="16">
        <v>0</v>
      </c>
      <c r="W2150" s="16" t="s">
        <v>4775</v>
      </c>
      <c r="X2150" s="402">
        <v>241025</v>
      </c>
      <c r="Y2150" s="16" t="s">
        <v>78</v>
      </c>
      <c r="Z2150" s="48"/>
      <c r="AB2150" s="16" t="str">
        <f t="shared" si="94"/>
        <v>Unique</v>
      </c>
    </row>
    <row r="2151" spans="1:28" ht="15">
      <c r="A2151" s="354" t="str">
        <f t="shared" si="93"/>
        <v>119_1_130923_C1X_p_me.</v>
      </c>
      <c r="B2151" s="28" t="s">
        <v>2302</v>
      </c>
      <c r="C2151" s="28" t="s">
        <v>2303</v>
      </c>
      <c r="D2151" s="29">
        <v>119</v>
      </c>
      <c r="E2151" s="29">
        <v>1</v>
      </c>
      <c r="F2151" s="213">
        <v>300823</v>
      </c>
      <c r="G2151" s="213">
        <v>130923</v>
      </c>
      <c r="H2151" s="29">
        <v>2023</v>
      </c>
      <c r="I2151" s="28" t="s">
        <v>43</v>
      </c>
      <c r="J2151" s="28" t="s">
        <v>2304</v>
      </c>
      <c r="K2151" s="28" t="s">
        <v>2305</v>
      </c>
      <c r="L2151" s="28" t="s">
        <v>74</v>
      </c>
      <c r="M2151" s="148" t="s">
        <v>3882</v>
      </c>
      <c r="N2151" s="29">
        <v>9</v>
      </c>
      <c r="P2151" s="581" t="s">
        <v>1178</v>
      </c>
      <c r="Q2151" s="16" t="s">
        <v>1179</v>
      </c>
      <c r="R2151" s="16" t="s">
        <v>4806</v>
      </c>
      <c r="S2151" s="114">
        <f t="shared" si="95"/>
        <v>2</v>
      </c>
      <c r="T2151" s="16">
        <v>1</v>
      </c>
      <c r="U2151" s="16">
        <v>1</v>
      </c>
      <c r="V2151" s="16">
        <v>0</v>
      </c>
      <c r="W2151" s="16" t="s">
        <v>4775</v>
      </c>
      <c r="X2151" s="402">
        <v>241025</v>
      </c>
      <c r="Y2151" s="16" t="s">
        <v>78</v>
      </c>
      <c r="Z2151" s="48"/>
      <c r="AB2151" s="16" t="str">
        <f t="shared" si="94"/>
        <v>Unique</v>
      </c>
    </row>
    <row r="2152" spans="1:28" ht="15">
      <c r="A2152" s="354" t="str">
        <f t="shared" si="93"/>
        <v>80_1_020623_C1B_p_me.</v>
      </c>
      <c r="B2152" s="364" t="s">
        <v>2360</v>
      </c>
      <c r="C2152" s="364" t="s">
        <v>2361</v>
      </c>
      <c r="D2152" s="213">
        <v>80</v>
      </c>
      <c r="E2152" s="213">
        <v>1</v>
      </c>
      <c r="F2152" s="213">
        <v>190523</v>
      </c>
      <c r="G2152" s="367" t="s">
        <v>3903</v>
      </c>
      <c r="H2152" s="213">
        <v>2023</v>
      </c>
      <c r="I2152" s="148" t="s">
        <v>43</v>
      </c>
      <c r="J2152" s="148" t="s">
        <v>2362</v>
      </c>
      <c r="K2152" s="148" t="s">
        <v>2363</v>
      </c>
      <c r="L2152" s="148" t="s">
        <v>74</v>
      </c>
      <c r="M2152" s="148" t="s">
        <v>2422</v>
      </c>
      <c r="N2152" s="213">
        <v>40</v>
      </c>
      <c r="P2152" s="581" t="s">
        <v>1178</v>
      </c>
      <c r="Q2152" s="16" t="s">
        <v>1179</v>
      </c>
      <c r="R2152" s="16" t="s">
        <v>4806</v>
      </c>
      <c r="S2152" s="114">
        <f t="shared" si="95"/>
        <v>2</v>
      </c>
      <c r="T2152" s="16">
        <v>0</v>
      </c>
      <c r="U2152" s="16">
        <v>2</v>
      </c>
      <c r="V2152" s="16">
        <v>0</v>
      </c>
      <c r="W2152" s="16" t="s">
        <v>4775</v>
      </c>
      <c r="X2152" s="402">
        <v>241025</v>
      </c>
      <c r="Y2152" s="16" t="s">
        <v>78</v>
      </c>
      <c r="Z2152" s="48"/>
      <c r="AB2152" s="16" t="str">
        <f t="shared" si="94"/>
        <v>Unique</v>
      </c>
    </row>
    <row r="2153" spans="1:28" ht="15">
      <c r="A2153" s="354" t="str">
        <f t="shared" si="93"/>
        <v>71_1_190523_C1A_p_me.</v>
      </c>
      <c r="B2153" s="148" t="s">
        <v>2352</v>
      </c>
      <c r="C2153" s="148" t="s">
        <v>2353</v>
      </c>
      <c r="D2153" s="213">
        <v>71</v>
      </c>
      <c r="E2153" s="213">
        <v>1</v>
      </c>
      <c r="F2153" s="367" t="s">
        <v>3596</v>
      </c>
      <c r="G2153" s="213">
        <v>190523</v>
      </c>
      <c r="H2153" s="213">
        <v>2023</v>
      </c>
      <c r="I2153" s="148" t="s">
        <v>43</v>
      </c>
      <c r="J2153" s="148" t="s">
        <v>2354</v>
      </c>
      <c r="K2153" s="148" t="s">
        <v>2355</v>
      </c>
      <c r="L2153" s="148" t="s">
        <v>74</v>
      </c>
      <c r="M2153" s="148" t="s">
        <v>2911</v>
      </c>
      <c r="N2153" s="213">
        <v>9</v>
      </c>
      <c r="P2153" s="581" t="s">
        <v>1178</v>
      </c>
      <c r="Q2153" s="16" t="s">
        <v>1179</v>
      </c>
      <c r="R2153" s="16" t="s">
        <v>4806</v>
      </c>
      <c r="S2153" s="114">
        <f t="shared" si="95"/>
        <v>1</v>
      </c>
      <c r="T2153" s="16">
        <v>1</v>
      </c>
      <c r="U2153" s="16">
        <v>0</v>
      </c>
      <c r="V2153" s="16">
        <v>0</v>
      </c>
      <c r="W2153" s="16" t="s">
        <v>4775</v>
      </c>
      <c r="X2153" s="402">
        <v>241025</v>
      </c>
      <c r="Y2153" s="16" t="s">
        <v>78</v>
      </c>
      <c r="Z2153" s="48"/>
      <c r="AB2153" s="16" t="str">
        <f t="shared" si="94"/>
        <v>Unique</v>
      </c>
    </row>
    <row r="2154" spans="1:28" ht="15">
      <c r="A2154" s="354" t="str">
        <f t="shared" si="93"/>
        <v>71_2_190523_C2B_p_me.</v>
      </c>
      <c r="B2154" s="148" t="s">
        <v>2481</v>
      </c>
      <c r="C2154" s="148" t="s">
        <v>2482</v>
      </c>
      <c r="D2154" s="213">
        <v>71</v>
      </c>
      <c r="E2154" s="213">
        <v>2</v>
      </c>
      <c r="F2154" s="367" t="s">
        <v>3596</v>
      </c>
      <c r="G2154" s="213">
        <v>190523</v>
      </c>
      <c r="H2154" s="213">
        <v>2023</v>
      </c>
      <c r="I2154" s="148" t="s">
        <v>43</v>
      </c>
      <c r="J2154" s="148" t="s">
        <v>2483</v>
      </c>
      <c r="K2154" s="148" t="s">
        <v>2484</v>
      </c>
      <c r="L2154" s="148" t="s">
        <v>74</v>
      </c>
      <c r="M2154" s="148" t="s">
        <v>2911</v>
      </c>
      <c r="N2154" s="213">
        <v>19</v>
      </c>
      <c r="P2154" s="581" t="s">
        <v>1178</v>
      </c>
      <c r="Q2154" s="16" t="s">
        <v>1179</v>
      </c>
      <c r="R2154" s="16" t="s">
        <v>4806</v>
      </c>
      <c r="S2154" s="114">
        <f t="shared" si="95"/>
        <v>2</v>
      </c>
      <c r="T2154" s="16">
        <v>1</v>
      </c>
      <c r="U2154" s="16">
        <v>1</v>
      </c>
      <c r="V2154" s="16">
        <v>0</v>
      </c>
      <c r="W2154" s="16" t="s">
        <v>4775</v>
      </c>
      <c r="X2154" s="402">
        <v>241025</v>
      </c>
      <c r="Y2154" s="16" t="s">
        <v>78</v>
      </c>
      <c r="Z2154" s="48"/>
      <c r="AB2154" s="16" t="str">
        <f t="shared" si="94"/>
        <v>Unique</v>
      </c>
    </row>
    <row r="2155" spans="1:28" ht="15">
      <c r="A2155" s="354" t="str">
        <f t="shared" si="93"/>
        <v>80_3_190523_C15_p_me.</v>
      </c>
      <c r="B2155" s="148" t="s">
        <v>69</v>
      </c>
      <c r="C2155" s="148" t="s">
        <v>70</v>
      </c>
      <c r="D2155" s="213">
        <v>80</v>
      </c>
      <c r="E2155" s="213">
        <v>3</v>
      </c>
      <c r="F2155" s="367" t="s">
        <v>3596</v>
      </c>
      <c r="G2155" s="213">
        <v>190523</v>
      </c>
      <c r="H2155" s="213">
        <v>2023</v>
      </c>
      <c r="I2155" s="148" t="s">
        <v>43</v>
      </c>
      <c r="J2155" s="148" t="s">
        <v>72</v>
      </c>
      <c r="K2155" s="148" t="s">
        <v>73</v>
      </c>
      <c r="L2155" s="148" t="s">
        <v>74</v>
      </c>
      <c r="M2155" s="148" t="s">
        <v>2911</v>
      </c>
      <c r="N2155" s="213">
        <v>9</v>
      </c>
      <c r="P2155" s="581" t="s">
        <v>1178</v>
      </c>
      <c r="Q2155" s="16" t="s">
        <v>1179</v>
      </c>
      <c r="R2155" s="16" t="s">
        <v>4806</v>
      </c>
      <c r="S2155" s="114">
        <f t="shared" si="95"/>
        <v>1</v>
      </c>
      <c r="T2155" s="16">
        <v>1</v>
      </c>
      <c r="U2155" s="16">
        <v>0</v>
      </c>
      <c r="V2155" s="16">
        <v>0</v>
      </c>
      <c r="W2155" s="16" t="s">
        <v>4775</v>
      </c>
      <c r="X2155" s="402">
        <v>271025</v>
      </c>
      <c r="Y2155" s="16" t="s">
        <v>78</v>
      </c>
      <c r="Z2155" s="48"/>
      <c r="AB2155" s="16" t="str">
        <f t="shared" si="94"/>
        <v>Unique</v>
      </c>
    </row>
    <row r="2156" spans="1:28" ht="15">
      <c r="A2156" s="354" t="str">
        <f t="shared" si="93"/>
        <v>128_1_060722_C3D_p_me.</v>
      </c>
      <c r="B2156" s="148" t="s">
        <v>2767</v>
      </c>
      <c r="C2156" s="148" t="s">
        <v>2768</v>
      </c>
      <c r="D2156" s="213">
        <v>128</v>
      </c>
      <c r="E2156" s="213">
        <v>1</v>
      </c>
      <c r="F2156" s="213">
        <v>220622</v>
      </c>
      <c r="G2156" s="367" t="s">
        <v>465</v>
      </c>
      <c r="H2156" s="213">
        <v>2022</v>
      </c>
      <c r="I2156" s="148" t="s">
        <v>43</v>
      </c>
      <c r="J2156" s="148" t="s">
        <v>2769</v>
      </c>
      <c r="K2156" s="148" t="s">
        <v>2770</v>
      </c>
      <c r="L2156" s="148" t="s">
        <v>74</v>
      </c>
      <c r="M2156" s="2" t="s">
        <v>100</v>
      </c>
      <c r="N2156" s="117">
        <v>491</v>
      </c>
      <c r="P2156" s="581" t="s">
        <v>1178</v>
      </c>
      <c r="Q2156" s="16" t="s">
        <v>1179</v>
      </c>
      <c r="R2156" s="16" t="s">
        <v>4806</v>
      </c>
      <c r="S2156" s="114">
        <f t="shared" si="95"/>
        <v>1</v>
      </c>
      <c r="T2156" s="16">
        <v>0</v>
      </c>
      <c r="U2156" s="16">
        <v>1</v>
      </c>
      <c r="V2156" s="16">
        <v>0</v>
      </c>
      <c r="W2156" s="16" t="s">
        <v>4775</v>
      </c>
      <c r="X2156" s="402">
        <v>281025</v>
      </c>
      <c r="Y2156" s="16" t="s">
        <v>78</v>
      </c>
      <c r="Z2156" s="48"/>
      <c r="AB2156" s="16" t="str">
        <f t="shared" si="94"/>
        <v>Unique</v>
      </c>
    </row>
    <row r="2157" spans="1:28" ht="15">
      <c r="A2157" s="354" t="str">
        <f t="shared" si="93"/>
        <v>80_3_200921_C15_p_me.</v>
      </c>
      <c r="B2157" s="148">
        <v>49.713949059999997</v>
      </c>
      <c r="C2157" s="148">
        <v>6.2721774730000002</v>
      </c>
      <c r="D2157" s="213">
        <v>80</v>
      </c>
      <c r="E2157" s="213">
        <v>3</v>
      </c>
      <c r="F2157" s="367" t="s">
        <v>2403</v>
      </c>
      <c r="G2157" s="213">
        <v>200921</v>
      </c>
      <c r="H2157" s="213">
        <v>2021</v>
      </c>
      <c r="I2157" s="148" t="s">
        <v>43</v>
      </c>
      <c r="J2157" s="148" t="s">
        <v>72</v>
      </c>
      <c r="K2157" s="148" t="s">
        <v>73</v>
      </c>
      <c r="L2157" s="148" t="s">
        <v>74</v>
      </c>
      <c r="M2157" s="148" t="s">
        <v>147</v>
      </c>
      <c r="N2157" s="213">
        <v>178</v>
      </c>
      <c r="P2157" s="581" t="s">
        <v>1178</v>
      </c>
      <c r="Q2157" s="16" t="s">
        <v>1179</v>
      </c>
      <c r="R2157" s="16" t="s">
        <v>4806</v>
      </c>
      <c r="S2157" s="114">
        <f t="shared" si="95"/>
        <v>92</v>
      </c>
      <c r="T2157" s="16">
        <v>38</v>
      </c>
      <c r="U2157" s="16">
        <v>54</v>
      </c>
      <c r="V2157" s="16">
        <v>0</v>
      </c>
      <c r="W2157" s="16" t="s">
        <v>4775</v>
      </c>
      <c r="X2157" s="402">
        <v>281025</v>
      </c>
      <c r="Y2157" s="16" t="s">
        <v>78</v>
      </c>
      <c r="Z2157" s="48"/>
      <c r="AB2157" s="16" t="str">
        <f t="shared" si="94"/>
        <v>Unique</v>
      </c>
    </row>
    <row r="2158" spans="1:28" ht="15">
      <c r="A2158" s="354" t="str">
        <f t="shared" si="93"/>
        <v>80_2_160821_C1Y_p_me.</v>
      </c>
      <c r="B2158" s="355" t="s">
        <v>2504</v>
      </c>
      <c r="C2158" s="355" t="s">
        <v>2505</v>
      </c>
      <c r="D2158" s="213">
        <v>80</v>
      </c>
      <c r="E2158" s="213">
        <v>2</v>
      </c>
      <c r="F2158" s="213">
        <v>300721</v>
      </c>
      <c r="G2158" s="213">
        <v>160821</v>
      </c>
      <c r="H2158" s="213">
        <v>2021</v>
      </c>
      <c r="I2158" s="148" t="s">
        <v>43</v>
      </c>
      <c r="J2158" s="148" t="s">
        <v>2506</v>
      </c>
      <c r="K2158" s="148" t="s">
        <v>2507</v>
      </c>
      <c r="L2158" s="148" t="s">
        <v>74</v>
      </c>
      <c r="M2158" s="2" t="s">
        <v>75</v>
      </c>
      <c r="N2158" s="117">
        <v>41</v>
      </c>
      <c r="P2158" s="581" t="s">
        <v>1178</v>
      </c>
      <c r="Q2158" s="16" t="s">
        <v>1179</v>
      </c>
      <c r="R2158" s="16" t="s">
        <v>4806</v>
      </c>
      <c r="S2158" s="114">
        <f t="shared" si="95"/>
        <v>6</v>
      </c>
      <c r="T2158" s="16">
        <v>0</v>
      </c>
      <c r="U2158" s="16">
        <v>6</v>
      </c>
      <c r="V2158" s="16">
        <v>0</v>
      </c>
      <c r="W2158" s="16" t="s">
        <v>4775</v>
      </c>
      <c r="X2158" s="402">
        <v>281025</v>
      </c>
      <c r="Y2158" s="16" t="s">
        <v>78</v>
      </c>
      <c r="Z2158" s="48"/>
      <c r="AB2158" s="16" t="str">
        <f t="shared" si="94"/>
        <v>Unique</v>
      </c>
    </row>
    <row r="2159" spans="1:28" ht="15">
      <c r="A2159" s="354" t="str">
        <f t="shared" si="93"/>
        <v>93_1_041021_C3B_p_me.</v>
      </c>
      <c r="B2159" s="355" t="s">
        <v>2326</v>
      </c>
      <c r="C2159" s="355" t="s">
        <v>2327</v>
      </c>
      <c r="D2159" s="213">
        <v>93</v>
      </c>
      <c r="E2159" s="213">
        <v>1</v>
      </c>
      <c r="F2159" s="213">
        <v>200921</v>
      </c>
      <c r="G2159" s="379" t="s">
        <v>2461</v>
      </c>
      <c r="H2159" s="213">
        <v>2021</v>
      </c>
      <c r="I2159" s="148" t="s">
        <v>43</v>
      </c>
      <c r="J2159" s="148" t="s">
        <v>2328</v>
      </c>
      <c r="K2159" s="148" t="s">
        <v>2329</v>
      </c>
      <c r="L2159" s="148" t="s">
        <v>74</v>
      </c>
      <c r="M2159" s="16" t="s">
        <v>75</v>
      </c>
      <c r="P2159" s="581" t="s">
        <v>1178</v>
      </c>
      <c r="Q2159" s="16" t="s">
        <v>1179</v>
      </c>
      <c r="R2159" s="16" t="s">
        <v>4806</v>
      </c>
      <c r="S2159" s="114">
        <f t="shared" si="95"/>
        <v>55</v>
      </c>
      <c r="T2159" s="16">
        <v>17</v>
      </c>
      <c r="U2159" s="16">
        <v>38</v>
      </c>
      <c r="V2159" s="16">
        <v>0</v>
      </c>
      <c r="W2159" s="16" t="s">
        <v>4775</v>
      </c>
      <c r="X2159" s="402">
        <v>291025</v>
      </c>
      <c r="Y2159" s="16" t="s">
        <v>78</v>
      </c>
      <c r="Z2159" s="48"/>
      <c r="AB2159" s="16" t="str">
        <f t="shared" si="94"/>
        <v>Unique</v>
      </c>
    </row>
    <row r="2160" spans="1:28" ht="15">
      <c r="A2160" s="354" t="str">
        <f t="shared" si="93"/>
        <v>100_1_230522_C3C_p_ch.ca</v>
      </c>
      <c r="B2160" s="355" t="s">
        <v>2798</v>
      </c>
      <c r="C2160" s="355" t="s">
        <v>2799</v>
      </c>
      <c r="D2160" s="213">
        <v>100</v>
      </c>
      <c r="E2160" s="213">
        <v>1</v>
      </c>
      <c r="F2160" s="367" t="s">
        <v>2753</v>
      </c>
      <c r="G2160" s="213">
        <v>230522</v>
      </c>
      <c r="H2160" s="213">
        <v>2022</v>
      </c>
      <c r="I2160" s="148" t="s">
        <v>43</v>
      </c>
      <c r="J2160" s="148" t="s">
        <v>2801</v>
      </c>
      <c r="K2160" s="148" t="s">
        <v>2802</v>
      </c>
      <c r="L2160" s="148" t="s">
        <v>74</v>
      </c>
      <c r="M2160" s="2" t="s">
        <v>75</v>
      </c>
      <c r="N2160" s="117">
        <v>73</v>
      </c>
      <c r="P2160" s="418" t="s">
        <v>925</v>
      </c>
      <c r="Q2160" s="16" t="s">
        <v>4807</v>
      </c>
      <c r="R2160" s="16" t="s">
        <v>4806</v>
      </c>
      <c r="S2160" s="114">
        <f t="shared" si="95"/>
        <v>2</v>
      </c>
      <c r="T2160" s="16">
        <v>0</v>
      </c>
      <c r="U2160" s="16">
        <v>2</v>
      </c>
      <c r="V2160" s="16">
        <v>0</v>
      </c>
      <c r="X2160" s="402">
        <v>291025</v>
      </c>
      <c r="Y2160" s="16" t="s">
        <v>78</v>
      </c>
      <c r="Z2160" s="47" t="s">
        <v>4808</v>
      </c>
      <c r="AB2160" s="16" t="str">
        <f t="shared" si="94"/>
        <v>Unique</v>
      </c>
    </row>
    <row r="2161" spans="1:88" ht="15">
      <c r="A2161" s="354" t="str">
        <f t="shared" si="93"/>
        <v>100_2_090522_C3X_p_ch.ca</v>
      </c>
      <c r="B2161" s="355" t="s">
        <v>2441</v>
      </c>
      <c r="C2161" s="355" t="s">
        <v>2442</v>
      </c>
      <c r="D2161" s="213">
        <v>100</v>
      </c>
      <c r="E2161" s="213">
        <v>2</v>
      </c>
      <c r="F2161" s="213">
        <v>250422</v>
      </c>
      <c r="G2161" s="367" t="s">
        <v>2753</v>
      </c>
      <c r="H2161" s="213">
        <v>2022</v>
      </c>
      <c r="I2161" s="148" t="s">
        <v>43</v>
      </c>
      <c r="J2161" s="148" t="s">
        <v>2443</v>
      </c>
      <c r="K2161" s="148" t="s">
        <v>2444</v>
      </c>
      <c r="L2161" s="148" t="s">
        <v>74</v>
      </c>
      <c r="M2161" s="2" t="s">
        <v>75</v>
      </c>
      <c r="N2161" s="117">
        <v>107</v>
      </c>
      <c r="P2161" s="418" t="s">
        <v>925</v>
      </c>
      <c r="Q2161" s="16" t="s">
        <v>4807</v>
      </c>
      <c r="R2161" s="16" t="s">
        <v>4806</v>
      </c>
      <c r="S2161" s="114">
        <f t="shared" si="95"/>
        <v>6</v>
      </c>
      <c r="T2161" s="16">
        <v>6</v>
      </c>
      <c r="U2161" s="16">
        <v>0</v>
      </c>
      <c r="V2161" s="16">
        <v>0</v>
      </c>
      <c r="X2161" s="402">
        <v>291025</v>
      </c>
      <c r="Y2161" s="16" t="s">
        <v>78</v>
      </c>
      <c r="Z2161" s="47" t="s">
        <v>4809</v>
      </c>
      <c r="AB2161" s="16" t="str">
        <f t="shared" si="94"/>
        <v>Unique</v>
      </c>
    </row>
    <row r="2162" spans="1:88" ht="15">
      <c r="A2162" s="354" t="str">
        <f t="shared" si="93"/>
        <v>80_4_220622_C25_p_ch.ca</v>
      </c>
      <c r="B2162" s="148" t="s">
        <v>2320</v>
      </c>
      <c r="C2162" s="148" t="s">
        <v>2321</v>
      </c>
      <c r="D2162" s="213">
        <v>80</v>
      </c>
      <c r="E2162" s="213">
        <v>4</v>
      </c>
      <c r="F2162" s="367" t="s">
        <v>2800</v>
      </c>
      <c r="G2162" s="213">
        <v>220622</v>
      </c>
      <c r="H2162" s="213">
        <v>2022</v>
      </c>
      <c r="I2162" s="148" t="s">
        <v>43</v>
      </c>
      <c r="J2162" s="148" t="s">
        <v>2322</v>
      </c>
      <c r="K2162" s="148" t="s">
        <v>2323</v>
      </c>
      <c r="L2162" s="148" t="s">
        <v>74</v>
      </c>
      <c r="M2162" s="148" t="s">
        <v>320</v>
      </c>
      <c r="N2162" s="213">
        <v>101</v>
      </c>
      <c r="P2162" s="418" t="s">
        <v>925</v>
      </c>
      <c r="Q2162" s="16" t="s">
        <v>4807</v>
      </c>
      <c r="R2162" s="16" t="s">
        <v>4806</v>
      </c>
      <c r="S2162" s="114">
        <f t="shared" si="95"/>
        <v>3</v>
      </c>
      <c r="T2162" s="16">
        <v>0</v>
      </c>
      <c r="U2162" s="16">
        <v>3</v>
      </c>
      <c r="V2162" s="16">
        <v>0</v>
      </c>
      <c r="X2162" s="402">
        <v>291025</v>
      </c>
      <c r="Y2162" s="16" t="s">
        <v>78</v>
      </c>
      <c r="Z2162" s="47" t="s">
        <v>4810</v>
      </c>
      <c r="AB2162" s="16" t="str">
        <f t="shared" si="94"/>
        <v>Unique</v>
      </c>
    </row>
    <row r="2163" spans="1:88" ht="15">
      <c r="A2163" s="354" t="str">
        <f t="shared" si="93"/>
        <v>100_3_220622_C3Y_p_ch.ca</v>
      </c>
      <c r="B2163" s="355" t="s">
        <v>2417</v>
      </c>
      <c r="C2163" s="355" t="s">
        <v>2418</v>
      </c>
      <c r="D2163" s="213">
        <v>100</v>
      </c>
      <c r="E2163" s="213">
        <v>3</v>
      </c>
      <c r="F2163" s="367" t="s">
        <v>2800</v>
      </c>
      <c r="G2163" s="213">
        <v>220622</v>
      </c>
      <c r="H2163" s="213">
        <v>2022</v>
      </c>
      <c r="I2163" s="148" t="s">
        <v>43</v>
      </c>
      <c r="J2163" s="148" t="s">
        <v>2419</v>
      </c>
      <c r="K2163" s="148" t="s">
        <v>2420</v>
      </c>
      <c r="L2163" s="148" t="s">
        <v>74</v>
      </c>
      <c r="M2163" s="2" t="s">
        <v>3125</v>
      </c>
      <c r="N2163" s="117">
        <v>182</v>
      </c>
      <c r="P2163" s="418" t="s">
        <v>925</v>
      </c>
      <c r="Q2163" s="16" t="s">
        <v>4807</v>
      </c>
      <c r="R2163" s="16" t="s">
        <v>4806</v>
      </c>
      <c r="S2163" s="114">
        <f t="shared" si="95"/>
        <v>4</v>
      </c>
      <c r="T2163" s="16">
        <v>0</v>
      </c>
      <c r="U2163" s="16">
        <v>4</v>
      </c>
      <c r="V2163" s="16">
        <v>0</v>
      </c>
      <c r="X2163" s="402">
        <v>291025</v>
      </c>
      <c r="Y2163" s="16" t="s">
        <v>78</v>
      </c>
      <c r="Z2163" s="47" t="s">
        <v>4811</v>
      </c>
      <c r="AB2163" s="16" t="str">
        <f t="shared" si="94"/>
        <v>Unique</v>
      </c>
    </row>
    <row r="2164" spans="1:88" ht="15">
      <c r="A2164" s="354" t="str">
        <f t="shared" si="93"/>
        <v>119_2_150621_C2Y_p_ch.ca</v>
      </c>
      <c r="B2164" s="355" t="s">
        <v>2517</v>
      </c>
      <c r="C2164" s="355" t="s">
        <v>2518</v>
      </c>
      <c r="D2164" s="213">
        <v>119</v>
      </c>
      <c r="E2164" s="213">
        <v>2</v>
      </c>
      <c r="F2164" s="213">
        <v>310521</v>
      </c>
      <c r="G2164" s="378">
        <v>150621</v>
      </c>
      <c r="H2164" s="213">
        <v>2021</v>
      </c>
      <c r="I2164" s="148" t="s">
        <v>43</v>
      </c>
      <c r="J2164" s="148" t="s">
        <v>2519</v>
      </c>
      <c r="K2164" s="148" t="s">
        <v>2520</v>
      </c>
      <c r="L2164" s="148" t="s">
        <v>74</v>
      </c>
      <c r="M2164" s="16" t="s">
        <v>75</v>
      </c>
      <c r="P2164" s="418" t="s">
        <v>925</v>
      </c>
      <c r="Q2164" s="16" t="s">
        <v>4807</v>
      </c>
      <c r="R2164" s="16" t="s">
        <v>4806</v>
      </c>
      <c r="S2164" s="114">
        <f t="shared" si="95"/>
        <v>12</v>
      </c>
      <c r="T2164" s="16">
        <v>0</v>
      </c>
      <c r="U2164" s="16">
        <v>12</v>
      </c>
      <c r="V2164" s="16">
        <v>0</v>
      </c>
      <c r="X2164" s="402">
        <v>291025</v>
      </c>
      <c r="Y2164" s="16" t="s">
        <v>78</v>
      </c>
      <c r="Z2164" s="47" t="s">
        <v>4812</v>
      </c>
      <c r="AB2164" s="16" t="str">
        <f t="shared" si="94"/>
        <v>Unique</v>
      </c>
    </row>
    <row r="2165" spans="1:88" ht="15">
      <c r="A2165" s="354" t="str">
        <f t="shared" si="93"/>
        <v>100_3_090522_C3Y_p_ch.ca</v>
      </c>
      <c r="B2165" s="355" t="s">
        <v>2417</v>
      </c>
      <c r="C2165" s="355" t="s">
        <v>2418</v>
      </c>
      <c r="D2165" s="213">
        <v>100</v>
      </c>
      <c r="E2165" s="213">
        <v>3</v>
      </c>
      <c r="F2165" s="213">
        <v>250422</v>
      </c>
      <c r="G2165" s="367" t="s">
        <v>2753</v>
      </c>
      <c r="H2165" s="213">
        <v>2022</v>
      </c>
      <c r="I2165" s="148" t="s">
        <v>43</v>
      </c>
      <c r="J2165" s="148" t="s">
        <v>2419</v>
      </c>
      <c r="K2165" s="148" t="s">
        <v>2420</v>
      </c>
      <c r="L2165" s="148" t="s">
        <v>74</v>
      </c>
      <c r="M2165" s="2" t="s">
        <v>75</v>
      </c>
      <c r="N2165" s="117">
        <v>95</v>
      </c>
      <c r="P2165" s="418" t="s">
        <v>925</v>
      </c>
      <c r="Q2165" s="16" t="s">
        <v>4807</v>
      </c>
      <c r="R2165" s="16" t="s">
        <v>4806</v>
      </c>
      <c r="S2165" s="114">
        <f t="shared" si="95"/>
        <v>8</v>
      </c>
      <c r="T2165" s="16">
        <v>5</v>
      </c>
      <c r="U2165" s="16">
        <v>3</v>
      </c>
      <c r="V2165" s="16">
        <v>0</v>
      </c>
      <c r="X2165" s="402">
        <v>291025</v>
      </c>
      <c r="Y2165" s="16" t="s">
        <v>78</v>
      </c>
      <c r="Z2165" s="47" t="s">
        <v>4813</v>
      </c>
      <c r="AB2165" s="16" t="str">
        <f t="shared" si="94"/>
        <v>Unique</v>
      </c>
    </row>
    <row r="2166" spans="1:88" ht="15">
      <c r="A2166" s="354" t="str">
        <f t="shared" si="93"/>
        <v>100_3_300621_C3Y_p_ch.ca</v>
      </c>
      <c r="B2166" s="355" t="s">
        <v>2417</v>
      </c>
      <c r="C2166" s="355" t="s">
        <v>2418</v>
      </c>
      <c r="D2166" s="213">
        <v>100</v>
      </c>
      <c r="E2166" s="213">
        <v>3</v>
      </c>
      <c r="F2166" s="117">
        <v>150621</v>
      </c>
      <c r="G2166" s="378">
        <v>300621</v>
      </c>
      <c r="H2166" s="213">
        <v>2021</v>
      </c>
      <c r="I2166" s="148" t="s">
        <v>43</v>
      </c>
      <c r="J2166" s="148" t="s">
        <v>2419</v>
      </c>
      <c r="K2166" s="148" t="s">
        <v>2420</v>
      </c>
      <c r="L2166" s="148" t="s">
        <v>74</v>
      </c>
      <c r="M2166" s="16" t="s">
        <v>75</v>
      </c>
      <c r="P2166" s="418" t="s">
        <v>925</v>
      </c>
      <c r="Q2166" s="16" t="s">
        <v>4807</v>
      </c>
      <c r="R2166" s="16" t="s">
        <v>4806</v>
      </c>
      <c r="S2166" s="114">
        <f t="shared" si="95"/>
        <v>6</v>
      </c>
      <c r="T2166" s="16">
        <v>3</v>
      </c>
      <c r="U2166" s="16">
        <v>3</v>
      </c>
      <c r="V2166" s="16">
        <v>0</v>
      </c>
      <c r="X2166" s="402">
        <v>291025</v>
      </c>
      <c r="Y2166" s="16" t="s">
        <v>78</v>
      </c>
      <c r="Z2166" s="47" t="s">
        <v>4814</v>
      </c>
      <c r="AB2166" s="16" t="str">
        <f t="shared" si="94"/>
        <v>Unique</v>
      </c>
    </row>
    <row r="2167" spans="1:88" ht="15">
      <c r="A2167" s="354" t="str">
        <f t="shared" si="93"/>
        <v>81_1_150621_C1D_p_ch.ca</v>
      </c>
      <c r="B2167" s="355" t="s">
        <v>2618</v>
      </c>
      <c r="C2167" s="355" t="s">
        <v>2619</v>
      </c>
      <c r="D2167" s="213">
        <v>81</v>
      </c>
      <c r="E2167" s="213">
        <v>1</v>
      </c>
      <c r="F2167" s="213">
        <v>310521</v>
      </c>
      <c r="G2167" s="378">
        <v>150621</v>
      </c>
      <c r="H2167" s="213">
        <v>2021</v>
      </c>
      <c r="I2167" s="148" t="s">
        <v>43</v>
      </c>
      <c r="J2167" s="148" t="s">
        <v>2620</v>
      </c>
      <c r="K2167" s="148" t="s">
        <v>2621</v>
      </c>
      <c r="L2167" s="148" t="s">
        <v>74</v>
      </c>
      <c r="M2167" s="16" t="s">
        <v>75</v>
      </c>
      <c r="P2167" s="418" t="s">
        <v>925</v>
      </c>
      <c r="Q2167" s="16" t="s">
        <v>4807</v>
      </c>
      <c r="R2167" s="16" t="s">
        <v>4806</v>
      </c>
      <c r="S2167" s="114">
        <f t="shared" si="95"/>
        <v>5</v>
      </c>
      <c r="T2167" s="16">
        <v>0</v>
      </c>
      <c r="U2167" s="16">
        <v>5</v>
      </c>
      <c r="V2167" s="16">
        <v>0</v>
      </c>
      <c r="X2167" s="402">
        <v>291025</v>
      </c>
      <c r="Y2167" s="16" t="s">
        <v>78</v>
      </c>
      <c r="Z2167" s="47" t="s">
        <v>4815</v>
      </c>
      <c r="AB2167" s="16" t="str">
        <f t="shared" si="94"/>
        <v>Unique</v>
      </c>
    </row>
    <row r="2168" spans="1:88" ht="15">
      <c r="A2168" s="354" t="str">
        <f t="shared" si="93"/>
        <v>80_2_020623_C1Y_p_ch.ca</v>
      </c>
      <c r="B2168" s="148" t="s">
        <v>2504</v>
      </c>
      <c r="C2168" s="148" t="s">
        <v>2505</v>
      </c>
      <c r="D2168" s="213">
        <v>80</v>
      </c>
      <c r="E2168" s="213">
        <v>2</v>
      </c>
      <c r="F2168" s="213">
        <v>190523</v>
      </c>
      <c r="G2168" s="367" t="s">
        <v>3903</v>
      </c>
      <c r="H2168" s="213">
        <v>2023</v>
      </c>
      <c r="I2168" s="148" t="s">
        <v>43</v>
      </c>
      <c r="J2168" s="148" t="s">
        <v>2506</v>
      </c>
      <c r="K2168" s="148" t="s">
        <v>2507</v>
      </c>
      <c r="L2168" s="148" t="s">
        <v>74</v>
      </c>
      <c r="M2168" s="148" t="s">
        <v>2422</v>
      </c>
      <c r="N2168" s="213">
        <v>33</v>
      </c>
      <c r="O2168" s="2"/>
      <c r="P2168" s="108" t="s">
        <v>925</v>
      </c>
      <c r="Q2168" s="16" t="s">
        <v>4807</v>
      </c>
      <c r="R2168" s="16" t="s">
        <v>4806</v>
      </c>
      <c r="S2168" s="114">
        <f t="shared" si="95"/>
        <v>6</v>
      </c>
      <c r="T2168" s="50">
        <v>0</v>
      </c>
      <c r="U2168" s="50">
        <v>6</v>
      </c>
      <c r="V2168" s="16">
        <v>0</v>
      </c>
      <c r="X2168" s="402">
        <v>291025</v>
      </c>
      <c r="Y2168" s="16" t="s">
        <v>78</v>
      </c>
      <c r="Z2168" s="50" t="s">
        <v>4816</v>
      </c>
      <c r="AA2168" s="432"/>
      <c r="AB2168" s="16" t="str">
        <f t="shared" si="94"/>
        <v>Unique</v>
      </c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</row>
    <row r="2169" spans="1:88" ht="12.75">
      <c r="A2169" s="354" t="str">
        <f t="shared" si="93"/>
        <v>119_2_220622_C2Y_p_ch.ca</v>
      </c>
      <c r="B2169" s="225" t="s">
        <v>2517</v>
      </c>
      <c r="C2169" s="225" t="s">
        <v>2518</v>
      </c>
      <c r="D2169" s="114">
        <v>119</v>
      </c>
      <c r="E2169" s="114">
        <v>2</v>
      </c>
      <c r="F2169" s="565" t="s">
        <v>2800</v>
      </c>
      <c r="G2169" s="555">
        <v>220622</v>
      </c>
      <c r="H2169" s="114">
        <v>2022</v>
      </c>
      <c r="I2169" s="114" t="s">
        <v>43</v>
      </c>
      <c r="J2169" s="114" t="s">
        <v>2519</v>
      </c>
      <c r="K2169" s="114" t="s">
        <v>2520</v>
      </c>
      <c r="L2169" s="114" t="s">
        <v>74</v>
      </c>
      <c r="M2169" s="114" t="s">
        <v>75</v>
      </c>
      <c r="N2169" s="114">
        <v>117</v>
      </c>
      <c r="P2169" s="108" t="s">
        <v>925</v>
      </c>
      <c r="Q2169" s="16" t="s">
        <v>4807</v>
      </c>
      <c r="R2169" s="16" t="s">
        <v>4806</v>
      </c>
      <c r="S2169" s="114">
        <f t="shared" si="95"/>
        <v>3</v>
      </c>
      <c r="T2169" s="16">
        <v>0</v>
      </c>
      <c r="U2169" s="16">
        <v>3</v>
      </c>
      <c r="V2169" s="16">
        <v>0</v>
      </c>
      <c r="X2169" s="402">
        <v>291025</v>
      </c>
      <c r="Y2169" s="16" t="s">
        <v>78</v>
      </c>
      <c r="Z2169" s="47" t="s">
        <v>4817</v>
      </c>
      <c r="AB2169" s="16" t="str">
        <f t="shared" si="94"/>
        <v>Unique</v>
      </c>
    </row>
    <row r="2170" spans="1:88" ht="15">
      <c r="A2170" s="354" t="str">
        <f t="shared" si="93"/>
        <v>100_2_220622_C3X_p_ch.ca</v>
      </c>
      <c r="B2170" s="355" t="s">
        <v>2441</v>
      </c>
      <c r="C2170" s="355" t="s">
        <v>2442</v>
      </c>
      <c r="D2170" s="213">
        <v>100</v>
      </c>
      <c r="E2170" s="213">
        <v>2</v>
      </c>
      <c r="F2170" s="367" t="s">
        <v>2800</v>
      </c>
      <c r="G2170" s="213">
        <v>220622</v>
      </c>
      <c r="H2170" s="213">
        <v>2022</v>
      </c>
      <c r="I2170" s="148" t="s">
        <v>43</v>
      </c>
      <c r="J2170" s="148" t="s">
        <v>2443</v>
      </c>
      <c r="K2170" s="148" t="s">
        <v>2444</v>
      </c>
      <c r="L2170" s="148" t="s">
        <v>74</v>
      </c>
      <c r="M2170" s="2" t="s">
        <v>168</v>
      </c>
      <c r="N2170" s="364">
        <v>124</v>
      </c>
      <c r="P2170" s="108" t="s">
        <v>925</v>
      </c>
      <c r="Q2170" s="16" t="s">
        <v>4807</v>
      </c>
      <c r="R2170" s="16" t="s">
        <v>4806</v>
      </c>
      <c r="S2170" s="114">
        <f t="shared" si="95"/>
        <v>3</v>
      </c>
      <c r="T2170" s="16">
        <v>1</v>
      </c>
      <c r="U2170" s="16">
        <v>2</v>
      </c>
      <c r="V2170" s="16">
        <v>0</v>
      </c>
      <c r="X2170" s="402">
        <v>291025</v>
      </c>
      <c r="Y2170" s="16" t="s">
        <v>78</v>
      </c>
      <c r="Z2170" s="47" t="s">
        <v>4818</v>
      </c>
      <c r="AB2170" s="16" t="str">
        <f t="shared" si="94"/>
        <v>Unique</v>
      </c>
    </row>
    <row r="2171" spans="1:88" ht="15">
      <c r="A2171" s="354" t="str">
        <f t="shared" si="93"/>
        <v>80_2_230522_C1Y_p_ch.ca</v>
      </c>
      <c r="B2171" s="355" t="s">
        <v>2504</v>
      </c>
      <c r="C2171" s="355" t="s">
        <v>2505</v>
      </c>
      <c r="D2171" s="213">
        <v>80</v>
      </c>
      <c r="E2171" s="213">
        <v>2</v>
      </c>
      <c r="F2171" s="367" t="s">
        <v>2753</v>
      </c>
      <c r="G2171" s="213">
        <v>230522</v>
      </c>
      <c r="H2171" s="213">
        <v>2022</v>
      </c>
      <c r="I2171" s="148" t="s">
        <v>43</v>
      </c>
      <c r="J2171" s="148" t="s">
        <v>2506</v>
      </c>
      <c r="K2171" s="148" t="s">
        <v>2507</v>
      </c>
      <c r="L2171" s="148" t="s">
        <v>74</v>
      </c>
      <c r="M2171" s="2" t="s">
        <v>75</v>
      </c>
      <c r="N2171" s="117">
        <v>79</v>
      </c>
      <c r="P2171" s="108" t="s">
        <v>925</v>
      </c>
      <c r="Q2171" s="16" t="s">
        <v>4807</v>
      </c>
      <c r="R2171" s="16" t="s">
        <v>4806</v>
      </c>
      <c r="S2171" s="114">
        <f t="shared" si="95"/>
        <v>4</v>
      </c>
      <c r="T2171" s="16">
        <v>1</v>
      </c>
      <c r="U2171" s="16">
        <v>3</v>
      </c>
      <c r="V2171" s="16">
        <v>0</v>
      </c>
      <c r="X2171" s="402">
        <v>291025</v>
      </c>
      <c r="Y2171" s="16" t="s">
        <v>78</v>
      </c>
      <c r="Z2171" s="47" t="s">
        <v>4819</v>
      </c>
      <c r="AB2171" s="16" t="str">
        <f t="shared" si="94"/>
        <v>Unique</v>
      </c>
    </row>
    <row r="2172" spans="1:88" ht="15">
      <c r="A2172" s="354" t="str">
        <f t="shared" si="93"/>
        <v>119_2_090522_C2Y_p_ch.ca</v>
      </c>
      <c r="B2172" s="355" t="s">
        <v>2517</v>
      </c>
      <c r="C2172" s="355" t="s">
        <v>2518</v>
      </c>
      <c r="D2172" s="421">
        <v>119</v>
      </c>
      <c r="E2172" s="421">
        <v>2</v>
      </c>
      <c r="F2172" s="213">
        <v>250422</v>
      </c>
      <c r="G2172" s="367" t="s">
        <v>2753</v>
      </c>
      <c r="H2172" s="213">
        <v>2022</v>
      </c>
      <c r="I2172" s="148" t="s">
        <v>43</v>
      </c>
      <c r="J2172" s="148" t="s">
        <v>2519</v>
      </c>
      <c r="K2172" s="148" t="s">
        <v>2520</v>
      </c>
      <c r="L2172" s="148" t="s">
        <v>74</v>
      </c>
      <c r="M2172" s="2" t="s">
        <v>75</v>
      </c>
      <c r="N2172" s="117">
        <v>25</v>
      </c>
      <c r="P2172" s="108" t="s">
        <v>925</v>
      </c>
      <c r="Q2172" s="16" t="s">
        <v>4807</v>
      </c>
      <c r="R2172" s="16" t="s">
        <v>4806</v>
      </c>
      <c r="S2172" s="114">
        <f t="shared" si="95"/>
        <v>3</v>
      </c>
      <c r="T2172" s="16">
        <v>0</v>
      </c>
      <c r="U2172" s="16">
        <v>3</v>
      </c>
      <c r="V2172" s="16">
        <v>0</v>
      </c>
      <c r="X2172" s="402">
        <v>291025</v>
      </c>
      <c r="Y2172" s="16" t="s">
        <v>78</v>
      </c>
      <c r="Z2172" s="47" t="s">
        <v>4820</v>
      </c>
      <c r="AB2172" s="16" t="str">
        <f t="shared" si="94"/>
        <v>Unique</v>
      </c>
    </row>
    <row r="2173" spans="1:88" ht="15">
      <c r="A2173" s="354" t="str">
        <f t="shared" si="93"/>
        <v>80_4_020623_C25_p_ch.ca</v>
      </c>
      <c r="B2173" s="148" t="s">
        <v>2320</v>
      </c>
      <c r="C2173" s="148" t="s">
        <v>2321</v>
      </c>
      <c r="D2173" s="213">
        <v>80</v>
      </c>
      <c r="E2173" s="213">
        <v>4</v>
      </c>
      <c r="F2173" s="213">
        <v>190523</v>
      </c>
      <c r="G2173" s="367" t="s">
        <v>3903</v>
      </c>
      <c r="H2173" s="213">
        <v>2023</v>
      </c>
      <c r="I2173" s="148" t="s">
        <v>43</v>
      </c>
      <c r="J2173" s="148" t="s">
        <v>2322</v>
      </c>
      <c r="K2173" s="148" t="s">
        <v>2323</v>
      </c>
      <c r="L2173" s="148" t="s">
        <v>74</v>
      </c>
      <c r="M2173" s="148" t="s">
        <v>4597</v>
      </c>
      <c r="N2173" s="378">
        <v>33</v>
      </c>
      <c r="P2173" s="108" t="s">
        <v>925</v>
      </c>
      <c r="Q2173" s="16" t="s">
        <v>4807</v>
      </c>
      <c r="R2173" s="16" t="s">
        <v>4806</v>
      </c>
      <c r="S2173" s="114">
        <f t="shared" si="95"/>
        <v>4</v>
      </c>
      <c r="T2173" s="16">
        <v>2</v>
      </c>
      <c r="U2173" s="16">
        <v>2</v>
      </c>
      <c r="V2173" s="16">
        <v>0</v>
      </c>
      <c r="X2173" s="402">
        <v>291025</v>
      </c>
      <c r="Y2173" s="16" t="s">
        <v>78</v>
      </c>
      <c r="Z2173" s="47" t="s">
        <v>4821</v>
      </c>
      <c r="AB2173" s="16" t="str">
        <f t="shared" si="94"/>
        <v>Unique</v>
      </c>
    </row>
    <row r="2174" spans="1:88" ht="15">
      <c r="A2174" s="354" t="str">
        <f t="shared" si="93"/>
        <v>71_1_040523_C1A_p_me.sc</v>
      </c>
      <c r="B2174" s="148" t="s">
        <v>2352</v>
      </c>
      <c r="C2174" s="148" t="s">
        <v>2353</v>
      </c>
      <c r="D2174" s="213">
        <v>71</v>
      </c>
      <c r="E2174" s="213">
        <v>1</v>
      </c>
      <c r="F2174" s="29">
        <v>180423</v>
      </c>
      <c r="G2174" s="434" t="s">
        <v>3596</v>
      </c>
      <c r="H2174" s="213">
        <v>2023</v>
      </c>
      <c r="I2174" s="148" t="s">
        <v>43</v>
      </c>
      <c r="J2174" s="148" t="s">
        <v>2354</v>
      </c>
      <c r="K2174" s="148" t="s">
        <v>2355</v>
      </c>
      <c r="L2174" s="148" t="s">
        <v>74</v>
      </c>
      <c r="M2174" s="148" t="s">
        <v>2911</v>
      </c>
      <c r="N2174" s="213">
        <v>2</v>
      </c>
      <c r="O2174" s="2"/>
      <c r="P2174" s="108" t="s">
        <v>557</v>
      </c>
      <c r="Q2174" s="50" t="s">
        <v>558</v>
      </c>
      <c r="R2174" s="50" t="s">
        <v>100</v>
      </c>
      <c r="S2174" s="114">
        <f t="shared" si="95"/>
        <v>1</v>
      </c>
      <c r="T2174" s="50">
        <v>1</v>
      </c>
      <c r="U2174" s="50">
        <v>0</v>
      </c>
      <c r="V2174" s="50">
        <v>0</v>
      </c>
      <c r="W2174" s="2"/>
      <c r="X2174" s="50">
        <v>291025</v>
      </c>
      <c r="Y2174" s="16" t="s">
        <v>78</v>
      </c>
      <c r="Z2174" s="50" t="s">
        <v>4822</v>
      </c>
      <c r="AA2174" s="432"/>
      <c r="AB2174" s="16" t="str">
        <f t="shared" si="94"/>
        <v>Unique</v>
      </c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</row>
    <row r="2175" spans="1:88" ht="15">
      <c r="A2175" s="354" t="str">
        <f t="shared" si="93"/>
        <v>71_2_040523_C2B_p_me.</v>
      </c>
      <c r="B2175" s="148" t="s">
        <v>2481</v>
      </c>
      <c r="C2175" s="148" t="s">
        <v>2482</v>
      </c>
      <c r="D2175" s="213">
        <v>71</v>
      </c>
      <c r="E2175" s="213">
        <v>2</v>
      </c>
      <c r="F2175" s="29">
        <v>180423</v>
      </c>
      <c r="G2175" s="434" t="s">
        <v>3596</v>
      </c>
      <c r="H2175" s="29">
        <v>2023</v>
      </c>
      <c r="I2175" s="148" t="s">
        <v>43</v>
      </c>
      <c r="J2175" s="148" t="s">
        <v>2483</v>
      </c>
      <c r="K2175" s="148" t="s">
        <v>2484</v>
      </c>
      <c r="L2175" s="148" t="s">
        <v>74</v>
      </c>
      <c r="M2175" s="148" t="s">
        <v>2911</v>
      </c>
      <c r="N2175" s="213">
        <v>8</v>
      </c>
      <c r="O2175" s="2"/>
      <c r="P2175" s="208" t="s">
        <v>1178</v>
      </c>
      <c r="Q2175" s="50" t="s">
        <v>1179</v>
      </c>
      <c r="R2175" s="50" t="s">
        <v>100</v>
      </c>
      <c r="S2175" s="114">
        <f t="shared" si="95"/>
        <v>4</v>
      </c>
      <c r="T2175" s="50">
        <v>1</v>
      </c>
      <c r="U2175" s="50">
        <v>3</v>
      </c>
      <c r="V2175" s="50">
        <v>0</v>
      </c>
      <c r="W2175" s="16" t="s">
        <v>4775</v>
      </c>
      <c r="X2175" s="50">
        <v>291025</v>
      </c>
      <c r="Y2175" s="16" t="s">
        <v>78</v>
      </c>
      <c r="Z2175" s="2"/>
      <c r="AA2175" s="432"/>
      <c r="AB2175" s="16" t="str">
        <f t="shared" si="94"/>
        <v>Unique</v>
      </c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</row>
    <row r="2176" spans="1:88" ht="15">
      <c r="A2176" s="354" t="str">
        <f t="shared" si="93"/>
        <v>80_1_040523_C1B_p_me.me</v>
      </c>
      <c r="B2176" s="148" t="s">
        <v>2360</v>
      </c>
      <c r="C2176" s="148" t="s">
        <v>2361</v>
      </c>
      <c r="D2176" s="213">
        <v>80</v>
      </c>
      <c r="E2176" s="213">
        <v>1</v>
      </c>
      <c r="F2176" s="213">
        <v>180423</v>
      </c>
      <c r="G2176" s="367" t="s">
        <v>3596</v>
      </c>
      <c r="H2176" s="213">
        <v>2023</v>
      </c>
      <c r="I2176" s="148" t="s">
        <v>43</v>
      </c>
      <c r="J2176" s="148" t="s">
        <v>2362</v>
      </c>
      <c r="K2176" s="148" t="s">
        <v>2363</v>
      </c>
      <c r="L2176" s="148" t="s">
        <v>74</v>
      </c>
      <c r="M2176" s="148" t="s">
        <v>2911</v>
      </c>
      <c r="N2176" s="213">
        <v>15</v>
      </c>
      <c r="P2176" s="418" t="s">
        <v>569</v>
      </c>
      <c r="Q2176" s="16" t="s">
        <v>4595</v>
      </c>
      <c r="R2176" s="16" t="s">
        <v>100</v>
      </c>
      <c r="S2176" s="114">
        <f t="shared" si="95"/>
        <v>1</v>
      </c>
      <c r="T2176" s="16">
        <v>0</v>
      </c>
      <c r="U2176" s="16">
        <v>1</v>
      </c>
      <c r="V2176" s="16">
        <v>0</v>
      </c>
      <c r="X2176" s="402">
        <v>291025</v>
      </c>
      <c r="Y2176" s="16" t="s">
        <v>78</v>
      </c>
      <c r="Z2176" s="47" t="s">
        <v>4823</v>
      </c>
      <c r="AB2176" s="16" t="str">
        <f t="shared" si="94"/>
        <v>Unique</v>
      </c>
    </row>
    <row r="2177" spans="1:28" ht="15">
      <c r="A2177" s="354" t="str">
        <f t="shared" si="93"/>
        <v>128_1_220622_C3D_p_ch.verr</v>
      </c>
      <c r="B2177" s="148" t="s">
        <v>2767</v>
      </c>
      <c r="C2177" s="148" t="s">
        <v>2768</v>
      </c>
      <c r="D2177" s="213">
        <v>128</v>
      </c>
      <c r="E2177" s="213">
        <v>1</v>
      </c>
      <c r="F2177" s="367" t="s">
        <v>2800</v>
      </c>
      <c r="G2177" s="213">
        <v>220622</v>
      </c>
      <c r="H2177" s="213">
        <v>2022</v>
      </c>
      <c r="I2177" s="148" t="s">
        <v>43</v>
      </c>
      <c r="J2177" s="148" t="s">
        <v>2769</v>
      </c>
      <c r="K2177" s="148" t="s">
        <v>2770</v>
      </c>
      <c r="L2177" s="148" t="s">
        <v>74</v>
      </c>
      <c r="M2177" s="148" t="s">
        <v>2911</v>
      </c>
      <c r="N2177" s="213">
        <v>350</v>
      </c>
      <c r="P2177" s="581" t="s">
        <v>4540</v>
      </c>
      <c r="Q2177" s="16" t="s">
        <v>873</v>
      </c>
      <c r="R2177" s="16" t="s">
        <v>4806</v>
      </c>
      <c r="S2177" s="114">
        <f t="shared" si="95"/>
        <v>1</v>
      </c>
      <c r="T2177" s="16">
        <v>0</v>
      </c>
      <c r="U2177" s="16">
        <v>1</v>
      </c>
      <c r="V2177" s="16">
        <v>0</v>
      </c>
      <c r="X2177" s="402">
        <v>291025</v>
      </c>
      <c r="Y2177" s="16" t="s">
        <v>78</v>
      </c>
      <c r="Z2177" s="47" t="s">
        <v>4824</v>
      </c>
      <c r="AB2177" s="16" t="str">
        <f t="shared" si="94"/>
        <v>Unique</v>
      </c>
    </row>
    <row r="2178" spans="1:28" ht="15">
      <c r="A2178" s="354" t="str">
        <f t="shared" si="93"/>
        <v>61_1_080622_C2X_p_ch.ca</v>
      </c>
      <c r="B2178" s="148" t="s">
        <v>2372</v>
      </c>
      <c r="C2178" s="148" t="s">
        <v>2373</v>
      </c>
      <c r="D2178" s="213">
        <v>61</v>
      </c>
      <c r="E2178" s="213">
        <v>1</v>
      </c>
      <c r="F2178" s="213">
        <v>230522</v>
      </c>
      <c r="G2178" s="481" t="s">
        <v>2800</v>
      </c>
      <c r="H2178" s="213">
        <v>2022</v>
      </c>
      <c r="I2178" s="148" t="s">
        <v>43</v>
      </c>
      <c r="J2178" s="148" t="s">
        <v>2374</v>
      </c>
      <c r="K2178" s="148" t="s">
        <v>2375</v>
      </c>
      <c r="L2178" s="148" t="s">
        <v>74</v>
      </c>
      <c r="M2178" s="2" t="s">
        <v>75</v>
      </c>
      <c r="N2178" s="117">
        <v>345</v>
      </c>
      <c r="P2178" s="418" t="s">
        <v>925</v>
      </c>
      <c r="Q2178" s="16" t="s">
        <v>926</v>
      </c>
      <c r="R2178" s="16" t="s">
        <v>4806</v>
      </c>
      <c r="S2178" s="114">
        <f t="shared" si="95"/>
        <v>35</v>
      </c>
      <c r="T2178" s="16">
        <v>22</v>
      </c>
      <c r="U2178" s="16">
        <v>13</v>
      </c>
      <c r="V2178" s="16">
        <v>0</v>
      </c>
      <c r="X2178" s="402">
        <v>301025</v>
      </c>
      <c r="Y2178" s="16" t="s">
        <v>78</v>
      </c>
      <c r="Z2178" s="47" t="s">
        <v>4825</v>
      </c>
      <c r="AB2178" s="16" t="str">
        <f t="shared" si="94"/>
        <v>Unique</v>
      </c>
    </row>
    <row r="2179" spans="1:28" ht="15">
      <c r="A2179" s="354" t="str">
        <f t="shared" si="93"/>
        <v>61_1_080623_C2X_p_ch.fe</v>
      </c>
      <c r="B2179" s="148" t="s">
        <v>2785</v>
      </c>
      <c r="C2179" s="148" t="s">
        <v>2786</v>
      </c>
      <c r="D2179" s="213">
        <v>61</v>
      </c>
      <c r="E2179" s="213">
        <v>1</v>
      </c>
      <c r="F2179" s="213">
        <v>230522</v>
      </c>
      <c r="G2179" s="148" t="s">
        <v>4826</v>
      </c>
      <c r="H2179" s="213">
        <v>2022</v>
      </c>
      <c r="I2179" s="148" t="s">
        <v>43</v>
      </c>
      <c r="J2179" s="148" t="s">
        <v>2374</v>
      </c>
      <c r="K2179" s="148" t="s">
        <v>2375</v>
      </c>
      <c r="L2179" s="148" t="s">
        <v>74</v>
      </c>
      <c r="M2179" s="2" t="s">
        <v>75</v>
      </c>
      <c r="N2179" s="117">
        <v>345</v>
      </c>
      <c r="P2179" s="581" t="s">
        <v>2378</v>
      </c>
      <c r="Q2179" s="16" t="s">
        <v>2379</v>
      </c>
      <c r="R2179" s="16" t="s">
        <v>4806</v>
      </c>
      <c r="S2179" s="114">
        <f t="shared" si="95"/>
        <v>1</v>
      </c>
      <c r="T2179" s="16">
        <v>0</v>
      </c>
      <c r="U2179" s="16">
        <v>1</v>
      </c>
      <c r="V2179" s="16">
        <v>0</v>
      </c>
      <c r="X2179" s="402">
        <v>301025</v>
      </c>
      <c r="Y2179" s="16" t="s">
        <v>78</v>
      </c>
      <c r="Z2179" s="47" t="s">
        <v>4827</v>
      </c>
      <c r="AB2179" s="16" t="str">
        <f t="shared" si="94"/>
        <v>Unique</v>
      </c>
    </row>
    <row r="2180" spans="1:28" ht="15">
      <c r="A2180" s="354" t="str">
        <f t="shared" si="93"/>
        <v>119_2_080622_C2Y_p_ch.ca</v>
      </c>
      <c r="B2180" s="148" t="s">
        <v>2517</v>
      </c>
      <c r="C2180" s="148" t="s">
        <v>2518</v>
      </c>
      <c r="D2180" s="421">
        <v>119</v>
      </c>
      <c r="E2180" s="421">
        <v>2</v>
      </c>
      <c r="F2180" s="213">
        <v>230522</v>
      </c>
      <c r="G2180" s="367" t="s">
        <v>2800</v>
      </c>
      <c r="H2180" s="213">
        <v>2022</v>
      </c>
      <c r="I2180" s="148" t="s">
        <v>43</v>
      </c>
      <c r="J2180" s="148" t="s">
        <v>2519</v>
      </c>
      <c r="K2180" s="148" t="s">
        <v>2520</v>
      </c>
      <c r="L2180" s="148" t="s">
        <v>74</v>
      </c>
      <c r="M2180" s="148" t="s">
        <v>75</v>
      </c>
      <c r="N2180" s="213">
        <v>48</v>
      </c>
      <c r="P2180" s="418" t="s">
        <v>925</v>
      </c>
      <c r="Q2180" s="16" t="s">
        <v>926</v>
      </c>
      <c r="R2180" s="16" t="s">
        <v>4806</v>
      </c>
      <c r="S2180" s="114">
        <f t="shared" si="95"/>
        <v>10</v>
      </c>
      <c r="T2180" s="16">
        <v>0</v>
      </c>
      <c r="U2180" s="16">
        <v>10</v>
      </c>
      <c r="V2180" s="16">
        <v>0</v>
      </c>
      <c r="X2180" s="402">
        <v>301025</v>
      </c>
      <c r="Y2180" s="16" t="s">
        <v>78</v>
      </c>
      <c r="Z2180" s="47" t="s">
        <v>4828</v>
      </c>
      <c r="AB2180" s="16" t="str">
        <f t="shared" si="94"/>
        <v>Unique</v>
      </c>
    </row>
    <row r="2181" spans="1:28" ht="15">
      <c r="A2181" s="354" t="str">
        <f t="shared" si="93"/>
        <v>71_1_020623_C1A_p_ch.ca</v>
      </c>
      <c r="B2181" s="148" t="s">
        <v>2352</v>
      </c>
      <c r="C2181" s="148" t="s">
        <v>2353</v>
      </c>
      <c r="D2181" s="213">
        <v>71</v>
      </c>
      <c r="E2181" s="213">
        <v>1</v>
      </c>
      <c r="F2181" s="213">
        <v>190523</v>
      </c>
      <c r="G2181" s="367" t="s">
        <v>3903</v>
      </c>
      <c r="H2181" s="213">
        <v>2023</v>
      </c>
      <c r="I2181" s="148" t="s">
        <v>43</v>
      </c>
      <c r="J2181" s="148" t="s">
        <v>2354</v>
      </c>
      <c r="K2181" s="148" t="s">
        <v>2355</v>
      </c>
      <c r="L2181" s="148" t="s">
        <v>74</v>
      </c>
      <c r="M2181" s="148" t="s">
        <v>2422</v>
      </c>
      <c r="N2181" s="213">
        <v>33</v>
      </c>
      <c r="P2181" s="418" t="s">
        <v>925</v>
      </c>
      <c r="Q2181" s="16" t="s">
        <v>926</v>
      </c>
      <c r="R2181" s="16" t="s">
        <v>4806</v>
      </c>
      <c r="S2181" s="114">
        <f t="shared" si="95"/>
        <v>14</v>
      </c>
      <c r="T2181" s="16">
        <v>0</v>
      </c>
      <c r="U2181" s="16">
        <v>14</v>
      </c>
      <c r="V2181" s="16">
        <v>0</v>
      </c>
      <c r="X2181" s="402">
        <v>301025</v>
      </c>
      <c r="Y2181" s="16" t="s">
        <v>78</v>
      </c>
      <c r="Z2181" s="47" t="s">
        <v>4829</v>
      </c>
      <c r="AB2181" s="16" t="str">
        <f t="shared" ref="AB2181:AB2244" si="96">IF(COUNTIF(Z:Z, Z2181)&gt;1, "Duplicate", "Unique")</f>
        <v>Unique</v>
      </c>
    </row>
    <row r="2182" spans="1:28" ht="15">
      <c r="A2182" s="354" t="str">
        <f t="shared" si="93"/>
        <v>80_1_020623_C1B_p_ch.ca</v>
      </c>
      <c r="B2182" s="364" t="s">
        <v>2360</v>
      </c>
      <c r="C2182" s="364" t="s">
        <v>2361</v>
      </c>
      <c r="D2182" s="213">
        <v>80</v>
      </c>
      <c r="E2182" s="213">
        <v>1</v>
      </c>
      <c r="F2182" s="213">
        <v>190523</v>
      </c>
      <c r="G2182" s="367" t="s">
        <v>3903</v>
      </c>
      <c r="H2182" s="213">
        <v>2023</v>
      </c>
      <c r="I2182" s="148" t="s">
        <v>43</v>
      </c>
      <c r="J2182" s="148" t="s">
        <v>2362</v>
      </c>
      <c r="K2182" s="148" t="s">
        <v>2363</v>
      </c>
      <c r="L2182" s="148" t="s">
        <v>74</v>
      </c>
      <c r="M2182" s="148" t="s">
        <v>2422</v>
      </c>
      <c r="N2182" s="213">
        <v>40</v>
      </c>
      <c r="P2182" s="418" t="s">
        <v>925</v>
      </c>
      <c r="Q2182" s="16" t="s">
        <v>926</v>
      </c>
      <c r="R2182" s="16" t="s">
        <v>4806</v>
      </c>
      <c r="S2182" s="114">
        <f t="shared" si="95"/>
        <v>16</v>
      </c>
      <c r="T2182" s="16">
        <v>2</v>
      </c>
      <c r="U2182" s="16">
        <v>14</v>
      </c>
      <c r="V2182" s="16">
        <v>0</v>
      </c>
      <c r="X2182" s="402">
        <v>301025</v>
      </c>
      <c r="Y2182" s="16" t="s">
        <v>78</v>
      </c>
      <c r="Z2182" s="47" t="s">
        <v>4830</v>
      </c>
      <c r="AB2182" s="16" t="str">
        <f t="shared" si="96"/>
        <v>Unique</v>
      </c>
    </row>
    <row r="2183" spans="1:28" ht="15">
      <c r="A2183" s="354" t="str">
        <f t="shared" si="93"/>
        <v>101_1_160623_C2A_p_ch.ca</v>
      </c>
      <c r="B2183" s="148" t="s">
        <v>80</v>
      </c>
      <c r="C2183" s="148" t="s">
        <v>81</v>
      </c>
      <c r="D2183" s="213">
        <v>101</v>
      </c>
      <c r="E2183" s="213">
        <v>1</v>
      </c>
      <c r="F2183" s="367" t="s">
        <v>3903</v>
      </c>
      <c r="G2183" s="213">
        <v>160623</v>
      </c>
      <c r="H2183" s="213">
        <v>2023</v>
      </c>
      <c r="I2183" s="148" t="s">
        <v>43</v>
      </c>
      <c r="J2183" s="148" t="s">
        <v>82</v>
      </c>
      <c r="K2183" s="148" t="s">
        <v>83</v>
      </c>
      <c r="L2183" s="148" t="s">
        <v>74</v>
      </c>
      <c r="M2183" s="148" t="s">
        <v>2911</v>
      </c>
      <c r="N2183" s="213">
        <v>232</v>
      </c>
      <c r="P2183" s="418" t="s">
        <v>925</v>
      </c>
      <c r="Q2183" s="16" t="s">
        <v>926</v>
      </c>
      <c r="R2183" s="16" t="s">
        <v>4806</v>
      </c>
      <c r="S2183" s="114">
        <f t="shared" si="95"/>
        <v>12</v>
      </c>
      <c r="T2183" s="16">
        <v>0</v>
      </c>
      <c r="U2183" s="16">
        <v>12</v>
      </c>
      <c r="V2183" s="16">
        <v>0</v>
      </c>
      <c r="X2183" s="402">
        <v>301025</v>
      </c>
      <c r="Y2183" s="16" t="s">
        <v>78</v>
      </c>
      <c r="Z2183" s="47" t="s">
        <v>4831</v>
      </c>
      <c r="AB2183" s="16" t="str">
        <f t="shared" si="96"/>
        <v>Unique</v>
      </c>
    </row>
    <row r="2184" spans="1:28" ht="15">
      <c r="A2184" s="354" t="str">
        <f t="shared" si="93"/>
        <v>101_1_160623_C2A_p_ch.verr</v>
      </c>
      <c r="B2184" s="148" t="s">
        <v>4832</v>
      </c>
      <c r="C2184" s="148" t="s">
        <v>4833</v>
      </c>
      <c r="D2184" s="213">
        <v>101</v>
      </c>
      <c r="E2184" s="213">
        <v>1</v>
      </c>
      <c r="F2184" s="213" t="s">
        <v>4834</v>
      </c>
      <c r="G2184" s="213">
        <v>160623</v>
      </c>
      <c r="H2184" s="213">
        <v>2023</v>
      </c>
      <c r="I2184" s="148" t="s">
        <v>43</v>
      </c>
      <c r="J2184" s="148" t="s">
        <v>82</v>
      </c>
      <c r="K2184" s="148" t="s">
        <v>83</v>
      </c>
      <c r="L2184" s="148" t="s">
        <v>74</v>
      </c>
      <c r="M2184" s="148" t="s">
        <v>2911</v>
      </c>
      <c r="N2184" s="213">
        <v>232</v>
      </c>
      <c r="P2184" s="585" t="s">
        <v>4540</v>
      </c>
      <c r="Q2184" s="16" t="s">
        <v>873</v>
      </c>
      <c r="R2184" s="16" t="s">
        <v>4806</v>
      </c>
      <c r="S2184" s="114">
        <f t="shared" si="95"/>
        <v>1</v>
      </c>
      <c r="T2184" s="16">
        <v>1</v>
      </c>
      <c r="U2184" s="16">
        <v>0</v>
      </c>
      <c r="V2184" s="16">
        <v>0</v>
      </c>
      <c r="X2184" s="402">
        <v>301025</v>
      </c>
      <c r="Y2184" s="16" t="s">
        <v>78</v>
      </c>
      <c r="Z2184" s="47" t="s">
        <v>4835</v>
      </c>
      <c r="AB2184" s="16" t="str">
        <f t="shared" si="96"/>
        <v>Unique</v>
      </c>
    </row>
    <row r="2185" spans="1:28" ht="15">
      <c r="A2185" s="354" t="str">
        <f t="shared" si="93"/>
        <v>101_1_160623_C2A_p_ch.vern</v>
      </c>
      <c r="B2185" s="148" t="s">
        <v>4836</v>
      </c>
      <c r="C2185" s="148" t="s">
        <v>4837</v>
      </c>
      <c r="D2185" s="213">
        <v>101</v>
      </c>
      <c r="E2185" s="213">
        <v>1</v>
      </c>
      <c r="F2185" s="213" t="s">
        <v>4838</v>
      </c>
      <c r="G2185" s="213">
        <v>160623</v>
      </c>
      <c r="H2185" s="213">
        <v>2023</v>
      </c>
      <c r="I2185" s="148" t="s">
        <v>43</v>
      </c>
      <c r="J2185" s="148" t="s">
        <v>82</v>
      </c>
      <c r="K2185" s="148" t="s">
        <v>83</v>
      </c>
      <c r="L2185" s="148" t="s">
        <v>74</v>
      </c>
      <c r="M2185" s="148" t="s">
        <v>2911</v>
      </c>
      <c r="N2185" s="213">
        <v>232</v>
      </c>
      <c r="P2185" s="585" t="s">
        <v>2545</v>
      </c>
      <c r="Q2185" s="16" t="s">
        <v>2546</v>
      </c>
      <c r="R2185" s="16" t="s">
        <v>4806</v>
      </c>
      <c r="S2185" s="114">
        <f t="shared" si="95"/>
        <v>1</v>
      </c>
      <c r="T2185" s="16">
        <v>0</v>
      </c>
      <c r="U2185" s="16">
        <v>1</v>
      </c>
      <c r="V2185" s="16">
        <v>0</v>
      </c>
      <c r="X2185" s="402">
        <v>301025</v>
      </c>
      <c r="Y2185" s="16" t="s">
        <v>78</v>
      </c>
      <c r="Z2185" s="47" t="s">
        <v>4839</v>
      </c>
      <c r="AB2185" s="16" t="str">
        <f t="shared" si="96"/>
        <v>Unique</v>
      </c>
    </row>
    <row r="2186" spans="1:28" ht="15">
      <c r="A2186" s="354" t="str">
        <f t="shared" si="93"/>
        <v>101_1_160623_C2A_p_ch.fe</v>
      </c>
      <c r="B2186" s="148" t="s">
        <v>4840</v>
      </c>
      <c r="C2186" s="148" t="s">
        <v>4841</v>
      </c>
      <c r="D2186" s="213">
        <v>101</v>
      </c>
      <c r="E2186" s="213">
        <v>1</v>
      </c>
      <c r="F2186" s="213" t="s">
        <v>4842</v>
      </c>
      <c r="G2186" s="213">
        <v>160623</v>
      </c>
      <c r="H2186" s="213">
        <v>2023</v>
      </c>
      <c r="I2186" s="148" t="s">
        <v>43</v>
      </c>
      <c r="J2186" s="148" t="s">
        <v>82</v>
      </c>
      <c r="K2186" s="148" t="s">
        <v>83</v>
      </c>
      <c r="L2186" s="148" t="s">
        <v>74</v>
      </c>
      <c r="M2186" s="148" t="s">
        <v>2911</v>
      </c>
      <c r="N2186" s="213">
        <v>232</v>
      </c>
      <c r="P2186" s="585" t="s">
        <v>2378</v>
      </c>
      <c r="Q2186" s="16" t="s">
        <v>2379</v>
      </c>
      <c r="R2186" s="16" t="s">
        <v>4806</v>
      </c>
      <c r="S2186" s="114">
        <f t="shared" si="95"/>
        <v>1</v>
      </c>
      <c r="T2186" s="16">
        <v>0</v>
      </c>
      <c r="U2186" s="16">
        <v>1</v>
      </c>
      <c r="V2186" s="16">
        <v>0</v>
      </c>
      <c r="X2186" s="402">
        <v>301025</v>
      </c>
      <c r="Y2186" s="16" t="s">
        <v>78</v>
      </c>
      <c r="Z2186" s="47" t="s">
        <v>4843</v>
      </c>
      <c r="AB2186" s="16" t="str">
        <f t="shared" si="96"/>
        <v>Unique</v>
      </c>
    </row>
    <row r="2187" spans="1:28" ht="15">
      <c r="A2187" s="354" t="str">
        <f t="shared" si="93"/>
        <v>119_1_020623_C1X_p_ch.ca</v>
      </c>
      <c r="B2187" s="364" t="s">
        <v>2302</v>
      </c>
      <c r="C2187" s="364" t="s">
        <v>2303</v>
      </c>
      <c r="D2187" s="213">
        <v>119</v>
      </c>
      <c r="E2187" s="213">
        <v>1</v>
      </c>
      <c r="F2187" s="213">
        <v>190523</v>
      </c>
      <c r="G2187" s="367" t="s">
        <v>3903</v>
      </c>
      <c r="H2187" s="213">
        <v>2023</v>
      </c>
      <c r="I2187" s="148" t="s">
        <v>43</v>
      </c>
      <c r="J2187" s="148" t="s">
        <v>2304</v>
      </c>
      <c r="K2187" s="148" t="s">
        <v>2305</v>
      </c>
      <c r="L2187" s="148" t="s">
        <v>74</v>
      </c>
      <c r="M2187" s="148" t="s">
        <v>2422</v>
      </c>
      <c r="N2187" s="213">
        <v>37</v>
      </c>
      <c r="P2187" s="418" t="s">
        <v>925</v>
      </c>
      <c r="Q2187" s="16" t="s">
        <v>926</v>
      </c>
      <c r="R2187" s="16" t="s">
        <v>4806</v>
      </c>
      <c r="S2187" s="114">
        <f t="shared" si="95"/>
        <v>8</v>
      </c>
      <c r="T2187" s="16">
        <v>0</v>
      </c>
      <c r="U2187" s="16">
        <v>8</v>
      </c>
      <c r="V2187" s="16">
        <v>0</v>
      </c>
      <c r="X2187" s="402">
        <v>301025</v>
      </c>
      <c r="Y2187" s="16" t="s">
        <v>78</v>
      </c>
      <c r="Z2187" s="47" t="s">
        <v>4844</v>
      </c>
      <c r="AB2187" s="16" t="str">
        <f t="shared" si="96"/>
        <v>Unique</v>
      </c>
    </row>
    <row r="2188" spans="1:28" ht="15">
      <c r="A2188" s="354" t="str">
        <f t="shared" si="93"/>
        <v>119_2_020623_C35_p_ch.vern</v>
      </c>
      <c r="B2188" s="148" t="s">
        <v>2611</v>
      </c>
      <c r="C2188" s="148" t="s">
        <v>2612</v>
      </c>
      <c r="D2188" s="421">
        <v>119</v>
      </c>
      <c r="E2188" s="421">
        <v>2</v>
      </c>
      <c r="F2188" s="213">
        <v>190523</v>
      </c>
      <c r="G2188" s="367" t="s">
        <v>3903</v>
      </c>
      <c r="H2188" s="213">
        <v>2023</v>
      </c>
      <c r="I2188" s="148" t="s">
        <v>43</v>
      </c>
      <c r="J2188" s="148" t="s">
        <v>2613</v>
      </c>
      <c r="K2188" s="148" t="s">
        <v>2614</v>
      </c>
      <c r="L2188" s="148" t="s">
        <v>74</v>
      </c>
      <c r="M2188" s="148" t="s">
        <v>2422</v>
      </c>
      <c r="N2188" s="117">
        <v>96</v>
      </c>
      <c r="P2188" s="581" t="s">
        <v>2545</v>
      </c>
      <c r="Q2188" s="16" t="s">
        <v>2546</v>
      </c>
      <c r="R2188" s="16" t="s">
        <v>4806</v>
      </c>
      <c r="S2188" s="114">
        <f t="shared" si="95"/>
        <v>18</v>
      </c>
      <c r="T2188" s="16">
        <v>0</v>
      </c>
      <c r="U2188" s="16">
        <v>18</v>
      </c>
      <c r="V2188" s="16">
        <v>0</v>
      </c>
      <c r="X2188" s="402">
        <v>301025</v>
      </c>
      <c r="Y2188" s="16" t="s">
        <v>78</v>
      </c>
      <c r="Z2188" s="47" t="s">
        <v>4845</v>
      </c>
      <c r="AB2188" s="16" t="str">
        <f t="shared" si="96"/>
        <v>Unique</v>
      </c>
    </row>
    <row r="2189" spans="1:28" ht="15">
      <c r="A2189" s="354" t="str">
        <f t="shared" si="93"/>
        <v>100_3_230522_C3Y_p_ch.ca</v>
      </c>
      <c r="B2189" s="148" t="s">
        <v>2417</v>
      </c>
      <c r="C2189" s="148" t="s">
        <v>2418</v>
      </c>
      <c r="D2189" s="213">
        <v>100</v>
      </c>
      <c r="E2189" s="213">
        <v>3</v>
      </c>
      <c r="F2189" s="367" t="s">
        <v>2753</v>
      </c>
      <c r="G2189" s="213">
        <v>230522</v>
      </c>
      <c r="H2189" s="213">
        <v>2022</v>
      </c>
      <c r="I2189" s="148" t="s">
        <v>43</v>
      </c>
      <c r="J2189" s="148" t="s">
        <v>2419</v>
      </c>
      <c r="K2189" s="148" t="s">
        <v>2420</v>
      </c>
      <c r="L2189" s="148" t="s">
        <v>74</v>
      </c>
      <c r="M2189" s="148" t="s">
        <v>75</v>
      </c>
      <c r="N2189" s="213">
        <v>36</v>
      </c>
      <c r="P2189" s="418" t="s">
        <v>925</v>
      </c>
      <c r="Q2189" s="16" t="s">
        <v>926</v>
      </c>
      <c r="R2189" s="16" t="s">
        <v>926</v>
      </c>
      <c r="S2189" s="114">
        <f t="shared" si="95"/>
        <v>9</v>
      </c>
      <c r="T2189" s="16">
        <v>6</v>
      </c>
      <c r="U2189" s="16">
        <v>3</v>
      </c>
      <c r="V2189" s="16">
        <v>0</v>
      </c>
      <c r="X2189" s="402">
        <v>291025</v>
      </c>
      <c r="Y2189" s="16" t="s">
        <v>78</v>
      </c>
      <c r="Z2189" s="47" t="s">
        <v>4846</v>
      </c>
      <c r="AB2189" s="16" t="str">
        <f t="shared" si="96"/>
        <v>Unique</v>
      </c>
    </row>
    <row r="2190" spans="1:28" ht="15">
      <c r="A2190" s="354" t="str">
        <f t="shared" si="93"/>
        <v>119_2_160821_C35_p_er.te</v>
      </c>
      <c r="B2190" s="148" t="s">
        <v>2611</v>
      </c>
      <c r="C2190" s="148" t="s">
        <v>2612</v>
      </c>
      <c r="D2190" s="421">
        <v>119</v>
      </c>
      <c r="E2190" s="421">
        <v>2</v>
      </c>
      <c r="F2190" s="213">
        <v>300721</v>
      </c>
      <c r="G2190" s="213">
        <v>160821</v>
      </c>
      <c r="H2190" s="213">
        <v>2021</v>
      </c>
      <c r="I2190" s="148" t="s">
        <v>43</v>
      </c>
      <c r="J2190" s="148" t="s">
        <v>2613</v>
      </c>
      <c r="K2190" s="148" t="s">
        <v>2614</v>
      </c>
      <c r="L2190" s="148" t="s">
        <v>74</v>
      </c>
      <c r="M2190" s="148" t="s">
        <v>477</v>
      </c>
      <c r="N2190" s="213">
        <v>866</v>
      </c>
      <c r="P2190" s="581" t="s">
        <v>521</v>
      </c>
      <c r="Q2190" s="16" t="s">
        <v>522</v>
      </c>
      <c r="R2190" s="16" t="s">
        <v>4806</v>
      </c>
      <c r="S2190" s="114">
        <f t="shared" si="95"/>
        <v>6</v>
      </c>
      <c r="T2190" s="16">
        <v>3</v>
      </c>
      <c r="U2190" s="16">
        <v>3</v>
      </c>
      <c r="V2190" s="16">
        <v>0</v>
      </c>
      <c r="X2190" s="402">
        <v>301025</v>
      </c>
      <c r="Y2190" s="16" t="s">
        <v>78</v>
      </c>
      <c r="Z2190" s="47" t="s">
        <v>4847</v>
      </c>
      <c r="AB2190" s="16" t="str">
        <f t="shared" si="96"/>
        <v>Unique</v>
      </c>
    </row>
    <row r="2191" spans="1:28" ht="15">
      <c r="A2191" s="354" t="str">
        <f t="shared" si="93"/>
        <v>93_1_030921_C3B_p_er.pe</v>
      </c>
      <c r="B2191" s="148" t="s">
        <v>2326</v>
      </c>
      <c r="C2191" s="148" t="s">
        <v>2327</v>
      </c>
      <c r="D2191" s="213">
        <v>93</v>
      </c>
      <c r="E2191" s="213">
        <v>1</v>
      </c>
      <c r="F2191" s="213">
        <v>160821</v>
      </c>
      <c r="G2191" s="367" t="s">
        <v>2403</v>
      </c>
      <c r="H2191" s="213">
        <v>2021</v>
      </c>
      <c r="I2191" s="148" t="s">
        <v>43</v>
      </c>
      <c r="J2191" s="148" t="s">
        <v>2328</v>
      </c>
      <c r="K2191" s="148" t="s">
        <v>2329</v>
      </c>
      <c r="L2191" s="148" t="s">
        <v>74</v>
      </c>
      <c r="M2191" s="148" t="s">
        <v>147</v>
      </c>
      <c r="N2191" s="213">
        <v>620</v>
      </c>
      <c r="P2191" s="418" t="s">
        <v>579</v>
      </c>
      <c r="Q2191" s="16" t="s">
        <v>580</v>
      </c>
      <c r="R2191" s="16" t="s">
        <v>4806</v>
      </c>
      <c r="S2191" s="114">
        <f t="shared" si="95"/>
        <v>1</v>
      </c>
      <c r="T2191" s="16">
        <v>0</v>
      </c>
      <c r="U2191" s="16">
        <v>1</v>
      </c>
      <c r="V2191" s="16">
        <v>0</v>
      </c>
      <c r="X2191" s="402">
        <v>301025</v>
      </c>
      <c r="Y2191" s="16" t="s">
        <v>78</v>
      </c>
      <c r="Z2191" s="47" t="s">
        <v>4848</v>
      </c>
      <c r="AB2191" s="16" t="str">
        <f t="shared" si="96"/>
        <v>Unique</v>
      </c>
    </row>
    <row r="2192" spans="1:28" ht="15">
      <c r="A2192" s="354" t="str">
        <f t="shared" si="93"/>
        <v>119_2_030921_C35_p_er.te</v>
      </c>
      <c r="B2192" s="355" t="s">
        <v>2611</v>
      </c>
      <c r="C2192" s="355" t="s">
        <v>2612</v>
      </c>
      <c r="D2192" s="213">
        <v>119</v>
      </c>
      <c r="E2192" s="213">
        <v>2</v>
      </c>
      <c r="F2192" s="213">
        <v>160821</v>
      </c>
      <c r="G2192" s="379" t="s">
        <v>2403</v>
      </c>
      <c r="H2192" s="213">
        <v>2021</v>
      </c>
      <c r="I2192" s="148" t="s">
        <v>43</v>
      </c>
      <c r="J2192" s="148" t="s">
        <v>2613</v>
      </c>
      <c r="K2192" s="148" t="s">
        <v>2614</v>
      </c>
      <c r="L2192" s="148" t="s">
        <v>74</v>
      </c>
      <c r="M2192" s="16" t="s">
        <v>75</v>
      </c>
      <c r="P2192" s="581" t="s">
        <v>521</v>
      </c>
      <c r="Q2192" s="16" t="s">
        <v>522</v>
      </c>
      <c r="R2192" s="16" t="s">
        <v>4806</v>
      </c>
      <c r="S2192" s="114">
        <f t="shared" si="95"/>
        <v>1</v>
      </c>
      <c r="T2192" s="16">
        <v>0</v>
      </c>
      <c r="U2192" s="16">
        <v>1</v>
      </c>
      <c r="V2192" s="16">
        <v>0</v>
      </c>
      <c r="X2192" s="402">
        <v>311025</v>
      </c>
      <c r="Y2192" s="16" t="s">
        <v>78</v>
      </c>
      <c r="Z2192" s="47" t="s">
        <v>4849</v>
      </c>
      <c r="AB2192" s="16" t="str">
        <f t="shared" si="96"/>
        <v>Unique</v>
      </c>
    </row>
    <row r="2193" spans="1:28" ht="15">
      <c r="A2193" s="354" t="str">
        <f t="shared" si="93"/>
        <v>101_2_160821_C3A_p_er.te</v>
      </c>
      <c r="B2193" s="355" t="s">
        <v>2336</v>
      </c>
      <c r="C2193" s="355" t="s">
        <v>2337</v>
      </c>
      <c r="D2193" s="213">
        <v>101</v>
      </c>
      <c r="E2193" s="213">
        <v>2</v>
      </c>
      <c r="F2193" s="213">
        <v>300721</v>
      </c>
      <c r="G2193" s="213">
        <v>160821</v>
      </c>
      <c r="H2193" s="213">
        <v>2021</v>
      </c>
      <c r="I2193" s="148" t="s">
        <v>43</v>
      </c>
      <c r="J2193" s="148" t="s">
        <v>2338</v>
      </c>
      <c r="K2193" s="148" t="s">
        <v>2339</v>
      </c>
      <c r="L2193" s="148" t="s">
        <v>74</v>
      </c>
      <c r="M2193" s="2" t="s">
        <v>75</v>
      </c>
      <c r="N2193" s="117">
        <v>572</v>
      </c>
      <c r="P2193" s="581" t="s">
        <v>521</v>
      </c>
      <c r="Q2193" s="16" t="s">
        <v>522</v>
      </c>
      <c r="R2193" s="16" t="s">
        <v>4806</v>
      </c>
      <c r="S2193" s="114">
        <f t="shared" si="95"/>
        <v>2</v>
      </c>
      <c r="T2193" s="16">
        <v>1</v>
      </c>
      <c r="U2193" s="16">
        <v>1</v>
      </c>
      <c r="V2193" s="16">
        <v>0</v>
      </c>
      <c r="X2193" s="402">
        <v>311025</v>
      </c>
      <c r="Y2193" s="16" t="s">
        <v>78</v>
      </c>
      <c r="Z2193" s="47" t="s">
        <v>4850</v>
      </c>
      <c r="AB2193" s="16" t="str">
        <f t="shared" si="96"/>
        <v>Unique</v>
      </c>
    </row>
    <row r="2194" spans="1:28" ht="15">
      <c r="A2194" s="354" t="str">
        <f t="shared" si="93"/>
        <v>80_4_230522_C25_p_er.te</v>
      </c>
      <c r="B2194" s="355" t="s">
        <v>2320</v>
      </c>
      <c r="C2194" s="355" t="s">
        <v>2321</v>
      </c>
      <c r="D2194" s="213">
        <v>80</v>
      </c>
      <c r="E2194" s="213">
        <v>4</v>
      </c>
      <c r="F2194" s="367" t="s">
        <v>2753</v>
      </c>
      <c r="G2194" s="213">
        <v>230522</v>
      </c>
      <c r="H2194" s="213">
        <v>2022</v>
      </c>
      <c r="I2194" s="148" t="s">
        <v>43</v>
      </c>
      <c r="J2194" s="148" t="s">
        <v>2322</v>
      </c>
      <c r="K2194" s="148" t="s">
        <v>2323</v>
      </c>
      <c r="L2194" s="148" t="s">
        <v>74</v>
      </c>
      <c r="M2194" s="2" t="s">
        <v>75</v>
      </c>
      <c r="N2194" s="117">
        <v>125</v>
      </c>
      <c r="P2194" s="581" t="s">
        <v>521</v>
      </c>
      <c r="Q2194" s="16" t="s">
        <v>522</v>
      </c>
      <c r="R2194" s="16" t="s">
        <v>4806</v>
      </c>
      <c r="S2194" s="114">
        <f t="shared" si="95"/>
        <v>1</v>
      </c>
      <c r="T2194" s="16">
        <v>1</v>
      </c>
      <c r="U2194" s="16">
        <v>0</v>
      </c>
      <c r="V2194" s="16">
        <v>0</v>
      </c>
      <c r="X2194" s="402">
        <v>311025</v>
      </c>
      <c r="Y2194" s="16" t="s">
        <v>78</v>
      </c>
      <c r="Z2194" s="47" t="s">
        <v>4851</v>
      </c>
      <c r="AB2194" s="16" t="str">
        <f t="shared" si="96"/>
        <v>Unique</v>
      </c>
    </row>
    <row r="2195" spans="1:28" ht="15">
      <c r="A2195" s="354" t="str">
        <f t="shared" si="93"/>
        <v>100_1_230522_C3C_p_er.pe</v>
      </c>
      <c r="B2195" s="355" t="s">
        <v>2798</v>
      </c>
      <c r="C2195" s="355" t="s">
        <v>2799</v>
      </c>
      <c r="D2195" s="213">
        <v>100</v>
      </c>
      <c r="E2195" s="213">
        <v>1</v>
      </c>
      <c r="F2195" s="367" t="s">
        <v>2753</v>
      </c>
      <c r="G2195" s="213">
        <v>230522</v>
      </c>
      <c r="H2195" s="213">
        <v>2022</v>
      </c>
      <c r="I2195" s="148" t="s">
        <v>43</v>
      </c>
      <c r="J2195" s="148" t="s">
        <v>2801</v>
      </c>
      <c r="K2195" s="148" t="s">
        <v>2802</v>
      </c>
      <c r="L2195" s="148" t="s">
        <v>74</v>
      </c>
      <c r="M2195" s="2" t="s">
        <v>75</v>
      </c>
      <c r="N2195" s="117">
        <v>73</v>
      </c>
      <c r="P2195" s="418" t="s">
        <v>579</v>
      </c>
      <c r="Q2195" s="16" t="s">
        <v>580</v>
      </c>
      <c r="R2195" s="16" t="s">
        <v>4806</v>
      </c>
      <c r="S2195" s="114">
        <f t="shared" si="95"/>
        <v>1</v>
      </c>
      <c r="T2195" s="16">
        <v>0</v>
      </c>
      <c r="U2195" s="16">
        <v>1</v>
      </c>
      <c r="V2195" s="16">
        <v>0</v>
      </c>
      <c r="X2195" s="402">
        <v>311025</v>
      </c>
      <c r="Y2195" s="16" t="s">
        <v>78</v>
      </c>
      <c r="Z2195" s="47" t="s">
        <v>4852</v>
      </c>
      <c r="AB2195" s="16" t="str">
        <f t="shared" si="96"/>
        <v>Unique</v>
      </c>
    </row>
    <row r="2196" spans="1:28" ht="15">
      <c r="A2196" s="354" t="str">
        <f t="shared" si="93"/>
        <v>80_4_250422_C25_p_er.pe</v>
      </c>
      <c r="B2196" s="355" t="s">
        <v>2320</v>
      </c>
      <c r="C2196" s="355" t="s">
        <v>2321</v>
      </c>
      <c r="D2196" s="213">
        <v>80</v>
      </c>
      <c r="E2196" s="213">
        <v>4</v>
      </c>
      <c r="F2196" s="213">
        <v>110422</v>
      </c>
      <c r="G2196" s="213">
        <v>250422</v>
      </c>
      <c r="H2196" s="213">
        <v>2022</v>
      </c>
      <c r="I2196" s="148" t="s">
        <v>43</v>
      </c>
      <c r="J2196" s="148" t="s">
        <v>2322</v>
      </c>
      <c r="K2196" s="148" t="s">
        <v>2323</v>
      </c>
      <c r="L2196" s="148" t="s">
        <v>74</v>
      </c>
      <c r="M2196" s="2" t="s">
        <v>75</v>
      </c>
      <c r="N2196" s="117">
        <v>17</v>
      </c>
      <c r="P2196" s="418" t="s">
        <v>579</v>
      </c>
      <c r="Q2196" s="16" t="s">
        <v>580</v>
      </c>
      <c r="R2196" s="16" t="s">
        <v>4806</v>
      </c>
      <c r="S2196" s="114">
        <f t="shared" si="95"/>
        <v>1</v>
      </c>
      <c r="T2196" s="16">
        <v>0</v>
      </c>
      <c r="U2196" s="16">
        <v>1</v>
      </c>
      <c r="V2196" s="16">
        <v>0</v>
      </c>
      <c r="X2196" s="402">
        <v>311025</v>
      </c>
      <c r="Y2196" s="16" t="s">
        <v>78</v>
      </c>
      <c r="Z2196" s="47" t="s">
        <v>4853</v>
      </c>
      <c r="AB2196" s="16" t="str">
        <f t="shared" si="96"/>
        <v>Unique</v>
      </c>
    </row>
    <row r="2197" spans="1:28" ht="15">
      <c r="A2197" s="354" t="str">
        <f t="shared" si="93"/>
        <v>102_1_170822_C1C_p_er.te</v>
      </c>
      <c r="B2197" s="148" t="s">
        <v>2751</v>
      </c>
      <c r="C2197" s="148" t="s">
        <v>2752</v>
      </c>
      <c r="D2197" s="213">
        <v>102</v>
      </c>
      <c r="E2197" s="213">
        <v>1</v>
      </c>
      <c r="F2197" s="213">
        <v>30822</v>
      </c>
      <c r="G2197" s="213">
        <v>170822</v>
      </c>
      <c r="H2197" s="213">
        <v>2022</v>
      </c>
      <c r="I2197" s="148" t="s">
        <v>43</v>
      </c>
      <c r="J2197" s="148" t="s">
        <v>2754</v>
      </c>
      <c r="K2197" s="148" t="s">
        <v>2755</v>
      </c>
      <c r="L2197" s="148" t="s">
        <v>74</v>
      </c>
      <c r="M2197" s="148" t="s">
        <v>3158</v>
      </c>
      <c r="N2197" s="213">
        <v>35</v>
      </c>
      <c r="P2197" s="581" t="s">
        <v>521</v>
      </c>
      <c r="Q2197" s="16" t="s">
        <v>522</v>
      </c>
      <c r="R2197" s="16" t="s">
        <v>4806</v>
      </c>
      <c r="S2197" s="114">
        <f t="shared" si="95"/>
        <v>2</v>
      </c>
      <c r="T2197" s="16">
        <v>1</v>
      </c>
      <c r="U2197" s="16">
        <v>1</v>
      </c>
      <c r="V2197" s="16">
        <v>0</v>
      </c>
      <c r="X2197" s="402">
        <v>311025</v>
      </c>
      <c r="Y2197" s="16" t="s">
        <v>78</v>
      </c>
      <c r="Z2197" s="47" t="s">
        <v>4854</v>
      </c>
      <c r="AB2197" s="16" t="str">
        <f t="shared" si="96"/>
        <v>Unique</v>
      </c>
    </row>
    <row r="2198" spans="1:28" ht="12.75">
      <c r="A2198" s="354" t="str">
        <f t="shared" si="93"/>
        <v>100_2_250422_C3X_p_er.pe</v>
      </c>
      <c r="B2198" s="225" t="s">
        <v>2441</v>
      </c>
      <c r="C2198" s="225" t="s">
        <v>2442</v>
      </c>
      <c r="D2198" s="114">
        <v>100</v>
      </c>
      <c r="E2198" s="114">
        <v>2</v>
      </c>
      <c r="F2198" s="555">
        <v>110422</v>
      </c>
      <c r="G2198" s="555">
        <v>250422</v>
      </c>
      <c r="H2198" s="114">
        <v>2022</v>
      </c>
      <c r="I2198" s="114" t="s">
        <v>43</v>
      </c>
      <c r="J2198" s="114" t="s">
        <v>2443</v>
      </c>
      <c r="K2198" s="114" t="s">
        <v>2444</v>
      </c>
      <c r="L2198" s="114" t="s">
        <v>74</v>
      </c>
      <c r="M2198" s="114" t="s">
        <v>75</v>
      </c>
      <c r="N2198" s="114">
        <v>62</v>
      </c>
      <c r="P2198" s="418" t="s">
        <v>579</v>
      </c>
      <c r="Q2198" s="16" t="s">
        <v>580</v>
      </c>
      <c r="R2198" s="16" t="s">
        <v>4806</v>
      </c>
      <c r="S2198" s="114">
        <f t="shared" si="95"/>
        <v>1</v>
      </c>
      <c r="T2198" s="16">
        <v>0</v>
      </c>
      <c r="U2198" s="16">
        <v>1</v>
      </c>
      <c r="V2198" s="16">
        <v>0</v>
      </c>
      <c r="X2198" s="402">
        <v>311025</v>
      </c>
      <c r="Y2198" s="16" t="s">
        <v>78</v>
      </c>
      <c r="Z2198" s="47" t="s">
        <v>4855</v>
      </c>
      <c r="AB2198" s="16" t="str">
        <f t="shared" si="96"/>
        <v>Unique</v>
      </c>
    </row>
    <row r="2199" spans="1:28" ht="15">
      <c r="A2199" s="354" t="str">
        <f t="shared" si="93"/>
        <v>128_1_250422_C3D_p_er.pe</v>
      </c>
      <c r="B2199" s="355" t="s">
        <v>2767</v>
      </c>
      <c r="C2199" s="355" t="s">
        <v>2768</v>
      </c>
      <c r="D2199" s="213">
        <v>128</v>
      </c>
      <c r="E2199" s="213">
        <v>1</v>
      </c>
      <c r="F2199" s="213">
        <v>110422</v>
      </c>
      <c r="G2199" s="213">
        <v>250422</v>
      </c>
      <c r="H2199" s="213">
        <v>2021</v>
      </c>
      <c r="I2199" s="148" t="s">
        <v>43</v>
      </c>
      <c r="J2199" s="148" t="s">
        <v>2769</v>
      </c>
      <c r="K2199" s="148" t="s">
        <v>2770</v>
      </c>
      <c r="L2199" s="148" t="s">
        <v>74</v>
      </c>
      <c r="M2199" s="2" t="s">
        <v>477</v>
      </c>
      <c r="N2199" s="117">
        <v>54</v>
      </c>
      <c r="P2199" s="418" t="s">
        <v>579</v>
      </c>
      <c r="Q2199" s="16" t="s">
        <v>580</v>
      </c>
      <c r="R2199" s="16" t="s">
        <v>4806</v>
      </c>
      <c r="S2199" s="114">
        <f t="shared" si="95"/>
        <v>1</v>
      </c>
      <c r="T2199" s="16">
        <v>0</v>
      </c>
      <c r="U2199" s="16">
        <v>1</v>
      </c>
      <c r="V2199" s="16">
        <v>0</v>
      </c>
      <c r="X2199" s="402">
        <v>311025</v>
      </c>
      <c r="Y2199" s="16" t="s">
        <v>78</v>
      </c>
      <c r="Z2199" s="47" t="s">
        <v>4856</v>
      </c>
      <c r="AB2199" s="16" t="str">
        <f t="shared" si="96"/>
        <v>Unique</v>
      </c>
    </row>
    <row r="2200" spans="1:28" ht="15">
      <c r="A2200" s="354" t="str">
        <f t="shared" si="93"/>
        <v>128_1_090522_C3D_p_er.pe</v>
      </c>
      <c r="B2200" s="355" t="s">
        <v>2767</v>
      </c>
      <c r="C2200" s="355" t="s">
        <v>2768</v>
      </c>
      <c r="D2200" s="213">
        <v>128</v>
      </c>
      <c r="E2200" s="213">
        <v>1</v>
      </c>
      <c r="F2200" s="213">
        <v>250422</v>
      </c>
      <c r="G2200" s="367" t="s">
        <v>2753</v>
      </c>
      <c r="H2200" s="213">
        <v>2022</v>
      </c>
      <c r="I2200" s="148" t="s">
        <v>43</v>
      </c>
      <c r="J2200" s="148" t="s">
        <v>2769</v>
      </c>
      <c r="K2200" s="148" t="s">
        <v>2770</v>
      </c>
      <c r="L2200" s="148" t="s">
        <v>74</v>
      </c>
      <c r="M2200" s="2" t="s">
        <v>75</v>
      </c>
      <c r="N2200" s="117">
        <v>81</v>
      </c>
      <c r="O2200" s="2"/>
      <c r="P2200" s="418" t="s">
        <v>579</v>
      </c>
      <c r="Q2200" s="16" t="s">
        <v>580</v>
      </c>
      <c r="R2200" s="16" t="s">
        <v>2422</v>
      </c>
      <c r="S2200" s="114">
        <f t="shared" si="95"/>
        <v>1</v>
      </c>
      <c r="T2200" s="16">
        <v>0</v>
      </c>
      <c r="U2200" s="16">
        <v>1</v>
      </c>
      <c r="V2200" s="16">
        <v>0</v>
      </c>
      <c r="X2200" s="413" t="s">
        <v>4857</v>
      </c>
      <c r="Y2200" s="16" t="s">
        <v>78</v>
      </c>
      <c r="Z2200" s="47" t="s">
        <v>4858</v>
      </c>
      <c r="AB2200" s="16" t="str">
        <f t="shared" si="96"/>
        <v>Unique</v>
      </c>
    </row>
    <row r="2201" spans="1:28" ht="15">
      <c r="A2201" s="354" t="str">
        <f t="shared" si="93"/>
        <v>119_1_300623_C1X_p_er.te</v>
      </c>
      <c r="B2201" s="364" t="s">
        <v>2302</v>
      </c>
      <c r="C2201" s="364" t="s">
        <v>2303</v>
      </c>
      <c r="D2201" s="213">
        <v>119</v>
      </c>
      <c r="E2201" s="213">
        <v>1</v>
      </c>
      <c r="F2201" s="117">
        <v>160623</v>
      </c>
      <c r="G2201" s="213">
        <v>300623</v>
      </c>
      <c r="H2201" s="213">
        <v>2023</v>
      </c>
      <c r="I2201" s="148" t="s">
        <v>43</v>
      </c>
      <c r="J2201" s="148" t="s">
        <v>2304</v>
      </c>
      <c r="K2201" s="148" t="s">
        <v>2305</v>
      </c>
      <c r="L2201" s="148" t="s">
        <v>74</v>
      </c>
      <c r="M2201" s="148" t="s">
        <v>2422</v>
      </c>
      <c r="N2201" s="16">
        <v>55</v>
      </c>
      <c r="P2201" s="581" t="s">
        <v>521</v>
      </c>
      <c r="Q2201" s="16" t="s">
        <v>522</v>
      </c>
      <c r="R2201" s="16" t="s">
        <v>2422</v>
      </c>
      <c r="S2201" s="114">
        <f t="shared" si="95"/>
        <v>1</v>
      </c>
      <c r="T2201" s="16">
        <v>1</v>
      </c>
      <c r="U2201" s="16">
        <v>0</v>
      </c>
      <c r="V2201" s="16">
        <v>0</v>
      </c>
      <c r="X2201" s="413" t="s">
        <v>4857</v>
      </c>
      <c r="Y2201" s="16" t="s">
        <v>78</v>
      </c>
      <c r="Z2201" s="47" t="s">
        <v>4859</v>
      </c>
      <c r="AB2201" s="16" t="str">
        <f t="shared" si="96"/>
        <v>Unique</v>
      </c>
    </row>
    <row r="2202" spans="1:28" ht="15">
      <c r="A2202" s="354" t="str">
        <f t="shared" si="93"/>
        <v>119_1_310521_C1X_p_er.pe</v>
      </c>
      <c r="B2202" s="378" t="s">
        <v>2302</v>
      </c>
      <c r="C2202" s="378" t="s">
        <v>2303</v>
      </c>
      <c r="D2202" s="213">
        <v>119</v>
      </c>
      <c r="E2202" s="213">
        <v>1</v>
      </c>
      <c r="F2202" s="213">
        <v>170521</v>
      </c>
      <c r="G2202" s="482">
        <v>310521</v>
      </c>
      <c r="H2202" s="482">
        <v>2021</v>
      </c>
      <c r="I2202" s="483" t="s">
        <v>43</v>
      </c>
      <c r="J2202" s="533" t="s">
        <v>2304</v>
      </c>
      <c r="K2202" s="483" t="s">
        <v>2305</v>
      </c>
      <c r="L2202" s="483" t="s">
        <v>74</v>
      </c>
      <c r="M2202" s="148" t="s">
        <v>147</v>
      </c>
      <c r="N2202" s="117">
        <v>5</v>
      </c>
      <c r="P2202" s="418" t="s">
        <v>579</v>
      </c>
      <c r="Q2202" s="16" t="s">
        <v>580</v>
      </c>
      <c r="R2202" s="16" t="s">
        <v>2422</v>
      </c>
      <c r="S2202" s="114">
        <f t="shared" si="95"/>
        <v>1</v>
      </c>
      <c r="T2202" s="16">
        <v>0</v>
      </c>
      <c r="U2202" s="16">
        <v>1</v>
      </c>
      <c r="V2202" s="16">
        <v>0</v>
      </c>
      <c r="X2202" s="413" t="s">
        <v>4857</v>
      </c>
      <c r="Y2202" s="16" t="s">
        <v>78</v>
      </c>
      <c r="Z2202" s="47" t="s">
        <v>4860</v>
      </c>
      <c r="AB2202" s="16" t="str">
        <f t="shared" si="96"/>
        <v>Unique</v>
      </c>
    </row>
    <row r="2203" spans="1:28" ht="15">
      <c r="A2203" s="354" t="str">
        <f t="shared" si="93"/>
        <v>102_1_230522_C1C_p_er.te</v>
      </c>
      <c r="B2203" s="355" t="s">
        <v>2751</v>
      </c>
      <c r="C2203" s="355" t="s">
        <v>2752</v>
      </c>
      <c r="D2203" s="213">
        <v>102</v>
      </c>
      <c r="E2203" s="213">
        <v>1</v>
      </c>
      <c r="F2203" s="367" t="s">
        <v>2753</v>
      </c>
      <c r="G2203" s="213">
        <v>230522</v>
      </c>
      <c r="H2203" s="213">
        <v>2022</v>
      </c>
      <c r="I2203" s="148" t="s">
        <v>43</v>
      </c>
      <c r="J2203" s="148" t="s">
        <v>2754</v>
      </c>
      <c r="K2203" s="148" t="s">
        <v>2755</v>
      </c>
      <c r="L2203" s="148" t="s">
        <v>74</v>
      </c>
      <c r="M2203" s="2" t="s">
        <v>75</v>
      </c>
      <c r="N2203" s="117">
        <v>143</v>
      </c>
      <c r="P2203" s="581" t="s">
        <v>521</v>
      </c>
      <c r="Q2203" s="16" t="s">
        <v>522</v>
      </c>
      <c r="R2203" s="16" t="s">
        <v>2422</v>
      </c>
      <c r="S2203" s="114">
        <f t="shared" si="95"/>
        <v>1</v>
      </c>
      <c r="T2203" s="16">
        <v>1</v>
      </c>
      <c r="U2203" s="16">
        <v>0</v>
      </c>
      <c r="V2203" s="16">
        <v>0</v>
      </c>
      <c r="X2203" s="402" t="s">
        <v>4857</v>
      </c>
      <c r="Y2203" s="16" t="s">
        <v>78</v>
      </c>
      <c r="Z2203" s="47" t="s">
        <v>4861</v>
      </c>
      <c r="AB2203" s="16" t="str">
        <f t="shared" si="96"/>
        <v>Unique</v>
      </c>
    </row>
    <row r="2204" spans="1:28" ht="15">
      <c r="A2204" s="354" t="str">
        <f t="shared" si="93"/>
        <v>119_2_160821_C35_p_er.pe</v>
      </c>
      <c r="B2204" s="355" t="s">
        <v>2611</v>
      </c>
      <c r="C2204" s="355" t="s">
        <v>2612</v>
      </c>
      <c r="D2204" s="421">
        <v>119</v>
      </c>
      <c r="E2204" s="421">
        <v>2</v>
      </c>
      <c r="F2204" s="213">
        <v>300721</v>
      </c>
      <c r="G2204" s="213">
        <v>160821</v>
      </c>
      <c r="H2204" s="213">
        <v>2021</v>
      </c>
      <c r="I2204" s="148" t="s">
        <v>43</v>
      </c>
      <c r="J2204" s="148" t="s">
        <v>2613</v>
      </c>
      <c r="K2204" s="148" t="s">
        <v>2614</v>
      </c>
      <c r="L2204" s="148" t="s">
        <v>74</v>
      </c>
      <c r="M2204" s="2" t="s">
        <v>477</v>
      </c>
      <c r="N2204" s="117">
        <v>866</v>
      </c>
      <c r="P2204" s="418" t="s">
        <v>579</v>
      </c>
      <c r="Q2204" s="16" t="s">
        <v>580</v>
      </c>
      <c r="R2204" s="16" t="s">
        <v>2422</v>
      </c>
      <c r="S2204" s="114">
        <f t="shared" si="95"/>
        <v>1</v>
      </c>
      <c r="T2204" s="16">
        <v>1</v>
      </c>
      <c r="U2204" s="16">
        <v>0</v>
      </c>
      <c r="V2204" s="16">
        <v>0</v>
      </c>
      <c r="X2204" s="402" t="s">
        <v>4857</v>
      </c>
      <c r="Y2204" s="16" t="s">
        <v>78</v>
      </c>
      <c r="Z2204" s="47" t="s">
        <v>4862</v>
      </c>
      <c r="AB2204" s="16" t="str">
        <f t="shared" si="96"/>
        <v>Unique</v>
      </c>
    </row>
    <row r="2205" spans="1:28" ht="15">
      <c r="A2205" s="354" t="str">
        <f t="shared" si="93"/>
        <v>80_1_280723_C1B_p_er.te</v>
      </c>
      <c r="B2205" s="148" t="s">
        <v>2360</v>
      </c>
      <c r="C2205" s="148" t="s">
        <v>2361</v>
      </c>
      <c r="D2205" s="213">
        <v>80</v>
      </c>
      <c r="E2205" s="213">
        <v>1</v>
      </c>
      <c r="F2205" s="213">
        <v>140723</v>
      </c>
      <c r="G2205" s="213">
        <v>280723</v>
      </c>
      <c r="H2205" s="213">
        <v>2023</v>
      </c>
      <c r="I2205" s="148" t="s">
        <v>43</v>
      </c>
      <c r="J2205" s="148" t="s">
        <v>2362</v>
      </c>
      <c r="K2205" s="148" t="s">
        <v>2363</v>
      </c>
      <c r="L2205" s="148" t="s">
        <v>74</v>
      </c>
      <c r="M2205" s="148" t="s">
        <v>3158</v>
      </c>
      <c r="N2205" s="213">
        <v>39</v>
      </c>
      <c r="O2205" s="148" t="s">
        <v>3235</v>
      </c>
      <c r="P2205" s="581" t="s">
        <v>521</v>
      </c>
      <c r="Q2205" s="16" t="s">
        <v>522</v>
      </c>
      <c r="R2205" s="16" t="s">
        <v>2422</v>
      </c>
      <c r="S2205" s="114">
        <f t="shared" si="95"/>
        <v>1</v>
      </c>
      <c r="T2205" s="16">
        <v>0</v>
      </c>
      <c r="U2205" s="16">
        <v>1</v>
      </c>
      <c r="V2205" s="16">
        <v>0</v>
      </c>
      <c r="X2205" s="402" t="s">
        <v>4857</v>
      </c>
      <c r="Y2205" s="16" t="s">
        <v>78</v>
      </c>
      <c r="Z2205" s="47" t="s">
        <v>4863</v>
      </c>
      <c r="AB2205" s="16" t="str">
        <f t="shared" si="96"/>
        <v>Unique</v>
      </c>
    </row>
    <row r="2206" spans="1:28" ht="15">
      <c r="A2206" s="354" t="str">
        <f t="shared" si="93"/>
        <v>81_1_090522_C1D_p_er.pe</v>
      </c>
      <c r="B2206" s="355" t="s">
        <v>2618</v>
      </c>
      <c r="C2206" s="355" t="s">
        <v>2619</v>
      </c>
      <c r="D2206" s="213">
        <v>81</v>
      </c>
      <c r="E2206" s="213">
        <v>1</v>
      </c>
      <c r="F2206" s="213">
        <v>250422</v>
      </c>
      <c r="G2206" s="367" t="s">
        <v>2753</v>
      </c>
      <c r="H2206" s="213">
        <v>2022</v>
      </c>
      <c r="I2206" s="148" t="s">
        <v>43</v>
      </c>
      <c r="J2206" s="148" t="s">
        <v>2620</v>
      </c>
      <c r="K2206" s="148" t="s">
        <v>2621</v>
      </c>
      <c r="L2206" s="148" t="s">
        <v>74</v>
      </c>
      <c r="M2206" s="2" t="s">
        <v>75</v>
      </c>
      <c r="N2206" s="117">
        <v>53</v>
      </c>
      <c r="P2206" s="418" t="s">
        <v>579</v>
      </c>
      <c r="Q2206" s="16" t="s">
        <v>580</v>
      </c>
      <c r="R2206" s="16" t="s">
        <v>2422</v>
      </c>
      <c r="S2206" s="114">
        <f t="shared" si="95"/>
        <v>2</v>
      </c>
      <c r="T2206" s="16">
        <v>0</v>
      </c>
      <c r="U2206" s="16">
        <v>2</v>
      </c>
      <c r="V2206" s="16">
        <v>0</v>
      </c>
      <c r="X2206" s="402" t="s">
        <v>4857</v>
      </c>
      <c r="Y2206" s="16" t="s">
        <v>78</v>
      </c>
      <c r="Z2206" s="47" t="s">
        <v>4864</v>
      </c>
      <c r="AB2206" s="16" t="str">
        <f t="shared" si="96"/>
        <v>Unique</v>
      </c>
    </row>
    <row r="2207" spans="1:28" ht="15">
      <c r="A2207" s="354" t="str">
        <f t="shared" si="93"/>
        <v>119_1_030822_C1X_p_er.te</v>
      </c>
      <c r="B2207" s="433" t="s">
        <v>2302</v>
      </c>
      <c r="C2207" s="433" t="s">
        <v>2303</v>
      </c>
      <c r="D2207" s="29">
        <v>119</v>
      </c>
      <c r="E2207" s="29">
        <v>1</v>
      </c>
      <c r="F2207" s="454">
        <v>200722</v>
      </c>
      <c r="G2207" s="96" t="s">
        <v>3145</v>
      </c>
      <c r="H2207" s="29">
        <v>2022</v>
      </c>
      <c r="I2207" s="28" t="s">
        <v>43</v>
      </c>
      <c r="J2207" s="28" t="s">
        <v>2304</v>
      </c>
      <c r="K2207" s="28" t="s">
        <v>2305</v>
      </c>
      <c r="L2207" s="148" t="s">
        <v>74</v>
      </c>
      <c r="M2207" s="148" t="s">
        <v>100</v>
      </c>
      <c r="N2207" s="117">
        <v>43</v>
      </c>
      <c r="P2207" s="581" t="s">
        <v>521</v>
      </c>
      <c r="Q2207" s="16" t="s">
        <v>522</v>
      </c>
      <c r="R2207" s="16" t="s">
        <v>2422</v>
      </c>
      <c r="S2207" s="114">
        <f t="shared" si="95"/>
        <v>4</v>
      </c>
      <c r="T2207" s="16">
        <v>2</v>
      </c>
      <c r="U2207" s="16">
        <v>2</v>
      </c>
      <c r="V2207" s="16">
        <v>0</v>
      </c>
      <c r="X2207" s="402" t="s">
        <v>4857</v>
      </c>
      <c r="Y2207" s="16" t="s">
        <v>78</v>
      </c>
      <c r="Z2207" s="47" t="s">
        <v>4865</v>
      </c>
      <c r="AB2207" s="16" t="str">
        <f t="shared" si="96"/>
        <v>Unique</v>
      </c>
    </row>
    <row r="2208" spans="1:28" ht="15">
      <c r="A2208" s="354" t="str">
        <f t="shared" si="93"/>
        <v>93_1_030921_C3B_p_er.te</v>
      </c>
      <c r="B2208" s="355" t="s">
        <v>2326</v>
      </c>
      <c r="C2208" s="355" t="s">
        <v>2327</v>
      </c>
      <c r="D2208" s="213">
        <v>93</v>
      </c>
      <c r="E2208" s="213">
        <v>1</v>
      </c>
      <c r="F2208" s="213">
        <v>160821</v>
      </c>
      <c r="G2208" s="367" t="s">
        <v>2403</v>
      </c>
      <c r="H2208" s="213">
        <v>2021</v>
      </c>
      <c r="I2208" s="148" t="s">
        <v>43</v>
      </c>
      <c r="J2208" s="2" t="s">
        <v>2328</v>
      </c>
      <c r="K2208" s="2" t="s">
        <v>2329</v>
      </c>
      <c r="L2208" s="148" t="s">
        <v>74</v>
      </c>
      <c r="M2208" s="148" t="s">
        <v>147</v>
      </c>
      <c r="N2208" s="117">
        <v>620</v>
      </c>
      <c r="P2208" s="581" t="s">
        <v>521</v>
      </c>
      <c r="Q2208" s="16" t="s">
        <v>522</v>
      </c>
      <c r="R2208" s="16" t="s">
        <v>2422</v>
      </c>
      <c r="S2208" s="114">
        <f t="shared" si="95"/>
        <v>1</v>
      </c>
      <c r="T2208" s="16">
        <v>0</v>
      </c>
      <c r="U2208" s="16">
        <v>1</v>
      </c>
      <c r="V2208" s="16">
        <v>0</v>
      </c>
      <c r="X2208" s="402" t="s">
        <v>4857</v>
      </c>
      <c r="Y2208" s="16" t="s">
        <v>78</v>
      </c>
      <c r="Z2208" s="47" t="s">
        <v>4866</v>
      </c>
      <c r="AB2208" s="16" t="str">
        <f t="shared" si="96"/>
        <v>Unique</v>
      </c>
    </row>
    <row r="2209" spans="1:28" ht="15">
      <c r="A2209" s="354" t="str">
        <f t="shared" si="93"/>
        <v>119_2_160821_C35_p_er.te</v>
      </c>
      <c r="B2209" s="148" t="s">
        <v>2611</v>
      </c>
      <c r="C2209" s="148" t="s">
        <v>2612</v>
      </c>
      <c r="D2209" s="421">
        <v>119</v>
      </c>
      <c r="E2209" s="421">
        <v>2</v>
      </c>
      <c r="F2209" s="213">
        <v>300721</v>
      </c>
      <c r="G2209" s="213">
        <v>160821</v>
      </c>
      <c r="H2209" s="213">
        <v>2021</v>
      </c>
      <c r="I2209" s="148" t="s">
        <v>43</v>
      </c>
      <c r="J2209" s="148" t="s">
        <v>2613</v>
      </c>
      <c r="K2209" s="148" t="s">
        <v>2614</v>
      </c>
      <c r="L2209" s="148" t="s">
        <v>74</v>
      </c>
      <c r="M2209" s="148" t="s">
        <v>477</v>
      </c>
      <c r="N2209" s="213">
        <v>866</v>
      </c>
      <c r="P2209" s="581" t="s">
        <v>521</v>
      </c>
      <c r="Q2209" s="16" t="s">
        <v>522</v>
      </c>
      <c r="R2209" s="16" t="s">
        <v>2422</v>
      </c>
      <c r="S2209" s="114">
        <f t="shared" si="95"/>
        <v>1</v>
      </c>
      <c r="T2209" s="16">
        <v>0</v>
      </c>
      <c r="U2209" s="16">
        <v>1</v>
      </c>
      <c r="V2209" s="16">
        <v>0</v>
      </c>
      <c r="X2209" s="402" t="s">
        <v>4857</v>
      </c>
      <c r="Y2209" s="16" t="s">
        <v>78</v>
      </c>
      <c r="Z2209" s="47" t="s">
        <v>4867</v>
      </c>
      <c r="AB2209" s="16" t="str">
        <f t="shared" si="96"/>
        <v>Unique</v>
      </c>
    </row>
    <row r="2210" spans="1:28" ht="15">
      <c r="A2210" s="354" t="str">
        <f t="shared" si="93"/>
        <v>93_1_160821_C3B_p_er.pe</v>
      </c>
      <c r="B2210" s="355" t="s">
        <v>2326</v>
      </c>
      <c r="C2210" s="355" t="s">
        <v>2327</v>
      </c>
      <c r="D2210" s="213">
        <v>93</v>
      </c>
      <c r="E2210" s="213">
        <v>1</v>
      </c>
      <c r="F2210" s="213">
        <v>300721</v>
      </c>
      <c r="G2210" s="213">
        <v>160821</v>
      </c>
      <c r="H2210" s="213">
        <v>2021</v>
      </c>
      <c r="I2210" s="148" t="s">
        <v>43</v>
      </c>
      <c r="J2210" s="148" t="s">
        <v>2328</v>
      </c>
      <c r="K2210" s="148" t="s">
        <v>2329</v>
      </c>
      <c r="L2210" s="148" t="s">
        <v>74</v>
      </c>
      <c r="M2210" s="2" t="s">
        <v>75</v>
      </c>
      <c r="N2210" s="117">
        <v>705</v>
      </c>
      <c r="P2210" s="418" t="s">
        <v>579</v>
      </c>
      <c r="Q2210" s="16" t="s">
        <v>580</v>
      </c>
      <c r="R2210" s="16" t="s">
        <v>2422</v>
      </c>
      <c r="S2210" s="114">
        <f t="shared" si="95"/>
        <v>9</v>
      </c>
      <c r="T2210" s="16">
        <v>7</v>
      </c>
      <c r="U2210" s="16">
        <v>2</v>
      </c>
      <c r="V2210" s="16">
        <v>0</v>
      </c>
      <c r="X2210" s="402" t="s">
        <v>4857</v>
      </c>
      <c r="Y2210" s="16" t="s">
        <v>78</v>
      </c>
      <c r="Z2210" s="47" t="s">
        <v>4868</v>
      </c>
      <c r="AB2210" s="16" t="str">
        <f t="shared" si="96"/>
        <v>Unique</v>
      </c>
    </row>
    <row r="2211" spans="1:28" ht="15">
      <c r="A2211" s="354" t="str">
        <f t="shared" si="93"/>
        <v>93_1_160821_C3B_p_er.te</v>
      </c>
      <c r="B2211" s="355" t="s">
        <v>2326</v>
      </c>
      <c r="C2211" s="355" t="s">
        <v>2327</v>
      </c>
      <c r="D2211" s="213">
        <v>93</v>
      </c>
      <c r="E2211" s="213">
        <v>1</v>
      </c>
      <c r="F2211" s="213">
        <v>300721</v>
      </c>
      <c r="G2211" s="213">
        <v>160821</v>
      </c>
      <c r="H2211" s="213">
        <v>2021</v>
      </c>
      <c r="I2211" s="148" t="s">
        <v>43</v>
      </c>
      <c r="J2211" s="148" t="s">
        <v>2328</v>
      </c>
      <c r="K2211" s="148" t="s">
        <v>2329</v>
      </c>
      <c r="L2211" s="148" t="s">
        <v>74</v>
      </c>
      <c r="M2211" s="2" t="s">
        <v>75</v>
      </c>
      <c r="N2211" s="117">
        <v>705</v>
      </c>
      <c r="P2211" s="581" t="s">
        <v>521</v>
      </c>
      <c r="Q2211" s="16" t="s">
        <v>522</v>
      </c>
      <c r="R2211" s="16" t="s">
        <v>2422</v>
      </c>
      <c r="S2211" s="114">
        <f t="shared" si="95"/>
        <v>2</v>
      </c>
      <c r="T2211" s="16">
        <v>1</v>
      </c>
      <c r="U2211" s="16">
        <v>1</v>
      </c>
      <c r="V2211" s="16">
        <v>0</v>
      </c>
      <c r="X2211" s="402" t="s">
        <v>4857</v>
      </c>
      <c r="Y2211" s="16" t="s">
        <v>78</v>
      </c>
      <c r="Z2211" s="47" t="s">
        <v>4869</v>
      </c>
      <c r="AB2211" s="16" t="str">
        <f t="shared" si="96"/>
        <v>Unique</v>
      </c>
    </row>
    <row r="2212" spans="1:28" ht="15">
      <c r="A2212" s="354" t="str">
        <f t="shared" si="93"/>
        <v>119_2_030822_C35_p_er.te</v>
      </c>
      <c r="B2212" s="148" t="s">
        <v>2611</v>
      </c>
      <c r="C2212" s="148" t="s">
        <v>2612</v>
      </c>
      <c r="D2212" s="421">
        <v>119</v>
      </c>
      <c r="E2212" s="421">
        <v>2</v>
      </c>
      <c r="F2212" s="213">
        <v>200722</v>
      </c>
      <c r="G2212" s="367" t="s">
        <v>3145</v>
      </c>
      <c r="H2212" s="213">
        <v>2022</v>
      </c>
      <c r="I2212" s="148" t="s">
        <v>43</v>
      </c>
      <c r="J2212" s="148" t="s">
        <v>2613</v>
      </c>
      <c r="K2212" s="148" t="s">
        <v>2614</v>
      </c>
      <c r="L2212" s="148" t="s">
        <v>74</v>
      </c>
      <c r="M2212" s="148" t="s">
        <v>3882</v>
      </c>
      <c r="N2212" s="213">
        <v>41</v>
      </c>
      <c r="P2212" s="581" t="s">
        <v>521</v>
      </c>
      <c r="Q2212" s="16" t="s">
        <v>522</v>
      </c>
      <c r="R2212" s="16" t="s">
        <v>2422</v>
      </c>
      <c r="S2212" s="114">
        <f t="shared" si="95"/>
        <v>14</v>
      </c>
      <c r="T2212" s="16">
        <v>5</v>
      </c>
      <c r="U2212" s="16">
        <v>9</v>
      </c>
      <c r="V2212" s="16">
        <v>0</v>
      </c>
      <c r="X2212" s="402" t="s">
        <v>4857</v>
      </c>
      <c r="Y2212" s="16" t="s">
        <v>78</v>
      </c>
      <c r="Z2212" s="47" t="s">
        <v>4870</v>
      </c>
      <c r="AB2212" s="16" t="str">
        <f t="shared" si="96"/>
        <v>Unique</v>
      </c>
    </row>
    <row r="2213" spans="1:28" ht="15">
      <c r="A2213" s="354" t="str">
        <f t="shared" si="93"/>
        <v>102_1_170822_C1C_p_er.te</v>
      </c>
      <c r="B2213" s="148" t="s">
        <v>2751</v>
      </c>
      <c r="C2213" s="148" t="s">
        <v>2752</v>
      </c>
      <c r="D2213" s="213">
        <v>102</v>
      </c>
      <c r="E2213" s="213">
        <v>1</v>
      </c>
      <c r="F2213" s="213">
        <v>30822</v>
      </c>
      <c r="G2213" s="213">
        <v>170822</v>
      </c>
      <c r="H2213" s="213">
        <v>2022</v>
      </c>
      <c r="I2213" s="148" t="s">
        <v>43</v>
      </c>
      <c r="J2213" s="148" t="s">
        <v>2754</v>
      </c>
      <c r="K2213" s="148" t="s">
        <v>2755</v>
      </c>
      <c r="L2213" s="148" t="s">
        <v>74</v>
      </c>
      <c r="M2213" s="148" t="s">
        <v>3158</v>
      </c>
      <c r="N2213" s="213">
        <v>35</v>
      </c>
      <c r="O2213" s="148" t="s">
        <v>3235</v>
      </c>
      <c r="P2213" s="414" t="s">
        <v>521</v>
      </c>
      <c r="Q2213" s="16" t="s">
        <v>522</v>
      </c>
      <c r="R2213" s="16" t="s">
        <v>100</v>
      </c>
      <c r="S2213" s="114">
        <f t="shared" si="95"/>
        <v>1</v>
      </c>
      <c r="T2213" s="16">
        <v>1</v>
      </c>
      <c r="U2213" s="16">
        <v>0</v>
      </c>
      <c r="V2213" s="16">
        <v>0</v>
      </c>
      <c r="X2213" s="413" t="s">
        <v>1101</v>
      </c>
      <c r="Y2213" s="50" t="s">
        <v>78</v>
      </c>
      <c r="Z2213" s="47" t="s">
        <v>4871</v>
      </c>
      <c r="AA2213" s="432"/>
      <c r="AB2213" s="16" t="str">
        <f t="shared" si="96"/>
        <v>Unique</v>
      </c>
    </row>
    <row r="2214" spans="1:28" ht="15">
      <c r="A2214" s="354" t="str">
        <f t="shared" si="93"/>
        <v>61_1_030822_C2X_p_er.te</v>
      </c>
      <c r="B2214" s="400" t="s">
        <v>2372</v>
      </c>
      <c r="C2214" s="400" t="s">
        <v>2373</v>
      </c>
      <c r="D2214" s="213">
        <v>61</v>
      </c>
      <c r="E2214" s="213">
        <v>1</v>
      </c>
      <c r="F2214" s="213">
        <v>200722</v>
      </c>
      <c r="G2214" s="367" t="s">
        <v>3145</v>
      </c>
      <c r="H2214" s="213">
        <v>2022</v>
      </c>
      <c r="I2214" s="2" t="s">
        <v>43</v>
      </c>
      <c r="J2214" s="2" t="s">
        <v>2374</v>
      </c>
      <c r="K2214" s="2" t="s">
        <v>2375</v>
      </c>
      <c r="L2214" s="148" t="s">
        <v>74</v>
      </c>
      <c r="M2214" s="148" t="s">
        <v>2422</v>
      </c>
      <c r="N2214" s="117">
        <v>40</v>
      </c>
      <c r="O2214" s="2"/>
      <c r="P2214" s="414" t="s">
        <v>521</v>
      </c>
      <c r="Q2214" s="16" t="s">
        <v>522</v>
      </c>
      <c r="R2214" s="16" t="s">
        <v>100</v>
      </c>
      <c r="S2214" s="114">
        <f t="shared" si="95"/>
        <v>1</v>
      </c>
      <c r="T2214" s="16">
        <v>1</v>
      </c>
      <c r="U2214" s="16">
        <v>0</v>
      </c>
      <c r="V2214" s="16">
        <v>0</v>
      </c>
      <c r="X2214" s="413" t="s">
        <v>1101</v>
      </c>
      <c r="Y2214" s="16" t="s">
        <v>78</v>
      </c>
      <c r="Z2214" s="47" t="s">
        <v>4872</v>
      </c>
      <c r="AB2214" s="16" t="str">
        <f t="shared" si="96"/>
        <v>Unique</v>
      </c>
    </row>
    <row r="2215" spans="1:28" ht="15">
      <c r="A2215" s="354" t="str">
        <f t="shared" si="93"/>
        <v>83_2_170822_C2D_p_er.te</v>
      </c>
      <c r="B2215" s="148" t="s">
        <v>2773</v>
      </c>
      <c r="C2215" s="148" t="s">
        <v>2774</v>
      </c>
      <c r="D2215" s="482">
        <v>83</v>
      </c>
      <c r="E2215" s="482">
        <v>2</v>
      </c>
      <c r="F2215" s="481" t="s">
        <v>3145</v>
      </c>
      <c r="G2215" s="117">
        <v>170822</v>
      </c>
      <c r="H2215" s="482">
        <v>2022</v>
      </c>
      <c r="I2215" s="483" t="s">
        <v>43</v>
      </c>
      <c r="J2215" s="11" t="s">
        <v>2775</v>
      </c>
      <c r="K2215" s="11" t="s">
        <v>2776</v>
      </c>
      <c r="L2215" s="148" t="s">
        <v>74</v>
      </c>
      <c r="M2215" s="148" t="s">
        <v>2422</v>
      </c>
      <c r="N2215" s="117">
        <v>56</v>
      </c>
      <c r="P2215" s="414" t="s">
        <v>521</v>
      </c>
      <c r="Q2215" s="16" t="s">
        <v>522</v>
      </c>
      <c r="R2215" s="16" t="s">
        <v>100</v>
      </c>
      <c r="S2215" s="114">
        <f t="shared" si="95"/>
        <v>7</v>
      </c>
      <c r="T2215" s="16">
        <v>1</v>
      </c>
      <c r="U2215" s="16">
        <v>6</v>
      </c>
      <c r="V2215" s="16">
        <v>0</v>
      </c>
      <c r="X2215" s="413" t="s">
        <v>1101</v>
      </c>
      <c r="Y2215" s="16" t="s">
        <v>78</v>
      </c>
      <c r="Z2215" s="47" t="s">
        <v>4873</v>
      </c>
      <c r="AB2215" s="16" t="str">
        <f t="shared" si="96"/>
        <v>Unique</v>
      </c>
    </row>
    <row r="2216" spans="1:28" ht="15">
      <c r="A2216" s="354" t="str">
        <f t="shared" si="93"/>
        <v>119_2_030921_C35_p_he.tr</v>
      </c>
      <c r="B2216" s="148" t="s">
        <v>2611</v>
      </c>
      <c r="C2216" s="148" t="s">
        <v>2612</v>
      </c>
      <c r="D2216" s="213">
        <v>119</v>
      </c>
      <c r="E2216" s="213">
        <v>2</v>
      </c>
      <c r="F2216" s="213">
        <v>160821</v>
      </c>
      <c r="G2216" s="379" t="s">
        <v>2403</v>
      </c>
      <c r="H2216" s="213">
        <v>2021</v>
      </c>
      <c r="I2216" s="148" t="s">
        <v>43</v>
      </c>
      <c r="J2216" s="148" t="s">
        <v>2613</v>
      </c>
      <c r="K2216" s="148" t="s">
        <v>2614</v>
      </c>
      <c r="L2216" s="148" t="s">
        <v>74</v>
      </c>
      <c r="M2216" s="16" t="s">
        <v>75</v>
      </c>
      <c r="P2216" s="418" t="s">
        <v>498</v>
      </c>
      <c r="Q2216" s="16" t="s">
        <v>4874</v>
      </c>
      <c r="R2216" s="16" t="s">
        <v>100</v>
      </c>
      <c r="S2216" s="114">
        <f t="shared" si="95"/>
        <v>1</v>
      </c>
      <c r="T2216" s="16">
        <v>0</v>
      </c>
      <c r="U2216" s="16">
        <v>1</v>
      </c>
      <c r="V2216" s="16">
        <v>0</v>
      </c>
      <c r="X2216" s="413" t="s">
        <v>1101</v>
      </c>
      <c r="Y2216" s="16" t="s">
        <v>78</v>
      </c>
      <c r="Z2216" s="47" t="s">
        <v>4875</v>
      </c>
      <c r="AB2216" s="16" t="str">
        <f t="shared" si="96"/>
        <v>Unique</v>
      </c>
    </row>
    <row r="2217" spans="1:28" ht="15">
      <c r="A2217" s="354" t="str">
        <f t="shared" si="93"/>
        <v>128_1_080622_C3D_p_ma.ci</v>
      </c>
      <c r="B2217" s="148" t="s">
        <v>2767</v>
      </c>
      <c r="C2217" s="148" t="s">
        <v>2768</v>
      </c>
      <c r="D2217" s="213">
        <v>128</v>
      </c>
      <c r="E2217" s="213">
        <v>1</v>
      </c>
      <c r="F2217" s="213">
        <v>230522</v>
      </c>
      <c r="G2217" s="481" t="s">
        <v>2800</v>
      </c>
      <c r="H2217" s="213">
        <v>2022</v>
      </c>
      <c r="I2217" s="148" t="s">
        <v>43</v>
      </c>
      <c r="J2217" s="148" t="s">
        <v>2769</v>
      </c>
      <c r="K2217" s="148" t="s">
        <v>2770</v>
      </c>
      <c r="L2217" s="148" t="s">
        <v>74</v>
      </c>
      <c r="M2217" s="2" t="s">
        <v>168</v>
      </c>
      <c r="N2217" s="117">
        <v>238</v>
      </c>
      <c r="P2217" s="418" t="s">
        <v>4876</v>
      </c>
      <c r="Q2217" s="16" t="s">
        <v>4877</v>
      </c>
      <c r="R2217" s="16" t="s">
        <v>100</v>
      </c>
      <c r="S2217" s="114">
        <f t="shared" si="95"/>
        <v>2</v>
      </c>
      <c r="T2217" s="16">
        <v>1</v>
      </c>
      <c r="U2217" s="16">
        <v>1</v>
      </c>
      <c r="V2217" s="16">
        <v>0</v>
      </c>
      <c r="X2217" s="413" t="s">
        <v>1101</v>
      </c>
      <c r="Y2217" s="16" t="s">
        <v>78</v>
      </c>
      <c r="Z2217" s="47" t="s">
        <v>4878</v>
      </c>
      <c r="AB2217" s="16" t="str">
        <f t="shared" si="96"/>
        <v>Unique</v>
      </c>
    </row>
    <row r="2218" spans="1:28" ht="15">
      <c r="A2218" s="354" t="str">
        <f t="shared" si="93"/>
        <v>100_3_160821_C3Y_p_er.te</v>
      </c>
      <c r="B2218" s="148" t="s">
        <v>2417</v>
      </c>
      <c r="C2218" s="148" t="s">
        <v>2418</v>
      </c>
      <c r="D2218" s="213">
        <v>100</v>
      </c>
      <c r="E2218" s="213">
        <v>3</v>
      </c>
      <c r="F2218" s="213">
        <v>300721</v>
      </c>
      <c r="G2218" s="213">
        <v>160821</v>
      </c>
      <c r="H2218" s="213">
        <v>2021</v>
      </c>
      <c r="I2218" s="148" t="s">
        <v>43</v>
      </c>
      <c r="J2218" s="148" t="s">
        <v>2419</v>
      </c>
      <c r="K2218" s="148" t="s">
        <v>2420</v>
      </c>
      <c r="L2218" s="148" t="s">
        <v>74</v>
      </c>
      <c r="M2218" s="148" t="s">
        <v>75</v>
      </c>
      <c r="N2218" s="213">
        <v>59</v>
      </c>
      <c r="P2218" s="414" t="s">
        <v>521</v>
      </c>
      <c r="Q2218" s="16" t="s">
        <v>522</v>
      </c>
      <c r="R2218" s="16" t="s">
        <v>2422</v>
      </c>
      <c r="S2218" s="114">
        <f t="shared" si="95"/>
        <v>2</v>
      </c>
      <c r="T2218" s="16">
        <v>0</v>
      </c>
      <c r="U2218" s="16">
        <v>2</v>
      </c>
      <c r="V2218" s="16">
        <v>0</v>
      </c>
      <c r="X2218" s="413" t="s">
        <v>4879</v>
      </c>
      <c r="Y2218" s="16" t="s">
        <v>78</v>
      </c>
      <c r="Z2218" s="47" t="s">
        <v>4880</v>
      </c>
      <c r="AB2218" s="16" t="str">
        <f t="shared" si="96"/>
        <v>Unique</v>
      </c>
    </row>
    <row r="2219" spans="1:28" ht="15">
      <c r="A2219" s="354" t="str">
        <f t="shared" si="93"/>
        <v>119_1_200921_C1X_p_er.te</v>
      </c>
      <c r="B2219" s="400" t="s">
        <v>2302</v>
      </c>
      <c r="C2219" s="400" t="s">
        <v>2303</v>
      </c>
      <c r="D2219" s="213">
        <v>119</v>
      </c>
      <c r="E2219" s="213">
        <v>1</v>
      </c>
      <c r="F2219" s="367" t="s">
        <v>2403</v>
      </c>
      <c r="G2219" s="213">
        <v>200921</v>
      </c>
      <c r="H2219" s="213">
        <v>2021</v>
      </c>
      <c r="I2219" s="148" t="s">
        <v>43</v>
      </c>
      <c r="J2219" s="148" t="s">
        <v>2304</v>
      </c>
      <c r="K2219" s="148" t="s">
        <v>2305</v>
      </c>
      <c r="L2219" s="148" t="s">
        <v>74</v>
      </c>
      <c r="M2219" s="2" t="s">
        <v>100</v>
      </c>
      <c r="N2219" s="117">
        <v>222</v>
      </c>
      <c r="O2219" s="2"/>
      <c r="P2219" s="414" t="s">
        <v>521</v>
      </c>
      <c r="Q2219" s="16" t="s">
        <v>522</v>
      </c>
      <c r="R2219" s="16" t="s">
        <v>2422</v>
      </c>
      <c r="S2219" s="114">
        <f t="shared" si="95"/>
        <v>5</v>
      </c>
      <c r="T2219" s="16">
        <v>4</v>
      </c>
      <c r="U2219" s="16">
        <v>1</v>
      </c>
      <c r="V2219" s="16">
        <v>0</v>
      </c>
      <c r="X2219" s="413" t="s">
        <v>4879</v>
      </c>
      <c r="Y2219" s="16" t="s">
        <v>78</v>
      </c>
      <c r="Z2219" s="47" t="s">
        <v>4881</v>
      </c>
      <c r="AB2219" s="16" t="str">
        <f t="shared" si="96"/>
        <v>Unique</v>
      </c>
    </row>
    <row r="2220" spans="1:28" ht="15">
      <c r="A2220" s="354" t="str">
        <f t="shared" si="93"/>
        <v>93_1_300721_C3B_p_er.pe</v>
      </c>
      <c r="B2220" s="400" t="s">
        <v>2326</v>
      </c>
      <c r="C2220" s="400" t="s">
        <v>2327</v>
      </c>
      <c r="D2220" s="213">
        <v>93</v>
      </c>
      <c r="E2220" s="213">
        <v>1</v>
      </c>
      <c r="F2220" s="117">
        <v>140721</v>
      </c>
      <c r="G2220" s="117">
        <v>300721</v>
      </c>
      <c r="H2220" s="213">
        <v>2021</v>
      </c>
      <c r="I2220" s="148" t="s">
        <v>43</v>
      </c>
      <c r="J2220" s="2" t="s">
        <v>2328</v>
      </c>
      <c r="K2220" s="2" t="s">
        <v>2329</v>
      </c>
      <c r="L2220" s="148" t="s">
        <v>74</v>
      </c>
      <c r="M2220" s="148" t="s">
        <v>147</v>
      </c>
      <c r="N2220" s="117">
        <v>581</v>
      </c>
      <c r="O2220" s="2"/>
      <c r="P2220" s="418" t="s">
        <v>579</v>
      </c>
      <c r="Q2220" s="16" t="s">
        <v>580</v>
      </c>
      <c r="R2220" s="16" t="s">
        <v>2422</v>
      </c>
      <c r="S2220" s="114">
        <f t="shared" si="95"/>
        <v>3</v>
      </c>
      <c r="T2220" s="16">
        <v>1</v>
      </c>
      <c r="U2220" s="16">
        <v>2</v>
      </c>
      <c r="V2220" s="16">
        <v>0</v>
      </c>
      <c r="X2220" s="402" t="s">
        <v>4879</v>
      </c>
      <c r="Y2220" s="16" t="s">
        <v>78</v>
      </c>
      <c r="Z2220" s="47" t="s">
        <v>4882</v>
      </c>
      <c r="AB2220" s="16" t="str">
        <f t="shared" si="96"/>
        <v>Unique</v>
      </c>
    </row>
    <row r="2221" spans="1:28" ht="15">
      <c r="A2221" s="354" t="str">
        <f t="shared" si="93"/>
        <v>80_3_160821_C15_p_er.te</v>
      </c>
      <c r="B2221" s="355" t="s">
        <v>69</v>
      </c>
      <c r="C2221" s="355" t="s">
        <v>70</v>
      </c>
      <c r="D2221" s="213">
        <v>80</v>
      </c>
      <c r="E2221" s="213">
        <v>3</v>
      </c>
      <c r="F2221" s="213">
        <v>300721</v>
      </c>
      <c r="G2221" s="213">
        <v>160821</v>
      </c>
      <c r="H2221" s="213">
        <v>2021</v>
      </c>
      <c r="I2221" s="148" t="s">
        <v>43</v>
      </c>
      <c r="J2221" s="148" t="s">
        <v>72</v>
      </c>
      <c r="K2221" s="148" t="s">
        <v>73</v>
      </c>
      <c r="L2221" s="148" t="s">
        <v>74</v>
      </c>
      <c r="M2221" s="2" t="s">
        <v>75</v>
      </c>
      <c r="N2221" s="117">
        <v>403</v>
      </c>
      <c r="P2221" s="414" t="s">
        <v>521</v>
      </c>
      <c r="Q2221" s="16" t="s">
        <v>522</v>
      </c>
      <c r="R2221" s="16" t="s">
        <v>2422</v>
      </c>
      <c r="S2221" s="114">
        <f t="shared" si="95"/>
        <v>2</v>
      </c>
      <c r="T2221" s="16">
        <v>1</v>
      </c>
      <c r="U2221" s="16">
        <v>1</v>
      </c>
      <c r="V2221" s="16">
        <v>0</v>
      </c>
      <c r="X2221" s="402" t="s">
        <v>4879</v>
      </c>
      <c r="Y2221" s="16" t="s">
        <v>78</v>
      </c>
      <c r="Z2221" s="47" t="s">
        <v>4883</v>
      </c>
      <c r="AB2221" s="16" t="str">
        <f t="shared" si="96"/>
        <v>Unique</v>
      </c>
    </row>
    <row r="2222" spans="1:28" ht="15">
      <c r="A2222" s="354" t="str">
        <f t="shared" si="93"/>
        <v>80_3_160821_C15_p_er.pe</v>
      </c>
      <c r="B2222" s="355" t="s">
        <v>69</v>
      </c>
      <c r="C2222" s="355" t="s">
        <v>70</v>
      </c>
      <c r="D2222" s="213">
        <v>80</v>
      </c>
      <c r="E2222" s="213">
        <v>3</v>
      </c>
      <c r="F2222" s="213">
        <v>300721</v>
      </c>
      <c r="G2222" s="213">
        <v>160821</v>
      </c>
      <c r="H2222" s="213">
        <v>2021</v>
      </c>
      <c r="I2222" s="148" t="s">
        <v>43</v>
      </c>
      <c r="J2222" s="148" t="s">
        <v>72</v>
      </c>
      <c r="K2222" s="148" t="s">
        <v>73</v>
      </c>
      <c r="L2222" s="148" t="s">
        <v>74</v>
      </c>
      <c r="M2222" s="2" t="s">
        <v>75</v>
      </c>
      <c r="N2222" s="117">
        <v>403</v>
      </c>
      <c r="P2222" s="418" t="s">
        <v>579</v>
      </c>
      <c r="Q2222" s="16" t="s">
        <v>580</v>
      </c>
      <c r="R2222" s="16" t="s">
        <v>2422</v>
      </c>
      <c r="S2222" s="114">
        <f t="shared" si="95"/>
        <v>1</v>
      </c>
      <c r="T2222" s="16">
        <v>0</v>
      </c>
      <c r="U2222" s="16">
        <v>1</v>
      </c>
      <c r="V2222" s="16">
        <v>0</v>
      </c>
      <c r="X2222" s="402" t="s">
        <v>4879</v>
      </c>
      <c r="Y2222" s="16" t="s">
        <v>78</v>
      </c>
      <c r="Z2222" s="47" t="s">
        <v>4884</v>
      </c>
      <c r="AB2222" s="16" t="str">
        <f t="shared" si="96"/>
        <v>Unique</v>
      </c>
    </row>
    <row r="2223" spans="1:28" ht="15">
      <c r="A2223" s="354" t="str">
        <f t="shared" si="93"/>
        <v>93_1_030921_C3B_p_er.te</v>
      </c>
      <c r="B2223" s="148" t="s">
        <v>2326</v>
      </c>
      <c r="C2223" s="148" t="s">
        <v>2327</v>
      </c>
      <c r="D2223" s="213">
        <v>93</v>
      </c>
      <c r="E2223" s="213">
        <v>1</v>
      </c>
      <c r="F2223" s="213">
        <v>160821</v>
      </c>
      <c r="G2223" s="367" t="s">
        <v>2403</v>
      </c>
      <c r="H2223" s="213">
        <v>2021</v>
      </c>
      <c r="I2223" s="148" t="s">
        <v>43</v>
      </c>
      <c r="J2223" s="148" t="s">
        <v>2328</v>
      </c>
      <c r="K2223" s="148" t="s">
        <v>2329</v>
      </c>
      <c r="L2223" s="148" t="s">
        <v>74</v>
      </c>
      <c r="M2223" s="148" t="s">
        <v>147</v>
      </c>
      <c r="N2223" s="213">
        <v>620</v>
      </c>
      <c r="P2223" s="414" t="s">
        <v>521</v>
      </c>
      <c r="Q2223" s="16" t="s">
        <v>522</v>
      </c>
      <c r="R2223" s="16" t="s">
        <v>2422</v>
      </c>
      <c r="S2223" s="114">
        <f t="shared" si="95"/>
        <v>2</v>
      </c>
      <c r="T2223" s="16">
        <v>1</v>
      </c>
      <c r="U2223" s="16">
        <v>1</v>
      </c>
      <c r="V2223" s="16">
        <v>0</v>
      </c>
      <c r="X2223" s="402" t="s">
        <v>4879</v>
      </c>
      <c r="Y2223" s="16" t="s">
        <v>78</v>
      </c>
      <c r="Z2223" s="47" t="s">
        <v>4885</v>
      </c>
      <c r="AB2223" s="16" t="str">
        <f t="shared" si="96"/>
        <v>Unique</v>
      </c>
    </row>
    <row r="2224" spans="1:28" ht="15">
      <c r="A2224" s="354" t="str">
        <f t="shared" si="93"/>
        <v>93_1_030921_C3B_p_er.pe</v>
      </c>
      <c r="B2224" s="148" t="s">
        <v>2326</v>
      </c>
      <c r="C2224" s="148" t="s">
        <v>2327</v>
      </c>
      <c r="D2224" s="213">
        <v>93</v>
      </c>
      <c r="E2224" s="213">
        <v>1</v>
      </c>
      <c r="F2224" s="213">
        <v>160821</v>
      </c>
      <c r="G2224" s="367" t="s">
        <v>2403</v>
      </c>
      <c r="H2224" s="213">
        <v>2021</v>
      </c>
      <c r="I2224" s="148" t="s">
        <v>43</v>
      </c>
      <c r="J2224" s="148" t="s">
        <v>2328</v>
      </c>
      <c r="K2224" s="148" t="s">
        <v>2329</v>
      </c>
      <c r="L2224" s="148" t="s">
        <v>74</v>
      </c>
      <c r="M2224" s="148" t="s">
        <v>147</v>
      </c>
      <c r="N2224" s="213">
        <v>620</v>
      </c>
      <c r="P2224" s="418" t="s">
        <v>579</v>
      </c>
      <c r="Q2224" s="16" t="s">
        <v>580</v>
      </c>
      <c r="R2224" s="16" t="s">
        <v>2422</v>
      </c>
      <c r="S2224" s="114">
        <f t="shared" si="95"/>
        <v>1</v>
      </c>
      <c r="T2224" s="16">
        <v>1</v>
      </c>
      <c r="U2224" s="16">
        <v>0</v>
      </c>
      <c r="V2224" s="16">
        <v>0</v>
      </c>
      <c r="X2224" s="402" t="s">
        <v>4879</v>
      </c>
      <c r="Y2224" s="16" t="s">
        <v>78</v>
      </c>
      <c r="Z2224" s="47" t="s">
        <v>4886</v>
      </c>
      <c r="AB2224" s="16" t="str">
        <f t="shared" si="96"/>
        <v>Unique</v>
      </c>
    </row>
    <row r="2225" spans="1:28" ht="15">
      <c r="A2225" s="354" t="str">
        <f t="shared" si="93"/>
        <v>83_2_080622_C2D_p_er.te</v>
      </c>
      <c r="B2225" s="355" t="s">
        <v>2773</v>
      </c>
      <c r="C2225" s="355" t="s">
        <v>2774</v>
      </c>
      <c r="D2225" s="213">
        <v>83</v>
      </c>
      <c r="E2225" s="213">
        <v>2</v>
      </c>
      <c r="F2225" s="213">
        <v>230522</v>
      </c>
      <c r="G2225" s="367" t="s">
        <v>2800</v>
      </c>
      <c r="H2225" s="213">
        <v>2022</v>
      </c>
      <c r="I2225" s="148" t="s">
        <v>43</v>
      </c>
      <c r="J2225" s="148" t="s">
        <v>2775</v>
      </c>
      <c r="K2225" s="148" t="s">
        <v>2776</v>
      </c>
      <c r="L2225" s="148" t="s">
        <v>74</v>
      </c>
      <c r="M2225" s="2" t="s">
        <v>75</v>
      </c>
      <c r="N2225" s="117">
        <v>102</v>
      </c>
      <c r="P2225" s="414" t="s">
        <v>521</v>
      </c>
      <c r="Q2225" s="16" t="s">
        <v>522</v>
      </c>
      <c r="R2225" s="16" t="s">
        <v>2422</v>
      </c>
      <c r="S2225" s="114">
        <f t="shared" si="95"/>
        <v>13</v>
      </c>
      <c r="T2225" s="16">
        <v>3</v>
      </c>
      <c r="U2225" s="16">
        <v>10</v>
      </c>
      <c r="V2225" s="16">
        <v>0</v>
      </c>
      <c r="X2225" s="402" t="s">
        <v>4879</v>
      </c>
      <c r="Y2225" s="16" t="s">
        <v>78</v>
      </c>
      <c r="Z2225" s="47" t="s">
        <v>4887</v>
      </c>
      <c r="AB2225" s="16" t="str">
        <f t="shared" si="96"/>
        <v>Unique</v>
      </c>
    </row>
    <row r="2226" spans="1:28" ht="15">
      <c r="A2226" s="354" t="str">
        <f t="shared" si="93"/>
        <v>80_3_250422_C15_p_er.te</v>
      </c>
      <c r="B2226" s="355" t="s">
        <v>69</v>
      </c>
      <c r="C2226" s="355" t="s">
        <v>70</v>
      </c>
      <c r="D2226" s="213">
        <v>80</v>
      </c>
      <c r="E2226" s="213">
        <v>3</v>
      </c>
      <c r="F2226" s="213">
        <v>110422</v>
      </c>
      <c r="G2226" s="213">
        <v>250422</v>
      </c>
      <c r="H2226" s="213">
        <v>2022</v>
      </c>
      <c r="I2226" s="148" t="s">
        <v>43</v>
      </c>
      <c r="J2226" s="148" t="s">
        <v>72</v>
      </c>
      <c r="K2226" s="148" t="s">
        <v>73</v>
      </c>
      <c r="L2226" s="148" t="s">
        <v>74</v>
      </c>
      <c r="M2226" s="2" t="s">
        <v>75</v>
      </c>
      <c r="N2226" s="117">
        <v>26</v>
      </c>
      <c r="P2226" s="414" t="s">
        <v>521</v>
      </c>
      <c r="Q2226" s="16" t="s">
        <v>522</v>
      </c>
      <c r="R2226" s="16" t="s">
        <v>2422</v>
      </c>
      <c r="S2226" s="114">
        <f t="shared" si="95"/>
        <v>1</v>
      </c>
      <c r="T2226" s="16">
        <v>0</v>
      </c>
      <c r="U2226" s="16">
        <v>1</v>
      </c>
      <c r="V2226" s="16">
        <v>0</v>
      </c>
      <c r="X2226" s="402" t="s">
        <v>4879</v>
      </c>
      <c r="Y2226" s="16" t="s">
        <v>78</v>
      </c>
      <c r="Z2226" s="47" t="s">
        <v>4888</v>
      </c>
      <c r="AB2226" s="16" t="str">
        <f t="shared" si="96"/>
        <v>Unique</v>
      </c>
    </row>
    <row r="2227" spans="1:28" ht="15">
      <c r="A2227" s="354" t="str">
        <f t="shared" si="93"/>
        <v>80_3_250422_C15_p_er.pe</v>
      </c>
      <c r="B2227" s="355" t="s">
        <v>69</v>
      </c>
      <c r="C2227" s="355" t="s">
        <v>70</v>
      </c>
      <c r="D2227" s="213">
        <v>80</v>
      </c>
      <c r="E2227" s="213">
        <v>3</v>
      </c>
      <c r="F2227" s="213">
        <v>110422</v>
      </c>
      <c r="G2227" s="213">
        <v>250422</v>
      </c>
      <c r="H2227" s="213">
        <v>2022</v>
      </c>
      <c r="I2227" s="148" t="s">
        <v>43</v>
      </c>
      <c r="J2227" s="148" t="s">
        <v>72</v>
      </c>
      <c r="K2227" s="148" t="s">
        <v>73</v>
      </c>
      <c r="L2227" s="148" t="s">
        <v>74</v>
      </c>
      <c r="M2227" s="2" t="s">
        <v>75</v>
      </c>
      <c r="N2227" s="117">
        <v>26</v>
      </c>
      <c r="P2227" s="418" t="s">
        <v>579</v>
      </c>
      <c r="Q2227" s="16" t="s">
        <v>580</v>
      </c>
      <c r="R2227" s="16" t="s">
        <v>2422</v>
      </c>
      <c r="S2227" s="114">
        <f t="shared" si="95"/>
        <v>2</v>
      </c>
      <c r="T2227" s="16">
        <v>0</v>
      </c>
      <c r="U2227" s="16">
        <v>2</v>
      </c>
      <c r="V2227" s="16">
        <v>0</v>
      </c>
      <c r="X2227" s="402" t="s">
        <v>4879</v>
      </c>
      <c r="Y2227" s="16" t="s">
        <v>78</v>
      </c>
      <c r="Z2227" s="47" t="s">
        <v>4889</v>
      </c>
      <c r="AB2227" s="16" t="str">
        <f t="shared" si="96"/>
        <v>Unique</v>
      </c>
    </row>
    <row r="2228" spans="1:28" ht="15">
      <c r="A2228" s="354" t="str">
        <f t="shared" si="93"/>
        <v>102_1_310822_C1C_p_er.te</v>
      </c>
      <c r="B2228" s="148" t="s">
        <v>2751</v>
      </c>
      <c r="C2228" s="148" t="s">
        <v>2752</v>
      </c>
      <c r="D2228" s="213">
        <v>102</v>
      </c>
      <c r="E2228" s="213">
        <v>1</v>
      </c>
      <c r="F2228" s="213">
        <v>170822</v>
      </c>
      <c r="G2228" s="213">
        <v>310822</v>
      </c>
      <c r="H2228" s="213">
        <v>2022</v>
      </c>
      <c r="I2228" s="148" t="s">
        <v>43</v>
      </c>
      <c r="J2228" s="148" t="s">
        <v>2754</v>
      </c>
      <c r="K2228" s="148" t="s">
        <v>2755</v>
      </c>
      <c r="L2228" s="148" t="s">
        <v>74</v>
      </c>
      <c r="M2228" s="148" t="s">
        <v>3158</v>
      </c>
      <c r="N2228" s="213">
        <v>34</v>
      </c>
      <c r="O2228" s="148" t="s">
        <v>3235</v>
      </c>
      <c r="P2228" s="414" t="s">
        <v>521</v>
      </c>
      <c r="Q2228" s="16" t="s">
        <v>522</v>
      </c>
      <c r="R2228" s="16" t="s">
        <v>2422</v>
      </c>
      <c r="S2228" s="114">
        <f t="shared" si="95"/>
        <v>9</v>
      </c>
      <c r="T2228" s="16">
        <v>4</v>
      </c>
      <c r="U2228" s="16">
        <v>5</v>
      </c>
      <c r="V2228" s="16">
        <v>0</v>
      </c>
      <c r="X2228" s="402" t="s">
        <v>4879</v>
      </c>
      <c r="Y2228" s="16" t="s">
        <v>78</v>
      </c>
      <c r="Z2228" s="47" t="s">
        <v>4890</v>
      </c>
      <c r="AB2228" s="16" t="str">
        <f t="shared" si="96"/>
        <v>Unique</v>
      </c>
    </row>
    <row r="2229" spans="1:28" ht="15">
      <c r="A2229" s="354" t="str">
        <f t="shared" si="93"/>
        <v>93_1_200921_C3B_p_er.pe</v>
      </c>
      <c r="B2229" s="355" t="s">
        <v>2326</v>
      </c>
      <c r="C2229" s="355" t="s">
        <v>2327</v>
      </c>
      <c r="D2229" s="213">
        <v>93</v>
      </c>
      <c r="E2229" s="213">
        <v>1</v>
      </c>
      <c r="F2229" s="367" t="s">
        <v>2403</v>
      </c>
      <c r="G2229" s="213">
        <v>200921</v>
      </c>
      <c r="H2229" s="213">
        <v>2021</v>
      </c>
      <c r="I2229" s="148" t="s">
        <v>43</v>
      </c>
      <c r="J2229" s="2" t="s">
        <v>2328</v>
      </c>
      <c r="K2229" s="2" t="s">
        <v>2329</v>
      </c>
      <c r="L2229" s="148" t="s">
        <v>74</v>
      </c>
      <c r="M2229" s="148" t="s">
        <v>147</v>
      </c>
      <c r="N2229" s="117">
        <v>358</v>
      </c>
      <c r="P2229" s="418" t="s">
        <v>579</v>
      </c>
      <c r="Q2229" s="16" t="s">
        <v>580</v>
      </c>
      <c r="R2229" s="16" t="s">
        <v>2422</v>
      </c>
      <c r="S2229" s="114">
        <f t="shared" si="95"/>
        <v>1</v>
      </c>
      <c r="T2229" s="16">
        <v>0</v>
      </c>
      <c r="U2229" s="16">
        <v>1</v>
      </c>
      <c r="V2229" s="16">
        <v>0</v>
      </c>
      <c r="X2229" s="402" t="s">
        <v>4879</v>
      </c>
      <c r="Y2229" s="16" t="s">
        <v>78</v>
      </c>
      <c r="Z2229" s="47" t="s">
        <v>4891</v>
      </c>
      <c r="AB2229" s="16" t="str">
        <f t="shared" si="96"/>
        <v>Unique</v>
      </c>
    </row>
    <row r="2230" spans="1:28" ht="15">
      <c r="A2230" s="354" t="str">
        <f t="shared" si="93"/>
        <v>93_1_200921_C3B_p_er.te</v>
      </c>
      <c r="B2230" s="355" t="s">
        <v>2326</v>
      </c>
      <c r="C2230" s="355" t="s">
        <v>2327</v>
      </c>
      <c r="D2230" s="213">
        <v>93</v>
      </c>
      <c r="E2230" s="213">
        <v>1</v>
      </c>
      <c r="F2230" s="367" t="s">
        <v>2403</v>
      </c>
      <c r="G2230" s="213">
        <v>200921</v>
      </c>
      <c r="H2230" s="213">
        <v>2021</v>
      </c>
      <c r="I2230" s="148" t="s">
        <v>43</v>
      </c>
      <c r="J2230" s="2" t="s">
        <v>2328</v>
      </c>
      <c r="K2230" s="2" t="s">
        <v>2329</v>
      </c>
      <c r="L2230" s="148" t="s">
        <v>74</v>
      </c>
      <c r="M2230" s="148" t="s">
        <v>147</v>
      </c>
      <c r="N2230" s="117">
        <v>358</v>
      </c>
      <c r="P2230" s="414" t="s">
        <v>521</v>
      </c>
      <c r="Q2230" s="16" t="s">
        <v>522</v>
      </c>
      <c r="R2230" s="16" t="s">
        <v>2422</v>
      </c>
      <c r="S2230" s="114">
        <f t="shared" si="95"/>
        <v>6</v>
      </c>
      <c r="T2230" s="16">
        <v>2</v>
      </c>
      <c r="U2230" s="16">
        <v>4</v>
      </c>
      <c r="V2230" s="16">
        <v>0</v>
      </c>
      <c r="X2230" s="402" t="s">
        <v>4879</v>
      </c>
      <c r="Y2230" s="16" t="s">
        <v>78</v>
      </c>
      <c r="Z2230" s="47" t="s">
        <v>4892</v>
      </c>
      <c r="AB2230" s="16" t="str">
        <f t="shared" si="96"/>
        <v>Unique</v>
      </c>
    </row>
    <row r="2231" spans="1:28" ht="15">
      <c r="A2231" s="354" t="str">
        <f t="shared" si="93"/>
        <v>61_1_170823_C2X_p_er.te</v>
      </c>
      <c r="B2231" s="355" t="s">
        <v>2372</v>
      </c>
      <c r="C2231" s="355" t="s">
        <v>2373</v>
      </c>
      <c r="D2231" s="213">
        <v>61</v>
      </c>
      <c r="E2231" s="213">
        <v>1</v>
      </c>
      <c r="F2231" s="213">
        <v>280723</v>
      </c>
      <c r="G2231" s="213">
        <v>170823</v>
      </c>
      <c r="H2231" s="213">
        <v>2023</v>
      </c>
      <c r="I2231" s="148" t="s">
        <v>43</v>
      </c>
      <c r="J2231" s="148" t="s">
        <v>2374</v>
      </c>
      <c r="K2231" s="148" t="s">
        <v>2375</v>
      </c>
      <c r="L2231" s="148" t="s">
        <v>74</v>
      </c>
      <c r="M2231" s="148" t="s">
        <v>3150</v>
      </c>
      <c r="N2231" s="213">
        <v>102</v>
      </c>
      <c r="P2231" s="414" t="s">
        <v>521</v>
      </c>
      <c r="Q2231" s="16" t="s">
        <v>522</v>
      </c>
      <c r="R2231" s="16" t="s">
        <v>2422</v>
      </c>
      <c r="S2231" s="114">
        <f t="shared" si="95"/>
        <v>22</v>
      </c>
      <c r="T2231" s="16">
        <v>8</v>
      </c>
      <c r="U2231" s="16">
        <v>14</v>
      </c>
      <c r="V2231" s="16">
        <v>0</v>
      </c>
      <c r="X2231" s="402" t="s">
        <v>4879</v>
      </c>
      <c r="Y2231" s="16" t="s">
        <v>78</v>
      </c>
      <c r="Z2231" s="47" t="s">
        <v>4893</v>
      </c>
      <c r="AB2231" s="16" t="str">
        <f t="shared" si="96"/>
        <v>Unique</v>
      </c>
    </row>
    <row r="2232" spans="1:28" ht="15">
      <c r="A2232" s="354" t="str">
        <f t="shared" si="93"/>
        <v>93_1_160821_C3B_p_er.te</v>
      </c>
      <c r="B2232" s="355" t="s">
        <v>2326</v>
      </c>
      <c r="C2232" s="355" t="s">
        <v>2327</v>
      </c>
      <c r="D2232" s="213">
        <v>93</v>
      </c>
      <c r="E2232" s="213">
        <v>1</v>
      </c>
      <c r="F2232" s="213">
        <v>300721</v>
      </c>
      <c r="G2232" s="213">
        <v>160821</v>
      </c>
      <c r="H2232" s="213">
        <v>2021</v>
      </c>
      <c r="I2232" s="148" t="s">
        <v>43</v>
      </c>
      <c r="J2232" s="148" t="s">
        <v>2328</v>
      </c>
      <c r="K2232" s="148" t="s">
        <v>2329</v>
      </c>
      <c r="L2232" s="148" t="s">
        <v>74</v>
      </c>
      <c r="M2232" s="2" t="s">
        <v>75</v>
      </c>
      <c r="N2232" s="117">
        <v>705</v>
      </c>
      <c r="P2232" s="414" t="s">
        <v>521</v>
      </c>
      <c r="Q2232" s="16" t="s">
        <v>522</v>
      </c>
      <c r="R2232" s="16" t="s">
        <v>2422</v>
      </c>
      <c r="S2232" s="114">
        <f t="shared" si="95"/>
        <v>2</v>
      </c>
      <c r="T2232" s="16">
        <v>1</v>
      </c>
      <c r="U2232" s="16">
        <v>1</v>
      </c>
      <c r="V2232" s="16">
        <v>0</v>
      </c>
      <c r="X2232" s="402" t="s">
        <v>4879</v>
      </c>
      <c r="Y2232" s="16" t="s">
        <v>78</v>
      </c>
      <c r="Z2232" s="47" t="s">
        <v>4894</v>
      </c>
      <c r="AB2232" s="16" t="str">
        <f t="shared" si="96"/>
        <v>Unique</v>
      </c>
    </row>
    <row r="2233" spans="1:28" ht="15">
      <c r="A2233" s="354" t="str">
        <f t="shared" si="93"/>
        <v>93_1_160821_C3B_p_er.pe</v>
      </c>
      <c r="B2233" s="355" t="s">
        <v>2326</v>
      </c>
      <c r="C2233" s="355" t="s">
        <v>2327</v>
      </c>
      <c r="D2233" s="213">
        <v>93</v>
      </c>
      <c r="E2233" s="213">
        <v>1</v>
      </c>
      <c r="F2233" s="213">
        <v>300721</v>
      </c>
      <c r="G2233" s="213">
        <v>160821</v>
      </c>
      <c r="H2233" s="213">
        <v>2021</v>
      </c>
      <c r="I2233" s="148" t="s">
        <v>43</v>
      </c>
      <c r="J2233" s="148" t="s">
        <v>2328</v>
      </c>
      <c r="K2233" s="148" t="s">
        <v>2329</v>
      </c>
      <c r="L2233" s="148" t="s">
        <v>74</v>
      </c>
      <c r="M2233" s="2" t="s">
        <v>75</v>
      </c>
      <c r="N2233" s="117">
        <v>705</v>
      </c>
      <c r="P2233" s="418" t="s">
        <v>579</v>
      </c>
      <c r="Q2233" s="16" t="s">
        <v>580</v>
      </c>
      <c r="R2233" s="16" t="s">
        <v>2422</v>
      </c>
      <c r="S2233" s="114">
        <f t="shared" si="95"/>
        <v>15</v>
      </c>
      <c r="T2233" s="16">
        <v>7</v>
      </c>
      <c r="U2233" s="16">
        <v>8</v>
      </c>
      <c r="V2233" s="16">
        <v>0</v>
      </c>
      <c r="X2233" s="402" t="s">
        <v>4879</v>
      </c>
      <c r="Y2233" s="16" t="s">
        <v>78</v>
      </c>
      <c r="Z2233" s="47" t="s">
        <v>4895</v>
      </c>
      <c r="AB2233" s="16" t="str">
        <f t="shared" si="96"/>
        <v>Unique</v>
      </c>
    </row>
    <row r="2234" spans="1:28" ht="15">
      <c r="A2234" s="354" t="str">
        <f t="shared" si="93"/>
        <v>61_1_300721_C2X_p_me.</v>
      </c>
      <c r="B2234" s="400" t="s">
        <v>2372</v>
      </c>
      <c r="C2234" s="400" t="s">
        <v>2373</v>
      </c>
      <c r="D2234" s="213">
        <v>61</v>
      </c>
      <c r="E2234" s="213">
        <v>1</v>
      </c>
      <c r="F2234" s="213">
        <v>140721</v>
      </c>
      <c r="G2234" s="213">
        <v>300721</v>
      </c>
      <c r="H2234" s="213">
        <v>2021</v>
      </c>
      <c r="I2234" s="148" t="s">
        <v>43</v>
      </c>
      <c r="J2234" s="28" t="s">
        <v>2374</v>
      </c>
      <c r="K2234" s="148" t="s">
        <v>2375</v>
      </c>
      <c r="L2234" s="148" t="s">
        <v>74</v>
      </c>
      <c r="M2234" s="148" t="s">
        <v>147</v>
      </c>
      <c r="N2234" s="117">
        <v>154</v>
      </c>
      <c r="P2234" s="581" t="s">
        <v>1178</v>
      </c>
      <c r="Q2234" s="16" t="s">
        <v>4896</v>
      </c>
      <c r="R2234" s="16" t="s">
        <v>2422</v>
      </c>
      <c r="S2234" s="114">
        <f t="shared" si="95"/>
        <v>2</v>
      </c>
      <c r="T2234" s="16">
        <v>1</v>
      </c>
      <c r="U2234" s="16">
        <v>1</v>
      </c>
      <c r="V2234" s="16">
        <v>0</v>
      </c>
      <c r="X2234" s="413" t="s">
        <v>4897</v>
      </c>
      <c r="Y2234" s="16" t="s">
        <v>78</v>
      </c>
      <c r="Z2234" s="48"/>
      <c r="AB2234" s="16" t="str">
        <f t="shared" si="96"/>
        <v>Unique</v>
      </c>
    </row>
    <row r="2235" spans="1:28" ht="15">
      <c r="A2235" s="354" t="str">
        <f t="shared" si="93"/>
        <v>128_1_190922_C3D_p_me.</v>
      </c>
      <c r="B2235" s="148" t="s">
        <v>2767</v>
      </c>
      <c r="C2235" s="148" t="s">
        <v>2768</v>
      </c>
      <c r="D2235" s="213">
        <v>128</v>
      </c>
      <c r="E2235" s="213">
        <v>1</v>
      </c>
      <c r="F2235" s="213">
        <v>310822</v>
      </c>
      <c r="G2235" s="213">
        <v>190922</v>
      </c>
      <c r="H2235" s="213">
        <v>2022</v>
      </c>
      <c r="I2235" s="148" t="s">
        <v>43</v>
      </c>
      <c r="J2235" s="148" t="s">
        <v>2769</v>
      </c>
      <c r="K2235" s="148" t="s">
        <v>2770</v>
      </c>
      <c r="L2235" s="148" t="s">
        <v>74</v>
      </c>
      <c r="M2235" s="148" t="s">
        <v>3158</v>
      </c>
      <c r="N2235" s="213">
        <v>43</v>
      </c>
      <c r="O2235" s="148" t="s">
        <v>3235</v>
      </c>
      <c r="P2235" s="581" t="s">
        <v>1178</v>
      </c>
      <c r="Q2235" s="16" t="s">
        <v>4896</v>
      </c>
      <c r="R2235" s="16" t="s">
        <v>2422</v>
      </c>
      <c r="S2235" s="114">
        <f t="shared" si="95"/>
        <v>1</v>
      </c>
      <c r="T2235" s="16">
        <v>0</v>
      </c>
      <c r="U2235" s="16">
        <v>1</v>
      </c>
      <c r="V2235" s="16">
        <v>0</v>
      </c>
      <c r="X2235" s="413" t="s">
        <v>4897</v>
      </c>
      <c r="Y2235" s="16" t="s">
        <v>78</v>
      </c>
      <c r="Z2235" s="48"/>
      <c r="AB2235" s="16" t="str">
        <f t="shared" si="96"/>
        <v>Unique</v>
      </c>
    </row>
    <row r="2236" spans="1:28" ht="15">
      <c r="A2236" s="354" t="str">
        <f t="shared" si="93"/>
        <v>100_2_080622_C3X_p_me.</v>
      </c>
      <c r="B2236" s="355" t="s">
        <v>2441</v>
      </c>
      <c r="C2236" s="355" t="s">
        <v>2442</v>
      </c>
      <c r="D2236" s="213">
        <v>100</v>
      </c>
      <c r="E2236" s="213">
        <v>2</v>
      </c>
      <c r="F2236" s="213">
        <v>230522</v>
      </c>
      <c r="G2236" s="367" t="s">
        <v>2800</v>
      </c>
      <c r="H2236" s="213">
        <v>2022</v>
      </c>
      <c r="I2236" s="148" t="s">
        <v>43</v>
      </c>
      <c r="J2236" s="148" t="s">
        <v>2443</v>
      </c>
      <c r="K2236" s="148" t="s">
        <v>2444</v>
      </c>
      <c r="L2236" s="148" t="s">
        <v>74</v>
      </c>
      <c r="M2236" s="2" t="s">
        <v>75</v>
      </c>
      <c r="N2236" s="213">
        <v>46</v>
      </c>
      <c r="P2236" s="581" t="s">
        <v>1178</v>
      </c>
      <c r="Q2236" s="16" t="s">
        <v>4896</v>
      </c>
      <c r="R2236" s="16" t="s">
        <v>2422</v>
      </c>
      <c r="S2236" s="114">
        <f t="shared" si="95"/>
        <v>2</v>
      </c>
      <c r="T2236" s="16">
        <v>1</v>
      </c>
      <c r="U2236" s="16">
        <v>1</v>
      </c>
      <c r="V2236" s="16">
        <v>0</v>
      </c>
      <c r="X2236" s="413" t="s">
        <v>4897</v>
      </c>
      <c r="Y2236" s="16" t="s">
        <v>78</v>
      </c>
      <c r="Z2236" s="48"/>
      <c r="AB2236" s="16" t="str">
        <f t="shared" si="96"/>
        <v>Unique</v>
      </c>
    </row>
    <row r="2237" spans="1:28" ht="15">
      <c r="A2237" s="354" t="str">
        <f t="shared" si="93"/>
        <v>119_1_220622_C1X_p_me.</v>
      </c>
      <c r="B2237" s="355" t="s">
        <v>2302</v>
      </c>
      <c r="C2237" s="355" t="s">
        <v>2303</v>
      </c>
      <c r="D2237" s="213">
        <v>119</v>
      </c>
      <c r="E2237" s="213">
        <v>1</v>
      </c>
      <c r="F2237" s="367" t="s">
        <v>2800</v>
      </c>
      <c r="G2237" s="213">
        <v>220622</v>
      </c>
      <c r="H2237" s="213">
        <v>2022</v>
      </c>
      <c r="I2237" s="148" t="s">
        <v>43</v>
      </c>
      <c r="J2237" s="148" t="s">
        <v>2304</v>
      </c>
      <c r="K2237" s="148" t="s">
        <v>2305</v>
      </c>
      <c r="L2237" s="148" t="s">
        <v>74</v>
      </c>
      <c r="M2237" s="148" t="s">
        <v>477</v>
      </c>
      <c r="N2237" s="213">
        <v>67</v>
      </c>
      <c r="P2237" s="581" t="s">
        <v>1178</v>
      </c>
      <c r="Q2237" s="16" t="s">
        <v>4896</v>
      </c>
      <c r="R2237" s="16" t="s">
        <v>2422</v>
      </c>
      <c r="S2237" s="114">
        <f t="shared" si="95"/>
        <v>4</v>
      </c>
      <c r="T2237" s="16">
        <v>1</v>
      </c>
      <c r="U2237" s="16">
        <v>3</v>
      </c>
      <c r="V2237" s="16">
        <v>0</v>
      </c>
      <c r="X2237" s="413" t="s">
        <v>4897</v>
      </c>
      <c r="Y2237" s="16" t="s">
        <v>78</v>
      </c>
      <c r="Z2237" s="48"/>
      <c r="AB2237" s="16" t="str">
        <f t="shared" si="96"/>
        <v>Unique</v>
      </c>
    </row>
    <row r="2238" spans="1:28" ht="15">
      <c r="A2238" s="354" t="str">
        <f t="shared" si="93"/>
        <v>101_2_160821_C3A_p_me.</v>
      </c>
      <c r="B2238" s="355" t="s">
        <v>2336</v>
      </c>
      <c r="C2238" s="355" t="s">
        <v>2337</v>
      </c>
      <c r="D2238" s="213">
        <v>101</v>
      </c>
      <c r="E2238" s="213">
        <v>2</v>
      </c>
      <c r="F2238" s="213">
        <v>300721</v>
      </c>
      <c r="G2238" s="213">
        <v>160821</v>
      </c>
      <c r="H2238" s="213">
        <v>2021</v>
      </c>
      <c r="I2238" s="148" t="s">
        <v>43</v>
      </c>
      <c r="J2238" s="148" t="s">
        <v>2338</v>
      </c>
      <c r="K2238" s="148" t="s">
        <v>2339</v>
      </c>
      <c r="L2238" s="148" t="s">
        <v>74</v>
      </c>
      <c r="M2238" s="2" t="s">
        <v>75</v>
      </c>
      <c r="N2238" s="117">
        <v>572</v>
      </c>
      <c r="P2238" s="581" t="s">
        <v>1178</v>
      </c>
      <c r="Q2238" s="16" t="s">
        <v>4896</v>
      </c>
      <c r="R2238" s="16" t="s">
        <v>2422</v>
      </c>
      <c r="S2238" s="114">
        <f t="shared" si="95"/>
        <v>33</v>
      </c>
      <c r="T2238" s="16">
        <v>12</v>
      </c>
      <c r="U2238" s="16">
        <v>21</v>
      </c>
      <c r="V2238" s="16">
        <v>0</v>
      </c>
      <c r="X2238" s="402" t="s">
        <v>4897</v>
      </c>
      <c r="Y2238" s="16" t="s">
        <v>78</v>
      </c>
      <c r="Z2238" s="48"/>
      <c r="AB2238" s="16" t="str">
        <f t="shared" si="96"/>
        <v>Unique</v>
      </c>
    </row>
    <row r="2239" spans="1:28" ht="15">
      <c r="A2239" s="354" t="str">
        <f t="shared" si="93"/>
        <v>101_1_300621_C2A_p_me.</v>
      </c>
      <c r="B2239" s="378" t="s">
        <v>80</v>
      </c>
      <c r="C2239" s="378" t="s">
        <v>81</v>
      </c>
      <c r="D2239" s="213">
        <v>101</v>
      </c>
      <c r="E2239" s="213">
        <v>1</v>
      </c>
      <c r="F2239" s="213">
        <v>150621</v>
      </c>
      <c r="G2239" s="213">
        <v>300621</v>
      </c>
      <c r="H2239" s="213">
        <v>2021</v>
      </c>
      <c r="I2239" s="148" t="s">
        <v>43</v>
      </c>
      <c r="J2239" s="148" t="s">
        <v>82</v>
      </c>
      <c r="K2239" s="148" t="s">
        <v>83</v>
      </c>
      <c r="L2239" s="148" t="s">
        <v>74</v>
      </c>
      <c r="M2239" s="148" t="s">
        <v>168</v>
      </c>
      <c r="N2239" s="213">
        <v>400</v>
      </c>
      <c r="P2239" s="581" t="s">
        <v>1178</v>
      </c>
      <c r="Q2239" s="16" t="s">
        <v>4896</v>
      </c>
      <c r="R2239" s="16" t="s">
        <v>2422</v>
      </c>
      <c r="S2239" s="114">
        <f t="shared" si="95"/>
        <v>1</v>
      </c>
      <c r="T2239" s="16">
        <v>0</v>
      </c>
      <c r="U2239" s="16">
        <v>1</v>
      </c>
      <c r="V2239" s="16">
        <v>0</v>
      </c>
      <c r="X2239" s="402" t="s">
        <v>4897</v>
      </c>
      <c r="Y2239" s="16" t="s">
        <v>78</v>
      </c>
      <c r="Z2239" s="48"/>
      <c r="AB2239" s="16" t="str">
        <f t="shared" si="96"/>
        <v>Unique</v>
      </c>
    </row>
    <row r="2240" spans="1:28" ht="15">
      <c r="A2240" s="354" t="str">
        <f t="shared" si="93"/>
        <v>71_2_300721_C2B_p_me.</v>
      </c>
      <c r="B2240" s="364" t="s">
        <v>2481</v>
      </c>
      <c r="C2240" s="364" t="s">
        <v>2482</v>
      </c>
      <c r="D2240" s="213">
        <v>71</v>
      </c>
      <c r="E2240" s="213">
        <v>2</v>
      </c>
      <c r="F2240" s="213">
        <v>140721</v>
      </c>
      <c r="G2240" s="213">
        <v>300721</v>
      </c>
      <c r="H2240" s="213">
        <v>2021</v>
      </c>
      <c r="I2240" s="148" t="s">
        <v>43</v>
      </c>
      <c r="J2240" s="148" t="s">
        <v>2483</v>
      </c>
      <c r="K2240" s="148" t="s">
        <v>2484</v>
      </c>
      <c r="L2240" s="148" t="s">
        <v>74</v>
      </c>
      <c r="M2240" s="148" t="s">
        <v>147</v>
      </c>
      <c r="N2240" s="213">
        <v>97</v>
      </c>
      <c r="P2240" s="581" t="s">
        <v>1178</v>
      </c>
      <c r="Q2240" s="16" t="s">
        <v>4896</v>
      </c>
      <c r="R2240" s="16" t="s">
        <v>2422</v>
      </c>
      <c r="S2240" s="114">
        <f t="shared" si="95"/>
        <v>33</v>
      </c>
      <c r="T2240" s="16">
        <v>18</v>
      </c>
      <c r="U2240" s="16">
        <v>15</v>
      </c>
      <c r="V2240" s="16">
        <v>0</v>
      </c>
      <c r="X2240" s="402" t="s">
        <v>4897</v>
      </c>
      <c r="Y2240" s="16" t="s">
        <v>78</v>
      </c>
      <c r="Z2240" s="48"/>
      <c r="AB2240" s="16" t="str">
        <f t="shared" si="96"/>
        <v>Unique</v>
      </c>
    </row>
    <row r="2241" spans="1:28" ht="15">
      <c r="A2241" s="354" t="str">
        <f t="shared" si="93"/>
        <v>119_2_080622_C35_p_me.</v>
      </c>
      <c r="B2241" s="355" t="s">
        <v>2611</v>
      </c>
      <c r="C2241" s="355" t="s">
        <v>2612</v>
      </c>
      <c r="D2241" s="421">
        <v>119</v>
      </c>
      <c r="E2241" s="421">
        <v>2</v>
      </c>
      <c r="F2241" s="213">
        <v>230522</v>
      </c>
      <c r="G2241" s="367" t="s">
        <v>2800</v>
      </c>
      <c r="H2241" s="213">
        <v>2022</v>
      </c>
      <c r="I2241" s="148" t="s">
        <v>43</v>
      </c>
      <c r="J2241" s="148" t="s">
        <v>2613</v>
      </c>
      <c r="K2241" s="148" t="s">
        <v>2614</v>
      </c>
      <c r="L2241" s="148" t="s">
        <v>74</v>
      </c>
      <c r="M2241" s="2" t="s">
        <v>168</v>
      </c>
      <c r="N2241" s="213">
        <v>96</v>
      </c>
      <c r="P2241" s="581" t="s">
        <v>1178</v>
      </c>
      <c r="Q2241" s="16" t="s">
        <v>4896</v>
      </c>
      <c r="R2241" s="16" t="s">
        <v>2422</v>
      </c>
      <c r="S2241" s="114">
        <f t="shared" si="95"/>
        <v>4</v>
      </c>
      <c r="T2241" s="16">
        <v>0</v>
      </c>
      <c r="U2241" s="16">
        <v>4</v>
      </c>
      <c r="V2241" s="16">
        <v>0</v>
      </c>
      <c r="X2241" s="402" t="s">
        <v>4897</v>
      </c>
      <c r="Y2241" s="16" t="s">
        <v>78</v>
      </c>
      <c r="Z2241" s="48"/>
      <c r="AB2241" s="16" t="str">
        <f t="shared" si="96"/>
        <v>Unique</v>
      </c>
    </row>
    <row r="2242" spans="1:28" ht="15">
      <c r="A2242" s="354" t="str">
        <f t="shared" si="93"/>
        <v>100_3_060722_C3Y_p_me.</v>
      </c>
      <c r="B2242" s="355" t="s">
        <v>2417</v>
      </c>
      <c r="C2242" s="355" t="s">
        <v>2418</v>
      </c>
      <c r="D2242" s="213">
        <v>100</v>
      </c>
      <c r="E2242" s="213">
        <v>3</v>
      </c>
      <c r="F2242" s="29">
        <v>220622</v>
      </c>
      <c r="G2242" s="434" t="s">
        <v>465</v>
      </c>
      <c r="H2242" s="213">
        <v>2022</v>
      </c>
      <c r="I2242" s="148" t="s">
        <v>43</v>
      </c>
      <c r="J2242" s="148" t="s">
        <v>2419</v>
      </c>
      <c r="K2242" s="148" t="s">
        <v>2420</v>
      </c>
      <c r="L2242" s="148" t="s">
        <v>74</v>
      </c>
      <c r="M2242" s="2" t="s">
        <v>168</v>
      </c>
      <c r="N2242" s="213">
        <v>79</v>
      </c>
      <c r="P2242" s="581" t="s">
        <v>1178</v>
      </c>
      <c r="Q2242" s="16" t="s">
        <v>4896</v>
      </c>
      <c r="R2242" s="16" t="s">
        <v>2422</v>
      </c>
      <c r="S2242" s="114">
        <f t="shared" si="95"/>
        <v>11</v>
      </c>
      <c r="T2242" s="16">
        <v>6</v>
      </c>
      <c r="U2242" s="16">
        <v>5</v>
      </c>
      <c r="V2242" s="16">
        <v>0</v>
      </c>
      <c r="X2242" s="402" t="s">
        <v>4897</v>
      </c>
      <c r="Y2242" s="16" t="s">
        <v>78</v>
      </c>
      <c r="Z2242" s="48"/>
      <c r="AB2242" s="16" t="str">
        <f t="shared" si="96"/>
        <v>Unique</v>
      </c>
    </row>
    <row r="2243" spans="1:28" ht="15">
      <c r="A2243" s="354" t="str">
        <f t="shared" si="93"/>
        <v>81_1_080622_C1D_p_me.</v>
      </c>
      <c r="B2243" s="355" t="s">
        <v>2618</v>
      </c>
      <c r="C2243" s="355" t="s">
        <v>2619</v>
      </c>
      <c r="D2243" s="213">
        <v>81</v>
      </c>
      <c r="E2243" s="213">
        <v>1</v>
      </c>
      <c r="F2243" s="213">
        <v>230522</v>
      </c>
      <c r="G2243" s="367" t="s">
        <v>2800</v>
      </c>
      <c r="H2243" s="213">
        <v>2022</v>
      </c>
      <c r="I2243" s="148" t="s">
        <v>43</v>
      </c>
      <c r="J2243" s="148" t="s">
        <v>2620</v>
      </c>
      <c r="K2243" s="148" t="s">
        <v>2621</v>
      </c>
      <c r="L2243" s="148" t="s">
        <v>74</v>
      </c>
      <c r="M2243" s="2" t="s">
        <v>75</v>
      </c>
      <c r="N2243" s="117">
        <v>82</v>
      </c>
      <c r="P2243" s="581" t="s">
        <v>1178</v>
      </c>
      <c r="Q2243" s="16" t="s">
        <v>4896</v>
      </c>
      <c r="R2243" s="16" t="s">
        <v>2422</v>
      </c>
      <c r="S2243" s="114">
        <f t="shared" si="95"/>
        <v>2</v>
      </c>
      <c r="T2243" s="16">
        <v>0</v>
      </c>
      <c r="U2243" s="16">
        <v>2</v>
      </c>
      <c r="V2243" s="16">
        <v>0</v>
      </c>
      <c r="X2243" s="402" t="s">
        <v>4897</v>
      </c>
      <c r="Y2243" s="16" t="s">
        <v>78</v>
      </c>
      <c r="Z2243" s="48"/>
      <c r="AB2243" s="16" t="str">
        <f t="shared" si="96"/>
        <v>Unique</v>
      </c>
    </row>
    <row r="2244" spans="1:28" ht="15">
      <c r="A2244" s="354" t="str">
        <f t="shared" si="93"/>
        <v>100_1_060722_C3C_p_me.</v>
      </c>
      <c r="B2244" s="355" t="s">
        <v>2798</v>
      </c>
      <c r="C2244" s="355" t="s">
        <v>2799</v>
      </c>
      <c r="D2244" s="213">
        <v>100</v>
      </c>
      <c r="E2244" s="213">
        <v>1</v>
      </c>
      <c r="F2244" s="213">
        <v>220622</v>
      </c>
      <c r="G2244" s="367" t="s">
        <v>465</v>
      </c>
      <c r="H2244" s="213">
        <v>2022</v>
      </c>
      <c r="I2244" s="148" t="s">
        <v>43</v>
      </c>
      <c r="J2244" s="148" t="s">
        <v>2801</v>
      </c>
      <c r="K2244" s="148" t="s">
        <v>2802</v>
      </c>
      <c r="L2244" s="148" t="s">
        <v>74</v>
      </c>
      <c r="M2244" s="2" t="s">
        <v>75</v>
      </c>
      <c r="N2244" s="117">
        <v>53</v>
      </c>
      <c r="P2244" s="581" t="s">
        <v>1178</v>
      </c>
      <c r="Q2244" s="16" t="s">
        <v>4896</v>
      </c>
      <c r="R2244" s="16" t="s">
        <v>2422</v>
      </c>
      <c r="S2244" s="114">
        <f t="shared" si="95"/>
        <v>6</v>
      </c>
      <c r="T2244" s="16">
        <v>1</v>
      </c>
      <c r="U2244" s="16">
        <v>5</v>
      </c>
      <c r="V2244" s="16">
        <v>0</v>
      </c>
      <c r="X2244" s="402" t="s">
        <v>4897</v>
      </c>
      <c r="Y2244" s="16" t="s">
        <v>78</v>
      </c>
      <c r="Z2244" s="48"/>
      <c r="AB2244" s="16" t="str">
        <f t="shared" si="96"/>
        <v>Unique</v>
      </c>
    </row>
    <row r="2245" spans="1:28" ht="15">
      <c r="A2245" s="354" t="str">
        <f t="shared" si="93"/>
        <v>101_2_300621_C3A_p_me.</v>
      </c>
      <c r="B2245" s="364" t="s">
        <v>2336</v>
      </c>
      <c r="C2245" s="364" t="s">
        <v>2337</v>
      </c>
      <c r="D2245" s="213">
        <v>101</v>
      </c>
      <c r="E2245" s="213">
        <v>2</v>
      </c>
      <c r="F2245" s="213">
        <v>150621</v>
      </c>
      <c r="G2245" s="213">
        <v>300621</v>
      </c>
      <c r="H2245" s="213">
        <v>2021</v>
      </c>
      <c r="I2245" s="148" t="s">
        <v>43</v>
      </c>
      <c r="J2245" s="148" t="s">
        <v>2338</v>
      </c>
      <c r="K2245" s="148" t="s">
        <v>2339</v>
      </c>
      <c r="L2245" s="148" t="s">
        <v>74</v>
      </c>
      <c r="M2245" s="148" t="s">
        <v>147</v>
      </c>
      <c r="N2245" s="213">
        <v>43</v>
      </c>
      <c r="P2245" s="581" t="s">
        <v>1178</v>
      </c>
      <c r="Q2245" s="16" t="s">
        <v>4896</v>
      </c>
      <c r="R2245" s="16" t="s">
        <v>2422</v>
      </c>
      <c r="S2245" s="114">
        <f t="shared" si="95"/>
        <v>2</v>
      </c>
      <c r="T2245" s="16">
        <v>0</v>
      </c>
      <c r="U2245" s="16">
        <v>2</v>
      </c>
      <c r="V2245" s="16">
        <v>0</v>
      </c>
      <c r="X2245" s="402" t="s">
        <v>4897</v>
      </c>
      <c r="Y2245" s="16" t="s">
        <v>78</v>
      </c>
      <c r="Z2245" s="48"/>
      <c r="AB2245" s="16" t="str">
        <f t="shared" ref="AB2245:AB2308" si="97">IF(COUNTIF(Z:Z, Z2245)&gt;1, "Duplicate", "Unique")</f>
        <v>Unique</v>
      </c>
    </row>
    <row r="2246" spans="1:28" ht="15">
      <c r="A2246" s="354" t="str">
        <f t="shared" si="93"/>
        <v>100_2_030921_C3X_p_me.</v>
      </c>
      <c r="B2246" s="400" t="s">
        <v>2441</v>
      </c>
      <c r="C2246" s="400" t="s">
        <v>2442</v>
      </c>
      <c r="D2246" s="213">
        <v>100</v>
      </c>
      <c r="E2246" s="213">
        <v>2</v>
      </c>
      <c r="F2246" s="213">
        <v>160821</v>
      </c>
      <c r="G2246" s="367" t="s">
        <v>2403</v>
      </c>
      <c r="H2246" s="213">
        <v>2021</v>
      </c>
      <c r="I2246" s="148" t="s">
        <v>43</v>
      </c>
      <c r="J2246" s="2" t="s">
        <v>2443</v>
      </c>
      <c r="K2246" s="148" t="s">
        <v>2444</v>
      </c>
      <c r="L2246" s="148" t="s">
        <v>74</v>
      </c>
      <c r="M2246" s="148" t="s">
        <v>147</v>
      </c>
      <c r="N2246" s="117">
        <v>44</v>
      </c>
      <c r="P2246" s="581" t="s">
        <v>1178</v>
      </c>
      <c r="Q2246" s="16" t="s">
        <v>4896</v>
      </c>
      <c r="R2246" s="16" t="s">
        <v>2422</v>
      </c>
      <c r="S2246" s="114">
        <f t="shared" si="95"/>
        <v>1</v>
      </c>
      <c r="T2246" s="16">
        <v>0</v>
      </c>
      <c r="U2246" s="16">
        <v>1</v>
      </c>
      <c r="V2246" s="16">
        <v>0</v>
      </c>
      <c r="X2246" s="402" t="s">
        <v>4897</v>
      </c>
      <c r="Y2246" s="16" t="s">
        <v>78</v>
      </c>
      <c r="Z2246" s="48"/>
      <c r="AB2246" s="16" t="str">
        <f t="shared" si="97"/>
        <v>Unique</v>
      </c>
    </row>
    <row r="2247" spans="1:28" ht="15">
      <c r="A2247" s="354" t="str">
        <f t="shared" si="93"/>
        <v>80_4_130923_C25_p_me.</v>
      </c>
      <c r="B2247" s="148" t="s">
        <v>2320</v>
      </c>
      <c r="C2247" s="148" t="s">
        <v>2321</v>
      </c>
      <c r="D2247" s="213">
        <v>80</v>
      </c>
      <c r="E2247" s="213">
        <v>4</v>
      </c>
      <c r="F2247" s="213">
        <v>300823</v>
      </c>
      <c r="G2247" s="213">
        <v>130923</v>
      </c>
      <c r="H2247" s="213">
        <v>2023</v>
      </c>
      <c r="I2247" s="148" t="s">
        <v>43</v>
      </c>
      <c r="J2247" s="148" t="s">
        <v>2322</v>
      </c>
      <c r="K2247" s="148" t="s">
        <v>2323</v>
      </c>
      <c r="L2247" s="148" t="s">
        <v>74</v>
      </c>
      <c r="M2247" s="148" t="s">
        <v>3888</v>
      </c>
      <c r="N2247" s="213">
        <v>15</v>
      </c>
      <c r="P2247" s="581" t="s">
        <v>1178</v>
      </c>
      <c r="Q2247" s="16" t="s">
        <v>4896</v>
      </c>
      <c r="R2247" s="16" t="s">
        <v>2422</v>
      </c>
      <c r="S2247" s="114">
        <f t="shared" si="95"/>
        <v>2</v>
      </c>
      <c r="T2247" s="16">
        <v>1</v>
      </c>
      <c r="U2247" s="16">
        <v>1</v>
      </c>
      <c r="V2247" s="16">
        <v>0</v>
      </c>
      <c r="X2247" s="402" t="s">
        <v>4897</v>
      </c>
      <c r="Y2247" s="16" t="s">
        <v>78</v>
      </c>
      <c r="Z2247" s="48"/>
      <c r="AB2247" s="16" t="str">
        <f t="shared" si="97"/>
        <v>Unique</v>
      </c>
    </row>
    <row r="2248" spans="1:28" ht="15">
      <c r="A2248" s="354" t="str">
        <f t="shared" si="93"/>
        <v>102_1_030822_C1C_p_me.</v>
      </c>
      <c r="B2248" s="355" t="s">
        <v>2751</v>
      </c>
      <c r="C2248" s="355" t="s">
        <v>2752</v>
      </c>
      <c r="D2248" s="213">
        <v>102</v>
      </c>
      <c r="E2248" s="213">
        <v>1</v>
      </c>
      <c r="F2248" s="367" t="s">
        <v>3450</v>
      </c>
      <c r="G2248" s="367" t="s">
        <v>3145</v>
      </c>
      <c r="H2248" s="213">
        <v>2022</v>
      </c>
      <c r="I2248" s="148" t="s">
        <v>43</v>
      </c>
      <c r="J2248" s="148" t="s">
        <v>2754</v>
      </c>
      <c r="K2248" s="148" t="s">
        <v>2755</v>
      </c>
      <c r="L2248" s="148" t="s">
        <v>74</v>
      </c>
      <c r="M2248" s="148" t="s">
        <v>3150</v>
      </c>
      <c r="N2248" s="213">
        <v>46</v>
      </c>
      <c r="P2248" s="581" t="s">
        <v>1178</v>
      </c>
      <c r="Q2248" s="16" t="s">
        <v>4896</v>
      </c>
      <c r="R2248" s="16" t="s">
        <v>2422</v>
      </c>
      <c r="S2248" s="114">
        <f t="shared" si="95"/>
        <v>5</v>
      </c>
      <c r="T2248" s="16">
        <v>2</v>
      </c>
      <c r="U2248" s="16">
        <v>3</v>
      </c>
      <c r="V2248" s="16">
        <v>0</v>
      </c>
      <c r="X2248" s="402" t="s">
        <v>4897</v>
      </c>
      <c r="Y2248" s="16" t="s">
        <v>78</v>
      </c>
      <c r="Z2248" s="48"/>
      <c r="AB2248" s="16" t="str">
        <f t="shared" si="97"/>
        <v>Unique</v>
      </c>
    </row>
    <row r="2249" spans="1:28" ht="15">
      <c r="A2249" s="354" t="str">
        <f t="shared" si="93"/>
        <v>100_2_200921_C3X_p_me.</v>
      </c>
      <c r="B2249" s="355" t="s">
        <v>2441</v>
      </c>
      <c r="C2249" s="355" t="s">
        <v>2442</v>
      </c>
      <c r="D2249" s="213">
        <v>100</v>
      </c>
      <c r="E2249" s="213">
        <v>2</v>
      </c>
      <c r="F2249" s="367" t="s">
        <v>2403</v>
      </c>
      <c r="G2249" s="213">
        <v>200921</v>
      </c>
      <c r="H2249" s="213">
        <v>2021</v>
      </c>
      <c r="I2249" s="148" t="s">
        <v>43</v>
      </c>
      <c r="J2249" s="2" t="s">
        <v>2443</v>
      </c>
      <c r="K2249" s="2" t="s">
        <v>2444</v>
      </c>
      <c r="L2249" s="148" t="s">
        <v>74</v>
      </c>
      <c r="M2249" s="148" t="s">
        <v>147</v>
      </c>
      <c r="N2249" s="117">
        <v>38</v>
      </c>
      <c r="P2249" s="581" t="s">
        <v>1178</v>
      </c>
      <c r="Q2249" s="16" t="s">
        <v>4896</v>
      </c>
      <c r="R2249" s="16" t="s">
        <v>2422</v>
      </c>
      <c r="S2249" s="114">
        <f t="shared" si="95"/>
        <v>16</v>
      </c>
      <c r="T2249" s="16">
        <v>7</v>
      </c>
      <c r="U2249" s="16">
        <v>9</v>
      </c>
      <c r="V2249" s="16">
        <v>0</v>
      </c>
      <c r="X2249" s="402" t="s">
        <v>4897</v>
      </c>
      <c r="Y2249" s="16" t="s">
        <v>78</v>
      </c>
      <c r="Z2249" s="48"/>
      <c r="AB2249" s="16" t="str">
        <f t="shared" si="97"/>
        <v>Unique</v>
      </c>
    </row>
    <row r="2250" spans="1:28" ht="15">
      <c r="A2250" s="354" t="str">
        <f t="shared" si="93"/>
        <v>119_2_060722_C2Y_p_me.</v>
      </c>
      <c r="B2250" s="355" t="s">
        <v>2517</v>
      </c>
      <c r="C2250" s="355" t="s">
        <v>2518</v>
      </c>
      <c r="D2250" s="421">
        <v>119</v>
      </c>
      <c r="E2250" s="421">
        <v>2</v>
      </c>
      <c r="F2250" s="213">
        <v>220622</v>
      </c>
      <c r="G2250" s="367" t="s">
        <v>465</v>
      </c>
      <c r="H2250" s="213">
        <v>2022</v>
      </c>
      <c r="I2250" s="148" t="s">
        <v>43</v>
      </c>
      <c r="J2250" s="148" t="s">
        <v>2519</v>
      </c>
      <c r="K2250" s="148" t="s">
        <v>2520</v>
      </c>
      <c r="L2250" s="148" t="s">
        <v>74</v>
      </c>
      <c r="M2250" s="2" t="s">
        <v>75</v>
      </c>
      <c r="N2250" s="117">
        <v>63</v>
      </c>
      <c r="P2250" s="581" t="s">
        <v>1178</v>
      </c>
      <c r="Q2250" s="16" t="s">
        <v>4896</v>
      </c>
      <c r="R2250" s="16" t="s">
        <v>2422</v>
      </c>
      <c r="S2250" s="114">
        <f t="shared" si="95"/>
        <v>19</v>
      </c>
      <c r="T2250" s="16">
        <v>8</v>
      </c>
      <c r="U2250" s="16">
        <v>11</v>
      </c>
      <c r="V2250" s="16">
        <v>0</v>
      </c>
      <c r="X2250" s="402" t="s">
        <v>4897</v>
      </c>
      <c r="Y2250" s="16" t="s">
        <v>78</v>
      </c>
      <c r="Z2250" s="48"/>
      <c r="AB2250" s="16" t="str">
        <f t="shared" si="97"/>
        <v>Unique</v>
      </c>
    </row>
    <row r="2251" spans="1:28" ht="15">
      <c r="A2251" s="354" t="str">
        <f t="shared" si="93"/>
        <v>71_1_300721_C1A_p_me.</v>
      </c>
      <c r="B2251" s="355" t="s">
        <v>2352</v>
      </c>
      <c r="C2251" s="355" t="s">
        <v>2353</v>
      </c>
      <c r="D2251" s="213">
        <v>71</v>
      </c>
      <c r="E2251" s="213">
        <v>1</v>
      </c>
      <c r="F2251" s="213">
        <v>140721</v>
      </c>
      <c r="G2251" s="213">
        <v>300721</v>
      </c>
      <c r="H2251" s="213">
        <v>2021</v>
      </c>
      <c r="I2251" s="148" t="s">
        <v>43</v>
      </c>
      <c r="J2251" s="28" t="s">
        <v>2354</v>
      </c>
      <c r="K2251" s="148" t="s">
        <v>2355</v>
      </c>
      <c r="L2251" s="148" t="s">
        <v>74</v>
      </c>
      <c r="M2251" s="148" t="s">
        <v>147</v>
      </c>
      <c r="N2251" s="117">
        <v>99</v>
      </c>
      <c r="P2251" s="581" t="s">
        <v>1178</v>
      </c>
      <c r="Q2251" s="16" t="s">
        <v>4896</v>
      </c>
      <c r="R2251" s="16" t="s">
        <v>2422</v>
      </c>
      <c r="S2251" s="114">
        <f t="shared" si="95"/>
        <v>1</v>
      </c>
      <c r="T2251" s="16">
        <v>0</v>
      </c>
      <c r="U2251" s="16">
        <v>1</v>
      </c>
      <c r="V2251" s="16">
        <v>0</v>
      </c>
      <c r="X2251" s="402" t="s">
        <v>4897</v>
      </c>
      <c r="Y2251" s="16" t="s">
        <v>78</v>
      </c>
      <c r="Z2251" s="48"/>
      <c r="AB2251" s="16" t="str">
        <f t="shared" si="97"/>
        <v>Unique</v>
      </c>
    </row>
    <row r="2252" spans="1:28" ht="15">
      <c r="A2252" s="354" t="str">
        <f t="shared" si="93"/>
        <v>102_1_250422_C1C_p_me.</v>
      </c>
      <c r="B2252" s="355" t="s">
        <v>2751</v>
      </c>
      <c r="C2252" s="355" t="s">
        <v>2752</v>
      </c>
      <c r="D2252" s="213">
        <v>102</v>
      </c>
      <c r="E2252" s="213">
        <v>1</v>
      </c>
      <c r="F2252" s="213">
        <v>110422</v>
      </c>
      <c r="G2252" s="213">
        <v>250422</v>
      </c>
      <c r="H2252" s="213">
        <v>2022</v>
      </c>
      <c r="I2252" s="148" t="s">
        <v>43</v>
      </c>
      <c r="J2252" s="148" t="s">
        <v>2754</v>
      </c>
      <c r="K2252" s="148" t="s">
        <v>2755</v>
      </c>
      <c r="L2252" s="148" t="s">
        <v>74</v>
      </c>
      <c r="M2252" s="2" t="s">
        <v>75</v>
      </c>
      <c r="N2252" s="117">
        <v>11</v>
      </c>
      <c r="O2252" s="2"/>
      <c r="P2252" s="581" t="s">
        <v>1178</v>
      </c>
      <c r="Q2252" s="16" t="s">
        <v>4896</v>
      </c>
      <c r="R2252" s="16" t="s">
        <v>2422</v>
      </c>
      <c r="S2252" s="114">
        <f t="shared" si="95"/>
        <v>2</v>
      </c>
      <c r="T2252" s="16">
        <v>0</v>
      </c>
      <c r="U2252" s="16">
        <v>2</v>
      </c>
      <c r="V2252" s="16">
        <v>0</v>
      </c>
      <c r="X2252" s="402" t="s">
        <v>4897</v>
      </c>
      <c r="Y2252" s="16" t="s">
        <v>78</v>
      </c>
      <c r="Z2252" s="48"/>
      <c r="AB2252" s="16" t="str">
        <f t="shared" si="97"/>
        <v>Unique</v>
      </c>
    </row>
    <row r="2253" spans="1:28" ht="15">
      <c r="A2253" s="354" t="str">
        <f t="shared" si="93"/>
        <v>100_2_030521_C3X_p_me.</v>
      </c>
      <c r="B2253" s="148">
        <v>49.615389520000001</v>
      </c>
      <c r="C2253" s="148">
        <v>6.3402626660000001</v>
      </c>
      <c r="D2253" s="213">
        <v>100</v>
      </c>
      <c r="E2253" s="213">
        <v>2</v>
      </c>
      <c r="F2253" s="213">
        <v>160421</v>
      </c>
      <c r="G2253" s="367" t="s">
        <v>2325</v>
      </c>
      <c r="H2253" s="213">
        <v>2021</v>
      </c>
      <c r="I2253" s="148" t="s">
        <v>43</v>
      </c>
      <c r="J2253" s="148" t="s">
        <v>2443</v>
      </c>
      <c r="K2253" s="148" t="s">
        <v>2444</v>
      </c>
      <c r="L2253" s="148" t="s">
        <v>74</v>
      </c>
      <c r="M2253" s="148" t="s">
        <v>147</v>
      </c>
      <c r="N2253" s="213">
        <v>6</v>
      </c>
      <c r="P2253" s="581" t="s">
        <v>1178</v>
      </c>
      <c r="Q2253" s="16" t="s">
        <v>4896</v>
      </c>
      <c r="R2253" s="16" t="s">
        <v>2422</v>
      </c>
      <c r="S2253" s="114">
        <f t="shared" si="95"/>
        <v>1</v>
      </c>
      <c r="T2253" s="16">
        <v>1</v>
      </c>
      <c r="U2253" s="16">
        <v>0</v>
      </c>
      <c r="V2253" s="16">
        <v>0</v>
      </c>
      <c r="X2253" s="402" t="s">
        <v>4897</v>
      </c>
      <c r="Y2253" s="16" t="s">
        <v>78</v>
      </c>
      <c r="Z2253" s="48"/>
      <c r="AB2253" s="16" t="str">
        <f t="shared" si="97"/>
        <v>Unique</v>
      </c>
    </row>
    <row r="2254" spans="1:28" ht="15">
      <c r="A2254" s="354" t="str">
        <f t="shared" si="93"/>
        <v>80_2_030921_C1Y_p_me.</v>
      </c>
      <c r="B2254" s="378" t="s">
        <v>2504</v>
      </c>
      <c r="C2254" s="378" t="s">
        <v>2505</v>
      </c>
      <c r="D2254" s="213">
        <v>80</v>
      </c>
      <c r="E2254" s="213">
        <v>2</v>
      </c>
      <c r="F2254" s="213">
        <v>160821</v>
      </c>
      <c r="G2254" s="518" t="s">
        <v>2403</v>
      </c>
      <c r="H2254" s="482">
        <v>2021</v>
      </c>
      <c r="I2254" s="483" t="s">
        <v>43</v>
      </c>
      <c r="J2254" s="11" t="s">
        <v>2506</v>
      </c>
      <c r="K2254" s="11" t="s">
        <v>2507</v>
      </c>
      <c r="L2254" s="148" t="s">
        <v>74</v>
      </c>
      <c r="M2254" s="148" t="s">
        <v>147</v>
      </c>
      <c r="N2254" s="117">
        <v>14</v>
      </c>
      <c r="P2254" s="581" t="s">
        <v>1178</v>
      </c>
      <c r="Q2254" s="16" t="s">
        <v>4896</v>
      </c>
      <c r="R2254" s="16" t="s">
        <v>2422</v>
      </c>
      <c r="S2254" s="114">
        <f t="shared" si="95"/>
        <v>2</v>
      </c>
      <c r="T2254" s="16">
        <v>2</v>
      </c>
      <c r="U2254" s="16">
        <v>0</v>
      </c>
      <c r="V2254" s="16">
        <v>0</v>
      </c>
      <c r="X2254" s="402" t="s">
        <v>4897</v>
      </c>
      <c r="Y2254" s="16" t="s">
        <v>78</v>
      </c>
      <c r="Z2254" s="48"/>
      <c r="AB2254" s="16" t="str">
        <f t="shared" si="97"/>
        <v>Unique</v>
      </c>
    </row>
    <row r="2255" spans="1:28" ht="15">
      <c r="A2255" s="354" t="str">
        <f t="shared" si="93"/>
        <v>119_1_140721_C1X_p_me.</v>
      </c>
      <c r="B2255" s="364" t="s">
        <v>2302</v>
      </c>
      <c r="C2255" s="364" t="s">
        <v>2303</v>
      </c>
      <c r="D2255" s="213">
        <v>119</v>
      </c>
      <c r="E2255" s="213">
        <v>1</v>
      </c>
      <c r="F2255" s="213">
        <v>300621</v>
      </c>
      <c r="G2255" s="213">
        <v>140721</v>
      </c>
      <c r="H2255" s="213">
        <v>2021</v>
      </c>
      <c r="I2255" s="148" t="s">
        <v>43</v>
      </c>
      <c r="J2255" s="148" t="s">
        <v>2304</v>
      </c>
      <c r="K2255" s="148" t="s">
        <v>2305</v>
      </c>
      <c r="L2255" s="148" t="s">
        <v>74</v>
      </c>
      <c r="M2255" s="148" t="s">
        <v>147</v>
      </c>
      <c r="N2255" s="213">
        <v>46</v>
      </c>
      <c r="P2255" s="581" t="s">
        <v>1178</v>
      </c>
      <c r="Q2255" s="16" t="s">
        <v>4896</v>
      </c>
      <c r="R2255" s="16" t="s">
        <v>2422</v>
      </c>
      <c r="S2255" s="114">
        <f t="shared" si="95"/>
        <v>5</v>
      </c>
      <c r="T2255" s="16">
        <v>2</v>
      </c>
      <c r="U2255" s="16">
        <v>3</v>
      </c>
      <c r="V2255" s="16">
        <v>0</v>
      </c>
      <c r="X2255" s="402" t="s">
        <v>4897</v>
      </c>
      <c r="Y2255" s="16" t="s">
        <v>78</v>
      </c>
      <c r="Z2255" s="48"/>
      <c r="AB2255" s="16" t="str">
        <f t="shared" si="97"/>
        <v>Unique</v>
      </c>
    </row>
    <row r="2256" spans="1:28" ht="15">
      <c r="A2256" s="354" t="str">
        <f t="shared" si="93"/>
        <v>100_2_300721_C3X_p_me.</v>
      </c>
      <c r="B2256" s="355" t="s">
        <v>2441</v>
      </c>
      <c r="C2256" s="355" t="s">
        <v>2442</v>
      </c>
      <c r="D2256" s="213">
        <v>100</v>
      </c>
      <c r="E2256" s="213">
        <v>2</v>
      </c>
      <c r="F2256" s="213">
        <v>140721</v>
      </c>
      <c r="G2256" s="378">
        <v>300721</v>
      </c>
      <c r="H2256" s="213">
        <v>2021</v>
      </c>
      <c r="I2256" s="148" t="s">
        <v>43</v>
      </c>
      <c r="J2256" s="148" t="s">
        <v>2443</v>
      </c>
      <c r="K2256" s="148" t="s">
        <v>2444</v>
      </c>
      <c r="L2256" s="148" t="s">
        <v>74</v>
      </c>
      <c r="M2256" s="16" t="s">
        <v>75</v>
      </c>
      <c r="P2256" s="581" t="s">
        <v>1178</v>
      </c>
      <c r="Q2256" s="16" t="s">
        <v>4896</v>
      </c>
      <c r="R2256" s="16" t="s">
        <v>2422</v>
      </c>
      <c r="S2256" s="114">
        <f t="shared" si="95"/>
        <v>6</v>
      </c>
      <c r="T2256" s="16">
        <v>5</v>
      </c>
      <c r="U2256" s="16">
        <v>1</v>
      </c>
      <c r="V2256" s="16">
        <v>0</v>
      </c>
      <c r="X2256" s="402" t="s">
        <v>4897</v>
      </c>
      <c r="Y2256" s="16" t="s">
        <v>78</v>
      </c>
      <c r="Z2256" s="48"/>
      <c r="AB2256" s="16" t="str">
        <f t="shared" si="97"/>
        <v>Unique</v>
      </c>
    </row>
    <row r="2257" spans="1:28" ht="15">
      <c r="A2257" s="354" t="str">
        <f t="shared" si="93"/>
        <v>101_2_041021_C3A_p_me.</v>
      </c>
      <c r="B2257" s="355" t="s">
        <v>2336</v>
      </c>
      <c r="C2257" s="355" t="s">
        <v>2337</v>
      </c>
      <c r="D2257" s="213">
        <v>101</v>
      </c>
      <c r="E2257" s="213">
        <v>2</v>
      </c>
      <c r="F2257" s="213">
        <v>200921</v>
      </c>
      <c r="G2257" s="367" t="s">
        <v>2461</v>
      </c>
      <c r="H2257" s="213">
        <v>2021</v>
      </c>
      <c r="I2257" s="148" t="s">
        <v>43</v>
      </c>
      <c r="J2257" s="2" t="s">
        <v>2338</v>
      </c>
      <c r="K2257" s="2" t="s">
        <v>2339</v>
      </c>
      <c r="L2257" s="148" t="s">
        <v>74</v>
      </c>
      <c r="M2257" s="148" t="s">
        <v>147</v>
      </c>
      <c r="N2257" s="117">
        <v>49</v>
      </c>
      <c r="P2257" s="581" t="s">
        <v>1178</v>
      </c>
      <c r="Q2257" s="16" t="s">
        <v>4896</v>
      </c>
      <c r="R2257" s="16" t="s">
        <v>2422</v>
      </c>
      <c r="S2257" s="114">
        <f t="shared" si="95"/>
        <v>16</v>
      </c>
      <c r="T2257" s="16">
        <v>6</v>
      </c>
      <c r="U2257" s="16">
        <v>10</v>
      </c>
      <c r="V2257" s="16">
        <v>0</v>
      </c>
      <c r="X2257" s="402" t="s">
        <v>4897</v>
      </c>
      <c r="Y2257" s="16" t="s">
        <v>78</v>
      </c>
      <c r="Z2257" s="48"/>
      <c r="AB2257" s="16" t="str">
        <f t="shared" si="97"/>
        <v>Unique</v>
      </c>
    </row>
    <row r="2258" spans="1:28" ht="15">
      <c r="A2258" s="354" t="str">
        <f t="shared" si="93"/>
        <v>100_2_300721_C3X_p_me.</v>
      </c>
      <c r="B2258" s="378" t="s">
        <v>2441</v>
      </c>
      <c r="C2258" s="378" t="s">
        <v>2442</v>
      </c>
      <c r="D2258" s="213">
        <v>100</v>
      </c>
      <c r="E2258" s="213">
        <v>2</v>
      </c>
      <c r="F2258" s="117">
        <v>140721</v>
      </c>
      <c r="G2258" s="117">
        <v>300721</v>
      </c>
      <c r="H2258" s="213">
        <v>2021</v>
      </c>
      <c r="I2258" s="148" t="s">
        <v>43</v>
      </c>
      <c r="J2258" s="2" t="s">
        <v>2443</v>
      </c>
      <c r="K2258" s="2" t="s">
        <v>2444</v>
      </c>
      <c r="L2258" s="148" t="s">
        <v>74</v>
      </c>
      <c r="M2258" s="148" t="s">
        <v>147</v>
      </c>
      <c r="N2258" s="117">
        <v>43</v>
      </c>
      <c r="P2258" s="581" t="s">
        <v>1178</v>
      </c>
      <c r="Q2258" s="16" t="s">
        <v>4896</v>
      </c>
      <c r="R2258" s="16" t="s">
        <v>2422</v>
      </c>
      <c r="S2258" s="114">
        <f t="shared" si="95"/>
        <v>1</v>
      </c>
      <c r="T2258" s="16">
        <v>0</v>
      </c>
      <c r="U2258" s="16">
        <v>1</v>
      </c>
      <c r="V2258" s="16">
        <v>0</v>
      </c>
      <c r="X2258" s="402" t="s">
        <v>4897</v>
      </c>
      <c r="Y2258" s="16" t="s">
        <v>78</v>
      </c>
      <c r="Z2258" s="48"/>
      <c r="AB2258" s="16" t="str">
        <f t="shared" si="97"/>
        <v>Unique</v>
      </c>
    </row>
    <row r="2259" spans="1:28" ht="12.75">
      <c r="A2259" s="354" t="str">
        <f t="shared" si="93"/>
        <v>61_1_250422_C2X_p_me.</v>
      </c>
      <c r="B2259" s="225"/>
      <c r="C2259" s="225"/>
      <c r="D2259" s="16">
        <v>61</v>
      </c>
      <c r="E2259" s="16">
        <v>1</v>
      </c>
      <c r="G2259" s="402">
        <v>250422</v>
      </c>
      <c r="H2259" s="16">
        <v>2022</v>
      </c>
      <c r="I2259" s="16" t="s">
        <v>43</v>
      </c>
      <c r="J2259" s="16" t="s">
        <v>2374</v>
      </c>
      <c r="K2259" s="16" t="s">
        <v>2375</v>
      </c>
      <c r="P2259" s="581" t="s">
        <v>1178</v>
      </c>
      <c r="Q2259" s="16" t="s">
        <v>4896</v>
      </c>
      <c r="R2259" s="16" t="s">
        <v>2422</v>
      </c>
      <c r="S2259" s="114">
        <f t="shared" si="95"/>
        <v>1</v>
      </c>
      <c r="T2259" s="16">
        <v>0</v>
      </c>
      <c r="U2259" s="16">
        <v>1</v>
      </c>
      <c r="V2259" s="16">
        <v>0</v>
      </c>
      <c r="X2259" s="402" t="s">
        <v>4897</v>
      </c>
      <c r="Y2259" s="16" t="s">
        <v>78</v>
      </c>
      <c r="Z2259" s="48"/>
      <c r="AB2259" s="16" t="str">
        <f t="shared" si="97"/>
        <v>Unique</v>
      </c>
    </row>
    <row r="2260" spans="1:28" ht="15">
      <c r="A2260" s="354" t="str">
        <f t="shared" si="93"/>
        <v>80_2_200722_C1Y_p_me.</v>
      </c>
      <c r="B2260" s="148" t="s">
        <v>2504</v>
      </c>
      <c r="C2260" s="148" t="s">
        <v>2505</v>
      </c>
      <c r="D2260" s="213">
        <v>80</v>
      </c>
      <c r="E2260" s="213">
        <v>2</v>
      </c>
      <c r="F2260" s="481" t="s">
        <v>465</v>
      </c>
      <c r="G2260" s="213">
        <v>200722</v>
      </c>
      <c r="H2260" s="213">
        <v>2022</v>
      </c>
      <c r="I2260" s="148" t="s">
        <v>43</v>
      </c>
      <c r="J2260" s="148" t="s">
        <v>2506</v>
      </c>
      <c r="K2260" s="148" t="s">
        <v>2507</v>
      </c>
      <c r="L2260" s="148" t="s">
        <v>74</v>
      </c>
      <c r="M2260" s="148" t="s">
        <v>3158</v>
      </c>
      <c r="N2260" s="213">
        <v>31</v>
      </c>
      <c r="O2260" s="148" t="s">
        <v>3235</v>
      </c>
      <c r="P2260" s="581" t="s">
        <v>1178</v>
      </c>
      <c r="Q2260" s="16" t="s">
        <v>4896</v>
      </c>
      <c r="R2260" s="16" t="s">
        <v>2422</v>
      </c>
      <c r="S2260" s="114">
        <f t="shared" si="95"/>
        <v>5</v>
      </c>
      <c r="T2260" s="16">
        <v>4</v>
      </c>
      <c r="U2260" s="16">
        <v>1</v>
      </c>
      <c r="V2260" s="16">
        <v>0</v>
      </c>
      <c r="X2260" s="402" t="s">
        <v>4897</v>
      </c>
      <c r="Y2260" s="16" t="s">
        <v>78</v>
      </c>
      <c r="Z2260" s="48"/>
      <c r="AB2260" s="16" t="str">
        <f t="shared" si="97"/>
        <v>Unique</v>
      </c>
    </row>
    <row r="2261" spans="1:28" ht="15">
      <c r="A2261" s="354" t="str">
        <f t="shared" si="93"/>
        <v>80_1_030921_C1B_p_me.</v>
      </c>
      <c r="B2261" s="364" t="s">
        <v>2360</v>
      </c>
      <c r="C2261" s="364" t="s">
        <v>2361</v>
      </c>
      <c r="D2261" s="213">
        <v>80</v>
      </c>
      <c r="E2261" s="213">
        <v>1</v>
      </c>
      <c r="F2261" s="213">
        <v>160821</v>
      </c>
      <c r="G2261" s="367" t="s">
        <v>2403</v>
      </c>
      <c r="H2261" s="213">
        <v>2021</v>
      </c>
      <c r="I2261" s="148" t="s">
        <v>43</v>
      </c>
      <c r="J2261" s="148" t="s">
        <v>2362</v>
      </c>
      <c r="K2261" s="148" t="s">
        <v>2363</v>
      </c>
      <c r="L2261" s="148" t="s">
        <v>74</v>
      </c>
      <c r="M2261" s="148" t="s">
        <v>147</v>
      </c>
      <c r="N2261" s="213">
        <v>43</v>
      </c>
      <c r="P2261" s="581" t="s">
        <v>1178</v>
      </c>
      <c r="Q2261" s="16" t="s">
        <v>4896</v>
      </c>
      <c r="R2261" s="16" t="s">
        <v>2422</v>
      </c>
      <c r="S2261" s="114">
        <f t="shared" si="95"/>
        <v>4</v>
      </c>
      <c r="T2261" s="16">
        <v>2</v>
      </c>
      <c r="U2261" s="16">
        <v>2</v>
      </c>
      <c r="V2261" s="16">
        <v>0</v>
      </c>
      <c r="X2261" s="402" t="s">
        <v>4897</v>
      </c>
      <c r="Y2261" s="16" t="s">
        <v>78</v>
      </c>
      <c r="Z2261" s="48"/>
      <c r="AB2261" s="16" t="str">
        <f t="shared" si="97"/>
        <v>Unique</v>
      </c>
    </row>
    <row r="2262" spans="1:28" ht="15">
      <c r="A2262" s="354" t="str">
        <f t="shared" si="93"/>
        <v>119_2_030921_C35_p_me.</v>
      </c>
      <c r="B2262" s="378" t="s">
        <v>2611</v>
      </c>
      <c r="C2262" s="378" t="s">
        <v>2612</v>
      </c>
      <c r="D2262" s="213">
        <v>119</v>
      </c>
      <c r="E2262" s="213">
        <v>2</v>
      </c>
      <c r="F2262" s="213">
        <v>160821</v>
      </c>
      <c r="G2262" s="481" t="s">
        <v>2403</v>
      </c>
      <c r="H2262" s="213">
        <v>2021</v>
      </c>
      <c r="I2262" s="148" t="s">
        <v>43</v>
      </c>
      <c r="J2262" s="2" t="s">
        <v>2613</v>
      </c>
      <c r="K2262" s="148" t="s">
        <v>2614</v>
      </c>
      <c r="L2262" s="148" t="s">
        <v>74</v>
      </c>
      <c r="M2262" s="148" t="s">
        <v>147</v>
      </c>
      <c r="N2262" s="117">
        <v>583</v>
      </c>
      <c r="P2262" s="581" t="s">
        <v>1178</v>
      </c>
      <c r="Q2262" s="16" t="s">
        <v>4896</v>
      </c>
      <c r="R2262" s="16" t="s">
        <v>2422</v>
      </c>
      <c r="S2262" s="114">
        <f t="shared" si="95"/>
        <v>25</v>
      </c>
      <c r="T2262" s="16">
        <v>14</v>
      </c>
      <c r="U2262" s="16">
        <v>11</v>
      </c>
      <c r="V2262" s="16">
        <v>0</v>
      </c>
      <c r="X2262" s="402" t="s">
        <v>4897</v>
      </c>
      <c r="Y2262" s="16" t="s">
        <v>78</v>
      </c>
      <c r="Z2262" s="48"/>
      <c r="AB2262" s="16" t="str">
        <f t="shared" si="97"/>
        <v>Unique</v>
      </c>
    </row>
    <row r="2263" spans="1:28" ht="15">
      <c r="A2263" s="354" t="str">
        <f t="shared" si="93"/>
        <v>101_1_150621_C2A_p_me.</v>
      </c>
      <c r="B2263" s="400" t="s">
        <v>80</v>
      </c>
      <c r="C2263" s="400" t="s">
        <v>81</v>
      </c>
      <c r="D2263" s="213">
        <v>101</v>
      </c>
      <c r="E2263" s="213">
        <v>1</v>
      </c>
      <c r="F2263" s="213">
        <v>310521</v>
      </c>
      <c r="G2263" s="213">
        <v>150621</v>
      </c>
      <c r="H2263" s="213">
        <v>2021</v>
      </c>
      <c r="I2263" s="148" t="s">
        <v>43</v>
      </c>
      <c r="J2263" s="148" t="s">
        <v>82</v>
      </c>
      <c r="K2263" s="148" t="s">
        <v>83</v>
      </c>
      <c r="L2263" s="148" t="s">
        <v>74</v>
      </c>
      <c r="M2263" s="148" t="s">
        <v>147</v>
      </c>
      <c r="N2263" s="117">
        <v>48</v>
      </c>
      <c r="P2263" s="581" t="s">
        <v>1178</v>
      </c>
      <c r="Q2263" s="16" t="s">
        <v>4896</v>
      </c>
      <c r="R2263" s="16" t="s">
        <v>2422</v>
      </c>
      <c r="S2263" s="114">
        <f t="shared" si="95"/>
        <v>2</v>
      </c>
      <c r="T2263" s="16">
        <v>0</v>
      </c>
      <c r="U2263" s="16">
        <v>2</v>
      </c>
      <c r="V2263" s="16">
        <v>0</v>
      </c>
      <c r="X2263" s="402" t="s">
        <v>4897</v>
      </c>
      <c r="Y2263" s="16" t="s">
        <v>78</v>
      </c>
      <c r="Z2263" s="48"/>
      <c r="AB2263" s="16" t="str">
        <f t="shared" si="97"/>
        <v>Unique</v>
      </c>
    </row>
    <row r="2264" spans="1:28" ht="15">
      <c r="A2264" s="354" t="str">
        <f t="shared" si="93"/>
        <v>101_1_300721_C2A_p_me.</v>
      </c>
      <c r="B2264" s="355" t="s">
        <v>80</v>
      </c>
      <c r="C2264" s="355" t="s">
        <v>81</v>
      </c>
      <c r="D2264" s="213">
        <v>101</v>
      </c>
      <c r="E2264" s="213">
        <v>1</v>
      </c>
      <c r="F2264" s="213">
        <v>140721</v>
      </c>
      <c r="G2264" s="213">
        <v>300721</v>
      </c>
      <c r="H2264" s="213">
        <v>2021</v>
      </c>
      <c r="I2264" s="148" t="s">
        <v>43</v>
      </c>
      <c r="J2264" s="148" t="s">
        <v>82</v>
      </c>
      <c r="K2264" s="148" t="s">
        <v>83</v>
      </c>
      <c r="L2264" s="148" t="s">
        <v>74</v>
      </c>
      <c r="M2264" s="2" t="s">
        <v>100</v>
      </c>
      <c r="N2264" s="117">
        <v>118</v>
      </c>
      <c r="P2264" s="581" t="s">
        <v>1178</v>
      </c>
      <c r="Q2264" s="16" t="s">
        <v>4896</v>
      </c>
      <c r="R2264" s="16" t="s">
        <v>2422</v>
      </c>
      <c r="S2264" s="114">
        <f t="shared" si="95"/>
        <v>23</v>
      </c>
      <c r="T2264" s="16">
        <v>2</v>
      </c>
      <c r="U2264" s="16">
        <v>21</v>
      </c>
      <c r="V2264" s="16">
        <v>0</v>
      </c>
      <c r="X2264" s="402" t="s">
        <v>4897</v>
      </c>
      <c r="Y2264" s="16" t="s">
        <v>78</v>
      </c>
      <c r="Z2264" s="48"/>
      <c r="AB2264" s="16" t="str">
        <f t="shared" si="97"/>
        <v>Unique</v>
      </c>
    </row>
    <row r="2265" spans="1:28" ht="15">
      <c r="A2265" s="354" t="str">
        <f t="shared" si="93"/>
        <v>83_2_250422_C2D_p_me.</v>
      </c>
      <c r="B2265" s="148" t="s">
        <v>2773</v>
      </c>
      <c r="C2265" s="148" t="s">
        <v>2774</v>
      </c>
      <c r="D2265" s="213">
        <v>83</v>
      </c>
      <c r="E2265" s="213">
        <v>2</v>
      </c>
      <c r="F2265" s="213">
        <v>110422</v>
      </c>
      <c r="G2265" s="213">
        <v>250422</v>
      </c>
      <c r="H2265" s="213">
        <v>2022</v>
      </c>
      <c r="I2265" s="148" t="s">
        <v>43</v>
      </c>
      <c r="J2265" s="148" t="s">
        <v>2775</v>
      </c>
      <c r="K2265" s="148" t="s">
        <v>2776</v>
      </c>
      <c r="L2265" s="148" t="s">
        <v>74</v>
      </c>
      <c r="M2265" s="148" t="s">
        <v>75</v>
      </c>
      <c r="N2265" s="213">
        <v>11</v>
      </c>
      <c r="P2265" s="581" t="s">
        <v>1178</v>
      </c>
      <c r="Q2265" s="16" t="s">
        <v>4896</v>
      </c>
      <c r="R2265" s="16" t="s">
        <v>2422</v>
      </c>
      <c r="S2265" s="114">
        <f t="shared" si="95"/>
        <v>6</v>
      </c>
      <c r="T2265" s="16">
        <v>2</v>
      </c>
      <c r="U2265" s="16">
        <v>4</v>
      </c>
      <c r="V2265" s="16">
        <v>0</v>
      </c>
      <c r="X2265" s="402" t="s">
        <v>4897</v>
      </c>
      <c r="Y2265" s="16" t="s">
        <v>78</v>
      </c>
      <c r="Z2265" s="48"/>
      <c r="AB2265" s="16" t="str">
        <f t="shared" si="97"/>
        <v>Unique</v>
      </c>
    </row>
    <row r="2266" spans="1:28" ht="15">
      <c r="A2266" s="354" t="str">
        <f t="shared" si="93"/>
        <v>80_3_250422_C15_p_me.</v>
      </c>
      <c r="B2266" s="355" t="s">
        <v>69</v>
      </c>
      <c r="C2266" s="355" t="s">
        <v>70</v>
      </c>
      <c r="D2266" s="213">
        <v>80</v>
      </c>
      <c r="E2266" s="213">
        <v>3</v>
      </c>
      <c r="F2266" s="213">
        <v>110422</v>
      </c>
      <c r="G2266" s="213">
        <v>250422</v>
      </c>
      <c r="H2266" s="213">
        <v>2022</v>
      </c>
      <c r="I2266" s="148" t="s">
        <v>43</v>
      </c>
      <c r="J2266" s="148" t="s">
        <v>72</v>
      </c>
      <c r="K2266" s="148" t="s">
        <v>73</v>
      </c>
      <c r="L2266" s="148" t="s">
        <v>74</v>
      </c>
      <c r="M2266" s="2" t="s">
        <v>75</v>
      </c>
      <c r="N2266" s="117">
        <v>26</v>
      </c>
      <c r="P2266" s="581" t="s">
        <v>1178</v>
      </c>
      <c r="Q2266" s="16" t="s">
        <v>4896</v>
      </c>
      <c r="R2266" s="16" t="s">
        <v>2422</v>
      </c>
      <c r="S2266" s="114">
        <f t="shared" si="95"/>
        <v>4</v>
      </c>
      <c r="T2266" s="16">
        <v>3</v>
      </c>
      <c r="U2266" s="16">
        <v>1</v>
      </c>
      <c r="V2266" s="16">
        <v>0</v>
      </c>
      <c r="X2266" s="402" t="s">
        <v>4897</v>
      </c>
      <c r="Y2266" s="16" t="s">
        <v>78</v>
      </c>
      <c r="Z2266" s="48"/>
      <c r="AB2266" s="16" t="str">
        <f t="shared" si="97"/>
        <v>Unique</v>
      </c>
    </row>
    <row r="2267" spans="1:28" ht="15">
      <c r="A2267" s="354" t="str">
        <f t="shared" si="93"/>
        <v>101_1_160821_C2A_p_me.</v>
      </c>
      <c r="B2267" s="148" t="s">
        <v>80</v>
      </c>
      <c r="C2267" s="148" t="s">
        <v>81</v>
      </c>
      <c r="D2267" s="213">
        <v>101</v>
      </c>
      <c r="E2267" s="213">
        <v>1</v>
      </c>
      <c r="F2267" s="213">
        <v>300721</v>
      </c>
      <c r="G2267" s="213">
        <v>160821</v>
      </c>
      <c r="H2267" s="213">
        <v>2021</v>
      </c>
      <c r="I2267" s="148" t="s">
        <v>43</v>
      </c>
      <c r="J2267" s="148" t="s">
        <v>82</v>
      </c>
      <c r="K2267" s="148" t="s">
        <v>83</v>
      </c>
      <c r="L2267" s="148" t="s">
        <v>74</v>
      </c>
      <c r="M2267" s="148" t="s">
        <v>75</v>
      </c>
      <c r="N2267" s="213">
        <v>1</v>
      </c>
      <c r="O2267" s="148" t="s">
        <v>4217</v>
      </c>
      <c r="P2267" s="581" t="s">
        <v>1178</v>
      </c>
      <c r="Q2267" s="16" t="s">
        <v>4896</v>
      </c>
      <c r="R2267" s="16" t="s">
        <v>2422</v>
      </c>
      <c r="S2267" s="114">
        <f t="shared" si="95"/>
        <v>1</v>
      </c>
      <c r="T2267" s="16">
        <v>0</v>
      </c>
      <c r="U2267" s="16">
        <v>1</v>
      </c>
      <c r="V2267" s="16">
        <v>0</v>
      </c>
      <c r="X2267" s="402" t="s">
        <v>4897</v>
      </c>
      <c r="Y2267" s="16" t="s">
        <v>78</v>
      </c>
      <c r="Z2267" s="48"/>
      <c r="AB2267" s="16" t="str">
        <f t="shared" si="97"/>
        <v>Unique</v>
      </c>
    </row>
    <row r="2268" spans="1:28" ht="15">
      <c r="A2268" s="354" t="str">
        <f t="shared" si="93"/>
        <v>61_1_230522_C2X_p_me.</v>
      </c>
      <c r="B2268" s="355" t="s">
        <v>2372</v>
      </c>
      <c r="C2268" s="355" t="s">
        <v>2373</v>
      </c>
      <c r="D2268" s="213">
        <v>61</v>
      </c>
      <c r="E2268" s="213">
        <v>1</v>
      </c>
      <c r="F2268" s="367" t="s">
        <v>2753</v>
      </c>
      <c r="G2268" s="213">
        <v>230522</v>
      </c>
      <c r="H2268" s="213">
        <v>2022</v>
      </c>
      <c r="I2268" s="148" t="s">
        <v>43</v>
      </c>
      <c r="J2268" s="148" t="s">
        <v>2374</v>
      </c>
      <c r="K2268" s="148" t="s">
        <v>2375</v>
      </c>
      <c r="L2268" s="148" t="s">
        <v>74</v>
      </c>
      <c r="M2268" s="2" t="s">
        <v>75</v>
      </c>
      <c r="N2268" s="117">
        <v>107</v>
      </c>
      <c r="P2268" s="581" t="s">
        <v>1178</v>
      </c>
      <c r="Q2268" s="16" t="s">
        <v>4896</v>
      </c>
      <c r="R2268" s="16" t="s">
        <v>2422</v>
      </c>
      <c r="S2268" s="114">
        <f t="shared" si="95"/>
        <v>2</v>
      </c>
      <c r="T2268" s="16">
        <v>0</v>
      </c>
      <c r="U2268" s="16">
        <v>2</v>
      </c>
      <c r="V2268" s="16">
        <v>0</v>
      </c>
      <c r="X2268" s="402" t="s">
        <v>4897</v>
      </c>
      <c r="Y2268" s="16" t="s">
        <v>78</v>
      </c>
      <c r="Z2268" s="48"/>
      <c r="AB2268" s="16" t="str">
        <f t="shared" si="97"/>
        <v>Unique</v>
      </c>
    </row>
    <row r="2269" spans="1:28" ht="15">
      <c r="A2269" s="354" t="str">
        <f t="shared" si="93"/>
        <v>71_1_300721_C1A_p_me.</v>
      </c>
      <c r="B2269" s="355" t="s">
        <v>2352</v>
      </c>
      <c r="C2269" s="355" t="s">
        <v>2353</v>
      </c>
      <c r="D2269" s="213">
        <v>71</v>
      </c>
      <c r="E2269" s="213">
        <v>1</v>
      </c>
      <c r="F2269" s="213">
        <v>140721</v>
      </c>
      <c r="G2269" s="213">
        <v>300721</v>
      </c>
      <c r="H2269" s="213">
        <v>2021</v>
      </c>
      <c r="I2269" s="148" t="s">
        <v>43</v>
      </c>
      <c r="J2269" s="28" t="s">
        <v>2354</v>
      </c>
      <c r="K2269" s="148" t="s">
        <v>2355</v>
      </c>
      <c r="L2269" s="148" t="s">
        <v>74</v>
      </c>
      <c r="M2269" s="148" t="s">
        <v>147</v>
      </c>
      <c r="N2269" s="117">
        <v>99</v>
      </c>
      <c r="P2269" s="581" t="s">
        <v>1178</v>
      </c>
      <c r="Q2269" s="16" t="s">
        <v>4896</v>
      </c>
      <c r="R2269" s="16" t="s">
        <v>2422</v>
      </c>
      <c r="S2269" s="114">
        <f t="shared" si="95"/>
        <v>3</v>
      </c>
      <c r="T2269" s="16">
        <v>1</v>
      </c>
      <c r="U2269" s="16">
        <v>2</v>
      </c>
      <c r="V2269" s="16">
        <v>0</v>
      </c>
      <c r="X2269" s="402" t="s">
        <v>4897</v>
      </c>
      <c r="Y2269" s="16" t="s">
        <v>78</v>
      </c>
      <c r="Z2269" s="48"/>
      <c r="AB2269" s="16" t="str">
        <f t="shared" si="97"/>
        <v>Unique</v>
      </c>
    </row>
    <row r="2270" spans="1:28" ht="15">
      <c r="A2270" s="354" t="str">
        <f t="shared" si="93"/>
        <v>80_3_030921_C15_p_me.</v>
      </c>
      <c r="B2270" s="355" t="s">
        <v>69</v>
      </c>
      <c r="C2270" s="355" t="s">
        <v>70</v>
      </c>
      <c r="D2270" s="213">
        <v>80</v>
      </c>
      <c r="E2270" s="213">
        <v>3</v>
      </c>
      <c r="F2270" s="213">
        <v>160821</v>
      </c>
      <c r="G2270" s="379" t="s">
        <v>2403</v>
      </c>
      <c r="H2270" s="213">
        <v>2021</v>
      </c>
      <c r="I2270" s="148" t="s">
        <v>43</v>
      </c>
      <c r="J2270" s="148" t="s">
        <v>72</v>
      </c>
      <c r="K2270" s="148" t="s">
        <v>73</v>
      </c>
      <c r="L2270" s="148" t="s">
        <v>74</v>
      </c>
      <c r="M2270" s="364" t="s">
        <v>75</v>
      </c>
      <c r="P2270" s="581" t="s">
        <v>1178</v>
      </c>
      <c r="Q2270" s="16" t="s">
        <v>4896</v>
      </c>
      <c r="R2270" s="16" t="s">
        <v>2422</v>
      </c>
      <c r="S2270" s="114">
        <f t="shared" si="95"/>
        <v>14</v>
      </c>
      <c r="T2270" s="16">
        <v>8</v>
      </c>
      <c r="U2270" s="16">
        <v>6</v>
      </c>
      <c r="V2270" s="16">
        <v>0</v>
      </c>
      <c r="X2270" s="402" t="s">
        <v>4897</v>
      </c>
      <c r="Y2270" s="16" t="s">
        <v>78</v>
      </c>
      <c r="Z2270" s="48"/>
      <c r="AB2270" s="16" t="str">
        <f t="shared" si="97"/>
        <v>Unique</v>
      </c>
    </row>
    <row r="2271" spans="1:28" ht="15">
      <c r="A2271" s="354" t="str">
        <f t="shared" si="93"/>
        <v>100_3_160821_C3Y_p_me.</v>
      </c>
      <c r="B2271" s="355" t="s">
        <v>2417</v>
      </c>
      <c r="C2271" s="355" t="s">
        <v>2418</v>
      </c>
      <c r="D2271" s="213">
        <v>100</v>
      </c>
      <c r="E2271" s="213">
        <v>3</v>
      </c>
      <c r="F2271" s="213">
        <v>300721</v>
      </c>
      <c r="G2271" s="213">
        <v>160821</v>
      </c>
      <c r="H2271" s="213">
        <v>2021</v>
      </c>
      <c r="I2271" s="148" t="s">
        <v>43</v>
      </c>
      <c r="J2271" s="148" t="s">
        <v>2419</v>
      </c>
      <c r="K2271" s="148" t="s">
        <v>2420</v>
      </c>
      <c r="L2271" s="148" t="s">
        <v>74</v>
      </c>
      <c r="M2271" s="2" t="s">
        <v>75</v>
      </c>
      <c r="N2271" s="117">
        <v>59</v>
      </c>
      <c r="P2271" s="581" t="s">
        <v>1178</v>
      </c>
      <c r="Q2271" s="16" t="s">
        <v>4896</v>
      </c>
      <c r="R2271" s="16" t="s">
        <v>2422</v>
      </c>
      <c r="S2271" s="114">
        <f t="shared" si="95"/>
        <v>25</v>
      </c>
      <c r="T2271" s="16">
        <v>12</v>
      </c>
      <c r="U2271" s="16">
        <v>13</v>
      </c>
      <c r="V2271" s="16">
        <v>0</v>
      </c>
      <c r="X2271" s="402" t="s">
        <v>4897</v>
      </c>
      <c r="Y2271" s="16" t="s">
        <v>78</v>
      </c>
      <c r="Z2271" s="48"/>
      <c r="AB2271" s="16" t="str">
        <f t="shared" si="97"/>
        <v>Unique</v>
      </c>
    </row>
    <row r="2272" spans="1:28" ht="15">
      <c r="A2272" s="354" t="str">
        <f t="shared" si="93"/>
        <v>80_3_200921_C15_p_me.</v>
      </c>
      <c r="B2272" s="355" t="s">
        <v>69</v>
      </c>
      <c r="C2272" s="355" t="s">
        <v>70</v>
      </c>
      <c r="D2272" s="213">
        <v>80</v>
      </c>
      <c r="E2272" s="213">
        <v>3</v>
      </c>
      <c r="F2272" s="96" t="s">
        <v>2403</v>
      </c>
      <c r="G2272" s="117">
        <v>200921</v>
      </c>
      <c r="H2272" s="213">
        <v>2021</v>
      </c>
      <c r="I2272" s="148" t="s">
        <v>43</v>
      </c>
      <c r="J2272" s="148" t="s">
        <v>72</v>
      </c>
      <c r="K2272" s="148" t="s">
        <v>73</v>
      </c>
      <c r="L2272" s="148" t="s">
        <v>74</v>
      </c>
      <c r="M2272" s="148" t="s">
        <v>147</v>
      </c>
      <c r="N2272" s="117">
        <v>178</v>
      </c>
      <c r="O2272" s="2" t="s">
        <v>357</v>
      </c>
      <c r="P2272" s="581" t="s">
        <v>1178</v>
      </c>
      <c r="Q2272" s="16" t="s">
        <v>4896</v>
      </c>
      <c r="R2272" s="16" t="s">
        <v>2422</v>
      </c>
      <c r="S2272" s="114">
        <f t="shared" si="95"/>
        <v>43</v>
      </c>
      <c r="T2272" s="16">
        <v>20</v>
      </c>
      <c r="U2272" s="16">
        <v>23</v>
      </c>
      <c r="V2272" s="16">
        <v>0</v>
      </c>
      <c r="X2272" s="402" t="s">
        <v>4897</v>
      </c>
      <c r="Y2272" s="16" t="s">
        <v>78</v>
      </c>
      <c r="Z2272" s="48"/>
      <c r="AB2272" s="16" t="str">
        <f t="shared" si="97"/>
        <v>Unique</v>
      </c>
    </row>
    <row r="2273" spans="1:28" ht="15">
      <c r="A2273" s="354" t="str">
        <f t="shared" si="93"/>
        <v>100_1_220622_C3C_p_me.</v>
      </c>
      <c r="B2273" s="355" t="s">
        <v>2798</v>
      </c>
      <c r="C2273" s="355" t="s">
        <v>2799</v>
      </c>
      <c r="D2273" s="213">
        <v>100</v>
      </c>
      <c r="E2273" s="213">
        <v>1</v>
      </c>
      <c r="F2273" s="367" t="s">
        <v>2800</v>
      </c>
      <c r="G2273" s="213">
        <v>220622</v>
      </c>
      <c r="H2273" s="213">
        <v>2022</v>
      </c>
      <c r="I2273" s="148" t="s">
        <v>43</v>
      </c>
      <c r="J2273" s="148" t="s">
        <v>2801</v>
      </c>
      <c r="K2273" s="148" t="s">
        <v>2802</v>
      </c>
      <c r="L2273" s="148" t="s">
        <v>74</v>
      </c>
      <c r="M2273" s="2" t="s">
        <v>100</v>
      </c>
      <c r="N2273" s="117">
        <v>52</v>
      </c>
      <c r="P2273" s="581" t="s">
        <v>1178</v>
      </c>
      <c r="Q2273" s="16" t="s">
        <v>4896</v>
      </c>
      <c r="R2273" s="16" t="s">
        <v>2422</v>
      </c>
      <c r="S2273" s="114">
        <f t="shared" si="95"/>
        <v>4</v>
      </c>
      <c r="T2273" s="16">
        <v>2</v>
      </c>
      <c r="U2273" s="16">
        <v>2</v>
      </c>
      <c r="V2273" s="16">
        <v>0</v>
      </c>
      <c r="X2273" s="402" t="s">
        <v>4897</v>
      </c>
      <c r="Y2273" s="16" t="s">
        <v>78</v>
      </c>
      <c r="Z2273" s="48"/>
      <c r="AB2273" s="16" t="str">
        <f t="shared" si="97"/>
        <v>Unique</v>
      </c>
    </row>
    <row r="2274" spans="1:28" ht="15">
      <c r="A2274" s="354" t="str">
        <f t="shared" si="93"/>
        <v>101_2_160821_C3A_p_me.</v>
      </c>
      <c r="B2274" s="355" t="s">
        <v>2336</v>
      </c>
      <c r="C2274" s="355" t="s">
        <v>2337</v>
      </c>
      <c r="D2274" s="213">
        <v>101</v>
      </c>
      <c r="E2274" s="213">
        <v>2</v>
      </c>
      <c r="F2274" s="213">
        <v>300721</v>
      </c>
      <c r="G2274" s="213">
        <v>160821</v>
      </c>
      <c r="H2274" s="213">
        <v>2021</v>
      </c>
      <c r="I2274" s="148" t="s">
        <v>43</v>
      </c>
      <c r="J2274" s="148" t="s">
        <v>2338</v>
      </c>
      <c r="K2274" s="148" t="s">
        <v>2339</v>
      </c>
      <c r="L2274" s="148" t="s">
        <v>74</v>
      </c>
      <c r="M2274" s="2" t="s">
        <v>75</v>
      </c>
      <c r="N2274" s="117">
        <v>572</v>
      </c>
      <c r="P2274" s="581" t="s">
        <v>1178</v>
      </c>
      <c r="Q2274" s="16" t="s">
        <v>4896</v>
      </c>
      <c r="R2274" s="16" t="s">
        <v>2422</v>
      </c>
      <c r="S2274" s="114">
        <f t="shared" si="95"/>
        <v>34</v>
      </c>
      <c r="T2274" s="16">
        <v>11</v>
      </c>
      <c r="U2274" s="16">
        <v>23</v>
      </c>
      <c r="V2274" s="16">
        <v>0</v>
      </c>
      <c r="X2274" s="402" t="s">
        <v>4897</v>
      </c>
      <c r="Y2274" s="16" t="s">
        <v>78</v>
      </c>
      <c r="Z2274" s="48"/>
      <c r="AB2274" s="16" t="str">
        <f t="shared" si="97"/>
        <v>Unique</v>
      </c>
    </row>
    <row r="2275" spans="1:28" ht="15">
      <c r="A2275" s="354" t="str">
        <f t="shared" si="93"/>
        <v>128_1_080622_C3D_p_me.</v>
      </c>
      <c r="B2275" s="355" t="s">
        <v>2767</v>
      </c>
      <c r="C2275" s="355" t="s">
        <v>2768</v>
      </c>
      <c r="D2275" s="213">
        <v>128</v>
      </c>
      <c r="E2275" s="213">
        <v>1</v>
      </c>
      <c r="F2275" s="213">
        <v>230522</v>
      </c>
      <c r="G2275" s="367" t="s">
        <v>2800</v>
      </c>
      <c r="H2275" s="213">
        <v>2022</v>
      </c>
      <c r="I2275" s="148" t="s">
        <v>43</v>
      </c>
      <c r="J2275" s="148" t="s">
        <v>2769</v>
      </c>
      <c r="K2275" s="148" t="s">
        <v>2770</v>
      </c>
      <c r="L2275" s="148" t="s">
        <v>74</v>
      </c>
      <c r="M2275" s="2" t="s">
        <v>168</v>
      </c>
      <c r="N2275" s="117">
        <v>238</v>
      </c>
      <c r="P2275" s="581" t="s">
        <v>1178</v>
      </c>
      <c r="Q2275" s="16" t="s">
        <v>4896</v>
      </c>
      <c r="R2275" s="16" t="s">
        <v>2422</v>
      </c>
      <c r="S2275" s="114">
        <f t="shared" si="95"/>
        <v>3</v>
      </c>
      <c r="T2275" s="16">
        <v>1</v>
      </c>
      <c r="U2275" s="16">
        <v>2</v>
      </c>
      <c r="V2275" s="16">
        <v>0</v>
      </c>
      <c r="X2275" s="402">
        <v>111125</v>
      </c>
      <c r="Y2275" s="16" t="s">
        <v>78</v>
      </c>
      <c r="Z2275" s="48"/>
      <c r="AB2275" s="16" t="str">
        <f t="shared" si="97"/>
        <v>Unique</v>
      </c>
    </row>
    <row r="2276" spans="1:28" ht="15">
      <c r="A2276" s="354" t="str">
        <f t="shared" si="93"/>
        <v>61_1_080622_C2X_p_me.</v>
      </c>
      <c r="B2276" s="355" t="s">
        <v>2372</v>
      </c>
      <c r="C2276" s="355" t="s">
        <v>2373</v>
      </c>
      <c r="D2276" s="213">
        <v>61</v>
      </c>
      <c r="E2276" s="213">
        <v>1</v>
      </c>
      <c r="F2276" s="213">
        <v>230522</v>
      </c>
      <c r="G2276" s="367" t="s">
        <v>2800</v>
      </c>
      <c r="H2276" s="213">
        <v>2022</v>
      </c>
      <c r="I2276" s="148" t="s">
        <v>43</v>
      </c>
      <c r="J2276" s="148" t="s">
        <v>2374</v>
      </c>
      <c r="K2276" s="148" t="s">
        <v>2375</v>
      </c>
      <c r="L2276" s="148" t="s">
        <v>74</v>
      </c>
      <c r="M2276" s="2" t="s">
        <v>75</v>
      </c>
      <c r="N2276" s="117">
        <v>345</v>
      </c>
      <c r="O2276" s="50" t="s">
        <v>2912</v>
      </c>
      <c r="P2276" s="581" t="s">
        <v>1178</v>
      </c>
      <c r="Q2276" s="16" t="s">
        <v>4896</v>
      </c>
      <c r="R2276" s="16" t="s">
        <v>2422</v>
      </c>
      <c r="S2276" s="114">
        <f t="shared" si="95"/>
        <v>3</v>
      </c>
      <c r="T2276" s="16">
        <v>1</v>
      </c>
      <c r="U2276" s="16">
        <v>2</v>
      </c>
      <c r="V2276" s="16">
        <v>0</v>
      </c>
      <c r="X2276" s="402">
        <v>111125</v>
      </c>
      <c r="Y2276" s="16" t="s">
        <v>78</v>
      </c>
      <c r="Z2276" s="48"/>
      <c r="AB2276" s="16" t="str">
        <f t="shared" si="97"/>
        <v>Unique</v>
      </c>
    </row>
    <row r="2277" spans="1:28" ht="15">
      <c r="A2277" s="354" t="str">
        <f t="shared" si="93"/>
        <v>80_3_160821_C15_p_me.</v>
      </c>
      <c r="B2277" s="355" t="s">
        <v>69</v>
      </c>
      <c r="C2277" s="355" t="s">
        <v>70</v>
      </c>
      <c r="D2277" s="213">
        <v>80</v>
      </c>
      <c r="E2277" s="213">
        <v>3</v>
      </c>
      <c r="F2277" s="213">
        <v>300721</v>
      </c>
      <c r="G2277" s="213">
        <v>160821</v>
      </c>
      <c r="H2277" s="213">
        <v>2021</v>
      </c>
      <c r="I2277" s="148" t="s">
        <v>43</v>
      </c>
      <c r="J2277" s="148" t="s">
        <v>72</v>
      </c>
      <c r="K2277" s="148" t="s">
        <v>73</v>
      </c>
      <c r="L2277" s="148" t="s">
        <v>74</v>
      </c>
      <c r="M2277" s="2" t="s">
        <v>75</v>
      </c>
      <c r="N2277" s="117">
        <v>403</v>
      </c>
      <c r="P2277" s="581" t="s">
        <v>1178</v>
      </c>
      <c r="Q2277" s="16" t="s">
        <v>4896</v>
      </c>
      <c r="R2277" s="16" t="s">
        <v>2422</v>
      </c>
      <c r="S2277" s="114">
        <f t="shared" si="95"/>
        <v>151</v>
      </c>
      <c r="T2277" s="16">
        <v>51</v>
      </c>
      <c r="U2277" s="16">
        <v>100</v>
      </c>
      <c r="V2277" s="16">
        <v>0</v>
      </c>
      <c r="X2277" s="402">
        <v>111125</v>
      </c>
      <c r="Y2277" s="16" t="s">
        <v>78</v>
      </c>
      <c r="Z2277" s="48"/>
      <c r="AB2277" s="16" t="str">
        <f t="shared" si="97"/>
        <v>Unique</v>
      </c>
    </row>
    <row r="2278" spans="1:28" ht="15">
      <c r="A2278" s="354" t="str">
        <f t="shared" si="93"/>
        <v>119_2_300721_C35_p_me.</v>
      </c>
      <c r="B2278" s="355" t="s">
        <v>2611</v>
      </c>
      <c r="C2278" s="355" t="s">
        <v>2612</v>
      </c>
      <c r="D2278" s="213">
        <v>119</v>
      </c>
      <c r="E2278" s="213">
        <v>2</v>
      </c>
      <c r="F2278" s="213">
        <v>140721</v>
      </c>
      <c r="G2278" s="378">
        <v>300721</v>
      </c>
      <c r="H2278" s="213">
        <v>2021</v>
      </c>
      <c r="I2278" s="148" t="s">
        <v>43</v>
      </c>
      <c r="J2278" s="148" t="s">
        <v>2613</v>
      </c>
      <c r="K2278" s="148" t="s">
        <v>2614</v>
      </c>
      <c r="L2278" s="148" t="s">
        <v>74</v>
      </c>
      <c r="M2278" s="16" t="s">
        <v>75</v>
      </c>
      <c r="P2278" s="581" t="s">
        <v>1178</v>
      </c>
      <c r="Q2278" s="16" t="s">
        <v>4896</v>
      </c>
      <c r="R2278" s="16" t="s">
        <v>2422</v>
      </c>
      <c r="S2278" s="114">
        <f t="shared" si="95"/>
        <v>132</v>
      </c>
      <c r="T2278" s="16">
        <v>32</v>
      </c>
      <c r="U2278" s="16">
        <v>100</v>
      </c>
      <c r="V2278" s="16">
        <v>0</v>
      </c>
      <c r="X2278" s="402">
        <v>111125</v>
      </c>
      <c r="Y2278" s="16" t="s">
        <v>78</v>
      </c>
      <c r="Z2278" s="48"/>
      <c r="AB2278" s="16" t="str">
        <f t="shared" si="97"/>
        <v>Unique</v>
      </c>
    </row>
    <row r="2279" spans="1:28" ht="15">
      <c r="A2279" s="354" t="str">
        <f t="shared" si="93"/>
        <v>71_2_300623_C2B_p_me.</v>
      </c>
      <c r="B2279" s="148" t="s">
        <v>2481</v>
      </c>
      <c r="C2279" s="148" t="s">
        <v>2482</v>
      </c>
      <c r="D2279" s="213">
        <v>71</v>
      </c>
      <c r="E2279" s="213">
        <v>2</v>
      </c>
      <c r="F2279" s="213">
        <v>160623</v>
      </c>
      <c r="G2279" s="213">
        <v>300623</v>
      </c>
      <c r="H2279" s="213">
        <v>2023</v>
      </c>
      <c r="I2279" s="148" t="s">
        <v>43</v>
      </c>
      <c r="J2279" s="148" t="s">
        <v>2483</v>
      </c>
      <c r="K2279" s="148" t="s">
        <v>2484</v>
      </c>
      <c r="L2279" s="148" t="s">
        <v>74</v>
      </c>
      <c r="M2279" s="148" t="s">
        <v>100</v>
      </c>
      <c r="N2279" s="213">
        <v>236</v>
      </c>
      <c r="P2279" s="581" t="s">
        <v>1178</v>
      </c>
      <c r="Q2279" s="16" t="s">
        <v>4896</v>
      </c>
      <c r="R2279" s="16" t="s">
        <v>2422</v>
      </c>
      <c r="S2279" s="114">
        <f t="shared" si="95"/>
        <v>3</v>
      </c>
      <c r="T2279" s="16">
        <v>2</v>
      </c>
      <c r="U2279" s="16">
        <v>1</v>
      </c>
      <c r="V2279" s="16">
        <v>0</v>
      </c>
      <c r="X2279" s="402">
        <v>111125</v>
      </c>
      <c r="Y2279" s="16" t="s">
        <v>78</v>
      </c>
      <c r="Z2279" s="48"/>
      <c r="AB2279" s="16" t="str">
        <f t="shared" si="97"/>
        <v>Unique</v>
      </c>
    </row>
    <row r="2280" spans="1:28" ht="15">
      <c r="A2280" s="354" t="str">
        <f t="shared" si="93"/>
        <v>101_1_300623_C2A_p_me.</v>
      </c>
      <c r="B2280" s="148" t="s">
        <v>80</v>
      </c>
      <c r="C2280" s="148" t="s">
        <v>81</v>
      </c>
      <c r="D2280" s="213">
        <v>101</v>
      </c>
      <c r="E2280" s="213">
        <v>1</v>
      </c>
      <c r="F2280" s="213">
        <v>160623</v>
      </c>
      <c r="G2280" s="213">
        <v>300623</v>
      </c>
      <c r="H2280" s="213">
        <v>2023</v>
      </c>
      <c r="I2280" s="148" t="s">
        <v>43</v>
      </c>
      <c r="J2280" s="148" t="s">
        <v>82</v>
      </c>
      <c r="K2280" s="148" t="s">
        <v>83</v>
      </c>
      <c r="L2280" s="148" t="s">
        <v>74</v>
      </c>
      <c r="M2280" s="148" t="s">
        <v>100</v>
      </c>
      <c r="N2280" s="213">
        <f>4+2+7+1+30+30+30+30+30+20+26</f>
        <v>210</v>
      </c>
      <c r="P2280" s="581" t="s">
        <v>1178</v>
      </c>
      <c r="Q2280" s="16" t="s">
        <v>4896</v>
      </c>
      <c r="R2280" s="16" t="s">
        <v>2422</v>
      </c>
      <c r="S2280" s="114">
        <f t="shared" si="95"/>
        <v>6</v>
      </c>
      <c r="T2280" s="16">
        <v>3</v>
      </c>
      <c r="U2280" s="16">
        <v>3</v>
      </c>
      <c r="V2280" s="16">
        <v>0</v>
      </c>
      <c r="X2280" s="402">
        <v>111125</v>
      </c>
      <c r="Y2280" s="16" t="s">
        <v>78</v>
      </c>
      <c r="Z2280" s="48"/>
      <c r="AB2280" s="16" t="str">
        <f t="shared" si="97"/>
        <v>Unique</v>
      </c>
    </row>
    <row r="2281" spans="1:28" ht="15">
      <c r="A2281" s="354" t="str">
        <f t="shared" si="93"/>
        <v>81_1_230522_C1D_p_me.</v>
      </c>
      <c r="B2281" s="355" t="s">
        <v>2618</v>
      </c>
      <c r="C2281" s="355" t="s">
        <v>2619</v>
      </c>
      <c r="D2281" s="213">
        <v>81</v>
      </c>
      <c r="E2281" s="213">
        <v>1</v>
      </c>
      <c r="F2281" s="367" t="s">
        <v>2753</v>
      </c>
      <c r="G2281" s="213">
        <v>230522</v>
      </c>
      <c r="H2281" s="117">
        <v>2022</v>
      </c>
      <c r="I2281" s="148" t="s">
        <v>43</v>
      </c>
      <c r="J2281" s="148" t="s">
        <v>2620</v>
      </c>
      <c r="K2281" s="148" t="s">
        <v>2621</v>
      </c>
      <c r="L2281" s="148" t="s">
        <v>74</v>
      </c>
      <c r="M2281" s="2" t="s">
        <v>75</v>
      </c>
      <c r="N2281" s="117">
        <v>131</v>
      </c>
      <c r="P2281" s="581" t="s">
        <v>1178</v>
      </c>
      <c r="Q2281" s="16" t="s">
        <v>4896</v>
      </c>
      <c r="R2281" s="16" t="s">
        <v>2422</v>
      </c>
      <c r="S2281" s="114">
        <f t="shared" si="95"/>
        <v>15</v>
      </c>
      <c r="T2281" s="16">
        <v>6</v>
      </c>
      <c r="U2281" s="16">
        <v>9</v>
      </c>
      <c r="V2281" s="16">
        <v>0</v>
      </c>
      <c r="X2281" s="402">
        <v>111125</v>
      </c>
      <c r="Y2281" s="16" t="s">
        <v>78</v>
      </c>
      <c r="Z2281" s="48"/>
      <c r="AB2281" s="16" t="str">
        <f t="shared" si="97"/>
        <v>Unique</v>
      </c>
    </row>
    <row r="2282" spans="1:28" ht="15">
      <c r="A2282" s="354" t="str">
        <f t="shared" si="93"/>
        <v>93_1_200921_C3B_p_me.</v>
      </c>
      <c r="B2282" s="355" t="s">
        <v>2326</v>
      </c>
      <c r="C2282" s="355" t="s">
        <v>2327</v>
      </c>
      <c r="D2282" s="213">
        <v>93</v>
      </c>
      <c r="E2282" s="213">
        <v>1</v>
      </c>
      <c r="F2282" s="96" t="s">
        <v>2403</v>
      </c>
      <c r="G2282" s="378">
        <v>200921</v>
      </c>
      <c r="H2282" s="213">
        <v>2021</v>
      </c>
      <c r="I2282" s="148" t="s">
        <v>43</v>
      </c>
      <c r="J2282" s="148" t="s">
        <v>2328</v>
      </c>
      <c r="K2282" s="148" t="s">
        <v>2329</v>
      </c>
      <c r="L2282" s="148" t="s">
        <v>74</v>
      </c>
      <c r="M2282" s="16" t="s">
        <v>75</v>
      </c>
      <c r="P2282" s="581" t="s">
        <v>1178</v>
      </c>
      <c r="Q2282" s="16" t="s">
        <v>4896</v>
      </c>
      <c r="R2282" s="16" t="s">
        <v>2422</v>
      </c>
      <c r="S2282" s="114">
        <f t="shared" si="95"/>
        <v>162</v>
      </c>
      <c r="T2282" s="16">
        <v>60</v>
      </c>
      <c r="U2282" s="16">
        <v>102</v>
      </c>
      <c r="V2282" s="16">
        <v>0</v>
      </c>
      <c r="X2282" s="402">
        <v>111125</v>
      </c>
      <c r="Y2282" s="16" t="s">
        <v>78</v>
      </c>
      <c r="Z2282" s="48"/>
      <c r="AB2282" s="16" t="str">
        <f t="shared" si="97"/>
        <v>Unique</v>
      </c>
    </row>
    <row r="2283" spans="1:28" ht="15">
      <c r="A2283" s="354" t="str">
        <f t="shared" si="93"/>
        <v>61_1_170823_C2X_p_me.</v>
      </c>
      <c r="B2283" s="355" t="s">
        <v>2372</v>
      </c>
      <c r="C2283" s="355" t="s">
        <v>2373</v>
      </c>
      <c r="D2283" s="213">
        <v>61</v>
      </c>
      <c r="E2283" s="213">
        <v>1</v>
      </c>
      <c r="F2283" s="213">
        <v>280723</v>
      </c>
      <c r="G2283" s="213">
        <v>170823</v>
      </c>
      <c r="H2283" s="213">
        <v>2023</v>
      </c>
      <c r="I2283" s="148" t="s">
        <v>43</v>
      </c>
      <c r="J2283" s="148" t="s">
        <v>2374</v>
      </c>
      <c r="K2283" s="148" t="s">
        <v>2375</v>
      </c>
      <c r="L2283" s="148" t="s">
        <v>74</v>
      </c>
      <c r="M2283" s="148" t="s">
        <v>3150</v>
      </c>
      <c r="N2283" s="213">
        <v>102</v>
      </c>
      <c r="P2283" s="581" t="s">
        <v>1178</v>
      </c>
      <c r="Q2283" s="16" t="s">
        <v>4896</v>
      </c>
      <c r="R2283" s="16" t="s">
        <v>2422</v>
      </c>
      <c r="S2283" s="114">
        <f t="shared" si="95"/>
        <v>10</v>
      </c>
      <c r="T2283" s="16">
        <v>6</v>
      </c>
      <c r="U2283" s="16">
        <v>4</v>
      </c>
      <c r="V2283" s="16">
        <v>0</v>
      </c>
      <c r="X2283" s="402">
        <v>111125</v>
      </c>
      <c r="Y2283" s="16" t="s">
        <v>78</v>
      </c>
      <c r="Z2283" s="48"/>
      <c r="AB2283" s="16" t="str">
        <f t="shared" si="97"/>
        <v>Unique</v>
      </c>
    </row>
    <row r="2284" spans="1:28" ht="15">
      <c r="A2284" s="354" t="str">
        <f t="shared" si="93"/>
        <v>80_3_140721_C15_p_me.</v>
      </c>
      <c r="B2284" s="364" t="s">
        <v>69</v>
      </c>
      <c r="C2284" s="364" t="s">
        <v>70</v>
      </c>
      <c r="D2284" s="213">
        <v>80</v>
      </c>
      <c r="E2284" s="213">
        <v>3</v>
      </c>
      <c r="F2284" s="213">
        <v>300621</v>
      </c>
      <c r="G2284" s="213">
        <v>140721</v>
      </c>
      <c r="H2284" s="213">
        <v>2021</v>
      </c>
      <c r="I2284" s="148" t="s">
        <v>43</v>
      </c>
      <c r="J2284" s="148" t="s">
        <v>72</v>
      </c>
      <c r="K2284" s="148" t="s">
        <v>73</v>
      </c>
      <c r="L2284" s="148" t="s">
        <v>74</v>
      </c>
      <c r="M2284" s="148" t="s">
        <v>100</v>
      </c>
      <c r="N2284" s="213">
        <v>46</v>
      </c>
      <c r="P2284" s="581" t="s">
        <v>1178</v>
      </c>
      <c r="Q2284" s="16" t="s">
        <v>4896</v>
      </c>
      <c r="R2284" s="16" t="s">
        <v>2422</v>
      </c>
      <c r="S2284" s="114">
        <f t="shared" si="95"/>
        <v>10</v>
      </c>
      <c r="T2284" s="16">
        <v>2</v>
      </c>
      <c r="U2284" s="16">
        <v>8</v>
      </c>
      <c r="V2284" s="16">
        <v>0</v>
      </c>
      <c r="X2284" s="402">
        <v>111125</v>
      </c>
      <c r="Y2284" s="16" t="s">
        <v>78</v>
      </c>
      <c r="Z2284" s="48"/>
      <c r="AB2284" s="16" t="str">
        <f t="shared" si="97"/>
        <v>Unique</v>
      </c>
    </row>
    <row r="2285" spans="1:28" ht="15">
      <c r="A2285" s="354" t="str">
        <f t="shared" si="93"/>
        <v>100_1_230522_C3C_p_me.</v>
      </c>
      <c r="B2285" s="355" t="s">
        <v>2798</v>
      </c>
      <c r="C2285" s="355" t="s">
        <v>2799</v>
      </c>
      <c r="D2285" s="213">
        <v>100</v>
      </c>
      <c r="E2285" s="213">
        <v>1</v>
      </c>
      <c r="F2285" s="367" t="s">
        <v>2753</v>
      </c>
      <c r="G2285" s="213">
        <v>230522</v>
      </c>
      <c r="H2285" s="213">
        <v>2022</v>
      </c>
      <c r="I2285" s="148" t="s">
        <v>43</v>
      </c>
      <c r="J2285" s="148" t="s">
        <v>2801</v>
      </c>
      <c r="K2285" s="148" t="s">
        <v>2802</v>
      </c>
      <c r="L2285" s="148" t="s">
        <v>74</v>
      </c>
      <c r="M2285" s="2" t="s">
        <v>75</v>
      </c>
      <c r="N2285" s="117">
        <v>73</v>
      </c>
      <c r="P2285" s="581" t="s">
        <v>1178</v>
      </c>
      <c r="Q2285" s="16" t="s">
        <v>4896</v>
      </c>
      <c r="R2285" s="16" t="s">
        <v>2422</v>
      </c>
      <c r="S2285" s="114">
        <f t="shared" si="95"/>
        <v>12</v>
      </c>
      <c r="T2285" s="16">
        <v>4</v>
      </c>
      <c r="U2285" s="16">
        <v>8</v>
      </c>
      <c r="V2285" s="16">
        <v>0</v>
      </c>
      <c r="X2285" s="402">
        <v>111125</v>
      </c>
      <c r="Y2285" s="16" t="s">
        <v>78</v>
      </c>
      <c r="Z2285" s="48"/>
      <c r="AB2285" s="16" t="str">
        <f t="shared" si="97"/>
        <v>Unique</v>
      </c>
    </row>
    <row r="2286" spans="1:28" ht="15">
      <c r="A2286" s="354" t="str">
        <f t="shared" si="93"/>
        <v>71_2_170823_C2B_p_me.</v>
      </c>
      <c r="B2286" s="148" t="s">
        <v>2481</v>
      </c>
      <c r="C2286" s="148" t="s">
        <v>2482</v>
      </c>
      <c r="D2286" s="213">
        <v>71</v>
      </c>
      <c r="E2286" s="213">
        <v>2</v>
      </c>
      <c r="F2286" s="213">
        <v>280723</v>
      </c>
      <c r="G2286" s="213">
        <v>170823</v>
      </c>
      <c r="H2286" s="213">
        <v>2023</v>
      </c>
      <c r="I2286" s="148" t="s">
        <v>43</v>
      </c>
      <c r="J2286" s="148" t="s">
        <v>2483</v>
      </c>
      <c r="K2286" s="148" t="s">
        <v>2484</v>
      </c>
      <c r="L2286" s="148" t="s">
        <v>74</v>
      </c>
      <c r="M2286" s="148" t="s">
        <v>3158</v>
      </c>
      <c r="N2286" s="213">
        <v>6</v>
      </c>
      <c r="O2286" s="148" t="s">
        <v>3235</v>
      </c>
      <c r="P2286" s="581" t="s">
        <v>1178</v>
      </c>
      <c r="Q2286" s="16" t="s">
        <v>4896</v>
      </c>
      <c r="R2286" s="16" t="s">
        <v>2422</v>
      </c>
      <c r="S2286" s="114">
        <f t="shared" si="95"/>
        <v>1</v>
      </c>
      <c r="T2286" s="16">
        <v>1</v>
      </c>
      <c r="U2286" s="16">
        <v>0</v>
      </c>
      <c r="V2286" s="16">
        <v>0</v>
      </c>
      <c r="X2286" s="402">
        <v>111125</v>
      </c>
      <c r="Y2286" s="16" t="s">
        <v>78</v>
      </c>
      <c r="Z2286" s="48"/>
      <c r="AB2286" s="16" t="str">
        <f t="shared" si="97"/>
        <v>Unique</v>
      </c>
    </row>
    <row r="2287" spans="1:28" ht="15">
      <c r="A2287" s="354" t="str">
        <f t="shared" si="93"/>
        <v>100_2_220622_C3X_p_me.</v>
      </c>
      <c r="B2287" s="355" t="s">
        <v>2441</v>
      </c>
      <c r="C2287" s="355" t="s">
        <v>2442</v>
      </c>
      <c r="D2287" s="213">
        <v>100</v>
      </c>
      <c r="E2287" s="213">
        <v>2</v>
      </c>
      <c r="F2287" s="367" t="s">
        <v>2800</v>
      </c>
      <c r="G2287" s="213">
        <v>220622</v>
      </c>
      <c r="H2287" s="213">
        <v>2022</v>
      </c>
      <c r="I2287" s="148" t="s">
        <v>43</v>
      </c>
      <c r="J2287" s="148" t="s">
        <v>2443</v>
      </c>
      <c r="K2287" s="148" t="s">
        <v>2444</v>
      </c>
      <c r="L2287" s="148" t="s">
        <v>74</v>
      </c>
      <c r="M2287" s="2" t="s">
        <v>168</v>
      </c>
      <c r="N2287" s="364">
        <v>124</v>
      </c>
      <c r="P2287" s="581" t="s">
        <v>1178</v>
      </c>
      <c r="Q2287" s="16" t="s">
        <v>4896</v>
      </c>
      <c r="R2287" s="16" t="s">
        <v>2422</v>
      </c>
      <c r="S2287" s="114">
        <f t="shared" si="95"/>
        <v>13</v>
      </c>
      <c r="T2287" s="16">
        <v>9</v>
      </c>
      <c r="U2287" s="16">
        <v>4</v>
      </c>
      <c r="V2287" s="16">
        <v>0</v>
      </c>
      <c r="X2287" s="402">
        <v>111125</v>
      </c>
      <c r="Y2287" s="16" t="s">
        <v>78</v>
      </c>
      <c r="Z2287" s="48"/>
      <c r="AB2287" s="16" t="str">
        <f t="shared" si="97"/>
        <v>Unique</v>
      </c>
    </row>
    <row r="2288" spans="1:28" ht="15">
      <c r="A2288" s="354" t="str">
        <f t="shared" si="93"/>
        <v>83_2_030822_C2D_p_me.</v>
      </c>
      <c r="B2288" s="355" t="s">
        <v>2773</v>
      </c>
      <c r="C2288" s="355" t="s">
        <v>2774</v>
      </c>
      <c r="D2288" s="213">
        <v>83</v>
      </c>
      <c r="E2288" s="213">
        <v>2</v>
      </c>
      <c r="F2288" s="213">
        <v>200722</v>
      </c>
      <c r="G2288" s="367" t="s">
        <v>3145</v>
      </c>
      <c r="H2288" s="213">
        <v>2022</v>
      </c>
      <c r="I2288" s="148" t="s">
        <v>43</v>
      </c>
      <c r="J2288" s="148" t="s">
        <v>2775</v>
      </c>
      <c r="K2288" s="148" t="s">
        <v>2776</v>
      </c>
      <c r="L2288" s="148" t="s">
        <v>74</v>
      </c>
      <c r="M2288" s="2" t="s">
        <v>168</v>
      </c>
      <c r="P2288" s="581" t="s">
        <v>1178</v>
      </c>
      <c r="Q2288" s="16" t="s">
        <v>4896</v>
      </c>
      <c r="R2288" s="16" t="s">
        <v>2422</v>
      </c>
      <c r="S2288" s="114">
        <f t="shared" si="95"/>
        <v>3</v>
      </c>
      <c r="T2288" s="16">
        <v>2</v>
      </c>
      <c r="U2288" s="16">
        <v>1</v>
      </c>
      <c r="V2288" s="16">
        <v>0</v>
      </c>
      <c r="X2288" s="402">
        <v>111125</v>
      </c>
      <c r="Y2288" s="16" t="s">
        <v>78</v>
      </c>
      <c r="Z2288" s="48"/>
      <c r="AB2288" s="16" t="str">
        <f t="shared" si="97"/>
        <v>Unique</v>
      </c>
    </row>
    <row r="2289" spans="1:28" ht="15">
      <c r="A2289" s="354" t="str">
        <f t="shared" si="93"/>
        <v>80_3_200722_C15_p_me.</v>
      </c>
      <c r="B2289" s="355" t="s">
        <v>69</v>
      </c>
      <c r="C2289" s="355" t="s">
        <v>70</v>
      </c>
      <c r="D2289" s="213">
        <v>80</v>
      </c>
      <c r="E2289" s="213">
        <v>3</v>
      </c>
      <c r="F2289" s="367" t="s">
        <v>465</v>
      </c>
      <c r="G2289" s="213">
        <v>200722</v>
      </c>
      <c r="H2289" s="213">
        <v>2022</v>
      </c>
      <c r="I2289" s="148" t="s">
        <v>43</v>
      </c>
      <c r="J2289" s="148" t="s">
        <v>72</v>
      </c>
      <c r="K2289" s="148" t="s">
        <v>73</v>
      </c>
      <c r="L2289" s="148" t="s">
        <v>74</v>
      </c>
      <c r="M2289" s="148" t="s">
        <v>3150</v>
      </c>
      <c r="N2289" s="213">
        <v>80</v>
      </c>
      <c r="P2289" s="581" t="s">
        <v>1178</v>
      </c>
      <c r="Q2289" s="16" t="s">
        <v>4896</v>
      </c>
      <c r="R2289" s="16" t="s">
        <v>2422</v>
      </c>
      <c r="S2289" s="114">
        <f t="shared" si="95"/>
        <v>16</v>
      </c>
      <c r="T2289" s="16">
        <v>10</v>
      </c>
      <c r="U2289" s="16">
        <v>6</v>
      </c>
      <c r="V2289" s="16">
        <v>0</v>
      </c>
      <c r="X2289" s="402">
        <v>111125</v>
      </c>
      <c r="Y2289" s="16" t="s">
        <v>78</v>
      </c>
      <c r="Z2289" s="48"/>
      <c r="AB2289" s="16" t="str">
        <f t="shared" si="97"/>
        <v>Unique</v>
      </c>
    </row>
    <row r="2290" spans="1:28" ht="15">
      <c r="A2290" s="354" t="str">
        <f t="shared" si="93"/>
        <v>101_1_030921_C2A_p_me.</v>
      </c>
      <c r="B2290" s="355" t="s">
        <v>80</v>
      </c>
      <c r="C2290" s="355" t="s">
        <v>81</v>
      </c>
      <c r="D2290" s="213">
        <v>101</v>
      </c>
      <c r="E2290" s="213">
        <v>1</v>
      </c>
      <c r="F2290" s="213">
        <v>160821</v>
      </c>
      <c r="G2290" s="379" t="s">
        <v>2403</v>
      </c>
      <c r="H2290" s="213">
        <v>2021</v>
      </c>
      <c r="I2290" s="148" t="s">
        <v>43</v>
      </c>
      <c r="J2290" s="148" t="s">
        <v>82</v>
      </c>
      <c r="K2290" s="148" t="s">
        <v>83</v>
      </c>
      <c r="L2290" s="148" t="s">
        <v>74</v>
      </c>
      <c r="M2290" s="16" t="s">
        <v>75</v>
      </c>
      <c r="P2290" s="581" t="s">
        <v>1178</v>
      </c>
      <c r="Q2290" s="16" t="s">
        <v>4896</v>
      </c>
      <c r="R2290" s="16" t="s">
        <v>2422</v>
      </c>
      <c r="S2290" s="114">
        <f t="shared" si="95"/>
        <v>31</v>
      </c>
      <c r="T2290" s="16">
        <v>17</v>
      </c>
      <c r="U2290" s="16">
        <v>14</v>
      </c>
      <c r="V2290" s="16">
        <v>0</v>
      </c>
      <c r="X2290" s="402">
        <v>111125</v>
      </c>
      <c r="Y2290" s="16" t="s">
        <v>78</v>
      </c>
      <c r="Z2290" s="48"/>
      <c r="AB2290" s="16" t="str">
        <f t="shared" si="97"/>
        <v>Unique</v>
      </c>
    </row>
    <row r="2291" spans="1:28" ht="15">
      <c r="A2291" s="354" t="str">
        <f t="shared" si="93"/>
        <v>101_2_140721_C3A_p_me.</v>
      </c>
      <c r="B2291" s="400" t="s">
        <v>2336</v>
      </c>
      <c r="C2291" s="400" t="s">
        <v>2337</v>
      </c>
      <c r="D2291" s="213">
        <v>101</v>
      </c>
      <c r="E2291" s="213">
        <v>2</v>
      </c>
      <c r="F2291" s="213">
        <v>300621</v>
      </c>
      <c r="G2291" s="213">
        <v>140721</v>
      </c>
      <c r="H2291" s="213">
        <v>2021</v>
      </c>
      <c r="I2291" s="148" t="s">
        <v>43</v>
      </c>
      <c r="J2291" s="148" t="s">
        <v>2338</v>
      </c>
      <c r="K2291" s="148" t="s">
        <v>2339</v>
      </c>
      <c r="L2291" s="148" t="s">
        <v>74</v>
      </c>
      <c r="M2291" s="148" t="s">
        <v>147</v>
      </c>
      <c r="N2291" s="213">
        <v>133</v>
      </c>
      <c r="P2291" s="581" t="s">
        <v>1178</v>
      </c>
      <c r="Q2291" s="16" t="s">
        <v>4896</v>
      </c>
      <c r="R2291" s="16" t="s">
        <v>2422</v>
      </c>
      <c r="S2291" s="114">
        <f t="shared" si="95"/>
        <v>22</v>
      </c>
      <c r="T2291" s="16">
        <v>7</v>
      </c>
      <c r="U2291" s="16">
        <v>15</v>
      </c>
      <c r="V2291" s="16">
        <v>0</v>
      </c>
      <c r="X2291" s="402">
        <v>111125</v>
      </c>
      <c r="Y2291" s="16" t="s">
        <v>78</v>
      </c>
      <c r="Z2291" s="48"/>
      <c r="AB2291" s="16" t="str">
        <f t="shared" si="97"/>
        <v>Unique</v>
      </c>
    </row>
    <row r="2292" spans="1:28" ht="15">
      <c r="A2292" s="354" t="str">
        <f t="shared" si="93"/>
        <v>83_1_220622_C2C_p_me.</v>
      </c>
      <c r="B2292" s="148" t="s">
        <v>2789</v>
      </c>
      <c r="C2292" s="148" t="s">
        <v>2790</v>
      </c>
      <c r="D2292" s="213">
        <v>83</v>
      </c>
      <c r="E2292" s="213">
        <v>1</v>
      </c>
      <c r="F2292" s="481" t="s">
        <v>2800</v>
      </c>
      <c r="G2292" s="213">
        <v>220622</v>
      </c>
      <c r="H2292" s="213">
        <v>2022</v>
      </c>
      <c r="I2292" s="148" t="s">
        <v>43</v>
      </c>
      <c r="J2292" s="148" t="s">
        <v>2791</v>
      </c>
      <c r="K2292" s="148" t="s">
        <v>2792</v>
      </c>
      <c r="L2292" s="148" t="s">
        <v>74</v>
      </c>
      <c r="M2292" s="2" t="s">
        <v>75</v>
      </c>
      <c r="N2292" s="117">
        <v>171</v>
      </c>
      <c r="P2292" s="581" t="s">
        <v>1178</v>
      </c>
      <c r="Q2292" s="16" t="s">
        <v>4896</v>
      </c>
      <c r="R2292" s="16" t="s">
        <v>2422</v>
      </c>
      <c r="S2292" s="114">
        <f t="shared" si="95"/>
        <v>31</v>
      </c>
      <c r="T2292" s="16">
        <v>27</v>
      </c>
      <c r="U2292" s="16">
        <v>4</v>
      </c>
      <c r="V2292" s="16">
        <v>0</v>
      </c>
      <c r="X2292" s="402">
        <v>111125</v>
      </c>
      <c r="Y2292" s="16" t="s">
        <v>78</v>
      </c>
      <c r="Z2292" s="48"/>
      <c r="AB2292" s="16" t="str">
        <f t="shared" si="97"/>
        <v>Unique</v>
      </c>
    </row>
    <row r="2293" spans="1:28" ht="15">
      <c r="A2293" s="354" t="str">
        <f t="shared" si="93"/>
        <v>80_1_280723_C1B_p_me.</v>
      </c>
      <c r="B2293" s="148" t="s">
        <v>2360</v>
      </c>
      <c r="C2293" s="148" t="s">
        <v>2361</v>
      </c>
      <c r="D2293" s="213">
        <v>80</v>
      </c>
      <c r="E2293" s="213">
        <v>1</v>
      </c>
      <c r="F2293" s="213">
        <v>140723</v>
      </c>
      <c r="G2293" s="213">
        <v>280723</v>
      </c>
      <c r="H2293" s="213">
        <v>2023</v>
      </c>
      <c r="I2293" s="148" t="s">
        <v>43</v>
      </c>
      <c r="J2293" s="148" t="s">
        <v>2362</v>
      </c>
      <c r="K2293" s="148" t="s">
        <v>2363</v>
      </c>
      <c r="L2293" s="148" t="s">
        <v>74</v>
      </c>
      <c r="M2293" s="148" t="s">
        <v>3158</v>
      </c>
      <c r="N2293" s="213">
        <v>39</v>
      </c>
      <c r="O2293" s="148" t="s">
        <v>3235</v>
      </c>
      <c r="P2293" s="581" t="s">
        <v>1178</v>
      </c>
      <c r="Q2293" s="16" t="s">
        <v>4896</v>
      </c>
      <c r="R2293" s="16" t="s">
        <v>2422</v>
      </c>
      <c r="S2293" s="114">
        <f t="shared" si="95"/>
        <v>1</v>
      </c>
      <c r="T2293" s="16">
        <v>1</v>
      </c>
      <c r="U2293" s="16">
        <v>0</v>
      </c>
      <c r="V2293" s="16">
        <v>0</v>
      </c>
      <c r="X2293" s="402">
        <v>111125</v>
      </c>
      <c r="Y2293" s="16" t="s">
        <v>78</v>
      </c>
      <c r="Z2293" s="48"/>
      <c r="AB2293" s="16" t="str">
        <f t="shared" si="97"/>
        <v>Unique</v>
      </c>
    </row>
    <row r="2294" spans="1:28" ht="15">
      <c r="A2294" s="354" t="str">
        <f t="shared" si="93"/>
        <v>101_1_130923_C2A_p_me.</v>
      </c>
      <c r="B2294" s="148" t="s">
        <v>80</v>
      </c>
      <c r="C2294" s="148" t="s">
        <v>81</v>
      </c>
      <c r="D2294" s="213">
        <v>101</v>
      </c>
      <c r="E2294" s="213">
        <v>1</v>
      </c>
      <c r="F2294" s="213">
        <v>300823</v>
      </c>
      <c r="G2294" s="213">
        <v>130923</v>
      </c>
      <c r="H2294" s="213">
        <v>2023</v>
      </c>
      <c r="I2294" s="148" t="s">
        <v>43</v>
      </c>
      <c r="J2294" s="148" t="s">
        <v>82</v>
      </c>
      <c r="K2294" s="148" t="s">
        <v>83</v>
      </c>
      <c r="L2294" s="148" t="s">
        <v>74</v>
      </c>
      <c r="M2294" s="148" t="s">
        <v>3882</v>
      </c>
      <c r="N2294" s="213">
        <v>10</v>
      </c>
      <c r="P2294" s="581" t="s">
        <v>1178</v>
      </c>
      <c r="Q2294" s="16" t="s">
        <v>4896</v>
      </c>
      <c r="R2294" s="16" t="s">
        <v>2422</v>
      </c>
      <c r="S2294" s="114">
        <f t="shared" si="95"/>
        <v>8</v>
      </c>
      <c r="T2294" s="16">
        <v>3</v>
      </c>
      <c r="U2294" s="16">
        <v>5</v>
      </c>
      <c r="V2294" s="16">
        <v>0</v>
      </c>
      <c r="X2294" s="402">
        <v>111125</v>
      </c>
      <c r="Y2294" s="16" t="s">
        <v>78</v>
      </c>
      <c r="Z2294" s="48"/>
      <c r="AB2294" s="16" t="str">
        <f t="shared" si="97"/>
        <v>Unique</v>
      </c>
    </row>
    <row r="2295" spans="1:28" ht="15">
      <c r="A2295" s="354" t="str">
        <f t="shared" si="93"/>
        <v>119_2_140721_C2Y_p_me.</v>
      </c>
      <c r="B2295" s="355" t="s">
        <v>2517</v>
      </c>
      <c r="C2295" s="355" t="s">
        <v>2518</v>
      </c>
      <c r="D2295" s="213">
        <v>119</v>
      </c>
      <c r="E2295" s="213">
        <v>2</v>
      </c>
      <c r="F2295" s="213">
        <v>300621</v>
      </c>
      <c r="G2295" s="378">
        <v>140721</v>
      </c>
      <c r="H2295" s="213">
        <v>2021</v>
      </c>
      <c r="I2295" s="148" t="s">
        <v>43</v>
      </c>
      <c r="J2295" s="148" t="s">
        <v>2519</v>
      </c>
      <c r="K2295" s="148" t="s">
        <v>2520</v>
      </c>
      <c r="L2295" s="148" t="s">
        <v>74</v>
      </c>
      <c r="M2295" s="16" t="s">
        <v>75</v>
      </c>
      <c r="P2295" s="581" t="s">
        <v>1178</v>
      </c>
      <c r="Q2295" s="16" t="s">
        <v>4896</v>
      </c>
      <c r="R2295" s="16" t="s">
        <v>2422</v>
      </c>
      <c r="S2295" s="114">
        <f t="shared" si="95"/>
        <v>20</v>
      </c>
      <c r="T2295" s="16">
        <v>4</v>
      </c>
      <c r="U2295" s="16">
        <v>16</v>
      </c>
      <c r="V2295" s="16">
        <v>0</v>
      </c>
      <c r="X2295" s="402">
        <v>111125</v>
      </c>
      <c r="Y2295" s="16" t="s">
        <v>78</v>
      </c>
      <c r="Z2295" s="48"/>
      <c r="AB2295" s="16" t="str">
        <f t="shared" si="97"/>
        <v>Unique</v>
      </c>
    </row>
    <row r="2296" spans="1:28" ht="15">
      <c r="A2296" s="354" t="str">
        <f t="shared" si="93"/>
        <v>80_2_060722_C1Y_p_me.</v>
      </c>
      <c r="B2296" s="148" t="s">
        <v>2504</v>
      </c>
      <c r="C2296" s="148" t="s">
        <v>2505</v>
      </c>
      <c r="D2296" s="213">
        <v>80</v>
      </c>
      <c r="E2296" s="213">
        <v>2</v>
      </c>
      <c r="F2296" s="213">
        <v>220622</v>
      </c>
      <c r="G2296" s="481" t="s">
        <v>465</v>
      </c>
      <c r="H2296" s="213">
        <v>2022</v>
      </c>
      <c r="I2296" s="148" t="s">
        <v>43</v>
      </c>
      <c r="J2296" s="148" t="s">
        <v>2506</v>
      </c>
      <c r="K2296" s="148" t="s">
        <v>2507</v>
      </c>
      <c r="L2296" s="148" t="s">
        <v>74</v>
      </c>
      <c r="M2296" s="2" t="s">
        <v>2911</v>
      </c>
      <c r="N2296" s="117">
        <f>39+10</f>
        <v>49</v>
      </c>
      <c r="O2296" s="148" t="s">
        <v>2912</v>
      </c>
      <c r="P2296" s="581" t="s">
        <v>1178</v>
      </c>
      <c r="Q2296" s="16" t="s">
        <v>4896</v>
      </c>
      <c r="R2296" s="16" t="s">
        <v>2422</v>
      </c>
      <c r="S2296" s="114">
        <f t="shared" si="95"/>
        <v>11</v>
      </c>
      <c r="T2296" s="16">
        <v>7</v>
      </c>
      <c r="U2296" s="16">
        <v>4</v>
      </c>
      <c r="V2296" s="16">
        <v>0</v>
      </c>
      <c r="X2296" s="402">
        <v>111125</v>
      </c>
      <c r="Y2296" s="16" t="s">
        <v>78</v>
      </c>
      <c r="Z2296" s="48"/>
      <c r="AB2296" s="16" t="str">
        <f t="shared" si="97"/>
        <v>Unique</v>
      </c>
    </row>
    <row r="2297" spans="1:28" ht="15">
      <c r="A2297" s="354" t="str">
        <f t="shared" si="93"/>
        <v>80_4_200921_C25_p_me.</v>
      </c>
      <c r="B2297" s="378" t="s">
        <v>2320</v>
      </c>
      <c r="C2297" s="378" t="s">
        <v>2321</v>
      </c>
      <c r="D2297" s="213">
        <v>80</v>
      </c>
      <c r="E2297" s="213">
        <v>4</v>
      </c>
      <c r="F2297" s="10" t="s">
        <v>2403</v>
      </c>
      <c r="G2297" s="495">
        <v>200921</v>
      </c>
      <c r="H2297" s="482">
        <v>2021</v>
      </c>
      <c r="I2297" s="483" t="s">
        <v>43</v>
      </c>
      <c r="J2297" s="11" t="s">
        <v>2322</v>
      </c>
      <c r="K2297" s="11" t="s">
        <v>2323</v>
      </c>
      <c r="L2297" s="148" t="s">
        <v>74</v>
      </c>
      <c r="M2297" s="148" t="s">
        <v>147</v>
      </c>
      <c r="N2297" s="117">
        <v>133</v>
      </c>
      <c r="P2297" s="581" t="s">
        <v>1178</v>
      </c>
      <c r="Q2297" s="16" t="s">
        <v>4896</v>
      </c>
      <c r="R2297" s="16" t="s">
        <v>2422</v>
      </c>
      <c r="S2297" s="114">
        <f t="shared" si="95"/>
        <v>23</v>
      </c>
      <c r="T2297" s="16">
        <v>12</v>
      </c>
      <c r="U2297" s="16">
        <v>11</v>
      </c>
      <c r="V2297" s="16">
        <v>0</v>
      </c>
      <c r="X2297" s="402">
        <v>111125</v>
      </c>
      <c r="Y2297" s="16" t="s">
        <v>78</v>
      </c>
      <c r="Z2297" s="48"/>
      <c r="AB2297" s="16" t="str">
        <f t="shared" si="97"/>
        <v>Unique</v>
      </c>
    </row>
    <row r="2298" spans="1:28" ht="15">
      <c r="A2298" s="354" t="str">
        <f t="shared" si="93"/>
        <v>119_2_030822_C2Y_p_me.</v>
      </c>
      <c r="B2298" s="355" t="s">
        <v>2517</v>
      </c>
      <c r="C2298" s="355" t="s">
        <v>2518</v>
      </c>
      <c r="D2298" s="421">
        <v>119</v>
      </c>
      <c r="E2298" s="421">
        <v>2</v>
      </c>
      <c r="F2298" s="454">
        <v>200722</v>
      </c>
      <c r="G2298" s="96" t="s">
        <v>3145</v>
      </c>
      <c r="H2298" s="213">
        <v>2022</v>
      </c>
      <c r="I2298" s="148" t="s">
        <v>43</v>
      </c>
      <c r="J2298" s="148" t="s">
        <v>2519</v>
      </c>
      <c r="K2298" s="148" t="s">
        <v>2520</v>
      </c>
      <c r="L2298" s="148" t="s">
        <v>74</v>
      </c>
      <c r="M2298" s="2" t="s">
        <v>100</v>
      </c>
      <c r="N2298" s="117">
        <f>27+6</f>
        <v>33</v>
      </c>
      <c r="O2298" s="2" t="s">
        <v>2912</v>
      </c>
      <c r="P2298" s="581" t="s">
        <v>1178</v>
      </c>
      <c r="Q2298" s="16" t="s">
        <v>4896</v>
      </c>
      <c r="R2298" s="16" t="s">
        <v>2422</v>
      </c>
      <c r="S2298" s="114">
        <f t="shared" si="95"/>
        <v>1</v>
      </c>
      <c r="T2298" s="16">
        <v>0</v>
      </c>
      <c r="U2298" s="16">
        <v>1</v>
      </c>
      <c r="V2298" s="16">
        <v>0</v>
      </c>
      <c r="X2298" s="402">
        <v>111125</v>
      </c>
      <c r="Y2298" s="16" t="s">
        <v>78</v>
      </c>
      <c r="Z2298" s="48"/>
      <c r="AB2298" s="16" t="str">
        <f t="shared" si="97"/>
        <v>Unique</v>
      </c>
    </row>
    <row r="2299" spans="1:28" ht="15">
      <c r="A2299" s="354" t="str">
        <f t="shared" si="93"/>
        <v>71_1_280923_C1A_p_me.</v>
      </c>
      <c r="B2299" s="148" t="s">
        <v>2352</v>
      </c>
      <c r="C2299" s="148" t="s">
        <v>2353</v>
      </c>
      <c r="D2299" s="213">
        <v>71</v>
      </c>
      <c r="E2299" s="213">
        <v>1</v>
      </c>
      <c r="F2299" s="213">
        <v>130923</v>
      </c>
      <c r="G2299" s="213">
        <v>280923</v>
      </c>
      <c r="H2299" s="213">
        <v>2023</v>
      </c>
      <c r="I2299" s="148" t="s">
        <v>43</v>
      </c>
      <c r="J2299" s="148" t="s">
        <v>2354</v>
      </c>
      <c r="K2299" s="148" t="s">
        <v>2355</v>
      </c>
      <c r="L2299" s="148" t="s">
        <v>74</v>
      </c>
      <c r="M2299" s="148" t="s">
        <v>3888</v>
      </c>
      <c r="N2299" s="213">
        <v>28</v>
      </c>
      <c r="P2299" s="581" t="s">
        <v>1178</v>
      </c>
      <c r="Q2299" s="16" t="s">
        <v>4896</v>
      </c>
      <c r="R2299" s="16" t="s">
        <v>2422</v>
      </c>
      <c r="S2299" s="114">
        <f t="shared" si="95"/>
        <v>9</v>
      </c>
      <c r="T2299" s="16">
        <v>2</v>
      </c>
      <c r="U2299" s="16">
        <v>7</v>
      </c>
      <c r="V2299" s="16">
        <v>0</v>
      </c>
      <c r="X2299" s="402">
        <v>111125</v>
      </c>
      <c r="Y2299" s="16" t="s">
        <v>78</v>
      </c>
      <c r="Z2299" s="48"/>
      <c r="AB2299" s="16" t="str">
        <f t="shared" si="97"/>
        <v>Unique</v>
      </c>
    </row>
    <row r="2300" spans="1:28" ht="15">
      <c r="A2300" s="354" t="str">
        <f t="shared" si="93"/>
        <v>119_2_280923_C2Y_p_me.</v>
      </c>
      <c r="B2300" s="148" t="s">
        <v>2517</v>
      </c>
      <c r="C2300" s="148" t="s">
        <v>2518</v>
      </c>
      <c r="D2300" s="421">
        <v>119</v>
      </c>
      <c r="E2300" s="421">
        <v>2</v>
      </c>
      <c r="F2300" s="213">
        <v>130923</v>
      </c>
      <c r="G2300" s="213">
        <v>280923</v>
      </c>
      <c r="H2300" s="213">
        <v>2023</v>
      </c>
      <c r="I2300" s="148" t="s">
        <v>43</v>
      </c>
      <c r="J2300" s="148" t="s">
        <v>2519</v>
      </c>
      <c r="K2300" s="148" t="s">
        <v>2520</v>
      </c>
      <c r="L2300" s="148" t="s">
        <v>74</v>
      </c>
      <c r="M2300" s="148" t="s">
        <v>3888</v>
      </c>
      <c r="N2300" s="213">
        <v>31</v>
      </c>
      <c r="P2300" s="581" t="s">
        <v>1178</v>
      </c>
      <c r="Q2300" s="16" t="s">
        <v>4896</v>
      </c>
      <c r="R2300" s="16" t="s">
        <v>2422</v>
      </c>
      <c r="S2300" s="114">
        <f t="shared" si="95"/>
        <v>23</v>
      </c>
      <c r="T2300" s="16">
        <v>5</v>
      </c>
      <c r="U2300" s="16">
        <v>18</v>
      </c>
      <c r="V2300" s="16">
        <v>0</v>
      </c>
      <c r="X2300" s="402">
        <v>111125</v>
      </c>
      <c r="Y2300" s="16" t="s">
        <v>78</v>
      </c>
      <c r="Z2300" s="48"/>
      <c r="AB2300" s="16" t="str">
        <f t="shared" si="97"/>
        <v>Unique</v>
      </c>
    </row>
    <row r="2301" spans="1:28" ht="15">
      <c r="A2301" s="354" t="str">
        <f t="shared" si="93"/>
        <v>80_4_080622_C25_p_me.</v>
      </c>
      <c r="B2301" s="355" t="s">
        <v>2320</v>
      </c>
      <c r="C2301" s="355" t="s">
        <v>2321</v>
      </c>
      <c r="D2301" s="213">
        <v>80</v>
      </c>
      <c r="E2301" s="213">
        <v>4</v>
      </c>
      <c r="F2301" s="213">
        <v>230522</v>
      </c>
      <c r="G2301" s="367" t="s">
        <v>2800</v>
      </c>
      <c r="H2301" s="117">
        <v>2022</v>
      </c>
      <c r="I2301" s="148" t="s">
        <v>43</v>
      </c>
      <c r="J2301" s="148" t="s">
        <v>2322</v>
      </c>
      <c r="K2301" s="148" t="s">
        <v>2323</v>
      </c>
      <c r="L2301" s="148" t="s">
        <v>74</v>
      </c>
      <c r="M2301" s="2" t="s">
        <v>75</v>
      </c>
      <c r="N2301" s="117">
        <v>73</v>
      </c>
      <c r="P2301" s="581" t="s">
        <v>1178</v>
      </c>
      <c r="Q2301" s="16" t="s">
        <v>4896</v>
      </c>
      <c r="R2301" s="16" t="s">
        <v>2422</v>
      </c>
      <c r="S2301" s="114">
        <f t="shared" si="95"/>
        <v>1</v>
      </c>
      <c r="T2301" s="16">
        <v>0</v>
      </c>
      <c r="U2301" s="16">
        <v>1</v>
      </c>
      <c r="V2301" s="16">
        <v>0</v>
      </c>
      <c r="X2301" s="402">
        <v>111125</v>
      </c>
      <c r="Y2301" s="16" t="s">
        <v>78</v>
      </c>
      <c r="Z2301" s="48"/>
      <c r="AB2301" s="16" t="str">
        <f t="shared" si="97"/>
        <v>Unique</v>
      </c>
    </row>
    <row r="2302" spans="1:28" ht="15">
      <c r="A2302" s="354" t="str">
        <f t="shared" si="93"/>
        <v>71_2_130923_C2B_p_me.</v>
      </c>
      <c r="B2302" s="148" t="s">
        <v>2481</v>
      </c>
      <c r="C2302" s="148" t="s">
        <v>2482</v>
      </c>
      <c r="D2302" s="213">
        <v>71</v>
      </c>
      <c r="E2302" s="213">
        <v>2</v>
      </c>
      <c r="F2302" s="213">
        <v>300823</v>
      </c>
      <c r="G2302" s="213">
        <v>130923</v>
      </c>
      <c r="H2302" s="213">
        <v>2023</v>
      </c>
      <c r="I2302" s="148" t="s">
        <v>43</v>
      </c>
      <c r="J2302" s="148" t="s">
        <v>2483</v>
      </c>
      <c r="K2302" s="148" t="s">
        <v>2484</v>
      </c>
      <c r="L2302" s="148" t="s">
        <v>74</v>
      </c>
      <c r="M2302" s="148" t="s">
        <v>3882</v>
      </c>
      <c r="N2302" s="213">
        <v>24</v>
      </c>
      <c r="P2302" s="581" t="s">
        <v>1178</v>
      </c>
      <c r="Q2302" s="16" t="s">
        <v>4896</v>
      </c>
      <c r="R2302" s="16" t="s">
        <v>2422</v>
      </c>
      <c r="S2302" s="114">
        <f t="shared" si="95"/>
        <v>2</v>
      </c>
      <c r="T2302" s="16">
        <v>1</v>
      </c>
      <c r="U2302" s="16">
        <v>1</v>
      </c>
      <c r="V2302" s="16">
        <v>0</v>
      </c>
      <c r="X2302" s="402">
        <v>111125</v>
      </c>
      <c r="Y2302" s="16" t="s">
        <v>78</v>
      </c>
      <c r="Z2302" s="48"/>
      <c r="AB2302" s="16" t="str">
        <f t="shared" si="97"/>
        <v>Unique</v>
      </c>
    </row>
    <row r="2303" spans="1:28" ht="15">
      <c r="A2303" s="354" t="str">
        <f t="shared" si="93"/>
        <v>119_2_200921_C2Y_p_me.</v>
      </c>
      <c r="B2303" s="355" t="s">
        <v>2517</v>
      </c>
      <c r="C2303" s="355" t="s">
        <v>2518</v>
      </c>
      <c r="D2303" s="213">
        <v>119</v>
      </c>
      <c r="E2303" s="213">
        <v>2</v>
      </c>
      <c r="F2303" s="96" t="s">
        <v>2403</v>
      </c>
      <c r="G2303" s="378">
        <v>200921</v>
      </c>
      <c r="H2303" s="213">
        <v>2021</v>
      </c>
      <c r="I2303" s="148" t="s">
        <v>43</v>
      </c>
      <c r="J2303" s="148" t="s">
        <v>2519</v>
      </c>
      <c r="K2303" s="148" t="s">
        <v>2520</v>
      </c>
      <c r="L2303" s="148" t="s">
        <v>74</v>
      </c>
      <c r="M2303" s="16" t="s">
        <v>75</v>
      </c>
      <c r="P2303" s="581" t="s">
        <v>1178</v>
      </c>
      <c r="Q2303" s="16" t="s">
        <v>4896</v>
      </c>
      <c r="R2303" s="16" t="s">
        <v>2422</v>
      </c>
      <c r="S2303" s="114">
        <f t="shared" si="95"/>
        <v>65</v>
      </c>
      <c r="T2303" s="16">
        <v>31</v>
      </c>
      <c r="U2303" s="16">
        <v>34</v>
      </c>
      <c r="V2303" s="16">
        <v>0</v>
      </c>
      <c r="X2303" s="402">
        <v>111125</v>
      </c>
      <c r="Y2303" s="16" t="s">
        <v>78</v>
      </c>
      <c r="Z2303" s="48"/>
      <c r="AB2303" s="16" t="str">
        <f t="shared" si="97"/>
        <v>Unique</v>
      </c>
    </row>
    <row r="2304" spans="1:28" ht="15">
      <c r="A2304" s="354" t="str">
        <f t="shared" si="93"/>
        <v>119_2_220622_C35_p_me.</v>
      </c>
      <c r="B2304" s="355" t="s">
        <v>2611</v>
      </c>
      <c r="C2304" s="355" t="s">
        <v>2612</v>
      </c>
      <c r="D2304" s="421">
        <v>119</v>
      </c>
      <c r="E2304" s="421">
        <v>2</v>
      </c>
      <c r="F2304" s="367" t="s">
        <v>2800</v>
      </c>
      <c r="G2304" s="213">
        <v>220622</v>
      </c>
      <c r="H2304" s="213">
        <v>2022</v>
      </c>
      <c r="I2304" s="148" t="s">
        <v>43</v>
      </c>
      <c r="J2304" s="148" t="s">
        <v>2613</v>
      </c>
      <c r="K2304" s="148" t="s">
        <v>2614</v>
      </c>
      <c r="L2304" s="148" t="s">
        <v>74</v>
      </c>
      <c r="M2304" s="2" t="s">
        <v>2911</v>
      </c>
      <c r="N2304" s="16">
        <v>89</v>
      </c>
      <c r="P2304" s="581" t="s">
        <v>1178</v>
      </c>
      <c r="Q2304" s="16" t="s">
        <v>4896</v>
      </c>
      <c r="R2304" s="16" t="s">
        <v>2422</v>
      </c>
      <c r="S2304" s="114">
        <f t="shared" si="95"/>
        <v>8</v>
      </c>
      <c r="T2304" s="16">
        <v>5</v>
      </c>
      <c r="U2304" s="16">
        <v>3</v>
      </c>
      <c r="V2304" s="16">
        <v>0</v>
      </c>
      <c r="X2304" s="402">
        <v>121125</v>
      </c>
      <c r="Y2304" s="16" t="s">
        <v>78</v>
      </c>
      <c r="Z2304" s="48"/>
      <c r="AB2304" s="16" t="str">
        <f t="shared" si="97"/>
        <v>Unique</v>
      </c>
    </row>
    <row r="2305" spans="1:28" ht="15">
      <c r="A2305" s="354" t="str">
        <f t="shared" si="93"/>
        <v>102_1_080622_C1C_p_me.</v>
      </c>
      <c r="B2305" s="355" t="s">
        <v>2751</v>
      </c>
      <c r="C2305" s="355" t="s">
        <v>2752</v>
      </c>
      <c r="D2305" s="213">
        <v>102</v>
      </c>
      <c r="E2305" s="213">
        <v>1</v>
      </c>
      <c r="F2305" s="213">
        <v>230522</v>
      </c>
      <c r="G2305" s="367" t="s">
        <v>2800</v>
      </c>
      <c r="H2305" s="213">
        <v>2022</v>
      </c>
      <c r="I2305" s="148" t="s">
        <v>43</v>
      </c>
      <c r="J2305" s="148" t="s">
        <v>2754</v>
      </c>
      <c r="K2305" s="148" t="s">
        <v>2755</v>
      </c>
      <c r="L2305" s="148" t="s">
        <v>74</v>
      </c>
      <c r="M2305" s="148" t="s">
        <v>100</v>
      </c>
      <c r="N2305" s="213">
        <v>110</v>
      </c>
      <c r="P2305" s="581" t="s">
        <v>1178</v>
      </c>
      <c r="Q2305" s="16" t="s">
        <v>4896</v>
      </c>
      <c r="R2305" s="16" t="s">
        <v>2422</v>
      </c>
      <c r="S2305" s="114">
        <f t="shared" si="95"/>
        <v>6</v>
      </c>
      <c r="T2305" s="16">
        <v>1</v>
      </c>
      <c r="U2305" s="16">
        <v>5</v>
      </c>
      <c r="V2305" s="16">
        <v>0</v>
      </c>
      <c r="X2305" s="402">
        <v>121125</v>
      </c>
      <c r="Y2305" s="16" t="s">
        <v>78</v>
      </c>
      <c r="Z2305" s="48"/>
      <c r="AB2305" s="16" t="str">
        <f t="shared" si="97"/>
        <v>Unique</v>
      </c>
    </row>
    <row r="2306" spans="1:28" ht="15">
      <c r="A2306" s="354" t="str">
        <f t="shared" si="93"/>
        <v>100_1_250422_C3C_p_me.</v>
      </c>
      <c r="B2306" s="355" t="s">
        <v>2798</v>
      </c>
      <c r="C2306" s="355" t="s">
        <v>2799</v>
      </c>
      <c r="D2306" s="213">
        <v>100</v>
      </c>
      <c r="E2306" s="213">
        <v>1</v>
      </c>
      <c r="F2306" s="213">
        <v>110422</v>
      </c>
      <c r="G2306" s="213">
        <v>250422</v>
      </c>
      <c r="H2306" s="213">
        <v>2022</v>
      </c>
      <c r="I2306" s="148" t="s">
        <v>43</v>
      </c>
      <c r="J2306" s="148" t="s">
        <v>2801</v>
      </c>
      <c r="K2306" s="148" t="s">
        <v>2802</v>
      </c>
      <c r="L2306" s="148" t="s">
        <v>74</v>
      </c>
      <c r="M2306" s="2" t="s">
        <v>75</v>
      </c>
      <c r="N2306" s="117">
        <v>23</v>
      </c>
      <c r="P2306" s="581" t="s">
        <v>1178</v>
      </c>
      <c r="Q2306" s="16" t="s">
        <v>4896</v>
      </c>
      <c r="R2306" s="16" t="s">
        <v>2422</v>
      </c>
      <c r="S2306" s="114">
        <f t="shared" si="95"/>
        <v>8</v>
      </c>
      <c r="T2306" s="16">
        <v>5</v>
      </c>
      <c r="U2306" s="16">
        <v>3</v>
      </c>
      <c r="V2306" s="16">
        <v>0</v>
      </c>
      <c r="X2306" s="402">
        <v>121125</v>
      </c>
      <c r="Y2306" s="16" t="s">
        <v>78</v>
      </c>
      <c r="Z2306" s="48"/>
      <c r="AB2306" s="16" t="str">
        <f t="shared" si="97"/>
        <v>Unique</v>
      </c>
    </row>
    <row r="2307" spans="1:28" ht="15">
      <c r="A2307" s="354" t="str">
        <f t="shared" si="93"/>
        <v>80_4_280923_C25_p_me.</v>
      </c>
      <c r="B2307" s="148" t="s">
        <v>2320</v>
      </c>
      <c r="C2307" s="148" t="s">
        <v>2321</v>
      </c>
      <c r="D2307" s="213">
        <v>80</v>
      </c>
      <c r="E2307" s="213">
        <v>4</v>
      </c>
      <c r="F2307" s="213">
        <v>130923</v>
      </c>
      <c r="G2307" s="213">
        <v>280923</v>
      </c>
      <c r="H2307" s="213">
        <v>2023</v>
      </c>
      <c r="I2307" s="148" t="s">
        <v>43</v>
      </c>
      <c r="J2307" s="148" t="s">
        <v>2322</v>
      </c>
      <c r="K2307" s="148" t="s">
        <v>2323</v>
      </c>
      <c r="L2307" s="148" t="s">
        <v>74</v>
      </c>
      <c r="M2307" s="148" t="s">
        <v>3196</v>
      </c>
      <c r="N2307" s="213">
        <v>36</v>
      </c>
      <c r="P2307" s="581" t="s">
        <v>1178</v>
      </c>
      <c r="Q2307" s="16" t="s">
        <v>4896</v>
      </c>
      <c r="R2307" s="16" t="s">
        <v>2422</v>
      </c>
      <c r="S2307" s="114">
        <f t="shared" si="95"/>
        <v>15</v>
      </c>
      <c r="T2307" s="16">
        <v>4</v>
      </c>
      <c r="U2307" s="16">
        <v>11</v>
      </c>
      <c r="V2307" s="16">
        <v>0</v>
      </c>
      <c r="X2307" s="402">
        <v>121125</v>
      </c>
      <c r="Y2307" s="16" t="s">
        <v>78</v>
      </c>
      <c r="Z2307" s="48"/>
      <c r="AB2307" s="16" t="str">
        <f t="shared" si="97"/>
        <v>Unique</v>
      </c>
    </row>
    <row r="2308" spans="1:28" ht="15">
      <c r="A2308" s="354" t="str">
        <f t="shared" si="93"/>
        <v>80_1_280923_C1B_p_me.</v>
      </c>
      <c r="B2308" s="148" t="s">
        <v>2360</v>
      </c>
      <c r="C2308" s="148" t="s">
        <v>2361</v>
      </c>
      <c r="D2308" s="213">
        <v>80</v>
      </c>
      <c r="E2308" s="213">
        <v>1</v>
      </c>
      <c r="F2308" s="213">
        <v>130923</v>
      </c>
      <c r="G2308" s="213">
        <v>280923</v>
      </c>
      <c r="H2308" s="213">
        <v>2023</v>
      </c>
      <c r="I2308" s="148" t="s">
        <v>43</v>
      </c>
      <c r="J2308" s="148" t="s">
        <v>2362</v>
      </c>
      <c r="K2308" s="148" t="s">
        <v>2363</v>
      </c>
      <c r="L2308" s="148" t="s">
        <v>74</v>
      </c>
      <c r="M2308" s="148" t="s">
        <v>2911</v>
      </c>
      <c r="N2308" s="213">
        <v>36</v>
      </c>
      <c r="P2308" s="581" t="s">
        <v>1178</v>
      </c>
      <c r="Q2308" s="16" t="s">
        <v>4896</v>
      </c>
      <c r="R2308" s="16" t="s">
        <v>2422</v>
      </c>
      <c r="S2308" s="114">
        <f t="shared" si="95"/>
        <v>29</v>
      </c>
      <c r="T2308" s="16">
        <v>9</v>
      </c>
      <c r="U2308" s="16">
        <v>20</v>
      </c>
      <c r="V2308" s="16">
        <v>0</v>
      </c>
      <c r="X2308" s="402">
        <v>121125</v>
      </c>
      <c r="Y2308" s="16" t="s">
        <v>78</v>
      </c>
      <c r="Z2308" s="48"/>
      <c r="AB2308" s="16" t="str">
        <f t="shared" si="97"/>
        <v>Unique</v>
      </c>
    </row>
    <row r="2309" spans="1:28" ht="15">
      <c r="A2309" s="354" t="str">
        <f t="shared" si="93"/>
        <v>80_3_280923_C15_p_me.</v>
      </c>
      <c r="B2309" s="148" t="s">
        <v>69</v>
      </c>
      <c r="C2309" s="148" t="s">
        <v>70</v>
      </c>
      <c r="D2309" s="213">
        <v>80</v>
      </c>
      <c r="E2309" s="213">
        <v>3</v>
      </c>
      <c r="F2309" s="213">
        <v>130923</v>
      </c>
      <c r="G2309" s="213">
        <v>280923</v>
      </c>
      <c r="H2309" s="213">
        <v>2023</v>
      </c>
      <c r="I2309" s="148" t="s">
        <v>43</v>
      </c>
      <c r="J2309" s="148" t="s">
        <v>72</v>
      </c>
      <c r="K2309" s="148" t="s">
        <v>73</v>
      </c>
      <c r="L2309" s="148" t="s">
        <v>74</v>
      </c>
      <c r="M2309" s="148" t="s">
        <v>2911</v>
      </c>
      <c r="N2309" s="213">
        <v>55</v>
      </c>
      <c r="P2309" s="581" t="s">
        <v>1178</v>
      </c>
      <c r="Q2309" s="16" t="s">
        <v>4896</v>
      </c>
      <c r="R2309" s="16" t="s">
        <v>2422</v>
      </c>
      <c r="S2309" s="114">
        <f t="shared" si="95"/>
        <v>24</v>
      </c>
      <c r="T2309" s="16">
        <v>8</v>
      </c>
      <c r="U2309" s="16">
        <v>16</v>
      </c>
      <c r="V2309" s="16">
        <v>0</v>
      </c>
      <c r="X2309" s="402">
        <v>121125</v>
      </c>
      <c r="Y2309" s="16" t="s">
        <v>78</v>
      </c>
      <c r="Z2309" s="48"/>
      <c r="AB2309" s="16" t="str">
        <f t="shared" ref="AB2309:AB2341" si="98">IF(COUNTIF(Z:Z, Z2309)&gt;1, "Duplicate", "Unique")</f>
        <v>Unique</v>
      </c>
    </row>
    <row r="2310" spans="1:28" ht="15">
      <c r="A2310" s="354" t="str">
        <f t="shared" si="93"/>
        <v>80_4_220622_C25_p_me.</v>
      </c>
      <c r="B2310" s="355" t="s">
        <v>2320</v>
      </c>
      <c r="C2310" s="355" t="s">
        <v>2321</v>
      </c>
      <c r="D2310" s="213">
        <v>80</v>
      </c>
      <c r="E2310" s="213">
        <v>4</v>
      </c>
      <c r="F2310" s="367" t="s">
        <v>2800</v>
      </c>
      <c r="G2310" s="213">
        <v>220622</v>
      </c>
      <c r="H2310" s="213">
        <v>2022</v>
      </c>
      <c r="I2310" s="148" t="s">
        <v>43</v>
      </c>
      <c r="J2310" s="148" t="s">
        <v>2322</v>
      </c>
      <c r="K2310" s="148" t="s">
        <v>2323</v>
      </c>
      <c r="L2310" s="148" t="s">
        <v>74</v>
      </c>
      <c r="M2310" s="2" t="s">
        <v>320</v>
      </c>
      <c r="N2310" s="213">
        <v>101</v>
      </c>
      <c r="P2310" s="581" t="s">
        <v>1178</v>
      </c>
      <c r="Q2310" s="16" t="s">
        <v>4896</v>
      </c>
      <c r="R2310" s="16" t="s">
        <v>2422</v>
      </c>
      <c r="S2310" s="114">
        <f t="shared" si="95"/>
        <v>6</v>
      </c>
      <c r="T2310" s="16">
        <v>1</v>
      </c>
      <c r="U2310" s="16">
        <v>5</v>
      </c>
      <c r="V2310" s="16">
        <v>0</v>
      </c>
      <c r="X2310" s="402">
        <v>121125</v>
      </c>
      <c r="Y2310" s="16" t="s">
        <v>78</v>
      </c>
      <c r="Z2310" s="48"/>
      <c r="AB2310" s="16" t="str">
        <f t="shared" si="98"/>
        <v>Unique</v>
      </c>
    </row>
    <row r="2311" spans="1:28" ht="15">
      <c r="A2311" s="354" t="str">
        <f t="shared" si="93"/>
        <v>100_3_090522_C3Y_p_me.</v>
      </c>
      <c r="B2311" s="355" t="s">
        <v>2417</v>
      </c>
      <c r="C2311" s="355" t="s">
        <v>2418</v>
      </c>
      <c r="D2311" s="213">
        <v>100</v>
      </c>
      <c r="E2311" s="213">
        <v>3</v>
      </c>
      <c r="F2311" s="213">
        <v>250422</v>
      </c>
      <c r="G2311" s="367" t="s">
        <v>2753</v>
      </c>
      <c r="H2311" s="213">
        <v>2022</v>
      </c>
      <c r="I2311" s="148" t="s">
        <v>43</v>
      </c>
      <c r="J2311" s="148" t="s">
        <v>2419</v>
      </c>
      <c r="K2311" s="148" t="s">
        <v>2420</v>
      </c>
      <c r="L2311" s="148" t="s">
        <v>74</v>
      </c>
      <c r="M2311" s="2" t="s">
        <v>75</v>
      </c>
      <c r="N2311" s="117">
        <v>95</v>
      </c>
      <c r="P2311" s="581" t="s">
        <v>1178</v>
      </c>
      <c r="Q2311" s="16" t="s">
        <v>4896</v>
      </c>
      <c r="R2311" s="16" t="s">
        <v>2422</v>
      </c>
      <c r="S2311" s="114">
        <f t="shared" si="95"/>
        <v>23</v>
      </c>
      <c r="T2311" s="16">
        <v>12</v>
      </c>
      <c r="U2311" s="16">
        <v>11</v>
      </c>
      <c r="V2311" s="16">
        <v>0</v>
      </c>
      <c r="X2311" s="402">
        <v>121125</v>
      </c>
      <c r="Y2311" s="16" t="s">
        <v>78</v>
      </c>
      <c r="Z2311" s="48"/>
      <c r="AB2311" s="16" t="str">
        <f t="shared" si="98"/>
        <v>Unique</v>
      </c>
    </row>
    <row r="2312" spans="1:28" ht="15">
      <c r="A2312" s="354" t="str">
        <f t="shared" si="93"/>
        <v>102_1_090522_C1C_p_me.</v>
      </c>
      <c r="B2312" s="355" t="s">
        <v>2751</v>
      </c>
      <c r="C2312" s="355" t="s">
        <v>2752</v>
      </c>
      <c r="D2312" s="213">
        <v>102</v>
      </c>
      <c r="E2312" s="213">
        <v>1</v>
      </c>
      <c r="F2312" s="213">
        <v>250422</v>
      </c>
      <c r="G2312" s="367" t="s">
        <v>2753</v>
      </c>
      <c r="H2312" s="213">
        <v>2021</v>
      </c>
      <c r="I2312" s="148" t="s">
        <v>43</v>
      </c>
      <c r="J2312" s="148" t="s">
        <v>2754</v>
      </c>
      <c r="K2312" s="148" t="s">
        <v>2755</v>
      </c>
      <c r="L2312" s="148" t="s">
        <v>74</v>
      </c>
      <c r="M2312" s="2" t="s">
        <v>75</v>
      </c>
      <c r="N2312" s="117">
        <v>73</v>
      </c>
      <c r="P2312" s="581" t="s">
        <v>1178</v>
      </c>
      <c r="Q2312" s="16" t="s">
        <v>4896</v>
      </c>
      <c r="R2312" s="16" t="s">
        <v>2422</v>
      </c>
      <c r="S2312" s="114">
        <f t="shared" si="95"/>
        <v>30</v>
      </c>
      <c r="T2312" s="16">
        <v>1</v>
      </c>
      <c r="U2312" s="16">
        <v>29</v>
      </c>
      <c r="V2312" s="16">
        <v>0</v>
      </c>
      <c r="X2312" s="402">
        <v>121125</v>
      </c>
      <c r="Y2312" s="16" t="s">
        <v>78</v>
      </c>
      <c r="Z2312" s="48"/>
      <c r="AB2312" s="16" t="str">
        <f t="shared" si="98"/>
        <v>Unique</v>
      </c>
    </row>
    <row r="2313" spans="1:28" ht="15">
      <c r="A2313" s="354" t="str">
        <f t="shared" si="93"/>
        <v>80_4_160821_C25_p_me.</v>
      </c>
      <c r="B2313" s="148" t="s">
        <v>2320</v>
      </c>
      <c r="C2313" s="148" t="s">
        <v>2321</v>
      </c>
      <c r="D2313" s="213">
        <v>80</v>
      </c>
      <c r="E2313" s="213">
        <v>4</v>
      </c>
      <c r="F2313" s="213">
        <v>300721</v>
      </c>
      <c r="G2313" s="213">
        <v>160821</v>
      </c>
      <c r="H2313" s="213">
        <v>2021</v>
      </c>
      <c r="I2313" s="148" t="s">
        <v>43</v>
      </c>
      <c r="J2313" s="148" t="s">
        <v>2322</v>
      </c>
      <c r="K2313" s="148" t="s">
        <v>2323</v>
      </c>
      <c r="L2313" s="148" t="s">
        <v>74</v>
      </c>
      <c r="M2313" s="2" t="s">
        <v>75</v>
      </c>
      <c r="N2313" s="117">
        <v>67</v>
      </c>
      <c r="O2313" s="2">
        <f>37+29</f>
        <v>66</v>
      </c>
      <c r="P2313" s="581" t="s">
        <v>1178</v>
      </c>
      <c r="Q2313" s="16" t="s">
        <v>4896</v>
      </c>
      <c r="R2313" s="16" t="s">
        <v>2422</v>
      </c>
      <c r="S2313" s="114">
        <f t="shared" si="95"/>
        <v>42</v>
      </c>
      <c r="T2313" s="16">
        <v>18</v>
      </c>
      <c r="U2313" s="16">
        <v>24</v>
      </c>
      <c r="V2313" s="16">
        <v>0</v>
      </c>
      <c r="X2313" s="402">
        <v>121125</v>
      </c>
      <c r="Y2313" s="16" t="s">
        <v>78</v>
      </c>
      <c r="Z2313" s="48"/>
      <c r="AB2313" s="16" t="str">
        <f t="shared" si="98"/>
        <v>Unique</v>
      </c>
    </row>
    <row r="2314" spans="1:28" ht="15">
      <c r="A2314" s="354" t="str">
        <f t="shared" si="93"/>
        <v>80_4_160821_C25_p_sp.</v>
      </c>
      <c r="B2314" s="148" t="s">
        <v>2320</v>
      </c>
      <c r="C2314" s="148" t="s">
        <v>2321</v>
      </c>
      <c r="D2314" s="213">
        <v>80</v>
      </c>
      <c r="E2314" s="213">
        <v>4</v>
      </c>
      <c r="F2314" s="213">
        <v>300721</v>
      </c>
      <c r="G2314" s="213">
        <v>160821</v>
      </c>
      <c r="H2314" s="213">
        <v>2021</v>
      </c>
      <c r="I2314" s="148" t="s">
        <v>43</v>
      </c>
      <c r="J2314" s="148" t="s">
        <v>2322</v>
      </c>
      <c r="K2314" s="148" t="s">
        <v>2323</v>
      </c>
      <c r="L2314" s="148" t="s">
        <v>74</v>
      </c>
      <c r="M2314" s="2" t="s">
        <v>75</v>
      </c>
      <c r="N2314" s="117">
        <v>67</v>
      </c>
      <c r="P2314" s="581" t="s">
        <v>1163</v>
      </c>
      <c r="Q2314" s="16" t="s">
        <v>1164</v>
      </c>
      <c r="R2314" s="16" t="s">
        <v>2422</v>
      </c>
      <c r="S2314" s="114">
        <f t="shared" si="95"/>
        <v>7</v>
      </c>
      <c r="T2314" s="16">
        <v>0</v>
      </c>
      <c r="U2314" s="16">
        <v>7</v>
      </c>
      <c r="V2314" s="16">
        <v>0</v>
      </c>
      <c r="X2314" s="402">
        <v>121125</v>
      </c>
      <c r="Y2314" s="16" t="s">
        <v>78</v>
      </c>
      <c r="Z2314" s="47" t="s">
        <v>4898</v>
      </c>
      <c r="AB2314" s="16" t="str">
        <f t="shared" si="98"/>
        <v>Unique</v>
      </c>
    </row>
    <row r="2315" spans="1:28" ht="15">
      <c r="A2315" s="354" t="str">
        <f t="shared" si="93"/>
        <v>128_1_090522_C3D_p_me.</v>
      </c>
      <c r="B2315" s="355" t="s">
        <v>2767</v>
      </c>
      <c r="C2315" s="355" t="s">
        <v>2768</v>
      </c>
      <c r="D2315" s="213">
        <v>128</v>
      </c>
      <c r="E2315" s="213">
        <v>1</v>
      </c>
      <c r="F2315" s="213">
        <v>250422</v>
      </c>
      <c r="G2315" s="367" t="s">
        <v>2753</v>
      </c>
      <c r="H2315" s="213">
        <v>2022</v>
      </c>
      <c r="I2315" s="148" t="s">
        <v>43</v>
      </c>
      <c r="J2315" s="148" t="s">
        <v>2769</v>
      </c>
      <c r="K2315" s="148" t="s">
        <v>2770</v>
      </c>
      <c r="L2315" s="148" t="s">
        <v>74</v>
      </c>
      <c r="M2315" s="2" t="s">
        <v>75</v>
      </c>
      <c r="N2315" s="117">
        <v>81</v>
      </c>
      <c r="P2315" s="581" t="s">
        <v>1178</v>
      </c>
      <c r="Q2315" s="16" t="s">
        <v>4896</v>
      </c>
      <c r="R2315" s="16" t="s">
        <v>2422</v>
      </c>
      <c r="S2315" s="114">
        <f t="shared" si="95"/>
        <v>27</v>
      </c>
      <c r="T2315" s="16">
        <v>3</v>
      </c>
      <c r="U2315" s="16">
        <v>24</v>
      </c>
      <c r="V2315" s="16">
        <v>0</v>
      </c>
      <c r="X2315" s="402">
        <v>121125</v>
      </c>
      <c r="Y2315" s="16" t="s">
        <v>78</v>
      </c>
      <c r="Z2315" s="48"/>
      <c r="AB2315" s="16" t="str">
        <f t="shared" si="98"/>
        <v>Unique</v>
      </c>
    </row>
    <row r="2316" spans="1:28" ht="15">
      <c r="A2316" s="354" t="str">
        <f t="shared" si="93"/>
        <v>119_1_220622_C1X_p_me.</v>
      </c>
      <c r="B2316" s="355" t="s">
        <v>2302</v>
      </c>
      <c r="C2316" s="355" t="s">
        <v>2303</v>
      </c>
      <c r="D2316" s="213">
        <v>119</v>
      </c>
      <c r="E2316" s="213">
        <v>1</v>
      </c>
      <c r="F2316" s="367" t="s">
        <v>2800</v>
      </c>
      <c r="G2316" s="213">
        <v>220622</v>
      </c>
      <c r="H2316" s="213">
        <v>2022</v>
      </c>
      <c r="I2316" s="148" t="s">
        <v>43</v>
      </c>
      <c r="J2316" s="148" t="s">
        <v>2304</v>
      </c>
      <c r="K2316" s="148" t="s">
        <v>2305</v>
      </c>
      <c r="L2316" s="148" t="s">
        <v>74</v>
      </c>
      <c r="M2316" s="148" t="s">
        <v>477</v>
      </c>
      <c r="N2316" s="213">
        <v>67</v>
      </c>
      <c r="P2316" s="581" t="s">
        <v>1178</v>
      </c>
      <c r="Q2316" s="16" t="s">
        <v>4896</v>
      </c>
      <c r="R2316" s="16" t="s">
        <v>2422</v>
      </c>
      <c r="S2316" s="114">
        <f t="shared" si="95"/>
        <v>6</v>
      </c>
      <c r="T2316" s="16">
        <v>2</v>
      </c>
      <c r="U2316" s="16">
        <v>4</v>
      </c>
      <c r="V2316" s="16">
        <v>0</v>
      </c>
      <c r="X2316" s="402">
        <v>121125</v>
      </c>
      <c r="Y2316" s="16" t="s">
        <v>78</v>
      </c>
      <c r="Z2316" s="48"/>
      <c r="AB2316" s="16" t="str">
        <f t="shared" si="98"/>
        <v>Unique</v>
      </c>
    </row>
    <row r="2317" spans="1:28" ht="15">
      <c r="A2317" s="354" t="str">
        <f t="shared" si="93"/>
        <v>100_2_090522_C3X_p_me.</v>
      </c>
      <c r="B2317" s="355" t="s">
        <v>2441</v>
      </c>
      <c r="C2317" s="355" t="s">
        <v>2442</v>
      </c>
      <c r="D2317" s="213">
        <v>100</v>
      </c>
      <c r="E2317" s="213">
        <v>2</v>
      </c>
      <c r="F2317" s="213">
        <v>250422</v>
      </c>
      <c r="G2317" s="367" t="s">
        <v>2753</v>
      </c>
      <c r="H2317" s="213">
        <v>2022</v>
      </c>
      <c r="I2317" s="148" t="s">
        <v>43</v>
      </c>
      <c r="J2317" s="148" t="s">
        <v>2443</v>
      </c>
      <c r="K2317" s="148" t="s">
        <v>2444</v>
      </c>
      <c r="L2317" s="148" t="s">
        <v>74</v>
      </c>
      <c r="M2317" s="2" t="s">
        <v>75</v>
      </c>
      <c r="N2317" s="117">
        <v>107</v>
      </c>
      <c r="P2317" s="581" t="s">
        <v>1178</v>
      </c>
      <c r="Q2317" s="16" t="s">
        <v>4896</v>
      </c>
      <c r="R2317" s="16" t="s">
        <v>2422</v>
      </c>
      <c r="S2317" s="114">
        <f t="shared" si="95"/>
        <v>17</v>
      </c>
      <c r="T2317" s="16">
        <v>7</v>
      </c>
      <c r="U2317" s="16">
        <v>10</v>
      </c>
      <c r="V2317" s="16">
        <v>0</v>
      </c>
      <c r="X2317" s="402">
        <v>121125</v>
      </c>
      <c r="Y2317" s="16" t="s">
        <v>78</v>
      </c>
      <c r="Z2317" s="48"/>
      <c r="AB2317" s="16" t="str">
        <f t="shared" si="98"/>
        <v>Unique</v>
      </c>
    </row>
    <row r="2318" spans="1:28" ht="15">
      <c r="A2318" s="354" t="str">
        <f t="shared" si="93"/>
        <v>101_2_300721_C3A_p_me.</v>
      </c>
      <c r="B2318" s="378" t="s">
        <v>2336</v>
      </c>
      <c r="C2318" s="378" t="s">
        <v>2337</v>
      </c>
      <c r="D2318" s="213">
        <v>101</v>
      </c>
      <c r="E2318" s="213">
        <v>2</v>
      </c>
      <c r="F2318" s="213">
        <v>140721</v>
      </c>
      <c r="G2318" s="213">
        <v>300721</v>
      </c>
      <c r="H2318" s="213">
        <v>2021</v>
      </c>
      <c r="I2318" s="148" t="s">
        <v>43</v>
      </c>
      <c r="J2318" s="148" t="s">
        <v>2338</v>
      </c>
      <c r="K2318" s="148" t="s">
        <v>2339</v>
      </c>
      <c r="L2318" s="148" t="s">
        <v>74</v>
      </c>
      <c r="M2318" s="148" t="s">
        <v>168</v>
      </c>
      <c r="N2318" s="213">
        <v>360</v>
      </c>
      <c r="P2318" s="581" t="s">
        <v>1178</v>
      </c>
      <c r="Q2318" s="16" t="s">
        <v>4896</v>
      </c>
      <c r="R2318" s="16" t="s">
        <v>2422</v>
      </c>
      <c r="S2318" s="114">
        <f t="shared" si="95"/>
        <v>43</v>
      </c>
      <c r="T2318" s="16">
        <v>17</v>
      </c>
      <c r="U2318" s="16">
        <v>26</v>
      </c>
      <c r="V2318" s="16">
        <v>0</v>
      </c>
      <c r="X2318" s="402">
        <v>121125</v>
      </c>
      <c r="Y2318" s="16" t="s">
        <v>78</v>
      </c>
      <c r="Z2318" s="48"/>
      <c r="AB2318" s="16" t="str">
        <f t="shared" si="98"/>
        <v>Unique</v>
      </c>
    </row>
    <row r="2319" spans="1:28" ht="15">
      <c r="A2319" s="354" t="str">
        <f t="shared" si="93"/>
        <v>93_1_160821_C3B_p_er.si</v>
      </c>
      <c r="B2319" s="148" t="s">
        <v>2326</v>
      </c>
      <c r="C2319" s="148" t="s">
        <v>2327</v>
      </c>
      <c r="D2319" s="213">
        <v>93</v>
      </c>
      <c r="E2319" s="213">
        <v>1</v>
      </c>
      <c r="F2319" s="213">
        <v>300721</v>
      </c>
      <c r="G2319" s="213">
        <v>160821</v>
      </c>
      <c r="H2319" s="213">
        <v>2021</v>
      </c>
      <c r="I2319" s="148" t="s">
        <v>43</v>
      </c>
      <c r="J2319" s="148" t="s">
        <v>2328</v>
      </c>
      <c r="K2319" s="148" t="s">
        <v>2329</v>
      </c>
      <c r="L2319" s="148" t="s">
        <v>74</v>
      </c>
      <c r="M2319" s="148" t="s">
        <v>75</v>
      </c>
      <c r="N2319" s="213">
        <v>705</v>
      </c>
      <c r="P2319" s="418" t="s">
        <v>576</v>
      </c>
      <c r="Q2319" s="16" t="s">
        <v>577</v>
      </c>
      <c r="R2319" s="16" t="s">
        <v>476</v>
      </c>
      <c r="S2319" s="114">
        <f t="shared" si="95"/>
        <v>2</v>
      </c>
      <c r="T2319" s="16">
        <v>2</v>
      </c>
      <c r="U2319" s="16">
        <v>0</v>
      </c>
      <c r="V2319" s="16">
        <v>0</v>
      </c>
      <c r="X2319" s="402">
        <v>121125</v>
      </c>
      <c r="Y2319" s="16" t="s">
        <v>78</v>
      </c>
      <c r="Z2319" s="47" t="s">
        <v>4899</v>
      </c>
      <c r="AB2319" s="16" t="str">
        <f t="shared" si="98"/>
        <v>Unique</v>
      </c>
    </row>
    <row r="2320" spans="1:28" ht="15">
      <c r="A2320" s="354" t="str">
        <f t="shared" si="93"/>
        <v>93_1_160821_C3B_p_er.te</v>
      </c>
      <c r="B2320" s="148" t="s">
        <v>2326</v>
      </c>
      <c r="C2320" s="148" t="s">
        <v>2327</v>
      </c>
      <c r="D2320" s="213">
        <v>93</v>
      </c>
      <c r="E2320" s="213">
        <v>1</v>
      </c>
      <c r="F2320" s="213">
        <v>300721</v>
      </c>
      <c r="G2320" s="213">
        <v>160821</v>
      </c>
      <c r="H2320" s="213">
        <v>2021</v>
      </c>
      <c r="I2320" s="148" t="s">
        <v>43</v>
      </c>
      <c r="J2320" s="148" t="s">
        <v>2328</v>
      </c>
      <c r="K2320" s="148" t="s">
        <v>2329</v>
      </c>
      <c r="L2320" s="148" t="s">
        <v>74</v>
      </c>
      <c r="M2320" s="148" t="s">
        <v>75</v>
      </c>
      <c r="N2320" s="213">
        <v>705</v>
      </c>
      <c r="P2320" s="586" t="s">
        <v>521</v>
      </c>
      <c r="Q2320" s="16" t="s">
        <v>522</v>
      </c>
      <c r="R2320" s="16" t="s">
        <v>476</v>
      </c>
      <c r="S2320" s="114">
        <f t="shared" si="95"/>
        <v>1</v>
      </c>
      <c r="T2320" s="16">
        <v>0</v>
      </c>
      <c r="U2320" s="16">
        <v>1</v>
      </c>
      <c r="V2320" s="16">
        <v>0</v>
      </c>
      <c r="X2320" s="402">
        <v>121125</v>
      </c>
      <c r="Y2320" s="16" t="s">
        <v>78</v>
      </c>
      <c r="Z2320" s="47" t="s">
        <v>4900</v>
      </c>
      <c r="AB2320" s="16" t="str">
        <f t="shared" si="98"/>
        <v>Unique</v>
      </c>
    </row>
    <row r="2321" spans="1:89" ht="15">
      <c r="A2321" s="354" t="str">
        <f t="shared" si="93"/>
        <v>93_1_160821_C3B_p_er.pe</v>
      </c>
      <c r="B2321" s="148" t="s">
        <v>2326</v>
      </c>
      <c r="C2321" s="148" t="s">
        <v>2327</v>
      </c>
      <c r="D2321" s="213">
        <v>93</v>
      </c>
      <c r="E2321" s="213">
        <v>1</v>
      </c>
      <c r="F2321" s="213">
        <v>300721</v>
      </c>
      <c r="G2321" s="213">
        <v>160821</v>
      </c>
      <c r="H2321" s="213">
        <v>2021</v>
      </c>
      <c r="I2321" s="148" t="s">
        <v>43</v>
      </c>
      <c r="J2321" s="148" t="s">
        <v>2328</v>
      </c>
      <c r="K2321" s="148" t="s">
        <v>2329</v>
      </c>
      <c r="L2321" s="148" t="s">
        <v>74</v>
      </c>
      <c r="M2321" s="148" t="s">
        <v>75</v>
      </c>
      <c r="N2321" s="213">
        <v>705</v>
      </c>
      <c r="P2321" s="418" t="s">
        <v>579</v>
      </c>
      <c r="Q2321" s="16" t="s">
        <v>580</v>
      </c>
      <c r="R2321" s="16" t="s">
        <v>476</v>
      </c>
      <c r="S2321" s="114">
        <f t="shared" si="95"/>
        <v>1</v>
      </c>
      <c r="T2321" s="16">
        <v>0</v>
      </c>
      <c r="U2321" s="16">
        <v>1</v>
      </c>
      <c r="V2321" s="16">
        <v>0</v>
      </c>
      <c r="X2321" s="402">
        <v>121125</v>
      </c>
      <c r="Y2321" s="16" t="s">
        <v>78</v>
      </c>
      <c r="Z2321" s="47" t="s">
        <v>4901</v>
      </c>
      <c r="AB2321" s="16" t="str">
        <f t="shared" si="98"/>
        <v>Unique</v>
      </c>
    </row>
    <row r="2322" spans="1:89" ht="15">
      <c r="A2322" s="354" t="str">
        <f t="shared" si="93"/>
        <v>61_1_170822_C2X_p_er.te</v>
      </c>
      <c r="B2322" s="355" t="s">
        <v>2372</v>
      </c>
      <c r="C2322" s="355" t="s">
        <v>2373</v>
      </c>
      <c r="D2322" s="213">
        <v>61</v>
      </c>
      <c r="E2322" s="213">
        <v>1</v>
      </c>
      <c r="F2322" s="367" t="s">
        <v>3145</v>
      </c>
      <c r="G2322" s="402">
        <v>170822</v>
      </c>
      <c r="H2322" s="16">
        <v>2022</v>
      </c>
      <c r="I2322" s="16" t="s">
        <v>43</v>
      </c>
      <c r="J2322" s="2" t="s">
        <v>2374</v>
      </c>
      <c r="K2322" s="2" t="s">
        <v>2375</v>
      </c>
      <c r="L2322" s="148" t="s">
        <v>74</v>
      </c>
      <c r="M2322" s="148" t="s">
        <v>2422</v>
      </c>
      <c r="N2322" s="16">
        <v>12</v>
      </c>
      <c r="P2322" s="401" t="s">
        <v>521</v>
      </c>
      <c r="Q2322" s="16" t="s">
        <v>522</v>
      </c>
      <c r="R2322" s="16" t="s">
        <v>476</v>
      </c>
      <c r="S2322" s="114">
        <f t="shared" si="95"/>
        <v>1</v>
      </c>
      <c r="T2322" s="16">
        <v>0</v>
      </c>
      <c r="U2322" s="16">
        <v>1</v>
      </c>
      <c r="V2322" s="16">
        <v>0</v>
      </c>
      <c r="X2322" s="402">
        <v>121125</v>
      </c>
      <c r="Y2322" s="50" t="s">
        <v>78</v>
      </c>
      <c r="Z2322" s="47" t="s">
        <v>4902</v>
      </c>
      <c r="AA2322" s="432"/>
      <c r="AB2322" s="16" t="str">
        <f t="shared" si="98"/>
        <v>Unique</v>
      </c>
    </row>
    <row r="2323" spans="1:89" ht="15">
      <c r="A2323" s="354" t="str">
        <f t="shared" si="93"/>
        <v>83_2_200722_C2D_p_me.</v>
      </c>
      <c r="B2323" s="148" t="s">
        <v>2773</v>
      </c>
      <c r="C2323" s="148" t="s">
        <v>2774</v>
      </c>
      <c r="D2323" s="213">
        <v>83</v>
      </c>
      <c r="E2323" s="213">
        <v>2</v>
      </c>
      <c r="F2323" s="367" t="s">
        <v>465</v>
      </c>
      <c r="G2323" s="213">
        <v>200722</v>
      </c>
      <c r="H2323" s="213">
        <v>2022</v>
      </c>
      <c r="I2323" s="148" t="s">
        <v>43</v>
      </c>
      <c r="J2323" s="148" t="s">
        <v>2775</v>
      </c>
      <c r="K2323" s="148" t="s">
        <v>2776</v>
      </c>
      <c r="L2323" s="148" t="s">
        <v>74</v>
      </c>
      <c r="M2323" s="148" t="s">
        <v>105</v>
      </c>
      <c r="N2323" s="213">
        <v>309</v>
      </c>
      <c r="P2323" s="581" t="s">
        <v>1178</v>
      </c>
      <c r="Q2323" s="16" t="s">
        <v>4896</v>
      </c>
      <c r="R2323" s="16" t="s">
        <v>2422</v>
      </c>
      <c r="S2323" s="114">
        <f t="shared" si="95"/>
        <v>23</v>
      </c>
      <c r="T2323" s="16">
        <v>19</v>
      </c>
      <c r="U2323" s="16">
        <v>4</v>
      </c>
      <c r="V2323" s="16">
        <v>0</v>
      </c>
      <c r="X2323" s="402">
        <v>131125</v>
      </c>
      <c r="Y2323" s="16" t="s">
        <v>78</v>
      </c>
      <c r="Z2323" s="48"/>
      <c r="AB2323" s="16" t="str">
        <f t="shared" si="98"/>
        <v>Unique</v>
      </c>
    </row>
    <row r="2324" spans="1:89" ht="15">
      <c r="A2324" s="354" t="str">
        <f t="shared" si="93"/>
        <v>102_1_230522_C1C_p_me.</v>
      </c>
      <c r="B2324" s="148" t="s">
        <v>2751</v>
      </c>
      <c r="C2324" s="148" t="s">
        <v>2752</v>
      </c>
      <c r="D2324" s="213">
        <v>102</v>
      </c>
      <c r="E2324" s="213">
        <v>1</v>
      </c>
      <c r="F2324" s="367" t="s">
        <v>2753</v>
      </c>
      <c r="G2324" s="213">
        <v>230522</v>
      </c>
      <c r="H2324" s="213">
        <v>2022</v>
      </c>
      <c r="I2324" s="148" t="s">
        <v>43</v>
      </c>
      <c r="J2324" s="148" t="s">
        <v>2754</v>
      </c>
      <c r="K2324" s="148" t="s">
        <v>2755</v>
      </c>
      <c r="L2324" s="148" t="s">
        <v>74</v>
      </c>
      <c r="M2324" s="148" t="s">
        <v>75</v>
      </c>
      <c r="N2324" s="213">
        <v>143</v>
      </c>
      <c r="P2324" s="581" t="s">
        <v>1178</v>
      </c>
      <c r="Q2324" s="16" t="s">
        <v>4896</v>
      </c>
      <c r="R2324" s="16" t="s">
        <v>2422</v>
      </c>
      <c r="S2324" s="114">
        <f t="shared" si="95"/>
        <v>12</v>
      </c>
      <c r="T2324" s="16">
        <v>2</v>
      </c>
      <c r="U2324" s="16">
        <v>10</v>
      </c>
      <c r="V2324" s="16">
        <v>0</v>
      </c>
      <c r="X2324" s="402">
        <v>131125</v>
      </c>
      <c r="Y2324" s="16" t="s">
        <v>78</v>
      </c>
      <c r="Z2324" s="48"/>
      <c r="AB2324" s="16" t="str">
        <f t="shared" si="98"/>
        <v>Unique</v>
      </c>
    </row>
    <row r="2325" spans="1:89" ht="15">
      <c r="A2325" s="354" t="str">
        <f t="shared" si="93"/>
        <v>102_1_230522_C1C_p_sp.</v>
      </c>
      <c r="B2325" s="148" t="s">
        <v>2751</v>
      </c>
      <c r="C2325" s="148" t="s">
        <v>2752</v>
      </c>
      <c r="D2325" s="213">
        <v>102</v>
      </c>
      <c r="E2325" s="213">
        <v>1</v>
      </c>
      <c r="F2325" s="367" t="s">
        <v>2753</v>
      </c>
      <c r="G2325" s="213">
        <v>230522</v>
      </c>
      <c r="H2325" s="213">
        <v>2022</v>
      </c>
      <c r="I2325" s="148" t="s">
        <v>43</v>
      </c>
      <c r="J2325" s="148" t="s">
        <v>2754</v>
      </c>
      <c r="K2325" s="148" t="s">
        <v>2755</v>
      </c>
      <c r="L2325" s="148" t="s">
        <v>74</v>
      </c>
      <c r="M2325" s="148" t="s">
        <v>75</v>
      </c>
      <c r="N2325" s="213">
        <v>143</v>
      </c>
      <c r="P2325" s="581" t="s">
        <v>1163</v>
      </c>
      <c r="Q2325" s="16" t="s">
        <v>1164</v>
      </c>
      <c r="R2325" s="16" t="s">
        <v>2422</v>
      </c>
      <c r="S2325" s="114">
        <f t="shared" si="95"/>
        <v>3</v>
      </c>
      <c r="T2325" s="16">
        <v>0</v>
      </c>
      <c r="U2325" s="16">
        <v>3</v>
      </c>
      <c r="V2325" s="16">
        <v>0</v>
      </c>
      <c r="X2325" s="402">
        <v>131125</v>
      </c>
      <c r="Y2325" s="16" t="s">
        <v>78</v>
      </c>
      <c r="Z2325" s="47" t="s">
        <v>4903</v>
      </c>
      <c r="AB2325" s="16" t="str">
        <f t="shared" si="98"/>
        <v>Unique</v>
      </c>
    </row>
    <row r="2326" spans="1:89" ht="15">
      <c r="A2326" s="354" t="str">
        <f t="shared" si="93"/>
        <v>83_2_230522_C2D_p_me.</v>
      </c>
      <c r="B2326" s="355" t="s">
        <v>2773</v>
      </c>
      <c r="C2326" s="355" t="s">
        <v>2774</v>
      </c>
      <c r="D2326" s="213">
        <v>83</v>
      </c>
      <c r="E2326" s="213">
        <v>2</v>
      </c>
      <c r="F2326" s="367" t="s">
        <v>2753</v>
      </c>
      <c r="G2326" s="213">
        <v>230522</v>
      </c>
      <c r="H2326" s="213">
        <v>2022</v>
      </c>
      <c r="I2326" s="148" t="s">
        <v>43</v>
      </c>
      <c r="J2326" s="148" t="s">
        <v>2775</v>
      </c>
      <c r="K2326" s="148" t="s">
        <v>2776</v>
      </c>
      <c r="L2326" s="148" t="s">
        <v>74</v>
      </c>
      <c r="M2326" s="2" t="s">
        <v>477</v>
      </c>
      <c r="N2326" s="117">
        <v>156</v>
      </c>
      <c r="P2326" s="581" t="s">
        <v>1178</v>
      </c>
      <c r="Q2326" s="16" t="s">
        <v>4896</v>
      </c>
      <c r="R2326" s="16" t="s">
        <v>2422</v>
      </c>
      <c r="S2326" s="114">
        <f t="shared" si="95"/>
        <v>8</v>
      </c>
      <c r="T2326" s="16">
        <v>3</v>
      </c>
      <c r="U2326" s="16">
        <v>5</v>
      </c>
      <c r="V2326" s="16">
        <v>0</v>
      </c>
      <c r="X2326" s="402">
        <v>131125</v>
      </c>
      <c r="Y2326" s="16" t="s">
        <v>78</v>
      </c>
      <c r="Z2326" s="48"/>
      <c r="AB2326" s="16" t="str">
        <f t="shared" si="98"/>
        <v>Unique</v>
      </c>
    </row>
    <row r="2327" spans="1:89" ht="15">
      <c r="A2327" s="354" t="str">
        <f t="shared" si="93"/>
        <v>80_3_220622_C15_p_me.</v>
      </c>
      <c r="B2327" s="355" t="s">
        <v>69</v>
      </c>
      <c r="C2327" s="355" t="s">
        <v>70</v>
      </c>
      <c r="D2327" s="213">
        <v>80</v>
      </c>
      <c r="E2327" s="213">
        <v>3</v>
      </c>
      <c r="F2327" s="379" t="s">
        <v>2800</v>
      </c>
      <c r="G2327" s="213">
        <v>220622</v>
      </c>
      <c r="H2327" s="213">
        <v>2022</v>
      </c>
      <c r="I2327" s="148" t="s">
        <v>43</v>
      </c>
      <c r="J2327" s="148" t="s">
        <v>72</v>
      </c>
      <c r="K2327" s="148" t="s">
        <v>73</v>
      </c>
      <c r="L2327" s="148" t="s">
        <v>74</v>
      </c>
      <c r="M2327" s="2" t="s">
        <v>320</v>
      </c>
      <c r="N2327" s="213">
        <v>265</v>
      </c>
      <c r="P2327" s="581" t="s">
        <v>1178</v>
      </c>
      <c r="Q2327" s="16" t="s">
        <v>4896</v>
      </c>
      <c r="R2327" s="16" t="s">
        <v>2422</v>
      </c>
      <c r="S2327" s="114">
        <f t="shared" si="95"/>
        <v>9</v>
      </c>
      <c r="T2327" s="16">
        <v>2</v>
      </c>
      <c r="U2327" s="16">
        <v>7</v>
      </c>
      <c r="V2327" s="16">
        <v>0</v>
      </c>
      <c r="X2327" s="402">
        <v>131125</v>
      </c>
      <c r="Y2327" s="16" t="s">
        <v>78</v>
      </c>
      <c r="Z2327" s="48"/>
      <c r="AB2327" s="16" t="str">
        <f t="shared" si="98"/>
        <v>Unique</v>
      </c>
    </row>
    <row r="2328" spans="1:89" ht="15">
      <c r="A2328" s="354" t="str">
        <f t="shared" si="93"/>
        <v>80_3_030921_C15_p_me.</v>
      </c>
      <c r="B2328" s="378" t="s">
        <v>69</v>
      </c>
      <c r="C2328" s="378" t="s">
        <v>70</v>
      </c>
      <c r="D2328" s="213">
        <v>80</v>
      </c>
      <c r="E2328" s="213">
        <v>3</v>
      </c>
      <c r="F2328" s="213">
        <v>160821</v>
      </c>
      <c r="G2328" s="481" t="s">
        <v>2403</v>
      </c>
      <c r="H2328" s="213">
        <v>2021</v>
      </c>
      <c r="I2328" s="148" t="s">
        <v>43</v>
      </c>
      <c r="J2328" s="148" t="s">
        <v>72</v>
      </c>
      <c r="K2328" s="148" t="s">
        <v>73</v>
      </c>
      <c r="L2328" s="148" t="s">
        <v>74</v>
      </c>
      <c r="M2328" s="148" t="s">
        <v>168</v>
      </c>
      <c r="N2328" s="213">
        <v>302</v>
      </c>
      <c r="O2328" s="148" t="s">
        <v>357</v>
      </c>
      <c r="P2328" s="581" t="s">
        <v>1178</v>
      </c>
      <c r="Q2328" s="16" t="s">
        <v>4896</v>
      </c>
      <c r="R2328" s="16" t="s">
        <v>2422</v>
      </c>
      <c r="S2328" s="114">
        <f t="shared" si="95"/>
        <v>197</v>
      </c>
      <c r="T2328" s="16">
        <v>82</v>
      </c>
      <c r="U2328" s="16">
        <v>115</v>
      </c>
      <c r="V2328" s="16">
        <v>0</v>
      </c>
      <c r="X2328" s="402">
        <v>131125</v>
      </c>
      <c r="Y2328" s="16" t="s">
        <v>78</v>
      </c>
      <c r="Z2328" s="48"/>
      <c r="AB2328" s="16" t="str">
        <f t="shared" si="98"/>
        <v>Unique</v>
      </c>
    </row>
    <row r="2329" spans="1:89" ht="15">
      <c r="A2329" s="354" t="str">
        <f t="shared" si="93"/>
        <v>80_3_080622_C15_p_ph.pe</v>
      </c>
      <c r="B2329" s="355" t="s">
        <v>69</v>
      </c>
      <c r="C2329" s="355" t="s">
        <v>70</v>
      </c>
      <c r="D2329" s="213">
        <v>80</v>
      </c>
      <c r="E2329" s="213">
        <v>3</v>
      </c>
      <c r="F2329" s="213">
        <v>230522</v>
      </c>
      <c r="G2329" s="367" t="s">
        <v>2800</v>
      </c>
      <c r="H2329" s="213">
        <v>2022</v>
      </c>
      <c r="I2329" s="148" t="s">
        <v>43</v>
      </c>
      <c r="J2329" s="148" t="s">
        <v>72</v>
      </c>
      <c r="K2329" s="148" t="s">
        <v>73</v>
      </c>
      <c r="L2329" s="148" t="s">
        <v>74</v>
      </c>
      <c r="M2329" s="2" t="s">
        <v>2911</v>
      </c>
      <c r="N2329" s="117">
        <v>66</v>
      </c>
      <c r="P2329" s="418" t="s">
        <v>3722</v>
      </c>
      <c r="Q2329" s="16" t="s">
        <v>4904</v>
      </c>
      <c r="R2329" s="16" t="s">
        <v>100</v>
      </c>
      <c r="S2329" s="16">
        <v>2</v>
      </c>
      <c r="T2329" s="16">
        <v>1</v>
      </c>
      <c r="U2329" s="16">
        <v>1</v>
      </c>
      <c r="V2329" s="16">
        <v>0</v>
      </c>
      <c r="X2329" s="402">
        <v>181125</v>
      </c>
      <c r="Y2329" s="16" t="s">
        <v>2844</v>
      </c>
      <c r="Z2329" s="47" t="s">
        <v>4905</v>
      </c>
      <c r="AB2329" s="16" t="str">
        <f t="shared" si="98"/>
        <v>Unique</v>
      </c>
    </row>
    <row r="2330" spans="1:89" ht="15">
      <c r="A2330" s="354" t="str">
        <f t="shared" si="93"/>
        <v>80_4_250422_C25_p_br.va</v>
      </c>
      <c r="B2330" s="355" t="s">
        <v>2320</v>
      </c>
      <c r="C2330" s="355" t="s">
        <v>2321</v>
      </c>
      <c r="D2330" s="213">
        <v>80</v>
      </c>
      <c r="E2330" s="213">
        <v>4</v>
      </c>
      <c r="F2330" s="213">
        <v>110422</v>
      </c>
      <c r="G2330" s="213">
        <v>250422</v>
      </c>
      <c r="H2330" s="213">
        <v>2022</v>
      </c>
      <c r="I2330" s="148" t="s">
        <v>43</v>
      </c>
      <c r="J2330" s="148" t="s">
        <v>2322</v>
      </c>
      <c r="K2330" s="148" t="s">
        <v>2323</v>
      </c>
      <c r="L2330" s="148" t="s">
        <v>74</v>
      </c>
      <c r="M2330" s="2" t="s">
        <v>75</v>
      </c>
      <c r="N2330" s="117">
        <v>17</v>
      </c>
      <c r="P2330" s="418" t="s">
        <v>1186</v>
      </c>
      <c r="Q2330" s="586" t="s">
        <v>4906</v>
      </c>
      <c r="R2330" s="16" t="s">
        <v>100</v>
      </c>
      <c r="S2330" s="16">
        <v>1</v>
      </c>
      <c r="T2330" s="16">
        <v>0</v>
      </c>
      <c r="U2330" s="16">
        <v>1</v>
      </c>
      <c r="V2330" s="16">
        <v>0</v>
      </c>
      <c r="X2330" s="402">
        <v>251125</v>
      </c>
      <c r="Y2330" s="16" t="s">
        <v>2844</v>
      </c>
      <c r="Z2330" s="47" t="s">
        <v>4907</v>
      </c>
      <c r="AB2330" s="16" t="str">
        <f t="shared" si="98"/>
        <v>Unique</v>
      </c>
    </row>
    <row r="2331" spans="1:89" ht="15">
      <c r="A2331" s="354" t="str">
        <f t="shared" si="93"/>
        <v>81_1_060722_C1D_p_me.</v>
      </c>
      <c r="B2331" s="355" t="s">
        <v>2618</v>
      </c>
      <c r="C2331" s="355" t="s">
        <v>2619</v>
      </c>
      <c r="D2331" s="213">
        <v>81</v>
      </c>
      <c r="E2331" s="213">
        <v>1</v>
      </c>
      <c r="F2331" s="213">
        <v>220622</v>
      </c>
      <c r="G2331" s="367" t="s">
        <v>465</v>
      </c>
      <c r="H2331" s="213">
        <v>2022</v>
      </c>
      <c r="I2331" s="148" t="s">
        <v>43</v>
      </c>
      <c r="J2331" s="148" t="s">
        <v>2620</v>
      </c>
      <c r="K2331" s="148" t="s">
        <v>2621</v>
      </c>
      <c r="L2331" s="148" t="s">
        <v>74</v>
      </c>
      <c r="M2331" s="148" t="s">
        <v>100</v>
      </c>
      <c r="N2331" s="213">
        <v>201</v>
      </c>
      <c r="O2331" s="2"/>
      <c r="P2331" s="581" t="s">
        <v>1178</v>
      </c>
      <c r="Q2331" s="16" t="s">
        <v>1179</v>
      </c>
      <c r="R2331" s="16" t="s">
        <v>1176</v>
      </c>
      <c r="S2331" s="114">
        <f t="shared" ref="S2331:S2332" si="99">T2331+U2331</f>
        <v>123</v>
      </c>
      <c r="T2331" s="16">
        <v>79</v>
      </c>
      <c r="U2331" s="16">
        <v>44</v>
      </c>
      <c r="V2331" s="16">
        <v>0</v>
      </c>
      <c r="X2331" s="413" t="s">
        <v>4908</v>
      </c>
      <c r="Y2331" s="16" t="s">
        <v>2844</v>
      </c>
      <c r="Z2331" s="48"/>
      <c r="AB2331" s="16" t="str">
        <f t="shared" si="98"/>
        <v>Unique</v>
      </c>
    </row>
    <row r="2332" spans="1:89" ht="15">
      <c r="A2332" s="354" t="str">
        <f t="shared" si="93"/>
        <v>119_2_160821_C35_p_me.</v>
      </c>
      <c r="B2332" s="355" t="s">
        <v>2611</v>
      </c>
      <c r="C2332" s="355" t="s">
        <v>2612</v>
      </c>
      <c r="D2332" s="421">
        <v>119</v>
      </c>
      <c r="E2332" s="421">
        <v>2</v>
      </c>
      <c r="F2332" s="213">
        <v>300721</v>
      </c>
      <c r="G2332" s="213">
        <v>160821</v>
      </c>
      <c r="H2332" s="213">
        <v>2021</v>
      </c>
      <c r="I2332" s="148" t="s">
        <v>43</v>
      </c>
      <c r="J2332" s="148" t="s">
        <v>2613</v>
      </c>
      <c r="K2332" s="148" t="s">
        <v>2614</v>
      </c>
      <c r="L2332" s="148" t="s">
        <v>74</v>
      </c>
      <c r="M2332" s="2" t="s">
        <v>477</v>
      </c>
      <c r="N2332" s="117">
        <v>866</v>
      </c>
      <c r="O2332" s="354"/>
      <c r="P2332" s="581" t="s">
        <v>1178</v>
      </c>
      <c r="Q2332" s="16" t="s">
        <v>1179</v>
      </c>
      <c r="R2332" s="16" t="s">
        <v>4909</v>
      </c>
      <c r="S2332" s="114">
        <f t="shared" si="99"/>
        <v>73</v>
      </c>
      <c r="T2332" s="16">
        <v>32</v>
      </c>
      <c r="U2332" s="16">
        <v>41</v>
      </c>
      <c r="V2332" s="16">
        <v>0</v>
      </c>
      <c r="X2332" s="413" t="s">
        <v>4908</v>
      </c>
      <c r="Y2332" s="16" t="s">
        <v>2844</v>
      </c>
      <c r="Z2332" s="48"/>
      <c r="AB2332" s="16" t="str">
        <f t="shared" si="98"/>
        <v>Unique</v>
      </c>
    </row>
    <row r="2333" spans="1:89" ht="15">
      <c r="A2333" s="354" t="str">
        <f t="shared" si="93"/>
        <v>80_4_230522_C25_p_me.</v>
      </c>
      <c r="B2333" s="355" t="s">
        <v>2320</v>
      </c>
      <c r="C2333" s="355" t="s">
        <v>2321</v>
      </c>
      <c r="D2333" s="213">
        <v>80</v>
      </c>
      <c r="E2333" s="213">
        <v>4</v>
      </c>
      <c r="F2333" s="367" t="s">
        <v>2753</v>
      </c>
      <c r="G2333" s="213">
        <v>230522</v>
      </c>
      <c r="H2333" s="213">
        <v>2022</v>
      </c>
      <c r="I2333" s="148" t="s">
        <v>43</v>
      </c>
      <c r="J2333" s="148" t="s">
        <v>2322</v>
      </c>
      <c r="K2333" s="148" t="s">
        <v>2323</v>
      </c>
      <c r="L2333" s="148" t="s">
        <v>74</v>
      </c>
      <c r="M2333" s="2" t="s">
        <v>75</v>
      </c>
      <c r="N2333" s="117">
        <v>125</v>
      </c>
      <c r="P2333" s="581" t="s">
        <v>1178</v>
      </c>
      <c r="Q2333" s="16" t="s">
        <v>1179</v>
      </c>
      <c r="R2333" s="16" t="s">
        <v>4909</v>
      </c>
      <c r="S2333" s="16">
        <v>1</v>
      </c>
      <c r="T2333" s="16">
        <v>0</v>
      </c>
      <c r="U2333" s="16">
        <v>1</v>
      </c>
      <c r="V2333" s="16">
        <v>0</v>
      </c>
      <c r="X2333" s="413" t="s">
        <v>4908</v>
      </c>
      <c r="Y2333" s="16" t="s">
        <v>2844</v>
      </c>
      <c r="Z2333" s="48"/>
      <c r="AB2333" s="16" t="str">
        <f t="shared" si="98"/>
        <v>Unique</v>
      </c>
    </row>
    <row r="2334" spans="1:89" ht="15">
      <c r="A2334" s="354" t="str">
        <f t="shared" si="93"/>
        <v>93_1_160821_C3B_p_me</v>
      </c>
      <c r="B2334" s="355" t="s">
        <v>2326</v>
      </c>
      <c r="C2334" s="355" t="s">
        <v>2327</v>
      </c>
      <c r="D2334" s="213">
        <v>93</v>
      </c>
      <c r="E2334" s="213">
        <v>1</v>
      </c>
      <c r="F2334" s="213">
        <v>300721</v>
      </c>
      <c r="G2334" s="213">
        <v>160821</v>
      </c>
      <c r="H2334" s="213">
        <v>2021</v>
      </c>
      <c r="I2334" s="148" t="s">
        <v>43</v>
      </c>
      <c r="J2334" s="148" t="s">
        <v>2328</v>
      </c>
      <c r="K2334" s="148" t="s">
        <v>2329</v>
      </c>
      <c r="L2334" s="148" t="s">
        <v>74</v>
      </c>
      <c r="M2334" s="2" t="s">
        <v>75</v>
      </c>
      <c r="N2334" s="117">
        <v>705</v>
      </c>
      <c r="O2334" s="2"/>
      <c r="P2334" s="581" t="s">
        <v>4910</v>
      </c>
      <c r="Q2334" s="16" t="s">
        <v>1179</v>
      </c>
      <c r="R2334" s="16" t="s">
        <v>4909</v>
      </c>
      <c r="S2334" s="16">
        <v>111</v>
      </c>
      <c r="T2334" s="16">
        <v>49</v>
      </c>
      <c r="U2334" s="16">
        <v>62</v>
      </c>
      <c r="V2334" s="16">
        <v>0</v>
      </c>
      <c r="X2334" s="413" t="s">
        <v>4908</v>
      </c>
      <c r="Y2334" s="16" t="s">
        <v>2844</v>
      </c>
      <c r="Z2334" s="48"/>
      <c r="AB2334" s="16" t="str">
        <f t="shared" si="98"/>
        <v>Unique</v>
      </c>
    </row>
    <row r="2335" spans="1:89" ht="15">
      <c r="A2335" s="587" t="str">
        <f t="shared" si="93"/>
        <v>93_1_160821_C3B_p_me.</v>
      </c>
      <c r="B2335" s="148" t="s">
        <v>2326</v>
      </c>
      <c r="C2335" s="148" t="s">
        <v>2327</v>
      </c>
      <c r="D2335" s="213">
        <v>93</v>
      </c>
      <c r="E2335" s="213">
        <v>1</v>
      </c>
      <c r="F2335" s="213">
        <v>300721</v>
      </c>
      <c r="G2335" s="213">
        <v>160821</v>
      </c>
      <c r="H2335" s="213">
        <v>2021</v>
      </c>
      <c r="I2335" s="148" t="s">
        <v>43</v>
      </c>
      <c r="J2335" s="148" t="s">
        <v>2328</v>
      </c>
      <c r="K2335" s="148" t="s">
        <v>2329</v>
      </c>
      <c r="L2335" s="148" t="s">
        <v>74</v>
      </c>
      <c r="M2335" s="2" t="s">
        <v>75</v>
      </c>
      <c r="N2335" s="117">
        <v>705</v>
      </c>
      <c r="O2335" s="2"/>
      <c r="P2335" s="384" t="s">
        <v>1178</v>
      </c>
      <c r="Q2335" s="588" t="s">
        <v>1179</v>
      </c>
      <c r="R2335" s="588" t="s">
        <v>1176</v>
      </c>
      <c r="S2335" s="589">
        <f>SUM(T2335+U2335)</f>
        <v>68</v>
      </c>
      <c r="T2335" s="590">
        <v>36</v>
      </c>
      <c r="U2335" s="590">
        <v>32</v>
      </c>
      <c r="V2335" s="590">
        <v>0</v>
      </c>
      <c r="W2335" s="589"/>
      <c r="X2335" s="591" t="s">
        <v>4911</v>
      </c>
      <c r="Y2335" s="393" t="s">
        <v>2844</v>
      </c>
      <c r="Z2335" s="385"/>
      <c r="AA2335" s="590"/>
      <c r="AB2335" s="16" t="str">
        <f t="shared" si="98"/>
        <v>Unique</v>
      </c>
      <c r="AC2335" s="385"/>
      <c r="AD2335" s="592"/>
      <c r="AE2335" s="355"/>
      <c r="AF2335" s="355"/>
      <c r="AG2335" s="213"/>
      <c r="AH2335" s="213"/>
      <c r="AI2335" s="213"/>
      <c r="AJ2335" s="213"/>
      <c r="AK2335" s="213"/>
      <c r="AL2335" s="148"/>
      <c r="AM2335" s="148"/>
      <c r="AN2335" s="148"/>
      <c r="AO2335" s="148"/>
      <c r="AP2335" s="2"/>
      <c r="AQ2335" s="117"/>
      <c r="AR2335" s="2"/>
      <c r="AS2335" s="354"/>
      <c r="AT2335" s="355"/>
      <c r="AU2335" s="355"/>
      <c r="AV2335" s="213"/>
      <c r="AW2335" s="213"/>
      <c r="AX2335" s="213"/>
      <c r="AY2335" s="213"/>
      <c r="AZ2335" s="213"/>
      <c r="BA2335" s="148"/>
      <c r="BB2335" s="148"/>
      <c r="BC2335" s="148"/>
      <c r="BD2335" s="148"/>
      <c r="BE2335" s="2"/>
      <c r="BF2335" s="117"/>
      <c r="BG2335" s="2"/>
      <c r="BH2335" s="354"/>
      <c r="BI2335" s="355"/>
      <c r="BJ2335" s="355"/>
      <c r="BK2335" s="213"/>
      <c r="BL2335" s="213"/>
      <c r="BM2335" s="213"/>
      <c r="BN2335" s="213"/>
      <c r="BO2335" s="213"/>
      <c r="BP2335" s="148"/>
      <c r="BQ2335" s="148"/>
      <c r="BR2335" s="148"/>
      <c r="BS2335" s="148"/>
      <c r="BT2335" s="2"/>
      <c r="BU2335" s="117"/>
      <c r="BV2335" s="2"/>
      <c r="BW2335" s="354"/>
      <c r="BX2335" s="355"/>
      <c r="BY2335" s="355"/>
      <c r="BZ2335" s="213"/>
      <c r="CA2335" s="213"/>
      <c r="CB2335" s="213"/>
      <c r="CC2335" s="213"/>
      <c r="CD2335" s="213"/>
      <c r="CE2335" s="148"/>
      <c r="CF2335" s="148"/>
      <c r="CG2335" s="148"/>
      <c r="CH2335" s="148"/>
      <c r="CI2335" s="2"/>
      <c r="CJ2335" s="117"/>
      <c r="CK2335" s="2"/>
    </row>
    <row r="2336" spans="1:89" ht="15">
      <c r="A2336" s="354" t="str">
        <f t="shared" si="93"/>
        <v>119_2_190523_C35_p_me.</v>
      </c>
      <c r="B2336" s="148" t="s">
        <v>2611</v>
      </c>
      <c r="C2336" s="148" t="s">
        <v>2612</v>
      </c>
      <c r="D2336" s="421">
        <v>119</v>
      </c>
      <c r="E2336" s="421">
        <v>2</v>
      </c>
      <c r="F2336" s="481" t="s">
        <v>3596</v>
      </c>
      <c r="G2336" s="213">
        <v>190523</v>
      </c>
      <c r="H2336" s="213">
        <v>2023</v>
      </c>
      <c r="I2336" s="148" t="s">
        <v>43</v>
      </c>
      <c r="J2336" s="148" t="s">
        <v>2613</v>
      </c>
      <c r="K2336" s="148" t="s">
        <v>2614</v>
      </c>
      <c r="L2336" s="148" t="s">
        <v>74</v>
      </c>
      <c r="M2336" s="148" t="s">
        <v>100</v>
      </c>
      <c r="N2336" s="213">
        <v>31</v>
      </c>
      <c r="P2336" s="581" t="s">
        <v>1178</v>
      </c>
      <c r="Q2336" s="16" t="s">
        <v>1179</v>
      </c>
      <c r="R2336" s="16" t="s">
        <v>4909</v>
      </c>
      <c r="S2336" s="16">
        <v>2</v>
      </c>
      <c r="T2336" s="16">
        <v>0</v>
      </c>
      <c r="U2336" s="16">
        <v>2</v>
      </c>
      <c r="V2336" s="16">
        <v>0</v>
      </c>
      <c r="X2336" s="591" t="s">
        <v>4911</v>
      </c>
      <c r="Y2336" s="16" t="s">
        <v>2844</v>
      </c>
      <c r="Z2336" s="48"/>
      <c r="AB2336" s="16" t="str">
        <f t="shared" si="98"/>
        <v>Unique</v>
      </c>
    </row>
    <row r="2337" spans="1:89" ht="15">
      <c r="A2337" s="354" t="str">
        <f t="shared" si="93"/>
        <v>71_1_160821_C1A_p_me.</v>
      </c>
      <c r="B2337" s="355" t="s">
        <v>2352</v>
      </c>
      <c r="C2337" s="355" t="s">
        <v>2353</v>
      </c>
      <c r="D2337" s="213">
        <v>71</v>
      </c>
      <c r="E2337" s="213">
        <v>1</v>
      </c>
      <c r="F2337" s="213">
        <v>300721</v>
      </c>
      <c r="G2337" s="213">
        <v>160821</v>
      </c>
      <c r="H2337" s="213">
        <v>2021</v>
      </c>
      <c r="I2337" s="148" t="s">
        <v>43</v>
      </c>
      <c r="J2337" s="148" t="s">
        <v>2354</v>
      </c>
      <c r="K2337" s="148" t="s">
        <v>2355</v>
      </c>
      <c r="L2337" s="148" t="s">
        <v>74</v>
      </c>
      <c r="M2337" s="2" t="s">
        <v>75</v>
      </c>
      <c r="N2337" s="117">
        <v>71</v>
      </c>
      <c r="O2337" s="2"/>
      <c r="P2337" s="400" t="s">
        <v>1178</v>
      </c>
      <c r="Q2337" s="378" t="s">
        <v>1179</v>
      </c>
      <c r="R2337" s="378" t="s">
        <v>4909</v>
      </c>
      <c r="S2337" s="378">
        <v>35</v>
      </c>
      <c r="T2337" s="378">
        <v>16</v>
      </c>
      <c r="U2337" s="378">
        <v>19</v>
      </c>
      <c r="V2337" s="364">
        <v>0</v>
      </c>
      <c r="W2337" s="148"/>
      <c r="X2337" s="593" t="s">
        <v>4911</v>
      </c>
      <c r="Y2337" s="364" t="s">
        <v>2844</v>
      </c>
      <c r="Z2337" s="2"/>
      <c r="AB2337" s="16" t="str">
        <f t="shared" si="98"/>
        <v>Unique</v>
      </c>
    </row>
    <row r="2338" spans="1:89" ht="15">
      <c r="A2338" s="354" t="str">
        <f t="shared" si="93"/>
        <v>80_4_200921_C25_p_me.</v>
      </c>
      <c r="B2338" s="378" t="s">
        <v>2320</v>
      </c>
      <c r="C2338" s="378" t="s">
        <v>2321</v>
      </c>
      <c r="D2338" s="213">
        <v>80</v>
      </c>
      <c r="E2338" s="213">
        <v>4</v>
      </c>
      <c r="F2338" s="10" t="s">
        <v>2403</v>
      </c>
      <c r="G2338" s="495">
        <v>200921</v>
      </c>
      <c r="H2338" s="482">
        <v>2021</v>
      </c>
      <c r="I2338" s="483" t="s">
        <v>43</v>
      </c>
      <c r="J2338" s="11" t="s">
        <v>2322</v>
      </c>
      <c r="K2338" s="11" t="s">
        <v>2323</v>
      </c>
      <c r="L2338" s="148" t="s">
        <v>74</v>
      </c>
      <c r="M2338" s="148" t="s">
        <v>147</v>
      </c>
      <c r="N2338" s="117">
        <v>133</v>
      </c>
      <c r="P2338" s="581" t="s">
        <v>1178</v>
      </c>
      <c r="Q2338" s="16" t="s">
        <v>1179</v>
      </c>
      <c r="R2338" s="16" t="s">
        <v>1176</v>
      </c>
      <c r="S2338" s="114">
        <f t="shared" ref="S2338:S2340" si="100">SUM(T2338+U2338)</f>
        <v>91</v>
      </c>
      <c r="T2338" s="16">
        <v>44</v>
      </c>
      <c r="U2338" s="16">
        <v>47</v>
      </c>
      <c r="V2338" s="16">
        <v>0</v>
      </c>
      <c r="X2338" s="413" t="s">
        <v>4912</v>
      </c>
      <c r="Y2338" s="16" t="s">
        <v>2844</v>
      </c>
      <c r="Z2338" s="48"/>
      <c r="AB2338" s="16" t="str">
        <f t="shared" si="98"/>
        <v>Unique</v>
      </c>
    </row>
    <row r="2339" spans="1:89" ht="15">
      <c r="A2339" s="354" t="str">
        <f t="shared" si="93"/>
        <v>83_1_200722_C2C_p_me.</v>
      </c>
      <c r="B2339" s="148" t="s">
        <v>2789</v>
      </c>
      <c r="C2339" s="148" t="s">
        <v>2790</v>
      </c>
      <c r="D2339" s="213">
        <v>83</v>
      </c>
      <c r="E2339" s="213">
        <v>1</v>
      </c>
      <c r="F2339" s="367" t="s">
        <v>465</v>
      </c>
      <c r="G2339" s="213">
        <v>200722</v>
      </c>
      <c r="H2339" s="213">
        <v>2022</v>
      </c>
      <c r="I2339" s="148" t="s">
        <v>43</v>
      </c>
      <c r="J2339" s="148" t="s">
        <v>2791</v>
      </c>
      <c r="K2339" s="148" t="s">
        <v>2792</v>
      </c>
      <c r="L2339" s="148" t="s">
        <v>74</v>
      </c>
      <c r="M2339" s="148" t="s">
        <v>3158</v>
      </c>
      <c r="N2339" s="213">
        <v>361</v>
      </c>
      <c r="O2339" s="148" t="s">
        <v>3173</v>
      </c>
      <c r="P2339" s="581" t="s">
        <v>1178</v>
      </c>
      <c r="Q2339" s="16" t="s">
        <v>1179</v>
      </c>
      <c r="R2339" s="16" t="s">
        <v>1176</v>
      </c>
      <c r="S2339" s="114">
        <f t="shared" si="100"/>
        <v>56</v>
      </c>
      <c r="T2339" s="16">
        <v>47</v>
      </c>
      <c r="U2339" s="16">
        <v>9</v>
      </c>
      <c r="V2339" s="16">
        <v>0</v>
      </c>
      <c r="X2339" s="413" t="s">
        <v>4911</v>
      </c>
      <c r="Y2339" s="16" t="s">
        <v>2844</v>
      </c>
      <c r="Z2339" s="48"/>
      <c r="AB2339" s="16" t="str">
        <f t="shared" si="98"/>
        <v>Unique</v>
      </c>
    </row>
    <row r="2340" spans="1:89" ht="15">
      <c r="A2340" s="354" t="str">
        <f t="shared" si="93"/>
        <v>128_1_250422_C3D_p_me.</v>
      </c>
      <c r="B2340" s="355" t="s">
        <v>2767</v>
      </c>
      <c r="C2340" s="355" t="s">
        <v>2768</v>
      </c>
      <c r="D2340" s="213">
        <v>128</v>
      </c>
      <c r="E2340" s="213">
        <v>1</v>
      </c>
      <c r="F2340" s="213">
        <v>110422</v>
      </c>
      <c r="G2340" s="213">
        <v>250422</v>
      </c>
      <c r="H2340" s="213">
        <v>2021</v>
      </c>
      <c r="I2340" s="148" t="s">
        <v>43</v>
      </c>
      <c r="J2340" s="148" t="s">
        <v>2769</v>
      </c>
      <c r="K2340" s="148" t="s">
        <v>2770</v>
      </c>
      <c r="L2340" s="148" t="s">
        <v>74</v>
      </c>
      <c r="M2340" s="2" t="s">
        <v>477</v>
      </c>
      <c r="N2340" s="117">
        <v>54</v>
      </c>
      <c r="P2340" s="581" t="s">
        <v>1178</v>
      </c>
      <c r="Q2340" s="16" t="s">
        <v>1179</v>
      </c>
      <c r="R2340" s="16" t="s">
        <v>1176</v>
      </c>
      <c r="S2340" s="114">
        <f t="shared" si="100"/>
        <v>16</v>
      </c>
      <c r="T2340" s="16">
        <v>6</v>
      </c>
      <c r="U2340" s="16">
        <v>10</v>
      </c>
      <c r="V2340" s="16">
        <v>0</v>
      </c>
      <c r="X2340" s="413" t="s">
        <v>4911</v>
      </c>
      <c r="Y2340" s="16" t="s">
        <v>2844</v>
      </c>
      <c r="Z2340" s="48"/>
      <c r="AB2340" s="16" t="str">
        <f t="shared" si="98"/>
        <v>Unique</v>
      </c>
    </row>
    <row r="2341" spans="1:89" ht="15">
      <c r="A2341" s="354" t="str">
        <f t="shared" si="93"/>
        <v>128_1_250422_C3D_p_sy.</v>
      </c>
      <c r="B2341" s="355" t="s">
        <v>2767</v>
      </c>
      <c r="C2341" s="355" t="s">
        <v>2768</v>
      </c>
      <c r="D2341" s="213">
        <v>128</v>
      </c>
      <c r="E2341" s="213">
        <v>1</v>
      </c>
      <c r="F2341" s="213">
        <v>110422</v>
      </c>
      <c r="G2341" s="213">
        <v>250422</v>
      </c>
      <c r="H2341" s="213">
        <v>2021</v>
      </c>
      <c r="I2341" s="148" t="s">
        <v>43</v>
      </c>
      <c r="J2341" s="148" t="s">
        <v>2769</v>
      </c>
      <c r="K2341" s="148" t="s">
        <v>2770</v>
      </c>
      <c r="L2341" s="148" t="s">
        <v>74</v>
      </c>
      <c r="M2341" s="2" t="s">
        <v>477</v>
      </c>
      <c r="N2341" s="117">
        <v>54</v>
      </c>
      <c r="P2341" s="581" t="s">
        <v>4913</v>
      </c>
      <c r="Q2341" s="16" t="s">
        <v>4914</v>
      </c>
      <c r="R2341" s="16" t="s">
        <v>1176</v>
      </c>
      <c r="S2341" s="16">
        <v>1</v>
      </c>
      <c r="T2341" s="16">
        <v>0</v>
      </c>
      <c r="U2341" s="16">
        <v>0</v>
      </c>
      <c r="V2341" s="16">
        <v>0</v>
      </c>
      <c r="X2341" s="413" t="s">
        <v>4915</v>
      </c>
      <c r="Y2341" s="16" t="s">
        <v>2844</v>
      </c>
      <c r="Z2341" s="48"/>
      <c r="AB2341" s="16" t="str">
        <f t="shared" si="98"/>
        <v>Unique</v>
      </c>
    </row>
    <row r="2342" spans="1:89" ht="15">
      <c r="A2342" s="594" t="str">
        <f t="shared" si="93"/>
        <v>128_1_250422_C3D_p_ch.ne</v>
      </c>
      <c r="B2342" s="148" t="s">
        <v>2767</v>
      </c>
      <c r="C2342" s="148" t="s">
        <v>2768</v>
      </c>
      <c r="D2342" s="213">
        <v>128</v>
      </c>
      <c r="E2342" s="213">
        <v>1</v>
      </c>
      <c r="F2342" s="213">
        <v>110422</v>
      </c>
      <c r="G2342" s="213">
        <v>250422</v>
      </c>
      <c r="H2342" s="213">
        <v>2021</v>
      </c>
      <c r="I2342" s="148" t="s">
        <v>43</v>
      </c>
      <c r="J2342" s="148" t="s">
        <v>2769</v>
      </c>
      <c r="K2342" s="148" t="s">
        <v>2770</v>
      </c>
      <c r="L2342" s="148" t="s">
        <v>74</v>
      </c>
      <c r="M2342" s="2" t="s">
        <v>477</v>
      </c>
      <c r="N2342" s="117">
        <v>54</v>
      </c>
      <c r="O2342" s="2"/>
      <c r="P2342" s="418" t="s">
        <v>4362</v>
      </c>
      <c r="Q2342" s="16" t="s">
        <v>4363</v>
      </c>
      <c r="R2342" s="16" t="s">
        <v>4916</v>
      </c>
      <c r="S2342" s="114">
        <f>SUM(T2342+U2342)</f>
        <v>2</v>
      </c>
      <c r="T2342" s="16">
        <v>0</v>
      </c>
      <c r="U2342" s="16">
        <v>2</v>
      </c>
      <c r="V2342" s="16">
        <v>0</v>
      </c>
      <c r="X2342" s="413" t="s">
        <v>4915</v>
      </c>
      <c r="Y2342" s="16" t="s">
        <v>2844</v>
      </c>
      <c r="Z2342" s="47" t="s">
        <v>4917</v>
      </c>
      <c r="AB2342" s="16" t="str">
        <f>IF( COUNTIF(Z:Z,#REF!)&gt;1, "Duplicate", "Unique")</f>
        <v>Unique</v>
      </c>
    </row>
    <row r="2343" spans="1:89" ht="12.75">
      <c r="A2343" s="354" t="str">
        <f t="shared" si="93"/>
        <v>102_1_220622_C1C_p_sy.</v>
      </c>
      <c r="B2343" s="225" t="s">
        <v>2751</v>
      </c>
      <c r="C2343" s="225" t="s">
        <v>2752</v>
      </c>
      <c r="D2343" s="114">
        <v>102</v>
      </c>
      <c r="E2343" s="114">
        <v>1</v>
      </c>
      <c r="F2343" s="565" t="s">
        <v>2800</v>
      </c>
      <c r="G2343" s="555">
        <v>220622</v>
      </c>
      <c r="H2343" s="114">
        <v>2022</v>
      </c>
      <c r="I2343" s="114" t="s">
        <v>43</v>
      </c>
      <c r="J2343" s="114" t="s">
        <v>2754</v>
      </c>
      <c r="K2343" s="114" t="s">
        <v>2755</v>
      </c>
      <c r="L2343" s="114" t="s">
        <v>74</v>
      </c>
      <c r="M2343" s="114" t="s">
        <v>168</v>
      </c>
      <c r="N2343" s="114">
        <v>164</v>
      </c>
      <c r="P2343" s="359" t="s">
        <v>4913</v>
      </c>
      <c r="Q2343" s="50" t="s">
        <v>4914</v>
      </c>
      <c r="R2343" s="16" t="s">
        <v>4909</v>
      </c>
      <c r="S2343" s="16">
        <v>5</v>
      </c>
      <c r="T2343" s="16">
        <v>0</v>
      </c>
      <c r="U2343" s="16">
        <v>0</v>
      </c>
      <c r="V2343" s="16">
        <v>0</v>
      </c>
      <c r="X2343" s="413" t="s">
        <v>4915</v>
      </c>
      <c r="Y2343" s="16" t="s">
        <v>2844</v>
      </c>
      <c r="Z2343" s="47"/>
      <c r="AB2343" s="16" t="str">
        <f t="shared" ref="AB2343:AB2374" si="101">IF(COUNTIF(Z:Z, Z2343)&gt;1, "Duplicate", "Unique")</f>
        <v>Unique</v>
      </c>
    </row>
    <row r="2344" spans="1:89" ht="15">
      <c r="A2344" s="354" t="str">
        <f t="shared" si="93"/>
        <v>102_1_220622_C1C_p_sc.</v>
      </c>
      <c r="B2344" s="355" t="s">
        <v>2751</v>
      </c>
      <c r="C2344" s="355" t="s">
        <v>2752</v>
      </c>
      <c r="D2344" s="213">
        <v>102</v>
      </c>
      <c r="E2344" s="213">
        <v>1</v>
      </c>
      <c r="F2344" s="367" t="s">
        <v>2800</v>
      </c>
      <c r="G2344" s="213">
        <v>220622</v>
      </c>
      <c r="H2344" s="213">
        <v>2022</v>
      </c>
      <c r="I2344" s="148" t="s">
        <v>43</v>
      </c>
      <c r="J2344" s="148" t="s">
        <v>2754</v>
      </c>
      <c r="K2344" s="148" t="s">
        <v>2755</v>
      </c>
      <c r="L2344" s="148" t="s">
        <v>74</v>
      </c>
      <c r="M2344" s="2" t="s">
        <v>168</v>
      </c>
      <c r="N2344" s="213">
        <v>164</v>
      </c>
      <c r="O2344" s="2"/>
      <c r="P2344" s="359" t="s">
        <v>4200</v>
      </c>
      <c r="Q2344" s="50" t="s">
        <v>4201</v>
      </c>
      <c r="R2344" s="16" t="s">
        <v>4909</v>
      </c>
      <c r="S2344" s="50">
        <v>5</v>
      </c>
      <c r="T2344" s="50">
        <v>0</v>
      </c>
      <c r="U2344" s="50">
        <v>0</v>
      </c>
      <c r="V2344" s="50">
        <v>0</v>
      </c>
      <c r="W2344" s="50"/>
      <c r="X2344" s="89" t="s">
        <v>4915</v>
      </c>
      <c r="Y2344" s="50" t="s">
        <v>2844</v>
      </c>
      <c r="Z2344" s="358"/>
      <c r="AA2344" s="432"/>
      <c r="AB2344" s="16" t="str">
        <f t="shared" si="101"/>
        <v>Unique</v>
      </c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</row>
    <row r="2345" spans="1:89" ht="15">
      <c r="A2345" s="587" t="str">
        <f t="shared" si="93"/>
        <v>102_1_220622_C1C_p_eu.</v>
      </c>
      <c r="B2345" s="148" t="s">
        <v>2751</v>
      </c>
      <c r="C2345" s="148" t="s">
        <v>2752</v>
      </c>
      <c r="D2345" s="213">
        <v>102</v>
      </c>
      <c r="E2345" s="213">
        <v>1</v>
      </c>
      <c r="F2345" s="367" t="s">
        <v>2800</v>
      </c>
      <c r="G2345" s="213">
        <v>220622</v>
      </c>
      <c r="H2345" s="213">
        <v>2022</v>
      </c>
      <c r="I2345" s="148" t="s">
        <v>43</v>
      </c>
      <c r="J2345" s="148" t="s">
        <v>2754</v>
      </c>
      <c r="K2345" s="148" t="s">
        <v>2755</v>
      </c>
      <c r="L2345" s="148" t="s">
        <v>74</v>
      </c>
      <c r="M2345" s="2" t="s">
        <v>168</v>
      </c>
      <c r="N2345" s="213">
        <v>164</v>
      </c>
      <c r="O2345" s="2"/>
      <c r="P2345" s="50" t="s">
        <v>4109</v>
      </c>
      <c r="Q2345" s="50" t="s">
        <v>4918</v>
      </c>
      <c r="R2345" s="50" t="s">
        <v>4909</v>
      </c>
      <c r="S2345" s="93">
        <v>4</v>
      </c>
      <c r="T2345" s="93">
        <v>0</v>
      </c>
      <c r="U2345" s="93">
        <v>0</v>
      </c>
      <c r="V2345" s="50">
        <v>0</v>
      </c>
      <c r="W2345" s="2"/>
      <c r="X2345" s="89" t="s">
        <v>4915</v>
      </c>
      <c r="Y2345" s="50" t="s">
        <v>2844</v>
      </c>
      <c r="Z2345" s="2"/>
      <c r="AA2345" s="432"/>
      <c r="AB2345" s="11" t="str">
        <f t="shared" si="101"/>
        <v>Unique</v>
      </c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</row>
    <row r="2346" spans="1:89" ht="15">
      <c r="A2346" s="587" t="str">
        <f t="shared" si="93"/>
        <v>102_1_220622_C1C_p_me.</v>
      </c>
      <c r="B2346" s="148" t="s">
        <v>2751</v>
      </c>
      <c r="C2346" s="148" t="s">
        <v>2752</v>
      </c>
      <c r="D2346" s="213">
        <v>102</v>
      </c>
      <c r="E2346" s="213">
        <v>1</v>
      </c>
      <c r="F2346" s="367" t="s">
        <v>2800</v>
      </c>
      <c r="G2346" s="213">
        <v>220622</v>
      </c>
      <c r="H2346" s="213">
        <v>2022</v>
      </c>
      <c r="I2346" s="148" t="s">
        <v>43</v>
      </c>
      <c r="J2346" s="148" t="s">
        <v>2754</v>
      </c>
      <c r="K2346" s="148" t="s">
        <v>2755</v>
      </c>
      <c r="L2346" s="148" t="s">
        <v>74</v>
      </c>
      <c r="M2346" s="2" t="s">
        <v>168</v>
      </c>
      <c r="N2346" s="213">
        <v>164</v>
      </c>
      <c r="O2346" s="2"/>
      <c r="P2346" s="50" t="s">
        <v>1178</v>
      </c>
      <c r="Q2346" s="50" t="s">
        <v>1179</v>
      </c>
      <c r="R2346" s="50" t="s">
        <v>4909</v>
      </c>
      <c r="S2346" s="93">
        <v>26</v>
      </c>
      <c r="T2346" s="93">
        <v>13</v>
      </c>
      <c r="U2346" s="93">
        <v>13</v>
      </c>
      <c r="V2346" s="50">
        <v>0</v>
      </c>
      <c r="W2346" s="2"/>
      <c r="X2346" s="89" t="s">
        <v>4915</v>
      </c>
      <c r="Y2346" s="50" t="s">
        <v>2844</v>
      </c>
      <c r="Z2346" s="2"/>
      <c r="AA2346" s="432"/>
      <c r="AB2346" s="11" t="str">
        <f t="shared" si="101"/>
        <v>Unique</v>
      </c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</row>
    <row r="2347" spans="1:89" ht="15">
      <c r="A2347" s="587" t="str">
        <f t="shared" si="93"/>
        <v>102_1_220622_C1C_p_sp.</v>
      </c>
      <c r="B2347" s="148" t="s">
        <v>2751</v>
      </c>
      <c r="C2347" s="148" t="s">
        <v>2752</v>
      </c>
      <c r="D2347" s="213">
        <v>102</v>
      </c>
      <c r="E2347" s="213">
        <v>1</v>
      </c>
      <c r="F2347" s="367" t="s">
        <v>2800</v>
      </c>
      <c r="G2347" s="213">
        <v>220622</v>
      </c>
      <c r="H2347" s="213">
        <v>2022</v>
      </c>
      <c r="I2347" s="148" t="s">
        <v>43</v>
      </c>
      <c r="J2347" s="148" t="s">
        <v>2754</v>
      </c>
      <c r="K2347" s="148" t="s">
        <v>2755</v>
      </c>
      <c r="L2347" s="148" t="s">
        <v>74</v>
      </c>
      <c r="M2347" s="2" t="s">
        <v>168</v>
      </c>
      <c r="N2347" s="213">
        <v>164</v>
      </c>
      <c r="O2347" s="2"/>
      <c r="P2347" s="50" t="s">
        <v>1163</v>
      </c>
      <c r="Q2347" s="50" t="s">
        <v>1164</v>
      </c>
      <c r="R2347" s="50" t="s">
        <v>4909</v>
      </c>
      <c r="S2347" s="93">
        <v>1</v>
      </c>
      <c r="T2347" s="93">
        <v>0</v>
      </c>
      <c r="U2347" s="93">
        <v>1</v>
      </c>
      <c r="V2347" s="50">
        <v>0</v>
      </c>
      <c r="W2347" s="2"/>
      <c r="X2347" s="89" t="s">
        <v>4915</v>
      </c>
      <c r="Y2347" s="50" t="s">
        <v>2844</v>
      </c>
      <c r="Z2347" s="50" t="s">
        <v>4919</v>
      </c>
      <c r="AA2347" s="432"/>
      <c r="AB2347" s="11" t="str">
        <f t="shared" si="101"/>
        <v>Unique</v>
      </c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</row>
    <row r="2348" spans="1:89" ht="15">
      <c r="A2348" s="354" t="str">
        <f t="shared" si="93"/>
        <v>80_3_030921_C15_p_me.</v>
      </c>
      <c r="B2348" s="355" t="s">
        <v>69</v>
      </c>
      <c r="C2348" s="355" t="s">
        <v>70</v>
      </c>
      <c r="D2348" s="213">
        <v>80</v>
      </c>
      <c r="E2348" s="213">
        <v>3</v>
      </c>
      <c r="F2348" s="213">
        <v>160821</v>
      </c>
      <c r="G2348" s="379" t="s">
        <v>2403</v>
      </c>
      <c r="H2348" s="213">
        <v>2021</v>
      </c>
      <c r="I2348" s="148" t="s">
        <v>43</v>
      </c>
      <c r="J2348" s="148" t="s">
        <v>72</v>
      </c>
      <c r="K2348" s="148" t="s">
        <v>73</v>
      </c>
      <c r="L2348" s="148" t="s">
        <v>74</v>
      </c>
      <c r="M2348" s="16" t="s">
        <v>75</v>
      </c>
      <c r="P2348" s="581" t="s">
        <v>1178</v>
      </c>
      <c r="Q2348" s="16" t="s">
        <v>1179</v>
      </c>
      <c r="R2348" s="16" t="s">
        <v>4916</v>
      </c>
      <c r="S2348" s="114">
        <f t="shared" ref="S2348:S2350" si="102">SUM(T2348+U2348)</f>
        <v>171</v>
      </c>
      <c r="T2348" s="16">
        <v>71</v>
      </c>
      <c r="U2348" s="16">
        <v>100</v>
      </c>
      <c r="V2348" s="16">
        <v>0</v>
      </c>
      <c r="X2348" s="413" t="s">
        <v>4911</v>
      </c>
      <c r="Y2348" s="16" t="s">
        <v>4920</v>
      </c>
      <c r="Z2348" s="48"/>
      <c r="AB2348" s="16" t="str">
        <f t="shared" si="101"/>
        <v>Unique</v>
      </c>
    </row>
    <row r="2349" spans="1:89" ht="15">
      <c r="A2349" s="354" t="str">
        <f t="shared" si="93"/>
        <v>61_1_160821_C2X_p_me.</v>
      </c>
      <c r="B2349" s="148" t="s">
        <v>2372</v>
      </c>
      <c r="C2349" s="148" t="s">
        <v>2373</v>
      </c>
      <c r="D2349" s="213">
        <v>61</v>
      </c>
      <c r="E2349" s="213">
        <v>1</v>
      </c>
      <c r="F2349" s="213">
        <v>300721</v>
      </c>
      <c r="G2349" s="213">
        <v>160821</v>
      </c>
      <c r="H2349" s="213">
        <v>2021</v>
      </c>
      <c r="I2349" s="148" t="s">
        <v>43</v>
      </c>
      <c r="J2349" s="148" t="s">
        <v>2374</v>
      </c>
      <c r="K2349" s="148" t="s">
        <v>2375</v>
      </c>
      <c r="L2349" s="148" t="s">
        <v>74</v>
      </c>
      <c r="M2349" s="148" t="s">
        <v>75</v>
      </c>
      <c r="N2349" s="213">
        <v>95</v>
      </c>
      <c r="O2349" s="148" t="s">
        <v>3033</v>
      </c>
      <c r="P2349" s="581" t="s">
        <v>1178</v>
      </c>
      <c r="Q2349" s="16" t="s">
        <v>1179</v>
      </c>
      <c r="R2349" s="16" t="s">
        <v>4916</v>
      </c>
      <c r="S2349" s="114">
        <f t="shared" si="102"/>
        <v>61</v>
      </c>
      <c r="T2349" s="16">
        <v>24</v>
      </c>
      <c r="U2349" s="16">
        <v>37</v>
      </c>
      <c r="V2349" s="16">
        <v>0</v>
      </c>
      <c r="X2349" s="402">
        <v>130426</v>
      </c>
      <c r="Y2349" s="16" t="s">
        <v>2844</v>
      </c>
      <c r="Z2349" s="48"/>
      <c r="AB2349" s="16" t="str">
        <f t="shared" si="101"/>
        <v>Unique</v>
      </c>
    </row>
    <row r="2350" spans="1:89" ht="15">
      <c r="A2350" s="354" t="str">
        <f t="shared" si="93"/>
        <v>80_3_060722_C15_p_me.</v>
      </c>
      <c r="B2350" s="355" t="s">
        <v>69</v>
      </c>
      <c r="C2350" s="355" t="s">
        <v>70</v>
      </c>
      <c r="D2350" s="213">
        <v>80</v>
      </c>
      <c r="E2350" s="213">
        <v>3</v>
      </c>
      <c r="F2350" s="213">
        <v>220622</v>
      </c>
      <c r="G2350" s="367" t="s">
        <v>465</v>
      </c>
      <c r="H2350" s="213">
        <v>2022</v>
      </c>
      <c r="I2350" s="148" t="s">
        <v>43</v>
      </c>
      <c r="J2350" s="148" t="s">
        <v>72</v>
      </c>
      <c r="K2350" s="148" t="s">
        <v>73</v>
      </c>
      <c r="L2350" s="148" t="s">
        <v>74</v>
      </c>
      <c r="M2350" s="148" t="s">
        <v>2422</v>
      </c>
      <c r="N2350" s="213">
        <v>60</v>
      </c>
      <c r="O2350" s="28" t="s">
        <v>3173</v>
      </c>
      <c r="P2350" s="581" t="s">
        <v>1178</v>
      </c>
      <c r="Q2350" s="16" t="s">
        <v>1179</v>
      </c>
      <c r="R2350" s="16" t="s">
        <v>1176</v>
      </c>
      <c r="S2350" s="114">
        <f t="shared" si="102"/>
        <v>13</v>
      </c>
      <c r="T2350" s="16">
        <v>5</v>
      </c>
      <c r="U2350" s="16">
        <v>8</v>
      </c>
      <c r="V2350" s="16">
        <v>0</v>
      </c>
      <c r="X2350" s="402">
        <v>140426</v>
      </c>
      <c r="Y2350" s="16" t="s">
        <v>2844</v>
      </c>
      <c r="Z2350" s="48"/>
      <c r="AB2350" s="16" t="str">
        <f t="shared" si="101"/>
        <v>Unique</v>
      </c>
    </row>
    <row r="2351" spans="1:89" ht="15">
      <c r="A2351" s="354" t="str">
        <f t="shared" si="93"/>
        <v>80_4_200921_C25_p_eu.</v>
      </c>
      <c r="B2351" s="378" t="s">
        <v>2320</v>
      </c>
      <c r="C2351" s="378" t="s">
        <v>2321</v>
      </c>
      <c r="D2351" s="213">
        <v>80</v>
      </c>
      <c r="E2351" s="213">
        <v>4</v>
      </c>
      <c r="F2351" s="10" t="s">
        <v>2403</v>
      </c>
      <c r="G2351" s="495">
        <v>200921</v>
      </c>
      <c r="H2351" s="482">
        <v>2021</v>
      </c>
      <c r="I2351" s="483" t="s">
        <v>43</v>
      </c>
      <c r="J2351" s="11" t="s">
        <v>2322</v>
      </c>
      <c r="K2351" s="11" t="s">
        <v>2323</v>
      </c>
      <c r="L2351" s="148" t="s">
        <v>74</v>
      </c>
      <c r="M2351" s="148" t="s">
        <v>147</v>
      </c>
      <c r="N2351" s="117">
        <v>133</v>
      </c>
      <c r="P2351" s="581" t="s">
        <v>4109</v>
      </c>
      <c r="Q2351" s="16" t="s">
        <v>4921</v>
      </c>
      <c r="R2351" s="16" t="s">
        <v>4916</v>
      </c>
      <c r="S2351" s="16">
        <v>7</v>
      </c>
      <c r="T2351" s="16">
        <v>0</v>
      </c>
      <c r="U2351" s="16">
        <v>0</v>
      </c>
      <c r="V2351" s="16">
        <v>0</v>
      </c>
      <c r="X2351" s="402">
        <v>100426</v>
      </c>
      <c r="Y2351" s="16" t="s">
        <v>2844</v>
      </c>
      <c r="Z2351" s="48"/>
      <c r="AB2351" s="16" t="str">
        <f t="shared" si="101"/>
        <v>Unique</v>
      </c>
    </row>
    <row r="2352" spans="1:89" ht="15">
      <c r="A2352" s="354" t="str">
        <f t="shared" si="93"/>
        <v>119_2_200921_C2Y_p_me.</v>
      </c>
      <c r="B2352" s="355" t="s">
        <v>2517</v>
      </c>
      <c r="C2352" s="355" t="s">
        <v>2518</v>
      </c>
      <c r="D2352" s="213">
        <v>119</v>
      </c>
      <c r="E2352" s="213">
        <v>2</v>
      </c>
      <c r="F2352" s="96" t="s">
        <v>2403</v>
      </c>
      <c r="G2352" s="378">
        <v>200921</v>
      </c>
      <c r="H2352" s="213">
        <v>2021</v>
      </c>
      <c r="I2352" s="148" t="s">
        <v>43</v>
      </c>
      <c r="J2352" s="148" t="s">
        <v>2519</v>
      </c>
      <c r="K2352" s="148" t="s">
        <v>2520</v>
      </c>
      <c r="L2352" s="148" t="s">
        <v>74</v>
      </c>
      <c r="M2352" s="16" t="s">
        <v>75</v>
      </c>
      <c r="P2352" s="581" t="s">
        <v>1178</v>
      </c>
      <c r="Q2352" s="16" t="s">
        <v>1179</v>
      </c>
      <c r="R2352" s="16" t="s">
        <v>1176</v>
      </c>
      <c r="S2352" s="114">
        <f t="shared" ref="S2352:S2353" si="103">SUM(T2352+U2352)</f>
        <v>174</v>
      </c>
      <c r="T2352" s="16">
        <v>83</v>
      </c>
      <c r="U2352" s="16">
        <v>91</v>
      </c>
      <c r="V2352" s="16">
        <v>0</v>
      </c>
      <c r="X2352" s="402">
        <v>140426</v>
      </c>
      <c r="Y2352" s="16" t="s">
        <v>2844</v>
      </c>
      <c r="Z2352" s="48"/>
      <c r="AB2352" s="16" t="str">
        <f t="shared" si="101"/>
        <v>Unique</v>
      </c>
    </row>
    <row r="2353" spans="1:28" ht="15">
      <c r="A2353" s="354" t="str">
        <f t="shared" si="93"/>
        <v>101_2_200921_C3A_p_me.</v>
      </c>
      <c r="B2353" s="355" t="s">
        <v>2336</v>
      </c>
      <c r="C2353" s="355" t="s">
        <v>2337</v>
      </c>
      <c r="D2353" s="213">
        <v>101</v>
      </c>
      <c r="E2353" s="213">
        <v>2</v>
      </c>
      <c r="F2353" s="96" t="s">
        <v>2403</v>
      </c>
      <c r="G2353" s="378">
        <v>200921</v>
      </c>
      <c r="H2353" s="213">
        <v>2021</v>
      </c>
      <c r="I2353" s="148" t="s">
        <v>43</v>
      </c>
      <c r="J2353" s="148" t="s">
        <v>2338</v>
      </c>
      <c r="K2353" s="148" t="s">
        <v>2339</v>
      </c>
      <c r="L2353" s="148" t="s">
        <v>74</v>
      </c>
      <c r="M2353" s="16" t="s">
        <v>75</v>
      </c>
      <c r="P2353" s="581" t="s">
        <v>1178</v>
      </c>
      <c r="Q2353" s="16" t="s">
        <v>4922</v>
      </c>
      <c r="R2353" s="16" t="s">
        <v>4916</v>
      </c>
      <c r="S2353" s="114">
        <f t="shared" si="103"/>
        <v>220</v>
      </c>
      <c r="T2353" s="16">
        <v>79</v>
      </c>
      <c r="U2353" s="16">
        <v>141</v>
      </c>
      <c r="V2353" s="16">
        <v>0</v>
      </c>
      <c r="X2353" s="402">
        <v>140426</v>
      </c>
      <c r="Y2353" s="16" t="s">
        <v>2844</v>
      </c>
      <c r="Z2353" s="48"/>
      <c r="AB2353" s="16" t="str">
        <f t="shared" si="101"/>
        <v>Unique</v>
      </c>
    </row>
    <row r="2354" spans="1:28" ht="15">
      <c r="A2354" s="354" t="str">
        <f t="shared" si="93"/>
        <v>93_1_160821_C3B_p_sy.pi</v>
      </c>
      <c r="B2354" s="355" t="s">
        <v>2326</v>
      </c>
      <c r="C2354" s="355" t="s">
        <v>2327</v>
      </c>
      <c r="D2354" s="213">
        <v>93</v>
      </c>
      <c r="E2354" s="213">
        <v>1</v>
      </c>
      <c r="F2354" s="213">
        <v>300721</v>
      </c>
      <c r="G2354" s="213">
        <v>160821</v>
      </c>
      <c r="H2354" s="213">
        <v>2021</v>
      </c>
      <c r="I2354" s="148" t="s">
        <v>43</v>
      </c>
      <c r="J2354" s="148" t="s">
        <v>2328</v>
      </c>
      <c r="K2354" s="148" t="s">
        <v>2329</v>
      </c>
      <c r="L2354" s="148" t="s">
        <v>74</v>
      </c>
      <c r="M2354" s="2" t="s">
        <v>75</v>
      </c>
      <c r="N2354" s="117">
        <v>705</v>
      </c>
      <c r="O2354" s="2"/>
      <c r="P2354" s="581" t="s">
        <v>176</v>
      </c>
      <c r="Q2354" s="16" t="s">
        <v>177</v>
      </c>
      <c r="R2354" s="16" t="s">
        <v>4909</v>
      </c>
      <c r="S2354" s="16">
        <v>1</v>
      </c>
      <c r="T2354" s="16">
        <v>0</v>
      </c>
      <c r="U2354" s="16">
        <v>1</v>
      </c>
      <c r="V2354" s="16">
        <v>0</v>
      </c>
      <c r="X2354" s="413" t="s">
        <v>4923</v>
      </c>
      <c r="Y2354" s="16" t="s">
        <v>2844</v>
      </c>
      <c r="Z2354" s="47" t="s">
        <v>4924</v>
      </c>
      <c r="AB2354" s="16" t="str">
        <f t="shared" si="101"/>
        <v>Unique</v>
      </c>
    </row>
    <row r="2355" spans="1:28" ht="15">
      <c r="A2355" s="354" t="str">
        <f t="shared" si="93"/>
        <v>80_2_230522_C1Y_p_me.</v>
      </c>
      <c r="B2355" s="355" t="s">
        <v>2504</v>
      </c>
      <c r="C2355" s="355" t="s">
        <v>2505</v>
      </c>
      <c r="D2355" s="213">
        <v>80</v>
      </c>
      <c r="E2355" s="213">
        <v>2</v>
      </c>
      <c r="F2355" s="367" t="s">
        <v>2753</v>
      </c>
      <c r="G2355" s="213">
        <v>230522</v>
      </c>
      <c r="H2355" s="213">
        <v>2022</v>
      </c>
      <c r="I2355" s="148" t="s">
        <v>43</v>
      </c>
      <c r="J2355" s="148" t="s">
        <v>2506</v>
      </c>
      <c r="K2355" s="148" t="s">
        <v>2507</v>
      </c>
      <c r="L2355" s="148" t="s">
        <v>74</v>
      </c>
      <c r="M2355" s="2" t="s">
        <v>75</v>
      </c>
      <c r="N2355" s="117">
        <v>79</v>
      </c>
      <c r="O2355" s="2"/>
      <c r="P2355" s="581" t="s">
        <v>1178</v>
      </c>
      <c r="Q2355" s="16" t="s">
        <v>1179</v>
      </c>
      <c r="R2355" s="16" t="s">
        <v>4909</v>
      </c>
      <c r="S2355" s="16">
        <v>7</v>
      </c>
      <c r="T2355" s="16">
        <v>6</v>
      </c>
      <c r="U2355" s="16">
        <v>1</v>
      </c>
      <c r="V2355" s="16">
        <v>0</v>
      </c>
      <c r="X2355" s="413" t="s">
        <v>4923</v>
      </c>
      <c r="Y2355" s="16" t="s">
        <v>2844</v>
      </c>
      <c r="Z2355" s="48"/>
      <c r="AB2355" s="16" t="str">
        <f t="shared" si="101"/>
        <v>Unique</v>
      </c>
    </row>
    <row r="2356" spans="1:28" ht="15">
      <c r="A2356" s="354" t="str">
        <f t="shared" si="93"/>
        <v>80_2_230522_C1Y_p_sy.</v>
      </c>
      <c r="B2356" s="355" t="s">
        <v>2504</v>
      </c>
      <c r="C2356" s="355" t="s">
        <v>2505</v>
      </c>
      <c r="D2356" s="213">
        <v>80</v>
      </c>
      <c r="E2356" s="213">
        <v>2</v>
      </c>
      <c r="F2356" s="367" t="s">
        <v>2753</v>
      </c>
      <c r="G2356" s="213">
        <v>230522</v>
      </c>
      <c r="H2356" s="213">
        <v>2022</v>
      </c>
      <c r="I2356" s="148" t="s">
        <v>43</v>
      </c>
      <c r="J2356" s="148" t="s">
        <v>2506</v>
      </c>
      <c r="K2356" s="148" t="s">
        <v>2507</v>
      </c>
      <c r="L2356" s="148" t="s">
        <v>74</v>
      </c>
      <c r="M2356" s="2" t="s">
        <v>75</v>
      </c>
      <c r="N2356" s="117">
        <v>79</v>
      </c>
      <c r="O2356" s="2"/>
      <c r="P2356" s="581" t="s">
        <v>4913</v>
      </c>
      <c r="Q2356" s="16" t="s">
        <v>4914</v>
      </c>
      <c r="R2356" s="16" t="s">
        <v>4909</v>
      </c>
      <c r="S2356" s="16">
        <v>2</v>
      </c>
      <c r="T2356" s="16">
        <v>0</v>
      </c>
      <c r="U2356" s="16">
        <v>2</v>
      </c>
      <c r="V2356" s="16">
        <v>0</v>
      </c>
      <c r="X2356" s="413" t="s">
        <v>4923</v>
      </c>
      <c r="Y2356" s="16" t="s">
        <v>2844</v>
      </c>
      <c r="Z2356" s="48"/>
      <c r="AB2356" s="16" t="str">
        <f t="shared" si="101"/>
        <v>Unique</v>
      </c>
    </row>
    <row r="2357" spans="1:28" ht="15">
      <c r="A2357" s="354" t="str">
        <f t="shared" si="93"/>
        <v>83_1_060722_C2C_p_me.</v>
      </c>
      <c r="B2357" s="355" t="s">
        <v>2789</v>
      </c>
      <c r="C2357" s="355" t="s">
        <v>2790</v>
      </c>
      <c r="D2357" s="213">
        <v>83</v>
      </c>
      <c r="E2357" s="213">
        <v>1</v>
      </c>
      <c r="F2357" s="213">
        <v>220622</v>
      </c>
      <c r="G2357" s="367" t="s">
        <v>465</v>
      </c>
      <c r="H2357" s="213">
        <v>2022</v>
      </c>
      <c r="I2357" s="148" t="s">
        <v>43</v>
      </c>
      <c r="J2357" s="148" t="s">
        <v>2791</v>
      </c>
      <c r="K2357" s="148" t="s">
        <v>2792</v>
      </c>
      <c r="L2357" s="148" t="s">
        <v>74</v>
      </c>
      <c r="M2357" s="2" t="s">
        <v>100</v>
      </c>
      <c r="N2357" s="117">
        <v>695</v>
      </c>
      <c r="O2357" s="2"/>
      <c r="P2357" s="581" t="s">
        <v>1178</v>
      </c>
      <c r="Q2357" s="16" t="s">
        <v>1179</v>
      </c>
      <c r="R2357" s="16" t="s">
        <v>4916</v>
      </c>
      <c r="S2357" s="114">
        <f>SUM(T2357+U2357)</f>
        <v>234</v>
      </c>
      <c r="T2357" s="16">
        <v>190</v>
      </c>
      <c r="U2357" s="16">
        <v>44</v>
      </c>
      <c r="V2357" s="16">
        <v>0</v>
      </c>
      <c r="X2357" s="402">
        <v>150426</v>
      </c>
      <c r="Y2357" s="16" t="s">
        <v>2844</v>
      </c>
      <c r="Z2357" s="48"/>
      <c r="AB2357" s="16" t="str">
        <f t="shared" si="101"/>
        <v>Unique</v>
      </c>
    </row>
    <row r="2358" spans="1:28" ht="15">
      <c r="A2358" s="354" t="str">
        <f t="shared" ref="A2358:A2443" si="104">D2358&amp;"_"&amp;E2358&amp;"_"&amp;G2358&amp;"_"&amp;J2358&amp;"_"&amp;P2358</f>
        <v>80_3_030921_C15_p_sp.</v>
      </c>
      <c r="B2358" s="355" t="s">
        <v>69</v>
      </c>
      <c r="C2358" s="355" t="s">
        <v>70</v>
      </c>
      <c r="D2358" s="213">
        <v>80</v>
      </c>
      <c r="E2358" s="213">
        <v>3</v>
      </c>
      <c r="F2358" s="213">
        <v>160821</v>
      </c>
      <c r="G2358" s="379" t="s">
        <v>2403</v>
      </c>
      <c r="H2358" s="213">
        <v>2021</v>
      </c>
      <c r="I2358" s="148" t="s">
        <v>43</v>
      </c>
      <c r="J2358" s="148" t="s">
        <v>72</v>
      </c>
      <c r="K2358" s="148" t="s">
        <v>73</v>
      </c>
      <c r="L2358" s="148" t="s">
        <v>74</v>
      </c>
      <c r="M2358" s="364" t="s">
        <v>75</v>
      </c>
      <c r="N2358" s="213"/>
      <c r="O2358" s="213"/>
      <c r="P2358" s="581" t="s">
        <v>1163</v>
      </c>
      <c r="Q2358" s="16" t="s">
        <v>1164</v>
      </c>
      <c r="R2358" s="16" t="s">
        <v>4916</v>
      </c>
      <c r="S2358" s="114">
        <f>SUM(T2358+U2358)</f>
        <v>1</v>
      </c>
      <c r="T2358" s="16">
        <v>0</v>
      </c>
      <c r="U2358" s="16">
        <v>1</v>
      </c>
      <c r="V2358" s="16">
        <v>0</v>
      </c>
      <c r="X2358" s="402">
        <v>130426</v>
      </c>
      <c r="Y2358" s="16" t="s">
        <v>2844</v>
      </c>
      <c r="Z2358" s="47" t="s">
        <v>4925</v>
      </c>
      <c r="AB2358" s="16" t="str">
        <f t="shared" si="101"/>
        <v>Unique</v>
      </c>
    </row>
    <row r="2359" spans="1:28" ht="15">
      <c r="A2359" s="354" t="str">
        <f t="shared" si="104"/>
        <v>80_3_030921_C15_p_sy.</v>
      </c>
      <c r="B2359" s="355" t="s">
        <v>69</v>
      </c>
      <c r="C2359" s="355" t="s">
        <v>70</v>
      </c>
      <c r="D2359" s="213">
        <v>80</v>
      </c>
      <c r="E2359" s="213">
        <v>3</v>
      </c>
      <c r="F2359" s="213">
        <v>160821</v>
      </c>
      <c r="G2359" s="379" t="s">
        <v>2403</v>
      </c>
      <c r="H2359" s="213">
        <v>2021</v>
      </c>
      <c r="I2359" s="148" t="s">
        <v>43</v>
      </c>
      <c r="J2359" s="148" t="s">
        <v>72</v>
      </c>
      <c r="K2359" s="148" t="s">
        <v>73</v>
      </c>
      <c r="L2359" s="148" t="s">
        <v>74</v>
      </c>
      <c r="M2359" s="364" t="s">
        <v>75</v>
      </c>
      <c r="N2359" s="213"/>
      <c r="O2359" s="213"/>
      <c r="P2359" s="581" t="s">
        <v>4913</v>
      </c>
      <c r="Q2359" s="16" t="s">
        <v>4914</v>
      </c>
      <c r="R2359" s="16" t="s">
        <v>4916</v>
      </c>
      <c r="S2359" s="16">
        <v>1</v>
      </c>
      <c r="T2359" s="16">
        <v>0</v>
      </c>
      <c r="U2359" s="16">
        <v>0</v>
      </c>
      <c r="V2359" s="16">
        <v>0</v>
      </c>
      <c r="X2359" s="402">
        <v>130426</v>
      </c>
      <c r="Y2359" s="16" t="s">
        <v>2844</v>
      </c>
      <c r="Z2359" s="48"/>
      <c r="AB2359" s="16" t="str">
        <f t="shared" si="101"/>
        <v>Unique</v>
      </c>
    </row>
    <row r="2360" spans="1:28" ht="15">
      <c r="A2360" s="354" t="str">
        <f t="shared" si="104"/>
        <v>61_1_160821_C2X_p_sp.sc</v>
      </c>
      <c r="B2360" s="355" t="s">
        <v>2372</v>
      </c>
      <c r="C2360" s="355" t="s">
        <v>2373</v>
      </c>
      <c r="D2360" s="213">
        <v>61</v>
      </c>
      <c r="E2360" s="213">
        <v>1</v>
      </c>
      <c r="F2360" s="213">
        <v>300721</v>
      </c>
      <c r="G2360" s="213">
        <v>160821</v>
      </c>
      <c r="H2360" s="213">
        <v>2021</v>
      </c>
      <c r="I2360" s="148" t="s">
        <v>43</v>
      </c>
      <c r="J2360" s="148" t="s">
        <v>2374</v>
      </c>
      <c r="K2360" s="148" t="s">
        <v>2375</v>
      </c>
      <c r="L2360" s="148" t="s">
        <v>74</v>
      </c>
      <c r="M2360" s="2" t="s">
        <v>75</v>
      </c>
      <c r="N2360" s="117">
        <v>95</v>
      </c>
      <c r="O2360" s="13" t="s">
        <v>3033</v>
      </c>
      <c r="P2360" s="418" t="s">
        <v>509</v>
      </c>
      <c r="Q2360" s="16" t="s">
        <v>510</v>
      </c>
      <c r="R2360" s="16" t="s">
        <v>1176</v>
      </c>
      <c r="S2360" s="114">
        <f>SUM(T2360+U2360)</f>
        <v>1</v>
      </c>
      <c r="T2360" s="16">
        <v>1</v>
      </c>
      <c r="U2360" s="16">
        <v>0</v>
      </c>
      <c r="V2360" s="16">
        <v>0</v>
      </c>
      <c r="X2360" s="402">
        <v>140426</v>
      </c>
      <c r="Y2360" s="16" t="s">
        <v>2844</v>
      </c>
      <c r="Z2360" s="47" t="s">
        <v>4926</v>
      </c>
      <c r="AB2360" s="16" t="str">
        <f t="shared" si="101"/>
        <v>Unique</v>
      </c>
    </row>
    <row r="2361" spans="1:28" ht="15">
      <c r="A2361" s="354" t="str">
        <f t="shared" si="104"/>
        <v>93_1_160821_C3B_p_sp.</v>
      </c>
      <c r="B2361" s="355" t="s">
        <v>2326</v>
      </c>
      <c r="C2361" s="355" t="s">
        <v>2327</v>
      </c>
      <c r="D2361" s="213">
        <v>93</v>
      </c>
      <c r="E2361" s="213">
        <v>1</v>
      </c>
      <c r="F2361" s="213">
        <v>300721</v>
      </c>
      <c r="G2361" s="213">
        <v>160821</v>
      </c>
      <c r="H2361" s="213">
        <v>2021</v>
      </c>
      <c r="I2361" s="148" t="s">
        <v>43</v>
      </c>
      <c r="J2361" s="148" t="s">
        <v>2328</v>
      </c>
      <c r="K2361" s="148" t="s">
        <v>2329</v>
      </c>
      <c r="L2361" s="148" t="s">
        <v>74</v>
      </c>
      <c r="M2361" s="2" t="s">
        <v>75</v>
      </c>
      <c r="N2361" s="117">
        <v>705</v>
      </c>
      <c r="O2361" s="2"/>
      <c r="P2361" s="581" t="s">
        <v>1163</v>
      </c>
      <c r="Q2361" s="16" t="s">
        <v>1164</v>
      </c>
      <c r="R2361" s="16" t="s">
        <v>1176</v>
      </c>
      <c r="S2361" s="16">
        <v>1</v>
      </c>
      <c r="T2361" s="16">
        <v>0</v>
      </c>
      <c r="U2361" s="16">
        <v>1</v>
      </c>
      <c r="V2361" s="16">
        <v>0</v>
      </c>
      <c r="X2361" s="402">
        <v>150426</v>
      </c>
      <c r="Y2361" s="16" t="s">
        <v>2844</v>
      </c>
      <c r="Z2361" s="47" t="s">
        <v>4927</v>
      </c>
      <c r="AB2361" s="16" t="str">
        <f t="shared" si="101"/>
        <v>Unique</v>
      </c>
    </row>
    <row r="2362" spans="1:28" ht="15">
      <c r="A2362" s="354" t="str">
        <f t="shared" si="104"/>
        <v>101_2_140721_C3A_p_me.</v>
      </c>
      <c r="B2362" s="355" t="s">
        <v>2336</v>
      </c>
      <c r="C2362" s="355" t="s">
        <v>2337</v>
      </c>
      <c r="D2362" s="213">
        <v>101</v>
      </c>
      <c r="E2362" s="213">
        <v>2</v>
      </c>
      <c r="F2362" s="213">
        <v>300621</v>
      </c>
      <c r="G2362" s="378">
        <v>140721</v>
      </c>
      <c r="H2362" s="213">
        <v>2021</v>
      </c>
      <c r="I2362" s="148" t="s">
        <v>43</v>
      </c>
      <c r="J2362" s="148" t="s">
        <v>2338</v>
      </c>
      <c r="K2362" s="148" t="s">
        <v>2339</v>
      </c>
      <c r="L2362" s="148" t="s">
        <v>74</v>
      </c>
      <c r="M2362" s="16" t="s">
        <v>75</v>
      </c>
      <c r="P2362" s="581" t="s">
        <v>1178</v>
      </c>
      <c r="Q2362" s="16" t="s">
        <v>1179</v>
      </c>
      <c r="R2362" s="16" t="s">
        <v>1176</v>
      </c>
      <c r="S2362" s="114">
        <f t="shared" ref="S2362:S2366" si="105">SUM(T2362+U2362)</f>
        <v>2</v>
      </c>
      <c r="T2362" s="16">
        <v>1</v>
      </c>
      <c r="U2362" s="16">
        <v>1</v>
      </c>
      <c r="V2362" s="16">
        <v>0</v>
      </c>
      <c r="X2362" s="402">
        <v>150426</v>
      </c>
      <c r="Y2362" s="16" t="s">
        <v>2844</v>
      </c>
      <c r="Z2362" s="48"/>
      <c r="AB2362" s="16" t="str">
        <f t="shared" si="101"/>
        <v>Unique</v>
      </c>
    </row>
    <row r="2363" spans="1:28" ht="15">
      <c r="A2363" s="354" t="str">
        <f t="shared" si="104"/>
        <v>93_1_310521_C3B_p_me.</v>
      </c>
      <c r="B2363" s="355" t="s">
        <v>2326</v>
      </c>
      <c r="C2363" s="355" t="s">
        <v>2327</v>
      </c>
      <c r="D2363" s="213">
        <v>93</v>
      </c>
      <c r="E2363" s="213">
        <v>1</v>
      </c>
      <c r="F2363" s="213">
        <v>170521</v>
      </c>
      <c r="G2363" s="213">
        <v>310521</v>
      </c>
      <c r="H2363" s="213">
        <v>2021</v>
      </c>
      <c r="I2363" s="148" t="s">
        <v>43</v>
      </c>
      <c r="J2363" s="148" t="s">
        <v>2328</v>
      </c>
      <c r="K2363" s="148" t="s">
        <v>2329</v>
      </c>
      <c r="L2363" s="148" t="s">
        <v>74</v>
      </c>
      <c r="M2363" s="2" t="s">
        <v>75</v>
      </c>
      <c r="N2363" s="117">
        <v>0</v>
      </c>
      <c r="O2363" s="2"/>
      <c r="P2363" s="581" t="s">
        <v>1178</v>
      </c>
      <c r="Q2363" s="16" t="s">
        <v>1179</v>
      </c>
      <c r="R2363" s="16" t="s">
        <v>1176</v>
      </c>
      <c r="S2363" s="114">
        <f t="shared" si="105"/>
        <v>1</v>
      </c>
      <c r="T2363" s="16">
        <v>0</v>
      </c>
      <c r="U2363" s="16">
        <v>1</v>
      </c>
      <c r="V2363" s="16">
        <v>0</v>
      </c>
      <c r="X2363" s="402">
        <v>150426</v>
      </c>
      <c r="Y2363" s="16" t="s">
        <v>2844</v>
      </c>
      <c r="Z2363" s="48"/>
      <c r="AB2363" s="16" t="str">
        <f t="shared" si="101"/>
        <v>Unique</v>
      </c>
    </row>
    <row r="2364" spans="1:28" ht="15">
      <c r="A2364" s="354" t="str">
        <f t="shared" si="104"/>
        <v>80_1_140721_C1B_p_me.</v>
      </c>
      <c r="B2364" s="355" t="s">
        <v>2360</v>
      </c>
      <c r="C2364" s="355" t="s">
        <v>2361</v>
      </c>
      <c r="D2364" s="213">
        <v>80</v>
      </c>
      <c r="E2364" s="213">
        <v>1</v>
      </c>
      <c r="F2364" s="213">
        <v>300621</v>
      </c>
      <c r="G2364" s="378">
        <v>140721</v>
      </c>
      <c r="H2364" s="213">
        <v>2021</v>
      </c>
      <c r="I2364" s="148" t="s">
        <v>43</v>
      </c>
      <c r="J2364" s="148" t="s">
        <v>2362</v>
      </c>
      <c r="K2364" s="148" t="s">
        <v>2363</v>
      </c>
      <c r="L2364" s="148" t="s">
        <v>74</v>
      </c>
      <c r="M2364" s="16" t="s">
        <v>75</v>
      </c>
      <c r="P2364" s="581" t="s">
        <v>1178</v>
      </c>
      <c r="Q2364" s="16" t="s">
        <v>1179</v>
      </c>
      <c r="R2364" s="16" t="s">
        <v>4916</v>
      </c>
      <c r="S2364" s="114">
        <f t="shared" si="105"/>
        <v>1</v>
      </c>
      <c r="T2364" s="16">
        <v>1</v>
      </c>
      <c r="U2364" s="16">
        <v>0</v>
      </c>
      <c r="V2364" s="16">
        <v>0</v>
      </c>
      <c r="X2364" s="402">
        <v>160426</v>
      </c>
      <c r="Y2364" s="16" t="s">
        <v>2844</v>
      </c>
      <c r="Z2364" s="48"/>
      <c r="AB2364" s="16" t="str">
        <f t="shared" si="101"/>
        <v>Unique</v>
      </c>
    </row>
    <row r="2365" spans="1:28" ht="15">
      <c r="A2365" s="354" t="str">
        <f t="shared" si="104"/>
        <v>80_4_300621_C25_p_me.</v>
      </c>
      <c r="B2365" s="355" t="s">
        <v>2320</v>
      </c>
      <c r="C2365" s="355" t="s">
        <v>2321</v>
      </c>
      <c r="D2365" s="213">
        <v>80</v>
      </c>
      <c r="E2365" s="213">
        <v>4</v>
      </c>
      <c r="F2365" s="117">
        <v>150621</v>
      </c>
      <c r="G2365" s="117">
        <v>300621</v>
      </c>
      <c r="H2365" s="213">
        <v>2021</v>
      </c>
      <c r="I2365" s="148" t="s">
        <v>43</v>
      </c>
      <c r="J2365" s="2" t="s">
        <v>2322</v>
      </c>
      <c r="K2365" s="2" t="s">
        <v>2323</v>
      </c>
      <c r="L2365" s="148" t="s">
        <v>74</v>
      </c>
      <c r="M2365" s="148" t="s">
        <v>147</v>
      </c>
      <c r="N2365" s="117">
        <v>43</v>
      </c>
      <c r="O2365" s="2"/>
      <c r="P2365" s="581" t="s">
        <v>1178</v>
      </c>
      <c r="Q2365" s="16" t="s">
        <v>1179</v>
      </c>
      <c r="R2365" s="16" t="s">
        <v>4916</v>
      </c>
      <c r="S2365" s="114">
        <f t="shared" si="105"/>
        <v>1</v>
      </c>
      <c r="T2365" s="16">
        <v>1</v>
      </c>
      <c r="U2365" s="16">
        <v>0</v>
      </c>
      <c r="V2365" s="16">
        <v>0</v>
      </c>
      <c r="X2365" s="402">
        <v>160426</v>
      </c>
      <c r="Y2365" s="16" t="s">
        <v>2844</v>
      </c>
      <c r="Z2365" s="48"/>
      <c r="AB2365" s="16" t="str">
        <f t="shared" si="101"/>
        <v>Unique</v>
      </c>
    </row>
    <row r="2366" spans="1:28" ht="15">
      <c r="A2366" s="354" t="str">
        <f t="shared" si="104"/>
        <v>83_1_170822_C2C_p_me.</v>
      </c>
      <c r="B2366" s="148" t="s">
        <v>2789</v>
      </c>
      <c r="C2366" s="148" t="s">
        <v>2790</v>
      </c>
      <c r="D2366" s="213">
        <v>83</v>
      </c>
      <c r="E2366" s="213">
        <v>1</v>
      </c>
      <c r="F2366" s="367" t="s">
        <v>3145</v>
      </c>
      <c r="G2366" s="213">
        <v>170822</v>
      </c>
      <c r="H2366" s="213">
        <v>2022</v>
      </c>
      <c r="I2366" s="148" t="s">
        <v>43</v>
      </c>
      <c r="J2366" s="148" t="s">
        <v>2791</v>
      </c>
      <c r="K2366" s="148" t="s">
        <v>2792</v>
      </c>
      <c r="L2366" s="148" t="s">
        <v>74</v>
      </c>
      <c r="M2366" s="148" t="s">
        <v>2911</v>
      </c>
      <c r="N2366" s="213">
        <v>16</v>
      </c>
      <c r="P2366" s="581" t="s">
        <v>1178</v>
      </c>
      <c r="Q2366" s="16" t="s">
        <v>1179</v>
      </c>
      <c r="R2366" s="16" t="s">
        <v>4916</v>
      </c>
      <c r="S2366" s="114">
        <f t="shared" si="105"/>
        <v>1</v>
      </c>
      <c r="T2366" s="16">
        <v>1</v>
      </c>
      <c r="U2366" s="16">
        <v>0</v>
      </c>
      <c r="V2366" s="16">
        <v>0</v>
      </c>
      <c r="X2366" s="402">
        <v>160426</v>
      </c>
      <c r="Y2366" s="16" t="s">
        <v>2844</v>
      </c>
      <c r="Z2366" s="48"/>
      <c r="AB2366" s="16" t="str">
        <f t="shared" si="101"/>
        <v>Unique</v>
      </c>
    </row>
    <row r="2367" spans="1:28" ht="15">
      <c r="A2367" s="354" t="str">
        <f t="shared" si="104"/>
        <v>100_1_200722_C3C_p_sc.</v>
      </c>
      <c r="B2367" s="355" t="s">
        <v>2798</v>
      </c>
      <c r="C2367" s="355" t="s">
        <v>2799</v>
      </c>
      <c r="D2367" s="213">
        <v>100</v>
      </c>
      <c r="E2367" s="213">
        <v>1</v>
      </c>
      <c r="F2367" s="595" t="s">
        <v>465</v>
      </c>
      <c r="G2367" s="117">
        <v>200722</v>
      </c>
      <c r="H2367" s="213">
        <v>2022</v>
      </c>
      <c r="I2367" s="148" t="s">
        <v>43</v>
      </c>
      <c r="J2367" s="148" t="s">
        <v>2801</v>
      </c>
      <c r="K2367" s="148" t="s">
        <v>2802</v>
      </c>
      <c r="L2367" s="2" t="s">
        <v>2803</v>
      </c>
      <c r="M2367" s="2" t="s">
        <v>3125</v>
      </c>
      <c r="N2367" s="117">
        <v>0</v>
      </c>
      <c r="O2367" s="2"/>
      <c r="P2367" s="581" t="s">
        <v>4200</v>
      </c>
      <c r="Q2367" s="16" t="s">
        <v>4201</v>
      </c>
      <c r="R2367" s="16" t="s">
        <v>4916</v>
      </c>
      <c r="S2367" s="16">
        <v>1</v>
      </c>
      <c r="T2367" s="16">
        <v>0</v>
      </c>
      <c r="U2367" s="16">
        <v>0</v>
      </c>
      <c r="V2367" s="16">
        <v>0</v>
      </c>
      <c r="X2367" s="402">
        <v>160426</v>
      </c>
      <c r="Y2367" s="16" t="s">
        <v>2844</v>
      </c>
      <c r="Z2367" s="48"/>
      <c r="AB2367" s="16" t="str">
        <f t="shared" si="101"/>
        <v>Unique</v>
      </c>
    </row>
    <row r="2368" spans="1:28" ht="15">
      <c r="A2368" s="354" t="str">
        <f t="shared" si="104"/>
        <v>119_2_280723_C35_p_eu.</v>
      </c>
      <c r="B2368" s="355" t="s">
        <v>2611</v>
      </c>
      <c r="C2368" s="355" t="s">
        <v>2612</v>
      </c>
      <c r="D2368" s="213">
        <v>119</v>
      </c>
      <c r="E2368" s="213">
        <v>2</v>
      </c>
      <c r="F2368" s="213">
        <v>140723</v>
      </c>
      <c r="G2368" s="213">
        <v>280723</v>
      </c>
      <c r="H2368" s="213">
        <v>2023</v>
      </c>
      <c r="I2368" s="148" t="s">
        <v>43</v>
      </c>
      <c r="J2368" s="148" t="s">
        <v>2613</v>
      </c>
      <c r="K2368" s="148" t="s">
        <v>2614</v>
      </c>
      <c r="L2368" s="148" t="s">
        <v>74</v>
      </c>
      <c r="M2368" s="148" t="s">
        <v>3150</v>
      </c>
      <c r="N2368" s="213">
        <v>128</v>
      </c>
      <c r="O2368" s="50" t="s">
        <v>2912</v>
      </c>
      <c r="P2368" s="581" t="s">
        <v>4109</v>
      </c>
      <c r="Q2368" s="16" t="s">
        <v>4918</v>
      </c>
      <c r="R2368" s="16" t="s">
        <v>4916</v>
      </c>
      <c r="S2368" s="16">
        <v>2</v>
      </c>
      <c r="T2368" s="16">
        <v>0</v>
      </c>
      <c r="U2368" s="16">
        <v>0</v>
      </c>
      <c r="V2368" s="16">
        <v>0</v>
      </c>
      <c r="X2368" s="402">
        <v>150426</v>
      </c>
      <c r="Y2368" s="16" t="s">
        <v>2844</v>
      </c>
      <c r="Z2368" s="48"/>
      <c r="AB2368" s="16" t="str">
        <f t="shared" si="101"/>
        <v>Unique</v>
      </c>
    </row>
    <row r="2369" spans="1:28" ht="15">
      <c r="A2369" s="354" t="str">
        <f t="shared" si="104"/>
        <v>119_1_060722_C1X_p_me.</v>
      </c>
      <c r="B2369" s="433" t="s">
        <v>2302</v>
      </c>
      <c r="C2369" s="433" t="s">
        <v>2303</v>
      </c>
      <c r="D2369" s="29">
        <v>119</v>
      </c>
      <c r="E2369" s="29">
        <v>1</v>
      </c>
      <c r="F2369" s="29">
        <v>220622</v>
      </c>
      <c r="G2369" s="434" t="s">
        <v>465</v>
      </c>
      <c r="H2369" s="29">
        <v>2022</v>
      </c>
      <c r="I2369" s="28" t="s">
        <v>43</v>
      </c>
      <c r="J2369" s="28" t="s">
        <v>2304</v>
      </c>
      <c r="K2369" s="28" t="s">
        <v>2305</v>
      </c>
      <c r="L2369" s="28" t="s">
        <v>74</v>
      </c>
      <c r="M2369" s="2" t="s">
        <v>320</v>
      </c>
      <c r="N2369" s="29">
        <v>50</v>
      </c>
      <c r="O2369" s="435"/>
      <c r="P2369" s="581" t="s">
        <v>1178</v>
      </c>
      <c r="Q2369" s="16" t="s">
        <v>1179</v>
      </c>
      <c r="R2369" s="16" t="s">
        <v>1176</v>
      </c>
      <c r="S2369" s="114">
        <f t="shared" ref="S2369:S2372" si="106">SUM(T2369+U2369)</f>
        <v>9</v>
      </c>
      <c r="T2369" s="16">
        <v>3</v>
      </c>
      <c r="U2369" s="16">
        <v>6</v>
      </c>
      <c r="V2369" s="16">
        <v>0</v>
      </c>
      <c r="X2369" s="402">
        <v>200426</v>
      </c>
      <c r="Y2369" s="16" t="s">
        <v>2844</v>
      </c>
      <c r="Z2369" s="48"/>
      <c r="AB2369" s="16" t="str">
        <f t="shared" si="101"/>
        <v>Unique</v>
      </c>
    </row>
    <row r="2370" spans="1:28" ht="15">
      <c r="A2370" s="354" t="str">
        <f t="shared" si="104"/>
        <v>71_2_041021_C2B_p_me.</v>
      </c>
      <c r="B2370" s="355" t="s">
        <v>2481</v>
      </c>
      <c r="C2370" s="355" t="s">
        <v>2482</v>
      </c>
      <c r="D2370" s="213">
        <v>71</v>
      </c>
      <c r="E2370" s="213">
        <v>2</v>
      </c>
      <c r="F2370" s="213">
        <v>200921</v>
      </c>
      <c r="G2370" s="379" t="s">
        <v>2461</v>
      </c>
      <c r="H2370" s="213">
        <v>2021</v>
      </c>
      <c r="I2370" s="148" t="s">
        <v>43</v>
      </c>
      <c r="J2370" s="148" t="s">
        <v>2483</v>
      </c>
      <c r="K2370" s="148" t="s">
        <v>2484</v>
      </c>
      <c r="L2370" s="148" t="s">
        <v>74</v>
      </c>
      <c r="M2370" s="16" t="s">
        <v>75</v>
      </c>
      <c r="P2370" s="581" t="s">
        <v>1178</v>
      </c>
      <c r="Q2370" s="16" t="s">
        <v>1179</v>
      </c>
      <c r="R2370" s="16" t="s">
        <v>4916</v>
      </c>
      <c r="S2370" s="114">
        <f t="shared" si="106"/>
        <v>12</v>
      </c>
      <c r="T2370" s="16">
        <v>4</v>
      </c>
      <c r="U2370" s="16">
        <v>8</v>
      </c>
      <c r="V2370" s="16">
        <v>0</v>
      </c>
      <c r="X2370" s="402">
        <v>200426</v>
      </c>
      <c r="Y2370" s="16" t="s">
        <v>2844</v>
      </c>
      <c r="Z2370" s="48"/>
      <c r="AB2370" s="16" t="str">
        <f t="shared" si="101"/>
        <v>Unique</v>
      </c>
    </row>
    <row r="2371" spans="1:28" ht="15">
      <c r="A2371" s="354" t="str">
        <f t="shared" si="104"/>
        <v>100_2_160821_C3X_p_me.</v>
      </c>
      <c r="B2371" s="148" t="s">
        <v>2441</v>
      </c>
      <c r="C2371" s="148" t="s">
        <v>2442</v>
      </c>
      <c r="D2371" s="213">
        <v>100</v>
      </c>
      <c r="E2371" s="213">
        <v>2</v>
      </c>
      <c r="F2371" s="213">
        <v>300721</v>
      </c>
      <c r="G2371" s="213">
        <v>160821</v>
      </c>
      <c r="H2371" s="213">
        <v>2021</v>
      </c>
      <c r="I2371" s="148" t="s">
        <v>43</v>
      </c>
      <c r="J2371" s="148" t="s">
        <v>2443</v>
      </c>
      <c r="K2371" s="148" t="s">
        <v>2444</v>
      </c>
      <c r="L2371" s="148" t="s">
        <v>74</v>
      </c>
      <c r="M2371" s="148" t="s">
        <v>477</v>
      </c>
      <c r="N2371" s="213">
        <v>30</v>
      </c>
      <c r="O2371" s="148" t="s">
        <v>2849</v>
      </c>
      <c r="P2371" s="581" t="s">
        <v>1178</v>
      </c>
      <c r="Q2371" s="16" t="s">
        <v>1179</v>
      </c>
      <c r="R2371" s="16" t="s">
        <v>4916</v>
      </c>
      <c r="S2371" s="114">
        <f t="shared" si="106"/>
        <v>5</v>
      </c>
      <c r="T2371" s="16">
        <v>0</v>
      </c>
      <c r="U2371" s="16">
        <v>5</v>
      </c>
      <c r="V2371" s="16">
        <v>0</v>
      </c>
      <c r="X2371" s="402">
        <v>200426</v>
      </c>
      <c r="Y2371" s="16" t="s">
        <v>2844</v>
      </c>
      <c r="Z2371" s="48"/>
      <c r="AB2371" s="16" t="str">
        <f t="shared" si="101"/>
        <v>Unique</v>
      </c>
    </row>
    <row r="2372" spans="1:28" ht="15">
      <c r="A2372" s="354" t="str">
        <f t="shared" si="104"/>
        <v>80_2_200921_C1Y_p_me.</v>
      </c>
      <c r="B2372" s="364" t="s">
        <v>2504</v>
      </c>
      <c r="C2372" s="364" t="s">
        <v>2505</v>
      </c>
      <c r="D2372" s="213">
        <v>80</v>
      </c>
      <c r="E2372" s="213">
        <v>2</v>
      </c>
      <c r="F2372" s="367" t="s">
        <v>2403</v>
      </c>
      <c r="G2372" s="213">
        <v>200921</v>
      </c>
      <c r="H2372" s="213">
        <v>2021</v>
      </c>
      <c r="I2372" s="148" t="s">
        <v>43</v>
      </c>
      <c r="J2372" s="148" t="s">
        <v>2506</v>
      </c>
      <c r="K2372" s="148" t="s">
        <v>2507</v>
      </c>
      <c r="L2372" s="148" t="s">
        <v>74</v>
      </c>
      <c r="M2372" s="148" t="s">
        <v>147</v>
      </c>
      <c r="N2372" s="213">
        <v>18</v>
      </c>
      <c r="P2372" s="581" t="s">
        <v>1178</v>
      </c>
      <c r="Q2372" s="16" t="s">
        <v>1179</v>
      </c>
      <c r="R2372" s="16" t="s">
        <v>1176</v>
      </c>
      <c r="S2372" s="114">
        <f t="shared" si="106"/>
        <v>5</v>
      </c>
      <c r="T2372" s="16">
        <v>2</v>
      </c>
      <c r="U2372" s="16">
        <v>3</v>
      </c>
      <c r="V2372" s="16">
        <v>0</v>
      </c>
      <c r="X2372" s="402">
        <v>200426</v>
      </c>
      <c r="Y2372" s="16" t="s">
        <v>4920</v>
      </c>
      <c r="Z2372" s="48"/>
      <c r="AB2372" s="16" t="str">
        <f t="shared" si="101"/>
        <v>Unique</v>
      </c>
    </row>
    <row r="2373" spans="1:28" ht="15">
      <c r="A2373" s="354" t="str">
        <f t="shared" si="104"/>
        <v>80_4_060722_C25_p_me.</v>
      </c>
      <c r="B2373" s="148" t="s">
        <v>2320</v>
      </c>
      <c r="C2373" s="148" t="s">
        <v>2321</v>
      </c>
      <c r="D2373" s="213">
        <v>80</v>
      </c>
      <c r="E2373" s="213">
        <v>4</v>
      </c>
      <c r="F2373" s="213">
        <v>220622</v>
      </c>
      <c r="G2373" s="367" t="s">
        <v>465</v>
      </c>
      <c r="H2373" s="213">
        <v>2022</v>
      </c>
      <c r="I2373" s="148" t="s">
        <v>43</v>
      </c>
      <c r="J2373" s="148" t="s">
        <v>2322</v>
      </c>
      <c r="K2373" s="148" t="s">
        <v>2323</v>
      </c>
      <c r="L2373" s="148" t="s">
        <v>74</v>
      </c>
      <c r="M2373" s="148" t="s">
        <v>75</v>
      </c>
      <c r="N2373" s="213">
        <v>66</v>
      </c>
      <c r="O2373" s="2"/>
      <c r="P2373" s="581" t="s">
        <v>1178</v>
      </c>
      <c r="Q2373" s="16" t="s">
        <v>4922</v>
      </c>
      <c r="R2373" s="16" t="s">
        <v>4916</v>
      </c>
      <c r="S2373" s="16">
        <v>2</v>
      </c>
      <c r="T2373" s="16">
        <v>1</v>
      </c>
      <c r="U2373" s="16">
        <v>1</v>
      </c>
      <c r="V2373" s="16">
        <v>0</v>
      </c>
      <c r="X2373" s="402">
        <v>150426</v>
      </c>
      <c r="Y2373" s="16" t="s">
        <v>2844</v>
      </c>
      <c r="Z2373" s="48"/>
      <c r="AB2373" s="16" t="str">
        <f t="shared" si="101"/>
        <v>Unique</v>
      </c>
    </row>
    <row r="2374" spans="1:28" ht="15">
      <c r="A2374" s="354" t="str">
        <f t="shared" si="104"/>
        <v>100_3_230522_C3Y_p_me.</v>
      </c>
      <c r="B2374" s="355" t="s">
        <v>2417</v>
      </c>
      <c r="C2374" s="355" t="s">
        <v>2418</v>
      </c>
      <c r="D2374" s="213">
        <v>100</v>
      </c>
      <c r="E2374" s="213">
        <v>3</v>
      </c>
      <c r="F2374" s="367" t="s">
        <v>2753</v>
      </c>
      <c r="G2374" s="213">
        <v>230522</v>
      </c>
      <c r="H2374" s="213">
        <v>2022</v>
      </c>
      <c r="I2374" s="148" t="s">
        <v>43</v>
      </c>
      <c r="J2374" s="148" t="s">
        <v>2419</v>
      </c>
      <c r="K2374" s="148" t="s">
        <v>2420</v>
      </c>
      <c r="L2374" s="148" t="s">
        <v>74</v>
      </c>
      <c r="M2374" s="2" t="s">
        <v>75</v>
      </c>
      <c r="N2374" s="117">
        <v>55</v>
      </c>
      <c r="O2374" s="2"/>
      <c r="P2374" s="581" t="s">
        <v>1178</v>
      </c>
      <c r="Q2374" s="16" t="s">
        <v>4922</v>
      </c>
      <c r="R2374" s="16" t="s">
        <v>4916</v>
      </c>
      <c r="S2374" s="16">
        <v>2</v>
      </c>
      <c r="T2374" s="16">
        <v>1</v>
      </c>
      <c r="U2374" s="16">
        <v>1</v>
      </c>
      <c r="V2374" s="16">
        <v>0</v>
      </c>
      <c r="X2374" s="402">
        <v>160426</v>
      </c>
      <c r="Y2374" s="16" t="s">
        <v>2844</v>
      </c>
      <c r="Z2374" s="48"/>
      <c r="AB2374" s="16" t="str">
        <f t="shared" si="101"/>
        <v>Unique</v>
      </c>
    </row>
    <row r="2375" spans="1:28" ht="15">
      <c r="A2375" s="354" t="str">
        <f t="shared" si="104"/>
        <v>100_3_230522_C3Y_p_eu.co</v>
      </c>
      <c r="B2375" s="355" t="s">
        <v>2417</v>
      </c>
      <c r="C2375" s="355" t="s">
        <v>2418</v>
      </c>
      <c r="D2375" s="213">
        <v>100</v>
      </c>
      <c r="E2375" s="213">
        <v>3</v>
      </c>
      <c r="F2375" s="367" t="s">
        <v>2753</v>
      </c>
      <c r="G2375" s="213">
        <v>230522</v>
      </c>
      <c r="H2375" s="213">
        <v>2022</v>
      </c>
      <c r="I2375" s="148" t="s">
        <v>43</v>
      </c>
      <c r="J2375" s="148" t="s">
        <v>2419</v>
      </c>
      <c r="K2375" s="148" t="s">
        <v>2420</v>
      </c>
      <c r="L2375" s="148" t="s">
        <v>74</v>
      </c>
      <c r="M2375" s="2" t="s">
        <v>75</v>
      </c>
      <c r="N2375" s="117">
        <v>55</v>
      </c>
      <c r="O2375" s="2"/>
      <c r="P2375" s="418" t="s">
        <v>548</v>
      </c>
      <c r="Q2375" s="16" t="s">
        <v>4928</v>
      </c>
      <c r="R2375" s="16" t="s">
        <v>100</v>
      </c>
      <c r="S2375" s="16">
        <v>1</v>
      </c>
      <c r="T2375" s="16">
        <v>1</v>
      </c>
      <c r="U2375" s="16">
        <v>0</v>
      </c>
      <c r="V2375" s="16">
        <v>0</v>
      </c>
      <c r="X2375" s="402">
        <v>160426</v>
      </c>
      <c r="Y2375" s="16" t="s">
        <v>2844</v>
      </c>
      <c r="Z2375" s="47" t="s">
        <v>4929</v>
      </c>
      <c r="AB2375" s="16" t="str">
        <f t="shared" ref="AB2375:AB2402" si="107">IF(COUNTIF(Z:Z, Z2375)&gt;1, "Duplicate", "Unique")</f>
        <v>Unique</v>
      </c>
    </row>
    <row r="2376" spans="1:28" ht="15">
      <c r="A2376" s="354" t="str">
        <f t="shared" si="104"/>
        <v>71_1_041021_C1A_p_me.</v>
      </c>
      <c r="B2376" s="148">
        <v>49.75381763</v>
      </c>
      <c r="C2376" s="148">
        <v>6.3888185399999999</v>
      </c>
      <c r="D2376" s="213">
        <v>71</v>
      </c>
      <c r="E2376" s="213">
        <v>1</v>
      </c>
      <c r="F2376" s="213">
        <v>200921</v>
      </c>
      <c r="G2376" s="367" t="s">
        <v>2461</v>
      </c>
      <c r="H2376" s="213">
        <v>2021</v>
      </c>
      <c r="I2376" s="148" t="s">
        <v>43</v>
      </c>
      <c r="J2376" s="148" t="s">
        <v>2354</v>
      </c>
      <c r="K2376" s="148" t="s">
        <v>2355</v>
      </c>
      <c r="L2376" s="148" t="s">
        <v>74</v>
      </c>
      <c r="M2376" s="148" t="s">
        <v>147</v>
      </c>
      <c r="N2376" s="213">
        <v>12</v>
      </c>
      <c r="O2376" s="2"/>
      <c r="P2376" s="581" t="s">
        <v>1178</v>
      </c>
      <c r="Q2376" s="16" t="s">
        <v>4922</v>
      </c>
      <c r="R2376" s="16" t="s">
        <v>4916</v>
      </c>
      <c r="S2376" s="114">
        <f t="shared" ref="S2376:S2401" si="108">SUM(T2376+U2376)</f>
        <v>13</v>
      </c>
      <c r="T2376" s="16">
        <v>5</v>
      </c>
      <c r="U2376" s="16">
        <v>8</v>
      </c>
      <c r="V2376" s="16">
        <v>0</v>
      </c>
      <c r="X2376" s="402">
        <v>160426</v>
      </c>
      <c r="Y2376" s="16" t="s">
        <v>2844</v>
      </c>
      <c r="Z2376" s="48"/>
      <c r="AB2376" s="16" t="str">
        <f t="shared" si="107"/>
        <v>Unique</v>
      </c>
    </row>
    <row r="2377" spans="1:28" ht="15">
      <c r="A2377" s="354" t="str">
        <f t="shared" si="104"/>
        <v>100_1_200722_C3C_p_me.</v>
      </c>
      <c r="B2377" s="355" t="s">
        <v>2798</v>
      </c>
      <c r="C2377" s="355" t="s">
        <v>2799</v>
      </c>
      <c r="D2377" s="213">
        <v>100</v>
      </c>
      <c r="E2377" s="213">
        <v>1</v>
      </c>
      <c r="F2377" s="595" t="s">
        <v>465</v>
      </c>
      <c r="G2377" s="117">
        <v>200722</v>
      </c>
      <c r="H2377" s="213">
        <v>2022</v>
      </c>
      <c r="I2377" s="148" t="s">
        <v>43</v>
      </c>
      <c r="J2377" s="148" t="s">
        <v>2801</v>
      </c>
      <c r="K2377" s="148" t="s">
        <v>2802</v>
      </c>
      <c r="L2377" s="2" t="s">
        <v>2803</v>
      </c>
      <c r="M2377" s="2" t="s">
        <v>3125</v>
      </c>
      <c r="N2377" s="117">
        <v>0</v>
      </c>
      <c r="O2377" s="2"/>
      <c r="P2377" s="581" t="s">
        <v>1178</v>
      </c>
      <c r="Q2377" s="16" t="s">
        <v>4922</v>
      </c>
      <c r="R2377" s="16" t="s">
        <v>4916</v>
      </c>
      <c r="S2377" s="114">
        <f t="shared" si="108"/>
        <v>5</v>
      </c>
      <c r="T2377" s="16">
        <v>4</v>
      </c>
      <c r="U2377" s="16">
        <v>1</v>
      </c>
      <c r="V2377" s="16">
        <v>0</v>
      </c>
      <c r="X2377" s="402">
        <v>160426</v>
      </c>
      <c r="Y2377" s="16" t="s">
        <v>2844</v>
      </c>
      <c r="Z2377" s="48"/>
      <c r="AB2377" s="16" t="str">
        <f t="shared" si="107"/>
        <v>Unique</v>
      </c>
    </row>
    <row r="2378" spans="1:28" ht="15">
      <c r="A2378" s="354" t="str">
        <f t="shared" si="104"/>
        <v xml:space="preserve">71_2_170521_C2B_p_me. </v>
      </c>
      <c r="B2378" s="148" t="s">
        <v>2481</v>
      </c>
      <c r="C2378" s="148" t="s">
        <v>2482</v>
      </c>
      <c r="D2378" s="213">
        <v>71</v>
      </c>
      <c r="E2378" s="213">
        <v>2</v>
      </c>
      <c r="F2378" s="367" t="s">
        <v>2325</v>
      </c>
      <c r="G2378" s="213">
        <v>170521</v>
      </c>
      <c r="H2378" s="213">
        <v>2021</v>
      </c>
      <c r="I2378" s="148" t="s">
        <v>43</v>
      </c>
      <c r="J2378" s="148" t="s">
        <v>2483</v>
      </c>
      <c r="K2378" s="148" t="s">
        <v>2484</v>
      </c>
      <c r="L2378" s="148" t="s">
        <v>74</v>
      </c>
      <c r="M2378" s="148" t="s">
        <v>75</v>
      </c>
      <c r="N2378" s="213">
        <v>0</v>
      </c>
      <c r="P2378" s="581" t="s">
        <v>4930</v>
      </c>
      <c r="Q2378" s="16" t="s">
        <v>4922</v>
      </c>
      <c r="R2378" s="16" t="s">
        <v>4916</v>
      </c>
      <c r="S2378" s="114">
        <f t="shared" si="108"/>
        <v>1</v>
      </c>
      <c r="T2378" s="16">
        <v>1</v>
      </c>
      <c r="U2378" s="16">
        <v>0</v>
      </c>
      <c r="V2378" s="16">
        <v>0</v>
      </c>
      <c r="X2378" s="402">
        <v>200426</v>
      </c>
      <c r="Y2378" s="16" t="s">
        <v>2844</v>
      </c>
      <c r="Z2378" s="48"/>
      <c r="AB2378" s="16" t="str">
        <f t="shared" si="107"/>
        <v>Unique</v>
      </c>
    </row>
    <row r="2379" spans="1:28" ht="15">
      <c r="A2379" s="354" t="str">
        <f t="shared" si="104"/>
        <v>80_2_170823_C1Y_p_me.</v>
      </c>
      <c r="B2379" s="477" t="s">
        <v>2504</v>
      </c>
      <c r="C2379" s="477" t="s">
        <v>2505</v>
      </c>
      <c r="D2379" s="478">
        <v>80</v>
      </c>
      <c r="E2379" s="478">
        <v>2</v>
      </c>
      <c r="F2379" s="478">
        <v>280723</v>
      </c>
      <c r="G2379" s="478">
        <v>170823</v>
      </c>
      <c r="H2379" s="478">
        <v>2023</v>
      </c>
      <c r="I2379" s="479" t="s">
        <v>43</v>
      </c>
      <c r="J2379" s="479" t="s">
        <v>2506</v>
      </c>
      <c r="K2379" s="479" t="s">
        <v>2507</v>
      </c>
      <c r="L2379" s="479" t="s">
        <v>74</v>
      </c>
      <c r="M2379" s="479" t="s">
        <v>3196</v>
      </c>
      <c r="N2379" s="478">
        <v>18</v>
      </c>
      <c r="P2379" s="581" t="s">
        <v>1178</v>
      </c>
      <c r="Q2379" s="16" t="s">
        <v>4922</v>
      </c>
      <c r="R2379" s="16" t="s">
        <v>4916</v>
      </c>
      <c r="S2379" s="114">
        <f t="shared" si="108"/>
        <v>1</v>
      </c>
      <c r="T2379" s="16">
        <v>0</v>
      </c>
      <c r="U2379" s="16">
        <v>1</v>
      </c>
      <c r="V2379" s="16">
        <v>0</v>
      </c>
      <c r="X2379" s="402">
        <v>200426</v>
      </c>
      <c r="Y2379" s="16" t="s">
        <v>2844</v>
      </c>
      <c r="Z2379" s="48"/>
      <c r="AB2379" s="16" t="str">
        <f t="shared" si="107"/>
        <v>Unique</v>
      </c>
    </row>
    <row r="2380" spans="1:28" ht="15">
      <c r="A2380" s="354" t="str">
        <f t="shared" si="104"/>
        <v>100_2_230522_C3X_p_me.</v>
      </c>
      <c r="B2380" s="355" t="s">
        <v>2441</v>
      </c>
      <c r="C2380" s="355" t="s">
        <v>2442</v>
      </c>
      <c r="D2380" s="213">
        <v>100</v>
      </c>
      <c r="E2380" s="213">
        <v>2</v>
      </c>
      <c r="F2380" s="367" t="s">
        <v>2753</v>
      </c>
      <c r="G2380" s="213">
        <v>230522</v>
      </c>
      <c r="H2380" s="213">
        <v>2022</v>
      </c>
      <c r="I2380" s="148" t="s">
        <v>43</v>
      </c>
      <c r="J2380" s="148" t="s">
        <v>2443</v>
      </c>
      <c r="K2380" s="148" t="s">
        <v>2444</v>
      </c>
      <c r="L2380" s="2" t="s">
        <v>74</v>
      </c>
      <c r="M2380" s="2" t="s">
        <v>100</v>
      </c>
      <c r="N2380" s="117">
        <v>83</v>
      </c>
      <c r="O2380" s="2"/>
      <c r="P2380" s="581" t="s">
        <v>1178</v>
      </c>
      <c r="Q2380" s="16" t="s">
        <v>4922</v>
      </c>
      <c r="R2380" s="16" t="s">
        <v>4916</v>
      </c>
      <c r="S2380" s="114">
        <f t="shared" si="108"/>
        <v>3</v>
      </c>
      <c r="T2380" s="16">
        <v>1</v>
      </c>
      <c r="U2380" s="16">
        <v>2</v>
      </c>
      <c r="V2380" s="16">
        <v>0</v>
      </c>
      <c r="X2380" s="402">
        <v>200426</v>
      </c>
      <c r="Y2380" s="16" t="s">
        <v>2844</v>
      </c>
      <c r="Z2380" s="48"/>
      <c r="AB2380" s="16" t="str">
        <f t="shared" si="107"/>
        <v>Unique</v>
      </c>
    </row>
    <row r="2381" spans="1:28" ht="15">
      <c r="A2381" s="354" t="str">
        <f t="shared" si="104"/>
        <v>80_3_030921_C15_p_me.</v>
      </c>
      <c r="B2381" s="355" t="s">
        <v>69</v>
      </c>
      <c r="C2381" s="355" t="s">
        <v>70</v>
      </c>
      <c r="D2381" s="213">
        <v>80</v>
      </c>
      <c r="E2381" s="213">
        <v>3</v>
      </c>
      <c r="F2381" s="213">
        <v>160821</v>
      </c>
      <c r="G2381" s="379" t="s">
        <v>2403</v>
      </c>
      <c r="H2381" s="213">
        <v>2021</v>
      </c>
      <c r="I2381" s="148" t="s">
        <v>43</v>
      </c>
      <c r="J2381" s="148" t="s">
        <v>72</v>
      </c>
      <c r="K2381" s="148" t="s">
        <v>73</v>
      </c>
      <c r="L2381" s="148" t="s">
        <v>74</v>
      </c>
      <c r="M2381" s="364" t="s">
        <v>75</v>
      </c>
      <c r="N2381" s="213"/>
      <c r="O2381" s="213"/>
      <c r="P2381" s="581" t="s">
        <v>1178</v>
      </c>
      <c r="Q2381" s="16" t="s">
        <v>4922</v>
      </c>
      <c r="R2381" s="16" t="s">
        <v>4916</v>
      </c>
      <c r="S2381" s="114">
        <f t="shared" si="108"/>
        <v>1</v>
      </c>
      <c r="T2381" s="16">
        <v>0</v>
      </c>
      <c r="U2381" s="16">
        <v>1</v>
      </c>
      <c r="V2381" s="16">
        <v>0</v>
      </c>
      <c r="X2381" s="402">
        <v>200426</v>
      </c>
      <c r="Y2381" s="16" t="s">
        <v>2844</v>
      </c>
      <c r="Z2381" s="48"/>
      <c r="AB2381" s="16" t="str">
        <f t="shared" si="107"/>
        <v>Unique</v>
      </c>
    </row>
    <row r="2382" spans="1:28" ht="15">
      <c r="A2382" s="354" t="str">
        <f t="shared" si="104"/>
        <v>80_4_160821_C25_p_me.</v>
      </c>
      <c r="B2382" s="148" t="s">
        <v>2320</v>
      </c>
      <c r="C2382" s="148" t="s">
        <v>2321</v>
      </c>
      <c r="D2382" s="213">
        <v>80</v>
      </c>
      <c r="E2382" s="213">
        <v>4</v>
      </c>
      <c r="F2382" s="213">
        <v>300721</v>
      </c>
      <c r="G2382" s="213">
        <v>160821</v>
      </c>
      <c r="H2382" s="213">
        <v>2021</v>
      </c>
      <c r="I2382" s="148" t="s">
        <v>43</v>
      </c>
      <c r="J2382" s="148" t="s">
        <v>2322</v>
      </c>
      <c r="K2382" s="148" t="s">
        <v>2323</v>
      </c>
      <c r="L2382" s="148" t="s">
        <v>74</v>
      </c>
      <c r="M2382" s="2" t="s">
        <v>75</v>
      </c>
      <c r="N2382" s="117">
        <v>67</v>
      </c>
      <c r="O2382" s="2">
        <f>37+29</f>
        <v>66</v>
      </c>
      <c r="P2382" s="581" t="s">
        <v>1178</v>
      </c>
      <c r="Q2382" s="16" t="s">
        <v>4922</v>
      </c>
      <c r="R2382" s="16" t="s">
        <v>4916</v>
      </c>
      <c r="S2382" s="114">
        <f t="shared" si="108"/>
        <v>1</v>
      </c>
      <c r="T2382" s="16">
        <v>0</v>
      </c>
      <c r="U2382" s="16">
        <v>1</v>
      </c>
      <c r="V2382" s="16">
        <v>0</v>
      </c>
      <c r="X2382" s="402">
        <v>200426</v>
      </c>
      <c r="Y2382" s="16" t="s">
        <v>2844</v>
      </c>
      <c r="Z2382" s="48"/>
      <c r="AB2382" s="16" t="str">
        <f t="shared" si="107"/>
        <v>Unique</v>
      </c>
    </row>
    <row r="2383" spans="1:28" ht="15">
      <c r="A2383" s="354" t="str">
        <f t="shared" si="104"/>
        <v>100_2_230522_C3X_p_me.</v>
      </c>
      <c r="B2383" s="355" t="s">
        <v>2441</v>
      </c>
      <c r="C2383" s="355" t="s">
        <v>2442</v>
      </c>
      <c r="D2383" s="213">
        <v>100</v>
      </c>
      <c r="E2383" s="213">
        <v>2</v>
      </c>
      <c r="F2383" s="367" t="s">
        <v>2753</v>
      </c>
      <c r="G2383" s="213">
        <v>230522</v>
      </c>
      <c r="H2383" s="213">
        <v>2022</v>
      </c>
      <c r="I2383" s="148" t="s">
        <v>43</v>
      </c>
      <c r="J2383" s="148" t="s">
        <v>2443</v>
      </c>
      <c r="K2383" s="148" t="s">
        <v>2444</v>
      </c>
      <c r="L2383" s="2" t="s">
        <v>74</v>
      </c>
      <c r="M2383" s="2" t="s">
        <v>100</v>
      </c>
      <c r="N2383" s="117">
        <v>83</v>
      </c>
      <c r="P2383" s="581" t="s">
        <v>1178</v>
      </c>
      <c r="Q2383" s="16" t="s">
        <v>4922</v>
      </c>
      <c r="R2383" s="16" t="s">
        <v>4916</v>
      </c>
      <c r="S2383" s="114">
        <f t="shared" si="108"/>
        <v>3</v>
      </c>
      <c r="T2383" s="16">
        <v>1</v>
      </c>
      <c r="U2383" s="16">
        <v>2</v>
      </c>
      <c r="V2383" s="16">
        <v>0</v>
      </c>
      <c r="X2383" s="402">
        <v>200426</v>
      </c>
      <c r="Y2383" s="16" t="s">
        <v>2844</v>
      </c>
      <c r="Z2383" s="48"/>
      <c r="AB2383" s="16" t="str">
        <f t="shared" si="107"/>
        <v>Unique</v>
      </c>
    </row>
    <row r="2384" spans="1:28" ht="15">
      <c r="A2384" s="354" t="str">
        <f t="shared" si="104"/>
        <v>102_1_200722_C1C_p_me.</v>
      </c>
      <c r="B2384" s="355" t="s">
        <v>2751</v>
      </c>
      <c r="C2384" s="355" t="s">
        <v>2752</v>
      </c>
      <c r="D2384" s="213">
        <v>102</v>
      </c>
      <c r="E2384" s="213">
        <v>1</v>
      </c>
      <c r="F2384" s="367" t="s">
        <v>465</v>
      </c>
      <c r="G2384" s="213">
        <v>200722</v>
      </c>
      <c r="H2384" s="213">
        <v>2022</v>
      </c>
      <c r="I2384" s="148" t="s">
        <v>43</v>
      </c>
      <c r="J2384" s="148" t="s">
        <v>2754</v>
      </c>
      <c r="K2384" s="148" t="s">
        <v>2755</v>
      </c>
      <c r="L2384" s="148" t="s">
        <v>74</v>
      </c>
      <c r="M2384" s="148" t="s">
        <v>3150</v>
      </c>
      <c r="N2384" s="213">
        <v>91</v>
      </c>
      <c r="O2384" s="50" t="s">
        <v>2912</v>
      </c>
      <c r="P2384" s="581" t="s">
        <v>1178</v>
      </c>
      <c r="Q2384" s="16" t="s">
        <v>4922</v>
      </c>
      <c r="R2384" s="16" t="s">
        <v>4916</v>
      </c>
      <c r="S2384" s="114">
        <f t="shared" si="108"/>
        <v>11</v>
      </c>
      <c r="T2384" s="16">
        <v>6</v>
      </c>
      <c r="U2384" s="16">
        <v>5</v>
      </c>
      <c r="V2384" s="16">
        <v>0</v>
      </c>
      <c r="X2384" s="402">
        <v>210426</v>
      </c>
      <c r="Y2384" s="16" t="s">
        <v>2844</v>
      </c>
      <c r="Z2384" s="48"/>
      <c r="AB2384" s="16" t="str">
        <f t="shared" si="107"/>
        <v>Unique</v>
      </c>
    </row>
    <row r="2385" spans="1:28" ht="15">
      <c r="A2385" s="354" t="str">
        <f t="shared" si="104"/>
        <v>80_1_190523_C1B_p_me.</v>
      </c>
      <c r="B2385" s="148" t="s">
        <v>2360</v>
      </c>
      <c r="C2385" s="148" t="s">
        <v>2361</v>
      </c>
      <c r="D2385" s="213">
        <v>80</v>
      </c>
      <c r="E2385" s="213">
        <v>1</v>
      </c>
      <c r="F2385" s="367" t="s">
        <v>3596</v>
      </c>
      <c r="G2385" s="213">
        <v>190523</v>
      </c>
      <c r="H2385" s="213">
        <v>2023</v>
      </c>
      <c r="I2385" s="148" t="s">
        <v>43</v>
      </c>
      <c r="J2385" s="148" t="s">
        <v>2362</v>
      </c>
      <c r="K2385" s="148" t="s">
        <v>2363</v>
      </c>
      <c r="L2385" s="148" t="s">
        <v>74</v>
      </c>
      <c r="M2385" s="148" t="s">
        <v>100</v>
      </c>
      <c r="N2385" s="213">
        <v>25</v>
      </c>
      <c r="O2385" s="2"/>
      <c r="P2385" s="581" t="s">
        <v>1178</v>
      </c>
      <c r="Q2385" s="16" t="s">
        <v>4922</v>
      </c>
      <c r="R2385" s="16" t="s">
        <v>4916</v>
      </c>
      <c r="S2385" s="114">
        <f t="shared" si="108"/>
        <v>1</v>
      </c>
      <c r="T2385" s="16">
        <v>0</v>
      </c>
      <c r="U2385" s="16">
        <v>1</v>
      </c>
      <c r="V2385" s="16">
        <v>0</v>
      </c>
      <c r="X2385" s="402">
        <v>210426</v>
      </c>
      <c r="Y2385" s="16" t="s">
        <v>2844</v>
      </c>
      <c r="Z2385" s="48"/>
      <c r="AB2385" s="16" t="str">
        <f t="shared" si="107"/>
        <v>Unique</v>
      </c>
    </row>
    <row r="2386" spans="1:28" ht="15">
      <c r="A2386" s="354" t="str">
        <f t="shared" si="104"/>
        <v>119_2_200722_C35_p_me.</v>
      </c>
      <c r="B2386" s="355" t="s">
        <v>2611</v>
      </c>
      <c r="C2386" s="355" t="s">
        <v>2612</v>
      </c>
      <c r="D2386" s="421">
        <v>119</v>
      </c>
      <c r="E2386" s="421">
        <v>2</v>
      </c>
      <c r="F2386" s="367" t="s">
        <v>465</v>
      </c>
      <c r="G2386" s="213">
        <v>200722</v>
      </c>
      <c r="H2386" s="213">
        <v>2022</v>
      </c>
      <c r="I2386" s="148" t="s">
        <v>43</v>
      </c>
      <c r="J2386" s="148" t="s">
        <v>2613</v>
      </c>
      <c r="K2386" s="148" t="s">
        <v>2614</v>
      </c>
      <c r="L2386" s="148" t="s">
        <v>74</v>
      </c>
      <c r="M2386" s="148" t="s">
        <v>3150</v>
      </c>
      <c r="N2386" s="213">
        <v>40</v>
      </c>
      <c r="O2386" s="2"/>
      <c r="P2386" s="581" t="s">
        <v>1178</v>
      </c>
      <c r="Q2386" s="16" t="s">
        <v>4922</v>
      </c>
      <c r="R2386" s="16" t="s">
        <v>4916</v>
      </c>
      <c r="S2386" s="114">
        <f t="shared" si="108"/>
        <v>5</v>
      </c>
      <c r="T2386" s="16">
        <v>2</v>
      </c>
      <c r="U2386" s="16">
        <v>3</v>
      </c>
      <c r="V2386" s="16">
        <v>0</v>
      </c>
      <c r="X2386" s="402">
        <v>210426</v>
      </c>
      <c r="Y2386" s="16" t="s">
        <v>2844</v>
      </c>
      <c r="Z2386" s="48"/>
      <c r="AB2386" s="16" t="str">
        <f t="shared" si="107"/>
        <v>Unique</v>
      </c>
    </row>
    <row r="2387" spans="1:28" ht="15">
      <c r="A2387" s="354" t="str">
        <f t="shared" si="104"/>
        <v>101_1_280723_C2A_p_me.</v>
      </c>
      <c r="B2387" s="355" t="s">
        <v>80</v>
      </c>
      <c r="C2387" s="355" t="s">
        <v>81</v>
      </c>
      <c r="D2387" s="213">
        <v>101</v>
      </c>
      <c r="E2387" s="213">
        <v>1</v>
      </c>
      <c r="F2387" s="213">
        <v>140723</v>
      </c>
      <c r="G2387" s="213">
        <v>280723</v>
      </c>
      <c r="H2387" s="213">
        <v>2023</v>
      </c>
      <c r="I2387" s="148" t="s">
        <v>43</v>
      </c>
      <c r="J2387" s="148" t="s">
        <v>82</v>
      </c>
      <c r="K2387" s="148" t="s">
        <v>83</v>
      </c>
      <c r="L2387" s="148" t="s">
        <v>74</v>
      </c>
      <c r="M2387" s="2" t="s">
        <v>3150</v>
      </c>
      <c r="N2387" s="117">
        <v>36</v>
      </c>
      <c r="O2387" s="2" t="s">
        <v>2912</v>
      </c>
      <c r="P2387" s="581" t="s">
        <v>1178</v>
      </c>
      <c r="Q2387" s="16" t="s">
        <v>4922</v>
      </c>
      <c r="R2387" s="16" t="s">
        <v>4916</v>
      </c>
      <c r="S2387" s="114">
        <f t="shared" si="108"/>
        <v>1</v>
      </c>
      <c r="T2387" s="16">
        <v>0</v>
      </c>
      <c r="U2387" s="16">
        <v>1</v>
      </c>
      <c r="V2387" s="16">
        <v>0</v>
      </c>
      <c r="X2387" s="402">
        <v>210426</v>
      </c>
      <c r="Y2387" s="16" t="s">
        <v>2844</v>
      </c>
      <c r="Z2387" s="48"/>
      <c r="AB2387" s="16" t="str">
        <f t="shared" si="107"/>
        <v>Unique</v>
      </c>
    </row>
    <row r="2388" spans="1:28" ht="15">
      <c r="A2388" s="354" t="str">
        <f t="shared" si="104"/>
        <v>101_2_041021_C3A_p_me.</v>
      </c>
      <c r="B2388" s="355" t="s">
        <v>2336</v>
      </c>
      <c r="C2388" s="355" t="s">
        <v>2337</v>
      </c>
      <c r="D2388" s="213">
        <v>101</v>
      </c>
      <c r="E2388" s="213">
        <v>2</v>
      </c>
      <c r="F2388" s="213">
        <v>200921</v>
      </c>
      <c r="G2388" s="367" t="s">
        <v>2461</v>
      </c>
      <c r="H2388" s="213">
        <v>2021</v>
      </c>
      <c r="I2388" s="148" t="s">
        <v>43</v>
      </c>
      <c r="J2388" s="2" t="s">
        <v>2338</v>
      </c>
      <c r="K2388" s="2" t="s">
        <v>2339</v>
      </c>
      <c r="L2388" s="148" t="s">
        <v>74</v>
      </c>
      <c r="M2388" s="148" t="s">
        <v>147</v>
      </c>
      <c r="N2388" s="117">
        <v>49</v>
      </c>
      <c r="P2388" s="581" t="s">
        <v>1178</v>
      </c>
      <c r="Q2388" s="16" t="s">
        <v>4922</v>
      </c>
      <c r="R2388" s="16" t="s">
        <v>4916</v>
      </c>
      <c r="S2388" s="114">
        <f t="shared" si="108"/>
        <v>6</v>
      </c>
      <c r="T2388" s="16">
        <v>1</v>
      </c>
      <c r="U2388" s="16">
        <v>5</v>
      </c>
      <c r="V2388" s="16">
        <v>0</v>
      </c>
      <c r="X2388" s="402">
        <v>210426</v>
      </c>
      <c r="Y2388" s="16" t="s">
        <v>4920</v>
      </c>
      <c r="Z2388" s="48"/>
      <c r="AB2388" s="16" t="str">
        <f t="shared" si="107"/>
        <v>Unique</v>
      </c>
    </row>
    <row r="2389" spans="1:28" ht="15">
      <c r="A2389" s="354" t="str">
        <f t="shared" si="104"/>
        <v>119_2_310521_C35_p_me.</v>
      </c>
      <c r="B2389" s="364" t="s">
        <v>2611</v>
      </c>
      <c r="C2389" s="364" t="s">
        <v>2612</v>
      </c>
      <c r="D2389" s="213">
        <v>119</v>
      </c>
      <c r="E2389" s="213">
        <v>2</v>
      </c>
      <c r="F2389" s="213">
        <v>170521</v>
      </c>
      <c r="G2389" s="213">
        <v>310521</v>
      </c>
      <c r="H2389" s="213">
        <v>2021</v>
      </c>
      <c r="I2389" s="148" t="s">
        <v>43</v>
      </c>
      <c r="J2389" s="148" t="s">
        <v>2613</v>
      </c>
      <c r="K2389" s="148" t="s">
        <v>2614</v>
      </c>
      <c r="L2389" s="148" t="s">
        <v>74</v>
      </c>
      <c r="M2389" s="148" t="s">
        <v>147</v>
      </c>
      <c r="N2389" s="213">
        <v>3</v>
      </c>
      <c r="P2389" s="581" t="s">
        <v>1178</v>
      </c>
      <c r="Q2389" s="16" t="s">
        <v>4922</v>
      </c>
      <c r="R2389" s="16" t="s">
        <v>4916</v>
      </c>
      <c r="S2389" s="114">
        <f t="shared" si="108"/>
        <v>1</v>
      </c>
      <c r="T2389" s="16">
        <v>0</v>
      </c>
      <c r="U2389" s="16">
        <v>1</v>
      </c>
      <c r="V2389" s="16">
        <v>0</v>
      </c>
      <c r="X2389" s="402">
        <v>210426</v>
      </c>
      <c r="Y2389" s="16" t="s">
        <v>2844</v>
      </c>
      <c r="Z2389" s="48"/>
      <c r="AB2389" s="16" t="str">
        <f t="shared" si="107"/>
        <v>Unique</v>
      </c>
    </row>
    <row r="2390" spans="1:28" ht="15">
      <c r="A2390" s="354" t="str">
        <f t="shared" si="104"/>
        <v>101_2_300721_C3A_p_me.</v>
      </c>
      <c r="B2390" s="378" t="s">
        <v>2336</v>
      </c>
      <c r="C2390" s="378" t="s">
        <v>2337</v>
      </c>
      <c r="D2390" s="213">
        <v>101</v>
      </c>
      <c r="E2390" s="213">
        <v>2</v>
      </c>
      <c r="F2390" s="213">
        <v>140721</v>
      </c>
      <c r="G2390" s="213">
        <v>300721</v>
      </c>
      <c r="H2390" s="213">
        <v>2021</v>
      </c>
      <c r="I2390" s="148" t="s">
        <v>43</v>
      </c>
      <c r="J2390" s="148" t="s">
        <v>2338</v>
      </c>
      <c r="K2390" s="148" t="s">
        <v>2339</v>
      </c>
      <c r="L2390" s="148" t="s">
        <v>74</v>
      </c>
      <c r="M2390" s="148" t="s">
        <v>168</v>
      </c>
      <c r="N2390" s="213">
        <v>360</v>
      </c>
      <c r="P2390" s="581" t="s">
        <v>1178</v>
      </c>
      <c r="Q2390" s="16" t="s">
        <v>4922</v>
      </c>
      <c r="R2390" s="16" t="s">
        <v>1176</v>
      </c>
      <c r="S2390" s="114">
        <f t="shared" si="108"/>
        <v>3</v>
      </c>
      <c r="T2390" s="16">
        <v>3</v>
      </c>
      <c r="U2390" s="16">
        <v>0</v>
      </c>
      <c r="V2390" s="16">
        <v>0</v>
      </c>
      <c r="X2390" s="402">
        <v>210426</v>
      </c>
      <c r="Y2390" s="16" t="s">
        <v>2844</v>
      </c>
      <c r="Z2390" s="48"/>
      <c r="AB2390" s="16" t="str">
        <f t="shared" si="107"/>
        <v>Unique</v>
      </c>
    </row>
    <row r="2391" spans="1:28" ht="15">
      <c r="A2391" s="354" t="str">
        <f t="shared" si="104"/>
        <v>80_2_300721_C1Y_p_me.</v>
      </c>
      <c r="B2391" s="364" t="s">
        <v>2504</v>
      </c>
      <c r="C2391" s="364" t="s">
        <v>2505</v>
      </c>
      <c r="D2391" s="213">
        <v>80</v>
      </c>
      <c r="E2391" s="213">
        <v>2</v>
      </c>
      <c r="F2391" s="213">
        <v>140721</v>
      </c>
      <c r="G2391" s="213">
        <v>300721</v>
      </c>
      <c r="H2391" s="213">
        <v>2021</v>
      </c>
      <c r="I2391" s="148" t="s">
        <v>43</v>
      </c>
      <c r="J2391" s="148" t="s">
        <v>2506</v>
      </c>
      <c r="K2391" s="148" t="s">
        <v>2507</v>
      </c>
      <c r="L2391" s="148" t="s">
        <v>74</v>
      </c>
      <c r="M2391" s="148" t="s">
        <v>168</v>
      </c>
      <c r="N2391" s="213">
        <v>21</v>
      </c>
      <c r="P2391" s="581" t="s">
        <v>1178</v>
      </c>
      <c r="Q2391" s="16" t="s">
        <v>4922</v>
      </c>
      <c r="R2391" s="16" t="s">
        <v>4916</v>
      </c>
      <c r="S2391" s="114">
        <f t="shared" si="108"/>
        <v>4</v>
      </c>
      <c r="T2391" s="16">
        <v>1</v>
      </c>
      <c r="U2391" s="16">
        <v>3</v>
      </c>
      <c r="V2391" s="16">
        <v>0</v>
      </c>
      <c r="X2391" s="402">
        <v>210426</v>
      </c>
      <c r="Y2391" s="16" t="s">
        <v>2844</v>
      </c>
      <c r="Z2391" s="48"/>
      <c r="AB2391" s="16" t="str">
        <f t="shared" si="107"/>
        <v>Unique</v>
      </c>
    </row>
    <row r="2392" spans="1:28" ht="15">
      <c r="A2392" s="354" t="str">
        <f t="shared" si="104"/>
        <v>119_1_030921_C1X_p_me.</v>
      </c>
      <c r="B2392" s="364" t="s">
        <v>2302</v>
      </c>
      <c r="C2392" s="364" t="s">
        <v>2303</v>
      </c>
      <c r="D2392" s="213">
        <v>119</v>
      </c>
      <c r="E2392" s="213">
        <v>1</v>
      </c>
      <c r="F2392" s="213">
        <v>160821</v>
      </c>
      <c r="G2392" s="367" t="s">
        <v>2403</v>
      </c>
      <c r="H2392" s="213">
        <v>2021</v>
      </c>
      <c r="I2392" s="148" t="s">
        <v>43</v>
      </c>
      <c r="J2392" s="148" t="s">
        <v>2304</v>
      </c>
      <c r="K2392" s="148" t="s">
        <v>2305</v>
      </c>
      <c r="L2392" s="148" t="s">
        <v>74</v>
      </c>
      <c r="M2392" s="148" t="s">
        <v>147</v>
      </c>
      <c r="N2392" s="213">
        <v>151</v>
      </c>
      <c r="P2392" s="581" t="s">
        <v>1178</v>
      </c>
      <c r="Q2392" s="16" t="s">
        <v>1179</v>
      </c>
      <c r="R2392" s="16" t="s">
        <v>1176</v>
      </c>
      <c r="S2392" s="114">
        <f t="shared" si="108"/>
        <v>9</v>
      </c>
      <c r="T2392" s="16">
        <v>6</v>
      </c>
      <c r="U2392" s="16">
        <v>3</v>
      </c>
      <c r="V2392" s="16">
        <v>0</v>
      </c>
      <c r="X2392" s="402">
        <v>230426</v>
      </c>
      <c r="Y2392" s="16" t="s">
        <v>2844</v>
      </c>
      <c r="Z2392" s="48"/>
      <c r="AB2392" s="16" t="str">
        <f t="shared" si="107"/>
        <v>Unique</v>
      </c>
    </row>
    <row r="2393" spans="1:28" ht="15">
      <c r="A2393" s="354" t="str">
        <f t="shared" si="104"/>
        <v>119_1_300621_C1X_p_me.</v>
      </c>
      <c r="B2393" s="355" t="s">
        <v>2302</v>
      </c>
      <c r="C2393" s="355" t="s">
        <v>2303</v>
      </c>
      <c r="D2393" s="213">
        <v>119</v>
      </c>
      <c r="E2393" s="213">
        <v>1</v>
      </c>
      <c r="F2393" s="117">
        <v>150621</v>
      </c>
      <c r="G2393" s="378">
        <v>300621</v>
      </c>
      <c r="H2393" s="213">
        <v>2021</v>
      </c>
      <c r="I2393" s="148" t="s">
        <v>43</v>
      </c>
      <c r="J2393" s="364" t="s">
        <v>2304</v>
      </c>
      <c r="K2393" s="148" t="s">
        <v>2305</v>
      </c>
      <c r="L2393" s="148" t="s">
        <v>74</v>
      </c>
      <c r="M2393" s="16" t="s">
        <v>75</v>
      </c>
      <c r="P2393" s="581" t="s">
        <v>1178</v>
      </c>
      <c r="Q2393" s="16" t="s">
        <v>4922</v>
      </c>
      <c r="R2393" s="16" t="s">
        <v>4916</v>
      </c>
      <c r="S2393" s="114">
        <f t="shared" si="108"/>
        <v>1</v>
      </c>
      <c r="T2393" s="16">
        <v>1</v>
      </c>
      <c r="U2393" s="16">
        <v>0</v>
      </c>
      <c r="V2393" s="16">
        <v>0</v>
      </c>
      <c r="X2393" s="402">
        <v>230426</v>
      </c>
      <c r="Y2393" s="16" t="s">
        <v>4920</v>
      </c>
      <c r="Z2393" s="48"/>
      <c r="AB2393" s="16" t="str">
        <f t="shared" si="107"/>
        <v>Unique</v>
      </c>
    </row>
    <row r="2394" spans="1:28" ht="15">
      <c r="A2394" s="354" t="str">
        <f t="shared" si="104"/>
        <v>93_1_300621_C3B_p_me.</v>
      </c>
      <c r="B2394" s="355" t="s">
        <v>2326</v>
      </c>
      <c r="C2394" s="355" t="s">
        <v>2327</v>
      </c>
      <c r="D2394" s="213">
        <v>93</v>
      </c>
      <c r="E2394" s="213">
        <v>1</v>
      </c>
      <c r="F2394" s="117">
        <v>150621</v>
      </c>
      <c r="G2394" s="117">
        <v>300621</v>
      </c>
      <c r="H2394" s="213">
        <v>2021</v>
      </c>
      <c r="I2394" s="148" t="s">
        <v>43</v>
      </c>
      <c r="J2394" s="2" t="s">
        <v>2328</v>
      </c>
      <c r="K2394" s="2" t="s">
        <v>2329</v>
      </c>
      <c r="L2394" s="148" t="s">
        <v>74</v>
      </c>
      <c r="M2394" s="148" t="s">
        <v>147</v>
      </c>
      <c r="N2394" s="117">
        <v>41</v>
      </c>
      <c r="O2394" s="2"/>
      <c r="P2394" s="581" t="s">
        <v>1178</v>
      </c>
      <c r="Q2394" s="16" t="s">
        <v>4922</v>
      </c>
      <c r="R2394" s="16" t="s">
        <v>4916</v>
      </c>
      <c r="S2394" s="114">
        <f t="shared" si="108"/>
        <v>2</v>
      </c>
      <c r="T2394" s="16">
        <v>1</v>
      </c>
      <c r="U2394" s="16">
        <v>1</v>
      </c>
      <c r="V2394" s="16">
        <v>0</v>
      </c>
      <c r="X2394" s="402">
        <v>230426</v>
      </c>
      <c r="Y2394" s="16" t="s">
        <v>2844</v>
      </c>
      <c r="Z2394" s="48"/>
      <c r="AB2394" s="16" t="str">
        <f t="shared" si="107"/>
        <v>Unique</v>
      </c>
    </row>
    <row r="2395" spans="1:28" ht="15">
      <c r="A2395" s="354" t="str">
        <f t="shared" si="104"/>
        <v>128_1_060722_C3D_p_me.</v>
      </c>
      <c r="B2395" s="355" t="s">
        <v>2767</v>
      </c>
      <c r="C2395" s="355" t="s">
        <v>2768</v>
      </c>
      <c r="D2395" s="213">
        <v>128</v>
      </c>
      <c r="E2395" s="213">
        <v>1</v>
      </c>
      <c r="F2395" s="213">
        <v>220622</v>
      </c>
      <c r="G2395" s="367" t="s">
        <v>465</v>
      </c>
      <c r="H2395" s="213">
        <v>2022</v>
      </c>
      <c r="I2395" s="148" t="s">
        <v>43</v>
      </c>
      <c r="J2395" s="148" t="s">
        <v>2769</v>
      </c>
      <c r="K2395" s="148" t="s">
        <v>2770</v>
      </c>
      <c r="L2395" s="148" t="s">
        <v>74</v>
      </c>
      <c r="M2395" s="2" t="s">
        <v>100</v>
      </c>
      <c r="N2395" s="117">
        <v>491</v>
      </c>
      <c r="O2395" s="2"/>
      <c r="P2395" s="581" t="s">
        <v>1178</v>
      </c>
      <c r="Q2395" s="16" t="s">
        <v>4922</v>
      </c>
      <c r="R2395" s="16" t="s">
        <v>4916</v>
      </c>
      <c r="S2395" s="114">
        <f t="shared" si="108"/>
        <v>1</v>
      </c>
      <c r="T2395" s="16">
        <v>0</v>
      </c>
      <c r="U2395" s="16">
        <v>1</v>
      </c>
      <c r="V2395" s="16">
        <v>0</v>
      </c>
      <c r="X2395" s="402">
        <v>230426</v>
      </c>
      <c r="Y2395" s="16" t="s">
        <v>2844</v>
      </c>
      <c r="Z2395" s="48"/>
      <c r="AB2395" s="16" t="str">
        <f t="shared" si="107"/>
        <v>Unique</v>
      </c>
    </row>
    <row r="2396" spans="1:28" ht="15">
      <c r="A2396" s="587" t="str">
        <f t="shared" si="104"/>
        <v>80_1_300721_C1B_p_me.</v>
      </c>
      <c r="B2396" s="148" t="s">
        <v>2360</v>
      </c>
      <c r="C2396" s="148" t="s">
        <v>2361</v>
      </c>
      <c r="D2396" s="213">
        <v>80</v>
      </c>
      <c r="E2396" s="213">
        <v>1</v>
      </c>
      <c r="F2396" s="117">
        <v>140721</v>
      </c>
      <c r="G2396" s="117">
        <v>300721</v>
      </c>
      <c r="H2396" s="213">
        <v>2021</v>
      </c>
      <c r="I2396" s="148" t="s">
        <v>43</v>
      </c>
      <c r="J2396" s="2" t="s">
        <v>2362</v>
      </c>
      <c r="K2396" s="2" t="s">
        <v>2363</v>
      </c>
      <c r="L2396" s="148" t="s">
        <v>74</v>
      </c>
      <c r="M2396" s="148" t="s">
        <v>147</v>
      </c>
      <c r="N2396" s="117">
        <v>97</v>
      </c>
      <c r="O2396" s="2"/>
      <c r="P2396" s="581" t="s">
        <v>1178</v>
      </c>
      <c r="Q2396" s="16" t="s">
        <v>4922</v>
      </c>
      <c r="R2396" s="16" t="s">
        <v>4916</v>
      </c>
      <c r="S2396" s="114">
        <f t="shared" si="108"/>
        <v>1</v>
      </c>
      <c r="T2396" s="16">
        <v>0</v>
      </c>
      <c r="U2396" s="16">
        <v>1</v>
      </c>
      <c r="V2396" s="16">
        <v>0</v>
      </c>
      <c r="X2396" s="402">
        <v>230426</v>
      </c>
      <c r="Y2396" s="16" t="s">
        <v>2844</v>
      </c>
      <c r="Z2396" s="48"/>
      <c r="AB2396" s="16" t="str">
        <f t="shared" si="107"/>
        <v>Unique</v>
      </c>
    </row>
    <row r="2397" spans="1:28" ht="15">
      <c r="A2397" s="354" t="str">
        <f t="shared" si="104"/>
        <v>71_1_030921_C1A_p_me.</v>
      </c>
      <c r="B2397" s="355" t="s">
        <v>2352</v>
      </c>
      <c r="C2397" s="355" t="s">
        <v>2353</v>
      </c>
      <c r="D2397" s="213">
        <v>71</v>
      </c>
      <c r="E2397" s="213">
        <v>1</v>
      </c>
      <c r="F2397" s="213">
        <v>160821</v>
      </c>
      <c r="G2397" s="367" t="s">
        <v>2403</v>
      </c>
      <c r="H2397" s="213">
        <v>2021</v>
      </c>
      <c r="I2397" s="148" t="s">
        <v>43</v>
      </c>
      <c r="J2397" s="2" t="s">
        <v>2354</v>
      </c>
      <c r="K2397" s="2" t="s">
        <v>2355</v>
      </c>
      <c r="L2397" s="148" t="s">
        <v>74</v>
      </c>
      <c r="M2397" s="148" t="s">
        <v>147</v>
      </c>
      <c r="N2397" s="117">
        <v>185</v>
      </c>
      <c r="O2397" s="2"/>
      <c r="P2397" s="581" t="s">
        <v>1178</v>
      </c>
      <c r="Q2397" s="16" t="s">
        <v>1179</v>
      </c>
      <c r="R2397" s="16" t="s">
        <v>4916</v>
      </c>
      <c r="S2397" s="114">
        <f t="shared" si="108"/>
        <v>11</v>
      </c>
      <c r="T2397" s="16">
        <v>5</v>
      </c>
      <c r="U2397" s="16">
        <v>6</v>
      </c>
      <c r="V2397" s="16">
        <v>0</v>
      </c>
      <c r="X2397" s="402">
        <v>230426</v>
      </c>
      <c r="Y2397" s="16" t="s">
        <v>2844</v>
      </c>
      <c r="Z2397" s="48"/>
      <c r="AB2397" s="16" t="str">
        <f t="shared" si="107"/>
        <v>Unique</v>
      </c>
    </row>
    <row r="2398" spans="1:28" ht="15">
      <c r="A2398" s="354" t="str">
        <f t="shared" si="104"/>
        <v>80_2_200921_C1Y_p_me.</v>
      </c>
      <c r="B2398" s="364" t="s">
        <v>2504</v>
      </c>
      <c r="C2398" s="364" t="s">
        <v>2505</v>
      </c>
      <c r="D2398" s="213">
        <v>80</v>
      </c>
      <c r="E2398" s="213">
        <v>2</v>
      </c>
      <c r="F2398" s="367" t="s">
        <v>2403</v>
      </c>
      <c r="G2398" s="213">
        <v>200921</v>
      </c>
      <c r="H2398" s="213">
        <v>2021</v>
      </c>
      <c r="I2398" s="148" t="s">
        <v>43</v>
      </c>
      <c r="J2398" s="148" t="s">
        <v>2506</v>
      </c>
      <c r="K2398" s="148" t="s">
        <v>2507</v>
      </c>
      <c r="L2398" s="148" t="s">
        <v>74</v>
      </c>
      <c r="M2398" s="148" t="s">
        <v>147</v>
      </c>
      <c r="N2398" s="213">
        <v>18</v>
      </c>
      <c r="P2398" s="581" t="s">
        <v>1178</v>
      </c>
      <c r="Q2398" s="16" t="s">
        <v>1179</v>
      </c>
      <c r="R2398" s="16" t="s">
        <v>4916</v>
      </c>
      <c r="S2398" s="114">
        <f t="shared" si="108"/>
        <v>14</v>
      </c>
      <c r="T2398" s="16">
        <v>5</v>
      </c>
      <c r="U2398" s="16">
        <v>9</v>
      </c>
      <c r="V2398" s="16">
        <v>0</v>
      </c>
      <c r="X2398" s="402">
        <v>230426</v>
      </c>
      <c r="Y2398" s="16" t="s">
        <v>2844</v>
      </c>
      <c r="Z2398" s="48"/>
      <c r="AB2398" s="16" t="str">
        <f t="shared" si="107"/>
        <v>Unique</v>
      </c>
    </row>
    <row r="2399" spans="1:28" ht="15">
      <c r="A2399" s="354" t="str">
        <f t="shared" si="104"/>
        <v>83_1_200722_C2C_p_le.me</v>
      </c>
      <c r="B2399" s="148" t="s">
        <v>2789</v>
      </c>
      <c r="C2399" s="148" t="s">
        <v>2790</v>
      </c>
      <c r="D2399" s="213">
        <v>83</v>
      </c>
      <c r="E2399" s="213">
        <v>1</v>
      </c>
      <c r="F2399" s="367" t="s">
        <v>465</v>
      </c>
      <c r="G2399" s="213">
        <v>200722</v>
      </c>
      <c r="H2399" s="213">
        <v>2022</v>
      </c>
      <c r="I2399" s="148" t="s">
        <v>43</v>
      </c>
      <c r="J2399" s="148" t="s">
        <v>2791</v>
      </c>
      <c r="K2399" s="148" t="s">
        <v>2792</v>
      </c>
      <c r="L2399" s="148" t="s">
        <v>74</v>
      </c>
      <c r="M2399" s="148" t="s">
        <v>3158</v>
      </c>
      <c r="N2399" s="213">
        <v>361</v>
      </c>
      <c r="O2399" s="148" t="s">
        <v>3173</v>
      </c>
      <c r="P2399" s="418" t="s">
        <v>4931</v>
      </c>
      <c r="Q2399" s="16" t="s">
        <v>4932</v>
      </c>
      <c r="R2399" s="16" t="s">
        <v>4916</v>
      </c>
      <c r="S2399" s="114">
        <f t="shared" si="108"/>
        <v>1</v>
      </c>
      <c r="T2399" s="16">
        <v>1</v>
      </c>
      <c r="U2399" s="16">
        <v>0</v>
      </c>
      <c r="V2399" s="16">
        <v>0</v>
      </c>
      <c r="X2399" s="402">
        <v>240426</v>
      </c>
      <c r="Y2399" s="16" t="s">
        <v>2844</v>
      </c>
      <c r="Z2399" s="47" t="s">
        <v>4933</v>
      </c>
      <c r="AB2399" s="16" t="str">
        <f t="shared" si="107"/>
        <v>Unique</v>
      </c>
    </row>
    <row r="2400" spans="1:28" ht="15">
      <c r="A2400" s="354" t="str">
        <f t="shared" si="104"/>
        <v>83_1_200722_C2C_p_er.ae</v>
      </c>
      <c r="B2400" s="148" t="s">
        <v>2789</v>
      </c>
      <c r="C2400" s="148" t="s">
        <v>2790</v>
      </c>
      <c r="D2400" s="213">
        <v>83</v>
      </c>
      <c r="E2400" s="213">
        <v>1</v>
      </c>
      <c r="F2400" s="367" t="s">
        <v>465</v>
      </c>
      <c r="G2400" s="213">
        <v>200722</v>
      </c>
      <c r="H2400" s="213">
        <v>2022</v>
      </c>
      <c r="I2400" s="148" t="s">
        <v>43</v>
      </c>
      <c r="J2400" s="148" t="s">
        <v>2791</v>
      </c>
      <c r="K2400" s="148" t="s">
        <v>2792</v>
      </c>
      <c r="L2400" s="148" t="s">
        <v>74</v>
      </c>
      <c r="M2400" s="148" t="s">
        <v>3158</v>
      </c>
      <c r="N2400" s="213">
        <v>361</v>
      </c>
      <c r="O2400" s="148" t="s">
        <v>3173</v>
      </c>
      <c r="P2400" s="418" t="s">
        <v>3201</v>
      </c>
      <c r="Q2400" s="16" t="s">
        <v>3202</v>
      </c>
      <c r="R2400" s="16" t="s">
        <v>4916</v>
      </c>
      <c r="S2400" s="114">
        <f t="shared" si="108"/>
        <v>1</v>
      </c>
      <c r="T2400" s="16">
        <v>0</v>
      </c>
      <c r="U2400" s="16">
        <v>1</v>
      </c>
      <c r="V2400" s="16">
        <v>0</v>
      </c>
      <c r="X2400" s="402">
        <v>240426</v>
      </c>
      <c r="Y2400" s="16" t="s">
        <v>2844</v>
      </c>
      <c r="Z2400" s="47" t="s">
        <v>4934</v>
      </c>
      <c r="AB2400" s="16" t="str">
        <f t="shared" si="107"/>
        <v>Unique</v>
      </c>
    </row>
    <row r="2401" spans="1:28" ht="15">
      <c r="A2401" s="354" t="str">
        <f t="shared" si="104"/>
        <v>83_2_080622_C2D_p_me.</v>
      </c>
      <c r="B2401" s="355" t="s">
        <v>2773</v>
      </c>
      <c r="C2401" s="355" t="s">
        <v>2774</v>
      </c>
      <c r="D2401" s="213">
        <v>83</v>
      </c>
      <c r="E2401" s="213">
        <v>2</v>
      </c>
      <c r="F2401" s="213">
        <v>230522</v>
      </c>
      <c r="G2401" s="367" t="s">
        <v>2800</v>
      </c>
      <c r="H2401" s="213">
        <v>2022</v>
      </c>
      <c r="I2401" s="148" t="s">
        <v>43</v>
      </c>
      <c r="J2401" s="148" t="s">
        <v>2775</v>
      </c>
      <c r="K2401" s="148" t="s">
        <v>2776</v>
      </c>
      <c r="L2401" s="148" t="s">
        <v>74</v>
      </c>
      <c r="M2401" s="2" t="s">
        <v>75</v>
      </c>
      <c r="N2401" s="117">
        <v>102</v>
      </c>
      <c r="P2401" s="581" t="s">
        <v>1178</v>
      </c>
      <c r="Q2401" s="16" t="s">
        <v>1179</v>
      </c>
      <c r="R2401" s="16" t="s">
        <v>1176</v>
      </c>
      <c r="S2401" s="114">
        <f t="shared" si="108"/>
        <v>2</v>
      </c>
      <c r="T2401" s="16">
        <v>0</v>
      </c>
      <c r="U2401" s="16">
        <v>2</v>
      </c>
      <c r="V2401" s="16">
        <v>0</v>
      </c>
      <c r="X2401" s="402">
        <v>280426</v>
      </c>
      <c r="Y2401" s="16" t="s">
        <v>2844</v>
      </c>
      <c r="Z2401" s="48"/>
      <c r="AB2401" s="16" t="str">
        <f t="shared" si="107"/>
        <v>Unique</v>
      </c>
    </row>
    <row r="2402" spans="1:28" ht="15">
      <c r="A2402" s="354" t="str">
        <f t="shared" si="104"/>
        <v>83_1_060722_C2C_p_fa.ci</v>
      </c>
      <c r="B2402" s="355" t="s">
        <v>2789</v>
      </c>
      <c r="C2402" s="355" t="s">
        <v>2790</v>
      </c>
      <c r="D2402" s="213">
        <v>83</v>
      </c>
      <c r="E2402" s="213">
        <v>1</v>
      </c>
      <c r="F2402" s="213">
        <v>220622</v>
      </c>
      <c r="G2402" s="367" t="s">
        <v>465</v>
      </c>
      <c r="H2402" s="213">
        <v>2022</v>
      </c>
      <c r="I2402" s="148" t="s">
        <v>43</v>
      </c>
      <c r="J2402" s="148" t="s">
        <v>2791</v>
      </c>
      <c r="K2402" s="148" t="s">
        <v>2792</v>
      </c>
      <c r="L2402" s="148" t="s">
        <v>74</v>
      </c>
      <c r="M2402" s="2" t="s">
        <v>100</v>
      </c>
      <c r="N2402" s="117">
        <v>695</v>
      </c>
      <c r="O2402" s="2"/>
      <c r="P2402" s="108" t="s">
        <v>4935</v>
      </c>
      <c r="Q2402" s="50" t="s">
        <v>4936</v>
      </c>
      <c r="R2402" s="50" t="s">
        <v>100</v>
      </c>
      <c r="S2402" s="16">
        <v>1</v>
      </c>
      <c r="T2402" s="16">
        <v>0</v>
      </c>
      <c r="U2402" s="16">
        <v>1</v>
      </c>
      <c r="V2402" s="16">
        <v>0</v>
      </c>
      <c r="X2402" s="413" t="s">
        <v>4937</v>
      </c>
      <c r="Y2402" s="16" t="s">
        <v>2844</v>
      </c>
      <c r="Z2402" s="47" t="s">
        <v>4938</v>
      </c>
      <c r="AB2402" s="16" t="str">
        <f t="shared" si="107"/>
        <v>Unique</v>
      </c>
    </row>
    <row r="2403" spans="1:28" ht="15">
      <c r="A2403" s="354" t="str">
        <f t="shared" si="104"/>
        <v>80_3_041021_C15_p_sp.</v>
      </c>
      <c r="B2403" s="355" t="s">
        <v>69</v>
      </c>
      <c r="C2403" s="355" t="s">
        <v>70</v>
      </c>
      <c r="D2403" s="213">
        <v>80</v>
      </c>
      <c r="E2403" s="213">
        <v>3</v>
      </c>
      <c r="F2403" s="213">
        <v>200921</v>
      </c>
      <c r="G2403" s="379" t="s">
        <v>2461</v>
      </c>
      <c r="H2403" s="213">
        <v>2021</v>
      </c>
      <c r="I2403" s="148" t="s">
        <v>43</v>
      </c>
      <c r="J2403" s="148" t="s">
        <v>72</v>
      </c>
      <c r="K2403" s="148" t="s">
        <v>73</v>
      </c>
      <c r="L2403" s="148" t="s">
        <v>74</v>
      </c>
      <c r="M2403" s="16" t="s">
        <v>75</v>
      </c>
      <c r="P2403" s="581" t="s">
        <v>1163</v>
      </c>
      <c r="Q2403" s="16" t="s">
        <v>1164</v>
      </c>
      <c r="R2403" s="16" t="s">
        <v>4909</v>
      </c>
      <c r="S2403" s="16">
        <v>1</v>
      </c>
      <c r="T2403" s="16">
        <v>0</v>
      </c>
      <c r="U2403" s="16">
        <v>1</v>
      </c>
      <c r="V2403" s="16">
        <v>0</v>
      </c>
      <c r="X2403" s="413" t="s">
        <v>4939</v>
      </c>
      <c r="Y2403" s="16" t="s">
        <v>2844</v>
      </c>
      <c r="Z2403" s="47" t="s">
        <v>4940</v>
      </c>
      <c r="AB2403" s="16" t="s">
        <v>1209</v>
      </c>
    </row>
    <row r="2404" spans="1:28" ht="15">
      <c r="A2404" s="354" t="str">
        <f t="shared" si="104"/>
        <v>119_2_160821_C2Y_p_sp.</v>
      </c>
      <c r="B2404" s="355" t="s">
        <v>2517</v>
      </c>
      <c r="C2404" s="355" t="s">
        <v>2518</v>
      </c>
      <c r="D2404" s="213">
        <v>119</v>
      </c>
      <c r="E2404" s="213">
        <v>2</v>
      </c>
      <c r="F2404" s="213">
        <v>300721</v>
      </c>
      <c r="G2404" s="213">
        <v>160821</v>
      </c>
      <c r="H2404" s="213">
        <v>2021</v>
      </c>
      <c r="I2404" s="148" t="s">
        <v>43</v>
      </c>
      <c r="J2404" s="148" t="s">
        <v>2519</v>
      </c>
      <c r="K2404" s="148" t="s">
        <v>2520</v>
      </c>
      <c r="L2404" s="148" t="s">
        <v>74</v>
      </c>
      <c r="M2404" s="2" t="s">
        <v>75</v>
      </c>
      <c r="N2404" s="117">
        <v>179</v>
      </c>
      <c r="P2404" s="581" t="s">
        <v>1163</v>
      </c>
      <c r="Q2404" s="16" t="s">
        <v>1164</v>
      </c>
      <c r="R2404" s="16" t="s">
        <v>4909</v>
      </c>
      <c r="S2404" s="16">
        <v>1</v>
      </c>
      <c r="T2404" s="16">
        <v>0</v>
      </c>
      <c r="U2404" s="16">
        <v>1</v>
      </c>
      <c r="V2404" s="16">
        <v>0</v>
      </c>
      <c r="X2404" s="413" t="s">
        <v>4939</v>
      </c>
      <c r="Y2404" s="16" t="s">
        <v>2844</v>
      </c>
      <c r="Z2404" s="47" t="s">
        <v>4941</v>
      </c>
      <c r="AB2404" s="16" t="str">
        <f>IF(COUNTIF(Z:Z, Z2404)&gt;1, "Duplicate", "Unique")</f>
        <v>Unique</v>
      </c>
    </row>
    <row r="2405" spans="1:28" ht="15">
      <c r="A2405" s="354" t="str">
        <f t="shared" si="104"/>
        <v>119_2_160821_C35_p_sp.</v>
      </c>
      <c r="B2405" s="355" t="s">
        <v>2611</v>
      </c>
      <c r="C2405" s="355" t="s">
        <v>2612</v>
      </c>
      <c r="D2405" s="29">
        <v>119</v>
      </c>
      <c r="E2405" s="29">
        <v>2</v>
      </c>
      <c r="F2405" s="213">
        <v>300721</v>
      </c>
      <c r="G2405" s="213">
        <v>160821</v>
      </c>
      <c r="H2405" s="213">
        <v>2021</v>
      </c>
      <c r="I2405" s="148" t="s">
        <v>43</v>
      </c>
      <c r="J2405" s="148" t="s">
        <v>2613</v>
      </c>
      <c r="K2405" s="148" t="s">
        <v>2614</v>
      </c>
      <c r="L2405" s="148" t="s">
        <v>74</v>
      </c>
      <c r="M2405" s="2" t="s">
        <v>477</v>
      </c>
      <c r="N2405" s="117">
        <v>866</v>
      </c>
      <c r="O2405" s="354" t="str">
        <f>R2405&amp;"_"&amp;S2405&amp;"_"&amp;U2405&amp;"_"&amp;X2405&amp;"_"&amp;AC2405</f>
        <v>Sokhna Kane_1_1_050526_</v>
      </c>
      <c r="P2405" s="596" t="s">
        <v>1163</v>
      </c>
      <c r="Q2405" s="16" t="s">
        <v>1164</v>
      </c>
      <c r="R2405" s="16" t="s">
        <v>4909</v>
      </c>
      <c r="S2405" s="16">
        <v>1</v>
      </c>
      <c r="T2405" s="16">
        <v>0</v>
      </c>
      <c r="U2405" s="16">
        <v>1</v>
      </c>
      <c r="V2405" s="16">
        <v>0</v>
      </c>
      <c r="X2405" s="413" t="s">
        <v>4939</v>
      </c>
      <c r="Y2405" s="16" t="s">
        <v>2844</v>
      </c>
      <c r="Z2405" s="47" t="s">
        <v>4942</v>
      </c>
      <c r="AB2405" s="16" t="s">
        <v>1209</v>
      </c>
    </row>
    <row r="2406" spans="1:28" ht="15">
      <c r="A2406" s="354" t="str">
        <f t="shared" si="104"/>
        <v>100_1_230522_C3C_p_da.al</v>
      </c>
      <c r="B2406" s="355" t="s">
        <v>2798</v>
      </c>
      <c r="C2406" s="355" t="s">
        <v>2799</v>
      </c>
      <c r="D2406" s="213">
        <v>100</v>
      </c>
      <c r="E2406" s="213">
        <v>1</v>
      </c>
      <c r="F2406" s="367" t="s">
        <v>2753</v>
      </c>
      <c r="G2406" s="213">
        <v>230522</v>
      </c>
      <c r="H2406" s="213">
        <v>2022</v>
      </c>
      <c r="I2406" s="148" t="s">
        <v>43</v>
      </c>
      <c r="J2406" s="148" t="s">
        <v>2801</v>
      </c>
      <c r="K2406" s="148" t="s">
        <v>2802</v>
      </c>
      <c r="L2406" s="148" t="s">
        <v>74</v>
      </c>
      <c r="M2406" s="2" t="s">
        <v>75</v>
      </c>
      <c r="N2406" s="117">
        <v>73</v>
      </c>
      <c r="O2406" s="2"/>
      <c r="P2406" s="418" t="s">
        <v>983</v>
      </c>
      <c r="Q2406" s="16" t="s">
        <v>984</v>
      </c>
      <c r="R2406" s="16" t="s">
        <v>4909</v>
      </c>
      <c r="S2406" s="16">
        <v>1</v>
      </c>
      <c r="T2406" s="16">
        <v>0</v>
      </c>
      <c r="U2406" s="16">
        <v>1</v>
      </c>
      <c r="V2406" s="16">
        <v>0</v>
      </c>
      <c r="X2406" s="413" t="s">
        <v>4939</v>
      </c>
      <c r="Y2406" s="16" t="s">
        <v>2844</v>
      </c>
      <c r="Z2406" s="47" t="s">
        <v>4943</v>
      </c>
      <c r="AB2406" s="16" t="str">
        <f t="shared" ref="AB2406:AB2437" si="109">IF(COUNTIF(Z:Z, Z2406)&gt;1, "Duplicate", "Unique")</f>
        <v>Unique</v>
      </c>
    </row>
    <row r="2407" spans="1:28" ht="15">
      <c r="A2407" s="354" t="str">
        <f t="shared" si="104"/>
        <v>93_1_030921_C3B_p_ep.ba</v>
      </c>
      <c r="B2407" s="355" t="s">
        <v>2326</v>
      </c>
      <c r="C2407" s="355" t="s">
        <v>2327</v>
      </c>
      <c r="D2407" s="213">
        <v>93</v>
      </c>
      <c r="E2407" s="213">
        <v>1</v>
      </c>
      <c r="F2407" s="213">
        <v>160821</v>
      </c>
      <c r="G2407" s="379" t="s">
        <v>2403</v>
      </c>
      <c r="H2407" s="213">
        <v>2021</v>
      </c>
      <c r="I2407" s="148" t="s">
        <v>43</v>
      </c>
      <c r="J2407" s="148" t="s">
        <v>2328</v>
      </c>
      <c r="K2407" s="148" t="s">
        <v>2329</v>
      </c>
      <c r="L2407" s="148" t="s">
        <v>74</v>
      </c>
      <c r="M2407" s="16" t="s">
        <v>75</v>
      </c>
      <c r="P2407" s="418" t="s">
        <v>84</v>
      </c>
      <c r="Q2407" s="16" t="s">
        <v>85</v>
      </c>
      <c r="R2407" s="16" t="s">
        <v>4909</v>
      </c>
      <c r="S2407" s="16">
        <v>1</v>
      </c>
      <c r="T2407" s="16">
        <v>0</v>
      </c>
      <c r="U2407" s="16">
        <v>1</v>
      </c>
      <c r="V2407" s="16">
        <v>0</v>
      </c>
      <c r="X2407" s="413" t="s">
        <v>4939</v>
      </c>
      <c r="Y2407" s="16" t="s">
        <v>2844</v>
      </c>
      <c r="Z2407" s="47" t="s">
        <v>4944</v>
      </c>
      <c r="AB2407" s="16" t="str">
        <f t="shared" si="109"/>
        <v>Unique</v>
      </c>
    </row>
    <row r="2408" spans="1:28" ht="15">
      <c r="A2408" s="354" t="str">
        <f t="shared" si="104"/>
        <v>119_1_080622_C1X_p_xy.se</v>
      </c>
      <c r="B2408" s="433" t="s">
        <v>2302</v>
      </c>
      <c r="C2408" s="433" t="s">
        <v>2303</v>
      </c>
      <c r="D2408" s="29">
        <v>119</v>
      </c>
      <c r="E2408" s="29">
        <v>1</v>
      </c>
      <c r="F2408" s="117">
        <v>230522</v>
      </c>
      <c r="G2408" s="96" t="s">
        <v>2800</v>
      </c>
      <c r="H2408" s="117">
        <v>2022</v>
      </c>
      <c r="I2408" s="2" t="s">
        <v>43</v>
      </c>
      <c r="J2408" s="28" t="s">
        <v>2304</v>
      </c>
      <c r="K2408" s="28" t="s">
        <v>2305</v>
      </c>
      <c r="L2408" s="28" t="s">
        <v>74</v>
      </c>
      <c r="M2408" s="2" t="s">
        <v>2911</v>
      </c>
      <c r="N2408" s="117">
        <v>128</v>
      </c>
      <c r="O2408" s="148" t="s">
        <v>2912</v>
      </c>
      <c r="P2408" s="418" t="s">
        <v>529</v>
      </c>
      <c r="Q2408" s="16" t="s">
        <v>530</v>
      </c>
      <c r="R2408" s="16" t="s">
        <v>4909</v>
      </c>
      <c r="S2408" s="16">
        <v>2</v>
      </c>
      <c r="T2408" s="16">
        <v>0</v>
      </c>
      <c r="U2408" s="16">
        <v>2</v>
      </c>
      <c r="V2408" s="16">
        <v>0</v>
      </c>
      <c r="X2408" s="413" t="s">
        <v>4939</v>
      </c>
      <c r="Y2408" s="16" t="s">
        <v>2844</v>
      </c>
      <c r="Z2408" s="47" t="s">
        <v>4945</v>
      </c>
      <c r="AB2408" s="16" t="str">
        <f t="shared" si="109"/>
        <v>Unique</v>
      </c>
    </row>
    <row r="2409" spans="1:28" ht="15">
      <c r="A2409" s="354" t="str">
        <f t="shared" si="104"/>
        <v>61_1_140721_C2X_p_sp.</v>
      </c>
      <c r="B2409" s="355" t="s">
        <v>2372</v>
      </c>
      <c r="C2409" s="355" t="s">
        <v>2373</v>
      </c>
      <c r="D2409" s="213">
        <v>61</v>
      </c>
      <c r="E2409" s="213">
        <v>1</v>
      </c>
      <c r="F2409" s="213">
        <v>300621</v>
      </c>
      <c r="G2409" s="378">
        <v>140721</v>
      </c>
      <c r="H2409" s="213">
        <v>2021</v>
      </c>
      <c r="I2409" s="148" t="s">
        <v>43</v>
      </c>
      <c r="J2409" s="148" t="s">
        <v>2374</v>
      </c>
      <c r="K2409" s="148" t="s">
        <v>2375</v>
      </c>
      <c r="L2409" s="148" t="s">
        <v>74</v>
      </c>
      <c r="M2409" s="16" t="s">
        <v>75</v>
      </c>
      <c r="P2409" s="581" t="s">
        <v>1163</v>
      </c>
      <c r="Q2409" s="16" t="s">
        <v>1164</v>
      </c>
      <c r="R2409" s="16" t="s">
        <v>4909</v>
      </c>
      <c r="S2409" s="16">
        <v>3</v>
      </c>
      <c r="T2409" s="16">
        <v>0</v>
      </c>
      <c r="U2409" s="16">
        <v>3</v>
      </c>
      <c r="V2409" s="16">
        <v>0</v>
      </c>
      <c r="X2409" s="413" t="s">
        <v>4939</v>
      </c>
      <c r="Y2409" s="16" t="s">
        <v>2844</v>
      </c>
      <c r="Z2409" s="47" t="s">
        <v>4946</v>
      </c>
      <c r="AB2409" s="16" t="str">
        <f t="shared" si="109"/>
        <v>Unique</v>
      </c>
    </row>
    <row r="2410" spans="1:28" ht="15">
      <c r="A2410" s="354" t="str">
        <f t="shared" si="104"/>
        <v>93_1_030921_C3B_p_me.</v>
      </c>
      <c r="B2410" s="355" t="s">
        <v>2326</v>
      </c>
      <c r="C2410" s="355" t="s">
        <v>2327</v>
      </c>
      <c r="D2410" s="213">
        <v>93</v>
      </c>
      <c r="E2410" s="213">
        <v>1</v>
      </c>
      <c r="F2410" s="213">
        <v>160821</v>
      </c>
      <c r="G2410" s="367" t="s">
        <v>2403</v>
      </c>
      <c r="H2410" s="213">
        <v>2021</v>
      </c>
      <c r="I2410" s="148" t="s">
        <v>43</v>
      </c>
      <c r="J2410" s="2" t="s">
        <v>2328</v>
      </c>
      <c r="K2410" s="2" t="s">
        <v>2329</v>
      </c>
      <c r="L2410" s="148" t="s">
        <v>74</v>
      </c>
      <c r="M2410" s="148" t="s">
        <v>147</v>
      </c>
      <c r="N2410" s="117">
        <v>285</v>
      </c>
      <c r="O2410" s="2"/>
      <c r="P2410" s="581" t="s">
        <v>1178</v>
      </c>
      <c r="Q2410" s="16" t="s">
        <v>1179</v>
      </c>
      <c r="R2410" s="16" t="s">
        <v>4909</v>
      </c>
      <c r="S2410" s="16">
        <v>74</v>
      </c>
      <c r="T2410" s="16">
        <v>27</v>
      </c>
      <c r="U2410" s="16">
        <v>47</v>
      </c>
      <c r="V2410" s="16">
        <v>0</v>
      </c>
      <c r="X2410" s="413" t="s">
        <v>4947</v>
      </c>
      <c r="Y2410" s="16" t="s">
        <v>2844</v>
      </c>
      <c r="Z2410" s="48"/>
      <c r="AB2410" s="16" t="str">
        <f t="shared" si="109"/>
        <v>Unique</v>
      </c>
    </row>
    <row r="2411" spans="1:28" ht="15">
      <c r="A2411" s="354" t="str">
        <f t="shared" si="104"/>
        <v>61_1_140721_C2X_p_me.</v>
      </c>
      <c r="B2411" s="355" t="s">
        <v>2372</v>
      </c>
      <c r="C2411" s="355" t="s">
        <v>2373</v>
      </c>
      <c r="D2411" s="213">
        <v>61</v>
      </c>
      <c r="E2411" s="213">
        <v>1</v>
      </c>
      <c r="F2411" s="213">
        <v>300621</v>
      </c>
      <c r="G2411" s="378">
        <v>140721</v>
      </c>
      <c r="H2411" s="213">
        <v>2021</v>
      </c>
      <c r="I2411" s="148" t="s">
        <v>43</v>
      </c>
      <c r="J2411" s="148" t="s">
        <v>2374</v>
      </c>
      <c r="K2411" s="148" t="s">
        <v>2375</v>
      </c>
      <c r="L2411" s="148" t="s">
        <v>74</v>
      </c>
      <c r="M2411" s="16" t="s">
        <v>75</v>
      </c>
      <c r="P2411" s="581" t="s">
        <v>1178</v>
      </c>
      <c r="Q2411" s="16" t="s">
        <v>1179</v>
      </c>
      <c r="R2411" s="16" t="s">
        <v>4909</v>
      </c>
      <c r="S2411" s="16">
        <v>12</v>
      </c>
      <c r="T2411" s="16">
        <v>5</v>
      </c>
      <c r="U2411" s="16">
        <v>7</v>
      </c>
      <c r="V2411" s="16">
        <v>0</v>
      </c>
      <c r="X2411" s="413" t="s">
        <v>4947</v>
      </c>
      <c r="Y2411" s="16" t="s">
        <v>2844</v>
      </c>
      <c r="Z2411" s="48"/>
      <c r="AB2411" s="16" t="str">
        <f t="shared" si="109"/>
        <v>Unique</v>
      </c>
    </row>
    <row r="2412" spans="1:28" ht="15">
      <c r="A2412" s="354" t="str">
        <f t="shared" si="104"/>
        <v>71_2_041021_C2B_p_sp.</v>
      </c>
      <c r="B2412" s="355" t="s">
        <v>2481</v>
      </c>
      <c r="C2412" s="355" t="s">
        <v>2482</v>
      </c>
      <c r="D2412" s="213">
        <v>71</v>
      </c>
      <c r="E2412" s="213">
        <v>2</v>
      </c>
      <c r="F2412" s="213">
        <v>200921</v>
      </c>
      <c r="G2412" s="379" t="s">
        <v>2461</v>
      </c>
      <c r="H2412" s="213">
        <v>2021</v>
      </c>
      <c r="I2412" s="148" t="s">
        <v>43</v>
      </c>
      <c r="J2412" s="148" t="s">
        <v>2483</v>
      </c>
      <c r="K2412" s="148" t="s">
        <v>2484</v>
      </c>
      <c r="L2412" s="148" t="s">
        <v>74</v>
      </c>
      <c r="M2412" s="16" t="s">
        <v>75</v>
      </c>
      <c r="P2412" s="581" t="s">
        <v>1163</v>
      </c>
      <c r="Q2412" s="16" t="s">
        <v>1164</v>
      </c>
      <c r="R2412" s="16" t="s">
        <v>1176</v>
      </c>
      <c r="S2412" s="16">
        <v>1</v>
      </c>
      <c r="T2412" s="16">
        <v>0</v>
      </c>
      <c r="U2412" s="16">
        <v>1</v>
      </c>
      <c r="V2412" s="16">
        <v>0</v>
      </c>
      <c r="X2412" s="402">
        <v>200426</v>
      </c>
      <c r="Y2412" s="16" t="s">
        <v>2844</v>
      </c>
      <c r="Z2412" s="47" t="s">
        <v>4948</v>
      </c>
      <c r="AB2412" s="16" t="str">
        <f t="shared" si="109"/>
        <v>Unique</v>
      </c>
    </row>
    <row r="2413" spans="1:28" ht="15">
      <c r="A2413" s="354" t="str">
        <f t="shared" si="104"/>
        <v>119_2_160821_C2Y_p_me.</v>
      </c>
      <c r="B2413" s="355" t="s">
        <v>2517</v>
      </c>
      <c r="C2413" s="355" t="s">
        <v>2518</v>
      </c>
      <c r="D2413" s="213">
        <v>119</v>
      </c>
      <c r="E2413" s="213">
        <v>2</v>
      </c>
      <c r="F2413" s="213">
        <v>300721</v>
      </c>
      <c r="G2413" s="213">
        <v>160821</v>
      </c>
      <c r="H2413" s="213">
        <v>2021</v>
      </c>
      <c r="I2413" s="148" t="s">
        <v>43</v>
      </c>
      <c r="J2413" s="148" t="s">
        <v>2519</v>
      </c>
      <c r="K2413" s="148" t="s">
        <v>2520</v>
      </c>
      <c r="L2413" s="148" t="s">
        <v>74</v>
      </c>
      <c r="M2413" s="2" t="s">
        <v>75</v>
      </c>
      <c r="N2413" s="117">
        <v>179</v>
      </c>
      <c r="P2413" s="581" t="s">
        <v>1178</v>
      </c>
      <c r="Q2413" s="16" t="s">
        <v>1179</v>
      </c>
      <c r="R2413" s="16" t="s">
        <v>4909</v>
      </c>
      <c r="S2413" s="16">
        <v>128</v>
      </c>
      <c r="T2413" s="16">
        <v>40</v>
      </c>
      <c r="U2413" s="16">
        <v>88</v>
      </c>
      <c r="V2413" s="16">
        <v>0</v>
      </c>
      <c r="X2413" s="413" t="s">
        <v>4947</v>
      </c>
      <c r="Y2413" s="16" t="s">
        <v>2844</v>
      </c>
      <c r="Z2413" s="48"/>
      <c r="AB2413" s="16" t="str">
        <f t="shared" si="109"/>
        <v>Unique</v>
      </c>
    </row>
    <row r="2414" spans="1:28" ht="15">
      <c r="A2414" s="354" t="str">
        <f t="shared" si="104"/>
        <v>83_1_060722_C2C_p_sp.</v>
      </c>
      <c r="B2414" s="148" t="s">
        <v>2789</v>
      </c>
      <c r="C2414" s="148" t="s">
        <v>2790</v>
      </c>
      <c r="D2414" s="213">
        <v>83</v>
      </c>
      <c r="E2414" s="213">
        <v>1</v>
      </c>
      <c r="F2414" s="213">
        <v>220622</v>
      </c>
      <c r="G2414" s="367" t="s">
        <v>465</v>
      </c>
      <c r="H2414" s="213">
        <v>2022</v>
      </c>
      <c r="I2414" s="148" t="s">
        <v>43</v>
      </c>
      <c r="J2414" s="148" t="s">
        <v>2791</v>
      </c>
      <c r="K2414" s="148" t="s">
        <v>2792</v>
      </c>
      <c r="L2414" s="148" t="s">
        <v>74</v>
      </c>
      <c r="M2414" s="148" t="s">
        <v>100</v>
      </c>
      <c r="N2414" s="213">
        <v>695</v>
      </c>
      <c r="P2414" s="359" t="s">
        <v>1163</v>
      </c>
      <c r="Q2414" s="16" t="s">
        <v>1164</v>
      </c>
      <c r="R2414" s="16" t="s">
        <v>4916</v>
      </c>
      <c r="S2414" s="16">
        <v>1</v>
      </c>
      <c r="T2414" s="16">
        <v>0</v>
      </c>
      <c r="U2414" s="16">
        <v>1</v>
      </c>
      <c r="V2414" s="16">
        <v>0</v>
      </c>
      <c r="X2414" s="402">
        <v>200426</v>
      </c>
      <c r="Y2414" s="16" t="s">
        <v>2844</v>
      </c>
      <c r="Z2414" s="47" t="s">
        <v>4949</v>
      </c>
      <c r="AB2414" s="16" t="str">
        <f t="shared" si="109"/>
        <v>Unique</v>
      </c>
    </row>
    <row r="2415" spans="1:28" ht="15">
      <c r="A2415" s="354" t="str">
        <f t="shared" si="104"/>
        <v>100_3_030521_C3Y_p_me.</v>
      </c>
      <c r="B2415" s="148">
        <v>49.61473565</v>
      </c>
      <c r="C2415" s="148">
        <v>6.3380324100000003</v>
      </c>
      <c r="D2415" s="213">
        <v>100</v>
      </c>
      <c r="E2415" s="213">
        <v>3</v>
      </c>
      <c r="F2415" s="213">
        <v>160421</v>
      </c>
      <c r="G2415" s="367" t="s">
        <v>2325</v>
      </c>
      <c r="H2415" s="213">
        <v>2021</v>
      </c>
      <c r="I2415" s="148" t="s">
        <v>43</v>
      </c>
      <c r="J2415" s="148" t="s">
        <v>2419</v>
      </c>
      <c r="K2415" s="148" t="s">
        <v>2420</v>
      </c>
      <c r="L2415" s="148" t="s">
        <v>74</v>
      </c>
      <c r="M2415" s="148" t="s">
        <v>147</v>
      </c>
      <c r="N2415" s="213">
        <v>2</v>
      </c>
      <c r="O2415" s="2"/>
      <c r="P2415" s="581" t="s">
        <v>1178</v>
      </c>
      <c r="Q2415" s="16" t="s">
        <v>1179</v>
      </c>
      <c r="R2415" s="16" t="s">
        <v>4909</v>
      </c>
      <c r="S2415" s="16">
        <v>2</v>
      </c>
      <c r="T2415" s="16">
        <v>0</v>
      </c>
      <c r="U2415" s="16">
        <v>2</v>
      </c>
      <c r="V2415" s="16">
        <v>0</v>
      </c>
      <c r="X2415" s="413" t="s">
        <v>4947</v>
      </c>
      <c r="Y2415" s="16" t="s">
        <v>2844</v>
      </c>
      <c r="Z2415" s="48"/>
      <c r="AB2415" s="16" t="str">
        <f t="shared" si="109"/>
        <v>Unique</v>
      </c>
    </row>
    <row r="2416" spans="1:28" ht="15">
      <c r="A2416" s="354" t="str">
        <f t="shared" si="104"/>
        <v>80_3_041021_C15_p_me.</v>
      </c>
      <c r="B2416" s="355" t="s">
        <v>69</v>
      </c>
      <c r="C2416" s="355" t="s">
        <v>70</v>
      </c>
      <c r="D2416" s="213">
        <v>80</v>
      </c>
      <c r="E2416" s="213">
        <v>3</v>
      </c>
      <c r="F2416" s="213">
        <v>200921</v>
      </c>
      <c r="G2416" s="379" t="s">
        <v>2461</v>
      </c>
      <c r="H2416" s="213">
        <v>2021</v>
      </c>
      <c r="I2416" s="148" t="s">
        <v>43</v>
      </c>
      <c r="J2416" s="148" t="s">
        <v>72</v>
      </c>
      <c r="K2416" s="148" t="s">
        <v>73</v>
      </c>
      <c r="L2416" s="148" t="s">
        <v>74</v>
      </c>
      <c r="M2416" s="16" t="s">
        <v>75</v>
      </c>
      <c r="P2416" s="581" t="s">
        <v>1178</v>
      </c>
      <c r="Q2416" s="16" t="s">
        <v>1179</v>
      </c>
      <c r="R2416" s="16" t="s">
        <v>4909</v>
      </c>
      <c r="S2416" s="16">
        <v>26</v>
      </c>
      <c r="T2416" s="16">
        <v>7</v>
      </c>
      <c r="U2416" s="16">
        <v>19</v>
      </c>
      <c r="V2416" s="16">
        <v>0</v>
      </c>
      <c r="X2416" s="413" t="s">
        <v>4947</v>
      </c>
      <c r="Y2416" s="16" t="s">
        <v>2844</v>
      </c>
      <c r="Z2416" s="48"/>
      <c r="AB2416" s="16" t="str">
        <f t="shared" si="109"/>
        <v>Unique</v>
      </c>
    </row>
    <row r="2417" spans="1:28" ht="15">
      <c r="A2417" s="354" t="str">
        <f t="shared" si="104"/>
        <v>80_1_200921_C1B_p_me.</v>
      </c>
      <c r="B2417" s="355" t="s">
        <v>2360</v>
      </c>
      <c r="C2417" s="355" t="s">
        <v>2361</v>
      </c>
      <c r="D2417" s="213">
        <v>80</v>
      </c>
      <c r="E2417" s="213">
        <v>1</v>
      </c>
      <c r="F2417" s="96" t="s">
        <v>2403</v>
      </c>
      <c r="G2417" s="378">
        <v>200921</v>
      </c>
      <c r="H2417" s="213">
        <v>2021</v>
      </c>
      <c r="I2417" s="148" t="s">
        <v>43</v>
      </c>
      <c r="J2417" s="148" t="s">
        <v>2362</v>
      </c>
      <c r="K2417" s="148" t="s">
        <v>2363</v>
      </c>
      <c r="L2417" s="148" t="s">
        <v>74</v>
      </c>
      <c r="M2417" s="16" t="s">
        <v>75</v>
      </c>
      <c r="P2417" s="581" t="s">
        <v>1178</v>
      </c>
      <c r="Q2417" s="16" t="s">
        <v>1179</v>
      </c>
      <c r="R2417" s="16" t="s">
        <v>4909</v>
      </c>
      <c r="S2417" s="16">
        <v>67</v>
      </c>
      <c r="T2417" s="16">
        <v>33</v>
      </c>
      <c r="U2417" s="16">
        <v>34</v>
      </c>
      <c r="V2417" s="16">
        <v>0</v>
      </c>
      <c r="X2417" s="413" t="s">
        <v>4947</v>
      </c>
      <c r="Y2417" s="16" t="s">
        <v>2844</v>
      </c>
      <c r="Z2417" s="48"/>
      <c r="AB2417" s="16" t="str">
        <f t="shared" si="109"/>
        <v>Unique</v>
      </c>
    </row>
    <row r="2418" spans="1:28" ht="15">
      <c r="A2418" s="354" t="str">
        <f t="shared" si="104"/>
        <v>93_1_300721_C3B_p_me.</v>
      </c>
      <c r="B2418" s="355" t="s">
        <v>2326</v>
      </c>
      <c r="C2418" s="355" t="s">
        <v>2327</v>
      </c>
      <c r="D2418" s="213">
        <v>93</v>
      </c>
      <c r="E2418" s="213">
        <v>1</v>
      </c>
      <c r="F2418" s="213">
        <v>140721</v>
      </c>
      <c r="G2418" s="378">
        <v>300721</v>
      </c>
      <c r="H2418" s="213">
        <v>2021</v>
      </c>
      <c r="I2418" s="148" t="s">
        <v>43</v>
      </c>
      <c r="J2418" s="148" t="s">
        <v>2328</v>
      </c>
      <c r="K2418" s="148" t="s">
        <v>2329</v>
      </c>
      <c r="L2418" s="148" t="s">
        <v>74</v>
      </c>
      <c r="M2418" s="16" t="s">
        <v>75</v>
      </c>
      <c r="P2418" s="581" t="s">
        <v>1178</v>
      </c>
      <c r="Q2418" s="16" t="s">
        <v>1179</v>
      </c>
      <c r="R2418" s="16" t="s">
        <v>4909</v>
      </c>
      <c r="S2418" s="16">
        <v>85</v>
      </c>
      <c r="T2418" s="16">
        <v>34</v>
      </c>
      <c r="U2418" s="16">
        <v>51</v>
      </c>
      <c r="V2418" s="16">
        <v>0</v>
      </c>
      <c r="X2418" s="413" t="s">
        <v>4947</v>
      </c>
      <c r="Y2418" s="16" t="s">
        <v>2844</v>
      </c>
      <c r="Z2418" s="48"/>
      <c r="AB2418" s="16" t="str">
        <f t="shared" si="109"/>
        <v>Unique</v>
      </c>
    </row>
    <row r="2419" spans="1:28" ht="15">
      <c r="A2419" s="354" t="str">
        <f t="shared" si="104"/>
        <v>61_1_090522_C2X_p_me.</v>
      </c>
      <c r="B2419" s="355" t="s">
        <v>2372</v>
      </c>
      <c r="C2419" s="355" t="s">
        <v>2373</v>
      </c>
      <c r="D2419" s="213">
        <v>61</v>
      </c>
      <c r="E2419" s="213">
        <v>1</v>
      </c>
      <c r="F2419" s="213">
        <v>250422</v>
      </c>
      <c r="G2419" s="367" t="s">
        <v>2753</v>
      </c>
      <c r="H2419" s="213">
        <v>2022</v>
      </c>
      <c r="I2419" s="148" t="s">
        <v>43</v>
      </c>
      <c r="J2419" s="148" t="s">
        <v>2374</v>
      </c>
      <c r="K2419" s="148" t="s">
        <v>2375</v>
      </c>
      <c r="L2419" s="148" t="s">
        <v>74</v>
      </c>
      <c r="M2419" s="2" t="s">
        <v>75</v>
      </c>
      <c r="N2419" s="117">
        <v>33</v>
      </c>
      <c r="P2419" s="581" t="s">
        <v>1178</v>
      </c>
      <c r="Q2419" s="16" t="s">
        <v>1179</v>
      </c>
      <c r="R2419" s="16" t="s">
        <v>4909</v>
      </c>
      <c r="S2419" s="16">
        <v>18</v>
      </c>
      <c r="T2419" s="16">
        <v>3</v>
      </c>
      <c r="U2419" s="16">
        <v>15</v>
      </c>
      <c r="V2419" s="16">
        <v>0</v>
      </c>
      <c r="X2419" s="413" t="s">
        <v>4947</v>
      </c>
      <c r="Y2419" s="16" t="s">
        <v>2844</v>
      </c>
      <c r="Z2419" s="48"/>
      <c r="AB2419" s="16" t="str">
        <f t="shared" si="109"/>
        <v>Unique</v>
      </c>
    </row>
    <row r="2420" spans="1:28" ht="15">
      <c r="A2420" s="354" t="str">
        <f t="shared" si="104"/>
        <v>119_1_090522_C1X_p_me.</v>
      </c>
      <c r="B2420" s="355" t="s">
        <v>2302</v>
      </c>
      <c r="C2420" s="355" t="s">
        <v>2303</v>
      </c>
      <c r="D2420" s="213">
        <v>119</v>
      </c>
      <c r="E2420" s="213">
        <v>1</v>
      </c>
      <c r="F2420" s="213">
        <v>250422</v>
      </c>
      <c r="G2420" s="367" t="s">
        <v>2753</v>
      </c>
      <c r="H2420" s="213">
        <v>2022</v>
      </c>
      <c r="I2420" s="148" t="s">
        <v>43</v>
      </c>
      <c r="J2420" s="148" t="s">
        <v>2304</v>
      </c>
      <c r="K2420" s="148" t="s">
        <v>2305</v>
      </c>
      <c r="L2420" s="148" t="s">
        <v>74</v>
      </c>
      <c r="M2420" s="2" t="s">
        <v>75</v>
      </c>
      <c r="N2420" s="117">
        <v>37</v>
      </c>
      <c r="O2420" s="2"/>
      <c r="P2420" s="581" t="s">
        <v>1178</v>
      </c>
      <c r="Q2420" s="16" t="s">
        <v>1179</v>
      </c>
      <c r="R2420" s="16" t="s">
        <v>4909</v>
      </c>
      <c r="S2420" s="16">
        <v>13</v>
      </c>
      <c r="T2420" s="16">
        <v>4</v>
      </c>
      <c r="U2420" s="16">
        <v>9</v>
      </c>
      <c r="V2420" s="16">
        <v>0</v>
      </c>
      <c r="X2420" s="413" t="s">
        <v>4947</v>
      </c>
      <c r="Y2420" s="16" t="s">
        <v>2844</v>
      </c>
      <c r="Z2420" s="48"/>
      <c r="AB2420" s="16" t="str">
        <f t="shared" si="109"/>
        <v>Unique</v>
      </c>
    </row>
    <row r="2421" spans="1:28" ht="15">
      <c r="A2421" s="354" t="str">
        <f t="shared" si="104"/>
        <v>61_1_130923_C2X_p_me.</v>
      </c>
      <c r="B2421" s="148" t="s">
        <v>2372</v>
      </c>
      <c r="C2421" s="148" t="s">
        <v>2373</v>
      </c>
      <c r="D2421" s="213">
        <v>61</v>
      </c>
      <c r="E2421" s="213">
        <v>1</v>
      </c>
      <c r="F2421" s="213">
        <v>300823</v>
      </c>
      <c r="G2421" s="213">
        <v>130923</v>
      </c>
      <c r="H2421" s="213">
        <v>2023</v>
      </c>
      <c r="I2421" s="148" t="s">
        <v>43</v>
      </c>
      <c r="J2421" s="148" t="s">
        <v>2374</v>
      </c>
      <c r="K2421" s="148" t="s">
        <v>2375</v>
      </c>
      <c r="L2421" s="148" t="s">
        <v>74</v>
      </c>
      <c r="M2421" s="148" t="s">
        <v>3882</v>
      </c>
      <c r="N2421" s="213">
        <v>33</v>
      </c>
      <c r="P2421" s="581" t="s">
        <v>1178</v>
      </c>
      <c r="Q2421" s="16" t="s">
        <v>1179</v>
      </c>
      <c r="R2421" s="16" t="s">
        <v>4909</v>
      </c>
      <c r="S2421" s="16">
        <v>3</v>
      </c>
      <c r="T2421" s="16">
        <v>2</v>
      </c>
      <c r="U2421" s="16">
        <v>1</v>
      </c>
      <c r="V2421" s="16">
        <v>0</v>
      </c>
      <c r="X2421" s="413" t="s">
        <v>4947</v>
      </c>
      <c r="Y2421" s="16" t="s">
        <v>2844</v>
      </c>
      <c r="Z2421" s="48"/>
      <c r="AB2421" s="16" t="str">
        <f t="shared" si="109"/>
        <v>Unique</v>
      </c>
    </row>
    <row r="2422" spans="1:28" ht="15">
      <c r="A2422" s="354" t="str">
        <f t="shared" si="104"/>
        <v>119_2_160821_C35_p_me.</v>
      </c>
      <c r="B2422" s="355" t="s">
        <v>2611</v>
      </c>
      <c r="C2422" s="355" t="s">
        <v>2612</v>
      </c>
      <c r="D2422" s="421">
        <v>119</v>
      </c>
      <c r="E2422" s="421">
        <v>2</v>
      </c>
      <c r="F2422" s="213">
        <v>300721</v>
      </c>
      <c r="G2422" s="213">
        <v>160821</v>
      </c>
      <c r="H2422" s="213">
        <v>2021</v>
      </c>
      <c r="I2422" s="148" t="s">
        <v>43</v>
      </c>
      <c r="J2422" s="148" t="s">
        <v>2613</v>
      </c>
      <c r="K2422" s="148" t="s">
        <v>2614</v>
      </c>
      <c r="L2422" s="148" t="s">
        <v>74</v>
      </c>
      <c r="M2422" s="2" t="s">
        <v>477</v>
      </c>
      <c r="N2422" s="117">
        <v>866</v>
      </c>
      <c r="P2422" s="581" t="s">
        <v>1178</v>
      </c>
      <c r="Q2422" s="16" t="s">
        <v>1179</v>
      </c>
      <c r="R2422" s="16" t="s">
        <v>4909</v>
      </c>
      <c r="S2422" s="16">
        <v>17</v>
      </c>
      <c r="T2422" s="16">
        <v>7</v>
      </c>
      <c r="U2422" s="16">
        <v>10</v>
      </c>
      <c r="V2422" s="16">
        <v>0</v>
      </c>
      <c r="X2422" s="413" t="s">
        <v>4947</v>
      </c>
      <c r="Y2422" s="16" t="s">
        <v>2844</v>
      </c>
      <c r="Z2422" s="48"/>
      <c r="AB2422" s="16" t="str">
        <f t="shared" si="109"/>
        <v>Unique</v>
      </c>
    </row>
    <row r="2423" spans="1:28" ht="15">
      <c r="A2423" s="354" t="str">
        <f t="shared" si="104"/>
        <v>93_1_030921_C3B_p_me.</v>
      </c>
      <c r="B2423" s="355" t="s">
        <v>2326</v>
      </c>
      <c r="C2423" s="355" t="s">
        <v>2327</v>
      </c>
      <c r="D2423" s="213">
        <v>93</v>
      </c>
      <c r="E2423" s="213">
        <v>1</v>
      </c>
      <c r="F2423" s="213">
        <v>160821</v>
      </c>
      <c r="G2423" s="379" t="s">
        <v>2403</v>
      </c>
      <c r="H2423" s="213">
        <v>2021</v>
      </c>
      <c r="I2423" s="148" t="s">
        <v>43</v>
      </c>
      <c r="J2423" s="148" t="s">
        <v>2328</v>
      </c>
      <c r="K2423" s="148" t="s">
        <v>2329</v>
      </c>
      <c r="L2423" s="148" t="s">
        <v>74</v>
      </c>
      <c r="M2423" s="16" t="s">
        <v>75</v>
      </c>
      <c r="P2423" s="581" t="s">
        <v>1178</v>
      </c>
      <c r="Q2423" s="16" t="s">
        <v>1179</v>
      </c>
      <c r="R2423" s="16" t="s">
        <v>4909</v>
      </c>
      <c r="S2423" s="16">
        <v>19</v>
      </c>
      <c r="T2423" s="16">
        <v>11</v>
      </c>
      <c r="U2423" s="16">
        <v>8</v>
      </c>
      <c r="V2423" s="16">
        <v>0</v>
      </c>
      <c r="X2423" s="413" t="s">
        <v>4947</v>
      </c>
      <c r="Y2423" s="16" t="s">
        <v>2844</v>
      </c>
      <c r="Z2423" s="48"/>
      <c r="AB2423" s="16" t="str">
        <f t="shared" si="109"/>
        <v>Unique</v>
      </c>
    </row>
    <row r="2424" spans="1:28" ht="15">
      <c r="A2424" s="354" t="str">
        <f t="shared" si="104"/>
        <v>100_1_230522_C3C_p_me.</v>
      </c>
      <c r="B2424" s="355" t="s">
        <v>2798</v>
      </c>
      <c r="C2424" s="355" t="s">
        <v>2799</v>
      </c>
      <c r="D2424" s="213">
        <v>100</v>
      </c>
      <c r="E2424" s="213">
        <v>1</v>
      </c>
      <c r="F2424" s="367" t="s">
        <v>2753</v>
      </c>
      <c r="G2424" s="213">
        <v>230522</v>
      </c>
      <c r="H2424" s="213">
        <v>2022</v>
      </c>
      <c r="I2424" s="148" t="s">
        <v>43</v>
      </c>
      <c r="J2424" s="148" t="s">
        <v>2801</v>
      </c>
      <c r="K2424" s="148" t="s">
        <v>2802</v>
      </c>
      <c r="L2424" s="148" t="s">
        <v>74</v>
      </c>
      <c r="M2424" s="2" t="s">
        <v>75</v>
      </c>
      <c r="N2424" s="117">
        <v>73</v>
      </c>
      <c r="O2424" s="2"/>
      <c r="P2424" s="581" t="s">
        <v>1178</v>
      </c>
      <c r="Q2424" s="16" t="s">
        <v>1179</v>
      </c>
      <c r="R2424" s="16" t="s">
        <v>4909</v>
      </c>
      <c r="S2424" s="16">
        <v>3</v>
      </c>
      <c r="T2424" s="16">
        <v>0</v>
      </c>
      <c r="U2424" s="16">
        <v>3</v>
      </c>
      <c r="V2424" s="16">
        <v>0</v>
      </c>
      <c r="X2424" s="413" t="s">
        <v>4947</v>
      </c>
      <c r="Y2424" s="16" t="s">
        <v>2844</v>
      </c>
      <c r="Z2424" s="48"/>
      <c r="AB2424" s="16" t="str">
        <f t="shared" si="109"/>
        <v>Unique</v>
      </c>
    </row>
    <row r="2425" spans="1:28" ht="15">
      <c r="A2425" s="354" t="str">
        <f t="shared" si="104"/>
        <v>119_2_020623_C2Y_p_ph.pe</v>
      </c>
      <c r="B2425" s="148" t="s">
        <v>2517</v>
      </c>
      <c r="C2425" s="148" t="s">
        <v>2518</v>
      </c>
      <c r="D2425" s="421">
        <v>119</v>
      </c>
      <c r="E2425" s="421">
        <v>2</v>
      </c>
      <c r="F2425" s="213">
        <v>190523</v>
      </c>
      <c r="G2425" s="367" t="s">
        <v>3903</v>
      </c>
      <c r="H2425" s="213">
        <v>2023</v>
      </c>
      <c r="I2425" s="148" t="s">
        <v>43</v>
      </c>
      <c r="J2425" s="148" t="s">
        <v>2519</v>
      </c>
      <c r="K2425" s="148" t="s">
        <v>2520</v>
      </c>
      <c r="L2425" s="148" t="s">
        <v>74</v>
      </c>
      <c r="M2425" s="148" t="s">
        <v>100</v>
      </c>
      <c r="N2425" s="213">
        <v>14</v>
      </c>
      <c r="O2425" s="2"/>
      <c r="P2425" s="418" t="s">
        <v>3722</v>
      </c>
      <c r="Q2425" s="16" t="s">
        <v>4904</v>
      </c>
      <c r="R2425" s="16" t="s">
        <v>1176</v>
      </c>
      <c r="S2425" s="16">
        <v>1</v>
      </c>
      <c r="T2425" s="16">
        <v>0</v>
      </c>
      <c r="U2425" s="16">
        <v>1</v>
      </c>
      <c r="V2425" s="16">
        <v>0</v>
      </c>
      <c r="X2425" s="413" t="s">
        <v>4937</v>
      </c>
      <c r="Y2425" s="16" t="s">
        <v>2844</v>
      </c>
      <c r="Z2425" s="47" t="s">
        <v>4950</v>
      </c>
      <c r="AB2425" s="16" t="str">
        <f t="shared" si="109"/>
        <v>Unique</v>
      </c>
    </row>
    <row r="2426" spans="1:28" ht="15">
      <c r="A2426" s="354" t="str">
        <f t="shared" si="104"/>
        <v>119_1_041021_C1X_p_me.</v>
      </c>
      <c r="B2426" s="355" t="s">
        <v>2302</v>
      </c>
      <c r="C2426" s="355" t="s">
        <v>2303</v>
      </c>
      <c r="D2426" s="213">
        <v>119</v>
      </c>
      <c r="E2426" s="213">
        <v>1</v>
      </c>
      <c r="F2426" s="213">
        <v>200921</v>
      </c>
      <c r="G2426" s="379" t="s">
        <v>2461</v>
      </c>
      <c r="H2426" s="213">
        <v>2021</v>
      </c>
      <c r="I2426" s="148" t="s">
        <v>43</v>
      </c>
      <c r="J2426" s="148" t="s">
        <v>2304</v>
      </c>
      <c r="K2426" s="148" t="s">
        <v>2305</v>
      </c>
      <c r="L2426" s="148" t="s">
        <v>74</v>
      </c>
      <c r="M2426" s="16" t="s">
        <v>75</v>
      </c>
      <c r="P2426" s="581" t="s">
        <v>1178</v>
      </c>
      <c r="Q2426" s="16" t="s">
        <v>1179</v>
      </c>
      <c r="R2426" s="16" t="s">
        <v>4909</v>
      </c>
      <c r="S2426" s="16">
        <v>3</v>
      </c>
      <c r="T2426" s="16">
        <v>1</v>
      </c>
      <c r="U2426" s="16">
        <v>2</v>
      </c>
      <c r="V2426" s="16">
        <v>0</v>
      </c>
      <c r="X2426" s="413" t="s">
        <v>4947</v>
      </c>
      <c r="Y2426" s="16" t="s">
        <v>2844</v>
      </c>
      <c r="Z2426" s="48"/>
      <c r="AB2426" s="16" t="str">
        <f t="shared" si="109"/>
        <v>Unique</v>
      </c>
    </row>
    <row r="2427" spans="1:28" ht="15">
      <c r="A2427" s="354" t="str">
        <f t="shared" si="104"/>
        <v>119_2_230522_C35_p_me.</v>
      </c>
      <c r="B2427" s="355" t="s">
        <v>2611</v>
      </c>
      <c r="C2427" s="355" t="s">
        <v>2612</v>
      </c>
      <c r="D2427" s="421">
        <v>119</v>
      </c>
      <c r="E2427" s="421">
        <v>2</v>
      </c>
      <c r="F2427" s="367" t="s">
        <v>2753</v>
      </c>
      <c r="G2427" s="213">
        <v>230522</v>
      </c>
      <c r="H2427" s="213">
        <v>2022</v>
      </c>
      <c r="I2427" s="148" t="s">
        <v>43</v>
      </c>
      <c r="J2427" s="148" t="s">
        <v>2613</v>
      </c>
      <c r="K2427" s="148" t="s">
        <v>2614</v>
      </c>
      <c r="L2427" s="148" t="s">
        <v>74</v>
      </c>
      <c r="M2427" s="2" t="s">
        <v>75</v>
      </c>
      <c r="N2427" s="117">
        <v>90</v>
      </c>
      <c r="P2427" s="581" t="s">
        <v>1178</v>
      </c>
      <c r="Q2427" s="16" t="s">
        <v>1179</v>
      </c>
      <c r="R2427" s="16" t="s">
        <v>4909</v>
      </c>
      <c r="S2427" s="16">
        <v>3</v>
      </c>
      <c r="T2427" s="16">
        <v>0</v>
      </c>
      <c r="U2427" s="16">
        <v>3</v>
      </c>
      <c r="V2427" s="16">
        <v>0</v>
      </c>
      <c r="X2427" s="413" t="s">
        <v>4947</v>
      </c>
      <c r="Y2427" s="16" t="s">
        <v>2844</v>
      </c>
      <c r="Z2427" s="48"/>
      <c r="AB2427" s="16" t="str">
        <f t="shared" si="109"/>
        <v>Unique</v>
      </c>
    </row>
    <row r="2428" spans="1:28" ht="15">
      <c r="A2428" s="354" t="str">
        <f t="shared" si="104"/>
        <v>128_1_200722_C3D_p_me.</v>
      </c>
      <c r="B2428" s="355" t="s">
        <v>2767</v>
      </c>
      <c r="C2428" s="355" t="s">
        <v>2768</v>
      </c>
      <c r="D2428" s="213">
        <v>128</v>
      </c>
      <c r="E2428" s="213">
        <v>1</v>
      </c>
      <c r="F2428" s="471" t="s">
        <v>465</v>
      </c>
      <c r="G2428" s="117">
        <v>200722</v>
      </c>
      <c r="H2428" s="213">
        <v>2022</v>
      </c>
      <c r="I2428" s="148" t="s">
        <v>43</v>
      </c>
      <c r="J2428" s="148" t="s">
        <v>2769</v>
      </c>
      <c r="K2428" s="148" t="s">
        <v>2770</v>
      </c>
      <c r="L2428" s="148" t="s">
        <v>74</v>
      </c>
      <c r="M2428" s="148" t="s">
        <v>2422</v>
      </c>
      <c r="N2428" s="117">
        <f>232+19</f>
        <v>251</v>
      </c>
      <c r="O2428" s="2" t="s">
        <v>2912</v>
      </c>
      <c r="P2428" s="581" t="s">
        <v>1178</v>
      </c>
      <c r="Q2428" s="16" t="s">
        <v>1179</v>
      </c>
      <c r="R2428" s="16" t="s">
        <v>4909</v>
      </c>
      <c r="S2428" s="16">
        <v>47</v>
      </c>
      <c r="T2428" s="16">
        <v>21</v>
      </c>
      <c r="U2428" s="16">
        <v>36</v>
      </c>
      <c r="V2428" s="16">
        <v>0</v>
      </c>
      <c r="X2428" s="413" t="s">
        <v>4947</v>
      </c>
      <c r="Y2428" s="16" t="s">
        <v>2844</v>
      </c>
      <c r="Z2428" s="48"/>
      <c r="AB2428" s="16" t="str">
        <f t="shared" si="109"/>
        <v>Unique</v>
      </c>
    </row>
    <row r="2429" spans="1:28" ht="15">
      <c r="A2429" s="354" t="str">
        <f t="shared" si="104"/>
        <v>80_3_230522_C15_p_me.</v>
      </c>
      <c r="B2429" s="355" t="s">
        <v>69</v>
      </c>
      <c r="C2429" s="355" t="s">
        <v>70</v>
      </c>
      <c r="D2429" s="213">
        <v>80</v>
      </c>
      <c r="E2429" s="213">
        <v>3</v>
      </c>
      <c r="F2429" s="367" t="s">
        <v>2753</v>
      </c>
      <c r="G2429" s="213">
        <v>230522</v>
      </c>
      <c r="H2429" s="213">
        <v>2022</v>
      </c>
      <c r="I2429" s="148" t="s">
        <v>43</v>
      </c>
      <c r="J2429" s="148" t="s">
        <v>72</v>
      </c>
      <c r="K2429" s="148" t="s">
        <v>73</v>
      </c>
      <c r="L2429" s="148" t="s">
        <v>74</v>
      </c>
      <c r="M2429" s="2" t="s">
        <v>75</v>
      </c>
      <c r="N2429" s="117">
        <v>55</v>
      </c>
      <c r="O2429" s="2"/>
      <c r="P2429" s="581" t="s">
        <v>1178</v>
      </c>
      <c r="Q2429" s="16" t="s">
        <v>1179</v>
      </c>
      <c r="R2429" s="16" t="s">
        <v>4909</v>
      </c>
      <c r="S2429" s="16">
        <v>2</v>
      </c>
      <c r="T2429" s="16">
        <v>0</v>
      </c>
      <c r="U2429" s="16">
        <v>2</v>
      </c>
      <c r="V2429" s="16">
        <v>0</v>
      </c>
      <c r="X2429" s="413" t="s">
        <v>4947</v>
      </c>
      <c r="Y2429" s="16" t="s">
        <v>2844</v>
      </c>
      <c r="Z2429" s="48"/>
      <c r="AB2429" s="16" t="str">
        <f t="shared" si="109"/>
        <v>Unique</v>
      </c>
    </row>
    <row r="2430" spans="1:28" ht="15">
      <c r="A2430" s="354" t="str">
        <f t="shared" si="104"/>
        <v>102_1_200722_C1C_p_sp.</v>
      </c>
      <c r="B2430" s="355" t="s">
        <v>2751</v>
      </c>
      <c r="C2430" s="355" t="s">
        <v>2752</v>
      </c>
      <c r="D2430" s="213">
        <v>102</v>
      </c>
      <c r="E2430" s="213">
        <v>1</v>
      </c>
      <c r="F2430" s="367" t="s">
        <v>465</v>
      </c>
      <c r="G2430" s="213">
        <v>200722</v>
      </c>
      <c r="H2430" s="213">
        <v>2022</v>
      </c>
      <c r="I2430" s="148" t="s">
        <v>43</v>
      </c>
      <c r="J2430" s="148" t="s">
        <v>2754</v>
      </c>
      <c r="K2430" s="148" t="s">
        <v>2755</v>
      </c>
      <c r="L2430" s="148" t="s">
        <v>74</v>
      </c>
      <c r="M2430" s="148" t="s">
        <v>3150</v>
      </c>
      <c r="N2430" s="213">
        <v>91</v>
      </c>
      <c r="O2430" s="50" t="s">
        <v>2912</v>
      </c>
      <c r="P2430" s="581" t="s">
        <v>1163</v>
      </c>
      <c r="Q2430" s="16" t="s">
        <v>1164</v>
      </c>
      <c r="R2430" s="16" t="s">
        <v>1176</v>
      </c>
      <c r="S2430" s="16">
        <v>1</v>
      </c>
      <c r="T2430" s="16">
        <v>0</v>
      </c>
      <c r="U2430" s="16">
        <v>1</v>
      </c>
      <c r="V2430" s="16">
        <v>0</v>
      </c>
      <c r="X2430" s="402">
        <v>210426</v>
      </c>
      <c r="Y2430" s="16" t="s">
        <v>2844</v>
      </c>
      <c r="Z2430" s="47" t="s">
        <v>4951</v>
      </c>
      <c r="AB2430" s="16" t="str">
        <f t="shared" si="109"/>
        <v>Unique</v>
      </c>
    </row>
    <row r="2431" spans="1:28" ht="15">
      <c r="A2431" s="354" t="str">
        <f t="shared" si="104"/>
        <v>80_4_090522_C25_p_me.</v>
      </c>
      <c r="B2431" s="355" t="s">
        <v>2320</v>
      </c>
      <c r="C2431" s="355" t="s">
        <v>2321</v>
      </c>
      <c r="D2431" s="213">
        <v>80</v>
      </c>
      <c r="E2431" s="213">
        <v>4</v>
      </c>
      <c r="F2431" s="213">
        <v>250422</v>
      </c>
      <c r="G2431" s="367" t="s">
        <v>2753</v>
      </c>
      <c r="H2431" s="213">
        <v>2022</v>
      </c>
      <c r="I2431" s="148" t="s">
        <v>43</v>
      </c>
      <c r="J2431" s="148" t="s">
        <v>2322</v>
      </c>
      <c r="K2431" s="148" t="s">
        <v>2323</v>
      </c>
      <c r="L2431" s="148" t="s">
        <v>74</v>
      </c>
      <c r="M2431" s="2" t="s">
        <v>75</v>
      </c>
      <c r="N2431" s="117">
        <v>42</v>
      </c>
      <c r="P2431" s="581" t="s">
        <v>1178</v>
      </c>
      <c r="Q2431" s="16" t="s">
        <v>1179</v>
      </c>
      <c r="R2431" s="16" t="s">
        <v>4909</v>
      </c>
      <c r="S2431" s="16">
        <v>11</v>
      </c>
      <c r="T2431" s="16">
        <v>3</v>
      </c>
      <c r="U2431" s="16">
        <v>8</v>
      </c>
      <c r="V2431" s="16">
        <v>0</v>
      </c>
      <c r="X2431" s="413" t="s">
        <v>4947</v>
      </c>
      <c r="Y2431" s="16" t="s">
        <v>2844</v>
      </c>
      <c r="Z2431" s="48"/>
      <c r="AB2431" s="16" t="str">
        <f t="shared" si="109"/>
        <v>Unique</v>
      </c>
    </row>
    <row r="2432" spans="1:28" ht="15">
      <c r="A2432" s="354" t="str">
        <f t="shared" si="104"/>
        <v>100_2_060722_C3X_p_me.</v>
      </c>
      <c r="B2432" s="355" t="s">
        <v>2441</v>
      </c>
      <c r="C2432" s="355" t="s">
        <v>2442</v>
      </c>
      <c r="D2432" s="213">
        <v>100</v>
      </c>
      <c r="E2432" s="213">
        <v>2</v>
      </c>
      <c r="F2432" s="213">
        <v>220622</v>
      </c>
      <c r="G2432" s="367" t="s">
        <v>465</v>
      </c>
      <c r="H2432" s="213">
        <v>2022</v>
      </c>
      <c r="I2432" s="148" t="s">
        <v>43</v>
      </c>
      <c r="J2432" s="148" t="s">
        <v>2443</v>
      </c>
      <c r="K2432" s="148" t="s">
        <v>2444</v>
      </c>
      <c r="L2432" s="148" t="s">
        <v>74</v>
      </c>
      <c r="M2432" s="2" t="s">
        <v>168</v>
      </c>
      <c r="N2432" s="213">
        <v>76</v>
      </c>
      <c r="O2432" s="2"/>
      <c r="P2432" s="581" t="s">
        <v>1178</v>
      </c>
      <c r="Q2432" s="16" t="s">
        <v>1179</v>
      </c>
      <c r="R2432" s="16" t="s">
        <v>4909</v>
      </c>
      <c r="S2432" s="16">
        <v>9</v>
      </c>
      <c r="T2432" s="16">
        <v>6</v>
      </c>
      <c r="U2432" s="16">
        <v>3</v>
      </c>
      <c r="V2432" s="16">
        <v>0</v>
      </c>
      <c r="X2432" s="413" t="s">
        <v>4947</v>
      </c>
      <c r="Y2432" s="16" t="s">
        <v>2844</v>
      </c>
      <c r="Z2432" s="48"/>
      <c r="AB2432" s="16" t="str">
        <f t="shared" si="109"/>
        <v>Unique</v>
      </c>
    </row>
    <row r="2433" spans="1:28" ht="15">
      <c r="A2433" s="354" t="str">
        <f t="shared" si="104"/>
        <v>100_3_220622_C3Y_p_me.</v>
      </c>
      <c r="B2433" s="355" t="s">
        <v>2417</v>
      </c>
      <c r="C2433" s="355" t="s">
        <v>2418</v>
      </c>
      <c r="D2433" s="213">
        <v>100</v>
      </c>
      <c r="E2433" s="213">
        <v>3</v>
      </c>
      <c r="F2433" s="367" t="s">
        <v>2800</v>
      </c>
      <c r="G2433" s="213">
        <v>220622</v>
      </c>
      <c r="H2433" s="213">
        <v>2022</v>
      </c>
      <c r="I2433" s="148" t="s">
        <v>43</v>
      </c>
      <c r="J2433" s="148" t="s">
        <v>2419</v>
      </c>
      <c r="K2433" s="148" t="s">
        <v>2420</v>
      </c>
      <c r="L2433" s="148" t="s">
        <v>74</v>
      </c>
      <c r="M2433" s="2" t="s">
        <v>3125</v>
      </c>
      <c r="N2433" s="117">
        <v>182</v>
      </c>
      <c r="P2433" s="581" t="s">
        <v>1178</v>
      </c>
      <c r="Q2433" s="16" t="s">
        <v>1179</v>
      </c>
      <c r="R2433" s="16" t="s">
        <v>4909</v>
      </c>
      <c r="S2433" s="16">
        <v>8</v>
      </c>
      <c r="T2433" s="16">
        <v>5</v>
      </c>
      <c r="U2433" s="16">
        <v>3</v>
      </c>
      <c r="V2433" s="16">
        <v>0</v>
      </c>
      <c r="X2433" s="413" t="s">
        <v>4947</v>
      </c>
      <c r="Y2433" s="16" t="s">
        <v>2844</v>
      </c>
      <c r="Z2433" s="48"/>
      <c r="AB2433" s="16" t="str">
        <f t="shared" si="109"/>
        <v>Unique</v>
      </c>
    </row>
    <row r="2434" spans="1:28" ht="15">
      <c r="A2434" s="354" t="str">
        <f t="shared" si="104"/>
        <v>128_1_090522_C3D_p_xy.se</v>
      </c>
      <c r="B2434" s="355" t="s">
        <v>2767</v>
      </c>
      <c r="C2434" s="355" t="s">
        <v>2768</v>
      </c>
      <c r="D2434" s="213">
        <v>128</v>
      </c>
      <c r="E2434" s="213">
        <v>1</v>
      </c>
      <c r="F2434" s="213">
        <v>250422</v>
      </c>
      <c r="G2434" s="367" t="s">
        <v>2753</v>
      </c>
      <c r="H2434" s="213">
        <v>2022</v>
      </c>
      <c r="I2434" s="148" t="s">
        <v>43</v>
      </c>
      <c r="J2434" s="148" t="s">
        <v>2769</v>
      </c>
      <c r="K2434" s="148" t="s">
        <v>2770</v>
      </c>
      <c r="L2434" s="148" t="s">
        <v>74</v>
      </c>
      <c r="M2434" s="2" t="s">
        <v>75</v>
      </c>
      <c r="N2434" s="117">
        <v>81</v>
      </c>
      <c r="O2434" s="2"/>
      <c r="P2434" s="418" t="s">
        <v>529</v>
      </c>
      <c r="Q2434" s="16" t="s">
        <v>530</v>
      </c>
      <c r="R2434" s="16" t="s">
        <v>1176</v>
      </c>
      <c r="S2434" s="16">
        <v>6</v>
      </c>
      <c r="T2434" s="16">
        <v>3</v>
      </c>
      <c r="U2434" s="16">
        <v>3</v>
      </c>
      <c r="V2434" s="16">
        <v>0</v>
      </c>
      <c r="X2434" s="402">
        <v>220426</v>
      </c>
      <c r="Y2434" s="16" t="s">
        <v>2844</v>
      </c>
      <c r="Z2434" s="47" t="s">
        <v>4952</v>
      </c>
      <c r="AB2434" s="16" t="str">
        <f t="shared" si="109"/>
        <v>Unique</v>
      </c>
    </row>
    <row r="2435" spans="1:28" ht="15">
      <c r="A2435" s="354" t="str">
        <f t="shared" si="104"/>
        <v>100_2_300621_C3X_p_sp.</v>
      </c>
      <c r="B2435" s="148">
        <v>49.615389520000001</v>
      </c>
      <c r="C2435" s="148">
        <v>6.3402626660000001</v>
      </c>
      <c r="D2435" s="213">
        <v>100</v>
      </c>
      <c r="E2435" s="213">
        <v>2</v>
      </c>
      <c r="F2435" s="213">
        <v>150621</v>
      </c>
      <c r="G2435" s="213">
        <v>300621</v>
      </c>
      <c r="H2435" s="213">
        <v>2021</v>
      </c>
      <c r="I2435" s="148" t="s">
        <v>43</v>
      </c>
      <c r="J2435" s="148" t="s">
        <v>2443</v>
      </c>
      <c r="K2435" s="148" t="s">
        <v>2444</v>
      </c>
      <c r="L2435" s="148" t="s">
        <v>74</v>
      </c>
      <c r="M2435" s="148" t="s">
        <v>147</v>
      </c>
      <c r="N2435" s="213">
        <v>4</v>
      </c>
      <c r="O2435" s="2"/>
      <c r="P2435" s="581" t="s">
        <v>1163</v>
      </c>
      <c r="Q2435" s="16" t="s">
        <v>1164</v>
      </c>
      <c r="R2435" s="16" t="s">
        <v>1176</v>
      </c>
      <c r="S2435" s="16">
        <v>2</v>
      </c>
      <c r="T2435" s="16">
        <v>0</v>
      </c>
      <c r="U2435" s="16">
        <v>2</v>
      </c>
      <c r="V2435" s="16">
        <v>0</v>
      </c>
      <c r="X2435" s="402">
        <v>230426</v>
      </c>
      <c r="Y2435" s="16" t="s">
        <v>2844</v>
      </c>
      <c r="Z2435" s="47" t="s">
        <v>4953</v>
      </c>
      <c r="AB2435" s="16" t="str">
        <f t="shared" si="109"/>
        <v>Unique</v>
      </c>
    </row>
    <row r="2436" spans="1:28" ht="15">
      <c r="A2436" s="354" t="str">
        <f t="shared" si="104"/>
        <v>119_1_080622_C1X_p_me.</v>
      </c>
      <c r="B2436" s="433" t="s">
        <v>2302</v>
      </c>
      <c r="C2436" s="433" t="s">
        <v>2303</v>
      </c>
      <c r="D2436" s="29">
        <v>119</v>
      </c>
      <c r="E2436" s="29">
        <v>1</v>
      </c>
      <c r="F2436" s="117">
        <v>230522</v>
      </c>
      <c r="G2436" s="96" t="s">
        <v>2800</v>
      </c>
      <c r="H2436" s="117">
        <v>2022</v>
      </c>
      <c r="I2436" s="2" t="s">
        <v>43</v>
      </c>
      <c r="J2436" s="28" t="s">
        <v>2304</v>
      </c>
      <c r="K2436" s="28" t="s">
        <v>2305</v>
      </c>
      <c r="L2436" s="28" t="s">
        <v>74</v>
      </c>
      <c r="M2436" s="2" t="s">
        <v>2911</v>
      </c>
      <c r="N2436" s="117">
        <v>128</v>
      </c>
      <c r="O2436" s="148" t="s">
        <v>2912</v>
      </c>
      <c r="P2436" s="581" t="s">
        <v>1178</v>
      </c>
      <c r="Q2436" s="16" t="s">
        <v>1179</v>
      </c>
      <c r="R2436" s="16" t="s">
        <v>4909</v>
      </c>
      <c r="S2436" s="16">
        <v>1</v>
      </c>
      <c r="T2436" s="16">
        <v>0</v>
      </c>
      <c r="U2436" s="16">
        <v>1</v>
      </c>
      <c r="V2436" s="16">
        <v>0</v>
      </c>
      <c r="X2436" s="413" t="s">
        <v>4947</v>
      </c>
      <c r="Y2436" s="16" t="s">
        <v>2844</v>
      </c>
      <c r="Z2436" s="48"/>
      <c r="AB2436" s="16" t="str">
        <f t="shared" si="109"/>
        <v>Unique</v>
      </c>
    </row>
    <row r="2437" spans="1:28" ht="15">
      <c r="A2437" s="354" t="str">
        <f t="shared" si="104"/>
        <v>83_1_250422_C2C_p_me.</v>
      </c>
      <c r="B2437" s="355" t="s">
        <v>2789</v>
      </c>
      <c r="C2437" s="355" t="s">
        <v>2790</v>
      </c>
      <c r="D2437" s="213">
        <v>83</v>
      </c>
      <c r="E2437" s="213">
        <v>1</v>
      </c>
      <c r="F2437" s="213">
        <v>110422</v>
      </c>
      <c r="G2437" s="213">
        <v>250422</v>
      </c>
      <c r="H2437" s="213">
        <v>2022</v>
      </c>
      <c r="I2437" s="148" t="s">
        <v>43</v>
      </c>
      <c r="J2437" s="148" t="s">
        <v>2791</v>
      </c>
      <c r="K2437" s="148" t="s">
        <v>2792</v>
      </c>
      <c r="L2437" s="148" t="s">
        <v>74</v>
      </c>
      <c r="M2437" s="2" t="s">
        <v>100</v>
      </c>
      <c r="N2437" s="117">
        <v>5</v>
      </c>
      <c r="O2437" s="2"/>
      <c r="P2437" s="581" t="s">
        <v>1178</v>
      </c>
      <c r="Q2437" s="16" t="s">
        <v>1179</v>
      </c>
      <c r="R2437" s="16" t="s">
        <v>4909</v>
      </c>
      <c r="S2437" s="16">
        <v>1</v>
      </c>
      <c r="T2437" s="16">
        <v>1</v>
      </c>
      <c r="U2437" s="16">
        <v>0</v>
      </c>
      <c r="V2437" s="16">
        <v>0</v>
      </c>
      <c r="X2437" s="413" t="s">
        <v>4947</v>
      </c>
      <c r="Y2437" s="16" t="s">
        <v>2844</v>
      </c>
      <c r="Z2437" s="48"/>
      <c r="AB2437" s="16" t="str">
        <f t="shared" si="109"/>
        <v>Unique</v>
      </c>
    </row>
    <row r="2438" spans="1:28" ht="15">
      <c r="A2438" s="354" t="str">
        <f t="shared" si="104"/>
        <v>71_1_140721_C1A_p_sp.</v>
      </c>
      <c r="B2438" s="355" t="s">
        <v>2352</v>
      </c>
      <c r="C2438" s="355" t="s">
        <v>2353</v>
      </c>
      <c r="D2438" s="213">
        <v>71</v>
      </c>
      <c r="E2438" s="213">
        <v>1</v>
      </c>
      <c r="F2438" s="213">
        <v>300621</v>
      </c>
      <c r="G2438" s="378">
        <v>140721</v>
      </c>
      <c r="H2438" s="213">
        <v>2021</v>
      </c>
      <c r="I2438" s="148" t="s">
        <v>43</v>
      </c>
      <c r="J2438" s="148" t="s">
        <v>2354</v>
      </c>
      <c r="K2438" s="148" t="s">
        <v>2355</v>
      </c>
      <c r="L2438" s="148" t="s">
        <v>74</v>
      </c>
      <c r="M2438" s="16" t="s">
        <v>75</v>
      </c>
      <c r="P2438" s="581" t="s">
        <v>1163</v>
      </c>
      <c r="Q2438" s="16" t="s">
        <v>1164</v>
      </c>
      <c r="R2438" s="16" t="s">
        <v>1176</v>
      </c>
      <c r="S2438" s="16">
        <v>1</v>
      </c>
      <c r="T2438" s="16">
        <v>0</v>
      </c>
      <c r="U2438" s="16">
        <v>1</v>
      </c>
      <c r="V2438" s="16">
        <v>0</v>
      </c>
      <c r="X2438" s="402">
        <v>230426</v>
      </c>
      <c r="Y2438" s="16" t="s">
        <v>2844</v>
      </c>
      <c r="Z2438" s="47" t="s">
        <v>4954</v>
      </c>
      <c r="AB2438" s="16" t="str">
        <f t="shared" ref="AB2438:AB2469" si="110">IF(COUNTIF(Z:Z, Z2438)&gt;1, "Duplicate", "Unique")</f>
        <v>Unique</v>
      </c>
    </row>
    <row r="2439" spans="1:28" ht="15">
      <c r="A2439" s="354" t="str">
        <f t="shared" si="104"/>
        <v>83_2_190922_C2D_p_me.</v>
      </c>
      <c r="B2439" s="355" t="s">
        <v>2773</v>
      </c>
      <c r="C2439" s="355" t="s">
        <v>2774</v>
      </c>
      <c r="D2439" s="213">
        <v>83</v>
      </c>
      <c r="E2439" s="213">
        <v>2</v>
      </c>
      <c r="F2439" s="213">
        <v>310822</v>
      </c>
      <c r="G2439" s="213">
        <v>190922</v>
      </c>
      <c r="H2439" s="213">
        <v>2022</v>
      </c>
      <c r="I2439" s="148" t="s">
        <v>43</v>
      </c>
      <c r="J2439" s="148" t="s">
        <v>2775</v>
      </c>
      <c r="K2439" s="148" t="s">
        <v>2776</v>
      </c>
      <c r="L2439" s="148" t="s">
        <v>74</v>
      </c>
      <c r="M2439" s="148" t="s">
        <v>3150</v>
      </c>
      <c r="N2439" s="213">
        <v>4</v>
      </c>
      <c r="O2439" s="2"/>
      <c r="P2439" s="581" t="s">
        <v>1178</v>
      </c>
      <c r="Q2439" s="16" t="s">
        <v>1179</v>
      </c>
      <c r="R2439" s="16" t="s">
        <v>4909</v>
      </c>
      <c r="S2439" s="16">
        <v>1</v>
      </c>
      <c r="T2439" s="16">
        <v>0</v>
      </c>
      <c r="U2439" s="16">
        <v>1</v>
      </c>
      <c r="V2439" s="16">
        <v>0</v>
      </c>
      <c r="X2439" s="413" t="s">
        <v>4947</v>
      </c>
      <c r="Y2439" s="16" t="s">
        <v>2844</v>
      </c>
      <c r="Z2439" s="48"/>
      <c r="AB2439" s="16" t="str">
        <f t="shared" si="110"/>
        <v>Unique</v>
      </c>
    </row>
    <row r="2440" spans="1:28" ht="15">
      <c r="A2440" s="354" t="str">
        <f t="shared" si="104"/>
        <v>119_1_200722_C1X_p_me.</v>
      </c>
      <c r="B2440" s="433" t="s">
        <v>2302</v>
      </c>
      <c r="C2440" s="433" t="s">
        <v>2303</v>
      </c>
      <c r="D2440" s="29">
        <v>119</v>
      </c>
      <c r="E2440" s="29">
        <v>1</v>
      </c>
      <c r="F2440" s="434" t="s">
        <v>465</v>
      </c>
      <c r="G2440" s="29">
        <v>200722</v>
      </c>
      <c r="H2440" s="29">
        <v>2022</v>
      </c>
      <c r="I2440" s="28" t="s">
        <v>43</v>
      </c>
      <c r="J2440" s="28" t="s">
        <v>2304</v>
      </c>
      <c r="K2440" s="28" t="s">
        <v>2305</v>
      </c>
      <c r="L2440" s="28" t="s">
        <v>74</v>
      </c>
      <c r="M2440" s="28" t="s">
        <v>3150</v>
      </c>
      <c r="N2440" s="29">
        <v>45</v>
      </c>
      <c r="O2440" s="435"/>
      <c r="P2440" s="581" t="s">
        <v>1178</v>
      </c>
      <c r="Q2440" s="16" t="s">
        <v>1179</v>
      </c>
      <c r="R2440" s="16" t="s">
        <v>4909</v>
      </c>
      <c r="S2440" s="16">
        <v>2</v>
      </c>
      <c r="T2440" s="16">
        <v>0</v>
      </c>
      <c r="U2440" s="16">
        <v>2</v>
      </c>
      <c r="V2440" s="16">
        <v>0</v>
      </c>
      <c r="X2440" s="413" t="s">
        <v>4947</v>
      </c>
      <c r="Y2440" s="16" t="s">
        <v>2844</v>
      </c>
      <c r="Z2440" s="48"/>
      <c r="AB2440" s="16" t="str">
        <f t="shared" si="110"/>
        <v>Unique</v>
      </c>
    </row>
    <row r="2441" spans="1:28" ht="15">
      <c r="A2441" s="354" t="str">
        <f t="shared" si="104"/>
        <v>101_1_030521_C2A_p_me.</v>
      </c>
      <c r="B2441" s="148">
        <v>49.649897840000001</v>
      </c>
      <c r="C2441" s="148">
        <v>6.4170405639999997</v>
      </c>
      <c r="D2441" s="213">
        <v>101</v>
      </c>
      <c r="E2441" s="213">
        <v>1</v>
      </c>
      <c r="F2441" s="213">
        <v>160421</v>
      </c>
      <c r="G2441" s="367" t="s">
        <v>2325</v>
      </c>
      <c r="H2441" s="213">
        <v>2021</v>
      </c>
      <c r="I2441" s="148" t="s">
        <v>43</v>
      </c>
      <c r="J2441" s="148" t="s">
        <v>82</v>
      </c>
      <c r="K2441" s="148" t="s">
        <v>83</v>
      </c>
      <c r="L2441" s="148" t="s">
        <v>74</v>
      </c>
      <c r="M2441" s="148" t="s">
        <v>147</v>
      </c>
      <c r="N2441" s="213">
        <v>0</v>
      </c>
      <c r="O2441" s="2"/>
      <c r="P2441" s="581" t="s">
        <v>1178</v>
      </c>
      <c r="Q2441" s="16" t="s">
        <v>1179</v>
      </c>
      <c r="R2441" s="16" t="s">
        <v>4909</v>
      </c>
      <c r="S2441" s="16">
        <v>1</v>
      </c>
      <c r="T2441" s="16">
        <v>1</v>
      </c>
      <c r="U2441" s="16">
        <v>0</v>
      </c>
      <c r="V2441" s="16">
        <v>0</v>
      </c>
      <c r="X2441" s="413" t="s">
        <v>4947</v>
      </c>
      <c r="Y2441" s="16" t="s">
        <v>2844</v>
      </c>
      <c r="Z2441" s="48"/>
      <c r="AB2441" s="16" t="str">
        <f t="shared" si="110"/>
        <v>Unique</v>
      </c>
    </row>
    <row r="2442" spans="1:28" ht="15">
      <c r="A2442" s="354" t="str">
        <f t="shared" si="104"/>
        <v>80_4_230522_C25_p_me.</v>
      </c>
      <c r="B2442" s="355" t="s">
        <v>2320</v>
      </c>
      <c r="C2442" s="355" t="s">
        <v>2321</v>
      </c>
      <c r="D2442" s="213">
        <v>80</v>
      </c>
      <c r="E2442" s="213">
        <v>4</v>
      </c>
      <c r="F2442" s="367" t="s">
        <v>2753</v>
      </c>
      <c r="G2442" s="213">
        <v>230522</v>
      </c>
      <c r="H2442" s="213">
        <v>2022</v>
      </c>
      <c r="I2442" s="148" t="s">
        <v>43</v>
      </c>
      <c r="J2442" s="148" t="s">
        <v>2322</v>
      </c>
      <c r="K2442" s="148" t="s">
        <v>2323</v>
      </c>
      <c r="L2442" s="148" t="s">
        <v>74</v>
      </c>
      <c r="M2442" s="2" t="s">
        <v>75</v>
      </c>
      <c r="N2442" s="117">
        <v>125</v>
      </c>
      <c r="P2442" s="581" t="s">
        <v>1178</v>
      </c>
      <c r="Q2442" s="16" t="s">
        <v>1179</v>
      </c>
      <c r="R2442" s="16" t="s">
        <v>4909</v>
      </c>
      <c r="S2442" s="16">
        <v>1</v>
      </c>
      <c r="T2442" s="16">
        <v>0</v>
      </c>
      <c r="U2442" s="16">
        <v>1</v>
      </c>
      <c r="V2442" s="16">
        <v>0</v>
      </c>
      <c r="X2442" s="413" t="s">
        <v>4947</v>
      </c>
      <c r="Y2442" s="16" t="s">
        <v>2844</v>
      </c>
      <c r="Z2442" s="48"/>
      <c r="AB2442" s="16" t="str">
        <f t="shared" si="110"/>
        <v>Unique</v>
      </c>
    </row>
    <row r="2443" spans="1:28" ht="15">
      <c r="A2443" s="354" t="str">
        <f t="shared" si="104"/>
        <v>83_1_230522_C2C_p_me.</v>
      </c>
      <c r="B2443" s="355" t="s">
        <v>2789</v>
      </c>
      <c r="C2443" s="355" t="s">
        <v>2790</v>
      </c>
      <c r="D2443" s="213">
        <v>83</v>
      </c>
      <c r="E2443" s="213">
        <v>1</v>
      </c>
      <c r="F2443" s="367" t="s">
        <v>2753</v>
      </c>
      <c r="G2443" s="213">
        <v>230522</v>
      </c>
      <c r="H2443" s="213">
        <v>2022</v>
      </c>
      <c r="I2443" s="148" t="s">
        <v>43</v>
      </c>
      <c r="J2443" s="148" t="s">
        <v>2791</v>
      </c>
      <c r="K2443" s="148" t="s">
        <v>2792</v>
      </c>
      <c r="L2443" s="148" t="s">
        <v>74</v>
      </c>
      <c r="M2443" s="2" t="s">
        <v>75</v>
      </c>
      <c r="N2443" s="117">
        <v>18</v>
      </c>
      <c r="P2443" s="581" t="s">
        <v>1178</v>
      </c>
      <c r="Q2443" s="16" t="s">
        <v>1179</v>
      </c>
      <c r="R2443" s="16" t="s">
        <v>4909</v>
      </c>
      <c r="S2443" s="16">
        <v>1</v>
      </c>
      <c r="T2443" s="16">
        <v>0</v>
      </c>
      <c r="U2443" s="16">
        <v>1</v>
      </c>
      <c r="V2443" s="16">
        <v>0</v>
      </c>
      <c r="X2443" s="413" t="s">
        <v>4947</v>
      </c>
      <c r="Y2443" s="16" t="s">
        <v>2844</v>
      </c>
      <c r="Z2443" s="48"/>
      <c r="AB2443" s="16" t="str">
        <f t="shared" si="110"/>
        <v>Unique</v>
      </c>
    </row>
    <row r="2444" spans="1:28" ht="15">
      <c r="A2444" s="597" t="str">
        <f t="shared" ref="A2444:A2445" si="111">D2444&amp;"_"&amp;E2444&amp;"_"&amp;G2444&amp;"_"&amp;J2444</f>
        <v>101_1_030521_C2A_p</v>
      </c>
      <c r="B2444" s="148">
        <v>49.649897840000001</v>
      </c>
      <c r="C2444" s="148">
        <v>6.4170405639999997</v>
      </c>
      <c r="D2444" s="213">
        <v>101</v>
      </c>
      <c r="E2444" s="213">
        <v>1</v>
      </c>
      <c r="F2444" s="213">
        <v>160421</v>
      </c>
      <c r="G2444" s="367" t="s">
        <v>2325</v>
      </c>
      <c r="H2444" s="213">
        <v>2021</v>
      </c>
      <c r="I2444" s="148" t="s">
        <v>43</v>
      </c>
      <c r="J2444" s="148" t="s">
        <v>82</v>
      </c>
      <c r="K2444" s="148" t="s">
        <v>83</v>
      </c>
      <c r="L2444" s="148" t="s">
        <v>74</v>
      </c>
      <c r="M2444" s="148" t="s">
        <v>147</v>
      </c>
      <c r="N2444" s="213">
        <v>0</v>
      </c>
      <c r="O2444" s="2"/>
      <c r="P2444" s="581" t="s">
        <v>1178</v>
      </c>
      <c r="Q2444" s="16" t="s">
        <v>1179</v>
      </c>
      <c r="R2444" s="16" t="s">
        <v>4909</v>
      </c>
      <c r="S2444" s="16">
        <v>1</v>
      </c>
      <c r="T2444" s="16">
        <v>1</v>
      </c>
      <c r="U2444" s="16">
        <v>0</v>
      </c>
      <c r="V2444" s="16">
        <v>0</v>
      </c>
      <c r="X2444" s="413" t="s">
        <v>4947</v>
      </c>
      <c r="Y2444" s="16" t="s">
        <v>2844</v>
      </c>
      <c r="Z2444" s="48"/>
      <c r="AB2444" s="16" t="str">
        <f t="shared" si="110"/>
        <v>Unique</v>
      </c>
    </row>
    <row r="2445" spans="1:28" ht="15">
      <c r="A2445" s="597" t="str">
        <f t="shared" si="111"/>
        <v>100_3_250422_C3Y_p</v>
      </c>
      <c r="B2445" s="148">
        <v>49.61473565</v>
      </c>
      <c r="C2445" s="148">
        <v>6.3380324100000003</v>
      </c>
      <c r="D2445" s="213">
        <v>100</v>
      </c>
      <c r="E2445" s="213">
        <v>3</v>
      </c>
      <c r="F2445" s="213">
        <v>110422</v>
      </c>
      <c r="G2445" s="213">
        <v>250422</v>
      </c>
      <c r="H2445" s="213">
        <v>2022</v>
      </c>
      <c r="I2445" s="148" t="s">
        <v>43</v>
      </c>
      <c r="J2445" s="148" t="s">
        <v>2419</v>
      </c>
      <c r="K2445" s="148" t="s">
        <v>2420</v>
      </c>
      <c r="L2445" s="148" t="s">
        <v>74</v>
      </c>
      <c r="M2445" s="148" t="s">
        <v>100</v>
      </c>
      <c r="N2445" s="213">
        <v>83</v>
      </c>
      <c r="O2445" s="2"/>
      <c r="P2445" s="581" t="s">
        <v>1178</v>
      </c>
      <c r="Q2445" s="16" t="s">
        <v>1179</v>
      </c>
      <c r="R2445" s="16" t="s">
        <v>4909</v>
      </c>
      <c r="S2445" s="16">
        <v>47</v>
      </c>
      <c r="T2445" s="16">
        <v>39</v>
      </c>
      <c r="U2445" s="16">
        <v>8</v>
      </c>
      <c r="V2445" s="16">
        <v>0</v>
      </c>
      <c r="X2445" s="413" t="s">
        <v>4947</v>
      </c>
      <c r="Y2445" s="16" t="s">
        <v>2844</v>
      </c>
      <c r="Z2445" s="48"/>
      <c r="AB2445" s="16" t="str">
        <f t="shared" si="110"/>
        <v>Unique</v>
      </c>
    </row>
    <row r="2446" spans="1:28" ht="15">
      <c r="A2446" s="354" t="str">
        <f t="shared" ref="A2446:A2482" si="112">D2446&amp;"_"&amp;E2446&amp;"_"&amp;G2446&amp;"_"&amp;J2446&amp;"_"&amp;P2446</f>
        <v>83_2_080622_C2D_p_ch.fe</v>
      </c>
      <c r="B2446" s="355" t="s">
        <v>2773</v>
      </c>
      <c r="C2446" s="355" t="s">
        <v>2774</v>
      </c>
      <c r="D2446" s="213">
        <v>83</v>
      </c>
      <c r="E2446" s="213">
        <v>2</v>
      </c>
      <c r="F2446" s="213">
        <v>230522</v>
      </c>
      <c r="G2446" s="367" t="s">
        <v>2800</v>
      </c>
      <c r="H2446" s="213">
        <v>2022</v>
      </c>
      <c r="I2446" s="148" t="s">
        <v>43</v>
      </c>
      <c r="J2446" s="148" t="s">
        <v>2775</v>
      </c>
      <c r="K2446" s="148" t="s">
        <v>2776</v>
      </c>
      <c r="L2446" s="148" t="s">
        <v>74</v>
      </c>
      <c r="M2446" s="2" t="s">
        <v>75</v>
      </c>
      <c r="N2446" s="117">
        <v>102</v>
      </c>
      <c r="P2446" s="581" t="s">
        <v>2378</v>
      </c>
      <c r="Q2446" s="16" t="s">
        <v>2379</v>
      </c>
      <c r="R2446" s="16" t="s">
        <v>1176</v>
      </c>
      <c r="S2446" s="16">
        <v>1</v>
      </c>
      <c r="T2446" s="16">
        <v>1</v>
      </c>
      <c r="U2446" s="16">
        <v>0</v>
      </c>
      <c r="V2446" s="16">
        <v>0</v>
      </c>
      <c r="X2446" s="402">
        <v>280426</v>
      </c>
      <c r="Y2446" s="16" t="s">
        <v>2844</v>
      </c>
      <c r="Z2446" s="47" t="s">
        <v>4955</v>
      </c>
      <c r="AB2446" s="16" t="str">
        <f t="shared" si="110"/>
        <v>Unique</v>
      </c>
    </row>
    <row r="2447" spans="1:28" ht="15">
      <c r="A2447" s="354" t="str">
        <f t="shared" si="112"/>
        <v>119_2_250422_C35_p_ep.eu</v>
      </c>
      <c r="B2447" s="355" t="s">
        <v>2611</v>
      </c>
      <c r="C2447" s="355" t="s">
        <v>2612</v>
      </c>
      <c r="D2447" s="421">
        <v>119</v>
      </c>
      <c r="E2447" s="421">
        <v>2</v>
      </c>
      <c r="F2447" s="213">
        <v>110422</v>
      </c>
      <c r="G2447" s="213">
        <v>250422</v>
      </c>
      <c r="H2447" s="213">
        <v>2022</v>
      </c>
      <c r="I2447" s="148" t="s">
        <v>43</v>
      </c>
      <c r="J2447" s="148" t="s">
        <v>2613</v>
      </c>
      <c r="K2447" s="148" t="s">
        <v>2614</v>
      </c>
      <c r="L2447" s="148" t="s">
        <v>74</v>
      </c>
      <c r="M2447" s="2" t="s">
        <v>75</v>
      </c>
      <c r="N2447" s="117">
        <v>18</v>
      </c>
      <c r="P2447" s="581" t="s">
        <v>4956</v>
      </c>
      <c r="Q2447" s="16" t="s">
        <v>4957</v>
      </c>
      <c r="R2447" s="16" t="s">
        <v>4909</v>
      </c>
      <c r="S2447" s="16">
        <v>1</v>
      </c>
      <c r="T2447" s="16">
        <v>0</v>
      </c>
      <c r="U2447" s="16">
        <v>1</v>
      </c>
      <c r="V2447" s="16">
        <v>0</v>
      </c>
      <c r="X2447" s="413" t="s">
        <v>4947</v>
      </c>
      <c r="Y2447" s="16" t="s">
        <v>2844</v>
      </c>
      <c r="Z2447" s="47" t="s">
        <v>4958</v>
      </c>
      <c r="AB2447" s="16" t="str">
        <f t="shared" si="110"/>
        <v>Unique</v>
      </c>
    </row>
    <row r="2448" spans="1:28" ht="15">
      <c r="A2448" s="354" t="str">
        <f t="shared" si="112"/>
        <v>102_1_060722_C1C_p_ch.bi</v>
      </c>
      <c r="B2448" s="355" t="s">
        <v>2751</v>
      </c>
      <c r="C2448" s="355" t="s">
        <v>2752</v>
      </c>
      <c r="D2448" s="213">
        <v>102</v>
      </c>
      <c r="E2448" s="213">
        <v>1</v>
      </c>
      <c r="F2448" s="213">
        <v>220622</v>
      </c>
      <c r="G2448" s="29" t="s">
        <v>465</v>
      </c>
      <c r="H2448" s="213">
        <v>2022</v>
      </c>
      <c r="I2448" s="148" t="s">
        <v>43</v>
      </c>
      <c r="J2448" s="148" t="s">
        <v>2754</v>
      </c>
      <c r="K2448" s="148" t="s">
        <v>2755</v>
      </c>
      <c r="L2448" s="148" t="s">
        <v>74</v>
      </c>
      <c r="M2448" s="148" t="s">
        <v>2911</v>
      </c>
      <c r="N2448" s="213">
        <v>200</v>
      </c>
      <c r="P2448" s="418" t="s">
        <v>287</v>
      </c>
      <c r="Q2448" s="16" t="s">
        <v>288</v>
      </c>
      <c r="R2448" s="16" t="s">
        <v>1176</v>
      </c>
      <c r="S2448" s="16">
        <v>1</v>
      </c>
      <c r="T2448" s="16">
        <v>0</v>
      </c>
      <c r="U2448" s="16">
        <v>1</v>
      </c>
      <c r="V2448" s="16">
        <v>0</v>
      </c>
      <c r="X2448" s="413" t="s">
        <v>4959</v>
      </c>
      <c r="Y2448" s="16" t="s">
        <v>2844</v>
      </c>
      <c r="Z2448" s="47" t="s">
        <v>4960</v>
      </c>
      <c r="AB2448" s="16" t="str">
        <f t="shared" si="110"/>
        <v>Unique</v>
      </c>
    </row>
    <row r="2449" spans="1:28" ht="15">
      <c r="A2449" s="354" t="str">
        <f t="shared" si="112"/>
        <v>119_2_160821_C35_p_ph.pe</v>
      </c>
      <c r="B2449" s="355" t="s">
        <v>2611</v>
      </c>
      <c r="C2449" s="355" t="s">
        <v>2612</v>
      </c>
      <c r="D2449" s="421">
        <v>119</v>
      </c>
      <c r="E2449" s="421">
        <v>2</v>
      </c>
      <c r="F2449" s="213">
        <v>300721</v>
      </c>
      <c r="G2449" s="213">
        <v>160821</v>
      </c>
      <c r="H2449" s="213">
        <v>2021</v>
      </c>
      <c r="I2449" s="148" t="s">
        <v>43</v>
      </c>
      <c r="J2449" s="148" t="s">
        <v>2613</v>
      </c>
      <c r="K2449" s="148" t="s">
        <v>2614</v>
      </c>
      <c r="L2449" s="148" t="s">
        <v>74</v>
      </c>
      <c r="M2449" s="2" t="s">
        <v>477</v>
      </c>
      <c r="N2449" s="117">
        <v>866</v>
      </c>
      <c r="P2449" s="418" t="s">
        <v>3722</v>
      </c>
      <c r="Q2449" s="16" t="s">
        <v>4904</v>
      </c>
      <c r="R2449" s="16" t="s">
        <v>1176</v>
      </c>
      <c r="S2449" s="114">
        <f t="shared" ref="S2449:S2459" si="113">SUM(T2449+U2449)</f>
        <v>4</v>
      </c>
      <c r="T2449" s="16">
        <v>1</v>
      </c>
      <c r="U2449" s="16">
        <v>3</v>
      </c>
      <c r="V2449" s="16">
        <v>0</v>
      </c>
      <c r="X2449" s="413" t="s">
        <v>4937</v>
      </c>
      <c r="Y2449" s="16" t="s">
        <v>2844</v>
      </c>
      <c r="Z2449" s="47" t="s">
        <v>4961</v>
      </c>
      <c r="AB2449" s="16" t="str">
        <f t="shared" si="110"/>
        <v>Unique</v>
      </c>
    </row>
    <row r="2450" spans="1:28" ht="15">
      <c r="A2450" s="594" t="str">
        <f t="shared" si="112"/>
        <v>119_2_160821_C35_p_ph.st</v>
      </c>
      <c r="B2450" s="148" t="s">
        <v>2611</v>
      </c>
      <c r="C2450" s="148" t="s">
        <v>2612</v>
      </c>
      <c r="D2450" s="421">
        <v>119</v>
      </c>
      <c r="E2450" s="421">
        <v>2</v>
      </c>
      <c r="F2450" s="213">
        <v>300721</v>
      </c>
      <c r="G2450" s="213">
        <v>160821</v>
      </c>
      <c r="H2450" s="213">
        <v>2021</v>
      </c>
      <c r="I2450" s="148" t="s">
        <v>43</v>
      </c>
      <c r="J2450" s="148" t="s">
        <v>2613</v>
      </c>
      <c r="K2450" s="148" t="s">
        <v>2614</v>
      </c>
      <c r="L2450" s="148" t="s">
        <v>74</v>
      </c>
      <c r="M2450" s="2" t="s">
        <v>477</v>
      </c>
      <c r="N2450" s="117">
        <v>866</v>
      </c>
      <c r="O2450" s="2"/>
      <c r="P2450" s="418" t="s">
        <v>4149</v>
      </c>
      <c r="Q2450" s="16" t="s">
        <v>2857</v>
      </c>
      <c r="R2450" s="16" t="s">
        <v>1176</v>
      </c>
      <c r="S2450" s="114">
        <f t="shared" si="113"/>
        <v>2</v>
      </c>
      <c r="T2450" s="16">
        <v>0</v>
      </c>
      <c r="U2450" s="16">
        <v>2</v>
      </c>
      <c r="V2450" s="16">
        <v>0</v>
      </c>
      <c r="X2450" s="413" t="s">
        <v>4937</v>
      </c>
      <c r="Y2450" s="16" t="s">
        <v>2844</v>
      </c>
      <c r="Z2450" s="47" t="s">
        <v>4962</v>
      </c>
      <c r="AB2450" s="16" t="str">
        <f t="shared" si="110"/>
        <v>Unique</v>
      </c>
    </row>
    <row r="2451" spans="1:28" ht="15">
      <c r="A2451" s="354" t="str">
        <f t="shared" si="112"/>
        <v>119_1_080622_C1X_p_ph.pe</v>
      </c>
      <c r="B2451" s="433" t="s">
        <v>2302</v>
      </c>
      <c r="C2451" s="433" t="s">
        <v>2303</v>
      </c>
      <c r="D2451" s="29">
        <v>119</v>
      </c>
      <c r="E2451" s="29">
        <v>1</v>
      </c>
      <c r="F2451" s="117">
        <v>230522</v>
      </c>
      <c r="G2451" s="96" t="s">
        <v>2800</v>
      </c>
      <c r="H2451" s="117">
        <v>2022</v>
      </c>
      <c r="I2451" s="2" t="s">
        <v>43</v>
      </c>
      <c r="J2451" s="28" t="s">
        <v>2304</v>
      </c>
      <c r="K2451" s="28" t="s">
        <v>2305</v>
      </c>
      <c r="L2451" s="28" t="s">
        <v>74</v>
      </c>
      <c r="M2451" s="2" t="s">
        <v>2911</v>
      </c>
      <c r="N2451" s="117">
        <v>128</v>
      </c>
      <c r="O2451" s="148" t="s">
        <v>2912</v>
      </c>
      <c r="P2451" s="418" t="s">
        <v>3722</v>
      </c>
      <c r="Q2451" s="16" t="s">
        <v>4904</v>
      </c>
      <c r="R2451" s="16" t="s">
        <v>1176</v>
      </c>
      <c r="S2451" s="114">
        <f t="shared" si="113"/>
        <v>5</v>
      </c>
      <c r="T2451" s="16">
        <v>1</v>
      </c>
      <c r="U2451" s="16">
        <v>4</v>
      </c>
      <c r="V2451" s="16">
        <v>0</v>
      </c>
      <c r="X2451" s="402" t="s">
        <v>4937</v>
      </c>
      <c r="Y2451" s="16" t="s">
        <v>2844</v>
      </c>
      <c r="Z2451" s="47" t="s">
        <v>4963</v>
      </c>
      <c r="AB2451" s="16" t="str">
        <f t="shared" si="110"/>
        <v>Unique</v>
      </c>
    </row>
    <row r="2452" spans="1:28" ht="15">
      <c r="A2452" s="354" t="str">
        <f t="shared" si="112"/>
        <v>119_1_080622_C1X_p_ph.st</v>
      </c>
      <c r="B2452" s="433" t="s">
        <v>2302</v>
      </c>
      <c r="C2452" s="433" t="s">
        <v>2303</v>
      </c>
      <c r="D2452" s="29">
        <v>119</v>
      </c>
      <c r="E2452" s="29">
        <v>1</v>
      </c>
      <c r="F2452" s="117">
        <v>230522</v>
      </c>
      <c r="G2452" s="96" t="s">
        <v>2800</v>
      </c>
      <c r="H2452" s="117">
        <v>2022</v>
      </c>
      <c r="I2452" s="2" t="s">
        <v>43</v>
      </c>
      <c r="J2452" s="28" t="s">
        <v>2304</v>
      </c>
      <c r="K2452" s="28" t="s">
        <v>2305</v>
      </c>
      <c r="L2452" s="28" t="s">
        <v>74</v>
      </c>
      <c r="M2452" s="2" t="s">
        <v>2911</v>
      </c>
      <c r="N2452" s="117">
        <v>128</v>
      </c>
      <c r="O2452" s="148" t="s">
        <v>2912</v>
      </c>
      <c r="P2452" s="418" t="s">
        <v>4149</v>
      </c>
      <c r="Q2452" s="16" t="s">
        <v>2857</v>
      </c>
      <c r="R2452" s="16" t="s">
        <v>1176</v>
      </c>
      <c r="S2452" s="114">
        <f t="shared" si="113"/>
        <v>1</v>
      </c>
      <c r="T2452" s="16">
        <v>1</v>
      </c>
      <c r="U2452" s="16">
        <v>0</v>
      </c>
      <c r="V2452" s="16">
        <v>0</v>
      </c>
      <c r="X2452" s="402" t="s">
        <v>4937</v>
      </c>
      <c r="Y2452" s="16" t="s">
        <v>2844</v>
      </c>
      <c r="Z2452" s="47" t="s">
        <v>4964</v>
      </c>
      <c r="AB2452" s="16" t="str">
        <f t="shared" si="110"/>
        <v>Unique</v>
      </c>
    </row>
    <row r="2453" spans="1:28" ht="15">
      <c r="A2453" s="354" t="str">
        <f t="shared" si="112"/>
        <v>101_1_160623_C2A_p_ph.pe</v>
      </c>
      <c r="B2453" s="148" t="s">
        <v>80</v>
      </c>
      <c r="C2453" s="148" t="s">
        <v>81</v>
      </c>
      <c r="D2453" s="213">
        <v>101</v>
      </c>
      <c r="E2453" s="213">
        <v>1</v>
      </c>
      <c r="F2453" s="367" t="s">
        <v>3903</v>
      </c>
      <c r="G2453" s="213">
        <v>160623</v>
      </c>
      <c r="H2453" s="213">
        <v>2023</v>
      </c>
      <c r="I2453" s="148" t="s">
        <v>43</v>
      </c>
      <c r="J2453" s="148" t="s">
        <v>82</v>
      </c>
      <c r="K2453" s="148" t="s">
        <v>83</v>
      </c>
      <c r="L2453" s="148" t="s">
        <v>74</v>
      </c>
      <c r="M2453" s="148" t="s">
        <v>2911</v>
      </c>
      <c r="N2453" s="213">
        <v>232</v>
      </c>
      <c r="P2453" s="418" t="s">
        <v>3722</v>
      </c>
      <c r="Q2453" s="16" t="s">
        <v>4904</v>
      </c>
      <c r="R2453" s="16" t="s">
        <v>1176</v>
      </c>
      <c r="S2453" s="114">
        <f t="shared" si="113"/>
        <v>10</v>
      </c>
      <c r="T2453" s="16">
        <v>0</v>
      </c>
      <c r="U2453" s="16">
        <v>10</v>
      </c>
      <c r="V2453" s="16">
        <v>0</v>
      </c>
      <c r="X2453" s="402" t="s">
        <v>4937</v>
      </c>
      <c r="Y2453" s="16" t="s">
        <v>2844</v>
      </c>
      <c r="Z2453" s="47" t="s">
        <v>4965</v>
      </c>
      <c r="AB2453" s="16" t="str">
        <f t="shared" si="110"/>
        <v>Unique</v>
      </c>
    </row>
    <row r="2454" spans="1:28" ht="15">
      <c r="A2454" s="354" t="str">
        <f t="shared" si="112"/>
        <v>119_2_250422_C35_p_ch.ve</v>
      </c>
      <c r="B2454" s="148" t="s">
        <v>2611</v>
      </c>
      <c r="C2454" s="148" t="s">
        <v>2612</v>
      </c>
      <c r="D2454" s="421">
        <v>119</v>
      </c>
      <c r="E2454" s="421">
        <v>2</v>
      </c>
      <c r="F2454" s="213">
        <v>110422</v>
      </c>
      <c r="G2454" s="213">
        <v>250422</v>
      </c>
      <c r="H2454" s="213">
        <v>2022</v>
      </c>
      <c r="I2454" s="148" t="s">
        <v>43</v>
      </c>
      <c r="J2454" s="148" t="s">
        <v>2613</v>
      </c>
      <c r="K2454" s="148" t="s">
        <v>2614</v>
      </c>
      <c r="L2454" s="148" t="s">
        <v>74</v>
      </c>
      <c r="M2454" s="148" t="s">
        <v>75</v>
      </c>
      <c r="N2454" s="213">
        <v>18</v>
      </c>
      <c r="P2454" s="418" t="s">
        <v>923</v>
      </c>
      <c r="Q2454" s="16" t="s">
        <v>4966</v>
      </c>
      <c r="R2454" s="16" t="s">
        <v>1176</v>
      </c>
      <c r="S2454" s="114">
        <f t="shared" si="113"/>
        <v>1</v>
      </c>
      <c r="T2454" s="16">
        <v>1</v>
      </c>
      <c r="U2454" s="16">
        <v>0</v>
      </c>
      <c r="V2454" s="16">
        <v>0</v>
      </c>
      <c r="X2454" s="402" t="s">
        <v>4937</v>
      </c>
      <c r="Y2454" s="16" t="s">
        <v>2844</v>
      </c>
      <c r="Z2454" s="47" t="s">
        <v>4967</v>
      </c>
      <c r="AB2454" s="16" t="str">
        <f t="shared" si="110"/>
        <v>Unique</v>
      </c>
    </row>
    <row r="2455" spans="1:28" ht="15">
      <c r="A2455" s="354" t="str">
        <f t="shared" si="112"/>
        <v>119_2_230522_C2Y_p_ph.pe</v>
      </c>
      <c r="B2455" s="355" t="s">
        <v>2517</v>
      </c>
      <c r="C2455" s="355" t="s">
        <v>2518</v>
      </c>
      <c r="D2455" s="421">
        <v>119</v>
      </c>
      <c r="E2455" s="421">
        <v>2</v>
      </c>
      <c r="F2455" s="367" t="s">
        <v>2753</v>
      </c>
      <c r="G2455" s="213">
        <v>230522</v>
      </c>
      <c r="H2455" s="213">
        <v>2022</v>
      </c>
      <c r="I2455" s="148" t="s">
        <v>43</v>
      </c>
      <c r="J2455" s="148" t="s">
        <v>2519</v>
      </c>
      <c r="K2455" s="148" t="s">
        <v>2520</v>
      </c>
      <c r="L2455" s="148" t="s">
        <v>74</v>
      </c>
      <c r="M2455" s="2" t="s">
        <v>75</v>
      </c>
      <c r="N2455" s="117">
        <v>43</v>
      </c>
      <c r="O2455" s="2"/>
      <c r="P2455" s="418" t="s">
        <v>3722</v>
      </c>
      <c r="Q2455" s="16" t="s">
        <v>4904</v>
      </c>
      <c r="R2455" s="16" t="s">
        <v>1176</v>
      </c>
      <c r="S2455" s="114">
        <f t="shared" si="113"/>
        <v>1</v>
      </c>
      <c r="T2455" s="16">
        <v>0</v>
      </c>
      <c r="U2455" s="16">
        <v>1</v>
      </c>
      <c r="V2455" s="16">
        <v>0</v>
      </c>
      <c r="X2455" s="402" t="s">
        <v>4937</v>
      </c>
      <c r="Y2455" s="16" t="s">
        <v>2844</v>
      </c>
      <c r="Z2455" s="47" t="s">
        <v>4968</v>
      </c>
      <c r="AB2455" s="16" t="str">
        <f t="shared" si="110"/>
        <v>Unique</v>
      </c>
    </row>
    <row r="2456" spans="1:28" ht="15">
      <c r="A2456" s="354" t="str">
        <f t="shared" si="112"/>
        <v>100_3_060722_C3Y_p_ph.di</v>
      </c>
      <c r="B2456" s="355" t="s">
        <v>2417</v>
      </c>
      <c r="C2456" s="355" t="s">
        <v>2418</v>
      </c>
      <c r="D2456" s="213">
        <v>100</v>
      </c>
      <c r="E2456" s="213">
        <v>3</v>
      </c>
      <c r="F2456" s="29">
        <v>220622</v>
      </c>
      <c r="G2456" s="434" t="s">
        <v>465</v>
      </c>
      <c r="H2456" s="213">
        <v>2022</v>
      </c>
      <c r="I2456" s="148" t="s">
        <v>43</v>
      </c>
      <c r="J2456" s="148" t="s">
        <v>2419</v>
      </c>
      <c r="K2456" s="148" t="s">
        <v>2420</v>
      </c>
      <c r="L2456" s="148" t="s">
        <v>74</v>
      </c>
      <c r="M2456" s="2" t="s">
        <v>168</v>
      </c>
      <c r="N2456" s="213">
        <v>79</v>
      </c>
      <c r="O2456" s="2"/>
      <c r="P2456" s="418" t="s">
        <v>4969</v>
      </c>
      <c r="Q2456" s="16" t="s">
        <v>4123</v>
      </c>
      <c r="R2456" s="16" t="s">
        <v>1176</v>
      </c>
      <c r="S2456" s="114">
        <f t="shared" si="113"/>
        <v>2</v>
      </c>
      <c r="T2456" s="16">
        <v>0</v>
      </c>
      <c r="U2456" s="16">
        <v>2</v>
      </c>
      <c r="V2456" s="16">
        <v>0</v>
      </c>
      <c r="X2456" s="402">
        <v>110526</v>
      </c>
      <c r="Y2456" s="16" t="s">
        <v>2844</v>
      </c>
      <c r="Z2456" s="47" t="s">
        <v>4970</v>
      </c>
      <c r="AB2456" s="16" t="str">
        <f t="shared" si="110"/>
        <v>Unique</v>
      </c>
    </row>
    <row r="2457" spans="1:28" ht="15">
      <c r="A2457" s="354" t="str">
        <f t="shared" si="112"/>
        <v>81_1_060722_C1D_p_tro.sc</v>
      </c>
      <c r="B2457" s="355" t="s">
        <v>2618</v>
      </c>
      <c r="C2457" s="355" t="s">
        <v>2619</v>
      </c>
      <c r="D2457" s="213">
        <v>81</v>
      </c>
      <c r="E2457" s="213">
        <v>1</v>
      </c>
      <c r="F2457" s="213">
        <v>220622</v>
      </c>
      <c r="G2457" s="367" t="s">
        <v>465</v>
      </c>
      <c r="H2457" s="213">
        <v>2022</v>
      </c>
      <c r="I2457" s="148" t="s">
        <v>43</v>
      </c>
      <c r="J2457" s="148" t="s">
        <v>2620</v>
      </c>
      <c r="K2457" s="148" t="s">
        <v>2621</v>
      </c>
      <c r="L2457" s="148" t="s">
        <v>74</v>
      </c>
      <c r="M2457" s="148" t="s">
        <v>100</v>
      </c>
      <c r="N2457" s="213">
        <v>201</v>
      </c>
      <c r="O2457" s="2"/>
      <c r="P2457" s="418" t="s">
        <v>4971</v>
      </c>
      <c r="Q2457" s="16" t="s">
        <v>4972</v>
      </c>
      <c r="R2457" s="16" t="s">
        <v>1176</v>
      </c>
      <c r="S2457" s="114">
        <f t="shared" si="113"/>
        <v>18</v>
      </c>
      <c r="T2457" s="16">
        <v>4</v>
      </c>
      <c r="U2457" s="16">
        <v>14</v>
      </c>
      <c r="V2457" s="16">
        <v>0</v>
      </c>
      <c r="X2457" s="413" t="s">
        <v>4939</v>
      </c>
      <c r="Y2457" s="16" t="s">
        <v>2844</v>
      </c>
      <c r="Z2457" s="47" t="s">
        <v>4973</v>
      </c>
      <c r="AB2457" s="16" t="str">
        <f t="shared" si="110"/>
        <v>Unique</v>
      </c>
    </row>
    <row r="2458" spans="1:28" ht="15">
      <c r="A2458" s="354" t="str">
        <f t="shared" si="112"/>
        <v>102_1_080622_C1C_p_ph.pe</v>
      </c>
      <c r="B2458" s="355" t="s">
        <v>2751</v>
      </c>
      <c r="C2458" s="355" t="s">
        <v>2752</v>
      </c>
      <c r="D2458" s="213">
        <v>102</v>
      </c>
      <c r="E2458" s="213">
        <v>1</v>
      </c>
      <c r="F2458" s="213">
        <v>230522</v>
      </c>
      <c r="G2458" s="367" t="s">
        <v>2800</v>
      </c>
      <c r="H2458" s="213">
        <v>2022</v>
      </c>
      <c r="I2458" s="148" t="s">
        <v>43</v>
      </c>
      <c r="J2458" s="148" t="s">
        <v>2754</v>
      </c>
      <c r="K2458" s="148" t="s">
        <v>2755</v>
      </c>
      <c r="L2458" s="148" t="s">
        <v>74</v>
      </c>
      <c r="M2458" s="148" t="s">
        <v>100</v>
      </c>
      <c r="N2458" s="213">
        <v>110</v>
      </c>
      <c r="O2458" s="2"/>
      <c r="P2458" s="418" t="s">
        <v>3722</v>
      </c>
      <c r="Q2458" s="16" t="s">
        <v>4904</v>
      </c>
      <c r="R2458" s="16" t="s">
        <v>1176</v>
      </c>
      <c r="S2458" s="114">
        <f t="shared" si="113"/>
        <v>8</v>
      </c>
      <c r="T2458" s="16">
        <v>1</v>
      </c>
      <c r="U2458" s="16">
        <v>7</v>
      </c>
      <c r="V2458" s="16">
        <v>0</v>
      </c>
      <c r="X2458" s="413" t="s">
        <v>4939</v>
      </c>
      <c r="Y2458" s="16" t="s">
        <v>2844</v>
      </c>
      <c r="Z2458" s="47" t="s">
        <v>4974</v>
      </c>
      <c r="AB2458" s="16" t="str">
        <f t="shared" si="110"/>
        <v>Unique</v>
      </c>
    </row>
    <row r="2459" spans="1:28" ht="15">
      <c r="A2459" s="354" t="str">
        <f t="shared" si="112"/>
        <v>100_2_060722_C3X_p_ph.di</v>
      </c>
      <c r="B2459" s="355" t="s">
        <v>2441</v>
      </c>
      <c r="C2459" s="355" t="s">
        <v>2442</v>
      </c>
      <c r="D2459" s="213">
        <v>100</v>
      </c>
      <c r="E2459" s="213">
        <v>2</v>
      </c>
      <c r="F2459" s="213">
        <v>220622</v>
      </c>
      <c r="G2459" s="367" t="s">
        <v>465</v>
      </c>
      <c r="H2459" s="213">
        <v>2022</v>
      </c>
      <c r="I2459" s="148" t="s">
        <v>43</v>
      </c>
      <c r="J2459" s="148" t="s">
        <v>2443</v>
      </c>
      <c r="K2459" s="148" t="s">
        <v>2444</v>
      </c>
      <c r="L2459" s="148" t="s">
        <v>74</v>
      </c>
      <c r="M2459" s="2" t="s">
        <v>168</v>
      </c>
      <c r="N2459" s="213">
        <v>76</v>
      </c>
      <c r="O2459" s="2"/>
      <c r="P2459" s="581" t="s">
        <v>4126</v>
      </c>
      <c r="Q2459" s="16" t="s">
        <v>4975</v>
      </c>
      <c r="R2459" s="16" t="s">
        <v>1176</v>
      </c>
      <c r="S2459" s="114">
        <f t="shared" si="113"/>
        <v>1</v>
      </c>
      <c r="T2459" s="16">
        <v>0</v>
      </c>
      <c r="U2459" s="16">
        <v>1</v>
      </c>
      <c r="V2459" s="16">
        <v>0</v>
      </c>
      <c r="X2459" s="413" t="s">
        <v>4939</v>
      </c>
      <c r="Y2459" s="16" t="s">
        <v>2844</v>
      </c>
      <c r="Z2459" s="47" t="s">
        <v>4976</v>
      </c>
      <c r="AB2459" s="16" t="str">
        <f t="shared" si="110"/>
        <v>Unique</v>
      </c>
    </row>
    <row r="2460" spans="1:28" ht="15">
      <c r="A2460" s="354" t="str">
        <f t="shared" si="112"/>
        <v>128_1_230522_C3D_p_ph.di</v>
      </c>
      <c r="B2460" s="355" t="s">
        <v>2767</v>
      </c>
      <c r="C2460" s="355" t="s">
        <v>2768</v>
      </c>
      <c r="D2460" s="213">
        <v>128</v>
      </c>
      <c r="E2460" s="213">
        <v>1</v>
      </c>
      <c r="F2460" s="367" t="s">
        <v>2753</v>
      </c>
      <c r="G2460" s="213">
        <v>230522</v>
      </c>
      <c r="H2460" s="213">
        <v>2022</v>
      </c>
      <c r="I2460" s="148" t="s">
        <v>43</v>
      </c>
      <c r="J2460" s="148" t="s">
        <v>2769</v>
      </c>
      <c r="K2460" s="148" t="s">
        <v>2770</v>
      </c>
      <c r="L2460" s="148" t="s">
        <v>74</v>
      </c>
      <c r="M2460" s="2" t="s">
        <v>75</v>
      </c>
      <c r="N2460" s="117">
        <v>128</v>
      </c>
      <c r="P2460" s="581" t="s">
        <v>4126</v>
      </c>
      <c r="Q2460" s="16" t="s">
        <v>4975</v>
      </c>
      <c r="R2460" s="16" t="s">
        <v>1176</v>
      </c>
      <c r="S2460" s="16">
        <v>2</v>
      </c>
      <c r="T2460" s="16">
        <v>0</v>
      </c>
      <c r="U2460" s="16">
        <v>2</v>
      </c>
      <c r="V2460" s="16">
        <v>0</v>
      </c>
      <c r="X2460" s="413" t="s">
        <v>4939</v>
      </c>
      <c r="Y2460" s="16" t="s">
        <v>2844</v>
      </c>
      <c r="Z2460" s="47" t="s">
        <v>4977</v>
      </c>
      <c r="AB2460" s="16" t="str">
        <f t="shared" si="110"/>
        <v>Unique</v>
      </c>
    </row>
    <row r="2461" spans="1:28" ht="15">
      <c r="A2461" s="354" t="str">
        <f t="shared" si="112"/>
        <v>102_1_060722_C1C_p_ph.pe</v>
      </c>
      <c r="B2461" s="355" t="s">
        <v>2751</v>
      </c>
      <c r="C2461" s="355" t="s">
        <v>2752</v>
      </c>
      <c r="D2461" s="213">
        <v>102</v>
      </c>
      <c r="E2461" s="213">
        <v>1</v>
      </c>
      <c r="F2461" s="213">
        <v>220622</v>
      </c>
      <c r="G2461" s="29" t="s">
        <v>465</v>
      </c>
      <c r="H2461" s="213">
        <v>2022</v>
      </c>
      <c r="I2461" s="148" t="s">
        <v>43</v>
      </c>
      <c r="J2461" s="148" t="s">
        <v>2754</v>
      </c>
      <c r="K2461" s="148" t="s">
        <v>2755</v>
      </c>
      <c r="L2461" s="148" t="s">
        <v>74</v>
      </c>
      <c r="M2461" s="148" t="s">
        <v>2911</v>
      </c>
      <c r="N2461" s="213">
        <v>200</v>
      </c>
      <c r="P2461" s="418" t="s">
        <v>3722</v>
      </c>
      <c r="Q2461" s="16" t="s">
        <v>4904</v>
      </c>
      <c r="R2461" s="16" t="s">
        <v>1176</v>
      </c>
      <c r="S2461" s="114">
        <f t="shared" ref="S2461:S2464" si="114">SUM(T2461+U2461)</f>
        <v>4</v>
      </c>
      <c r="T2461" s="16">
        <v>1</v>
      </c>
      <c r="U2461" s="16">
        <v>3</v>
      </c>
      <c r="V2461" s="16">
        <v>0</v>
      </c>
      <c r="X2461" s="402">
        <v>110526</v>
      </c>
      <c r="Y2461" s="16" t="s">
        <v>2844</v>
      </c>
      <c r="Z2461" s="47" t="s">
        <v>4978</v>
      </c>
      <c r="AB2461" s="16" t="str">
        <f t="shared" si="110"/>
        <v>Unique</v>
      </c>
    </row>
    <row r="2462" spans="1:28" ht="15">
      <c r="A2462" s="354" t="str">
        <f t="shared" si="112"/>
        <v>102_1_060722_C1C_p_ph.di</v>
      </c>
      <c r="B2462" s="355" t="s">
        <v>2751</v>
      </c>
      <c r="C2462" s="355" t="s">
        <v>2752</v>
      </c>
      <c r="D2462" s="213">
        <v>102</v>
      </c>
      <c r="E2462" s="213">
        <v>1</v>
      </c>
      <c r="F2462" s="213">
        <v>220622</v>
      </c>
      <c r="G2462" s="29" t="s">
        <v>465</v>
      </c>
      <c r="H2462" s="213">
        <v>2022</v>
      </c>
      <c r="I2462" s="148" t="s">
        <v>43</v>
      </c>
      <c r="J2462" s="148" t="s">
        <v>2754</v>
      </c>
      <c r="K2462" s="148" t="s">
        <v>2755</v>
      </c>
      <c r="L2462" s="148" t="s">
        <v>74</v>
      </c>
      <c r="M2462" s="148" t="s">
        <v>2911</v>
      </c>
      <c r="N2462" s="213">
        <v>200</v>
      </c>
      <c r="P2462" s="418" t="s">
        <v>4979</v>
      </c>
      <c r="Q2462" s="16" t="s">
        <v>4123</v>
      </c>
      <c r="R2462" s="16" t="s">
        <v>1176</v>
      </c>
      <c r="S2462" s="114">
        <f t="shared" si="114"/>
        <v>2</v>
      </c>
      <c r="T2462" s="16">
        <v>0</v>
      </c>
      <c r="U2462" s="16">
        <v>2</v>
      </c>
      <c r="V2462" s="16">
        <v>0</v>
      </c>
      <c r="X2462" s="402" t="s">
        <v>4939</v>
      </c>
      <c r="Y2462" s="16" t="s">
        <v>2844</v>
      </c>
      <c r="Z2462" s="47" t="s">
        <v>4980</v>
      </c>
      <c r="AB2462" s="16" t="str">
        <f t="shared" si="110"/>
        <v>Unique</v>
      </c>
    </row>
    <row r="2463" spans="1:28" ht="15">
      <c r="A2463" s="354" t="str">
        <f t="shared" si="112"/>
        <v>119_2_200921_C2Y_p_ph.pe</v>
      </c>
      <c r="B2463" s="355" t="s">
        <v>2517</v>
      </c>
      <c r="C2463" s="355" t="s">
        <v>2518</v>
      </c>
      <c r="D2463" s="213">
        <v>119</v>
      </c>
      <c r="E2463" s="213">
        <v>2</v>
      </c>
      <c r="F2463" s="96" t="s">
        <v>2403</v>
      </c>
      <c r="G2463" s="378">
        <v>200921</v>
      </c>
      <c r="H2463" s="213">
        <v>2021</v>
      </c>
      <c r="I2463" s="148" t="s">
        <v>43</v>
      </c>
      <c r="J2463" s="148" t="s">
        <v>2519</v>
      </c>
      <c r="K2463" s="148" t="s">
        <v>2520</v>
      </c>
      <c r="L2463" s="148" t="s">
        <v>74</v>
      </c>
      <c r="M2463" s="16" t="s">
        <v>75</v>
      </c>
      <c r="P2463" s="418" t="s">
        <v>3722</v>
      </c>
      <c r="Q2463" s="16" t="s">
        <v>4904</v>
      </c>
      <c r="R2463" s="16" t="s">
        <v>1176</v>
      </c>
      <c r="S2463" s="114">
        <f t="shared" si="114"/>
        <v>1</v>
      </c>
      <c r="T2463" s="16">
        <v>0</v>
      </c>
      <c r="U2463" s="16">
        <v>1</v>
      </c>
      <c r="V2463" s="16">
        <v>1</v>
      </c>
      <c r="X2463" s="413" t="s">
        <v>4947</v>
      </c>
      <c r="Y2463" s="16" t="s">
        <v>2844</v>
      </c>
      <c r="Z2463" s="47" t="s">
        <v>4981</v>
      </c>
      <c r="AB2463" s="16" t="str">
        <f t="shared" si="110"/>
        <v>Unique</v>
      </c>
    </row>
    <row r="2464" spans="1:28" ht="15">
      <c r="A2464" s="354" t="str">
        <f t="shared" si="112"/>
        <v>101_1_300721_C2A_p_ph.pe</v>
      </c>
      <c r="B2464" s="355" t="s">
        <v>80</v>
      </c>
      <c r="C2464" s="355" t="s">
        <v>81</v>
      </c>
      <c r="D2464" s="213">
        <v>101</v>
      </c>
      <c r="E2464" s="213">
        <v>1</v>
      </c>
      <c r="F2464" s="213">
        <v>140721</v>
      </c>
      <c r="G2464" s="213">
        <v>300721</v>
      </c>
      <c r="H2464" s="213">
        <v>2021</v>
      </c>
      <c r="I2464" s="148" t="s">
        <v>43</v>
      </c>
      <c r="J2464" s="148" t="s">
        <v>82</v>
      </c>
      <c r="K2464" s="148" t="s">
        <v>83</v>
      </c>
      <c r="L2464" s="148" t="s">
        <v>74</v>
      </c>
      <c r="M2464" s="2" t="s">
        <v>100</v>
      </c>
      <c r="N2464" s="117">
        <v>118</v>
      </c>
      <c r="O2464" s="2" t="s">
        <v>357</v>
      </c>
      <c r="P2464" s="418" t="s">
        <v>3722</v>
      </c>
      <c r="Q2464" s="16" t="s">
        <v>4904</v>
      </c>
      <c r="R2464" s="16" t="s">
        <v>1176</v>
      </c>
      <c r="S2464" s="114">
        <f t="shared" si="114"/>
        <v>2</v>
      </c>
      <c r="T2464" s="16">
        <v>0</v>
      </c>
      <c r="U2464" s="16">
        <v>2</v>
      </c>
      <c r="V2464" s="16">
        <v>0</v>
      </c>
      <c r="X2464" s="402">
        <v>110526</v>
      </c>
      <c r="Y2464" s="16" t="s">
        <v>2844</v>
      </c>
      <c r="Z2464" s="47" t="s">
        <v>4982</v>
      </c>
      <c r="AB2464" s="16" t="str">
        <f t="shared" si="110"/>
        <v>Unique</v>
      </c>
    </row>
    <row r="2465" spans="1:28" ht="15">
      <c r="A2465" s="354" t="str">
        <f t="shared" si="112"/>
        <v>101_1_300721_C2A_p_ph.di</v>
      </c>
      <c r="B2465" s="355" t="s">
        <v>80</v>
      </c>
      <c r="C2465" s="355" t="s">
        <v>81</v>
      </c>
      <c r="D2465" s="213">
        <v>101</v>
      </c>
      <c r="E2465" s="213">
        <v>1</v>
      </c>
      <c r="F2465" s="213">
        <v>140721</v>
      </c>
      <c r="G2465" s="213">
        <v>300721</v>
      </c>
      <c r="H2465" s="213">
        <v>2021</v>
      </c>
      <c r="I2465" s="148" t="s">
        <v>43</v>
      </c>
      <c r="J2465" s="148" t="s">
        <v>82</v>
      </c>
      <c r="K2465" s="148" t="s">
        <v>83</v>
      </c>
      <c r="L2465" s="148" t="s">
        <v>74</v>
      </c>
      <c r="M2465" s="2" t="s">
        <v>100</v>
      </c>
      <c r="N2465" s="117">
        <v>118</v>
      </c>
      <c r="O2465" s="2" t="s">
        <v>357</v>
      </c>
      <c r="P2465" s="418" t="s">
        <v>4983</v>
      </c>
      <c r="Q2465" s="16" t="s">
        <v>4123</v>
      </c>
      <c r="R2465" s="16" t="s">
        <v>1176</v>
      </c>
      <c r="S2465" s="16">
        <v>1</v>
      </c>
      <c r="T2465" s="16">
        <v>0</v>
      </c>
      <c r="U2465" s="16">
        <v>1</v>
      </c>
      <c r="V2465" s="16">
        <v>0</v>
      </c>
      <c r="X2465" s="402">
        <v>110526</v>
      </c>
      <c r="Y2465" s="16" t="s">
        <v>2844</v>
      </c>
      <c r="Z2465" s="47" t="s">
        <v>4984</v>
      </c>
      <c r="AB2465" s="16" t="str">
        <f t="shared" si="110"/>
        <v>Unique</v>
      </c>
    </row>
    <row r="2466" spans="1:28" ht="15">
      <c r="A2466" s="354" t="str">
        <f t="shared" si="112"/>
        <v>128_1_030822_C3D_p_ph.st</v>
      </c>
      <c r="B2466" s="355" t="s">
        <v>2767</v>
      </c>
      <c r="C2466" s="355" t="s">
        <v>2768</v>
      </c>
      <c r="D2466" s="213">
        <v>128</v>
      </c>
      <c r="E2466" s="213">
        <v>1</v>
      </c>
      <c r="F2466" s="213">
        <v>200722</v>
      </c>
      <c r="G2466" s="367" t="s">
        <v>3145</v>
      </c>
      <c r="H2466" s="16">
        <v>2022</v>
      </c>
      <c r="I2466" s="16" t="s">
        <v>43</v>
      </c>
      <c r="J2466" s="16" t="s">
        <v>2769</v>
      </c>
      <c r="K2466" s="16" t="s">
        <v>2770</v>
      </c>
      <c r="L2466" s="148" t="s">
        <v>74</v>
      </c>
      <c r="M2466" s="148" t="s">
        <v>2422</v>
      </c>
      <c r="P2466" s="418" t="s">
        <v>4149</v>
      </c>
      <c r="Q2466" s="16" t="s">
        <v>2857</v>
      </c>
      <c r="R2466" s="16" t="s">
        <v>1176</v>
      </c>
      <c r="S2466" s="114">
        <f t="shared" ref="S2466:S2494" si="115">SUM(T2466+U2466)</f>
        <v>1</v>
      </c>
      <c r="T2466" s="16">
        <v>0</v>
      </c>
      <c r="U2466" s="16">
        <v>1</v>
      </c>
      <c r="V2466" s="16">
        <v>0</v>
      </c>
      <c r="X2466" s="402" t="s">
        <v>4947</v>
      </c>
      <c r="Y2466" s="16" t="s">
        <v>2844</v>
      </c>
      <c r="Z2466" s="47" t="s">
        <v>4985</v>
      </c>
      <c r="AB2466" s="16" t="str">
        <f t="shared" si="110"/>
        <v>Unique</v>
      </c>
    </row>
    <row r="2467" spans="1:28" ht="15">
      <c r="A2467" s="354" t="str">
        <f t="shared" si="112"/>
        <v>80_4_030822_C25_p_ph.pe</v>
      </c>
      <c r="B2467" s="355" t="s">
        <v>2320</v>
      </c>
      <c r="C2467" s="355" t="s">
        <v>2321</v>
      </c>
      <c r="D2467" s="16">
        <v>80</v>
      </c>
      <c r="E2467" s="16">
        <v>4</v>
      </c>
      <c r="F2467" s="213">
        <v>200722</v>
      </c>
      <c r="G2467" s="367" t="s">
        <v>3145</v>
      </c>
      <c r="H2467" s="16">
        <v>2022</v>
      </c>
      <c r="I2467" s="16" t="s">
        <v>43</v>
      </c>
      <c r="J2467" s="16" t="s">
        <v>2322</v>
      </c>
      <c r="K2467" s="16" t="s">
        <v>2323</v>
      </c>
      <c r="L2467" s="148" t="s">
        <v>74</v>
      </c>
      <c r="M2467" s="148" t="s">
        <v>2422</v>
      </c>
      <c r="P2467" s="418" t="s">
        <v>3722</v>
      </c>
      <c r="Q2467" s="16" t="s">
        <v>4904</v>
      </c>
      <c r="R2467" s="16" t="s">
        <v>1176</v>
      </c>
      <c r="S2467" s="114">
        <f t="shared" si="115"/>
        <v>1</v>
      </c>
      <c r="T2467" s="16">
        <v>0</v>
      </c>
      <c r="U2467" s="16">
        <v>1</v>
      </c>
      <c r="V2467" s="16">
        <v>0</v>
      </c>
      <c r="X2467" s="402" t="s">
        <v>4947</v>
      </c>
      <c r="Y2467" s="16" t="s">
        <v>2844</v>
      </c>
      <c r="Z2467" s="47" t="s">
        <v>4986</v>
      </c>
      <c r="AB2467" s="16" t="str">
        <f t="shared" si="110"/>
        <v>Unique</v>
      </c>
    </row>
    <row r="2468" spans="1:28" ht="15">
      <c r="A2468" s="354" t="str">
        <f t="shared" si="112"/>
        <v>119_1_220622_C1X_p_ph.di</v>
      </c>
      <c r="B2468" s="355" t="s">
        <v>2302</v>
      </c>
      <c r="C2468" s="355" t="s">
        <v>2303</v>
      </c>
      <c r="D2468" s="213">
        <v>119</v>
      </c>
      <c r="E2468" s="213">
        <v>1</v>
      </c>
      <c r="F2468" s="367" t="s">
        <v>2800</v>
      </c>
      <c r="G2468" s="213">
        <v>220622</v>
      </c>
      <c r="H2468" s="213">
        <v>2022</v>
      </c>
      <c r="I2468" s="148" t="s">
        <v>43</v>
      </c>
      <c r="J2468" s="148" t="s">
        <v>2304</v>
      </c>
      <c r="K2468" s="148" t="s">
        <v>2305</v>
      </c>
      <c r="L2468" s="148" t="s">
        <v>74</v>
      </c>
      <c r="M2468" s="148" t="s">
        <v>477</v>
      </c>
      <c r="N2468" s="213">
        <v>67</v>
      </c>
      <c r="O2468" s="2"/>
      <c r="P2468" s="581" t="s">
        <v>4126</v>
      </c>
      <c r="Q2468" s="16" t="s">
        <v>4975</v>
      </c>
      <c r="R2468" s="16" t="s">
        <v>1176</v>
      </c>
      <c r="S2468" s="114">
        <f t="shared" si="115"/>
        <v>1</v>
      </c>
      <c r="T2468" s="16">
        <v>0</v>
      </c>
      <c r="U2468" s="16">
        <v>1</v>
      </c>
      <c r="V2468" s="16">
        <v>0</v>
      </c>
      <c r="X2468" s="402" t="s">
        <v>4947</v>
      </c>
      <c r="Y2468" s="16" t="s">
        <v>2844</v>
      </c>
      <c r="Z2468" s="47" t="s">
        <v>4987</v>
      </c>
      <c r="AB2468" s="16" t="str">
        <f t="shared" si="110"/>
        <v>Unique</v>
      </c>
    </row>
    <row r="2469" spans="1:28" ht="15">
      <c r="A2469" s="354" t="str">
        <f t="shared" si="112"/>
        <v>119_1_220622_C1X_p_ph.pe</v>
      </c>
      <c r="B2469" s="355" t="s">
        <v>2302</v>
      </c>
      <c r="C2469" s="355" t="s">
        <v>2303</v>
      </c>
      <c r="D2469" s="213">
        <v>119</v>
      </c>
      <c r="E2469" s="213">
        <v>1</v>
      </c>
      <c r="F2469" s="367" t="s">
        <v>2800</v>
      </c>
      <c r="G2469" s="213">
        <v>220622</v>
      </c>
      <c r="H2469" s="213">
        <v>2022</v>
      </c>
      <c r="I2469" s="148" t="s">
        <v>43</v>
      </c>
      <c r="J2469" s="148" t="s">
        <v>2304</v>
      </c>
      <c r="K2469" s="148" t="s">
        <v>2305</v>
      </c>
      <c r="L2469" s="148" t="s">
        <v>74</v>
      </c>
      <c r="M2469" s="148" t="s">
        <v>477</v>
      </c>
      <c r="N2469" s="213">
        <v>67</v>
      </c>
      <c r="O2469" s="2"/>
      <c r="P2469" s="418" t="s">
        <v>3722</v>
      </c>
      <c r="Q2469" s="16" t="s">
        <v>4904</v>
      </c>
      <c r="R2469" s="16" t="s">
        <v>1176</v>
      </c>
      <c r="S2469" s="114">
        <f t="shared" si="115"/>
        <v>1</v>
      </c>
      <c r="T2469" s="16">
        <v>0</v>
      </c>
      <c r="U2469" s="16">
        <v>1</v>
      </c>
      <c r="V2469" s="16">
        <v>0</v>
      </c>
      <c r="X2469" s="402" t="s">
        <v>4947</v>
      </c>
      <c r="Y2469" s="16" t="s">
        <v>2844</v>
      </c>
      <c r="Z2469" s="47" t="s">
        <v>4988</v>
      </c>
      <c r="AB2469" s="16" t="str">
        <f t="shared" si="110"/>
        <v>Unique</v>
      </c>
    </row>
    <row r="2470" spans="1:28" ht="15">
      <c r="A2470" s="354" t="str">
        <f t="shared" si="112"/>
        <v>119_1_220622_C1X_p_ph.di</v>
      </c>
      <c r="B2470" s="355" t="s">
        <v>2302</v>
      </c>
      <c r="C2470" s="355" t="s">
        <v>2303</v>
      </c>
      <c r="D2470" s="213">
        <v>119</v>
      </c>
      <c r="E2470" s="213">
        <v>1</v>
      </c>
      <c r="F2470" s="367" t="s">
        <v>2800</v>
      </c>
      <c r="G2470" s="213">
        <v>220622</v>
      </c>
      <c r="H2470" s="213">
        <v>2022</v>
      </c>
      <c r="I2470" s="148" t="s">
        <v>43</v>
      </c>
      <c r="J2470" s="148" t="s">
        <v>2304</v>
      </c>
      <c r="K2470" s="148" t="s">
        <v>2305</v>
      </c>
      <c r="L2470" s="148" t="s">
        <v>74</v>
      </c>
      <c r="M2470" s="148" t="s">
        <v>477</v>
      </c>
      <c r="N2470" s="213">
        <v>67</v>
      </c>
      <c r="O2470" s="2"/>
      <c r="P2470" s="585" t="s">
        <v>4126</v>
      </c>
      <c r="Q2470" s="16" t="s">
        <v>4975</v>
      </c>
      <c r="R2470" s="16" t="s">
        <v>100</v>
      </c>
      <c r="S2470" s="114">
        <f t="shared" si="115"/>
        <v>1</v>
      </c>
      <c r="T2470" s="16">
        <v>0</v>
      </c>
      <c r="U2470" s="16">
        <v>1</v>
      </c>
      <c r="V2470" s="16">
        <v>0</v>
      </c>
      <c r="X2470" s="402">
        <v>110526</v>
      </c>
      <c r="Y2470" s="16" t="s">
        <v>2844</v>
      </c>
      <c r="Z2470" s="47" t="s">
        <v>4989</v>
      </c>
      <c r="AB2470" s="16" t="str">
        <f t="shared" ref="AB2470:AB2501" si="116">IF(COUNTIF(Z:Z, Z2470)&gt;1, "Duplicate", "Unique")</f>
        <v>Unique</v>
      </c>
    </row>
    <row r="2471" spans="1:28" ht="15">
      <c r="A2471" s="354" t="str">
        <f t="shared" si="112"/>
        <v>128_1_080622_C3D_p_ph.di</v>
      </c>
      <c r="B2471" s="355" t="s">
        <v>2767</v>
      </c>
      <c r="C2471" s="355" t="s">
        <v>2768</v>
      </c>
      <c r="D2471" s="213">
        <v>128</v>
      </c>
      <c r="E2471" s="213">
        <v>1</v>
      </c>
      <c r="F2471" s="213">
        <v>230522</v>
      </c>
      <c r="G2471" s="367" t="s">
        <v>2800</v>
      </c>
      <c r="H2471" s="213">
        <v>2022</v>
      </c>
      <c r="I2471" s="148" t="s">
        <v>43</v>
      </c>
      <c r="J2471" s="148" t="s">
        <v>2769</v>
      </c>
      <c r="K2471" s="148" t="s">
        <v>2770</v>
      </c>
      <c r="L2471" s="148" t="s">
        <v>2803</v>
      </c>
      <c r="M2471" s="2" t="s">
        <v>75</v>
      </c>
      <c r="N2471" s="117">
        <v>2</v>
      </c>
      <c r="O2471" s="2"/>
      <c r="P2471" s="581" t="s">
        <v>4126</v>
      </c>
      <c r="Q2471" s="16" t="s">
        <v>4975</v>
      </c>
      <c r="R2471" s="16" t="s">
        <v>1176</v>
      </c>
      <c r="S2471" s="114">
        <f t="shared" si="115"/>
        <v>3</v>
      </c>
      <c r="T2471" s="16">
        <v>1</v>
      </c>
      <c r="U2471" s="16">
        <v>2</v>
      </c>
      <c r="V2471" s="16">
        <v>0</v>
      </c>
      <c r="X2471" s="402" t="s">
        <v>4947</v>
      </c>
      <c r="Y2471" s="16" t="s">
        <v>2844</v>
      </c>
      <c r="Z2471" s="47" t="s">
        <v>4990</v>
      </c>
      <c r="AB2471" s="16" t="str">
        <f t="shared" si="116"/>
        <v>Unique</v>
      </c>
    </row>
    <row r="2472" spans="1:28" ht="15">
      <c r="A2472" s="354" t="str">
        <f t="shared" si="112"/>
        <v>128_1_080622_C3D_p_ph.di</v>
      </c>
      <c r="B2472" s="355" t="s">
        <v>2767</v>
      </c>
      <c r="C2472" s="355" t="s">
        <v>2768</v>
      </c>
      <c r="D2472" s="213">
        <v>128</v>
      </c>
      <c r="E2472" s="213">
        <v>1</v>
      </c>
      <c r="F2472" s="213">
        <v>230522</v>
      </c>
      <c r="G2472" s="367" t="s">
        <v>2800</v>
      </c>
      <c r="H2472" s="213">
        <v>2022</v>
      </c>
      <c r="I2472" s="148" t="s">
        <v>43</v>
      </c>
      <c r="J2472" s="148" t="s">
        <v>2769</v>
      </c>
      <c r="K2472" s="148" t="s">
        <v>2770</v>
      </c>
      <c r="L2472" s="148" t="s">
        <v>2803</v>
      </c>
      <c r="M2472" s="2" t="s">
        <v>75</v>
      </c>
      <c r="N2472" s="117">
        <v>2</v>
      </c>
      <c r="O2472" s="2"/>
      <c r="P2472" s="598" t="s">
        <v>4126</v>
      </c>
      <c r="Q2472" s="16" t="s">
        <v>4975</v>
      </c>
      <c r="R2472" s="16" t="s">
        <v>100</v>
      </c>
      <c r="S2472" s="114">
        <f t="shared" si="115"/>
        <v>2</v>
      </c>
      <c r="T2472" s="16">
        <v>1</v>
      </c>
      <c r="U2472" s="16">
        <v>1</v>
      </c>
      <c r="V2472" s="16">
        <v>0</v>
      </c>
      <c r="X2472" s="402" t="s">
        <v>4947</v>
      </c>
      <c r="Y2472" s="16" t="s">
        <v>2844</v>
      </c>
      <c r="Z2472" s="47" t="s">
        <v>4991</v>
      </c>
      <c r="AB2472" s="16" t="str">
        <f t="shared" si="116"/>
        <v>Unique</v>
      </c>
    </row>
    <row r="2473" spans="1:28" ht="15">
      <c r="A2473" s="354" t="str">
        <f t="shared" si="112"/>
        <v xml:space="preserve">128_1_080622_C3D_p_ph.pe </v>
      </c>
      <c r="B2473" s="355" t="s">
        <v>2767</v>
      </c>
      <c r="C2473" s="355" t="s">
        <v>2768</v>
      </c>
      <c r="D2473" s="213">
        <v>128</v>
      </c>
      <c r="E2473" s="213">
        <v>1</v>
      </c>
      <c r="F2473" s="213">
        <v>230522</v>
      </c>
      <c r="G2473" s="367" t="s">
        <v>2800</v>
      </c>
      <c r="H2473" s="213">
        <v>2022</v>
      </c>
      <c r="I2473" s="148" t="s">
        <v>43</v>
      </c>
      <c r="J2473" s="148" t="s">
        <v>2769</v>
      </c>
      <c r="K2473" s="148" t="s">
        <v>2770</v>
      </c>
      <c r="L2473" s="148" t="s">
        <v>2803</v>
      </c>
      <c r="M2473" s="2" t="s">
        <v>75</v>
      </c>
      <c r="N2473" s="117">
        <v>2</v>
      </c>
      <c r="O2473" s="2"/>
      <c r="P2473" s="418" t="s">
        <v>4992</v>
      </c>
      <c r="Q2473" s="16" t="s">
        <v>4904</v>
      </c>
      <c r="R2473" s="16" t="s">
        <v>1176</v>
      </c>
      <c r="S2473" s="114">
        <f t="shared" si="115"/>
        <v>1</v>
      </c>
      <c r="T2473" s="16">
        <v>0</v>
      </c>
      <c r="U2473" s="16">
        <v>1</v>
      </c>
      <c r="V2473" s="16">
        <v>0</v>
      </c>
      <c r="X2473" s="402" t="s">
        <v>4947</v>
      </c>
      <c r="Y2473" s="16" t="s">
        <v>2844</v>
      </c>
      <c r="Z2473" s="47" t="s">
        <v>4993</v>
      </c>
      <c r="AB2473" s="16" t="str">
        <f t="shared" si="116"/>
        <v>Unique</v>
      </c>
    </row>
    <row r="2474" spans="1:28" ht="15">
      <c r="A2474" s="354" t="str">
        <f t="shared" si="112"/>
        <v>71_1_300822_C1A_p_ph.di</v>
      </c>
      <c r="B2474" s="148" t="s">
        <v>2352</v>
      </c>
      <c r="C2474" s="148" t="s">
        <v>2353</v>
      </c>
      <c r="D2474" s="213">
        <v>71</v>
      </c>
      <c r="E2474" s="213">
        <v>1</v>
      </c>
      <c r="F2474" s="213">
        <v>160822</v>
      </c>
      <c r="G2474" s="213">
        <v>300822</v>
      </c>
      <c r="H2474" s="213">
        <v>2022</v>
      </c>
      <c r="I2474" s="148" t="s">
        <v>43</v>
      </c>
      <c r="J2474" s="148" t="s">
        <v>2354</v>
      </c>
      <c r="K2474" s="148" t="s">
        <v>2355</v>
      </c>
      <c r="L2474" s="148" t="s">
        <v>74</v>
      </c>
      <c r="M2474" s="148" t="s">
        <v>3150</v>
      </c>
      <c r="N2474" s="213">
        <v>8</v>
      </c>
      <c r="P2474" s="418" t="s">
        <v>4994</v>
      </c>
      <c r="Q2474" s="16" t="s">
        <v>4975</v>
      </c>
      <c r="R2474" s="16" t="s">
        <v>100</v>
      </c>
      <c r="S2474" s="114">
        <f t="shared" si="115"/>
        <v>1</v>
      </c>
      <c r="T2474" s="16">
        <v>0</v>
      </c>
      <c r="U2474" s="16">
        <v>1</v>
      </c>
      <c r="V2474" s="16">
        <v>0</v>
      </c>
      <c r="X2474" s="402">
        <v>110625</v>
      </c>
      <c r="Y2474" s="16" t="s">
        <v>2844</v>
      </c>
      <c r="Z2474" s="47" t="s">
        <v>4995</v>
      </c>
      <c r="AB2474" s="16" t="str">
        <f t="shared" si="116"/>
        <v>Unique</v>
      </c>
    </row>
    <row r="2475" spans="1:28" ht="15">
      <c r="A2475" s="354" t="str">
        <f t="shared" si="112"/>
        <v>71_1_300822_C1A_p_ph.pe</v>
      </c>
      <c r="B2475" s="148" t="s">
        <v>2352</v>
      </c>
      <c r="C2475" s="148" t="s">
        <v>2353</v>
      </c>
      <c r="D2475" s="213">
        <v>71</v>
      </c>
      <c r="E2475" s="213">
        <v>1</v>
      </c>
      <c r="F2475" s="213">
        <v>160822</v>
      </c>
      <c r="G2475" s="213">
        <v>300822</v>
      </c>
      <c r="H2475" s="213">
        <v>2022</v>
      </c>
      <c r="I2475" s="148" t="s">
        <v>43</v>
      </c>
      <c r="J2475" s="148" t="s">
        <v>2354</v>
      </c>
      <c r="K2475" s="148" t="s">
        <v>2355</v>
      </c>
      <c r="L2475" s="148" t="s">
        <v>74</v>
      </c>
      <c r="M2475" s="148" t="s">
        <v>3150</v>
      </c>
      <c r="N2475" s="213">
        <v>8</v>
      </c>
      <c r="P2475" s="418" t="s">
        <v>3722</v>
      </c>
      <c r="Q2475" s="16" t="s">
        <v>4904</v>
      </c>
      <c r="R2475" s="16" t="s">
        <v>1176</v>
      </c>
      <c r="S2475" s="114">
        <f t="shared" si="115"/>
        <v>2</v>
      </c>
      <c r="T2475" s="16">
        <v>0</v>
      </c>
      <c r="U2475" s="16">
        <v>2</v>
      </c>
      <c r="V2475" s="16">
        <v>0</v>
      </c>
      <c r="X2475" s="402" t="s">
        <v>4947</v>
      </c>
      <c r="Y2475" s="16" t="s">
        <v>2844</v>
      </c>
      <c r="Z2475" s="47" t="s">
        <v>4996</v>
      </c>
      <c r="AB2475" s="16" t="str">
        <f t="shared" si="116"/>
        <v>Unique</v>
      </c>
    </row>
    <row r="2476" spans="1:28" ht="15">
      <c r="A2476" s="354" t="str">
        <f t="shared" si="112"/>
        <v>80_3_230522_C15_p_ph.pe</v>
      </c>
      <c r="B2476" s="355" t="s">
        <v>69</v>
      </c>
      <c r="C2476" s="355" t="s">
        <v>70</v>
      </c>
      <c r="D2476" s="213">
        <v>80</v>
      </c>
      <c r="E2476" s="213">
        <v>3</v>
      </c>
      <c r="F2476" s="367" t="s">
        <v>2753</v>
      </c>
      <c r="G2476" s="213">
        <v>230522</v>
      </c>
      <c r="H2476" s="213">
        <v>2022</v>
      </c>
      <c r="I2476" s="148" t="s">
        <v>43</v>
      </c>
      <c r="J2476" s="148" t="s">
        <v>72</v>
      </c>
      <c r="K2476" s="148" t="s">
        <v>73</v>
      </c>
      <c r="L2476" s="148" t="s">
        <v>74</v>
      </c>
      <c r="M2476" s="2" t="s">
        <v>75</v>
      </c>
      <c r="N2476" s="117">
        <v>55</v>
      </c>
      <c r="O2476" s="2"/>
      <c r="P2476" s="418" t="s">
        <v>3722</v>
      </c>
      <c r="Q2476" s="16" t="s">
        <v>4904</v>
      </c>
      <c r="R2476" s="16" t="s">
        <v>1176</v>
      </c>
      <c r="S2476" s="114">
        <f t="shared" si="115"/>
        <v>1</v>
      </c>
      <c r="T2476" s="16">
        <v>0</v>
      </c>
      <c r="U2476" s="16">
        <v>1</v>
      </c>
      <c r="V2476" s="16">
        <v>0</v>
      </c>
      <c r="X2476" s="402" t="s">
        <v>4947</v>
      </c>
      <c r="Y2476" s="16" t="s">
        <v>2844</v>
      </c>
      <c r="Z2476" s="47" t="s">
        <v>4997</v>
      </c>
      <c r="AB2476" s="16" t="str">
        <f t="shared" si="116"/>
        <v>Unique</v>
      </c>
    </row>
    <row r="2477" spans="1:28" ht="15">
      <c r="A2477" s="354" t="str">
        <f t="shared" si="112"/>
        <v>119_2_300823_C2Y_p_ph.pe</v>
      </c>
      <c r="B2477" s="148" t="s">
        <v>2517</v>
      </c>
      <c r="C2477" s="148" t="s">
        <v>2518</v>
      </c>
      <c r="D2477" s="421">
        <v>119</v>
      </c>
      <c r="E2477" s="421">
        <v>2</v>
      </c>
      <c r="F2477" s="213">
        <v>160823</v>
      </c>
      <c r="G2477" s="213">
        <v>300823</v>
      </c>
      <c r="H2477" s="213">
        <v>2023</v>
      </c>
      <c r="I2477" s="148" t="s">
        <v>43</v>
      </c>
      <c r="J2477" s="148" t="s">
        <v>2519</v>
      </c>
      <c r="K2477" s="148" t="s">
        <v>2520</v>
      </c>
      <c r="L2477" s="148" t="s">
        <v>74</v>
      </c>
      <c r="M2477" s="148" t="s">
        <v>3196</v>
      </c>
      <c r="N2477" s="213">
        <v>9</v>
      </c>
      <c r="P2477" s="418" t="s">
        <v>3722</v>
      </c>
      <c r="Q2477" s="16" t="s">
        <v>4904</v>
      </c>
      <c r="R2477" s="16" t="s">
        <v>1176</v>
      </c>
      <c r="S2477" s="114">
        <f t="shared" si="115"/>
        <v>4</v>
      </c>
      <c r="T2477" s="16">
        <v>2</v>
      </c>
      <c r="U2477" s="16">
        <v>2</v>
      </c>
      <c r="V2477" s="16">
        <v>0</v>
      </c>
      <c r="X2477" s="402" t="s">
        <v>4947</v>
      </c>
      <c r="Y2477" s="16" t="s">
        <v>2844</v>
      </c>
      <c r="Z2477" s="47" t="s">
        <v>4998</v>
      </c>
      <c r="AB2477" s="16" t="str">
        <f t="shared" si="116"/>
        <v>Unique</v>
      </c>
    </row>
    <row r="2478" spans="1:28" ht="15">
      <c r="A2478" s="354" t="str">
        <f t="shared" si="112"/>
        <v>71_2_300823_C2B_p_ph.pe</v>
      </c>
      <c r="B2478" s="355" t="s">
        <v>2481</v>
      </c>
      <c r="C2478" s="355" t="s">
        <v>2482</v>
      </c>
      <c r="D2478" s="213">
        <v>71</v>
      </c>
      <c r="E2478" s="213">
        <v>2</v>
      </c>
      <c r="F2478" s="213">
        <v>160823</v>
      </c>
      <c r="G2478" s="213">
        <v>300823</v>
      </c>
      <c r="H2478" s="213">
        <v>2023</v>
      </c>
      <c r="I2478" s="148" t="s">
        <v>43</v>
      </c>
      <c r="J2478" s="148" t="s">
        <v>2483</v>
      </c>
      <c r="K2478" s="148" t="s">
        <v>2484</v>
      </c>
      <c r="L2478" s="148" t="s">
        <v>74</v>
      </c>
      <c r="M2478" s="148" t="s">
        <v>3150</v>
      </c>
      <c r="N2478" s="213">
        <v>13</v>
      </c>
      <c r="O2478" s="2"/>
      <c r="P2478" s="418" t="s">
        <v>3722</v>
      </c>
      <c r="Q2478" s="16" t="s">
        <v>4904</v>
      </c>
      <c r="R2478" s="16" t="s">
        <v>1176</v>
      </c>
      <c r="S2478" s="114">
        <f t="shared" si="115"/>
        <v>2</v>
      </c>
      <c r="T2478" s="16">
        <v>0</v>
      </c>
      <c r="U2478" s="16">
        <v>2</v>
      </c>
      <c r="V2478" s="16">
        <v>0</v>
      </c>
      <c r="X2478" s="402" t="s">
        <v>4947</v>
      </c>
      <c r="Y2478" s="16" t="s">
        <v>2844</v>
      </c>
      <c r="Z2478" s="47" t="s">
        <v>4999</v>
      </c>
      <c r="AB2478" s="16" t="str">
        <f t="shared" si="116"/>
        <v>Unique</v>
      </c>
    </row>
    <row r="2479" spans="1:28" ht="15">
      <c r="A2479" s="354" t="str">
        <f t="shared" si="112"/>
        <v>102_1_310822_C1C_p_ph.di</v>
      </c>
      <c r="B2479" s="148" t="s">
        <v>2751</v>
      </c>
      <c r="C2479" s="148" t="s">
        <v>2752</v>
      </c>
      <c r="D2479" s="213">
        <v>102</v>
      </c>
      <c r="E2479" s="213">
        <v>1</v>
      </c>
      <c r="F2479" s="213">
        <v>170822</v>
      </c>
      <c r="G2479" s="213">
        <v>310822</v>
      </c>
      <c r="H2479" s="213">
        <v>2022</v>
      </c>
      <c r="I2479" s="148" t="s">
        <v>43</v>
      </c>
      <c r="J2479" s="148" t="s">
        <v>2754</v>
      </c>
      <c r="K2479" s="148" t="s">
        <v>2755</v>
      </c>
      <c r="L2479" s="148" t="s">
        <v>74</v>
      </c>
      <c r="M2479" s="148" t="s">
        <v>3158</v>
      </c>
      <c r="N2479" s="213">
        <v>34</v>
      </c>
      <c r="O2479" s="148" t="s">
        <v>3235</v>
      </c>
      <c r="P2479" s="581" t="s">
        <v>4126</v>
      </c>
      <c r="Q2479" s="16" t="s">
        <v>4975</v>
      </c>
      <c r="R2479" s="16" t="s">
        <v>1176</v>
      </c>
      <c r="S2479" s="114">
        <f t="shared" si="115"/>
        <v>3</v>
      </c>
      <c r="T2479" s="16">
        <v>0</v>
      </c>
      <c r="U2479" s="16">
        <v>3</v>
      </c>
      <c r="V2479" s="16">
        <v>0</v>
      </c>
      <c r="X2479" s="402" t="s">
        <v>4947</v>
      </c>
      <c r="Y2479" s="16" t="s">
        <v>2844</v>
      </c>
      <c r="Z2479" s="47" t="s">
        <v>5000</v>
      </c>
      <c r="AB2479" s="16" t="str">
        <f t="shared" si="116"/>
        <v>Unique</v>
      </c>
    </row>
    <row r="2480" spans="1:28" ht="15">
      <c r="A2480" s="354" t="str">
        <f t="shared" si="112"/>
        <v>102_1_310822_C1C_p_ph.pe</v>
      </c>
      <c r="B2480" s="148" t="s">
        <v>2751</v>
      </c>
      <c r="C2480" s="148" t="s">
        <v>2752</v>
      </c>
      <c r="D2480" s="213">
        <v>102</v>
      </c>
      <c r="E2480" s="213">
        <v>1</v>
      </c>
      <c r="F2480" s="213">
        <v>170822</v>
      </c>
      <c r="G2480" s="213">
        <v>310822</v>
      </c>
      <c r="H2480" s="213">
        <v>2022</v>
      </c>
      <c r="I2480" s="148" t="s">
        <v>43</v>
      </c>
      <c r="J2480" s="148" t="s">
        <v>2754</v>
      </c>
      <c r="K2480" s="148" t="s">
        <v>2755</v>
      </c>
      <c r="L2480" s="148" t="s">
        <v>74</v>
      </c>
      <c r="M2480" s="148" t="s">
        <v>3158</v>
      </c>
      <c r="N2480" s="213">
        <v>34</v>
      </c>
      <c r="O2480" s="148" t="s">
        <v>3235</v>
      </c>
      <c r="P2480" s="418" t="s">
        <v>3722</v>
      </c>
      <c r="Q2480" s="16" t="s">
        <v>4904</v>
      </c>
      <c r="R2480" s="16" t="s">
        <v>1176</v>
      </c>
      <c r="S2480" s="114">
        <f t="shared" si="115"/>
        <v>5</v>
      </c>
      <c r="T2480" s="16">
        <v>1</v>
      </c>
      <c r="U2480" s="16">
        <v>4</v>
      </c>
      <c r="V2480" s="16">
        <v>0</v>
      </c>
      <c r="X2480" s="402" t="s">
        <v>4947</v>
      </c>
      <c r="Y2480" s="16" t="s">
        <v>2844</v>
      </c>
      <c r="Z2480" s="47" t="s">
        <v>5001</v>
      </c>
      <c r="AB2480" s="16" t="str">
        <f t="shared" si="116"/>
        <v>Unique</v>
      </c>
    </row>
    <row r="2481" spans="1:28" ht="15">
      <c r="A2481" s="354" t="str">
        <f t="shared" si="112"/>
        <v>80_2_300621_C1Y_p_ph.pe</v>
      </c>
      <c r="B2481" s="378" t="s">
        <v>2504</v>
      </c>
      <c r="C2481" s="378" t="s">
        <v>2505</v>
      </c>
      <c r="D2481" s="213">
        <v>80</v>
      </c>
      <c r="E2481" s="213">
        <v>2</v>
      </c>
      <c r="F2481" s="213">
        <v>150621</v>
      </c>
      <c r="G2481" s="213">
        <v>300621</v>
      </c>
      <c r="H2481" s="213">
        <v>2021</v>
      </c>
      <c r="I2481" s="148" t="s">
        <v>43</v>
      </c>
      <c r="J2481" s="148" t="s">
        <v>2506</v>
      </c>
      <c r="K2481" s="148" t="s">
        <v>2507</v>
      </c>
      <c r="L2481" s="148" t="s">
        <v>74</v>
      </c>
      <c r="M2481" s="148" t="s">
        <v>168</v>
      </c>
      <c r="N2481" s="213">
        <v>11</v>
      </c>
      <c r="P2481" s="418" t="s">
        <v>3722</v>
      </c>
      <c r="Q2481" s="16" t="s">
        <v>4904</v>
      </c>
      <c r="R2481" s="16" t="s">
        <v>1176</v>
      </c>
      <c r="S2481" s="114">
        <f t="shared" si="115"/>
        <v>2</v>
      </c>
      <c r="T2481" s="16">
        <v>0</v>
      </c>
      <c r="U2481" s="16">
        <v>2</v>
      </c>
      <c r="V2481" s="16">
        <v>0</v>
      </c>
      <c r="X2481" s="413" t="s">
        <v>5002</v>
      </c>
      <c r="Y2481" s="16" t="s">
        <v>2844</v>
      </c>
      <c r="Z2481" s="47" t="s">
        <v>5003</v>
      </c>
      <c r="AB2481" s="16" t="str">
        <f t="shared" si="116"/>
        <v>Unique</v>
      </c>
    </row>
    <row r="2482" spans="1:28" ht="15">
      <c r="A2482" s="354" t="str">
        <f t="shared" si="112"/>
        <v>81_1_230522_C1D_p_ph.ci</v>
      </c>
      <c r="B2482" s="355" t="s">
        <v>2618</v>
      </c>
      <c r="C2482" s="355" t="s">
        <v>2619</v>
      </c>
      <c r="D2482" s="213">
        <v>81</v>
      </c>
      <c r="E2482" s="213">
        <v>1</v>
      </c>
      <c r="F2482" s="367" t="s">
        <v>2753</v>
      </c>
      <c r="G2482" s="213">
        <v>230522</v>
      </c>
      <c r="H2482" s="117">
        <v>2022</v>
      </c>
      <c r="I2482" s="148" t="s">
        <v>43</v>
      </c>
      <c r="J2482" s="148" t="s">
        <v>2620</v>
      </c>
      <c r="K2482" s="148" t="s">
        <v>2621</v>
      </c>
      <c r="L2482" s="148" t="s">
        <v>74</v>
      </c>
      <c r="M2482" s="2" t="s">
        <v>75</v>
      </c>
      <c r="N2482" s="117">
        <v>131</v>
      </c>
      <c r="P2482" s="418" t="s">
        <v>4165</v>
      </c>
      <c r="Q2482" s="16" t="s">
        <v>5004</v>
      </c>
      <c r="R2482" s="16" t="s">
        <v>1176</v>
      </c>
      <c r="S2482" s="114">
        <f t="shared" si="115"/>
        <v>3</v>
      </c>
      <c r="T2482" s="16">
        <v>0</v>
      </c>
      <c r="U2482" s="16">
        <v>3</v>
      </c>
      <c r="V2482" s="16">
        <v>0</v>
      </c>
      <c r="X2482" s="413" t="s">
        <v>5002</v>
      </c>
      <c r="Y2482" s="16" t="s">
        <v>2844</v>
      </c>
      <c r="Z2482" s="47" t="s">
        <v>5005</v>
      </c>
      <c r="AB2482" s="16" t="str">
        <f t="shared" si="116"/>
        <v>Unique</v>
      </c>
    </row>
    <row r="2483" spans="1:28" ht="15">
      <c r="A2483" s="597" t="str">
        <f>D2483&amp;"_"&amp;E2483&amp;"_"&amp;G2483&amp;"_"&amp;J2483</f>
        <v>119_2_300621_C2Y_p</v>
      </c>
      <c r="B2483" s="148" t="s">
        <v>2517</v>
      </c>
      <c r="C2483" s="148" t="s">
        <v>2518</v>
      </c>
      <c r="D2483" s="213">
        <v>119</v>
      </c>
      <c r="E2483" s="213">
        <v>2</v>
      </c>
      <c r="F2483" s="213">
        <v>150621</v>
      </c>
      <c r="G2483" s="213">
        <v>300621</v>
      </c>
      <c r="H2483" s="213">
        <v>2021</v>
      </c>
      <c r="I2483" s="148" t="s">
        <v>43</v>
      </c>
      <c r="J2483" s="148" t="s">
        <v>2519</v>
      </c>
      <c r="K2483" s="148" t="s">
        <v>2520</v>
      </c>
      <c r="L2483" s="148" t="s">
        <v>74</v>
      </c>
      <c r="M2483" s="148" t="s">
        <v>168</v>
      </c>
      <c r="N2483" s="213">
        <v>3</v>
      </c>
      <c r="P2483" s="418" t="s">
        <v>3722</v>
      </c>
      <c r="Q2483" s="16" t="s">
        <v>4904</v>
      </c>
      <c r="R2483" s="16" t="s">
        <v>1176</v>
      </c>
      <c r="S2483" s="114">
        <f t="shared" si="115"/>
        <v>3</v>
      </c>
      <c r="T2483" s="16">
        <v>0</v>
      </c>
      <c r="U2483" s="16">
        <v>3</v>
      </c>
      <c r="V2483" s="16">
        <v>0</v>
      </c>
      <c r="X2483" s="413" t="s">
        <v>5002</v>
      </c>
      <c r="Y2483" s="16" t="s">
        <v>2844</v>
      </c>
      <c r="Z2483" s="47" t="s">
        <v>5006</v>
      </c>
      <c r="AB2483" s="16" t="str">
        <f t="shared" si="116"/>
        <v>Unique</v>
      </c>
    </row>
    <row r="2484" spans="1:28" ht="15">
      <c r="A2484" s="354" t="str">
        <f t="shared" ref="A2484:A2518" si="117">D2484&amp;"_"&amp;E2484&amp;"_"&amp;G2484&amp;"_"&amp;J2484&amp;"_"&amp;P2484</f>
        <v xml:space="preserve">119_2_030921_C35_p_ph.pe </v>
      </c>
      <c r="B2484" s="355" t="s">
        <v>2611</v>
      </c>
      <c r="C2484" s="355" t="s">
        <v>2612</v>
      </c>
      <c r="D2484" s="213">
        <v>119</v>
      </c>
      <c r="E2484" s="213">
        <v>2</v>
      </c>
      <c r="F2484" s="213">
        <v>160821</v>
      </c>
      <c r="G2484" s="379" t="s">
        <v>2403</v>
      </c>
      <c r="H2484" s="213">
        <v>2021</v>
      </c>
      <c r="I2484" s="148" t="s">
        <v>43</v>
      </c>
      <c r="J2484" s="148" t="s">
        <v>2613</v>
      </c>
      <c r="K2484" s="148" t="s">
        <v>2614</v>
      </c>
      <c r="L2484" s="148" t="s">
        <v>74</v>
      </c>
      <c r="M2484" s="16" t="s">
        <v>75</v>
      </c>
      <c r="P2484" s="418" t="s">
        <v>5007</v>
      </c>
      <c r="Q2484" s="16" t="s">
        <v>4904</v>
      </c>
      <c r="R2484" s="16" t="s">
        <v>4916</v>
      </c>
      <c r="S2484" s="114">
        <f t="shared" si="115"/>
        <v>2</v>
      </c>
      <c r="T2484" s="16">
        <v>2</v>
      </c>
      <c r="U2484" s="16">
        <v>0</v>
      </c>
      <c r="V2484" s="16">
        <v>0</v>
      </c>
      <c r="X2484" s="413" t="s">
        <v>5002</v>
      </c>
      <c r="Y2484" s="16" t="s">
        <v>2844</v>
      </c>
      <c r="Z2484" s="47" t="s">
        <v>5008</v>
      </c>
      <c r="AB2484" s="16" t="str">
        <f t="shared" si="116"/>
        <v>Unique</v>
      </c>
    </row>
    <row r="2485" spans="1:28" ht="15">
      <c r="A2485" s="354" t="str">
        <f t="shared" si="117"/>
        <v>100_3_090522_C3Y_p_ph.di</v>
      </c>
      <c r="B2485" s="355" t="s">
        <v>2417</v>
      </c>
      <c r="C2485" s="355" t="s">
        <v>2418</v>
      </c>
      <c r="D2485" s="213">
        <v>100</v>
      </c>
      <c r="E2485" s="213">
        <v>3</v>
      </c>
      <c r="F2485" s="213">
        <v>250422</v>
      </c>
      <c r="G2485" s="367" t="s">
        <v>2753</v>
      </c>
      <c r="H2485" s="213">
        <v>2022</v>
      </c>
      <c r="I2485" s="148" t="s">
        <v>43</v>
      </c>
      <c r="J2485" s="148" t="s">
        <v>2419</v>
      </c>
      <c r="K2485" s="148" t="s">
        <v>2420</v>
      </c>
      <c r="L2485" s="148" t="s">
        <v>74</v>
      </c>
      <c r="M2485" s="2" t="s">
        <v>75</v>
      </c>
      <c r="N2485" s="117">
        <v>95</v>
      </c>
      <c r="P2485" s="581" t="s">
        <v>4126</v>
      </c>
      <c r="Q2485" s="16" t="s">
        <v>4975</v>
      </c>
      <c r="R2485" s="16" t="s">
        <v>1176</v>
      </c>
      <c r="S2485" s="114">
        <f t="shared" si="115"/>
        <v>1</v>
      </c>
      <c r="T2485" s="16">
        <v>0</v>
      </c>
      <c r="U2485" s="16">
        <v>1</v>
      </c>
      <c r="V2485" s="16">
        <v>0</v>
      </c>
      <c r="X2485" s="413" t="s">
        <v>5002</v>
      </c>
      <c r="Y2485" s="16" t="s">
        <v>2844</v>
      </c>
      <c r="Z2485" s="47" t="s">
        <v>5009</v>
      </c>
      <c r="AB2485" s="16" t="str">
        <f t="shared" si="116"/>
        <v>Unique</v>
      </c>
    </row>
    <row r="2486" spans="1:28" ht="15">
      <c r="A2486" s="354" t="str">
        <f t="shared" si="117"/>
        <v>100_3_090522_C3Y_p_ph.ci</v>
      </c>
      <c r="B2486" s="355" t="s">
        <v>2417</v>
      </c>
      <c r="C2486" s="355" t="s">
        <v>2418</v>
      </c>
      <c r="D2486" s="213">
        <v>100</v>
      </c>
      <c r="E2486" s="213">
        <v>3</v>
      </c>
      <c r="F2486" s="213">
        <v>250422</v>
      </c>
      <c r="G2486" s="367" t="s">
        <v>2753</v>
      </c>
      <c r="H2486" s="213">
        <v>2022</v>
      </c>
      <c r="I2486" s="148" t="s">
        <v>43</v>
      </c>
      <c r="J2486" s="148" t="s">
        <v>2419</v>
      </c>
      <c r="K2486" s="148" t="s">
        <v>2420</v>
      </c>
      <c r="L2486" s="148" t="s">
        <v>74</v>
      </c>
      <c r="M2486" s="2" t="s">
        <v>75</v>
      </c>
      <c r="N2486" s="117">
        <v>95</v>
      </c>
      <c r="P2486" s="418" t="s">
        <v>4165</v>
      </c>
      <c r="Q2486" s="16" t="s">
        <v>5010</v>
      </c>
      <c r="R2486" s="16" t="s">
        <v>1176</v>
      </c>
      <c r="S2486" s="114">
        <f t="shared" si="115"/>
        <v>1</v>
      </c>
      <c r="T2486" s="16">
        <v>0</v>
      </c>
      <c r="U2486" s="16">
        <v>1</v>
      </c>
      <c r="V2486" s="16">
        <v>0</v>
      </c>
      <c r="X2486" s="402" t="s">
        <v>5002</v>
      </c>
      <c r="Y2486" s="16" t="s">
        <v>2844</v>
      </c>
      <c r="Z2486" s="47" t="s">
        <v>5011</v>
      </c>
      <c r="AB2486" s="16" t="str">
        <f t="shared" si="116"/>
        <v>Unique</v>
      </c>
    </row>
    <row r="2487" spans="1:28" ht="15">
      <c r="A2487" s="354" t="str">
        <f t="shared" si="117"/>
        <v>80_3_300621_C15_p_ph.st</v>
      </c>
      <c r="B2487" s="355" t="s">
        <v>69</v>
      </c>
      <c r="C2487" s="355" t="s">
        <v>70</v>
      </c>
      <c r="D2487" s="213">
        <v>80</v>
      </c>
      <c r="E2487" s="213">
        <v>3</v>
      </c>
      <c r="F2487" s="117">
        <v>150621</v>
      </c>
      <c r="G2487" s="378">
        <v>300621</v>
      </c>
      <c r="H2487" s="213">
        <v>2021</v>
      </c>
      <c r="I2487" s="148" t="s">
        <v>43</v>
      </c>
      <c r="J2487" s="148" t="s">
        <v>72</v>
      </c>
      <c r="K2487" s="148" t="s">
        <v>73</v>
      </c>
      <c r="L2487" s="148" t="s">
        <v>74</v>
      </c>
      <c r="M2487" s="16" t="s">
        <v>75</v>
      </c>
      <c r="P2487" s="418" t="s">
        <v>4149</v>
      </c>
      <c r="Q2487" s="16" t="s">
        <v>2857</v>
      </c>
      <c r="R2487" s="16" t="s">
        <v>1176</v>
      </c>
      <c r="S2487" s="114">
        <f t="shared" si="115"/>
        <v>1</v>
      </c>
      <c r="T2487" s="16">
        <v>0</v>
      </c>
      <c r="U2487" s="16">
        <v>1</v>
      </c>
      <c r="V2487" s="16">
        <v>0</v>
      </c>
      <c r="X2487" s="413" t="s">
        <v>5002</v>
      </c>
      <c r="Y2487" s="16" t="s">
        <v>2844</v>
      </c>
      <c r="Z2487" s="47" t="s">
        <v>5012</v>
      </c>
      <c r="AB2487" s="16" t="str">
        <f t="shared" si="116"/>
        <v>Unique</v>
      </c>
    </row>
    <row r="2488" spans="1:28" ht="15">
      <c r="A2488" s="354" t="str">
        <f t="shared" si="117"/>
        <v>80_1_170823_C1B_p_ph.pe</v>
      </c>
      <c r="B2488" s="148" t="s">
        <v>2360</v>
      </c>
      <c r="C2488" s="148" t="s">
        <v>2361</v>
      </c>
      <c r="D2488" s="213">
        <v>80</v>
      </c>
      <c r="E2488" s="213">
        <v>1</v>
      </c>
      <c r="F2488" s="213">
        <v>280723</v>
      </c>
      <c r="G2488" s="213">
        <v>170823</v>
      </c>
      <c r="H2488" s="213">
        <v>2023</v>
      </c>
      <c r="I2488" s="148" t="s">
        <v>43</v>
      </c>
      <c r="J2488" s="148" t="s">
        <v>2362</v>
      </c>
      <c r="K2488" s="148" t="s">
        <v>2363</v>
      </c>
      <c r="L2488" s="148" t="s">
        <v>74</v>
      </c>
      <c r="M2488" s="148" t="s">
        <v>3158</v>
      </c>
      <c r="N2488" s="213">
        <v>27</v>
      </c>
      <c r="O2488" s="148" t="s">
        <v>3235</v>
      </c>
      <c r="P2488" s="418" t="s">
        <v>3722</v>
      </c>
      <c r="Q2488" s="16" t="s">
        <v>4904</v>
      </c>
      <c r="R2488" s="16" t="s">
        <v>1176</v>
      </c>
      <c r="S2488" s="114">
        <f t="shared" si="115"/>
        <v>2</v>
      </c>
      <c r="T2488" s="16">
        <v>1</v>
      </c>
      <c r="U2488" s="16">
        <v>1</v>
      </c>
      <c r="V2488" s="16">
        <v>0</v>
      </c>
      <c r="X2488" s="413" t="s">
        <v>5002</v>
      </c>
      <c r="Y2488" s="16" t="s">
        <v>2844</v>
      </c>
      <c r="Z2488" s="47" t="s">
        <v>5013</v>
      </c>
      <c r="AB2488" s="16" t="str">
        <f t="shared" si="116"/>
        <v>Unique</v>
      </c>
    </row>
    <row r="2489" spans="1:28" ht="15">
      <c r="A2489" s="354" t="str">
        <f t="shared" si="117"/>
        <v>100_3_220622_C3Y_p_ch.bi</v>
      </c>
      <c r="B2489" s="355" t="s">
        <v>2417</v>
      </c>
      <c r="C2489" s="355" t="s">
        <v>2418</v>
      </c>
      <c r="D2489" s="213">
        <v>100</v>
      </c>
      <c r="E2489" s="213">
        <v>3</v>
      </c>
      <c r="F2489" s="367" t="s">
        <v>2800</v>
      </c>
      <c r="G2489" s="213">
        <v>220622</v>
      </c>
      <c r="H2489" s="213">
        <v>2022</v>
      </c>
      <c r="I2489" s="148" t="s">
        <v>43</v>
      </c>
      <c r="J2489" s="148" t="s">
        <v>2419</v>
      </c>
      <c r="K2489" s="148" t="s">
        <v>2420</v>
      </c>
      <c r="L2489" s="148" t="s">
        <v>74</v>
      </c>
      <c r="M2489" s="2" t="s">
        <v>3125</v>
      </c>
      <c r="N2489" s="117">
        <v>182</v>
      </c>
      <c r="P2489" s="418" t="s">
        <v>287</v>
      </c>
      <c r="Q2489" s="16" t="s">
        <v>288</v>
      </c>
      <c r="R2489" s="16" t="s">
        <v>1176</v>
      </c>
      <c r="S2489" s="114">
        <f t="shared" si="115"/>
        <v>1</v>
      </c>
      <c r="T2489" s="16">
        <v>1</v>
      </c>
      <c r="U2489" s="16">
        <v>0</v>
      </c>
      <c r="V2489" s="16">
        <v>0</v>
      </c>
      <c r="X2489" s="402" t="s">
        <v>5002</v>
      </c>
      <c r="Y2489" s="16" t="s">
        <v>2844</v>
      </c>
      <c r="Z2489" s="47" t="s">
        <v>5014</v>
      </c>
      <c r="AB2489" s="16" t="str">
        <f t="shared" si="116"/>
        <v>Unique</v>
      </c>
    </row>
    <row r="2490" spans="1:28" ht="15">
      <c r="A2490" s="354" t="str">
        <f t="shared" si="117"/>
        <v>100_3_220622_C3Y_p_ph.pe</v>
      </c>
      <c r="B2490" s="355" t="s">
        <v>2417</v>
      </c>
      <c r="C2490" s="355" t="s">
        <v>2418</v>
      </c>
      <c r="D2490" s="213">
        <v>100</v>
      </c>
      <c r="E2490" s="213">
        <v>3</v>
      </c>
      <c r="F2490" s="367" t="s">
        <v>2800</v>
      </c>
      <c r="G2490" s="213">
        <v>220622</v>
      </c>
      <c r="H2490" s="213">
        <v>2022</v>
      </c>
      <c r="I2490" s="148" t="s">
        <v>43</v>
      </c>
      <c r="J2490" s="148" t="s">
        <v>2419</v>
      </c>
      <c r="K2490" s="148" t="s">
        <v>2420</v>
      </c>
      <c r="L2490" s="148" t="s">
        <v>74</v>
      </c>
      <c r="M2490" s="2" t="s">
        <v>3125</v>
      </c>
      <c r="N2490" s="117">
        <v>182</v>
      </c>
      <c r="P2490" s="418" t="s">
        <v>3722</v>
      </c>
      <c r="Q2490" s="16" t="s">
        <v>4904</v>
      </c>
      <c r="R2490" s="16" t="s">
        <v>1176</v>
      </c>
      <c r="S2490" s="114">
        <f t="shared" si="115"/>
        <v>2</v>
      </c>
      <c r="T2490" s="16">
        <v>1</v>
      </c>
      <c r="U2490" s="16">
        <v>1</v>
      </c>
      <c r="V2490" s="16">
        <v>0</v>
      </c>
      <c r="X2490" s="402" t="s">
        <v>5002</v>
      </c>
      <c r="Y2490" s="16" t="s">
        <v>2844</v>
      </c>
      <c r="Z2490" s="47" t="s">
        <v>5015</v>
      </c>
      <c r="AB2490" s="16" t="str">
        <f t="shared" si="116"/>
        <v>Unique</v>
      </c>
    </row>
    <row r="2491" spans="1:28" ht="15">
      <c r="A2491" s="354" t="str">
        <f t="shared" si="117"/>
        <v>100_3_220622_C3Y_p_ph.di</v>
      </c>
      <c r="B2491" s="355" t="s">
        <v>2417</v>
      </c>
      <c r="C2491" s="355" t="s">
        <v>2418</v>
      </c>
      <c r="D2491" s="213">
        <v>100</v>
      </c>
      <c r="E2491" s="213">
        <v>3</v>
      </c>
      <c r="F2491" s="367" t="s">
        <v>2800</v>
      </c>
      <c r="G2491" s="213">
        <v>220622</v>
      </c>
      <c r="H2491" s="213">
        <v>2022</v>
      </c>
      <c r="I2491" s="148" t="s">
        <v>43</v>
      </c>
      <c r="J2491" s="148" t="s">
        <v>2419</v>
      </c>
      <c r="K2491" s="148" t="s">
        <v>2420</v>
      </c>
      <c r="L2491" s="148" t="s">
        <v>74</v>
      </c>
      <c r="M2491" s="2" t="s">
        <v>3125</v>
      </c>
      <c r="N2491" s="117">
        <v>182</v>
      </c>
      <c r="P2491" s="581" t="s">
        <v>4126</v>
      </c>
      <c r="Q2491" s="16" t="s">
        <v>4975</v>
      </c>
      <c r="R2491" s="16" t="s">
        <v>1176</v>
      </c>
      <c r="S2491" s="114">
        <f t="shared" si="115"/>
        <v>1</v>
      </c>
      <c r="T2491" s="16">
        <v>1</v>
      </c>
      <c r="U2491" s="16">
        <v>0</v>
      </c>
      <c r="V2491" s="16">
        <v>0</v>
      </c>
      <c r="X2491" s="402" t="s">
        <v>5002</v>
      </c>
      <c r="Y2491" s="16" t="s">
        <v>2844</v>
      </c>
      <c r="Z2491" s="47" t="s">
        <v>5016</v>
      </c>
      <c r="AB2491" s="16" t="str">
        <f t="shared" si="116"/>
        <v>Unique</v>
      </c>
    </row>
    <row r="2492" spans="1:28" ht="15">
      <c r="A2492" s="354" t="str">
        <f t="shared" si="117"/>
        <v>80_1_140721_C1B_p_ph.pe</v>
      </c>
      <c r="B2492" s="355" t="s">
        <v>2360</v>
      </c>
      <c r="C2492" s="355" t="s">
        <v>2361</v>
      </c>
      <c r="D2492" s="213">
        <v>80</v>
      </c>
      <c r="E2492" s="213">
        <v>1</v>
      </c>
      <c r="F2492" s="213">
        <v>300621</v>
      </c>
      <c r="G2492" s="378">
        <v>140721</v>
      </c>
      <c r="H2492" s="213">
        <v>2021</v>
      </c>
      <c r="I2492" s="148" t="s">
        <v>43</v>
      </c>
      <c r="J2492" s="148" t="s">
        <v>2362</v>
      </c>
      <c r="K2492" s="148" t="s">
        <v>2363</v>
      </c>
      <c r="L2492" s="148" t="s">
        <v>74</v>
      </c>
      <c r="M2492" s="16" t="s">
        <v>75</v>
      </c>
      <c r="P2492" s="418" t="s">
        <v>3722</v>
      </c>
      <c r="Q2492" s="16" t="s">
        <v>4904</v>
      </c>
      <c r="R2492" s="16" t="s">
        <v>1176</v>
      </c>
      <c r="S2492" s="114">
        <f t="shared" si="115"/>
        <v>3</v>
      </c>
      <c r="T2492" s="16">
        <v>0</v>
      </c>
      <c r="U2492" s="16">
        <v>3</v>
      </c>
      <c r="V2492" s="16">
        <v>0</v>
      </c>
      <c r="X2492" s="413" t="s">
        <v>5002</v>
      </c>
      <c r="Y2492" s="16" t="s">
        <v>2844</v>
      </c>
      <c r="Z2492" s="47" t="s">
        <v>5017</v>
      </c>
      <c r="AB2492" s="16" t="str">
        <f t="shared" si="116"/>
        <v>Unique</v>
      </c>
    </row>
    <row r="2493" spans="1:28" ht="15">
      <c r="A2493" s="354" t="str">
        <f t="shared" si="117"/>
        <v>119_2_160821_C35_p_ph.pe</v>
      </c>
      <c r="B2493" s="355" t="s">
        <v>2611</v>
      </c>
      <c r="C2493" s="355" t="s">
        <v>2612</v>
      </c>
      <c r="D2493" s="421">
        <v>119</v>
      </c>
      <c r="E2493" s="421">
        <v>2</v>
      </c>
      <c r="F2493" s="213">
        <v>300721</v>
      </c>
      <c r="G2493" s="213">
        <v>160821</v>
      </c>
      <c r="H2493" s="213">
        <v>2021</v>
      </c>
      <c r="I2493" s="148" t="s">
        <v>43</v>
      </c>
      <c r="J2493" s="148" t="s">
        <v>2613</v>
      </c>
      <c r="K2493" s="148" t="s">
        <v>2614</v>
      </c>
      <c r="L2493" s="148" t="s">
        <v>74</v>
      </c>
      <c r="M2493" s="2" t="s">
        <v>477</v>
      </c>
      <c r="N2493" s="117">
        <v>866</v>
      </c>
      <c r="O2493" s="354"/>
      <c r="P2493" s="418" t="s">
        <v>3722</v>
      </c>
      <c r="Q2493" s="16" t="s">
        <v>4904</v>
      </c>
      <c r="R2493" s="16" t="s">
        <v>4916</v>
      </c>
      <c r="S2493" s="114">
        <f t="shared" si="115"/>
        <v>3</v>
      </c>
      <c r="T2493" s="16">
        <v>1</v>
      </c>
      <c r="U2493" s="16">
        <v>2</v>
      </c>
      <c r="V2493" s="16">
        <v>0</v>
      </c>
      <c r="X2493" s="413" t="s">
        <v>5002</v>
      </c>
      <c r="Y2493" s="16" t="s">
        <v>2844</v>
      </c>
      <c r="Z2493" s="47" t="s">
        <v>5018</v>
      </c>
      <c r="AB2493" s="16" t="str">
        <f t="shared" si="116"/>
        <v>Unique</v>
      </c>
    </row>
    <row r="2494" spans="1:28" ht="15">
      <c r="A2494" s="354" t="str">
        <f t="shared" si="117"/>
        <v xml:space="preserve">119_2_160821_C35_p_ph.st </v>
      </c>
      <c r="B2494" s="355" t="s">
        <v>2611</v>
      </c>
      <c r="C2494" s="355" t="s">
        <v>2612</v>
      </c>
      <c r="D2494" s="421">
        <v>119</v>
      </c>
      <c r="E2494" s="421">
        <v>2</v>
      </c>
      <c r="F2494" s="213">
        <v>300721</v>
      </c>
      <c r="G2494" s="213">
        <v>160821</v>
      </c>
      <c r="H2494" s="213">
        <v>2021</v>
      </c>
      <c r="I2494" s="148" t="s">
        <v>43</v>
      </c>
      <c r="J2494" s="148" t="s">
        <v>2613</v>
      </c>
      <c r="K2494" s="148" t="s">
        <v>2614</v>
      </c>
      <c r="L2494" s="148" t="s">
        <v>74</v>
      </c>
      <c r="M2494" s="2" t="s">
        <v>477</v>
      </c>
      <c r="N2494" s="117">
        <v>866</v>
      </c>
      <c r="O2494" s="354"/>
      <c r="P2494" s="599" t="s">
        <v>5019</v>
      </c>
      <c r="Q2494" s="16" t="s">
        <v>2857</v>
      </c>
      <c r="R2494" s="16" t="s">
        <v>4916</v>
      </c>
      <c r="S2494" s="114">
        <f t="shared" si="115"/>
        <v>1</v>
      </c>
      <c r="T2494" s="16">
        <v>1</v>
      </c>
      <c r="U2494" s="16">
        <v>0</v>
      </c>
      <c r="V2494" s="16">
        <v>0</v>
      </c>
      <c r="X2494" s="402" t="s">
        <v>5002</v>
      </c>
      <c r="Y2494" s="16" t="s">
        <v>2844</v>
      </c>
      <c r="Z2494" s="47" t="s">
        <v>5020</v>
      </c>
      <c r="AB2494" s="16" t="str">
        <f t="shared" si="116"/>
        <v>Unique</v>
      </c>
    </row>
    <row r="2495" spans="1:28" ht="15">
      <c r="A2495" s="354" t="str">
        <f t="shared" si="117"/>
        <v>119_2_060722_C35_p_ph.pe</v>
      </c>
      <c r="B2495" s="355" t="s">
        <v>2611</v>
      </c>
      <c r="C2495" s="355" t="s">
        <v>2612</v>
      </c>
      <c r="D2495" s="421">
        <v>119</v>
      </c>
      <c r="E2495" s="421">
        <v>2</v>
      </c>
      <c r="F2495" s="213">
        <v>220622</v>
      </c>
      <c r="G2495" s="367" t="s">
        <v>465</v>
      </c>
      <c r="H2495" s="213">
        <v>2022</v>
      </c>
      <c r="I2495" s="148" t="s">
        <v>43</v>
      </c>
      <c r="J2495" s="148" t="s">
        <v>2613</v>
      </c>
      <c r="K2495" s="148" t="s">
        <v>2614</v>
      </c>
      <c r="L2495" s="148" t="s">
        <v>74</v>
      </c>
      <c r="M2495" s="148" t="s">
        <v>100</v>
      </c>
      <c r="N2495" s="117">
        <v>62</v>
      </c>
      <c r="O2495" s="2"/>
      <c r="P2495" s="418" t="s">
        <v>3722</v>
      </c>
      <c r="Q2495" s="16" t="s">
        <v>4904</v>
      </c>
      <c r="R2495" s="16" t="s">
        <v>4909</v>
      </c>
      <c r="S2495" s="16">
        <v>3</v>
      </c>
      <c r="T2495" s="16">
        <v>1</v>
      </c>
      <c r="U2495" s="16">
        <v>2</v>
      </c>
      <c r="V2495" s="16">
        <v>0</v>
      </c>
      <c r="X2495" s="413" t="s">
        <v>5002</v>
      </c>
      <c r="Y2495" s="16" t="s">
        <v>2844</v>
      </c>
      <c r="Z2495" s="47" t="s">
        <v>5021</v>
      </c>
      <c r="AB2495" s="16" t="str">
        <f t="shared" si="116"/>
        <v>Unique</v>
      </c>
    </row>
    <row r="2496" spans="1:28" ht="15">
      <c r="A2496" s="354" t="str">
        <f t="shared" si="117"/>
        <v>80_4_220622_C25_p_ph.pe</v>
      </c>
      <c r="B2496" s="355" t="s">
        <v>2320</v>
      </c>
      <c r="C2496" s="355" t="s">
        <v>2321</v>
      </c>
      <c r="D2496" s="213">
        <v>80</v>
      </c>
      <c r="E2496" s="213">
        <v>4</v>
      </c>
      <c r="F2496" s="367" t="s">
        <v>2800</v>
      </c>
      <c r="G2496" s="213">
        <v>220622</v>
      </c>
      <c r="H2496" s="213">
        <v>2022</v>
      </c>
      <c r="I2496" s="148" t="s">
        <v>43</v>
      </c>
      <c r="J2496" s="148" t="s">
        <v>2322</v>
      </c>
      <c r="K2496" s="148" t="s">
        <v>2323</v>
      </c>
      <c r="L2496" s="148" t="s">
        <v>74</v>
      </c>
      <c r="M2496" s="2" t="s">
        <v>320</v>
      </c>
      <c r="N2496" s="213">
        <v>101</v>
      </c>
      <c r="O2496" s="2"/>
      <c r="P2496" s="418" t="s">
        <v>3722</v>
      </c>
      <c r="Q2496" s="16" t="s">
        <v>4904</v>
      </c>
      <c r="R2496" s="16" t="s">
        <v>4909</v>
      </c>
      <c r="S2496" s="16">
        <v>21</v>
      </c>
      <c r="T2496" s="16">
        <v>0</v>
      </c>
      <c r="U2496" s="16">
        <v>21</v>
      </c>
      <c r="V2496" s="16">
        <v>0</v>
      </c>
      <c r="X2496" s="413" t="s">
        <v>5002</v>
      </c>
      <c r="Y2496" s="16" t="s">
        <v>2844</v>
      </c>
      <c r="Z2496" s="47" t="s">
        <v>5022</v>
      </c>
      <c r="AB2496" s="16" t="str">
        <f t="shared" si="116"/>
        <v>Unique</v>
      </c>
    </row>
    <row r="2497" spans="1:28" ht="15">
      <c r="A2497" s="354" t="str">
        <f t="shared" si="117"/>
        <v>101_2_160821_C3A_p_ph.pe</v>
      </c>
      <c r="B2497" s="355" t="s">
        <v>2336</v>
      </c>
      <c r="C2497" s="355" t="s">
        <v>2337</v>
      </c>
      <c r="D2497" s="213">
        <v>101</v>
      </c>
      <c r="E2497" s="213">
        <v>2</v>
      </c>
      <c r="F2497" s="213">
        <v>300721</v>
      </c>
      <c r="G2497" s="213">
        <v>160821</v>
      </c>
      <c r="H2497" s="213">
        <v>2021</v>
      </c>
      <c r="I2497" s="148" t="s">
        <v>43</v>
      </c>
      <c r="J2497" s="148" t="s">
        <v>2338</v>
      </c>
      <c r="K2497" s="148" t="s">
        <v>2339</v>
      </c>
      <c r="L2497" s="148" t="s">
        <v>74</v>
      </c>
      <c r="M2497" s="2" t="s">
        <v>75</v>
      </c>
      <c r="N2497" s="117">
        <v>572</v>
      </c>
      <c r="P2497" s="418" t="s">
        <v>3722</v>
      </c>
      <c r="Q2497" s="16" t="s">
        <v>4904</v>
      </c>
      <c r="R2497" s="16" t="s">
        <v>1176</v>
      </c>
      <c r="S2497" s="114">
        <f t="shared" ref="S2497:S2498" si="118">SUM(T2497+U2497)</f>
        <v>1</v>
      </c>
      <c r="T2497" s="16">
        <v>1</v>
      </c>
      <c r="U2497" s="16">
        <v>0</v>
      </c>
      <c r="V2497" s="16">
        <v>0</v>
      </c>
      <c r="X2497" s="413" t="s">
        <v>5002</v>
      </c>
      <c r="Y2497" s="16" t="s">
        <v>2844</v>
      </c>
      <c r="Z2497" s="47" t="s">
        <v>5023</v>
      </c>
      <c r="AB2497" s="16" t="str">
        <f t="shared" si="116"/>
        <v>Unique</v>
      </c>
    </row>
    <row r="2498" spans="1:28" ht="15">
      <c r="A2498" s="354" t="str">
        <f t="shared" si="117"/>
        <v>128_1_230522_C3D_p_ph.ci</v>
      </c>
      <c r="B2498" s="355" t="s">
        <v>2767</v>
      </c>
      <c r="C2498" s="355" t="s">
        <v>2768</v>
      </c>
      <c r="D2498" s="213">
        <v>128</v>
      </c>
      <c r="E2498" s="213">
        <v>1</v>
      </c>
      <c r="F2498" s="367" t="s">
        <v>2753</v>
      </c>
      <c r="G2498" s="213">
        <v>230522</v>
      </c>
      <c r="H2498" s="213">
        <v>2022</v>
      </c>
      <c r="I2498" s="148" t="s">
        <v>43</v>
      </c>
      <c r="J2498" s="148" t="s">
        <v>2769</v>
      </c>
      <c r="K2498" s="148" t="s">
        <v>2770</v>
      </c>
      <c r="L2498" s="148" t="s">
        <v>74</v>
      </c>
      <c r="M2498" s="2" t="s">
        <v>75</v>
      </c>
      <c r="N2498" s="117">
        <v>128</v>
      </c>
      <c r="P2498" s="418" t="s">
        <v>4165</v>
      </c>
      <c r="Q2498" s="16" t="s">
        <v>5004</v>
      </c>
      <c r="R2498" s="16" t="s">
        <v>100</v>
      </c>
      <c r="S2498" s="114">
        <f t="shared" si="118"/>
        <v>1</v>
      </c>
      <c r="T2498" s="16">
        <v>0</v>
      </c>
      <c r="U2498" s="16">
        <v>1</v>
      </c>
      <c r="V2498" s="16">
        <v>0</v>
      </c>
      <c r="X2498" s="413" t="s">
        <v>5002</v>
      </c>
      <c r="Y2498" s="16" t="s">
        <v>2844</v>
      </c>
      <c r="Z2498" s="47" t="s">
        <v>5024</v>
      </c>
      <c r="AB2498" s="16" t="str">
        <f t="shared" si="116"/>
        <v>Unique</v>
      </c>
    </row>
    <row r="2499" spans="1:28" ht="15">
      <c r="A2499" s="354" t="str">
        <f t="shared" si="117"/>
        <v>102_1_030822_C1C_p_ph.di</v>
      </c>
      <c r="B2499" s="355" t="s">
        <v>2751</v>
      </c>
      <c r="C2499" s="355" t="s">
        <v>2752</v>
      </c>
      <c r="D2499" s="213">
        <v>102</v>
      </c>
      <c r="E2499" s="213">
        <v>1</v>
      </c>
      <c r="F2499" s="367" t="s">
        <v>3450</v>
      </c>
      <c r="G2499" s="367" t="s">
        <v>3145</v>
      </c>
      <c r="H2499" s="213">
        <v>2022</v>
      </c>
      <c r="I2499" s="148" t="s">
        <v>43</v>
      </c>
      <c r="J2499" s="148" t="s">
        <v>2754</v>
      </c>
      <c r="K2499" s="148" t="s">
        <v>2755</v>
      </c>
      <c r="L2499" s="148" t="s">
        <v>74</v>
      </c>
      <c r="M2499" s="148" t="s">
        <v>3150</v>
      </c>
      <c r="N2499" s="213">
        <v>46</v>
      </c>
      <c r="O2499" s="2"/>
      <c r="P2499" s="581" t="s">
        <v>4126</v>
      </c>
      <c r="Q2499" s="16" t="s">
        <v>4975</v>
      </c>
      <c r="R2499" s="16" t="s">
        <v>4909</v>
      </c>
      <c r="S2499" s="16">
        <v>3</v>
      </c>
      <c r="T2499" s="16">
        <v>0</v>
      </c>
      <c r="U2499" s="16">
        <v>3</v>
      </c>
      <c r="V2499" s="16">
        <v>0</v>
      </c>
      <c r="X2499" s="413" t="s">
        <v>5025</v>
      </c>
      <c r="Y2499" s="16" t="s">
        <v>2844</v>
      </c>
      <c r="Z2499" s="47" t="s">
        <v>5026</v>
      </c>
      <c r="AB2499" s="16" t="str">
        <f t="shared" si="116"/>
        <v>Unique</v>
      </c>
    </row>
    <row r="2500" spans="1:28" ht="15">
      <c r="A2500" s="354" t="str">
        <f t="shared" si="117"/>
        <v>102_1_030822_C1C_p_ph.pe</v>
      </c>
      <c r="B2500" s="355" t="s">
        <v>2751</v>
      </c>
      <c r="C2500" s="355" t="s">
        <v>2752</v>
      </c>
      <c r="D2500" s="213">
        <v>102</v>
      </c>
      <c r="E2500" s="213">
        <v>1</v>
      </c>
      <c r="F2500" s="367" t="s">
        <v>3450</v>
      </c>
      <c r="G2500" s="367" t="s">
        <v>3145</v>
      </c>
      <c r="H2500" s="213">
        <v>2022</v>
      </c>
      <c r="I2500" s="148" t="s">
        <v>43</v>
      </c>
      <c r="J2500" s="148" t="s">
        <v>2754</v>
      </c>
      <c r="K2500" s="148" t="s">
        <v>2755</v>
      </c>
      <c r="L2500" s="148" t="s">
        <v>74</v>
      </c>
      <c r="M2500" s="148" t="s">
        <v>3150</v>
      </c>
      <c r="N2500" s="213">
        <v>46</v>
      </c>
      <c r="O2500" s="2"/>
      <c r="P2500" s="418" t="s">
        <v>3722</v>
      </c>
      <c r="Q2500" s="16" t="s">
        <v>4904</v>
      </c>
      <c r="R2500" s="16" t="s">
        <v>4909</v>
      </c>
      <c r="S2500" s="16">
        <v>8</v>
      </c>
      <c r="T2500" s="16">
        <v>1</v>
      </c>
      <c r="U2500" s="16">
        <v>7</v>
      </c>
      <c r="V2500" s="16">
        <v>0</v>
      </c>
      <c r="X2500" s="413" t="s">
        <v>5025</v>
      </c>
      <c r="Y2500" s="16" t="s">
        <v>2844</v>
      </c>
      <c r="Z2500" s="47" t="s">
        <v>5027</v>
      </c>
      <c r="AB2500" s="16" t="str">
        <f t="shared" si="116"/>
        <v>Unique</v>
      </c>
    </row>
    <row r="2501" spans="1:28" ht="15">
      <c r="A2501" s="354" t="str">
        <f t="shared" si="117"/>
        <v>102_1_200722_C1C_p_ph.pe</v>
      </c>
      <c r="B2501" s="355" t="s">
        <v>2751</v>
      </c>
      <c r="C2501" s="355" t="s">
        <v>2752</v>
      </c>
      <c r="D2501" s="213">
        <v>102</v>
      </c>
      <c r="E2501" s="213">
        <v>1</v>
      </c>
      <c r="F2501" s="367" t="s">
        <v>465</v>
      </c>
      <c r="G2501" s="213">
        <v>200722</v>
      </c>
      <c r="H2501" s="213">
        <v>2022</v>
      </c>
      <c r="I2501" s="148" t="s">
        <v>43</v>
      </c>
      <c r="J2501" s="148" t="s">
        <v>2754</v>
      </c>
      <c r="K2501" s="148" t="s">
        <v>2755</v>
      </c>
      <c r="L2501" s="148" t="s">
        <v>74</v>
      </c>
      <c r="M2501" s="148" t="s">
        <v>3150</v>
      </c>
      <c r="N2501" s="213">
        <v>91</v>
      </c>
      <c r="O2501" s="50" t="s">
        <v>2912</v>
      </c>
      <c r="P2501" s="418" t="s">
        <v>3722</v>
      </c>
      <c r="Q2501" s="16" t="s">
        <v>4904</v>
      </c>
      <c r="R2501" s="16" t="s">
        <v>4909</v>
      </c>
      <c r="S2501" s="16">
        <v>3</v>
      </c>
      <c r="T2501" s="16">
        <v>2</v>
      </c>
      <c r="U2501" s="16">
        <v>1</v>
      </c>
      <c r="V2501" s="16">
        <v>0</v>
      </c>
      <c r="X2501" s="413" t="s">
        <v>5025</v>
      </c>
      <c r="Y2501" s="16" t="s">
        <v>2844</v>
      </c>
      <c r="Z2501" s="47" t="s">
        <v>5028</v>
      </c>
      <c r="AB2501" s="16" t="str">
        <f t="shared" si="116"/>
        <v>Unique</v>
      </c>
    </row>
    <row r="2502" spans="1:28" ht="15">
      <c r="A2502" s="354" t="str">
        <f t="shared" si="117"/>
        <v>119_2_220622_C35_p_ph.pe</v>
      </c>
      <c r="B2502" s="355" t="s">
        <v>2611</v>
      </c>
      <c r="C2502" s="355" t="s">
        <v>2612</v>
      </c>
      <c r="D2502" s="421">
        <v>119</v>
      </c>
      <c r="E2502" s="421">
        <v>2</v>
      </c>
      <c r="F2502" s="367" t="s">
        <v>2800</v>
      </c>
      <c r="G2502" s="213">
        <v>220622</v>
      </c>
      <c r="H2502" s="117">
        <v>2022</v>
      </c>
      <c r="I2502" s="148" t="s">
        <v>43</v>
      </c>
      <c r="J2502" s="148" t="s">
        <v>2613</v>
      </c>
      <c r="K2502" s="148" t="s">
        <v>2614</v>
      </c>
      <c r="L2502" s="148" t="s">
        <v>74</v>
      </c>
      <c r="M2502" s="2" t="s">
        <v>75</v>
      </c>
      <c r="N2502" s="117">
        <v>46</v>
      </c>
      <c r="P2502" s="418" t="s">
        <v>3722</v>
      </c>
      <c r="Q2502" s="16" t="s">
        <v>4904</v>
      </c>
      <c r="R2502" s="16" t="s">
        <v>4909</v>
      </c>
      <c r="S2502" s="16">
        <v>6</v>
      </c>
      <c r="T2502" s="16">
        <v>0</v>
      </c>
      <c r="U2502" s="16">
        <v>6</v>
      </c>
      <c r="V2502" s="16">
        <v>0</v>
      </c>
      <c r="X2502" s="413" t="s">
        <v>5025</v>
      </c>
      <c r="Y2502" s="16" t="s">
        <v>2844</v>
      </c>
      <c r="Z2502" s="47" t="s">
        <v>5029</v>
      </c>
      <c r="AB2502" s="16" t="str">
        <f t="shared" ref="AB2502:AB2533" si="119">IF(COUNTIF(Z:Z, Z2502)&gt;1, "Duplicate", "Unique")</f>
        <v>Unique</v>
      </c>
    </row>
    <row r="2503" spans="1:28" ht="15">
      <c r="A2503" s="354" t="str">
        <f t="shared" si="117"/>
        <v>93_1_030921_C3B_p_ph.di</v>
      </c>
      <c r="B2503" s="355" t="s">
        <v>2326</v>
      </c>
      <c r="C2503" s="355" t="s">
        <v>2327</v>
      </c>
      <c r="D2503" s="213">
        <v>93</v>
      </c>
      <c r="E2503" s="213">
        <v>1</v>
      </c>
      <c r="F2503" s="213">
        <v>160821</v>
      </c>
      <c r="G2503" s="379" t="s">
        <v>2403</v>
      </c>
      <c r="H2503" s="213">
        <v>2021</v>
      </c>
      <c r="I2503" s="148" t="s">
        <v>43</v>
      </c>
      <c r="J2503" s="148" t="s">
        <v>2328</v>
      </c>
      <c r="K2503" s="148" t="s">
        <v>2329</v>
      </c>
      <c r="L2503" s="148" t="s">
        <v>74</v>
      </c>
      <c r="M2503" s="16" t="s">
        <v>75</v>
      </c>
      <c r="P2503" s="581" t="s">
        <v>4126</v>
      </c>
      <c r="Q2503" s="16" t="s">
        <v>4975</v>
      </c>
      <c r="R2503" s="16" t="s">
        <v>4909</v>
      </c>
      <c r="S2503" s="16">
        <v>1</v>
      </c>
      <c r="T2503" s="16">
        <v>1</v>
      </c>
      <c r="U2503" s="16">
        <v>0</v>
      </c>
      <c r="V2503" s="16">
        <v>0</v>
      </c>
      <c r="X2503" s="413" t="s">
        <v>5025</v>
      </c>
      <c r="Y2503" s="16" t="s">
        <v>2844</v>
      </c>
      <c r="Z2503" s="47" t="s">
        <v>5030</v>
      </c>
      <c r="AB2503" s="16" t="str">
        <f t="shared" si="119"/>
        <v>Unique</v>
      </c>
    </row>
    <row r="2504" spans="1:28" ht="15">
      <c r="A2504" s="354" t="str">
        <f t="shared" si="117"/>
        <v>119_1_220622_C1X_p_ph.di</v>
      </c>
      <c r="B2504" s="355" t="s">
        <v>2302</v>
      </c>
      <c r="C2504" s="355" t="s">
        <v>2303</v>
      </c>
      <c r="D2504" s="213">
        <v>119</v>
      </c>
      <c r="E2504" s="213">
        <v>1</v>
      </c>
      <c r="F2504" s="367" t="s">
        <v>2800</v>
      </c>
      <c r="G2504" s="213">
        <v>220622</v>
      </c>
      <c r="H2504" s="213">
        <v>2022</v>
      </c>
      <c r="I2504" s="148" t="s">
        <v>43</v>
      </c>
      <c r="J2504" s="148" t="s">
        <v>2304</v>
      </c>
      <c r="K2504" s="148" t="s">
        <v>2305</v>
      </c>
      <c r="L2504" s="148" t="s">
        <v>74</v>
      </c>
      <c r="M2504" s="148" t="s">
        <v>477</v>
      </c>
      <c r="N2504" s="213">
        <v>67</v>
      </c>
      <c r="O2504" s="2"/>
      <c r="P2504" s="581" t="s">
        <v>4126</v>
      </c>
      <c r="Q2504" s="16" t="s">
        <v>4975</v>
      </c>
      <c r="R2504" s="16" t="s">
        <v>4909</v>
      </c>
      <c r="S2504" s="16">
        <v>4</v>
      </c>
      <c r="T2504" s="16">
        <v>0</v>
      </c>
      <c r="U2504" s="16">
        <v>4</v>
      </c>
      <c r="V2504" s="16">
        <v>0</v>
      </c>
      <c r="X2504" s="413" t="s">
        <v>5025</v>
      </c>
      <c r="Y2504" s="16" t="s">
        <v>2844</v>
      </c>
      <c r="Z2504" s="47" t="s">
        <v>5031</v>
      </c>
      <c r="AB2504" s="16" t="str">
        <f t="shared" si="119"/>
        <v>Unique</v>
      </c>
    </row>
    <row r="2505" spans="1:28" ht="15">
      <c r="A2505" s="354" t="str">
        <f t="shared" si="117"/>
        <v>119_2_080622_C35_p_ph.pe</v>
      </c>
      <c r="B2505" s="355" t="s">
        <v>2611</v>
      </c>
      <c r="C2505" s="355" t="s">
        <v>2612</v>
      </c>
      <c r="D2505" s="421">
        <v>119</v>
      </c>
      <c r="E2505" s="421">
        <v>2</v>
      </c>
      <c r="F2505" s="213">
        <v>230522</v>
      </c>
      <c r="G2505" s="367" t="s">
        <v>2800</v>
      </c>
      <c r="H2505" s="213">
        <v>2022</v>
      </c>
      <c r="I2505" s="148" t="s">
        <v>43</v>
      </c>
      <c r="J2505" s="148" t="s">
        <v>2613</v>
      </c>
      <c r="K2505" s="148" t="s">
        <v>2614</v>
      </c>
      <c r="L2505" s="148" t="s">
        <v>74</v>
      </c>
      <c r="M2505" s="2" t="s">
        <v>168</v>
      </c>
      <c r="N2505" s="213">
        <v>96</v>
      </c>
      <c r="O2505" s="2"/>
      <c r="P2505" s="418" t="s">
        <v>3722</v>
      </c>
      <c r="Q2505" s="16" t="s">
        <v>4904</v>
      </c>
      <c r="R2505" s="16" t="s">
        <v>4909</v>
      </c>
      <c r="S2505" s="16">
        <v>3</v>
      </c>
      <c r="T2505" s="16">
        <v>1</v>
      </c>
      <c r="U2505" s="16">
        <v>2</v>
      </c>
      <c r="V2505" s="16">
        <v>0</v>
      </c>
      <c r="X2505" s="413" t="s">
        <v>5025</v>
      </c>
      <c r="Y2505" s="16" t="s">
        <v>2844</v>
      </c>
      <c r="Z2505" s="47" t="s">
        <v>5032</v>
      </c>
      <c r="AB2505" s="16" t="str">
        <f t="shared" si="119"/>
        <v>Unique</v>
      </c>
    </row>
    <row r="2506" spans="1:28" ht="15">
      <c r="A2506" s="354" t="str">
        <f t="shared" si="117"/>
        <v>128_1_170822_C3D_p_ph.di</v>
      </c>
      <c r="B2506" s="355" t="s">
        <v>2767</v>
      </c>
      <c r="C2506" s="355" t="s">
        <v>2768</v>
      </c>
      <c r="D2506" s="213">
        <v>128</v>
      </c>
      <c r="E2506" s="213">
        <v>1</v>
      </c>
      <c r="F2506" s="367" t="s">
        <v>3145</v>
      </c>
      <c r="G2506" s="213">
        <v>170822</v>
      </c>
      <c r="H2506" s="213">
        <v>2022</v>
      </c>
      <c r="I2506" s="148" t="s">
        <v>43</v>
      </c>
      <c r="J2506" s="148" t="s">
        <v>2769</v>
      </c>
      <c r="K2506" s="148" t="s">
        <v>2770</v>
      </c>
      <c r="L2506" s="148" t="s">
        <v>74</v>
      </c>
      <c r="M2506" s="148" t="s">
        <v>2422</v>
      </c>
      <c r="N2506" s="117">
        <v>50</v>
      </c>
      <c r="P2506" s="581" t="s">
        <v>4126</v>
      </c>
      <c r="Q2506" s="16" t="s">
        <v>4975</v>
      </c>
      <c r="R2506" s="16" t="s">
        <v>100</v>
      </c>
      <c r="S2506" s="16">
        <v>1</v>
      </c>
      <c r="T2506" s="16">
        <v>0</v>
      </c>
      <c r="U2506" s="16">
        <v>1</v>
      </c>
      <c r="V2506" s="16">
        <v>0</v>
      </c>
      <c r="X2506" s="413" t="s">
        <v>5025</v>
      </c>
      <c r="Y2506" s="16" t="s">
        <v>2844</v>
      </c>
      <c r="Z2506" s="47" t="s">
        <v>5033</v>
      </c>
      <c r="AB2506" s="16" t="str">
        <f t="shared" si="119"/>
        <v>Unique</v>
      </c>
    </row>
    <row r="2507" spans="1:28" ht="15">
      <c r="A2507" s="354" t="str">
        <f t="shared" si="117"/>
        <v>128_1_060722_C3D_p_ph.st</v>
      </c>
      <c r="B2507" s="355" t="s">
        <v>2767</v>
      </c>
      <c r="C2507" s="355" t="s">
        <v>2768</v>
      </c>
      <c r="D2507" s="213">
        <v>128</v>
      </c>
      <c r="E2507" s="213">
        <v>1</v>
      </c>
      <c r="F2507" s="213">
        <v>220622</v>
      </c>
      <c r="G2507" s="367" t="s">
        <v>465</v>
      </c>
      <c r="H2507" s="213">
        <v>2022</v>
      </c>
      <c r="I2507" s="148" t="s">
        <v>43</v>
      </c>
      <c r="J2507" s="148" t="s">
        <v>2769</v>
      </c>
      <c r="K2507" s="148" t="s">
        <v>2770</v>
      </c>
      <c r="L2507" s="148" t="s">
        <v>74</v>
      </c>
      <c r="M2507" s="2" t="s">
        <v>100</v>
      </c>
      <c r="N2507" s="117">
        <v>491</v>
      </c>
      <c r="O2507" s="2"/>
      <c r="P2507" s="418" t="s">
        <v>4149</v>
      </c>
      <c r="Q2507" s="16" t="s">
        <v>2857</v>
      </c>
      <c r="R2507" s="16" t="s">
        <v>4909</v>
      </c>
      <c r="S2507" s="16">
        <v>7</v>
      </c>
      <c r="T2507" s="16">
        <v>1</v>
      </c>
      <c r="U2507" s="16">
        <v>6</v>
      </c>
      <c r="V2507" s="16">
        <v>0</v>
      </c>
      <c r="X2507" s="413" t="s">
        <v>5025</v>
      </c>
      <c r="Y2507" s="16" t="s">
        <v>2844</v>
      </c>
      <c r="Z2507" s="47" t="s">
        <v>5034</v>
      </c>
      <c r="AB2507" s="16" t="str">
        <f t="shared" si="119"/>
        <v>Unique</v>
      </c>
    </row>
    <row r="2508" spans="1:28" ht="15">
      <c r="A2508" s="354" t="str">
        <f t="shared" si="117"/>
        <v>119_1_300621_C1X_p_ph.di</v>
      </c>
      <c r="B2508" s="355" t="s">
        <v>2302</v>
      </c>
      <c r="C2508" s="355" t="s">
        <v>2303</v>
      </c>
      <c r="D2508" s="213">
        <v>119</v>
      </c>
      <c r="E2508" s="213">
        <v>1</v>
      </c>
      <c r="F2508" s="117">
        <v>150621</v>
      </c>
      <c r="G2508" s="378">
        <v>300621</v>
      </c>
      <c r="H2508" s="213">
        <v>2021</v>
      </c>
      <c r="I2508" s="148" t="s">
        <v>43</v>
      </c>
      <c r="J2508" s="148" t="s">
        <v>2304</v>
      </c>
      <c r="K2508" s="148" t="s">
        <v>2305</v>
      </c>
      <c r="L2508" s="148" t="s">
        <v>74</v>
      </c>
      <c r="M2508" s="16" t="s">
        <v>75</v>
      </c>
      <c r="P2508" s="581" t="s">
        <v>4126</v>
      </c>
      <c r="Q2508" s="16" t="s">
        <v>4975</v>
      </c>
      <c r="R2508" s="16" t="s">
        <v>4909</v>
      </c>
      <c r="S2508" s="16">
        <v>1</v>
      </c>
      <c r="T2508" s="16">
        <v>0</v>
      </c>
      <c r="U2508" s="16">
        <v>1</v>
      </c>
      <c r="V2508" s="16">
        <v>0</v>
      </c>
      <c r="X2508" s="413" t="s">
        <v>5025</v>
      </c>
      <c r="Y2508" s="16" t="s">
        <v>2844</v>
      </c>
      <c r="Z2508" s="47" t="s">
        <v>5035</v>
      </c>
      <c r="AB2508" s="16" t="str">
        <f t="shared" si="119"/>
        <v>Unique</v>
      </c>
    </row>
    <row r="2509" spans="1:28" ht="15">
      <c r="A2509" s="354" t="str">
        <f t="shared" si="117"/>
        <v>102_1_220622_C1C_p_ph.pe</v>
      </c>
      <c r="B2509" s="355" t="s">
        <v>2751</v>
      </c>
      <c r="C2509" s="355" t="s">
        <v>2752</v>
      </c>
      <c r="D2509" s="213">
        <v>102</v>
      </c>
      <c r="E2509" s="213">
        <v>1</v>
      </c>
      <c r="F2509" s="367" t="s">
        <v>2800</v>
      </c>
      <c r="G2509" s="213">
        <v>220622</v>
      </c>
      <c r="H2509" s="213">
        <v>2022</v>
      </c>
      <c r="I2509" s="148" t="s">
        <v>43</v>
      </c>
      <c r="J2509" s="148" t="s">
        <v>2754</v>
      </c>
      <c r="K2509" s="148" t="s">
        <v>2755</v>
      </c>
      <c r="L2509" s="148" t="s">
        <v>74</v>
      </c>
      <c r="M2509" s="2" t="s">
        <v>168</v>
      </c>
      <c r="N2509" s="213">
        <v>164</v>
      </c>
      <c r="O2509" s="2"/>
      <c r="P2509" s="418" t="s">
        <v>3722</v>
      </c>
      <c r="Q2509" s="16" t="s">
        <v>4904</v>
      </c>
      <c r="R2509" s="16" t="s">
        <v>4909</v>
      </c>
      <c r="S2509" s="16">
        <v>7</v>
      </c>
      <c r="T2509" s="16">
        <v>1</v>
      </c>
      <c r="U2509" s="16">
        <v>6</v>
      </c>
      <c r="V2509" s="16">
        <v>0</v>
      </c>
      <c r="X2509" s="413" t="s">
        <v>5025</v>
      </c>
      <c r="Y2509" s="16" t="s">
        <v>2844</v>
      </c>
      <c r="Z2509" s="47" t="s">
        <v>5036</v>
      </c>
      <c r="AB2509" s="16" t="str">
        <f t="shared" si="119"/>
        <v>Unique</v>
      </c>
    </row>
    <row r="2510" spans="1:28" ht="15">
      <c r="A2510" s="354" t="str">
        <f t="shared" si="117"/>
        <v>80_2_300623_C1Y_p_ph.pe</v>
      </c>
      <c r="B2510" s="148" t="s">
        <v>2504</v>
      </c>
      <c r="C2510" s="148" t="s">
        <v>2505</v>
      </c>
      <c r="D2510" s="213">
        <v>80</v>
      </c>
      <c r="E2510" s="213">
        <v>2</v>
      </c>
      <c r="F2510" s="213">
        <v>160623</v>
      </c>
      <c r="G2510" s="213">
        <v>300623</v>
      </c>
      <c r="H2510" s="213">
        <v>2023</v>
      </c>
      <c r="I2510" s="148" t="s">
        <v>43</v>
      </c>
      <c r="J2510" s="148" t="s">
        <v>2506</v>
      </c>
      <c r="K2510" s="148" t="s">
        <v>2507</v>
      </c>
      <c r="L2510" s="148" t="s">
        <v>74</v>
      </c>
      <c r="M2510" s="148" t="s">
        <v>2422</v>
      </c>
      <c r="N2510" s="213">
        <v>32</v>
      </c>
      <c r="P2510" s="418" t="s">
        <v>3722</v>
      </c>
      <c r="Q2510" s="16" t="s">
        <v>4904</v>
      </c>
      <c r="R2510" s="16" t="s">
        <v>4909</v>
      </c>
      <c r="S2510" s="16">
        <v>4</v>
      </c>
      <c r="T2510" s="16">
        <v>0</v>
      </c>
      <c r="U2510" s="16">
        <v>4</v>
      </c>
      <c r="V2510" s="16">
        <v>0</v>
      </c>
      <c r="X2510" s="413" t="s">
        <v>5025</v>
      </c>
      <c r="Y2510" s="16" t="s">
        <v>2844</v>
      </c>
      <c r="Z2510" s="47" t="s">
        <v>5037</v>
      </c>
      <c r="AB2510" s="16" t="str">
        <f t="shared" si="119"/>
        <v>Unique</v>
      </c>
    </row>
    <row r="2511" spans="1:28" ht="15">
      <c r="A2511" s="354" t="str">
        <f t="shared" si="117"/>
        <v>119_1_250422_C1X_p_ph.ci</v>
      </c>
      <c r="B2511" s="355" t="s">
        <v>2302</v>
      </c>
      <c r="C2511" s="355" t="s">
        <v>2303</v>
      </c>
      <c r="D2511" s="213">
        <v>119</v>
      </c>
      <c r="E2511" s="213">
        <v>1</v>
      </c>
      <c r="F2511" s="213">
        <v>110422</v>
      </c>
      <c r="G2511" s="213">
        <v>250422</v>
      </c>
      <c r="H2511" s="213">
        <v>2022</v>
      </c>
      <c r="I2511" s="148" t="s">
        <v>43</v>
      </c>
      <c r="J2511" s="148" t="s">
        <v>2304</v>
      </c>
      <c r="K2511" s="148" t="s">
        <v>2305</v>
      </c>
      <c r="L2511" s="148" t="s">
        <v>74</v>
      </c>
      <c r="M2511" s="2" t="s">
        <v>75</v>
      </c>
      <c r="N2511" s="117">
        <v>20</v>
      </c>
      <c r="P2511" s="418" t="s">
        <v>4165</v>
      </c>
      <c r="Q2511" s="16" t="s">
        <v>5004</v>
      </c>
      <c r="R2511" s="16" t="s">
        <v>100</v>
      </c>
      <c r="S2511" s="16">
        <v>1</v>
      </c>
      <c r="T2511" s="16">
        <v>1</v>
      </c>
      <c r="U2511" s="16">
        <v>0</v>
      </c>
      <c r="V2511" s="16">
        <v>0</v>
      </c>
      <c r="X2511" s="413" t="s">
        <v>5025</v>
      </c>
      <c r="Y2511" s="16" t="s">
        <v>2844</v>
      </c>
      <c r="Z2511" s="47" t="s">
        <v>5038</v>
      </c>
      <c r="AB2511" s="16" t="str">
        <f t="shared" si="119"/>
        <v>Unique</v>
      </c>
    </row>
    <row r="2512" spans="1:28" ht="15">
      <c r="A2512" s="354" t="str">
        <f t="shared" si="117"/>
        <v>119_1_220622_C1X_p_ph.di</v>
      </c>
      <c r="B2512" s="355" t="s">
        <v>2302</v>
      </c>
      <c r="C2512" s="355" t="s">
        <v>2303</v>
      </c>
      <c r="D2512" s="213">
        <v>119</v>
      </c>
      <c r="E2512" s="213">
        <v>1</v>
      </c>
      <c r="F2512" s="367" t="s">
        <v>2800</v>
      </c>
      <c r="G2512" s="213">
        <v>220622</v>
      </c>
      <c r="H2512" s="213">
        <v>2022</v>
      </c>
      <c r="I2512" s="148" t="s">
        <v>43</v>
      </c>
      <c r="J2512" s="148" t="s">
        <v>2304</v>
      </c>
      <c r="K2512" s="148" t="s">
        <v>2305</v>
      </c>
      <c r="L2512" s="148" t="s">
        <v>74</v>
      </c>
      <c r="M2512" s="148" t="s">
        <v>477</v>
      </c>
      <c r="N2512" s="213">
        <v>67</v>
      </c>
      <c r="O2512" s="2"/>
      <c r="P2512" s="581" t="s">
        <v>4126</v>
      </c>
      <c r="Q2512" s="16" t="s">
        <v>4975</v>
      </c>
      <c r="R2512" s="16" t="s">
        <v>4909</v>
      </c>
      <c r="S2512" s="16">
        <v>1</v>
      </c>
      <c r="T2512" s="16">
        <v>1</v>
      </c>
      <c r="U2512" s="16">
        <v>0</v>
      </c>
      <c r="V2512" s="16">
        <v>0</v>
      </c>
      <c r="X2512" s="413" t="s">
        <v>5025</v>
      </c>
      <c r="Y2512" s="16" t="s">
        <v>2844</v>
      </c>
      <c r="Z2512" s="47" t="s">
        <v>5039</v>
      </c>
      <c r="AB2512" s="16" t="str">
        <f t="shared" si="119"/>
        <v>Unique</v>
      </c>
    </row>
    <row r="2513" spans="1:28" ht="15">
      <c r="A2513" s="354" t="str">
        <f t="shared" si="117"/>
        <v>80_3_030921_C15_p_ph.pe</v>
      </c>
      <c r="B2513" s="355" t="s">
        <v>69</v>
      </c>
      <c r="C2513" s="355" t="s">
        <v>70</v>
      </c>
      <c r="D2513" s="213">
        <v>80</v>
      </c>
      <c r="E2513" s="213">
        <v>3</v>
      </c>
      <c r="F2513" s="213">
        <v>160821</v>
      </c>
      <c r="G2513" s="379" t="s">
        <v>2403</v>
      </c>
      <c r="H2513" s="213">
        <v>2021</v>
      </c>
      <c r="I2513" s="148" t="s">
        <v>43</v>
      </c>
      <c r="J2513" s="148" t="s">
        <v>72</v>
      </c>
      <c r="K2513" s="148" t="s">
        <v>73</v>
      </c>
      <c r="L2513" s="148" t="s">
        <v>74</v>
      </c>
      <c r="M2513" s="364" t="s">
        <v>75</v>
      </c>
      <c r="N2513" s="213"/>
      <c r="O2513" s="213"/>
      <c r="P2513" s="418" t="s">
        <v>3722</v>
      </c>
      <c r="Q2513" s="16" t="s">
        <v>4904</v>
      </c>
      <c r="R2513" s="16" t="s">
        <v>4909</v>
      </c>
      <c r="S2513" s="16">
        <v>1</v>
      </c>
      <c r="T2513" s="16">
        <v>1</v>
      </c>
      <c r="U2513" s="16">
        <v>1</v>
      </c>
      <c r="V2513" s="16">
        <v>0</v>
      </c>
      <c r="X2513" s="413" t="s">
        <v>5025</v>
      </c>
      <c r="Y2513" s="16" t="s">
        <v>2844</v>
      </c>
      <c r="Z2513" s="47" t="s">
        <v>5040</v>
      </c>
      <c r="AB2513" s="16" t="str">
        <f t="shared" si="119"/>
        <v>Unique</v>
      </c>
    </row>
    <row r="2514" spans="1:28" ht="15">
      <c r="A2514" s="354" t="str">
        <f t="shared" si="117"/>
        <v>80_4_170822_C25_p_ph.di</v>
      </c>
      <c r="B2514" s="148" t="s">
        <v>2320</v>
      </c>
      <c r="C2514" s="148" t="s">
        <v>2321</v>
      </c>
      <c r="D2514" s="213">
        <v>80</v>
      </c>
      <c r="E2514" s="213">
        <v>4</v>
      </c>
      <c r="F2514" s="367" t="s">
        <v>3145</v>
      </c>
      <c r="G2514" s="213">
        <v>170822</v>
      </c>
      <c r="H2514" s="213">
        <v>2022</v>
      </c>
      <c r="I2514" s="148" t="s">
        <v>43</v>
      </c>
      <c r="J2514" s="148" t="s">
        <v>2322</v>
      </c>
      <c r="K2514" s="148" t="s">
        <v>2323</v>
      </c>
      <c r="L2514" s="148" t="s">
        <v>74</v>
      </c>
      <c r="M2514" s="148" t="s">
        <v>3158</v>
      </c>
      <c r="N2514" s="213">
        <v>15</v>
      </c>
      <c r="O2514" s="148" t="s">
        <v>3235</v>
      </c>
      <c r="P2514" s="581" t="s">
        <v>4126</v>
      </c>
      <c r="Q2514" s="16" t="s">
        <v>4975</v>
      </c>
      <c r="R2514" s="16" t="s">
        <v>4909</v>
      </c>
      <c r="S2514" s="16">
        <v>1</v>
      </c>
      <c r="T2514" s="16">
        <v>0</v>
      </c>
      <c r="U2514" s="16">
        <v>1</v>
      </c>
      <c r="V2514" s="16">
        <v>0</v>
      </c>
      <c r="X2514" s="413" t="s">
        <v>5025</v>
      </c>
      <c r="Y2514" s="16" t="s">
        <v>2844</v>
      </c>
      <c r="Z2514" s="47" t="s">
        <v>5041</v>
      </c>
      <c r="AB2514" s="16" t="str">
        <f t="shared" si="119"/>
        <v>Unique</v>
      </c>
    </row>
    <row r="2515" spans="1:28" ht="15">
      <c r="A2515" s="354" t="str">
        <f t="shared" si="117"/>
        <v>93_1_030921_C3B_p_ph.di</v>
      </c>
      <c r="B2515" s="355" t="s">
        <v>2326</v>
      </c>
      <c r="C2515" s="355" t="s">
        <v>2327</v>
      </c>
      <c r="D2515" s="213">
        <v>93</v>
      </c>
      <c r="E2515" s="213">
        <v>1</v>
      </c>
      <c r="F2515" s="213">
        <v>160821</v>
      </c>
      <c r="G2515" s="379" t="s">
        <v>2403</v>
      </c>
      <c r="H2515" s="213">
        <v>2021</v>
      </c>
      <c r="I2515" s="148" t="s">
        <v>43</v>
      </c>
      <c r="J2515" s="148" t="s">
        <v>2328</v>
      </c>
      <c r="K2515" s="148" t="s">
        <v>2329</v>
      </c>
      <c r="L2515" s="148" t="s">
        <v>74</v>
      </c>
      <c r="M2515" s="16" t="s">
        <v>75</v>
      </c>
      <c r="P2515" s="581" t="s">
        <v>4126</v>
      </c>
      <c r="Q2515" s="16" t="s">
        <v>4975</v>
      </c>
      <c r="R2515" s="16" t="s">
        <v>4909</v>
      </c>
      <c r="S2515" s="16">
        <v>7</v>
      </c>
      <c r="T2515" s="16">
        <v>2</v>
      </c>
      <c r="U2515" s="16">
        <v>5</v>
      </c>
      <c r="V2515" s="16">
        <v>0</v>
      </c>
      <c r="X2515" s="413" t="s">
        <v>5025</v>
      </c>
      <c r="Y2515" s="16" t="s">
        <v>2844</v>
      </c>
      <c r="Z2515" s="47" t="s">
        <v>5042</v>
      </c>
      <c r="AB2515" s="16" t="str">
        <f t="shared" si="119"/>
        <v>Unique</v>
      </c>
    </row>
    <row r="2516" spans="1:28" ht="15">
      <c r="A2516" s="354" t="str">
        <f t="shared" si="117"/>
        <v>119_1_030822_C1X_p_ph.pe</v>
      </c>
      <c r="B2516" s="433" t="s">
        <v>2302</v>
      </c>
      <c r="C2516" s="433" t="s">
        <v>2303</v>
      </c>
      <c r="D2516" s="29">
        <v>119</v>
      </c>
      <c r="E2516" s="29">
        <v>1</v>
      </c>
      <c r="F2516" s="454">
        <v>200722</v>
      </c>
      <c r="G2516" s="96" t="s">
        <v>3145</v>
      </c>
      <c r="H2516" s="29">
        <v>2022</v>
      </c>
      <c r="I2516" s="28" t="s">
        <v>43</v>
      </c>
      <c r="J2516" s="28" t="s">
        <v>2304</v>
      </c>
      <c r="K2516" s="28" t="s">
        <v>2305</v>
      </c>
      <c r="L2516" s="148" t="s">
        <v>74</v>
      </c>
      <c r="M2516" s="148" t="s">
        <v>100</v>
      </c>
      <c r="N2516" s="117">
        <v>43</v>
      </c>
      <c r="P2516" s="418" t="s">
        <v>3722</v>
      </c>
      <c r="Q2516" s="16" t="s">
        <v>4904</v>
      </c>
      <c r="R2516" s="16" t="s">
        <v>4909</v>
      </c>
      <c r="S2516" s="16">
        <v>3</v>
      </c>
      <c r="T2516" s="16">
        <v>0</v>
      </c>
      <c r="U2516" s="16">
        <v>3</v>
      </c>
      <c r="V2516" s="16">
        <v>0</v>
      </c>
      <c r="X2516" s="413" t="s">
        <v>5025</v>
      </c>
      <c r="Y2516" s="16" t="s">
        <v>2844</v>
      </c>
      <c r="Z2516" s="47" t="s">
        <v>5043</v>
      </c>
      <c r="AB2516" s="16" t="str">
        <f t="shared" si="119"/>
        <v>Unique</v>
      </c>
    </row>
    <row r="2517" spans="1:28" ht="15">
      <c r="A2517" s="354" t="str">
        <f t="shared" si="117"/>
        <v>101_2_160821_C3A_p_ph.pe</v>
      </c>
      <c r="B2517" s="355" t="s">
        <v>2336</v>
      </c>
      <c r="C2517" s="355" t="s">
        <v>2337</v>
      </c>
      <c r="D2517" s="213">
        <v>101</v>
      </c>
      <c r="E2517" s="213">
        <v>2</v>
      </c>
      <c r="F2517" s="213">
        <v>300721</v>
      </c>
      <c r="G2517" s="213">
        <v>160821</v>
      </c>
      <c r="H2517" s="213">
        <v>2021</v>
      </c>
      <c r="I2517" s="148" t="s">
        <v>43</v>
      </c>
      <c r="J2517" s="148" t="s">
        <v>2338</v>
      </c>
      <c r="K2517" s="148" t="s">
        <v>2339</v>
      </c>
      <c r="L2517" s="148" t="s">
        <v>74</v>
      </c>
      <c r="M2517" s="2" t="s">
        <v>75</v>
      </c>
      <c r="N2517" s="117">
        <v>572</v>
      </c>
      <c r="P2517" s="418" t="s">
        <v>3722</v>
      </c>
      <c r="Q2517" s="16" t="s">
        <v>4904</v>
      </c>
      <c r="R2517" s="16" t="s">
        <v>4909</v>
      </c>
      <c r="S2517" s="16">
        <v>2</v>
      </c>
      <c r="T2517" s="16">
        <v>2</v>
      </c>
      <c r="U2517" s="16">
        <v>0</v>
      </c>
      <c r="V2517" s="16">
        <v>0</v>
      </c>
      <c r="X2517" s="413" t="s">
        <v>5025</v>
      </c>
      <c r="Y2517" s="16" t="s">
        <v>2844</v>
      </c>
      <c r="Z2517" s="47" t="s">
        <v>5044</v>
      </c>
      <c r="AB2517" s="16" t="str">
        <f t="shared" si="119"/>
        <v>Unique</v>
      </c>
    </row>
    <row r="2518" spans="1:28" ht="15">
      <c r="A2518" s="354" t="str">
        <f t="shared" si="117"/>
        <v>101_1_300623_C2A_p_ph.di</v>
      </c>
      <c r="B2518" s="148" t="s">
        <v>80</v>
      </c>
      <c r="C2518" s="148" t="s">
        <v>81</v>
      </c>
      <c r="D2518" s="213">
        <v>101</v>
      </c>
      <c r="E2518" s="213">
        <v>1</v>
      </c>
      <c r="F2518" s="213">
        <v>160623</v>
      </c>
      <c r="G2518" s="213">
        <v>300623</v>
      </c>
      <c r="H2518" s="213">
        <v>2023</v>
      </c>
      <c r="I2518" s="148" t="s">
        <v>43</v>
      </c>
      <c r="J2518" s="148" t="s">
        <v>82</v>
      </c>
      <c r="K2518" s="148" t="s">
        <v>83</v>
      </c>
      <c r="L2518" s="148" t="s">
        <v>74</v>
      </c>
      <c r="M2518" s="148" t="s">
        <v>100</v>
      </c>
      <c r="N2518" s="213">
        <f>4+2+7+1+30+30+30+30+30+20+26</f>
        <v>210</v>
      </c>
      <c r="O2518" s="2"/>
      <c r="P2518" s="581" t="s">
        <v>4126</v>
      </c>
      <c r="Q2518" s="16" t="s">
        <v>4904</v>
      </c>
      <c r="R2518" s="16" t="s">
        <v>4909</v>
      </c>
      <c r="S2518" s="16">
        <v>1</v>
      </c>
      <c r="T2518" s="16">
        <v>0</v>
      </c>
      <c r="U2518" s="16">
        <v>1</v>
      </c>
      <c r="V2518" s="16">
        <v>0</v>
      </c>
      <c r="X2518" s="413" t="s">
        <v>5025</v>
      </c>
      <c r="Y2518" s="16" t="s">
        <v>2844</v>
      </c>
      <c r="Z2518" s="47" t="s">
        <v>5045</v>
      </c>
      <c r="AB2518" s="16" t="str">
        <f t="shared" si="119"/>
        <v>Unique</v>
      </c>
    </row>
    <row r="2519" spans="1:28" ht="15">
      <c r="A2519" s="597" t="str">
        <f>D2519&amp;"_"&amp;E2519&amp;"_"&amp;G2519&amp;"_"&amp;J2519</f>
        <v>81_1_030822_C1D_p</v>
      </c>
      <c r="B2519" s="148">
        <v>49.728104379999998</v>
      </c>
      <c r="C2519" s="148">
        <v>6.3471498100000003</v>
      </c>
      <c r="D2519" s="213">
        <v>81</v>
      </c>
      <c r="E2519" s="213">
        <v>1</v>
      </c>
      <c r="F2519" s="557">
        <v>200722</v>
      </c>
      <c r="G2519" s="367" t="s">
        <v>3145</v>
      </c>
      <c r="H2519" s="213">
        <v>2022</v>
      </c>
      <c r="I2519" s="148" t="s">
        <v>43</v>
      </c>
      <c r="J2519" s="148" t="s">
        <v>2620</v>
      </c>
      <c r="K2519" s="148" t="s">
        <v>2621</v>
      </c>
      <c r="L2519" s="148" t="s">
        <v>74</v>
      </c>
      <c r="M2519" s="148" t="s">
        <v>2422</v>
      </c>
      <c r="N2519" s="213">
        <f>17+2</f>
        <v>19</v>
      </c>
      <c r="O2519" s="148" t="s">
        <v>2912</v>
      </c>
      <c r="P2519" s="418" t="s">
        <v>3722</v>
      </c>
      <c r="Q2519" s="16" t="s">
        <v>4904</v>
      </c>
      <c r="R2519" s="16" t="s">
        <v>4909</v>
      </c>
      <c r="S2519" s="16">
        <v>1</v>
      </c>
      <c r="T2519" s="16">
        <v>0</v>
      </c>
      <c r="U2519" s="16">
        <v>1</v>
      </c>
      <c r="V2519" s="16">
        <v>0</v>
      </c>
      <c r="X2519" s="413" t="s">
        <v>5025</v>
      </c>
      <c r="Y2519" s="16" t="s">
        <v>2844</v>
      </c>
      <c r="Z2519" s="47" t="s">
        <v>5046</v>
      </c>
      <c r="AB2519" s="16" t="str">
        <f t="shared" si="119"/>
        <v>Unique</v>
      </c>
    </row>
    <row r="2520" spans="1:28" ht="15">
      <c r="A2520" s="354" t="str">
        <f t="shared" ref="A2520:A2637" si="120">D2520&amp;"_"&amp;E2520&amp;"_"&amp;G2520&amp;"_"&amp;J2520&amp;"_"&amp;P2520</f>
        <v>83_2_170822_C2D_p_ph.st</v>
      </c>
      <c r="B2520" s="355" t="s">
        <v>2773</v>
      </c>
      <c r="C2520" s="355" t="s">
        <v>2774</v>
      </c>
      <c r="D2520" s="213">
        <v>83</v>
      </c>
      <c r="E2520" s="213">
        <v>2</v>
      </c>
      <c r="F2520" s="367" t="s">
        <v>3145</v>
      </c>
      <c r="G2520" s="402">
        <v>170822</v>
      </c>
      <c r="H2520" s="16">
        <v>2022</v>
      </c>
      <c r="I2520" s="16" t="s">
        <v>43</v>
      </c>
      <c r="J2520" s="16" t="s">
        <v>2775</v>
      </c>
      <c r="K2520" s="16" t="s">
        <v>2776</v>
      </c>
      <c r="L2520" s="148" t="s">
        <v>74</v>
      </c>
      <c r="M2520" s="148" t="s">
        <v>2422</v>
      </c>
      <c r="P2520" s="418" t="s">
        <v>4149</v>
      </c>
      <c r="Q2520" s="16" t="s">
        <v>2857</v>
      </c>
      <c r="R2520" s="16" t="s">
        <v>4909</v>
      </c>
      <c r="S2520" s="16">
        <v>1</v>
      </c>
      <c r="T2520" s="16">
        <v>0</v>
      </c>
      <c r="U2520" s="16">
        <v>1</v>
      </c>
      <c r="V2520" s="16">
        <v>0</v>
      </c>
      <c r="X2520" s="413" t="s">
        <v>5025</v>
      </c>
      <c r="Y2520" s="16" t="s">
        <v>2844</v>
      </c>
      <c r="Z2520" s="47" t="s">
        <v>5047</v>
      </c>
      <c r="AB2520" s="16" t="str">
        <f t="shared" si="119"/>
        <v>Unique</v>
      </c>
    </row>
    <row r="2521" spans="1:28" ht="15">
      <c r="A2521" s="354" t="str">
        <f t="shared" si="120"/>
        <v>119_2_300623_C2Y_p_ph.di</v>
      </c>
      <c r="B2521" s="364" t="s">
        <v>2517</v>
      </c>
      <c r="C2521" s="364" t="s">
        <v>2518</v>
      </c>
      <c r="D2521" s="213">
        <v>119</v>
      </c>
      <c r="E2521" s="213">
        <v>2</v>
      </c>
      <c r="F2521" s="213">
        <v>160623</v>
      </c>
      <c r="G2521" s="213">
        <v>300623</v>
      </c>
      <c r="H2521" s="213">
        <v>2023</v>
      </c>
      <c r="I2521" s="148" t="s">
        <v>43</v>
      </c>
      <c r="J2521" s="148" t="s">
        <v>2519</v>
      </c>
      <c r="K2521" s="148" t="s">
        <v>2520</v>
      </c>
      <c r="L2521" s="148" t="s">
        <v>74</v>
      </c>
      <c r="M2521" s="148" t="s">
        <v>2422</v>
      </c>
      <c r="N2521" s="213">
        <v>40</v>
      </c>
      <c r="P2521" s="581" t="s">
        <v>4126</v>
      </c>
      <c r="Q2521" s="16" t="s">
        <v>4975</v>
      </c>
      <c r="R2521" s="16" t="s">
        <v>4909</v>
      </c>
      <c r="S2521" s="16">
        <v>1</v>
      </c>
      <c r="T2521" s="16">
        <v>0</v>
      </c>
      <c r="U2521" s="16">
        <v>1</v>
      </c>
      <c r="V2521" s="16">
        <v>0</v>
      </c>
      <c r="X2521" s="413" t="s">
        <v>5025</v>
      </c>
      <c r="Y2521" s="16" t="s">
        <v>2844</v>
      </c>
      <c r="Z2521" s="47" t="s">
        <v>5048</v>
      </c>
      <c r="AB2521" s="16" t="str">
        <f t="shared" si="119"/>
        <v>Unique</v>
      </c>
    </row>
    <row r="2522" spans="1:28" ht="15">
      <c r="A2522" s="354" t="str">
        <f t="shared" si="120"/>
        <v>119_1_250422_C1X_p_sp.</v>
      </c>
      <c r="B2522" s="355" t="s">
        <v>2302</v>
      </c>
      <c r="C2522" s="355" t="s">
        <v>2303</v>
      </c>
      <c r="D2522" s="213">
        <v>119</v>
      </c>
      <c r="E2522" s="213">
        <v>1</v>
      </c>
      <c r="F2522" s="213">
        <v>110422</v>
      </c>
      <c r="G2522" s="213">
        <v>250422</v>
      </c>
      <c r="H2522" s="213">
        <v>2022</v>
      </c>
      <c r="I2522" s="148" t="s">
        <v>43</v>
      </c>
      <c r="J2522" s="148" t="s">
        <v>2304</v>
      </c>
      <c r="K2522" s="148" t="s">
        <v>2305</v>
      </c>
      <c r="L2522" s="148" t="s">
        <v>74</v>
      </c>
      <c r="M2522" s="2" t="s">
        <v>75</v>
      </c>
      <c r="N2522" s="117">
        <v>20</v>
      </c>
      <c r="P2522" s="581" t="s">
        <v>1163</v>
      </c>
      <c r="Q2522" s="16" t="s">
        <v>1164</v>
      </c>
      <c r="R2522" s="16" t="s">
        <v>4909</v>
      </c>
      <c r="S2522" s="16">
        <v>1</v>
      </c>
      <c r="T2522" s="16">
        <v>0</v>
      </c>
      <c r="U2522" s="16">
        <v>1</v>
      </c>
      <c r="V2522" s="16">
        <v>0</v>
      </c>
      <c r="X2522" s="413" t="s">
        <v>5025</v>
      </c>
      <c r="Y2522" s="16" t="s">
        <v>2844</v>
      </c>
      <c r="Z2522" s="47" t="s">
        <v>5049</v>
      </c>
      <c r="AB2522" s="16" t="str">
        <f t="shared" si="119"/>
        <v>Unique</v>
      </c>
    </row>
    <row r="2523" spans="1:28" ht="15">
      <c r="A2523" s="354" t="str">
        <f t="shared" si="120"/>
        <v>119_1_300621_C1X_p_ph.pe</v>
      </c>
      <c r="B2523" s="355" t="s">
        <v>2302</v>
      </c>
      <c r="C2523" s="355" t="s">
        <v>2303</v>
      </c>
      <c r="D2523" s="213">
        <v>119</v>
      </c>
      <c r="E2523" s="213">
        <v>1</v>
      </c>
      <c r="F2523" s="117">
        <v>150621</v>
      </c>
      <c r="G2523" s="378">
        <v>300621</v>
      </c>
      <c r="H2523" s="213">
        <v>2021</v>
      </c>
      <c r="I2523" s="148" t="s">
        <v>43</v>
      </c>
      <c r="J2523" s="148" t="s">
        <v>2304</v>
      </c>
      <c r="K2523" s="148" t="s">
        <v>2305</v>
      </c>
      <c r="L2523" s="148" t="s">
        <v>74</v>
      </c>
      <c r="M2523" s="16" t="s">
        <v>75</v>
      </c>
      <c r="P2523" s="418" t="s">
        <v>3722</v>
      </c>
      <c r="Q2523" s="16" t="s">
        <v>4904</v>
      </c>
      <c r="R2523" s="16" t="s">
        <v>4909</v>
      </c>
      <c r="S2523" s="16">
        <v>1</v>
      </c>
      <c r="T2523" s="16">
        <v>0</v>
      </c>
      <c r="U2523" s="16">
        <v>1</v>
      </c>
      <c r="V2523" s="16">
        <v>0</v>
      </c>
      <c r="X2523" s="413" t="s">
        <v>5025</v>
      </c>
      <c r="Y2523" s="16" t="s">
        <v>2844</v>
      </c>
      <c r="Z2523" s="47" t="s">
        <v>5050</v>
      </c>
      <c r="AB2523" s="16" t="str">
        <f t="shared" si="119"/>
        <v>Unique</v>
      </c>
    </row>
    <row r="2524" spans="1:28" ht="15">
      <c r="A2524" s="354" t="str">
        <f t="shared" si="120"/>
        <v>128_1_170822_C3D_p_ph.pe</v>
      </c>
      <c r="B2524" s="355" t="s">
        <v>2767</v>
      </c>
      <c r="C2524" s="355" t="s">
        <v>2768</v>
      </c>
      <c r="D2524" s="213">
        <v>128</v>
      </c>
      <c r="E2524" s="213">
        <v>1</v>
      </c>
      <c r="F2524" s="367" t="s">
        <v>3145</v>
      </c>
      <c r="G2524" s="213">
        <v>170822</v>
      </c>
      <c r="H2524" s="213">
        <v>2022</v>
      </c>
      <c r="I2524" s="148" t="s">
        <v>43</v>
      </c>
      <c r="J2524" s="148" t="s">
        <v>2769</v>
      </c>
      <c r="K2524" s="148" t="s">
        <v>2770</v>
      </c>
      <c r="L2524" s="148" t="s">
        <v>74</v>
      </c>
      <c r="M2524" s="148" t="s">
        <v>2422</v>
      </c>
      <c r="N2524" s="117">
        <v>50</v>
      </c>
      <c r="O2524" s="2"/>
      <c r="P2524" s="418" t="s">
        <v>3722</v>
      </c>
      <c r="Q2524" s="16" t="s">
        <v>4904</v>
      </c>
      <c r="R2524" s="16" t="s">
        <v>4909</v>
      </c>
      <c r="S2524" s="16">
        <v>1</v>
      </c>
      <c r="T2524" s="16">
        <v>0</v>
      </c>
      <c r="U2524" s="16">
        <v>1</v>
      </c>
      <c r="V2524" s="16">
        <v>0</v>
      </c>
      <c r="X2524" s="413" t="s">
        <v>5025</v>
      </c>
      <c r="Y2524" s="16" t="s">
        <v>2844</v>
      </c>
      <c r="Z2524" s="47" t="s">
        <v>5051</v>
      </c>
      <c r="AB2524" s="16" t="str">
        <f t="shared" si="119"/>
        <v>Unique</v>
      </c>
    </row>
    <row r="2525" spans="1:28" ht="15">
      <c r="A2525" s="354" t="str">
        <f t="shared" si="120"/>
        <v>119_2_060722_C35_p_ph.di</v>
      </c>
      <c r="B2525" s="355" t="s">
        <v>2611</v>
      </c>
      <c r="C2525" s="355" t="s">
        <v>2612</v>
      </c>
      <c r="D2525" s="421">
        <v>119</v>
      </c>
      <c r="E2525" s="421">
        <v>2</v>
      </c>
      <c r="F2525" s="213">
        <v>220622</v>
      </c>
      <c r="G2525" s="367" t="s">
        <v>465</v>
      </c>
      <c r="H2525" s="213">
        <v>2022</v>
      </c>
      <c r="I2525" s="148" t="s">
        <v>43</v>
      </c>
      <c r="J2525" s="148" t="s">
        <v>2613</v>
      </c>
      <c r="K2525" s="148" t="s">
        <v>2614</v>
      </c>
      <c r="L2525" s="148" t="s">
        <v>74</v>
      </c>
      <c r="M2525" s="148" t="s">
        <v>100</v>
      </c>
      <c r="N2525" s="117">
        <v>62</v>
      </c>
      <c r="O2525" s="2"/>
      <c r="P2525" s="581" t="s">
        <v>4126</v>
      </c>
      <c r="Q2525" s="16" t="s">
        <v>4975</v>
      </c>
      <c r="R2525" s="16" t="s">
        <v>100</v>
      </c>
      <c r="S2525" s="16">
        <v>1</v>
      </c>
      <c r="T2525" s="16">
        <v>0</v>
      </c>
      <c r="U2525" s="16">
        <v>1</v>
      </c>
      <c r="V2525" s="16">
        <v>0</v>
      </c>
      <c r="X2525" s="413" t="s">
        <v>5025</v>
      </c>
      <c r="Y2525" s="16" t="s">
        <v>2844</v>
      </c>
      <c r="Z2525" s="47" t="s">
        <v>5052</v>
      </c>
      <c r="AB2525" s="16" t="str">
        <f t="shared" si="119"/>
        <v>Unique</v>
      </c>
    </row>
    <row r="2526" spans="1:28" ht="15">
      <c r="A2526" s="354" t="str">
        <f t="shared" si="120"/>
        <v>100_3_160821_C3Y_p_ph.di</v>
      </c>
      <c r="B2526" s="355" t="s">
        <v>2417</v>
      </c>
      <c r="C2526" s="355" t="s">
        <v>2418</v>
      </c>
      <c r="D2526" s="213">
        <v>100</v>
      </c>
      <c r="E2526" s="213">
        <v>3</v>
      </c>
      <c r="F2526" s="213">
        <v>300721</v>
      </c>
      <c r="G2526" s="213">
        <v>160821</v>
      </c>
      <c r="H2526" s="213">
        <v>2021</v>
      </c>
      <c r="I2526" s="148" t="s">
        <v>43</v>
      </c>
      <c r="J2526" s="148" t="s">
        <v>2419</v>
      </c>
      <c r="K2526" s="148" t="s">
        <v>2420</v>
      </c>
      <c r="L2526" s="148" t="s">
        <v>74</v>
      </c>
      <c r="M2526" s="2" t="s">
        <v>75</v>
      </c>
      <c r="N2526" s="117">
        <v>59</v>
      </c>
      <c r="P2526" s="581" t="s">
        <v>4126</v>
      </c>
      <c r="Q2526" s="16" t="s">
        <v>4975</v>
      </c>
      <c r="R2526" s="16" t="s">
        <v>4909</v>
      </c>
      <c r="S2526" s="16">
        <v>1</v>
      </c>
      <c r="T2526" s="16">
        <v>0</v>
      </c>
      <c r="U2526" s="16">
        <v>1</v>
      </c>
      <c r="V2526" s="16">
        <v>0</v>
      </c>
      <c r="X2526" s="413" t="s">
        <v>5025</v>
      </c>
      <c r="Y2526" s="16" t="s">
        <v>2844</v>
      </c>
      <c r="Z2526" s="47" t="s">
        <v>5053</v>
      </c>
      <c r="AB2526" s="16" t="str">
        <f t="shared" si="119"/>
        <v>Unique</v>
      </c>
    </row>
    <row r="2527" spans="1:28" ht="15">
      <c r="A2527" s="354" t="str">
        <f t="shared" si="120"/>
        <v>81_1_150621_C1D_p_ph.pe</v>
      </c>
      <c r="B2527" s="355" t="s">
        <v>2618</v>
      </c>
      <c r="C2527" s="355" t="s">
        <v>2619</v>
      </c>
      <c r="D2527" s="213">
        <v>81</v>
      </c>
      <c r="E2527" s="213">
        <v>1</v>
      </c>
      <c r="F2527" s="213">
        <v>310521</v>
      </c>
      <c r="G2527" s="378">
        <v>150621</v>
      </c>
      <c r="H2527" s="213">
        <v>2021</v>
      </c>
      <c r="I2527" s="148" t="s">
        <v>43</v>
      </c>
      <c r="J2527" s="148" t="s">
        <v>2620</v>
      </c>
      <c r="K2527" s="148" t="s">
        <v>2621</v>
      </c>
      <c r="L2527" s="148" t="s">
        <v>74</v>
      </c>
      <c r="M2527" s="16" t="s">
        <v>75</v>
      </c>
      <c r="P2527" s="418" t="s">
        <v>3722</v>
      </c>
      <c r="Q2527" s="16" t="s">
        <v>4904</v>
      </c>
      <c r="R2527" s="16" t="s">
        <v>4909</v>
      </c>
      <c r="S2527" s="16">
        <v>1</v>
      </c>
      <c r="T2527" s="16">
        <v>0</v>
      </c>
      <c r="U2527" s="16">
        <v>1</v>
      </c>
      <c r="V2527" s="16">
        <v>0</v>
      </c>
      <c r="X2527" s="413" t="s">
        <v>5025</v>
      </c>
      <c r="Y2527" s="16" t="s">
        <v>2844</v>
      </c>
      <c r="Z2527" s="47" t="s">
        <v>5054</v>
      </c>
      <c r="AB2527" s="16" t="str">
        <f t="shared" si="119"/>
        <v>Unique</v>
      </c>
    </row>
    <row r="2528" spans="1:28" ht="15">
      <c r="A2528" s="354" t="str">
        <f t="shared" si="120"/>
        <v>93_1_030921_C3B_p_ph.pe</v>
      </c>
      <c r="B2528" s="355" t="s">
        <v>2326</v>
      </c>
      <c r="C2528" s="355" t="s">
        <v>2327</v>
      </c>
      <c r="D2528" s="213">
        <v>93</v>
      </c>
      <c r="E2528" s="213">
        <v>1</v>
      </c>
      <c r="F2528" s="213">
        <v>160821</v>
      </c>
      <c r="G2528" s="379" t="s">
        <v>2403</v>
      </c>
      <c r="H2528" s="213">
        <v>2021</v>
      </c>
      <c r="I2528" s="148" t="s">
        <v>43</v>
      </c>
      <c r="J2528" s="148" t="s">
        <v>2328</v>
      </c>
      <c r="K2528" s="148" t="s">
        <v>2329</v>
      </c>
      <c r="L2528" s="148" t="s">
        <v>74</v>
      </c>
      <c r="M2528" s="16" t="s">
        <v>75</v>
      </c>
      <c r="P2528" s="418" t="s">
        <v>3722</v>
      </c>
      <c r="Q2528" s="16" t="s">
        <v>4904</v>
      </c>
      <c r="R2528" s="16" t="s">
        <v>4909</v>
      </c>
      <c r="S2528" s="16">
        <v>8</v>
      </c>
      <c r="T2528" s="16">
        <v>2</v>
      </c>
      <c r="U2528" s="16">
        <v>6</v>
      </c>
      <c r="V2528" s="16">
        <v>0</v>
      </c>
      <c r="X2528" s="413" t="s">
        <v>5025</v>
      </c>
      <c r="Y2528" s="16" t="s">
        <v>2844</v>
      </c>
      <c r="Z2528" s="47" t="s">
        <v>5055</v>
      </c>
      <c r="AB2528" s="16" t="str">
        <f t="shared" si="119"/>
        <v>Unique</v>
      </c>
    </row>
    <row r="2529" spans="1:28" ht="15">
      <c r="A2529" s="354" t="str">
        <f t="shared" si="120"/>
        <v>101_2_160821_C3A_p_ph.di</v>
      </c>
      <c r="B2529" s="355" t="s">
        <v>2336</v>
      </c>
      <c r="C2529" s="355" t="s">
        <v>2337</v>
      </c>
      <c r="D2529" s="213">
        <v>101</v>
      </c>
      <c r="E2529" s="213">
        <v>2</v>
      </c>
      <c r="F2529" s="213">
        <v>300721</v>
      </c>
      <c r="G2529" s="213">
        <v>160821</v>
      </c>
      <c r="H2529" s="213">
        <v>2021</v>
      </c>
      <c r="I2529" s="148" t="s">
        <v>43</v>
      </c>
      <c r="J2529" s="148" t="s">
        <v>2338</v>
      </c>
      <c r="K2529" s="148" t="s">
        <v>2339</v>
      </c>
      <c r="L2529" s="148" t="s">
        <v>74</v>
      </c>
      <c r="M2529" s="2" t="s">
        <v>75</v>
      </c>
      <c r="N2529" s="117">
        <v>572</v>
      </c>
      <c r="P2529" s="581" t="s">
        <v>4126</v>
      </c>
      <c r="Q2529" s="16" t="s">
        <v>4975</v>
      </c>
      <c r="R2529" s="16" t="s">
        <v>4909</v>
      </c>
      <c r="S2529" s="16">
        <v>1</v>
      </c>
      <c r="T2529" s="16">
        <v>0</v>
      </c>
      <c r="U2529" s="16">
        <v>1</v>
      </c>
      <c r="V2529" s="16">
        <v>0</v>
      </c>
      <c r="X2529" s="413" t="s">
        <v>5025</v>
      </c>
      <c r="Y2529" s="16" t="s">
        <v>2844</v>
      </c>
      <c r="Z2529" s="47" t="s">
        <v>5056</v>
      </c>
      <c r="AB2529" s="16" t="str">
        <f t="shared" si="119"/>
        <v>Unique</v>
      </c>
    </row>
    <row r="2530" spans="1:28" ht="15">
      <c r="A2530" s="354" t="str">
        <f t="shared" si="120"/>
        <v>102_1_220622_C1C_p_ph.di</v>
      </c>
      <c r="B2530" s="355" t="s">
        <v>2751</v>
      </c>
      <c r="C2530" s="355" t="s">
        <v>2752</v>
      </c>
      <c r="D2530" s="213">
        <v>102</v>
      </c>
      <c r="E2530" s="213">
        <v>1</v>
      </c>
      <c r="F2530" s="367" t="s">
        <v>2800</v>
      </c>
      <c r="G2530" s="213">
        <v>220622</v>
      </c>
      <c r="H2530" s="213">
        <v>2022</v>
      </c>
      <c r="I2530" s="148" t="s">
        <v>43</v>
      </c>
      <c r="J2530" s="148" t="s">
        <v>2754</v>
      </c>
      <c r="K2530" s="148" t="s">
        <v>2755</v>
      </c>
      <c r="L2530" s="148" t="s">
        <v>74</v>
      </c>
      <c r="M2530" s="2" t="s">
        <v>168</v>
      </c>
      <c r="N2530" s="213">
        <v>164</v>
      </c>
      <c r="O2530" s="2"/>
      <c r="P2530" s="581" t="s">
        <v>4126</v>
      </c>
      <c r="Q2530" s="16" t="s">
        <v>4975</v>
      </c>
      <c r="R2530" s="16" t="s">
        <v>4909</v>
      </c>
      <c r="S2530" s="16">
        <v>1</v>
      </c>
      <c r="T2530" s="16">
        <v>0</v>
      </c>
      <c r="U2530" s="16">
        <v>1</v>
      </c>
      <c r="V2530" s="16">
        <v>0</v>
      </c>
      <c r="X2530" s="413" t="s">
        <v>5025</v>
      </c>
      <c r="Y2530" s="16" t="s">
        <v>2844</v>
      </c>
      <c r="Z2530" s="47" t="s">
        <v>5057</v>
      </c>
      <c r="AB2530" s="16" t="str">
        <f t="shared" si="119"/>
        <v>Unique</v>
      </c>
    </row>
    <row r="2531" spans="1:28" ht="15">
      <c r="A2531" s="354" t="str">
        <f t="shared" si="120"/>
        <v>93_1_160821_C3B_p_ph.st</v>
      </c>
      <c r="B2531" s="355" t="s">
        <v>2326</v>
      </c>
      <c r="C2531" s="355" t="s">
        <v>2327</v>
      </c>
      <c r="D2531" s="213">
        <v>93</v>
      </c>
      <c r="E2531" s="213">
        <v>1</v>
      </c>
      <c r="F2531" s="213">
        <v>300721</v>
      </c>
      <c r="G2531" s="213">
        <v>160821</v>
      </c>
      <c r="H2531" s="213">
        <v>2021</v>
      </c>
      <c r="I2531" s="148" t="s">
        <v>43</v>
      </c>
      <c r="J2531" s="148" t="s">
        <v>2328</v>
      </c>
      <c r="K2531" s="148" t="s">
        <v>2329</v>
      </c>
      <c r="L2531" s="148" t="s">
        <v>74</v>
      </c>
      <c r="M2531" s="2" t="s">
        <v>75</v>
      </c>
      <c r="N2531" s="117">
        <v>705</v>
      </c>
      <c r="O2531" s="2"/>
      <c r="P2531" s="418" t="s">
        <v>4149</v>
      </c>
      <c r="Q2531" s="16" t="s">
        <v>2857</v>
      </c>
      <c r="R2531" s="16" t="s">
        <v>4909</v>
      </c>
      <c r="S2531" s="16">
        <v>2</v>
      </c>
      <c r="T2531" s="16">
        <v>0</v>
      </c>
      <c r="U2531" s="16">
        <v>2</v>
      </c>
      <c r="V2531" s="16">
        <v>0</v>
      </c>
      <c r="X2531" s="413" t="s">
        <v>5025</v>
      </c>
      <c r="Y2531" s="16" t="s">
        <v>2844</v>
      </c>
      <c r="Z2531" s="47" t="s">
        <v>5058</v>
      </c>
      <c r="AB2531" s="16" t="str">
        <f t="shared" si="119"/>
        <v>Unique</v>
      </c>
    </row>
    <row r="2532" spans="1:28" ht="15">
      <c r="A2532" s="354" t="str">
        <f t="shared" si="120"/>
        <v>128_1_060722_C3D_p_ph.di</v>
      </c>
      <c r="B2532" s="355" t="s">
        <v>2767</v>
      </c>
      <c r="C2532" s="355" t="s">
        <v>2768</v>
      </c>
      <c r="D2532" s="213">
        <v>128</v>
      </c>
      <c r="E2532" s="213">
        <v>1</v>
      </c>
      <c r="F2532" s="213">
        <v>220622</v>
      </c>
      <c r="G2532" s="367" t="s">
        <v>465</v>
      </c>
      <c r="H2532" s="213">
        <v>2022</v>
      </c>
      <c r="I2532" s="148" t="s">
        <v>43</v>
      </c>
      <c r="J2532" s="148" t="s">
        <v>2769</v>
      </c>
      <c r="K2532" s="148" t="s">
        <v>2770</v>
      </c>
      <c r="L2532" s="148" t="s">
        <v>74</v>
      </c>
      <c r="M2532" s="2" t="s">
        <v>100</v>
      </c>
      <c r="N2532" s="117">
        <v>491</v>
      </c>
      <c r="O2532" s="2"/>
      <c r="P2532" s="581" t="s">
        <v>4126</v>
      </c>
      <c r="Q2532" s="16" t="s">
        <v>4975</v>
      </c>
      <c r="R2532" s="16" t="s">
        <v>4909</v>
      </c>
      <c r="S2532" s="16">
        <v>4</v>
      </c>
      <c r="T2532" s="16">
        <v>0</v>
      </c>
      <c r="U2532" s="16">
        <v>4</v>
      </c>
      <c r="V2532" s="16">
        <v>0</v>
      </c>
      <c r="X2532" s="413" t="s">
        <v>5025</v>
      </c>
      <c r="Y2532" s="16" t="s">
        <v>2844</v>
      </c>
      <c r="Z2532" s="47" t="s">
        <v>5059</v>
      </c>
      <c r="AB2532" s="16" t="str">
        <f t="shared" si="119"/>
        <v>Unique</v>
      </c>
    </row>
    <row r="2533" spans="1:28" ht="15">
      <c r="A2533" s="354" t="str">
        <f t="shared" si="120"/>
        <v>119_2_300623_C2Y_p_ph.pe</v>
      </c>
      <c r="B2533" s="148">
        <v>49.537224080000001</v>
      </c>
      <c r="C2533" s="148">
        <v>6.3423946869999996</v>
      </c>
      <c r="D2533" s="213">
        <v>119</v>
      </c>
      <c r="E2533" s="213">
        <v>2</v>
      </c>
      <c r="F2533" s="213">
        <v>160623</v>
      </c>
      <c r="G2533" s="213">
        <v>300623</v>
      </c>
      <c r="H2533" s="213">
        <v>2023</v>
      </c>
      <c r="I2533" s="148" t="s">
        <v>43</v>
      </c>
      <c r="J2533" s="148" t="s">
        <v>2519</v>
      </c>
      <c r="K2533" s="148" t="s">
        <v>2520</v>
      </c>
      <c r="L2533" s="148" t="s">
        <v>74</v>
      </c>
      <c r="M2533" s="148" t="s">
        <v>2422</v>
      </c>
      <c r="N2533" s="213">
        <v>40</v>
      </c>
      <c r="O2533" s="2"/>
      <c r="P2533" s="418" t="s">
        <v>3722</v>
      </c>
      <c r="Q2533" s="16" t="s">
        <v>4904</v>
      </c>
      <c r="R2533" s="16" t="s">
        <v>4909</v>
      </c>
      <c r="S2533" s="16">
        <v>3</v>
      </c>
      <c r="T2533" s="16">
        <v>0</v>
      </c>
      <c r="U2533" s="16">
        <v>3</v>
      </c>
      <c r="V2533" s="16">
        <v>0</v>
      </c>
      <c r="X2533" s="413" t="s">
        <v>5025</v>
      </c>
      <c r="Y2533" s="16" t="s">
        <v>2844</v>
      </c>
      <c r="Z2533" s="47" t="s">
        <v>5060</v>
      </c>
      <c r="AB2533" s="16" t="str">
        <f t="shared" si="119"/>
        <v>Unique</v>
      </c>
    </row>
    <row r="2534" spans="1:28" ht="15">
      <c r="A2534" s="354" t="str">
        <f t="shared" si="120"/>
        <v>102_1_170822_C1C_p_ph.st</v>
      </c>
      <c r="B2534" s="148" t="s">
        <v>2751</v>
      </c>
      <c r="C2534" s="148" t="s">
        <v>2752</v>
      </c>
      <c r="D2534" s="213">
        <v>102</v>
      </c>
      <c r="E2534" s="213">
        <v>1</v>
      </c>
      <c r="F2534" s="213">
        <v>30822</v>
      </c>
      <c r="G2534" s="213">
        <v>170822</v>
      </c>
      <c r="H2534" s="213">
        <v>2022</v>
      </c>
      <c r="I2534" s="148" t="s">
        <v>43</v>
      </c>
      <c r="J2534" s="148" t="s">
        <v>2754</v>
      </c>
      <c r="K2534" s="148" t="s">
        <v>2755</v>
      </c>
      <c r="L2534" s="148" t="s">
        <v>74</v>
      </c>
      <c r="M2534" s="148" t="s">
        <v>3158</v>
      </c>
      <c r="N2534" s="213">
        <v>35</v>
      </c>
      <c r="O2534" s="148" t="s">
        <v>3235</v>
      </c>
      <c r="P2534" s="418" t="s">
        <v>4149</v>
      </c>
      <c r="Q2534" s="16" t="s">
        <v>2857</v>
      </c>
      <c r="R2534" s="16" t="s">
        <v>4909</v>
      </c>
      <c r="S2534" s="16">
        <v>2</v>
      </c>
      <c r="T2534" s="16">
        <v>0</v>
      </c>
      <c r="U2534" s="16">
        <v>3</v>
      </c>
      <c r="V2534" s="16">
        <v>0</v>
      </c>
      <c r="X2534" s="413" t="s">
        <v>5025</v>
      </c>
      <c r="Y2534" s="16" t="s">
        <v>2844</v>
      </c>
      <c r="Z2534" s="47" t="s">
        <v>5061</v>
      </c>
      <c r="AB2534" s="16" t="str">
        <f t="shared" ref="AB2534:AB2560" si="121">IF(COUNTIF(Z:Z, Z2534)&gt;1, "Duplicate", "Unique")</f>
        <v>Unique</v>
      </c>
    </row>
    <row r="2535" spans="1:28" ht="15">
      <c r="A2535" s="354" t="str">
        <f t="shared" si="120"/>
        <v>80_3_060722_C15_p_ph.pe</v>
      </c>
      <c r="B2535" s="355" t="s">
        <v>69</v>
      </c>
      <c r="C2535" s="355" t="s">
        <v>70</v>
      </c>
      <c r="D2535" s="213">
        <v>80</v>
      </c>
      <c r="E2535" s="213">
        <v>3</v>
      </c>
      <c r="F2535" s="213">
        <v>220622</v>
      </c>
      <c r="G2535" s="367" t="s">
        <v>465</v>
      </c>
      <c r="H2535" s="213">
        <v>2022</v>
      </c>
      <c r="I2535" s="148" t="s">
        <v>43</v>
      </c>
      <c r="J2535" s="148" t="s">
        <v>72</v>
      </c>
      <c r="K2535" s="148" t="s">
        <v>73</v>
      </c>
      <c r="L2535" s="148" t="s">
        <v>74</v>
      </c>
      <c r="M2535" s="148" t="s">
        <v>2965</v>
      </c>
      <c r="N2535" s="213">
        <v>60</v>
      </c>
      <c r="O2535" s="2"/>
      <c r="P2535" s="418" t="s">
        <v>3722</v>
      </c>
      <c r="Q2535" s="16" t="s">
        <v>4904</v>
      </c>
      <c r="R2535" s="16" t="s">
        <v>4909</v>
      </c>
      <c r="S2535" s="16">
        <v>3</v>
      </c>
      <c r="T2535" s="16">
        <v>0</v>
      </c>
      <c r="U2535" s="16">
        <v>3</v>
      </c>
      <c r="V2535" s="16">
        <v>0</v>
      </c>
      <c r="X2535" s="413" t="s">
        <v>5025</v>
      </c>
      <c r="Y2535" s="16" t="s">
        <v>2844</v>
      </c>
      <c r="Z2535" s="47" t="s">
        <v>5062</v>
      </c>
      <c r="AB2535" s="16" t="str">
        <f t="shared" si="121"/>
        <v>Unique</v>
      </c>
    </row>
    <row r="2536" spans="1:28" ht="15">
      <c r="A2536" s="354" t="str">
        <f t="shared" si="120"/>
        <v>80_4_170822_C25_p_ph.pe</v>
      </c>
      <c r="B2536" s="148" t="s">
        <v>2320</v>
      </c>
      <c r="C2536" s="148" t="s">
        <v>2321</v>
      </c>
      <c r="D2536" s="213">
        <v>80</v>
      </c>
      <c r="E2536" s="213">
        <v>4</v>
      </c>
      <c r="F2536" s="367" t="s">
        <v>3145</v>
      </c>
      <c r="G2536" s="213">
        <v>170822</v>
      </c>
      <c r="H2536" s="213">
        <v>2022</v>
      </c>
      <c r="I2536" s="148" t="s">
        <v>43</v>
      </c>
      <c r="J2536" s="148" t="s">
        <v>2322</v>
      </c>
      <c r="K2536" s="148" t="s">
        <v>2323</v>
      </c>
      <c r="L2536" s="148" t="s">
        <v>74</v>
      </c>
      <c r="M2536" s="148" t="s">
        <v>3158</v>
      </c>
      <c r="N2536" s="213">
        <v>15</v>
      </c>
      <c r="O2536" s="148" t="s">
        <v>3235</v>
      </c>
      <c r="P2536" s="418" t="s">
        <v>3722</v>
      </c>
      <c r="Q2536" s="16" t="s">
        <v>4904</v>
      </c>
      <c r="R2536" s="16" t="s">
        <v>4909</v>
      </c>
      <c r="S2536" s="16">
        <v>3</v>
      </c>
      <c r="T2536" s="16">
        <v>0</v>
      </c>
      <c r="U2536" s="16">
        <v>3</v>
      </c>
      <c r="V2536" s="16">
        <v>0</v>
      </c>
      <c r="X2536" s="413" t="s">
        <v>5025</v>
      </c>
      <c r="Y2536" s="16" t="s">
        <v>2844</v>
      </c>
      <c r="Z2536" s="47" t="s">
        <v>5063</v>
      </c>
      <c r="AB2536" s="16" t="str">
        <f t="shared" si="121"/>
        <v>Unique</v>
      </c>
    </row>
    <row r="2537" spans="1:28" ht="15">
      <c r="A2537" s="354" t="str">
        <f t="shared" si="120"/>
        <v>102_1_170822_C1C_p_ph.di</v>
      </c>
      <c r="B2537" s="148" t="s">
        <v>2751</v>
      </c>
      <c r="C2537" s="148" t="s">
        <v>2752</v>
      </c>
      <c r="D2537" s="213">
        <v>102</v>
      </c>
      <c r="E2537" s="213">
        <v>1</v>
      </c>
      <c r="F2537" s="213">
        <v>30822</v>
      </c>
      <c r="G2537" s="213">
        <v>170822</v>
      </c>
      <c r="H2537" s="213">
        <v>2022</v>
      </c>
      <c r="I2537" s="148" t="s">
        <v>43</v>
      </c>
      <c r="J2537" s="148" t="s">
        <v>2754</v>
      </c>
      <c r="K2537" s="148" t="s">
        <v>2755</v>
      </c>
      <c r="L2537" s="148" t="s">
        <v>74</v>
      </c>
      <c r="M2537" s="148" t="s">
        <v>3158</v>
      </c>
      <c r="N2537" s="213">
        <v>35</v>
      </c>
      <c r="O2537" s="148" t="s">
        <v>3235</v>
      </c>
      <c r="P2537" s="581" t="s">
        <v>4126</v>
      </c>
      <c r="Q2537" s="16" t="s">
        <v>4975</v>
      </c>
      <c r="R2537" s="16" t="s">
        <v>4909</v>
      </c>
      <c r="S2537" s="16">
        <v>1</v>
      </c>
      <c r="T2537" s="16">
        <v>0</v>
      </c>
      <c r="U2537" s="16">
        <v>1</v>
      </c>
      <c r="V2537" s="16">
        <v>0</v>
      </c>
      <c r="X2537" s="413" t="s">
        <v>5025</v>
      </c>
      <c r="Y2537" s="16" t="s">
        <v>2844</v>
      </c>
      <c r="Z2537" s="47" t="s">
        <v>5064</v>
      </c>
      <c r="AB2537" s="16" t="str">
        <f t="shared" si="121"/>
        <v>Unique</v>
      </c>
    </row>
    <row r="2538" spans="1:28" ht="15">
      <c r="A2538" s="354" t="str">
        <f t="shared" si="120"/>
        <v>93_1_200921_C3B_p_ph.di</v>
      </c>
      <c r="B2538" s="355" t="s">
        <v>2326</v>
      </c>
      <c r="C2538" s="355" t="s">
        <v>2327</v>
      </c>
      <c r="D2538" s="213">
        <v>93</v>
      </c>
      <c r="E2538" s="213">
        <v>1</v>
      </c>
      <c r="F2538" s="96" t="s">
        <v>2403</v>
      </c>
      <c r="G2538" s="378">
        <v>200921</v>
      </c>
      <c r="H2538" s="213">
        <v>2021</v>
      </c>
      <c r="I2538" s="148" t="s">
        <v>43</v>
      </c>
      <c r="J2538" s="148" t="s">
        <v>2328</v>
      </c>
      <c r="K2538" s="148" t="s">
        <v>2329</v>
      </c>
      <c r="L2538" s="148" t="s">
        <v>74</v>
      </c>
      <c r="M2538" s="16" t="s">
        <v>75</v>
      </c>
      <c r="P2538" s="581" t="s">
        <v>4126</v>
      </c>
      <c r="Q2538" s="16" t="s">
        <v>4975</v>
      </c>
      <c r="R2538" s="16" t="s">
        <v>4909</v>
      </c>
      <c r="S2538" s="16">
        <v>2</v>
      </c>
      <c r="T2538" s="16">
        <v>0</v>
      </c>
      <c r="U2538" s="16">
        <v>2</v>
      </c>
      <c r="V2538" s="16">
        <v>0</v>
      </c>
      <c r="X2538" s="413" t="s">
        <v>5025</v>
      </c>
      <c r="Y2538" s="16" t="s">
        <v>2844</v>
      </c>
      <c r="Z2538" s="47" t="s">
        <v>5065</v>
      </c>
      <c r="AB2538" s="16" t="str">
        <f t="shared" si="121"/>
        <v>Unique</v>
      </c>
    </row>
    <row r="2539" spans="1:28" ht="15">
      <c r="A2539" s="354" t="str">
        <f t="shared" si="120"/>
        <v>119_2_160821_C2Y_p_ph.st</v>
      </c>
      <c r="B2539" s="355" t="s">
        <v>2517</v>
      </c>
      <c r="C2539" s="355" t="s">
        <v>2518</v>
      </c>
      <c r="D2539" s="213">
        <v>119</v>
      </c>
      <c r="E2539" s="213">
        <v>2</v>
      </c>
      <c r="F2539" s="213">
        <v>300721</v>
      </c>
      <c r="G2539" s="213">
        <v>160821</v>
      </c>
      <c r="H2539" s="213">
        <v>2021</v>
      </c>
      <c r="I2539" s="148" t="s">
        <v>43</v>
      </c>
      <c r="J2539" s="148" t="s">
        <v>2519</v>
      </c>
      <c r="K2539" s="148" t="s">
        <v>2520</v>
      </c>
      <c r="L2539" s="148" t="s">
        <v>74</v>
      </c>
      <c r="M2539" s="2" t="s">
        <v>75</v>
      </c>
      <c r="N2539" s="117">
        <v>179</v>
      </c>
      <c r="P2539" s="418" t="s">
        <v>4149</v>
      </c>
      <c r="Q2539" s="16" t="s">
        <v>2857</v>
      </c>
      <c r="R2539" s="16" t="s">
        <v>4909</v>
      </c>
      <c r="S2539" s="16">
        <v>1</v>
      </c>
      <c r="T2539" s="16">
        <v>1</v>
      </c>
      <c r="U2539" s="16">
        <v>0</v>
      </c>
      <c r="V2539" s="16">
        <v>0</v>
      </c>
      <c r="X2539" s="413" t="s">
        <v>5025</v>
      </c>
      <c r="Y2539" s="16" t="s">
        <v>2844</v>
      </c>
      <c r="Z2539" s="47" t="s">
        <v>5066</v>
      </c>
      <c r="AB2539" s="16" t="str">
        <f t="shared" si="121"/>
        <v>Unique</v>
      </c>
    </row>
    <row r="2540" spans="1:28" ht="15">
      <c r="A2540" s="354" t="str">
        <f t="shared" si="120"/>
        <v>102_1_220622_C1C_p_ph.di</v>
      </c>
      <c r="B2540" s="355" t="s">
        <v>2751</v>
      </c>
      <c r="C2540" s="355" t="s">
        <v>2752</v>
      </c>
      <c r="D2540" s="213">
        <v>102</v>
      </c>
      <c r="E2540" s="213">
        <v>1</v>
      </c>
      <c r="F2540" s="367" t="s">
        <v>2800</v>
      </c>
      <c r="G2540" s="213">
        <v>220622</v>
      </c>
      <c r="H2540" s="213">
        <v>2022</v>
      </c>
      <c r="I2540" s="148" t="s">
        <v>43</v>
      </c>
      <c r="J2540" s="148" t="s">
        <v>2754</v>
      </c>
      <c r="K2540" s="148" t="s">
        <v>2755</v>
      </c>
      <c r="L2540" s="148" t="s">
        <v>74</v>
      </c>
      <c r="M2540" s="2" t="s">
        <v>168</v>
      </c>
      <c r="N2540" s="213">
        <v>164</v>
      </c>
      <c r="O2540" s="2"/>
      <c r="P2540" s="581" t="s">
        <v>4126</v>
      </c>
      <c r="Q2540" s="16" t="s">
        <v>4975</v>
      </c>
      <c r="R2540" s="16" t="s">
        <v>4909</v>
      </c>
      <c r="S2540" s="16">
        <v>1</v>
      </c>
      <c r="T2540" s="16">
        <v>0</v>
      </c>
      <c r="U2540" s="16">
        <v>1</v>
      </c>
      <c r="V2540" s="16">
        <v>0</v>
      </c>
      <c r="X2540" s="413" t="s">
        <v>5025</v>
      </c>
      <c r="Y2540" s="16" t="s">
        <v>2844</v>
      </c>
      <c r="Z2540" s="47" t="s">
        <v>5067</v>
      </c>
      <c r="AB2540" s="16" t="str">
        <f t="shared" si="121"/>
        <v>Unique</v>
      </c>
    </row>
    <row r="2541" spans="1:28" ht="15">
      <c r="A2541" s="354" t="str">
        <f t="shared" si="120"/>
        <v>100_2_220622_C3X_p_ch.bi</v>
      </c>
      <c r="B2541" s="355" t="s">
        <v>2441</v>
      </c>
      <c r="C2541" s="355" t="s">
        <v>2442</v>
      </c>
      <c r="D2541" s="213">
        <v>100</v>
      </c>
      <c r="E2541" s="213">
        <v>2</v>
      </c>
      <c r="F2541" s="367" t="s">
        <v>2800</v>
      </c>
      <c r="G2541" s="213">
        <v>220622</v>
      </c>
      <c r="H2541" s="213">
        <v>2022</v>
      </c>
      <c r="I2541" s="148" t="s">
        <v>43</v>
      </c>
      <c r="J2541" s="148" t="s">
        <v>2443</v>
      </c>
      <c r="K2541" s="148" t="s">
        <v>2444</v>
      </c>
      <c r="L2541" s="148" t="s">
        <v>74</v>
      </c>
      <c r="M2541" s="2" t="s">
        <v>168</v>
      </c>
      <c r="N2541" s="364">
        <v>124</v>
      </c>
      <c r="P2541" s="418" t="s">
        <v>287</v>
      </c>
      <c r="Q2541" s="16" t="s">
        <v>5068</v>
      </c>
      <c r="R2541" s="16" t="s">
        <v>4909</v>
      </c>
      <c r="S2541" s="16">
        <v>1</v>
      </c>
      <c r="T2541" s="16">
        <v>1</v>
      </c>
      <c r="U2541" s="16">
        <v>0</v>
      </c>
      <c r="V2541" s="16">
        <v>0</v>
      </c>
      <c r="X2541" s="413" t="s">
        <v>5025</v>
      </c>
      <c r="Y2541" s="16" t="s">
        <v>2844</v>
      </c>
      <c r="Z2541" s="47" t="s">
        <v>5069</v>
      </c>
      <c r="AB2541" s="16" t="str">
        <f t="shared" si="121"/>
        <v>Unique</v>
      </c>
    </row>
    <row r="2542" spans="1:28" ht="15">
      <c r="A2542" s="354" t="str">
        <f t="shared" si="120"/>
        <v>119_2_160821_C2Y_p_ph.pe</v>
      </c>
      <c r="B2542" s="355" t="s">
        <v>2517</v>
      </c>
      <c r="C2542" s="355" t="s">
        <v>2518</v>
      </c>
      <c r="D2542" s="213">
        <v>119</v>
      </c>
      <c r="E2542" s="213">
        <v>2</v>
      </c>
      <c r="F2542" s="213">
        <v>300721</v>
      </c>
      <c r="G2542" s="213">
        <v>160821</v>
      </c>
      <c r="H2542" s="213">
        <v>2021</v>
      </c>
      <c r="I2542" s="148" t="s">
        <v>43</v>
      </c>
      <c r="J2542" s="148" t="s">
        <v>2519</v>
      </c>
      <c r="K2542" s="148" t="s">
        <v>2520</v>
      </c>
      <c r="L2542" s="148" t="s">
        <v>74</v>
      </c>
      <c r="M2542" s="2" t="s">
        <v>75</v>
      </c>
      <c r="N2542" s="117">
        <v>179</v>
      </c>
      <c r="P2542" s="418" t="s">
        <v>3722</v>
      </c>
      <c r="Q2542" s="16" t="s">
        <v>4904</v>
      </c>
      <c r="R2542" s="16" t="s">
        <v>4909</v>
      </c>
      <c r="S2542" s="16">
        <v>1</v>
      </c>
      <c r="T2542" s="16">
        <v>0</v>
      </c>
      <c r="U2542" s="16">
        <v>1</v>
      </c>
      <c r="V2542" s="16">
        <v>0</v>
      </c>
      <c r="X2542" s="413" t="s">
        <v>5025</v>
      </c>
      <c r="Y2542" s="16" t="s">
        <v>2844</v>
      </c>
      <c r="Z2542" s="47" t="s">
        <v>5070</v>
      </c>
      <c r="AB2542" s="16" t="str">
        <f t="shared" si="121"/>
        <v>Unique</v>
      </c>
    </row>
    <row r="2543" spans="1:28" ht="15">
      <c r="A2543" s="354" t="str">
        <f t="shared" si="120"/>
        <v>61_1_160623_C2X_p_ph.st</v>
      </c>
      <c r="B2543" s="148" t="s">
        <v>2372</v>
      </c>
      <c r="C2543" s="148" t="s">
        <v>2373</v>
      </c>
      <c r="D2543" s="213">
        <v>61</v>
      </c>
      <c r="E2543" s="213">
        <v>1</v>
      </c>
      <c r="F2543" s="481" t="s">
        <v>3903</v>
      </c>
      <c r="G2543" s="213">
        <v>160623</v>
      </c>
      <c r="H2543" s="213">
        <v>2023</v>
      </c>
      <c r="I2543" s="148" t="s">
        <v>43</v>
      </c>
      <c r="J2543" s="148" t="s">
        <v>2374</v>
      </c>
      <c r="K2543" s="148" t="s">
        <v>2375</v>
      </c>
      <c r="L2543" s="148" t="s">
        <v>74</v>
      </c>
      <c r="M2543" s="148" t="s">
        <v>100</v>
      </c>
      <c r="N2543" s="213">
        <v>794</v>
      </c>
      <c r="P2543" s="418" t="s">
        <v>4149</v>
      </c>
      <c r="Q2543" s="16" t="s">
        <v>2857</v>
      </c>
      <c r="R2543" s="16" t="s">
        <v>4909</v>
      </c>
      <c r="S2543" s="16">
        <v>1</v>
      </c>
      <c r="T2543" s="16">
        <v>0</v>
      </c>
      <c r="U2543" s="16">
        <v>1</v>
      </c>
      <c r="V2543" s="16">
        <v>0</v>
      </c>
      <c r="X2543" s="413" t="s">
        <v>5025</v>
      </c>
      <c r="Y2543" s="16" t="s">
        <v>2844</v>
      </c>
      <c r="Z2543" s="47" t="s">
        <v>5071</v>
      </c>
      <c r="AB2543" s="16" t="str">
        <f t="shared" si="121"/>
        <v>Unique</v>
      </c>
    </row>
    <row r="2544" spans="1:28" ht="15">
      <c r="A2544" s="354" t="str">
        <f t="shared" si="120"/>
        <v>119_2_060722_C35_p_ph.st</v>
      </c>
      <c r="B2544" s="355" t="s">
        <v>2611</v>
      </c>
      <c r="C2544" s="355" t="s">
        <v>2612</v>
      </c>
      <c r="D2544" s="421">
        <v>119</v>
      </c>
      <c r="E2544" s="421">
        <v>2</v>
      </c>
      <c r="F2544" s="213">
        <v>220622</v>
      </c>
      <c r="G2544" s="367" t="s">
        <v>465</v>
      </c>
      <c r="H2544" s="213">
        <v>2022</v>
      </c>
      <c r="I2544" s="148" t="s">
        <v>43</v>
      </c>
      <c r="J2544" s="148" t="s">
        <v>2613</v>
      </c>
      <c r="K2544" s="148" t="s">
        <v>2614</v>
      </c>
      <c r="L2544" s="148" t="s">
        <v>74</v>
      </c>
      <c r="M2544" s="148" t="s">
        <v>100</v>
      </c>
      <c r="N2544" s="117">
        <v>62</v>
      </c>
      <c r="O2544" s="2"/>
      <c r="P2544" s="418" t="s">
        <v>4149</v>
      </c>
      <c r="Q2544" s="16" t="s">
        <v>2857</v>
      </c>
      <c r="R2544" s="16" t="s">
        <v>4909</v>
      </c>
      <c r="S2544" s="16">
        <v>1</v>
      </c>
      <c r="T2544" s="16">
        <v>0</v>
      </c>
      <c r="U2544" s="16">
        <v>1</v>
      </c>
      <c r="V2544" s="16">
        <v>0</v>
      </c>
      <c r="X2544" s="413" t="s">
        <v>5025</v>
      </c>
      <c r="Y2544" s="16" t="s">
        <v>2844</v>
      </c>
      <c r="Z2544" s="47" t="s">
        <v>5072</v>
      </c>
      <c r="AB2544" s="16" t="str">
        <f t="shared" si="121"/>
        <v>Unique</v>
      </c>
    </row>
    <row r="2545" spans="1:87" ht="15">
      <c r="A2545" s="354" t="str">
        <f t="shared" si="120"/>
        <v>93_1_160821_C3B_p_ph.di</v>
      </c>
      <c r="B2545" s="355" t="s">
        <v>2326</v>
      </c>
      <c r="C2545" s="355" t="s">
        <v>2327</v>
      </c>
      <c r="D2545" s="213">
        <v>93</v>
      </c>
      <c r="E2545" s="213">
        <v>1</v>
      </c>
      <c r="F2545" s="213">
        <v>300721</v>
      </c>
      <c r="G2545" s="213">
        <v>160821</v>
      </c>
      <c r="H2545" s="213">
        <v>2021</v>
      </c>
      <c r="I2545" s="148" t="s">
        <v>43</v>
      </c>
      <c r="J2545" s="148" t="s">
        <v>2328</v>
      </c>
      <c r="K2545" s="148" t="s">
        <v>2329</v>
      </c>
      <c r="L2545" s="148" t="s">
        <v>74</v>
      </c>
      <c r="M2545" s="2" t="s">
        <v>75</v>
      </c>
      <c r="N2545" s="117">
        <v>705</v>
      </c>
      <c r="O2545" s="2"/>
      <c r="P2545" s="581" t="s">
        <v>4126</v>
      </c>
      <c r="Q2545" s="16" t="s">
        <v>4975</v>
      </c>
      <c r="R2545" s="16" t="s">
        <v>4909</v>
      </c>
      <c r="S2545" s="16">
        <v>12</v>
      </c>
      <c r="T2545" s="16">
        <v>0</v>
      </c>
      <c r="U2545" s="16">
        <v>12</v>
      </c>
      <c r="V2545" s="16">
        <v>0</v>
      </c>
      <c r="X2545" s="413" t="s">
        <v>5025</v>
      </c>
      <c r="Y2545" s="16" t="s">
        <v>2844</v>
      </c>
      <c r="Z2545" s="47" t="s">
        <v>5073</v>
      </c>
      <c r="AB2545" s="16" t="str">
        <f t="shared" si="121"/>
        <v>Unique</v>
      </c>
    </row>
    <row r="2546" spans="1:87" ht="15">
      <c r="A2546" s="354" t="str">
        <f t="shared" si="120"/>
        <v>119_1_310822_C1X_p_ph.pe</v>
      </c>
      <c r="B2546" s="433" t="s">
        <v>2302</v>
      </c>
      <c r="C2546" s="433" t="s">
        <v>2303</v>
      </c>
      <c r="D2546" s="29">
        <v>119</v>
      </c>
      <c r="E2546" s="29">
        <v>1</v>
      </c>
      <c r="F2546" s="29">
        <v>170822</v>
      </c>
      <c r="G2546" s="29">
        <v>310822</v>
      </c>
      <c r="H2546" s="29">
        <v>2022</v>
      </c>
      <c r="I2546" s="28" t="s">
        <v>43</v>
      </c>
      <c r="J2546" s="28" t="s">
        <v>2304</v>
      </c>
      <c r="K2546" s="28" t="s">
        <v>2305</v>
      </c>
      <c r="L2546" s="28" t="s">
        <v>74</v>
      </c>
      <c r="M2546" s="28" t="s">
        <v>3158</v>
      </c>
      <c r="N2546" s="29">
        <v>8</v>
      </c>
      <c r="O2546" s="435"/>
      <c r="P2546" s="418" t="s">
        <v>3722</v>
      </c>
      <c r="Q2546" s="16" t="s">
        <v>4904</v>
      </c>
      <c r="R2546" s="16" t="s">
        <v>4909</v>
      </c>
      <c r="S2546" s="16">
        <v>3</v>
      </c>
      <c r="T2546" s="16">
        <v>0</v>
      </c>
      <c r="U2546" s="16">
        <v>3</v>
      </c>
      <c r="V2546" s="16">
        <v>0</v>
      </c>
      <c r="X2546" s="413" t="s">
        <v>5025</v>
      </c>
      <c r="Y2546" s="16" t="s">
        <v>2844</v>
      </c>
      <c r="Z2546" s="47" t="s">
        <v>5074</v>
      </c>
      <c r="AB2546" s="16" t="str">
        <f t="shared" si="121"/>
        <v>Unique</v>
      </c>
    </row>
    <row r="2547" spans="1:87" ht="15">
      <c r="A2547" s="354" t="str">
        <f t="shared" si="120"/>
        <v>119_2_080622_C2Y_p_ph.pe</v>
      </c>
      <c r="B2547" s="355" t="s">
        <v>2517</v>
      </c>
      <c r="C2547" s="355" t="s">
        <v>2518</v>
      </c>
      <c r="D2547" s="421">
        <v>119</v>
      </c>
      <c r="E2547" s="421">
        <v>2</v>
      </c>
      <c r="F2547" s="213">
        <v>230522</v>
      </c>
      <c r="G2547" s="367" t="s">
        <v>2800</v>
      </c>
      <c r="H2547" s="213">
        <v>2022</v>
      </c>
      <c r="I2547" s="148" t="s">
        <v>43</v>
      </c>
      <c r="J2547" s="148" t="s">
        <v>2519</v>
      </c>
      <c r="K2547" s="148" t="s">
        <v>2520</v>
      </c>
      <c r="L2547" s="148" t="s">
        <v>74</v>
      </c>
      <c r="M2547" s="2" t="s">
        <v>75</v>
      </c>
      <c r="N2547" s="117">
        <v>48</v>
      </c>
      <c r="O2547" s="2"/>
      <c r="P2547" s="418" t="s">
        <v>3722</v>
      </c>
      <c r="Q2547" s="16" t="s">
        <v>4904</v>
      </c>
      <c r="R2547" s="16" t="s">
        <v>4909</v>
      </c>
      <c r="S2547" s="16">
        <v>9</v>
      </c>
      <c r="T2547" s="16">
        <v>1</v>
      </c>
      <c r="U2547" s="16">
        <v>8</v>
      </c>
      <c r="V2547" s="16">
        <v>0</v>
      </c>
      <c r="X2547" s="413" t="s">
        <v>5025</v>
      </c>
      <c r="Y2547" s="16" t="s">
        <v>2844</v>
      </c>
      <c r="Z2547" s="47" t="s">
        <v>5075</v>
      </c>
      <c r="AB2547" s="16" t="str">
        <f t="shared" si="121"/>
        <v>Unique</v>
      </c>
    </row>
    <row r="2548" spans="1:87" ht="15">
      <c r="A2548" s="354" t="str">
        <f t="shared" si="120"/>
        <v>100_2_220622_C3X_p_ph.pe</v>
      </c>
      <c r="B2548" s="355" t="s">
        <v>2441</v>
      </c>
      <c r="C2548" s="355" t="s">
        <v>2442</v>
      </c>
      <c r="D2548" s="213">
        <v>100</v>
      </c>
      <c r="E2548" s="213">
        <v>2</v>
      </c>
      <c r="F2548" s="367" t="s">
        <v>2800</v>
      </c>
      <c r="G2548" s="213">
        <v>220622</v>
      </c>
      <c r="H2548" s="213">
        <v>2022</v>
      </c>
      <c r="I2548" s="148" t="s">
        <v>43</v>
      </c>
      <c r="J2548" s="148" t="s">
        <v>2443</v>
      </c>
      <c r="K2548" s="148" t="s">
        <v>2444</v>
      </c>
      <c r="L2548" s="148" t="s">
        <v>74</v>
      </c>
      <c r="M2548" s="2" t="s">
        <v>168</v>
      </c>
      <c r="N2548" s="364">
        <v>124</v>
      </c>
      <c r="P2548" s="418" t="s">
        <v>3722</v>
      </c>
      <c r="Q2548" s="16" t="s">
        <v>4904</v>
      </c>
      <c r="R2548" s="16" t="s">
        <v>4909</v>
      </c>
      <c r="S2548" s="16">
        <v>2</v>
      </c>
      <c r="T2548" s="16">
        <v>2</v>
      </c>
      <c r="U2548" s="16">
        <v>1</v>
      </c>
      <c r="V2548" s="16">
        <v>0</v>
      </c>
      <c r="X2548" s="413" t="s">
        <v>5025</v>
      </c>
      <c r="Y2548" s="16" t="s">
        <v>2844</v>
      </c>
      <c r="Z2548" s="47" t="s">
        <v>5076</v>
      </c>
      <c r="AB2548" s="16" t="str">
        <f t="shared" si="121"/>
        <v>Unique</v>
      </c>
    </row>
    <row r="2549" spans="1:87" ht="15">
      <c r="A2549" s="354" t="str">
        <f t="shared" si="120"/>
        <v>101_1_160823_C2A_p_ph.pe</v>
      </c>
      <c r="B2549" s="355" t="s">
        <v>80</v>
      </c>
      <c r="C2549" s="355" t="s">
        <v>81</v>
      </c>
      <c r="D2549" s="213">
        <v>101</v>
      </c>
      <c r="E2549" s="213">
        <v>1</v>
      </c>
      <c r="F2549" s="213">
        <v>280723</v>
      </c>
      <c r="G2549" s="213">
        <v>160823</v>
      </c>
      <c r="H2549" s="213">
        <v>2023</v>
      </c>
      <c r="I2549" s="148" t="s">
        <v>43</v>
      </c>
      <c r="J2549" s="148" t="s">
        <v>82</v>
      </c>
      <c r="K2549" s="148" t="s">
        <v>83</v>
      </c>
      <c r="L2549" s="148" t="s">
        <v>74</v>
      </c>
      <c r="M2549" s="148" t="s">
        <v>3150</v>
      </c>
      <c r="N2549" s="213">
        <v>26</v>
      </c>
      <c r="O2549" s="2"/>
      <c r="P2549" s="418" t="s">
        <v>3722</v>
      </c>
      <c r="Q2549" s="16" t="s">
        <v>4904</v>
      </c>
      <c r="R2549" s="16" t="s">
        <v>4909</v>
      </c>
      <c r="S2549" s="16">
        <v>1</v>
      </c>
      <c r="T2549" s="16">
        <v>0</v>
      </c>
      <c r="U2549" s="16">
        <v>1</v>
      </c>
      <c r="V2549" s="16">
        <v>0</v>
      </c>
      <c r="X2549" s="413" t="s">
        <v>5025</v>
      </c>
      <c r="Y2549" s="16" t="s">
        <v>2844</v>
      </c>
      <c r="Z2549" s="47" t="s">
        <v>5077</v>
      </c>
      <c r="AB2549" s="16" t="str">
        <f t="shared" si="121"/>
        <v>Unique</v>
      </c>
    </row>
    <row r="2550" spans="1:87" ht="15">
      <c r="A2550" s="354" t="str">
        <f t="shared" si="120"/>
        <v>93_1_160821_C3B_p_ph.pe</v>
      </c>
      <c r="B2550" s="355" t="s">
        <v>2326</v>
      </c>
      <c r="C2550" s="355" t="s">
        <v>2327</v>
      </c>
      <c r="D2550" s="213">
        <v>93</v>
      </c>
      <c r="E2550" s="213">
        <v>1</v>
      </c>
      <c r="F2550" s="213">
        <v>300721</v>
      </c>
      <c r="G2550" s="213">
        <v>160821</v>
      </c>
      <c r="H2550" s="213">
        <v>2021</v>
      </c>
      <c r="I2550" s="148" t="s">
        <v>43</v>
      </c>
      <c r="J2550" s="148" t="s">
        <v>2328</v>
      </c>
      <c r="K2550" s="148" t="s">
        <v>2329</v>
      </c>
      <c r="L2550" s="148" t="s">
        <v>74</v>
      </c>
      <c r="M2550" s="2" t="s">
        <v>75</v>
      </c>
      <c r="N2550" s="117">
        <v>705</v>
      </c>
      <c r="O2550" s="2"/>
      <c r="P2550" s="418" t="s">
        <v>3722</v>
      </c>
      <c r="Q2550" s="16" t="s">
        <v>4904</v>
      </c>
      <c r="R2550" s="16" t="s">
        <v>4909</v>
      </c>
      <c r="S2550" s="16">
        <v>5</v>
      </c>
      <c r="T2550" s="16">
        <v>2</v>
      </c>
      <c r="U2550" s="16">
        <v>3</v>
      </c>
      <c r="V2550" s="16">
        <v>0</v>
      </c>
      <c r="X2550" s="413" t="s">
        <v>5025</v>
      </c>
      <c r="Y2550" s="16" t="s">
        <v>2844</v>
      </c>
      <c r="Z2550" s="47" t="s">
        <v>5078</v>
      </c>
      <c r="AB2550" s="16" t="str">
        <f t="shared" si="121"/>
        <v>Unique</v>
      </c>
    </row>
    <row r="2551" spans="1:87" ht="15">
      <c r="A2551" s="354" t="str">
        <f t="shared" si="120"/>
        <v>81_1_030822_C1D_p_ph.pe</v>
      </c>
      <c r="B2551" s="355" t="s">
        <v>2618</v>
      </c>
      <c r="C2551" s="355" t="s">
        <v>2619</v>
      </c>
      <c r="D2551" s="16">
        <v>81</v>
      </c>
      <c r="E2551" s="16">
        <v>1</v>
      </c>
      <c r="F2551" s="213">
        <v>200722</v>
      </c>
      <c r="G2551" s="367" t="s">
        <v>3145</v>
      </c>
      <c r="H2551" s="16">
        <v>2022</v>
      </c>
      <c r="I2551" s="16" t="s">
        <v>43</v>
      </c>
      <c r="J2551" s="16" t="s">
        <v>2620</v>
      </c>
      <c r="K2551" s="16" t="s">
        <v>2621</v>
      </c>
      <c r="L2551" s="148" t="s">
        <v>74</v>
      </c>
      <c r="M2551" s="148" t="s">
        <v>2422</v>
      </c>
      <c r="P2551" s="600" t="s">
        <v>3722</v>
      </c>
      <c r="Q2551" s="400" t="s">
        <v>4904</v>
      </c>
      <c r="R2551" s="400" t="s">
        <v>4909</v>
      </c>
      <c r="S2551" s="16">
        <v>1</v>
      </c>
      <c r="T2551" s="16">
        <v>1</v>
      </c>
      <c r="U2551" s="378">
        <v>0</v>
      </c>
      <c r="V2551" s="378">
        <v>0</v>
      </c>
      <c r="X2551" s="413" t="s">
        <v>5025</v>
      </c>
      <c r="Y2551" s="16" t="s">
        <v>2844</v>
      </c>
      <c r="Z2551" s="16" t="s">
        <v>5079</v>
      </c>
      <c r="AB2551" s="16" t="str">
        <f t="shared" si="121"/>
        <v>Unique</v>
      </c>
      <c r="AD2551" s="354"/>
      <c r="AE2551" s="355"/>
      <c r="AF2551" s="355"/>
      <c r="AI2551" s="213"/>
      <c r="AJ2551" s="213"/>
      <c r="AO2551" s="148"/>
      <c r="AP2551" s="148"/>
      <c r="AS2551" s="354"/>
      <c r="AT2551" s="355"/>
      <c r="AU2551" s="355"/>
      <c r="AX2551" s="213"/>
      <c r="AY2551" s="213"/>
      <c r="BD2551" s="148"/>
      <c r="BE2551" s="148"/>
      <c r="BH2551" s="354"/>
      <c r="BI2551" s="355"/>
      <c r="BJ2551" s="355"/>
      <c r="BM2551" s="213"/>
      <c r="BN2551" s="213"/>
      <c r="BS2551" s="148"/>
      <c r="BT2551" s="148"/>
      <c r="BW2551" s="354"/>
      <c r="BX2551" s="355"/>
      <c r="BY2551" s="355"/>
      <c r="CB2551" s="213"/>
      <c r="CC2551" s="213"/>
      <c r="CH2551" s="148"/>
      <c r="CI2551" s="148"/>
    </row>
    <row r="2552" spans="1:87" ht="15">
      <c r="A2552" s="354" t="str">
        <f t="shared" si="120"/>
        <v>119_2_060722_C35_p_ph.di</v>
      </c>
      <c r="B2552" s="355" t="s">
        <v>2611</v>
      </c>
      <c r="C2552" s="355" t="s">
        <v>2612</v>
      </c>
      <c r="D2552" s="421">
        <v>119</v>
      </c>
      <c r="E2552" s="421">
        <v>2</v>
      </c>
      <c r="F2552" s="213">
        <v>220622</v>
      </c>
      <c r="G2552" s="367" t="s">
        <v>465</v>
      </c>
      <c r="H2552" s="213">
        <v>2022</v>
      </c>
      <c r="I2552" s="148" t="s">
        <v>43</v>
      </c>
      <c r="J2552" s="148" t="s">
        <v>2613</v>
      </c>
      <c r="K2552" s="148" t="s">
        <v>2614</v>
      </c>
      <c r="L2552" s="148" t="s">
        <v>74</v>
      </c>
      <c r="M2552" s="148" t="s">
        <v>100</v>
      </c>
      <c r="N2552" s="117">
        <v>62</v>
      </c>
      <c r="O2552" s="2"/>
      <c r="P2552" s="581" t="s">
        <v>4126</v>
      </c>
      <c r="Q2552" s="16" t="s">
        <v>4975</v>
      </c>
      <c r="R2552" s="16" t="s">
        <v>4909</v>
      </c>
      <c r="S2552" s="16">
        <v>3</v>
      </c>
      <c r="T2552" s="16">
        <v>0</v>
      </c>
      <c r="U2552" s="16">
        <v>3</v>
      </c>
      <c r="V2552" s="16">
        <v>0</v>
      </c>
      <c r="X2552" s="413" t="s">
        <v>5025</v>
      </c>
      <c r="Y2552" s="16" t="s">
        <v>2844</v>
      </c>
      <c r="Z2552" s="47" t="s">
        <v>5080</v>
      </c>
      <c r="AB2552" s="16" t="str">
        <f t="shared" si="121"/>
        <v>Unique</v>
      </c>
    </row>
    <row r="2553" spans="1:87" ht="15">
      <c r="A2553" s="354" t="str">
        <f t="shared" si="120"/>
        <v>119_1_310822_C1X_p_ph.st</v>
      </c>
      <c r="B2553" s="433" t="s">
        <v>2302</v>
      </c>
      <c r="C2553" s="433" t="s">
        <v>2303</v>
      </c>
      <c r="D2553" s="29">
        <v>119</v>
      </c>
      <c r="E2553" s="29">
        <v>1</v>
      </c>
      <c r="F2553" s="29">
        <v>170822</v>
      </c>
      <c r="G2553" s="29">
        <v>310822</v>
      </c>
      <c r="H2553" s="29">
        <v>2022</v>
      </c>
      <c r="I2553" s="28" t="s">
        <v>43</v>
      </c>
      <c r="J2553" s="28" t="s">
        <v>2304</v>
      </c>
      <c r="K2553" s="28" t="s">
        <v>2305</v>
      </c>
      <c r="L2553" s="28" t="s">
        <v>74</v>
      </c>
      <c r="M2553" s="28" t="s">
        <v>3158</v>
      </c>
      <c r="N2553" s="29">
        <v>8</v>
      </c>
      <c r="O2553" s="435"/>
      <c r="P2553" s="418" t="s">
        <v>4149</v>
      </c>
      <c r="Q2553" s="16" t="s">
        <v>2857</v>
      </c>
      <c r="R2553" s="16" t="s">
        <v>4909</v>
      </c>
      <c r="S2553" s="16">
        <v>1</v>
      </c>
      <c r="T2553" s="16">
        <v>0</v>
      </c>
      <c r="U2553" s="16">
        <v>1</v>
      </c>
      <c r="V2553" s="16">
        <v>0</v>
      </c>
      <c r="X2553" s="413" t="s">
        <v>5025</v>
      </c>
      <c r="Y2553" s="16" t="s">
        <v>2844</v>
      </c>
      <c r="Z2553" s="47" t="s">
        <v>5081</v>
      </c>
      <c r="AB2553" s="16" t="str">
        <f t="shared" si="121"/>
        <v>Unique</v>
      </c>
    </row>
    <row r="2554" spans="1:87" ht="15">
      <c r="A2554" s="354" t="str">
        <f t="shared" si="120"/>
        <v>80_1_140723_C1B_p_ph.pe</v>
      </c>
      <c r="B2554" s="364" t="s">
        <v>2360</v>
      </c>
      <c r="C2554" s="364" t="s">
        <v>2361</v>
      </c>
      <c r="D2554" s="213">
        <v>80</v>
      </c>
      <c r="E2554" s="213">
        <v>1</v>
      </c>
      <c r="F2554" s="213">
        <v>300623</v>
      </c>
      <c r="G2554" s="213">
        <v>140723</v>
      </c>
      <c r="H2554" s="213">
        <v>2023</v>
      </c>
      <c r="I2554" s="148" t="s">
        <v>43</v>
      </c>
      <c r="J2554" s="148" t="s">
        <v>2362</v>
      </c>
      <c r="K2554" s="148" t="s">
        <v>2363</v>
      </c>
      <c r="L2554" s="148" t="s">
        <v>74</v>
      </c>
      <c r="M2554" s="148" t="s">
        <v>2422</v>
      </c>
      <c r="N2554" s="213">
        <v>66</v>
      </c>
      <c r="P2554" s="418" t="s">
        <v>3722</v>
      </c>
      <c r="Q2554" s="16" t="s">
        <v>4904</v>
      </c>
      <c r="R2554" s="16" t="s">
        <v>4909</v>
      </c>
      <c r="S2554" s="16">
        <v>5</v>
      </c>
      <c r="T2554" s="16">
        <v>0</v>
      </c>
      <c r="U2554" s="16">
        <v>5</v>
      </c>
      <c r="V2554" s="16">
        <v>0</v>
      </c>
      <c r="X2554" s="413" t="s">
        <v>5025</v>
      </c>
      <c r="Y2554" s="16" t="s">
        <v>2844</v>
      </c>
      <c r="Z2554" s="47" t="s">
        <v>5082</v>
      </c>
      <c r="AB2554" s="16" t="str">
        <f t="shared" si="121"/>
        <v>Unique</v>
      </c>
    </row>
    <row r="2555" spans="1:87" ht="15">
      <c r="A2555" s="354" t="str">
        <f t="shared" si="120"/>
        <v>80_4_300623_C25_p_ph.st</v>
      </c>
      <c r="B2555" s="364" t="s">
        <v>2320</v>
      </c>
      <c r="C2555" s="364" t="s">
        <v>2321</v>
      </c>
      <c r="D2555" s="213">
        <v>80</v>
      </c>
      <c r="E2555" s="213">
        <v>4</v>
      </c>
      <c r="F2555" s="213">
        <v>160623</v>
      </c>
      <c r="G2555" s="213">
        <v>300623</v>
      </c>
      <c r="H2555" s="213">
        <v>2023</v>
      </c>
      <c r="I2555" s="148" t="s">
        <v>43</v>
      </c>
      <c r="J2555" s="148" t="s">
        <v>2322</v>
      </c>
      <c r="K2555" s="148" t="s">
        <v>2323</v>
      </c>
      <c r="L2555" s="148" t="s">
        <v>74</v>
      </c>
      <c r="M2555" s="148" t="s">
        <v>2422</v>
      </c>
      <c r="N2555" s="213">
        <v>144</v>
      </c>
      <c r="P2555" s="418" t="s">
        <v>4149</v>
      </c>
      <c r="Q2555" s="16" t="s">
        <v>2857</v>
      </c>
      <c r="R2555" s="16" t="s">
        <v>4909</v>
      </c>
      <c r="S2555" s="16">
        <v>1</v>
      </c>
      <c r="T2555" s="16">
        <v>0</v>
      </c>
      <c r="U2555" s="16">
        <v>1</v>
      </c>
      <c r="V2555" s="16">
        <v>0</v>
      </c>
      <c r="X2555" s="413" t="s">
        <v>5025</v>
      </c>
      <c r="Y2555" s="16" t="s">
        <v>2844</v>
      </c>
      <c r="Z2555" s="47" t="s">
        <v>5083</v>
      </c>
      <c r="AB2555" s="16" t="str">
        <f t="shared" si="121"/>
        <v>Unique</v>
      </c>
    </row>
    <row r="2556" spans="1:87" ht="15">
      <c r="A2556" s="354" t="str">
        <f t="shared" si="120"/>
        <v>80_3_190922_C15_p_ph.pe</v>
      </c>
      <c r="B2556" s="148" t="s">
        <v>69</v>
      </c>
      <c r="C2556" s="148" t="s">
        <v>70</v>
      </c>
      <c r="D2556" s="213">
        <v>80</v>
      </c>
      <c r="E2556" s="213">
        <v>3</v>
      </c>
      <c r="F2556" s="213">
        <v>310822</v>
      </c>
      <c r="G2556" s="213">
        <v>190922</v>
      </c>
      <c r="H2556" s="213">
        <v>2022</v>
      </c>
      <c r="I2556" s="148" t="s">
        <v>43</v>
      </c>
      <c r="J2556" s="148" t="s">
        <v>72</v>
      </c>
      <c r="K2556" s="148" t="s">
        <v>73</v>
      </c>
      <c r="L2556" s="148" t="s">
        <v>74</v>
      </c>
      <c r="M2556" s="148" t="s">
        <v>3158</v>
      </c>
      <c r="N2556" s="213">
        <v>1</v>
      </c>
      <c r="O2556" s="148" t="s">
        <v>3235</v>
      </c>
      <c r="P2556" s="418" t="s">
        <v>3722</v>
      </c>
      <c r="Q2556" s="16" t="s">
        <v>4904</v>
      </c>
      <c r="R2556" s="16" t="s">
        <v>4909</v>
      </c>
      <c r="S2556" s="16">
        <v>1</v>
      </c>
      <c r="T2556" s="16">
        <v>0</v>
      </c>
      <c r="U2556" s="16">
        <v>1</v>
      </c>
      <c r="V2556" s="16">
        <v>0</v>
      </c>
      <c r="X2556" s="413" t="s">
        <v>5025</v>
      </c>
      <c r="Y2556" s="16" t="s">
        <v>2844</v>
      </c>
      <c r="Z2556" s="47" t="s">
        <v>5084</v>
      </c>
      <c r="AB2556" s="16" t="str">
        <f t="shared" si="121"/>
        <v>Unique</v>
      </c>
    </row>
    <row r="2557" spans="1:87" ht="15">
      <c r="A2557" s="354" t="str">
        <f t="shared" si="120"/>
        <v>61_1_080622_C2X_p_ph.pe</v>
      </c>
      <c r="B2557" s="355" t="s">
        <v>2372</v>
      </c>
      <c r="C2557" s="355" t="s">
        <v>2373</v>
      </c>
      <c r="D2557" s="213">
        <v>61</v>
      </c>
      <c r="E2557" s="213">
        <v>1</v>
      </c>
      <c r="F2557" s="213">
        <v>230522</v>
      </c>
      <c r="G2557" s="367" t="s">
        <v>2800</v>
      </c>
      <c r="H2557" s="213">
        <v>2022</v>
      </c>
      <c r="I2557" s="148" t="s">
        <v>43</v>
      </c>
      <c r="J2557" s="148" t="s">
        <v>2374</v>
      </c>
      <c r="K2557" s="148" t="s">
        <v>2375</v>
      </c>
      <c r="L2557" s="148" t="s">
        <v>74</v>
      </c>
      <c r="M2557" s="2" t="s">
        <v>75</v>
      </c>
      <c r="N2557" s="117">
        <v>345</v>
      </c>
      <c r="O2557" s="50" t="s">
        <v>2912</v>
      </c>
      <c r="P2557" s="418" t="s">
        <v>3722</v>
      </c>
      <c r="Q2557" s="16" t="s">
        <v>4904</v>
      </c>
      <c r="R2557" s="16" t="s">
        <v>4909</v>
      </c>
      <c r="S2557" s="16">
        <v>1</v>
      </c>
      <c r="T2557" s="16">
        <v>0</v>
      </c>
      <c r="U2557" s="16">
        <v>1</v>
      </c>
      <c r="V2557" s="16">
        <v>0</v>
      </c>
      <c r="X2557" s="413" t="s">
        <v>5025</v>
      </c>
      <c r="Y2557" s="16" t="s">
        <v>2844</v>
      </c>
      <c r="Z2557" s="47" t="s">
        <v>5085</v>
      </c>
      <c r="AB2557" s="16" t="str">
        <f t="shared" si="121"/>
        <v>Unique</v>
      </c>
    </row>
    <row r="2558" spans="1:87" ht="15">
      <c r="A2558" s="354" t="str">
        <f t="shared" si="120"/>
        <v>102_1_170822_C1C_p_ph.pe</v>
      </c>
      <c r="B2558" s="148" t="s">
        <v>2751</v>
      </c>
      <c r="C2558" s="148" t="s">
        <v>2752</v>
      </c>
      <c r="D2558" s="213">
        <v>102</v>
      </c>
      <c r="E2558" s="213">
        <v>1</v>
      </c>
      <c r="F2558" s="213">
        <v>30822</v>
      </c>
      <c r="G2558" s="213">
        <v>170822</v>
      </c>
      <c r="H2558" s="213">
        <v>2022</v>
      </c>
      <c r="I2558" s="148" t="s">
        <v>43</v>
      </c>
      <c r="J2558" s="148" t="s">
        <v>2754</v>
      </c>
      <c r="K2558" s="148" t="s">
        <v>2755</v>
      </c>
      <c r="L2558" s="148" t="s">
        <v>74</v>
      </c>
      <c r="M2558" s="148" t="s">
        <v>3158</v>
      </c>
      <c r="N2558" s="213">
        <v>35</v>
      </c>
      <c r="O2558" s="148" t="s">
        <v>3235</v>
      </c>
      <c r="P2558" s="418" t="s">
        <v>3722</v>
      </c>
      <c r="Q2558" s="16" t="s">
        <v>4904</v>
      </c>
      <c r="R2558" s="16" t="s">
        <v>4909</v>
      </c>
      <c r="S2558" s="16">
        <v>7</v>
      </c>
      <c r="T2558" s="16">
        <v>0</v>
      </c>
      <c r="U2558" s="16">
        <v>7</v>
      </c>
      <c r="V2558" s="16">
        <v>0</v>
      </c>
      <c r="X2558" s="413" t="s">
        <v>5025</v>
      </c>
      <c r="Y2558" s="16" t="s">
        <v>2844</v>
      </c>
      <c r="Z2558" s="47" t="s">
        <v>5086</v>
      </c>
      <c r="AB2558" s="16" t="str">
        <f t="shared" si="121"/>
        <v>Unique</v>
      </c>
    </row>
    <row r="2559" spans="1:87" ht="15">
      <c r="A2559" s="354" t="str">
        <f t="shared" si="120"/>
        <v>119_2_150621_C35_p_ph.pe</v>
      </c>
      <c r="B2559" s="378" t="s">
        <v>2611</v>
      </c>
      <c r="C2559" s="378" t="s">
        <v>2612</v>
      </c>
      <c r="D2559" s="213">
        <v>119</v>
      </c>
      <c r="E2559" s="213">
        <v>2</v>
      </c>
      <c r="F2559" s="213">
        <v>310521</v>
      </c>
      <c r="G2559" s="482">
        <v>150621</v>
      </c>
      <c r="H2559" s="213">
        <v>2021</v>
      </c>
      <c r="I2559" s="148" t="s">
        <v>43</v>
      </c>
      <c r="J2559" s="533" t="s">
        <v>2613</v>
      </c>
      <c r="K2559" s="483" t="s">
        <v>2614</v>
      </c>
      <c r="L2559" s="148" t="s">
        <v>74</v>
      </c>
      <c r="M2559" s="483" t="s">
        <v>147</v>
      </c>
      <c r="N2559" s="117">
        <v>27</v>
      </c>
      <c r="P2559" s="418" t="s">
        <v>3722</v>
      </c>
      <c r="Q2559" s="16" t="s">
        <v>4904</v>
      </c>
      <c r="R2559" s="16" t="s">
        <v>4909</v>
      </c>
      <c r="S2559" s="16">
        <v>1</v>
      </c>
      <c r="T2559" s="16">
        <v>1</v>
      </c>
      <c r="U2559" s="16">
        <v>0</v>
      </c>
      <c r="V2559" s="16">
        <v>0</v>
      </c>
      <c r="X2559" s="413" t="s">
        <v>5025</v>
      </c>
      <c r="Y2559" s="16" t="s">
        <v>2844</v>
      </c>
      <c r="Z2559" s="47" t="s">
        <v>5087</v>
      </c>
      <c r="AB2559" s="16" t="str">
        <f t="shared" si="121"/>
        <v>Unique</v>
      </c>
    </row>
    <row r="2560" spans="1:87" ht="15">
      <c r="A2560" s="354" t="str">
        <f t="shared" si="120"/>
        <v>100_2_090522_C3X_p_ph.di</v>
      </c>
      <c r="B2560" s="355" t="s">
        <v>2441</v>
      </c>
      <c r="C2560" s="355" t="s">
        <v>2442</v>
      </c>
      <c r="D2560" s="213">
        <v>100</v>
      </c>
      <c r="E2560" s="213">
        <v>2</v>
      </c>
      <c r="F2560" s="213">
        <v>250422</v>
      </c>
      <c r="G2560" s="367" t="s">
        <v>2753</v>
      </c>
      <c r="H2560" s="213">
        <v>2022</v>
      </c>
      <c r="I2560" s="148" t="s">
        <v>43</v>
      </c>
      <c r="J2560" s="148" t="s">
        <v>2443</v>
      </c>
      <c r="K2560" s="148" t="s">
        <v>2444</v>
      </c>
      <c r="L2560" s="148" t="s">
        <v>74</v>
      </c>
      <c r="M2560" s="2" t="s">
        <v>75</v>
      </c>
      <c r="N2560" s="117">
        <v>107</v>
      </c>
      <c r="O2560" s="2"/>
      <c r="P2560" s="581" t="s">
        <v>4126</v>
      </c>
      <c r="Q2560" s="16" t="s">
        <v>4975</v>
      </c>
      <c r="R2560" s="16" t="s">
        <v>4909</v>
      </c>
      <c r="S2560" s="16">
        <v>2</v>
      </c>
      <c r="T2560" s="16">
        <v>0</v>
      </c>
      <c r="U2560" s="16">
        <v>2</v>
      </c>
      <c r="V2560" s="16">
        <v>0</v>
      </c>
      <c r="X2560" s="413" t="s">
        <v>5025</v>
      </c>
      <c r="Y2560" s="16" t="s">
        <v>2844</v>
      </c>
      <c r="Z2560" s="47" t="s">
        <v>5088</v>
      </c>
      <c r="AB2560" s="16" t="str">
        <f t="shared" si="121"/>
        <v>Unique</v>
      </c>
    </row>
    <row r="2561" spans="1:28" ht="15">
      <c r="A2561" s="354" t="str">
        <f t="shared" si="120"/>
        <v>83_2_060722_C2D_p_ph.pe</v>
      </c>
      <c r="B2561" s="355" t="s">
        <v>2773</v>
      </c>
      <c r="C2561" s="355" t="s">
        <v>2774</v>
      </c>
      <c r="D2561" s="213">
        <v>83</v>
      </c>
      <c r="E2561" s="213">
        <v>2</v>
      </c>
      <c r="F2561" s="213">
        <v>220622</v>
      </c>
      <c r="G2561" s="367" t="s">
        <v>465</v>
      </c>
      <c r="H2561" s="213">
        <v>2022</v>
      </c>
      <c r="I2561" s="148" t="s">
        <v>43</v>
      </c>
      <c r="J2561" s="148" t="s">
        <v>2775</v>
      </c>
      <c r="K2561" s="148" t="s">
        <v>2776</v>
      </c>
      <c r="L2561" s="148" t="s">
        <v>74</v>
      </c>
      <c r="M2561" s="2" t="s">
        <v>168</v>
      </c>
      <c r="N2561" s="213">
        <v>854</v>
      </c>
      <c r="O2561" s="2"/>
      <c r="P2561" s="418" t="s">
        <v>3722</v>
      </c>
      <c r="Q2561" s="16" t="s">
        <v>4904</v>
      </c>
      <c r="R2561" s="16" t="s">
        <v>4909</v>
      </c>
      <c r="S2561" s="16">
        <v>3</v>
      </c>
      <c r="T2561" s="16">
        <v>0</v>
      </c>
      <c r="U2561" s="16">
        <v>3</v>
      </c>
      <c r="V2561" s="16">
        <v>0</v>
      </c>
      <c r="X2561" s="413" t="s">
        <v>5025</v>
      </c>
      <c r="Y2561" s="16" t="s">
        <v>2844</v>
      </c>
      <c r="Z2561" s="47" t="s">
        <v>5089</v>
      </c>
      <c r="AB2561" s="16" t="s">
        <v>1209</v>
      </c>
    </row>
    <row r="2562" spans="1:28" ht="15">
      <c r="A2562" s="354" t="str">
        <f t="shared" si="120"/>
        <v>100_2_220622_C3X_p_ph.st</v>
      </c>
      <c r="B2562" s="355" t="s">
        <v>2441</v>
      </c>
      <c r="C2562" s="355" t="s">
        <v>2442</v>
      </c>
      <c r="D2562" s="213">
        <v>100</v>
      </c>
      <c r="E2562" s="213">
        <v>2</v>
      </c>
      <c r="F2562" s="367" t="s">
        <v>2800</v>
      </c>
      <c r="G2562" s="213">
        <v>220622</v>
      </c>
      <c r="H2562" s="213">
        <v>2022</v>
      </c>
      <c r="I2562" s="148" t="s">
        <v>43</v>
      </c>
      <c r="J2562" s="148" t="s">
        <v>2443</v>
      </c>
      <c r="K2562" s="148" t="s">
        <v>2444</v>
      </c>
      <c r="L2562" s="148" t="s">
        <v>74</v>
      </c>
      <c r="M2562" s="2" t="s">
        <v>168</v>
      </c>
      <c r="N2562" s="364">
        <v>124</v>
      </c>
      <c r="P2562" s="418" t="s">
        <v>4149</v>
      </c>
      <c r="Q2562" s="16" t="s">
        <v>2857</v>
      </c>
      <c r="R2562" s="16" t="s">
        <v>4909</v>
      </c>
      <c r="S2562" s="16">
        <v>5</v>
      </c>
      <c r="T2562" s="16">
        <v>2</v>
      </c>
      <c r="U2562" s="16">
        <v>3</v>
      </c>
      <c r="V2562" s="16">
        <v>0</v>
      </c>
      <c r="X2562" s="413" t="s">
        <v>5025</v>
      </c>
      <c r="Y2562" s="16" t="s">
        <v>2844</v>
      </c>
      <c r="Z2562" s="47" t="s">
        <v>5090</v>
      </c>
      <c r="AB2562" s="16" t="str">
        <f t="shared" ref="AB2562:AB2589" si="122">IF(COUNTIF(Z:Z, Z2562)&gt;1, "Duplicate", "Unique")</f>
        <v>Unique</v>
      </c>
    </row>
    <row r="2563" spans="1:28" ht="15">
      <c r="A2563" s="354" t="str">
        <f t="shared" si="120"/>
        <v>80_4_300623_C25_p_ph.pe</v>
      </c>
      <c r="B2563" s="364" t="s">
        <v>2320</v>
      </c>
      <c r="C2563" s="364" t="s">
        <v>2321</v>
      </c>
      <c r="D2563" s="213">
        <v>80</v>
      </c>
      <c r="E2563" s="213">
        <v>4</v>
      </c>
      <c r="F2563" s="213">
        <v>160623</v>
      </c>
      <c r="G2563" s="213">
        <v>300623</v>
      </c>
      <c r="H2563" s="213">
        <v>2023</v>
      </c>
      <c r="I2563" s="148" t="s">
        <v>43</v>
      </c>
      <c r="J2563" s="148" t="s">
        <v>2322</v>
      </c>
      <c r="K2563" s="148" t="s">
        <v>2323</v>
      </c>
      <c r="L2563" s="148" t="s">
        <v>74</v>
      </c>
      <c r="M2563" s="148" t="s">
        <v>2422</v>
      </c>
      <c r="N2563" s="213">
        <v>144</v>
      </c>
      <c r="P2563" s="418" t="s">
        <v>3722</v>
      </c>
      <c r="Q2563" s="16" t="s">
        <v>4904</v>
      </c>
      <c r="R2563" s="16" t="s">
        <v>4909</v>
      </c>
      <c r="S2563" s="16">
        <v>7</v>
      </c>
      <c r="T2563" s="16">
        <v>0</v>
      </c>
      <c r="U2563" s="16">
        <v>7</v>
      </c>
      <c r="V2563" s="16">
        <v>0</v>
      </c>
      <c r="X2563" s="413" t="s">
        <v>5025</v>
      </c>
      <c r="Y2563" s="16" t="s">
        <v>2844</v>
      </c>
      <c r="Z2563" s="47" t="s">
        <v>5091</v>
      </c>
      <c r="AB2563" s="16" t="str">
        <f t="shared" si="122"/>
        <v>Unique</v>
      </c>
    </row>
    <row r="2564" spans="1:28" ht="15">
      <c r="A2564" s="354" t="str">
        <f t="shared" si="120"/>
        <v>61_1_160623_C2X_p_ph.pe</v>
      </c>
      <c r="B2564" s="148" t="s">
        <v>2372</v>
      </c>
      <c r="C2564" s="148" t="s">
        <v>2373</v>
      </c>
      <c r="D2564" s="213">
        <v>61</v>
      </c>
      <c r="E2564" s="213">
        <v>1</v>
      </c>
      <c r="F2564" s="481" t="s">
        <v>3903</v>
      </c>
      <c r="G2564" s="213">
        <v>160623</v>
      </c>
      <c r="H2564" s="213">
        <v>2023</v>
      </c>
      <c r="I2564" s="148" t="s">
        <v>43</v>
      </c>
      <c r="J2564" s="148" t="s">
        <v>2374</v>
      </c>
      <c r="K2564" s="148" t="s">
        <v>2375</v>
      </c>
      <c r="L2564" s="148" t="s">
        <v>74</v>
      </c>
      <c r="M2564" s="148" t="s">
        <v>100</v>
      </c>
      <c r="N2564" s="213">
        <v>794</v>
      </c>
      <c r="O2564" s="2"/>
      <c r="P2564" s="418" t="s">
        <v>3722</v>
      </c>
      <c r="Q2564" s="16" t="s">
        <v>4904</v>
      </c>
      <c r="R2564" s="16" t="s">
        <v>4909</v>
      </c>
      <c r="S2564" s="16">
        <v>6</v>
      </c>
      <c r="T2564" s="16">
        <v>0</v>
      </c>
      <c r="U2564" s="16">
        <v>6</v>
      </c>
      <c r="V2564" s="16">
        <v>0</v>
      </c>
      <c r="X2564" s="413" t="s">
        <v>5025</v>
      </c>
      <c r="Y2564" s="16" t="s">
        <v>2844</v>
      </c>
      <c r="Z2564" s="47" t="s">
        <v>5092</v>
      </c>
      <c r="AB2564" s="16" t="str">
        <f t="shared" si="122"/>
        <v>Unique</v>
      </c>
    </row>
    <row r="2565" spans="1:28" ht="15">
      <c r="A2565" s="354" t="str">
        <f t="shared" si="120"/>
        <v>119_2_310822_C2Y_p_ph.pe</v>
      </c>
      <c r="B2565" s="148" t="s">
        <v>2517</v>
      </c>
      <c r="C2565" s="148" t="s">
        <v>2518</v>
      </c>
      <c r="D2565" s="421">
        <v>119</v>
      </c>
      <c r="E2565" s="421">
        <v>2</v>
      </c>
      <c r="F2565" s="213">
        <v>170822</v>
      </c>
      <c r="G2565" s="213">
        <v>310822</v>
      </c>
      <c r="H2565" s="213">
        <v>2022</v>
      </c>
      <c r="I2565" s="148" t="s">
        <v>43</v>
      </c>
      <c r="J2565" s="148" t="s">
        <v>2519</v>
      </c>
      <c r="K2565" s="148" t="s">
        <v>2520</v>
      </c>
      <c r="L2565" s="148" t="s">
        <v>74</v>
      </c>
      <c r="M2565" s="148" t="s">
        <v>3158</v>
      </c>
      <c r="N2565" s="213">
        <v>5</v>
      </c>
      <c r="O2565" s="2"/>
      <c r="P2565" s="418" t="s">
        <v>3722</v>
      </c>
      <c r="Q2565" s="16" t="s">
        <v>4904</v>
      </c>
      <c r="R2565" s="16" t="s">
        <v>4909</v>
      </c>
      <c r="S2565" s="16">
        <v>1</v>
      </c>
      <c r="T2565" s="16">
        <v>0</v>
      </c>
      <c r="U2565" s="16">
        <v>1</v>
      </c>
      <c r="V2565" s="16">
        <v>0</v>
      </c>
      <c r="X2565" s="413" t="s">
        <v>5025</v>
      </c>
      <c r="Y2565" s="16" t="s">
        <v>2844</v>
      </c>
      <c r="Z2565" s="47" t="s">
        <v>5093</v>
      </c>
      <c r="AB2565" s="16" t="str">
        <f t="shared" si="122"/>
        <v>Unique</v>
      </c>
    </row>
    <row r="2566" spans="1:28" ht="15">
      <c r="A2566" s="354" t="str">
        <f t="shared" si="120"/>
        <v>119_2_310822_C2Y_p_ph.di</v>
      </c>
      <c r="B2566" s="148" t="s">
        <v>2517</v>
      </c>
      <c r="C2566" s="148" t="s">
        <v>2518</v>
      </c>
      <c r="D2566" s="421">
        <v>119</v>
      </c>
      <c r="E2566" s="421">
        <v>2</v>
      </c>
      <c r="F2566" s="213">
        <v>170822</v>
      </c>
      <c r="G2566" s="213">
        <v>310822</v>
      </c>
      <c r="H2566" s="213">
        <v>2022</v>
      </c>
      <c r="I2566" s="148" t="s">
        <v>43</v>
      </c>
      <c r="J2566" s="148" t="s">
        <v>2519</v>
      </c>
      <c r="K2566" s="148" t="s">
        <v>2520</v>
      </c>
      <c r="L2566" s="148" t="s">
        <v>74</v>
      </c>
      <c r="M2566" s="148" t="s">
        <v>3158</v>
      </c>
      <c r="N2566" s="213">
        <v>5</v>
      </c>
      <c r="O2566" s="2"/>
      <c r="P2566" s="581" t="s">
        <v>4126</v>
      </c>
      <c r="Q2566" s="16" t="s">
        <v>4975</v>
      </c>
      <c r="R2566" s="16" t="s">
        <v>4909</v>
      </c>
      <c r="S2566" s="16">
        <v>2</v>
      </c>
      <c r="T2566" s="16">
        <v>0</v>
      </c>
      <c r="U2566" s="16">
        <v>2</v>
      </c>
      <c r="V2566" s="16">
        <v>0</v>
      </c>
      <c r="X2566" s="413" t="s">
        <v>5025</v>
      </c>
      <c r="Y2566" s="16" t="s">
        <v>2844</v>
      </c>
      <c r="Z2566" s="47" t="s">
        <v>5094</v>
      </c>
      <c r="AB2566" s="16" t="str">
        <f t="shared" si="122"/>
        <v>Unique</v>
      </c>
    </row>
    <row r="2567" spans="1:28" ht="15">
      <c r="A2567" s="354" t="str">
        <f t="shared" si="120"/>
        <v>80_2_310822_C1Y_p_ph.pe</v>
      </c>
      <c r="B2567" s="355" t="s">
        <v>2504</v>
      </c>
      <c r="C2567" s="355" t="s">
        <v>2505</v>
      </c>
      <c r="D2567" s="213">
        <v>80</v>
      </c>
      <c r="E2567" s="213">
        <v>2</v>
      </c>
      <c r="F2567" s="213">
        <v>170822</v>
      </c>
      <c r="G2567" s="213">
        <v>310822</v>
      </c>
      <c r="H2567" s="213">
        <v>2022</v>
      </c>
      <c r="I2567" s="148" t="s">
        <v>43</v>
      </c>
      <c r="J2567" s="148" t="s">
        <v>2506</v>
      </c>
      <c r="K2567" s="148" t="s">
        <v>2507</v>
      </c>
      <c r="L2567" s="148" t="s">
        <v>74</v>
      </c>
      <c r="M2567" s="148" t="s">
        <v>3150</v>
      </c>
      <c r="N2567" s="213">
        <v>4</v>
      </c>
      <c r="O2567" s="2"/>
      <c r="P2567" s="418" t="s">
        <v>3722</v>
      </c>
      <c r="Q2567" s="16" t="s">
        <v>4904</v>
      </c>
      <c r="R2567" s="16" t="s">
        <v>1176</v>
      </c>
      <c r="S2567" s="16">
        <v>1</v>
      </c>
      <c r="T2567" s="16">
        <v>0</v>
      </c>
      <c r="U2567" s="16">
        <v>1</v>
      </c>
      <c r="V2567" s="16">
        <v>0</v>
      </c>
      <c r="X2567" s="413" t="s">
        <v>5025</v>
      </c>
      <c r="Y2567" s="16" t="s">
        <v>2844</v>
      </c>
      <c r="Z2567" s="47" t="s">
        <v>5095</v>
      </c>
      <c r="AB2567" s="16" t="str">
        <f t="shared" si="122"/>
        <v>Unique</v>
      </c>
    </row>
    <row r="2568" spans="1:28" ht="15">
      <c r="A2568" s="354" t="str">
        <f t="shared" si="120"/>
        <v>119_2_030822_C2Y_p_ph.pe</v>
      </c>
      <c r="B2568" s="355" t="s">
        <v>2517</v>
      </c>
      <c r="C2568" s="355" t="s">
        <v>2518</v>
      </c>
      <c r="D2568" s="421">
        <v>119</v>
      </c>
      <c r="E2568" s="421">
        <v>2</v>
      </c>
      <c r="F2568" s="454">
        <v>200722</v>
      </c>
      <c r="G2568" s="96" t="s">
        <v>3145</v>
      </c>
      <c r="H2568" s="213">
        <v>2022</v>
      </c>
      <c r="I2568" s="148" t="s">
        <v>43</v>
      </c>
      <c r="J2568" s="148" t="s">
        <v>2519</v>
      </c>
      <c r="K2568" s="148" t="s">
        <v>2520</v>
      </c>
      <c r="L2568" s="148" t="s">
        <v>74</v>
      </c>
      <c r="M2568" s="2" t="s">
        <v>100</v>
      </c>
      <c r="N2568" s="117">
        <f>27+6</f>
        <v>33</v>
      </c>
      <c r="O2568" s="2" t="s">
        <v>2912</v>
      </c>
      <c r="P2568" s="418" t="s">
        <v>3722</v>
      </c>
      <c r="Q2568" s="16" t="s">
        <v>4904</v>
      </c>
      <c r="R2568" s="16" t="s">
        <v>1176</v>
      </c>
      <c r="S2568" s="16">
        <v>3</v>
      </c>
      <c r="T2568" s="16">
        <v>0</v>
      </c>
      <c r="U2568" s="16">
        <v>3</v>
      </c>
      <c r="V2568" s="16">
        <v>0</v>
      </c>
      <c r="X2568" s="413" t="s">
        <v>5025</v>
      </c>
      <c r="Y2568" s="16" t="s">
        <v>2844</v>
      </c>
      <c r="Z2568" s="47" t="s">
        <v>5096</v>
      </c>
      <c r="AB2568" s="16" t="str">
        <f t="shared" si="122"/>
        <v>Unique</v>
      </c>
    </row>
    <row r="2569" spans="1:28" ht="15">
      <c r="A2569" s="354" t="str">
        <f t="shared" si="120"/>
        <v>80_4_140723_C25_p_ph.pe</v>
      </c>
      <c r="B2569" s="364" t="s">
        <v>2320</v>
      </c>
      <c r="C2569" s="364" t="s">
        <v>2321</v>
      </c>
      <c r="D2569" s="213">
        <v>80</v>
      </c>
      <c r="E2569" s="213">
        <v>4</v>
      </c>
      <c r="F2569" s="213">
        <v>300623</v>
      </c>
      <c r="G2569" s="213">
        <v>140723</v>
      </c>
      <c r="H2569" s="213">
        <v>2023</v>
      </c>
      <c r="I2569" s="148" t="s">
        <v>43</v>
      </c>
      <c r="J2569" s="148" t="s">
        <v>2322</v>
      </c>
      <c r="K2569" s="148" t="s">
        <v>2323</v>
      </c>
      <c r="L2569" s="148" t="s">
        <v>74</v>
      </c>
      <c r="M2569" s="148" t="s">
        <v>2422</v>
      </c>
      <c r="N2569" s="213">
        <v>43</v>
      </c>
      <c r="P2569" s="418" t="s">
        <v>3722</v>
      </c>
      <c r="Q2569" s="16" t="s">
        <v>4904</v>
      </c>
      <c r="R2569" s="16" t="s">
        <v>1176</v>
      </c>
      <c r="S2569" s="16">
        <v>1</v>
      </c>
      <c r="T2569" s="16">
        <v>0</v>
      </c>
      <c r="U2569" s="16">
        <v>1</v>
      </c>
      <c r="V2569" s="16">
        <v>0</v>
      </c>
      <c r="X2569" s="413" t="s">
        <v>5025</v>
      </c>
      <c r="Y2569" s="16" t="s">
        <v>2844</v>
      </c>
      <c r="Z2569" s="47" t="s">
        <v>5097</v>
      </c>
      <c r="AB2569" s="16" t="str">
        <f t="shared" si="122"/>
        <v>Unique</v>
      </c>
    </row>
    <row r="2570" spans="1:28" ht="15">
      <c r="A2570" s="354" t="str">
        <f t="shared" si="120"/>
        <v>61_1_200722_C2X_p_ph.pe</v>
      </c>
      <c r="B2570" s="355" t="s">
        <v>2372</v>
      </c>
      <c r="C2570" s="355" t="s">
        <v>2373</v>
      </c>
      <c r="D2570" s="213">
        <v>61</v>
      </c>
      <c r="E2570" s="213">
        <v>1</v>
      </c>
      <c r="F2570" s="367" t="s">
        <v>465</v>
      </c>
      <c r="G2570" s="213">
        <v>200722</v>
      </c>
      <c r="H2570" s="213">
        <v>2022</v>
      </c>
      <c r="I2570" s="148" t="s">
        <v>43</v>
      </c>
      <c r="J2570" s="148" t="s">
        <v>2374</v>
      </c>
      <c r="K2570" s="148" t="s">
        <v>2375</v>
      </c>
      <c r="L2570" s="148" t="s">
        <v>74</v>
      </c>
      <c r="M2570" s="148" t="s">
        <v>2422</v>
      </c>
      <c r="N2570" s="117">
        <v>32</v>
      </c>
      <c r="O2570" s="2"/>
      <c r="P2570" s="418" t="s">
        <v>3722</v>
      </c>
      <c r="Q2570" s="16" t="s">
        <v>4904</v>
      </c>
      <c r="R2570" s="16" t="s">
        <v>1176</v>
      </c>
      <c r="S2570" s="16">
        <v>1</v>
      </c>
      <c r="T2570" s="16">
        <v>0</v>
      </c>
      <c r="U2570" s="16">
        <v>1</v>
      </c>
      <c r="V2570" s="16">
        <v>0</v>
      </c>
      <c r="X2570" s="413" t="s">
        <v>5025</v>
      </c>
      <c r="Y2570" s="16" t="s">
        <v>2844</v>
      </c>
      <c r="Z2570" s="47" t="s">
        <v>5098</v>
      </c>
      <c r="AB2570" s="16" t="str">
        <f t="shared" si="122"/>
        <v>Unique</v>
      </c>
    </row>
    <row r="2571" spans="1:28" ht="15">
      <c r="A2571" s="354" t="str">
        <f t="shared" si="120"/>
        <v>61_1_200722_C2X_p_ph.st</v>
      </c>
      <c r="B2571" s="355" t="s">
        <v>2372</v>
      </c>
      <c r="C2571" s="355" t="s">
        <v>2373</v>
      </c>
      <c r="D2571" s="213">
        <v>61</v>
      </c>
      <c r="E2571" s="213">
        <v>1</v>
      </c>
      <c r="F2571" s="367" t="s">
        <v>465</v>
      </c>
      <c r="G2571" s="213">
        <v>200722</v>
      </c>
      <c r="H2571" s="213">
        <v>2022</v>
      </c>
      <c r="I2571" s="148" t="s">
        <v>43</v>
      </c>
      <c r="J2571" s="148" t="s">
        <v>2374</v>
      </c>
      <c r="K2571" s="148" t="s">
        <v>2375</v>
      </c>
      <c r="L2571" s="148" t="s">
        <v>74</v>
      </c>
      <c r="M2571" s="148" t="s">
        <v>2422</v>
      </c>
      <c r="N2571" s="117">
        <v>32</v>
      </c>
      <c r="O2571" s="2"/>
      <c r="P2571" s="418" t="s">
        <v>4149</v>
      </c>
      <c r="Q2571" s="16" t="s">
        <v>2857</v>
      </c>
      <c r="R2571" s="16" t="s">
        <v>1176</v>
      </c>
      <c r="S2571" s="16">
        <v>1</v>
      </c>
      <c r="T2571" s="16">
        <v>0</v>
      </c>
      <c r="U2571" s="16">
        <v>1</v>
      </c>
      <c r="V2571" s="16">
        <v>0</v>
      </c>
      <c r="X2571" s="413" t="s">
        <v>5025</v>
      </c>
      <c r="Y2571" s="16" t="s">
        <v>2844</v>
      </c>
      <c r="Z2571" s="47" t="s">
        <v>5099</v>
      </c>
      <c r="AB2571" s="16" t="str">
        <f t="shared" si="122"/>
        <v>Unique</v>
      </c>
    </row>
    <row r="2572" spans="1:28" ht="15">
      <c r="A2572" s="354" t="str">
        <f t="shared" si="120"/>
        <v>80_4_080622_C25_p_ph.pe</v>
      </c>
      <c r="B2572" s="355" t="s">
        <v>2320</v>
      </c>
      <c r="C2572" s="355" t="s">
        <v>2321</v>
      </c>
      <c r="D2572" s="213">
        <v>80</v>
      </c>
      <c r="E2572" s="213">
        <v>4</v>
      </c>
      <c r="F2572" s="213">
        <v>230522</v>
      </c>
      <c r="G2572" s="367" t="s">
        <v>2800</v>
      </c>
      <c r="H2572" s="117">
        <v>2022</v>
      </c>
      <c r="I2572" s="148" t="s">
        <v>43</v>
      </c>
      <c r="J2572" s="148" t="s">
        <v>2322</v>
      </c>
      <c r="K2572" s="148" t="s">
        <v>2323</v>
      </c>
      <c r="L2572" s="148" t="s">
        <v>74</v>
      </c>
      <c r="M2572" s="2" t="s">
        <v>75</v>
      </c>
      <c r="N2572" s="117">
        <v>73</v>
      </c>
      <c r="P2572" s="418" t="s">
        <v>3722</v>
      </c>
      <c r="Q2572" s="16" t="s">
        <v>4904</v>
      </c>
      <c r="R2572" s="16" t="s">
        <v>1176</v>
      </c>
      <c r="S2572" s="16">
        <v>8</v>
      </c>
      <c r="T2572" s="16">
        <v>4</v>
      </c>
      <c r="U2572" s="16">
        <v>4</v>
      </c>
      <c r="V2572" s="16">
        <v>0</v>
      </c>
      <c r="X2572" s="402" t="s">
        <v>5025</v>
      </c>
      <c r="Y2572" s="16" t="s">
        <v>2844</v>
      </c>
      <c r="Z2572" s="47" t="s">
        <v>5100</v>
      </c>
      <c r="AB2572" s="16" t="str">
        <f t="shared" si="122"/>
        <v>Unique</v>
      </c>
    </row>
    <row r="2573" spans="1:28" ht="15">
      <c r="A2573" s="354" t="str">
        <f t="shared" si="120"/>
        <v>119_2_200722_C2Y_p_ph.pe</v>
      </c>
      <c r="B2573" s="355" t="s">
        <v>2517</v>
      </c>
      <c r="C2573" s="355" t="s">
        <v>2518</v>
      </c>
      <c r="D2573" s="421">
        <v>119</v>
      </c>
      <c r="E2573" s="421">
        <v>2</v>
      </c>
      <c r="F2573" s="455" t="s">
        <v>465</v>
      </c>
      <c r="G2573" s="456">
        <v>200722</v>
      </c>
      <c r="H2573" s="213">
        <v>2022</v>
      </c>
      <c r="I2573" s="148" t="s">
        <v>43</v>
      </c>
      <c r="J2573" s="148" t="s">
        <v>2519</v>
      </c>
      <c r="K2573" s="148" t="s">
        <v>2520</v>
      </c>
      <c r="L2573" s="148" t="s">
        <v>74</v>
      </c>
      <c r="M2573" s="2" t="s">
        <v>2911</v>
      </c>
      <c r="N2573" s="117">
        <v>54</v>
      </c>
      <c r="P2573" s="418" t="s">
        <v>3722</v>
      </c>
      <c r="Q2573" s="16" t="s">
        <v>4904</v>
      </c>
      <c r="R2573" s="16" t="s">
        <v>1176</v>
      </c>
      <c r="S2573" s="16">
        <v>5</v>
      </c>
      <c r="T2573" s="16">
        <v>1</v>
      </c>
      <c r="U2573" s="16">
        <v>4</v>
      </c>
      <c r="V2573" s="16">
        <v>0</v>
      </c>
      <c r="X2573" s="402" t="s">
        <v>5025</v>
      </c>
      <c r="Y2573" s="16" t="s">
        <v>2844</v>
      </c>
      <c r="Z2573" s="47" t="s">
        <v>5101</v>
      </c>
      <c r="AB2573" s="16" t="str">
        <f t="shared" si="122"/>
        <v>Unique</v>
      </c>
    </row>
    <row r="2574" spans="1:28" ht="15">
      <c r="A2574" s="354" t="str">
        <f t="shared" si="120"/>
        <v>119_2_170822_C35_p_ph.di</v>
      </c>
      <c r="B2574" s="378" t="s">
        <v>2611</v>
      </c>
      <c r="C2574" s="378" t="s">
        <v>2612</v>
      </c>
      <c r="D2574" s="213">
        <v>119</v>
      </c>
      <c r="E2574" s="213">
        <v>2</v>
      </c>
      <c r="F2574" s="481" t="s">
        <v>3145</v>
      </c>
      <c r="G2574" s="213">
        <v>170822</v>
      </c>
      <c r="H2574" s="213">
        <v>2022</v>
      </c>
      <c r="I2574" s="148" t="s">
        <v>43</v>
      </c>
      <c r="J2574" s="148" t="s">
        <v>2613</v>
      </c>
      <c r="K2574" s="148" t="s">
        <v>2614</v>
      </c>
      <c r="L2574" s="148" t="s">
        <v>74</v>
      </c>
      <c r="M2574" s="148" t="s">
        <v>2422</v>
      </c>
      <c r="N2574" s="117">
        <f t="shared" ref="N2574:N2575" si="123">27+6</f>
        <v>33</v>
      </c>
      <c r="O2574" s="2" t="s">
        <v>2912</v>
      </c>
      <c r="P2574" s="581" t="s">
        <v>4126</v>
      </c>
      <c r="Q2574" s="16" t="s">
        <v>4975</v>
      </c>
      <c r="R2574" s="16" t="s">
        <v>1176</v>
      </c>
      <c r="S2574" s="16">
        <v>1</v>
      </c>
      <c r="T2574" s="16">
        <v>0</v>
      </c>
      <c r="U2574" s="16">
        <v>1</v>
      </c>
      <c r="V2574" s="16">
        <v>0</v>
      </c>
      <c r="X2574" s="413" t="s">
        <v>5025</v>
      </c>
      <c r="Y2574" s="16" t="s">
        <v>2844</v>
      </c>
      <c r="Z2574" s="47" t="s">
        <v>5102</v>
      </c>
      <c r="AB2574" s="16" t="str">
        <f t="shared" si="122"/>
        <v>Unique</v>
      </c>
    </row>
    <row r="2575" spans="1:28" ht="15">
      <c r="A2575" s="354" t="str">
        <f t="shared" si="120"/>
        <v>119_2_170822_C35_p_ph.pe</v>
      </c>
      <c r="B2575" s="378" t="s">
        <v>2611</v>
      </c>
      <c r="C2575" s="378" t="s">
        <v>2612</v>
      </c>
      <c r="D2575" s="213">
        <v>119</v>
      </c>
      <c r="E2575" s="213">
        <v>2</v>
      </c>
      <c r="F2575" s="481" t="s">
        <v>3145</v>
      </c>
      <c r="G2575" s="213">
        <v>170822</v>
      </c>
      <c r="H2575" s="213">
        <v>2022</v>
      </c>
      <c r="I2575" s="148" t="s">
        <v>43</v>
      </c>
      <c r="J2575" s="148" t="s">
        <v>2613</v>
      </c>
      <c r="K2575" s="148" t="s">
        <v>2614</v>
      </c>
      <c r="L2575" s="148" t="s">
        <v>74</v>
      </c>
      <c r="M2575" s="148" t="s">
        <v>2422</v>
      </c>
      <c r="N2575" s="117">
        <f t="shared" si="123"/>
        <v>33</v>
      </c>
      <c r="O2575" s="2" t="s">
        <v>2912</v>
      </c>
      <c r="P2575" s="418" t="s">
        <v>3722</v>
      </c>
      <c r="Q2575" s="16" t="s">
        <v>4904</v>
      </c>
      <c r="R2575" s="16" t="s">
        <v>1176</v>
      </c>
      <c r="S2575" s="16">
        <v>2</v>
      </c>
      <c r="T2575" s="16">
        <v>0</v>
      </c>
      <c r="U2575" s="16">
        <v>2</v>
      </c>
      <c r="V2575" s="16">
        <v>0</v>
      </c>
      <c r="X2575" s="402" t="s">
        <v>5025</v>
      </c>
      <c r="Y2575" s="16" t="s">
        <v>2844</v>
      </c>
      <c r="Z2575" s="47" t="s">
        <v>5103</v>
      </c>
      <c r="AB2575" s="16" t="str">
        <f t="shared" si="122"/>
        <v>Unique</v>
      </c>
    </row>
    <row r="2576" spans="1:28" ht="15">
      <c r="A2576" s="354" t="str">
        <f t="shared" si="120"/>
        <v>101_1_140721_C2A_p_ph.di</v>
      </c>
      <c r="B2576" s="355" t="s">
        <v>80</v>
      </c>
      <c r="C2576" s="355" t="s">
        <v>81</v>
      </c>
      <c r="D2576" s="213">
        <v>101</v>
      </c>
      <c r="E2576" s="213">
        <v>1</v>
      </c>
      <c r="F2576" s="213">
        <v>300621</v>
      </c>
      <c r="G2576" s="378">
        <v>140721</v>
      </c>
      <c r="H2576" s="213">
        <v>2021</v>
      </c>
      <c r="I2576" s="148" t="s">
        <v>43</v>
      </c>
      <c r="J2576" s="148" t="s">
        <v>82</v>
      </c>
      <c r="K2576" s="148" t="s">
        <v>83</v>
      </c>
      <c r="L2576" s="148" t="s">
        <v>74</v>
      </c>
      <c r="M2576" s="16" t="s">
        <v>75</v>
      </c>
      <c r="P2576" s="581" t="s">
        <v>4126</v>
      </c>
      <c r="Q2576" s="16" t="s">
        <v>4975</v>
      </c>
      <c r="R2576" s="16" t="s">
        <v>1176</v>
      </c>
      <c r="S2576" s="16">
        <v>1</v>
      </c>
      <c r="T2576" s="16">
        <v>0</v>
      </c>
      <c r="U2576" s="16">
        <v>1</v>
      </c>
      <c r="V2576" s="16">
        <v>0</v>
      </c>
      <c r="X2576" s="402" t="s">
        <v>5025</v>
      </c>
      <c r="Y2576" s="16" t="s">
        <v>2844</v>
      </c>
      <c r="Z2576" s="47" t="s">
        <v>5104</v>
      </c>
      <c r="AB2576" s="16" t="str">
        <f t="shared" si="122"/>
        <v>Unique</v>
      </c>
    </row>
    <row r="2577" spans="1:28" ht="15">
      <c r="A2577" s="354" t="str">
        <f t="shared" si="120"/>
        <v>61_1_060722_C2X_p_ph.pe</v>
      </c>
      <c r="B2577" s="355" t="s">
        <v>2372</v>
      </c>
      <c r="C2577" s="355" t="s">
        <v>2373</v>
      </c>
      <c r="D2577" s="213">
        <v>61</v>
      </c>
      <c r="E2577" s="213">
        <v>1</v>
      </c>
      <c r="F2577" s="213">
        <v>220622</v>
      </c>
      <c r="G2577" s="367" t="s">
        <v>465</v>
      </c>
      <c r="H2577" s="213">
        <v>2022</v>
      </c>
      <c r="I2577" s="148" t="s">
        <v>43</v>
      </c>
      <c r="J2577" s="148" t="s">
        <v>2374</v>
      </c>
      <c r="K2577" s="148" t="s">
        <v>2375</v>
      </c>
      <c r="L2577" s="148" t="s">
        <v>74</v>
      </c>
      <c r="M2577" s="2" t="s">
        <v>75</v>
      </c>
      <c r="N2577" s="117">
        <v>121</v>
      </c>
      <c r="P2577" s="418" t="s">
        <v>3722</v>
      </c>
      <c r="Q2577" s="16" t="s">
        <v>4904</v>
      </c>
      <c r="R2577" s="16" t="s">
        <v>1176</v>
      </c>
      <c r="S2577" s="114">
        <f t="shared" ref="S2577:S2584" si="124">SUM(T2577+U2577)</f>
        <v>1</v>
      </c>
      <c r="T2577" s="16">
        <v>1</v>
      </c>
      <c r="U2577" s="16">
        <v>0</v>
      </c>
      <c r="V2577" s="16">
        <v>0</v>
      </c>
      <c r="X2577" s="402" t="s">
        <v>5025</v>
      </c>
      <c r="Y2577" s="16" t="s">
        <v>2844</v>
      </c>
      <c r="Z2577" s="47" t="s">
        <v>5105</v>
      </c>
      <c r="AB2577" s="16" t="str">
        <f t="shared" si="122"/>
        <v>Unique</v>
      </c>
    </row>
    <row r="2578" spans="1:28" ht="15">
      <c r="A2578" s="354" t="str">
        <f t="shared" si="120"/>
        <v>80_2_140721_C1Y_p_ph.pe</v>
      </c>
      <c r="B2578" s="355" t="s">
        <v>2504</v>
      </c>
      <c r="C2578" s="355" t="s">
        <v>2505</v>
      </c>
      <c r="D2578" s="213">
        <v>80</v>
      </c>
      <c r="E2578" s="213">
        <v>2</v>
      </c>
      <c r="F2578" s="213">
        <v>300621</v>
      </c>
      <c r="G2578" s="378">
        <v>140721</v>
      </c>
      <c r="H2578" s="213">
        <v>2021</v>
      </c>
      <c r="I2578" s="148" t="s">
        <v>43</v>
      </c>
      <c r="J2578" s="148" t="s">
        <v>2506</v>
      </c>
      <c r="K2578" s="148" t="s">
        <v>2507</v>
      </c>
      <c r="L2578" s="148" t="s">
        <v>74</v>
      </c>
      <c r="M2578" s="16" t="s">
        <v>75</v>
      </c>
      <c r="P2578" s="418" t="s">
        <v>3722</v>
      </c>
      <c r="Q2578" s="16" t="s">
        <v>4904</v>
      </c>
      <c r="R2578" s="16" t="s">
        <v>1176</v>
      </c>
      <c r="S2578" s="114">
        <f t="shared" si="124"/>
        <v>1</v>
      </c>
      <c r="T2578" s="16">
        <v>0</v>
      </c>
      <c r="U2578" s="16">
        <v>1</v>
      </c>
      <c r="V2578" s="16">
        <v>0</v>
      </c>
      <c r="X2578" s="402" t="s">
        <v>5025</v>
      </c>
      <c r="Y2578" s="16" t="s">
        <v>2844</v>
      </c>
      <c r="Z2578" s="47" t="s">
        <v>5106</v>
      </c>
      <c r="AB2578" s="16" t="str">
        <f t="shared" si="122"/>
        <v>Unique</v>
      </c>
    </row>
    <row r="2579" spans="1:28" ht="15">
      <c r="A2579" s="354" t="str">
        <f t="shared" si="120"/>
        <v>128_1_220622_C3D_p_ph.di</v>
      </c>
      <c r="B2579" s="355" t="s">
        <v>2767</v>
      </c>
      <c r="C2579" s="355" t="s">
        <v>2768</v>
      </c>
      <c r="D2579" s="213">
        <v>128</v>
      </c>
      <c r="E2579" s="213">
        <v>1</v>
      </c>
      <c r="F2579" s="367" t="s">
        <v>2800</v>
      </c>
      <c r="G2579" s="213">
        <v>220622</v>
      </c>
      <c r="H2579" s="213">
        <v>2022</v>
      </c>
      <c r="I2579" s="148" t="s">
        <v>43</v>
      </c>
      <c r="J2579" s="148" t="s">
        <v>2769</v>
      </c>
      <c r="K2579" s="148" t="s">
        <v>2770</v>
      </c>
      <c r="L2579" s="148" t="s">
        <v>2803</v>
      </c>
      <c r="M2579" s="2" t="s">
        <v>75</v>
      </c>
      <c r="N2579" s="117">
        <v>2</v>
      </c>
      <c r="O2579" s="2"/>
      <c r="P2579" s="581" t="s">
        <v>4126</v>
      </c>
      <c r="Q2579" s="16" t="s">
        <v>4975</v>
      </c>
      <c r="R2579" s="16" t="s">
        <v>1176</v>
      </c>
      <c r="S2579" s="114">
        <f t="shared" si="124"/>
        <v>1</v>
      </c>
      <c r="T2579" s="16">
        <v>0</v>
      </c>
      <c r="U2579" s="16">
        <v>1</v>
      </c>
      <c r="V2579" s="16">
        <v>0</v>
      </c>
      <c r="X2579" s="402" t="s">
        <v>5025</v>
      </c>
      <c r="Y2579" s="16" t="s">
        <v>2844</v>
      </c>
      <c r="Z2579" s="47" t="s">
        <v>5107</v>
      </c>
      <c r="AB2579" s="16" t="str">
        <f t="shared" si="122"/>
        <v>Unique</v>
      </c>
    </row>
    <row r="2580" spans="1:28" ht="15">
      <c r="A2580" s="354" t="str">
        <f t="shared" si="120"/>
        <v>128_1_220622_C3D_p_ph.st</v>
      </c>
      <c r="B2580" s="355" t="s">
        <v>2767</v>
      </c>
      <c r="C2580" s="355" t="s">
        <v>2768</v>
      </c>
      <c r="D2580" s="213">
        <v>128</v>
      </c>
      <c r="E2580" s="213">
        <v>1</v>
      </c>
      <c r="F2580" s="367" t="s">
        <v>2800</v>
      </c>
      <c r="G2580" s="213">
        <v>220622</v>
      </c>
      <c r="H2580" s="213">
        <v>2022</v>
      </c>
      <c r="I2580" s="148" t="s">
        <v>43</v>
      </c>
      <c r="J2580" s="148" t="s">
        <v>2769</v>
      </c>
      <c r="K2580" s="148" t="s">
        <v>2770</v>
      </c>
      <c r="L2580" s="148" t="s">
        <v>2803</v>
      </c>
      <c r="M2580" s="2" t="s">
        <v>75</v>
      </c>
      <c r="N2580" s="117">
        <v>2</v>
      </c>
      <c r="O2580" s="2"/>
      <c r="P2580" s="418" t="s">
        <v>4149</v>
      </c>
      <c r="Q2580" s="16" t="s">
        <v>2857</v>
      </c>
      <c r="R2580" s="16" t="s">
        <v>1176</v>
      </c>
      <c r="S2580" s="114">
        <f t="shared" si="124"/>
        <v>1</v>
      </c>
      <c r="T2580" s="16">
        <v>0</v>
      </c>
      <c r="U2580" s="16">
        <v>1</v>
      </c>
      <c r="V2580" s="16">
        <v>0</v>
      </c>
      <c r="X2580" s="402" t="s">
        <v>5025</v>
      </c>
      <c r="Y2580" s="16" t="s">
        <v>2844</v>
      </c>
      <c r="Z2580" s="47" t="s">
        <v>5108</v>
      </c>
      <c r="AB2580" s="16" t="str">
        <f t="shared" si="122"/>
        <v>Unique</v>
      </c>
    </row>
    <row r="2581" spans="1:28" ht="15">
      <c r="A2581" s="354" t="str">
        <f t="shared" si="120"/>
        <v>128_1_220622_C3D_p_ph.pe</v>
      </c>
      <c r="B2581" s="355" t="s">
        <v>2767</v>
      </c>
      <c r="C2581" s="355" t="s">
        <v>2768</v>
      </c>
      <c r="D2581" s="213">
        <v>128</v>
      </c>
      <c r="E2581" s="213">
        <v>1</v>
      </c>
      <c r="F2581" s="367" t="s">
        <v>2800</v>
      </c>
      <c r="G2581" s="213">
        <v>220622</v>
      </c>
      <c r="H2581" s="213">
        <v>2022</v>
      </c>
      <c r="I2581" s="148" t="s">
        <v>43</v>
      </c>
      <c r="J2581" s="148" t="s">
        <v>2769</v>
      </c>
      <c r="K2581" s="148" t="s">
        <v>2770</v>
      </c>
      <c r="L2581" s="148" t="s">
        <v>2803</v>
      </c>
      <c r="M2581" s="2" t="s">
        <v>75</v>
      </c>
      <c r="N2581" s="117">
        <v>2</v>
      </c>
      <c r="O2581" s="2"/>
      <c r="P2581" s="418" t="s">
        <v>3722</v>
      </c>
      <c r="Q2581" s="16" t="s">
        <v>4904</v>
      </c>
      <c r="R2581" s="16" t="s">
        <v>1176</v>
      </c>
      <c r="S2581" s="114">
        <f t="shared" si="124"/>
        <v>1</v>
      </c>
      <c r="T2581" s="16">
        <v>0</v>
      </c>
      <c r="U2581" s="16">
        <v>1</v>
      </c>
      <c r="V2581" s="16">
        <v>0</v>
      </c>
      <c r="X2581" s="402" t="s">
        <v>5025</v>
      </c>
      <c r="Y2581" s="16" t="s">
        <v>2844</v>
      </c>
      <c r="Z2581" s="47" t="s">
        <v>5109</v>
      </c>
      <c r="AB2581" s="16" t="str">
        <f t="shared" si="122"/>
        <v>Unique</v>
      </c>
    </row>
    <row r="2582" spans="1:28" ht="15">
      <c r="A2582" s="354" t="str">
        <f t="shared" si="120"/>
        <v>80_3_220622_C15_p_ph.pe</v>
      </c>
      <c r="B2582" s="355" t="s">
        <v>69</v>
      </c>
      <c r="C2582" s="355" t="s">
        <v>70</v>
      </c>
      <c r="D2582" s="213">
        <v>80</v>
      </c>
      <c r="E2582" s="213">
        <v>3</v>
      </c>
      <c r="F2582" s="379" t="s">
        <v>2800</v>
      </c>
      <c r="G2582" s="213">
        <v>220622</v>
      </c>
      <c r="H2582" s="213">
        <v>2022</v>
      </c>
      <c r="I2582" s="148" t="s">
        <v>43</v>
      </c>
      <c r="J2582" s="148" t="s">
        <v>72</v>
      </c>
      <c r="K2582" s="148" t="s">
        <v>73</v>
      </c>
      <c r="L2582" s="148" t="s">
        <v>74</v>
      </c>
      <c r="M2582" s="2" t="s">
        <v>320</v>
      </c>
      <c r="N2582" s="213">
        <v>265</v>
      </c>
      <c r="P2582" s="418" t="s">
        <v>3722</v>
      </c>
      <c r="Q2582" s="16" t="s">
        <v>4904</v>
      </c>
      <c r="R2582" s="16" t="s">
        <v>1176</v>
      </c>
      <c r="S2582" s="114">
        <f t="shared" si="124"/>
        <v>2</v>
      </c>
      <c r="T2582" s="16">
        <v>0</v>
      </c>
      <c r="U2582" s="16">
        <v>2</v>
      </c>
      <c r="V2582" s="16">
        <v>0</v>
      </c>
      <c r="X2582" s="402" t="s">
        <v>5025</v>
      </c>
      <c r="Y2582" s="16" t="s">
        <v>2844</v>
      </c>
      <c r="Z2582" s="47" t="s">
        <v>5110</v>
      </c>
      <c r="AB2582" s="16" t="str">
        <f t="shared" si="122"/>
        <v>Unique</v>
      </c>
    </row>
    <row r="2583" spans="1:28" ht="15">
      <c r="A2583" s="354" t="str">
        <f t="shared" si="120"/>
        <v>80_3_220622_C15_p_ph.st</v>
      </c>
      <c r="B2583" s="355" t="s">
        <v>69</v>
      </c>
      <c r="C2583" s="355" t="s">
        <v>70</v>
      </c>
      <c r="D2583" s="213">
        <v>80</v>
      </c>
      <c r="E2583" s="213">
        <v>3</v>
      </c>
      <c r="F2583" s="379" t="s">
        <v>2800</v>
      </c>
      <c r="G2583" s="213">
        <v>220622</v>
      </c>
      <c r="H2583" s="213">
        <v>2022</v>
      </c>
      <c r="I2583" s="148" t="s">
        <v>43</v>
      </c>
      <c r="J2583" s="148" t="s">
        <v>72</v>
      </c>
      <c r="K2583" s="148" t="s">
        <v>73</v>
      </c>
      <c r="L2583" s="148" t="s">
        <v>74</v>
      </c>
      <c r="M2583" s="2" t="s">
        <v>320</v>
      </c>
      <c r="N2583" s="213">
        <v>265</v>
      </c>
      <c r="P2583" s="418" t="s">
        <v>4149</v>
      </c>
      <c r="Q2583" s="16" t="s">
        <v>2857</v>
      </c>
      <c r="R2583" s="16" t="s">
        <v>1176</v>
      </c>
      <c r="S2583" s="114">
        <f t="shared" si="124"/>
        <v>2</v>
      </c>
      <c r="T2583" s="16">
        <v>0</v>
      </c>
      <c r="U2583" s="16">
        <v>2</v>
      </c>
      <c r="V2583" s="16">
        <v>0</v>
      </c>
      <c r="X2583" s="402" t="s">
        <v>5025</v>
      </c>
      <c r="Y2583" s="16" t="s">
        <v>2844</v>
      </c>
      <c r="Z2583" s="47" t="s">
        <v>5111</v>
      </c>
      <c r="AB2583" s="16" t="str">
        <f t="shared" si="122"/>
        <v>Unique</v>
      </c>
    </row>
    <row r="2584" spans="1:28" ht="15">
      <c r="A2584" s="354" t="str">
        <f t="shared" si="120"/>
        <v>80_3_220622_C15_p_ph.di</v>
      </c>
      <c r="B2584" s="355" t="s">
        <v>69</v>
      </c>
      <c r="C2584" s="355" t="s">
        <v>70</v>
      </c>
      <c r="D2584" s="213">
        <v>80</v>
      </c>
      <c r="E2584" s="213">
        <v>3</v>
      </c>
      <c r="F2584" s="379" t="s">
        <v>2800</v>
      </c>
      <c r="G2584" s="213">
        <v>220622</v>
      </c>
      <c r="H2584" s="213">
        <v>2022</v>
      </c>
      <c r="I2584" s="148" t="s">
        <v>43</v>
      </c>
      <c r="J2584" s="148" t="s">
        <v>72</v>
      </c>
      <c r="K2584" s="148" t="s">
        <v>73</v>
      </c>
      <c r="L2584" s="148" t="s">
        <v>74</v>
      </c>
      <c r="M2584" s="2" t="s">
        <v>320</v>
      </c>
      <c r="N2584" s="213">
        <v>265</v>
      </c>
      <c r="P2584" s="581" t="s">
        <v>4126</v>
      </c>
      <c r="Q2584" s="16" t="s">
        <v>4975</v>
      </c>
      <c r="R2584" s="16" t="s">
        <v>1176</v>
      </c>
      <c r="S2584" s="114">
        <f t="shared" si="124"/>
        <v>1</v>
      </c>
      <c r="T2584" s="16">
        <v>0</v>
      </c>
      <c r="U2584" s="16">
        <v>1</v>
      </c>
      <c r="V2584" s="16">
        <v>0</v>
      </c>
      <c r="X2584" s="402" t="s">
        <v>5025</v>
      </c>
      <c r="Y2584" s="16" t="s">
        <v>2844</v>
      </c>
      <c r="Z2584" s="47" t="s">
        <v>5112</v>
      </c>
      <c r="AB2584" s="16" t="str">
        <f t="shared" si="122"/>
        <v>Unique</v>
      </c>
    </row>
    <row r="2585" spans="1:28" ht="15">
      <c r="A2585" s="354" t="str">
        <f t="shared" si="120"/>
        <v>128_1_060722_C3D_p_ph.</v>
      </c>
      <c r="B2585" s="355" t="s">
        <v>2767</v>
      </c>
      <c r="C2585" s="355" t="s">
        <v>2768</v>
      </c>
      <c r="D2585" s="213">
        <v>128</v>
      </c>
      <c r="E2585" s="213">
        <v>1</v>
      </c>
      <c r="F2585" s="213">
        <v>220622</v>
      </c>
      <c r="G2585" s="367" t="s">
        <v>465</v>
      </c>
      <c r="H2585" s="213">
        <v>2022</v>
      </c>
      <c r="I2585" s="148" t="s">
        <v>43</v>
      </c>
      <c r="J2585" s="148" t="s">
        <v>2769</v>
      </c>
      <c r="K2585" s="148" t="s">
        <v>2770</v>
      </c>
      <c r="L2585" s="148" t="s">
        <v>74</v>
      </c>
      <c r="M2585" s="2" t="s">
        <v>100</v>
      </c>
      <c r="N2585" s="117">
        <v>491</v>
      </c>
      <c r="O2585" s="2"/>
      <c r="P2585" s="581" t="s">
        <v>4156</v>
      </c>
      <c r="Q2585" s="16" t="s">
        <v>5113</v>
      </c>
      <c r="R2585" s="16" t="s">
        <v>4909</v>
      </c>
      <c r="S2585" s="16">
        <v>2</v>
      </c>
      <c r="T2585" s="16">
        <v>1</v>
      </c>
      <c r="U2585" s="16">
        <v>1</v>
      </c>
      <c r="V2585" s="16">
        <v>0</v>
      </c>
      <c r="X2585" s="413" t="s">
        <v>5114</v>
      </c>
      <c r="Y2585" s="16" t="s">
        <v>2844</v>
      </c>
      <c r="Z2585" s="47" t="s">
        <v>5115</v>
      </c>
      <c r="AB2585" s="16" t="str">
        <f t="shared" si="122"/>
        <v>Unique</v>
      </c>
    </row>
    <row r="2586" spans="1:28" ht="15">
      <c r="A2586" s="354" t="str">
        <f t="shared" si="120"/>
        <v>80_2_300823_C1Y_p_ph.pe</v>
      </c>
      <c r="B2586" s="355" t="s">
        <v>2504</v>
      </c>
      <c r="C2586" s="355" t="s">
        <v>2505</v>
      </c>
      <c r="D2586" s="213">
        <v>80</v>
      </c>
      <c r="E2586" s="213">
        <v>2</v>
      </c>
      <c r="F2586" s="213">
        <v>160823</v>
      </c>
      <c r="G2586" s="213">
        <v>300823</v>
      </c>
      <c r="H2586" s="213">
        <v>2023</v>
      </c>
      <c r="I2586" s="148" t="s">
        <v>43</v>
      </c>
      <c r="J2586" s="148" t="s">
        <v>2506</v>
      </c>
      <c r="K2586" s="148" t="s">
        <v>2507</v>
      </c>
      <c r="L2586" s="148" t="s">
        <v>74</v>
      </c>
      <c r="M2586" s="148" t="s">
        <v>3150</v>
      </c>
      <c r="N2586" s="213">
        <v>14</v>
      </c>
      <c r="O2586" s="2"/>
      <c r="P2586" s="418" t="s">
        <v>3722</v>
      </c>
      <c r="Q2586" s="16" t="s">
        <v>4904</v>
      </c>
      <c r="R2586" s="16" t="s">
        <v>4909</v>
      </c>
      <c r="S2586" s="16">
        <v>1</v>
      </c>
      <c r="T2586" s="16">
        <v>1</v>
      </c>
      <c r="U2586" s="16">
        <v>0</v>
      </c>
      <c r="V2586" s="16">
        <v>0</v>
      </c>
      <c r="X2586" s="413" t="s">
        <v>5114</v>
      </c>
      <c r="Y2586" s="16" t="s">
        <v>2844</v>
      </c>
      <c r="Z2586" s="47" t="s">
        <v>5116</v>
      </c>
      <c r="AB2586" s="16" t="str">
        <f t="shared" si="122"/>
        <v>Unique</v>
      </c>
    </row>
    <row r="2587" spans="1:28" ht="15">
      <c r="A2587" s="354" t="str">
        <f t="shared" si="120"/>
        <v>128_1_090522_C3D_p_ch.vern</v>
      </c>
      <c r="B2587" s="355" t="s">
        <v>2767</v>
      </c>
      <c r="C2587" s="355" t="s">
        <v>2768</v>
      </c>
      <c r="D2587" s="213">
        <v>128</v>
      </c>
      <c r="E2587" s="213">
        <v>1</v>
      </c>
      <c r="F2587" s="213">
        <v>250422</v>
      </c>
      <c r="G2587" s="367" t="s">
        <v>2753</v>
      </c>
      <c r="H2587" s="213">
        <v>2022</v>
      </c>
      <c r="I2587" s="148" t="s">
        <v>43</v>
      </c>
      <c r="J2587" s="148" t="s">
        <v>2769</v>
      </c>
      <c r="K2587" s="148" t="s">
        <v>2770</v>
      </c>
      <c r="L2587" s="148" t="s">
        <v>74</v>
      </c>
      <c r="M2587" s="2" t="s">
        <v>75</v>
      </c>
      <c r="N2587" s="117">
        <v>81</v>
      </c>
      <c r="O2587" s="2"/>
      <c r="P2587" s="581" t="s">
        <v>2545</v>
      </c>
      <c r="Q2587" s="16" t="s">
        <v>4966</v>
      </c>
      <c r="R2587" s="16" t="s">
        <v>1176</v>
      </c>
      <c r="S2587" s="16">
        <v>1</v>
      </c>
      <c r="T2587" s="16">
        <v>0</v>
      </c>
      <c r="U2587" s="16">
        <v>1</v>
      </c>
      <c r="V2587" s="16">
        <v>0</v>
      </c>
      <c r="X2587" s="413" t="s">
        <v>5114</v>
      </c>
      <c r="Y2587" s="16" t="s">
        <v>2844</v>
      </c>
      <c r="Z2587" s="47" t="s">
        <v>5117</v>
      </c>
      <c r="AB2587" s="16" t="str">
        <f t="shared" si="122"/>
        <v>Unique</v>
      </c>
    </row>
    <row r="2588" spans="1:28" ht="15">
      <c r="A2588" s="354" t="str">
        <f t="shared" si="120"/>
        <v>128_1_090522_C3D_p_ph.di</v>
      </c>
      <c r="B2588" s="355" t="s">
        <v>2767</v>
      </c>
      <c r="C2588" s="355" t="s">
        <v>2768</v>
      </c>
      <c r="D2588" s="213">
        <v>128</v>
      </c>
      <c r="E2588" s="213">
        <v>1</v>
      </c>
      <c r="F2588" s="213">
        <v>250422</v>
      </c>
      <c r="G2588" s="367" t="s">
        <v>2753</v>
      </c>
      <c r="H2588" s="213">
        <v>2022</v>
      </c>
      <c r="I2588" s="148" t="s">
        <v>43</v>
      </c>
      <c r="J2588" s="148" t="s">
        <v>2769</v>
      </c>
      <c r="K2588" s="148" t="s">
        <v>2770</v>
      </c>
      <c r="L2588" s="148" t="s">
        <v>74</v>
      </c>
      <c r="M2588" s="2" t="s">
        <v>75</v>
      </c>
      <c r="N2588" s="117">
        <v>81</v>
      </c>
      <c r="O2588" s="2"/>
      <c r="P2588" s="581" t="s">
        <v>4126</v>
      </c>
      <c r="Q2588" s="16" t="s">
        <v>4975</v>
      </c>
      <c r="R2588" s="16" t="s">
        <v>1176</v>
      </c>
      <c r="S2588" s="16">
        <v>5</v>
      </c>
      <c r="T2588" s="16">
        <v>0</v>
      </c>
      <c r="U2588" s="16">
        <v>5</v>
      </c>
      <c r="V2588" s="16">
        <v>0</v>
      </c>
      <c r="X2588" s="413" t="s">
        <v>5114</v>
      </c>
      <c r="Y2588" s="16" t="s">
        <v>2844</v>
      </c>
      <c r="Z2588" s="47" t="s">
        <v>5118</v>
      </c>
      <c r="AB2588" s="16" t="str">
        <f t="shared" si="122"/>
        <v>Unique</v>
      </c>
    </row>
    <row r="2589" spans="1:28" ht="15">
      <c r="A2589" s="354" t="str">
        <f t="shared" si="120"/>
        <v>119_1_160823_C1X_p_ph.di</v>
      </c>
      <c r="B2589" s="28" t="s">
        <v>2302</v>
      </c>
      <c r="C2589" s="28" t="s">
        <v>2303</v>
      </c>
      <c r="D2589" s="29">
        <v>119</v>
      </c>
      <c r="E2589" s="29">
        <v>1</v>
      </c>
      <c r="F2589" s="29">
        <v>280723</v>
      </c>
      <c r="G2589" s="29">
        <v>160823</v>
      </c>
      <c r="H2589" s="29">
        <v>2023</v>
      </c>
      <c r="I2589" s="28" t="s">
        <v>43</v>
      </c>
      <c r="J2589" s="28" t="s">
        <v>2304</v>
      </c>
      <c r="K2589" s="28" t="s">
        <v>2305</v>
      </c>
      <c r="L2589" s="28" t="s">
        <v>74</v>
      </c>
      <c r="M2589" s="28" t="s">
        <v>3150</v>
      </c>
      <c r="N2589" s="29">
        <v>65</v>
      </c>
      <c r="P2589" s="581" t="s">
        <v>4126</v>
      </c>
      <c r="Q2589" s="16" t="s">
        <v>4975</v>
      </c>
      <c r="R2589" s="16" t="s">
        <v>1176</v>
      </c>
      <c r="S2589" s="16">
        <v>1</v>
      </c>
      <c r="T2589" s="16">
        <v>0</v>
      </c>
      <c r="U2589" s="16">
        <v>1</v>
      </c>
      <c r="V2589" s="16">
        <v>0</v>
      </c>
      <c r="X2589" s="413" t="s">
        <v>5114</v>
      </c>
      <c r="Y2589" s="16" t="s">
        <v>2844</v>
      </c>
      <c r="Z2589" s="47" t="s">
        <v>5119</v>
      </c>
      <c r="AB2589" s="16" t="str">
        <f t="shared" si="122"/>
        <v>Unique</v>
      </c>
    </row>
    <row r="2590" spans="1:28" ht="15">
      <c r="A2590" s="354" t="str">
        <f t="shared" si="120"/>
        <v>119_2_150621_C2Y_p_ph.pe</v>
      </c>
      <c r="B2590" s="355" t="s">
        <v>2517</v>
      </c>
      <c r="C2590" s="355" t="s">
        <v>2518</v>
      </c>
      <c r="D2590" s="213">
        <v>119</v>
      </c>
      <c r="E2590" s="213">
        <v>2</v>
      </c>
      <c r="F2590" s="213">
        <v>310521</v>
      </c>
      <c r="G2590" s="378">
        <v>150621</v>
      </c>
      <c r="H2590" s="213">
        <v>2021</v>
      </c>
      <c r="I2590" s="148" t="s">
        <v>43</v>
      </c>
      <c r="J2590" s="148" t="s">
        <v>2519</v>
      </c>
      <c r="K2590" s="148" t="s">
        <v>2520</v>
      </c>
      <c r="L2590" s="148" t="s">
        <v>74</v>
      </c>
      <c r="M2590" s="16" t="s">
        <v>75</v>
      </c>
      <c r="P2590" s="418" t="s">
        <v>3722</v>
      </c>
      <c r="Q2590" s="16" t="s">
        <v>4904</v>
      </c>
      <c r="R2590" s="16" t="s">
        <v>4909</v>
      </c>
      <c r="S2590" s="16">
        <v>5</v>
      </c>
      <c r="T2590" s="16">
        <v>2</v>
      </c>
      <c r="U2590" s="16">
        <v>3</v>
      </c>
      <c r="V2590" s="16">
        <v>0</v>
      </c>
      <c r="X2590" s="111" t="s">
        <v>5114</v>
      </c>
      <c r="Y2590" s="16" t="s">
        <v>2844</v>
      </c>
      <c r="Z2590" s="16" t="s">
        <v>5120</v>
      </c>
    </row>
    <row r="2591" spans="1:28" ht="15">
      <c r="A2591" s="354" t="str">
        <f t="shared" si="120"/>
        <v>128_1_310822_C3D_p_ph.st</v>
      </c>
      <c r="B2591" s="148" t="s">
        <v>2767</v>
      </c>
      <c r="C2591" s="148" t="s">
        <v>2768</v>
      </c>
      <c r="D2591" s="213">
        <v>128</v>
      </c>
      <c r="E2591" s="213">
        <v>1</v>
      </c>
      <c r="F2591" s="213">
        <v>170822</v>
      </c>
      <c r="G2591" s="213">
        <v>310822</v>
      </c>
      <c r="H2591" s="213">
        <v>2022</v>
      </c>
      <c r="I2591" s="148" t="s">
        <v>43</v>
      </c>
      <c r="J2591" s="148" t="s">
        <v>2769</v>
      </c>
      <c r="K2591" s="148" t="s">
        <v>2770</v>
      </c>
      <c r="L2591" s="148" t="s">
        <v>74</v>
      </c>
      <c r="M2591" s="148" t="s">
        <v>3158</v>
      </c>
      <c r="N2591" s="213">
        <v>23</v>
      </c>
      <c r="O2591" s="148" t="s">
        <v>3235</v>
      </c>
      <c r="P2591" s="418" t="s">
        <v>4149</v>
      </c>
      <c r="Q2591" s="16" t="s">
        <v>2857</v>
      </c>
      <c r="R2591" s="16" t="s">
        <v>4909</v>
      </c>
      <c r="S2591" s="16">
        <v>2</v>
      </c>
      <c r="T2591" s="16">
        <v>0</v>
      </c>
      <c r="U2591" s="16">
        <v>2</v>
      </c>
      <c r="V2591" s="16">
        <v>0</v>
      </c>
      <c r="X2591" s="413" t="s">
        <v>5114</v>
      </c>
      <c r="Y2591" s="16" t="s">
        <v>2844</v>
      </c>
      <c r="Z2591" s="47" t="s">
        <v>5121</v>
      </c>
      <c r="AB2591" s="16" t="str">
        <f t="shared" ref="AB2591:AB2638" si="125">IF(COUNTIF(Z:Z, Z2591)&gt;1, "Duplicate", "Unique")</f>
        <v>Unique</v>
      </c>
    </row>
    <row r="2592" spans="1:28" ht="15">
      <c r="A2592" s="354" t="str">
        <f t="shared" si="120"/>
        <v>93_1_160821_C3B_p_ph.pe</v>
      </c>
      <c r="B2592" s="355" t="s">
        <v>2326</v>
      </c>
      <c r="C2592" s="355" t="s">
        <v>2327</v>
      </c>
      <c r="D2592" s="213">
        <v>93</v>
      </c>
      <c r="E2592" s="213">
        <v>1</v>
      </c>
      <c r="F2592" s="213">
        <v>300721</v>
      </c>
      <c r="G2592" s="213">
        <v>160821</v>
      </c>
      <c r="H2592" s="213">
        <v>2021</v>
      </c>
      <c r="I2592" s="148" t="s">
        <v>43</v>
      </c>
      <c r="J2592" s="148" t="s">
        <v>2328</v>
      </c>
      <c r="K2592" s="148" t="s">
        <v>2329</v>
      </c>
      <c r="L2592" s="148" t="s">
        <v>74</v>
      </c>
      <c r="M2592" s="2" t="s">
        <v>75</v>
      </c>
      <c r="N2592" s="117">
        <v>705</v>
      </c>
      <c r="O2592" s="2"/>
      <c r="P2592" s="418" t="s">
        <v>3722</v>
      </c>
      <c r="Q2592" s="16" t="s">
        <v>4904</v>
      </c>
      <c r="R2592" s="16" t="s">
        <v>4909</v>
      </c>
      <c r="S2592" s="16">
        <v>8</v>
      </c>
      <c r="T2592" s="16">
        <v>0</v>
      </c>
      <c r="U2592" s="16">
        <v>8</v>
      </c>
      <c r="V2592" s="16">
        <v>0</v>
      </c>
      <c r="X2592" s="413" t="s">
        <v>5114</v>
      </c>
      <c r="Y2592" s="16" t="s">
        <v>2844</v>
      </c>
      <c r="Z2592" s="47" t="s">
        <v>5122</v>
      </c>
      <c r="AB2592" s="16" t="str">
        <f t="shared" si="125"/>
        <v>Unique</v>
      </c>
    </row>
    <row r="2593" spans="1:28" ht="15">
      <c r="A2593" s="354" t="str">
        <f t="shared" si="120"/>
        <v>119_2_150621_C2Y_p_ph.di</v>
      </c>
      <c r="B2593" s="355" t="s">
        <v>2517</v>
      </c>
      <c r="C2593" s="355" t="s">
        <v>2518</v>
      </c>
      <c r="D2593" s="213">
        <v>119</v>
      </c>
      <c r="E2593" s="213">
        <v>2</v>
      </c>
      <c r="F2593" s="213">
        <v>310521</v>
      </c>
      <c r="G2593" s="378">
        <v>150621</v>
      </c>
      <c r="H2593" s="213">
        <v>2021</v>
      </c>
      <c r="I2593" s="148" t="s">
        <v>43</v>
      </c>
      <c r="J2593" s="148" t="s">
        <v>2519</v>
      </c>
      <c r="K2593" s="148" t="s">
        <v>2520</v>
      </c>
      <c r="L2593" s="148" t="s">
        <v>74</v>
      </c>
      <c r="M2593" s="16" t="s">
        <v>75</v>
      </c>
      <c r="P2593" s="581" t="s">
        <v>4126</v>
      </c>
      <c r="Q2593" s="16" t="s">
        <v>4975</v>
      </c>
      <c r="R2593" s="16" t="s">
        <v>4909</v>
      </c>
      <c r="S2593" s="16">
        <v>1</v>
      </c>
      <c r="T2593" s="16">
        <v>0</v>
      </c>
      <c r="U2593" s="16">
        <v>1</v>
      </c>
      <c r="V2593" s="16">
        <v>0</v>
      </c>
      <c r="X2593" s="413" t="s">
        <v>5114</v>
      </c>
      <c r="Y2593" s="16" t="s">
        <v>2844</v>
      </c>
      <c r="Z2593" s="47" t="s">
        <v>5123</v>
      </c>
      <c r="AB2593" s="16" t="str">
        <f t="shared" si="125"/>
        <v>Unique</v>
      </c>
    </row>
    <row r="2594" spans="1:28" ht="15">
      <c r="A2594" s="354" t="str">
        <f t="shared" si="120"/>
        <v>128_1_200722_C3D_p_ph.st</v>
      </c>
      <c r="B2594" s="355" t="s">
        <v>2767</v>
      </c>
      <c r="C2594" s="355" t="s">
        <v>2768</v>
      </c>
      <c r="D2594" s="213">
        <v>128</v>
      </c>
      <c r="E2594" s="213">
        <v>1</v>
      </c>
      <c r="F2594" s="471" t="s">
        <v>465</v>
      </c>
      <c r="G2594" s="117">
        <v>200722</v>
      </c>
      <c r="H2594" s="213">
        <v>2022</v>
      </c>
      <c r="I2594" s="148" t="s">
        <v>43</v>
      </c>
      <c r="J2594" s="148" t="s">
        <v>2769</v>
      </c>
      <c r="K2594" s="148" t="s">
        <v>2770</v>
      </c>
      <c r="L2594" s="148" t="s">
        <v>74</v>
      </c>
      <c r="M2594" s="148" t="s">
        <v>2422</v>
      </c>
      <c r="N2594" s="117">
        <f>232+19</f>
        <v>251</v>
      </c>
      <c r="O2594" s="2" t="s">
        <v>2912</v>
      </c>
      <c r="P2594" s="418" t="s">
        <v>4149</v>
      </c>
      <c r="Q2594" s="16" t="s">
        <v>2857</v>
      </c>
      <c r="R2594" s="16" t="s">
        <v>4909</v>
      </c>
      <c r="S2594" s="16">
        <v>4</v>
      </c>
      <c r="T2594" s="16">
        <v>0</v>
      </c>
      <c r="U2594" s="16">
        <v>4</v>
      </c>
      <c r="V2594" s="16">
        <v>0</v>
      </c>
      <c r="X2594" s="413" t="s">
        <v>5114</v>
      </c>
      <c r="Y2594" s="16" t="s">
        <v>2844</v>
      </c>
      <c r="Z2594" s="47" t="s">
        <v>5124</v>
      </c>
      <c r="AB2594" s="16" t="str">
        <f t="shared" si="125"/>
        <v>Unique</v>
      </c>
    </row>
    <row r="2595" spans="1:28" ht="15">
      <c r="A2595" s="354" t="str">
        <f t="shared" si="120"/>
        <v>80_2_080622_C1Y_p_ph.pe</v>
      </c>
      <c r="B2595" s="355" t="s">
        <v>2504</v>
      </c>
      <c r="C2595" s="355" t="s">
        <v>2505</v>
      </c>
      <c r="D2595" s="213">
        <v>80</v>
      </c>
      <c r="E2595" s="213">
        <v>2</v>
      </c>
      <c r="F2595" s="213">
        <v>230522</v>
      </c>
      <c r="G2595" s="367" t="s">
        <v>2800</v>
      </c>
      <c r="H2595" s="213">
        <v>2022</v>
      </c>
      <c r="I2595" s="148" t="s">
        <v>43</v>
      </c>
      <c r="J2595" s="148" t="s">
        <v>2506</v>
      </c>
      <c r="K2595" s="148" t="s">
        <v>2507</v>
      </c>
      <c r="L2595" s="148" t="s">
        <v>74</v>
      </c>
      <c r="M2595" s="2" t="s">
        <v>75</v>
      </c>
      <c r="N2595" s="117">
        <v>58</v>
      </c>
      <c r="P2595" s="418" t="s">
        <v>3722</v>
      </c>
      <c r="Q2595" s="16" t="s">
        <v>4904</v>
      </c>
      <c r="R2595" s="16" t="s">
        <v>4909</v>
      </c>
      <c r="S2595" s="16">
        <v>3</v>
      </c>
      <c r="T2595" s="16">
        <v>0</v>
      </c>
      <c r="U2595" s="16">
        <v>3</v>
      </c>
      <c r="V2595" s="16">
        <v>0</v>
      </c>
      <c r="X2595" s="413" t="s">
        <v>5114</v>
      </c>
      <c r="Y2595" s="16" t="s">
        <v>2844</v>
      </c>
      <c r="Z2595" s="47" t="s">
        <v>5125</v>
      </c>
      <c r="AB2595" s="16" t="str">
        <f t="shared" si="125"/>
        <v>Unique</v>
      </c>
    </row>
    <row r="2596" spans="1:28" ht="15">
      <c r="A2596" s="354" t="str">
        <f t="shared" si="120"/>
        <v>128_1_310822_C3D_p_ph.di</v>
      </c>
      <c r="B2596" s="148" t="s">
        <v>2767</v>
      </c>
      <c r="C2596" s="148" t="s">
        <v>2768</v>
      </c>
      <c r="D2596" s="213">
        <v>128</v>
      </c>
      <c r="E2596" s="213">
        <v>1</v>
      </c>
      <c r="F2596" s="213">
        <v>170822</v>
      </c>
      <c r="G2596" s="213">
        <v>310822</v>
      </c>
      <c r="H2596" s="213">
        <v>2022</v>
      </c>
      <c r="I2596" s="148" t="s">
        <v>43</v>
      </c>
      <c r="J2596" s="148" t="s">
        <v>2769</v>
      </c>
      <c r="K2596" s="148" t="s">
        <v>2770</v>
      </c>
      <c r="L2596" s="148" t="s">
        <v>74</v>
      </c>
      <c r="M2596" s="148" t="s">
        <v>3158</v>
      </c>
      <c r="N2596" s="213">
        <v>23</v>
      </c>
      <c r="O2596" s="148" t="s">
        <v>3235</v>
      </c>
      <c r="P2596" s="581" t="s">
        <v>4126</v>
      </c>
      <c r="Q2596" s="16" t="s">
        <v>4975</v>
      </c>
      <c r="R2596" s="16" t="s">
        <v>4909</v>
      </c>
      <c r="S2596" s="16">
        <v>3</v>
      </c>
      <c r="T2596" s="16">
        <v>0</v>
      </c>
      <c r="U2596" s="16">
        <v>3</v>
      </c>
      <c r="V2596" s="16">
        <v>0</v>
      </c>
      <c r="X2596" s="413" t="s">
        <v>5114</v>
      </c>
      <c r="Y2596" s="16" t="s">
        <v>2844</v>
      </c>
      <c r="Z2596" s="47" t="s">
        <v>5126</v>
      </c>
      <c r="AB2596" s="16" t="str">
        <f t="shared" si="125"/>
        <v>Unique</v>
      </c>
    </row>
    <row r="2597" spans="1:28" ht="15">
      <c r="A2597" s="354" t="str">
        <f t="shared" si="120"/>
        <v>93_1_160821_C3B_p_ph.di</v>
      </c>
      <c r="B2597" s="355" t="s">
        <v>2326</v>
      </c>
      <c r="C2597" s="355" t="s">
        <v>2327</v>
      </c>
      <c r="D2597" s="213">
        <v>93</v>
      </c>
      <c r="E2597" s="213">
        <v>1</v>
      </c>
      <c r="F2597" s="213">
        <v>300721</v>
      </c>
      <c r="G2597" s="213">
        <v>160821</v>
      </c>
      <c r="H2597" s="213">
        <v>2021</v>
      </c>
      <c r="I2597" s="148" t="s">
        <v>43</v>
      </c>
      <c r="J2597" s="148" t="s">
        <v>2328</v>
      </c>
      <c r="K2597" s="148" t="s">
        <v>2329</v>
      </c>
      <c r="L2597" s="148" t="s">
        <v>74</v>
      </c>
      <c r="M2597" s="2" t="s">
        <v>75</v>
      </c>
      <c r="N2597" s="117">
        <v>705</v>
      </c>
      <c r="O2597" s="2"/>
      <c r="P2597" s="581" t="s">
        <v>4126</v>
      </c>
      <c r="Q2597" s="16" t="s">
        <v>4975</v>
      </c>
      <c r="R2597" s="16" t="s">
        <v>4909</v>
      </c>
      <c r="S2597" s="16">
        <v>9</v>
      </c>
      <c r="T2597" s="16">
        <v>0</v>
      </c>
      <c r="U2597" s="16">
        <v>9</v>
      </c>
      <c r="V2597" s="16">
        <v>0</v>
      </c>
      <c r="X2597" s="413" t="s">
        <v>5114</v>
      </c>
      <c r="Y2597" s="16" t="s">
        <v>2844</v>
      </c>
      <c r="Z2597" s="47" t="s">
        <v>5127</v>
      </c>
      <c r="AB2597" s="16" t="str">
        <f t="shared" si="125"/>
        <v>Unique</v>
      </c>
    </row>
    <row r="2598" spans="1:28" ht="15">
      <c r="A2598" s="354" t="str">
        <f t="shared" si="120"/>
        <v>119_1_060722_C1X_p_ph.di</v>
      </c>
      <c r="B2598" s="433" t="s">
        <v>2302</v>
      </c>
      <c r="C2598" s="433" t="s">
        <v>2303</v>
      </c>
      <c r="D2598" s="29">
        <v>119</v>
      </c>
      <c r="E2598" s="29">
        <v>1</v>
      </c>
      <c r="F2598" s="29">
        <v>220622</v>
      </c>
      <c r="G2598" s="434" t="s">
        <v>465</v>
      </c>
      <c r="H2598" s="29">
        <v>2022</v>
      </c>
      <c r="I2598" s="28" t="s">
        <v>43</v>
      </c>
      <c r="J2598" s="28" t="s">
        <v>2304</v>
      </c>
      <c r="K2598" s="28" t="s">
        <v>2305</v>
      </c>
      <c r="L2598" s="28" t="s">
        <v>74</v>
      </c>
      <c r="M2598" s="2" t="s">
        <v>320</v>
      </c>
      <c r="N2598" s="29">
        <v>50</v>
      </c>
      <c r="O2598" s="435"/>
      <c r="P2598" s="581" t="s">
        <v>4126</v>
      </c>
      <c r="Q2598" s="16" t="s">
        <v>4975</v>
      </c>
      <c r="R2598" s="16" t="s">
        <v>4909</v>
      </c>
      <c r="S2598" s="16">
        <v>1</v>
      </c>
      <c r="T2598" s="16">
        <v>0</v>
      </c>
      <c r="U2598" s="16">
        <v>1</v>
      </c>
      <c r="V2598" s="16">
        <v>0</v>
      </c>
      <c r="X2598" s="413" t="s">
        <v>5114</v>
      </c>
      <c r="Y2598" s="16" t="s">
        <v>2844</v>
      </c>
      <c r="Z2598" s="47" t="s">
        <v>5128</v>
      </c>
      <c r="AB2598" s="16" t="str">
        <f t="shared" si="125"/>
        <v>Unique</v>
      </c>
    </row>
    <row r="2599" spans="1:28" ht="15">
      <c r="A2599" s="354" t="str">
        <f t="shared" si="120"/>
        <v>100_2_080622_C3X_p_ph.di</v>
      </c>
      <c r="B2599" s="355" t="s">
        <v>2441</v>
      </c>
      <c r="C2599" s="355" t="s">
        <v>2442</v>
      </c>
      <c r="D2599" s="213">
        <v>100</v>
      </c>
      <c r="E2599" s="213">
        <v>2</v>
      </c>
      <c r="F2599" s="213">
        <v>230522</v>
      </c>
      <c r="G2599" s="367" t="s">
        <v>2800</v>
      </c>
      <c r="H2599" s="213">
        <v>2022</v>
      </c>
      <c r="I2599" s="148" t="s">
        <v>43</v>
      </c>
      <c r="J2599" s="148" t="s">
        <v>2443</v>
      </c>
      <c r="K2599" s="148" t="s">
        <v>2444</v>
      </c>
      <c r="L2599" s="148" t="s">
        <v>74</v>
      </c>
      <c r="M2599" s="2" t="s">
        <v>75</v>
      </c>
      <c r="N2599" s="213">
        <v>46</v>
      </c>
      <c r="P2599" s="581" t="s">
        <v>4126</v>
      </c>
      <c r="Q2599" s="16" t="s">
        <v>4975</v>
      </c>
      <c r="R2599" s="16" t="s">
        <v>4909</v>
      </c>
      <c r="S2599" s="16">
        <v>2</v>
      </c>
      <c r="T2599" s="16">
        <v>1</v>
      </c>
      <c r="U2599" s="16">
        <v>1</v>
      </c>
      <c r="V2599" s="16">
        <v>0</v>
      </c>
      <c r="X2599" s="413" t="s">
        <v>5114</v>
      </c>
      <c r="Y2599" s="16" t="s">
        <v>2844</v>
      </c>
      <c r="Z2599" s="47" t="s">
        <v>5129</v>
      </c>
      <c r="AB2599" s="16" t="str">
        <f t="shared" si="125"/>
        <v>Unique</v>
      </c>
    </row>
    <row r="2600" spans="1:28" ht="15">
      <c r="A2600" s="587" t="str">
        <f t="shared" si="120"/>
        <v>128_1_200722_C3D_p_ph.di</v>
      </c>
      <c r="B2600" s="148" t="s">
        <v>2767</v>
      </c>
      <c r="C2600" s="148" t="s">
        <v>2768</v>
      </c>
      <c r="D2600" s="213">
        <v>128</v>
      </c>
      <c r="E2600" s="213">
        <v>1</v>
      </c>
      <c r="F2600" s="471" t="s">
        <v>465</v>
      </c>
      <c r="G2600" s="117">
        <v>200722</v>
      </c>
      <c r="H2600" s="213">
        <v>2022</v>
      </c>
      <c r="I2600" s="148" t="s">
        <v>43</v>
      </c>
      <c r="J2600" s="148" t="s">
        <v>2769</v>
      </c>
      <c r="K2600" s="148" t="s">
        <v>2770</v>
      </c>
      <c r="L2600" s="148" t="s">
        <v>74</v>
      </c>
      <c r="M2600" s="148" t="s">
        <v>2422</v>
      </c>
      <c r="N2600" s="117">
        <f>232+19</f>
        <v>251</v>
      </c>
      <c r="O2600" s="2" t="s">
        <v>2912</v>
      </c>
      <c r="P2600" s="581" t="s">
        <v>4126</v>
      </c>
      <c r="Q2600" s="16" t="s">
        <v>4975</v>
      </c>
      <c r="R2600" s="16" t="s">
        <v>4909</v>
      </c>
      <c r="S2600" s="16">
        <v>4</v>
      </c>
      <c r="T2600" s="16">
        <v>1</v>
      </c>
      <c r="U2600" s="16">
        <v>3</v>
      </c>
      <c r="V2600" s="16">
        <v>0</v>
      </c>
      <c r="X2600" s="413" t="s">
        <v>5114</v>
      </c>
      <c r="Y2600" s="16" t="s">
        <v>2844</v>
      </c>
      <c r="Z2600" s="47" t="s">
        <v>5130</v>
      </c>
      <c r="AB2600" s="16" t="str">
        <f t="shared" si="125"/>
        <v>Unique</v>
      </c>
    </row>
    <row r="2601" spans="1:28" ht="15">
      <c r="A2601" s="354" t="str">
        <f t="shared" si="120"/>
        <v>119_1_060722_C1X_p_ph.di</v>
      </c>
      <c r="B2601" s="433" t="s">
        <v>2302</v>
      </c>
      <c r="C2601" s="433" t="s">
        <v>2303</v>
      </c>
      <c r="D2601" s="29">
        <v>119</v>
      </c>
      <c r="E2601" s="29">
        <v>1</v>
      </c>
      <c r="F2601" s="29">
        <v>220622</v>
      </c>
      <c r="G2601" s="434" t="s">
        <v>465</v>
      </c>
      <c r="H2601" s="29">
        <v>2022</v>
      </c>
      <c r="I2601" s="28" t="s">
        <v>43</v>
      </c>
      <c r="J2601" s="28" t="s">
        <v>2304</v>
      </c>
      <c r="K2601" s="28" t="s">
        <v>2305</v>
      </c>
      <c r="L2601" s="28" t="s">
        <v>74</v>
      </c>
      <c r="M2601" s="2" t="s">
        <v>320</v>
      </c>
      <c r="N2601" s="29">
        <v>50</v>
      </c>
      <c r="O2601" s="435"/>
      <c r="P2601" s="581" t="s">
        <v>4126</v>
      </c>
      <c r="Q2601" s="16" t="s">
        <v>4904</v>
      </c>
      <c r="R2601" s="16" t="s">
        <v>4909</v>
      </c>
      <c r="S2601" s="16">
        <v>8</v>
      </c>
      <c r="T2601" s="16">
        <v>0</v>
      </c>
      <c r="U2601" s="16">
        <v>8</v>
      </c>
      <c r="V2601" s="16">
        <v>0</v>
      </c>
      <c r="X2601" s="413" t="s">
        <v>5114</v>
      </c>
      <c r="Y2601" s="16" t="s">
        <v>2844</v>
      </c>
      <c r="Z2601" s="47" t="s">
        <v>5131</v>
      </c>
      <c r="AB2601" s="16" t="str">
        <f t="shared" si="125"/>
        <v>Unique</v>
      </c>
    </row>
    <row r="2602" spans="1:28" ht="15">
      <c r="A2602" s="354" t="str">
        <f t="shared" si="120"/>
        <v>119_1_060722_C1X_p_ph.st</v>
      </c>
      <c r="B2602" s="433" t="s">
        <v>2302</v>
      </c>
      <c r="C2602" s="433" t="s">
        <v>2303</v>
      </c>
      <c r="D2602" s="29">
        <v>119</v>
      </c>
      <c r="E2602" s="29">
        <v>1</v>
      </c>
      <c r="F2602" s="29">
        <v>220622</v>
      </c>
      <c r="G2602" s="434" t="s">
        <v>465</v>
      </c>
      <c r="H2602" s="29">
        <v>2022</v>
      </c>
      <c r="I2602" s="28" t="s">
        <v>43</v>
      </c>
      <c r="J2602" s="28" t="s">
        <v>2304</v>
      </c>
      <c r="K2602" s="28" t="s">
        <v>2305</v>
      </c>
      <c r="L2602" s="28" t="s">
        <v>74</v>
      </c>
      <c r="M2602" s="2" t="s">
        <v>320</v>
      </c>
      <c r="N2602" s="29">
        <v>50</v>
      </c>
      <c r="O2602" s="435"/>
      <c r="P2602" s="418" t="s">
        <v>4149</v>
      </c>
      <c r="Q2602" s="16" t="s">
        <v>2857</v>
      </c>
      <c r="R2602" s="16" t="s">
        <v>4909</v>
      </c>
      <c r="S2602" s="16">
        <v>2</v>
      </c>
      <c r="T2602" s="16">
        <v>1</v>
      </c>
      <c r="U2602" s="16">
        <v>2</v>
      </c>
      <c r="V2602" s="16">
        <v>0</v>
      </c>
      <c r="X2602" s="413" t="s">
        <v>5114</v>
      </c>
      <c r="Y2602" s="16" t="s">
        <v>2844</v>
      </c>
      <c r="Z2602" s="47" t="s">
        <v>5132</v>
      </c>
      <c r="AB2602" s="16" t="str">
        <f t="shared" si="125"/>
        <v>Unique</v>
      </c>
    </row>
    <row r="2603" spans="1:28" ht="15">
      <c r="A2603" s="354" t="str">
        <f t="shared" si="120"/>
        <v>93_1_140721_C3B_p_ph.di</v>
      </c>
      <c r="B2603" s="355" t="s">
        <v>2326</v>
      </c>
      <c r="C2603" s="355" t="s">
        <v>2327</v>
      </c>
      <c r="D2603" s="213">
        <v>93</v>
      </c>
      <c r="E2603" s="213">
        <v>1</v>
      </c>
      <c r="F2603" s="213">
        <v>300621</v>
      </c>
      <c r="G2603" s="378">
        <v>140721</v>
      </c>
      <c r="H2603" s="213">
        <v>2021</v>
      </c>
      <c r="I2603" s="148" t="s">
        <v>43</v>
      </c>
      <c r="J2603" s="148" t="s">
        <v>2328</v>
      </c>
      <c r="K2603" s="148" t="s">
        <v>2329</v>
      </c>
      <c r="L2603" s="148" t="s">
        <v>74</v>
      </c>
      <c r="M2603" s="16" t="s">
        <v>75</v>
      </c>
      <c r="P2603" s="581" t="s">
        <v>4126</v>
      </c>
      <c r="Q2603" s="16" t="s">
        <v>4975</v>
      </c>
      <c r="R2603" s="16" t="s">
        <v>4909</v>
      </c>
      <c r="S2603" s="16">
        <v>4</v>
      </c>
      <c r="T2603" s="16">
        <v>0</v>
      </c>
      <c r="U2603" s="16">
        <v>4</v>
      </c>
      <c r="V2603" s="16">
        <v>0</v>
      </c>
      <c r="X2603" s="413" t="s">
        <v>5114</v>
      </c>
      <c r="Y2603" s="16" t="s">
        <v>2844</v>
      </c>
      <c r="Z2603" s="47" t="s">
        <v>5133</v>
      </c>
      <c r="AB2603" s="16" t="str">
        <f t="shared" si="125"/>
        <v>Unique</v>
      </c>
    </row>
    <row r="2604" spans="1:28" ht="15">
      <c r="A2604" s="354" t="str">
        <f t="shared" si="120"/>
        <v>80_2_080622_C1Y_p_ph.di</v>
      </c>
      <c r="B2604" s="355" t="s">
        <v>2504</v>
      </c>
      <c r="C2604" s="355" t="s">
        <v>2505</v>
      </c>
      <c r="D2604" s="213">
        <v>80</v>
      </c>
      <c r="E2604" s="213">
        <v>2</v>
      </c>
      <c r="F2604" s="213">
        <v>230522</v>
      </c>
      <c r="G2604" s="367" t="s">
        <v>2800</v>
      </c>
      <c r="H2604" s="213">
        <v>2022</v>
      </c>
      <c r="I2604" s="148" t="s">
        <v>43</v>
      </c>
      <c r="J2604" s="148" t="s">
        <v>2506</v>
      </c>
      <c r="K2604" s="148" t="s">
        <v>2507</v>
      </c>
      <c r="L2604" s="148" t="s">
        <v>74</v>
      </c>
      <c r="M2604" s="2" t="s">
        <v>75</v>
      </c>
      <c r="N2604" s="117">
        <v>58</v>
      </c>
      <c r="P2604" s="581" t="s">
        <v>4126</v>
      </c>
      <c r="Q2604" s="16" t="s">
        <v>4975</v>
      </c>
      <c r="R2604" s="16" t="s">
        <v>4909</v>
      </c>
      <c r="S2604" s="16">
        <v>1</v>
      </c>
      <c r="T2604" s="16">
        <v>0</v>
      </c>
      <c r="U2604" s="16">
        <v>1</v>
      </c>
      <c r="V2604" s="16">
        <v>0</v>
      </c>
      <c r="X2604" s="413" t="s">
        <v>5114</v>
      </c>
      <c r="Y2604" s="16" t="s">
        <v>2844</v>
      </c>
      <c r="Z2604" s="47" t="s">
        <v>5134</v>
      </c>
      <c r="AB2604" s="16" t="str">
        <f t="shared" si="125"/>
        <v>Unique</v>
      </c>
    </row>
    <row r="2605" spans="1:28" ht="15">
      <c r="A2605" s="354" t="str">
        <f t="shared" si="120"/>
        <v>101_1_020623_C2A_p_ph.pe</v>
      </c>
      <c r="B2605" s="148" t="s">
        <v>80</v>
      </c>
      <c r="C2605" s="148" t="s">
        <v>81</v>
      </c>
      <c r="D2605" s="213">
        <v>101</v>
      </c>
      <c r="E2605" s="213">
        <v>1</v>
      </c>
      <c r="F2605" s="213">
        <v>190523</v>
      </c>
      <c r="G2605" s="367" t="s">
        <v>3903</v>
      </c>
      <c r="H2605" s="213">
        <v>2023</v>
      </c>
      <c r="I2605" s="148" t="s">
        <v>43</v>
      </c>
      <c r="J2605" s="148" t="s">
        <v>82</v>
      </c>
      <c r="K2605" s="148" t="s">
        <v>83</v>
      </c>
      <c r="L2605" s="148" t="s">
        <v>74</v>
      </c>
      <c r="M2605" s="148" t="s">
        <v>2422</v>
      </c>
      <c r="N2605" s="213">
        <f t="shared" ref="N2605:N2606" si="126">131+3</f>
        <v>134</v>
      </c>
      <c r="O2605" s="148" t="s">
        <v>4062</v>
      </c>
      <c r="P2605" s="418" t="s">
        <v>3722</v>
      </c>
      <c r="Q2605" s="16" t="s">
        <v>4904</v>
      </c>
      <c r="R2605" s="16" t="s">
        <v>1176</v>
      </c>
      <c r="S2605" s="114">
        <f t="shared" ref="S2605:S2611" si="127">SUM(T2605+U2605)</f>
        <v>1</v>
      </c>
      <c r="T2605" s="16">
        <v>0</v>
      </c>
      <c r="U2605" s="16">
        <v>1</v>
      </c>
      <c r="V2605" s="16">
        <v>0</v>
      </c>
      <c r="X2605" s="413" t="s">
        <v>5114</v>
      </c>
      <c r="Y2605" s="16" t="s">
        <v>2844</v>
      </c>
      <c r="Z2605" s="47" t="s">
        <v>5135</v>
      </c>
      <c r="AB2605" s="16" t="str">
        <f t="shared" si="125"/>
        <v>Unique</v>
      </c>
    </row>
    <row r="2606" spans="1:28" ht="15">
      <c r="A2606" s="354" t="str">
        <f t="shared" si="120"/>
        <v>101_1_020623_C2A_p_ph.di</v>
      </c>
      <c r="B2606" s="148" t="s">
        <v>80</v>
      </c>
      <c r="C2606" s="148" t="s">
        <v>81</v>
      </c>
      <c r="D2606" s="213">
        <v>101</v>
      </c>
      <c r="E2606" s="213">
        <v>1</v>
      </c>
      <c r="F2606" s="213">
        <v>190523</v>
      </c>
      <c r="G2606" s="367" t="s">
        <v>3903</v>
      </c>
      <c r="H2606" s="213">
        <v>2023</v>
      </c>
      <c r="I2606" s="148" t="s">
        <v>43</v>
      </c>
      <c r="J2606" s="148" t="s">
        <v>82</v>
      </c>
      <c r="K2606" s="148" t="s">
        <v>83</v>
      </c>
      <c r="L2606" s="148" t="s">
        <v>74</v>
      </c>
      <c r="M2606" s="148" t="s">
        <v>2422</v>
      </c>
      <c r="N2606" s="213">
        <f t="shared" si="126"/>
        <v>134</v>
      </c>
      <c r="O2606" s="148" t="s">
        <v>4062</v>
      </c>
      <c r="P2606" s="581" t="s">
        <v>4126</v>
      </c>
      <c r="Q2606" s="16" t="s">
        <v>4975</v>
      </c>
      <c r="R2606" s="16" t="s">
        <v>1176</v>
      </c>
      <c r="S2606" s="114">
        <f t="shared" si="127"/>
        <v>2</v>
      </c>
      <c r="T2606" s="16">
        <v>0</v>
      </c>
      <c r="U2606" s="16">
        <v>2</v>
      </c>
      <c r="V2606" s="16">
        <v>0</v>
      </c>
      <c r="X2606" s="413" t="s">
        <v>5114</v>
      </c>
      <c r="Y2606" s="16" t="s">
        <v>2844</v>
      </c>
      <c r="Z2606" s="47" t="s">
        <v>5136</v>
      </c>
      <c r="AB2606" s="16" t="str">
        <f t="shared" si="125"/>
        <v>Unique</v>
      </c>
    </row>
    <row r="2607" spans="1:28" ht="15">
      <c r="A2607" s="354" t="str">
        <f t="shared" si="120"/>
        <v>101_2_300721_C3A_p_ph.di</v>
      </c>
      <c r="B2607" s="355" t="s">
        <v>2336</v>
      </c>
      <c r="C2607" s="355" t="s">
        <v>2337</v>
      </c>
      <c r="D2607" s="213">
        <v>101</v>
      </c>
      <c r="E2607" s="213">
        <v>2</v>
      </c>
      <c r="F2607" s="213">
        <v>140721</v>
      </c>
      <c r="G2607" s="378">
        <v>300721</v>
      </c>
      <c r="H2607" s="213">
        <v>2021</v>
      </c>
      <c r="I2607" s="148" t="s">
        <v>43</v>
      </c>
      <c r="J2607" s="148" t="s">
        <v>2338</v>
      </c>
      <c r="K2607" s="148" t="s">
        <v>2339</v>
      </c>
      <c r="L2607" s="148" t="s">
        <v>74</v>
      </c>
      <c r="M2607" s="16" t="s">
        <v>75</v>
      </c>
      <c r="P2607" s="581" t="s">
        <v>4126</v>
      </c>
      <c r="Q2607" s="16" t="s">
        <v>4975</v>
      </c>
      <c r="R2607" s="16" t="s">
        <v>1176</v>
      </c>
      <c r="S2607" s="114">
        <f t="shared" si="127"/>
        <v>2</v>
      </c>
      <c r="T2607" s="16">
        <v>0</v>
      </c>
      <c r="U2607" s="16">
        <v>2</v>
      </c>
      <c r="V2607" s="16">
        <v>0</v>
      </c>
      <c r="X2607" s="413" t="s">
        <v>5114</v>
      </c>
      <c r="Y2607" s="16" t="s">
        <v>2844</v>
      </c>
      <c r="Z2607" s="47" t="s">
        <v>5137</v>
      </c>
      <c r="AB2607" s="16" t="str">
        <f t="shared" si="125"/>
        <v>Unique</v>
      </c>
    </row>
    <row r="2608" spans="1:28" ht="15">
      <c r="A2608" s="354" t="str">
        <f t="shared" si="120"/>
        <v>119_2_300721_C35_p_ph.pe</v>
      </c>
      <c r="B2608" s="355" t="s">
        <v>2611</v>
      </c>
      <c r="C2608" s="355" t="s">
        <v>2612</v>
      </c>
      <c r="D2608" s="213">
        <v>119</v>
      </c>
      <c r="E2608" s="213">
        <v>2</v>
      </c>
      <c r="F2608" s="213">
        <v>140721</v>
      </c>
      <c r="G2608" s="378">
        <v>300721</v>
      </c>
      <c r="H2608" s="213">
        <v>2021</v>
      </c>
      <c r="I2608" s="148" t="s">
        <v>43</v>
      </c>
      <c r="J2608" s="148" t="s">
        <v>2613</v>
      </c>
      <c r="K2608" s="148" t="s">
        <v>2614</v>
      </c>
      <c r="L2608" s="148" t="s">
        <v>74</v>
      </c>
      <c r="M2608" s="16" t="s">
        <v>75</v>
      </c>
      <c r="P2608" s="418" t="s">
        <v>3722</v>
      </c>
      <c r="Q2608" s="16" t="s">
        <v>5138</v>
      </c>
      <c r="R2608" s="16" t="s">
        <v>1176</v>
      </c>
      <c r="S2608" s="114">
        <f t="shared" si="127"/>
        <v>1</v>
      </c>
      <c r="T2608" s="16">
        <v>0</v>
      </c>
      <c r="U2608" s="16">
        <v>1</v>
      </c>
      <c r="V2608" s="16">
        <v>0</v>
      </c>
      <c r="X2608" s="413" t="s">
        <v>5114</v>
      </c>
      <c r="Y2608" s="16" t="s">
        <v>2844</v>
      </c>
      <c r="Z2608" s="47" t="s">
        <v>5139</v>
      </c>
      <c r="AB2608" s="16" t="str">
        <f t="shared" si="125"/>
        <v>Unique</v>
      </c>
    </row>
    <row r="2609" spans="1:28" ht="15">
      <c r="A2609" s="354" t="str">
        <f t="shared" si="120"/>
        <v>119_2_300721_C35_p_ph.di</v>
      </c>
      <c r="B2609" s="355" t="s">
        <v>2611</v>
      </c>
      <c r="C2609" s="355" t="s">
        <v>2612</v>
      </c>
      <c r="D2609" s="213">
        <v>119</v>
      </c>
      <c r="E2609" s="213">
        <v>2</v>
      </c>
      <c r="F2609" s="213">
        <v>140721</v>
      </c>
      <c r="G2609" s="378">
        <v>300721</v>
      </c>
      <c r="H2609" s="213">
        <v>2021</v>
      </c>
      <c r="I2609" s="148" t="s">
        <v>43</v>
      </c>
      <c r="J2609" s="148" t="s">
        <v>2613</v>
      </c>
      <c r="K2609" s="148" t="s">
        <v>2614</v>
      </c>
      <c r="L2609" s="148" t="s">
        <v>74</v>
      </c>
      <c r="M2609" s="16" t="s">
        <v>75</v>
      </c>
      <c r="P2609" s="581" t="s">
        <v>4126</v>
      </c>
      <c r="Q2609" s="16" t="s">
        <v>4975</v>
      </c>
      <c r="R2609" s="16" t="s">
        <v>1176</v>
      </c>
      <c r="S2609" s="114">
        <f t="shared" si="127"/>
        <v>1</v>
      </c>
      <c r="T2609" s="16">
        <v>0</v>
      </c>
      <c r="U2609" s="16">
        <v>1</v>
      </c>
      <c r="V2609" s="16">
        <v>0</v>
      </c>
      <c r="X2609" s="413" t="s">
        <v>5114</v>
      </c>
      <c r="Y2609" s="16" t="s">
        <v>2844</v>
      </c>
      <c r="Z2609" s="47" t="s">
        <v>5140</v>
      </c>
      <c r="AB2609" s="16" t="str">
        <f t="shared" si="125"/>
        <v>Unique</v>
      </c>
    </row>
    <row r="2610" spans="1:28" ht="15">
      <c r="A2610" s="354" t="str">
        <f t="shared" si="120"/>
        <v>119_2_160823_C35_p_ph.di</v>
      </c>
      <c r="B2610" s="355" t="s">
        <v>2611</v>
      </c>
      <c r="C2610" s="355" t="s">
        <v>2612</v>
      </c>
      <c r="D2610" s="421">
        <v>119</v>
      </c>
      <c r="E2610" s="421">
        <v>2</v>
      </c>
      <c r="F2610" s="213">
        <v>280723</v>
      </c>
      <c r="G2610" s="213">
        <v>160823</v>
      </c>
      <c r="H2610" s="213">
        <v>2023</v>
      </c>
      <c r="I2610" s="148" t="s">
        <v>43</v>
      </c>
      <c r="J2610" s="148" t="s">
        <v>2613</v>
      </c>
      <c r="K2610" s="148" t="s">
        <v>2614</v>
      </c>
      <c r="L2610" s="148" t="s">
        <v>74</v>
      </c>
      <c r="M2610" s="148" t="s">
        <v>3158</v>
      </c>
      <c r="N2610" s="213">
        <v>348</v>
      </c>
      <c r="O2610" s="364" t="s">
        <v>2912</v>
      </c>
      <c r="P2610" s="581" t="s">
        <v>4126</v>
      </c>
      <c r="Q2610" s="16" t="s">
        <v>4975</v>
      </c>
      <c r="R2610" s="16" t="s">
        <v>1176</v>
      </c>
      <c r="S2610" s="114">
        <f t="shared" si="127"/>
        <v>2</v>
      </c>
      <c r="T2610" s="16">
        <v>0</v>
      </c>
      <c r="U2610" s="16">
        <v>2</v>
      </c>
      <c r="V2610" s="16">
        <v>0</v>
      </c>
      <c r="X2610" s="402" t="s">
        <v>5114</v>
      </c>
      <c r="Y2610" s="16" t="s">
        <v>2844</v>
      </c>
      <c r="Z2610" s="47" t="s">
        <v>5141</v>
      </c>
      <c r="AB2610" s="16" t="str">
        <f t="shared" si="125"/>
        <v>Unique</v>
      </c>
    </row>
    <row r="2611" spans="1:28" ht="15">
      <c r="A2611" s="354" t="str">
        <f t="shared" si="120"/>
        <v>119_2_160823_C35_p_ph.pe</v>
      </c>
      <c r="B2611" s="355" t="s">
        <v>2611</v>
      </c>
      <c r="C2611" s="355" t="s">
        <v>2612</v>
      </c>
      <c r="D2611" s="421">
        <v>119</v>
      </c>
      <c r="E2611" s="421">
        <v>2</v>
      </c>
      <c r="F2611" s="213">
        <v>280723</v>
      </c>
      <c r="G2611" s="213">
        <v>160823</v>
      </c>
      <c r="H2611" s="213">
        <v>2023</v>
      </c>
      <c r="I2611" s="148" t="s">
        <v>43</v>
      </c>
      <c r="J2611" s="148" t="s">
        <v>2613</v>
      </c>
      <c r="K2611" s="148" t="s">
        <v>2614</v>
      </c>
      <c r="L2611" s="148" t="s">
        <v>74</v>
      </c>
      <c r="M2611" s="148" t="s">
        <v>3158</v>
      </c>
      <c r="N2611" s="213">
        <v>348</v>
      </c>
      <c r="O2611" s="364" t="s">
        <v>2912</v>
      </c>
      <c r="P2611" s="418" t="s">
        <v>3722</v>
      </c>
      <c r="Q2611" s="16" t="s">
        <v>5138</v>
      </c>
      <c r="R2611" s="16" t="s">
        <v>1176</v>
      </c>
      <c r="S2611" s="114">
        <f t="shared" si="127"/>
        <v>1</v>
      </c>
      <c r="T2611" s="16">
        <v>0</v>
      </c>
      <c r="U2611" s="16">
        <v>1</v>
      </c>
      <c r="V2611" s="16">
        <v>0</v>
      </c>
      <c r="X2611" s="402" t="s">
        <v>5114</v>
      </c>
      <c r="Y2611" s="16" t="s">
        <v>2844</v>
      </c>
      <c r="Z2611" s="47" t="s">
        <v>5142</v>
      </c>
      <c r="AB2611" s="16" t="str">
        <f t="shared" si="125"/>
        <v>Unique</v>
      </c>
    </row>
    <row r="2612" spans="1:28" ht="15">
      <c r="A2612" s="354" t="str">
        <f t="shared" si="120"/>
        <v>119_2_140721_C35_p_ph.pe</v>
      </c>
      <c r="B2612" s="355" t="s">
        <v>2611</v>
      </c>
      <c r="C2612" s="355" t="s">
        <v>2612</v>
      </c>
      <c r="D2612" s="213">
        <v>119</v>
      </c>
      <c r="E2612" s="213">
        <v>2</v>
      </c>
      <c r="F2612" s="213">
        <v>300621</v>
      </c>
      <c r="G2612" s="378">
        <v>140721</v>
      </c>
      <c r="H2612" s="213">
        <v>2021</v>
      </c>
      <c r="I2612" s="148" t="s">
        <v>43</v>
      </c>
      <c r="J2612" s="148" t="s">
        <v>2613</v>
      </c>
      <c r="K2612" s="148" t="s">
        <v>2614</v>
      </c>
      <c r="L2612" s="148" t="s">
        <v>74</v>
      </c>
      <c r="M2612" s="16" t="s">
        <v>75</v>
      </c>
      <c r="P2612" s="418" t="s">
        <v>3722</v>
      </c>
      <c r="Q2612" s="16" t="s">
        <v>4904</v>
      </c>
      <c r="R2612" s="16" t="s">
        <v>4909</v>
      </c>
      <c r="S2612" s="16">
        <v>1</v>
      </c>
      <c r="T2612" s="16">
        <v>1</v>
      </c>
      <c r="U2612" s="16">
        <v>0</v>
      </c>
      <c r="V2612" s="16">
        <v>0</v>
      </c>
      <c r="X2612" s="413" t="s">
        <v>5114</v>
      </c>
      <c r="Y2612" s="16" t="s">
        <v>2844</v>
      </c>
      <c r="Z2612" s="47" t="s">
        <v>5143</v>
      </c>
      <c r="AB2612" s="16" t="str">
        <f t="shared" si="125"/>
        <v>Unique</v>
      </c>
    </row>
    <row r="2613" spans="1:28" ht="15">
      <c r="A2613" s="354" t="str">
        <f t="shared" si="120"/>
        <v>80_4_230522_C25_p_ph.ci</v>
      </c>
      <c r="B2613" s="355" t="s">
        <v>2320</v>
      </c>
      <c r="C2613" s="355" t="s">
        <v>2321</v>
      </c>
      <c r="D2613" s="213">
        <v>80</v>
      </c>
      <c r="E2613" s="213">
        <v>4</v>
      </c>
      <c r="F2613" s="367" t="s">
        <v>2753</v>
      </c>
      <c r="G2613" s="213">
        <v>230522</v>
      </c>
      <c r="H2613" s="213">
        <v>2022</v>
      </c>
      <c r="I2613" s="148" t="s">
        <v>43</v>
      </c>
      <c r="J2613" s="148" t="s">
        <v>2322</v>
      </c>
      <c r="K2613" s="148" t="s">
        <v>2323</v>
      </c>
      <c r="L2613" s="148" t="s">
        <v>74</v>
      </c>
      <c r="M2613" s="2" t="s">
        <v>75</v>
      </c>
      <c r="N2613" s="117">
        <v>125</v>
      </c>
      <c r="P2613" s="418" t="s">
        <v>4165</v>
      </c>
      <c r="Q2613" s="16" t="s">
        <v>5004</v>
      </c>
      <c r="R2613" s="16" t="s">
        <v>4909</v>
      </c>
      <c r="S2613" s="16">
        <v>3</v>
      </c>
      <c r="T2613" s="16">
        <v>0</v>
      </c>
      <c r="U2613" s="16">
        <v>3</v>
      </c>
      <c r="V2613" s="16">
        <v>0</v>
      </c>
      <c r="X2613" s="413" t="s">
        <v>5114</v>
      </c>
      <c r="Y2613" s="16" t="s">
        <v>2844</v>
      </c>
      <c r="Z2613" s="47" t="s">
        <v>5144</v>
      </c>
      <c r="AB2613" s="16" t="str">
        <f t="shared" si="125"/>
        <v>Unique</v>
      </c>
    </row>
    <row r="2614" spans="1:28" ht="15">
      <c r="A2614" s="354" t="str">
        <f t="shared" si="120"/>
        <v>80_2_280723_C1Y_p_ph.pe</v>
      </c>
      <c r="B2614" s="355" t="s">
        <v>2504</v>
      </c>
      <c r="C2614" s="355" t="s">
        <v>2505</v>
      </c>
      <c r="D2614" s="213">
        <v>80</v>
      </c>
      <c r="E2614" s="213">
        <v>2</v>
      </c>
      <c r="F2614" s="213">
        <v>140723</v>
      </c>
      <c r="G2614" s="213">
        <v>280723</v>
      </c>
      <c r="H2614" s="213">
        <v>2023</v>
      </c>
      <c r="I2614" s="148" t="s">
        <v>43</v>
      </c>
      <c r="J2614" s="148" t="s">
        <v>2506</v>
      </c>
      <c r="K2614" s="148" t="s">
        <v>2507</v>
      </c>
      <c r="L2614" s="148" t="s">
        <v>74</v>
      </c>
      <c r="M2614" s="148" t="s">
        <v>3196</v>
      </c>
      <c r="N2614" s="213">
        <v>32</v>
      </c>
      <c r="P2614" s="418" t="s">
        <v>3722</v>
      </c>
      <c r="Q2614" s="16" t="s">
        <v>4904</v>
      </c>
      <c r="R2614" s="16" t="s">
        <v>4909</v>
      </c>
      <c r="S2614" s="16">
        <v>1</v>
      </c>
      <c r="T2614" s="16">
        <v>0</v>
      </c>
      <c r="U2614" s="16">
        <v>1</v>
      </c>
      <c r="V2614" s="16">
        <v>0</v>
      </c>
      <c r="X2614" s="413" t="s">
        <v>5114</v>
      </c>
      <c r="Y2614" s="16" t="s">
        <v>2844</v>
      </c>
      <c r="Z2614" s="47" t="s">
        <v>5145</v>
      </c>
      <c r="AB2614" s="16" t="str">
        <f t="shared" si="125"/>
        <v>Unique</v>
      </c>
    </row>
    <row r="2615" spans="1:28" ht="15">
      <c r="A2615" s="354" t="str">
        <f t="shared" si="120"/>
        <v>80_4_060722_C25_p_ph.pe</v>
      </c>
      <c r="B2615" s="355" t="s">
        <v>2320</v>
      </c>
      <c r="C2615" s="355" t="s">
        <v>2321</v>
      </c>
      <c r="D2615" s="213">
        <v>80</v>
      </c>
      <c r="E2615" s="213">
        <v>4</v>
      </c>
      <c r="F2615" s="213">
        <v>220622</v>
      </c>
      <c r="G2615" s="367" t="s">
        <v>465</v>
      </c>
      <c r="H2615" s="213">
        <v>2022</v>
      </c>
      <c r="I2615" s="148" t="s">
        <v>43</v>
      </c>
      <c r="J2615" s="148" t="s">
        <v>2322</v>
      </c>
      <c r="K2615" s="148" t="s">
        <v>2323</v>
      </c>
      <c r="L2615" s="148" t="s">
        <v>74</v>
      </c>
      <c r="M2615" s="2" t="s">
        <v>75</v>
      </c>
      <c r="N2615" s="117">
        <v>66</v>
      </c>
      <c r="O2615" s="2"/>
      <c r="P2615" s="418" t="s">
        <v>3722</v>
      </c>
      <c r="Q2615" s="16" t="s">
        <v>4904</v>
      </c>
      <c r="R2615" s="16" t="s">
        <v>4909</v>
      </c>
      <c r="S2615" s="16">
        <v>5</v>
      </c>
      <c r="T2615" s="16">
        <v>0</v>
      </c>
      <c r="U2615" s="16">
        <v>5</v>
      </c>
      <c r="V2615" s="16">
        <v>0</v>
      </c>
      <c r="X2615" s="413" t="s">
        <v>5114</v>
      </c>
      <c r="Y2615" s="16" t="s">
        <v>2844</v>
      </c>
      <c r="Z2615" s="47" t="s">
        <v>5146</v>
      </c>
      <c r="AB2615" s="16" t="str">
        <f t="shared" si="125"/>
        <v>Unique</v>
      </c>
    </row>
    <row r="2616" spans="1:28" ht="15">
      <c r="A2616" s="354" t="str">
        <f t="shared" si="120"/>
        <v>100_3_030822_C3Y_p_ph.di</v>
      </c>
      <c r="B2616" s="148" t="s">
        <v>2417</v>
      </c>
      <c r="C2616" s="148" t="s">
        <v>2418</v>
      </c>
      <c r="D2616" s="213">
        <v>100</v>
      </c>
      <c r="E2616" s="213">
        <v>3</v>
      </c>
      <c r="F2616" s="213">
        <v>200722</v>
      </c>
      <c r="G2616" s="481" t="s">
        <v>3145</v>
      </c>
      <c r="H2616" s="213">
        <v>2022</v>
      </c>
      <c r="I2616" s="148" t="s">
        <v>43</v>
      </c>
      <c r="J2616" s="148" t="s">
        <v>2419</v>
      </c>
      <c r="K2616" s="148" t="s">
        <v>2420</v>
      </c>
      <c r="L2616" s="148" t="s">
        <v>74</v>
      </c>
      <c r="M2616" s="148" t="s">
        <v>3158</v>
      </c>
      <c r="N2616" s="213">
        <v>6</v>
      </c>
      <c r="O2616" s="148" t="s">
        <v>3235</v>
      </c>
      <c r="P2616" s="581" t="s">
        <v>4126</v>
      </c>
      <c r="Q2616" s="16" t="s">
        <v>4975</v>
      </c>
      <c r="R2616" s="16" t="s">
        <v>4909</v>
      </c>
      <c r="S2616" s="16">
        <v>1</v>
      </c>
      <c r="T2616" s="16">
        <v>0</v>
      </c>
      <c r="U2616" s="16">
        <v>1</v>
      </c>
      <c r="V2616" s="16">
        <v>0</v>
      </c>
      <c r="X2616" s="413" t="s">
        <v>5114</v>
      </c>
      <c r="Y2616" s="16" t="s">
        <v>2844</v>
      </c>
      <c r="Z2616" s="47" t="s">
        <v>5147</v>
      </c>
      <c r="AB2616" s="16" t="str">
        <f t="shared" si="125"/>
        <v>Unique</v>
      </c>
    </row>
    <row r="2617" spans="1:28" ht="15">
      <c r="A2617" s="354" t="str">
        <f t="shared" si="120"/>
        <v>71_1_160623_C1A_p_ph.pe</v>
      </c>
      <c r="B2617" s="148" t="s">
        <v>2352</v>
      </c>
      <c r="C2617" s="148" t="s">
        <v>2353</v>
      </c>
      <c r="D2617" s="213">
        <v>71</v>
      </c>
      <c r="E2617" s="213">
        <v>1</v>
      </c>
      <c r="F2617" s="367" t="s">
        <v>3903</v>
      </c>
      <c r="G2617" s="213">
        <v>160623</v>
      </c>
      <c r="H2617" s="213">
        <v>2023</v>
      </c>
      <c r="I2617" s="148" t="s">
        <v>43</v>
      </c>
      <c r="J2617" s="148" t="s">
        <v>2354</v>
      </c>
      <c r="K2617" s="148" t="s">
        <v>2355</v>
      </c>
      <c r="L2617" s="148" t="s">
        <v>74</v>
      </c>
      <c r="M2617" s="148" t="s">
        <v>2422</v>
      </c>
      <c r="N2617" s="213">
        <v>141</v>
      </c>
      <c r="P2617" s="418" t="s">
        <v>3722</v>
      </c>
      <c r="Q2617" s="16" t="s">
        <v>4904</v>
      </c>
      <c r="R2617" s="16" t="s">
        <v>4909</v>
      </c>
      <c r="S2617" s="16">
        <v>4</v>
      </c>
      <c r="T2617" s="16">
        <v>1</v>
      </c>
      <c r="U2617" s="16">
        <v>3</v>
      </c>
      <c r="V2617" s="16">
        <v>0</v>
      </c>
      <c r="X2617" s="413" t="s">
        <v>5114</v>
      </c>
      <c r="Y2617" s="16" t="s">
        <v>2844</v>
      </c>
      <c r="Z2617" s="47" t="s">
        <v>5148</v>
      </c>
      <c r="AB2617" s="16" t="str">
        <f t="shared" si="125"/>
        <v>Unique</v>
      </c>
    </row>
    <row r="2618" spans="1:28" ht="15">
      <c r="A2618" s="354" t="str">
        <f t="shared" si="120"/>
        <v>119_2_030921_C2Y_p_ph.pe</v>
      </c>
      <c r="B2618" s="400" t="s">
        <v>2517</v>
      </c>
      <c r="C2618" s="400" t="s">
        <v>2518</v>
      </c>
      <c r="D2618" s="213">
        <v>119</v>
      </c>
      <c r="E2618" s="213">
        <v>2</v>
      </c>
      <c r="F2618" s="213">
        <v>160821</v>
      </c>
      <c r="G2618" s="367" t="s">
        <v>2403</v>
      </c>
      <c r="H2618" s="213">
        <v>2021</v>
      </c>
      <c r="I2618" s="148" t="s">
        <v>43</v>
      </c>
      <c r="J2618" s="148" t="s">
        <v>2519</v>
      </c>
      <c r="K2618" s="148" t="s">
        <v>2520</v>
      </c>
      <c r="L2618" s="148" t="s">
        <v>74</v>
      </c>
      <c r="M2618" s="2" t="s">
        <v>100</v>
      </c>
      <c r="N2618" s="117">
        <v>238</v>
      </c>
      <c r="O2618" s="2"/>
      <c r="P2618" s="418" t="s">
        <v>3722</v>
      </c>
      <c r="Q2618" s="16" t="s">
        <v>4904</v>
      </c>
      <c r="R2618" s="16" t="s">
        <v>4909</v>
      </c>
      <c r="S2618" s="16">
        <v>3</v>
      </c>
      <c r="T2618" s="16">
        <v>0</v>
      </c>
      <c r="U2618" s="16">
        <v>3</v>
      </c>
      <c r="V2618" s="16">
        <v>0</v>
      </c>
      <c r="X2618" s="413" t="s">
        <v>5114</v>
      </c>
      <c r="Y2618" s="16" t="s">
        <v>2844</v>
      </c>
      <c r="Z2618" s="47" t="s">
        <v>5149</v>
      </c>
      <c r="AB2618" s="16" t="str">
        <f t="shared" si="125"/>
        <v>Unique</v>
      </c>
    </row>
    <row r="2619" spans="1:28" ht="15">
      <c r="A2619" s="354" t="str">
        <f t="shared" si="120"/>
        <v>119_2_160823_C2Y_p_ph.pe</v>
      </c>
      <c r="B2619" s="148" t="s">
        <v>2517</v>
      </c>
      <c r="C2619" s="148" t="s">
        <v>2518</v>
      </c>
      <c r="D2619" s="421">
        <v>119</v>
      </c>
      <c r="E2619" s="421">
        <v>2</v>
      </c>
      <c r="F2619" s="213">
        <v>280723</v>
      </c>
      <c r="G2619" s="213">
        <v>160823</v>
      </c>
      <c r="H2619" s="213">
        <v>2023</v>
      </c>
      <c r="I2619" s="148" t="s">
        <v>43</v>
      </c>
      <c r="J2619" s="148" t="s">
        <v>2519</v>
      </c>
      <c r="K2619" s="148" t="s">
        <v>2520</v>
      </c>
      <c r="L2619" s="148" t="s">
        <v>74</v>
      </c>
      <c r="M2619" s="148" t="s">
        <v>3158</v>
      </c>
      <c r="N2619" s="213">
        <v>14</v>
      </c>
      <c r="O2619" s="148" t="s">
        <v>3584</v>
      </c>
      <c r="P2619" s="418" t="s">
        <v>3722</v>
      </c>
      <c r="Q2619" s="16" t="s">
        <v>4904</v>
      </c>
      <c r="R2619" s="16" t="s">
        <v>4909</v>
      </c>
      <c r="S2619" s="16">
        <v>1</v>
      </c>
      <c r="T2619" s="16">
        <v>0</v>
      </c>
      <c r="U2619" s="16">
        <v>1</v>
      </c>
      <c r="V2619" s="16">
        <v>0</v>
      </c>
      <c r="X2619" s="413" t="s">
        <v>5114</v>
      </c>
      <c r="Y2619" s="16" t="s">
        <v>2844</v>
      </c>
      <c r="Z2619" s="47" t="s">
        <v>5150</v>
      </c>
      <c r="AB2619" s="16" t="str">
        <f t="shared" si="125"/>
        <v>Unique</v>
      </c>
    </row>
    <row r="2620" spans="1:28" ht="15">
      <c r="A2620" s="354" t="str">
        <f t="shared" si="120"/>
        <v>119_2_090522_C35_p_ph.di</v>
      </c>
      <c r="B2620" s="355" t="s">
        <v>2611</v>
      </c>
      <c r="C2620" s="355" t="s">
        <v>2612</v>
      </c>
      <c r="D2620" s="421">
        <v>119</v>
      </c>
      <c r="E2620" s="421">
        <v>2</v>
      </c>
      <c r="F2620" s="213">
        <v>250422</v>
      </c>
      <c r="G2620" s="367" t="s">
        <v>2753</v>
      </c>
      <c r="H2620" s="213">
        <v>2022</v>
      </c>
      <c r="I2620" s="148" t="s">
        <v>43</v>
      </c>
      <c r="J2620" s="148" t="s">
        <v>2613</v>
      </c>
      <c r="K2620" s="148" t="s">
        <v>2614</v>
      </c>
      <c r="L2620" s="148" t="s">
        <v>74</v>
      </c>
      <c r="M2620" s="2" t="s">
        <v>75</v>
      </c>
      <c r="N2620" s="117">
        <v>56</v>
      </c>
      <c r="P2620" s="581" t="s">
        <v>4126</v>
      </c>
      <c r="Q2620" s="16" t="s">
        <v>4975</v>
      </c>
      <c r="R2620" s="16" t="s">
        <v>4909</v>
      </c>
      <c r="S2620" s="16">
        <v>2</v>
      </c>
      <c r="T2620" s="16">
        <v>0</v>
      </c>
      <c r="U2620" s="16">
        <v>2</v>
      </c>
      <c r="V2620" s="16">
        <v>0</v>
      </c>
      <c r="X2620" s="413" t="s">
        <v>5114</v>
      </c>
      <c r="Y2620" s="16" t="s">
        <v>2844</v>
      </c>
      <c r="Z2620" s="47" t="s">
        <v>5151</v>
      </c>
      <c r="AB2620" s="16" t="str">
        <f t="shared" si="125"/>
        <v>Unique</v>
      </c>
    </row>
    <row r="2621" spans="1:28" ht="15">
      <c r="A2621" s="354" t="str">
        <f t="shared" si="120"/>
        <v>119_2_090522_C35_p_ph.ci</v>
      </c>
      <c r="B2621" s="355" t="s">
        <v>2611</v>
      </c>
      <c r="C2621" s="355" t="s">
        <v>2612</v>
      </c>
      <c r="D2621" s="421">
        <v>119</v>
      </c>
      <c r="E2621" s="421">
        <v>2</v>
      </c>
      <c r="F2621" s="213">
        <v>250422</v>
      </c>
      <c r="G2621" s="367" t="s">
        <v>2753</v>
      </c>
      <c r="H2621" s="213">
        <v>2022</v>
      </c>
      <c r="I2621" s="148" t="s">
        <v>43</v>
      </c>
      <c r="J2621" s="148" t="s">
        <v>2613</v>
      </c>
      <c r="K2621" s="148" t="s">
        <v>2614</v>
      </c>
      <c r="L2621" s="148" t="s">
        <v>74</v>
      </c>
      <c r="M2621" s="2" t="s">
        <v>75</v>
      </c>
      <c r="N2621" s="117">
        <v>56</v>
      </c>
      <c r="P2621" s="418" t="s">
        <v>4165</v>
      </c>
      <c r="Q2621" s="16" t="s">
        <v>5004</v>
      </c>
      <c r="R2621" s="16" t="s">
        <v>4909</v>
      </c>
      <c r="S2621" s="16">
        <v>1</v>
      </c>
      <c r="T2621" s="16">
        <v>0</v>
      </c>
      <c r="U2621" s="16">
        <v>1</v>
      </c>
      <c r="V2621" s="16">
        <v>0</v>
      </c>
      <c r="X2621" s="413" t="s">
        <v>5114</v>
      </c>
      <c r="Y2621" s="16" t="s">
        <v>2844</v>
      </c>
      <c r="Z2621" s="47" t="s">
        <v>5152</v>
      </c>
      <c r="AB2621" s="16" t="str">
        <f t="shared" si="125"/>
        <v>Unique</v>
      </c>
    </row>
    <row r="2622" spans="1:28" ht="15">
      <c r="A2622" s="354" t="str">
        <f t="shared" si="120"/>
        <v>80_4_200921_C25_p_ph.pe</v>
      </c>
      <c r="B2622" s="378" t="s">
        <v>2320</v>
      </c>
      <c r="C2622" s="378" t="s">
        <v>2321</v>
      </c>
      <c r="D2622" s="213">
        <v>80</v>
      </c>
      <c r="E2622" s="213">
        <v>4</v>
      </c>
      <c r="F2622" s="10" t="s">
        <v>2403</v>
      </c>
      <c r="G2622" s="495">
        <v>200921</v>
      </c>
      <c r="H2622" s="482">
        <v>2021</v>
      </c>
      <c r="I2622" s="483" t="s">
        <v>43</v>
      </c>
      <c r="J2622" s="11" t="s">
        <v>2322</v>
      </c>
      <c r="K2622" s="11" t="s">
        <v>2323</v>
      </c>
      <c r="L2622" s="148" t="s">
        <v>74</v>
      </c>
      <c r="M2622" s="148" t="s">
        <v>147</v>
      </c>
      <c r="N2622" s="117">
        <v>133</v>
      </c>
      <c r="P2622" s="418" t="s">
        <v>3722</v>
      </c>
      <c r="Q2622" s="16" t="s">
        <v>4904</v>
      </c>
      <c r="R2622" s="16" t="s">
        <v>4909</v>
      </c>
      <c r="S2622" s="16">
        <v>1</v>
      </c>
      <c r="T2622" s="16">
        <v>0</v>
      </c>
      <c r="U2622" s="16">
        <v>1</v>
      </c>
      <c r="V2622" s="16">
        <v>0</v>
      </c>
      <c r="X2622" s="413" t="s">
        <v>5114</v>
      </c>
      <c r="Y2622" s="16" t="s">
        <v>2844</v>
      </c>
      <c r="Z2622" s="47" t="s">
        <v>5153</v>
      </c>
      <c r="AB2622" s="16" t="str">
        <f t="shared" si="125"/>
        <v>Unique</v>
      </c>
    </row>
    <row r="2623" spans="1:28" ht="15">
      <c r="A2623" s="354" t="str">
        <f t="shared" si="120"/>
        <v>80_2_230522_C1Y_p_ph.pe</v>
      </c>
      <c r="B2623" s="355" t="s">
        <v>2504</v>
      </c>
      <c r="C2623" s="355" t="s">
        <v>2505</v>
      </c>
      <c r="D2623" s="213">
        <v>80</v>
      </c>
      <c r="E2623" s="213">
        <v>2</v>
      </c>
      <c r="F2623" s="367" t="s">
        <v>2753</v>
      </c>
      <c r="G2623" s="213">
        <v>230522</v>
      </c>
      <c r="H2623" s="213">
        <v>2022</v>
      </c>
      <c r="I2623" s="148" t="s">
        <v>43</v>
      </c>
      <c r="J2623" s="148" t="s">
        <v>2506</v>
      </c>
      <c r="K2623" s="148" t="s">
        <v>2507</v>
      </c>
      <c r="L2623" s="148" t="s">
        <v>74</v>
      </c>
      <c r="M2623" s="2" t="s">
        <v>75</v>
      </c>
      <c r="N2623" s="117">
        <v>79</v>
      </c>
      <c r="O2623" s="2"/>
      <c r="P2623" s="418" t="s">
        <v>3722</v>
      </c>
      <c r="Q2623" s="16" t="s">
        <v>4904</v>
      </c>
      <c r="R2623" s="16" t="s">
        <v>4909</v>
      </c>
      <c r="S2623" s="16">
        <v>1</v>
      </c>
      <c r="T2623" s="16">
        <v>0</v>
      </c>
      <c r="U2623" s="16">
        <v>1</v>
      </c>
      <c r="V2623" s="16">
        <v>0</v>
      </c>
      <c r="X2623" s="413" t="s">
        <v>5114</v>
      </c>
      <c r="Y2623" s="16" t="s">
        <v>2844</v>
      </c>
      <c r="Z2623" s="47" t="s">
        <v>5154</v>
      </c>
      <c r="AB2623" s="16" t="str">
        <f t="shared" si="125"/>
        <v>Unique</v>
      </c>
    </row>
    <row r="2624" spans="1:28" ht="15">
      <c r="A2624" s="354" t="str">
        <f t="shared" si="120"/>
        <v>100_2_200722_C3X_p_ph.st</v>
      </c>
      <c r="B2624" s="355" t="s">
        <v>2441</v>
      </c>
      <c r="C2624" s="355" t="s">
        <v>2442</v>
      </c>
      <c r="D2624" s="213">
        <v>100</v>
      </c>
      <c r="E2624" s="213">
        <v>2</v>
      </c>
      <c r="F2624" s="367" t="s">
        <v>465</v>
      </c>
      <c r="G2624" s="213">
        <v>200722</v>
      </c>
      <c r="H2624" s="213">
        <v>2022</v>
      </c>
      <c r="I2624" s="148" t="s">
        <v>43</v>
      </c>
      <c r="J2624" s="148" t="s">
        <v>2443</v>
      </c>
      <c r="K2624" s="148" t="s">
        <v>2444</v>
      </c>
      <c r="L2624" s="148" t="s">
        <v>74</v>
      </c>
      <c r="M2624" s="148" t="s">
        <v>3150</v>
      </c>
      <c r="N2624" s="213">
        <v>26</v>
      </c>
      <c r="O2624" s="148" t="s">
        <v>3173</v>
      </c>
      <c r="P2624" s="418" t="s">
        <v>4149</v>
      </c>
      <c r="Q2624" s="16" t="s">
        <v>2857</v>
      </c>
      <c r="R2624" s="16" t="s">
        <v>4909</v>
      </c>
      <c r="S2624" s="16">
        <v>1</v>
      </c>
      <c r="T2624" s="16">
        <v>0</v>
      </c>
      <c r="U2624" s="16">
        <v>1</v>
      </c>
      <c r="V2624" s="16">
        <v>0</v>
      </c>
      <c r="X2624" s="413" t="s">
        <v>5114</v>
      </c>
      <c r="Y2624" s="16" t="s">
        <v>2844</v>
      </c>
      <c r="Z2624" s="47" t="s">
        <v>5155</v>
      </c>
      <c r="AB2624" s="16" t="str">
        <f t="shared" si="125"/>
        <v>Unique</v>
      </c>
    </row>
    <row r="2625" spans="1:28" ht="15">
      <c r="A2625" s="354" t="str">
        <f t="shared" si="120"/>
        <v>119_2_250422_C35_p_ph.ci</v>
      </c>
      <c r="B2625" s="355" t="s">
        <v>2611</v>
      </c>
      <c r="C2625" s="355" t="s">
        <v>2612</v>
      </c>
      <c r="D2625" s="421">
        <v>119</v>
      </c>
      <c r="E2625" s="421">
        <v>2</v>
      </c>
      <c r="F2625" s="213">
        <v>110422</v>
      </c>
      <c r="G2625" s="213">
        <v>250422</v>
      </c>
      <c r="H2625" s="213">
        <v>2022</v>
      </c>
      <c r="I2625" s="148" t="s">
        <v>43</v>
      </c>
      <c r="J2625" s="148" t="s">
        <v>2613</v>
      </c>
      <c r="K2625" s="148" t="s">
        <v>2614</v>
      </c>
      <c r="L2625" s="148" t="s">
        <v>74</v>
      </c>
      <c r="M2625" s="2" t="s">
        <v>75</v>
      </c>
      <c r="N2625" s="117">
        <v>18</v>
      </c>
      <c r="P2625" s="418" t="s">
        <v>4165</v>
      </c>
      <c r="Q2625" s="16" t="s">
        <v>5004</v>
      </c>
      <c r="R2625" s="16" t="s">
        <v>4909</v>
      </c>
      <c r="S2625" s="16">
        <v>1</v>
      </c>
      <c r="T2625" s="16">
        <v>0</v>
      </c>
      <c r="U2625" s="16">
        <v>1</v>
      </c>
      <c r="V2625" s="16">
        <v>0</v>
      </c>
      <c r="X2625" s="413" t="s">
        <v>5114</v>
      </c>
      <c r="Y2625" s="16" t="s">
        <v>2844</v>
      </c>
      <c r="Z2625" s="47" t="s">
        <v>5156</v>
      </c>
      <c r="AB2625" s="16" t="str">
        <f t="shared" si="125"/>
        <v>Unique</v>
      </c>
    </row>
    <row r="2626" spans="1:28" ht="15">
      <c r="A2626" s="354" t="str">
        <f t="shared" si="120"/>
        <v>83_2_080622_C2D_p_ph.pe</v>
      </c>
      <c r="B2626" s="355" t="s">
        <v>2773</v>
      </c>
      <c r="C2626" s="355" t="s">
        <v>2774</v>
      </c>
      <c r="D2626" s="213">
        <v>83</v>
      </c>
      <c r="E2626" s="213">
        <v>2</v>
      </c>
      <c r="F2626" s="213">
        <v>230522</v>
      </c>
      <c r="G2626" s="367" t="s">
        <v>2800</v>
      </c>
      <c r="H2626" s="213">
        <v>2022</v>
      </c>
      <c r="I2626" s="148" t="s">
        <v>43</v>
      </c>
      <c r="J2626" s="148" t="s">
        <v>2775</v>
      </c>
      <c r="K2626" s="148" t="s">
        <v>2776</v>
      </c>
      <c r="L2626" s="148" t="s">
        <v>74</v>
      </c>
      <c r="M2626" s="2" t="s">
        <v>75</v>
      </c>
      <c r="N2626" s="117">
        <v>102</v>
      </c>
      <c r="O2626" s="2"/>
      <c r="P2626" s="418" t="s">
        <v>3722</v>
      </c>
      <c r="Q2626" s="16" t="s">
        <v>4904</v>
      </c>
      <c r="R2626" s="16" t="s">
        <v>4909</v>
      </c>
      <c r="S2626" s="16">
        <v>2</v>
      </c>
      <c r="T2626" s="16">
        <v>0</v>
      </c>
      <c r="U2626" s="16">
        <v>2</v>
      </c>
      <c r="V2626" s="16">
        <v>0</v>
      </c>
      <c r="X2626" s="413" t="s">
        <v>5114</v>
      </c>
      <c r="Y2626" s="16" t="s">
        <v>2844</v>
      </c>
      <c r="Z2626" s="47" t="s">
        <v>5157</v>
      </c>
      <c r="AB2626" s="16" t="str">
        <f t="shared" si="125"/>
        <v>Unique</v>
      </c>
    </row>
    <row r="2627" spans="1:28" ht="15">
      <c r="A2627" s="354" t="str">
        <f t="shared" si="120"/>
        <v>119_1_200722_C1X_p_ph.di</v>
      </c>
      <c r="B2627" s="433" t="s">
        <v>2302</v>
      </c>
      <c r="C2627" s="433" t="s">
        <v>2303</v>
      </c>
      <c r="D2627" s="29">
        <v>119</v>
      </c>
      <c r="E2627" s="29">
        <v>1</v>
      </c>
      <c r="F2627" s="434" t="s">
        <v>465</v>
      </c>
      <c r="G2627" s="29">
        <v>200722</v>
      </c>
      <c r="H2627" s="29">
        <v>2022</v>
      </c>
      <c r="I2627" s="28" t="s">
        <v>43</v>
      </c>
      <c r="J2627" s="28" t="s">
        <v>2304</v>
      </c>
      <c r="K2627" s="28" t="s">
        <v>2305</v>
      </c>
      <c r="L2627" s="28" t="s">
        <v>74</v>
      </c>
      <c r="M2627" s="28" t="s">
        <v>3150</v>
      </c>
      <c r="N2627" s="29">
        <v>45</v>
      </c>
      <c r="O2627" s="435"/>
      <c r="P2627" s="581" t="s">
        <v>4126</v>
      </c>
      <c r="Q2627" s="16" t="s">
        <v>4975</v>
      </c>
      <c r="R2627" s="16" t="s">
        <v>4909</v>
      </c>
      <c r="S2627" s="16">
        <v>1</v>
      </c>
      <c r="T2627" s="16">
        <v>0</v>
      </c>
      <c r="U2627" s="16">
        <v>1</v>
      </c>
      <c r="V2627" s="16">
        <v>0</v>
      </c>
      <c r="X2627" s="413" t="s">
        <v>5114</v>
      </c>
      <c r="Y2627" s="16" t="s">
        <v>2844</v>
      </c>
      <c r="Z2627" s="47" t="s">
        <v>5158</v>
      </c>
      <c r="AB2627" s="16" t="str">
        <f t="shared" si="125"/>
        <v>Unique</v>
      </c>
    </row>
    <row r="2628" spans="1:28" ht="15">
      <c r="A2628" s="354" t="str">
        <f t="shared" si="120"/>
        <v>119_2_140721_C2Y_p_ph.pe</v>
      </c>
      <c r="B2628" s="355" t="s">
        <v>2517</v>
      </c>
      <c r="C2628" s="355" t="s">
        <v>2518</v>
      </c>
      <c r="D2628" s="213">
        <v>119</v>
      </c>
      <c r="E2628" s="213">
        <v>2</v>
      </c>
      <c r="F2628" s="213">
        <v>300621</v>
      </c>
      <c r="G2628" s="378">
        <v>140721</v>
      </c>
      <c r="H2628" s="213">
        <v>2021</v>
      </c>
      <c r="I2628" s="148" t="s">
        <v>43</v>
      </c>
      <c r="J2628" s="148" t="s">
        <v>2519</v>
      </c>
      <c r="K2628" s="148" t="s">
        <v>2520</v>
      </c>
      <c r="L2628" s="148" t="s">
        <v>74</v>
      </c>
      <c r="M2628" s="16" t="s">
        <v>75</v>
      </c>
      <c r="P2628" s="418" t="s">
        <v>3722</v>
      </c>
      <c r="Q2628" s="16" t="s">
        <v>4904</v>
      </c>
      <c r="R2628" s="16" t="s">
        <v>4909</v>
      </c>
      <c r="S2628" s="16">
        <v>2</v>
      </c>
      <c r="T2628" s="16">
        <v>1</v>
      </c>
      <c r="U2628" s="16">
        <v>2</v>
      </c>
      <c r="V2628" s="16">
        <v>0</v>
      </c>
      <c r="X2628" s="413" t="s">
        <v>5114</v>
      </c>
      <c r="Y2628" s="16" t="s">
        <v>2844</v>
      </c>
      <c r="Z2628" s="47" t="s">
        <v>5159</v>
      </c>
      <c r="AB2628" s="16" t="str">
        <f t="shared" si="125"/>
        <v>Unique</v>
      </c>
    </row>
    <row r="2629" spans="1:28" ht="15">
      <c r="A2629" s="354" t="str">
        <f t="shared" si="120"/>
        <v>100_3_300621_C3Y_p_ph.di</v>
      </c>
      <c r="B2629" s="355" t="s">
        <v>2417</v>
      </c>
      <c r="C2629" s="355" t="s">
        <v>2418</v>
      </c>
      <c r="D2629" s="213">
        <v>100</v>
      </c>
      <c r="E2629" s="213">
        <v>3</v>
      </c>
      <c r="F2629" s="117">
        <v>150621</v>
      </c>
      <c r="G2629" s="378">
        <v>300621</v>
      </c>
      <c r="H2629" s="213">
        <v>2021</v>
      </c>
      <c r="I2629" s="148" t="s">
        <v>43</v>
      </c>
      <c r="J2629" s="148" t="s">
        <v>2419</v>
      </c>
      <c r="K2629" s="148" t="s">
        <v>2420</v>
      </c>
      <c r="L2629" s="148" t="s">
        <v>74</v>
      </c>
      <c r="M2629" s="16" t="s">
        <v>75</v>
      </c>
      <c r="P2629" s="581" t="s">
        <v>4126</v>
      </c>
      <c r="Q2629" s="16" t="s">
        <v>4975</v>
      </c>
      <c r="R2629" s="16" t="s">
        <v>4909</v>
      </c>
      <c r="S2629" s="16">
        <v>1</v>
      </c>
      <c r="T2629" s="16">
        <v>0</v>
      </c>
      <c r="U2629" s="16">
        <v>1</v>
      </c>
      <c r="V2629" s="16">
        <v>0</v>
      </c>
      <c r="X2629" s="413" t="s">
        <v>5114</v>
      </c>
      <c r="Y2629" s="16" t="s">
        <v>2844</v>
      </c>
      <c r="Z2629" s="47" t="s">
        <v>5160</v>
      </c>
      <c r="AB2629" s="16" t="str">
        <f t="shared" si="125"/>
        <v>Unique</v>
      </c>
    </row>
    <row r="2630" spans="1:28" ht="15">
      <c r="A2630" s="354" t="str">
        <f t="shared" si="120"/>
        <v>80_3_300623_C15_p_ph.pe</v>
      </c>
      <c r="B2630" s="364" t="s">
        <v>69</v>
      </c>
      <c r="C2630" s="364" t="s">
        <v>70</v>
      </c>
      <c r="D2630" s="213">
        <v>80</v>
      </c>
      <c r="E2630" s="213">
        <v>3</v>
      </c>
      <c r="F2630" s="213">
        <v>160623</v>
      </c>
      <c r="G2630" s="213">
        <v>300623</v>
      </c>
      <c r="H2630" s="213">
        <v>2023</v>
      </c>
      <c r="I2630" s="148" t="s">
        <v>43</v>
      </c>
      <c r="J2630" s="148" t="s">
        <v>72</v>
      </c>
      <c r="K2630" s="148" t="s">
        <v>73</v>
      </c>
      <c r="L2630" s="148" t="s">
        <v>74</v>
      </c>
      <c r="M2630" s="148" t="s">
        <v>2422</v>
      </c>
      <c r="N2630" s="213">
        <v>40</v>
      </c>
      <c r="O2630" s="2"/>
      <c r="P2630" s="418" t="s">
        <v>3722</v>
      </c>
      <c r="Q2630" s="16" t="s">
        <v>4904</v>
      </c>
      <c r="R2630" s="16" t="s">
        <v>4909</v>
      </c>
      <c r="S2630" s="16">
        <v>1</v>
      </c>
      <c r="T2630" s="16">
        <v>0</v>
      </c>
      <c r="U2630" s="16">
        <v>1</v>
      </c>
      <c r="V2630" s="16">
        <v>0</v>
      </c>
      <c r="X2630" s="413" t="s">
        <v>5114</v>
      </c>
      <c r="Y2630" s="16" t="s">
        <v>2844</v>
      </c>
      <c r="Z2630" s="47" t="s">
        <v>5161</v>
      </c>
      <c r="AB2630" s="16" t="str">
        <f t="shared" si="125"/>
        <v>Unique</v>
      </c>
    </row>
    <row r="2631" spans="1:28" ht="15">
      <c r="A2631" s="354" t="str">
        <f t="shared" si="120"/>
        <v>119_1_200722_C1X_p_ph.pe</v>
      </c>
      <c r="B2631" s="433" t="s">
        <v>2302</v>
      </c>
      <c r="C2631" s="433" t="s">
        <v>2303</v>
      </c>
      <c r="D2631" s="29">
        <v>119</v>
      </c>
      <c r="E2631" s="29">
        <v>1</v>
      </c>
      <c r="F2631" s="434" t="s">
        <v>465</v>
      </c>
      <c r="G2631" s="29">
        <v>200722</v>
      </c>
      <c r="H2631" s="29">
        <v>2022</v>
      </c>
      <c r="I2631" s="28" t="s">
        <v>43</v>
      </c>
      <c r="J2631" s="28" t="s">
        <v>2304</v>
      </c>
      <c r="K2631" s="28" t="s">
        <v>2305</v>
      </c>
      <c r="L2631" s="28" t="s">
        <v>74</v>
      </c>
      <c r="M2631" s="28" t="s">
        <v>3150</v>
      </c>
      <c r="N2631" s="29">
        <v>45</v>
      </c>
      <c r="O2631" s="435"/>
      <c r="P2631" s="418" t="s">
        <v>3722</v>
      </c>
      <c r="Q2631" s="16" t="s">
        <v>4904</v>
      </c>
      <c r="R2631" s="16" t="s">
        <v>4909</v>
      </c>
      <c r="S2631" s="16">
        <v>1</v>
      </c>
      <c r="T2631" s="16">
        <v>0</v>
      </c>
      <c r="U2631" s="16">
        <v>1</v>
      </c>
      <c r="V2631" s="16">
        <v>0</v>
      </c>
      <c r="X2631" s="413" t="s">
        <v>5114</v>
      </c>
      <c r="Y2631" s="16" t="s">
        <v>2844</v>
      </c>
      <c r="Z2631" s="47" t="s">
        <v>5162</v>
      </c>
      <c r="AB2631" s="16" t="str">
        <f t="shared" si="125"/>
        <v>Unique</v>
      </c>
    </row>
    <row r="2632" spans="1:28" ht="15">
      <c r="A2632" s="354" t="str">
        <f t="shared" si="120"/>
        <v>119_2_140721_C35_p_ph.st</v>
      </c>
      <c r="B2632" s="355" t="s">
        <v>2611</v>
      </c>
      <c r="C2632" s="355" t="s">
        <v>2612</v>
      </c>
      <c r="D2632" s="213">
        <v>119</v>
      </c>
      <c r="E2632" s="213">
        <v>2</v>
      </c>
      <c r="F2632" s="213">
        <v>300621</v>
      </c>
      <c r="G2632" s="378">
        <v>140721</v>
      </c>
      <c r="H2632" s="213">
        <v>2021</v>
      </c>
      <c r="I2632" s="148" t="s">
        <v>43</v>
      </c>
      <c r="J2632" s="148" t="s">
        <v>2613</v>
      </c>
      <c r="K2632" s="148" t="s">
        <v>2614</v>
      </c>
      <c r="L2632" s="148" t="s">
        <v>74</v>
      </c>
      <c r="M2632" s="16" t="s">
        <v>75</v>
      </c>
      <c r="O2632" s="354"/>
      <c r="P2632" s="418" t="s">
        <v>4149</v>
      </c>
      <c r="Q2632" s="16" t="s">
        <v>2857</v>
      </c>
      <c r="R2632" s="16" t="s">
        <v>4909</v>
      </c>
      <c r="S2632" s="16">
        <v>1</v>
      </c>
      <c r="T2632" s="16">
        <v>0</v>
      </c>
      <c r="U2632" s="16">
        <v>1</v>
      </c>
      <c r="V2632" s="16">
        <v>0</v>
      </c>
      <c r="X2632" s="413" t="s">
        <v>5114</v>
      </c>
      <c r="Y2632" s="16" t="s">
        <v>2844</v>
      </c>
      <c r="Z2632" s="47" t="s">
        <v>5163</v>
      </c>
      <c r="AB2632" s="16" t="str">
        <f t="shared" si="125"/>
        <v>Unique</v>
      </c>
    </row>
    <row r="2633" spans="1:28" ht="15">
      <c r="A2633" s="354" t="str">
        <f t="shared" si="120"/>
        <v>119_2_020623_C35_p_ph.pe</v>
      </c>
      <c r="B2633" s="148" t="s">
        <v>2611</v>
      </c>
      <c r="C2633" s="148" t="s">
        <v>2612</v>
      </c>
      <c r="D2633" s="421">
        <v>119</v>
      </c>
      <c r="E2633" s="421">
        <v>2</v>
      </c>
      <c r="F2633" s="213">
        <v>190523</v>
      </c>
      <c r="G2633" s="367" t="s">
        <v>3903</v>
      </c>
      <c r="H2633" s="213">
        <v>2023</v>
      </c>
      <c r="I2633" s="148" t="s">
        <v>43</v>
      </c>
      <c r="J2633" s="148" t="s">
        <v>2613</v>
      </c>
      <c r="K2633" s="148" t="s">
        <v>2614</v>
      </c>
      <c r="L2633" s="148" t="s">
        <v>74</v>
      </c>
      <c r="M2633" s="148" t="s">
        <v>2422</v>
      </c>
      <c r="N2633" s="117">
        <v>96</v>
      </c>
      <c r="P2633" s="418" t="s">
        <v>3722</v>
      </c>
      <c r="Q2633" s="16" t="s">
        <v>4904</v>
      </c>
      <c r="R2633" s="16" t="s">
        <v>4909</v>
      </c>
      <c r="S2633" s="16">
        <v>1</v>
      </c>
      <c r="T2633" s="16">
        <v>1</v>
      </c>
      <c r="U2633" s="16">
        <v>0</v>
      </c>
      <c r="V2633" s="16">
        <v>0</v>
      </c>
      <c r="X2633" s="413" t="s">
        <v>5114</v>
      </c>
      <c r="Y2633" s="16" t="s">
        <v>2844</v>
      </c>
      <c r="Z2633" s="47" t="s">
        <v>5164</v>
      </c>
      <c r="AB2633" s="16" t="str">
        <f t="shared" si="125"/>
        <v>Unique</v>
      </c>
    </row>
    <row r="2634" spans="1:28" ht="15">
      <c r="A2634" s="354" t="str">
        <f t="shared" si="120"/>
        <v>100_3_030822_C3Y_p_ph.di</v>
      </c>
      <c r="B2634" s="148" t="s">
        <v>2417</v>
      </c>
      <c r="C2634" s="148" t="s">
        <v>2418</v>
      </c>
      <c r="D2634" s="213">
        <v>100</v>
      </c>
      <c r="E2634" s="213">
        <v>3</v>
      </c>
      <c r="F2634" s="213">
        <v>200722</v>
      </c>
      <c r="G2634" s="481" t="s">
        <v>3145</v>
      </c>
      <c r="H2634" s="213">
        <v>2022</v>
      </c>
      <c r="I2634" s="148" t="s">
        <v>43</v>
      </c>
      <c r="J2634" s="148" t="s">
        <v>2419</v>
      </c>
      <c r="K2634" s="148" t="s">
        <v>2420</v>
      </c>
      <c r="L2634" s="148" t="s">
        <v>74</v>
      </c>
      <c r="M2634" s="148" t="s">
        <v>3158</v>
      </c>
      <c r="N2634" s="213">
        <v>6</v>
      </c>
      <c r="O2634" s="148" t="s">
        <v>3235</v>
      </c>
      <c r="P2634" s="418" t="s">
        <v>5165</v>
      </c>
      <c r="Q2634" s="16" t="s">
        <v>4123</v>
      </c>
      <c r="R2634" s="16" t="s">
        <v>4909</v>
      </c>
      <c r="S2634" s="16">
        <v>1</v>
      </c>
      <c r="T2634" s="16">
        <v>1</v>
      </c>
      <c r="U2634" s="16">
        <v>0</v>
      </c>
      <c r="V2634" s="16">
        <v>0</v>
      </c>
      <c r="X2634" s="413" t="s">
        <v>5114</v>
      </c>
      <c r="Y2634" s="16" t="s">
        <v>2844</v>
      </c>
      <c r="Z2634" s="47" t="s">
        <v>5166</v>
      </c>
      <c r="AB2634" s="16" t="str">
        <f t="shared" si="125"/>
        <v>Unique</v>
      </c>
    </row>
    <row r="2635" spans="1:28" ht="15">
      <c r="A2635" s="354" t="str">
        <f t="shared" si="120"/>
        <v>119_1_170822_C1X_p_ph.pe</v>
      </c>
      <c r="B2635" s="28" t="s">
        <v>2302</v>
      </c>
      <c r="C2635" s="28" t="s">
        <v>2303</v>
      </c>
      <c r="D2635" s="29">
        <v>119</v>
      </c>
      <c r="E2635" s="29">
        <v>1</v>
      </c>
      <c r="F2635" s="29">
        <v>30822</v>
      </c>
      <c r="G2635" s="29">
        <v>170822</v>
      </c>
      <c r="H2635" s="29">
        <v>2022</v>
      </c>
      <c r="I2635" s="28" t="s">
        <v>43</v>
      </c>
      <c r="J2635" s="28" t="s">
        <v>2304</v>
      </c>
      <c r="K2635" s="28" t="s">
        <v>2305</v>
      </c>
      <c r="L2635" s="28" t="s">
        <v>74</v>
      </c>
      <c r="M2635" s="28" t="s">
        <v>3158</v>
      </c>
      <c r="N2635" s="29">
        <v>28</v>
      </c>
      <c r="O2635" s="28" t="s">
        <v>3235</v>
      </c>
      <c r="P2635" s="418" t="s">
        <v>3722</v>
      </c>
      <c r="Q2635" s="16" t="s">
        <v>4904</v>
      </c>
      <c r="R2635" s="16" t="s">
        <v>4909</v>
      </c>
      <c r="S2635" s="16">
        <v>1</v>
      </c>
      <c r="T2635" s="16">
        <v>0</v>
      </c>
      <c r="U2635" s="16">
        <v>1</v>
      </c>
      <c r="V2635" s="16">
        <v>0</v>
      </c>
      <c r="X2635" s="413" t="s">
        <v>5114</v>
      </c>
      <c r="Y2635" s="16" t="s">
        <v>2844</v>
      </c>
      <c r="Z2635" s="47" t="s">
        <v>5167</v>
      </c>
      <c r="AB2635" s="16" t="str">
        <f t="shared" si="125"/>
        <v>Unique</v>
      </c>
    </row>
    <row r="2636" spans="1:28" ht="15">
      <c r="A2636" s="354" t="str">
        <f t="shared" si="120"/>
        <v>119_2_200722_C2Y_p_ph.pe</v>
      </c>
      <c r="B2636" s="355" t="s">
        <v>2517</v>
      </c>
      <c r="C2636" s="355" t="s">
        <v>2518</v>
      </c>
      <c r="D2636" s="421">
        <v>119</v>
      </c>
      <c r="E2636" s="421">
        <v>2</v>
      </c>
      <c r="F2636" s="455" t="s">
        <v>465</v>
      </c>
      <c r="G2636" s="456">
        <v>200722</v>
      </c>
      <c r="H2636" s="213">
        <v>2022</v>
      </c>
      <c r="I2636" s="148" t="s">
        <v>43</v>
      </c>
      <c r="J2636" s="148" t="s">
        <v>2519</v>
      </c>
      <c r="K2636" s="148" t="s">
        <v>2520</v>
      </c>
      <c r="L2636" s="148" t="s">
        <v>74</v>
      </c>
      <c r="M2636" s="2" t="s">
        <v>2911</v>
      </c>
      <c r="N2636" s="117">
        <v>54</v>
      </c>
      <c r="P2636" s="418" t="s">
        <v>3722</v>
      </c>
      <c r="Q2636" s="16" t="s">
        <v>4904</v>
      </c>
      <c r="R2636" s="16" t="s">
        <v>4909</v>
      </c>
      <c r="S2636" s="16">
        <v>1</v>
      </c>
      <c r="T2636" s="16">
        <v>0</v>
      </c>
      <c r="U2636" s="16">
        <v>1</v>
      </c>
      <c r="V2636" s="16">
        <v>0</v>
      </c>
      <c r="X2636" s="413" t="s">
        <v>5114</v>
      </c>
      <c r="Y2636" s="16" t="s">
        <v>2844</v>
      </c>
      <c r="Z2636" s="47" t="s">
        <v>5168</v>
      </c>
      <c r="AB2636" s="16" t="str">
        <f t="shared" si="125"/>
        <v>Unique</v>
      </c>
    </row>
    <row r="2637" spans="1:28" ht="15">
      <c r="A2637" s="354" t="str">
        <f t="shared" si="120"/>
        <v>80_1_300621_C1B_p_ph.pe</v>
      </c>
      <c r="B2637" s="355" t="s">
        <v>2360</v>
      </c>
      <c r="C2637" s="355" t="s">
        <v>2361</v>
      </c>
      <c r="D2637" s="213">
        <v>80</v>
      </c>
      <c r="E2637" s="213">
        <v>1</v>
      </c>
      <c r="F2637" s="117">
        <v>150621</v>
      </c>
      <c r="G2637" s="117">
        <v>300621</v>
      </c>
      <c r="H2637" s="213">
        <v>2021</v>
      </c>
      <c r="I2637" s="148" t="s">
        <v>43</v>
      </c>
      <c r="J2637" s="2" t="s">
        <v>2362</v>
      </c>
      <c r="K2637" s="2" t="s">
        <v>2363</v>
      </c>
      <c r="L2637" s="148" t="s">
        <v>74</v>
      </c>
      <c r="M2637" s="148" t="s">
        <v>147</v>
      </c>
      <c r="N2637" s="117">
        <v>45</v>
      </c>
      <c r="O2637" s="2"/>
      <c r="P2637" s="418" t="s">
        <v>3722</v>
      </c>
      <c r="Q2637" s="16" t="s">
        <v>4904</v>
      </c>
      <c r="R2637" s="16" t="s">
        <v>4909</v>
      </c>
      <c r="S2637" s="16">
        <v>1</v>
      </c>
      <c r="T2637" s="16">
        <v>0</v>
      </c>
      <c r="U2637" s="16">
        <v>1</v>
      </c>
      <c r="V2637" s="16">
        <v>0</v>
      </c>
      <c r="X2637" s="413" t="s">
        <v>5114</v>
      </c>
      <c r="Y2637" s="16" t="s">
        <v>2844</v>
      </c>
      <c r="Z2637" s="47" t="s">
        <v>5169</v>
      </c>
      <c r="AB2637" s="16" t="str">
        <f t="shared" si="125"/>
        <v>Unique</v>
      </c>
    </row>
    <row r="2638" spans="1:28" ht="12.75">
      <c r="A2638" s="601" t="s">
        <v>5170</v>
      </c>
      <c r="B2638" s="178" t="s">
        <v>5171</v>
      </c>
      <c r="C2638" s="178" t="s">
        <v>5171</v>
      </c>
      <c r="D2638" s="16" t="s">
        <v>5171</v>
      </c>
      <c r="E2638" s="16" t="s">
        <v>5171</v>
      </c>
      <c r="F2638" s="402" t="s">
        <v>5171</v>
      </c>
      <c r="G2638" s="402" t="s">
        <v>5171</v>
      </c>
      <c r="H2638" s="16" t="s">
        <v>5171</v>
      </c>
      <c r="I2638" s="16" t="s">
        <v>43</v>
      </c>
      <c r="J2638" s="16" t="s">
        <v>2322</v>
      </c>
      <c r="K2638" s="16" t="s">
        <v>2323</v>
      </c>
      <c r="L2638" s="16" t="s">
        <v>5171</v>
      </c>
      <c r="M2638" s="16" t="s">
        <v>5171</v>
      </c>
      <c r="N2638" s="16" t="s">
        <v>5171</v>
      </c>
      <c r="O2638" s="16" t="s">
        <v>5172</v>
      </c>
      <c r="P2638" s="581" t="s">
        <v>4126</v>
      </c>
      <c r="Q2638" s="16" t="s">
        <v>4123</v>
      </c>
      <c r="R2638" s="16" t="s">
        <v>4909</v>
      </c>
      <c r="S2638" s="16">
        <v>1</v>
      </c>
      <c r="T2638" s="16">
        <v>0</v>
      </c>
      <c r="U2638" s="16">
        <v>1</v>
      </c>
      <c r="V2638" s="16">
        <v>0</v>
      </c>
      <c r="X2638" s="413" t="s">
        <v>5114</v>
      </c>
      <c r="Y2638" s="16" t="s">
        <v>2844</v>
      </c>
      <c r="Z2638" s="47" t="s">
        <v>5173</v>
      </c>
      <c r="AB2638" s="16" t="str">
        <f t="shared" si="125"/>
        <v>Unique</v>
      </c>
    </row>
    <row r="2639" spans="1:28" ht="15">
      <c r="A2639" s="354" t="str">
        <f>D2639&amp;"_"&amp;E2639&amp;"_"&amp;G2639&amp;"_"&amp;J2639&amp;"_"&amp;P2639</f>
        <v>119_2_140723_C35_p_ph.pe</v>
      </c>
      <c r="B2639" s="148" t="s">
        <v>2611</v>
      </c>
      <c r="C2639" s="148" t="s">
        <v>2612</v>
      </c>
      <c r="D2639" s="421">
        <v>119</v>
      </c>
      <c r="E2639" s="421">
        <v>2</v>
      </c>
      <c r="F2639" s="213">
        <v>300623</v>
      </c>
      <c r="G2639" s="213">
        <v>140723</v>
      </c>
      <c r="H2639" s="213">
        <v>2023</v>
      </c>
      <c r="I2639" s="148" t="s">
        <v>43</v>
      </c>
      <c r="J2639" s="148" t="s">
        <v>2613</v>
      </c>
      <c r="K2639" s="148" t="s">
        <v>2614</v>
      </c>
      <c r="L2639" s="148" t="s">
        <v>74</v>
      </c>
      <c r="M2639" s="148" t="s">
        <v>2422</v>
      </c>
      <c r="N2639" s="213">
        <v>24</v>
      </c>
      <c r="P2639" s="418" t="s">
        <v>3722</v>
      </c>
      <c r="Q2639" s="16" t="s">
        <v>4904</v>
      </c>
      <c r="R2639" s="16" t="s">
        <v>1176</v>
      </c>
      <c r="S2639" s="114">
        <f t="shared" ref="S2639:S2645" si="128">SUM(T2639+U2639)</f>
        <v>1</v>
      </c>
      <c r="T2639" s="16">
        <v>0</v>
      </c>
      <c r="U2639" s="16">
        <v>1</v>
      </c>
      <c r="V2639" s="16">
        <v>0</v>
      </c>
      <c r="X2639" s="402" t="s">
        <v>5114</v>
      </c>
      <c r="Y2639" s="16" t="s">
        <v>2844</v>
      </c>
      <c r="Z2639" s="47" t="s">
        <v>5174</v>
      </c>
      <c r="AB2639" s="16" t="str">
        <f>IF( COUNTIF(Z:Z,#REF!)&gt;1, "Duplicate", "Unique")</f>
        <v>Unique</v>
      </c>
    </row>
    <row r="2640" spans="1:28" ht="15">
      <c r="A2640" s="597" t="str">
        <f>D2640&amp;"_"&amp;E2640&amp;"_"&amp;G2640&amp;"_"&amp;J2640</f>
        <v>93_1_170521_C3B_p</v>
      </c>
      <c r="B2640" s="148" t="s">
        <v>2326</v>
      </c>
      <c r="C2640" s="148" t="s">
        <v>2327</v>
      </c>
      <c r="D2640" s="213">
        <v>93</v>
      </c>
      <c r="E2640" s="213">
        <v>1</v>
      </c>
      <c r="F2640" s="367" t="s">
        <v>2325</v>
      </c>
      <c r="G2640" s="213">
        <v>170521</v>
      </c>
      <c r="H2640" s="213">
        <v>2021</v>
      </c>
      <c r="I2640" s="148" t="s">
        <v>43</v>
      </c>
      <c r="J2640" s="148" t="s">
        <v>2328</v>
      </c>
      <c r="K2640" s="148" t="s">
        <v>2329</v>
      </c>
      <c r="L2640" s="148" t="s">
        <v>74</v>
      </c>
      <c r="M2640" s="148" t="s">
        <v>168</v>
      </c>
      <c r="N2640" s="602">
        <v>1</v>
      </c>
      <c r="P2640" s="581" t="s">
        <v>4126</v>
      </c>
      <c r="Q2640" s="16" t="s">
        <v>4975</v>
      </c>
      <c r="R2640" s="16" t="s">
        <v>1176</v>
      </c>
      <c r="S2640" s="114">
        <f t="shared" si="128"/>
        <v>1</v>
      </c>
      <c r="T2640" s="16">
        <v>0</v>
      </c>
      <c r="U2640" s="16">
        <v>1</v>
      </c>
      <c r="V2640" s="16">
        <v>0</v>
      </c>
      <c r="X2640" s="402" t="s">
        <v>5114</v>
      </c>
      <c r="Y2640" s="16" t="s">
        <v>2844</v>
      </c>
      <c r="Z2640" s="47" t="s">
        <v>5175</v>
      </c>
      <c r="AB2640" s="16" t="str">
        <f t="shared" ref="AB2640:AB2646" si="129">IF(COUNTIF(Z:Z, Z2639)&gt;1, "Duplicate", "Unique")</f>
        <v>Unique</v>
      </c>
    </row>
    <row r="2641" spans="1:28" ht="15">
      <c r="A2641" s="354" t="str">
        <f t="shared" ref="A2641:A2748" si="130">D2641&amp;"_"&amp;E2641&amp;"_"&amp;G2641&amp;"_"&amp;J2641&amp;"_"&amp;P2641</f>
        <v>61_1_020623_C2X_p_ph.di</v>
      </c>
      <c r="B2641" s="148" t="s">
        <v>2372</v>
      </c>
      <c r="C2641" s="148" t="s">
        <v>2373</v>
      </c>
      <c r="D2641" s="213">
        <v>61</v>
      </c>
      <c r="E2641" s="213">
        <v>1</v>
      </c>
      <c r="F2641" s="213">
        <v>190523</v>
      </c>
      <c r="G2641" s="481" t="s">
        <v>3903</v>
      </c>
      <c r="H2641" s="213">
        <v>2023</v>
      </c>
      <c r="I2641" s="148" t="s">
        <v>43</v>
      </c>
      <c r="J2641" s="148" t="s">
        <v>2374</v>
      </c>
      <c r="K2641" s="148" t="s">
        <v>2375</v>
      </c>
      <c r="L2641" s="148" t="s">
        <v>74</v>
      </c>
      <c r="M2641" s="148" t="s">
        <v>2422</v>
      </c>
      <c r="N2641" s="213">
        <v>134</v>
      </c>
      <c r="P2641" s="581" t="s">
        <v>4126</v>
      </c>
      <c r="Q2641" s="16" t="s">
        <v>4123</v>
      </c>
      <c r="R2641" s="16" t="s">
        <v>1176</v>
      </c>
      <c r="S2641" s="114">
        <f t="shared" si="128"/>
        <v>1</v>
      </c>
      <c r="T2641" s="16">
        <v>0</v>
      </c>
      <c r="U2641" s="16">
        <v>1</v>
      </c>
      <c r="V2641" s="16">
        <v>0</v>
      </c>
      <c r="X2641" s="402" t="s">
        <v>5114</v>
      </c>
      <c r="Y2641" s="16" t="s">
        <v>2844</v>
      </c>
      <c r="Z2641" s="47" t="s">
        <v>5176</v>
      </c>
      <c r="AB2641" s="16" t="str">
        <f t="shared" si="129"/>
        <v>Unique</v>
      </c>
    </row>
    <row r="2642" spans="1:28" ht="15">
      <c r="A2642" s="354" t="str">
        <f t="shared" si="130"/>
        <v>80_4_150621_C25_p_ph.pe</v>
      </c>
      <c r="B2642" s="148">
        <v>49.710129700000003</v>
      </c>
      <c r="C2642" s="148">
        <v>6.2659467009999998</v>
      </c>
      <c r="D2642" s="213">
        <v>80</v>
      </c>
      <c r="E2642" s="213">
        <v>4</v>
      </c>
      <c r="F2642" s="213">
        <v>310521</v>
      </c>
      <c r="G2642" s="213">
        <v>150621</v>
      </c>
      <c r="H2642" s="213">
        <v>2021</v>
      </c>
      <c r="I2642" s="148" t="s">
        <v>43</v>
      </c>
      <c r="J2642" s="28" t="s">
        <v>2322</v>
      </c>
      <c r="K2642" s="148" t="s">
        <v>2323</v>
      </c>
      <c r="L2642" s="148" t="s">
        <v>74</v>
      </c>
      <c r="M2642" s="148" t="s">
        <v>147</v>
      </c>
      <c r="N2642" s="213">
        <v>8</v>
      </c>
      <c r="P2642" s="418" t="s">
        <v>3722</v>
      </c>
      <c r="Q2642" s="16" t="s">
        <v>4904</v>
      </c>
      <c r="R2642" s="16" t="s">
        <v>1176</v>
      </c>
      <c r="S2642" s="114">
        <f t="shared" si="128"/>
        <v>1</v>
      </c>
      <c r="T2642" s="16">
        <v>0</v>
      </c>
      <c r="U2642" s="16">
        <v>1</v>
      </c>
      <c r="V2642" s="16">
        <v>0</v>
      </c>
      <c r="X2642" s="402" t="s">
        <v>5114</v>
      </c>
      <c r="Y2642" s="16" t="s">
        <v>2844</v>
      </c>
      <c r="Z2642" s="47" t="s">
        <v>5177</v>
      </c>
      <c r="AB2642" s="16" t="str">
        <f t="shared" si="129"/>
        <v>Unique</v>
      </c>
    </row>
    <row r="2643" spans="1:28" ht="15">
      <c r="A2643" s="354" t="str">
        <f t="shared" si="130"/>
        <v>80_3_200921_C15_p_ph.pe</v>
      </c>
      <c r="B2643" s="355" t="s">
        <v>69</v>
      </c>
      <c r="C2643" s="355" t="s">
        <v>70</v>
      </c>
      <c r="D2643" s="213">
        <v>80</v>
      </c>
      <c r="E2643" s="213">
        <v>3</v>
      </c>
      <c r="F2643" s="96" t="s">
        <v>2403</v>
      </c>
      <c r="G2643" s="117">
        <v>200921</v>
      </c>
      <c r="H2643" s="213">
        <v>2021</v>
      </c>
      <c r="I2643" s="148" t="s">
        <v>43</v>
      </c>
      <c r="J2643" s="148" t="s">
        <v>72</v>
      </c>
      <c r="K2643" s="148" t="s">
        <v>73</v>
      </c>
      <c r="L2643" s="148" t="s">
        <v>74</v>
      </c>
      <c r="M2643" s="148" t="s">
        <v>147</v>
      </c>
      <c r="N2643" s="117">
        <v>178</v>
      </c>
      <c r="O2643" s="2" t="s">
        <v>357</v>
      </c>
      <c r="P2643" s="418" t="s">
        <v>3722</v>
      </c>
      <c r="Q2643" s="16" t="s">
        <v>4904</v>
      </c>
      <c r="R2643" s="16" t="s">
        <v>1176</v>
      </c>
      <c r="S2643" s="114">
        <f t="shared" si="128"/>
        <v>2</v>
      </c>
      <c r="T2643" s="16">
        <v>0</v>
      </c>
      <c r="U2643" s="16">
        <v>2</v>
      </c>
      <c r="V2643" s="16">
        <v>0</v>
      </c>
      <c r="X2643" s="402" t="s">
        <v>5114</v>
      </c>
      <c r="Y2643" s="16" t="s">
        <v>2844</v>
      </c>
      <c r="Z2643" s="47" t="s">
        <v>5178</v>
      </c>
      <c r="AB2643" s="16" t="str">
        <f t="shared" si="129"/>
        <v>Unique</v>
      </c>
    </row>
    <row r="2644" spans="1:28" ht="15">
      <c r="A2644" s="354" t="str">
        <f t="shared" si="130"/>
        <v>128_1_190922_C3D_p_ph.di</v>
      </c>
      <c r="B2644" s="148" t="s">
        <v>2767</v>
      </c>
      <c r="C2644" s="148" t="s">
        <v>2768</v>
      </c>
      <c r="D2644" s="213">
        <v>128</v>
      </c>
      <c r="E2644" s="213">
        <v>1</v>
      </c>
      <c r="F2644" s="213">
        <v>310822</v>
      </c>
      <c r="G2644" s="213">
        <v>190922</v>
      </c>
      <c r="H2644" s="213">
        <v>2022</v>
      </c>
      <c r="I2644" s="148" t="s">
        <v>43</v>
      </c>
      <c r="J2644" s="148" t="s">
        <v>2769</v>
      </c>
      <c r="K2644" s="148" t="s">
        <v>2770</v>
      </c>
      <c r="L2644" s="148" t="s">
        <v>74</v>
      </c>
      <c r="M2644" s="148" t="s">
        <v>3158</v>
      </c>
      <c r="N2644" s="213">
        <v>43</v>
      </c>
      <c r="O2644" s="148" t="s">
        <v>3235</v>
      </c>
      <c r="P2644" s="581" t="s">
        <v>4126</v>
      </c>
      <c r="Q2644" s="16" t="s">
        <v>4123</v>
      </c>
      <c r="R2644" s="16" t="s">
        <v>1176</v>
      </c>
      <c r="S2644" s="114">
        <f t="shared" si="128"/>
        <v>2</v>
      </c>
      <c r="T2644" s="16">
        <v>0</v>
      </c>
      <c r="U2644" s="16">
        <v>2</v>
      </c>
      <c r="V2644" s="16">
        <v>0</v>
      </c>
      <c r="X2644" s="402" t="s">
        <v>5114</v>
      </c>
      <c r="Y2644" s="16" t="s">
        <v>2844</v>
      </c>
      <c r="Z2644" s="47" t="s">
        <v>5179</v>
      </c>
      <c r="AB2644" s="16" t="str">
        <f t="shared" si="129"/>
        <v>Unique</v>
      </c>
    </row>
    <row r="2645" spans="1:28" ht="15">
      <c r="A2645" s="354" t="str">
        <f t="shared" si="130"/>
        <v>119_2_300621_C35_p_ph.pe</v>
      </c>
      <c r="B2645" s="355" t="s">
        <v>2611</v>
      </c>
      <c r="C2645" s="355" t="s">
        <v>2612</v>
      </c>
      <c r="D2645" s="213">
        <v>119</v>
      </c>
      <c r="E2645" s="213">
        <v>2</v>
      </c>
      <c r="F2645" s="117">
        <v>150621</v>
      </c>
      <c r="G2645" s="378">
        <v>300621</v>
      </c>
      <c r="H2645" s="213">
        <v>2021</v>
      </c>
      <c r="I2645" s="148" t="s">
        <v>43</v>
      </c>
      <c r="J2645" s="148" t="s">
        <v>2613</v>
      </c>
      <c r="K2645" s="148" t="s">
        <v>2614</v>
      </c>
      <c r="L2645" s="148" t="s">
        <v>74</v>
      </c>
      <c r="M2645" s="16" t="s">
        <v>75</v>
      </c>
      <c r="P2645" s="418" t="s">
        <v>3722</v>
      </c>
      <c r="Q2645" s="16" t="s">
        <v>4904</v>
      </c>
      <c r="R2645" s="16" t="s">
        <v>1176</v>
      </c>
      <c r="S2645" s="114">
        <f t="shared" si="128"/>
        <v>2</v>
      </c>
      <c r="T2645" s="16">
        <v>1</v>
      </c>
      <c r="U2645" s="16">
        <v>1</v>
      </c>
      <c r="V2645" s="16">
        <v>0</v>
      </c>
      <c r="X2645" s="402" t="s">
        <v>5114</v>
      </c>
      <c r="Y2645" s="16" t="s">
        <v>2844</v>
      </c>
      <c r="Z2645" s="47" t="s">
        <v>5180</v>
      </c>
      <c r="AB2645" s="16" t="str">
        <f t="shared" si="129"/>
        <v>Unique</v>
      </c>
    </row>
    <row r="2646" spans="1:28" ht="15">
      <c r="A2646" s="354" t="str">
        <f t="shared" si="130"/>
        <v>80_2_140723_C1Y_p_ph.pe</v>
      </c>
      <c r="B2646" s="148" t="s">
        <v>2504</v>
      </c>
      <c r="C2646" s="148" t="s">
        <v>2505</v>
      </c>
      <c r="D2646" s="213">
        <v>80</v>
      </c>
      <c r="E2646" s="213">
        <v>2</v>
      </c>
      <c r="F2646" s="213">
        <v>300623</v>
      </c>
      <c r="G2646" s="213">
        <v>140723</v>
      </c>
      <c r="H2646" s="213">
        <v>2023</v>
      </c>
      <c r="I2646" s="148" t="s">
        <v>43</v>
      </c>
      <c r="J2646" s="148" t="s">
        <v>2506</v>
      </c>
      <c r="K2646" s="148" t="s">
        <v>2507</v>
      </c>
      <c r="L2646" s="148" t="s">
        <v>74</v>
      </c>
      <c r="M2646" s="148" t="s">
        <v>2422</v>
      </c>
      <c r="N2646" s="213">
        <v>19</v>
      </c>
      <c r="P2646" s="418" t="s">
        <v>3722</v>
      </c>
      <c r="Q2646" s="16" t="s">
        <v>5181</v>
      </c>
      <c r="R2646" s="16" t="s">
        <v>4909</v>
      </c>
      <c r="S2646" s="16">
        <v>1</v>
      </c>
      <c r="T2646" s="16">
        <v>0</v>
      </c>
      <c r="U2646" s="16">
        <v>1</v>
      </c>
      <c r="V2646" s="16">
        <v>0</v>
      </c>
      <c r="X2646" s="413" t="s">
        <v>5182</v>
      </c>
      <c r="Y2646" s="16" t="s">
        <v>2844</v>
      </c>
      <c r="Z2646" s="16" t="s">
        <v>5183</v>
      </c>
      <c r="AB2646" s="16" t="str">
        <f t="shared" si="129"/>
        <v>Unique</v>
      </c>
    </row>
    <row r="2647" spans="1:28" ht="15">
      <c r="A2647" s="354" t="str">
        <f t="shared" si="130"/>
        <v>93_1_200921_C3B_p_ph.di</v>
      </c>
      <c r="B2647" s="355" t="s">
        <v>2326</v>
      </c>
      <c r="C2647" s="355" t="s">
        <v>2327</v>
      </c>
      <c r="D2647" s="213">
        <v>93</v>
      </c>
      <c r="E2647" s="213">
        <v>1</v>
      </c>
      <c r="F2647" s="96" t="s">
        <v>2403</v>
      </c>
      <c r="G2647" s="378">
        <v>200921</v>
      </c>
      <c r="H2647" s="213">
        <v>2021</v>
      </c>
      <c r="I2647" s="148" t="s">
        <v>43</v>
      </c>
      <c r="J2647" s="148" t="s">
        <v>2328</v>
      </c>
      <c r="K2647" s="148" t="s">
        <v>2329</v>
      </c>
      <c r="L2647" s="148" t="s">
        <v>74</v>
      </c>
      <c r="M2647" s="16" t="s">
        <v>75</v>
      </c>
      <c r="P2647" s="581" t="s">
        <v>4126</v>
      </c>
      <c r="Q2647" s="16" t="s">
        <v>4123</v>
      </c>
      <c r="R2647" s="16" t="s">
        <v>1176</v>
      </c>
      <c r="S2647" s="114">
        <f t="shared" ref="S2647:S2663" si="131">SUM(T2647+U2647)</f>
        <v>1</v>
      </c>
      <c r="T2647" s="16">
        <v>0</v>
      </c>
      <c r="U2647" s="16">
        <v>1</v>
      </c>
      <c r="V2647" s="16">
        <v>0</v>
      </c>
      <c r="X2647" s="402">
        <v>120526</v>
      </c>
      <c r="Y2647" s="16" t="s">
        <v>2844</v>
      </c>
      <c r="Z2647" s="47" t="s">
        <v>5184</v>
      </c>
      <c r="AB2647" s="16" t="str">
        <f t="shared" ref="AB2647:AB2678" si="132">IF(COUNTIF(Z:Z, Z2647)&gt;1, "Duplicate", "Unique")</f>
        <v>Unique</v>
      </c>
    </row>
    <row r="2648" spans="1:28" ht="15">
      <c r="A2648" s="354" t="str">
        <f t="shared" si="130"/>
        <v>101_1_140723_C2A_p_ph.pe</v>
      </c>
      <c r="B2648" s="148" t="s">
        <v>80</v>
      </c>
      <c r="C2648" s="148" t="s">
        <v>81</v>
      </c>
      <c r="D2648" s="213">
        <v>101</v>
      </c>
      <c r="E2648" s="213">
        <v>1</v>
      </c>
      <c r="F2648" s="213">
        <v>300623</v>
      </c>
      <c r="G2648" s="213">
        <v>140723</v>
      </c>
      <c r="H2648" s="213">
        <v>2023</v>
      </c>
      <c r="I2648" s="148" t="s">
        <v>43</v>
      </c>
      <c r="J2648" s="148" t="s">
        <v>82</v>
      </c>
      <c r="K2648" s="148" t="s">
        <v>83</v>
      </c>
      <c r="L2648" s="148" t="s">
        <v>74</v>
      </c>
      <c r="M2648" s="148" t="s">
        <v>2422</v>
      </c>
      <c r="N2648" s="213">
        <v>53</v>
      </c>
      <c r="P2648" s="418" t="s">
        <v>3722</v>
      </c>
      <c r="Q2648" s="16" t="s">
        <v>4904</v>
      </c>
      <c r="R2648" s="16" t="s">
        <v>1176</v>
      </c>
      <c r="S2648" s="114">
        <f t="shared" si="131"/>
        <v>1</v>
      </c>
      <c r="T2648" s="16">
        <v>0</v>
      </c>
      <c r="U2648" s="16">
        <v>1</v>
      </c>
      <c r="V2648" s="16">
        <v>0</v>
      </c>
      <c r="X2648" s="402">
        <v>120526</v>
      </c>
      <c r="Y2648" s="16" t="s">
        <v>2844</v>
      </c>
      <c r="Z2648" s="47" t="s">
        <v>5185</v>
      </c>
      <c r="AB2648" s="16" t="str">
        <f t="shared" si="132"/>
        <v>Unique</v>
      </c>
    </row>
    <row r="2649" spans="1:28" ht="15">
      <c r="A2649" s="354" t="str">
        <f t="shared" si="130"/>
        <v>83_2_200722_C2D_p_ph.pe</v>
      </c>
      <c r="B2649" s="148" t="s">
        <v>2773</v>
      </c>
      <c r="C2649" s="148" t="s">
        <v>2774</v>
      </c>
      <c r="D2649" s="213">
        <v>83</v>
      </c>
      <c r="E2649" s="213">
        <v>2</v>
      </c>
      <c r="F2649" s="367" t="s">
        <v>465</v>
      </c>
      <c r="G2649" s="213">
        <v>200722</v>
      </c>
      <c r="H2649" s="213">
        <v>2022</v>
      </c>
      <c r="I2649" s="148" t="s">
        <v>43</v>
      </c>
      <c r="J2649" s="148" t="s">
        <v>2775</v>
      </c>
      <c r="K2649" s="148" t="s">
        <v>2776</v>
      </c>
      <c r="L2649" s="148" t="s">
        <v>74</v>
      </c>
      <c r="M2649" s="148" t="s">
        <v>105</v>
      </c>
      <c r="N2649" s="213">
        <v>309</v>
      </c>
      <c r="O2649" s="2"/>
      <c r="P2649" s="418" t="s">
        <v>3722</v>
      </c>
      <c r="Q2649" s="16" t="s">
        <v>4904</v>
      </c>
      <c r="R2649" s="16" t="s">
        <v>1176</v>
      </c>
      <c r="S2649" s="114">
        <f t="shared" si="131"/>
        <v>1</v>
      </c>
      <c r="T2649" s="16">
        <v>0</v>
      </c>
      <c r="U2649" s="16">
        <v>1</v>
      </c>
      <c r="V2649" s="16">
        <v>0</v>
      </c>
      <c r="X2649" s="402" t="s">
        <v>5186</v>
      </c>
      <c r="Y2649" s="16" t="s">
        <v>2844</v>
      </c>
      <c r="Z2649" s="47" t="s">
        <v>5187</v>
      </c>
      <c r="AB2649" s="16" t="str">
        <f t="shared" si="132"/>
        <v>Unique</v>
      </c>
    </row>
    <row r="2650" spans="1:28" ht="15">
      <c r="A2650" s="354" t="str">
        <f t="shared" si="130"/>
        <v>119_2_300623_C35_p_ph.di</v>
      </c>
      <c r="B2650" s="148" t="s">
        <v>2611</v>
      </c>
      <c r="C2650" s="148" t="s">
        <v>2612</v>
      </c>
      <c r="D2650" s="421">
        <v>119</v>
      </c>
      <c r="E2650" s="421">
        <v>2</v>
      </c>
      <c r="F2650" s="213">
        <v>160623</v>
      </c>
      <c r="G2650" s="213">
        <v>300623</v>
      </c>
      <c r="H2650" s="213">
        <v>2023</v>
      </c>
      <c r="I2650" s="148" t="s">
        <v>43</v>
      </c>
      <c r="J2650" s="148" t="s">
        <v>2613</v>
      </c>
      <c r="K2650" s="148" t="s">
        <v>2614</v>
      </c>
      <c r="L2650" s="148" t="s">
        <v>74</v>
      </c>
      <c r="M2650" s="148" t="s">
        <v>2422</v>
      </c>
      <c r="N2650" s="213">
        <v>59</v>
      </c>
      <c r="P2650" s="581" t="s">
        <v>4126</v>
      </c>
      <c r="Q2650" s="16" t="s">
        <v>4975</v>
      </c>
      <c r="R2650" s="16" t="s">
        <v>1176</v>
      </c>
      <c r="S2650" s="114">
        <f t="shared" si="131"/>
        <v>2</v>
      </c>
      <c r="T2650" s="16">
        <v>0</v>
      </c>
      <c r="U2650" s="16">
        <v>2</v>
      </c>
      <c r="V2650" s="16">
        <v>0</v>
      </c>
      <c r="X2650" s="402">
        <v>120526</v>
      </c>
      <c r="Y2650" s="16" t="s">
        <v>2844</v>
      </c>
      <c r="Z2650" s="47" t="s">
        <v>5188</v>
      </c>
      <c r="AB2650" s="16" t="str">
        <f t="shared" si="132"/>
        <v>Unique</v>
      </c>
    </row>
    <row r="2651" spans="1:28" ht="15">
      <c r="A2651" s="354" t="str">
        <f t="shared" si="130"/>
        <v>119_1_160821_C1X_p_ph.pe</v>
      </c>
      <c r="B2651" s="355" t="s">
        <v>2302</v>
      </c>
      <c r="C2651" s="355" t="s">
        <v>2303</v>
      </c>
      <c r="D2651" s="213">
        <v>119</v>
      </c>
      <c r="E2651" s="213">
        <v>1</v>
      </c>
      <c r="F2651" s="213">
        <v>300721</v>
      </c>
      <c r="G2651" s="213">
        <v>160821</v>
      </c>
      <c r="H2651" s="213">
        <v>2021</v>
      </c>
      <c r="I2651" s="148" t="s">
        <v>43</v>
      </c>
      <c r="J2651" s="148" t="s">
        <v>2304</v>
      </c>
      <c r="K2651" s="148" t="s">
        <v>2305</v>
      </c>
      <c r="L2651" s="148" t="s">
        <v>74</v>
      </c>
      <c r="M2651" s="2" t="s">
        <v>477</v>
      </c>
      <c r="N2651" s="117">
        <v>198</v>
      </c>
      <c r="O2651" s="2" t="s">
        <v>2849</v>
      </c>
      <c r="P2651" s="418" t="s">
        <v>3722</v>
      </c>
      <c r="Q2651" s="16" t="s">
        <v>4904</v>
      </c>
      <c r="R2651" s="16" t="s">
        <v>1176</v>
      </c>
      <c r="S2651" s="114">
        <f t="shared" si="131"/>
        <v>2</v>
      </c>
      <c r="T2651" s="16">
        <v>0</v>
      </c>
      <c r="U2651" s="16">
        <v>2</v>
      </c>
      <c r="V2651" s="16">
        <v>0</v>
      </c>
      <c r="X2651" s="402">
        <v>120526</v>
      </c>
      <c r="Y2651" s="16" t="s">
        <v>2844</v>
      </c>
      <c r="Z2651" s="47" t="s">
        <v>5189</v>
      </c>
      <c r="AB2651" s="16" t="str">
        <f t="shared" si="132"/>
        <v>Unique</v>
      </c>
    </row>
    <row r="2652" spans="1:28" ht="15">
      <c r="A2652" s="354" t="str">
        <f t="shared" si="130"/>
        <v xml:space="preserve">119_1_300623_C1X_p_ph.pe </v>
      </c>
      <c r="B2652" s="28" t="s">
        <v>2302</v>
      </c>
      <c r="C2652" s="28" t="s">
        <v>2303</v>
      </c>
      <c r="D2652" s="29">
        <v>119</v>
      </c>
      <c r="E2652" s="29">
        <v>1</v>
      </c>
      <c r="F2652" s="93">
        <v>160623</v>
      </c>
      <c r="G2652" s="117">
        <v>300623</v>
      </c>
      <c r="H2652" s="117">
        <v>2023</v>
      </c>
      <c r="I2652" s="28" t="s">
        <v>43</v>
      </c>
      <c r="J2652" s="28" t="s">
        <v>2304</v>
      </c>
      <c r="K2652" s="2" t="s">
        <v>2305</v>
      </c>
      <c r="L2652" s="2" t="s">
        <v>2803</v>
      </c>
      <c r="M2652" s="2" t="s">
        <v>3641</v>
      </c>
      <c r="N2652" s="117">
        <v>1</v>
      </c>
      <c r="O2652" s="2"/>
      <c r="P2652" s="418" t="s">
        <v>5190</v>
      </c>
      <c r="Q2652" s="16" t="s">
        <v>4904</v>
      </c>
      <c r="R2652" s="16" t="s">
        <v>1176</v>
      </c>
      <c r="S2652" s="114">
        <f t="shared" si="131"/>
        <v>2</v>
      </c>
      <c r="T2652" s="16">
        <v>0</v>
      </c>
      <c r="U2652" s="16">
        <v>2</v>
      </c>
      <c r="V2652" s="16">
        <v>0</v>
      </c>
      <c r="X2652" s="402" t="s">
        <v>5191</v>
      </c>
      <c r="Y2652" s="16" t="s">
        <v>2844</v>
      </c>
      <c r="Z2652" s="47" t="s">
        <v>5192</v>
      </c>
      <c r="AB2652" s="16" t="str">
        <f t="shared" si="132"/>
        <v>Unique</v>
      </c>
    </row>
    <row r="2653" spans="1:28" ht="15">
      <c r="A2653" s="354" t="str">
        <f t="shared" si="130"/>
        <v>119_1_300623_C1X_p_ph.di</v>
      </c>
      <c r="B2653" s="28" t="s">
        <v>2302</v>
      </c>
      <c r="C2653" s="28" t="s">
        <v>2303</v>
      </c>
      <c r="D2653" s="29">
        <v>119</v>
      </c>
      <c r="E2653" s="29">
        <v>1</v>
      </c>
      <c r="F2653" s="93">
        <v>160623</v>
      </c>
      <c r="G2653" s="117">
        <v>300623</v>
      </c>
      <c r="H2653" s="117">
        <v>2023</v>
      </c>
      <c r="I2653" s="28" t="s">
        <v>43</v>
      </c>
      <c r="J2653" s="28" t="s">
        <v>2304</v>
      </c>
      <c r="K2653" s="2" t="s">
        <v>2305</v>
      </c>
      <c r="L2653" s="2" t="s">
        <v>2803</v>
      </c>
      <c r="M2653" s="2" t="s">
        <v>3641</v>
      </c>
      <c r="N2653" s="117">
        <v>1</v>
      </c>
      <c r="O2653" s="2"/>
      <c r="P2653" s="581" t="s">
        <v>4126</v>
      </c>
      <c r="Q2653" s="16" t="s">
        <v>4975</v>
      </c>
      <c r="R2653" s="16" t="s">
        <v>1176</v>
      </c>
      <c r="S2653" s="114">
        <f t="shared" si="131"/>
        <v>1</v>
      </c>
      <c r="T2653" s="16">
        <v>0</v>
      </c>
      <c r="U2653" s="16">
        <v>1</v>
      </c>
      <c r="V2653" s="16">
        <v>0</v>
      </c>
      <c r="X2653" s="402">
        <v>120526</v>
      </c>
      <c r="Y2653" s="16" t="s">
        <v>2844</v>
      </c>
      <c r="Z2653" s="47" t="s">
        <v>5193</v>
      </c>
      <c r="AB2653" s="16" t="str">
        <f t="shared" si="132"/>
        <v>Unique</v>
      </c>
    </row>
    <row r="2654" spans="1:28" ht="15">
      <c r="A2654" s="354" t="str">
        <f t="shared" si="130"/>
        <v>119_2_280723_C35_p_ph.pe</v>
      </c>
      <c r="B2654" s="355" t="s">
        <v>2611</v>
      </c>
      <c r="C2654" s="355" t="s">
        <v>2612</v>
      </c>
      <c r="D2654" s="421">
        <v>119</v>
      </c>
      <c r="E2654" s="421">
        <v>2</v>
      </c>
      <c r="F2654" s="213">
        <v>140723</v>
      </c>
      <c r="G2654" s="213">
        <v>280723</v>
      </c>
      <c r="H2654" s="213">
        <v>2023</v>
      </c>
      <c r="I2654" s="148" t="s">
        <v>43</v>
      </c>
      <c r="J2654" s="148" t="s">
        <v>2613</v>
      </c>
      <c r="K2654" s="148" t="s">
        <v>2614</v>
      </c>
      <c r="L2654" s="148" t="s">
        <v>74</v>
      </c>
      <c r="M2654" s="148" t="s">
        <v>3150</v>
      </c>
      <c r="N2654" s="213">
        <v>128</v>
      </c>
      <c r="O2654" s="50" t="s">
        <v>2912</v>
      </c>
      <c r="P2654" s="418" t="s">
        <v>3722</v>
      </c>
      <c r="Q2654" s="16" t="s">
        <v>5138</v>
      </c>
      <c r="R2654" s="16" t="s">
        <v>1176</v>
      </c>
      <c r="S2654" s="114">
        <f t="shared" si="131"/>
        <v>1</v>
      </c>
      <c r="T2654" s="16">
        <v>0</v>
      </c>
      <c r="U2654" s="16">
        <v>1</v>
      </c>
      <c r="V2654" s="16">
        <v>0</v>
      </c>
      <c r="X2654" s="402">
        <v>120526</v>
      </c>
      <c r="Y2654" s="16" t="s">
        <v>2844</v>
      </c>
      <c r="Z2654" s="47" t="s">
        <v>5194</v>
      </c>
      <c r="AB2654" s="16" t="str">
        <f t="shared" si="132"/>
        <v>Unique</v>
      </c>
    </row>
    <row r="2655" spans="1:28" ht="15">
      <c r="A2655" s="354" t="str">
        <f t="shared" si="130"/>
        <v>80_3_300823_C15_p_ph.pe</v>
      </c>
      <c r="B2655" s="355" t="s">
        <v>69</v>
      </c>
      <c r="C2655" s="355" t="s">
        <v>70</v>
      </c>
      <c r="D2655" s="213">
        <v>80</v>
      </c>
      <c r="E2655" s="213">
        <v>3</v>
      </c>
      <c r="F2655" s="213">
        <v>160823</v>
      </c>
      <c r="G2655" s="213">
        <v>300823</v>
      </c>
      <c r="H2655" s="213">
        <v>2023</v>
      </c>
      <c r="I2655" s="148" t="s">
        <v>43</v>
      </c>
      <c r="J2655" s="148" t="s">
        <v>72</v>
      </c>
      <c r="K2655" s="148" t="s">
        <v>73</v>
      </c>
      <c r="L2655" s="148" t="s">
        <v>74</v>
      </c>
      <c r="M2655" s="148" t="s">
        <v>3150</v>
      </c>
      <c r="N2655" s="213">
        <v>29</v>
      </c>
      <c r="O2655" s="213">
        <v>0</v>
      </c>
      <c r="P2655" s="418" t="s">
        <v>3722</v>
      </c>
      <c r="Q2655" s="16" t="s">
        <v>4904</v>
      </c>
      <c r="R2655" s="16" t="s">
        <v>1176</v>
      </c>
      <c r="S2655" s="114">
        <f t="shared" si="131"/>
        <v>1</v>
      </c>
      <c r="T2655" s="16">
        <v>0</v>
      </c>
      <c r="U2655" s="16">
        <v>1</v>
      </c>
      <c r="V2655" s="16">
        <v>0</v>
      </c>
      <c r="X2655" s="402" t="s">
        <v>5195</v>
      </c>
      <c r="Y2655" s="16" t="s">
        <v>2844</v>
      </c>
      <c r="Z2655" s="47" t="s">
        <v>5196</v>
      </c>
      <c r="AB2655" s="16" t="str">
        <f t="shared" si="132"/>
        <v>Unique</v>
      </c>
    </row>
    <row r="2656" spans="1:28" ht="15">
      <c r="A2656" s="354" t="str">
        <f t="shared" si="130"/>
        <v>81_1_220622_C1D_p_ph.pe</v>
      </c>
      <c r="B2656" s="355" t="s">
        <v>2618</v>
      </c>
      <c r="C2656" s="355" t="s">
        <v>2619</v>
      </c>
      <c r="D2656" s="213">
        <v>81</v>
      </c>
      <c r="E2656" s="213">
        <v>1</v>
      </c>
      <c r="F2656" s="367" t="s">
        <v>2800</v>
      </c>
      <c r="G2656" s="213">
        <v>220622</v>
      </c>
      <c r="H2656" s="117">
        <v>2022</v>
      </c>
      <c r="I2656" s="148" t="s">
        <v>43</v>
      </c>
      <c r="J2656" s="148" t="s">
        <v>2620</v>
      </c>
      <c r="K2656" s="148" t="s">
        <v>2621</v>
      </c>
      <c r="L2656" s="148" t="s">
        <v>74</v>
      </c>
      <c r="M2656" s="2" t="s">
        <v>75</v>
      </c>
      <c r="N2656" s="117">
        <v>104</v>
      </c>
      <c r="O2656" s="2"/>
      <c r="P2656" s="418" t="s">
        <v>3722</v>
      </c>
      <c r="Q2656" s="16" t="s">
        <v>4904</v>
      </c>
      <c r="R2656" s="16" t="s">
        <v>1176</v>
      </c>
      <c r="S2656" s="114">
        <f t="shared" si="131"/>
        <v>1</v>
      </c>
      <c r="T2656" s="16">
        <v>0</v>
      </c>
      <c r="U2656" s="16">
        <v>1</v>
      </c>
      <c r="V2656" s="16">
        <v>0</v>
      </c>
      <c r="X2656" s="402">
        <v>120526</v>
      </c>
      <c r="Y2656" s="16" t="s">
        <v>2844</v>
      </c>
      <c r="Z2656" s="47" t="s">
        <v>5197</v>
      </c>
      <c r="AB2656" s="16" t="str">
        <f t="shared" si="132"/>
        <v>Unique</v>
      </c>
    </row>
    <row r="2657" spans="1:28" ht="15">
      <c r="A2657" s="354" t="str">
        <f t="shared" si="130"/>
        <v>119_1_230522_C1X_p_ph.di</v>
      </c>
      <c r="B2657" s="355" t="s">
        <v>2302</v>
      </c>
      <c r="C2657" s="355" t="s">
        <v>2303</v>
      </c>
      <c r="D2657" s="213">
        <v>119</v>
      </c>
      <c r="E2657" s="213">
        <v>1</v>
      </c>
      <c r="F2657" s="367" t="s">
        <v>2753</v>
      </c>
      <c r="G2657" s="213">
        <v>230522</v>
      </c>
      <c r="H2657" s="213">
        <v>2022</v>
      </c>
      <c r="I2657" s="148" t="s">
        <v>43</v>
      </c>
      <c r="J2657" s="148" t="s">
        <v>2304</v>
      </c>
      <c r="K2657" s="148" t="s">
        <v>2305</v>
      </c>
      <c r="L2657" s="148" t="s">
        <v>74</v>
      </c>
      <c r="M2657" s="2" t="s">
        <v>75</v>
      </c>
      <c r="N2657" s="117">
        <v>53</v>
      </c>
      <c r="P2657" s="581" t="s">
        <v>4126</v>
      </c>
      <c r="Q2657" s="16" t="s">
        <v>4975</v>
      </c>
      <c r="R2657" s="16" t="s">
        <v>1176</v>
      </c>
      <c r="S2657" s="114">
        <f t="shared" si="131"/>
        <v>1</v>
      </c>
      <c r="T2657" s="16">
        <v>0</v>
      </c>
      <c r="U2657" s="16">
        <v>1</v>
      </c>
      <c r="V2657" s="16">
        <v>0</v>
      </c>
      <c r="X2657" s="402">
        <v>120526</v>
      </c>
      <c r="Y2657" s="16" t="s">
        <v>2844</v>
      </c>
      <c r="Z2657" s="47" t="s">
        <v>5198</v>
      </c>
      <c r="AB2657" s="16" t="str">
        <f t="shared" si="132"/>
        <v>Unique</v>
      </c>
    </row>
    <row r="2658" spans="1:28" ht="15">
      <c r="A2658" s="354" t="str">
        <f t="shared" si="130"/>
        <v>119_1_230522_C1X_p_ph.pe</v>
      </c>
      <c r="B2658" s="355" t="s">
        <v>2302</v>
      </c>
      <c r="C2658" s="355" t="s">
        <v>2303</v>
      </c>
      <c r="D2658" s="213">
        <v>119</v>
      </c>
      <c r="E2658" s="213">
        <v>1</v>
      </c>
      <c r="F2658" s="367" t="s">
        <v>2753</v>
      </c>
      <c r="G2658" s="213">
        <v>230522</v>
      </c>
      <c r="H2658" s="213">
        <v>2022</v>
      </c>
      <c r="I2658" s="148" t="s">
        <v>43</v>
      </c>
      <c r="J2658" s="148" t="s">
        <v>2304</v>
      </c>
      <c r="K2658" s="148" t="s">
        <v>2305</v>
      </c>
      <c r="L2658" s="148" t="s">
        <v>74</v>
      </c>
      <c r="M2658" s="2" t="s">
        <v>75</v>
      </c>
      <c r="N2658" s="117">
        <v>53</v>
      </c>
      <c r="P2658" s="418" t="s">
        <v>3722</v>
      </c>
      <c r="Q2658" s="16" t="s">
        <v>5138</v>
      </c>
      <c r="R2658" s="16" t="s">
        <v>1176</v>
      </c>
      <c r="S2658" s="114">
        <f t="shared" si="131"/>
        <v>1</v>
      </c>
      <c r="T2658" s="16">
        <v>0</v>
      </c>
      <c r="U2658" s="16">
        <v>1</v>
      </c>
      <c r="V2658" s="16">
        <v>0</v>
      </c>
      <c r="X2658" s="402" t="s">
        <v>5199</v>
      </c>
      <c r="Y2658" s="16" t="s">
        <v>2844</v>
      </c>
      <c r="Z2658" s="47" t="s">
        <v>5200</v>
      </c>
      <c r="AB2658" s="16" t="str">
        <f t="shared" si="132"/>
        <v>Unique</v>
      </c>
    </row>
    <row r="2659" spans="1:28" ht="15">
      <c r="A2659" s="354" t="str">
        <f t="shared" si="130"/>
        <v xml:space="preserve">80_3_030921_C15_p_ph.pe </v>
      </c>
      <c r="B2659" s="355" t="s">
        <v>69</v>
      </c>
      <c r="C2659" s="355" t="s">
        <v>70</v>
      </c>
      <c r="D2659" s="213">
        <v>80</v>
      </c>
      <c r="E2659" s="213">
        <v>3</v>
      </c>
      <c r="F2659" s="213">
        <v>160821</v>
      </c>
      <c r="G2659" s="379" t="s">
        <v>2403</v>
      </c>
      <c r="H2659" s="213">
        <v>2021</v>
      </c>
      <c r="I2659" s="148" t="s">
        <v>43</v>
      </c>
      <c r="J2659" s="148" t="s">
        <v>72</v>
      </c>
      <c r="K2659" s="148" t="s">
        <v>73</v>
      </c>
      <c r="L2659" s="148" t="s">
        <v>74</v>
      </c>
      <c r="M2659" s="364" t="s">
        <v>75</v>
      </c>
      <c r="N2659" s="213"/>
      <c r="O2659" s="213"/>
      <c r="P2659" s="418" t="s">
        <v>5201</v>
      </c>
      <c r="Q2659" s="16" t="s">
        <v>5138</v>
      </c>
      <c r="R2659" s="16" t="s">
        <v>1176</v>
      </c>
      <c r="S2659" s="114">
        <f t="shared" si="131"/>
        <v>2</v>
      </c>
      <c r="T2659" s="16">
        <v>0</v>
      </c>
      <c r="U2659" s="16">
        <v>2</v>
      </c>
      <c r="V2659" s="16">
        <v>0</v>
      </c>
      <c r="X2659" s="402">
        <v>120526</v>
      </c>
      <c r="Y2659" s="16" t="s">
        <v>2844</v>
      </c>
      <c r="Z2659" s="47" t="s">
        <v>5202</v>
      </c>
      <c r="AB2659" s="16" t="str">
        <f t="shared" si="132"/>
        <v>Unique</v>
      </c>
    </row>
    <row r="2660" spans="1:28" ht="15">
      <c r="A2660" s="354" t="str">
        <f t="shared" si="130"/>
        <v xml:space="preserve">101_2_160821_C3A_p_ph.pe </v>
      </c>
      <c r="B2660" s="355" t="s">
        <v>2336</v>
      </c>
      <c r="C2660" s="355" t="s">
        <v>2337</v>
      </c>
      <c r="D2660" s="213">
        <v>101</v>
      </c>
      <c r="E2660" s="213">
        <v>2</v>
      </c>
      <c r="F2660" s="213">
        <v>300721</v>
      </c>
      <c r="G2660" s="213">
        <v>160821</v>
      </c>
      <c r="H2660" s="213">
        <v>2021</v>
      </c>
      <c r="I2660" s="148" t="s">
        <v>43</v>
      </c>
      <c r="J2660" s="148" t="s">
        <v>2338</v>
      </c>
      <c r="K2660" s="148" t="s">
        <v>2339</v>
      </c>
      <c r="L2660" s="148" t="s">
        <v>74</v>
      </c>
      <c r="M2660" s="2" t="s">
        <v>75</v>
      </c>
      <c r="N2660" s="117">
        <v>572</v>
      </c>
      <c r="P2660" s="418" t="s">
        <v>5203</v>
      </c>
      <c r="Q2660" s="16" t="s">
        <v>5138</v>
      </c>
      <c r="R2660" s="16" t="s">
        <v>1176</v>
      </c>
      <c r="S2660" s="114">
        <f t="shared" si="131"/>
        <v>2</v>
      </c>
      <c r="T2660" s="16">
        <v>0</v>
      </c>
      <c r="U2660" s="16">
        <v>2</v>
      </c>
      <c r="V2660" s="16">
        <v>0</v>
      </c>
      <c r="X2660" s="402">
        <v>120526</v>
      </c>
      <c r="Y2660" s="16" t="s">
        <v>2844</v>
      </c>
      <c r="Z2660" s="47" t="s">
        <v>5204</v>
      </c>
      <c r="AB2660" s="16" t="str">
        <f t="shared" si="132"/>
        <v>Unique</v>
      </c>
    </row>
    <row r="2661" spans="1:28" ht="15">
      <c r="A2661" s="354" t="str">
        <f t="shared" si="130"/>
        <v>80_4_310822_C25_p_ph.pe</v>
      </c>
      <c r="B2661" s="355" t="s">
        <v>2320</v>
      </c>
      <c r="C2661" s="355" t="s">
        <v>2321</v>
      </c>
      <c r="D2661" s="213">
        <v>80</v>
      </c>
      <c r="E2661" s="213">
        <v>4</v>
      </c>
      <c r="F2661" s="213">
        <v>170822</v>
      </c>
      <c r="G2661" s="213">
        <v>310822</v>
      </c>
      <c r="H2661" s="213">
        <v>2022</v>
      </c>
      <c r="I2661" s="148" t="s">
        <v>43</v>
      </c>
      <c r="J2661" s="148" t="s">
        <v>2322</v>
      </c>
      <c r="K2661" s="148" t="s">
        <v>2323</v>
      </c>
      <c r="L2661" s="148" t="s">
        <v>74</v>
      </c>
      <c r="M2661" s="148" t="s">
        <v>3150</v>
      </c>
      <c r="N2661" s="213">
        <v>5</v>
      </c>
      <c r="O2661" s="2"/>
      <c r="P2661" s="418" t="s">
        <v>3722</v>
      </c>
      <c r="Q2661" s="16" t="s">
        <v>4904</v>
      </c>
      <c r="R2661" s="16" t="s">
        <v>1176</v>
      </c>
      <c r="S2661" s="114">
        <f t="shared" si="131"/>
        <v>2</v>
      </c>
      <c r="T2661" s="16">
        <v>0</v>
      </c>
      <c r="U2661" s="16">
        <v>2</v>
      </c>
      <c r="V2661" s="16">
        <v>0</v>
      </c>
      <c r="X2661" s="402" t="s">
        <v>5205</v>
      </c>
      <c r="Y2661" s="16" t="s">
        <v>2844</v>
      </c>
      <c r="Z2661" s="47" t="s">
        <v>5206</v>
      </c>
      <c r="AB2661" s="16" t="str">
        <f t="shared" si="132"/>
        <v>Unique</v>
      </c>
    </row>
    <row r="2662" spans="1:28" ht="15">
      <c r="A2662" s="354" t="str">
        <f t="shared" si="130"/>
        <v>80_1_300823_C1B_p_ph.pe</v>
      </c>
      <c r="B2662" s="355" t="s">
        <v>2360</v>
      </c>
      <c r="C2662" s="355" t="s">
        <v>2361</v>
      </c>
      <c r="D2662" s="213">
        <v>80</v>
      </c>
      <c r="E2662" s="213">
        <v>1</v>
      </c>
      <c r="F2662" s="534">
        <v>160823</v>
      </c>
      <c r="G2662" s="378">
        <v>300823</v>
      </c>
      <c r="H2662" s="378">
        <v>2023</v>
      </c>
      <c r="I2662" s="148" t="s">
        <v>43</v>
      </c>
      <c r="J2662" s="148" t="s">
        <v>2362</v>
      </c>
      <c r="K2662" s="148" t="s">
        <v>2363</v>
      </c>
      <c r="L2662" s="148" t="s">
        <v>74</v>
      </c>
      <c r="M2662" s="491"/>
      <c r="N2662" s="491"/>
      <c r="P2662" s="418" t="s">
        <v>3722</v>
      </c>
      <c r="Q2662" s="16" t="s">
        <v>4904</v>
      </c>
      <c r="R2662" s="16" t="s">
        <v>1176</v>
      </c>
      <c r="S2662" s="114">
        <f t="shared" si="131"/>
        <v>5</v>
      </c>
      <c r="T2662" s="16">
        <v>1</v>
      </c>
      <c r="U2662" s="16">
        <v>4</v>
      </c>
      <c r="V2662" s="16">
        <v>0</v>
      </c>
      <c r="X2662" s="402">
        <v>120526</v>
      </c>
      <c r="Y2662" s="16" t="s">
        <v>2844</v>
      </c>
      <c r="Z2662" s="47" t="s">
        <v>5207</v>
      </c>
      <c r="AB2662" s="16" t="str">
        <f t="shared" si="132"/>
        <v>Unique</v>
      </c>
    </row>
    <row r="2663" spans="1:28" ht="15">
      <c r="A2663" s="354" t="str">
        <f t="shared" si="130"/>
        <v>100_2_230522_C3X_p_ph.di</v>
      </c>
      <c r="B2663" s="355" t="s">
        <v>2441</v>
      </c>
      <c r="C2663" s="355" t="s">
        <v>2442</v>
      </c>
      <c r="D2663" s="213">
        <v>100</v>
      </c>
      <c r="E2663" s="213">
        <v>2</v>
      </c>
      <c r="F2663" s="367" t="s">
        <v>2753</v>
      </c>
      <c r="G2663" s="213">
        <v>230522</v>
      </c>
      <c r="H2663" s="213">
        <v>2022</v>
      </c>
      <c r="I2663" s="148" t="s">
        <v>43</v>
      </c>
      <c r="J2663" s="148" t="s">
        <v>2443</v>
      </c>
      <c r="K2663" s="148" t="s">
        <v>2444</v>
      </c>
      <c r="L2663" s="148" t="s">
        <v>2803</v>
      </c>
      <c r="M2663" s="2" t="s">
        <v>477</v>
      </c>
      <c r="N2663" s="93"/>
      <c r="O2663" s="2"/>
      <c r="P2663" s="581" t="s">
        <v>4126</v>
      </c>
      <c r="Q2663" s="16" t="s">
        <v>4975</v>
      </c>
      <c r="R2663" s="16" t="s">
        <v>1176</v>
      </c>
      <c r="S2663" s="114">
        <f t="shared" si="131"/>
        <v>4</v>
      </c>
      <c r="T2663" s="16">
        <v>0</v>
      </c>
      <c r="U2663" s="16">
        <v>4</v>
      </c>
      <c r="V2663" s="16">
        <v>0</v>
      </c>
      <c r="X2663" s="402">
        <v>120526</v>
      </c>
      <c r="Y2663" s="16" t="s">
        <v>2844</v>
      </c>
      <c r="Z2663" s="47" t="s">
        <v>5208</v>
      </c>
      <c r="AB2663" s="16" t="str">
        <f t="shared" si="132"/>
        <v>Unique</v>
      </c>
    </row>
    <row r="2664" spans="1:28" ht="15">
      <c r="A2664" s="354" t="str">
        <f t="shared" si="130"/>
        <v>119_2_230522_C35_p_mi.de</v>
      </c>
      <c r="B2664" s="355" t="s">
        <v>2611</v>
      </c>
      <c r="C2664" s="355" t="s">
        <v>2612</v>
      </c>
      <c r="D2664" s="421">
        <v>119</v>
      </c>
      <c r="E2664" s="421">
        <v>2</v>
      </c>
      <c r="F2664" s="367" t="s">
        <v>2753</v>
      </c>
      <c r="G2664" s="213">
        <v>230522</v>
      </c>
      <c r="H2664" s="213">
        <v>2022</v>
      </c>
      <c r="I2664" s="148" t="s">
        <v>43</v>
      </c>
      <c r="J2664" s="148" t="s">
        <v>2613</v>
      </c>
      <c r="K2664" s="148" t="s">
        <v>2614</v>
      </c>
      <c r="L2664" s="148" t="s">
        <v>74</v>
      </c>
      <c r="M2664" s="2" t="s">
        <v>75</v>
      </c>
      <c r="N2664" s="117">
        <v>90</v>
      </c>
      <c r="P2664" s="418" t="s">
        <v>5209</v>
      </c>
      <c r="Q2664" s="16" t="s">
        <v>5210</v>
      </c>
      <c r="R2664" s="16" t="s">
        <v>100</v>
      </c>
      <c r="S2664" s="50">
        <v>1</v>
      </c>
      <c r="T2664" s="16">
        <v>1</v>
      </c>
      <c r="U2664" s="16">
        <v>0</v>
      </c>
      <c r="V2664" s="16">
        <v>0</v>
      </c>
      <c r="X2664" s="93">
        <v>120526</v>
      </c>
      <c r="Y2664" s="16" t="s">
        <v>78</v>
      </c>
      <c r="Z2664" s="47" t="s">
        <v>5211</v>
      </c>
      <c r="AA2664" s="432" t="s">
        <v>95</v>
      </c>
      <c r="AB2664" s="16" t="str">
        <f t="shared" si="132"/>
        <v>Unique</v>
      </c>
    </row>
    <row r="2665" spans="1:28" ht="15">
      <c r="A2665" s="354" t="str">
        <f t="shared" si="130"/>
        <v>61_1_220622_C2X_p_ph.di</v>
      </c>
      <c r="B2665" s="355" t="s">
        <v>2372</v>
      </c>
      <c r="C2665" s="355" t="s">
        <v>2373</v>
      </c>
      <c r="D2665" s="213">
        <v>61</v>
      </c>
      <c r="E2665" s="213">
        <v>1</v>
      </c>
      <c r="F2665" s="367" t="s">
        <v>2800</v>
      </c>
      <c r="G2665" s="213">
        <v>220622</v>
      </c>
      <c r="H2665" s="213">
        <v>2022</v>
      </c>
      <c r="I2665" s="148" t="s">
        <v>43</v>
      </c>
      <c r="J2665" s="148" t="s">
        <v>2374</v>
      </c>
      <c r="K2665" s="148" t="s">
        <v>2375</v>
      </c>
      <c r="L2665" s="148" t="s">
        <v>74</v>
      </c>
      <c r="M2665" s="2" t="s">
        <v>75</v>
      </c>
      <c r="N2665" s="117">
        <v>261</v>
      </c>
      <c r="P2665" s="581" t="s">
        <v>4126</v>
      </c>
      <c r="Q2665" s="16" t="s">
        <v>4123</v>
      </c>
      <c r="R2665" s="16" t="s">
        <v>100</v>
      </c>
      <c r="S2665" s="16">
        <v>3</v>
      </c>
      <c r="T2665" s="16">
        <v>0</v>
      </c>
      <c r="U2665" s="16">
        <v>3</v>
      </c>
      <c r="V2665" s="16">
        <v>0</v>
      </c>
      <c r="X2665" s="402">
        <v>120526</v>
      </c>
      <c r="Y2665" s="16" t="s">
        <v>2844</v>
      </c>
      <c r="Z2665" s="47" t="s">
        <v>5212</v>
      </c>
      <c r="AB2665" s="16" t="str">
        <f t="shared" si="132"/>
        <v>Unique</v>
      </c>
    </row>
    <row r="2666" spans="1:28" ht="15">
      <c r="A2666" s="354" t="str">
        <f t="shared" si="130"/>
        <v>80_3_080622_C15_p_xy.se</v>
      </c>
      <c r="B2666" s="355" t="s">
        <v>69</v>
      </c>
      <c r="C2666" s="355" t="s">
        <v>70</v>
      </c>
      <c r="D2666" s="213">
        <v>80</v>
      </c>
      <c r="E2666" s="213">
        <v>3</v>
      </c>
      <c r="F2666" s="213">
        <v>230522</v>
      </c>
      <c r="G2666" s="367" t="s">
        <v>2800</v>
      </c>
      <c r="H2666" s="213">
        <v>2022</v>
      </c>
      <c r="I2666" s="148" t="s">
        <v>43</v>
      </c>
      <c r="J2666" s="148" t="s">
        <v>72</v>
      </c>
      <c r="K2666" s="148" t="s">
        <v>73</v>
      </c>
      <c r="L2666" s="148" t="s">
        <v>74</v>
      </c>
      <c r="M2666" s="2" t="s">
        <v>2911</v>
      </c>
      <c r="N2666" s="117">
        <v>66</v>
      </c>
      <c r="P2666" s="418" t="s">
        <v>529</v>
      </c>
      <c r="Q2666" s="16" t="s">
        <v>530</v>
      </c>
      <c r="R2666" s="16" t="s">
        <v>4909</v>
      </c>
      <c r="S2666" s="16">
        <v>6</v>
      </c>
      <c r="T2666" s="16">
        <v>4</v>
      </c>
      <c r="U2666" s="16">
        <v>2</v>
      </c>
      <c r="V2666" s="16">
        <v>0</v>
      </c>
      <c r="X2666" s="413" t="s">
        <v>5213</v>
      </c>
      <c r="Y2666" s="16" t="s">
        <v>2844</v>
      </c>
      <c r="Z2666" s="47" t="s">
        <v>5214</v>
      </c>
      <c r="AB2666" s="16" t="str">
        <f t="shared" si="132"/>
        <v>Unique</v>
      </c>
    </row>
    <row r="2667" spans="1:28" ht="15">
      <c r="A2667" s="354" t="str">
        <f t="shared" si="130"/>
        <v>119_1_200722_C1X_p_sy.ri</v>
      </c>
      <c r="B2667" s="433" t="s">
        <v>2302</v>
      </c>
      <c r="C2667" s="433" t="s">
        <v>2303</v>
      </c>
      <c r="D2667" s="29">
        <v>119</v>
      </c>
      <c r="E2667" s="29">
        <v>1</v>
      </c>
      <c r="F2667" s="434" t="s">
        <v>465</v>
      </c>
      <c r="G2667" s="29">
        <v>200722</v>
      </c>
      <c r="H2667" s="29">
        <v>2022</v>
      </c>
      <c r="I2667" s="28" t="s">
        <v>43</v>
      </c>
      <c r="J2667" s="28" t="s">
        <v>2304</v>
      </c>
      <c r="K2667" s="28" t="s">
        <v>2305</v>
      </c>
      <c r="L2667" s="28" t="s">
        <v>74</v>
      </c>
      <c r="M2667" s="28" t="s">
        <v>3150</v>
      </c>
      <c r="N2667" s="29">
        <v>45</v>
      </c>
      <c r="O2667" s="435"/>
      <c r="P2667" s="581" t="s">
        <v>888</v>
      </c>
      <c r="Q2667" s="16" t="s">
        <v>889</v>
      </c>
      <c r="R2667" s="16" t="s">
        <v>1176</v>
      </c>
      <c r="S2667" s="603">
        <f t="shared" ref="S2667:S2751" si="133">SUM(T2667+U2667)</f>
        <v>1</v>
      </c>
      <c r="T2667" s="596">
        <v>1</v>
      </c>
      <c r="U2667" s="596">
        <v>0</v>
      </c>
      <c r="V2667" s="596">
        <v>0</v>
      </c>
      <c r="W2667" s="603"/>
      <c r="X2667" s="413" t="s">
        <v>5213</v>
      </c>
      <c r="Y2667" s="16" t="s">
        <v>2844</v>
      </c>
      <c r="Z2667" s="47" t="s">
        <v>5215</v>
      </c>
      <c r="AB2667" s="16" t="str">
        <f t="shared" si="132"/>
        <v>Unique</v>
      </c>
    </row>
    <row r="2668" spans="1:28" ht="15">
      <c r="A2668" s="354" t="str">
        <f t="shared" si="130"/>
        <v>80_1_200921_C1B_p_sy.vi</v>
      </c>
      <c r="B2668" s="355" t="s">
        <v>2360</v>
      </c>
      <c r="C2668" s="355" t="s">
        <v>2361</v>
      </c>
      <c r="D2668" s="213">
        <v>80</v>
      </c>
      <c r="E2668" s="213">
        <v>1</v>
      </c>
      <c r="F2668" s="96" t="s">
        <v>2403</v>
      </c>
      <c r="G2668" s="378">
        <v>200921</v>
      </c>
      <c r="H2668" s="213">
        <v>2021</v>
      </c>
      <c r="I2668" s="148" t="s">
        <v>43</v>
      </c>
      <c r="J2668" s="148" t="s">
        <v>2362</v>
      </c>
      <c r="K2668" s="148" t="s">
        <v>2363</v>
      </c>
      <c r="L2668" s="148" t="s">
        <v>74</v>
      </c>
      <c r="M2668" s="16" t="s">
        <v>75</v>
      </c>
      <c r="P2668" s="418" t="s">
        <v>1137</v>
      </c>
      <c r="Q2668" s="16" t="s">
        <v>5216</v>
      </c>
      <c r="R2668" s="16" t="s">
        <v>1176</v>
      </c>
      <c r="S2668" s="603">
        <f t="shared" si="133"/>
        <v>1</v>
      </c>
      <c r="T2668" s="596">
        <v>0</v>
      </c>
      <c r="U2668" s="596">
        <v>1</v>
      </c>
      <c r="V2668" s="596">
        <v>0</v>
      </c>
      <c r="W2668" s="603"/>
      <c r="X2668" s="413" t="s">
        <v>5213</v>
      </c>
      <c r="Y2668" s="16" t="s">
        <v>2844</v>
      </c>
      <c r="Z2668" s="47" t="s">
        <v>5217</v>
      </c>
      <c r="AB2668" s="16" t="str">
        <f t="shared" si="132"/>
        <v>Unique</v>
      </c>
    </row>
    <row r="2669" spans="1:28" ht="15">
      <c r="A2669" s="354" t="str">
        <f t="shared" si="130"/>
        <v>80_4_090522_C25_p_sy.vi</v>
      </c>
      <c r="B2669" s="355" t="s">
        <v>2320</v>
      </c>
      <c r="C2669" s="355" t="s">
        <v>2321</v>
      </c>
      <c r="D2669" s="213">
        <v>80</v>
      </c>
      <c r="E2669" s="213">
        <v>4</v>
      </c>
      <c r="F2669" s="213">
        <v>250422</v>
      </c>
      <c r="G2669" s="367" t="s">
        <v>2753</v>
      </c>
      <c r="H2669" s="213">
        <v>2022</v>
      </c>
      <c r="I2669" s="148" t="s">
        <v>43</v>
      </c>
      <c r="J2669" s="148" t="s">
        <v>2322</v>
      </c>
      <c r="K2669" s="148" t="s">
        <v>2323</v>
      </c>
      <c r="L2669" s="148" t="s">
        <v>74</v>
      </c>
      <c r="M2669" s="2" t="s">
        <v>75</v>
      </c>
      <c r="N2669" s="117">
        <v>42</v>
      </c>
      <c r="P2669" s="418" t="s">
        <v>1137</v>
      </c>
      <c r="Q2669" s="16" t="s">
        <v>5216</v>
      </c>
      <c r="R2669" s="16" t="s">
        <v>1176</v>
      </c>
      <c r="S2669" s="603">
        <f t="shared" si="133"/>
        <v>1</v>
      </c>
      <c r="T2669" s="596">
        <v>1</v>
      </c>
      <c r="U2669" s="596">
        <v>0</v>
      </c>
      <c r="V2669" s="596">
        <v>0</v>
      </c>
      <c r="W2669" s="603"/>
      <c r="X2669" s="402" t="s">
        <v>5213</v>
      </c>
      <c r="Y2669" s="16" t="s">
        <v>2844</v>
      </c>
      <c r="Z2669" s="47" t="s">
        <v>5218</v>
      </c>
      <c r="AB2669" s="16" t="str">
        <f t="shared" si="132"/>
        <v>Unique</v>
      </c>
    </row>
    <row r="2670" spans="1:28" ht="15">
      <c r="A2670" s="507" t="str">
        <f t="shared" si="130"/>
        <v>100_1_200722_C3C_p_sy.ri</v>
      </c>
      <c r="B2670" s="508" t="s">
        <v>2798</v>
      </c>
      <c r="C2670" s="508" t="s">
        <v>2799</v>
      </c>
      <c r="D2670" s="243">
        <v>100</v>
      </c>
      <c r="E2670" s="243">
        <v>1</v>
      </c>
      <c r="F2670" s="509" t="s">
        <v>465</v>
      </c>
      <c r="G2670" s="510">
        <v>200722</v>
      </c>
      <c r="H2670" s="243">
        <v>2022</v>
      </c>
      <c r="I2670" s="238" t="s">
        <v>43</v>
      </c>
      <c r="J2670" s="238" t="s">
        <v>2801</v>
      </c>
      <c r="K2670" s="238" t="s">
        <v>2802</v>
      </c>
      <c r="L2670" s="511" t="s">
        <v>2803</v>
      </c>
      <c r="M2670" s="511" t="s">
        <v>3125</v>
      </c>
      <c r="N2670" s="510">
        <v>0</v>
      </c>
      <c r="O2670" s="511"/>
      <c r="P2670" s="581" t="s">
        <v>888</v>
      </c>
      <c r="Q2670" s="16" t="s">
        <v>889</v>
      </c>
      <c r="R2670" s="16" t="s">
        <v>1176</v>
      </c>
      <c r="S2670" s="603">
        <f t="shared" si="133"/>
        <v>1</v>
      </c>
      <c r="T2670" s="596">
        <v>0</v>
      </c>
      <c r="U2670" s="596">
        <v>1</v>
      </c>
      <c r="V2670" s="596">
        <v>0</v>
      </c>
      <c r="W2670" s="603"/>
      <c r="X2670" s="402" t="s">
        <v>5213</v>
      </c>
      <c r="Y2670" s="16" t="s">
        <v>2844</v>
      </c>
      <c r="Z2670" s="47" t="s">
        <v>5219</v>
      </c>
      <c r="AB2670" s="16" t="str">
        <f t="shared" si="132"/>
        <v>Unique</v>
      </c>
    </row>
    <row r="2671" spans="1:28" ht="15">
      <c r="A2671" s="354" t="str">
        <f t="shared" si="130"/>
        <v>80_4_060722_C25_p_sy.to</v>
      </c>
      <c r="B2671" s="355" t="s">
        <v>2320</v>
      </c>
      <c r="C2671" s="355" t="s">
        <v>2321</v>
      </c>
      <c r="D2671" s="213">
        <v>80</v>
      </c>
      <c r="E2671" s="213">
        <v>4</v>
      </c>
      <c r="F2671" s="213">
        <v>220622</v>
      </c>
      <c r="G2671" s="367" t="s">
        <v>465</v>
      </c>
      <c r="H2671" s="213">
        <v>2022</v>
      </c>
      <c r="I2671" s="148" t="s">
        <v>43</v>
      </c>
      <c r="J2671" s="148" t="s">
        <v>2322</v>
      </c>
      <c r="K2671" s="148" t="s">
        <v>2323</v>
      </c>
      <c r="L2671" s="148" t="s">
        <v>2803</v>
      </c>
      <c r="M2671" s="2" t="s">
        <v>75</v>
      </c>
      <c r="N2671" s="93">
        <v>2</v>
      </c>
      <c r="O2671" s="50" t="s">
        <v>2805</v>
      </c>
      <c r="P2671" s="418" t="s">
        <v>1140</v>
      </c>
      <c r="Q2671" s="16" t="s">
        <v>5220</v>
      </c>
      <c r="R2671" s="16" t="s">
        <v>1176</v>
      </c>
      <c r="S2671" s="603">
        <f t="shared" si="133"/>
        <v>1</v>
      </c>
      <c r="T2671" s="596">
        <v>0</v>
      </c>
      <c r="U2671" s="596">
        <v>1</v>
      </c>
      <c r="V2671" s="596">
        <v>0</v>
      </c>
      <c r="W2671" s="603"/>
      <c r="X2671" s="402" t="s">
        <v>5213</v>
      </c>
      <c r="Y2671" s="16" t="s">
        <v>2844</v>
      </c>
      <c r="Z2671" s="47" t="s">
        <v>5221</v>
      </c>
      <c r="AB2671" s="16" t="str">
        <f t="shared" si="132"/>
        <v>Unique</v>
      </c>
    </row>
    <row r="2672" spans="1:28" ht="15">
      <c r="A2672" s="354" t="str">
        <f t="shared" si="130"/>
        <v>80_3_030921_C15_p_sy.vi</v>
      </c>
      <c r="B2672" s="355" t="s">
        <v>69</v>
      </c>
      <c r="C2672" s="355" t="s">
        <v>70</v>
      </c>
      <c r="D2672" s="213">
        <v>80</v>
      </c>
      <c r="E2672" s="213">
        <v>3</v>
      </c>
      <c r="F2672" s="213">
        <v>160821</v>
      </c>
      <c r="G2672" s="379" t="s">
        <v>2403</v>
      </c>
      <c r="H2672" s="213">
        <v>2021</v>
      </c>
      <c r="I2672" s="148" t="s">
        <v>43</v>
      </c>
      <c r="J2672" s="148" t="s">
        <v>72</v>
      </c>
      <c r="K2672" s="148" t="s">
        <v>73</v>
      </c>
      <c r="L2672" s="148" t="s">
        <v>74</v>
      </c>
      <c r="M2672" s="364" t="s">
        <v>75</v>
      </c>
      <c r="N2672" s="213"/>
      <c r="O2672" s="213"/>
      <c r="P2672" s="418" t="s">
        <v>1137</v>
      </c>
      <c r="Q2672" s="16" t="s">
        <v>5216</v>
      </c>
      <c r="R2672" s="16" t="s">
        <v>1176</v>
      </c>
      <c r="S2672" s="603">
        <f t="shared" si="133"/>
        <v>1</v>
      </c>
      <c r="T2672" s="596">
        <v>0</v>
      </c>
      <c r="U2672" s="596">
        <v>1</v>
      </c>
      <c r="V2672" s="596">
        <v>0</v>
      </c>
      <c r="W2672" s="603"/>
      <c r="X2672" s="402" t="s">
        <v>5213</v>
      </c>
      <c r="Y2672" s="16" t="s">
        <v>2844</v>
      </c>
      <c r="Z2672" s="47" t="s">
        <v>5222</v>
      </c>
      <c r="AB2672" s="16" t="str">
        <f t="shared" si="132"/>
        <v>Unique</v>
      </c>
    </row>
    <row r="2673" spans="1:28" ht="15">
      <c r="A2673" s="354" t="str">
        <f t="shared" si="130"/>
        <v>83_1_060722_C2C_p_sy.vi</v>
      </c>
      <c r="B2673" s="355" t="s">
        <v>2789</v>
      </c>
      <c r="C2673" s="355" t="s">
        <v>2790</v>
      </c>
      <c r="D2673" s="213">
        <v>83</v>
      </c>
      <c r="E2673" s="213">
        <v>1</v>
      </c>
      <c r="F2673" s="213">
        <v>220622</v>
      </c>
      <c r="G2673" s="367" t="s">
        <v>465</v>
      </c>
      <c r="H2673" s="213">
        <v>2022</v>
      </c>
      <c r="I2673" s="148" t="s">
        <v>43</v>
      </c>
      <c r="J2673" s="148" t="s">
        <v>2791</v>
      </c>
      <c r="K2673" s="148" t="s">
        <v>2792</v>
      </c>
      <c r="L2673" s="148" t="s">
        <v>74</v>
      </c>
      <c r="M2673" s="2" t="s">
        <v>100</v>
      </c>
      <c r="N2673" s="117">
        <v>695</v>
      </c>
      <c r="O2673" s="2"/>
      <c r="P2673" s="418" t="s">
        <v>1137</v>
      </c>
      <c r="Q2673" s="16" t="s">
        <v>5216</v>
      </c>
      <c r="R2673" s="16" t="s">
        <v>1176</v>
      </c>
      <c r="S2673" s="603">
        <f t="shared" si="133"/>
        <v>1</v>
      </c>
      <c r="T2673" s="596">
        <v>1</v>
      </c>
      <c r="U2673" s="596">
        <v>0</v>
      </c>
      <c r="V2673" s="596">
        <v>0</v>
      </c>
      <c r="W2673" s="603"/>
      <c r="X2673" s="402" t="s">
        <v>5213</v>
      </c>
      <c r="Y2673" s="16" t="s">
        <v>2844</v>
      </c>
      <c r="Z2673" s="47" t="s">
        <v>5223</v>
      </c>
      <c r="AB2673" s="16" t="str">
        <f t="shared" si="132"/>
        <v>Unique</v>
      </c>
    </row>
    <row r="2674" spans="1:28" ht="15">
      <c r="A2674" s="354" t="str">
        <f t="shared" si="130"/>
        <v>128_1_250422_C3D_p_sy.vi</v>
      </c>
      <c r="B2674" s="355" t="s">
        <v>2767</v>
      </c>
      <c r="C2674" s="355" t="s">
        <v>2768</v>
      </c>
      <c r="D2674" s="213">
        <v>128</v>
      </c>
      <c r="E2674" s="213">
        <v>1</v>
      </c>
      <c r="F2674" s="213">
        <v>110422</v>
      </c>
      <c r="G2674" s="213">
        <v>250422</v>
      </c>
      <c r="H2674" s="213">
        <v>2021</v>
      </c>
      <c r="I2674" s="148" t="s">
        <v>43</v>
      </c>
      <c r="J2674" s="148" t="s">
        <v>2769</v>
      </c>
      <c r="K2674" s="148" t="s">
        <v>2770</v>
      </c>
      <c r="L2674" s="148" t="s">
        <v>74</v>
      </c>
      <c r="M2674" s="2" t="s">
        <v>477</v>
      </c>
      <c r="N2674" s="117">
        <v>54</v>
      </c>
      <c r="P2674" s="418" t="s">
        <v>1137</v>
      </c>
      <c r="Q2674" s="16" t="s">
        <v>5216</v>
      </c>
      <c r="R2674" s="16" t="s">
        <v>1176</v>
      </c>
      <c r="S2674" s="603">
        <f t="shared" si="133"/>
        <v>1</v>
      </c>
      <c r="T2674" s="596">
        <v>0</v>
      </c>
      <c r="U2674" s="596">
        <v>1</v>
      </c>
      <c r="V2674" s="596">
        <v>0</v>
      </c>
      <c r="W2674" s="603"/>
      <c r="X2674" s="402" t="s">
        <v>5213</v>
      </c>
      <c r="Y2674" s="16" t="s">
        <v>2844</v>
      </c>
      <c r="Z2674" s="47" t="s">
        <v>5224</v>
      </c>
      <c r="AB2674" s="16" t="str">
        <f t="shared" si="132"/>
        <v>Unique</v>
      </c>
    </row>
    <row r="2675" spans="1:28" ht="15">
      <c r="A2675" s="354" t="str">
        <f t="shared" si="130"/>
        <v>100_3_220622_C3Y_p_sy.to</v>
      </c>
      <c r="B2675" s="355" t="s">
        <v>2417</v>
      </c>
      <c r="C2675" s="355" t="s">
        <v>2418</v>
      </c>
      <c r="D2675" s="213">
        <v>100</v>
      </c>
      <c r="E2675" s="213">
        <v>3</v>
      </c>
      <c r="F2675" s="367" t="s">
        <v>2800</v>
      </c>
      <c r="G2675" s="213">
        <v>220622</v>
      </c>
      <c r="H2675" s="213">
        <v>2022</v>
      </c>
      <c r="I2675" s="148" t="s">
        <v>43</v>
      </c>
      <c r="J2675" s="148" t="s">
        <v>2419</v>
      </c>
      <c r="K2675" s="148" t="s">
        <v>2420</v>
      </c>
      <c r="L2675" s="148" t="s">
        <v>74</v>
      </c>
      <c r="M2675" s="2" t="s">
        <v>3125</v>
      </c>
      <c r="N2675" s="117">
        <v>182</v>
      </c>
      <c r="P2675" s="418" t="s">
        <v>1140</v>
      </c>
      <c r="Q2675" s="16" t="s">
        <v>5220</v>
      </c>
      <c r="R2675" s="16" t="s">
        <v>1176</v>
      </c>
      <c r="S2675" s="603">
        <f t="shared" si="133"/>
        <v>37</v>
      </c>
      <c r="T2675" s="16">
        <v>25</v>
      </c>
      <c r="U2675" s="16">
        <v>12</v>
      </c>
      <c r="V2675" s="16">
        <v>0</v>
      </c>
      <c r="X2675" s="402">
        <v>150526</v>
      </c>
      <c r="Y2675" s="16" t="s">
        <v>2844</v>
      </c>
      <c r="Z2675" s="47" t="s">
        <v>5225</v>
      </c>
      <c r="AB2675" s="16" t="str">
        <f t="shared" si="132"/>
        <v>Unique</v>
      </c>
    </row>
    <row r="2676" spans="1:28" ht="15">
      <c r="A2676" s="587" t="str">
        <f t="shared" si="130"/>
        <v>100_3_220622_C3Y_p_sy.ri</v>
      </c>
      <c r="B2676" s="148" t="s">
        <v>2417</v>
      </c>
      <c r="C2676" s="148" t="s">
        <v>2418</v>
      </c>
      <c r="D2676" s="213">
        <v>100</v>
      </c>
      <c r="E2676" s="213">
        <v>3</v>
      </c>
      <c r="F2676" s="367" t="s">
        <v>2800</v>
      </c>
      <c r="G2676" s="213">
        <v>220622</v>
      </c>
      <c r="H2676" s="213">
        <v>2022</v>
      </c>
      <c r="I2676" s="148" t="s">
        <v>43</v>
      </c>
      <c r="J2676" s="148" t="s">
        <v>2419</v>
      </c>
      <c r="K2676" s="148" t="s">
        <v>2420</v>
      </c>
      <c r="L2676" s="148" t="s">
        <v>74</v>
      </c>
      <c r="M2676" s="2" t="s">
        <v>3125</v>
      </c>
      <c r="N2676" s="117">
        <v>182</v>
      </c>
      <c r="O2676" s="2"/>
      <c r="P2676" s="581" t="s">
        <v>888</v>
      </c>
      <c r="Q2676" s="16" t="s">
        <v>889</v>
      </c>
      <c r="R2676" s="16" t="s">
        <v>1176</v>
      </c>
      <c r="S2676" s="603">
        <f t="shared" si="133"/>
        <v>4</v>
      </c>
      <c r="T2676" s="16">
        <v>3</v>
      </c>
      <c r="U2676" s="16">
        <v>1</v>
      </c>
      <c r="V2676" s="16">
        <v>0</v>
      </c>
      <c r="X2676" s="402">
        <v>150526</v>
      </c>
      <c r="Y2676" s="16" t="s">
        <v>2844</v>
      </c>
      <c r="Z2676" s="47" t="s">
        <v>5226</v>
      </c>
      <c r="AB2676" s="16" t="str">
        <f t="shared" si="132"/>
        <v>Unique</v>
      </c>
    </row>
    <row r="2677" spans="1:28" ht="15">
      <c r="A2677" s="594" t="str">
        <f t="shared" si="130"/>
        <v>100_3_220622_C3Y_p_sy.vi</v>
      </c>
      <c r="B2677" s="148" t="s">
        <v>2417</v>
      </c>
      <c r="C2677" s="148" t="s">
        <v>2418</v>
      </c>
      <c r="D2677" s="213">
        <v>100</v>
      </c>
      <c r="E2677" s="213">
        <v>3</v>
      </c>
      <c r="F2677" s="367" t="s">
        <v>2800</v>
      </c>
      <c r="G2677" s="213">
        <v>220622</v>
      </c>
      <c r="H2677" s="213">
        <v>2022</v>
      </c>
      <c r="I2677" s="148" t="s">
        <v>43</v>
      </c>
      <c r="J2677" s="148" t="s">
        <v>2419</v>
      </c>
      <c r="K2677" s="148" t="s">
        <v>2420</v>
      </c>
      <c r="L2677" s="148" t="s">
        <v>74</v>
      </c>
      <c r="M2677" s="2" t="s">
        <v>3125</v>
      </c>
      <c r="N2677" s="117">
        <v>182</v>
      </c>
      <c r="O2677" s="2"/>
      <c r="P2677" s="418" t="s">
        <v>1137</v>
      </c>
      <c r="Q2677" s="16" t="s">
        <v>5216</v>
      </c>
      <c r="R2677" s="16" t="s">
        <v>1176</v>
      </c>
      <c r="S2677" s="603">
        <f t="shared" si="133"/>
        <v>19</v>
      </c>
      <c r="T2677" s="16">
        <v>15</v>
      </c>
      <c r="U2677" s="16">
        <v>4</v>
      </c>
      <c r="V2677" s="16">
        <v>0</v>
      </c>
      <c r="X2677" s="402">
        <v>150526</v>
      </c>
      <c r="Y2677" s="16" t="s">
        <v>2844</v>
      </c>
      <c r="Z2677" s="47" t="s">
        <v>5227</v>
      </c>
      <c r="AB2677" s="16" t="str">
        <f t="shared" si="132"/>
        <v>Unique</v>
      </c>
    </row>
    <row r="2678" spans="1:28" ht="15">
      <c r="A2678" s="354" t="str">
        <f t="shared" si="130"/>
        <v>83_2_080622_C2D_p_sy.ri</v>
      </c>
      <c r="B2678" s="355" t="s">
        <v>2773</v>
      </c>
      <c r="C2678" s="355" t="s">
        <v>2774</v>
      </c>
      <c r="D2678" s="213">
        <v>83</v>
      </c>
      <c r="E2678" s="213">
        <v>2</v>
      </c>
      <c r="F2678" s="213">
        <v>230522</v>
      </c>
      <c r="G2678" s="367" t="s">
        <v>2800</v>
      </c>
      <c r="H2678" s="213">
        <v>2022</v>
      </c>
      <c r="I2678" s="148" t="s">
        <v>43</v>
      </c>
      <c r="J2678" s="148" t="s">
        <v>2775</v>
      </c>
      <c r="K2678" s="148" t="s">
        <v>2776</v>
      </c>
      <c r="L2678" s="148" t="s">
        <v>74</v>
      </c>
      <c r="M2678" s="2" t="s">
        <v>75</v>
      </c>
      <c r="N2678" s="117">
        <v>102</v>
      </c>
      <c r="P2678" s="581" t="s">
        <v>888</v>
      </c>
      <c r="Q2678" s="16" t="s">
        <v>889</v>
      </c>
      <c r="R2678" s="16" t="s">
        <v>1176</v>
      </c>
      <c r="S2678" s="603">
        <f t="shared" si="133"/>
        <v>7</v>
      </c>
      <c r="T2678" s="16">
        <v>0</v>
      </c>
      <c r="U2678" s="16">
        <v>7</v>
      </c>
      <c r="V2678" s="16">
        <v>0</v>
      </c>
      <c r="X2678" s="402">
        <v>150526</v>
      </c>
      <c r="Y2678" s="16" t="s">
        <v>2844</v>
      </c>
      <c r="Z2678" s="47" t="s">
        <v>5228</v>
      </c>
      <c r="AB2678" s="16" t="str">
        <f t="shared" si="132"/>
        <v>Unique</v>
      </c>
    </row>
    <row r="2679" spans="1:28" ht="15">
      <c r="A2679" s="354" t="str">
        <f t="shared" si="130"/>
        <v>83_2_080622_C2D_p_sy.vi</v>
      </c>
      <c r="B2679" s="355" t="s">
        <v>2773</v>
      </c>
      <c r="C2679" s="355" t="s">
        <v>2774</v>
      </c>
      <c r="D2679" s="213">
        <v>83</v>
      </c>
      <c r="E2679" s="213">
        <v>2</v>
      </c>
      <c r="F2679" s="213">
        <v>230522</v>
      </c>
      <c r="G2679" s="367" t="s">
        <v>2800</v>
      </c>
      <c r="H2679" s="213">
        <v>2022</v>
      </c>
      <c r="I2679" s="148" t="s">
        <v>43</v>
      </c>
      <c r="J2679" s="148" t="s">
        <v>2775</v>
      </c>
      <c r="K2679" s="148" t="s">
        <v>2776</v>
      </c>
      <c r="L2679" s="148" t="s">
        <v>74</v>
      </c>
      <c r="M2679" s="2" t="s">
        <v>75</v>
      </c>
      <c r="N2679" s="117">
        <v>102</v>
      </c>
      <c r="P2679" s="418" t="s">
        <v>1137</v>
      </c>
      <c r="Q2679" s="16" t="s">
        <v>5216</v>
      </c>
      <c r="R2679" s="16" t="s">
        <v>1176</v>
      </c>
      <c r="S2679" s="603">
        <f t="shared" si="133"/>
        <v>5</v>
      </c>
      <c r="T2679" s="16">
        <v>0</v>
      </c>
      <c r="U2679" s="16">
        <v>5</v>
      </c>
      <c r="V2679" s="16">
        <v>0</v>
      </c>
      <c r="X2679" s="402">
        <v>150526</v>
      </c>
      <c r="Y2679" s="16" t="s">
        <v>2844</v>
      </c>
      <c r="Z2679" s="47" t="s">
        <v>5229</v>
      </c>
      <c r="AB2679" s="16" t="str">
        <f t="shared" ref="AB2679:AB2710" si="134">IF(COUNTIF(Z:Z, Z2679)&gt;1, "Duplicate", "Unique")</f>
        <v>Unique</v>
      </c>
    </row>
    <row r="2680" spans="1:28" ht="15">
      <c r="A2680" s="354" t="str">
        <f t="shared" si="130"/>
        <v>93_1_160821_C3B_p_sy.vi</v>
      </c>
      <c r="B2680" s="355" t="s">
        <v>2326</v>
      </c>
      <c r="C2680" s="355" t="s">
        <v>2327</v>
      </c>
      <c r="D2680" s="213">
        <v>93</v>
      </c>
      <c r="E2680" s="213">
        <v>1</v>
      </c>
      <c r="F2680" s="213">
        <v>300721</v>
      </c>
      <c r="G2680" s="213">
        <v>160821</v>
      </c>
      <c r="H2680" s="213">
        <v>2021</v>
      </c>
      <c r="I2680" s="148" t="s">
        <v>43</v>
      </c>
      <c r="J2680" s="148" t="s">
        <v>2328</v>
      </c>
      <c r="K2680" s="148" t="s">
        <v>2329</v>
      </c>
      <c r="L2680" s="148" t="s">
        <v>74</v>
      </c>
      <c r="M2680" s="2" t="s">
        <v>75</v>
      </c>
      <c r="N2680" s="117">
        <v>705</v>
      </c>
      <c r="O2680" s="2"/>
      <c r="P2680" s="418" t="s">
        <v>1137</v>
      </c>
      <c r="Q2680" s="16" t="s">
        <v>5216</v>
      </c>
      <c r="R2680" s="16" t="s">
        <v>1176</v>
      </c>
      <c r="S2680" s="603">
        <f t="shared" si="133"/>
        <v>15</v>
      </c>
      <c r="T2680" s="16">
        <v>4</v>
      </c>
      <c r="U2680" s="16">
        <v>11</v>
      </c>
      <c r="V2680" s="16">
        <v>0</v>
      </c>
      <c r="X2680" s="402">
        <v>150526</v>
      </c>
      <c r="Y2680" s="16" t="s">
        <v>2844</v>
      </c>
      <c r="Z2680" s="47" t="s">
        <v>5230</v>
      </c>
      <c r="AB2680" s="16" t="str">
        <f t="shared" si="134"/>
        <v>Unique</v>
      </c>
    </row>
    <row r="2681" spans="1:28" ht="15">
      <c r="A2681" s="587" t="str">
        <f t="shared" si="130"/>
        <v>93_1_160821_C3B_p_sy.ri</v>
      </c>
      <c r="B2681" s="148" t="s">
        <v>2326</v>
      </c>
      <c r="C2681" s="148" t="s">
        <v>2327</v>
      </c>
      <c r="D2681" s="213">
        <v>93</v>
      </c>
      <c r="E2681" s="213">
        <v>1</v>
      </c>
      <c r="F2681" s="213">
        <v>300721</v>
      </c>
      <c r="G2681" s="213">
        <v>160821</v>
      </c>
      <c r="H2681" s="213">
        <v>2021</v>
      </c>
      <c r="I2681" s="148" t="s">
        <v>43</v>
      </c>
      <c r="J2681" s="148" t="s">
        <v>2328</v>
      </c>
      <c r="K2681" s="148" t="s">
        <v>2329</v>
      </c>
      <c r="L2681" s="148" t="s">
        <v>74</v>
      </c>
      <c r="M2681" s="2" t="s">
        <v>75</v>
      </c>
      <c r="N2681" s="117">
        <v>705</v>
      </c>
      <c r="O2681" s="2"/>
      <c r="P2681" s="581" t="s">
        <v>888</v>
      </c>
      <c r="Q2681" s="16" t="s">
        <v>889</v>
      </c>
      <c r="R2681" s="16" t="s">
        <v>1176</v>
      </c>
      <c r="S2681" s="603">
        <f t="shared" si="133"/>
        <v>2</v>
      </c>
      <c r="T2681" s="16">
        <v>0</v>
      </c>
      <c r="U2681" s="16">
        <v>2</v>
      </c>
      <c r="V2681" s="16">
        <v>0</v>
      </c>
      <c r="X2681" s="402">
        <v>150526</v>
      </c>
      <c r="Y2681" s="16" t="s">
        <v>2844</v>
      </c>
      <c r="Z2681" s="47" t="s">
        <v>5231</v>
      </c>
      <c r="AB2681" s="16" t="str">
        <f t="shared" si="134"/>
        <v>Unique</v>
      </c>
    </row>
    <row r="2682" spans="1:28" ht="15">
      <c r="A2682" s="587" t="str">
        <f t="shared" si="130"/>
        <v>93_1_160821_C3B_p_sy.</v>
      </c>
      <c r="B2682" s="148" t="s">
        <v>2326</v>
      </c>
      <c r="C2682" s="148" t="s">
        <v>2327</v>
      </c>
      <c r="D2682" s="213">
        <v>93</v>
      </c>
      <c r="E2682" s="213">
        <v>1</v>
      </c>
      <c r="F2682" s="213">
        <v>300721</v>
      </c>
      <c r="G2682" s="213">
        <v>160821</v>
      </c>
      <c r="H2682" s="213">
        <v>2021</v>
      </c>
      <c r="I2682" s="148" t="s">
        <v>43</v>
      </c>
      <c r="J2682" s="148" t="s">
        <v>2328</v>
      </c>
      <c r="K2682" s="148" t="s">
        <v>2329</v>
      </c>
      <c r="L2682" s="148" t="s">
        <v>74</v>
      </c>
      <c r="M2682" s="2" t="s">
        <v>75</v>
      </c>
      <c r="N2682" s="117">
        <v>705</v>
      </c>
      <c r="O2682" s="2"/>
      <c r="P2682" s="581" t="s">
        <v>4913</v>
      </c>
      <c r="Q2682" s="16" t="s">
        <v>5232</v>
      </c>
      <c r="R2682" s="16" t="s">
        <v>1176</v>
      </c>
      <c r="S2682" s="603">
        <f t="shared" si="133"/>
        <v>1</v>
      </c>
      <c r="T2682" s="16">
        <v>0</v>
      </c>
      <c r="U2682" s="16">
        <v>1</v>
      </c>
      <c r="V2682" s="16">
        <v>0</v>
      </c>
      <c r="W2682" s="16" t="s">
        <v>5233</v>
      </c>
      <c r="X2682" s="402">
        <v>150526</v>
      </c>
      <c r="Y2682" s="16" t="s">
        <v>2844</v>
      </c>
      <c r="Z2682" s="47" t="s">
        <v>5234</v>
      </c>
      <c r="AB2682" s="16" t="str">
        <f t="shared" si="134"/>
        <v>Unique</v>
      </c>
    </row>
    <row r="2683" spans="1:28" ht="15">
      <c r="A2683" s="354" t="str">
        <f t="shared" si="130"/>
        <v>102_1_220622_C1C_p_sy.to</v>
      </c>
      <c r="B2683" s="355" t="s">
        <v>2751</v>
      </c>
      <c r="C2683" s="355" t="s">
        <v>2752</v>
      </c>
      <c r="D2683" s="213">
        <v>102</v>
      </c>
      <c r="E2683" s="213">
        <v>1</v>
      </c>
      <c r="F2683" s="367" t="s">
        <v>2800</v>
      </c>
      <c r="G2683" s="213">
        <v>220622</v>
      </c>
      <c r="H2683" s="213">
        <v>2022</v>
      </c>
      <c r="I2683" s="148" t="s">
        <v>43</v>
      </c>
      <c r="J2683" s="148" t="s">
        <v>2754</v>
      </c>
      <c r="K2683" s="148" t="s">
        <v>2755</v>
      </c>
      <c r="L2683" s="148" t="s">
        <v>74</v>
      </c>
      <c r="M2683" s="2" t="s">
        <v>168</v>
      </c>
      <c r="N2683" s="213">
        <v>164</v>
      </c>
      <c r="P2683" s="418" t="s">
        <v>1140</v>
      </c>
      <c r="Q2683" s="16" t="s">
        <v>5220</v>
      </c>
      <c r="R2683" s="16" t="s">
        <v>1176</v>
      </c>
      <c r="S2683" s="603">
        <f t="shared" si="133"/>
        <v>4</v>
      </c>
      <c r="T2683" s="16">
        <v>3</v>
      </c>
      <c r="U2683" s="16">
        <v>1</v>
      </c>
      <c r="V2683" s="16">
        <v>0</v>
      </c>
      <c r="X2683" s="402">
        <v>150526</v>
      </c>
      <c r="Y2683" s="16" t="s">
        <v>2844</v>
      </c>
      <c r="Z2683" s="47" t="s">
        <v>5235</v>
      </c>
      <c r="AB2683" s="16" t="str">
        <f t="shared" si="134"/>
        <v>Unique</v>
      </c>
    </row>
    <row r="2684" spans="1:28" ht="15">
      <c r="A2684" s="354" t="str">
        <f t="shared" si="130"/>
        <v>102_1_220622_C1C_p_sy.ri</v>
      </c>
      <c r="B2684" s="355" t="s">
        <v>2751</v>
      </c>
      <c r="C2684" s="355" t="s">
        <v>2752</v>
      </c>
      <c r="D2684" s="213">
        <v>102</v>
      </c>
      <c r="E2684" s="213">
        <v>1</v>
      </c>
      <c r="F2684" s="367" t="s">
        <v>2800</v>
      </c>
      <c r="G2684" s="213">
        <v>220622</v>
      </c>
      <c r="H2684" s="213">
        <v>2022</v>
      </c>
      <c r="I2684" s="148" t="s">
        <v>43</v>
      </c>
      <c r="J2684" s="148" t="s">
        <v>2754</v>
      </c>
      <c r="K2684" s="148" t="s">
        <v>2755</v>
      </c>
      <c r="L2684" s="148" t="s">
        <v>74</v>
      </c>
      <c r="M2684" s="2" t="s">
        <v>168</v>
      </c>
      <c r="N2684" s="213">
        <v>164</v>
      </c>
      <c r="P2684" s="581" t="s">
        <v>888</v>
      </c>
      <c r="Q2684" s="16" t="s">
        <v>889</v>
      </c>
      <c r="R2684" s="16" t="s">
        <v>1176</v>
      </c>
      <c r="S2684" s="603">
        <f t="shared" si="133"/>
        <v>7</v>
      </c>
      <c r="T2684" s="16">
        <v>3</v>
      </c>
      <c r="U2684" s="16">
        <v>4</v>
      </c>
      <c r="V2684" s="16">
        <v>0</v>
      </c>
      <c r="X2684" s="402">
        <v>150526</v>
      </c>
      <c r="Y2684" s="16" t="s">
        <v>2844</v>
      </c>
      <c r="Z2684" s="47" t="s">
        <v>5236</v>
      </c>
      <c r="AB2684" s="16" t="str">
        <f t="shared" si="134"/>
        <v>Unique</v>
      </c>
    </row>
    <row r="2685" spans="1:28" ht="15">
      <c r="A2685" s="354" t="str">
        <f t="shared" si="130"/>
        <v>102_1_220622_C1C_p_sy.vi</v>
      </c>
      <c r="B2685" s="355" t="s">
        <v>2751</v>
      </c>
      <c r="C2685" s="355" t="s">
        <v>2752</v>
      </c>
      <c r="D2685" s="213">
        <v>102</v>
      </c>
      <c r="E2685" s="213">
        <v>1</v>
      </c>
      <c r="F2685" s="367" t="s">
        <v>2800</v>
      </c>
      <c r="G2685" s="213">
        <v>220622</v>
      </c>
      <c r="H2685" s="213">
        <v>2022</v>
      </c>
      <c r="I2685" s="148" t="s">
        <v>43</v>
      </c>
      <c r="J2685" s="148" t="s">
        <v>2754</v>
      </c>
      <c r="K2685" s="148" t="s">
        <v>2755</v>
      </c>
      <c r="L2685" s="148" t="s">
        <v>74</v>
      </c>
      <c r="M2685" s="2" t="s">
        <v>168</v>
      </c>
      <c r="N2685" s="213">
        <v>164</v>
      </c>
      <c r="P2685" s="418" t="s">
        <v>1137</v>
      </c>
      <c r="Q2685" s="16" t="s">
        <v>5216</v>
      </c>
      <c r="R2685" s="16" t="s">
        <v>1176</v>
      </c>
      <c r="S2685" s="603">
        <f t="shared" si="133"/>
        <v>2</v>
      </c>
      <c r="T2685" s="16">
        <v>0</v>
      </c>
      <c r="U2685" s="16">
        <v>2</v>
      </c>
      <c r="V2685" s="16">
        <v>0</v>
      </c>
      <c r="X2685" s="402">
        <v>150526</v>
      </c>
      <c r="Y2685" s="16" t="s">
        <v>2844</v>
      </c>
      <c r="Z2685" s="47" t="s">
        <v>5237</v>
      </c>
      <c r="AB2685" s="16" t="str">
        <f t="shared" si="134"/>
        <v>Unique</v>
      </c>
    </row>
    <row r="2686" spans="1:28" ht="15">
      <c r="A2686" s="354" t="str">
        <f t="shared" si="130"/>
        <v>61_1_090522_C2X_p_sy.to</v>
      </c>
      <c r="B2686" s="355" t="s">
        <v>2372</v>
      </c>
      <c r="C2686" s="355" t="s">
        <v>2373</v>
      </c>
      <c r="D2686" s="213">
        <v>61</v>
      </c>
      <c r="E2686" s="213">
        <v>1</v>
      </c>
      <c r="F2686" s="213">
        <v>250422</v>
      </c>
      <c r="G2686" s="367" t="s">
        <v>2753</v>
      </c>
      <c r="H2686" s="213">
        <v>2022</v>
      </c>
      <c r="I2686" s="148" t="s">
        <v>43</v>
      </c>
      <c r="J2686" s="148" t="s">
        <v>2374</v>
      </c>
      <c r="K2686" s="148" t="s">
        <v>2375</v>
      </c>
      <c r="L2686" s="148" t="s">
        <v>74</v>
      </c>
      <c r="M2686" s="2" t="s">
        <v>75</v>
      </c>
      <c r="N2686" s="117">
        <v>33</v>
      </c>
      <c r="P2686" s="418" t="s">
        <v>1140</v>
      </c>
      <c r="Q2686" s="16" t="s">
        <v>5220</v>
      </c>
      <c r="R2686" s="16" t="s">
        <v>1176</v>
      </c>
      <c r="S2686" s="603">
        <f t="shared" si="133"/>
        <v>1</v>
      </c>
      <c r="T2686" s="16">
        <v>0</v>
      </c>
      <c r="U2686" s="16">
        <v>1</v>
      </c>
      <c r="V2686" s="16">
        <v>0</v>
      </c>
      <c r="X2686" s="402">
        <v>150526</v>
      </c>
      <c r="Y2686" s="16" t="s">
        <v>2844</v>
      </c>
      <c r="Z2686" s="47" t="s">
        <v>5238</v>
      </c>
      <c r="AB2686" s="16" t="str">
        <f t="shared" si="134"/>
        <v>Unique</v>
      </c>
    </row>
    <row r="2687" spans="1:28" ht="15">
      <c r="A2687" s="354" t="str">
        <f t="shared" si="130"/>
        <v>61_1_090522_C2X_p_sy.vi</v>
      </c>
      <c r="B2687" s="355" t="s">
        <v>2372</v>
      </c>
      <c r="C2687" s="355" t="s">
        <v>2373</v>
      </c>
      <c r="D2687" s="213">
        <v>61</v>
      </c>
      <c r="E2687" s="213">
        <v>1</v>
      </c>
      <c r="F2687" s="213">
        <v>250422</v>
      </c>
      <c r="G2687" s="367" t="s">
        <v>2753</v>
      </c>
      <c r="H2687" s="213">
        <v>2022</v>
      </c>
      <c r="I2687" s="148" t="s">
        <v>43</v>
      </c>
      <c r="J2687" s="148" t="s">
        <v>2374</v>
      </c>
      <c r="K2687" s="148" t="s">
        <v>2375</v>
      </c>
      <c r="L2687" s="148" t="s">
        <v>74</v>
      </c>
      <c r="M2687" s="2" t="s">
        <v>75</v>
      </c>
      <c r="N2687" s="117">
        <v>33</v>
      </c>
      <c r="P2687" s="418" t="s">
        <v>1137</v>
      </c>
      <c r="Q2687" s="16" t="s">
        <v>5216</v>
      </c>
      <c r="R2687" s="16" t="s">
        <v>1176</v>
      </c>
      <c r="S2687" s="603">
        <f t="shared" si="133"/>
        <v>1</v>
      </c>
      <c r="T2687" s="16">
        <v>0</v>
      </c>
      <c r="U2687" s="16">
        <v>1</v>
      </c>
      <c r="V2687" s="16">
        <v>0</v>
      </c>
      <c r="X2687" s="402">
        <v>150526</v>
      </c>
      <c r="Y2687" s="16" t="s">
        <v>2844</v>
      </c>
      <c r="Z2687" s="47" t="s">
        <v>5239</v>
      </c>
      <c r="AB2687" s="16" t="str">
        <f t="shared" si="134"/>
        <v>Unique</v>
      </c>
    </row>
    <row r="2688" spans="1:28" ht="15">
      <c r="A2688" s="354" t="str">
        <f t="shared" si="130"/>
        <v>80_4_230522_C25_p_sy.ri</v>
      </c>
      <c r="B2688" s="355" t="s">
        <v>2320</v>
      </c>
      <c r="C2688" s="355" t="s">
        <v>2321</v>
      </c>
      <c r="D2688" s="213">
        <v>80</v>
      </c>
      <c r="E2688" s="213">
        <v>4</v>
      </c>
      <c r="F2688" s="367" t="s">
        <v>2753</v>
      </c>
      <c r="G2688" s="213">
        <v>230522</v>
      </c>
      <c r="H2688" s="213">
        <v>2022</v>
      </c>
      <c r="I2688" s="148" t="s">
        <v>43</v>
      </c>
      <c r="J2688" s="148" t="s">
        <v>2322</v>
      </c>
      <c r="K2688" s="148" t="s">
        <v>2323</v>
      </c>
      <c r="L2688" s="148" t="s">
        <v>74</v>
      </c>
      <c r="M2688" s="2" t="s">
        <v>75</v>
      </c>
      <c r="N2688" s="117">
        <v>125</v>
      </c>
      <c r="P2688" s="581" t="s">
        <v>888</v>
      </c>
      <c r="Q2688" s="16" t="s">
        <v>889</v>
      </c>
      <c r="R2688" s="16" t="s">
        <v>1176</v>
      </c>
      <c r="S2688" s="603">
        <f t="shared" si="133"/>
        <v>5</v>
      </c>
      <c r="T2688" s="16">
        <v>0</v>
      </c>
      <c r="U2688" s="16">
        <v>5</v>
      </c>
      <c r="V2688" s="16">
        <v>0</v>
      </c>
      <c r="X2688" s="402">
        <v>150526</v>
      </c>
      <c r="Y2688" s="16" t="s">
        <v>2844</v>
      </c>
      <c r="Z2688" s="47" t="s">
        <v>5240</v>
      </c>
      <c r="AB2688" s="16" t="str">
        <f t="shared" si="134"/>
        <v>Unique</v>
      </c>
    </row>
    <row r="2689" spans="1:28" ht="15">
      <c r="A2689" s="354" t="str">
        <f t="shared" si="130"/>
        <v>93_1_160821_C3B_p_sy.vi</v>
      </c>
      <c r="B2689" s="355" t="s">
        <v>2326</v>
      </c>
      <c r="C2689" s="355" t="s">
        <v>2327</v>
      </c>
      <c r="D2689" s="213">
        <v>93</v>
      </c>
      <c r="E2689" s="213">
        <v>1</v>
      </c>
      <c r="F2689" s="213">
        <v>300721</v>
      </c>
      <c r="G2689" s="213">
        <v>160821</v>
      </c>
      <c r="H2689" s="213">
        <v>2021</v>
      </c>
      <c r="I2689" s="148" t="s">
        <v>43</v>
      </c>
      <c r="J2689" s="148" t="s">
        <v>2328</v>
      </c>
      <c r="K2689" s="148" t="s">
        <v>2329</v>
      </c>
      <c r="L2689" s="148" t="s">
        <v>74</v>
      </c>
      <c r="M2689" s="2" t="s">
        <v>75</v>
      </c>
      <c r="N2689" s="117">
        <v>705</v>
      </c>
      <c r="O2689" s="2"/>
      <c r="P2689" s="418" t="s">
        <v>1137</v>
      </c>
      <c r="Q2689" s="16" t="s">
        <v>5216</v>
      </c>
      <c r="R2689" s="16" t="s">
        <v>1176</v>
      </c>
      <c r="S2689" s="603">
        <f t="shared" si="133"/>
        <v>3</v>
      </c>
      <c r="T2689" s="16">
        <v>0</v>
      </c>
      <c r="U2689" s="16">
        <v>3</v>
      </c>
      <c r="V2689" s="16">
        <v>0</v>
      </c>
      <c r="X2689" s="402">
        <v>210526</v>
      </c>
      <c r="Y2689" s="16" t="s">
        <v>2844</v>
      </c>
      <c r="Z2689" s="47" t="s">
        <v>5241</v>
      </c>
      <c r="AB2689" s="16" t="str">
        <f t="shared" si="134"/>
        <v>Unique</v>
      </c>
    </row>
    <row r="2690" spans="1:28" ht="15">
      <c r="A2690" s="354" t="str">
        <f t="shared" si="130"/>
        <v>93_1_160821_C3B_p_sy.ri</v>
      </c>
      <c r="B2690" s="355" t="s">
        <v>2326</v>
      </c>
      <c r="C2690" s="355" t="s">
        <v>2327</v>
      </c>
      <c r="D2690" s="213">
        <v>93</v>
      </c>
      <c r="E2690" s="213">
        <v>1</v>
      </c>
      <c r="F2690" s="213">
        <v>300721</v>
      </c>
      <c r="G2690" s="213">
        <v>160821</v>
      </c>
      <c r="H2690" s="213">
        <v>2021</v>
      </c>
      <c r="I2690" s="148" t="s">
        <v>43</v>
      </c>
      <c r="J2690" s="148" t="s">
        <v>2328</v>
      </c>
      <c r="K2690" s="148" t="s">
        <v>2329</v>
      </c>
      <c r="L2690" s="148" t="s">
        <v>74</v>
      </c>
      <c r="M2690" s="2" t="s">
        <v>75</v>
      </c>
      <c r="N2690" s="117">
        <v>705</v>
      </c>
      <c r="O2690" s="2"/>
      <c r="P2690" s="585" t="s">
        <v>888</v>
      </c>
      <c r="Q2690" s="16" t="s">
        <v>889</v>
      </c>
      <c r="R2690" s="16" t="s">
        <v>1176</v>
      </c>
      <c r="S2690" s="603">
        <f t="shared" si="133"/>
        <v>3</v>
      </c>
      <c r="T2690" s="16">
        <v>0</v>
      </c>
      <c r="U2690" s="16">
        <v>3</v>
      </c>
      <c r="V2690" s="16">
        <v>0</v>
      </c>
      <c r="X2690" s="402">
        <v>210526</v>
      </c>
      <c r="Y2690" s="16" t="s">
        <v>2844</v>
      </c>
      <c r="Z2690" s="47" t="s">
        <v>5242</v>
      </c>
      <c r="AB2690" s="16" t="str">
        <f t="shared" si="134"/>
        <v>Unique</v>
      </c>
    </row>
    <row r="2691" spans="1:28" ht="15">
      <c r="A2691" s="354" t="str">
        <f t="shared" si="130"/>
        <v>93_1_300721_C3B_p_sy.vi</v>
      </c>
      <c r="B2691" s="355" t="s">
        <v>2326</v>
      </c>
      <c r="C2691" s="355" t="s">
        <v>2327</v>
      </c>
      <c r="D2691" s="213">
        <v>93</v>
      </c>
      <c r="E2691" s="213">
        <v>1</v>
      </c>
      <c r="F2691" s="213">
        <v>140721</v>
      </c>
      <c r="G2691" s="378">
        <v>300721</v>
      </c>
      <c r="H2691" s="213">
        <v>2021</v>
      </c>
      <c r="I2691" s="148" t="s">
        <v>43</v>
      </c>
      <c r="J2691" s="148" t="s">
        <v>2328</v>
      </c>
      <c r="K2691" s="148" t="s">
        <v>2329</v>
      </c>
      <c r="L2691" s="148" t="s">
        <v>74</v>
      </c>
      <c r="M2691" s="16" t="s">
        <v>75</v>
      </c>
      <c r="P2691" s="418" t="s">
        <v>1137</v>
      </c>
      <c r="Q2691" s="16" t="s">
        <v>5216</v>
      </c>
      <c r="R2691" s="16" t="s">
        <v>1176</v>
      </c>
      <c r="S2691" s="603">
        <f t="shared" si="133"/>
        <v>8</v>
      </c>
      <c r="T2691" s="16">
        <v>0</v>
      </c>
      <c r="U2691" s="16">
        <v>8</v>
      </c>
      <c r="V2691" s="16">
        <v>0</v>
      </c>
      <c r="X2691" s="402">
        <v>150526</v>
      </c>
      <c r="Y2691" s="16" t="s">
        <v>2844</v>
      </c>
      <c r="Z2691" s="47" t="s">
        <v>5243</v>
      </c>
      <c r="AB2691" s="16" t="str">
        <f t="shared" si="134"/>
        <v>Unique</v>
      </c>
    </row>
    <row r="2692" spans="1:28" ht="15">
      <c r="A2692" s="354" t="str">
        <f t="shared" si="130"/>
        <v>93_1_300721_C3B_p_sy.ri</v>
      </c>
      <c r="B2692" s="355" t="s">
        <v>2326</v>
      </c>
      <c r="C2692" s="355" t="s">
        <v>2327</v>
      </c>
      <c r="D2692" s="213">
        <v>93</v>
      </c>
      <c r="E2692" s="213">
        <v>1</v>
      </c>
      <c r="F2692" s="213">
        <v>140721</v>
      </c>
      <c r="G2692" s="378">
        <v>300721</v>
      </c>
      <c r="H2692" s="213">
        <v>2021</v>
      </c>
      <c r="I2692" s="148" t="s">
        <v>43</v>
      </c>
      <c r="J2692" s="148" t="s">
        <v>2328</v>
      </c>
      <c r="K2692" s="148" t="s">
        <v>2329</v>
      </c>
      <c r="L2692" s="148" t="s">
        <v>74</v>
      </c>
      <c r="M2692" s="16" t="s">
        <v>75</v>
      </c>
      <c r="P2692" s="581" t="s">
        <v>888</v>
      </c>
      <c r="Q2692" s="16" t="s">
        <v>5244</v>
      </c>
      <c r="R2692" s="16" t="s">
        <v>1176</v>
      </c>
      <c r="S2692" s="603">
        <f t="shared" si="133"/>
        <v>2</v>
      </c>
      <c r="T2692" s="16">
        <v>0</v>
      </c>
      <c r="U2692" s="16">
        <v>2</v>
      </c>
      <c r="V2692" s="16">
        <v>0</v>
      </c>
      <c r="X2692" s="402">
        <v>150526</v>
      </c>
      <c r="Y2692" s="16" t="s">
        <v>2844</v>
      </c>
      <c r="Z2692" s="47" t="s">
        <v>5245</v>
      </c>
      <c r="AB2692" s="16" t="str">
        <f t="shared" si="134"/>
        <v>Unique</v>
      </c>
    </row>
    <row r="2693" spans="1:28" ht="15">
      <c r="A2693" s="354" t="str">
        <f t="shared" si="130"/>
        <v>93_1_300721_C3B_p_sy.to</v>
      </c>
      <c r="B2693" s="355" t="s">
        <v>2326</v>
      </c>
      <c r="C2693" s="355" t="s">
        <v>2327</v>
      </c>
      <c r="D2693" s="213">
        <v>93</v>
      </c>
      <c r="E2693" s="213">
        <v>1</v>
      </c>
      <c r="F2693" s="213">
        <v>140721</v>
      </c>
      <c r="G2693" s="378">
        <v>300721</v>
      </c>
      <c r="H2693" s="213">
        <v>2021</v>
      </c>
      <c r="I2693" s="148" t="s">
        <v>43</v>
      </c>
      <c r="J2693" s="148" t="s">
        <v>2328</v>
      </c>
      <c r="K2693" s="148" t="s">
        <v>2329</v>
      </c>
      <c r="L2693" s="148" t="s">
        <v>74</v>
      </c>
      <c r="M2693" s="16" t="s">
        <v>75</v>
      </c>
      <c r="P2693" s="418" t="s">
        <v>1140</v>
      </c>
      <c r="Q2693" s="16" t="s">
        <v>5220</v>
      </c>
      <c r="R2693" s="16" t="s">
        <v>1176</v>
      </c>
      <c r="S2693" s="603">
        <f t="shared" si="133"/>
        <v>1</v>
      </c>
      <c r="T2693" s="16">
        <v>1</v>
      </c>
      <c r="U2693" s="16">
        <v>0</v>
      </c>
      <c r="V2693" s="16">
        <v>0</v>
      </c>
      <c r="X2693" s="402">
        <v>150526</v>
      </c>
      <c r="Y2693" s="16" t="s">
        <v>2844</v>
      </c>
      <c r="Z2693" s="47" t="s">
        <v>5246</v>
      </c>
      <c r="AB2693" s="16" t="str">
        <f t="shared" si="134"/>
        <v>Unique</v>
      </c>
    </row>
    <row r="2694" spans="1:28" ht="15">
      <c r="A2694" s="354" t="str">
        <f t="shared" si="130"/>
        <v>101_2_200921_C3A_p_sy.ri</v>
      </c>
      <c r="B2694" s="355" t="s">
        <v>2336</v>
      </c>
      <c r="C2694" s="355" t="s">
        <v>2337</v>
      </c>
      <c r="D2694" s="213">
        <v>101</v>
      </c>
      <c r="E2694" s="213">
        <v>2</v>
      </c>
      <c r="F2694" s="96" t="s">
        <v>2403</v>
      </c>
      <c r="G2694" s="378">
        <v>200921</v>
      </c>
      <c r="H2694" s="213">
        <v>2021</v>
      </c>
      <c r="I2694" s="148" t="s">
        <v>43</v>
      </c>
      <c r="J2694" s="148" t="s">
        <v>2338</v>
      </c>
      <c r="K2694" s="148" t="s">
        <v>2339</v>
      </c>
      <c r="L2694" s="148" t="s">
        <v>74</v>
      </c>
      <c r="M2694" s="16" t="s">
        <v>75</v>
      </c>
      <c r="P2694" s="581" t="s">
        <v>888</v>
      </c>
      <c r="Q2694" s="16" t="s">
        <v>889</v>
      </c>
      <c r="R2694" s="16" t="s">
        <v>1176</v>
      </c>
      <c r="S2694" s="603">
        <f t="shared" si="133"/>
        <v>1</v>
      </c>
      <c r="T2694" s="16">
        <v>0</v>
      </c>
      <c r="U2694" s="16">
        <v>1</v>
      </c>
      <c r="V2694" s="16">
        <v>0</v>
      </c>
      <c r="X2694" s="402">
        <v>180526</v>
      </c>
      <c r="Y2694" s="16" t="s">
        <v>2844</v>
      </c>
      <c r="Z2694" s="47" t="s">
        <v>5247</v>
      </c>
      <c r="AB2694" s="16" t="str">
        <f t="shared" si="134"/>
        <v>Unique</v>
      </c>
    </row>
    <row r="2695" spans="1:28" ht="15">
      <c r="A2695" s="354" t="str">
        <f t="shared" si="130"/>
        <v>101_2_200921_C3A_p_sy.vi</v>
      </c>
      <c r="B2695" s="355" t="s">
        <v>2336</v>
      </c>
      <c r="C2695" s="355" t="s">
        <v>2337</v>
      </c>
      <c r="D2695" s="213">
        <v>101</v>
      </c>
      <c r="E2695" s="213">
        <v>2</v>
      </c>
      <c r="F2695" s="96" t="s">
        <v>2403</v>
      </c>
      <c r="G2695" s="378">
        <v>200921</v>
      </c>
      <c r="H2695" s="213">
        <v>2021</v>
      </c>
      <c r="I2695" s="148" t="s">
        <v>43</v>
      </c>
      <c r="J2695" s="148" t="s">
        <v>2338</v>
      </c>
      <c r="K2695" s="148" t="s">
        <v>2339</v>
      </c>
      <c r="L2695" s="148" t="s">
        <v>74</v>
      </c>
      <c r="M2695" s="16" t="s">
        <v>75</v>
      </c>
      <c r="P2695" s="418" t="s">
        <v>1137</v>
      </c>
      <c r="Q2695" s="16" t="s">
        <v>5216</v>
      </c>
      <c r="R2695" s="16" t="s">
        <v>1176</v>
      </c>
      <c r="S2695" s="603">
        <f t="shared" si="133"/>
        <v>1</v>
      </c>
      <c r="T2695" s="16">
        <v>0</v>
      </c>
      <c r="U2695" s="16">
        <v>1</v>
      </c>
      <c r="V2695" s="16">
        <v>0</v>
      </c>
      <c r="X2695" s="402">
        <v>180526</v>
      </c>
      <c r="Y2695" s="16" t="s">
        <v>2844</v>
      </c>
      <c r="Z2695" s="47" t="s">
        <v>5248</v>
      </c>
      <c r="AB2695" s="16" t="str">
        <f t="shared" si="134"/>
        <v>Unique</v>
      </c>
    </row>
    <row r="2696" spans="1:28" ht="15">
      <c r="A2696" s="354" t="str">
        <f t="shared" si="130"/>
        <v>93_1_030921_C3B_p_sy.vi</v>
      </c>
      <c r="B2696" s="355" t="s">
        <v>2326</v>
      </c>
      <c r="C2696" s="355" t="s">
        <v>2327</v>
      </c>
      <c r="D2696" s="213">
        <v>93</v>
      </c>
      <c r="E2696" s="213">
        <v>1</v>
      </c>
      <c r="F2696" s="213">
        <v>160821</v>
      </c>
      <c r="G2696" s="379" t="s">
        <v>2403</v>
      </c>
      <c r="H2696" s="213">
        <v>2021</v>
      </c>
      <c r="I2696" s="148" t="s">
        <v>43</v>
      </c>
      <c r="J2696" s="148" t="s">
        <v>2328</v>
      </c>
      <c r="K2696" s="148" t="s">
        <v>2329</v>
      </c>
      <c r="L2696" s="148" t="s">
        <v>74</v>
      </c>
      <c r="M2696" s="16" t="s">
        <v>75</v>
      </c>
      <c r="P2696" s="418" t="s">
        <v>1137</v>
      </c>
      <c r="Q2696" s="16" t="s">
        <v>5216</v>
      </c>
      <c r="R2696" s="16" t="s">
        <v>1176</v>
      </c>
      <c r="S2696" s="603">
        <f t="shared" si="133"/>
        <v>8</v>
      </c>
      <c r="T2696" s="16">
        <v>1</v>
      </c>
      <c r="U2696" s="16">
        <v>7</v>
      </c>
      <c r="V2696" s="16">
        <v>0</v>
      </c>
      <c r="X2696" s="402">
        <v>180526</v>
      </c>
      <c r="Y2696" s="16" t="s">
        <v>2844</v>
      </c>
      <c r="Z2696" s="47" t="s">
        <v>5249</v>
      </c>
      <c r="AB2696" s="16" t="str">
        <f t="shared" si="134"/>
        <v>Unique</v>
      </c>
    </row>
    <row r="2697" spans="1:28" ht="15">
      <c r="A2697" s="354" t="str">
        <f t="shared" si="130"/>
        <v>93_1_030921_C3B_p_sy.ri</v>
      </c>
      <c r="B2697" s="355" t="s">
        <v>2326</v>
      </c>
      <c r="C2697" s="355" t="s">
        <v>2327</v>
      </c>
      <c r="D2697" s="213">
        <v>93</v>
      </c>
      <c r="E2697" s="213">
        <v>1</v>
      </c>
      <c r="F2697" s="213">
        <v>160821</v>
      </c>
      <c r="G2697" s="379" t="s">
        <v>2403</v>
      </c>
      <c r="H2697" s="213">
        <v>2021</v>
      </c>
      <c r="I2697" s="148" t="s">
        <v>43</v>
      </c>
      <c r="J2697" s="148" t="s">
        <v>2328</v>
      </c>
      <c r="K2697" s="148" t="s">
        <v>2329</v>
      </c>
      <c r="L2697" s="148" t="s">
        <v>74</v>
      </c>
      <c r="M2697" s="16" t="s">
        <v>75</v>
      </c>
      <c r="P2697" s="581" t="s">
        <v>888</v>
      </c>
      <c r="Q2697" s="16" t="s">
        <v>889</v>
      </c>
      <c r="R2697" s="16" t="s">
        <v>1176</v>
      </c>
      <c r="S2697" s="603">
        <f t="shared" si="133"/>
        <v>2</v>
      </c>
      <c r="T2697" s="16">
        <v>1</v>
      </c>
      <c r="U2697" s="16">
        <v>1</v>
      </c>
      <c r="V2697" s="16">
        <v>0</v>
      </c>
      <c r="X2697" s="402">
        <v>180526</v>
      </c>
      <c r="Y2697" s="16" t="s">
        <v>2844</v>
      </c>
      <c r="Z2697" s="47" t="s">
        <v>5250</v>
      </c>
      <c r="AB2697" s="16" t="str">
        <f t="shared" si="134"/>
        <v>Unique</v>
      </c>
    </row>
    <row r="2698" spans="1:28" ht="15">
      <c r="A2698" s="354" t="str">
        <f t="shared" si="130"/>
        <v>100_3_250422_C3Y_p_sy.vi</v>
      </c>
      <c r="B2698" s="400" t="s">
        <v>2417</v>
      </c>
      <c r="C2698" s="400" t="s">
        <v>2418</v>
      </c>
      <c r="D2698" s="213">
        <v>100</v>
      </c>
      <c r="E2698" s="213">
        <v>3</v>
      </c>
      <c r="F2698" s="117">
        <v>110422</v>
      </c>
      <c r="G2698" s="117">
        <v>250422</v>
      </c>
      <c r="H2698" s="117">
        <v>2022</v>
      </c>
      <c r="I2698" s="2" t="s">
        <v>43</v>
      </c>
      <c r="J2698" s="2" t="s">
        <v>2419</v>
      </c>
      <c r="K2698" s="2" t="s">
        <v>2420</v>
      </c>
      <c r="L2698" s="148" t="s">
        <v>74</v>
      </c>
      <c r="M2698" s="2" t="s">
        <v>100</v>
      </c>
      <c r="N2698" s="117">
        <v>83</v>
      </c>
      <c r="O2698" s="2"/>
      <c r="P2698" s="418" t="s">
        <v>1137</v>
      </c>
      <c r="Q2698" s="16" t="s">
        <v>5216</v>
      </c>
      <c r="R2698" s="16" t="s">
        <v>1176</v>
      </c>
      <c r="S2698" s="603">
        <f t="shared" si="133"/>
        <v>9</v>
      </c>
      <c r="T2698" s="16">
        <v>9</v>
      </c>
      <c r="U2698" s="16">
        <v>0</v>
      </c>
      <c r="V2698" s="16">
        <v>0</v>
      </c>
      <c r="X2698" s="402">
        <v>190526</v>
      </c>
      <c r="Y2698" s="16" t="s">
        <v>2844</v>
      </c>
      <c r="Z2698" s="47" t="s">
        <v>5251</v>
      </c>
      <c r="AB2698" s="16" t="str">
        <f t="shared" si="134"/>
        <v>Unique</v>
      </c>
    </row>
    <row r="2699" spans="1:28" ht="15">
      <c r="A2699" s="354" t="str">
        <f t="shared" si="130"/>
        <v>100_2_060722_C3X_p_sy.to</v>
      </c>
      <c r="B2699" s="355" t="s">
        <v>2441</v>
      </c>
      <c r="C2699" s="355" t="s">
        <v>2442</v>
      </c>
      <c r="D2699" s="213">
        <v>100</v>
      </c>
      <c r="E2699" s="213">
        <v>2</v>
      </c>
      <c r="F2699" s="213">
        <v>220622</v>
      </c>
      <c r="G2699" s="367" t="s">
        <v>465</v>
      </c>
      <c r="H2699" s="213">
        <v>2022</v>
      </c>
      <c r="I2699" s="148" t="s">
        <v>43</v>
      </c>
      <c r="J2699" s="148" t="s">
        <v>2443</v>
      </c>
      <c r="K2699" s="148" t="s">
        <v>2444</v>
      </c>
      <c r="L2699" s="148" t="s">
        <v>74</v>
      </c>
      <c r="M2699" s="2" t="s">
        <v>168</v>
      </c>
      <c r="N2699" s="213">
        <v>76</v>
      </c>
      <c r="O2699" s="2"/>
      <c r="P2699" s="418" t="s">
        <v>1140</v>
      </c>
      <c r="Q2699" s="16" t="s">
        <v>5220</v>
      </c>
      <c r="R2699" s="16" t="s">
        <v>1176</v>
      </c>
      <c r="S2699" s="603">
        <f t="shared" si="133"/>
        <v>4</v>
      </c>
      <c r="T2699" s="16">
        <v>0</v>
      </c>
      <c r="U2699" s="16">
        <v>4</v>
      </c>
      <c r="V2699" s="16">
        <v>0</v>
      </c>
      <c r="X2699" s="402">
        <v>190526</v>
      </c>
      <c r="Y2699" s="16" t="s">
        <v>2844</v>
      </c>
      <c r="Z2699" s="47" t="s">
        <v>5252</v>
      </c>
      <c r="AB2699" s="16" t="str">
        <f t="shared" si="134"/>
        <v>Unique</v>
      </c>
    </row>
    <row r="2700" spans="1:28" ht="15">
      <c r="A2700" s="354" t="str">
        <f t="shared" si="130"/>
        <v>100_2_060722_C3X_p_sy.vi</v>
      </c>
      <c r="B2700" s="355" t="s">
        <v>2441</v>
      </c>
      <c r="C2700" s="355" t="s">
        <v>2442</v>
      </c>
      <c r="D2700" s="213">
        <v>100</v>
      </c>
      <c r="E2700" s="213">
        <v>2</v>
      </c>
      <c r="F2700" s="213">
        <v>220622</v>
      </c>
      <c r="G2700" s="367" t="s">
        <v>465</v>
      </c>
      <c r="H2700" s="213">
        <v>2022</v>
      </c>
      <c r="I2700" s="148" t="s">
        <v>43</v>
      </c>
      <c r="J2700" s="148" t="s">
        <v>2443</v>
      </c>
      <c r="K2700" s="148" t="s">
        <v>2444</v>
      </c>
      <c r="L2700" s="148" t="s">
        <v>74</v>
      </c>
      <c r="M2700" s="2" t="s">
        <v>168</v>
      </c>
      <c r="N2700" s="213">
        <v>76</v>
      </c>
      <c r="O2700" s="2"/>
      <c r="P2700" s="418" t="s">
        <v>1137</v>
      </c>
      <c r="Q2700" s="16" t="s">
        <v>5216</v>
      </c>
      <c r="R2700" s="16" t="s">
        <v>1176</v>
      </c>
      <c r="S2700" s="603">
        <f t="shared" si="133"/>
        <v>7</v>
      </c>
      <c r="T2700" s="16">
        <v>1</v>
      </c>
      <c r="U2700" s="16">
        <v>6</v>
      </c>
      <c r="V2700" s="16">
        <v>0</v>
      </c>
      <c r="X2700" s="402">
        <v>190526</v>
      </c>
      <c r="Y2700" s="16" t="s">
        <v>2844</v>
      </c>
      <c r="Z2700" s="47" t="s">
        <v>5253</v>
      </c>
      <c r="AB2700" s="16" t="str">
        <f t="shared" si="134"/>
        <v>Unique</v>
      </c>
    </row>
    <row r="2701" spans="1:28" ht="15">
      <c r="A2701" s="354" t="str">
        <f t="shared" si="130"/>
        <v>100_2_060722_C3X_p_sy.ri</v>
      </c>
      <c r="B2701" s="355" t="s">
        <v>2441</v>
      </c>
      <c r="C2701" s="355" t="s">
        <v>2442</v>
      </c>
      <c r="D2701" s="213">
        <v>100</v>
      </c>
      <c r="E2701" s="213">
        <v>2</v>
      </c>
      <c r="F2701" s="213">
        <v>220622</v>
      </c>
      <c r="G2701" s="367" t="s">
        <v>465</v>
      </c>
      <c r="H2701" s="213">
        <v>2022</v>
      </c>
      <c r="I2701" s="148" t="s">
        <v>43</v>
      </c>
      <c r="J2701" s="148" t="s">
        <v>2443</v>
      </c>
      <c r="K2701" s="148" t="s">
        <v>2444</v>
      </c>
      <c r="L2701" s="148" t="s">
        <v>74</v>
      </c>
      <c r="M2701" s="2" t="s">
        <v>168</v>
      </c>
      <c r="N2701" s="213">
        <v>76</v>
      </c>
      <c r="O2701" s="2"/>
      <c r="P2701" s="581" t="s">
        <v>888</v>
      </c>
      <c r="Q2701" s="16" t="s">
        <v>889</v>
      </c>
      <c r="R2701" s="16" t="s">
        <v>1176</v>
      </c>
      <c r="S2701" s="603">
        <f t="shared" si="133"/>
        <v>3</v>
      </c>
      <c r="T2701" s="16">
        <v>3</v>
      </c>
      <c r="U2701" s="16">
        <v>0</v>
      </c>
      <c r="V2701" s="16">
        <v>0</v>
      </c>
      <c r="X2701" s="402">
        <v>190526</v>
      </c>
      <c r="Y2701" s="16" t="s">
        <v>2844</v>
      </c>
      <c r="Z2701" s="47" t="s">
        <v>5254</v>
      </c>
      <c r="AB2701" s="16" t="str">
        <f t="shared" si="134"/>
        <v>Unique</v>
      </c>
    </row>
    <row r="2702" spans="1:28" ht="15">
      <c r="A2702" s="354" t="str">
        <f t="shared" si="130"/>
        <v>119_2_190523_C35_p_sy.ri</v>
      </c>
      <c r="B2702" s="148" t="s">
        <v>2611</v>
      </c>
      <c r="C2702" s="148" t="s">
        <v>2612</v>
      </c>
      <c r="D2702" s="421">
        <v>119</v>
      </c>
      <c r="E2702" s="421">
        <v>2</v>
      </c>
      <c r="F2702" s="481" t="s">
        <v>3596</v>
      </c>
      <c r="G2702" s="213">
        <v>190523</v>
      </c>
      <c r="H2702" s="213">
        <v>2023</v>
      </c>
      <c r="I2702" s="148" t="s">
        <v>43</v>
      </c>
      <c r="J2702" s="148" t="s">
        <v>2613</v>
      </c>
      <c r="K2702" s="148" t="s">
        <v>2614</v>
      </c>
      <c r="L2702" s="148" t="s">
        <v>74</v>
      </c>
      <c r="M2702" s="148" t="s">
        <v>100</v>
      </c>
      <c r="N2702" s="213">
        <v>31</v>
      </c>
      <c r="O2702" s="2"/>
      <c r="P2702" s="581" t="s">
        <v>888</v>
      </c>
      <c r="Q2702" s="16" t="s">
        <v>889</v>
      </c>
      <c r="R2702" s="16" t="s">
        <v>1176</v>
      </c>
      <c r="S2702" s="603">
        <f t="shared" si="133"/>
        <v>1</v>
      </c>
      <c r="T2702" s="16">
        <v>1</v>
      </c>
      <c r="U2702" s="16">
        <v>0</v>
      </c>
      <c r="V2702" s="16">
        <v>0</v>
      </c>
      <c r="X2702" s="402">
        <v>190526</v>
      </c>
      <c r="Y2702" s="16" t="s">
        <v>2844</v>
      </c>
      <c r="Z2702" s="47" t="s">
        <v>5255</v>
      </c>
      <c r="AB2702" s="16" t="str">
        <f t="shared" si="134"/>
        <v>Unique</v>
      </c>
    </row>
    <row r="2703" spans="1:28" ht="15">
      <c r="A2703" s="354" t="str">
        <f t="shared" si="130"/>
        <v>100_1_230522_C3C_p_sy.ri</v>
      </c>
      <c r="B2703" s="355" t="s">
        <v>2798</v>
      </c>
      <c r="C2703" s="355" t="s">
        <v>2799</v>
      </c>
      <c r="D2703" s="213">
        <v>100</v>
      </c>
      <c r="E2703" s="213">
        <v>1</v>
      </c>
      <c r="F2703" s="367" t="s">
        <v>2753</v>
      </c>
      <c r="G2703" s="213">
        <v>230522</v>
      </c>
      <c r="H2703" s="213">
        <v>2022</v>
      </c>
      <c r="I2703" s="148" t="s">
        <v>43</v>
      </c>
      <c r="J2703" s="148" t="s">
        <v>2801</v>
      </c>
      <c r="K2703" s="148" t="s">
        <v>2802</v>
      </c>
      <c r="L2703" s="148" t="s">
        <v>74</v>
      </c>
      <c r="M2703" s="2" t="s">
        <v>75</v>
      </c>
      <c r="N2703" s="117">
        <v>73</v>
      </c>
      <c r="O2703" s="2"/>
      <c r="P2703" s="581" t="s">
        <v>888</v>
      </c>
      <c r="Q2703" s="16" t="s">
        <v>889</v>
      </c>
      <c r="R2703" s="16" t="s">
        <v>1176</v>
      </c>
      <c r="S2703" s="603">
        <f t="shared" si="133"/>
        <v>2</v>
      </c>
      <c r="T2703" s="16">
        <v>0</v>
      </c>
      <c r="U2703" s="16">
        <v>2</v>
      </c>
      <c r="V2703" s="16">
        <v>0</v>
      </c>
      <c r="X2703" s="402">
        <v>190526</v>
      </c>
      <c r="Y2703" s="16" t="s">
        <v>2844</v>
      </c>
      <c r="Z2703" s="47" t="s">
        <v>5256</v>
      </c>
      <c r="AB2703" s="16" t="str">
        <f t="shared" si="134"/>
        <v>Unique</v>
      </c>
    </row>
    <row r="2704" spans="1:28" ht="15">
      <c r="A2704" s="354" t="str">
        <f t="shared" si="130"/>
        <v>100_1_230522_C3C_p_sy.vi</v>
      </c>
      <c r="B2704" s="355" t="s">
        <v>2798</v>
      </c>
      <c r="C2704" s="355" t="s">
        <v>2799</v>
      </c>
      <c r="D2704" s="213">
        <v>100</v>
      </c>
      <c r="E2704" s="213">
        <v>1</v>
      </c>
      <c r="F2704" s="367" t="s">
        <v>2753</v>
      </c>
      <c r="G2704" s="213">
        <v>230522</v>
      </c>
      <c r="H2704" s="213">
        <v>2022</v>
      </c>
      <c r="I2704" s="148" t="s">
        <v>43</v>
      </c>
      <c r="J2704" s="148" t="s">
        <v>2801</v>
      </c>
      <c r="K2704" s="148" t="s">
        <v>2802</v>
      </c>
      <c r="L2704" s="148" t="s">
        <v>74</v>
      </c>
      <c r="M2704" s="2" t="s">
        <v>75</v>
      </c>
      <c r="N2704" s="117">
        <v>73</v>
      </c>
      <c r="O2704" s="2"/>
      <c r="P2704" s="418" t="s">
        <v>1137</v>
      </c>
      <c r="Q2704" s="16" t="s">
        <v>5216</v>
      </c>
      <c r="R2704" s="16" t="s">
        <v>1176</v>
      </c>
      <c r="S2704" s="603">
        <f t="shared" si="133"/>
        <v>2</v>
      </c>
      <c r="T2704" s="16">
        <v>0</v>
      </c>
      <c r="U2704" s="16">
        <v>2</v>
      </c>
      <c r="V2704" s="16">
        <v>0</v>
      </c>
      <c r="X2704" s="402">
        <v>190526</v>
      </c>
      <c r="Y2704" s="16" t="s">
        <v>2844</v>
      </c>
      <c r="Z2704" s="47" t="s">
        <v>5257</v>
      </c>
      <c r="AB2704" s="16" t="str">
        <f t="shared" si="134"/>
        <v>Unique</v>
      </c>
    </row>
    <row r="2705" spans="1:28" ht="15">
      <c r="A2705" s="354" t="str">
        <f t="shared" si="130"/>
        <v>119_2_160821_C35_p_sy.to</v>
      </c>
      <c r="B2705" s="355" t="s">
        <v>2611</v>
      </c>
      <c r="C2705" s="355" t="s">
        <v>2612</v>
      </c>
      <c r="D2705" s="421">
        <v>119</v>
      </c>
      <c r="E2705" s="421">
        <v>2</v>
      </c>
      <c r="F2705" s="213">
        <v>300721</v>
      </c>
      <c r="G2705" s="213">
        <v>160821</v>
      </c>
      <c r="H2705" s="213">
        <v>2021</v>
      </c>
      <c r="I2705" s="148" t="s">
        <v>43</v>
      </c>
      <c r="J2705" s="148" t="s">
        <v>2613</v>
      </c>
      <c r="K2705" s="148" t="s">
        <v>2614</v>
      </c>
      <c r="L2705" s="148" t="s">
        <v>74</v>
      </c>
      <c r="M2705" s="2" t="s">
        <v>477</v>
      </c>
      <c r="N2705" s="117">
        <v>866</v>
      </c>
      <c r="P2705" s="418" t="s">
        <v>1140</v>
      </c>
      <c r="Q2705" s="16" t="s">
        <v>5220</v>
      </c>
      <c r="R2705" s="16" t="s">
        <v>1176</v>
      </c>
      <c r="S2705" s="603">
        <f t="shared" si="133"/>
        <v>1</v>
      </c>
      <c r="T2705" s="16">
        <v>0</v>
      </c>
      <c r="U2705" s="16">
        <v>1</v>
      </c>
      <c r="V2705" s="16">
        <v>0</v>
      </c>
      <c r="W2705" s="16" t="s">
        <v>5258</v>
      </c>
      <c r="X2705" s="402">
        <v>190526</v>
      </c>
      <c r="Y2705" s="16" t="s">
        <v>2844</v>
      </c>
      <c r="Z2705" s="47" t="s">
        <v>5259</v>
      </c>
      <c r="AB2705" s="16" t="str">
        <f t="shared" si="134"/>
        <v>Unique</v>
      </c>
    </row>
    <row r="2706" spans="1:28" ht="15">
      <c r="A2706" s="354" t="str">
        <f t="shared" si="130"/>
        <v>119_2_160821_C35_p_sy.vi</v>
      </c>
      <c r="B2706" s="355" t="s">
        <v>2611</v>
      </c>
      <c r="C2706" s="355" t="s">
        <v>2612</v>
      </c>
      <c r="D2706" s="421">
        <v>119</v>
      </c>
      <c r="E2706" s="421">
        <v>2</v>
      </c>
      <c r="F2706" s="213">
        <v>300721</v>
      </c>
      <c r="G2706" s="213">
        <v>160821</v>
      </c>
      <c r="H2706" s="213">
        <v>2021</v>
      </c>
      <c r="I2706" s="148" t="s">
        <v>43</v>
      </c>
      <c r="J2706" s="148" t="s">
        <v>2613</v>
      </c>
      <c r="K2706" s="148" t="s">
        <v>2614</v>
      </c>
      <c r="L2706" s="148" t="s">
        <v>74</v>
      </c>
      <c r="M2706" s="2" t="s">
        <v>477</v>
      </c>
      <c r="N2706" s="117">
        <v>866</v>
      </c>
      <c r="P2706" s="418" t="s">
        <v>1137</v>
      </c>
      <c r="Q2706" s="16" t="s">
        <v>5216</v>
      </c>
      <c r="R2706" s="16" t="s">
        <v>1176</v>
      </c>
      <c r="S2706" s="603">
        <f t="shared" si="133"/>
        <v>3</v>
      </c>
      <c r="T2706" s="16">
        <v>0</v>
      </c>
      <c r="U2706" s="16">
        <v>3</v>
      </c>
      <c r="V2706" s="16">
        <v>0</v>
      </c>
      <c r="X2706" s="402">
        <v>190526</v>
      </c>
      <c r="Y2706" s="16" t="s">
        <v>2844</v>
      </c>
      <c r="Z2706" s="47" t="s">
        <v>5260</v>
      </c>
      <c r="AB2706" s="16" t="str">
        <f t="shared" si="134"/>
        <v>Unique</v>
      </c>
    </row>
    <row r="2707" spans="1:28" ht="15">
      <c r="A2707" s="354" t="str">
        <f t="shared" si="130"/>
        <v>119_2_160821_C35_p_sy.ri</v>
      </c>
      <c r="B2707" s="355" t="s">
        <v>2611</v>
      </c>
      <c r="C2707" s="355" t="s">
        <v>2612</v>
      </c>
      <c r="D2707" s="421">
        <v>119</v>
      </c>
      <c r="E2707" s="421">
        <v>2</v>
      </c>
      <c r="F2707" s="213">
        <v>300721</v>
      </c>
      <c r="G2707" s="213">
        <v>160821</v>
      </c>
      <c r="H2707" s="213">
        <v>2021</v>
      </c>
      <c r="I2707" s="148" t="s">
        <v>43</v>
      </c>
      <c r="J2707" s="148" t="s">
        <v>2613</v>
      </c>
      <c r="K2707" s="148" t="s">
        <v>2614</v>
      </c>
      <c r="L2707" s="148" t="s">
        <v>74</v>
      </c>
      <c r="M2707" s="2" t="s">
        <v>477</v>
      </c>
      <c r="N2707" s="117">
        <v>866</v>
      </c>
      <c r="P2707" s="581" t="s">
        <v>888</v>
      </c>
      <c r="Q2707" s="16" t="s">
        <v>889</v>
      </c>
      <c r="R2707" s="16" t="s">
        <v>1176</v>
      </c>
      <c r="S2707" s="603">
        <f t="shared" si="133"/>
        <v>1</v>
      </c>
      <c r="T2707" s="16">
        <v>0</v>
      </c>
      <c r="U2707" s="16">
        <v>1</v>
      </c>
      <c r="V2707" s="16">
        <v>0</v>
      </c>
      <c r="X2707" s="402">
        <v>190526</v>
      </c>
      <c r="Y2707" s="16" t="s">
        <v>2844</v>
      </c>
      <c r="Z2707" s="47" t="s">
        <v>5261</v>
      </c>
      <c r="AB2707" s="16" t="str">
        <f t="shared" si="134"/>
        <v>Unique</v>
      </c>
    </row>
    <row r="2708" spans="1:28" ht="15">
      <c r="A2708" s="354" t="str">
        <f t="shared" si="130"/>
        <v>61_1_130923_C2X_p_sy.vi</v>
      </c>
      <c r="B2708" s="148" t="s">
        <v>2372</v>
      </c>
      <c r="C2708" s="148" t="s">
        <v>2373</v>
      </c>
      <c r="D2708" s="213">
        <v>61</v>
      </c>
      <c r="E2708" s="213">
        <v>1</v>
      </c>
      <c r="F2708" s="213">
        <v>300823</v>
      </c>
      <c r="G2708" s="213">
        <v>130923</v>
      </c>
      <c r="H2708" s="213">
        <v>2023</v>
      </c>
      <c r="I2708" s="148" t="s">
        <v>43</v>
      </c>
      <c r="J2708" s="148" t="s">
        <v>2374</v>
      </c>
      <c r="K2708" s="148" t="s">
        <v>2375</v>
      </c>
      <c r="L2708" s="148" t="s">
        <v>74</v>
      </c>
      <c r="M2708" s="148" t="s">
        <v>3882</v>
      </c>
      <c r="N2708" s="213">
        <v>33</v>
      </c>
      <c r="P2708" s="418" t="s">
        <v>1137</v>
      </c>
      <c r="Q2708" s="16" t="s">
        <v>5216</v>
      </c>
      <c r="R2708" s="16" t="s">
        <v>1176</v>
      </c>
      <c r="S2708" s="603">
        <f t="shared" si="133"/>
        <v>2</v>
      </c>
      <c r="T2708" s="16">
        <v>0</v>
      </c>
      <c r="U2708" s="16">
        <v>2</v>
      </c>
      <c r="V2708" s="16">
        <v>0</v>
      </c>
      <c r="X2708" s="402">
        <v>190526</v>
      </c>
      <c r="Y2708" s="16" t="s">
        <v>2844</v>
      </c>
      <c r="Z2708" s="47" t="s">
        <v>5262</v>
      </c>
      <c r="AB2708" s="16" t="str">
        <f t="shared" si="134"/>
        <v>Unique</v>
      </c>
    </row>
    <row r="2709" spans="1:28" ht="15">
      <c r="A2709" s="354" t="str">
        <f t="shared" si="130"/>
        <v>80_3_080622_C15_p_sy.vi</v>
      </c>
      <c r="B2709" s="148" t="s">
        <v>69</v>
      </c>
      <c r="C2709" s="148" t="s">
        <v>70</v>
      </c>
      <c r="D2709" s="213">
        <v>80</v>
      </c>
      <c r="E2709" s="213">
        <v>3</v>
      </c>
      <c r="F2709" s="213">
        <v>230522</v>
      </c>
      <c r="G2709" s="367" t="s">
        <v>2800</v>
      </c>
      <c r="H2709" s="213">
        <v>2022</v>
      </c>
      <c r="I2709" s="148" t="s">
        <v>43</v>
      </c>
      <c r="J2709" s="148" t="s">
        <v>72</v>
      </c>
      <c r="K2709" s="148" t="s">
        <v>73</v>
      </c>
      <c r="L2709" s="148" t="s">
        <v>74</v>
      </c>
      <c r="M2709" s="148" t="s">
        <v>2911</v>
      </c>
      <c r="N2709" s="213">
        <v>66</v>
      </c>
      <c r="O2709" s="2"/>
      <c r="P2709" s="418" t="s">
        <v>1137</v>
      </c>
      <c r="Q2709" s="16" t="s">
        <v>5216</v>
      </c>
      <c r="R2709" s="16" t="s">
        <v>1176</v>
      </c>
      <c r="S2709" s="603">
        <f t="shared" si="133"/>
        <v>1</v>
      </c>
      <c r="T2709" s="16">
        <v>0</v>
      </c>
      <c r="U2709" s="16">
        <v>1</v>
      </c>
      <c r="V2709" s="16">
        <v>0</v>
      </c>
      <c r="X2709" s="402">
        <v>190526</v>
      </c>
      <c r="Y2709" s="16" t="s">
        <v>2844</v>
      </c>
      <c r="Z2709" s="47" t="s">
        <v>5263</v>
      </c>
      <c r="AB2709" s="16" t="str">
        <f t="shared" si="134"/>
        <v>Unique</v>
      </c>
    </row>
    <row r="2710" spans="1:28" ht="15">
      <c r="A2710" s="354" t="str">
        <f t="shared" si="130"/>
        <v>80_2_230522_C1Y_p_sy.ri</v>
      </c>
      <c r="B2710" s="355" t="s">
        <v>2504</v>
      </c>
      <c r="C2710" s="355" t="s">
        <v>2505</v>
      </c>
      <c r="D2710" s="213">
        <v>80</v>
      </c>
      <c r="E2710" s="213">
        <v>2</v>
      </c>
      <c r="F2710" s="367" t="s">
        <v>2753</v>
      </c>
      <c r="G2710" s="213">
        <v>230522</v>
      </c>
      <c r="H2710" s="213">
        <v>2022</v>
      </c>
      <c r="I2710" s="148" t="s">
        <v>43</v>
      </c>
      <c r="J2710" s="148" t="s">
        <v>2506</v>
      </c>
      <c r="K2710" s="148" t="s">
        <v>2507</v>
      </c>
      <c r="L2710" s="148" t="s">
        <v>74</v>
      </c>
      <c r="M2710" s="2" t="s">
        <v>75</v>
      </c>
      <c r="N2710" s="117">
        <v>79</v>
      </c>
      <c r="O2710" s="2"/>
      <c r="P2710" s="581" t="s">
        <v>888</v>
      </c>
      <c r="Q2710" s="16" t="s">
        <v>889</v>
      </c>
      <c r="R2710" s="16" t="s">
        <v>1176</v>
      </c>
      <c r="S2710" s="603">
        <f t="shared" si="133"/>
        <v>2</v>
      </c>
      <c r="T2710" s="16">
        <v>0</v>
      </c>
      <c r="U2710" s="16">
        <v>2</v>
      </c>
      <c r="V2710" s="16">
        <v>0</v>
      </c>
      <c r="X2710" s="402">
        <v>190526</v>
      </c>
      <c r="Y2710" s="16" t="s">
        <v>2844</v>
      </c>
      <c r="Z2710" s="47" t="s">
        <v>5264</v>
      </c>
      <c r="AB2710" s="16" t="str">
        <f t="shared" si="134"/>
        <v>Unique</v>
      </c>
    </row>
    <row r="2711" spans="1:28" ht="15">
      <c r="A2711" s="354" t="str">
        <f t="shared" si="130"/>
        <v>119_2_160821_C35_p_sy.vi</v>
      </c>
      <c r="B2711" s="355" t="s">
        <v>2611</v>
      </c>
      <c r="C2711" s="355" t="s">
        <v>2612</v>
      </c>
      <c r="D2711" s="421">
        <v>119</v>
      </c>
      <c r="E2711" s="421">
        <v>2</v>
      </c>
      <c r="F2711" s="213">
        <v>300721</v>
      </c>
      <c r="G2711" s="213">
        <v>160821</v>
      </c>
      <c r="H2711" s="213">
        <v>2021</v>
      </c>
      <c r="I2711" s="148" t="s">
        <v>43</v>
      </c>
      <c r="J2711" s="148" t="s">
        <v>2613</v>
      </c>
      <c r="K2711" s="148" t="s">
        <v>2614</v>
      </c>
      <c r="L2711" s="148" t="s">
        <v>74</v>
      </c>
      <c r="M2711" s="2" t="s">
        <v>477</v>
      </c>
      <c r="N2711" s="117">
        <v>866</v>
      </c>
      <c r="P2711" s="418" t="s">
        <v>1137</v>
      </c>
      <c r="Q2711" s="16" t="s">
        <v>5216</v>
      </c>
      <c r="R2711" s="16" t="s">
        <v>1176</v>
      </c>
      <c r="S2711" s="603">
        <f t="shared" si="133"/>
        <v>2</v>
      </c>
      <c r="T2711" s="16">
        <v>0</v>
      </c>
      <c r="U2711" s="16">
        <v>2</v>
      </c>
      <c r="V2711" s="16">
        <v>0</v>
      </c>
      <c r="X2711" s="402">
        <v>190526</v>
      </c>
      <c r="Y2711" s="16" t="s">
        <v>2844</v>
      </c>
      <c r="Z2711" s="47" t="s">
        <v>5265</v>
      </c>
      <c r="AB2711" s="16" t="str">
        <f t="shared" ref="AB2711:AB2743" si="135">IF(COUNTIF(Z:Z, Z2711)&gt;1, "Duplicate", "Unique")</f>
        <v>Unique</v>
      </c>
    </row>
    <row r="2712" spans="1:28" ht="15">
      <c r="A2712" s="354" t="str">
        <f t="shared" si="130"/>
        <v>100_2_090522_C3X_p_sy.ri</v>
      </c>
      <c r="B2712" s="355" t="s">
        <v>2441</v>
      </c>
      <c r="C2712" s="355" t="s">
        <v>2442</v>
      </c>
      <c r="D2712" s="213">
        <v>100</v>
      </c>
      <c r="E2712" s="213">
        <v>2</v>
      </c>
      <c r="F2712" s="213">
        <v>250422</v>
      </c>
      <c r="G2712" s="367" t="s">
        <v>2753</v>
      </c>
      <c r="H2712" s="213">
        <v>2022</v>
      </c>
      <c r="I2712" s="148" t="s">
        <v>43</v>
      </c>
      <c r="J2712" s="148" t="s">
        <v>2443</v>
      </c>
      <c r="K2712" s="148" t="s">
        <v>2444</v>
      </c>
      <c r="L2712" s="148" t="s">
        <v>74</v>
      </c>
      <c r="M2712" s="2" t="s">
        <v>75</v>
      </c>
      <c r="N2712" s="117">
        <v>107</v>
      </c>
      <c r="O2712" s="2"/>
      <c r="P2712" s="581" t="s">
        <v>888</v>
      </c>
      <c r="Q2712" s="16" t="s">
        <v>889</v>
      </c>
      <c r="R2712" s="16" t="s">
        <v>1176</v>
      </c>
      <c r="S2712" s="603">
        <f t="shared" si="133"/>
        <v>5</v>
      </c>
      <c r="T2712" s="16">
        <v>0</v>
      </c>
      <c r="U2712" s="16">
        <v>5</v>
      </c>
      <c r="V2712" s="16">
        <v>0</v>
      </c>
      <c r="X2712" s="402">
        <v>290526</v>
      </c>
      <c r="Y2712" s="16" t="s">
        <v>2844</v>
      </c>
      <c r="Z2712" s="47" t="s">
        <v>5266</v>
      </c>
      <c r="AB2712" s="16" t="str">
        <f t="shared" si="135"/>
        <v>Unique</v>
      </c>
    </row>
    <row r="2713" spans="1:28" ht="15">
      <c r="A2713" s="354" t="str">
        <f t="shared" si="130"/>
        <v>100_2_090522_C3X_p_sy.vi</v>
      </c>
      <c r="B2713" s="355" t="s">
        <v>2441</v>
      </c>
      <c r="C2713" s="355" t="s">
        <v>2442</v>
      </c>
      <c r="D2713" s="213">
        <v>100</v>
      </c>
      <c r="E2713" s="213">
        <v>2</v>
      </c>
      <c r="F2713" s="213">
        <v>250422</v>
      </c>
      <c r="G2713" s="367" t="s">
        <v>2753</v>
      </c>
      <c r="H2713" s="213">
        <v>2022</v>
      </c>
      <c r="I2713" s="148" t="s">
        <v>43</v>
      </c>
      <c r="J2713" s="148" t="s">
        <v>2443</v>
      </c>
      <c r="K2713" s="148" t="s">
        <v>2444</v>
      </c>
      <c r="L2713" s="148" t="s">
        <v>74</v>
      </c>
      <c r="M2713" s="2" t="s">
        <v>75</v>
      </c>
      <c r="N2713" s="117">
        <v>107</v>
      </c>
      <c r="O2713" s="2"/>
      <c r="P2713" s="418" t="s">
        <v>1137</v>
      </c>
      <c r="Q2713" s="16" t="s">
        <v>5216</v>
      </c>
      <c r="R2713" s="16" t="s">
        <v>1176</v>
      </c>
      <c r="S2713" s="603">
        <f t="shared" si="133"/>
        <v>7</v>
      </c>
      <c r="T2713" s="16">
        <v>0</v>
      </c>
      <c r="U2713" s="16">
        <v>7</v>
      </c>
      <c r="V2713" s="16">
        <v>0</v>
      </c>
      <c r="X2713" s="402">
        <v>290526</v>
      </c>
      <c r="Y2713" s="16" t="s">
        <v>2844</v>
      </c>
      <c r="Z2713" s="47" t="s">
        <v>5267</v>
      </c>
      <c r="AB2713" s="16" t="str">
        <f t="shared" si="135"/>
        <v>Unique</v>
      </c>
    </row>
    <row r="2714" spans="1:28" ht="15">
      <c r="A2714" s="354" t="str">
        <f t="shared" si="130"/>
        <v>100_2_090522_C3X_p_sy.to</v>
      </c>
      <c r="B2714" s="355" t="s">
        <v>2441</v>
      </c>
      <c r="C2714" s="355" t="s">
        <v>2442</v>
      </c>
      <c r="D2714" s="213">
        <v>100</v>
      </c>
      <c r="E2714" s="213">
        <v>2</v>
      </c>
      <c r="F2714" s="213">
        <v>250422</v>
      </c>
      <c r="G2714" s="367" t="s">
        <v>2753</v>
      </c>
      <c r="H2714" s="213">
        <v>2022</v>
      </c>
      <c r="I2714" s="148" t="s">
        <v>43</v>
      </c>
      <c r="J2714" s="148" t="s">
        <v>2443</v>
      </c>
      <c r="K2714" s="148" t="s">
        <v>2444</v>
      </c>
      <c r="L2714" s="148" t="s">
        <v>74</v>
      </c>
      <c r="M2714" s="2" t="s">
        <v>75</v>
      </c>
      <c r="N2714" s="117">
        <v>107</v>
      </c>
      <c r="O2714" s="2"/>
      <c r="P2714" s="418" t="s">
        <v>1140</v>
      </c>
      <c r="Q2714" s="16" t="s">
        <v>5220</v>
      </c>
      <c r="R2714" s="16" t="s">
        <v>1176</v>
      </c>
      <c r="S2714" s="603">
        <f t="shared" si="133"/>
        <v>1</v>
      </c>
      <c r="T2714" s="16">
        <v>1</v>
      </c>
      <c r="U2714" s="16">
        <v>0</v>
      </c>
      <c r="V2714" s="16">
        <v>0</v>
      </c>
      <c r="X2714" s="402">
        <v>290526</v>
      </c>
      <c r="Y2714" s="16" t="s">
        <v>2844</v>
      </c>
      <c r="Z2714" s="47" t="s">
        <v>5268</v>
      </c>
      <c r="AB2714" s="16" t="str">
        <f t="shared" si="135"/>
        <v>Unique</v>
      </c>
    </row>
    <row r="2715" spans="1:28" ht="15">
      <c r="A2715" s="354" t="str">
        <f t="shared" si="130"/>
        <v>100_2_090522_C3X_p_br.va</v>
      </c>
      <c r="B2715" s="355" t="s">
        <v>2441</v>
      </c>
      <c r="C2715" s="355" t="s">
        <v>2442</v>
      </c>
      <c r="D2715" s="213">
        <v>100</v>
      </c>
      <c r="E2715" s="213">
        <v>2</v>
      </c>
      <c r="F2715" s="213">
        <v>250422</v>
      </c>
      <c r="G2715" s="367" t="s">
        <v>2753</v>
      </c>
      <c r="H2715" s="213">
        <v>2022</v>
      </c>
      <c r="I2715" s="148" t="s">
        <v>43</v>
      </c>
      <c r="J2715" s="148" t="s">
        <v>2443</v>
      </c>
      <c r="K2715" s="148" t="s">
        <v>2444</v>
      </c>
      <c r="L2715" s="148" t="s">
        <v>74</v>
      </c>
      <c r="M2715" s="2" t="s">
        <v>75</v>
      </c>
      <c r="N2715" s="117">
        <v>107</v>
      </c>
      <c r="O2715" s="2"/>
      <c r="P2715" s="418" t="s">
        <v>1186</v>
      </c>
      <c r="Q2715" s="16" t="s">
        <v>5269</v>
      </c>
      <c r="R2715" s="16" t="s">
        <v>1176</v>
      </c>
      <c r="S2715" s="603">
        <f t="shared" si="133"/>
        <v>2</v>
      </c>
      <c r="T2715" s="16">
        <v>1</v>
      </c>
      <c r="U2715" s="16">
        <v>1</v>
      </c>
      <c r="V2715" s="16">
        <v>0</v>
      </c>
      <c r="X2715" s="402">
        <v>290526</v>
      </c>
      <c r="Y2715" s="16" t="s">
        <v>2844</v>
      </c>
      <c r="Z2715" s="47" t="s">
        <v>5270</v>
      </c>
      <c r="AB2715" s="16" t="str">
        <f t="shared" si="135"/>
        <v>Unique</v>
      </c>
    </row>
    <row r="2716" spans="1:28" ht="15">
      <c r="A2716" s="354" t="str">
        <f t="shared" si="130"/>
        <v>100_2_090522_C3X_p_br.la</v>
      </c>
      <c r="B2716" s="355" t="s">
        <v>2441</v>
      </c>
      <c r="C2716" s="355" t="s">
        <v>2442</v>
      </c>
      <c r="D2716" s="213">
        <v>100</v>
      </c>
      <c r="E2716" s="213">
        <v>2</v>
      </c>
      <c r="F2716" s="213">
        <v>250422</v>
      </c>
      <c r="G2716" s="367" t="s">
        <v>2753</v>
      </c>
      <c r="H2716" s="213">
        <v>2022</v>
      </c>
      <c r="I2716" s="148" t="s">
        <v>43</v>
      </c>
      <c r="J2716" s="148" t="s">
        <v>2443</v>
      </c>
      <c r="K2716" s="148" t="s">
        <v>2444</v>
      </c>
      <c r="L2716" s="148" t="s">
        <v>74</v>
      </c>
      <c r="M2716" s="2" t="s">
        <v>75</v>
      </c>
      <c r="N2716" s="117">
        <v>107</v>
      </c>
      <c r="O2716" s="2"/>
      <c r="P2716" s="418" t="s">
        <v>2510</v>
      </c>
      <c r="Q2716" s="16" t="s">
        <v>5271</v>
      </c>
      <c r="R2716" s="16" t="s">
        <v>1176</v>
      </c>
      <c r="S2716" s="603">
        <f t="shared" si="133"/>
        <v>2</v>
      </c>
      <c r="T2716" s="16">
        <v>1</v>
      </c>
      <c r="U2716" s="16">
        <v>1</v>
      </c>
      <c r="V2716" s="16">
        <v>0</v>
      </c>
      <c r="X2716" s="402">
        <v>290526</v>
      </c>
      <c r="Y2716" s="16" t="s">
        <v>2844</v>
      </c>
      <c r="Z2716" s="47" t="s">
        <v>5272</v>
      </c>
      <c r="AB2716" s="16" t="str">
        <f t="shared" si="135"/>
        <v>Unique</v>
      </c>
    </row>
    <row r="2717" spans="1:28" ht="15">
      <c r="A2717" s="354" t="str">
        <f t="shared" si="130"/>
        <v>100_1_230522_C3C_p_me.ci</v>
      </c>
      <c r="B2717" s="355" t="s">
        <v>2798</v>
      </c>
      <c r="C2717" s="355" t="s">
        <v>2799</v>
      </c>
      <c r="D2717" s="213">
        <v>100</v>
      </c>
      <c r="E2717" s="213">
        <v>1</v>
      </c>
      <c r="F2717" s="367" t="s">
        <v>2753</v>
      </c>
      <c r="G2717" s="213">
        <v>230522</v>
      </c>
      <c r="H2717" s="213">
        <v>2022</v>
      </c>
      <c r="I2717" s="148" t="s">
        <v>43</v>
      </c>
      <c r="J2717" s="148" t="s">
        <v>2801</v>
      </c>
      <c r="K2717" s="148" t="s">
        <v>2802</v>
      </c>
      <c r="L2717" s="148" t="s">
        <v>74</v>
      </c>
      <c r="M2717" s="2" t="s">
        <v>75</v>
      </c>
      <c r="N2717" s="117">
        <v>73</v>
      </c>
      <c r="O2717" s="2"/>
      <c r="P2717" s="418" t="s">
        <v>5273</v>
      </c>
      <c r="Q2717" s="16" t="s">
        <v>5274</v>
      </c>
      <c r="R2717" s="16" t="s">
        <v>1176</v>
      </c>
      <c r="S2717" s="603">
        <f t="shared" si="133"/>
        <v>1</v>
      </c>
      <c r="T2717" s="16">
        <v>0</v>
      </c>
      <c r="U2717" s="16">
        <v>1</v>
      </c>
      <c r="V2717" s="16">
        <v>0</v>
      </c>
      <c r="X2717" s="402">
        <v>290526</v>
      </c>
      <c r="Y2717" s="16" t="s">
        <v>2844</v>
      </c>
      <c r="Z2717" s="47" t="s">
        <v>5275</v>
      </c>
      <c r="AB2717" s="16" t="str">
        <f t="shared" si="135"/>
        <v>Unique</v>
      </c>
    </row>
    <row r="2718" spans="1:28" ht="15">
      <c r="A2718" s="354" t="str">
        <f t="shared" si="130"/>
        <v>100_1_230522_C3C_p_br.la</v>
      </c>
      <c r="B2718" s="355" t="s">
        <v>2798</v>
      </c>
      <c r="C2718" s="355" t="s">
        <v>2799</v>
      </c>
      <c r="D2718" s="213">
        <v>100</v>
      </c>
      <c r="E2718" s="213">
        <v>1</v>
      </c>
      <c r="F2718" s="367" t="s">
        <v>2753</v>
      </c>
      <c r="G2718" s="213">
        <v>230522</v>
      </c>
      <c r="H2718" s="213">
        <v>2022</v>
      </c>
      <c r="I2718" s="148" t="s">
        <v>43</v>
      </c>
      <c r="J2718" s="148" t="s">
        <v>2801</v>
      </c>
      <c r="K2718" s="148" t="s">
        <v>2802</v>
      </c>
      <c r="L2718" s="148" t="s">
        <v>74</v>
      </c>
      <c r="M2718" s="2" t="s">
        <v>75</v>
      </c>
      <c r="N2718" s="117">
        <v>73</v>
      </c>
      <c r="O2718" s="2"/>
      <c r="P2718" s="418" t="s">
        <v>2510</v>
      </c>
      <c r="Q2718" s="16" t="s">
        <v>5276</v>
      </c>
      <c r="R2718" s="16" t="s">
        <v>1176</v>
      </c>
      <c r="S2718" s="603">
        <f t="shared" si="133"/>
        <v>1</v>
      </c>
      <c r="T2718" s="16">
        <v>0</v>
      </c>
      <c r="U2718" s="16">
        <v>1</v>
      </c>
      <c r="V2718" s="16">
        <v>0</v>
      </c>
      <c r="X2718" s="402">
        <v>290526</v>
      </c>
      <c r="Y2718" s="16" t="s">
        <v>2844</v>
      </c>
      <c r="Z2718" s="47" t="s">
        <v>5277</v>
      </c>
      <c r="AB2718" s="16" t="str">
        <f t="shared" si="135"/>
        <v>Unique</v>
      </c>
    </row>
    <row r="2719" spans="1:28" ht="15">
      <c r="A2719" s="354" t="str">
        <f t="shared" si="130"/>
        <v>100_1_230522_C3C_p_da.al</v>
      </c>
      <c r="B2719" s="355" t="s">
        <v>2798</v>
      </c>
      <c r="C2719" s="355" t="s">
        <v>2799</v>
      </c>
      <c r="D2719" s="213">
        <v>100</v>
      </c>
      <c r="E2719" s="213">
        <v>1</v>
      </c>
      <c r="F2719" s="367" t="s">
        <v>2753</v>
      </c>
      <c r="G2719" s="213">
        <v>230522</v>
      </c>
      <c r="H2719" s="213">
        <v>2022</v>
      </c>
      <c r="I2719" s="148" t="s">
        <v>43</v>
      </c>
      <c r="J2719" s="148" t="s">
        <v>2801</v>
      </c>
      <c r="K2719" s="148" t="s">
        <v>2802</v>
      </c>
      <c r="L2719" s="148" t="s">
        <v>74</v>
      </c>
      <c r="M2719" s="2" t="s">
        <v>75</v>
      </c>
      <c r="N2719" s="117">
        <v>73</v>
      </c>
      <c r="O2719" s="2"/>
      <c r="P2719" s="418" t="s">
        <v>983</v>
      </c>
      <c r="Q2719" s="16" t="s">
        <v>5278</v>
      </c>
      <c r="R2719" s="16" t="s">
        <v>1176</v>
      </c>
      <c r="S2719" s="603">
        <f t="shared" si="133"/>
        <v>1</v>
      </c>
      <c r="T2719" s="16">
        <v>0</v>
      </c>
      <c r="U2719" s="16">
        <v>1</v>
      </c>
      <c r="V2719" s="16">
        <v>0</v>
      </c>
      <c r="X2719" s="402">
        <v>290526</v>
      </c>
      <c r="Y2719" s="16" t="s">
        <v>2844</v>
      </c>
      <c r="Z2719" s="47" t="s">
        <v>5279</v>
      </c>
      <c r="AB2719" s="16" t="str">
        <f t="shared" si="135"/>
        <v>Unique</v>
      </c>
    </row>
    <row r="2720" spans="1:28" ht="15">
      <c r="A2720" s="354" t="str">
        <f t="shared" si="130"/>
        <v>100_1_230522_C3C_p_sy.vi</v>
      </c>
      <c r="B2720" s="355" t="s">
        <v>2798</v>
      </c>
      <c r="C2720" s="355" t="s">
        <v>2799</v>
      </c>
      <c r="D2720" s="213">
        <v>100</v>
      </c>
      <c r="E2720" s="213">
        <v>1</v>
      </c>
      <c r="F2720" s="367" t="s">
        <v>2753</v>
      </c>
      <c r="G2720" s="213">
        <v>230522</v>
      </c>
      <c r="H2720" s="213">
        <v>2022</v>
      </c>
      <c r="I2720" s="148" t="s">
        <v>43</v>
      </c>
      <c r="J2720" s="148" t="s">
        <v>2801</v>
      </c>
      <c r="K2720" s="148" t="s">
        <v>2802</v>
      </c>
      <c r="L2720" s="148" t="s">
        <v>74</v>
      </c>
      <c r="M2720" s="2" t="s">
        <v>75</v>
      </c>
      <c r="N2720" s="117">
        <v>73</v>
      </c>
      <c r="O2720" s="2"/>
      <c r="P2720" s="418" t="s">
        <v>1137</v>
      </c>
      <c r="Q2720" s="16" t="s">
        <v>5216</v>
      </c>
      <c r="R2720" s="16" t="s">
        <v>1176</v>
      </c>
      <c r="S2720" s="603">
        <f t="shared" si="133"/>
        <v>2</v>
      </c>
      <c r="T2720" s="16">
        <v>0</v>
      </c>
      <c r="U2720" s="16">
        <v>2</v>
      </c>
      <c r="V2720" s="16">
        <v>0</v>
      </c>
      <c r="X2720" s="402">
        <v>290526</v>
      </c>
      <c r="Y2720" s="16" t="s">
        <v>2844</v>
      </c>
      <c r="Z2720" s="47" t="s">
        <v>5280</v>
      </c>
      <c r="AB2720" s="16" t="str">
        <f t="shared" si="135"/>
        <v>Unique</v>
      </c>
    </row>
    <row r="2721" spans="1:28" ht="15">
      <c r="A2721" s="354" t="str">
        <f t="shared" si="130"/>
        <v>100_1_230522_C3C_p_sy.ri</v>
      </c>
      <c r="B2721" s="355" t="s">
        <v>2798</v>
      </c>
      <c r="C2721" s="355" t="s">
        <v>2799</v>
      </c>
      <c r="D2721" s="213">
        <v>100</v>
      </c>
      <c r="E2721" s="213">
        <v>1</v>
      </c>
      <c r="F2721" s="367" t="s">
        <v>2753</v>
      </c>
      <c r="G2721" s="213">
        <v>230522</v>
      </c>
      <c r="H2721" s="213">
        <v>2022</v>
      </c>
      <c r="I2721" s="148" t="s">
        <v>43</v>
      </c>
      <c r="J2721" s="148" t="s">
        <v>2801</v>
      </c>
      <c r="K2721" s="148" t="s">
        <v>2802</v>
      </c>
      <c r="L2721" s="148" t="s">
        <v>74</v>
      </c>
      <c r="M2721" s="2" t="s">
        <v>75</v>
      </c>
      <c r="N2721" s="117">
        <v>73</v>
      </c>
      <c r="O2721" s="2"/>
      <c r="P2721" s="581" t="s">
        <v>888</v>
      </c>
      <c r="Q2721" s="16" t="s">
        <v>889</v>
      </c>
      <c r="R2721" s="16" t="s">
        <v>1176</v>
      </c>
      <c r="S2721" s="603">
        <f t="shared" si="133"/>
        <v>1</v>
      </c>
      <c r="T2721" s="16">
        <v>0</v>
      </c>
      <c r="U2721" s="16">
        <v>1</v>
      </c>
      <c r="V2721" s="16">
        <v>0</v>
      </c>
      <c r="X2721" s="402">
        <v>290526</v>
      </c>
      <c r="Y2721" s="16" t="s">
        <v>2844</v>
      </c>
      <c r="Z2721" s="47" t="s">
        <v>5281</v>
      </c>
      <c r="AB2721" s="16" t="str">
        <f t="shared" si="135"/>
        <v>Unique</v>
      </c>
    </row>
    <row r="2722" spans="1:28" ht="15">
      <c r="A2722" s="354" t="str">
        <f t="shared" si="130"/>
        <v>119_2_220622_C35_p_sy.to</v>
      </c>
      <c r="B2722" s="355" t="s">
        <v>2611</v>
      </c>
      <c r="C2722" s="355" t="s">
        <v>2612</v>
      </c>
      <c r="D2722" s="421">
        <v>119</v>
      </c>
      <c r="E2722" s="421">
        <v>2</v>
      </c>
      <c r="F2722" s="367" t="s">
        <v>2800</v>
      </c>
      <c r="G2722" s="213">
        <v>220622</v>
      </c>
      <c r="H2722" s="117">
        <v>2022</v>
      </c>
      <c r="I2722" s="148" t="s">
        <v>43</v>
      </c>
      <c r="J2722" s="148" t="s">
        <v>2613</v>
      </c>
      <c r="K2722" s="148" t="s">
        <v>2614</v>
      </c>
      <c r="L2722" s="148" t="s">
        <v>74</v>
      </c>
      <c r="M2722" s="2" t="s">
        <v>75</v>
      </c>
      <c r="N2722" s="117">
        <v>46</v>
      </c>
      <c r="P2722" s="418" t="s">
        <v>1140</v>
      </c>
      <c r="Q2722" s="16" t="s">
        <v>5220</v>
      </c>
      <c r="R2722" s="16" t="s">
        <v>1176</v>
      </c>
      <c r="S2722" s="603">
        <f t="shared" si="133"/>
        <v>1</v>
      </c>
      <c r="T2722" s="16">
        <v>0</v>
      </c>
      <c r="U2722" s="16">
        <v>1</v>
      </c>
      <c r="V2722" s="16">
        <v>0</v>
      </c>
      <c r="X2722" s="402">
        <v>290526</v>
      </c>
      <c r="Y2722" s="16" t="s">
        <v>2844</v>
      </c>
      <c r="Z2722" s="47" t="s">
        <v>5282</v>
      </c>
      <c r="AB2722" s="16" t="str">
        <f t="shared" si="135"/>
        <v>Unique</v>
      </c>
    </row>
    <row r="2723" spans="1:28" ht="15">
      <c r="A2723" s="354" t="str">
        <f t="shared" si="130"/>
        <v>119_2_220622_C35_p_sy.ri</v>
      </c>
      <c r="B2723" s="355" t="s">
        <v>2611</v>
      </c>
      <c r="C2723" s="355" t="s">
        <v>2612</v>
      </c>
      <c r="D2723" s="421">
        <v>119</v>
      </c>
      <c r="E2723" s="421">
        <v>2</v>
      </c>
      <c r="F2723" s="367" t="s">
        <v>2800</v>
      </c>
      <c r="G2723" s="213">
        <v>220622</v>
      </c>
      <c r="H2723" s="117">
        <v>2022</v>
      </c>
      <c r="I2723" s="148" t="s">
        <v>43</v>
      </c>
      <c r="J2723" s="148" t="s">
        <v>2613</v>
      </c>
      <c r="K2723" s="148" t="s">
        <v>2614</v>
      </c>
      <c r="L2723" s="148" t="s">
        <v>74</v>
      </c>
      <c r="M2723" s="2" t="s">
        <v>75</v>
      </c>
      <c r="N2723" s="117">
        <v>46</v>
      </c>
      <c r="P2723" s="581" t="s">
        <v>888</v>
      </c>
      <c r="Q2723" s="16" t="s">
        <v>889</v>
      </c>
      <c r="R2723" s="16" t="s">
        <v>1176</v>
      </c>
      <c r="S2723" s="603">
        <f t="shared" si="133"/>
        <v>1</v>
      </c>
      <c r="T2723" s="16">
        <v>0</v>
      </c>
      <c r="U2723" s="16">
        <v>1</v>
      </c>
      <c r="V2723" s="16">
        <v>0</v>
      </c>
      <c r="X2723" s="402">
        <v>290526</v>
      </c>
      <c r="Y2723" s="16" t="s">
        <v>2844</v>
      </c>
      <c r="Z2723" s="47" t="s">
        <v>5283</v>
      </c>
      <c r="AB2723" s="16" t="str">
        <f t="shared" si="135"/>
        <v>Unique</v>
      </c>
    </row>
    <row r="2724" spans="1:28" ht="15">
      <c r="A2724" s="354" t="str">
        <f t="shared" si="130"/>
        <v>81_1_230522_C1D_p_sp.</v>
      </c>
      <c r="B2724" s="355" t="s">
        <v>2618</v>
      </c>
      <c r="C2724" s="355" t="s">
        <v>2619</v>
      </c>
      <c r="D2724" s="213">
        <v>81</v>
      </c>
      <c r="E2724" s="213">
        <v>1</v>
      </c>
      <c r="F2724" s="367" t="s">
        <v>2753</v>
      </c>
      <c r="G2724" s="213">
        <v>230522</v>
      </c>
      <c r="H2724" s="117">
        <v>2022</v>
      </c>
      <c r="I2724" s="148" t="s">
        <v>43</v>
      </c>
      <c r="J2724" s="148" t="s">
        <v>2620</v>
      </c>
      <c r="K2724" s="148" t="s">
        <v>2621</v>
      </c>
      <c r="L2724" s="148" t="s">
        <v>74</v>
      </c>
      <c r="M2724" s="2" t="s">
        <v>75</v>
      </c>
      <c r="N2724" s="117">
        <v>131</v>
      </c>
      <c r="P2724" s="581" t="s">
        <v>1163</v>
      </c>
      <c r="Q2724" s="16" t="s">
        <v>1164</v>
      </c>
      <c r="R2724" s="16" t="s">
        <v>1176</v>
      </c>
      <c r="S2724" s="603">
        <f t="shared" si="133"/>
        <v>1</v>
      </c>
      <c r="T2724" s="16">
        <v>0</v>
      </c>
      <c r="U2724" s="16">
        <v>1</v>
      </c>
      <c r="V2724" s="16">
        <v>0</v>
      </c>
      <c r="X2724" s="402">
        <v>290526</v>
      </c>
      <c r="Y2724" s="16" t="s">
        <v>2844</v>
      </c>
      <c r="Z2724" s="47" t="s">
        <v>5284</v>
      </c>
      <c r="AB2724" s="16" t="str">
        <f t="shared" si="135"/>
        <v>Unique</v>
      </c>
    </row>
    <row r="2725" spans="1:28" ht="15">
      <c r="A2725" s="354" t="str">
        <f t="shared" si="130"/>
        <v>81_1_230522_C1D_p_tr.sc</v>
      </c>
      <c r="B2725" s="355" t="s">
        <v>2618</v>
      </c>
      <c r="C2725" s="355" t="s">
        <v>2619</v>
      </c>
      <c r="D2725" s="213">
        <v>81</v>
      </c>
      <c r="E2725" s="213">
        <v>1</v>
      </c>
      <c r="F2725" s="367" t="s">
        <v>2753</v>
      </c>
      <c r="G2725" s="213">
        <v>230522</v>
      </c>
      <c r="H2725" s="117">
        <v>2022</v>
      </c>
      <c r="I2725" s="148" t="s">
        <v>43</v>
      </c>
      <c r="J2725" s="148" t="s">
        <v>2620</v>
      </c>
      <c r="K2725" s="148" t="s">
        <v>2621</v>
      </c>
      <c r="L2725" s="148" t="s">
        <v>74</v>
      </c>
      <c r="M2725" s="2" t="s">
        <v>75</v>
      </c>
      <c r="N2725" s="117">
        <v>131</v>
      </c>
      <c r="P2725" s="418" t="s">
        <v>4725</v>
      </c>
      <c r="Q2725" s="16" t="s">
        <v>4972</v>
      </c>
      <c r="R2725" s="16" t="s">
        <v>1176</v>
      </c>
      <c r="S2725" s="603">
        <f t="shared" si="133"/>
        <v>9</v>
      </c>
      <c r="T2725" s="16">
        <v>3</v>
      </c>
      <c r="U2725" s="16">
        <v>6</v>
      </c>
      <c r="V2725" s="16">
        <v>0</v>
      </c>
      <c r="X2725" s="402">
        <v>290526</v>
      </c>
      <c r="Y2725" s="16" t="s">
        <v>2844</v>
      </c>
      <c r="Z2725" s="47" t="s">
        <v>5285</v>
      </c>
      <c r="AB2725" s="16" t="str">
        <f t="shared" si="135"/>
        <v>Unique</v>
      </c>
    </row>
    <row r="2726" spans="1:28" ht="15">
      <c r="A2726" s="354" t="str">
        <f t="shared" si="130"/>
        <v>81_1_230522_C1D_p_sy.ri</v>
      </c>
      <c r="B2726" s="355" t="s">
        <v>2618</v>
      </c>
      <c r="C2726" s="355" t="s">
        <v>2619</v>
      </c>
      <c r="D2726" s="213">
        <v>81</v>
      </c>
      <c r="E2726" s="213">
        <v>1</v>
      </c>
      <c r="F2726" s="367" t="s">
        <v>2753</v>
      </c>
      <c r="G2726" s="213">
        <v>230522</v>
      </c>
      <c r="H2726" s="117">
        <v>2022</v>
      </c>
      <c r="I2726" s="148" t="s">
        <v>43</v>
      </c>
      <c r="J2726" s="148" t="s">
        <v>2620</v>
      </c>
      <c r="K2726" s="148" t="s">
        <v>2621</v>
      </c>
      <c r="L2726" s="148" t="s">
        <v>74</v>
      </c>
      <c r="M2726" s="2" t="s">
        <v>75</v>
      </c>
      <c r="N2726" s="117">
        <v>131</v>
      </c>
      <c r="P2726" s="581" t="s">
        <v>888</v>
      </c>
      <c r="Q2726" s="16" t="s">
        <v>889</v>
      </c>
      <c r="R2726" s="16" t="s">
        <v>1176</v>
      </c>
      <c r="S2726" s="603">
        <f t="shared" si="133"/>
        <v>1</v>
      </c>
      <c r="T2726" s="16">
        <v>0</v>
      </c>
      <c r="U2726" s="16">
        <v>1</v>
      </c>
      <c r="V2726" s="16">
        <v>0</v>
      </c>
      <c r="X2726" s="402">
        <v>290526</v>
      </c>
      <c r="Y2726" s="16" t="s">
        <v>2844</v>
      </c>
      <c r="Z2726" s="47" t="s">
        <v>5286</v>
      </c>
      <c r="AB2726" s="16" t="str">
        <f t="shared" si="135"/>
        <v>Unique</v>
      </c>
    </row>
    <row r="2727" spans="1:28" ht="15">
      <c r="A2727" s="354" t="str">
        <f t="shared" si="130"/>
        <v>80_4_080622_C25_p_sy.vi</v>
      </c>
      <c r="B2727" s="355" t="s">
        <v>2320</v>
      </c>
      <c r="C2727" s="355" t="s">
        <v>2321</v>
      </c>
      <c r="D2727" s="213">
        <v>80</v>
      </c>
      <c r="E2727" s="213">
        <v>4</v>
      </c>
      <c r="F2727" s="213">
        <v>230522</v>
      </c>
      <c r="G2727" s="367" t="s">
        <v>2800</v>
      </c>
      <c r="H2727" s="117">
        <v>2022</v>
      </c>
      <c r="I2727" s="148" t="s">
        <v>43</v>
      </c>
      <c r="J2727" s="148" t="s">
        <v>2322</v>
      </c>
      <c r="K2727" s="148" t="s">
        <v>2323</v>
      </c>
      <c r="L2727" s="148" t="s">
        <v>74</v>
      </c>
      <c r="M2727" s="2" t="s">
        <v>75</v>
      </c>
      <c r="N2727" s="117">
        <v>73</v>
      </c>
      <c r="O2727" s="2"/>
      <c r="P2727" s="418" t="s">
        <v>1137</v>
      </c>
      <c r="Q2727" s="16" t="s">
        <v>5216</v>
      </c>
      <c r="R2727" s="16" t="s">
        <v>1176</v>
      </c>
      <c r="S2727" s="603">
        <f t="shared" si="133"/>
        <v>2</v>
      </c>
      <c r="T2727" s="16">
        <v>0</v>
      </c>
      <c r="U2727" s="16">
        <v>2</v>
      </c>
      <c r="V2727" s="16">
        <v>0</v>
      </c>
      <c r="X2727" s="402">
        <v>290526</v>
      </c>
      <c r="Y2727" s="16" t="s">
        <v>2844</v>
      </c>
      <c r="Z2727" s="47" t="s">
        <v>5287</v>
      </c>
      <c r="AB2727" s="16" t="str">
        <f t="shared" si="135"/>
        <v>Unique</v>
      </c>
    </row>
    <row r="2728" spans="1:28" ht="15">
      <c r="A2728" s="354" t="str">
        <f t="shared" si="130"/>
        <v>80_4_080622_C25_p_sy.ri</v>
      </c>
      <c r="B2728" s="355" t="s">
        <v>2320</v>
      </c>
      <c r="C2728" s="355" t="s">
        <v>2321</v>
      </c>
      <c r="D2728" s="213">
        <v>80</v>
      </c>
      <c r="E2728" s="213">
        <v>4</v>
      </c>
      <c r="F2728" s="213">
        <v>230522</v>
      </c>
      <c r="G2728" s="367" t="s">
        <v>2800</v>
      </c>
      <c r="H2728" s="117">
        <v>2022</v>
      </c>
      <c r="I2728" s="148" t="s">
        <v>43</v>
      </c>
      <c r="J2728" s="148" t="s">
        <v>2322</v>
      </c>
      <c r="K2728" s="148" t="s">
        <v>2323</v>
      </c>
      <c r="L2728" s="148" t="s">
        <v>74</v>
      </c>
      <c r="M2728" s="2" t="s">
        <v>75</v>
      </c>
      <c r="N2728" s="117">
        <v>73</v>
      </c>
      <c r="O2728" s="2"/>
      <c r="P2728" s="581" t="s">
        <v>888</v>
      </c>
      <c r="Q2728" s="16" t="s">
        <v>889</v>
      </c>
      <c r="R2728" s="16" t="s">
        <v>1176</v>
      </c>
      <c r="S2728" s="603">
        <f t="shared" si="133"/>
        <v>2</v>
      </c>
      <c r="T2728" s="16">
        <v>0</v>
      </c>
      <c r="U2728" s="16">
        <v>2</v>
      </c>
      <c r="V2728" s="16">
        <v>0</v>
      </c>
      <c r="X2728" s="402">
        <v>290526</v>
      </c>
      <c r="Y2728" s="16" t="s">
        <v>2844</v>
      </c>
      <c r="Z2728" s="47" t="s">
        <v>5288</v>
      </c>
      <c r="AB2728" s="16" t="str">
        <f t="shared" si="135"/>
        <v>Unique</v>
      </c>
    </row>
    <row r="2729" spans="1:28" ht="15">
      <c r="A2729" s="354" t="str">
        <f t="shared" si="130"/>
        <v>80_4_080622_C25_p_sy.to</v>
      </c>
      <c r="B2729" s="355" t="s">
        <v>2320</v>
      </c>
      <c r="C2729" s="355" t="s">
        <v>2321</v>
      </c>
      <c r="D2729" s="213">
        <v>80</v>
      </c>
      <c r="E2729" s="213">
        <v>4</v>
      </c>
      <c r="F2729" s="213">
        <v>230522</v>
      </c>
      <c r="G2729" s="367" t="s">
        <v>2800</v>
      </c>
      <c r="H2729" s="117">
        <v>2022</v>
      </c>
      <c r="I2729" s="148" t="s">
        <v>43</v>
      </c>
      <c r="J2729" s="148" t="s">
        <v>2322</v>
      </c>
      <c r="K2729" s="148" t="s">
        <v>2323</v>
      </c>
      <c r="L2729" s="148" t="s">
        <v>74</v>
      </c>
      <c r="M2729" s="2" t="s">
        <v>75</v>
      </c>
      <c r="N2729" s="117">
        <v>73</v>
      </c>
      <c r="O2729" s="2"/>
      <c r="P2729" s="418" t="s">
        <v>1140</v>
      </c>
      <c r="Q2729" s="16" t="s">
        <v>5289</v>
      </c>
      <c r="R2729" s="16" t="s">
        <v>1176</v>
      </c>
      <c r="S2729" s="603">
        <f t="shared" si="133"/>
        <v>1</v>
      </c>
      <c r="T2729" s="16">
        <v>1</v>
      </c>
      <c r="U2729" s="16">
        <v>0</v>
      </c>
      <c r="V2729" s="16">
        <v>0</v>
      </c>
      <c r="X2729" s="402">
        <v>290526</v>
      </c>
      <c r="Y2729" s="16" t="s">
        <v>2844</v>
      </c>
      <c r="Z2729" s="47" t="s">
        <v>5290</v>
      </c>
      <c r="AB2729" s="16" t="str">
        <f t="shared" si="135"/>
        <v>Unique</v>
      </c>
    </row>
    <row r="2730" spans="1:28" ht="14.25">
      <c r="A2730" s="354" t="str">
        <f t="shared" si="130"/>
        <v>100_1_090522_C3C_p_br.la</v>
      </c>
      <c r="B2730" s="225" t="s">
        <v>2798</v>
      </c>
      <c r="C2730" s="225" t="s">
        <v>2799</v>
      </c>
      <c r="D2730" s="114">
        <v>100</v>
      </c>
      <c r="E2730" s="114">
        <v>1</v>
      </c>
      <c r="F2730" s="555">
        <v>250422</v>
      </c>
      <c r="G2730" s="565" t="s">
        <v>2753</v>
      </c>
      <c r="H2730" s="114">
        <v>2022</v>
      </c>
      <c r="I2730" s="114" t="s">
        <v>43</v>
      </c>
      <c r="J2730" s="114" t="s">
        <v>2801</v>
      </c>
      <c r="K2730" s="114" t="s">
        <v>2802</v>
      </c>
      <c r="L2730" s="114" t="s">
        <v>74</v>
      </c>
      <c r="M2730" s="114" t="s">
        <v>75</v>
      </c>
      <c r="N2730" s="114">
        <v>56</v>
      </c>
      <c r="P2730" s="418" t="s">
        <v>2510</v>
      </c>
      <c r="Q2730" s="16" t="s">
        <v>2511</v>
      </c>
      <c r="R2730" s="16" t="s">
        <v>4909</v>
      </c>
      <c r="S2730" s="603">
        <f t="shared" si="133"/>
        <v>2</v>
      </c>
      <c r="T2730" s="16">
        <v>1</v>
      </c>
      <c r="U2730" s="16">
        <v>1</v>
      </c>
      <c r="V2730" s="16">
        <v>0</v>
      </c>
      <c r="X2730" s="402">
        <v>290526</v>
      </c>
      <c r="Y2730" s="16" t="s">
        <v>2844</v>
      </c>
      <c r="Z2730" s="47" t="s">
        <v>5291</v>
      </c>
      <c r="AB2730" s="16" t="str">
        <f t="shared" si="135"/>
        <v>Unique</v>
      </c>
    </row>
    <row r="2731" spans="1:28" ht="15">
      <c r="A2731" s="354" t="str">
        <f t="shared" si="130"/>
        <v>128_1_220622_C3D_p_ph.la</v>
      </c>
      <c r="B2731" s="355" t="s">
        <v>2767</v>
      </c>
      <c r="C2731" s="355" t="s">
        <v>2768</v>
      </c>
      <c r="D2731" s="213">
        <v>128</v>
      </c>
      <c r="E2731" s="213">
        <v>1</v>
      </c>
      <c r="F2731" s="367" t="s">
        <v>2800</v>
      </c>
      <c r="G2731" s="213">
        <v>220622</v>
      </c>
      <c r="H2731" s="213">
        <v>2022</v>
      </c>
      <c r="I2731" s="148" t="s">
        <v>43</v>
      </c>
      <c r="J2731" s="148" t="s">
        <v>2769</v>
      </c>
      <c r="K2731" s="148" t="s">
        <v>2770</v>
      </c>
      <c r="L2731" s="148" t="s">
        <v>74</v>
      </c>
      <c r="M2731" s="2" t="s">
        <v>320</v>
      </c>
      <c r="N2731" s="2" t="s">
        <v>2922</v>
      </c>
      <c r="O2731" s="2"/>
      <c r="P2731" s="418" t="s">
        <v>5292</v>
      </c>
      <c r="Q2731" s="16" t="s">
        <v>5293</v>
      </c>
      <c r="R2731" s="16" t="s">
        <v>4909</v>
      </c>
      <c r="S2731" s="603">
        <f t="shared" si="133"/>
        <v>1</v>
      </c>
      <c r="T2731" s="16">
        <v>0</v>
      </c>
      <c r="U2731" s="16">
        <v>1</v>
      </c>
      <c r="V2731" s="16">
        <v>0</v>
      </c>
      <c r="X2731" s="402">
        <v>290526</v>
      </c>
      <c r="Y2731" s="16" t="s">
        <v>2844</v>
      </c>
      <c r="Z2731" s="47" t="s">
        <v>5294</v>
      </c>
      <c r="AB2731" s="16" t="str">
        <f t="shared" si="135"/>
        <v>Unique</v>
      </c>
    </row>
    <row r="2732" spans="1:28" ht="15">
      <c r="A2732" s="354" t="str">
        <f t="shared" si="130"/>
        <v>128_1_220622_C3D_p_fa.ci</v>
      </c>
      <c r="B2732" s="355" t="s">
        <v>2767</v>
      </c>
      <c r="C2732" s="355" t="s">
        <v>2768</v>
      </c>
      <c r="D2732" s="213">
        <v>128</v>
      </c>
      <c r="E2732" s="213">
        <v>1</v>
      </c>
      <c r="F2732" s="367" t="s">
        <v>2800</v>
      </c>
      <c r="G2732" s="213">
        <v>220622</v>
      </c>
      <c r="H2732" s="213">
        <v>2022</v>
      </c>
      <c r="I2732" s="148" t="s">
        <v>43</v>
      </c>
      <c r="J2732" s="148" t="s">
        <v>2769</v>
      </c>
      <c r="K2732" s="148" t="s">
        <v>2770</v>
      </c>
      <c r="L2732" s="148" t="s">
        <v>74</v>
      </c>
      <c r="M2732" s="2" t="s">
        <v>320</v>
      </c>
      <c r="N2732" s="2" t="s">
        <v>2922</v>
      </c>
      <c r="O2732" s="2"/>
      <c r="P2732" s="418" t="s">
        <v>4935</v>
      </c>
      <c r="Q2732" s="16" t="s">
        <v>4936</v>
      </c>
      <c r="R2732" s="16" t="s">
        <v>4909</v>
      </c>
      <c r="S2732" s="603">
        <f t="shared" si="133"/>
        <v>5</v>
      </c>
      <c r="T2732" s="16">
        <v>3</v>
      </c>
      <c r="U2732" s="16">
        <v>2</v>
      </c>
      <c r="V2732" s="16">
        <v>0</v>
      </c>
      <c r="X2732" s="402">
        <v>290526</v>
      </c>
      <c r="Y2732" s="16" t="s">
        <v>2844</v>
      </c>
      <c r="Z2732" s="47" t="s">
        <v>5295</v>
      </c>
      <c r="AB2732" s="16" t="str">
        <f t="shared" si="135"/>
        <v>Unique</v>
      </c>
    </row>
    <row r="2733" spans="1:28" ht="15">
      <c r="A2733" s="354" t="str">
        <f t="shared" si="130"/>
        <v>128_1_220622_C3D_p_me.au</v>
      </c>
      <c r="B2733" s="355" t="s">
        <v>2767</v>
      </c>
      <c r="C2733" s="355" t="s">
        <v>2768</v>
      </c>
      <c r="D2733" s="213">
        <v>128</v>
      </c>
      <c r="E2733" s="213">
        <v>1</v>
      </c>
      <c r="F2733" s="367" t="s">
        <v>2800</v>
      </c>
      <c r="G2733" s="213">
        <v>220622</v>
      </c>
      <c r="H2733" s="213">
        <v>2022</v>
      </c>
      <c r="I2733" s="148" t="s">
        <v>43</v>
      </c>
      <c r="J2733" s="148" t="s">
        <v>2769</v>
      </c>
      <c r="K2733" s="148" t="s">
        <v>2770</v>
      </c>
      <c r="L2733" s="148" t="s">
        <v>74</v>
      </c>
      <c r="M2733" s="2" t="s">
        <v>320</v>
      </c>
      <c r="N2733" s="2" t="s">
        <v>2922</v>
      </c>
      <c r="O2733" s="2"/>
      <c r="P2733" s="418" t="s">
        <v>5296</v>
      </c>
      <c r="Q2733" s="16" t="s">
        <v>5297</v>
      </c>
      <c r="R2733" s="16" t="s">
        <v>4909</v>
      </c>
      <c r="S2733" s="603">
        <f t="shared" si="133"/>
        <v>2</v>
      </c>
      <c r="T2733" s="16">
        <v>1</v>
      </c>
      <c r="U2733" s="16">
        <v>1</v>
      </c>
      <c r="V2733" s="16">
        <v>0</v>
      </c>
      <c r="X2733" s="402">
        <v>290526</v>
      </c>
      <c r="Y2733" s="16" t="s">
        <v>2844</v>
      </c>
      <c r="Z2733" s="47" t="s">
        <v>5298</v>
      </c>
      <c r="AB2733" s="16" t="str">
        <f t="shared" si="135"/>
        <v>Unique</v>
      </c>
    </row>
    <row r="2734" spans="1:28" ht="15">
      <c r="A2734" s="354" t="str">
        <f t="shared" si="130"/>
        <v>102_1_190922_C1C_p_da.al</v>
      </c>
      <c r="B2734" s="148" t="s">
        <v>2751</v>
      </c>
      <c r="C2734" s="148" t="s">
        <v>2752</v>
      </c>
      <c r="D2734" s="213">
        <v>102</v>
      </c>
      <c r="E2734" s="213">
        <v>1</v>
      </c>
      <c r="F2734" s="213">
        <v>310822</v>
      </c>
      <c r="G2734" s="213">
        <v>190922</v>
      </c>
      <c r="H2734" s="213">
        <v>2022</v>
      </c>
      <c r="I2734" s="148" t="s">
        <v>43</v>
      </c>
      <c r="J2734" s="148" t="s">
        <v>2754</v>
      </c>
      <c r="K2734" s="148" t="s">
        <v>2755</v>
      </c>
      <c r="L2734" s="148" t="s">
        <v>74</v>
      </c>
      <c r="M2734" s="148" t="s">
        <v>3158</v>
      </c>
      <c r="N2734" s="213">
        <v>11</v>
      </c>
      <c r="P2734" s="418" t="s">
        <v>983</v>
      </c>
      <c r="Q2734" s="16" t="s">
        <v>5278</v>
      </c>
      <c r="R2734" s="16" t="s">
        <v>4909</v>
      </c>
      <c r="S2734" s="603">
        <f t="shared" si="133"/>
        <v>1</v>
      </c>
      <c r="T2734" s="16">
        <v>1</v>
      </c>
      <c r="U2734" s="16">
        <v>0</v>
      </c>
      <c r="V2734" s="16">
        <v>0</v>
      </c>
      <c r="X2734" s="402">
        <v>290526</v>
      </c>
      <c r="Y2734" s="16" t="s">
        <v>2844</v>
      </c>
      <c r="Z2734" s="47" t="s">
        <v>5299</v>
      </c>
      <c r="AB2734" s="16" t="str">
        <f t="shared" si="135"/>
        <v>Unique</v>
      </c>
    </row>
    <row r="2735" spans="1:28" ht="15">
      <c r="A2735" s="354" t="str">
        <f t="shared" si="130"/>
        <v>102_1_190922_C1C_p_da.tr</v>
      </c>
      <c r="B2735" s="148" t="s">
        <v>2751</v>
      </c>
      <c r="C2735" s="148" t="s">
        <v>2752</v>
      </c>
      <c r="D2735" s="213">
        <v>102</v>
      </c>
      <c r="E2735" s="213">
        <v>1</v>
      </c>
      <c r="F2735" s="213">
        <v>310822</v>
      </c>
      <c r="G2735" s="213">
        <v>190922</v>
      </c>
      <c r="H2735" s="213">
        <v>2022</v>
      </c>
      <c r="I2735" s="148" t="s">
        <v>43</v>
      </c>
      <c r="J2735" s="148" t="s">
        <v>2754</v>
      </c>
      <c r="K2735" s="148" t="s">
        <v>2755</v>
      </c>
      <c r="L2735" s="148" t="s">
        <v>74</v>
      </c>
      <c r="M2735" s="148" t="s">
        <v>3158</v>
      </c>
      <c r="N2735" s="213">
        <v>11</v>
      </c>
      <c r="P2735" s="418" t="s">
        <v>1103</v>
      </c>
      <c r="Q2735" s="16" t="s">
        <v>1104</v>
      </c>
      <c r="R2735" s="16" t="s">
        <v>4909</v>
      </c>
      <c r="S2735" s="603">
        <f t="shared" si="133"/>
        <v>1</v>
      </c>
      <c r="T2735" s="16">
        <v>0</v>
      </c>
      <c r="U2735" s="16">
        <v>1</v>
      </c>
      <c r="V2735" s="16">
        <v>0</v>
      </c>
      <c r="X2735" s="402">
        <v>290526</v>
      </c>
      <c r="Y2735" s="16" t="s">
        <v>2844</v>
      </c>
      <c r="Z2735" s="47" t="s">
        <v>5300</v>
      </c>
      <c r="AB2735" s="16" t="str">
        <f t="shared" si="135"/>
        <v>Unique</v>
      </c>
    </row>
    <row r="2736" spans="1:28" ht="15">
      <c r="A2736" s="354" t="str">
        <f t="shared" si="130"/>
        <v>100_1_090522_C3C_p_da.al</v>
      </c>
      <c r="B2736" s="355" t="s">
        <v>2798</v>
      </c>
      <c r="C2736" s="355" t="s">
        <v>2799</v>
      </c>
      <c r="D2736" s="213">
        <v>100</v>
      </c>
      <c r="E2736" s="213">
        <v>1</v>
      </c>
      <c r="F2736" s="213">
        <v>250422</v>
      </c>
      <c r="G2736" s="367" t="s">
        <v>2753</v>
      </c>
      <c r="H2736" s="213">
        <v>2022</v>
      </c>
      <c r="I2736" s="148" t="s">
        <v>43</v>
      </c>
      <c r="J2736" s="148" t="s">
        <v>2801</v>
      </c>
      <c r="K2736" s="148" t="s">
        <v>2802</v>
      </c>
      <c r="L2736" s="148" t="s">
        <v>74</v>
      </c>
      <c r="M2736" s="2" t="s">
        <v>75</v>
      </c>
      <c r="N2736" s="117">
        <v>56</v>
      </c>
      <c r="O2736" s="2"/>
      <c r="P2736" s="418" t="s">
        <v>983</v>
      </c>
      <c r="Q2736" s="16" t="s">
        <v>5278</v>
      </c>
      <c r="R2736" s="16" t="s">
        <v>4909</v>
      </c>
      <c r="S2736" s="603">
        <f t="shared" si="133"/>
        <v>1</v>
      </c>
      <c r="T2736" s="16">
        <v>0</v>
      </c>
      <c r="U2736" s="16">
        <v>1</v>
      </c>
      <c r="V2736" s="16">
        <v>0</v>
      </c>
      <c r="X2736" s="402">
        <v>290526</v>
      </c>
      <c r="Y2736" s="16" t="s">
        <v>2844</v>
      </c>
      <c r="Z2736" s="47" t="s">
        <v>5301</v>
      </c>
      <c r="AB2736" s="16" t="str">
        <f t="shared" si="135"/>
        <v>Unique</v>
      </c>
    </row>
    <row r="2737" spans="1:89" ht="15">
      <c r="A2737" s="354" t="str">
        <f t="shared" si="130"/>
        <v>119_2_040523_C35_p_ep.el</v>
      </c>
      <c r="B2737" s="148" t="s">
        <v>2611</v>
      </c>
      <c r="C2737" s="148" t="s">
        <v>2612</v>
      </c>
      <c r="D2737" s="421">
        <v>119</v>
      </c>
      <c r="E2737" s="421">
        <v>2</v>
      </c>
      <c r="F2737" s="213">
        <v>180423</v>
      </c>
      <c r="G2737" s="367" t="s">
        <v>3596</v>
      </c>
      <c r="H2737" s="213">
        <v>2023</v>
      </c>
      <c r="I2737" s="148" t="s">
        <v>43</v>
      </c>
      <c r="J2737" s="148" t="s">
        <v>2613</v>
      </c>
      <c r="K2737" s="148" t="s">
        <v>2614</v>
      </c>
      <c r="L2737" s="148" t="s">
        <v>74</v>
      </c>
      <c r="M2737" s="148" t="s">
        <v>2911</v>
      </c>
      <c r="N2737" s="213">
        <v>7</v>
      </c>
      <c r="P2737" s="581" t="s">
        <v>2312</v>
      </c>
      <c r="Q2737" s="16" t="s">
        <v>2313</v>
      </c>
      <c r="R2737" s="16" t="s">
        <v>4909</v>
      </c>
      <c r="S2737" s="603">
        <f t="shared" si="133"/>
        <v>1</v>
      </c>
      <c r="T2737" s="16">
        <v>1</v>
      </c>
      <c r="U2737" s="16">
        <v>0</v>
      </c>
      <c r="V2737" s="16">
        <v>0</v>
      </c>
      <c r="X2737" s="402">
        <v>290526</v>
      </c>
      <c r="Y2737" s="16" t="s">
        <v>2844</v>
      </c>
      <c r="Z2737" s="47" t="s">
        <v>5302</v>
      </c>
      <c r="AB2737" s="16" t="str">
        <f t="shared" si="135"/>
        <v>Unique</v>
      </c>
    </row>
    <row r="2738" spans="1:89" ht="15">
      <c r="A2738" s="354" t="str">
        <f t="shared" si="130"/>
        <v>61_1_190523_C2X_p_xy.se</v>
      </c>
      <c r="B2738" s="148" t="s">
        <v>2372</v>
      </c>
      <c r="C2738" s="148" t="s">
        <v>2373</v>
      </c>
      <c r="D2738" s="213">
        <v>61</v>
      </c>
      <c r="E2738" s="213">
        <v>1</v>
      </c>
      <c r="F2738" s="367" t="s">
        <v>3596</v>
      </c>
      <c r="G2738" s="213">
        <v>190523</v>
      </c>
      <c r="H2738" s="213">
        <v>2023</v>
      </c>
      <c r="I2738" s="148" t="s">
        <v>43</v>
      </c>
      <c r="J2738" s="148" t="s">
        <v>2374</v>
      </c>
      <c r="K2738" s="148" t="s">
        <v>2375</v>
      </c>
      <c r="L2738" s="148" t="s">
        <v>74</v>
      </c>
      <c r="M2738" s="148" t="s">
        <v>2911</v>
      </c>
      <c r="N2738" s="213">
        <v>19</v>
      </c>
      <c r="P2738" s="418" t="s">
        <v>529</v>
      </c>
      <c r="Q2738" s="16" t="s">
        <v>530</v>
      </c>
      <c r="R2738" s="16" t="s">
        <v>4909</v>
      </c>
      <c r="S2738" s="603">
        <f t="shared" si="133"/>
        <v>1</v>
      </c>
      <c r="T2738" s="16">
        <v>0</v>
      </c>
      <c r="U2738" s="16">
        <v>1</v>
      </c>
      <c r="V2738" s="16">
        <v>0</v>
      </c>
      <c r="X2738" s="413" t="s">
        <v>5303</v>
      </c>
      <c r="Y2738" s="16" t="s">
        <v>2844</v>
      </c>
      <c r="Z2738" s="47" t="s">
        <v>5304</v>
      </c>
      <c r="AB2738" s="16" t="str">
        <f t="shared" si="135"/>
        <v>Unique</v>
      </c>
    </row>
    <row r="2739" spans="1:89" ht="15">
      <c r="A2739" s="354" t="str">
        <f t="shared" si="130"/>
        <v>61_1_190523_C2X_p_sp.</v>
      </c>
      <c r="B2739" s="148" t="s">
        <v>2372</v>
      </c>
      <c r="C2739" s="148" t="s">
        <v>2373</v>
      </c>
      <c r="D2739" s="213">
        <v>61</v>
      </c>
      <c r="E2739" s="213">
        <v>1</v>
      </c>
      <c r="F2739" s="367" t="s">
        <v>3596</v>
      </c>
      <c r="G2739" s="213">
        <v>190523</v>
      </c>
      <c r="H2739" s="213">
        <v>2023</v>
      </c>
      <c r="I2739" s="148" t="s">
        <v>43</v>
      </c>
      <c r="J2739" s="148" t="s">
        <v>2374</v>
      </c>
      <c r="K2739" s="148" t="s">
        <v>2375</v>
      </c>
      <c r="L2739" s="148" t="s">
        <v>74</v>
      </c>
      <c r="M2739" s="148" t="s">
        <v>2911</v>
      </c>
      <c r="N2739" s="213">
        <v>19</v>
      </c>
      <c r="P2739" s="581" t="s">
        <v>1163</v>
      </c>
      <c r="Q2739" s="16" t="s">
        <v>1164</v>
      </c>
      <c r="R2739" s="16" t="s">
        <v>4909</v>
      </c>
      <c r="S2739" s="603">
        <f t="shared" si="133"/>
        <v>1</v>
      </c>
      <c r="T2739" s="16">
        <v>0</v>
      </c>
      <c r="U2739" s="16">
        <v>1</v>
      </c>
      <c r="V2739" s="16">
        <v>0</v>
      </c>
      <c r="X2739" s="413" t="s">
        <v>5303</v>
      </c>
      <c r="Y2739" s="16" t="s">
        <v>2844</v>
      </c>
      <c r="Z2739" s="47" t="s">
        <v>5305</v>
      </c>
      <c r="AB2739" s="16" t="str">
        <f t="shared" si="135"/>
        <v>Unique</v>
      </c>
    </row>
    <row r="2740" spans="1:89" ht="15">
      <c r="A2740" s="354" t="str">
        <f t="shared" si="130"/>
        <v>80_4_080622_C25_p_ep.ni</v>
      </c>
      <c r="B2740" s="355" t="s">
        <v>2320</v>
      </c>
      <c r="C2740" s="355" t="s">
        <v>2321</v>
      </c>
      <c r="D2740" s="213">
        <v>80</v>
      </c>
      <c r="E2740" s="213">
        <v>4</v>
      </c>
      <c r="F2740" s="213">
        <v>230522</v>
      </c>
      <c r="G2740" s="367" t="s">
        <v>2800</v>
      </c>
      <c r="H2740" s="117">
        <v>2022</v>
      </c>
      <c r="I2740" s="148" t="s">
        <v>43</v>
      </c>
      <c r="J2740" s="148" t="s">
        <v>2322</v>
      </c>
      <c r="K2740" s="148" t="s">
        <v>2323</v>
      </c>
      <c r="L2740" s="148" t="s">
        <v>74</v>
      </c>
      <c r="M2740" s="2" t="s">
        <v>75</v>
      </c>
      <c r="N2740" s="117">
        <v>73</v>
      </c>
      <c r="O2740" s="2"/>
      <c r="P2740" s="418" t="s">
        <v>2537</v>
      </c>
      <c r="Q2740" s="16" t="s">
        <v>5306</v>
      </c>
      <c r="R2740" s="16" t="s">
        <v>1176</v>
      </c>
      <c r="S2740" s="603">
        <f t="shared" si="133"/>
        <v>1</v>
      </c>
      <c r="T2740" s="16">
        <v>0</v>
      </c>
      <c r="U2740" s="16">
        <v>1</v>
      </c>
      <c r="V2740" s="16">
        <v>0</v>
      </c>
      <c r="X2740" s="413" t="s">
        <v>5307</v>
      </c>
      <c r="Y2740" s="16" t="s">
        <v>2844</v>
      </c>
      <c r="Z2740" s="47" t="s">
        <v>5308</v>
      </c>
      <c r="AB2740" s="16" t="str">
        <f t="shared" si="135"/>
        <v>Unique</v>
      </c>
    </row>
    <row r="2741" spans="1:89" ht="15">
      <c r="A2741" s="604" t="str">
        <f t="shared" si="130"/>
        <v>100_1_230522_C3C_p_da.ve</v>
      </c>
      <c r="B2741" s="605" t="s">
        <v>2798</v>
      </c>
      <c r="C2741" s="605" t="s">
        <v>2799</v>
      </c>
      <c r="D2741" s="606">
        <v>100</v>
      </c>
      <c r="E2741" s="606">
        <v>1</v>
      </c>
      <c r="F2741" s="607" t="s">
        <v>2753</v>
      </c>
      <c r="G2741" s="606">
        <v>230522</v>
      </c>
      <c r="H2741" s="606">
        <v>2022</v>
      </c>
      <c r="I2741" s="608" t="s">
        <v>43</v>
      </c>
      <c r="J2741" s="608" t="s">
        <v>2801</v>
      </c>
      <c r="K2741" s="608" t="s">
        <v>2802</v>
      </c>
      <c r="L2741" s="608" t="s">
        <v>74</v>
      </c>
      <c r="M2741" s="609" t="s">
        <v>75</v>
      </c>
      <c r="N2741" s="610">
        <v>73</v>
      </c>
      <c r="O2741" s="609"/>
      <c r="P2741" s="611" t="s">
        <v>2567</v>
      </c>
      <c r="Q2741" s="612" t="s">
        <v>5309</v>
      </c>
      <c r="R2741" s="612" t="s">
        <v>1176</v>
      </c>
      <c r="S2741" s="613">
        <f t="shared" si="133"/>
        <v>1</v>
      </c>
      <c r="T2741" s="612">
        <v>0</v>
      </c>
      <c r="U2741" s="612">
        <v>1</v>
      </c>
      <c r="V2741" s="612">
        <v>0</v>
      </c>
      <c r="W2741" s="614"/>
      <c r="X2741" s="615" t="s">
        <v>5307</v>
      </c>
      <c r="Y2741" s="612" t="s">
        <v>2844</v>
      </c>
      <c r="Z2741" s="616" t="s">
        <v>5310</v>
      </c>
      <c r="AA2741" s="614"/>
      <c r="AB2741" s="612" t="str">
        <f t="shared" si="135"/>
        <v>Unique</v>
      </c>
      <c r="AC2741" s="614"/>
      <c r="AD2741" s="614"/>
      <c r="AE2741" s="614"/>
      <c r="AF2741" s="614"/>
      <c r="AG2741" s="614"/>
      <c r="AH2741" s="614"/>
      <c r="AI2741" s="614"/>
      <c r="AJ2741" s="614"/>
      <c r="AK2741" s="614"/>
      <c r="AL2741" s="614"/>
      <c r="AM2741" s="614"/>
      <c r="AN2741" s="614"/>
      <c r="AO2741" s="614"/>
      <c r="AP2741" s="614"/>
      <c r="AQ2741" s="614"/>
      <c r="AR2741" s="614"/>
      <c r="AS2741" s="614"/>
      <c r="AT2741" s="614"/>
      <c r="AU2741" s="614"/>
      <c r="AV2741" s="614"/>
      <c r="AW2741" s="614"/>
      <c r="AX2741" s="614"/>
      <c r="AY2741" s="614"/>
      <c r="AZ2741" s="614"/>
      <c r="BA2741" s="614"/>
      <c r="BB2741" s="614"/>
      <c r="BC2741" s="614"/>
      <c r="BD2741" s="614"/>
      <c r="BE2741" s="614"/>
      <c r="BF2741" s="614"/>
      <c r="BG2741" s="614"/>
      <c r="BH2741" s="614"/>
      <c r="BI2741" s="614"/>
      <c r="BJ2741" s="614"/>
      <c r="BK2741" s="614"/>
      <c r="BL2741" s="614"/>
      <c r="BM2741" s="614"/>
      <c r="BN2741" s="614"/>
      <c r="BO2741" s="614"/>
      <c r="BP2741" s="614"/>
      <c r="BQ2741" s="614"/>
      <c r="BR2741" s="614"/>
      <c r="BS2741" s="614"/>
      <c r="BT2741" s="614"/>
      <c r="BU2741" s="614"/>
      <c r="BV2741" s="614"/>
      <c r="BW2741" s="614"/>
      <c r="BX2741" s="614"/>
      <c r="BY2741" s="614"/>
      <c r="BZ2741" s="614"/>
      <c r="CA2741" s="614"/>
      <c r="CB2741" s="614"/>
      <c r="CC2741" s="614"/>
      <c r="CD2741" s="614"/>
      <c r="CE2741" s="614"/>
      <c r="CF2741" s="614"/>
      <c r="CG2741" s="614"/>
      <c r="CH2741" s="614"/>
      <c r="CI2741" s="614"/>
      <c r="CJ2741" s="614"/>
      <c r="CK2741" s="614"/>
    </row>
    <row r="2742" spans="1:89" ht="15">
      <c r="A2742" s="354" t="str">
        <f t="shared" si="130"/>
        <v>61_1_310822_C2X_p_da.tr</v>
      </c>
      <c r="B2742" s="551" t="s">
        <v>2372</v>
      </c>
      <c r="C2742" s="551" t="s">
        <v>2373</v>
      </c>
      <c r="D2742" s="552">
        <v>61</v>
      </c>
      <c r="E2742" s="552">
        <v>1</v>
      </c>
      <c r="F2742" s="552">
        <v>170822</v>
      </c>
      <c r="G2742" s="552">
        <v>310822</v>
      </c>
      <c r="H2742" s="552">
        <v>2023</v>
      </c>
      <c r="I2742" s="551" t="s">
        <v>43</v>
      </c>
      <c r="J2742" s="551" t="s">
        <v>2374</v>
      </c>
      <c r="K2742" s="551" t="s">
        <v>2375</v>
      </c>
      <c r="L2742" s="551" t="s">
        <v>74</v>
      </c>
      <c r="M2742" s="551" t="s">
        <v>3158</v>
      </c>
      <c r="N2742" s="552">
        <v>15</v>
      </c>
      <c r="O2742" s="551" t="s">
        <v>3608</v>
      </c>
      <c r="P2742" s="418" t="s">
        <v>1103</v>
      </c>
      <c r="Q2742" s="16" t="s">
        <v>5311</v>
      </c>
      <c r="R2742" s="16" t="s">
        <v>1176</v>
      </c>
      <c r="S2742" s="603">
        <f t="shared" si="133"/>
        <v>1</v>
      </c>
      <c r="T2742" s="16">
        <v>0</v>
      </c>
      <c r="U2742" s="16">
        <v>1</v>
      </c>
      <c r="V2742" s="16">
        <v>0</v>
      </c>
      <c r="X2742" s="413" t="s">
        <v>5307</v>
      </c>
      <c r="Y2742" s="16" t="s">
        <v>2844</v>
      </c>
      <c r="Z2742" s="47" t="s">
        <v>5312</v>
      </c>
      <c r="AB2742" s="16" t="str">
        <f t="shared" si="135"/>
        <v>Unique</v>
      </c>
    </row>
    <row r="2743" spans="1:89" ht="15">
      <c r="A2743" s="354" t="str">
        <f t="shared" si="130"/>
        <v>101_1_030921_C2A_p_sp.</v>
      </c>
      <c r="B2743" s="355" t="s">
        <v>80</v>
      </c>
      <c r="C2743" s="355" t="s">
        <v>81</v>
      </c>
      <c r="D2743" s="213">
        <v>101</v>
      </c>
      <c r="E2743" s="213">
        <v>1</v>
      </c>
      <c r="F2743" s="213">
        <v>160821</v>
      </c>
      <c r="G2743" s="379" t="s">
        <v>2403</v>
      </c>
      <c r="H2743" s="213">
        <v>2021</v>
      </c>
      <c r="I2743" s="148" t="s">
        <v>43</v>
      </c>
      <c r="J2743" s="148" t="s">
        <v>82</v>
      </c>
      <c r="K2743" s="148" t="s">
        <v>83</v>
      </c>
      <c r="L2743" s="148" t="s">
        <v>74</v>
      </c>
      <c r="M2743" s="16" t="s">
        <v>75</v>
      </c>
      <c r="P2743" s="581" t="s">
        <v>1163</v>
      </c>
      <c r="Q2743" s="16" t="s">
        <v>1164</v>
      </c>
      <c r="R2743" s="16" t="s">
        <v>1176</v>
      </c>
      <c r="S2743" s="603">
        <f t="shared" si="133"/>
        <v>1</v>
      </c>
      <c r="T2743" s="16">
        <v>0</v>
      </c>
      <c r="U2743" s="16">
        <v>1</v>
      </c>
      <c r="V2743" s="16">
        <v>0</v>
      </c>
      <c r="X2743" s="402" t="s">
        <v>5307</v>
      </c>
      <c r="Y2743" s="16" t="s">
        <v>2844</v>
      </c>
      <c r="Z2743" s="47" t="s">
        <v>5313</v>
      </c>
      <c r="AB2743" s="16" t="str">
        <f t="shared" si="135"/>
        <v>Unique</v>
      </c>
    </row>
    <row r="2744" spans="1:89" ht="15">
      <c r="A2744" s="354" t="str">
        <f t="shared" si="130"/>
        <v>101_1_030921_C2A_p_me.</v>
      </c>
      <c r="B2744" s="355" t="s">
        <v>80</v>
      </c>
      <c r="C2744" s="355" t="s">
        <v>81</v>
      </c>
      <c r="D2744" s="213">
        <v>101</v>
      </c>
      <c r="E2744" s="213">
        <v>1</v>
      </c>
      <c r="F2744" s="213">
        <v>160821</v>
      </c>
      <c r="G2744" s="379" t="s">
        <v>2403</v>
      </c>
      <c r="H2744" s="213">
        <v>2021</v>
      </c>
      <c r="I2744" s="148" t="s">
        <v>43</v>
      </c>
      <c r="J2744" s="148" t="s">
        <v>82</v>
      </c>
      <c r="K2744" s="148" t="s">
        <v>83</v>
      </c>
      <c r="L2744" s="148" t="s">
        <v>74</v>
      </c>
      <c r="M2744" s="16" t="s">
        <v>75</v>
      </c>
      <c r="P2744" s="581" t="s">
        <v>1178</v>
      </c>
      <c r="Q2744" s="16" t="s">
        <v>4922</v>
      </c>
      <c r="R2744" s="16" t="s">
        <v>1176</v>
      </c>
      <c r="S2744" s="603">
        <f t="shared" si="133"/>
        <v>1</v>
      </c>
      <c r="T2744" s="16">
        <v>0</v>
      </c>
      <c r="U2744" s="16">
        <v>1</v>
      </c>
      <c r="V2744" s="16">
        <v>0</v>
      </c>
      <c r="X2744" s="402" t="s">
        <v>5307</v>
      </c>
      <c r="Y2744" s="16" t="s">
        <v>2844</v>
      </c>
      <c r="AB2744" s="16" t="str">
        <f>IF(COUNTIF(Z:Z, Z2745)&gt;1, "Duplicate", "Unique")</f>
        <v>Unique</v>
      </c>
    </row>
    <row r="2745" spans="1:89" ht="15">
      <c r="A2745" s="354" t="str">
        <f t="shared" si="130"/>
        <v>80_1_280723_C1B_p_sy.to</v>
      </c>
      <c r="B2745" s="213" t="s">
        <v>2360</v>
      </c>
      <c r="C2745" s="213" t="s">
        <v>2361</v>
      </c>
      <c r="D2745" s="213">
        <v>80</v>
      </c>
      <c r="E2745" s="213">
        <v>1</v>
      </c>
      <c r="F2745" s="213">
        <v>140723</v>
      </c>
      <c r="G2745" s="213">
        <v>280723</v>
      </c>
      <c r="H2745" s="213">
        <v>2023</v>
      </c>
      <c r="I2745" s="148" t="s">
        <v>43</v>
      </c>
      <c r="J2745" s="148" t="s">
        <v>2362</v>
      </c>
      <c r="K2745" s="148" t="s">
        <v>2363</v>
      </c>
      <c r="L2745" s="148" t="s">
        <v>74</v>
      </c>
      <c r="M2745" s="148" t="s">
        <v>3196</v>
      </c>
      <c r="N2745" s="213">
        <v>13</v>
      </c>
      <c r="P2745" s="418" t="s">
        <v>1140</v>
      </c>
      <c r="Q2745" s="16" t="s">
        <v>5220</v>
      </c>
      <c r="R2745" s="16" t="s">
        <v>1176</v>
      </c>
      <c r="S2745" s="603">
        <f t="shared" si="133"/>
        <v>1</v>
      </c>
      <c r="T2745" s="16">
        <v>1</v>
      </c>
      <c r="U2745" s="16">
        <v>0</v>
      </c>
      <c r="V2745" s="16">
        <v>0</v>
      </c>
      <c r="X2745" s="402" t="s">
        <v>5307</v>
      </c>
      <c r="Y2745" s="16" t="s">
        <v>2844</v>
      </c>
      <c r="Z2745" s="47" t="s">
        <v>5314</v>
      </c>
      <c r="AB2745" s="16" t="str">
        <f>IF( COUNTIF(Z:Z,#REF!)&gt;1, "Duplicate", "Unique")</f>
        <v>Unique</v>
      </c>
    </row>
    <row r="2746" spans="1:89" ht="15">
      <c r="A2746" s="354" t="str">
        <f t="shared" si="130"/>
        <v>80_1_280723_C1B_p_sy.ri</v>
      </c>
      <c r="B2746" s="213" t="s">
        <v>2360</v>
      </c>
      <c r="C2746" s="213" t="s">
        <v>2361</v>
      </c>
      <c r="D2746" s="213">
        <v>80</v>
      </c>
      <c r="E2746" s="213">
        <v>1</v>
      </c>
      <c r="F2746" s="213">
        <v>140723</v>
      </c>
      <c r="G2746" s="213">
        <v>280723</v>
      </c>
      <c r="H2746" s="213">
        <v>2023</v>
      </c>
      <c r="I2746" s="148" t="s">
        <v>43</v>
      </c>
      <c r="J2746" s="148" t="s">
        <v>2362</v>
      </c>
      <c r="K2746" s="148" t="s">
        <v>2363</v>
      </c>
      <c r="L2746" s="148" t="s">
        <v>74</v>
      </c>
      <c r="M2746" s="148" t="s">
        <v>3196</v>
      </c>
      <c r="N2746" s="213">
        <v>13</v>
      </c>
      <c r="P2746" s="581" t="s">
        <v>888</v>
      </c>
      <c r="Q2746" s="16" t="s">
        <v>889</v>
      </c>
      <c r="R2746" s="16" t="s">
        <v>1176</v>
      </c>
      <c r="S2746" s="603">
        <f t="shared" si="133"/>
        <v>1</v>
      </c>
      <c r="T2746" s="16">
        <v>1</v>
      </c>
      <c r="U2746" s="16">
        <v>0</v>
      </c>
      <c r="V2746" s="16">
        <v>0</v>
      </c>
      <c r="X2746" s="402" t="s">
        <v>5307</v>
      </c>
      <c r="Y2746" s="16" t="s">
        <v>2844</v>
      </c>
      <c r="Z2746" s="47" t="s">
        <v>5315</v>
      </c>
      <c r="AB2746" s="16" t="str">
        <f t="shared" ref="AB2746:AB2784" si="136">IF(COUNTIF(Z:Z, Z2746)&gt;1, "Duplicate", "Unique")</f>
        <v>Unique</v>
      </c>
    </row>
    <row r="2747" spans="1:89" ht="15">
      <c r="A2747" s="354" t="str">
        <f t="shared" si="130"/>
        <v>119_2_280923_C2Y_p_sy.ri</v>
      </c>
      <c r="B2747" s="148" t="s">
        <v>2517</v>
      </c>
      <c r="C2747" s="148" t="s">
        <v>2518</v>
      </c>
      <c r="D2747" s="421">
        <v>119</v>
      </c>
      <c r="E2747" s="421">
        <v>2</v>
      </c>
      <c r="F2747" s="213">
        <v>130923</v>
      </c>
      <c r="G2747" s="213">
        <v>280923</v>
      </c>
      <c r="H2747" s="213">
        <v>2023</v>
      </c>
      <c r="I2747" s="148" t="s">
        <v>43</v>
      </c>
      <c r="J2747" s="148" t="s">
        <v>2519</v>
      </c>
      <c r="K2747" s="148" t="s">
        <v>2520</v>
      </c>
      <c r="L2747" s="148" t="s">
        <v>74</v>
      </c>
      <c r="M2747" s="148" t="s">
        <v>3888</v>
      </c>
      <c r="N2747" s="213">
        <v>31</v>
      </c>
      <c r="P2747" s="581" t="s">
        <v>888</v>
      </c>
      <c r="Q2747" s="16" t="s">
        <v>889</v>
      </c>
      <c r="R2747" s="16" t="s">
        <v>1176</v>
      </c>
      <c r="S2747" s="603">
        <f t="shared" si="133"/>
        <v>1</v>
      </c>
      <c r="T2747" s="16">
        <v>0</v>
      </c>
      <c r="U2747" s="16">
        <v>1</v>
      </c>
      <c r="V2747" s="16">
        <v>0</v>
      </c>
      <c r="X2747" s="402" t="s">
        <v>5307</v>
      </c>
      <c r="Y2747" s="16" t="s">
        <v>2844</v>
      </c>
      <c r="Z2747" s="47" t="s">
        <v>5316</v>
      </c>
      <c r="AB2747" s="16" t="str">
        <f t="shared" si="136"/>
        <v>Unique</v>
      </c>
    </row>
    <row r="2748" spans="1:89" ht="15">
      <c r="A2748" s="354" t="str">
        <f t="shared" si="130"/>
        <v>61_1_170823_C2X_p_xy.sy</v>
      </c>
      <c r="B2748" s="355" t="s">
        <v>2372</v>
      </c>
      <c r="C2748" s="355" t="s">
        <v>2373</v>
      </c>
      <c r="D2748" s="213">
        <v>61</v>
      </c>
      <c r="E2748" s="213">
        <v>1</v>
      </c>
      <c r="F2748" s="213">
        <v>280723</v>
      </c>
      <c r="G2748" s="213">
        <v>170823</v>
      </c>
      <c r="H2748" s="213">
        <v>2023</v>
      </c>
      <c r="I2748" s="148" t="s">
        <v>43</v>
      </c>
      <c r="J2748" s="148" t="s">
        <v>2374</v>
      </c>
      <c r="K2748" s="148" t="s">
        <v>2375</v>
      </c>
      <c r="L2748" s="148" t="s">
        <v>74</v>
      </c>
      <c r="M2748" s="148" t="s">
        <v>3150</v>
      </c>
      <c r="N2748" s="213">
        <v>102</v>
      </c>
      <c r="O2748" s="2"/>
      <c r="P2748" s="418" t="s">
        <v>842</v>
      </c>
      <c r="Q2748" s="16" t="s">
        <v>843</v>
      </c>
      <c r="R2748" s="16" t="s">
        <v>1176</v>
      </c>
      <c r="S2748" s="603">
        <f t="shared" si="133"/>
        <v>1</v>
      </c>
      <c r="T2748" s="16">
        <v>0</v>
      </c>
      <c r="U2748" s="16">
        <v>1</v>
      </c>
      <c r="V2748" s="16">
        <v>0</v>
      </c>
      <c r="X2748" s="402" t="s">
        <v>5307</v>
      </c>
      <c r="Y2748" s="16" t="s">
        <v>2844</v>
      </c>
      <c r="Z2748" s="47" t="s">
        <v>5317</v>
      </c>
      <c r="AB2748" s="16" t="str">
        <f t="shared" si="136"/>
        <v>Unique</v>
      </c>
    </row>
    <row r="2749" spans="1:89" ht="14.25">
      <c r="A2749" s="354" t="str">
        <f t="shared" ref="A2749:A2751" si="137">D2749&amp;"_"&amp;E2749&amp;"_"&amp;G2749&amp;"_"&amp;J2749&amp;"_"&amp;P2750</f>
        <v>102_1_230522_C1C_p_sc.se</v>
      </c>
      <c r="B2749" s="178" t="s">
        <v>2751</v>
      </c>
      <c r="C2749" s="178" t="s">
        <v>2752</v>
      </c>
      <c r="D2749" s="16">
        <v>102</v>
      </c>
      <c r="E2749" s="16">
        <v>1</v>
      </c>
      <c r="F2749" s="402">
        <v>90522</v>
      </c>
      <c r="G2749" s="402">
        <v>230522</v>
      </c>
      <c r="H2749" s="16">
        <v>2022</v>
      </c>
      <c r="I2749" s="16" t="s">
        <v>43</v>
      </c>
      <c r="J2749" s="16" t="s">
        <v>2754</v>
      </c>
      <c r="K2749" s="16" t="s">
        <v>2755</v>
      </c>
      <c r="L2749" s="16" t="s">
        <v>2803</v>
      </c>
      <c r="M2749" s="16" t="s">
        <v>477</v>
      </c>
      <c r="N2749" s="16">
        <v>2</v>
      </c>
      <c r="P2749" s="581" t="s">
        <v>4126</v>
      </c>
      <c r="Q2749" s="16" t="s">
        <v>4975</v>
      </c>
      <c r="R2749" s="16" t="s">
        <v>1176</v>
      </c>
      <c r="S2749" s="603">
        <f t="shared" si="133"/>
        <v>1</v>
      </c>
      <c r="T2749" s="16">
        <v>0</v>
      </c>
      <c r="U2749" s="16">
        <v>1</v>
      </c>
      <c r="V2749" s="16">
        <v>0</v>
      </c>
      <c r="X2749" s="402" t="s">
        <v>5307</v>
      </c>
      <c r="Y2749" s="16" t="s">
        <v>2844</v>
      </c>
      <c r="Z2749" s="47" t="s">
        <v>5318</v>
      </c>
      <c r="AB2749" s="16" t="str">
        <f t="shared" si="136"/>
        <v>Unique</v>
      </c>
    </row>
    <row r="2750" spans="1:89" ht="14.25">
      <c r="A2750" s="354" t="str">
        <f t="shared" si="137"/>
        <v>102_1_230522_C1C_p_sy.ri</v>
      </c>
      <c r="B2750" s="178" t="s">
        <v>2751</v>
      </c>
      <c r="C2750" s="178" t="s">
        <v>2752</v>
      </c>
      <c r="D2750" s="16">
        <v>102</v>
      </c>
      <c r="E2750" s="16">
        <v>1</v>
      </c>
      <c r="F2750" s="402">
        <v>90522</v>
      </c>
      <c r="G2750" s="402">
        <v>230522</v>
      </c>
      <c r="H2750" s="16">
        <v>2022</v>
      </c>
      <c r="I2750" s="16" t="s">
        <v>43</v>
      </c>
      <c r="J2750" s="16" t="s">
        <v>2754</v>
      </c>
      <c r="K2750" s="16" t="s">
        <v>2755</v>
      </c>
      <c r="L2750" s="16" t="s">
        <v>2803</v>
      </c>
      <c r="M2750" s="16" t="s">
        <v>477</v>
      </c>
      <c r="N2750" s="16">
        <v>2</v>
      </c>
      <c r="P2750" s="418" t="s">
        <v>1004</v>
      </c>
      <c r="Q2750" s="16" t="s">
        <v>1005</v>
      </c>
      <c r="R2750" s="16" t="s">
        <v>4916</v>
      </c>
      <c r="S2750" s="603">
        <f t="shared" si="133"/>
        <v>2</v>
      </c>
      <c r="T2750" s="16">
        <v>0</v>
      </c>
      <c r="U2750" s="16">
        <v>2</v>
      </c>
      <c r="V2750" s="16">
        <v>0</v>
      </c>
      <c r="X2750" s="402" t="s">
        <v>5307</v>
      </c>
      <c r="Y2750" s="16" t="s">
        <v>2844</v>
      </c>
      <c r="Z2750" s="47" t="s">
        <v>5319</v>
      </c>
      <c r="AB2750" s="16" t="str">
        <f t="shared" si="136"/>
        <v>Unique</v>
      </c>
    </row>
    <row r="2751" spans="1:89" ht="14.25">
      <c r="A2751" s="354" t="str">
        <f t="shared" si="137"/>
        <v>102_1_230522_C1C_p_eu.tr</v>
      </c>
      <c r="B2751" s="178" t="s">
        <v>2751</v>
      </c>
      <c r="C2751" s="178" t="s">
        <v>2752</v>
      </c>
      <c r="D2751" s="16">
        <v>102</v>
      </c>
      <c r="E2751" s="16">
        <v>1</v>
      </c>
      <c r="F2751" s="402">
        <v>90522</v>
      </c>
      <c r="G2751" s="402">
        <v>230522</v>
      </c>
      <c r="H2751" s="16">
        <v>2022</v>
      </c>
      <c r="I2751" s="16" t="s">
        <v>43</v>
      </c>
      <c r="J2751" s="16" t="s">
        <v>2754</v>
      </c>
      <c r="K2751" s="16" t="s">
        <v>2755</v>
      </c>
      <c r="L2751" s="16" t="s">
        <v>2803</v>
      </c>
      <c r="M2751" s="16" t="s">
        <v>477</v>
      </c>
      <c r="N2751" s="16">
        <v>2</v>
      </c>
      <c r="P2751" s="581" t="s">
        <v>888</v>
      </c>
      <c r="Q2751" s="16" t="s">
        <v>889</v>
      </c>
      <c r="R2751" s="16" t="s">
        <v>4916</v>
      </c>
      <c r="S2751" s="603">
        <f t="shared" si="133"/>
        <v>4</v>
      </c>
      <c r="T2751" s="16">
        <v>0</v>
      </c>
      <c r="U2751" s="16">
        <v>4</v>
      </c>
      <c r="V2751" s="16">
        <v>0</v>
      </c>
      <c r="X2751" s="402" t="s">
        <v>5307</v>
      </c>
      <c r="Y2751" s="16" t="s">
        <v>2844</v>
      </c>
      <c r="Z2751" s="47" t="s">
        <v>5320</v>
      </c>
      <c r="AB2751" s="16" t="str">
        <f t="shared" si="136"/>
        <v>Unique</v>
      </c>
    </row>
    <row r="2752" spans="1:89" ht="15">
      <c r="A2752" s="604" t="str">
        <f t="shared" ref="A2752:A2787" si="138">D2752&amp;"_"&amp;E2752&amp;"_"&amp;G2752&amp;"_"&amp;J2752&amp;"_"&amp;P2752</f>
        <v>80_3_220622_C15_p_eu.tr</v>
      </c>
      <c r="B2752" s="605" t="s">
        <v>69</v>
      </c>
      <c r="C2752" s="605" t="s">
        <v>70</v>
      </c>
      <c r="D2752" s="606">
        <v>80</v>
      </c>
      <c r="E2752" s="606">
        <v>3</v>
      </c>
      <c r="F2752" s="617" t="s">
        <v>2800</v>
      </c>
      <c r="G2752" s="606">
        <v>220622</v>
      </c>
      <c r="H2752" s="606">
        <v>2022</v>
      </c>
      <c r="I2752" s="608" t="s">
        <v>43</v>
      </c>
      <c r="J2752" s="608" t="s">
        <v>72</v>
      </c>
      <c r="K2752" s="608" t="s">
        <v>73</v>
      </c>
      <c r="L2752" s="608" t="s">
        <v>74</v>
      </c>
      <c r="M2752" s="609" t="s">
        <v>320</v>
      </c>
      <c r="N2752" s="606">
        <v>265</v>
      </c>
      <c r="O2752" s="614"/>
      <c r="P2752" s="611" t="s">
        <v>3466</v>
      </c>
      <c r="Q2752" s="612" t="s">
        <v>3467</v>
      </c>
      <c r="R2752" s="612" t="s">
        <v>4909</v>
      </c>
      <c r="S2752" s="618">
        <v>15</v>
      </c>
      <c r="T2752" s="612">
        <v>8</v>
      </c>
      <c r="U2752" s="612">
        <v>7</v>
      </c>
      <c r="V2752" s="612">
        <v>0</v>
      </c>
      <c r="W2752" s="614"/>
      <c r="X2752" s="615" t="s">
        <v>5307</v>
      </c>
      <c r="Y2752" s="612" t="s">
        <v>2844</v>
      </c>
      <c r="Z2752" s="616" t="s">
        <v>5321</v>
      </c>
      <c r="AA2752" s="614"/>
      <c r="AB2752" s="612" t="str">
        <f t="shared" si="136"/>
        <v>Unique</v>
      </c>
      <c r="AC2752" s="614"/>
      <c r="AD2752" s="614"/>
      <c r="AE2752" s="614"/>
      <c r="AF2752" s="614"/>
      <c r="AG2752" s="614"/>
      <c r="AH2752" s="614"/>
      <c r="AI2752" s="614"/>
      <c r="AJ2752" s="614"/>
      <c r="AK2752" s="614"/>
      <c r="AL2752" s="614"/>
      <c r="AM2752" s="614"/>
      <c r="AN2752" s="614"/>
      <c r="AO2752" s="614"/>
      <c r="AP2752" s="614"/>
      <c r="AQ2752" s="614"/>
      <c r="AR2752" s="614"/>
      <c r="AS2752" s="614"/>
      <c r="AT2752" s="614"/>
      <c r="AU2752" s="614"/>
      <c r="AV2752" s="614"/>
      <c r="AW2752" s="614"/>
      <c r="AX2752" s="614"/>
      <c r="AY2752" s="614"/>
      <c r="AZ2752" s="614"/>
      <c r="BA2752" s="614"/>
      <c r="BB2752" s="614"/>
      <c r="BC2752" s="614"/>
      <c r="BD2752" s="614"/>
      <c r="BE2752" s="614"/>
      <c r="BF2752" s="614"/>
      <c r="BG2752" s="614"/>
      <c r="BH2752" s="614"/>
      <c r="BI2752" s="614"/>
      <c r="BJ2752" s="614"/>
      <c r="BK2752" s="614"/>
      <c r="BL2752" s="614"/>
      <c r="BM2752" s="614"/>
      <c r="BN2752" s="614"/>
      <c r="BO2752" s="614"/>
      <c r="BP2752" s="614"/>
      <c r="BQ2752" s="614"/>
      <c r="BR2752" s="614"/>
      <c r="BS2752" s="614"/>
      <c r="BT2752" s="614"/>
      <c r="BU2752" s="614"/>
      <c r="BV2752" s="614"/>
      <c r="BW2752" s="614"/>
      <c r="BX2752" s="614"/>
      <c r="BY2752" s="614"/>
      <c r="BZ2752" s="614"/>
      <c r="CA2752" s="614"/>
      <c r="CB2752" s="614"/>
      <c r="CC2752" s="614"/>
      <c r="CD2752" s="614"/>
      <c r="CE2752" s="614"/>
      <c r="CF2752" s="614"/>
      <c r="CG2752" s="614"/>
      <c r="CH2752" s="614"/>
      <c r="CI2752" s="614"/>
      <c r="CJ2752" s="614"/>
      <c r="CK2752" s="614"/>
    </row>
    <row r="2753" spans="1:89" ht="15">
      <c r="A2753" s="594" t="str">
        <f t="shared" si="138"/>
        <v>80_3_220622_C15_p_fa.ci</v>
      </c>
      <c r="B2753" s="148" t="s">
        <v>69</v>
      </c>
      <c r="C2753" s="148" t="s">
        <v>70</v>
      </c>
      <c r="D2753" s="213">
        <v>80</v>
      </c>
      <c r="E2753" s="213">
        <v>3</v>
      </c>
      <c r="F2753" s="367" t="s">
        <v>2800</v>
      </c>
      <c r="G2753" s="213">
        <v>220622</v>
      </c>
      <c r="H2753" s="213">
        <v>2022</v>
      </c>
      <c r="I2753" s="148" t="s">
        <v>43</v>
      </c>
      <c r="J2753" s="148" t="s">
        <v>72</v>
      </c>
      <c r="K2753" s="148" t="s">
        <v>73</v>
      </c>
      <c r="L2753" s="148" t="s">
        <v>74</v>
      </c>
      <c r="M2753" s="2" t="s">
        <v>320</v>
      </c>
      <c r="N2753" s="213">
        <v>265</v>
      </c>
      <c r="O2753" s="2"/>
      <c r="P2753" s="418" t="s">
        <v>4935</v>
      </c>
      <c r="Q2753" s="16" t="s">
        <v>4936</v>
      </c>
      <c r="R2753" s="16" t="s">
        <v>4909</v>
      </c>
      <c r="S2753" s="596">
        <v>8</v>
      </c>
      <c r="T2753" s="16">
        <v>4</v>
      </c>
      <c r="U2753" s="16">
        <v>4</v>
      </c>
      <c r="V2753" s="16">
        <v>0</v>
      </c>
      <c r="X2753" s="413" t="s">
        <v>5307</v>
      </c>
      <c r="Y2753" s="16" t="s">
        <v>2844</v>
      </c>
      <c r="Z2753" s="47" t="s">
        <v>5322</v>
      </c>
      <c r="AB2753" s="16" t="str">
        <f t="shared" si="136"/>
        <v>Unique</v>
      </c>
    </row>
    <row r="2754" spans="1:89" ht="15">
      <c r="A2754" s="594" t="str">
        <f t="shared" si="138"/>
        <v>80_3_220622_C15_p_me.au</v>
      </c>
      <c r="B2754" s="148" t="s">
        <v>69</v>
      </c>
      <c r="C2754" s="148" t="s">
        <v>70</v>
      </c>
      <c r="D2754" s="213">
        <v>80</v>
      </c>
      <c r="E2754" s="213">
        <v>3</v>
      </c>
      <c r="F2754" s="367" t="s">
        <v>2800</v>
      </c>
      <c r="G2754" s="213">
        <v>220622</v>
      </c>
      <c r="H2754" s="213">
        <v>2022</v>
      </c>
      <c r="I2754" s="148" t="s">
        <v>43</v>
      </c>
      <c r="J2754" s="148" t="s">
        <v>72</v>
      </c>
      <c r="K2754" s="148" t="s">
        <v>73</v>
      </c>
      <c r="L2754" s="148" t="s">
        <v>74</v>
      </c>
      <c r="M2754" s="2" t="s">
        <v>320</v>
      </c>
      <c r="N2754" s="213">
        <v>265</v>
      </c>
      <c r="O2754" s="2"/>
      <c r="P2754" s="418" t="s">
        <v>5296</v>
      </c>
      <c r="Q2754" s="16" t="s">
        <v>5297</v>
      </c>
      <c r="R2754" s="16" t="s">
        <v>4909</v>
      </c>
      <c r="S2754" s="596">
        <v>1</v>
      </c>
      <c r="T2754" s="16">
        <v>0</v>
      </c>
      <c r="U2754" s="16">
        <v>1</v>
      </c>
      <c r="V2754" s="16">
        <v>0</v>
      </c>
      <c r="X2754" s="413" t="s">
        <v>5307</v>
      </c>
      <c r="Y2754" s="16" t="s">
        <v>2844</v>
      </c>
      <c r="Z2754" s="47" t="s">
        <v>5323</v>
      </c>
      <c r="AB2754" s="16" t="str">
        <f t="shared" si="136"/>
        <v>Unique</v>
      </c>
    </row>
    <row r="2755" spans="1:89" ht="15">
      <c r="A2755" s="619" t="str">
        <f t="shared" si="138"/>
        <v>80_3_220622_C15_p_pa.fl</v>
      </c>
      <c r="B2755" s="608" t="s">
        <v>69</v>
      </c>
      <c r="C2755" s="608" t="s">
        <v>70</v>
      </c>
      <c r="D2755" s="606">
        <v>80</v>
      </c>
      <c r="E2755" s="606">
        <v>3</v>
      </c>
      <c r="F2755" s="607" t="s">
        <v>2800</v>
      </c>
      <c r="G2755" s="606">
        <v>220622</v>
      </c>
      <c r="H2755" s="606">
        <v>2022</v>
      </c>
      <c r="I2755" s="608" t="s">
        <v>43</v>
      </c>
      <c r="J2755" s="608" t="s">
        <v>72</v>
      </c>
      <c r="K2755" s="608" t="s">
        <v>73</v>
      </c>
      <c r="L2755" s="608" t="s">
        <v>74</v>
      </c>
      <c r="M2755" s="609" t="s">
        <v>320</v>
      </c>
      <c r="N2755" s="606">
        <v>265</v>
      </c>
      <c r="O2755" s="609"/>
      <c r="P2755" s="620" t="s">
        <v>5324</v>
      </c>
      <c r="Q2755" s="612" t="s">
        <v>5325</v>
      </c>
      <c r="R2755" s="612" t="s">
        <v>4909</v>
      </c>
      <c r="S2755" s="618">
        <v>1</v>
      </c>
      <c r="T2755" s="612">
        <v>0</v>
      </c>
      <c r="U2755" s="612">
        <v>1</v>
      </c>
      <c r="V2755" s="612">
        <v>0</v>
      </c>
      <c r="W2755" s="614"/>
      <c r="X2755" s="615" t="s">
        <v>5307</v>
      </c>
      <c r="Y2755" s="612" t="s">
        <v>2844</v>
      </c>
      <c r="Z2755" s="616" t="s">
        <v>5326</v>
      </c>
      <c r="AA2755" s="614"/>
      <c r="AB2755" s="612" t="str">
        <f t="shared" si="136"/>
        <v>Unique</v>
      </c>
      <c r="AC2755" s="614"/>
      <c r="AD2755" s="614"/>
      <c r="AE2755" s="614"/>
      <c r="AF2755" s="614"/>
      <c r="AG2755" s="614"/>
      <c r="AH2755" s="614"/>
      <c r="AI2755" s="614"/>
      <c r="AJ2755" s="614"/>
      <c r="AK2755" s="614"/>
      <c r="AL2755" s="614"/>
      <c r="AM2755" s="614"/>
      <c r="AN2755" s="614"/>
      <c r="AO2755" s="614"/>
      <c r="AP2755" s="614"/>
      <c r="AQ2755" s="614"/>
      <c r="AR2755" s="614"/>
      <c r="AS2755" s="614"/>
      <c r="AT2755" s="614"/>
      <c r="AU2755" s="614"/>
      <c r="AV2755" s="614"/>
      <c r="AW2755" s="614"/>
      <c r="AX2755" s="614"/>
      <c r="AY2755" s="614"/>
      <c r="AZ2755" s="614"/>
      <c r="BA2755" s="614"/>
      <c r="BB2755" s="614"/>
      <c r="BC2755" s="614"/>
      <c r="BD2755" s="614"/>
      <c r="BE2755" s="614"/>
      <c r="BF2755" s="614"/>
      <c r="BG2755" s="614"/>
      <c r="BH2755" s="614"/>
      <c r="BI2755" s="614"/>
      <c r="BJ2755" s="614"/>
      <c r="BK2755" s="614"/>
      <c r="BL2755" s="614"/>
      <c r="BM2755" s="614"/>
      <c r="BN2755" s="614"/>
      <c r="BO2755" s="614"/>
      <c r="BP2755" s="614"/>
      <c r="BQ2755" s="614"/>
      <c r="BR2755" s="614"/>
      <c r="BS2755" s="614"/>
      <c r="BT2755" s="614"/>
      <c r="BU2755" s="614"/>
      <c r="BV2755" s="614"/>
      <c r="BW2755" s="614"/>
      <c r="BX2755" s="614"/>
      <c r="BY2755" s="614"/>
      <c r="BZ2755" s="614"/>
      <c r="CA2755" s="614"/>
      <c r="CB2755" s="614"/>
      <c r="CC2755" s="614"/>
      <c r="CD2755" s="614"/>
      <c r="CE2755" s="614"/>
      <c r="CF2755" s="614"/>
      <c r="CG2755" s="614"/>
      <c r="CH2755" s="614"/>
      <c r="CI2755" s="614"/>
      <c r="CJ2755" s="614"/>
      <c r="CK2755" s="614"/>
    </row>
    <row r="2756" spans="1:89" ht="15">
      <c r="A2756" s="354" t="str">
        <f t="shared" si="138"/>
        <v>61_1_200921_C2X_p_sp.</v>
      </c>
      <c r="B2756" s="355" t="s">
        <v>2372</v>
      </c>
      <c r="C2756" s="355" t="s">
        <v>2373</v>
      </c>
      <c r="D2756" s="213">
        <v>61</v>
      </c>
      <c r="E2756" s="213">
        <v>1</v>
      </c>
      <c r="F2756" s="96" t="s">
        <v>2403</v>
      </c>
      <c r="G2756" s="378">
        <v>200921</v>
      </c>
      <c r="H2756" s="213">
        <v>2021</v>
      </c>
      <c r="I2756" s="148" t="s">
        <v>43</v>
      </c>
      <c r="J2756" s="148" t="s">
        <v>2374</v>
      </c>
      <c r="K2756" s="148" t="s">
        <v>2375</v>
      </c>
      <c r="L2756" s="148" t="s">
        <v>74</v>
      </c>
      <c r="M2756" s="16" t="s">
        <v>75</v>
      </c>
      <c r="P2756" s="581" t="s">
        <v>1163</v>
      </c>
      <c r="Q2756" s="16" t="s">
        <v>1164</v>
      </c>
      <c r="R2756" s="16" t="s">
        <v>4909</v>
      </c>
      <c r="S2756" s="596">
        <v>1</v>
      </c>
      <c r="T2756" s="16">
        <v>0</v>
      </c>
      <c r="U2756" s="16">
        <v>1</v>
      </c>
      <c r="V2756" s="16">
        <v>0</v>
      </c>
      <c r="X2756" s="413" t="s">
        <v>5307</v>
      </c>
      <c r="Y2756" s="16" t="s">
        <v>2844</v>
      </c>
      <c r="Z2756" s="47" t="s">
        <v>5327</v>
      </c>
      <c r="AB2756" s="16" t="str">
        <f t="shared" si="136"/>
        <v>Unique</v>
      </c>
    </row>
    <row r="2757" spans="1:89" ht="15">
      <c r="A2757" s="354" t="str">
        <f t="shared" si="138"/>
        <v>100_3_230522_C3Y_p_br.la</v>
      </c>
      <c r="B2757" s="355" t="s">
        <v>2417</v>
      </c>
      <c r="C2757" s="355" t="s">
        <v>2418</v>
      </c>
      <c r="D2757" s="213">
        <v>100</v>
      </c>
      <c r="E2757" s="213">
        <v>3</v>
      </c>
      <c r="F2757" s="367" t="s">
        <v>2753</v>
      </c>
      <c r="G2757" s="213">
        <v>230522</v>
      </c>
      <c r="H2757" s="213">
        <v>2022</v>
      </c>
      <c r="I2757" s="148" t="s">
        <v>43</v>
      </c>
      <c r="J2757" s="148" t="s">
        <v>2419</v>
      </c>
      <c r="K2757" s="148" t="s">
        <v>2420</v>
      </c>
      <c r="L2757" s="148" t="s">
        <v>74</v>
      </c>
      <c r="M2757" s="2" t="s">
        <v>75</v>
      </c>
      <c r="N2757" s="117">
        <v>55</v>
      </c>
      <c r="O2757" s="2"/>
      <c r="P2757" s="621" t="s">
        <v>2510</v>
      </c>
      <c r="Q2757" s="16" t="s">
        <v>2511</v>
      </c>
      <c r="R2757" s="16" t="s">
        <v>4909</v>
      </c>
      <c r="S2757" s="596">
        <v>1</v>
      </c>
      <c r="T2757" s="16">
        <v>1</v>
      </c>
      <c r="U2757" s="16">
        <v>0</v>
      </c>
      <c r="V2757" s="16">
        <v>0</v>
      </c>
      <c r="X2757" s="413" t="s">
        <v>5307</v>
      </c>
      <c r="Y2757" s="16" t="s">
        <v>2844</v>
      </c>
      <c r="Z2757" s="47" t="s">
        <v>5328</v>
      </c>
      <c r="AB2757" s="16" t="str">
        <f t="shared" si="136"/>
        <v>Unique</v>
      </c>
    </row>
    <row r="2758" spans="1:89" ht="15">
      <c r="A2758" s="354" t="str">
        <f t="shared" si="138"/>
        <v>119_1_160821_C1X_p_sp.</v>
      </c>
      <c r="B2758" s="355" t="s">
        <v>2302</v>
      </c>
      <c r="C2758" s="355" t="s">
        <v>2303</v>
      </c>
      <c r="D2758" s="213">
        <v>119</v>
      </c>
      <c r="E2758" s="213">
        <v>1</v>
      </c>
      <c r="F2758" s="213">
        <v>300721</v>
      </c>
      <c r="G2758" s="213">
        <v>160821</v>
      </c>
      <c r="H2758" s="213">
        <v>2021</v>
      </c>
      <c r="I2758" s="148" t="s">
        <v>43</v>
      </c>
      <c r="J2758" s="148" t="s">
        <v>2304</v>
      </c>
      <c r="K2758" s="148" t="s">
        <v>2305</v>
      </c>
      <c r="L2758" s="148" t="s">
        <v>74</v>
      </c>
      <c r="M2758" s="2" t="s">
        <v>477</v>
      </c>
      <c r="N2758" s="117">
        <v>198</v>
      </c>
      <c r="O2758" s="2"/>
      <c r="P2758" s="581" t="s">
        <v>1163</v>
      </c>
      <c r="Q2758" s="16" t="s">
        <v>1164</v>
      </c>
      <c r="R2758" s="16" t="s">
        <v>4909</v>
      </c>
      <c r="S2758" s="596">
        <v>1</v>
      </c>
      <c r="T2758" s="16">
        <v>0</v>
      </c>
      <c r="U2758" s="16">
        <v>1</v>
      </c>
      <c r="V2758" s="16">
        <v>0</v>
      </c>
      <c r="X2758" s="413" t="s">
        <v>5307</v>
      </c>
      <c r="Y2758" s="16" t="s">
        <v>2844</v>
      </c>
      <c r="Z2758" s="47" t="s">
        <v>5329</v>
      </c>
      <c r="AB2758" s="16" t="str">
        <f t="shared" si="136"/>
        <v>Unique</v>
      </c>
    </row>
    <row r="2759" spans="1:89" ht="14.25">
      <c r="A2759" s="354" t="str">
        <f t="shared" si="138"/>
        <v>102_1_230522_C1C_p_ep.fl</v>
      </c>
      <c r="B2759" s="178" t="s">
        <v>2751</v>
      </c>
      <c r="C2759" s="178" t="s">
        <v>2752</v>
      </c>
      <c r="D2759" s="16">
        <v>102</v>
      </c>
      <c r="E2759" s="16">
        <v>1</v>
      </c>
      <c r="F2759" s="402">
        <v>90522</v>
      </c>
      <c r="G2759" s="402">
        <v>230522</v>
      </c>
      <c r="H2759" s="16">
        <v>2022</v>
      </c>
      <c r="I2759" s="16" t="s">
        <v>43</v>
      </c>
      <c r="J2759" s="16" t="s">
        <v>2754</v>
      </c>
      <c r="K2759" s="16" t="s">
        <v>2755</v>
      </c>
      <c r="L2759" s="16" t="s">
        <v>2803</v>
      </c>
      <c r="M2759" s="16" t="s">
        <v>477</v>
      </c>
      <c r="N2759" s="16">
        <v>2</v>
      </c>
      <c r="P2759" s="581" t="s">
        <v>5330</v>
      </c>
      <c r="Q2759" s="16" t="s">
        <v>5331</v>
      </c>
      <c r="R2759" s="16" t="s">
        <v>4916</v>
      </c>
      <c r="S2759" s="603">
        <f t="shared" ref="S2759:S2778" si="139">SUM(T2759+U2759)</f>
        <v>1</v>
      </c>
      <c r="T2759" s="16">
        <v>0</v>
      </c>
      <c r="U2759" s="16">
        <v>1</v>
      </c>
      <c r="V2759" s="16">
        <v>0</v>
      </c>
      <c r="X2759" s="413" t="s">
        <v>4842</v>
      </c>
      <c r="Y2759" s="16" t="s">
        <v>2844</v>
      </c>
      <c r="Z2759" s="47" t="s">
        <v>5332</v>
      </c>
      <c r="AB2759" s="16" t="str">
        <f t="shared" si="136"/>
        <v>Unique</v>
      </c>
    </row>
    <row r="2760" spans="1:89" ht="14.25">
      <c r="A2760" s="354" t="str">
        <f t="shared" si="138"/>
        <v>102_1_230522_C1C_p_ep.ni</v>
      </c>
      <c r="B2760" s="2" t="s">
        <v>2751</v>
      </c>
      <c r="C2760" s="2" t="s">
        <v>2752</v>
      </c>
      <c r="D2760" s="117">
        <v>102</v>
      </c>
      <c r="E2760" s="117">
        <v>1</v>
      </c>
      <c r="F2760" s="117">
        <v>90522</v>
      </c>
      <c r="G2760" s="117">
        <v>230522</v>
      </c>
      <c r="H2760" s="117">
        <v>2022</v>
      </c>
      <c r="I2760" s="2" t="s">
        <v>43</v>
      </c>
      <c r="J2760" s="2" t="s">
        <v>2754</v>
      </c>
      <c r="K2760" s="2" t="s">
        <v>2755</v>
      </c>
      <c r="L2760" s="2" t="s">
        <v>2803</v>
      </c>
      <c r="M2760" s="2" t="s">
        <v>477</v>
      </c>
      <c r="N2760" s="117">
        <v>2</v>
      </c>
      <c r="O2760" s="2"/>
      <c r="P2760" s="418" t="s">
        <v>2537</v>
      </c>
      <c r="Q2760" s="16" t="s">
        <v>5306</v>
      </c>
      <c r="R2760" s="16" t="s">
        <v>1176</v>
      </c>
      <c r="S2760" s="603">
        <f t="shared" si="139"/>
        <v>4</v>
      </c>
      <c r="T2760" s="16">
        <v>0</v>
      </c>
      <c r="U2760" s="16">
        <v>4</v>
      </c>
      <c r="V2760" s="16">
        <v>0</v>
      </c>
      <c r="X2760" s="413" t="s">
        <v>4842</v>
      </c>
      <c r="Y2760" s="16" t="s">
        <v>2844</v>
      </c>
      <c r="Z2760" s="47" t="s">
        <v>5333</v>
      </c>
      <c r="AB2760" s="16" t="str">
        <f t="shared" si="136"/>
        <v>Unique</v>
      </c>
    </row>
    <row r="2761" spans="1:89" ht="15">
      <c r="A2761" s="354" t="str">
        <f t="shared" si="138"/>
        <v>128_1_090522_C3D_p_sc.py</v>
      </c>
      <c r="B2761" s="148" t="s">
        <v>2767</v>
      </c>
      <c r="C2761" s="148" t="s">
        <v>2768</v>
      </c>
      <c r="D2761" s="213">
        <v>128</v>
      </c>
      <c r="E2761" s="213">
        <v>1</v>
      </c>
      <c r="F2761" s="213">
        <v>250422</v>
      </c>
      <c r="G2761" s="367" t="s">
        <v>2753</v>
      </c>
      <c r="H2761" s="213">
        <v>2022</v>
      </c>
      <c r="I2761" s="148" t="s">
        <v>43</v>
      </c>
      <c r="J2761" s="148" t="s">
        <v>2769</v>
      </c>
      <c r="K2761" s="148" t="s">
        <v>2770</v>
      </c>
      <c r="L2761" s="148" t="s">
        <v>74</v>
      </c>
      <c r="M2761" s="148" t="s">
        <v>75</v>
      </c>
      <c r="N2761" s="213">
        <v>81</v>
      </c>
      <c r="P2761" s="418" t="s">
        <v>1069</v>
      </c>
      <c r="Q2761" s="16" t="s">
        <v>1070</v>
      </c>
      <c r="R2761" s="16" t="s">
        <v>1176</v>
      </c>
      <c r="S2761" s="603">
        <f t="shared" si="139"/>
        <v>1</v>
      </c>
      <c r="T2761" s="16">
        <v>0</v>
      </c>
      <c r="U2761" s="16">
        <v>1</v>
      </c>
      <c r="V2761" s="16">
        <v>0</v>
      </c>
      <c r="X2761" s="402" t="s">
        <v>4842</v>
      </c>
      <c r="Y2761" s="16" t="s">
        <v>2844</v>
      </c>
      <c r="Z2761" s="47" t="s">
        <v>5334</v>
      </c>
      <c r="AB2761" s="16" t="str">
        <f t="shared" si="136"/>
        <v>Unique</v>
      </c>
    </row>
    <row r="2762" spans="1:89" ht="15">
      <c r="A2762" s="354" t="str">
        <f t="shared" si="138"/>
        <v>128_1_090522_C3D_p_ep.me</v>
      </c>
      <c r="B2762" s="148" t="s">
        <v>2767</v>
      </c>
      <c r="C2762" s="148" t="s">
        <v>2768</v>
      </c>
      <c r="D2762" s="213">
        <v>128</v>
      </c>
      <c r="E2762" s="213">
        <v>1</v>
      </c>
      <c r="F2762" s="213">
        <v>250422</v>
      </c>
      <c r="G2762" s="367" t="s">
        <v>2753</v>
      </c>
      <c r="H2762" s="213">
        <v>2022</v>
      </c>
      <c r="I2762" s="148" t="s">
        <v>43</v>
      </c>
      <c r="J2762" s="148" t="s">
        <v>2769</v>
      </c>
      <c r="K2762" s="148" t="s">
        <v>2770</v>
      </c>
      <c r="L2762" s="148" t="s">
        <v>74</v>
      </c>
      <c r="M2762" s="148" t="s">
        <v>75</v>
      </c>
      <c r="N2762" s="213">
        <v>81</v>
      </c>
      <c r="P2762" s="418" t="s">
        <v>5335</v>
      </c>
      <c r="Q2762" s="16" t="s">
        <v>5336</v>
      </c>
      <c r="R2762" s="16" t="s">
        <v>1176</v>
      </c>
      <c r="S2762" s="603">
        <f t="shared" si="139"/>
        <v>1</v>
      </c>
      <c r="T2762" s="16">
        <v>0</v>
      </c>
      <c r="U2762" s="16">
        <v>1</v>
      </c>
      <c r="V2762" s="16">
        <v>0</v>
      </c>
      <c r="X2762" s="402" t="s">
        <v>4842</v>
      </c>
      <c r="Y2762" s="16" t="s">
        <v>2844</v>
      </c>
      <c r="Z2762" s="47" t="s">
        <v>5337</v>
      </c>
      <c r="AB2762" s="16" t="str">
        <f t="shared" si="136"/>
        <v>Unique</v>
      </c>
    </row>
    <row r="2763" spans="1:89" ht="15">
      <c r="A2763" s="354" t="str">
        <f t="shared" si="138"/>
        <v>128_1_090522_C3D_p_ch.ne</v>
      </c>
      <c r="B2763" s="148" t="s">
        <v>2767</v>
      </c>
      <c r="C2763" s="148" t="s">
        <v>2768</v>
      </c>
      <c r="D2763" s="213">
        <v>128</v>
      </c>
      <c r="E2763" s="213">
        <v>1</v>
      </c>
      <c r="F2763" s="213">
        <v>250422</v>
      </c>
      <c r="G2763" s="367" t="s">
        <v>2753</v>
      </c>
      <c r="H2763" s="213">
        <v>2022</v>
      </c>
      <c r="I2763" s="148" t="s">
        <v>43</v>
      </c>
      <c r="J2763" s="148" t="s">
        <v>2769</v>
      </c>
      <c r="K2763" s="148" t="s">
        <v>2770</v>
      </c>
      <c r="L2763" s="148" t="s">
        <v>74</v>
      </c>
      <c r="M2763" s="148" t="s">
        <v>75</v>
      </c>
      <c r="N2763" s="213">
        <v>81</v>
      </c>
      <c r="P2763" s="418" t="s">
        <v>4362</v>
      </c>
      <c r="Q2763" s="16" t="s">
        <v>5338</v>
      </c>
      <c r="R2763" s="16" t="s">
        <v>1176</v>
      </c>
      <c r="S2763" s="603">
        <f t="shared" si="139"/>
        <v>1</v>
      </c>
      <c r="T2763" s="16">
        <v>0</v>
      </c>
      <c r="U2763" s="16">
        <v>1</v>
      </c>
      <c r="V2763" s="16">
        <v>0</v>
      </c>
      <c r="X2763" s="402" t="s">
        <v>4842</v>
      </c>
      <c r="Y2763" s="16" t="s">
        <v>2844</v>
      </c>
      <c r="Z2763" s="47" t="s">
        <v>5339</v>
      </c>
      <c r="AB2763" s="16" t="str">
        <f t="shared" si="136"/>
        <v>Unique</v>
      </c>
    </row>
    <row r="2764" spans="1:89" ht="15">
      <c r="A2764" s="354" t="str">
        <f t="shared" si="138"/>
        <v xml:space="preserve">128_1_090522_C3D_p_ph.la </v>
      </c>
      <c r="B2764" s="148" t="s">
        <v>2767</v>
      </c>
      <c r="C2764" s="148" t="s">
        <v>2768</v>
      </c>
      <c r="D2764" s="213">
        <v>128</v>
      </c>
      <c r="E2764" s="213">
        <v>1</v>
      </c>
      <c r="F2764" s="213">
        <v>250422</v>
      </c>
      <c r="G2764" s="367" t="s">
        <v>2753</v>
      </c>
      <c r="H2764" s="213">
        <v>2022</v>
      </c>
      <c r="I2764" s="148" t="s">
        <v>43</v>
      </c>
      <c r="J2764" s="148" t="s">
        <v>2769</v>
      </c>
      <c r="K2764" s="148" t="s">
        <v>2770</v>
      </c>
      <c r="L2764" s="148" t="s">
        <v>74</v>
      </c>
      <c r="M2764" s="148" t="s">
        <v>75</v>
      </c>
      <c r="N2764" s="213">
        <v>81</v>
      </c>
      <c r="P2764" s="418" t="s">
        <v>5340</v>
      </c>
      <c r="Q2764" s="16" t="s">
        <v>5293</v>
      </c>
      <c r="R2764" s="16" t="s">
        <v>1176</v>
      </c>
      <c r="S2764" s="603">
        <f t="shared" si="139"/>
        <v>1</v>
      </c>
      <c r="T2764" s="16">
        <v>0</v>
      </c>
      <c r="U2764" s="16">
        <v>1</v>
      </c>
      <c r="V2764" s="16">
        <v>0</v>
      </c>
      <c r="X2764" s="402" t="s">
        <v>4842</v>
      </c>
      <c r="Y2764" s="16" t="s">
        <v>2844</v>
      </c>
      <c r="Z2764" s="47" t="s">
        <v>5341</v>
      </c>
      <c r="AB2764" s="16" t="str">
        <f t="shared" si="136"/>
        <v>Unique</v>
      </c>
    </row>
    <row r="2765" spans="1:89" ht="15">
      <c r="A2765" s="354" t="str">
        <f t="shared" si="138"/>
        <v>128_1_090522_C3D_p_ep.el</v>
      </c>
      <c r="B2765" s="148" t="s">
        <v>2767</v>
      </c>
      <c r="C2765" s="148" t="s">
        <v>2768</v>
      </c>
      <c r="D2765" s="213">
        <v>128</v>
      </c>
      <c r="E2765" s="213">
        <v>1</v>
      </c>
      <c r="F2765" s="213">
        <v>250422</v>
      </c>
      <c r="G2765" s="367" t="s">
        <v>2753</v>
      </c>
      <c r="H2765" s="213">
        <v>2022</v>
      </c>
      <c r="I2765" s="148" t="s">
        <v>43</v>
      </c>
      <c r="J2765" s="148" t="s">
        <v>2769</v>
      </c>
      <c r="K2765" s="148" t="s">
        <v>2770</v>
      </c>
      <c r="L2765" s="148" t="s">
        <v>74</v>
      </c>
      <c r="M2765" s="148" t="s">
        <v>75</v>
      </c>
      <c r="N2765" s="213">
        <v>81</v>
      </c>
      <c r="P2765" s="581" t="s">
        <v>2312</v>
      </c>
      <c r="Q2765" s="16" t="s">
        <v>5342</v>
      </c>
      <c r="R2765" s="16" t="s">
        <v>1176</v>
      </c>
      <c r="S2765" s="603">
        <f t="shared" si="139"/>
        <v>2</v>
      </c>
      <c r="T2765" s="16">
        <v>0</v>
      </c>
      <c r="U2765" s="16">
        <v>2</v>
      </c>
      <c r="V2765" s="16">
        <v>0</v>
      </c>
      <c r="X2765" s="402" t="s">
        <v>4842</v>
      </c>
      <c r="Y2765" s="16" t="s">
        <v>2844</v>
      </c>
      <c r="Z2765" s="47" t="s">
        <v>5343</v>
      </c>
      <c r="AB2765" s="16" t="str">
        <f t="shared" si="136"/>
        <v>Unique</v>
      </c>
    </row>
    <row r="2766" spans="1:89" ht="15">
      <c r="A2766" s="354" t="str">
        <f t="shared" si="138"/>
        <v>128_1_090522_C3D_p_sy.vi</v>
      </c>
      <c r="B2766" s="148" t="s">
        <v>2767</v>
      </c>
      <c r="C2766" s="148" t="s">
        <v>2768</v>
      </c>
      <c r="D2766" s="213">
        <v>128</v>
      </c>
      <c r="E2766" s="213">
        <v>1</v>
      </c>
      <c r="F2766" s="213">
        <v>250422</v>
      </c>
      <c r="G2766" s="367" t="s">
        <v>2753</v>
      </c>
      <c r="H2766" s="213">
        <v>2022</v>
      </c>
      <c r="I2766" s="148" t="s">
        <v>43</v>
      </c>
      <c r="J2766" s="148" t="s">
        <v>2769</v>
      </c>
      <c r="K2766" s="148" t="s">
        <v>2770</v>
      </c>
      <c r="L2766" s="148" t="s">
        <v>74</v>
      </c>
      <c r="M2766" s="148" t="s">
        <v>75</v>
      </c>
      <c r="N2766" s="213">
        <v>81</v>
      </c>
      <c r="P2766" s="418" t="s">
        <v>1137</v>
      </c>
      <c r="Q2766" s="16" t="s">
        <v>5216</v>
      </c>
      <c r="R2766" s="16" t="s">
        <v>1176</v>
      </c>
      <c r="S2766" s="603">
        <f t="shared" si="139"/>
        <v>2</v>
      </c>
      <c r="T2766" s="16">
        <v>0</v>
      </c>
      <c r="U2766" s="16">
        <v>2</v>
      </c>
      <c r="V2766" s="16">
        <v>0</v>
      </c>
      <c r="X2766" s="402" t="s">
        <v>4842</v>
      </c>
      <c r="Y2766" s="16" t="s">
        <v>2844</v>
      </c>
      <c r="Z2766" s="47" t="s">
        <v>5344</v>
      </c>
      <c r="AB2766" s="16" t="str">
        <f t="shared" si="136"/>
        <v>Unique</v>
      </c>
    </row>
    <row r="2767" spans="1:89" ht="15">
      <c r="A2767" s="354" t="str">
        <f t="shared" si="138"/>
        <v>128_1_080622_C3D_p_la.la</v>
      </c>
      <c r="B2767" s="355" t="s">
        <v>2767</v>
      </c>
      <c r="C2767" s="355" t="s">
        <v>2768</v>
      </c>
      <c r="D2767" s="213">
        <v>128</v>
      </c>
      <c r="E2767" s="213">
        <v>1</v>
      </c>
      <c r="F2767" s="213">
        <v>230522</v>
      </c>
      <c r="G2767" s="367" t="s">
        <v>2800</v>
      </c>
      <c r="H2767" s="213">
        <v>2022</v>
      </c>
      <c r="I2767" s="148" t="s">
        <v>43</v>
      </c>
      <c r="J2767" s="148" t="s">
        <v>2769</v>
      </c>
      <c r="K2767" s="148" t="s">
        <v>2770</v>
      </c>
      <c r="L2767" s="148" t="s">
        <v>74</v>
      </c>
      <c r="M2767" s="2" t="s">
        <v>168</v>
      </c>
      <c r="N2767" s="117">
        <v>238</v>
      </c>
      <c r="O2767" s="2"/>
      <c r="P2767" s="418" t="s">
        <v>5345</v>
      </c>
      <c r="Q2767" s="16" t="s">
        <v>5346</v>
      </c>
      <c r="R2767" s="16" t="s">
        <v>4909</v>
      </c>
      <c r="S2767" s="603">
        <f t="shared" si="139"/>
        <v>2</v>
      </c>
      <c r="T2767" s="16">
        <v>2</v>
      </c>
      <c r="U2767" s="16">
        <v>0</v>
      </c>
      <c r="V2767" s="16">
        <v>0</v>
      </c>
      <c r="X2767" s="402" t="s">
        <v>4842</v>
      </c>
      <c r="Y2767" s="16" t="s">
        <v>2844</v>
      </c>
      <c r="Z2767" s="47" t="s">
        <v>5347</v>
      </c>
      <c r="AB2767" s="16" t="str">
        <f t="shared" si="136"/>
        <v>Unique</v>
      </c>
    </row>
    <row r="2768" spans="1:89" ht="15">
      <c r="A2768" s="354" t="str">
        <f t="shared" si="138"/>
        <v>100_2_220622_C3X_p_di.fa</v>
      </c>
      <c r="B2768" s="355" t="s">
        <v>2441</v>
      </c>
      <c r="C2768" s="355" t="s">
        <v>2442</v>
      </c>
      <c r="D2768" s="213">
        <v>100</v>
      </c>
      <c r="E2768" s="213">
        <v>2</v>
      </c>
      <c r="F2768" s="367" t="s">
        <v>2800</v>
      </c>
      <c r="G2768" s="213">
        <v>220622</v>
      </c>
      <c r="H2768" s="213">
        <v>2022</v>
      </c>
      <c r="I2768" s="148" t="s">
        <v>43</v>
      </c>
      <c r="J2768" s="148" t="s">
        <v>2443</v>
      </c>
      <c r="K2768" s="148" t="s">
        <v>2444</v>
      </c>
      <c r="L2768" s="148" t="s">
        <v>74</v>
      </c>
      <c r="M2768" s="2" t="s">
        <v>168</v>
      </c>
      <c r="N2768" s="364">
        <v>124</v>
      </c>
      <c r="P2768" s="581" t="s">
        <v>5348</v>
      </c>
      <c r="Q2768" s="16" t="s">
        <v>5349</v>
      </c>
      <c r="R2768" s="16" t="s">
        <v>4909</v>
      </c>
      <c r="S2768" s="603">
        <f t="shared" si="139"/>
        <v>1</v>
      </c>
      <c r="T2768" s="16">
        <v>1</v>
      </c>
      <c r="U2768" s="16">
        <v>0</v>
      </c>
      <c r="V2768" s="16">
        <v>0</v>
      </c>
      <c r="X2768" s="402" t="s">
        <v>4842</v>
      </c>
      <c r="Y2768" s="16" t="s">
        <v>2844</v>
      </c>
      <c r="Z2768" s="47" t="s">
        <v>5350</v>
      </c>
      <c r="AB2768" s="16" t="str">
        <f t="shared" si="136"/>
        <v>Unique</v>
      </c>
    </row>
    <row r="2769" spans="1:89" ht="15">
      <c r="A2769" s="604" t="str">
        <f t="shared" si="138"/>
        <v>80_3_030921_C15_p_eu.la</v>
      </c>
      <c r="B2769" s="605" t="s">
        <v>69</v>
      </c>
      <c r="C2769" s="605" t="s">
        <v>70</v>
      </c>
      <c r="D2769" s="606">
        <v>80</v>
      </c>
      <c r="E2769" s="606">
        <v>3</v>
      </c>
      <c r="F2769" s="606">
        <v>160821</v>
      </c>
      <c r="G2769" s="617" t="s">
        <v>2403</v>
      </c>
      <c r="H2769" s="606">
        <v>2021</v>
      </c>
      <c r="I2769" s="608" t="s">
        <v>43</v>
      </c>
      <c r="J2769" s="608" t="s">
        <v>72</v>
      </c>
      <c r="K2769" s="608" t="s">
        <v>73</v>
      </c>
      <c r="L2769" s="608" t="s">
        <v>74</v>
      </c>
      <c r="M2769" s="622" t="s">
        <v>75</v>
      </c>
      <c r="N2769" s="606"/>
      <c r="O2769" s="606"/>
      <c r="P2769" s="611" t="s">
        <v>583</v>
      </c>
      <c r="Q2769" s="612" t="s">
        <v>584</v>
      </c>
      <c r="R2769" s="612" t="s">
        <v>4909</v>
      </c>
      <c r="S2769" s="613">
        <f t="shared" si="139"/>
        <v>3</v>
      </c>
      <c r="T2769" s="612">
        <v>1</v>
      </c>
      <c r="U2769" s="612">
        <v>2</v>
      </c>
      <c r="V2769" s="612">
        <v>0</v>
      </c>
      <c r="W2769" s="614"/>
      <c r="X2769" s="623" t="s">
        <v>4842</v>
      </c>
      <c r="Y2769" s="612" t="s">
        <v>2844</v>
      </c>
      <c r="Z2769" s="616" t="s">
        <v>5351</v>
      </c>
      <c r="AA2769" s="614"/>
      <c r="AB2769" s="612" t="str">
        <f t="shared" si="136"/>
        <v>Unique</v>
      </c>
      <c r="AC2769" s="614"/>
      <c r="AD2769" s="614"/>
      <c r="AE2769" s="614"/>
      <c r="AF2769" s="614"/>
      <c r="AG2769" s="614"/>
      <c r="AH2769" s="614"/>
      <c r="AI2769" s="614"/>
      <c r="AJ2769" s="614"/>
      <c r="AK2769" s="614"/>
      <c r="AL2769" s="614"/>
      <c r="AM2769" s="614"/>
      <c r="AN2769" s="614"/>
      <c r="AO2769" s="614"/>
      <c r="AP2769" s="614"/>
      <c r="AQ2769" s="614"/>
      <c r="AR2769" s="614"/>
      <c r="AS2769" s="614"/>
      <c r="AT2769" s="614"/>
      <c r="AU2769" s="614"/>
      <c r="AV2769" s="614"/>
      <c r="AW2769" s="614"/>
      <c r="AX2769" s="614"/>
      <c r="AY2769" s="614"/>
      <c r="AZ2769" s="614"/>
      <c r="BA2769" s="614"/>
      <c r="BB2769" s="614"/>
      <c r="BC2769" s="614"/>
      <c r="BD2769" s="614"/>
      <c r="BE2769" s="614"/>
      <c r="BF2769" s="614"/>
      <c r="BG2769" s="614"/>
      <c r="BH2769" s="614"/>
      <c r="BI2769" s="614"/>
      <c r="BJ2769" s="614"/>
      <c r="BK2769" s="614"/>
      <c r="BL2769" s="614"/>
      <c r="BM2769" s="614"/>
      <c r="BN2769" s="614"/>
      <c r="BO2769" s="614"/>
      <c r="BP2769" s="614"/>
      <c r="BQ2769" s="614"/>
      <c r="BR2769" s="614"/>
      <c r="BS2769" s="614"/>
      <c r="BT2769" s="614"/>
      <c r="BU2769" s="614"/>
      <c r="BV2769" s="614"/>
      <c r="BW2769" s="614"/>
      <c r="BX2769" s="614"/>
      <c r="BY2769" s="614"/>
      <c r="BZ2769" s="614"/>
      <c r="CA2769" s="614"/>
      <c r="CB2769" s="614"/>
      <c r="CC2769" s="614"/>
      <c r="CD2769" s="614"/>
      <c r="CE2769" s="614"/>
      <c r="CF2769" s="614"/>
      <c r="CG2769" s="614"/>
      <c r="CH2769" s="614"/>
      <c r="CI2769" s="614"/>
      <c r="CJ2769" s="614"/>
      <c r="CK2769" s="614"/>
    </row>
    <row r="2770" spans="1:89" ht="15">
      <c r="A2770" s="354" t="str">
        <f t="shared" si="138"/>
        <v>100_2_220622_C3X_p_me.au</v>
      </c>
      <c r="B2770" s="355" t="s">
        <v>2441</v>
      </c>
      <c r="C2770" s="355" t="s">
        <v>2442</v>
      </c>
      <c r="D2770" s="213">
        <v>100</v>
      </c>
      <c r="E2770" s="213">
        <v>2</v>
      </c>
      <c r="F2770" s="367" t="s">
        <v>2800</v>
      </c>
      <c r="G2770" s="213">
        <v>220622</v>
      </c>
      <c r="H2770" s="213">
        <v>2022</v>
      </c>
      <c r="I2770" s="148" t="s">
        <v>43</v>
      </c>
      <c r="J2770" s="148" t="s">
        <v>2443</v>
      </c>
      <c r="K2770" s="148" t="s">
        <v>2444</v>
      </c>
      <c r="L2770" s="148" t="s">
        <v>74</v>
      </c>
      <c r="M2770" s="2" t="s">
        <v>168</v>
      </c>
      <c r="N2770" s="364">
        <v>124</v>
      </c>
      <c r="P2770" s="418" t="s">
        <v>5296</v>
      </c>
      <c r="Q2770" s="16" t="s">
        <v>5297</v>
      </c>
      <c r="R2770" s="16" t="s">
        <v>4909</v>
      </c>
      <c r="S2770" s="603">
        <f t="shared" si="139"/>
        <v>1</v>
      </c>
      <c r="T2770" s="16">
        <v>1</v>
      </c>
      <c r="U2770" s="16">
        <v>0</v>
      </c>
      <c r="V2770" s="16">
        <v>0</v>
      </c>
      <c r="X2770" s="402" t="s">
        <v>4842</v>
      </c>
      <c r="Y2770" s="16" t="s">
        <v>2844</v>
      </c>
      <c r="Z2770" s="47" t="s">
        <v>5352</v>
      </c>
      <c r="AB2770" s="16" t="str">
        <f t="shared" si="136"/>
        <v>Unique</v>
      </c>
    </row>
    <row r="2771" spans="1:89" ht="15">
      <c r="A2771" s="354" t="str">
        <f t="shared" si="138"/>
        <v>128_1_080622_C3D_p_fa.ci</v>
      </c>
      <c r="B2771" s="355" t="s">
        <v>2767</v>
      </c>
      <c r="C2771" s="355" t="s">
        <v>2768</v>
      </c>
      <c r="D2771" s="213">
        <v>128</v>
      </c>
      <c r="E2771" s="213">
        <v>1</v>
      </c>
      <c r="F2771" s="213">
        <v>230522</v>
      </c>
      <c r="G2771" s="367" t="s">
        <v>2800</v>
      </c>
      <c r="H2771" s="213">
        <v>2022</v>
      </c>
      <c r="I2771" s="148" t="s">
        <v>43</v>
      </c>
      <c r="J2771" s="148" t="s">
        <v>2769</v>
      </c>
      <c r="K2771" s="148" t="s">
        <v>2770</v>
      </c>
      <c r="L2771" s="148" t="s">
        <v>74</v>
      </c>
      <c r="M2771" s="2" t="s">
        <v>168</v>
      </c>
      <c r="N2771" s="117">
        <v>238</v>
      </c>
      <c r="O2771" s="2"/>
      <c r="P2771" s="418" t="s">
        <v>4935</v>
      </c>
      <c r="Q2771" s="16" t="s">
        <v>4936</v>
      </c>
      <c r="R2771" s="16" t="s">
        <v>4909</v>
      </c>
      <c r="S2771" s="603">
        <f t="shared" si="139"/>
        <v>1</v>
      </c>
      <c r="T2771" s="16">
        <v>1</v>
      </c>
      <c r="U2771" s="16">
        <v>0</v>
      </c>
      <c r="V2771" s="16">
        <v>0</v>
      </c>
      <c r="X2771" s="402" t="s">
        <v>4842</v>
      </c>
      <c r="Y2771" s="16" t="s">
        <v>2844</v>
      </c>
      <c r="Z2771" s="47" t="s">
        <v>5353</v>
      </c>
      <c r="AB2771" s="16" t="str">
        <f t="shared" si="136"/>
        <v>Unique</v>
      </c>
    </row>
    <row r="2772" spans="1:89" ht="15">
      <c r="A2772" s="354" t="str">
        <f t="shared" si="138"/>
        <v>80_2_060722_C1Y_p_sp.</v>
      </c>
      <c r="B2772" s="148" t="s">
        <v>2504</v>
      </c>
      <c r="C2772" s="148" t="s">
        <v>2505</v>
      </c>
      <c r="D2772" s="213">
        <v>80</v>
      </c>
      <c r="E2772" s="213">
        <v>2</v>
      </c>
      <c r="F2772" s="482">
        <v>220622</v>
      </c>
      <c r="G2772" s="518" t="s">
        <v>465</v>
      </c>
      <c r="H2772" s="482">
        <v>2022</v>
      </c>
      <c r="I2772" s="148" t="s">
        <v>43</v>
      </c>
      <c r="J2772" s="483" t="s">
        <v>2506</v>
      </c>
      <c r="K2772" s="483" t="s">
        <v>2507</v>
      </c>
      <c r="L2772" s="483" t="s">
        <v>74</v>
      </c>
      <c r="M2772" s="2" t="s">
        <v>320</v>
      </c>
      <c r="N2772" s="213">
        <v>16</v>
      </c>
      <c r="P2772" s="581" t="s">
        <v>1163</v>
      </c>
      <c r="Q2772" s="16" t="s">
        <v>1164</v>
      </c>
      <c r="R2772" s="16" t="s">
        <v>4909</v>
      </c>
      <c r="S2772" s="603">
        <f t="shared" si="139"/>
        <v>1</v>
      </c>
      <c r="T2772" s="16">
        <v>0</v>
      </c>
      <c r="U2772" s="16">
        <v>1</v>
      </c>
      <c r="V2772" s="16">
        <v>0</v>
      </c>
      <c r="X2772" s="402" t="s">
        <v>4842</v>
      </c>
      <c r="Y2772" s="16" t="s">
        <v>2844</v>
      </c>
      <c r="Z2772" s="47" t="s">
        <v>5354</v>
      </c>
      <c r="AB2772" s="16" t="str">
        <f t="shared" si="136"/>
        <v>Unique</v>
      </c>
    </row>
    <row r="2773" spans="1:89" ht="15">
      <c r="A2773" s="354" t="str">
        <f t="shared" si="138"/>
        <v>119_2_300721_C35_p_ep.ba</v>
      </c>
      <c r="B2773" s="355" t="s">
        <v>2611</v>
      </c>
      <c r="C2773" s="355" t="s">
        <v>2612</v>
      </c>
      <c r="D2773" s="213">
        <v>119</v>
      </c>
      <c r="E2773" s="213">
        <v>2</v>
      </c>
      <c r="F2773" s="213">
        <v>140721</v>
      </c>
      <c r="G2773" s="378">
        <v>300721</v>
      </c>
      <c r="H2773" s="213">
        <v>2021</v>
      </c>
      <c r="I2773" s="148" t="s">
        <v>43</v>
      </c>
      <c r="J2773" s="148" t="s">
        <v>2613</v>
      </c>
      <c r="K2773" s="148" t="s">
        <v>2614</v>
      </c>
      <c r="L2773" s="148" t="s">
        <v>74</v>
      </c>
      <c r="M2773" s="16" t="s">
        <v>75</v>
      </c>
      <c r="P2773" s="418" t="s">
        <v>84</v>
      </c>
      <c r="Q2773" s="16" t="s">
        <v>85</v>
      </c>
      <c r="R2773" s="16" t="s">
        <v>4909</v>
      </c>
      <c r="S2773" s="603">
        <f t="shared" si="139"/>
        <v>1</v>
      </c>
      <c r="T2773" s="16">
        <v>0</v>
      </c>
      <c r="U2773" s="16">
        <v>1</v>
      </c>
      <c r="V2773" s="16">
        <v>0</v>
      </c>
      <c r="X2773" s="402" t="s">
        <v>4842</v>
      </c>
      <c r="Y2773" s="16" t="s">
        <v>2844</v>
      </c>
      <c r="Z2773" s="47" t="s">
        <v>5355</v>
      </c>
      <c r="AB2773" s="16" t="str">
        <f t="shared" si="136"/>
        <v>Unique</v>
      </c>
    </row>
    <row r="2774" spans="1:89" ht="15">
      <c r="A2774" s="354" t="str">
        <f t="shared" si="138"/>
        <v>100_3_090522_C3Y_p_br.la</v>
      </c>
      <c r="B2774" s="355" t="s">
        <v>2417</v>
      </c>
      <c r="C2774" s="355" t="s">
        <v>2418</v>
      </c>
      <c r="D2774" s="213">
        <v>100</v>
      </c>
      <c r="E2774" s="213">
        <v>3</v>
      </c>
      <c r="F2774" s="213">
        <v>250422</v>
      </c>
      <c r="G2774" s="367" t="s">
        <v>2753</v>
      </c>
      <c r="H2774" s="213">
        <v>2022</v>
      </c>
      <c r="I2774" s="148" t="s">
        <v>43</v>
      </c>
      <c r="J2774" s="148" t="s">
        <v>2419</v>
      </c>
      <c r="K2774" s="148" t="s">
        <v>2420</v>
      </c>
      <c r="L2774" s="148" t="s">
        <v>74</v>
      </c>
      <c r="M2774" s="2" t="s">
        <v>75</v>
      </c>
      <c r="N2774" s="117">
        <v>95</v>
      </c>
      <c r="P2774" s="418" t="s">
        <v>2510</v>
      </c>
      <c r="Q2774" s="16" t="s">
        <v>5271</v>
      </c>
      <c r="R2774" s="16" t="s">
        <v>4916</v>
      </c>
      <c r="S2774" s="603">
        <f t="shared" si="139"/>
        <v>1</v>
      </c>
      <c r="T2774" s="16">
        <v>0</v>
      </c>
      <c r="U2774" s="16">
        <v>1</v>
      </c>
      <c r="V2774" s="16">
        <v>0</v>
      </c>
      <c r="X2774" s="402" t="s">
        <v>4842</v>
      </c>
      <c r="Y2774" s="16" t="s">
        <v>2844</v>
      </c>
      <c r="Z2774" s="47" t="s">
        <v>5356</v>
      </c>
      <c r="AB2774" s="16" t="str">
        <f t="shared" si="136"/>
        <v>Unique</v>
      </c>
    </row>
    <row r="2775" spans="1:89" ht="15">
      <c r="A2775" s="354" t="str">
        <f t="shared" si="138"/>
        <v>100_3_090522_C3Y_p_sy.ri</v>
      </c>
      <c r="B2775" s="355" t="s">
        <v>2417</v>
      </c>
      <c r="C2775" s="355" t="s">
        <v>2418</v>
      </c>
      <c r="D2775" s="213">
        <v>100</v>
      </c>
      <c r="E2775" s="213">
        <v>3</v>
      </c>
      <c r="F2775" s="213">
        <v>250422</v>
      </c>
      <c r="G2775" s="367" t="s">
        <v>2753</v>
      </c>
      <c r="H2775" s="213">
        <v>2022</v>
      </c>
      <c r="I2775" s="148" t="s">
        <v>43</v>
      </c>
      <c r="J2775" s="148" t="s">
        <v>2419</v>
      </c>
      <c r="K2775" s="148" t="s">
        <v>2420</v>
      </c>
      <c r="L2775" s="148" t="s">
        <v>74</v>
      </c>
      <c r="M2775" s="2" t="s">
        <v>75</v>
      </c>
      <c r="N2775" s="117">
        <v>95</v>
      </c>
      <c r="P2775" s="581" t="s">
        <v>888</v>
      </c>
      <c r="Q2775" s="16" t="s">
        <v>889</v>
      </c>
      <c r="R2775" s="16" t="s">
        <v>4916</v>
      </c>
      <c r="S2775" s="603">
        <f t="shared" si="139"/>
        <v>1</v>
      </c>
      <c r="T2775" s="16">
        <v>0</v>
      </c>
      <c r="U2775" s="16">
        <v>1</v>
      </c>
      <c r="V2775" s="16">
        <v>0</v>
      </c>
      <c r="X2775" s="402" t="s">
        <v>4842</v>
      </c>
      <c r="Y2775" s="16" t="s">
        <v>2844</v>
      </c>
      <c r="Z2775" s="47" t="s">
        <v>5357</v>
      </c>
      <c r="AB2775" s="16" t="str">
        <f t="shared" si="136"/>
        <v>Unique</v>
      </c>
    </row>
    <row r="2776" spans="1:89" ht="15">
      <c r="A2776" s="354" t="str">
        <f t="shared" si="138"/>
        <v>100_3_090522_C3Y_p_sy.vi</v>
      </c>
      <c r="B2776" s="355" t="s">
        <v>2417</v>
      </c>
      <c r="C2776" s="355" t="s">
        <v>2418</v>
      </c>
      <c r="D2776" s="213">
        <v>100</v>
      </c>
      <c r="E2776" s="213">
        <v>3</v>
      </c>
      <c r="F2776" s="213">
        <v>250422</v>
      </c>
      <c r="G2776" s="367" t="s">
        <v>2753</v>
      </c>
      <c r="H2776" s="213">
        <v>2022</v>
      </c>
      <c r="I2776" s="148" t="s">
        <v>43</v>
      </c>
      <c r="J2776" s="148" t="s">
        <v>2419</v>
      </c>
      <c r="K2776" s="148" t="s">
        <v>2420</v>
      </c>
      <c r="L2776" s="148" t="s">
        <v>74</v>
      </c>
      <c r="M2776" s="2" t="s">
        <v>75</v>
      </c>
      <c r="N2776" s="117">
        <v>95</v>
      </c>
      <c r="P2776" s="418" t="s">
        <v>1137</v>
      </c>
      <c r="Q2776" s="16" t="s">
        <v>5216</v>
      </c>
      <c r="R2776" s="16" t="s">
        <v>4916</v>
      </c>
      <c r="S2776" s="603">
        <f t="shared" si="139"/>
        <v>7</v>
      </c>
      <c r="T2776" s="16">
        <v>4</v>
      </c>
      <c r="U2776" s="16">
        <v>3</v>
      </c>
      <c r="V2776" s="16">
        <v>0</v>
      </c>
      <c r="X2776" s="402" t="s">
        <v>4842</v>
      </c>
      <c r="Y2776" s="16" t="s">
        <v>2844</v>
      </c>
      <c r="Z2776" s="47" t="s">
        <v>5358</v>
      </c>
      <c r="AB2776" s="16" t="str">
        <f t="shared" si="136"/>
        <v>Unique</v>
      </c>
    </row>
    <row r="2777" spans="1:89" ht="15">
      <c r="A2777" s="354" t="str">
        <f t="shared" si="138"/>
        <v>100_3_090522_C3Y_p_sy.to</v>
      </c>
      <c r="B2777" s="355" t="s">
        <v>2417</v>
      </c>
      <c r="C2777" s="355" t="s">
        <v>2418</v>
      </c>
      <c r="D2777" s="213">
        <v>100</v>
      </c>
      <c r="E2777" s="213">
        <v>3</v>
      </c>
      <c r="F2777" s="213">
        <v>250422</v>
      </c>
      <c r="G2777" s="367" t="s">
        <v>2753</v>
      </c>
      <c r="H2777" s="213">
        <v>2022</v>
      </c>
      <c r="I2777" s="148" t="s">
        <v>43</v>
      </c>
      <c r="J2777" s="148" t="s">
        <v>2419</v>
      </c>
      <c r="K2777" s="148" t="s">
        <v>2420</v>
      </c>
      <c r="L2777" s="148" t="s">
        <v>74</v>
      </c>
      <c r="M2777" s="2" t="s">
        <v>75</v>
      </c>
      <c r="N2777" s="117">
        <v>95</v>
      </c>
      <c r="P2777" s="418" t="s">
        <v>1140</v>
      </c>
      <c r="Q2777" s="16" t="s">
        <v>5220</v>
      </c>
      <c r="R2777" s="16" t="s">
        <v>4916</v>
      </c>
      <c r="S2777" s="603">
        <f t="shared" si="139"/>
        <v>2</v>
      </c>
      <c r="T2777" s="16">
        <v>0</v>
      </c>
      <c r="U2777" s="16">
        <v>2</v>
      </c>
      <c r="V2777" s="16">
        <v>0</v>
      </c>
      <c r="X2777" s="402" t="s">
        <v>4842</v>
      </c>
      <c r="Y2777" s="16" t="s">
        <v>2844</v>
      </c>
      <c r="Z2777" s="47" t="s">
        <v>5359</v>
      </c>
      <c r="AB2777" s="16" t="str">
        <f t="shared" si="136"/>
        <v>Unique</v>
      </c>
    </row>
    <row r="2778" spans="1:89" ht="15">
      <c r="A2778" s="354" t="str">
        <f t="shared" si="138"/>
        <v>61_1_200921_C2X_p_me.</v>
      </c>
      <c r="B2778" s="355" t="s">
        <v>2372</v>
      </c>
      <c r="C2778" s="355" t="s">
        <v>2373</v>
      </c>
      <c r="D2778" s="213">
        <v>61</v>
      </c>
      <c r="E2778" s="213">
        <v>1</v>
      </c>
      <c r="F2778" s="96" t="s">
        <v>2403</v>
      </c>
      <c r="G2778" s="378">
        <v>200921</v>
      </c>
      <c r="H2778" s="213">
        <v>2021</v>
      </c>
      <c r="I2778" s="148" t="s">
        <v>43</v>
      </c>
      <c r="J2778" s="148" t="s">
        <v>2374</v>
      </c>
      <c r="K2778" s="148" t="s">
        <v>2375</v>
      </c>
      <c r="L2778" s="148" t="s">
        <v>74</v>
      </c>
      <c r="M2778" s="16" t="s">
        <v>75</v>
      </c>
      <c r="P2778" s="581" t="s">
        <v>1178</v>
      </c>
      <c r="Q2778" s="16" t="s">
        <v>4922</v>
      </c>
      <c r="R2778" s="16" t="s">
        <v>4909</v>
      </c>
      <c r="S2778" s="603">
        <f t="shared" si="139"/>
        <v>166</v>
      </c>
      <c r="T2778" s="16">
        <v>91</v>
      </c>
      <c r="U2778" s="16">
        <v>75</v>
      </c>
      <c r="V2778" s="16">
        <v>0</v>
      </c>
      <c r="X2778" s="402" t="s">
        <v>4842</v>
      </c>
      <c r="Y2778" s="16" t="s">
        <v>2844</v>
      </c>
      <c r="Z2778" s="47"/>
      <c r="AB2778" s="16" t="str">
        <f t="shared" si="136"/>
        <v>Unique</v>
      </c>
    </row>
    <row r="2779" spans="1:89" ht="15">
      <c r="A2779" s="354" t="str">
        <f t="shared" si="138"/>
        <v>80_3_090522_C15_p_me.</v>
      </c>
      <c r="B2779" s="355" t="s">
        <v>69</v>
      </c>
      <c r="C2779" s="355" t="s">
        <v>70</v>
      </c>
      <c r="D2779" s="213">
        <v>80</v>
      </c>
      <c r="E2779" s="213">
        <v>3</v>
      </c>
      <c r="F2779" s="213">
        <v>250422</v>
      </c>
      <c r="G2779" s="367" t="s">
        <v>2753</v>
      </c>
      <c r="H2779" s="213">
        <v>2022</v>
      </c>
      <c r="I2779" s="148" t="s">
        <v>43</v>
      </c>
      <c r="J2779" s="148" t="s">
        <v>72</v>
      </c>
      <c r="K2779" s="148" t="s">
        <v>73</v>
      </c>
      <c r="L2779" s="148" t="s">
        <v>74</v>
      </c>
      <c r="M2779" s="2" t="s">
        <v>477</v>
      </c>
      <c r="N2779" s="117">
        <v>76</v>
      </c>
      <c r="P2779" s="581" t="s">
        <v>1178</v>
      </c>
      <c r="Q2779" s="16" t="s">
        <v>1178</v>
      </c>
      <c r="R2779" s="16" t="s">
        <v>4909</v>
      </c>
      <c r="S2779" s="596">
        <v>29</v>
      </c>
      <c r="T2779" s="16">
        <v>5</v>
      </c>
      <c r="U2779" s="16">
        <v>24</v>
      </c>
      <c r="V2779" s="16">
        <v>0</v>
      </c>
      <c r="X2779" s="402" t="s">
        <v>4842</v>
      </c>
      <c r="Y2779" s="16" t="s">
        <v>2844</v>
      </c>
      <c r="Z2779" s="47"/>
      <c r="AB2779" s="16" t="str">
        <f t="shared" si="136"/>
        <v>Unique</v>
      </c>
    </row>
    <row r="2780" spans="1:89" ht="15">
      <c r="A2780" s="354" t="str">
        <f t="shared" si="138"/>
        <v>83_2_230522_C2D_p_sy.ri</v>
      </c>
      <c r="B2780" s="355" t="s">
        <v>2773</v>
      </c>
      <c r="C2780" s="355" t="s">
        <v>2774</v>
      </c>
      <c r="D2780" s="213">
        <v>83</v>
      </c>
      <c r="E2780" s="213">
        <v>2</v>
      </c>
      <c r="F2780" s="367" t="s">
        <v>2753</v>
      </c>
      <c r="G2780" s="213">
        <v>230522</v>
      </c>
      <c r="H2780" s="213">
        <v>2022</v>
      </c>
      <c r="I2780" s="148" t="s">
        <v>43</v>
      </c>
      <c r="J2780" s="148" t="s">
        <v>2775</v>
      </c>
      <c r="K2780" s="148" t="s">
        <v>2776</v>
      </c>
      <c r="L2780" s="148" t="s">
        <v>74</v>
      </c>
      <c r="M2780" s="2" t="s">
        <v>477</v>
      </c>
      <c r="N2780" s="117">
        <v>156</v>
      </c>
      <c r="O2780" s="2"/>
      <c r="P2780" s="581" t="s">
        <v>888</v>
      </c>
      <c r="Q2780" s="16" t="s">
        <v>889</v>
      </c>
      <c r="R2780" s="16" t="s">
        <v>1176</v>
      </c>
      <c r="S2780" s="603">
        <f t="shared" ref="S2780:S2844" si="140">SUM(T2780+U2780)</f>
        <v>14</v>
      </c>
      <c r="T2780" s="16">
        <v>0</v>
      </c>
      <c r="U2780" s="16">
        <v>14</v>
      </c>
      <c r="V2780" s="16">
        <v>0</v>
      </c>
      <c r="X2780" s="402" t="s">
        <v>4842</v>
      </c>
      <c r="Y2780" s="16" t="s">
        <v>2844</v>
      </c>
      <c r="Z2780" s="47" t="s">
        <v>5360</v>
      </c>
      <c r="AB2780" s="16" t="str">
        <f t="shared" si="136"/>
        <v>Unique</v>
      </c>
    </row>
    <row r="2781" spans="1:89" ht="15">
      <c r="A2781" s="354" t="str">
        <f t="shared" si="138"/>
        <v>83_2_230522_C2D_p_sy.vi</v>
      </c>
      <c r="B2781" s="355" t="s">
        <v>2773</v>
      </c>
      <c r="C2781" s="355" t="s">
        <v>2774</v>
      </c>
      <c r="D2781" s="213">
        <v>83</v>
      </c>
      <c r="E2781" s="213">
        <v>2</v>
      </c>
      <c r="F2781" s="367" t="s">
        <v>2753</v>
      </c>
      <c r="G2781" s="213">
        <v>230522</v>
      </c>
      <c r="H2781" s="213">
        <v>2022</v>
      </c>
      <c r="I2781" s="148" t="s">
        <v>43</v>
      </c>
      <c r="J2781" s="148" t="s">
        <v>2775</v>
      </c>
      <c r="K2781" s="148" t="s">
        <v>2776</v>
      </c>
      <c r="L2781" s="148" t="s">
        <v>74</v>
      </c>
      <c r="M2781" s="2" t="s">
        <v>477</v>
      </c>
      <c r="N2781" s="117">
        <v>156</v>
      </c>
      <c r="O2781" s="2"/>
      <c r="P2781" s="418" t="s">
        <v>1137</v>
      </c>
      <c r="Q2781" s="16" t="s">
        <v>5216</v>
      </c>
      <c r="R2781" s="16" t="s">
        <v>1176</v>
      </c>
      <c r="S2781" s="603">
        <f t="shared" si="140"/>
        <v>1</v>
      </c>
      <c r="T2781" s="16">
        <v>0</v>
      </c>
      <c r="U2781" s="16">
        <v>1</v>
      </c>
      <c r="V2781" s="16">
        <v>0</v>
      </c>
      <c r="X2781" s="402" t="s">
        <v>4842</v>
      </c>
      <c r="Y2781" s="16" t="s">
        <v>2844</v>
      </c>
      <c r="Z2781" s="47" t="s">
        <v>5361</v>
      </c>
      <c r="AB2781" s="16" t="str">
        <f t="shared" si="136"/>
        <v>Unique</v>
      </c>
    </row>
    <row r="2782" spans="1:89" ht="15">
      <c r="A2782" s="354" t="str">
        <f t="shared" si="138"/>
        <v>119_1_160821_C1X_p_me.</v>
      </c>
      <c r="B2782" s="355" t="s">
        <v>2302</v>
      </c>
      <c r="C2782" s="355" t="s">
        <v>2303</v>
      </c>
      <c r="D2782" s="213">
        <v>119</v>
      </c>
      <c r="E2782" s="213">
        <v>1</v>
      </c>
      <c r="F2782" s="213">
        <v>300721</v>
      </c>
      <c r="G2782" s="213">
        <v>160821</v>
      </c>
      <c r="H2782" s="213">
        <v>2021</v>
      </c>
      <c r="I2782" s="148" t="s">
        <v>43</v>
      </c>
      <c r="J2782" s="148" t="s">
        <v>2304</v>
      </c>
      <c r="K2782" s="148" t="s">
        <v>2305</v>
      </c>
      <c r="L2782" s="148" t="s">
        <v>74</v>
      </c>
      <c r="M2782" s="2" t="s">
        <v>477</v>
      </c>
      <c r="N2782" s="117">
        <v>198</v>
      </c>
      <c r="P2782" s="581" t="s">
        <v>1178</v>
      </c>
      <c r="Q2782" s="16" t="s">
        <v>4922</v>
      </c>
      <c r="R2782" s="16" t="s">
        <v>4909</v>
      </c>
      <c r="S2782" s="603">
        <f t="shared" si="140"/>
        <v>68</v>
      </c>
      <c r="T2782" s="16">
        <v>15</v>
      </c>
      <c r="U2782" s="16">
        <v>53</v>
      </c>
      <c r="V2782" s="16">
        <v>0</v>
      </c>
      <c r="X2782" s="402" t="s">
        <v>4842</v>
      </c>
      <c r="Y2782" s="16" t="s">
        <v>2844</v>
      </c>
      <c r="Z2782" s="47"/>
      <c r="AB2782" s="16" t="str">
        <f t="shared" si="136"/>
        <v>Unique</v>
      </c>
    </row>
    <row r="2783" spans="1:89" ht="15">
      <c r="A2783" s="354" t="str">
        <f t="shared" si="138"/>
        <v>119_2_041021_C35_p_me.</v>
      </c>
      <c r="B2783" s="355" t="s">
        <v>2611</v>
      </c>
      <c r="C2783" s="355" t="s">
        <v>2612</v>
      </c>
      <c r="D2783" s="213">
        <v>119</v>
      </c>
      <c r="E2783" s="213">
        <v>2</v>
      </c>
      <c r="F2783" s="213">
        <v>200921</v>
      </c>
      <c r="G2783" s="417" t="s">
        <v>2461</v>
      </c>
      <c r="H2783" s="213">
        <v>2021</v>
      </c>
      <c r="I2783" s="148" t="s">
        <v>43</v>
      </c>
      <c r="J2783" s="148" t="s">
        <v>2613</v>
      </c>
      <c r="K2783" s="148" t="s">
        <v>2614</v>
      </c>
      <c r="L2783" s="148" t="s">
        <v>74</v>
      </c>
      <c r="M2783" s="16" t="s">
        <v>75</v>
      </c>
      <c r="P2783" s="581" t="s">
        <v>1178</v>
      </c>
      <c r="Q2783" s="16" t="s">
        <v>4922</v>
      </c>
      <c r="R2783" s="16" t="s">
        <v>4909</v>
      </c>
      <c r="S2783" s="603">
        <f t="shared" si="140"/>
        <v>6</v>
      </c>
      <c r="T2783" s="16">
        <v>1</v>
      </c>
      <c r="U2783" s="16">
        <v>5</v>
      </c>
      <c r="V2783" s="16">
        <v>0</v>
      </c>
      <c r="X2783" s="402" t="s">
        <v>4842</v>
      </c>
      <c r="Y2783" s="16" t="s">
        <v>2844</v>
      </c>
      <c r="Z2783" s="47"/>
      <c r="AB2783" s="16" t="str">
        <f t="shared" si="136"/>
        <v>Unique</v>
      </c>
    </row>
    <row r="2784" spans="1:89" ht="15">
      <c r="A2784" s="354" t="str">
        <f t="shared" si="138"/>
        <v>100_3_230522_C3Y_p_me.</v>
      </c>
      <c r="B2784" s="355" t="s">
        <v>2417</v>
      </c>
      <c r="C2784" s="355" t="s">
        <v>2418</v>
      </c>
      <c r="D2784" s="213">
        <v>100</v>
      </c>
      <c r="E2784" s="213">
        <v>3</v>
      </c>
      <c r="F2784" s="367" t="s">
        <v>2753</v>
      </c>
      <c r="G2784" s="213">
        <v>230522</v>
      </c>
      <c r="H2784" s="213">
        <v>2022</v>
      </c>
      <c r="I2784" s="148" t="s">
        <v>43</v>
      </c>
      <c r="J2784" s="148" t="s">
        <v>2419</v>
      </c>
      <c r="K2784" s="148" t="s">
        <v>2420</v>
      </c>
      <c r="L2784" s="148" t="s">
        <v>74</v>
      </c>
      <c r="M2784" s="2" t="s">
        <v>75</v>
      </c>
      <c r="N2784" s="117">
        <v>55</v>
      </c>
      <c r="O2784" s="2"/>
      <c r="P2784" s="581" t="s">
        <v>1178</v>
      </c>
      <c r="Q2784" s="16" t="s">
        <v>4922</v>
      </c>
      <c r="R2784" s="16" t="s">
        <v>4909</v>
      </c>
      <c r="S2784" s="603">
        <f t="shared" si="140"/>
        <v>7</v>
      </c>
      <c r="T2784" s="16">
        <v>2</v>
      </c>
      <c r="U2784" s="16">
        <v>5</v>
      </c>
      <c r="V2784" s="16">
        <v>0</v>
      </c>
      <c r="X2784" s="402" t="s">
        <v>4842</v>
      </c>
      <c r="Y2784" s="16" t="s">
        <v>2844</v>
      </c>
      <c r="Z2784" s="48"/>
      <c r="AB2784" s="16" t="str">
        <f t="shared" si="136"/>
        <v>Unique</v>
      </c>
    </row>
    <row r="2785" spans="1:89" ht="15">
      <c r="A2785" s="354" t="str">
        <f t="shared" si="138"/>
        <v>80_3_160821_C15_p_me.</v>
      </c>
      <c r="B2785" s="355" t="s">
        <v>69</v>
      </c>
      <c r="C2785" s="355" t="s">
        <v>70</v>
      </c>
      <c r="D2785" s="213">
        <v>80</v>
      </c>
      <c r="E2785" s="213">
        <v>3</v>
      </c>
      <c r="F2785" s="213">
        <v>300721</v>
      </c>
      <c r="G2785" s="213">
        <v>160821</v>
      </c>
      <c r="H2785" s="213">
        <v>2021</v>
      </c>
      <c r="I2785" s="148" t="s">
        <v>43</v>
      </c>
      <c r="J2785" s="148" t="s">
        <v>72</v>
      </c>
      <c r="K2785" s="148" t="s">
        <v>73</v>
      </c>
      <c r="L2785" s="148" t="s">
        <v>74</v>
      </c>
      <c r="M2785" s="2" t="s">
        <v>75</v>
      </c>
      <c r="N2785" s="117">
        <v>403</v>
      </c>
      <c r="P2785" s="581" t="s">
        <v>1178</v>
      </c>
      <c r="Q2785" s="16" t="s">
        <v>4922</v>
      </c>
      <c r="R2785" s="16" t="s">
        <v>4909</v>
      </c>
      <c r="S2785" s="603">
        <f t="shared" si="140"/>
        <v>2</v>
      </c>
      <c r="T2785" s="16">
        <v>0</v>
      </c>
      <c r="U2785" s="16">
        <v>2</v>
      </c>
      <c r="V2785" s="16">
        <v>0</v>
      </c>
      <c r="X2785" s="402" t="s">
        <v>4842</v>
      </c>
      <c r="Y2785" s="16" t="s">
        <v>2844</v>
      </c>
      <c r="Z2785" s="48"/>
      <c r="AB2785" s="16" t="s">
        <v>1209</v>
      </c>
    </row>
    <row r="2786" spans="1:89" ht="15">
      <c r="A2786" s="354" t="str">
        <f t="shared" si="138"/>
        <v>119_1_300823_C1X_p_me.</v>
      </c>
      <c r="B2786" s="433" t="s">
        <v>2302</v>
      </c>
      <c r="C2786" s="433" t="s">
        <v>2303</v>
      </c>
      <c r="D2786" s="29">
        <v>119</v>
      </c>
      <c r="E2786" s="29">
        <v>1</v>
      </c>
      <c r="F2786" s="213">
        <v>160823</v>
      </c>
      <c r="G2786" s="213">
        <v>300823</v>
      </c>
      <c r="H2786" s="213">
        <v>2023</v>
      </c>
      <c r="I2786" s="28" t="s">
        <v>43</v>
      </c>
      <c r="J2786" s="28" t="s">
        <v>2304</v>
      </c>
      <c r="K2786" s="28" t="s">
        <v>2305</v>
      </c>
      <c r="L2786" s="28" t="s">
        <v>74</v>
      </c>
      <c r="M2786" s="148" t="s">
        <v>3196</v>
      </c>
      <c r="N2786" s="213">
        <f>43+2</f>
        <v>45</v>
      </c>
      <c r="O2786" s="370" t="s">
        <v>2912</v>
      </c>
      <c r="P2786" s="581" t="s">
        <v>1178</v>
      </c>
      <c r="Q2786" s="16" t="s">
        <v>4922</v>
      </c>
      <c r="R2786" s="16" t="s">
        <v>4909</v>
      </c>
      <c r="S2786" s="603">
        <f t="shared" si="140"/>
        <v>1</v>
      </c>
      <c r="T2786" s="16">
        <v>0</v>
      </c>
      <c r="U2786" s="16">
        <v>1</v>
      </c>
      <c r="V2786" s="16">
        <v>0</v>
      </c>
      <c r="X2786" s="413" t="s">
        <v>5362</v>
      </c>
      <c r="Y2786" s="16" t="s">
        <v>2844</v>
      </c>
      <c r="Z2786" s="48"/>
      <c r="AB2786" s="16" t="s">
        <v>1209</v>
      </c>
    </row>
    <row r="2787" spans="1:89" ht="15">
      <c r="A2787" s="354" t="str">
        <f t="shared" si="138"/>
        <v>119_1_280923_C1X_p_me.</v>
      </c>
      <c r="B2787" s="28" t="s">
        <v>2302</v>
      </c>
      <c r="C2787" s="28" t="s">
        <v>2303</v>
      </c>
      <c r="D2787" s="29">
        <v>119</v>
      </c>
      <c r="E2787" s="29">
        <v>1</v>
      </c>
      <c r="F2787" s="29">
        <v>130923</v>
      </c>
      <c r="G2787" s="29">
        <v>280923</v>
      </c>
      <c r="H2787" s="29">
        <v>2023</v>
      </c>
      <c r="I2787" s="28" t="s">
        <v>43</v>
      </c>
      <c r="J2787" s="28" t="s">
        <v>2304</v>
      </c>
      <c r="K2787" s="28" t="s">
        <v>2305</v>
      </c>
      <c r="L2787" s="28" t="s">
        <v>74</v>
      </c>
      <c r="M2787" s="28" t="s">
        <v>3150</v>
      </c>
      <c r="N2787" s="29">
        <v>31</v>
      </c>
      <c r="P2787" s="581" t="s">
        <v>1178</v>
      </c>
      <c r="Q2787" s="16" t="s">
        <v>4922</v>
      </c>
      <c r="R2787" s="16" t="s">
        <v>4909</v>
      </c>
      <c r="S2787" s="603">
        <f t="shared" si="140"/>
        <v>20</v>
      </c>
      <c r="T2787" s="16">
        <v>5</v>
      </c>
      <c r="U2787" s="16">
        <v>15</v>
      </c>
      <c r="V2787" s="16">
        <v>0</v>
      </c>
      <c r="X2787" s="413" t="s">
        <v>5362</v>
      </c>
      <c r="Y2787" s="16" t="s">
        <v>2844</v>
      </c>
      <c r="Z2787" s="48"/>
      <c r="AB2787" s="16" t="s">
        <v>1209</v>
      </c>
    </row>
    <row r="2788" spans="1:89" ht="15">
      <c r="A2788" s="597" t="str">
        <f>D2788&amp;"_"&amp;E2788&amp;"_"&amp;G2788&amp;"_"&amp;J2788</f>
        <v>128_1_220622_C3D_p</v>
      </c>
      <c r="B2788" s="148" t="s">
        <v>2767</v>
      </c>
      <c r="C2788" s="148" t="s">
        <v>2768</v>
      </c>
      <c r="D2788" s="213">
        <v>128</v>
      </c>
      <c r="E2788" s="213">
        <v>1</v>
      </c>
      <c r="F2788" s="367" t="s">
        <v>2800</v>
      </c>
      <c r="G2788" s="213">
        <v>220622</v>
      </c>
      <c r="H2788" s="213">
        <v>2022</v>
      </c>
      <c r="I2788" s="148" t="s">
        <v>43</v>
      </c>
      <c r="J2788" s="148" t="s">
        <v>2769</v>
      </c>
      <c r="K2788" s="148" t="s">
        <v>2770</v>
      </c>
      <c r="L2788" s="148" t="s">
        <v>74</v>
      </c>
      <c r="M2788" s="148" t="s">
        <v>320</v>
      </c>
      <c r="N2788" s="148" t="s">
        <v>2922</v>
      </c>
      <c r="P2788" s="581" t="s">
        <v>1178</v>
      </c>
      <c r="Q2788" s="16" t="s">
        <v>4922</v>
      </c>
      <c r="R2788" s="16" t="s">
        <v>4909</v>
      </c>
      <c r="S2788" s="603">
        <f t="shared" si="140"/>
        <v>6</v>
      </c>
      <c r="T2788" s="16">
        <v>2</v>
      </c>
      <c r="U2788" s="16">
        <v>4</v>
      </c>
      <c r="V2788" s="16">
        <v>0</v>
      </c>
      <c r="X2788" s="413" t="s">
        <v>5362</v>
      </c>
      <c r="Y2788" s="16" t="s">
        <v>2844</v>
      </c>
      <c r="Z2788" s="48"/>
      <c r="AB2788" s="16" t="s">
        <v>1209</v>
      </c>
    </row>
    <row r="2789" spans="1:89" ht="15">
      <c r="A2789" s="354" t="str">
        <f t="shared" ref="A2789:A2897" si="141">D2789&amp;"_"&amp;E2789&amp;"_"&amp;G2789&amp;"_"&amp;J2789&amp;"_"&amp;P2789</f>
        <v xml:space="preserve">83_2_230522_C2D_p_ep.ni </v>
      </c>
      <c r="B2789" s="355" t="s">
        <v>2773</v>
      </c>
      <c r="C2789" s="355" t="s">
        <v>2774</v>
      </c>
      <c r="D2789" s="213">
        <v>83</v>
      </c>
      <c r="E2789" s="213">
        <v>2</v>
      </c>
      <c r="F2789" s="367" t="s">
        <v>2753</v>
      </c>
      <c r="G2789" s="213">
        <v>230522</v>
      </c>
      <c r="H2789" s="213">
        <v>2022</v>
      </c>
      <c r="I2789" s="148" t="s">
        <v>43</v>
      </c>
      <c r="J2789" s="148" t="s">
        <v>2775</v>
      </c>
      <c r="K2789" s="148" t="s">
        <v>2776</v>
      </c>
      <c r="L2789" s="148" t="s">
        <v>74</v>
      </c>
      <c r="M2789" s="2" t="s">
        <v>477</v>
      </c>
      <c r="N2789" s="117">
        <v>156</v>
      </c>
      <c r="O2789" s="2"/>
      <c r="P2789" s="418" t="s">
        <v>5363</v>
      </c>
      <c r="Q2789" s="16" t="s">
        <v>5364</v>
      </c>
      <c r="R2789" s="16" t="s">
        <v>4916</v>
      </c>
      <c r="S2789" s="603">
        <f t="shared" si="140"/>
        <v>3</v>
      </c>
      <c r="T2789" s="16">
        <v>0</v>
      </c>
      <c r="U2789" s="16">
        <v>3</v>
      </c>
      <c r="V2789" s="16">
        <v>0</v>
      </c>
      <c r="X2789" s="402" t="s">
        <v>5362</v>
      </c>
      <c r="Y2789" s="16" t="s">
        <v>2844</v>
      </c>
      <c r="Z2789" s="47" t="s">
        <v>5365</v>
      </c>
      <c r="AB2789" s="16" t="s">
        <v>1209</v>
      </c>
    </row>
    <row r="2790" spans="1:89" ht="15">
      <c r="A2790" s="354" t="str">
        <f t="shared" si="141"/>
        <v>119_2_140721_C2Y_p_sy.ri</v>
      </c>
      <c r="B2790" s="148">
        <v>49.537224080000001</v>
      </c>
      <c r="C2790" s="148">
        <v>6.3423946869999996</v>
      </c>
      <c r="D2790" s="213">
        <v>119</v>
      </c>
      <c r="E2790" s="213">
        <v>2</v>
      </c>
      <c r="F2790" s="213">
        <v>300621</v>
      </c>
      <c r="G2790" s="213">
        <v>140721</v>
      </c>
      <c r="H2790" s="213">
        <v>2021</v>
      </c>
      <c r="I2790" s="148" t="s">
        <v>43</v>
      </c>
      <c r="J2790" s="148" t="s">
        <v>2519</v>
      </c>
      <c r="K2790" s="148" t="s">
        <v>2520</v>
      </c>
      <c r="L2790" s="148" t="s">
        <v>74</v>
      </c>
      <c r="M2790" s="148" t="s">
        <v>147</v>
      </c>
      <c r="N2790" s="213">
        <v>40</v>
      </c>
      <c r="P2790" s="581" t="s">
        <v>888</v>
      </c>
      <c r="Q2790" s="16" t="s">
        <v>889</v>
      </c>
      <c r="R2790" s="16" t="s">
        <v>4916</v>
      </c>
      <c r="S2790" s="603">
        <f t="shared" si="140"/>
        <v>1</v>
      </c>
      <c r="T2790" s="16">
        <v>0</v>
      </c>
      <c r="U2790" s="16">
        <v>1</v>
      </c>
      <c r="V2790" s="16">
        <v>0</v>
      </c>
      <c r="X2790" s="402" t="s">
        <v>5362</v>
      </c>
      <c r="Y2790" s="16" t="s">
        <v>2844</v>
      </c>
      <c r="Z2790" s="47" t="s">
        <v>5366</v>
      </c>
      <c r="AB2790" s="16" t="s">
        <v>1209</v>
      </c>
    </row>
    <row r="2791" spans="1:89" ht="15">
      <c r="A2791" s="354" t="str">
        <f t="shared" si="141"/>
        <v>61_1_230522_C2X_p_fa.ci</v>
      </c>
      <c r="B2791" s="148" t="s">
        <v>2372</v>
      </c>
      <c r="C2791" s="148" t="s">
        <v>2373</v>
      </c>
      <c r="D2791" s="213">
        <v>61</v>
      </c>
      <c r="E2791" s="213">
        <v>1</v>
      </c>
      <c r="F2791" s="367" t="s">
        <v>2753</v>
      </c>
      <c r="G2791" s="213">
        <v>230522</v>
      </c>
      <c r="H2791" s="213">
        <v>2022</v>
      </c>
      <c r="I2791" s="148" t="s">
        <v>43</v>
      </c>
      <c r="J2791" s="148" t="s">
        <v>2374</v>
      </c>
      <c r="K2791" s="148" t="s">
        <v>2375</v>
      </c>
      <c r="L2791" s="148" t="s">
        <v>74</v>
      </c>
      <c r="M2791" s="148" t="s">
        <v>75</v>
      </c>
      <c r="N2791" s="213">
        <v>123</v>
      </c>
      <c r="P2791" s="418" t="s">
        <v>4935</v>
      </c>
      <c r="Q2791" s="16" t="s">
        <v>4936</v>
      </c>
      <c r="R2791" s="16" t="s">
        <v>4916</v>
      </c>
      <c r="S2791" s="603">
        <f t="shared" si="140"/>
        <v>2</v>
      </c>
      <c r="T2791" s="16">
        <v>0</v>
      </c>
      <c r="U2791" s="16">
        <v>2</v>
      </c>
      <c r="V2791" s="16">
        <v>0</v>
      </c>
      <c r="X2791" s="402" t="s">
        <v>5362</v>
      </c>
      <c r="Y2791" s="16" t="s">
        <v>2844</v>
      </c>
      <c r="Z2791" s="47" t="s">
        <v>5367</v>
      </c>
      <c r="AB2791" s="16" t="s">
        <v>1209</v>
      </c>
    </row>
    <row r="2792" spans="1:89" ht="15">
      <c r="A2792" s="354" t="str">
        <f t="shared" si="141"/>
        <v>61_1_230522_C2X_p_ep.ni</v>
      </c>
      <c r="B2792" s="148" t="s">
        <v>2372</v>
      </c>
      <c r="C2792" s="148" t="s">
        <v>2373</v>
      </c>
      <c r="D2792" s="213">
        <v>61</v>
      </c>
      <c r="E2792" s="213">
        <v>1</v>
      </c>
      <c r="F2792" s="367" t="s">
        <v>2753</v>
      </c>
      <c r="G2792" s="213">
        <v>230522</v>
      </c>
      <c r="H2792" s="213">
        <v>2022</v>
      </c>
      <c r="I2792" s="148" t="s">
        <v>43</v>
      </c>
      <c r="J2792" s="148" t="s">
        <v>2374</v>
      </c>
      <c r="K2792" s="148" t="s">
        <v>2375</v>
      </c>
      <c r="L2792" s="148" t="s">
        <v>74</v>
      </c>
      <c r="M2792" s="148" t="s">
        <v>75</v>
      </c>
      <c r="N2792" s="213">
        <v>123</v>
      </c>
      <c r="P2792" s="418" t="s">
        <v>2537</v>
      </c>
      <c r="Q2792" s="16" t="s">
        <v>5364</v>
      </c>
      <c r="R2792" s="16" t="s">
        <v>4916</v>
      </c>
      <c r="S2792" s="603">
        <f t="shared" si="140"/>
        <v>1</v>
      </c>
      <c r="T2792" s="16">
        <v>0</v>
      </c>
      <c r="U2792" s="16">
        <v>1</v>
      </c>
      <c r="V2792" s="16">
        <v>0</v>
      </c>
      <c r="X2792" s="402" t="s">
        <v>5362</v>
      </c>
      <c r="Y2792" s="16" t="s">
        <v>2844</v>
      </c>
      <c r="Z2792" s="47" t="s">
        <v>5368</v>
      </c>
      <c r="AB2792" s="16" t="s">
        <v>1209</v>
      </c>
    </row>
    <row r="2793" spans="1:89" ht="15">
      <c r="A2793" s="354" t="str">
        <f t="shared" si="141"/>
        <v>61_1_230522_C2X_p_sy.vi</v>
      </c>
      <c r="B2793" s="148" t="s">
        <v>2372</v>
      </c>
      <c r="C2793" s="148" t="s">
        <v>2373</v>
      </c>
      <c r="D2793" s="213">
        <v>61</v>
      </c>
      <c r="E2793" s="213">
        <v>1</v>
      </c>
      <c r="F2793" s="367" t="s">
        <v>2753</v>
      </c>
      <c r="G2793" s="213">
        <v>230522</v>
      </c>
      <c r="H2793" s="213">
        <v>2022</v>
      </c>
      <c r="I2793" s="148" t="s">
        <v>43</v>
      </c>
      <c r="J2793" s="148" t="s">
        <v>2374</v>
      </c>
      <c r="K2793" s="148" t="s">
        <v>2375</v>
      </c>
      <c r="L2793" s="148" t="s">
        <v>74</v>
      </c>
      <c r="M2793" s="148" t="s">
        <v>75</v>
      </c>
      <c r="N2793" s="213">
        <v>123</v>
      </c>
      <c r="P2793" s="418" t="s">
        <v>1137</v>
      </c>
      <c r="Q2793" s="16" t="s">
        <v>5216</v>
      </c>
      <c r="R2793" s="16" t="s">
        <v>4916</v>
      </c>
      <c r="S2793" s="603">
        <f t="shared" si="140"/>
        <v>1</v>
      </c>
      <c r="T2793" s="16">
        <v>0</v>
      </c>
      <c r="U2793" s="16">
        <v>1</v>
      </c>
      <c r="V2793" s="16">
        <v>0</v>
      </c>
      <c r="X2793" s="402" t="s">
        <v>5362</v>
      </c>
      <c r="Y2793" s="16" t="s">
        <v>2844</v>
      </c>
      <c r="Z2793" s="47" t="s">
        <v>5369</v>
      </c>
      <c r="AB2793" s="16" t="s">
        <v>1209</v>
      </c>
    </row>
    <row r="2794" spans="1:89" ht="15">
      <c r="A2794" s="624" t="str">
        <f t="shared" si="141"/>
        <v>71_2_130923_C2B_p_eu.lu</v>
      </c>
      <c r="B2794" s="608" t="s">
        <v>2481</v>
      </c>
      <c r="C2794" s="608" t="s">
        <v>2482</v>
      </c>
      <c r="D2794" s="606">
        <v>71</v>
      </c>
      <c r="E2794" s="606">
        <v>2</v>
      </c>
      <c r="F2794" s="606">
        <v>300823</v>
      </c>
      <c r="G2794" s="606">
        <v>130923</v>
      </c>
      <c r="H2794" s="606">
        <v>2023</v>
      </c>
      <c r="I2794" s="608" t="s">
        <v>43</v>
      </c>
      <c r="J2794" s="608" t="s">
        <v>2483</v>
      </c>
      <c r="K2794" s="608" t="s">
        <v>2484</v>
      </c>
      <c r="L2794" s="608" t="s">
        <v>74</v>
      </c>
      <c r="M2794" s="608" t="s">
        <v>3882</v>
      </c>
      <c r="N2794" s="606">
        <v>24</v>
      </c>
      <c r="O2794" s="609"/>
      <c r="P2794" s="611" t="s">
        <v>770</v>
      </c>
      <c r="Q2794" s="612" t="s">
        <v>771</v>
      </c>
      <c r="R2794" s="612" t="s">
        <v>4909</v>
      </c>
      <c r="S2794" s="613">
        <f t="shared" si="140"/>
        <v>2</v>
      </c>
      <c r="T2794" s="612">
        <v>0</v>
      </c>
      <c r="U2794" s="612">
        <v>2</v>
      </c>
      <c r="V2794" s="612">
        <v>0</v>
      </c>
      <c r="W2794" s="614"/>
      <c r="X2794" s="623" t="s">
        <v>5362</v>
      </c>
      <c r="Y2794" s="612" t="s">
        <v>2844</v>
      </c>
      <c r="Z2794" s="616" t="s">
        <v>5370</v>
      </c>
      <c r="AA2794" s="614"/>
      <c r="AB2794" s="612" t="s">
        <v>1209</v>
      </c>
      <c r="AC2794" s="614"/>
      <c r="AD2794" s="614"/>
      <c r="AE2794" s="614"/>
      <c r="AF2794" s="614"/>
      <c r="AG2794" s="614"/>
      <c r="AH2794" s="614"/>
      <c r="AI2794" s="614"/>
      <c r="AJ2794" s="614"/>
      <c r="AK2794" s="614"/>
      <c r="AL2794" s="614"/>
      <c r="AM2794" s="614"/>
      <c r="AN2794" s="614"/>
      <c r="AO2794" s="614"/>
      <c r="AP2794" s="614"/>
      <c r="AQ2794" s="614"/>
      <c r="AR2794" s="614"/>
      <c r="AS2794" s="614"/>
      <c r="AT2794" s="614"/>
      <c r="AU2794" s="614"/>
      <c r="AV2794" s="614"/>
      <c r="AW2794" s="614"/>
      <c r="AX2794" s="614"/>
      <c r="AY2794" s="614"/>
      <c r="AZ2794" s="614"/>
      <c r="BA2794" s="614"/>
      <c r="BB2794" s="614"/>
      <c r="BC2794" s="614"/>
      <c r="BD2794" s="614"/>
      <c r="BE2794" s="614"/>
      <c r="BF2794" s="614"/>
      <c r="BG2794" s="614"/>
      <c r="BH2794" s="614"/>
      <c r="BI2794" s="614"/>
      <c r="BJ2794" s="614"/>
      <c r="BK2794" s="614"/>
      <c r="BL2794" s="614"/>
      <c r="BM2794" s="614"/>
      <c r="BN2794" s="614"/>
      <c r="BO2794" s="614"/>
      <c r="BP2794" s="614"/>
      <c r="BQ2794" s="614"/>
      <c r="BR2794" s="614"/>
      <c r="BS2794" s="614"/>
      <c r="BT2794" s="614"/>
      <c r="BU2794" s="614"/>
      <c r="BV2794" s="614"/>
      <c r="BW2794" s="614"/>
      <c r="BX2794" s="614"/>
      <c r="BY2794" s="614"/>
      <c r="BZ2794" s="614"/>
      <c r="CA2794" s="614"/>
      <c r="CB2794" s="614"/>
      <c r="CC2794" s="614"/>
      <c r="CD2794" s="614"/>
      <c r="CE2794" s="614"/>
      <c r="CF2794" s="614"/>
      <c r="CG2794" s="614"/>
      <c r="CH2794" s="614"/>
      <c r="CI2794" s="614"/>
      <c r="CJ2794" s="614"/>
      <c r="CK2794" s="614"/>
    </row>
    <row r="2795" spans="1:89" ht="15">
      <c r="A2795" s="624" t="str">
        <f t="shared" si="141"/>
        <v>71_2_130923_C2B_p_eu.co</v>
      </c>
      <c r="B2795" s="608" t="s">
        <v>2481</v>
      </c>
      <c r="C2795" s="608" t="s">
        <v>2482</v>
      </c>
      <c r="D2795" s="606">
        <v>71</v>
      </c>
      <c r="E2795" s="606">
        <v>2</v>
      </c>
      <c r="F2795" s="606">
        <v>300823</v>
      </c>
      <c r="G2795" s="606">
        <v>130923</v>
      </c>
      <c r="H2795" s="606">
        <v>2023</v>
      </c>
      <c r="I2795" s="608" t="s">
        <v>43</v>
      </c>
      <c r="J2795" s="608" t="s">
        <v>2483</v>
      </c>
      <c r="K2795" s="608" t="s">
        <v>2484</v>
      </c>
      <c r="L2795" s="608" t="s">
        <v>74</v>
      </c>
      <c r="M2795" s="608" t="s">
        <v>3882</v>
      </c>
      <c r="N2795" s="606">
        <v>24</v>
      </c>
      <c r="O2795" s="609"/>
      <c r="P2795" s="611" t="s">
        <v>548</v>
      </c>
      <c r="Q2795" s="612" t="s">
        <v>549</v>
      </c>
      <c r="R2795" s="612" t="s">
        <v>4909</v>
      </c>
      <c r="S2795" s="613">
        <f t="shared" si="140"/>
        <v>5</v>
      </c>
      <c r="T2795" s="612">
        <v>3</v>
      </c>
      <c r="U2795" s="612">
        <v>2</v>
      </c>
      <c r="V2795" s="612">
        <v>0</v>
      </c>
      <c r="W2795" s="614"/>
      <c r="X2795" s="623" t="s">
        <v>5362</v>
      </c>
      <c r="Y2795" s="612" t="s">
        <v>2844</v>
      </c>
      <c r="Z2795" s="616" t="s">
        <v>5371</v>
      </c>
      <c r="AA2795" s="614"/>
      <c r="AB2795" s="612" t="s">
        <v>1209</v>
      </c>
      <c r="AC2795" s="614"/>
      <c r="AD2795" s="614"/>
      <c r="AE2795" s="614"/>
      <c r="AF2795" s="614"/>
      <c r="AG2795" s="614"/>
      <c r="AH2795" s="614"/>
      <c r="AI2795" s="614"/>
      <c r="AJ2795" s="614"/>
      <c r="AK2795" s="614"/>
      <c r="AL2795" s="614"/>
      <c r="AM2795" s="614"/>
      <c r="AN2795" s="614"/>
      <c r="AO2795" s="614"/>
      <c r="AP2795" s="614"/>
      <c r="AQ2795" s="614"/>
      <c r="AR2795" s="614"/>
      <c r="AS2795" s="614"/>
      <c r="AT2795" s="614"/>
      <c r="AU2795" s="614"/>
      <c r="AV2795" s="614"/>
      <c r="AW2795" s="614"/>
      <c r="AX2795" s="614"/>
      <c r="AY2795" s="614"/>
      <c r="AZ2795" s="614"/>
      <c r="BA2795" s="614"/>
      <c r="BB2795" s="614"/>
      <c r="BC2795" s="614"/>
      <c r="BD2795" s="614"/>
      <c r="BE2795" s="614"/>
      <c r="BF2795" s="614"/>
      <c r="BG2795" s="614"/>
      <c r="BH2795" s="614"/>
      <c r="BI2795" s="614"/>
      <c r="BJ2795" s="614"/>
      <c r="BK2795" s="614"/>
      <c r="BL2795" s="614"/>
      <c r="BM2795" s="614"/>
      <c r="BN2795" s="614"/>
      <c r="BO2795" s="614"/>
      <c r="BP2795" s="614"/>
      <c r="BQ2795" s="614"/>
      <c r="BR2795" s="614"/>
      <c r="BS2795" s="614"/>
      <c r="BT2795" s="614"/>
      <c r="BU2795" s="614"/>
      <c r="BV2795" s="614"/>
      <c r="BW2795" s="614"/>
      <c r="BX2795" s="614"/>
      <c r="BY2795" s="614"/>
      <c r="BZ2795" s="614"/>
      <c r="CA2795" s="614"/>
      <c r="CB2795" s="614"/>
      <c r="CC2795" s="614"/>
      <c r="CD2795" s="614"/>
      <c r="CE2795" s="614"/>
      <c r="CF2795" s="614"/>
      <c r="CG2795" s="614"/>
      <c r="CH2795" s="614"/>
      <c r="CI2795" s="614"/>
      <c r="CJ2795" s="614"/>
      <c r="CK2795" s="614"/>
    </row>
    <row r="2796" spans="1:89" ht="15">
      <c r="A2796" s="604" t="str">
        <f t="shared" si="141"/>
        <v>119_1_140721_C1X_p_eu.co</v>
      </c>
      <c r="B2796" s="605" t="s">
        <v>2302</v>
      </c>
      <c r="C2796" s="605" t="s">
        <v>2303</v>
      </c>
      <c r="D2796" s="606">
        <v>119</v>
      </c>
      <c r="E2796" s="606">
        <v>1</v>
      </c>
      <c r="F2796" s="606">
        <v>300621</v>
      </c>
      <c r="G2796" s="625">
        <v>140721</v>
      </c>
      <c r="H2796" s="606">
        <v>2021</v>
      </c>
      <c r="I2796" s="608" t="s">
        <v>43</v>
      </c>
      <c r="J2796" s="608" t="s">
        <v>2304</v>
      </c>
      <c r="K2796" s="608" t="s">
        <v>2305</v>
      </c>
      <c r="L2796" s="608" t="s">
        <v>74</v>
      </c>
      <c r="M2796" s="612" t="s">
        <v>75</v>
      </c>
      <c r="N2796" s="614"/>
      <c r="O2796" s="614"/>
      <c r="P2796" s="611" t="s">
        <v>548</v>
      </c>
      <c r="Q2796" s="612" t="s">
        <v>549</v>
      </c>
      <c r="R2796" s="612" t="s">
        <v>4909</v>
      </c>
      <c r="S2796" s="613">
        <f t="shared" si="140"/>
        <v>3</v>
      </c>
      <c r="T2796" s="612">
        <v>1</v>
      </c>
      <c r="U2796" s="612">
        <v>2</v>
      </c>
      <c r="V2796" s="612">
        <v>0</v>
      </c>
      <c r="W2796" s="614"/>
      <c r="X2796" s="623" t="s">
        <v>5362</v>
      </c>
      <c r="Y2796" s="612" t="s">
        <v>2844</v>
      </c>
      <c r="Z2796" s="616" t="s">
        <v>5372</v>
      </c>
      <c r="AA2796" s="614"/>
      <c r="AB2796" s="612" t="s">
        <v>1209</v>
      </c>
      <c r="AC2796" s="614"/>
      <c r="AD2796" s="614"/>
      <c r="AE2796" s="614"/>
      <c r="AF2796" s="614"/>
      <c r="AG2796" s="614"/>
      <c r="AH2796" s="614"/>
      <c r="AI2796" s="614"/>
      <c r="AJ2796" s="614"/>
      <c r="AK2796" s="614"/>
      <c r="AL2796" s="614"/>
      <c r="AM2796" s="614"/>
      <c r="AN2796" s="614"/>
      <c r="AO2796" s="614"/>
      <c r="AP2796" s="614"/>
      <c r="AQ2796" s="614"/>
      <c r="AR2796" s="614"/>
      <c r="AS2796" s="614"/>
      <c r="AT2796" s="614"/>
      <c r="AU2796" s="614"/>
      <c r="AV2796" s="614"/>
      <c r="AW2796" s="614"/>
      <c r="AX2796" s="614"/>
      <c r="AY2796" s="614"/>
      <c r="AZ2796" s="614"/>
      <c r="BA2796" s="614"/>
      <c r="BB2796" s="614"/>
      <c r="BC2796" s="614"/>
      <c r="BD2796" s="614"/>
      <c r="BE2796" s="614"/>
      <c r="BF2796" s="614"/>
      <c r="BG2796" s="614"/>
      <c r="BH2796" s="614"/>
      <c r="BI2796" s="614"/>
      <c r="BJ2796" s="614"/>
      <c r="BK2796" s="614"/>
      <c r="BL2796" s="614"/>
      <c r="BM2796" s="614"/>
      <c r="BN2796" s="614"/>
      <c r="BO2796" s="614"/>
      <c r="BP2796" s="614"/>
      <c r="BQ2796" s="614"/>
      <c r="BR2796" s="614"/>
      <c r="BS2796" s="614"/>
      <c r="BT2796" s="614"/>
      <c r="BU2796" s="614"/>
      <c r="BV2796" s="614"/>
      <c r="BW2796" s="614"/>
      <c r="BX2796" s="614"/>
      <c r="BY2796" s="614"/>
      <c r="BZ2796" s="614"/>
      <c r="CA2796" s="614"/>
      <c r="CB2796" s="614"/>
      <c r="CC2796" s="614"/>
      <c r="CD2796" s="614"/>
      <c r="CE2796" s="614"/>
      <c r="CF2796" s="614"/>
      <c r="CG2796" s="614"/>
      <c r="CH2796" s="614"/>
      <c r="CI2796" s="614"/>
      <c r="CJ2796" s="614"/>
      <c r="CK2796" s="614"/>
    </row>
    <row r="2797" spans="1:89" ht="15">
      <c r="A2797" s="604" t="str">
        <f t="shared" si="141"/>
        <v>119_1_170822_C1X_p_eu.co</v>
      </c>
      <c r="B2797" s="608" t="s">
        <v>2302</v>
      </c>
      <c r="C2797" s="608" t="s">
        <v>2303</v>
      </c>
      <c r="D2797" s="606">
        <v>119</v>
      </c>
      <c r="E2797" s="606">
        <v>1</v>
      </c>
      <c r="F2797" s="606">
        <v>30822</v>
      </c>
      <c r="G2797" s="606">
        <v>170822</v>
      </c>
      <c r="H2797" s="606">
        <v>2022</v>
      </c>
      <c r="I2797" s="608" t="s">
        <v>43</v>
      </c>
      <c r="J2797" s="608" t="s">
        <v>2304</v>
      </c>
      <c r="K2797" s="608" t="s">
        <v>2305</v>
      </c>
      <c r="L2797" s="608" t="s">
        <v>74</v>
      </c>
      <c r="M2797" s="608" t="s">
        <v>3158</v>
      </c>
      <c r="N2797" s="606">
        <v>28</v>
      </c>
      <c r="O2797" s="608" t="s">
        <v>3235</v>
      </c>
      <c r="P2797" s="611" t="s">
        <v>548</v>
      </c>
      <c r="Q2797" s="612" t="s">
        <v>549</v>
      </c>
      <c r="R2797" s="612" t="s">
        <v>4909</v>
      </c>
      <c r="S2797" s="613">
        <f t="shared" si="140"/>
        <v>1</v>
      </c>
      <c r="T2797" s="612">
        <v>1</v>
      </c>
      <c r="U2797" s="612">
        <v>0</v>
      </c>
      <c r="V2797" s="612">
        <v>0</v>
      </c>
      <c r="W2797" s="614"/>
      <c r="X2797" s="623" t="s">
        <v>5362</v>
      </c>
      <c r="Y2797" s="612" t="s">
        <v>2844</v>
      </c>
      <c r="Z2797" s="616" t="s">
        <v>5373</v>
      </c>
      <c r="AA2797" s="614"/>
      <c r="AB2797" s="612" t="s">
        <v>1209</v>
      </c>
      <c r="AC2797" s="614"/>
      <c r="AD2797" s="614"/>
      <c r="AE2797" s="614"/>
      <c r="AF2797" s="614"/>
      <c r="AG2797" s="614"/>
      <c r="AH2797" s="614"/>
      <c r="AI2797" s="614"/>
      <c r="AJ2797" s="614"/>
      <c r="AK2797" s="614"/>
      <c r="AL2797" s="614"/>
      <c r="AM2797" s="614"/>
      <c r="AN2797" s="614"/>
      <c r="AO2797" s="614"/>
      <c r="AP2797" s="614"/>
      <c r="AQ2797" s="614"/>
      <c r="AR2797" s="614"/>
      <c r="AS2797" s="614"/>
      <c r="AT2797" s="614"/>
      <c r="AU2797" s="614"/>
      <c r="AV2797" s="614"/>
      <c r="AW2797" s="614"/>
      <c r="AX2797" s="614"/>
      <c r="AY2797" s="614"/>
      <c r="AZ2797" s="614"/>
      <c r="BA2797" s="614"/>
      <c r="BB2797" s="614"/>
      <c r="BC2797" s="614"/>
      <c r="BD2797" s="614"/>
      <c r="BE2797" s="614"/>
      <c r="BF2797" s="614"/>
      <c r="BG2797" s="614"/>
      <c r="BH2797" s="614"/>
      <c r="BI2797" s="614"/>
      <c r="BJ2797" s="614"/>
      <c r="BK2797" s="614"/>
      <c r="BL2797" s="614"/>
      <c r="BM2797" s="614"/>
      <c r="BN2797" s="614"/>
      <c r="BO2797" s="614"/>
      <c r="BP2797" s="614"/>
      <c r="BQ2797" s="614"/>
      <c r="BR2797" s="614"/>
      <c r="BS2797" s="614"/>
      <c r="BT2797" s="614"/>
      <c r="BU2797" s="614"/>
      <c r="BV2797" s="614"/>
      <c r="BW2797" s="614"/>
      <c r="BX2797" s="614"/>
      <c r="BY2797" s="614"/>
      <c r="BZ2797" s="614"/>
      <c r="CA2797" s="614"/>
      <c r="CB2797" s="614"/>
      <c r="CC2797" s="614"/>
      <c r="CD2797" s="614"/>
      <c r="CE2797" s="614"/>
      <c r="CF2797" s="614"/>
      <c r="CG2797" s="614"/>
      <c r="CH2797" s="614"/>
      <c r="CI2797" s="614"/>
      <c r="CJ2797" s="614"/>
      <c r="CK2797" s="614"/>
    </row>
    <row r="2798" spans="1:89" ht="15">
      <c r="A2798" s="604" t="str">
        <f t="shared" si="141"/>
        <v>93_1_041021_C3B_p_eu.la</v>
      </c>
      <c r="B2798" s="605" t="s">
        <v>2326</v>
      </c>
      <c r="C2798" s="605" t="s">
        <v>2327</v>
      </c>
      <c r="D2798" s="606">
        <v>93</v>
      </c>
      <c r="E2798" s="606">
        <v>1</v>
      </c>
      <c r="F2798" s="606">
        <v>200921</v>
      </c>
      <c r="G2798" s="617" t="s">
        <v>2461</v>
      </c>
      <c r="H2798" s="606">
        <v>2021</v>
      </c>
      <c r="I2798" s="608" t="s">
        <v>43</v>
      </c>
      <c r="J2798" s="608" t="s">
        <v>2328</v>
      </c>
      <c r="K2798" s="608" t="s">
        <v>2329</v>
      </c>
      <c r="L2798" s="608" t="s">
        <v>74</v>
      </c>
      <c r="M2798" s="612" t="s">
        <v>75</v>
      </c>
      <c r="N2798" s="614"/>
      <c r="O2798" s="614"/>
      <c r="P2798" s="611" t="s">
        <v>583</v>
      </c>
      <c r="Q2798" s="612" t="s">
        <v>584</v>
      </c>
      <c r="R2798" s="612" t="s">
        <v>4909</v>
      </c>
      <c r="S2798" s="613">
        <f t="shared" si="140"/>
        <v>6</v>
      </c>
      <c r="T2798" s="612">
        <v>0</v>
      </c>
      <c r="U2798" s="612">
        <v>6</v>
      </c>
      <c r="V2798" s="612">
        <v>0</v>
      </c>
      <c r="W2798" s="614"/>
      <c r="X2798" s="623" t="s">
        <v>5362</v>
      </c>
      <c r="Y2798" s="612" t="s">
        <v>2844</v>
      </c>
      <c r="Z2798" s="616" t="s">
        <v>5374</v>
      </c>
      <c r="AA2798" s="614"/>
      <c r="AB2798" s="612" t="s">
        <v>1209</v>
      </c>
      <c r="AC2798" s="614"/>
      <c r="AD2798" s="614"/>
      <c r="AE2798" s="614"/>
      <c r="AF2798" s="614"/>
      <c r="AG2798" s="614"/>
      <c r="AH2798" s="614"/>
      <c r="AI2798" s="614"/>
      <c r="AJ2798" s="614"/>
      <c r="AK2798" s="614"/>
      <c r="AL2798" s="614"/>
      <c r="AM2798" s="614"/>
      <c r="AN2798" s="614"/>
      <c r="AO2798" s="614"/>
      <c r="AP2798" s="614"/>
      <c r="AQ2798" s="614"/>
      <c r="AR2798" s="614"/>
      <c r="AS2798" s="614"/>
      <c r="AT2798" s="614"/>
      <c r="AU2798" s="614"/>
      <c r="AV2798" s="614"/>
      <c r="AW2798" s="614"/>
      <c r="AX2798" s="614"/>
      <c r="AY2798" s="614"/>
      <c r="AZ2798" s="614"/>
      <c r="BA2798" s="614"/>
      <c r="BB2798" s="614"/>
      <c r="BC2798" s="614"/>
      <c r="BD2798" s="614"/>
      <c r="BE2798" s="614"/>
      <c r="BF2798" s="614"/>
      <c r="BG2798" s="614"/>
      <c r="BH2798" s="614"/>
      <c r="BI2798" s="614"/>
      <c r="BJ2798" s="614"/>
      <c r="BK2798" s="614"/>
      <c r="BL2798" s="614"/>
      <c r="BM2798" s="614"/>
      <c r="BN2798" s="614"/>
      <c r="BO2798" s="614"/>
      <c r="BP2798" s="614"/>
      <c r="BQ2798" s="614"/>
      <c r="BR2798" s="614"/>
      <c r="BS2798" s="614"/>
      <c r="BT2798" s="614"/>
      <c r="BU2798" s="614"/>
      <c r="BV2798" s="614"/>
      <c r="BW2798" s="614"/>
      <c r="BX2798" s="614"/>
      <c r="BY2798" s="614"/>
      <c r="BZ2798" s="614"/>
      <c r="CA2798" s="614"/>
      <c r="CB2798" s="614"/>
      <c r="CC2798" s="614"/>
      <c r="CD2798" s="614"/>
      <c r="CE2798" s="614"/>
      <c r="CF2798" s="614"/>
      <c r="CG2798" s="614"/>
      <c r="CH2798" s="614"/>
      <c r="CI2798" s="614"/>
      <c r="CJ2798" s="614"/>
      <c r="CK2798" s="614"/>
    </row>
    <row r="2799" spans="1:89" ht="15">
      <c r="A2799" s="604" t="str">
        <f t="shared" si="141"/>
        <v>93_1_041021_C3B_p_eu.co</v>
      </c>
      <c r="B2799" s="605" t="s">
        <v>2326</v>
      </c>
      <c r="C2799" s="605" t="s">
        <v>2327</v>
      </c>
      <c r="D2799" s="606">
        <v>93</v>
      </c>
      <c r="E2799" s="606">
        <v>1</v>
      </c>
      <c r="F2799" s="606">
        <v>200921</v>
      </c>
      <c r="G2799" s="617" t="s">
        <v>2461</v>
      </c>
      <c r="H2799" s="606">
        <v>2021</v>
      </c>
      <c r="I2799" s="608" t="s">
        <v>43</v>
      </c>
      <c r="J2799" s="608" t="s">
        <v>2328</v>
      </c>
      <c r="K2799" s="608" t="s">
        <v>2329</v>
      </c>
      <c r="L2799" s="608" t="s">
        <v>74</v>
      </c>
      <c r="M2799" s="612" t="s">
        <v>75</v>
      </c>
      <c r="N2799" s="614"/>
      <c r="O2799" s="614"/>
      <c r="P2799" s="626" t="s">
        <v>548</v>
      </c>
      <c r="Q2799" s="612" t="s">
        <v>549</v>
      </c>
      <c r="R2799" s="612" t="s">
        <v>4909</v>
      </c>
      <c r="S2799" s="613">
        <f t="shared" si="140"/>
        <v>4</v>
      </c>
      <c r="T2799" s="612">
        <v>4</v>
      </c>
      <c r="U2799" s="612">
        <v>0</v>
      </c>
      <c r="V2799" s="612">
        <v>0</v>
      </c>
      <c r="W2799" s="614"/>
      <c r="X2799" s="623" t="s">
        <v>5362</v>
      </c>
      <c r="Y2799" s="612" t="s">
        <v>2844</v>
      </c>
      <c r="Z2799" s="616" t="s">
        <v>5375</v>
      </c>
      <c r="AA2799" s="614"/>
      <c r="AB2799" s="612" t="s">
        <v>1209</v>
      </c>
      <c r="AC2799" s="614"/>
      <c r="AD2799" s="614"/>
      <c r="AE2799" s="614"/>
      <c r="AF2799" s="614"/>
      <c r="AG2799" s="614"/>
      <c r="AH2799" s="614"/>
      <c r="AI2799" s="614"/>
      <c r="AJ2799" s="614"/>
      <c r="AK2799" s="614"/>
      <c r="AL2799" s="614"/>
      <c r="AM2799" s="614"/>
      <c r="AN2799" s="614"/>
      <c r="AO2799" s="614"/>
      <c r="AP2799" s="614"/>
      <c r="AQ2799" s="614"/>
      <c r="AR2799" s="614"/>
      <c r="AS2799" s="614"/>
      <c r="AT2799" s="614"/>
      <c r="AU2799" s="614"/>
      <c r="AV2799" s="614"/>
      <c r="AW2799" s="614"/>
      <c r="AX2799" s="614"/>
      <c r="AY2799" s="614"/>
      <c r="AZ2799" s="614"/>
      <c r="BA2799" s="614"/>
      <c r="BB2799" s="614"/>
      <c r="BC2799" s="614"/>
      <c r="BD2799" s="614"/>
      <c r="BE2799" s="614"/>
      <c r="BF2799" s="614"/>
      <c r="BG2799" s="614"/>
      <c r="BH2799" s="614"/>
      <c r="BI2799" s="614"/>
      <c r="BJ2799" s="614"/>
      <c r="BK2799" s="614"/>
      <c r="BL2799" s="614"/>
      <c r="BM2799" s="614"/>
      <c r="BN2799" s="614"/>
      <c r="BO2799" s="614"/>
      <c r="BP2799" s="614"/>
      <c r="BQ2799" s="614"/>
      <c r="BR2799" s="614"/>
      <c r="BS2799" s="614"/>
      <c r="BT2799" s="614"/>
      <c r="BU2799" s="614"/>
      <c r="BV2799" s="614"/>
      <c r="BW2799" s="614"/>
      <c r="BX2799" s="614"/>
      <c r="BY2799" s="614"/>
      <c r="BZ2799" s="614"/>
      <c r="CA2799" s="614"/>
      <c r="CB2799" s="614"/>
      <c r="CC2799" s="614"/>
      <c r="CD2799" s="614"/>
      <c r="CE2799" s="614"/>
      <c r="CF2799" s="614"/>
      <c r="CG2799" s="614"/>
      <c r="CH2799" s="614"/>
      <c r="CI2799" s="614"/>
      <c r="CJ2799" s="614"/>
      <c r="CK2799" s="614"/>
    </row>
    <row r="2800" spans="1:89" ht="15">
      <c r="A2800" s="354" t="str">
        <f t="shared" si="141"/>
        <v>93_1_041021_C3B_p_da.al</v>
      </c>
      <c r="B2800" s="355" t="s">
        <v>2326</v>
      </c>
      <c r="C2800" s="355" t="s">
        <v>2327</v>
      </c>
      <c r="D2800" s="213">
        <v>93</v>
      </c>
      <c r="E2800" s="213">
        <v>1</v>
      </c>
      <c r="F2800" s="213">
        <v>200921</v>
      </c>
      <c r="G2800" s="379" t="s">
        <v>2461</v>
      </c>
      <c r="H2800" s="213">
        <v>2021</v>
      </c>
      <c r="I2800" s="148" t="s">
        <v>43</v>
      </c>
      <c r="J2800" s="148" t="s">
        <v>2328</v>
      </c>
      <c r="K2800" s="148" t="s">
        <v>2329</v>
      </c>
      <c r="L2800" s="148" t="s">
        <v>74</v>
      </c>
      <c r="M2800" s="16" t="s">
        <v>75</v>
      </c>
      <c r="P2800" s="621" t="s">
        <v>983</v>
      </c>
      <c r="Q2800" s="16" t="s">
        <v>5278</v>
      </c>
      <c r="R2800" s="16" t="s">
        <v>4909</v>
      </c>
      <c r="S2800" s="603">
        <f t="shared" si="140"/>
        <v>1</v>
      </c>
      <c r="T2800" s="16">
        <v>0</v>
      </c>
      <c r="U2800" s="16">
        <v>1</v>
      </c>
      <c r="V2800" s="16">
        <v>0</v>
      </c>
      <c r="X2800" s="402" t="s">
        <v>5362</v>
      </c>
      <c r="Y2800" s="16" t="s">
        <v>2844</v>
      </c>
      <c r="Z2800" s="47" t="s">
        <v>5376</v>
      </c>
      <c r="AB2800" s="16" t="s">
        <v>1209</v>
      </c>
    </row>
    <row r="2801" spans="1:28" ht="15">
      <c r="A2801" s="354" t="str">
        <f t="shared" si="141"/>
        <v>102_1_310822_C1C_p_da.tr</v>
      </c>
      <c r="B2801" s="148" t="s">
        <v>2751</v>
      </c>
      <c r="C2801" s="148" t="s">
        <v>2752</v>
      </c>
      <c r="D2801" s="213">
        <v>102</v>
      </c>
      <c r="E2801" s="213">
        <v>1</v>
      </c>
      <c r="F2801" s="213">
        <v>170822</v>
      </c>
      <c r="G2801" s="213">
        <v>310822</v>
      </c>
      <c r="H2801" s="213">
        <v>2022</v>
      </c>
      <c r="I2801" s="148" t="s">
        <v>43</v>
      </c>
      <c r="J2801" s="148" t="s">
        <v>2754</v>
      </c>
      <c r="K2801" s="148" t="s">
        <v>2755</v>
      </c>
      <c r="L2801" s="148" t="s">
        <v>74</v>
      </c>
      <c r="M2801" s="148" t="s">
        <v>3158</v>
      </c>
      <c r="N2801" s="213">
        <v>34</v>
      </c>
      <c r="O2801" s="148" t="s">
        <v>3235</v>
      </c>
      <c r="P2801" s="418" t="s">
        <v>1103</v>
      </c>
      <c r="Q2801" s="16" t="s">
        <v>1104</v>
      </c>
      <c r="R2801" s="16" t="s">
        <v>4909</v>
      </c>
      <c r="S2801" s="603">
        <f t="shared" si="140"/>
        <v>1</v>
      </c>
      <c r="T2801" s="16">
        <v>1</v>
      </c>
      <c r="U2801" s="16">
        <v>0</v>
      </c>
      <c r="V2801" s="16">
        <v>0</v>
      </c>
      <c r="X2801" s="402" t="s">
        <v>5362</v>
      </c>
      <c r="Y2801" s="16" t="s">
        <v>2844</v>
      </c>
      <c r="Z2801" s="47" t="s">
        <v>5377</v>
      </c>
      <c r="AB2801" s="16" t="s">
        <v>1209</v>
      </c>
    </row>
    <row r="2802" spans="1:28" ht="15">
      <c r="A2802" s="354" t="str">
        <f t="shared" si="141"/>
        <v>83_1_080622_C2C_p_eu.co</v>
      </c>
      <c r="B2802" s="355" t="s">
        <v>2789</v>
      </c>
      <c r="C2802" s="355" t="s">
        <v>2790</v>
      </c>
      <c r="D2802" s="213">
        <v>83</v>
      </c>
      <c r="E2802" s="213">
        <v>1</v>
      </c>
      <c r="F2802" s="213">
        <v>230522</v>
      </c>
      <c r="G2802" s="367" t="s">
        <v>2800</v>
      </c>
      <c r="H2802" s="213">
        <v>2022</v>
      </c>
      <c r="I2802" s="148" t="s">
        <v>43</v>
      </c>
      <c r="J2802" s="148" t="s">
        <v>2791</v>
      </c>
      <c r="K2802" s="148" t="s">
        <v>2792</v>
      </c>
      <c r="L2802" s="148" t="s">
        <v>74</v>
      </c>
      <c r="M2802" s="2" t="s">
        <v>75</v>
      </c>
      <c r="N2802" s="117">
        <v>11</v>
      </c>
      <c r="O2802" s="2"/>
      <c r="P2802" s="621" t="s">
        <v>548</v>
      </c>
      <c r="Q2802" s="16" t="s">
        <v>549</v>
      </c>
      <c r="R2802" s="16" t="s">
        <v>4909</v>
      </c>
      <c r="S2802" s="603">
        <f t="shared" si="140"/>
        <v>1</v>
      </c>
      <c r="T2802" s="16">
        <v>0</v>
      </c>
      <c r="U2802" s="16">
        <v>1</v>
      </c>
      <c r="V2802" s="16">
        <v>0</v>
      </c>
      <c r="X2802" s="402" t="s">
        <v>5362</v>
      </c>
      <c r="Y2802" s="16" t="s">
        <v>2844</v>
      </c>
      <c r="Z2802" s="47" t="s">
        <v>5378</v>
      </c>
      <c r="AB2802" s="16" t="s">
        <v>1209</v>
      </c>
    </row>
    <row r="2803" spans="1:28" ht="15">
      <c r="A2803" s="354" t="str">
        <f t="shared" si="141"/>
        <v>61_1_230522_C2X_p_ep.ni</v>
      </c>
      <c r="B2803" s="355" t="s">
        <v>2372</v>
      </c>
      <c r="C2803" s="355" t="s">
        <v>2373</v>
      </c>
      <c r="D2803" s="213">
        <v>61</v>
      </c>
      <c r="E2803" s="213">
        <v>1</v>
      </c>
      <c r="F2803" s="367" t="s">
        <v>2753</v>
      </c>
      <c r="G2803" s="213">
        <v>230522</v>
      </c>
      <c r="H2803" s="213">
        <v>2022</v>
      </c>
      <c r="I2803" s="148" t="s">
        <v>43</v>
      </c>
      <c r="J2803" s="148" t="s">
        <v>2374</v>
      </c>
      <c r="K2803" s="148" t="s">
        <v>2375</v>
      </c>
      <c r="L2803" s="148" t="s">
        <v>74</v>
      </c>
      <c r="M2803" s="2" t="s">
        <v>75</v>
      </c>
      <c r="N2803" s="117">
        <v>107</v>
      </c>
      <c r="P2803" s="418" t="s">
        <v>2537</v>
      </c>
      <c r="Q2803" s="16" t="s">
        <v>5306</v>
      </c>
      <c r="R2803" s="16" t="s">
        <v>4916</v>
      </c>
      <c r="S2803" s="603">
        <f t="shared" si="140"/>
        <v>1</v>
      </c>
      <c r="T2803" s="16">
        <v>0</v>
      </c>
      <c r="U2803" s="16">
        <v>1</v>
      </c>
      <c r="V2803" s="16">
        <v>0</v>
      </c>
      <c r="X2803" s="413" t="s">
        <v>5379</v>
      </c>
      <c r="Y2803" s="16" t="s">
        <v>2844</v>
      </c>
      <c r="Z2803" s="47" t="s">
        <v>5380</v>
      </c>
      <c r="AB2803" s="16" t="s">
        <v>1209</v>
      </c>
    </row>
    <row r="2804" spans="1:28" ht="15">
      <c r="A2804" s="354" t="str">
        <f t="shared" si="141"/>
        <v>101_2_160821_C3A_p_sy.vi</v>
      </c>
      <c r="B2804" s="355" t="s">
        <v>2336</v>
      </c>
      <c r="C2804" s="355" t="s">
        <v>2337</v>
      </c>
      <c r="D2804" s="213">
        <v>101</v>
      </c>
      <c r="E2804" s="213">
        <v>2</v>
      </c>
      <c r="F2804" s="213">
        <v>300721</v>
      </c>
      <c r="G2804" s="213">
        <v>160821</v>
      </c>
      <c r="H2804" s="213">
        <v>2021</v>
      </c>
      <c r="I2804" s="148" t="s">
        <v>43</v>
      </c>
      <c r="J2804" s="148" t="s">
        <v>2338</v>
      </c>
      <c r="K2804" s="148" t="s">
        <v>2339</v>
      </c>
      <c r="L2804" s="148" t="s">
        <v>74</v>
      </c>
      <c r="M2804" s="2" t="s">
        <v>75</v>
      </c>
      <c r="N2804" s="117">
        <v>572</v>
      </c>
      <c r="P2804" s="418" t="s">
        <v>1137</v>
      </c>
      <c r="Q2804" s="16" t="s">
        <v>5216</v>
      </c>
      <c r="R2804" s="16" t="s">
        <v>4916</v>
      </c>
      <c r="S2804" s="603">
        <f t="shared" si="140"/>
        <v>1</v>
      </c>
      <c r="T2804" s="16">
        <v>0</v>
      </c>
      <c r="U2804" s="16">
        <v>1</v>
      </c>
      <c r="V2804" s="16">
        <v>0</v>
      </c>
      <c r="X2804" s="413" t="s">
        <v>5379</v>
      </c>
      <c r="Y2804" s="16" t="s">
        <v>2844</v>
      </c>
      <c r="Z2804" s="47" t="s">
        <v>5381</v>
      </c>
      <c r="AB2804" s="16" t="s">
        <v>1209</v>
      </c>
    </row>
    <row r="2805" spans="1:28" ht="15">
      <c r="A2805" s="354" t="str">
        <f t="shared" si="141"/>
        <v>101_2_160821_C3A_p_me.</v>
      </c>
      <c r="B2805" s="355" t="s">
        <v>2336</v>
      </c>
      <c r="C2805" s="355" t="s">
        <v>2337</v>
      </c>
      <c r="D2805" s="213">
        <v>101</v>
      </c>
      <c r="E2805" s="213">
        <v>2</v>
      </c>
      <c r="F2805" s="213">
        <v>300721</v>
      </c>
      <c r="G2805" s="213">
        <v>160821</v>
      </c>
      <c r="H2805" s="213">
        <v>2021</v>
      </c>
      <c r="I2805" s="148" t="s">
        <v>43</v>
      </c>
      <c r="J2805" s="148" t="s">
        <v>2338</v>
      </c>
      <c r="K2805" s="148" t="s">
        <v>2339</v>
      </c>
      <c r="L2805" s="148" t="s">
        <v>74</v>
      </c>
      <c r="M2805" s="2" t="s">
        <v>75</v>
      </c>
      <c r="N2805" s="117">
        <v>572</v>
      </c>
      <c r="P2805" s="581" t="s">
        <v>1178</v>
      </c>
      <c r="Q2805" s="16" t="s">
        <v>4922</v>
      </c>
      <c r="R2805" s="16" t="s">
        <v>4916</v>
      </c>
      <c r="S2805" s="603">
        <f t="shared" si="140"/>
        <v>1</v>
      </c>
      <c r="T2805" s="16">
        <v>0</v>
      </c>
      <c r="U2805" s="16">
        <v>1</v>
      </c>
      <c r="V2805" s="16">
        <v>0</v>
      </c>
      <c r="X2805" s="413" t="s">
        <v>5379</v>
      </c>
      <c r="Y2805" s="16" t="s">
        <v>2844</v>
      </c>
      <c r="Z2805" s="48"/>
      <c r="AB2805" s="16" t="s">
        <v>1209</v>
      </c>
    </row>
    <row r="2806" spans="1:28" ht="15">
      <c r="A2806" s="354" t="str">
        <f t="shared" si="141"/>
        <v>119_1_220622_C1X_p_sy.ri</v>
      </c>
      <c r="B2806" s="355" t="s">
        <v>2302</v>
      </c>
      <c r="C2806" s="355" t="s">
        <v>2303</v>
      </c>
      <c r="D2806" s="213">
        <v>119</v>
      </c>
      <c r="E2806" s="213">
        <v>1</v>
      </c>
      <c r="F2806" s="367" t="s">
        <v>2800</v>
      </c>
      <c r="G2806" s="213">
        <v>220622</v>
      </c>
      <c r="H2806" s="213">
        <v>2022</v>
      </c>
      <c r="I2806" s="148" t="s">
        <v>43</v>
      </c>
      <c r="J2806" s="148" t="s">
        <v>2304</v>
      </c>
      <c r="K2806" s="148" t="s">
        <v>2305</v>
      </c>
      <c r="L2806" s="148" t="s">
        <v>74</v>
      </c>
      <c r="M2806" s="148" t="s">
        <v>477</v>
      </c>
      <c r="N2806" s="213">
        <v>67</v>
      </c>
      <c r="O2806" s="2"/>
      <c r="P2806" s="581" t="s">
        <v>888</v>
      </c>
      <c r="Q2806" s="16" t="s">
        <v>889</v>
      </c>
      <c r="R2806" s="16" t="s">
        <v>4916</v>
      </c>
      <c r="S2806" s="603">
        <f t="shared" si="140"/>
        <v>2</v>
      </c>
      <c r="T2806" s="16">
        <v>1</v>
      </c>
      <c r="U2806" s="16">
        <v>1</v>
      </c>
      <c r="V2806" s="16">
        <v>0</v>
      </c>
      <c r="X2806" s="402" t="s">
        <v>5379</v>
      </c>
      <c r="Y2806" s="16" t="s">
        <v>2844</v>
      </c>
      <c r="Z2806" s="47" t="s">
        <v>5382</v>
      </c>
      <c r="AB2806" s="16" t="s">
        <v>1209</v>
      </c>
    </row>
    <row r="2807" spans="1:28" ht="15">
      <c r="A2807" s="354" t="str">
        <f t="shared" si="141"/>
        <v>119_1_220622_C1X_p_sy.to</v>
      </c>
      <c r="B2807" s="355" t="s">
        <v>2302</v>
      </c>
      <c r="C2807" s="355" t="s">
        <v>2303</v>
      </c>
      <c r="D2807" s="213">
        <v>119</v>
      </c>
      <c r="E2807" s="213">
        <v>1</v>
      </c>
      <c r="F2807" s="367" t="s">
        <v>2800</v>
      </c>
      <c r="G2807" s="213">
        <v>220622</v>
      </c>
      <c r="H2807" s="213">
        <v>2022</v>
      </c>
      <c r="I2807" s="148" t="s">
        <v>43</v>
      </c>
      <c r="J2807" s="148" t="s">
        <v>2304</v>
      </c>
      <c r="K2807" s="148" t="s">
        <v>2305</v>
      </c>
      <c r="L2807" s="148" t="s">
        <v>74</v>
      </c>
      <c r="M2807" s="148" t="s">
        <v>477</v>
      </c>
      <c r="N2807" s="213">
        <v>67</v>
      </c>
      <c r="O2807" s="2"/>
      <c r="P2807" s="418" t="s">
        <v>1140</v>
      </c>
      <c r="Q2807" s="16" t="s">
        <v>5220</v>
      </c>
      <c r="R2807" s="16" t="s">
        <v>4916</v>
      </c>
      <c r="S2807" s="603">
        <f t="shared" si="140"/>
        <v>3</v>
      </c>
      <c r="T2807" s="16">
        <v>1</v>
      </c>
      <c r="U2807" s="16">
        <v>2</v>
      </c>
      <c r="V2807" s="16">
        <v>0</v>
      </c>
      <c r="X2807" s="402" t="s">
        <v>5379</v>
      </c>
      <c r="Y2807" s="16" t="s">
        <v>2844</v>
      </c>
      <c r="Z2807" s="47" t="s">
        <v>5383</v>
      </c>
      <c r="AB2807" s="16" t="s">
        <v>1209</v>
      </c>
    </row>
    <row r="2808" spans="1:28" ht="15">
      <c r="A2808" s="354" t="str">
        <f t="shared" si="141"/>
        <v>119_1_220622_C1X_p_sy.vi</v>
      </c>
      <c r="B2808" s="355" t="s">
        <v>2302</v>
      </c>
      <c r="C2808" s="355" t="s">
        <v>2303</v>
      </c>
      <c r="D2808" s="213">
        <v>119</v>
      </c>
      <c r="E2808" s="213">
        <v>1</v>
      </c>
      <c r="F2808" s="367" t="s">
        <v>2800</v>
      </c>
      <c r="G2808" s="213">
        <v>220622</v>
      </c>
      <c r="H2808" s="213">
        <v>2022</v>
      </c>
      <c r="I2808" s="148" t="s">
        <v>43</v>
      </c>
      <c r="J2808" s="148" t="s">
        <v>2304</v>
      </c>
      <c r="K2808" s="148" t="s">
        <v>2305</v>
      </c>
      <c r="L2808" s="148" t="s">
        <v>74</v>
      </c>
      <c r="M2808" s="148" t="s">
        <v>477</v>
      </c>
      <c r="N2808" s="213">
        <v>67</v>
      </c>
      <c r="O2808" s="2"/>
      <c r="P2808" s="418" t="s">
        <v>1137</v>
      </c>
      <c r="Q2808" s="16" t="s">
        <v>5216</v>
      </c>
      <c r="R2808" s="16" t="s">
        <v>4916</v>
      </c>
      <c r="S2808" s="603">
        <f t="shared" si="140"/>
        <v>1</v>
      </c>
      <c r="T2808" s="16">
        <v>1</v>
      </c>
      <c r="U2808" s="16">
        <v>0</v>
      </c>
      <c r="V2808" s="16">
        <v>0</v>
      </c>
      <c r="X2808" s="402" t="s">
        <v>5379</v>
      </c>
      <c r="Y2808" s="16" t="s">
        <v>2844</v>
      </c>
      <c r="Z2808" s="47" t="s">
        <v>5384</v>
      </c>
      <c r="AB2808" s="16" t="s">
        <v>1209</v>
      </c>
    </row>
    <row r="2809" spans="1:28" ht="15">
      <c r="A2809" s="354" t="str">
        <f t="shared" si="141"/>
        <v>93_1_200921_C3B_p_da.al</v>
      </c>
      <c r="B2809" s="355" t="s">
        <v>2326</v>
      </c>
      <c r="C2809" s="355" t="s">
        <v>2327</v>
      </c>
      <c r="D2809" s="213">
        <v>93</v>
      </c>
      <c r="E2809" s="213">
        <v>1</v>
      </c>
      <c r="F2809" s="96" t="s">
        <v>2403</v>
      </c>
      <c r="G2809" s="378">
        <v>200921</v>
      </c>
      <c r="H2809" s="213">
        <v>2021</v>
      </c>
      <c r="I2809" s="148" t="s">
        <v>43</v>
      </c>
      <c r="J2809" s="148" t="s">
        <v>2328</v>
      </c>
      <c r="K2809" s="148" t="s">
        <v>2329</v>
      </c>
      <c r="L2809" s="148" t="s">
        <v>74</v>
      </c>
      <c r="M2809" s="16" t="s">
        <v>75</v>
      </c>
      <c r="P2809" s="418" t="s">
        <v>983</v>
      </c>
      <c r="Q2809" s="16" t="s">
        <v>5278</v>
      </c>
      <c r="R2809" s="16" t="s">
        <v>4916</v>
      </c>
      <c r="S2809" s="603">
        <f t="shared" si="140"/>
        <v>4</v>
      </c>
      <c r="T2809" s="16">
        <v>0</v>
      </c>
      <c r="U2809" s="16">
        <v>4</v>
      </c>
      <c r="V2809" s="16">
        <v>0</v>
      </c>
      <c r="X2809" s="402" t="s">
        <v>5379</v>
      </c>
      <c r="Y2809" s="16" t="s">
        <v>2844</v>
      </c>
      <c r="Z2809" s="47" t="s">
        <v>5385</v>
      </c>
      <c r="AB2809" s="16" t="s">
        <v>1209</v>
      </c>
    </row>
    <row r="2810" spans="1:28" ht="15">
      <c r="A2810" s="354" t="str">
        <f t="shared" si="141"/>
        <v>93_1_200921_C3B_p_sy.to</v>
      </c>
      <c r="B2810" s="355" t="s">
        <v>2326</v>
      </c>
      <c r="C2810" s="355" t="s">
        <v>2327</v>
      </c>
      <c r="D2810" s="213">
        <v>93</v>
      </c>
      <c r="E2810" s="213">
        <v>1</v>
      </c>
      <c r="F2810" s="96" t="s">
        <v>2403</v>
      </c>
      <c r="G2810" s="378">
        <v>200921</v>
      </c>
      <c r="H2810" s="213">
        <v>2021</v>
      </c>
      <c r="I2810" s="148" t="s">
        <v>43</v>
      </c>
      <c r="J2810" s="148" t="s">
        <v>2328</v>
      </c>
      <c r="K2810" s="148" t="s">
        <v>2329</v>
      </c>
      <c r="L2810" s="148" t="s">
        <v>74</v>
      </c>
      <c r="M2810" s="16" t="s">
        <v>75</v>
      </c>
      <c r="P2810" s="418" t="s">
        <v>1140</v>
      </c>
      <c r="Q2810" s="16" t="s">
        <v>5220</v>
      </c>
      <c r="R2810" s="16" t="s">
        <v>4916</v>
      </c>
      <c r="S2810" s="603">
        <f t="shared" si="140"/>
        <v>1</v>
      </c>
      <c r="T2810" s="16">
        <v>0</v>
      </c>
      <c r="U2810" s="16">
        <v>1</v>
      </c>
      <c r="V2810" s="16">
        <v>0</v>
      </c>
      <c r="X2810" s="402" t="s">
        <v>5379</v>
      </c>
      <c r="Y2810" s="16" t="s">
        <v>2844</v>
      </c>
      <c r="Z2810" s="47" t="s">
        <v>5386</v>
      </c>
      <c r="AB2810" s="16" t="s">
        <v>1209</v>
      </c>
    </row>
    <row r="2811" spans="1:28" ht="15">
      <c r="A2811" s="354" t="str">
        <f t="shared" si="141"/>
        <v>93_1_200921_C3B_p_sy.ri</v>
      </c>
      <c r="B2811" s="355" t="s">
        <v>2326</v>
      </c>
      <c r="C2811" s="355" t="s">
        <v>2327</v>
      </c>
      <c r="D2811" s="213">
        <v>93</v>
      </c>
      <c r="E2811" s="213">
        <v>1</v>
      </c>
      <c r="F2811" s="96" t="s">
        <v>2403</v>
      </c>
      <c r="G2811" s="378">
        <v>200921</v>
      </c>
      <c r="H2811" s="213">
        <v>2021</v>
      </c>
      <c r="I2811" s="148" t="s">
        <v>43</v>
      </c>
      <c r="J2811" s="148" t="s">
        <v>2328</v>
      </c>
      <c r="K2811" s="148" t="s">
        <v>2329</v>
      </c>
      <c r="L2811" s="148" t="s">
        <v>74</v>
      </c>
      <c r="M2811" s="16" t="s">
        <v>75</v>
      </c>
      <c r="P2811" s="581" t="s">
        <v>888</v>
      </c>
      <c r="Q2811" s="16" t="s">
        <v>889</v>
      </c>
      <c r="R2811" s="16" t="s">
        <v>4916</v>
      </c>
      <c r="S2811" s="603">
        <f t="shared" si="140"/>
        <v>2</v>
      </c>
      <c r="T2811" s="16">
        <v>0</v>
      </c>
      <c r="U2811" s="16">
        <v>2</v>
      </c>
      <c r="V2811" s="16">
        <v>0</v>
      </c>
      <c r="X2811" s="402" t="s">
        <v>5379</v>
      </c>
      <c r="Y2811" s="16" t="s">
        <v>2844</v>
      </c>
      <c r="Z2811" s="47" t="s">
        <v>5387</v>
      </c>
      <c r="AB2811" s="16" t="s">
        <v>1209</v>
      </c>
    </row>
    <row r="2812" spans="1:28" ht="15">
      <c r="A2812" s="354" t="str">
        <f t="shared" si="141"/>
        <v>93_1_200921_C3B_p_sy.vi</v>
      </c>
      <c r="B2812" s="355" t="s">
        <v>2326</v>
      </c>
      <c r="C2812" s="355" t="s">
        <v>2327</v>
      </c>
      <c r="D2812" s="213">
        <v>93</v>
      </c>
      <c r="E2812" s="213">
        <v>1</v>
      </c>
      <c r="F2812" s="96" t="s">
        <v>2403</v>
      </c>
      <c r="G2812" s="378">
        <v>200921</v>
      </c>
      <c r="H2812" s="213">
        <v>2021</v>
      </c>
      <c r="I2812" s="148" t="s">
        <v>43</v>
      </c>
      <c r="J2812" s="148" t="s">
        <v>2328</v>
      </c>
      <c r="K2812" s="148" t="s">
        <v>2329</v>
      </c>
      <c r="L2812" s="148" t="s">
        <v>74</v>
      </c>
      <c r="M2812" s="16" t="s">
        <v>75</v>
      </c>
      <c r="P2812" s="418" t="s">
        <v>1137</v>
      </c>
      <c r="Q2812" s="16" t="s">
        <v>5216</v>
      </c>
      <c r="R2812" s="16" t="s">
        <v>4916</v>
      </c>
      <c r="S2812" s="603">
        <f t="shared" si="140"/>
        <v>19</v>
      </c>
      <c r="T2812" s="16">
        <v>0</v>
      </c>
      <c r="U2812" s="16">
        <v>19</v>
      </c>
      <c r="V2812" s="16">
        <v>0</v>
      </c>
      <c r="X2812" s="402" t="s">
        <v>5379</v>
      </c>
      <c r="Y2812" s="16" t="s">
        <v>2844</v>
      </c>
      <c r="Z2812" s="47" t="s">
        <v>5388</v>
      </c>
      <c r="AB2812" s="16" t="s">
        <v>1209</v>
      </c>
    </row>
    <row r="2813" spans="1:28" ht="15">
      <c r="A2813" s="354" t="str">
        <f t="shared" si="141"/>
        <v>80_4_280923_C25_p_sy.vi</v>
      </c>
      <c r="B2813" s="148" t="s">
        <v>2320</v>
      </c>
      <c r="C2813" s="148" t="s">
        <v>2321</v>
      </c>
      <c r="D2813" s="213">
        <v>80</v>
      </c>
      <c r="E2813" s="213">
        <v>4</v>
      </c>
      <c r="F2813" s="213">
        <v>130923</v>
      </c>
      <c r="G2813" s="213">
        <v>280923</v>
      </c>
      <c r="H2813" s="213">
        <v>2023</v>
      </c>
      <c r="I2813" s="148" t="s">
        <v>43</v>
      </c>
      <c r="J2813" s="148" t="s">
        <v>2322</v>
      </c>
      <c r="K2813" s="148" t="s">
        <v>2323</v>
      </c>
      <c r="L2813" s="148" t="s">
        <v>74</v>
      </c>
      <c r="M2813" s="148" t="s">
        <v>3196</v>
      </c>
      <c r="N2813" s="213">
        <v>36</v>
      </c>
      <c r="P2813" s="418" t="s">
        <v>1137</v>
      </c>
      <c r="Q2813" s="16" t="s">
        <v>5216</v>
      </c>
      <c r="R2813" s="16" t="s">
        <v>4916</v>
      </c>
      <c r="S2813" s="603">
        <f t="shared" si="140"/>
        <v>2</v>
      </c>
      <c r="T2813" s="16">
        <v>0</v>
      </c>
      <c r="U2813" s="16">
        <v>2</v>
      </c>
      <c r="V2813" s="16">
        <v>0</v>
      </c>
      <c r="X2813" s="402" t="s">
        <v>5379</v>
      </c>
      <c r="Y2813" s="16" t="s">
        <v>2844</v>
      </c>
      <c r="Z2813" s="47" t="s">
        <v>5389</v>
      </c>
      <c r="AB2813" s="16" t="s">
        <v>1209</v>
      </c>
    </row>
    <row r="2814" spans="1:28" ht="15">
      <c r="A2814" s="354" t="str">
        <f t="shared" si="141"/>
        <v>101_2_140721_C3A_p_sc.py</v>
      </c>
      <c r="B2814" s="355" t="s">
        <v>2336</v>
      </c>
      <c r="C2814" s="355" t="s">
        <v>2337</v>
      </c>
      <c r="D2814" s="213">
        <v>101</v>
      </c>
      <c r="E2814" s="213">
        <v>2</v>
      </c>
      <c r="F2814" s="213">
        <v>300621</v>
      </c>
      <c r="G2814" s="378">
        <v>140721</v>
      </c>
      <c r="H2814" s="213">
        <v>2021</v>
      </c>
      <c r="I2814" s="148" t="s">
        <v>43</v>
      </c>
      <c r="J2814" s="148" t="s">
        <v>2338</v>
      </c>
      <c r="K2814" s="148" t="s">
        <v>2339</v>
      </c>
      <c r="L2814" s="148" t="s">
        <v>74</v>
      </c>
      <c r="M2814" s="16" t="s">
        <v>75</v>
      </c>
      <c r="P2814" s="418" t="s">
        <v>1069</v>
      </c>
      <c r="Q2814" s="16" t="s">
        <v>1070</v>
      </c>
      <c r="R2814" s="16" t="s">
        <v>4916</v>
      </c>
      <c r="S2814" s="603">
        <f t="shared" si="140"/>
        <v>2</v>
      </c>
      <c r="T2814" s="16">
        <v>0</v>
      </c>
      <c r="U2814" s="16">
        <v>2</v>
      </c>
      <c r="V2814" s="16">
        <v>0</v>
      </c>
      <c r="X2814" s="402" t="s">
        <v>5379</v>
      </c>
      <c r="Y2814" s="16" t="s">
        <v>2844</v>
      </c>
      <c r="Z2814" s="47" t="s">
        <v>5390</v>
      </c>
      <c r="AB2814" s="16" t="s">
        <v>1209</v>
      </c>
    </row>
    <row r="2815" spans="1:28" ht="15">
      <c r="A2815" s="354" t="str">
        <f t="shared" si="141"/>
        <v>83_2_200722_C2D_p_xa.co</v>
      </c>
      <c r="B2815" s="148" t="s">
        <v>2773</v>
      </c>
      <c r="C2815" s="148" t="s">
        <v>2774</v>
      </c>
      <c r="D2815" s="213">
        <v>83</v>
      </c>
      <c r="E2815" s="213">
        <v>2</v>
      </c>
      <c r="F2815" s="535" t="s">
        <v>465</v>
      </c>
      <c r="G2815" s="117">
        <v>200722</v>
      </c>
      <c r="H2815" s="213">
        <v>2022</v>
      </c>
      <c r="I2815" s="148" t="s">
        <v>43</v>
      </c>
      <c r="J2815" s="2" t="s">
        <v>2775</v>
      </c>
      <c r="K2815" s="2" t="s">
        <v>2776</v>
      </c>
      <c r="L2815" s="148" t="s">
        <v>74</v>
      </c>
      <c r="P2815" s="418" t="s">
        <v>3224</v>
      </c>
      <c r="Q2815" s="16" t="s">
        <v>3225</v>
      </c>
      <c r="R2815" s="16" t="s">
        <v>4916</v>
      </c>
      <c r="S2815" s="603">
        <f t="shared" si="140"/>
        <v>1</v>
      </c>
      <c r="T2815" s="16">
        <v>0</v>
      </c>
      <c r="U2815" s="16">
        <v>1</v>
      </c>
      <c r="V2815" s="16">
        <v>0</v>
      </c>
      <c r="X2815" s="402" t="s">
        <v>5379</v>
      </c>
      <c r="Y2815" s="16" t="s">
        <v>2844</v>
      </c>
      <c r="Z2815" s="47" t="s">
        <v>5391</v>
      </c>
      <c r="AB2815" s="16" t="s">
        <v>1209</v>
      </c>
    </row>
    <row r="2816" spans="1:28" ht="15">
      <c r="A2816" s="354" t="str">
        <f t="shared" si="141"/>
        <v>80_4_160821_C25_p_ph.pe</v>
      </c>
      <c r="B2816" s="148" t="s">
        <v>2320</v>
      </c>
      <c r="C2816" s="148" t="s">
        <v>2321</v>
      </c>
      <c r="D2816" s="213">
        <v>80</v>
      </c>
      <c r="E2816" s="213">
        <v>4</v>
      </c>
      <c r="F2816" s="213">
        <v>300721</v>
      </c>
      <c r="G2816" s="213">
        <v>160821</v>
      </c>
      <c r="H2816" s="213">
        <v>2021</v>
      </c>
      <c r="I2816" s="148" t="s">
        <v>43</v>
      </c>
      <c r="J2816" s="148" t="s">
        <v>2322</v>
      </c>
      <c r="K2816" s="148" t="s">
        <v>2323</v>
      </c>
      <c r="L2816" s="148" t="s">
        <v>74</v>
      </c>
      <c r="M2816" s="2" t="s">
        <v>75</v>
      </c>
      <c r="N2816" s="117">
        <v>67</v>
      </c>
      <c r="O2816" s="2">
        <f>37+29</f>
        <v>66</v>
      </c>
      <c r="P2816" s="418" t="s">
        <v>3722</v>
      </c>
      <c r="Q2816" s="16" t="s">
        <v>5138</v>
      </c>
      <c r="R2816" s="16" t="s">
        <v>4916</v>
      </c>
      <c r="S2816" s="603">
        <f t="shared" si="140"/>
        <v>1</v>
      </c>
      <c r="T2816" s="16">
        <v>0</v>
      </c>
      <c r="U2816" s="16">
        <v>1</v>
      </c>
      <c r="V2816" s="16">
        <v>0</v>
      </c>
      <c r="X2816" s="402" t="s">
        <v>5379</v>
      </c>
      <c r="Y2816" s="16" t="s">
        <v>2844</v>
      </c>
      <c r="Z2816" s="47" t="s">
        <v>5392</v>
      </c>
      <c r="AB2816" s="16" t="s">
        <v>1209</v>
      </c>
    </row>
    <row r="2817" spans="1:89" ht="15">
      <c r="A2817" s="354" t="str">
        <f t="shared" si="141"/>
        <v>101_2_300721_C3A_p_me.</v>
      </c>
      <c r="B2817" s="355" t="s">
        <v>2336</v>
      </c>
      <c r="C2817" s="355" t="s">
        <v>2337</v>
      </c>
      <c r="D2817" s="213">
        <v>101</v>
      </c>
      <c r="E2817" s="213">
        <v>2</v>
      </c>
      <c r="F2817" s="213">
        <v>140721</v>
      </c>
      <c r="G2817" s="378">
        <v>300721</v>
      </c>
      <c r="H2817" s="213">
        <v>2021</v>
      </c>
      <c r="I2817" s="148" t="s">
        <v>43</v>
      </c>
      <c r="J2817" s="148" t="s">
        <v>2338</v>
      </c>
      <c r="K2817" s="148" t="s">
        <v>2339</v>
      </c>
      <c r="L2817" s="148" t="s">
        <v>74</v>
      </c>
      <c r="M2817" s="16" t="s">
        <v>75</v>
      </c>
      <c r="P2817" s="581" t="s">
        <v>1178</v>
      </c>
      <c r="Q2817" s="16" t="s">
        <v>4922</v>
      </c>
      <c r="R2817" s="16" t="s">
        <v>4909</v>
      </c>
      <c r="S2817" s="603">
        <f t="shared" si="140"/>
        <v>1</v>
      </c>
      <c r="T2817" s="16">
        <v>0</v>
      </c>
      <c r="U2817" s="16">
        <v>1</v>
      </c>
      <c r="V2817" s="16">
        <v>0</v>
      </c>
      <c r="X2817" s="413" t="s">
        <v>5379</v>
      </c>
      <c r="Y2817" s="16" t="s">
        <v>2844</v>
      </c>
      <c r="Z2817" s="48"/>
      <c r="AB2817" s="16" t="s">
        <v>1209</v>
      </c>
    </row>
    <row r="2818" spans="1:89" ht="15">
      <c r="A2818" s="587" t="str">
        <f t="shared" si="141"/>
        <v>101_2_300721_C3A_p_sp.</v>
      </c>
      <c r="B2818" s="148" t="s">
        <v>2336</v>
      </c>
      <c r="C2818" s="148" t="s">
        <v>2337</v>
      </c>
      <c r="D2818" s="213">
        <v>101</v>
      </c>
      <c r="E2818" s="213">
        <v>2</v>
      </c>
      <c r="F2818" s="213">
        <v>140721</v>
      </c>
      <c r="G2818" s="213">
        <v>300721</v>
      </c>
      <c r="H2818" s="213">
        <v>2021</v>
      </c>
      <c r="I2818" s="148" t="s">
        <v>43</v>
      </c>
      <c r="J2818" s="148" t="s">
        <v>2338</v>
      </c>
      <c r="K2818" s="148" t="s">
        <v>2339</v>
      </c>
      <c r="L2818" s="148" t="s">
        <v>74</v>
      </c>
      <c r="M2818" s="2" t="s">
        <v>75</v>
      </c>
      <c r="N2818" s="2"/>
      <c r="O2818" s="2"/>
      <c r="P2818" s="581" t="s">
        <v>1163</v>
      </c>
      <c r="Q2818" s="16" t="s">
        <v>1164</v>
      </c>
      <c r="R2818" s="16" t="s">
        <v>4909</v>
      </c>
      <c r="S2818" s="603">
        <f t="shared" si="140"/>
        <v>1</v>
      </c>
      <c r="T2818" s="16">
        <v>0</v>
      </c>
      <c r="U2818" s="16">
        <v>1</v>
      </c>
      <c r="V2818" s="16">
        <v>0</v>
      </c>
      <c r="X2818" s="413" t="s">
        <v>5379</v>
      </c>
      <c r="Y2818" s="16" t="s">
        <v>2844</v>
      </c>
      <c r="Z2818" s="47" t="s">
        <v>5393</v>
      </c>
      <c r="AB2818" s="16" t="s">
        <v>1209</v>
      </c>
    </row>
    <row r="2819" spans="1:89" ht="15">
      <c r="A2819" s="624" t="str">
        <f t="shared" si="141"/>
        <v>101_2_300721_C3A_p_eu.co</v>
      </c>
      <c r="B2819" s="608" t="s">
        <v>2336</v>
      </c>
      <c r="C2819" s="608" t="s">
        <v>2337</v>
      </c>
      <c r="D2819" s="606">
        <v>101</v>
      </c>
      <c r="E2819" s="606">
        <v>2</v>
      </c>
      <c r="F2819" s="606">
        <v>140721</v>
      </c>
      <c r="G2819" s="606">
        <v>300721</v>
      </c>
      <c r="H2819" s="606">
        <v>2021</v>
      </c>
      <c r="I2819" s="608" t="s">
        <v>43</v>
      </c>
      <c r="J2819" s="608" t="s">
        <v>2338</v>
      </c>
      <c r="K2819" s="608" t="s">
        <v>2339</v>
      </c>
      <c r="L2819" s="608" t="s">
        <v>74</v>
      </c>
      <c r="M2819" s="609" t="s">
        <v>75</v>
      </c>
      <c r="N2819" s="609"/>
      <c r="O2819" s="609"/>
      <c r="P2819" s="611" t="s">
        <v>548</v>
      </c>
      <c r="Q2819" s="612" t="s">
        <v>549</v>
      </c>
      <c r="R2819" s="612" t="s">
        <v>4909</v>
      </c>
      <c r="S2819" s="613">
        <f t="shared" si="140"/>
        <v>36</v>
      </c>
      <c r="T2819" s="612">
        <v>4</v>
      </c>
      <c r="U2819" s="612">
        <v>32</v>
      </c>
      <c r="V2819" s="612">
        <v>0</v>
      </c>
      <c r="W2819" s="614"/>
      <c r="X2819" s="615" t="s">
        <v>5379</v>
      </c>
      <c r="Y2819" s="612" t="s">
        <v>2844</v>
      </c>
      <c r="Z2819" s="616" t="s">
        <v>5394</v>
      </c>
      <c r="AA2819" s="614"/>
      <c r="AB2819" s="612" t="s">
        <v>1209</v>
      </c>
      <c r="AC2819" s="614"/>
      <c r="AD2819" s="614"/>
      <c r="AE2819" s="614"/>
      <c r="AF2819" s="614"/>
      <c r="AG2819" s="614"/>
      <c r="AH2819" s="614"/>
      <c r="AI2819" s="614"/>
      <c r="AJ2819" s="614"/>
      <c r="AK2819" s="614"/>
      <c r="AL2819" s="614"/>
      <c r="AM2819" s="614"/>
      <c r="AN2819" s="614"/>
      <c r="AO2819" s="614"/>
      <c r="AP2819" s="614"/>
      <c r="AQ2819" s="614"/>
      <c r="AR2819" s="614"/>
      <c r="AS2819" s="614"/>
      <c r="AT2819" s="614"/>
      <c r="AU2819" s="614"/>
      <c r="AV2819" s="614"/>
      <c r="AW2819" s="614"/>
      <c r="AX2819" s="614"/>
      <c r="AY2819" s="614"/>
      <c r="AZ2819" s="614"/>
      <c r="BA2819" s="614"/>
      <c r="BB2819" s="614"/>
      <c r="BC2819" s="614"/>
      <c r="BD2819" s="614"/>
      <c r="BE2819" s="614"/>
      <c r="BF2819" s="614"/>
      <c r="BG2819" s="614"/>
      <c r="BH2819" s="614"/>
      <c r="BI2819" s="614"/>
      <c r="BJ2819" s="614"/>
      <c r="BK2819" s="614"/>
      <c r="BL2819" s="614"/>
      <c r="BM2819" s="614"/>
      <c r="BN2819" s="614"/>
      <c r="BO2819" s="614"/>
      <c r="BP2819" s="614"/>
      <c r="BQ2819" s="614"/>
      <c r="BR2819" s="614"/>
      <c r="BS2819" s="614"/>
      <c r="BT2819" s="614"/>
      <c r="BU2819" s="614"/>
      <c r="BV2819" s="614"/>
      <c r="BW2819" s="614"/>
      <c r="BX2819" s="614"/>
      <c r="BY2819" s="614"/>
      <c r="BZ2819" s="614"/>
      <c r="CA2819" s="614"/>
      <c r="CB2819" s="614"/>
      <c r="CC2819" s="614"/>
      <c r="CD2819" s="614"/>
      <c r="CE2819" s="614"/>
      <c r="CF2819" s="614"/>
      <c r="CG2819" s="614"/>
      <c r="CH2819" s="614"/>
      <c r="CI2819" s="614"/>
      <c r="CJ2819" s="614"/>
      <c r="CK2819" s="614"/>
    </row>
    <row r="2820" spans="1:89" ht="15">
      <c r="A2820" s="604" t="str">
        <f t="shared" si="141"/>
        <v>61_1_080622_C2X_p_eu.co</v>
      </c>
      <c r="B2820" s="605" t="s">
        <v>2372</v>
      </c>
      <c r="C2820" s="605" t="s">
        <v>2373</v>
      </c>
      <c r="D2820" s="606">
        <v>61</v>
      </c>
      <c r="E2820" s="606">
        <v>1</v>
      </c>
      <c r="F2820" s="606">
        <v>230522</v>
      </c>
      <c r="G2820" s="607" t="s">
        <v>2800</v>
      </c>
      <c r="H2820" s="606">
        <v>2022</v>
      </c>
      <c r="I2820" s="608" t="s">
        <v>43</v>
      </c>
      <c r="J2820" s="608" t="s">
        <v>2374</v>
      </c>
      <c r="K2820" s="608" t="s">
        <v>2375</v>
      </c>
      <c r="L2820" s="608" t="s">
        <v>74</v>
      </c>
      <c r="M2820" s="609" t="s">
        <v>75</v>
      </c>
      <c r="N2820" s="610">
        <v>345</v>
      </c>
      <c r="O2820" s="627" t="s">
        <v>2912</v>
      </c>
      <c r="P2820" s="611" t="s">
        <v>548</v>
      </c>
      <c r="Q2820" s="612" t="s">
        <v>549</v>
      </c>
      <c r="R2820" s="612" t="s">
        <v>4909</v>
      </c>
      <c r="S2820" s="613">
        <f t="shared" si="140"/>
        <v>34</v>
      </c>
      <c r="T2820" s="612">
        <v>11</v>
      </c>
      <c r="U2820" s="612">
        <v>23</v>
      </c>
      <c r="V2820" s="612">
        <v>0</v>
      </c>
      <c r="W2820" s="614"/>
      <c r="X2820" s="615" t="s">
        <v>5379</v>
      </c>
      <c r="Y2820" s="612" t="s">
        <v>2844</v>
      </c>
      <c r="Z2820" s="616" t="s">
        <v>5395</v>
      </c>
      <c r="AA2820" s="614"/>
      <c r="AB2820" s="612" t="s">
        <v>1209</v>
      </c>
      <c r="AC2820" s="614"/>
      <c r="AD2820" s="614"/>
      <c r="AE2820" s="614"/>
      <c r="AF2820" s="614"/>
      <c r="AG2820" s="614"/>
      <c r="AH2820" s="614"/>
      <c r="AI2820" s="614"/>
      <c r="AJ2820" s="614"/>
      <c r="AK2820" s="614"/>
      <c r="AL2820" s="614"/>
      <c r="AM2820" s="614"/>
      <c r="AN2820" s="614"/>
      <c r="AO2820" s="614"/>
      <c r="AP2820" s="614"/>
      <c r="AQ2820" s="614"/>
      <c r="AR2820" s="614"/>
      <c r="AS2820" s="614"/>
      <c r="AT2820" s="614"/>
      <c r="AU2820" s="614"/>
      <c r="AV2820" s="614"/>
      <c r="AW2820" s="614"/>
      <c r="AX2820" s="614"/>
      <c r="AY2820" s="614"/>
      <c r="AZ2820" s="614"/>
      <c r="BA2820" s="614"/>
      <c r="BB2820" s="614"/>
      <c r="BC2820" s="614"/>
      <c r="BD2820" s="614"/>
      <c r="BE2820" s="614"/>
      <c r="BF2820" s="614"/>
      <c r="BG2820" s="614"/>
      <c r="BH2820" s="614"/>
      <c r="BI2820" s="614"/>
      <c r="BJ2820" s="614"/>
      <c r="BK2820" s="614"/>
      <c r="BL2820" s="614"/>
      <c r="BM2820" s="614"/>
      <c r="BN2820" s="614"/>
      <c r="BO2820" s="614"/>
      <c r="BP2820" s="614"/>
      <c r="BQ2820" s="614"/>
      <c r="BR2820" s="614"/>
      <c r="BS2820" s="614"/>
      <c r="BT2820" s="614"/>
      <c r="BU2820" s="614"/>
      <c r="BV2820" s="614"/>
      <c r="BW2820" s="614"/>
      <c r="BX2820" s="614"/>
      <c r="BY2820" s="614"/>
      <c r="BZ2820" s="614"/>
      <c r="CA2820" s="614"/>
      <c r="CB2820" s="614"/>
      <c r="CC2820" s="614"/>
      <c r="CD2820" s="614"/>
      <c r="CE2820" s="614"/>
      <c r="CF2820" s="614"/>
      <c r="CG2820" s="614"/>
      <c r="CH2820" s="614"/>
      <c r="CI2820" s="614"/>
      <c r="CJ2820" s="614"/>
      <c r="CK2820" s="614"/>
    </row>
    <row r="2821" spans="1:89" ht="15">
      <c r="A2821" s="604" t="str">
        <f t="shared" si="141"/>
        <v>61_1_080622_C2X_p_eu.lu</v>
      </c>
      <c r="B2821" s="605" t="s">
        <v>2372</v>
      </c>
      <c r="C2821" s="605" t="s">
        <v>2373</v>
      </c>
      <c r="D2821" s="606">
        <v>61</v>
      </c>
      <c r="E2821" s="606">
        <v>1</v>
      </c>
      <c r="F2821" s="606">
        <v>230522</v>
      </c>
      <c r="G2821" s="607" t="s">
        <v>2800</v>
      </c>
      <c r="H2821" s="606">
        <v>2022</v>
      </c>
      <c r="I2821" s="608" t="s">
        <v>43</v>
      </c>
      <c r="J2821" s="608" t="s">
        <v>2374</v>
      </c>
      <c r="K2821" s="608" t="s">
        <v>2375</v>
      </c>
      <c r="L2821" s="608" t="s">
        <v>74</v>
      </c>
      <c r="M2821" s="609" t="s">
        <v>75</v>
      </c>
      <c r="N2821" s="610">
        <v>345</v>
      </c>
      <c r="O2821" s="627" t="s">
        <v>2912</v>
      </c>
      <c r="P2821" s="611" t="s">
        <v>770</v>
      </c>
      <c r="Q2821" s="612" t="s">
        <v>771</v>
      </c>
      <c r="R2821" s="612" t="s">
        <v>4909</v>
      </c>
      <c r="S2821" s="613">
        <f t="shared" si="140"/>
        <v>4</v>
      </c>
      <c r="T2821" s="612">
        <v>2</v>
      </c>
      <c r="U2821" s="612">
        <v>2</v>
      </c>
      <c r="V2821" s="612">
        <v>0</v>
      </c>
      <c r="W2821" s="614"/>
      <c r="X2821" s="615" t="s">
        <v>5379</v>
      </c>
      <c r="Y2821" s="612" t="s">
        <v>2844</v>
      </c>
      <c r="Z2821" s="616" t="s">
        <v>5396</v>
      </c>
      <c r="AA2821" s="614"/>
      <c r="AB2821" s="612" t="s">
        <v>1209</v>
      </c>
      <c r="AC2821" s="614"/>
      <c r="AD2821" s="614"/>
      <c r="AE2821" s="614"/>
      <c r="AF2821" s="614"/>
      <c r="AG2821" s="614"/>
      <c r="AH2821" s="614"/>
      <c r="AI2821" s="614"/>
      <c r="AJ2821" s="614"/>
      <c r="AK2821" s="614"/>
      <c r="AL2821" s="614"/>
      <c r="AM2821" s="614"/>
      <c r="AN2821" s="614"/>
      <c r="AO2821" s="614"/>
      <c r="AP2821" s="614"/>
      <c r="AQ2821" s="614"/>
      <c r="AR2821" s="614"/>
      <c r="AS2821" s="614"/>
      <c r="AT2821" s="614"/>
      <c r="AU2821" s="614"/>
      <c r="AV2821" s="614"/>
      <c r="AW2821" s="614"/>
      <c r="AX2821" s="614"/>
      <c r="AY2821" s="614"/>
      <c r="AZ2821" s="614"/>
      <c r="BA2821" s="614"/>
      <c r="BB2821" s="614"/>
      <c r="BC2821" s="614"/>
      <c r="BD2821" s="614"/>
      <c r="BE2821" s="614"/>
      <c r="BF2821" s="614"/>
      <c r="BG2821" s="614"/>
      <c r="BH2821" s="614"/>
      <c r="BI2821" s="614"/>
      <c r="BJ2821" s="614"/>
      <c r="BK2821" s="614"/>
      <c r="BL2821" s="614"/>
      <c r="BM2821" s="614"/>
      <c r="BN2821" s="614"/>
      <c r="BO2821" s="614"/>
      <c r="BP2821" s="614"/>
      <c r="BQ2821" s="614"/>
      <c r="BR2821" s="614"/>
      <c r="BS2821" s="614"/>
      <c r="BT2821" s="614"/>
      <c r="BU2821" s="614"/>
      <c r="BV2821" s="614"/>
      <c r="BW2821" s="614"/>
      <c r="BX2821" s="614"/>
      <c r="BY2821" s="614"/>
      <c r="BZ2821" s="614"/>
      <c r="CA2821" s="614"/>
      <c r="CB2821" s="614"/>
      <c r="CC2821" s="614"/>
      <c r="CD2821" s="614"/>
      <c r="CE2821" s="614"/>
      <c r="CF2821" s="614"/>
      <c r="CG2821" s="614"/>
      <c r="CH2821" s="614"/>
      <c r="CI2821" s="614"/>
      <c r="CJ2821" s="614"/>
      <c r="CK2821" s="614"/>
    </row>
    <row r="2822" spans="1:89" ht="15">
      <c r="A2822" s="354" t="str">
        <f t="shared" si="141"/>
        <v>61_1_080622_C2X_p_me.au</v>
      </c>
      <c r="B2822" s="355" t="s">
        <v>2372</v>
      </c>
      <c r="C2822" s="355" t="s">
        <v>2373</v>
      </c>
      <c r="D2822" s="213">
        <v>61</v>
      </c>
      <c r="E2822" s="213">
        <v>1</v>
      </c>
      <c r="F2822" s="213">
        <v>230522</v>
      </c>
      <c r="G2822" s="367" t="s">
        <v>2800</v>
      </c>
      <c r="H2822" s="213">
        <v>2022</v>
      </c>
      <c r="I2822" s="148" t="s">
        <v>43</v>
      </c>
      <c r="J2822" s="148" t="s">
        <v>2374</v>
      </c>
      <c r="K2822" s="148" t="s">
        <v>2375</v>
      </c>
      <c r="L2822" s="148" t="s">
        <v>74</v>
      </c>
      <c r="M2822" s="2" t="s">
        <v>75</v>
      </c>
      <c r="N2822" s="117">
        <v>345</v>
      </c>
      <c r="O2822" s="50" t="s">
        <v>2912</v>
      </c>
      <c r="P2822" s="418" t="s">
        <v>5296</v>
      </c>
      <c r="Q2822" s="16" t="s">
        <v>5297</v>
      </c>
      <c r="R2822" s="16" t="s">
        <v>4909</v>
      </c>
      <c r="S2822" s="603">
        <f t="shared" si="140"/>
        <v>1</v>
      </c>
      <c r="T2822" s="16">
        <v>0</v>
      </c>
      <c r="U2822" s="16">
        <v>1</v>
      </c>
      <c r="V2822" s="16">
        <v>0</v>
      </c>
      <c r="X2822" s="413" t="s">
        <v>5379</v>
      </c>
      <c r="Y2822" s="16" t="s">
        <v>2844</v>
      </c>
      <c r="Z2822" s="47" t="s">
        <v>5397</v>
      </c>
      <c r="AB2822" s="16" t="s">
        <v>1209</v>
      </c>
    </row>
    <row r="2823" spans="1:89" ht="15">
      <c r="A2823" s="354" t="str">
        <f t="shared" si="141"/>
        <v>61_1_080622_C2X_p_ep.el</v>
      </c>
      <c r="B2823" s="355" t="s">
        <v>2372</v>
      </c>
      <c r="C2823" s="355" t="s">
        <v>2373</v>
      </c>
      <c r="D2823" s="213">
        <v>61</v>
      </c>
      <c r="E2823" s="213">
        <v>1</v>
      </c>
      <c r="F2823" s="213">
        <v>230522</v>
      </c>
      <c r="G2823" s="367" t="s">
        <v>2800</v>
      </c>
      <c r="H2823" s="213">
        <v>2022</v>
      </c>
      <c r="I2823" s="148" t="s">
        <v>43</v>
      </c>
      <c r="J2823" s="148" t="s">
        <v>2374</v>
      </c>
      <c r="K2823" s="148" t="s">
        <v>2375</v>
      </c>
      <c r="L2823" s="148" t="s">
        <v>74</v>
      </c>
      <c r="M2823" s="2" t="s">
        <v>75</v>
      </c>
      <c r="N2823" s="117">
        <v>345</v>
      </c>
      <c r="O2823" s="50" t="s">
        <v>2912</v>
      </c>
      <c r="P2823" s="581" t="s">
        <v>2312</v>
      </c>
      <c r="Q2823" s="16" t="s">
        <v>2313</v>
      </c>
      <c r="R2823" s="16" t="s">
        <v>4909</v>
      </c>
      <c r="S2823" s="603">
        <f t="shared" si="140"/>
        <v>1</v>
      </c>
      <c r="T2823" s="16">
        <v>1</v>
      </c>
      <c r="U2823" s="16">
        <v>0</v>
      </c>
      <c r="V2823" s="16">
        <v>0</v>
      </c>
      <c r="X2823" s="413" t="s">
        <v>5379</v>
      </c>
      <c r="Y2823" s="16" t="s">
        <v>2844</v>
      </c>
      <c r="Z2823" s="47" t="s">
        <v>5398</v>
      </c>
      <c r="AB2823" s="16" t="s">
        <v>1209</v>
      </c>
    </row>
    <row r="2824" spans="1:89" ht="15">
      <c r="A2824" s="354" t="str">
        <f t="shared" si="141"/>
        <v>80_3_200722_C15_p_eu.co</v>
      </c>
      <c r="B2824" s="355" t="s">
        <v>69</v>
      </c>
      <c r="C2824" s="355" t="s">
        <v>70</v>
      </c>
      <c r="D2824" s="213">
        <v>80</v>
      </c>
      <c r="E2824" s="213">
        <v>3</v>
      </c>
      <c r="F2824" s="367" t="s">
        <v>465</v>
      </c>
      <c r="G2824" s="213">
        <v>200722</v>
      </c>
      <c r="H2824" s="213">
        <v>2022</v>
      </c>
      <c r="I2824" s="148" t="s">
        <v>43</v>
      </c>
      <c r="J2824" s="148" t="s">
        <v>72</v>
      </c>
      <c r="K2824" s="148" t="s">
        <v>73</v>
      </c>
      <c r="L2824" s="148" t="s">
        <v>74</v>
      </c>
      <c r="M2824" s="148" t="s">
        <v>3150</v>
      </c>
      <c r="N2824" s="213">
        <v>80</v>
      </c>
      <c r="O2824" s="2"/>
      <c r="P2824" s="418" t="s">
        <v>548</v>
      </c>
      <c r="Q2824" s="16" t="s">
        <v>549</v>
      </c>
      <c r="R2824" s="16" t="s">
        <v>4909</v>
      </c>
      <c r="S2824" s="603">
        <f t="shared" si="140"/>
        <v>1</v>
      </c>
      <c r="T2824" s="16">
        <v>0</v>
      </c>
      <c r="U2824" s="16">
        <v>1</v>
      </c>
      <c r="V2824" s="16">
        <v>0</v>
      </c>
      <c r="X2824" s="413" t="s">
        <v>5379</v>
      </c>
      <c r="Y2824" s="16" t="s">
        <v>2844</v>
      </c>
      <c r="Z2824" s="47" t="s">
        <v>5399</v>
      </c>
      <c r="AB2824" s="16" t="s">
        <v>1209</v>
      </c>
    </row>
    <row r="2825" spans="1:89" ht="15">
      <c r="A2825" s="354" t="str">
        <f t="shared" si="141"/>
        <v>61_1_080622_C2X_p_da.al</v>
      </c>
      <c r="B2825" s="355" t="s">
        <v>2372</v>
      </c>
      <c r="C2825" s="355" t="s">
        <v>2373</v>
      </c>
      <c r="D2825" s="213">
        <v>61</v>
      </c>
      <c r="E2825" s="213">
        <v>1</v>
      </c>
      <c r="F2825" s="213">
        <v>230522</v>
      </c>
      <c r="G2825" s="367" t="s">
        <v>2800</v>
      </c>
      <c r="H2825" s="213">
        <v>2022</v>
      </c>
      <c r="I2825" s="148" t="s">
        <v>43</v>
      </c>
      <c r="J2825" s="148" t="s">
        <v>2374</v>
      </c>
      <c r="K2825" s="148" t="s">
        <v>2375</v>
      </c>
      <c r="L2825" s="148" t="s">
        <v>74</v>
      </c>
      <c r="M2825" s="2" t="s">
        <v>75</v>
      </c>
      <c r="N2825" s="117">
        <v>345</v>
      </c>
      <c r="O2825" s="50" t="s">
        <v>2912</v>
      </c>
      <c r="P2825" s="418" t="s">
        <v>983</v>
      </c>
      <c r="Q2825" s="16" t="s">
        <v>5278</v>
      </c>
      <c r="R2825" s="16" t="s">
        <v>4909</v>
      </c>
      <c r="S2825" s="603">
        <f t="shared" si="140"/>
        <v>1</v>
      </c>
      <c r="T2825" s="16">
        <v>0</v>
      </c>
      <c r="U2825" s="16">
        <v>1</v>
      </c>
      <c r="V2825" s="16">
        <v>0</v>
      </c>
      <c r="X2825" s="413" t="s">
        <v>5379</v>
      </c>
      <c r="Y2825" s="16" t="s">
        <v>2844</v>
      </c>
      <c r="Z2825" s="47" t="s">
        <v>5400</v>
      </c>
      <c r="AB2825" s="16" t="s">
        <v>1209</v>
      </c>
    </row>
    <row r="2826" spans="1:89" ht="15">
      <c r="A2826" s="354" t="str">
        <f t="shared" si="141"/>
        <v>81_1_080622_C1D_p_eu.la</v>
      </c>
      <c r="B2826" s="355" t="s">
        <v>2618</v>
      </c>
      <c r="C2826" s="355" t="s">
        <v>2619</v>
      </c>
      <c r="D2826" s="213">
        <v>81</v>
      </c>
      <c r="E2826" s="213">
        <v>1</v>
      </c>
      <c r="F2826" s="213">
        <v>230522</v>
      </c>
      <c r="G2826" s="367" t="s">
        <v>2800</v>
      </c>
      <c r="H2826" s="213">
        <v>2022</v>
      </c>
      <c r="I2826" s="148" t="s">
        <v>43</v>
      </c>
      <c r="J2826" s="148" t="s">
        <v>2620</v>
      </c>
      <c r="K2826" s="148" t="s">
        <v>2621</v>
      </c>
      <c r="L2826" s="148" t="s">
        <v>74</v>
      </c>
      <c r="M2826" s="2" t="s">
        <v>75</v>
      </c>
      <c r="N2826" s="117">
        <v>82</v>
      </c>
      <c r="O2826" s="2"/>
      <c r="P2826" s="418" t="s">
        <v>583</v>
      </c>
      <c r="Q2826" s="16" t="s">
        <v>584</v>
      </c>
      <c r="R2826" s="16" t="s">
        <v>4909</v>
      </c>
      <c r="S2826" s="603">
        <f t="shared" si="140"/>
        <v>5</v>
      </c>
      <c r="T2826" s="16">
        <v>1</v>
      </c>
      <c r="U2826" s="16">
        <v>4</v>
      </c>
      <c r="V2826" s="16">
        <v>0</v>
      </c>
      <c r="X2826" s="413" t="s">
        <v>5379</v>
      </c>
      <c r="Y2826" s="16" t="s">
        <v>2844</v>
      </c>
      <c r="Z2826" s="47" t="s">
        <v>5401</v>
      </c>
      <c r="AB2826" s="16" t="s">
        <v>1209</v>
      </c>
    </row>
    <row r="2827" spans="1:89" ht="15">
      <c r="A2827" s="354" t="str">
        <f t="shared" si="141"/>
        <v>81_1_080622_C1D_p_eu.co</v>
      </c>
      <c r="B2827" s="355" t="s">
        <v>2618</v>
      </c>
      <c r="C2827" s="355" t="s">
        <v>2619</v>
      </c>
      <c r="D2827" s="213">
        <v>81</v>
      </c>
      <c r="E2827" s="213">
        <v>1</v>
      </c>
      <c r="F2827" s="213">
        <v>230522</v>
      </c>
      <c r="G2827" s="367" t="s">
        <v>2800</v>
      </c>
      <c r="H2827" s="213">
        <v>2022</v>
      </c>
      <c r="I2827" s="148" t="s">
        <v>43</v>
      </c>
      <c r="J2827" s="148" t="s">
        <v>2620</v>
      </c>
      <c r="K2827" s="148" t="s">
        <v>2621</v>
      </c>
      <c r="L2827" s="148" t="s">
        <v>74</v>
      </c>
      <c r="M2827" s="2" t="s">
        <v>75</v>
      </c>
      <c r="N2827" s="117">
        <v>82</v>
      </c>
      <c r="O2827" s="2"/>
      <c r="P2827" s="418" t="s">
        <v>548</v>
      </c>
      <c r="Q2827" s="16" t="s">
        <v>549</v>
      </c>
      <c r="R2827" s="16" t="s">
        <v>4909</v>
      </c>
      <c r="S2827" s="603">
        <f t="shared" si="140"/>
        <v>5</v>
      </c>
      <c r="T2827" s="16">
        <v>1</v>
      </c>
      <c r="U2827" s="16">
        <v>4</v>
      </c>
      <c r="V2827" s="16">
        <v>0</v>
      </c>
      <c r="X2827" s="413" t="s">
        <v>5379</v>
      </c>
      <c r="Y2827" s="16" t="s">
        <v>2844</v>
      </c>
      <c r="Z2827" s="47" t="s">
        <v>5402</v>
      </c>
      <c r="AB2827" s="16" t="s">
        <v>1209</v>
      </c>
    </row>
    <row r="2828" spans="1:89" ht="15">
      <c r="A2828" s="354" t="str">
        <f t="shared" si="141"/>
        <v>119_1_030921_C1X_p_me.</v>
      </c>
      <c r="B2828" s="355" t="s">
        <v>2302</v>
      </c>
      <c r="C2828" s="355" t="s">
        <v>2303</v>
      </c>
      <c r="D2828" s="213">
        <v>119</v>
      </c>
      <c r="E2828" s="213">
        <v>1</v>
      </c>
      <c r="F2828" s="213">
        <v>160821</v>
      </c>
      <c r="G2828" s="379" t="s">
        <v>2403</v>
      </c>
      <c r="H2828" s="213">
        <v>2021</v>
      </c>
      <c r="I2828" s="148" t="s">
        <v>43</v>
      </c>
      <c r="J2828" s="148" t="s">
        <v>2304</v>
      </c>
      <c r="K2828" s="148" t="s">
        <v>2305</v>
      </c>
      <c r="L2828" s="148" t="s">
        <v>74</v>
      </c>
      <c r="M2828" s="16" t="s">
        <v>75</v>
      </c>
      <c r="P2828" s="581" t="s">
        <v>1178</v>
      </c>
      <c r="Q2828" s="16" t="s">
        <v>4922</v>
      </c>
      <c r="R2828" s="16" t="s">
        <v>4909</v>
      </c>
      <c r="S2828" s="603">
        <f t="shared" si="140"/>
        <v>97</v>
      </c>
      <c r="T2828" s="16">
        <v>38</v>
      </c>
      <c r="U2828" s="16">
        <v>59</v>
      </c>
      <c r="V2828" s="16">
        <v>0</v>
      </c>
      <c r="X2828" s="413" t="s">
        <v>4959</v>
      </c>
      <c r="Y2828" s="16" t="s">
        <v>2844</v>
      </c>
      <c r="Z2828" s="48"/>
      <c r="AB2828" s="16" t="s">
        <v>1209</v>
      </c>
    </row>
    <row r="2829" spans="1:89" ht="15">
      <c r="A2829" s="354" t="str">
        <f t="shared" si="141"/>
        <v>101_2_160821_C3A_p_sp.</v>
      </c>
      <c r="B2829" s="355" t="s">
        <v>2336</v>
      </c>
      <c r="C2829" s="355" t="s">
        <v>2337</v>
      </c>
      <c r="D2829" s="213">
        <v>101</v>
      </c>
      <c r="E2829" s="213">
        <v>2</v>
      </c>
      <c r="F2829" s="213">
        <v>300721</v>
      </c>
      <c r="G2829" s="213">
        <v>160821</v>
      </c>
      <c r="H2829" s="213">
        <v>2021</v>
      </c>
      <c r="I2829" s="148" t="s">
        <v>43</v>
      </c>
      <c r="J2829" s="148" t="s">
        <v>2338</v>
      </c>
      <c r="K2829" s="148" t="s">
        <v>2339</v>
      </c>
      <c r="L2829" s="148" t="s">
        <v>74</v>
      </c>
      <c r="M2829" s="2" t="s">
        <v>75</v>
      </c>
      <c r="N2829" s="117">
        <v>572</v>
      </c>
      <c r="P2829" s="581" t="s">
        <v>1163</v>
      </c>
      <c r="Q2829" s="16" t="s">
        <v>1164</v>
      </c>
      <c r="R2829" s="16" t="s">
        <v>4909</v>
      </c>
      <c r="S2829" s="603">
        <f t="shared" si="140"/>
        <v>1</v>
      </c>
      <c r="T2829" s="16">
        <v>1</v>
      </c>
      <c r="U2829" s="16">
        <v>0</v>
      </c>
      <c r="V2829" s="16">
        <v>0</v>
      </c>
      <c r="X2829" s="413" t="s">
        <v>4959</v>
      </c>
      <c r="Y2829" s="16" t="s">
        <v>2844</v>
      </c>
      <c r="Z2829" s="48"/>
      <c r="AB2829" s="16" t="s">
        <v>1209</v>
      </c>
    </row>
    <row r="2830" spans="1:89" ht="15">
      <c r="A2830" s="354" t="str">
        <f t="shared" si="141"/>
        <v>100_3_060722_C3Y_p_xa.co</v>
      </c>
      <c r="B2830" s="355" t="s">
        <v>2417</v>
      </c>
      <c r="C2830" s="355" t="s">
        <v>2418</v>
      </c>
      <c r="D2830" s="213">
        <v>100</v>
      </c>
      <c r="E2830" s="213">
        <v>3</v>
      </c>
      <c r="F2830" s="29">
        <v>220622</v>
      </c>
      <c r="G2830" s="434" t="s">
        <v>465</v>
      </c>
      <c r="H2830" s="213">
        <v>2022</v>
      </c>
      <c r="I2830" s="148" t="s">
        <v>43</v>
      </c>
      <c r="J2830" s="148" t="s">
        <v>2419</v>
      </c>
      <c r="K2830" s="148" t="s">
        <v>2420</v>
      </c>
      <c r="L2830" s="148" t="s">
        <v>74</v>
      </c>
      <c r="M2830" s="2" t="s">
        <v>168</v>
      </c>
      <c r="N2830" s="213">
        <v>79</v>
      </c>
      <c r="O2830" s="2"/>
      <c r="P2830" s="418" t="s">
        <v>3224</v>
      </c>
      <c r="Q2830" s="16" t="s">
        <v>3225</v>
      </c>
      <c r="R2830" s="16" t="s">
        <v>4909</v>
      </c>
      <c r="S2830" s="603">
        <f t="shared" si="140"/>
        <v>1</v>
      </c>
      <c r="T2830" s="16">
        <v>1</v>
      </c>
      <c r="U2830" s="16">
        <v>0</v>
      </c>
      <c r="V2830" s="16">
        <v>0</v>
      </c>
      <c r="X2830" s="413" t="s">
        <v>4959</v>
      </c>
      <c r="Y2830" s="16" t="s">
        <v>2844</v>
      </c>
      <c r="Z2830" s="47" t="s">
        <v>5403</v>
      </c>
      <c r="AB2830" s="16" t="s">
        <v>1209</v>
      </c>
    </row>
    <row r="2831" spans="1:89" ht="15">
      <c r="A2831" s="354" t="str">
        <f t="shared" si="141"/>
        <v>119_1_030921_C1X_p_sp.</v>
      </c>
      <c r="B2831" s="355" t="s">
        <v>2302</v>
      </c>
      <c r="C2831" s="355" t="s">
        <v>2303</v>
      </c>
      <c r="D2831" s="213">
        <v>119</v>
      </c>
      <c r="E2831" s="213">
        <v>1</v>
      </c>
      <c r="F2831" s="213">
        <v>160821</v>
      </c>
      <c r="G2831" s="379" t="s">
        <v>2403</v>
      </c>
      <c r="H2831" s="213">
        <v>2021</v>
      </c>
      <c r="I2831" s="148" t="s">
        <v>43</v>
      </c>
      <c r="J2831" s="148" t="s">
        <v>2304</v>
      </c>
      <c r="K2831" s="148" t="s">
        <v>2305</v>
      </c>
      <c r="L2831" s="148" t="s">
        <v>74</v>
      </c>
      <c r="M2831" s="16" t="s">
        <v>75</v>
      </c>
      <c r="P2831" s="581" t="s">
        <v>1163</v>
      </c>
      <c r="Q2831" s="16" t="s">
        <v>1164</v>
      </c>
      <c r="R2831" s="16" t="s">
        <v>4909</v>
      </c>
      <c r="S2831" s="603">
        <f t="shared" si="140"/>
        <v>1</v>
      </c>
      <c r="T2831" s="16">
        <v>0</v>
      </c>
      <c r="U2831" s="16">
        <v>1</v>
      </c>
      <c r="V2831" s="16">
        <v>0</v>
      </c>
      <c r="X2831" s="413" t="s">
        <v>4959</v>
      </c>
      <c r="Y2831" s="16" t="s">
        <v>2844</v>
      </c>
      <c r="Z2831" s="47" t="s">
        <v>5404</v>
      </c>
      <c r="AB2831" s="16" t="s">
        <v>1209</v>
      </c>
    </row>
    <row r="2832" spans="1:89" ht="15">
      <c r="A2832" s="354" t="str">
        <f t="shared" si="141"/>
        <v>119_2_080622_C35_p_ep.ba</v>
      </c>
      <c r="B2832" s="148" t="s">
        <v>2611</v>
      </c>
      <c r="C2832" s="148" t="s">
        <v>2612</v>
      </c>
      <c r="D2832" s="421">
        <v>119</v>
      </c>
      <c r="E2832" s="421">
        <v>2</v>
      </c>
      <c r="F2832" s="213">
        <v>230522</v>
      </c>
      <c r="G2832" s="367" t="s">
        <v>2800</v>
      </c>
      <c r="H2832" s="213">
        <v>2022</v>
      </c>
      <c r="I2832" s="148" t="s">
        <v>43</v>
      </c>
      <c r="J2832" s="148" t="s">
        <v>2613</v>
      </c>
      <c r="K2832" s="148" t="s">
        <v>2614</v>
      </c>
      <c r="L2832" s="148" t="s">
        <v>74</v>
      </c>
      <c r="M2832" s="148" t="s">
        <v>168</v>
      </c>
      <c r="N2832" s="213">
        <v>96</v>
      </c>
      <c r="P2832" s="418" t="s">
        <v>84</v>
      </c>
      <c r="Q2832" s="16" t="s">
        <v>5405</v>
      </c>
      <c r="R2832" s="16" t="s">
        <v>4916</v>
      </c>
      <c r="S2832" s="603">
        <f t="shared" si="140"/>
        <v>1</v>
      </c>
      <c r="T2832" s="16">
        <v>0</v>
      </c>
      <c r="U2832" s="16">
        <v>1</v>
      </c>
      <c r="V2832" s="16">
        <v>0</v>
      </c>
      <c r="X2832" s="413" t="s">
        <v>4959</v>
      </c>
      <c r="Y2832" s="16" t="s">
        <v>2844</v>
      </c>
      <c r="Z2832" s="47" t="s">
        <v>5406</v>
      </c>
      <c r="AB2832" s="16" t="s">
        <v>1209</v>
      </c>
    </row>
    <row r="2833" spans="1:28" ht="15">
      <c r="A2833" s="354" t="str">
        <f t="shared" si="141"/>
        <v>119_2_080622_C35_p_ep.ni</v>
      </c>
      <c r="B2833" s="148" t="s">
        <v>2611</v>
      </c>
      <c r="C2833" s="148" t="s">
        <v>2612</v>
      </c>
      <c r="D2833" s="421">
        <v>119</v>
      </c>
      <c r="E2833" s="421">
        <v>2</v>
      </c>
      <c r="F2833" s="213">
        <v>230522</v>
      </c>
      <c r="G2833" s="367" t="s">
        <v>2800</v>
      </c>
      <c r="H2833" s="213">
        <v>2022</v>
      </c>
      <c r="I2833" s="148" t="s">
        <v>43</v>
      </c>
      <c r="J2833" s="148" t="s">
        <v>2613</v>
      </c>
      <c r="K2833" s="148" t="s">
        <v>2614</v>
      </c>
      <c r="L2833" s="148" t="s">
        <v>74</v>
      </c>
      <c r="M2833" s="148" t="s">
        <v>168</v>
      </c>
      <c r="N2833" s="213">
        <v>96</v>
      </c>
      <c r="P2833" s="418" t="s">
        <v>2537</v>
      </c>
      <c r="Q2833" s="16" t="s">
        <v>5306</v>
      </c>
      <c r="R2833" s="16" t="s">
        <v>4916</v>
      </c>
      <c r="S2833" s="603">
        <f t="shared" si="140"/>
        <v>2</v>
      </c>
      <c r="T2833" s="16">
        <v>0</v>
      </c>
      <c r="U2833" s="16">
        <v>2</v>
      </c>
      <c r="V2833" s="16">
        <v>0</v>
      </c>
      <c r="X2833" s="402" t="s">
        <v>4959</v>
      </c>
      <c r="Y2833" s="16" t="s">
        <v>2844</v>
      </c>
      <c r="Z2833" s="47" t="s">
        <v>5407</v>
      </c>
      <c r="AB2833" s="16" t="s">
        <v>1209</v>
      </c>
    </row>
    <row r="2834" spans="1:28" ht="15">
      <c r="A2834" s="354" t="str">
        <f t="shared" si="141"/>
        <v>119_2_080622_C35_p_sc.se</v>
      </c>
      <c r="B2834" s="148" t="s">
        <v>2611</v>
      </c>
      <c r="C2834" s="148" t="s">
        <v>2612</v>
      </c>
      <c r="D2834" s="421">
        <v>119</v>
      </c>
      <c r="E2834" s="421">
        <v>2</v>
      </c>
      <c r="F2834" s="213">
        <v>230522</v>
      </c>
      <c r="G2834" s="367" t="s">
        <v>2800</v>
      </c>
      <c r="H2834" s="213">
        <v>2022</v>
      </c>
      <c r="I2834" s="148" t="s">
        <v>43</v>
      </c>
      <c r="J2834" s="148" t="s">
        <v>2613</v>
      </c>
      <c r="K2834" s="148" t="s">
        <v>2614</v>
      </c>
      <c r="L2834" s="148" t="s">
        <v>74</v>
      </c>
      <c r="M2834" s="148" t="s">
        <v>168</v>
      </c>
      <c r="N2834" s="213">
        <v>96</v>
      </c>
      <c r="P2834" s="418" t="s">
        <v>1004</v>
      </c>
      <c r="Q2834" s="16" t="s">
        <v>1005</v>
      </c>
      <c r="R2834" s="16" t="s">
        <v>4916</v>
      </c>
      <c r="S2834" s="603">
        <f t="shared" si="140"/>
        <v>1</v>
      </c>
      <c r="T2834" s="16">
        <v>0</v>
      </c>
      <c r="U2834" s="16">
        <v>1</v>
      </c>
      <c r="V2834" s="16">
        <v>0</v>
      </c>
      <c r="X2834" s="402" t="s">
        <v>4959</v>
      </c>
      <c r="Y2834" s="16" t="s">
        <v>2844</v>
      </c>
      <c r="Z2834" s="47" t="s">
        <v>5408</v>
      </c>
      <c r="AB2834" s="16" t="s">
        <v>1209</v>
      </c>
    </row>
    <row r="2835" spans="1:28" ht="15">
      <c r="A2835" s="354" t="str">
        <f t="shared" si="141"/>
        <v>101_1_300721_C2A_p_me</v>
      </c>
      <c r="B2835" s="355" t="s">
        <v>80</v>
      </c>
      <c r="C2835" s="355" t="s">
        <v>81</v>
      </c>
      <c r="D2835" s="213">
        <v>101</v>
      </c>
      <c r="E2835" s="213">
        <v>1</v>
      </c>
      <c r="F2835" s="213">
        <v>140721</v>
      </c>
      <c r="G2835" s="213">
        <v>300721</v>
      </c>
      <c r="H2835" s="213">
        <v>2021</v>
      </c>
      <c r="I2835" s="148" t="s">
        <v>43</v>
      </c>
      <c r="J2835" s="148" t="s">
        <v>82</v>
      </c>
      <c r="K2835" s="148" t="s">
        <v>83</v>
      </c>
      <c r="L2835" s="148" t="s">
        <v>74</v>
      </c>
      <c r="M2835" s="2" t="s">
        <v>100</v>
      </c>
      <c r="N2835" s="117">
        <v>118</v>
      </c>
      <c r="O2835" s="2" t="s">
        <v>357</v>
      </c>
      <c r="P2835" s="581" t="s">
        <v>4910</v>
      </c>
      <c r="Q2835" s="16" t="s">
        <v>4922</v>
      </c>
      <c r="R2835" s="16" t="s">
        <v>4916</v>
      </c>
      <c r="S2835" s="603">
        <f t="shared" si="140"/>
        <v>2</v>
      </c>
      <c r="T2835" s="16">
        <v>0</v>
      </c>
      <c r="U2835" s="16">
        <v>2</v>
      </c>
      <c r="V2835" s="16">
        <v>0</v>
      </c>
      <c r="X2835" s="402" t="s">
        <v>4959</v>
      </c>
      <c r="Y2835" s="16" t="s">
        <v>2844</v>
      </c>
      <c r="Z2835" s="47"/>
      <c r="AB2835" s="16" t="s">
        <v>1209</v>
      </c>
    </row>
    <row r="2836" spans="1:28" ht="15">
      <c r="A2836" s="354" t="str">
        <f t="shared" si="141"/>
        <v>80_3_250422_C15_p_sy.to</v>
      </c>
      <c r="B2836" s="355" t="s">
        <v>69</v>
      </c>
      <c r="C2836" s="355" t="s">
        <v>70</v>
      </c>
      <c r="D2836" s="213">
        <v>80</v>
      </c>
      <c r="E2836" s="213">
        <v>3</v>
      </c>
      <c r="F2836" s="213">
        <v>110422</v>
      </c>
      <c r="G2836" s="213">
        <v>250422</v>
      </c>
      <c r="H2836" s="213">
        <v>2022</v>
      </c>
      <c r="I2836" s="148" t="s">
        <v>43</v>
      </c>
      <c r="J2836" s="148" t="s">
        <v>72</v>
      </c>
      <c r="K2836" s="148" t="s">
        <v>73</v>
      </c>
      <c r="L2836" s="148" t="s">
        <v>74</v>
      </c>
      <c r="M2836" s="2" t="s">
        <v>75</v>
      </c>
      <c r="N2836" s="117">
        <v>26</v>
      </c>
      <c r="O2836" s="2"/>
      <c r="P2836" s="418" t="s">
        <v>1140</v>
      </c>
      <c r="Q2836" s="16" t="s">
        <v>5220</v>
      </c>
      <c r="R2836" s="16" t="s">
        <v>4916</v>
      </c>
      <c r="S2836" s="603">
        <f t="shared" si="140"/>
        <v>1</v>
      </c>
      <c r="T2836" s="16">
        <v>1</v>
      </c>
      <c r="U2836" s="16">
        <v>0</v>
      </c>
      <c r="V2836" s="16">
        <v>0</v>
      </c>
      <c r="X2836" s="402" t="s">
        <v>4959</v>
      </c>
      <c r="Y2836" s="16" t="s">
        <v>2844</v>
      </c>
      <c r="Z2836" s="47" t="s">
        <v>5409</v>
      </c>
      <c r="AB2836" s="16" t="s">
        <v>1209</v>
      </c>
    </row>
    <row r="2837" spans="1:28" ht="15">
      <c r="A2837" s="354" t="str">
        <f t="shared" si="141"/>
        <v>102_1_030822_C1C_p_da.al</v>
      </c>
      <c r="B2837" s="355" t="s">
        <v>2751</v>
      </c>
      <c r="C2837" s="355" t="s">
        <v>2752</v>
      </c>
      <c r="D2837" s="213">
        <v>102</v>
      </c>
      <c r="E2837" s="213">
        <v>1</v>
      </c>
      <c r="F2837" s="367" t="s">
        <v>3450</v>
      </c>
      <c r="G2837" s="367" t="s">
        <v>3145</v>
      </c>
      <c r="H2837" s="213">
        <v>2022</v>
      </c>
      <c r="I2837" s="148" t="s">
        <v>43</v>
      </c>
      <c r="J2837" s="148" t="s">
        <v>2754</v>
      </c>
      <c r="K2837" s="148" t="s">
        <v>2755</v>
      </c>
      <c r="L2837" s="148" t="s">
        <v>74</v>
      </c>
      <c r="M2837" s="148" t="s">
        <v>3150</v>
      </c>
      <c r="N2837" s="213">
        <v>46</v>
      </c>
      <c r="O2837" s="2"/>
      <c r="P2837" s="418" t="s">
        <v>983</v>
      </c>
      <c r="Q2837" s="16" t="s">
        <v>5278</v>
      </c>
      <c r="R2837" s="16" t="s">
        <v>1176</v>
      </c>
      <c r="S2837" s="603">
        <f t="shared" si="140"/>
        <v>1</v>
      </c>
      <c r="T2837" s="16">
        <v>1</v>
      </c>
      <c r="U2837" s="16">
        <v>0</v>
      </c>
      <c r="V2837" s="16">
        <v>0</v>
      </c>
      <c r="X2837" s="402" t="s">
        <v>4959</v>
      </c>
      <c r="Y2837" s="16" t="s">
        <v>2844</v>
      </c>
      <c r="Z2837" s="47" t="s">
        <v>5410</v>
      </c>
      <c r="AB2837" s="16" t="s">
        <v>1209</v>
      </c>
    </row>
    <row r="2838" spans="1:28" ht="15">
      <c r="A2838" s="354" t="str">
        <f t="shared" si="141"/>
        <v>100_2_200921_C3X_p_me</v>
      </c>
      <c r="B2838" s="355" t="s">
        <v>2441</v>
      </c>
      <c r="C2838" s="355" t="s">
        <v>2442</v>
      </c>
      <c r="D2838" s="213">
        <v>100</v>
      </c>
      <c r="E2838" s="213">
        <v>2</v>
      </c>
      <c r="F2838" s="96" t="s">
        <v>2403</v>
      </c>
      <c r="G2838" s="378">
        <v>200921</v>
      </c>
      <c r="H2838" s="213">
        <v>2021</v>
      </c>
      <c r="I2838" s="148" t="s">
        <v>43</v>
      </c>
      <c r="J2838" s="148" t="s">
        <v>2443</v>
      </c>
      <c r="K2838" s="148" t="s">
        <v>2444</v>
      </c>
      <c r="L2838" s="148" t="s">
        <v>74</v>
      </c>
      <c r="M2838" s="16" t="s">
        <v>75</v>
      </c>
      <c r="P2838" s="581" t="s">
        <v>4910</v>
      </c>
      <c r="Q2838" s="16" t="s">
        <v>4922</v>
      </c>
      <c r="R2838" s="16" t="s">
        <v>4916</v>
      </c>
      <c r="S2838" s="603">
        <f t="shared" si="140"/>
        <v>2</v>
      </c>
      <c r="T2838" s="16">
        <v>0</v>
      </c>
      <c r="U2838" s="16">
        <v>2</v>
      </c>
      <c r="V2838" s="16">
        <v>0</v>
      </c>
      <c r="X2838" s="402" t="s">
        <v>4959</v>
      </c>
      <c r="Y2838" s="16" t="s">
        <v>2844</v>
      </c>
      <c r="Z2838" s="48"/>
      <c r="AB2838" s="16" t="s">
        <v>1209</v>
      </c>
    </row>
    <row r="2839" spans="1:28" ht="15">
      <c r="A2839" s="354" t="str">
        <f t="shared" si="141"/>
        <v>100_2_200921_C3X_p_xy.sy</v>
      </c>
      <c r="B2839" s="355" t="s">
        <v>2441</v>
      </c>
      <c r="C2839" s="355" t="s">
        <v>2442</v>
      </c>
      <c r="D2839" s="213">
        <v>100</v>
      </c>
      <c r="E2839" s="213">
        <v>2</v>
      </c>
      <c r="F2839" s="96" t="s">
        <v>2403</v>
      </c>
      <c r="G2839" s="378">
        <v>200921</v>
      </c>
      <c r="H2839" s="213">
        <v>2021</v>
      </c>
      <c r="I2839" s="148" t="s">
        <v>43</v>
      </c>
      <c r="J2839" s="148" t="s">
        <v>2443</v>
      </c>
      <c r="K2839" s="148" t="s">
        <v>2444</v>
      </c>
      <c r="L2839" s="148" t="s">
        <v>74</v>
      </c>
      <c r="M2839" s="16" t="s">
        <v>75</v>
      </c>
      <c r="P2839" s="418" t="s">
        <v>842</v>
      </c>
      <c r="Q2839" s="16" t="s">
        <v>843</v>
      </c>
      <c r="R2839" s="16" t="s">
        <v>4916</v>
      </c>
      <c r="S2839" s="603">
        <f t="shared" si="140"/>
        <v>1</v>
      </c>
      <c r="T2839" s="16">
        <v>0</v>
      </c>
      <c r="U2839" s="16">
        <v>1</v>
      </c>
      <c r="V2839" s="16">
        <v>0</v>
      </c>
      <c r="X2839" s="402" t="s">
        <v>4959</v>
      </c>
      <c r="Y2839" s="16" t="s">
        <v>2844</v>
      </c>
      <c r="Z2839" s="47" t="s">
        <v>5411</v>
      </c>
      <c r="AB2839" s="16" t="s">
        <v>1209</v>
      </c>
    </row>
    <row r="2840" spans="1:28" ht="15">
      <c r="A2840" s="354" t="str">
        <f t="shared" si="141"/>
        <v>100_2_200921_C3X_p_sy.vi</v>
      </c>
      <c r="B2840" s="355" t="s">
        <v>2441</v>
      </c>
      <c r="C2840" s="355" t="s">
        <v>2442</v>
      </c>
      <c r="D2840" s="213">
        <v>100</v>
      </c>
      <c r="E2840" s="213">
        <v>2</v>
      </c>
      <c r="F2840" s="96" t="s">
        <v>2403</v>
      </c>
      <c r="G2840" s="378">
        <v>200921</v>
      </c>
      <c r="H2840" s="213">
        <v>2021</v>
      </c>
      <c r="I2840" s="148" t="s">
        <v>43</v>
      </c>
      <c r="J2840" s="148" t="s">
        <v>2443</v>
      </c>
      <c r="K2840" s="148" t="s">
        <v>2444</v>
      </c>
      <c r="L2840" s="148" t="s">
        <v>74</v>
      </c>
      <c r="M2840" s="16" t="s">
        <v>75</v>
      </c>
      <c r="P2840" s="418" t="s">
        <v>1137</v>
      </c>
      <c r="Q2840" s="16" t="s">
        <v>5216</v>
      </c>
      <c r="R2840" s="16" t="s">
        <v>4916</v>
      </c>
      <c r="S2840" s="603">
        <f t="shared" si="140"/>
        <v>1</v>
      </c>
      <c r="T2840" s="16">
        <v>0</v>
      </c>
      <c r="U2840" s="16">
        <v>1</v>
      </c>
      <c r="V2840" s="16">
        <v>0</v>
      </c>
      <c r="X2840" s="402" t="s">
        <v>4959</v>
      </c>
      <c r="Y2840" s="16" t="s">
        <v>2844</v>
      </c>
      <c r="Z2840" s="47" t="s">
        <v>5412</v>
      </c>
      <c r="AB2840" s="16" t="s">
        <v>1209</v>
      </c>
    </row>
    <row r="2841" spans="1:28" ht="15">
      <c r="A2841" s="354" t="str">
        <f t="shared" si="141"/>
        <v>100_1_220622_C3C_p_sy.to</v>
      </c>
      <c r="B2841" s="355" t="s">
        <v>2798</v>
      </c>
      <c r="C2841" s="355" t="s">
        <v>2799</v>
      </c>
      <c r="D2841" s="213">
        <v>100</v>
      </c>
      <c r="E2841" s="213">
        <v>1</v>
      </c>
      <c r="F2841" s="367" t="s">
        <v>2800</v>
      </c>
      <c r="G2841" s="213">
        <v>220622</v>
      </c>
      <c r="H2841" s="213">
        <v>2022</v>
      </c>
      <c r="I2841" s="148" t="s">
        <v>43</v>
      </c>
      <c r="J2841" s="148" t="s">
        <v>2801</v>
      </c>
      <c r="K2841" s="148" t="s">
        <v>2802</v>
      </c>
      <c r="L2841" s="148" t="s">
        <v>74</v>
      </c>
      <c r="M2841" s="2" t="s">
        <v>100</v>
      </c>
      <c r="N2841" s="117">
        <v>52</v>
      </c>
      <c r="O2841" s="2"/>
      <c r="P2841" s="418" t="s">
        <v>1140</v>
      </c>
      <c r="Q2841" s="16" t="s">
        <v>5220</v>
      </c>
      <c r="R2841" s="16" t="s">
        <v>4916</v>
      </c>
      <c r="S2841" s="603">
        <f t="shared" si="140"/>
        <v>1</v>
      </c>
      <c r="T2841" s="16">
        <v>0</v>
      </c>
      <c r="U2841" s="16">
        <v>1</v>
      </c>
      <c r="V2841" s="16">
        <v>0</v>
      </c>
      <c r="X2841" s="402" t="s">
        <v>4959</v>
      </c>
      <c r="Y2841" s="16" t="s">
        <v>2844</v>
      </c>
      <c r="Z2841" s="47" t="s">
        <v>5413</v>
      </c>
      <c r="AB2841" s="16" t="s">
        <v>1209</v>
      </c>
    </row>
    <row r="2842" spans="1:28" ht="15">
      <c r="A2842" s="354" t="str">
        <f t="shared" si="141"/>
        <v>100_2_080622_C3X_p_sy.to</v>
      </c>
      <c r="B2842" s="355" t="s">
        <v>2441</v>
      </c>
      <c r="C2842" s="355" t="s">
        <v>2442</v>
      </c>
      <c r="D2842" s="213">
        <v>100</v>
      </c>
      <c r="E2842" s="213">
        <v>2</v>
      </c>
      <c r="F2842" s="213">
        <v>230522</v>
      </c>
      <c r="G2842" s="367" t="s">
        <v>2800</v>
      </c>
      <c r="H2842" s="213">
        <v>2022</v>
      </c>
      <c r="I2842" s="148" t="s">
        <v>43</v>
      </c>
      <c r="J2842" s="148" t="s">
        <v>2443</v>
      </c>
      <c r="K2842" s="148" t="s">
        <v>2444</v>
      </c>
      <c r="L2842" s="148" t="s">
        <v>74</v>
      </c>
      <c r="M2842" s="2" t="s">
        <v>75</v>
      </c>
      <c r="N2842" s="213">
        <v>46</v>
      </c>
      <c r="O2842" s="431" t="s">
        <v>2996</v>
      </c>
      <c r="P2842" s="418" t="s">
        <v>1140</v>
      </c>
      <c r="Q2842" s="16" t="s">
        <v>5220</v>
      </c>
      <c r="R2842" s="16" t="s">
        <v>1176</v>
      </c>
      <c r="S2842" s="603">
        <f t="shared" si="140"/>
        <v>3</v>
      </c>
      <c r="T2842" s="16">
        <v>3</v>
      </c>
      <c r="U2842" s="16">
        <v>0</v>
      </c>
      <c r="V2842" s="16">
        <v>0</v>
      </c>
      <c r="X2842" s="402" t="s">
        <v>4959</v>
      </c>
      <c r="Y2842" s="16" t="s">
        <v>2844</v>
      </c>
      <c r="Z2842" s="47" t="s">
        <v>5414</v>
      </c>
      <c r="AB2842" s="16" t="s">
        <v>1209</v>
      </c>
    </row>
    <row r="2843" spans="1:28" ht="15">
      <c r="A2843" s="354" t="str">
        <f t="shared" si="141"/>
        <v>100_1_250422_C3C_p_br.la</v>
      </c>
      <c r="B2843" s="355" t="s">
        <v>2798</v>
      </c>
      <c r="C2843" s="355" t="s">
        <v>2799</v>
      </c>
      <c r="D2843" s="213">
        <v>100</v>
      </c>
      <c r="E2843" s="213">
        <v>1</v>
      </c>
      <c r="F2843" s="213">
        <v>110422</v>
      </c>
      <c r="G2843" s="213">
        <v>250422</v>
      </c>
      <c r="H2843" s="213">
        <v>2022</v>
      </c>
      <c r="I2843" s="148" t="s">
        <v>43</v>
      </c>
      <c r="J2843" s="148" t="s">
        <v>2801</v>
      </c>
      <c r="K2843" s="148" t="s">
        <v>2802</v>
      </c>
      <c r="L2843" s="148" t="s">
        <v>74</v>
      </c>
      <c r="M2843" s="2" t="s">
        <v>75</v>
      </c>
      <c r="N2843" s="117">
        <v>23</v>
      </c>
      <c r="P2843" s="418" t="s">
        <v>2510</v>
      </c>
      <c r="Q2843" s="16" t="s">
        <v>5415</v>
      </c>
      <c r="R2843" s="16" t="s">
        <v>1176</v>
      </c>
      <c r="S2843" s="603">
        <f t="shared" si="140"/>
        <v>1</v>
      </c>
      <c r="T2843" s="16">
        <v>1</v>
      </c>
      <c r="U2843" s="16">
        <v>0</v>
      </c>
      <c r="V2843" s="16">
        <v>0</v>
      </c>
      <c r="X2843" s="402" t="s">
        <v>4959</v>
      </c>
      <c r="Y2843" s="16" t="s">
        <v>2844</v>
      </c>
      <c r="Z2843" s="47" t="s">
        <v>5416</v>
      </c>
      <c r="AB2843" s="16" t="s">
        <v>1209</v>
      </c>
    </row>
    <row r="2844" spans="1:28" ht="15">
      <c r="A2844" s="354" t="str">
        <f t="shared" si="141"/>
        <v>61_1_190922_C2X_p_sy.ri</v>
      </c>
      <c r="B2844" s="148" t="s">
        <v>2372</v>
      </c>
      <c r="C2844" s="148" t="s">
        <v>2373</v>
      </c>
      <c r="D2844" s="213">
        <v>61</v>
      </c>
      <c r="E2844" s="213">
        <v>1</v>
      </c>
      <c r="F2844" s="213">
        <v>310822</v>
      </c>
      <c r="G2844" s="213">
        <v>190922</v>
      </c>
      <c r="H2844" s="213">
        <v>2022</v>
      </c>
      <c r="I2844" s="148" t="s">
        <v>43</v>
      </c>
      <c r="J2844" s="148" t="s">
        <v>2374</v>
      </c>
      <c r="K2844" s="148" t="s">
        <v>2375</v>
      </c>
      <c r="L2844" s="148" t="s">
        <v>74</v>
      </c>
      <c r="M2844" s="148" t="s">
        <v>3158</v>
      </c>
      <c r="N2844" s="213">
        <v>9</v>
      </c>
      <c r="O2844" s="148" t="s">
        <v>3235</v>
      </c>
      <c r="P2844" s="581" t="s">
        <v>888</v>
      </c>
      <c r="Q2844" s="16" t="s">
        <v>889</v>
      </c>
      <c r="R2844" s="16" t="s">
        <v>4916</v>
      </c>
      <c r="S2844" s="603">
        <f t="shared" si="140"/>
        <v>2</v>
      </c>
      <c r="T2844" s="16">
        <v>0</v>
      </c>
      <c r="U2844" s="16">
        <v>2</v>
      </c>
      <c r="V2844" s="16">
        <v>0</v>
      </c>
      <c r="X2844" s="402" t="s">
        <v>4959</v>
      </c>
      <c r="Y2844" s="16" t="s">
        <v>2844</v>
      </c>
      <c r="Z2844" s="47" t="s">
        <v>5417</v>
      </c>
      <c r="AB2844" s="16" t="s">
        <v>1209</v>
      </c>
    </row>
    <row r="2845" spans="1:28" ht="15">
      <c r="A2845" s="354" t="str">
        <f t="shared" si="141"/>
        <v>100_1_090522_C3C_p_me.</v>
      </c>
      <c r="B2845" s="355" t="s">
        <v>2798</v>
      </c>
      <c r="C2845" s="355" t="s">
        <v>2799</v>
      </c>
      <c r="D2845" s="213">
        <v>100</v>
      </c>
      <c r="E2845" s="213">
        <v>1</v>
      </c>
      <c r="F2845" s="213">
        <v>250422</v>
      </c>
      <c r="G2845" s="367" t="s">
        <v>2753</v>
      </c>
      <c r="H2845" s="213">
        <v>2022</v>
      </c>
      <c r="I2845" s="148" t="s">
        <v>43</v>
      </c>
      <c r="J2845" s="148" t="s">
        <v>2801</v>
      </c>
      <c r="K2845" s="148" t="s">
        <v>2802</v>
      </c>
      <c r="L2845" s="148" t="s">
        <v>74</v>
      </c>
      <c r="M2845" s="2" t="s">
        <v>75</v>
      </c>
      <c r="N2845" s="117">
        <v>56</v>
      </c>
      <c r="O2845" s="2"/>
      <c r="P2845" s="581" t="s">
        <v>1178</v>
      </c>
      <c r="Q2845" s="16" t="s">
        <v>4922</v>
      </c>
      <c r="R2845" s="16" t="s">
        <v>4909</v>
      </c>
      <c r="S2845" s="596">
        <v>18</v>
      </c>
      <c r="T2845" s="16">
        <v>5</v>
      </c>
      <c r="U2845" s="16">
        <v>13</v>
      </c>
      <c r="V2845" s="16">
        <v>0</v>
      </c>
      <c r="X2845" s="402" t="s">
        <v>4959</v>
      </c>
      <c r="Y2845" s="16" t="s">
        <v>2844</v>
      </c>
      <c r="Z2845" s="48"/>
      <c r="AB2845" s="16" t="s">
        <v>1209</v>
      </c>
    </row>
    <row r="2846" spans="1:28" ht="15">
      <c r="A2846" s="354" t="str">
        <f t="shared" si="141"/>
        <v>80_2_150621_C1Y_p_sy.ri</v>
      </c>
      <c r="B2846" s="378" t="s">
        <v>2504</v>
      </c>
      <c r="C2846" s="378" t="s">
        <v>2505</v>
      </c>
      <c r="D2846" s="213">
        <v>80</v>
      </c>
      <c r="E2846" s="213">
        <v>2</v>
      </c>
      <c r="F2846" s="117">
        <v>310521</v>
      </c>
      <c r="G2846" s="117">
        <v>150621</v>
      </c>
      <c r="H2846" s="117">
        <v>2021</v>
      </c>
      <c r="I2846" s="2" t="s">
        <v>43</v>
      </c>
      <c r="J2846" s="2" t="s">
        <v>2506</v>
      </c>
      <c r="K2846" s="2" t="s">
        <v>2507</v>
      </c>
      <c r="L2846" s="148" t="s">
        <v>74</v>
      </c>
      <c r="M2846" s="148" t="s">
        <v>147</v>
      </c>
      <c r="N2846" s="117">
        <v>8</v>
      </c>
      <c r="O2846" s="2" t="s">
        <v>3418</v>
      </c>
      <c r="P2846" s="581" t="s">
        <v>888</v>
      </c>
      <c r="Q2846" s="16" t="s">
        <v>889</v>
      </c>
      <c r="R2846" s="16" t="s">
        <v>4916</v>
      </c>
      <c r="S2846" s="603">
        <f t="shared" ref="S2846:S2882" si="142">SUM(T2846+U2846)</f>
        <v>1</v>
      </c>
      <c r="T2846" s="16">
        <v>0</v>
      </c>
      <c r="U2846" s="16">
        <v>1</v>
      </c>
      <c r="V2846" s="16">
        <v>0</v>
      </c>
      <c r="X2846" s="413" t="s">
        <v>5418</v>
      </c>
      <c r="Y2846" s="16" t="s">
        <v>2844</v>
      </c>
      <c r="Z2846" s="47" t="s">
        <v>5419</v>
      </c>
      <c r="AB2846" s="16" t="s">
        <v>1209</v>
      </c>
    </row>
    <row r="2847" spans="1:28" ht="15">
      <c r="A2847" s="354" t="str">
        <f t="shared" si="141"/>
        <v>80_3_160821_C15_p_sp.</v>
      </c>
      <c r="B2847" s="355" t="s">
        <v>69</v>
      </c>
      <c r="C2847" s="355" t="s">
        <v>70</v>
      </c>
      <c r="D2847" s="213">
        <v>80</v>
      </c>
      <c r="E2847" s="213">
        <v>3</v>
      </c>
      <c r="F2847" s="213">
        <v>300721</v>
      </c>
      <c r="G2847" s="213">
        <v>160821</v>
      </c>
      <c r="H2847" s="213">
        <v>2021</v>
      </c>
      <c r="I2847" s="148" t="s">
        <v>43</v>
      </c>
      <c r="J2847" s="148" t="s">
        <v>72</v>
      </c>
      <c r="K2847" s="148" t="s">
        <v>73</v>
      </c>
      <c r="L2847" s="148" t="s">
        <v>74</v>
      </c>
      <c r="M2847" s="2" t="s">
        <v>75</v>
      </c>
      <c r="N2847" s="117">
        <v>403</v>
      </c>
      <c r="P2847" s="581" t="s">
        <v>1163</v>
      </c>
      <c r="Q2847" s="16" t="s">
        <v>1189</v>
      </c>
      <c r="R2847" s="16" t="s">
        <v>4916</v>
      </c>
      <c r="S2847" s="603">
        <f t="shared" si="142"/>
        <v>36</v>
      </c>
      <c r="T2847" s="16">
        <v>0</v>
      </c>
      <c r="U2847" s="16">
        <v>36</v>
      </c>
      <c r="V2847" s="16">
        <v>0</v>
      </c>
      <c r="X2847" s="413" t="s">
        <v>5418</v>
      </c>
      <c r="Y2847" s="16" t="s">
        <v>2844</v>
      </c>
      <c r="Z2847" s="47" t="s">
        <v>5420</v>
      </c>
      <c r="AB2847" s="16" t="s">
        <v>1209</v>
      </c>
    </row>
    <row r="2848" spans="1:28" ht="15">
      <c r="A2848" s="354" t="str">
        <f t="shared" si="141"/>
        <v>80_3_160821_C15_p_sp.sc</v>
      </c>
      <c r="B2848" s="355" t="s">
        <v>69</v>
      </c>
      <c r="C2848" s="355" t="s">
        <v>70</v>
      </c>
      <c r="D2848" s="213">
        <v>80</v>
      </c>
      <c r="E2848" s="213">
        <v>3</v>
      </c>
      <c r="F2848" s="213">
        <v>300721</v>
      </c>
      <c r="G2848" s="213">
        <v>160821</v>
      </c>
      <c r="H2848" s="213">
        <v>2021</v>
      </c>
      <c r="I2848" s="148" t="s">
        <v>43</v>
      </c>
      <c r="J2848" s="148" t="s">
        <v>72</v>
      </c>
      <c r="K2848" s="148" t="s">
        <v>73</v>
      </c>
      <c r="L2848" s="148" t="s">
        <v>74</v>
      </c>
      <c r="M2848" s="2" t="s">
        <v>75</v>
      </c>
      <c r="N2848" s="117">
        <v>403</v>
      </c>
      <c r="P2848" s="418" t="s">
        <v>509</v>
      </c>
      <c r="Q2848" s="16" t="s">
        <v>5421</v>
      </c>
      <c r="R2848" s="16" t="s">
        <v>4916</v>
      </c>
      <c r="S2848" s="603">
        <f t="shared" si="142"/>
        <v>1</v>
      </c>
      <c r="T2848" s="16">
        <v>1</v>
      </c>
      <c r="U2848" s="16">
        <v>0</v>
      </c>
      <c r="V2848" s="16">
        <v>0</v>
      </c>
      <c r="X2848" s="413" t="s">
        <v>5418</v>
      </c>
      <c r="Y2848" s="16" t="s">
        <v>2844</v>
      </c>
      <c r="Z2848" s="47" t="s">
        <v>5422</v>
      </c>
      <c r="AB2848" s="16" t="s">
        <v>1209</v>
      </c>
    </row>
    <row r="2849" spans="1:28" ht="15">
      <c r="A2849" s="354" t="str">
        <f t="shared" si="141"/>
        <v>101_1_150621_C2A_p_sy.ri</v>
      </c>
      <c r="B2849" s="364" t="s">
        <v>80</v>
      </c>
      <c r="C2849" s="364" t="s">
        <v>81</v>
      </c>
      <c r="D2849" s="213">
        <v>101</v>
      </c>
      <c r="E2849" s="213">
        <v>1</v>
      </c>
      <c r="F2849" s="213">
        <v>310521</v>
      </c>
      <c r="G2849" s="213">
        <v>150621</v>
      </c>
      <c r="H2849" s="213">
        <v>2021</v>
      </c>
      <c r="I2849" s="148" t="s">
        <v>43</v>
      </c>
      <c r="J2849" s="148" t="s">
        <v>82</v>
      </c>
      <c r="K2849" s="148" t="s">
        <v>83</v>
      </c>
      <c r="L2849" s="148" t="s">
        <v>74</v>
      </c>
      <c r="M2849" s="148" t="s">
        <v>147</v>
      </c>
      <c r="N2849" s="213">
        <v>48</v>
      </c>
      <c r="P2849" s="581" t="s">
        <v>888</v>
      </c>
      <c r="Q2849" s="16" t="s">
        <v>889</v>
      </c>
      <c r="R2849" s="16" t="s">
        <v>4916</v>
      </c>
      <c r="S2849" s="603">
        <f t="shared" si="142"/>
        <v>1</v>
      </c>
      <c r="T2849" s="16">
        <v>0</v>
      </c>
      <c r="U2849" s="16">
        <v>1</v>
      </c>
      <c r="V2849" s="16">
        <v>0</v>
      </c>
      <c r="X2849" s="413" t="s">
        <v>5418</v>
      </c>
      <c r="Y2849" s="16" t="s">
        <v>2844</v>
      </c>
      <c r="Z2849" s="47" t="s">
        <v>5423</v>
      </c>
      <c r="AB2849" s="16" t="s">
        <v>1209</v>
      </c>
    </row>
    <row r="2850" spans="1:28" ht="15">
      <c r="A2850" s="354" t="str">
        <f t="shared" si="141"/>
        <v>80_2_080622_C1Y_p_ch.pi</v>
      </c>
      <c r="B2850" s="355" t="s">
        <v>2504</v>
      </c>
      <c r="C2850" s="355" t="s">
        <v>2505</v>
      </c>
      <c r="D2850" s="213">
        <v>80</v>
      </c>
      <c r="E2850" s="213">
        <v>2</v>
      </c>
      <c r="F2850" s="213">
        <v>230522</v>
      </c>
      <c r="G2850" s="367" t="s">
        <v>2800</v>
      </c>
      <c r="H2850" s="213">
        <v>2022</v>
      </c>
      <c r="I2850" s="148" t="s">
        <v>43</v>
      </c>
      <c r="J2850" s="148" t="s">
        <v>2506</v>
      </c>
      <c r="K2850" s="148" t="s">
        <v>2507</v>
      </c>
      <c r="L2850" s="148" t="s">
        <v>74</v>
      </c>
      <c r="M2850" s="2" t="s">
        <v>75</v>
      </c>
      <c r="N2850" s="117">
        <v>58</v>
      </c>
      <c r="P2850" s="581" t="s">
        <v>5424</v>
      </c>
      <c r="Q2850" s="16" t="s">
        <v>5425</v>
      </c>
      <c r="R2850" s="16" t="s">
        <v>4909</v>
      </c>
      <c r="S2850" s="603">
        <f t="shared" si="142"/>
        <v>1</v>
      </c>
      <c r="T2850" s="16">
        <v>0</v>
      </c>
      <c r="U2850" s="16">
        <v>1</v>
      </c>
      <c r="V2850" s="16">
        <v>0</v>
      </c>
      <c r="X2850" s="413" t="s">
        <v>5426</v>
      </c>
      <c r="Y2850" s="16" t="s">
        <v>2844</v>
      </c>
      <c r="Z2850" s="47" t="s">
        <v>5427</v>
      </c>
      <c r="AB2850" s="16" t="s">
        <v>1209</v>
      </c>
    </row>
    <row r="2851" spans="1:28" ht="15">
      <c r="A2851" s="354" t="str">
        <f t="shared" si="141"/>
        <v>128_1_060722_C3D_p_xa.co</v>
      </c>
      <c r="B2851" s="355" t="s">
        <v>2767</v>
      </c>
      <c r="C2851" s="355" t="s">
        <v>2768</v>
      </c>
      <c r="D2851" s="213">
        <v>128</v>
      </c>
      <c r="E2851" s="213">
        <v>1</v>
      </c>
      <c r="F2851" s="213">
        <v>220622</v>
      </c>
      <c r="G2851" s="367" t="s">
        <v>465</v>
      </c>
      <c r="H2851" s="213">
        <v>2022</v>
      </c>
      <c r="I2851" s="148" t="s">
        <v>43</v>
      </c>
      <c r="J2851" s="148" t="s">
        <v>2769</v>
      </c>
      <c r="K2851" s="148" t="s">
        <v>2770</v>
      </c>
      <c r="L2851" s="148" t="s">
        <v>74</v>
      </c>
      <c r="M2851" s="2" t="s">
        <v>100</v>
      </c>
      <c r="N2851" s="117">
        <v>491</v>
      </c>
      <c r="O2851" s="2"/>
      <c r="P2851" s="418" t="s">
        <v>3224</v>
      </c>
      <c r="Q2851" s="16" t="s">
        <v>3225</v>
      </c>
      <c r="R2851" s="16" t="s">
        <v>4909</v>
      </c>
      <c r="S2851" s="603">
        <f t="shared" si="142"/>
        <v>1</v>
      </c>
      <c r="T2851" s="16">
        <v>1</v>
      </c>
      <c r="U2851" s="16">
        <v>0</v>
      </c>
      <c r="V2851" s="16">
        <v>0</v>
      </c>
      <c r="X2851" s="413" t="s">
        <v>5426</v>
      </c>
      <c r="Y2851" s="16" t="s">
        <v>2844</v>
      </c>
      <c r="Z2851" s="47" t="s">
        <v>5428</v>
      </c>
      <c r="AB2851" s="16" t="s">
        <v>1209</v>
      </c>
    </row>
    <row r="2852" spans="1:28" ht="15">
      <c r="A2852" s="354" t="str">
        <f t="shared" si="141"/>
        <v>128_1_060722_C3D_p_la.la</v>
      </c>
      <c r="B2852" s="355" t="s">
        <v>2767</v>
      </c>
      <c r="C2852" s="355" t="s">
        <v>2768</v>
      </c>
      <c r="D2852" s="213">
        <v>128</v>
      </c>
      <c r="E2852" s="213">
        <v>1</v>
      </c>
      <c r="F2852" s="213">
        <v>220622</v>
      </c>
      <c r="G2852" s="367" t="s">
        <v>465</v>
      </c>
      <c r="H2852" s="213">
        <v>2022</v>
      </c>
      <c r="I2852" s="148" t="s">
        <v>43</v>
      </c>
      <c r="J2852" s="148" t="s">
        <v>2769</v>
      </c>
      <c r="K2852" s="148" t="s">
        <v>2770</v>
      </c>
      <c r="L2852" s="148" t="s">
        <v>74</v>
      </c>
      <c r="M2852" s="2" t="s">
        <v>100</v>
      </c>
      <c r="N2852" s="117">
        <v>491</v>
      </c>
      <c r="O2852" s="2"/>
      <c r="P2852" s="418" t="s">
        <v>5345</v>
      </c>
      <c r="Q2852" s="16" t="s">
        <v>5346</v>
      </c>
      <c r="R2852" s="16" t="s">
        <v>4909</v>
      </c>
      <c r="S2852" s="603">
        <f t="shared" si="142"/>
        <v>6</v>
      </c>
      <c r="T2852" s="16">
        <v>1</v>
      </c>
      <c r="U2852" s="16">
        <v>5</v>
      </c>
      <c r="V2852" s="16">
        <v>0</v>
      </c>
      <c r="X2852" s="413" t="s">
        <v>5426</v>
      </c>
      <c r="Y2852" s="16" t="s">
        <v>2844</v>
      </c>
      <c r="Z2852" s="47" t="s">
        <v>5429</v>
      </c>
      <c r="AB2852" s="16" t="s">
        <v>1209</v>
      </c>
    </row>
    <row r="2853" spans="1:28" ht="15">
      <c r="A2853" s="354" t="str">
        <f t="shared" si="141"/>
        <v>128_1_060722_C3D_p_te.bo</v>
      </c>
      <c r="B2853" s="355" t="s">
        <v>2767</v>
      </c>
      <c r="C2853" s="355" t="s">
        <v>2768</v>
      </c>
      <c r="D2853" s="213">
        <v>128</v>
      </c>
      <c r="E2853" s="213">
        <v>1</v>
      </c>
      <c r="F2853" s="213">
        <v>220622</v>
      </c>
      <c r="G2853" s="367" t="s">
        <v>465</v>
      </c>
      <c r="H2853" s="213">
        <v>2022</v>
      </c>
      <c r="I2853" s="148" t="s">
        <v>43</v>
      </c>
      <c r="J2853" s="148" t="s">
        <v>2769</v>
      </c>
      <c r="K2853" s="148" t="s">
        <v>2770</v>
      </c>
      <c r="L2853" s="148" t="s">
        <v>74</v>
      </c>
      <c r="M2853" s="2" t="s">
        <v>100</v>
      </c>
      <c r="N2853" s="117">
        <v>491</v>
      </c>
      <c r="O2853" s="2"/>
      <c r="P2853" s="418" t="s">
        <v>3492</v>
      </c>
      <c r="Q2853" s="16" t="s">
        <v>3493</v>
      </c>
      <c r="R2853" s="16" t="s">
        <v>4909</v>
      </c>
      <c r="S2853" s="603">
        <f t="shared" si="142"/>
        <v>1</v>
      </c>
      <c r="T2853" s="16">
        <v>0</v>
      </c>
      <c r="U2853" s="16">
        <v>1</v>
      </c>
      <c r="V2853" s="16">
        <v>0</v>
      </c>
      <c r="X2853" s="413" t="s">
        <v>5426</v>
      </c>
      <c r="Y2853" s="16" t="s">
        <v>2844</v>
      </c>
      <c r="Z2853" s="47" t="s">
        <v>5430</v>
      </c>
      <c r="AB2853" s="16" t="s">
        <v>1209</v>
      </c>
    </row>
    <row r="2854" spans="1:28" ht="15">
      <c r="A2854" s="354" t="str">
        <f t="shared" si="141"/>
        <v>128_1_060722_C3D_p_xy.se</v>
      </c>
      <c r="B2854" s="355" t="s">
        <v>2767</v>
      </c>
      <c r="C2854" s="355" t="s">
        <v>2768</v>
      </c>
      <c r="D2854" s="213">
        <v>128</v>
      </c>
      <c r="E2854" s="213">
        <v>1</v>
      </c>
      <c r="F2854" s="213">
        <v>220622</v>
      </c>
      <c r="G2854" s="367" t="s">
        <v>465</v>
      </c>
      <c r="H2854" s="213">
        <v>2022</v>
      </c>
      <c r="I2854" s="148" t="s">
        <v>43</v>
      </c>
      <c r="J2854" s="148" t="s">
        <v>2769</v>
      </c>
      <c r="K2854" s="148" t="s">
        <v>2770</v>
      </c>
      <c r="L2854" s="148" t="s">
        <v>74</v>
      </c>
      <c r="M2854" s="2" t="s">
        <v>100</v>
      </c>
      <c r="N2854" s="117">
        <v>491</v>
      </c>
      <c r="O2854" s="2"/>
      <c r="P2854" s="418" t="s">
        <v>529</v>
      </c>
      <c r="Q2854" s="16" t="s">
        <v>530</v>
      </c>
      <c r="R2854" s="16" t="s">
        <v>4909</v>
      </c>
      <c r="S2854" s="603">
        <f t="shared" si="142"/>
        <v>1</v>
      </c>
      <c r="T2854" s="16">
        <v>1</v>
      </c>
      <c r="U2854" s="16">
        <v>0</v>
      </c>
      <c r="V2854" s="16">
        <v>0</v>
      </c>
      <c r="X2854" s="413" t="s">
        <v>5426</v>
      </c>
      <c r="Y2854" s="16" t="s">
        <v>2844</v>
      </c>
      <c r="Z2854" s="47" t="s">
        <v>5431</v>
      </c>
      <c r="AB2854" s="16" t="s">
        <v>1209</v>
      </c>
    </row>
    <row r="2855" spans="1:28" ht="15">
      <c r="A2855" s="354" t="str">
        <f t="shared" si="141"/>
        <v>128_1_060722_C3D_p_tr.sc</v>
      </c>
      <c r="B2855" s="355" t="s">
        <v>2767</v>
      </c>
      <c r="C2855" s="355" t="s">
        <v>2768</v>
      </c>
      <c r="D2855" s="213">
        <v>128</v>
      </c>
      <c r="E2855" s="213">
        <v>1</v>
      </c>
      <c r="F2855" s="213">
        <v>220622</v>
      </c>
      <c r="G2855" s="367" t="s">
        <v>465</v>
      </c>
      <c r="H2855" s="213">
        <v>2022</v>
      </c>
      <c r="I2855" s="148" t="s">
        <v>43</v>
      </c>
      <c r="J2855" s="148" t="s">
        <v>2769</v>
      </c>
      <c r="K2855" s="148" t="s">
        <v>2770</v>
      </c>
      <c r="L2855" s="148" t="s">
        <v>74</v>
      </c>
      <c r="M2855" s="2" t="s">
        <v>100</v>
      </c>
      <c r="N2855" s="117">
        <v>491</v>
      </c>
      <c r="O2855" s="2"/>
      <c r="P2855" s="418" t="s">
        <v>4725</v>
      </c>
      <c r="Q2855" s="16" t="s">
        <v>4972</v>
      </c>
      <c r="R2855" s="16" t="s">
        <v>4909</v>
      </c>
      <c r="S2855" s="603">
        <f t="shared" si="142"/>
        <v>1</v>
      </c>
      <c r="T2855" s="16">
        <v>0</v>
      </c>
      <c r="U2855" s="16">
        <v>1</v>
      </c>
      <c r="V2855" s="16">
        <v>0</v>
      </c>
      <c r="X2855" s="413" t="s">
        <v>5426</v>
      </c>
      <c r="Y2855" s="16" t="s">
        <v>2844</v>
      </c>
      <c r="Z2855" s="47" t="s">
        <v>5432</v>
      </c>
      <c r="AB2855" s="16" t="s">
        <v>1209</v>
      </c>
    </row>
    <row r="2856" spans="1:28" ht="15">
      <c r="A2856" s="354" t="str">
        <f t="shared" si="141"/>
        <v>128_1_060722_C3D_p_xy.sy</v>
      </c>
      <c r="B2856" s="355" t="s">
        <v>2767</v>
      </c>
      <c r="C2856" s="355" t="s">
        <v>2768</v>
      </c>
      <c r="D2856" s="213">
        <v>128</v>
      </c>
      <c r="E2856" s="213">
        <v>1</v>
      </c>
      <c r="F2856" s="213">
        <v>220622</v>
      </c>
      <c r="G2856" s="367" t="s">
        <v>465</v>
      </c>
      <c r="H2856" s="213">
        <v>2022</v>
      </c>
      <c r="I2856" s="148" t="s">
        <v>43</v>
      </c>
      <c r="J2856" s="148" t="s">
        <v>2769</v>
      </c>
      <c r="K2856" s="148" t="s">
        <v>2770</v>
      </c>
      <c r="L2856" s="148" t="s">
        <v>74</v>
      </c>
      <c r="M2856" s="2" t="s">
        <v>100</v>
      </c>
      <c r="N2856" s="117">
        <v>491</v>
      </c>
      <c r="O2856" s="2"/>
      <c r="P2856" s="418" t="s">
        <v>842</v>
      </c>
      <c r="Q2856" s="16" t="s">
        <v>843</v>
      </c>
      <c r="R2856" s="16" t="s">
        <v>4909</v>
      </c>
      <c r="S2856" s="603">
        <f t="shared" si="142"/>
        <v>1</v>
      </c>
      <c r="T2856" s="16">
        <v>1</v>
      </c>
      <c r="U2856" s="16">
        <v>0</v>
      </c>
      <c r="V2856" s="16">
        <v>0</v>
      </c>
      <c r="X2856" s="413" t="s">
        <v>5426</v>
      </c>
      <c r="Y2856" s="16" t="s">
        <v>2844</v>
      </c>
      <c r="Z2856" s="47" t="s">
        <v>5433</v>
      </c>
      <c r="AB2856" s="16" t="s">
        <v>1209</v>
      </c>
    </row>
    <row r="2857" spans="1:28" ht="15">
      <c r="A2857" s="354" t="str">
        <f t="shared" si="141"/>
        <v>119_1_200921_C1X_p_sp.</v>
      </c>
      <c r="B2857" s="355" t="s">
        <v>2302</v>
      </c>
      <c r="C2857" s="355" t="s">
        <v>2303</v>
      </c>
      <c r="D2857" s="213">
        <v>119</v>
      </c>
      <c r="E2857" s="213">
        <v>1</v>
      </c>
      <c r="F2857" s="96" t="s">
        <v>2403</v>
      </c>
      <c r="G2857" s="378">
        <v>200921</v>
      </c>
      <c r="H2857" s="213">
        <v>2021</v>
      </c>
      <c r="I2857" s="148" t="s">
        <v>43</v>
      </c>
      <c r="J2857" s="148" t="s">
        <v>2304</v>
      </c>
      <c r="K2857" s="148" t="s">
        <v>2305</v>
      </c>
      <c r="L2857" s="148" t="s">
        <v>74</v>
      </c>
      <c r="M2857" s="16" t="s">
        <v>75</v>
      </c>
      <c r="P2857" s="581" t="s">
        <v>1163</v>
      </c>
      <c r="Q2857" s="16" t="s">
        <v>1164</v>
      </c>
      <c r="R2857" s="16" t="s">
        <v>4909</v>
      </c>
      <c r="S2857" s="603">
        <f t="shared" si="142"/>
        <v>1</v>
      </c>
      <c r="T2857" s="16">
        <v>0</v>
      </c>
      <c r="U2857" s="16">
        <v>1</v>
      </c>
      <c r="V2857" s="16">
        <v>0</v>
      </c>
      <c r="X2857" s="413" t="s">
        <v>5426</v>
      </c>
      <c r="Y2857" s="16" t="s">
        <v>2844</v>
      </c>
      <c r="Z2857" s="47" t="s">
        <v>5434</v>
      </c>
      <c r="AB2857" s="16" t="s">
        <v>1209</v>
      </c>
    </row>
    <row r="2858" spans="1:28" ht="15">
      <c r="A2858" s="354" t="str">
        <f t="shared" si="141"/>
        <v>128_1_220622_C3D_p_sy.to</v>
      </c>
      <c r="B2858" s="355" t="s">
        <v>2767</v>
      </c>
      <c r="C2858" s="355" t="s">
        <v>2768</v>
      </c>
      <c r="D2858" s="213">
        <v>128</v>
      </c>
      <c r="E2858" s="213">
        <v>1</v>
      </c>
      <c r="F2858" s="367" t="s">
        <v>2800</v>
      </c>
      <c r="G2858" s="213">
        <v>220622</v>
      </c>
      <c r="H2858" s="213">
        <v>2022</v>
      </c>
      <c r="I2858" s="148" t="s">
        <v>43</v>
      </c>
      <c r="J2858" s="148" t="s">
        <v>2769</v>
      </c>
      <c r="K2858" s="148" t="s">
        <v>2770</v>
      </c>
      <c r="L2858" s="148" t="s">
        <v>2803</v>
      </c>
      <c r="M2858" s="2" t="s">
        <v>75</v>
      </c>
      <c r="N2858" s="117">
        <v>2</v>
      </c>
      <c r="O2858" s="2"/>
      <c r="P2858" s="418" t="s">
        <v>1140</v>
      </c>
      <c r="Q2858" s="16" t="s">
        <v>5220</v>
      </c>
      <c r="R2858" s="16" t="s">
        <v>4916</v>
      </c>
      <c r="S2858" s="603">
        <f t="shared" si="142"/>
        <v>12</v>
      </c>
      <c r="T2858" s="16">
        <v>7</v>
      </c>
      <c r="U2858" s="16">
        <v>5</v>
      </c>
      <c r="V2858" s="16">
        <v>0</v>
      </c>
      <c r="X2858" s="413" t="s">
        <v>5426</v>
      </c>
      <c r="Y2858" s="16" t="s">
        <v>2844</v>
      </c>
      <c r="Z2858" s="47" t="s">
        <v>5435</v>
      </c>
      <c r="AB2858" s="16" t="s">
        <v>1209</v>
      </c>
    </row>
    <row r="2859" spans="1:28" ht="15">
      <c r="A2859" s="594" t="str">
        <f t="shared" si="141"/>
        <v>128_1_220622_C3D_p_sy.vi</v>
      </c>
      <c r="B2859" s="148" t="s">
        <v>2767</v>
      </c>
      <c r="C2859" s="148" t="s">
        <v>2768</v>
      </c>
      <c r="D2859" s="213">
        <v>128</v>
      </c>
      <c r="E2859" s="213">
        <v>1</v>
      </c>
      <c r="F2859" s="367" t="s">
        <v>2800</v>
      </c>
      <c r="G2859" s="213">
        <v>220622</v>
      </c>
      <c r="H2859" s="213">
        <v>2022</v>
      </c>
      <c r="I2859" s="148" t="s">
        <v>43</v>
      </c>
      <c r="J2859" s="148" t="s">
        <v>2769</v>
      </c>
      <c r="K2859" s="148" t="s">
        <v>2770</v>
      </c>
      <c r="L2859" s="148" t="s">
        <v>2803</v>
      </c>
      <c r="M2859" s="2" t="s">
        <v>75</v>
      </c>
      <c r="N2859" s="117">
        <v>2</v>
      </c>
      <c r="O2859" s="2"/>
      <c r="P2859" s="418" t="s">
        <v>1137</v>
      </c>
      <c r="Q2859" s="16" t="s">
        <v>5216</v>
      </c>
      <c r="R2859" s="16" t="s">
        <v>4916</v>
      </c>
      <c r="S2859" s="603">
        <f t="shared" si="142"/>
        <v>8</v>
      </c>
      <c r="T2859" s="16">
        <v>4</v>
      </c>
      <c r="U2859" s="16">
        <v>4</v>
      </c>
      <c r="V2859" s="16">
        <v>0</v>
      </c>
      <c r="X2859" s="413" t="s">
        <v>5426</v>
      </c>
      <c r="Y2859" s="16" t="s">
        <v>2844</v>
      </c>
      <c r="Z2859" s="47" t="s">
        <v>5436</v>
      </c>
      <c r="AB2859" s="16" t="s">
        <v>1209</v>
      </c>
    </row>
    <row r="2860" spans="1:28" ht="15">
      <c r="A2860" s="587" t="str">
        <f t="shared" si="141"/>
        <v>128_1_220622_C3D_p_sy.ri</v>
      </c>
      <c r="B2860" s="148" t="s">
        <v>2767</v>
      </c>
      <c r="C2860" s="148" t="s">
        <v>2768</v>
      </c>
      <c r="D2860" s="213">
        <v>128</v>
      </c>
      <c r="E2860" s="213">
        <v>1</v>
      </c>
      <c r="F2860" s="367" t="s">
        <v>2800</v>
      </c>
      <c r="G2860" s="213">
        <v>220622</v>
      </c>
      <c r="H2860" s="213">
        <v>2022</v>
      </c>
      <c r="I2860" s="148" t="s">
        <v>43</v>
      </c>
      <c r="J2860" s="148" t="s">
        <v>2769</v>
      </c>
      <c r="K2860" s="148" t="s">
        <v>2770</v>
      </c>
      <c r="L2860" s="148" t="s">
        <v>2803</v>
      </c>
      <c r="M2860" s="2" t="s">
        <v>75</v>
      </c>
      <c r="N2860" s="117">
        <v>2</v>
      </c>
      <c r="O2860" s="2"/>
      <c r="P2860" s="581" t="s">
        <v>888</v>
      </c>
      <c r="Q2860" s="16" t="s">
        <v>889</v>
      </c>
      <c r="R2860" s="16" t="s">
        <v>4916</v>
      </c>
      <c r="S2860" s="603">
        <f t="shared" si="142"/>
        <v>13</v>
      </c>
      <c r="T2860" s="16">
        <v>4</v>
      </c>
      <c r="U2860" s="16">
        <v>9</v>
      </c>
      <c r="V2860" s="16">
        <v>0</v>
      </c>
      <c r="X2860" s="413" t="s">
        <v>5426</v>
      </c>
      <c r="Y2860" s="16" t="s">
        <v>2844</v>
      </c>
      <c r="Z2860" s="47" t="s">
        <v>5437</v>
      </c>
      <c r="AB2860" s="16" t="s">
        <v>1209</v>
      </c>
    </row>
    <row r="2861" spans="1:28" ht="15">
      <c r="A2861" s="354" t="str">
        <f t="shared" si="141"/>
        <v>100_2_220622_C3X_p_sy.to</v>
      </c>
      <c r="B2861" s="355" t="s">
        <v>2441</v>
      </c>
      <c r="C2861" s="355" t="s">
        <v>2442</v>
      </c>
      <c r="D2861" s="213">
        <v>100</v>
      </c>
      <c r="E2861" s="213">
        <v>2</v>
      </c>
      <c r="F2861" s="367" t="s">
        <v>2800</v>
      </c>
      <c r="G2861" s="213">
        <v>220622</v>
      </c>
      <c r="H2861" s="213">
        <v>2022</v>
      </c>
      <c r="I2861" s="148" t="s">
        <v>43</v>
      </c>
      <c r="J2861" s="148" t="s">
        <v>2443</v>
      </c>
      <c r="K2861" s="148" t="s">
        <v>2444</v>
      </c>
      <c r="L2861" s="148" t="s">
        <v>74</v>
      </c>
      <c r="M2861" s="2" t="s">
        <v>168</v>
      </c>
      <c r="N2861" s="364">
        <v>124</v>
      </c>
      <c r="P2861" s="418" t="s">
        <v>1140</v>
      </c>
      <c r="Q2861" s="16" t="s">
        <v>5220</v>
      </c>
      <c r="R2861" s="16" t="s">
        <v>4916</v>
      </c>
      <c r="S2861" s="603">
        <f t="shared" si="142"/>
        <v>14</v>
      </c>
      <c r="T2861" s="16">
        <v>7</v>
      </c>
      <c r="U2861" s="16">
        <v>7</v>
      </c>
      <c r="V2861" s="16">
        <v>0</v>
      </c>
      <c r="X2861" s="413" t="s">
        <v>5426</v>
      </c>
      <c r="Y2861" s="16" t="s">
        <v>2844</v>
      </c>
      <c r="Z2861" s="47" t="s">
        <v>5438</v>
      </c>
      <c r="AB2861" s="16" t="s">
        <v>1209</v>
      </c>
    </row>
    <row r="2862" spans="1:28" ht="15">
      <c r="A2862" s="354" t="str">
        <f t="shared" si="141"/>
        <v>100_2_220622_C3X_p_sy.vi</v>
      </c>
      <c r="B2862" s="355" t="s">
        <v>2441</v>
      </c>
      <c r="C2862" s="355" t="s">
        <v>2442</v>
      </c>
      <c r="D2862" s="213">
        <v>100</v>
      </c>
      <c r="E2862" s="213">
        <v>2</v>
      </c>
      <c r="F2862" s="367" t="s">
        <v>2800</v>
      </c>
      <c r="G2862" s="213">
        <v>220622</v>
      </c>
      <c r="H2862" s="213">
        <v>2022</v>
      </c>
      <c r="I2862" s="148" t="s">
        <v>43</v>
      </c>
      <c r="J2862" s="148" t="s">
        <v>2443</v>
      </c>
      <c r="K2862" s="148" t="s">
        <v>2444</v>
      </c>
      <c r="L2862" s="148" t="s">
        <v>74</v>
      </c>
      <c r="M2862" s="2" t="s">
        <v>168</v>
      </c>
      <c r="N2862" s="364">
        <v>124</v>
      </c>
      <c r="P2862" s="418" t="s">
        <v>1137</v>
      </c>
      <c r="Q2862" s="16" t="s">
        <v>5216</v>
      </c>
      <c r="R2862" s="16" t="s">
        <v>4916</v>
      </c>
      <c r="S2862" s="603">
        <f t="shared" si="142"/>
        <v>5</v>
      </c>
      <c r="T2862" s="16">
        <v>4</v>
      </c>
      <c r="U2862" s="16">
        <v>1</v>
      </c>
      <c r="V2862" s="16">
        <v>0</v>
      </c>
      <c r="X2862" s="413" t="s">
        <v>5426</v>
      </c>
      <c r="Y2862" s="16" t="s">
        <v>2844</v>
      </c>
      <c r="Z2862" s="47" t="s">
        <v>5439</v>
      </c>
      <c r="AB2862" s="16" t="s">
        <v>1209</v>
      </c>
    </row>
    <row r="2863" spans="1:28" ht="15">
      <c r="A2863" s="354" t="str">
        <f t="shared" si="141"/>
        <v>100_2_220622_C3X_p_sy.ri</v>
      </c>
      <c r="B2863" s="355" t="s">
        <v>2441</v>
      </c>
      <c r="C2863" s="355" t="s">
        <v>2442</v>
      </c>
      <c r="D2863" s="213">
        <v>100</v>
      </c>
      <c r="E2863" s="213">
        <v>2</v>
      </c>
      <c r="F2863" s="367" t="s">
        <v>2800</v>
      </c>
      <c r="G2863" s="213">
        <v>220622</v>
      </c>
      <c r="H2863" s="213">
        <v>2022</v>
      </c>
      <c r="I2863" s="148" t="s">
        <v>43</v>
      </c>
      <c r="J2863" s="148" t="s">
        <v>2443</v>
      </c>
      <c r="K2863" s="148" t="s">
        <v>2444</v>
      </c>
      <c r="L2863" s="148" t="s">
        <v>74</v>
      </c>
      <c r="M2863" s="2" t="s">
        <v>168</v>
      </c>
      <c r="N2863" s="364">
        <v>124</v>
      </c>
      <c r="P2863" s="581" t="s">
        <v>888</v>
      </c>
      <c r="Q2863" s="16" t="s">
        <v>889</v>
      </c>
      <c r="R2863" s="16" t="s">
        <v>4916</v>
      </c>
      <c r="S2863" s="603">
        <f t="shared" si="142"/>
        <v>1</v>
      </c>
      <c r="T2863" s="16">
        <v>0</v>
      </c>
      <c r="U2863" s="16">
        <v>1</v>
      </c>
      <c r="V2863" s="16">
        <v>0</v>
      </c>
      <c r="X2863" s="413" t="s">
        <v>5426</v>
      </c>
      <c r="Y2863" s="16" t="s">
        <v>2844</v>
      </c>
      <c r="Z2863" s="47" t="s">
        <v>5440</v>
      </c>
      <c r="AB2863" s="16" t="s">
        <v>1209</v>
      </c>
    </row>
    <row r="2864" spans="1:28" ht="15">
      <c r="A2864" s="354" t="str">
        <f t="shared" si="141"/>
        <v>100_3_060722_C3Y_p_sy.to</v>
      </c>
      <c r="B2864" s="355" t="s">
        <v>2417</v>
      </c>
      <c r="C2864" s="355" t="s">
        <v>2418</v>
      </c>
      <c r="D2864" s="213">
        <v>100</v>
      </c>
      <c r="E2864" s="213">
        <v>3</v>
      </c>
      <c r="F2864" s="29">
        <v>220622</v>
      </c>
      <c r="G2864" s="434" t="s">
        <v>465</v>
      </c>
      <c r="H2864" s="213">
        <v>2022</v>
      </c>
      <c r="I2864" s="148" t="s">
        <v>43</v>
      </c>
      <c r="J2864" s="148" t="s">
        <v>2419</v>
      </c>
      <c r="K2864" s="148" t="s">
        <v>2420</v>
      </c>
      <c r="L2864" s="148" t="s">
        <v>74</v>
      </c>
      <c r="M2864" s="2" t="s">
        <v>168</v>
      </c>
      <c r="N2864" s="213">
        <v>79</v>
      </c>
      <c r="O2864" s="2"/>
      <c r="P2864" s="418" t="s">
        <v>1140</v>
      </c>
      <c r="Q2864" s="16" t="s">
        <v>5220</v>
      </c>
      <c r="R2864" s="16" t="s">
        <v>4916</v>
      </c>
      <c r="S2864" s="603">
        <f t="shared" si="142"/>
        <v>7</v>
      </c>
      <c r="T2864" s="16">
        <v>4</v>
      </c>
      <c r="U2864" s="16">
        <v>3</v>
      </c>
      <c r="V2864" s="16">
        <v>0</v>
      </c>
      <c r="X2864" s="413" t="s">
        <v>5426</v>
      </c>
      <c r="Y2864" s="16" t="s">
        <v>2844</v>
      </c>
      <c r="Z2864" s="47" t="s">
        <v>5441</v>
      </c>
      <c r="AB2864" s="16" t="s">
        <v>1209</v>
      </c>
    </row>
    <row r="2865" spans="1:28" ht="15">
      <c r="A2865" s="354" t="str">
        <f t="shared" si="141"/>
        <v>100_3_060722_C3Y_p_sy.vi</v>
      </c>
      <c r="B2865" s="355" t="s">
        <v>2417</v>
      </c>
      <c r="C2865" s="355" t="s">
        <v>2418</v>
      </c>
      <c r="D2865" s="213">
        <v>100</v>
      </c>
      <c r="E2865" s="213">
        <v>3</v>
      </c>
      <c r="F2865" s="29">
        <v>220622</v>
      </c>
      <c r="G2865" s="434" t="s">
        <v>465</v>
      </c>
      <c r="H2865" s="213">
        <v>2022</v>
      </c>
      <c r="I2865" s="148" t="s">
        <v>43</v>
      </c>
      <c r="J2865" s="148" t="s">
        <v>2419</v>
      </c>
      <c r="K2865" s="148" t="s">
        <v>2420</v>
      </c>
      <c r="L2865" s="148" t="s">
        <v>74</v>
      </c>
      <c r="M2865" s="2" t="s">
        <v>168</v>
      </c>
      <c r="N2865" s="213">
        <v>79</v>
      </c>
      <c r="O2865" s="2"/>
      <c r="P2865" s="418" t="s">
        <v>1137</v>
      </c>
      <c r="Q2865" s="16" t="s">
        <v>5216</v>
      </c>
      <c r="R2865" s="16" t="s">
        <v>4916</v>
      </c>
      <c r="S2865" s="603">
        <f t="shared" si="142"/>
        <v>6</v>
      </c>
      <c r="T2865" s="16">
        <v>3</v>
      </c>
      <c r="U2865" s="16">
        <v>3</v>
      </c>
      <c r="V2865" s="16">
        <v>0</v>
      </c>
      <c r="X2865" s="413" t="s">
        <v>5426</v>
      </c>
      <c r="Y2865" s="16" t="s">
        <v>2844</v>
      </c>
      <c r="Z2865" s="47" t="s">
        <v>5442</v>
      </c>
      <c r="AB2865" s="16" t="s">
        <v>1209</v>
      </c>
    </row>
    <row r="2866" spans="1:28" ht="15">
      <c r="A2866" s="354" t="str">
        <f t="shared" si="141"/>
        <v>100_3_060722_C3Y_p_sy.ri</v>
      </c>
      <c r="B2866" s="355" t="s">
        <v>2417</v>
      </c>
      <c r="C2866" s="355" t="s">
        <v>2418</v>
      </c>
      <c r="D2866" s="213">
        <v>100</v>
      </c>
      <c r="E2866" s="213">
        <v>3</v>
      </c>
      <c r="F2866" s="29">
        <v>220622</v>
      </c>
      <c r="G2866" s="434" t="s">
        <v>465</v>
      </c>
      <c r="H2866" s="213">
        <v>2022</v>
      </c>
      <c r="I2866" s="148" t="s">
        <v>43</v>
      </c>
      <c r="J2866" s="148" t="s">
        <v>2419</v>
      </c>
      <c r="K2866" s="148" t="s">
        <v>2420</v>
      </c>
      <c r="L2866" s="148" t="s">
        <v>74</v>
      </c>
      <c r="M2866" s="2" t="s">
        <v>168</v>
      </c>
      <c r="N2866" s="213">
        <v>79</v>
      </c>
      <c r="O2866" s="2"/>
      <c r="P2866" s="581" t="s">
        <v>888</v>
      </c>
      <c r="Q2866" s="16" t="s">
        <v>889</v>
      </c>
      <c r="R2866" s="16" t="s">
        <v>4916</v>
      </c>
      <c r="S2866" s="603">
        <f t="shared" si="142"/>
        <v>1</v>
      </c>
      <c r="T2866" s="16">
        <v>0</v>
      </c>
      <c r="U2866" s="16">
        <v>1</v>
      </c>
      <c r="V2866" s="16">
        <v>0</v>
      </c>
      <c r="X2866" s="413" t="s">
        <v>5426</v>
      </c>
      <c r="Y2866" s="16" t="s">
        <v>2844</v>
      </c>
      <c r="Z2866" s="47" t="s">
        <v>5443</v>
      </c>
      <c r="AB2866" s="16" t="s">
        <v>1209</v>
      </c>
    </row>
    <row r="2867" spans="1:28" ht="15">
      <c r="A2867" s="354" t="str">
        <f t="shared" si="141"/>
        <v>80_3_220622_C15_p_sy.to</v>
      </c>
      <c r="B2867" s="355" t="s">
        <v>69</v>
      </c>
      <c r="C2867" s="355" t="s">
        <v>70</v>
      </c>
      <c r="D2867" s="213">
        <v>80</v>
      </c>
      <c r="E2867" s="213">
        <v>3</v>
      </c>
      <c r="F2867" s="379" t="s">
        <v>2800</v>
      </c>
      <c r="G2867" s="213">
        <v>220622</v>
      </c>
      <c r="H2867" s="213">
        <v>2022</v>
      </c>
      <c r="I2867" s="148" t="s">
        <v>43</v>
      </c>
      <c r="J2867" s="148" t="s">
        <v>72</v>
      </c>
      <c r="K2867" s="148" t="s">
        <v>73</v>
      </c>
      <c r="L2867" s="148" t="s">
        <v>74</v>
      </c>
      <c r="M2867" s="2" t="s">
        <v>320</v>
      </c>
      <c r="N2867" s="213">
        <v>265</v>
      </c>
      <c r="P2867" s="418" t="s">
        <v>1140</v>
      </c>
      <c r="Q2867" s="16" t="s">
        <v>5220</v>
      </c>
      <c r="R2867" s="16" t="s">
        <v>4916</v>
      </c>
      <c r="S2867" s="603">
        <f t="shared" si="142"/>
        <v>5</v>
      </c>
      <c r="T2867" s="16">
        <v>3</v>
      </c>
      <c r="U2867" s="16">
        <v>2</v>
      </c>
      <c r="V2867" s="16">
        <v>0</v>
      </c>
      <c r="X2867" s="413" t="s">
        <v>5426</v>
      </c>
      <c r="Y2867" s="16" t="s">
        <v>2844</v>
      </c>
      <c r="Z2867" s="47" t="s">
        <v>5444</v>
      </c>
      <c r="AB2867" s="16" t="s">
        <v>1209</v>
      </c>
    </row>
    <row r="2868" spans="1:28" ht="15">
      <c r="A2868" s="354" t="str">
        <f t="shared" si="141"/>
        <v>80_3_220622_C15_p_sy.vi</v>
      </c>
      <c r="B2868" s="355" t="s">
        <v>69</v>
      </c>
      <c r="C2868" s="355" t="s">
        <v>70</v>
      </c>
      <c r="D2868" s="213">
        <v>80</v>
      </c>
      <c r="E2868" s="213">
        <v>3</v>
      </c>
      <c r="F2868" s="379" t="s">
        <v>2800</v>
      </c>
      <c r="G2868" s="213">
        <v>220622</v>
      </c>
      <c r="H2868" s="213">
        <v>2022</v>
      </c>
      <c r="I2868" s="148" t="s">
        <v>43</v>
      </c>
      <c r="J2868" s="148" t="s">
        <v>72</v>
      </c>
      <c r="K2868" s="148" t="s">
        <v>73</v>
      </c>
      <c r="L2868" s="148" t="s">
        <v>74</v>
      </c>
      <c r="M2868" s="2" t="s">
        <v>320</v>
      </c>
      <c r="N2868" s="213">
        <v>265</v>
      </c>
      <c r="P2868" s="418" t="s">
        <v>1137</v>
      </c>
      <c r="Q2868" s="16" t="s">
        <v>5216</v>
      </c>
      <c r="R2868" s="16" t="s">
        <v>4916</v>
      </c>
      <c r="S2868" s="603">
        <f t="shared" si="142"/>
        <v>6</v>
      </c>
      <c r="T2868" s="16">
        <v>3</v>
      </c>
      <c r="U2868" s="16">
        <v>3</v>
      </c>
      <c r="V2868" s="16">
        <v>0</v>
      </c>
      <c r="X2868" s="413" t="s">
        <v>5426</v>
      </c>
      <c r="Y2868" s="16" t="s">
        <v>2844</v>
      </c>
      <c r="Z2868" s="47" t="s">
        <v>5445</v>
      </c>
      <c r="AB2868" s="16" t="s">
        <v>1209</v>
      </c>
    </row>
    <row r="2869" spans="1:28" ht="15">
      <c r="A2869" s="354" t="str">
        <f t="shared" si="141"/>
        <v>61_1_080622_C2X_p_sy.vi</v>
      </c>
      <c r="B2869" s="355" t="s">
        <v>2372</v>
      </c>
      <c r="C2869" s="355" t="s">
        <v>2373</v>
      </c>
      <c r="D2869" s="213">
        <v>61</v>
      </c>
      <c r="E2869" s="213">
        <v>1</v>
      </c>
      <c r="F2869" s="213">
        <v>230522</v>
      </c>
      <c r="G2869" s="367" t="s">
        <v>2800</v>
      </c>
      <c r="H2869" s="213">
        <v>2022</v>
      </c>
      <c r="I2869" s="148" t="s">
        <v>43</v>
      </c>
      <c r="J2869" s="148" t="s">
        <v>2374</v>
      </c>
      <c r="K2869" s="148" t="s">
        <v>2375</v>
      </c>
      <c r="L2869" s="148" t="s">
        <v>74</v>
      </c>
      <c r="M2869" s="2" t="s">
        <v>75</v>
      </c>
      <c r="N2869" s="117">
        <v>345</v>
      </c>
      <c r="O2869" s="50" t="s">
        <v>2912</v>
      </c>
      <c r="P2869" s="418" t="s">
        <v>1137</v>
      </c>
      <c r="Q2869" s="16" t="s">
        <v>5216</v>
      </c>
      <c r="R2869" s="16" t="s">
        <v>4916</v>
      </c>
      <c r="S2869" s="603">
        <f t="shared" si="142"/>
        <v>9</v>
      </c>
      <c r="T2869" s="16">
        <v>1</v>
      </c>
      <c r="U2869" s="16">
        <v>8</v>
      </c>
      <c r="V2869" s="16">
        <v>0</v>
      </c>
      <c r="X2869" s="413" t="s">
        <v>5426</v>
      </c>
      <c r="Y2869" s="16" t="s">
        <v>2844</v>
      </c>
      <c r="Z2869" s="47" t="s">
        <v>5446</v>
      </c>
      <c r="AB2869" s="16" t="s">
        <v>1209</v>
      </c>
    </row>
    <row r="2870" spans="1:28" ht="15">
      <c r="A2870" s="354" t="str">
        <f t="shared" si="141"/>
        <v>61_1_080622_C2X_p_sy.to</v>
      </c>
      <c r="B2870" s="355" t="s">
        <v>2372</v>
      </c>
      <c r="C2870" s="355" t="s">
        <v>2373</v>
      </c>
      <c r="D2870" s="213">
        <v>61</v>
      </c>
      <c r="E2870" s="213">
        <v>1</v>
      </c>
      <c r="F2870" s="213">
        <v>230522</v>
      </c>
      <c r="G2870" s="367" t="s">
        <v>2800</v>
      </c>
      <c r="H2870" s="213">
        <v>2022</v>
      </c>
      <c r="I2870" s="148" t="s">
        <v>43</v>
      </c>
      <c r="J2870" s="148" t="s">
        <v>2374</v>
      </c>
      <c r="K2870" s="148" t="s">
        <v>2375</v>
      </c>
      <c r="L2870" s="148" t="s">
        <v>74</v>
      </c>
      <c r="M2870" s="2" t="s">
        <v>75</v>
      </c>
      <c r="N2870" s="117">
        <v>345</v>
      </c>
      <c r="O2870" s="50" t="s">
        <v>2912</v>
      </c>
      <c r="P2870" s="418" t="s">
        <v>1140</v>
      </c>
      <c r="Q2870" s="16" t="s">
        <v>5220</v>
      </c>
      <c r="R2870" s="16" t="s">
        <v>4916</v>
      </c>
      <c r="S2870" s="603">
        <f t="shared" si="142"/>
        <v>3</v>
      </c>
      <c r="T2870" s="16">
        <v>1</v>
      </c>
      <c r="U2870" s="16">
        <v>2</v>
      </c>
      <c r="V2870" s="16">
        <v>0</v>
      </c>
      <c r="X2870" s="402" t="s">
        <v>5426</v>
      </c>
      <c r="Y2870" s="16" t="s">
        <v>2844</v>
      </c>
      <c r="Z2870" s="47" t="s">
        <v>5447</v>
      </c>
      <c r="AB2870" s="16" t="s">
        <v>1209</v>
      </c>
    </row>
    <row r="2871" spans="1:28" ht="15">
      <c r="A2871" s="354" t="str">
        <f t="shared" si="141"/>
        <v>61_1_080622_C2X_p_sy.ri</v>
      </c>
      <c r="B2871" s="355" t="s">
        <v>2372</v>
      </c>
      <c r="C2871" s="355" t="s">
        <v>2373</v>
      </c>
      <c r="D2871" s="213">
        <v>61</v>
      </c>
      <c r="E2871" s="213">
        <v>1</v>
      </c>
      <c r="F2871" s="213">
        <v>230522</v>
      </c>
      <c r="G2871" s="367" t="s">
        <v>2800</v>
      </c>
      <c r="H2871" s="213">
        <v>2022</v>
      </c>
      <c r="I2871" s="148" t="s">
        <v>43</v>
      </c>
      <c r="J2871" s="148" t="s">
        <v>2374</v>
      </c>
      <c r="K2871" s="148" t="s">
        <v>2375</v>
      </c>
      <c r="L2871" s="148" t="s">
        <v>74</v>
      </c>
      <c r="M2871" s="2" t="s">
        <v>75</v>
      </c>
      <c r="N2871" s="117">
        <v>345</v>
      </c>
      <c r="O2871" s="50" t="s">
        <v>2912</v>
      </c>
      <c r="P2871" s="581" t="s">
        <v>888</v>
      </c>
      <c r="Q2871" s="16" t="s">
        <v>889</v>
      </c>
      <c r="R2871" s="16" t="s">
        <v>4916</v>
      </c>
      <c r="S2871" s="603">
        <f t="shared" si="142"/>
        <v>1</v>
      </c>
      <c r="T2871" s="16">
        <v>0</v>
      </c>
      <c r="U2871" s="16">
        <v>1</v>
      </c>
      <c r="V2871" s="16">
        <v>0</v>
      </c>
      <c r="X2871" s="402" t="s">
        <v>5426</v>
      </c>
      <c r="Y2871" s="16" t="s">
        <v>2844</v>
      </c>
      <c r="Z2871" s="47" t="s">
        <v>5448</v>
      </c>
      <c r="AB2871" s="16" t="s">
        <v>1209</v>
      </c>
    </row>
    <row r="2872" spans="1:28" ht="15">
      <c r="A2872" s="354" t="str">
        <f t="shared" si="141"/>
        <v>100_1_090522_C3C_p_sy.ri</v>
      </c>
      <c r="B2872" s="355" t="s">
        <v>2798</v>
      </c>
      <c r="C2872" s="355" t="s">
        <v>2799</v>
      </c>
      <c r="D2872" s="213">
        <v>100</v>
      </c>
      <c r="E2872" s="213">
        <v>1</v>
      </c>
      <c r="F2872" s="213">
        <v>250422</v>
      </c>
      <c r="G2872" s="367" t="s">
        <v>2753</v>
      </c>
      <c r="H2872" s="213">
        <v>2022</v>
      </c>
      <c r="I2872" s="148" t="s">
        <v>43</v>
      </c>
      <c r="J2872" s="148" t="s">
        <v>2801</v>
      </c>
      <c r="K2872" s="148" t="s">
        <v>2802</v>
      </c>
      <c r="L2872" s="148" t="s">
        <v>74</v>
      </c>
      <c r="M2872" s="2" t="s">
        <v>75</v>
      </c>
      <c r="N2872" s="117">
        <v>56</v>
      </c>
      <c r="O2872" s="2"/>
      <c r="P2872" s="581" t="s">
        <v>888</v>
      </c>
      <c r="Q2872" s="16" t="s">
        <v>889</v>
      </c>
      <c r="R2872" s="16" t="s">
        <v>4916</v>
      </c>
      <c r="S2872" s="603">
        <f t="shared" si="142"/>
        <v>1</v>
      </c>
      <c r="T2872" s="16">
        <v>0</v>
      </c>
      <c r="U2872" s="16">
        <v>1</v>
      </c>
      <c r="V2872" s="16">
        <v>0</v>
      </c>
      <c r="X2872" s="402" t="s">
        <v>5426</v>
      </c>
      <c r="Y2872" s="16" t="s">
        <v>2844</v>
      </c>
      <c r="Z2872" s="47" t="s">
        <v>5449</v>
      </c>
      <c r="AB2872" s="16" t="s">
        <v>1209</v>
      </c>
    </row>
    <row r="2873" spans="1:28" ht="15">
      <c r="A2873" s="354" t="str">
        <f t="shared" si="141"/>
        <v>100_1_090522_C3C_p_sy.vi</v>
      </c>
      <c r="B2873" s="355" t="s">
        <v>2798</v>
      </c>
      <c r="C2873" s="355" t="s">
        <v>2799</v>
      </c>
      <c r="D2873" s="213">
        <v>100</v>
      </c>
      <c r="E2873" s="213">
        <v>1</v>
      </c>
      <c r="F2873" s="213">
        <v>250422</v>
      </c>
      <c r="G2873" s="367" t="s">
        <v>2753</v>
      </c>
      <c r="H2873" s="213">
        <v>2022</v>
      </c>
      <c r="I2873" s="148" t="s">
        <v>43</v>
      </c>
      <c r="J2873" s="148" t="s">
        <v>2801</v>
      </c>
      <c r="K2873" s="148" t="s">
        <v>2802</v>
      </c>
      <c r="L2873" s="148" t="s">
        <v>74</v>
      </c>
      <c r="M2873" s="2" t="s">
        <v>75</v>
      </c>
      <c r="N2873" s="117">
        <v>56</v>
      </c>
      <c r="O2873" s="2"/>
      <c r="P2873" s="418" t="s">
        <v>1137</v>
      </c>
      <c r="Q2873" s="16" t="s">
        <v>5216</v>
      </c>
      <c r="R2873" s="16" t="s">
        <v>4916</v>
      </c>
      <c r="S2873" s="603">
        <f t="shared" si="142"/>
        <v>4</v>
      </c>
      <c r="T2873" s="16">
        <v>0</v>
      </c>
      <c r="U2873" s="16">
        <v>4</v>
      </c>
      <c r="V2873" s="16">
        <v>0</v>
      </c>
      <c r="X2873" s="402" t="s">
        <v>5426</v>
      </c>
      <c r="Y2873" s="16" t="s">
        <v>2844</v>
      </c>
      <c r="Z2873" s="47" t="s">
        <v>5450</v>
      </c>
      <c r="AB2873" s="16" t="s">
        <v>1209</v>
      </c>
    </row>
    <row r="2874" spans="1:28" ht="15">
      <c r="A2874" s="354" t="str">
        <f t="shared" si="141"/>
        <v>83_1_220622_C2C_p_sy.vi</v>
      </c>
      <c r="B2874" s="148" t="s">
        <v>2789</v>
      </c>
      <c r="C2874" s="148" t="s">
        <v>2790</v>
      </c>
      <c r="D2874" s="213">
        <v>83</v>
      </c>
      <c r="E2874" s="213">
        <v>1</v>
      </c>
      <c r="F2874" s="481" t="s">
        <v>2800</v>
      </c>
      <c r="G2874" s="213">
        <v>220622</v>
      </c>
      <c r="H2874" s="213">
        <v>2022</v>
      </c>
      <c r="I2874" s="148" t="s">
        <v>43</v>
      </c>
      <c r="J2874" s="148" t="s">
        <v>2791</v>
      </c>
      <c r="K2874" s="148" t="s">
        <v>2792</v>
      </c>
      <c r="L2874" s="148" t="s">
        <v>74</v>
      </c>
      <c r="M2874" s="2" t="s">
        <v>75</v>
      </c>
      <c r="N2874" s="117">
        <v>171</v>
      </c>
      <c r="P2874" s="418" t="s">
        <v>1137</v>
      </c>
      <c r="Q2874" s="16" t="s">
        <v>5216</v>
      </c>
      <c r="R2874" s="16" t="s">
        <v>4916</v>
      </c>
      <c r="S2874" s="603">
        <f t="shared" si="142"/>
        <v>2</v>
      </c>
      <c r="T2874" s="16">
        <v>0</v>
      </c>
      <c r="U2874" s="16">
        <v>2</v>
      </c>
      <c r="V2874" s="16">
        <v>0</v>
      </c>
      <c r="X2874" s="402" t="s">
        <v>5426</v>
      </c>
      <c r="Y2874" s="16" t="s">
        <v>2844</v>
      </c>
      <c r="Z2874" s="47" t="s">
        <v>5451</v>
      </c>
      <c r="AB2874" s="16" t="s">
        <v>1209</v>
      </c>
    </row>
    <row r="2875" spans="1:28" ht="15">
      <c r="A2875" s="354" t="str">
        <f t="shared" si="141"/>
        <v>83_1_220622_C2C_p_sy.ri</v>
      </c>
      <c r="B2875" s="148" t="s">
        <v>2789</v>
      </c>
      <c r="C2875" s="148" t="s">
        <v>2790</v>
      </c>
      <c r="D2875" s="213">
        <v>83</v>
      </c>
      <c r="E2875" s="213">
        <v>1</v>
      </c>
      <c r="F2875" s="481" t="s">
        <v>2800</v>
      </c>
      <c r="G2875" s="213">
        <v>220622</v>
      </c>
      <c r="H2875" s="213">
        <v>2022</v>
      </c>
      <c r="I2875" s="148" t="s">
        <v>43</v>
      </c>
      <c r="J2875" s="148" t="s">
        <v>2791</v>
      </c>
      <c r="K2875" s="148" t="s">
        <v>2792</v>
      </c>
      <c r="L2875" s="148" t="s">
        <v>74</v>
      </c>
      <c r="M2875" s="2" t="s">
        <v>75</v>
      </c>
      <c r="N2875" s="117">
        <v>171</v>
      </c>
      <c r="P2875" s="581" t="s">
        <v>888</v>
      </c>
      <c r="Q2875" s="16" t="s">
        <v>889</v>
      </c>
      <c r="R2875" s="16" t="s">
        <v>4916</v>
      </c>
      <c r="S2875" s="603">
        <f t="shared" si="142"/>
        <v>1</v>
      </c>
      <c r="T2875" s="16">
        <v>0</v>
      </c>
      <c r="U2875" s="16">
        <v>1</v>
      </c>
      <c r="V2875" s="16">
        <v>0</v>
      </c>
      <c r="X2875" s="402" t="s">
        <v>5426</v>
      </c>
      <c r="Y2875" s="16" t="s">
        <v>2844</v>
      </c>
      <c r="Z2875" s="47" t="s">
        <v>5452</v>
      </c>
      <c r="AB2875" s="16" t="s">
        <v>1209</v>
      </c>
    </row>
    <row r="2876" spans="1:28" ht="15">
      <c r="A2876" s="354" t="str">
        <f t="shared" si="141"/>
        <v>102_1_080622_C1C_p_sy.ri</v>
      </c>
      <c r="B2876" s="355" t="s">
        <v>2751</v>
      </c>
      <c r="C2876" s="355" t="s">
        <v>2752</v>
      </c>
      <c r="D2876" s="213">
        <v>102</v>
      </c>
      <c r="E2876" s="213">
        <v>1</v>
      </c>
      <c r="F2876" s="213">
        <v>230522</v>
      </c>
      <c r="G2876" s="367" t="s">
        <v>2800</v>
      </c>
      <c r="H2876" s="213">
        <v>2022</v>
      </c>
      <c r="I2876" s="148" t="s">
        <v>43</v>
      </c>
      <c r="J2876" s="148" t="s">
        <v>2754</v>
      </c>
      <c r="K2876" s="148" t="s">
        <v>2755</v>
      </c>
      <c r="L2876" s="148" t="s">
        <v>74</v>
      </c>
      <c r="M2876" s="148" t="s">
        <v>100</v>
      </c>
      <c r="N2876" s="213">
        <v>110</v>
      </c>
      <c r="O2876" s="2"/>
      <c r="P2876" s="581" t="s">
        <v>888</v>
      </c>
      <c r="Q2876" s="16" t="s">
        <v>889</v>
      </c>
      <c r="R2876" s="16" t="s">
        <v>4916</v>
      </c>
      <c r="S2876" s="603">
        <f t="shared" si="142"/>
        <v>2</v>
      </c>
      <c r="T2876" s="16">
        <v>0</v>
      </c>
      <c r="U2876" s="16">
        <v>2</v>
      </c>
      <c r="V2876" s="16">
        <v>0</v>
      </c>
      <c r="X2876" s="402" t="s">
        <v>5426</v>
      </c>
      <c r="Y2876" s="16" t="s">
        <v>2844</v>
      </c>
      <c r="Z2876" s="47" t="s">
        <v>5453</v>
      </c>
      <c r="AB2876" s="16" t="s">
        <v>1209</v>
      </c>
    </row>
    <row r="2877" spans="1:28" ht="15">
      <c r="A2877" s="354" t="str">
        <f t="shared" si="141"/>
        <v>102_1_080622_C1C_p_sy.vi</v>
      </c>
      <c r="B2877" s="355" t="s">
        <v>2751</v>
      </c>
      <c r="C2877" s="355" t="s">
        <v>2752</v>
      </c>
      <c r="D2877" s="213">
        <v>102</v>
      </c>
      <c r="E2877" s="213">
        <v>1</v>
      </c>
      <c r="F2877" s="213">
        <v>230522</v>
      </c>
      <c r="G2877" s="367" t="s">
        <v>2800</v>
      </c>
      <c r="H2877" s="213">
        <v>2022</v>
      </c>
      <c r="I2877" s="148" t="s">
        <v>43</v>
      </c>
      <c r="J2877" s="148" t="s">
        <v>2754</v>
      </c>
      <c r="K2877" s="148" t="s">
        <v>2755</v>
      </c>
      <c r="L2877" s="148" t="s">
        <v>74</v>
      </c>
      <c r="M2877" s="148" t="s">
        <v>100</v>
      </c>
      <c r="N2877" s="213">
        <v>110</v>
      </c>
      <c r="O2877" s="2"/>
      <c r="P2877" s="418" t="s">
        <v>1137</v>
      </c>
      <c r="Q2877" s="16" t="s">
        <v>5216</v>
      </c>
      <c r="R2877" s="16" t="s">
        <v>4916</v>
      </c>
      <c r="S2877" s="603">
        <f t="shared" si="142"/>
        <v>1</v>
      </c>
      <c r="T2877" s="16">
        <v>0</v>
      </c>
      <c r="U2877" s="16">
        <v>1</v>
      </c>
      <c r="V2877" s="16">
        <v>0</v>
      </c>
      <c r="X2877" s="402" t="s">
        <v>5426</v>
      </c>
      <c r="Y2877" s="16" t="s">
        <v>2844</v>
      </c>
      <c r="Z2877" s="47" t="s">
        <v>5454</v>
      </c>
      <c r="AB2877" s="16" t="s">
        <v>1209</v>
      </c>
    </row>
    <row r="2878" spans="1:28" ht="15">
      <c r="A2878" s="354" t="str">
        <f t="shared" si="141"/>
        <v>100_3_230522_C3Y_p_sy.ri</v>
      </c>
      <c r="B2878" s="355" t="s">
        <v>2417</v>
      </c>
      <c r="C2878" s="355" t="s">
        <v>2418</v>
      </c>
      <c r="D2878" s="213">
        <v>100</v>
      </c>
      <c r="E2878" s="213">
        <v>3</v>
      </c>
      <c r="F2878" s="367" t="s">
        <v>2753</v>
      </c>
      <c r="G2878" s="213">
        <v>230522</v>
      </c>
      <c r="H2878" s="213">
        <v>2022</v>
      </c>
      <c r="I2878" s="148" t="s">
        <v>43</v>
      </c>
      <c r="J2878" s="148" t="s">
        <v>2419</v>
      </c>
      <c r="K2878" s="148" t="s">
        <v>2420</v>
      </c>
      <c r="L2878" s="148" t="s">
        <v>74</v>
      </c>
      <c r="M2878" s="2" t="s">
        <v>75</v>
      </c>
      <c r="N2878" s="117">
        <v>55</v>
      </c>
      <c r="O2878" s="2"/>
      <c r="P2878" s="581" t="s">
        <v>888</v>
      </c>
      <c r="Q2878" s="16" t="s">
        <v>889</v>
      </c>
      <c r="R2878" s="16" t="s">
        <v>4916</v>
      </c>
      <c r="S2878" s="603">
        <f t="shared" si="142"/>
        <v>2</v>
      </c>
      <c r="T2878" s="16">
        <v>0</v>
      </c>
      <c r="U2878" s="16">
        <v>2</v>
      </c>
      <c r="V2878" s="16">
        <v>0</v>
      </c>
      <c r="X2878" s="402" t="s">
        <v>5426</v>
      </c>
      <c r="Y2878" s="16" t="s">
        <v>2844</v>
      </c>
      <c r="Z2878" s="47" t="s">
        <v>5455</v>
      </c>
      <c r="AB2878" s="16" t="s">
        <v>1209</v>
      </c>
    </row>
    <row r="2879" spans="1:28" ht="15">
      <c r="A2879" s="354" t="str">
        <f t="shared" si="141"/>
        <v>101_1_300621_C2A_p_sy.vi</v>
      </c>
      <c r="B2879" s="378" t="s">
        <v>80</v>
      </c>
      <c r="C2879" s="378" t="s">
        <v>81</v>
      </c>
      <c r="D2879" s="213">
        <v>101</v>
      </c>
      <c r="E2879" s="213">
        <v>1</v>
      </c>
      <c r="F2879" s="213">
        <v>150621</v>
      </c>
      <c r="G2879" s="213">
        <v>300621</v>
      </c>
      <c r="H2879" s="213">
        <v>2021</v>
      </c>
      <c r="I2879" s="148" t="s">
        <v>43</v>
      </c>
      <c r="J2879" s="148" t="s">
        <v>82</v>
      </c>
      <c r="K2879" s="148" t="s">
        <v>83</v>
      </c>
      <c r="L2879" s="148" t="s">
        <v>74</v>
      </c>
      <c r="M2879" s="148" t="s">
        <v>168</v>
      </c>
      <c r="N2879" s="213">
        <v>400</v>
      </c>
      <c r="O2879" s="2"/>
      <c r="P2879" s="418" t="s">
        <v>1137</v>
      </c>
      <c r="Q2879" s="16" t="s">
        <v>5216</v>
      </c>
      <c r="R2879" s="16" t="s">
        <v>4916</v>
      </c>
      <c r="S2879" s="603">
        <f t="shared" si="142"/>
        <v>2</v>
      </c>
      <c r="T2879" s="16">
        <v>0</v>
      </c>
      <c r="U2879" s="16">
        <v>2</v>
      </c>
      <c r="V2879" s="16">
        <v>0</v>
      </c>
      <c r="X2879" s="402" t="s">
        <v>5426</v>
      </c>
      <c r="Y2879" s="16" t="s">
        <v>2844</v>
      </c>
      <c r="Z2879" s="47" t="s">
        <v>5456</v>
      </c>
      <c r="AB2879" s="16" t="s">
        <v>1209</v>
      </c>
    </row>
    <row r="2880" spans="1:28" ht="15">
      <c r="A2880" s="354" t="str">
        <f t="shared" si="141"/>
        <v>80_3_030921_C15_p_sy.ri</v>
      </c>
      <c r="B2880" s="355" t="s">
        <v>69</v>
      </c>
      <c r="C2880" s="355" t="s">
        <v>70</v>
      </c>
      <c r="D2880" s="213">
        <v>80</v>
      </c>
      <c r="E2880" s="213">
        <v>3</v>
      </c>
      <c r="F2880" s="213">
        <v>160821</v>
      </c>
      <c r="G2880" s="379" t="s">
        <v>2403</v>
      </c>
      <c r="H2880" s="213">
        <v>2021</v>
      </c>
      <c r="I2880" s="148" t="s">
        <v>43</v>
      </c>
      <c r="J2880" s="148" t="s">
        <v>72</v>
      </c>
      <c r="K2880" s="148" t="s">
        <v>73</v>
      </c>
      <c r="L2880" s="148" t="s">
        <v>74</v>
      </c>
      <c r="M2880" s="364" t="s">
        <v>75</v>
      </c>
      <c r="N2880" s="213"/>
      <c r="O2880" s="213"/>
      <c r="P2880" s="581" t="s">
        <v>888</v>
      </c>
      <c r="Q2880" s="16" t="s">
        <v>889</v>
      </c>
      <c r="R2880" s="16" t="s">
        <v>4916</v>
      </c>
      <c r="S2880" s="603">
        <f t="shared" si="142"/>
        <v>2</v>
      </c>
      <c r="T2880" s="16">
        <v>0</v>
      </c>
      <c r="U2880" s="16">
        <v>2</v>
      </c>
      <c r="V2880" s="16">
        <v>0</v>
      </c>
      <c r="X2880" s="402" t="s">
        <v>5426</v>
      </c>
      <c r="Y2880" s="16" t="s">
        <v>2844</v>
      </c>
      <c r="Z2880" s="47" t="s">
        <v>5457</v>
      </c>
      <c r="AB2880" s="16" t="s">
        <v>1209</v>
      </c>
    </row>
    <row r="2881" spans="1:28" ht="15">
      <c r="A2881" s="354" t="str">
        <f t="shared" si="141"/>
        <v>101_2_160821_C3A_p_sy.ri</v>
      </c>
      <c r="B2881" s="355" t="s">
        <v>2336</v>
      </c>
      <c r="C2881" s="355" t="s">
        <v>2337</v>
      </c>
      <c r="D2881" s="213">
        <v>101</v>
      </c>
      <c r="E2881" s="213">
        <v>2</v>
      </c>
      <c r="F2881" s="213">
        <v>300721</v>
      </c>
      <c r="G2881" s="213">
        <v>160821</v>
      </c>
      <c r="H2881" s="213">
        <v>2021</v>
      </c>
      <c r="I2881" s="148" t="s">
        <v>43</v>
      </c>
      <c r="J2881" s="148" t="s">
        <v>2338</v>
      </c>
      <c r="K2881" s="148" t="s">
        <v>2339</v>
      </c>
      <c r="L2881" s="148" t="s">
        <v>74</v>
      </c>
      <c r="M2881" s="2" t="s">
        <v>75</v>
      </c>
      <c r="N2881" s="117">
        <v>572</v>
      </c>
      <c r="P2881" s="581" t="s">
        <v>888</v>
      </c>
      <c r="Q2881" s="16" t="s">
        <v>889</v>
      </c>
      <c r="R2881" s="16" t="s">
        <v>4916</v>
      </c>
      <c r="S2881" s="603">
        <f t="shared" si="142"/>
        <v>2</v>
      </c>
      <c r="T2881" s="16">
        <v>0</v>
      </c>
      <c r="U2881" s="16">
        <v>2</v>
      </c>
      <c r="V2881" s="16">
        <v>0</v>
      </c>
      <c r="X2881" s="402" t="s">
        <v>5426</v>
      </c>
      <c r="Y2881" s="16" t="s">
        <v>2844</v>
      </c>
      <c r="Z2881" s="47" t="s">
        <v>5458</v>
      </c>
      <c r="AB2881" s="16" t="s">
        <v>1209</v>
      </c>
    </row>
    <row r="2882" spans="1:28" ht="15">
      <c r="A2882" s="354" t="str">
        <f t="shared" si="141"/>
        <v>119_2_300721_C35_p_sy.vi</v>
      </c>
      <c r="B2882" s="355" t="s">
        <v>2611</v>
      </c>
      <c r="C2882" s="355" t="s">
        <v>2612</v>
      </c>
      <c r="D2882" s="213">
        <v>119</v>
      </c>
      <c r="E2882" s="213">
        <v>2</v>
      </c>
      <c r="F2882" s="213">
        <v>140721</v>
      </c>
      <c r="G2882" s="378">
        <v>300721</v>
      </c>
      <c r="H2882" s="213">
        <v>2021</v>
      </c>
      <c r="I2882" s="148" t="s">
        <v>43</v>
      </c>
      <c r="J2882" s="148" t="s">
        <v>2613</v>
      </c>
      <c r="K2882" s="148" t="s">
        <v>2614</v>
      </c>
      <c r="L2882" s="148" t="s">
        <v>74</v>
      </c>
      <c r="M2882" s="16" t="s">
        <v>75</v>
      </c>
      <c r="P2882" s="418" t="s">
        <v>1137</v>
      </c>
      <c r="Q2882" s="16" t="s">
        <v>5216</v>
      </c>
      <c r="R2882" s="16" t="s">
        <v>4916</v>
      </c>
      <c r="S2882" s="603">
        <f t="shared" si="142"/>
        <v>2</v>
      </c>
      <c r="T2882" s="16">
        <v>0</v>
      </c>
      <c r="U2882" s="16">
        <v>2</v>
      </c>
      <c r="V2882" s="16">
        <v>0</v>
      </c>
      <c r="X2882" s="402" t="s">
        <v>5426</v>
      </c>
      <c r="Y2882" s="16" t="s">
        <v>2844</v>
      </c>
      <c r="Z2882" s="47" t="s">
        <v>5459</v>
      </c>
      <c r="AB2882" s="16" t="s">
        <v>1209</v>
      </c>
    </row>
    <row r="2883" spans="1:28" ht="15">
      <c r="A2883" s="354" t="str">
        <f t="shared" si="141"/>
        <v>83_2_060722_C2D_p_er.ae</v>
      </c>
      <c r="B2883" s="355" t="s">
        <v>2773</v>
      </c>
      <c r="C2883" s="355" t="s">
        <v>2774</v>
      </c>
      <c r="D2883" s="213">
        <v>83</v>
      </c>
      <c r="E2883" s="213">
        <v>2</v>
      </c>
      <c r="F2883" s="213">
        <v>220622</v>
      </c>
      <c r="G2883" s="367" t="s">
        <v>465</v>
      </c>
      <c r="H2883" s="213">
        <v>2022</v>
      </c>
      <c r="I2883" s="148" t="s">
        <v>43</v>
      </c>
      <c r="J2883" s="148" t="s">
        <v>2775</v>
      </c>
      <c r="K2883" s="148" t="s">
        <v>2776</v>
      </c>
      <c r="L2883" s="148" t="s">
        <v>74</v>
      </c>
      <c r="M2883" s="2" t="s">
        <v>168</v>
      </c>
      <c r="N2883" s="213">
        <v>854</v>
      </c>
      <c r="O2883" s="2"/>
      <c r="P2883" s="418" t="s">
        <v>3201</v>
      </c>
      <c r="Q2883" s="16" t="s">
        <v>5460</v>
      </c>
      <c r="R2883" s="16" t="s">
        <v>4909</v>
      </c>
      <c r="S2883" s="596">
        <v>1</v>
      </c>
      <c r="T2883" s="16">
        <v>0</v>
      </c>
      <c r="U2883" s="16">
        <v>1</v>
      </c>
      <c r="V2883" s="16">
        <v>0</v>
      </c>
      <c r="X2883" s="413" t="s">
        <v>5461</v>
      </c>
      <c r="Y2883" s="16" t="s">
        <v>2844</v>
      </c>
      <c r="Z2883" s="47" t="s">
        <v>5462</v>
      </c>
      <c r="AB2883" s="16" t="s">
        <v>1209</v>
      </c>
    </row>
    <row r="2884" spans="1:28" ht="15">
      <c r="A2884" s="354" t="str">
        <f t="shared" si="141"/>
        <v>83_2_060722_C2D_p_la.la</v>
      </c>
      <c r="B2884" s="355" t="s">
        <v>2773</v>
      </c>
      <c r="C2884" s="355" t="s">
        <v>2774</v>
      </c>
      <c r="D2884" s="213">
        <v>83</v>
      </c>
      <c r="E2884" s="213">
        <v>2</v>
      </c>
      <c r="F2884" s="213">
        <v>220622</v>
      </c>
      <c r="G2884" s="367" t="s">
        <v>465</v>
      </c>
      <c r="H2884" s="213">
        <v>2022</v>
      </c>
      <c r="I2884" s="148" t="s">
        <v>43</v>
      </c>
      <c r="J2884" s="148" t="s">
        <v>2775</v>
      </c>
      <c r="K2884" s="148" t="s">
        <v>2776</v>
      </c>
      <c r="L2884" s="148" t="s">
        <v>74</v>
      </c>
      <c r="M2884" s="2" t="s">
        <v>168</v>
      </c>
      <c r="N2884" s="213">
        <v>854</v>
      </c>
      <c r="O2884" s="2"/>
      <c r="P2884" s="621" t="s">
        <v>5345</v>
      </c>
      <c r="Q2884" s="16" t="s">
        <v>5346</v>
      </c>
      <c r="R2884" s="16" t="s">
        <v>4909</v>
      </c>
      <c r="S2884" s="596">
        <v>1</v>
      </c>
      <c r="T2884" s="16">
        <v>0</v>
      </c>
      <c r="U2884" s="16">
        <v>1</v>
      </c>
      <c r="V2884" s="16">
        <v>0</v>
      </c>
      <c r="X2884" s="413" t="s">
        <v>5461</v>
      </c>
      <c r="Y2884" s="16" t="s">
        <v>2844</v>
      </c>
      <c r="Z2884" s="47" t="s">
        <v>5463</v>
      </c>
      <c r="AB2884" s="16" t="s">
        <v>1209</v>
      </c>
    </row>
    <row r="2885" spans="1:28" ht="15">
      <c r="A2885" s="354" t="str">
        <f t="shared" si="141"/>
        <v>128_1_230522_C3D_p_br.va</v>
      </c>
      <c r="B2885" s="355" t="s">
        <v>2767</v>
      </c>
      <c r="C2885" s="355" t="s">
        <v>2768</v>
      </c>
      <c r="D2885" s="213">
        <v>128</v>
      </c>
      <c r="E2885" s="213">
        <v>1</v>
      </c>
      <c r="F2885" s="367" t="s">
        <v>2753</v>
      </c>
      <c r="G2885" s="213">
        <v>230522</v>
      </c>
      <c r="H2885" s="213">
        <v>2022</v>
      </c>
      <c r="I2885" s="148" t="s">
        <v>43</v>
      </c>
      <c r="J2885" s="148" t="s">
        <v>2769</v>
      </c>
      <c r="K2885" s="148" t="s">
        <v>2770</v>
      </c>
      <c r="L2885" s="148" t="s">
        <v>74</v>
      </c>
      <c r="M2885" s="2" t="s">
        <v>75</v>
      </c>
      <c r="N2885" s="117">
        <v>128</v>
      </c>
      <c r="P2885" s="418" t="s">
        <v>1186</v>
      </c>
      <c r="Q2885" s="16" t="s">
        <v>5269</v>
      </c>
      <c r="R2885" s="16" t="s">
        <v>4909</v>
      </c>
      <c r="S2885" s="596">
        <v>1</v>
      </c>
      <c r="T2885" s="16">
        <v>1</v>
      </c>
      <c r="U2885" s="16">
        <v>0</v>
      </c>
      <c r="V2885" s="16">
        <v>0</v>
      </c>
      <c r="X2885" s="413" t="s">
        <v>5461</v>
      </c>
      <c r="Y2885" s="16" t="s">
        <v>2844</v>
      </c>
      <c r="Z2885" s="47" t="s">
        <v>5464</v>
      </c>
      <c r="AB2885" s="16" t="s">
        <v>1209</v>
      </c>
    </row>
    <row r="2886" spans="1:28" ht="15">
      <c r="A2886" s="354" t="str">
        <f t="shared" si="141"/>
        <v>71_2_300721_C2B_p_sp.</v>
      </c>
      <c r="B2886" s="355" t="s">
        <v>2481</v>
      </c>
      <c r="C2886" s="355" t="s">
        <v>2482</v>
      </c>
      <c r="D2886" s="213">
        <v>71</v>
      </c>
      <c r="E2886" s="213">
        <v>2</v>
      </c>
      <c r="F2886" s="213">
        <v>140721</v>
      </c>
      <c r="G2886" s="213">
        <v>300721</v>
      </c>
      <c r="H2886" s="213">
        <v>2021</v>
      </c>
      <c r="I2886" s="148" t="s">
        <v>43</v>
      </c>
      <c r="J2886" s="148" t="s">
        <v>2483</v>
      </c>
      <c r="K2886" s="148" t="s">
        <v>2484</v>
      </c>
      <c r="L2886" s="148" t="s">
        <v>74</v>
      </c>
      <c r="M2886" s="2" t="s">
        <v>75</v>
      </c>
      <c r="N2886" s="117">
        <v>8</v>
      </c>
      <c r="O2886" s="2"/>
      <c r="P2886" s="581" t="s">
        <v>1163</v>
      </c>
      <c r="Q2886" s="16" t="s">
        <v>1164</v>
      </c>
      <c r="R2886" s="16" t="s">
        <v>4909</v>
      </c>
      <c r="S2886" s="16">
        <v>3</v>
      </c>
      <c r="T2886" s="16">
        <v>0</v>
      </c>
      <c r="U2886" s="16">
        <v>3</v>
      </c>
      <c r="V2886" s="16">
        <v>0</v>
      </c>
      <c r="X2886" s="413" t="s">
        <v>5461</v>
      </c>
      <c r="Y2886" s="16" t="s">
        <v>2844</v>
      </c>
      <c r="Z2886" s="47" t="s">
        <v>5465</v>
      </c>
      <c r="AB2886" s="16" t="s">
        <v>1209</v>
      </c>
    </row>
    <row r="2887" spans="1:28" ht="15">
      <c r="A2887" s="354" t="str">
        <f t="shared" si="141"/>
        <v>119_1_200921_C1X_p_me.</v>
      </c>
      <c r="B2887" s="355" t="s">
        <v>2302</v>
      </c>
      <c r="C2887" s="355" t="s">
        <v>2303</v>
      </c>
      <c r="D2887" s="213">
        <v>119</v>
      </c>
      <c r="E2887" s="213">
        <v>1</v>
      </c>
      <c r="F2887" s="96" t="s">
        <v>2403</v>
      </c>
      <c r="G2887" s="378">
        <v>200921</v>
      </c>
      <c r="H2887" s="213">
        <v>2021</v>
      </c>
      <c r="I2887" s="148" t="s">
        <v>43</v>
      </c>
      <c r="J2887" s="148" t="s">
        <v>2304</v>
      </c>
      <c r="K2887" s="148" t="s">
        <v>2305</v>
      </c>
      <c r="L2887" s="148" t="s">
        <v>74</v>
      </c>
      <c r="M2887" s="16" t="s">
        <v>75</v>
      </c>
      <c r="P2887" s="581" t="s">
        <v>1178</v>
      </c>
      <c r="Q2887" s="16" t="s">
        <v>4922</v>
      </c>
      <c r="R2887" s="16" t="s">
        <v>4909</v>
      </c>
      <c r="S2887" s="16">
        <v>167</v>
      </c>
      <c r="T2887" s="16">
        <v>79</v>
      </c>
      <c r="U2887" s="16">
        <v>88</v>
      </c>
      <c r="V2887" s="16">
        <v>0</v>
      </c>
      <c r="X2887" s="413" t="s">
        <v>5461</v>
      </c>
      <c r="Y2887" s="16" t="s">
        <v>2844</v>
      </c>
      <c r="Z2887" s="48"/>
      <c r="AB2887" s="16" t="s">
        <v>1209</v>
      </c>
    </row>
    <row r="2888" spans="1:28" ht="15">
      <c r="A2888" s="354" t="str">
        <f t="shared" si="141"/>
        <v>119_2_030822_C2Y_p_me.</v>
      </c>
      <c r="B2888" s="355" t="s">
        <v>2517</v>
      </c>
      <c r="C2888" s="355" t="s">
        <v>2518</v>
      </c>
      <c r="D2888" s="421">
        <v>119</v>
      </c>
      <c r="E2888" s="421">
        <v>2</v>
      </c>
      <c r="F2888" s="454">
        <v>200722</v>
      </c>
      <c r="G2888" s="96" t="s">
        <v>3145</v>
      </c>
      <c r="H2888" s="213">
        <v>2022</v>
      </c>
      <c r="I2888" s="148" t="s">
        <v>43</v>
      </c>
      <c r="J2888" s="148" t="s">
        <v>2519</v>
      </c>
      <c r="K2888" s="148" t="s">
        <v>2520</v>
      </c>
      <c r="L2888" s="148" t="s">
        <v>74</v>
      </c>
      <c r="M2888" s="2" t="s">
        <v>100</v>
      </c>
      <c r="N2888" s="117">
        <f>27+6</f>
        <v>33</v>
      </c>
      <c r="O2888" s="2" t="s">
        <v>2912</v>
      </c>
      <c r="P2888" s="581" t="s">
        <v>1178</v>
      </c>
      <c r="Q2888" s="16" t="s">
        <v>4922</v>
      </c>
      <c r="R2888" s="16" t="s">
        <v>4909</v>
      </c>
      <c r="S2888" s="16">
        <v>189</v>
      </c>
      <c r="T2888" s="16">
        <v>99</v>
      </c>
      <c r="U2888" s="16">
        <v>90</v>
      </c>
      <c r="V2888" s="16">
        <v>0</v>
      </c>
      <c r="X2888" s="413" t="s">
        <v>5461</v>
      </c>
      <c r="Y2888" s="16" t="s">
        <v>2844</v>
      </c>
      <c r="Z2888" s="48"/>
      <c r="AB2888" s="16" t="s">
        <v>1209</v>
      </c>
    </row>
    <row r="2889" spans="1:28" ht="15">
      <c r="A2889" s="354" t="str">
        <f t="shared" si="141"/>
        <v>128_1_230522_C3D_p_me.</v>
      </c>
      <c r="B2889" s="355" t="s">
        <v>2767</v>
      </c>
      <c r="C2889" s="355" t="s">
        <v>2768</v>
      </c>
      <c r="D2889" s="213">
        <v>128</v>
      </c>
      <c r="E2889" s="213">
        <v>1</v>
      </c>
      <c r="F2889" s="367" t="s">
        <v>2753</v>
      </c>
      <c r="G2889" s="213">
        <v>230522</v>
      </c>
      <c r="H2889" s="213">
        <v>2022</v>
      </c>
      <c r="I2889" s="148" t="s">
        <v>43</v>
      </c>
      <c r="J2889" s="148" t="s">
        <v>2769</v>
      </c>
      <c r="K2889" s="148" t="s">
        <v>2770</v>
      </c>
      <c r="L2889" s="148" t="s">
        <v>74</v>
      </c>
      <c r="M2889" s="2" t="s">
        <v>75</v>
      </c>
      <c r="N2889" s="117">
        <v>128</v>
      </c>
      <c r="P2889" s="581" t="s">
        <v>1178</v>
      </c>
      <c r="Q2889" s="16" t="s">
        <v>4922</v>
      </c>
      <c r="R2889" s="16" t="s">
        <v>4909</v>
      </c>
      <c r="S2889" s="16">
        <v>8</v>
      </c>
      <c r="T2889" s="16">
        <v>0</v>
      </c>
      <c r="U2889" s="16">
        <v>8</v>
      </c>
      <c r="V2889" s="16">
        <v>0</v>
      </c>
      <c r="X2889" s="413" t="s">
        <v>5461</v>
      </c>
      <c r="Y2889" s="16" t="s">
        <v>2844</v>
      </c>
      <c r="Z2889" s="48"/>
      <c r="AB2889" s="16" t="s">
        <v>1209</v>
      </c>
    </row>
    <row r="2890" spans="1:28" ht="15">
      <c r="A2890" s="354" t="str">
        <f t="shared" si="141"/>
        <v>128_1_060722_C3D_p_me.</v>
      </c>
      <c r="B2890" s="355" t="s">
        <v>2767</v>
      </c>
      <c r="C2890" s="355" t="s">
        <v>2768</v>
      </c>
      <c r="D2890" s="213">
        <v>128</v>
      </c>
      <c r="E2890" s="213">
        <v>1</v>
      </c>
      <c r="F2890" s="213">
        <v>220622</v>
      </c>
      <c r="G2890" s="367" t="s">
        <v>465</v>
      </c>
      <c r="H2890" s="213">
        <v>2022</v>
      </c>
      <c r="I2890" s="148" t="s">
        <v>43</v>
      </c>
      <c r="J2890" s="148" t="s">
        <v>2769</v>
      </c>
      <c r="K2890" s="148" t="s">
        <v>2770</v>
      </c>
      <c r="L2890" s="148" t="s">
        <v>74</v>
      </c>
      <c r="M2890" s="2" t="s">
        <v>100</v>
      </c>
      <c r="N2890" s="117">
        <v>491</v>
      </c>
      <c r="O2890" s="2"/>
      <c r="P2890" s="581" t="s">
        <v>1178</v>
      </c>
      <c r="Q2890" s="16" t="s">
        <v>4922</v>
      </c>
      <c r="R2890" s="16" t="s">
        <v>4909</v>
      </c>
      <c r="S2890" s="16">
        <v>47</v>
      </c>
      <c r="T2890" s="16">
        <v>19</v>
      </c>
      <c r="U2890" s="16">
        <v>28</v>
      </c>
      <c r="V2890" s="16">
        <v>0</v>
      </c>
      <c r="X2890" s="413" t="s">
        <v>5461</v>
      </c>
      <c r="Y2890" s="16" t="s">
        <v>2844</v>
      </c>
      <c r="Z2890" s="48"/>
      <c r="AB2890" s="16" t="s">
        <v>1209</v>
      </c>
    </row>
    <row r="2891" spans="1:28" ht="15">
      <c r="A2891" s="354" t="str">
        <f t="shared" si="141"/>
        <v>83_2_090522_C2D_p_me.</v>
      </c>
      <c r="B2891" s="355" t="s">
        <v>2773</v>
      </c>
      <c r="C2891" s="355" t="s">
        <v>2774</v>
      </c>
      <c r="D2891" s="213">
        <v>83</v>
      </c>
      <c r="E2891" s="213">
        <v>2</v>
      </c>
      <c r="F2891" s="213">
        <v>250422</v>
      </c>
      <c r="G2891" s="367" t="s">
        <v>2753</v>
      </c>
      <c r="H2891" s="213">
        <v>2022</v>
      </c>
      <c r="I2891" s="148" t="s">
        <v>43</v>
      </c>
      <c r="J2891" s="148" t="s">
        <v>2775</v>
      </c>
      <c r="K2891" s="148" t="s">
        <v>2776</v>
      </c>
      <c r="L2891" s="148" t="s">
        <v>74</v>
      </c>
      <c r="M2891" s="2" t="s">
        <v>75</v>
      </c>
      <c r="N2891" s="117">
        <v>79</v>
      </c>
      <c r="O2891" s="2"/>
      <c r="P2891" s="581" t="s">
        <v>1178</v>
      </c>
      <c r="Q2891" s="16" t="s">
        <v>4922</v>
      </c>
      <c r="R2891" s="16" t="s">
        <v>4909</v>
      </c>
      <c r="S2891" s="16">
        <v>42</v>
      </c>
      <c r="T2891" s="16">
        <v>17</v>
      </c>
      <c r="U2891" s="16">
        <v>25</v>
      </c>
      <c r="V2891" s="16">
        <v>0</v>
      </c>
      <c r="X2891" s="413" t="s">
        <v>5461</v>
      </c>
      <c r="Y2891" s="16" t="s">
        <v>2844</v>
      </c>
      <c r="Z2891" s="48"/>
      <c r="AB2891" s="16" t="s">
        <v>1209</v>
      </c>
    </row>
    <row r="2892" spans="1:28" ht="15">
      <c r="A2892" s="354" t="str">
        <f t="shared" si="141"/>
        <v>80_2_080622_C1Y_p_me.</v>
      </c>
      <c r="B2892" s="355" t="s">
        <v>2504</v>
      </c>
      <c r="C2892" s="355" t="s">
        <v>2505</v>
      </c>
      <c r="D2892" s="213">
        <v>80</v>
      </c>
      <c r="E2892" s="213">
        <v>2</v>
      </c>
      <c r="F2892" s="213">
        <v>230522</v>
      </c>
      <c r="G2892" s="367" t="s">
        <v>2800</v>
      </c>
      <c r="H2892" s="213">
        <v>2022</v>
      </c>
      <c r="I2892" s="148" t="s">
        <v>43</v>
      </c>
      <c r="J2892" s="148" t="s">
        <v>2506</v>
      </c>
      <c r="K2892" s="148" t="s">
        <v>2507</v>
      </c>
      <c r="L2892" s="148" t="s">
        <v>74</v>
      </c>
      <c r="M2892" s="2" t="s">
        <v>75</v>
      </c>
      <c r="N2892" s="117">
        <v>58</v>
      </c>
      <c r="P2892" s="581" t="s">
        <v>1178</v>
      </c>
      <c r="Q2892" s="16" t="s">
        <v>4922</v>
      </c>
      <c r="R2892" s="16" t="s">
        <v>4909</v>
      </c>
      <c r="S2892" s="16">
        <v>2</v>
      </c>
      <c r="T2892" s="16">
        <v>2</v>
      </c>
      <c r="U2892" s="16">
        <v>0</v>
      </c>
      <c r="V2892" s="16">
        <v>0</v>
      </c>
      <c r="X2892" s="413" t="s">
        <v>5461</v>
      </c>
      <c r="Y2892" s="16" t="s">
        <v>2844</v>
      </c>
      <c r="Z2892" s="48"/>
      <c r="AB2892" s="16" t="s">
        <v>1209</v>
      </c>
    </row>
    <row r="2893" spans="1:28" ht="15">
      <c r="A2893" s="354" t="str">
        <f t="shared" si="141"/>
        <v>71_2_300721_C2B_p_me.</v>
      </c>
      <c r="B2893" s="355" t="s">
        <v>2481</v>
      </c>
      <c r="C2893" s="355" t="s">
        <v>2482</v>
      </c>
      <c r="D2893" s="213">
        <v>71</v>
      </c>
      <c r="E2893" s="213">
        <v>2</v>
      </c>
      <c r="F2893" s="213">
        <v>140721</v>
      </c>
      <c r="G2893" s="213">
        <v>300721</v>
      </c>
      <c r="H2893" s="213">
        <v>2021</v>
      </c>
      <c r="I2893" s="148" t="s">
        <v>43</v>
      </c>
      <c r="J2893" s="148" t="s">
        <v>2483</v>
      </c>
      <c r="K2893" s="148" t="s">
        <v>2484</v>
      </c>
      <c r="L2893" s="148" t="s">
        <v>74</v>
      </c>
      <c r="M2893" s="2" t="s">
        <v>75</v>
      </c>
      <c r="N2893" s="117">
        <v>8</v>
      </c>
      <c r="O2893" s="2"/>
      <c r="P2893" s="581" t="s">
        <v>1178</v>
      </c>
      <c r="Q2893" s="16" t="s">
        <v>4922</v>
      </c>
      <c r="R2893" s="16" t="s">
        <v>4909</v>
      </c>
      <c r="S2893" s="16">
        <v>2</v>
      </c>
      <c r="T2893" s="16">
        <v>2</v>
      </c>
      <c r="U2893" s="16">
        <v>0</v>
      </c>
      <c r="V2893" s="16">
        <v>0</v>
      </c>
      <c r="X2893" s="413" t="s">
        <v>5461</v>
      </c>
      <c r="Y2893" s="16" t="s">
        <v>2844</v>
      </c>
      <c r="Z2893" s="48"/>
      <c r="AB2893" s="16" t="s">
        <v>1209</v>
      </c>
    </row>
    <row r="2894" spans="1:28" ht="15">
      <c r="A2894" s="354" t="str">
        <f t="shared" si="141"/>
        <v>61_1_230522_C2X_p_me.</v>
      </c>
      <c r="B2894" s="355" t="s">
        <v>2372</v>
      </c>
      <c r="C2894" s="355" t="s">
        <v>2373</v>
      </c>
      <c r="D2894" s="213">
        <v>61</v>
      </c>
      <c r="E2894" s="213">
        <v>1</v>
      </c>
      <c r="F2894" s="367" t="s">
        <v>2753</v>
      </c>
      <c r="G2894" s="213">
        <v>230522</v>
      </c>
      <c r="H2894" s="213">
        <v>2022</v>
      </c>
      <c r="I2894" s="148" t="s">
        <v>43</v>
      </c>
      <c r="J2894" s="148" t="s">
        <v>2374</v>
      </c>
      <c r="K2894" s="148" t="s">
        <v>2375</v>
      </c>
      <c r="L2894" s="148" t="s">
        <v>74</v>
      </c>
      <c r="M2894" s="2" t="s">
        <v>75</v>
      </c>
      <c r="N2894" s="117">
        <v>107</v>
      </c>
      <c r="P2894" s="581" t="s">
        <v>1178</v>
      </c>
      <c r="Q2894" s="16" t="s">
        <v>4922</v>
      </c>
      <c r="R2894" s="16" t="s">
        <v>4909</v>
      </c>
      <c r="S2894" s="16">
        <v>1</v>
      </c>
      <c r="T2894" s="16">
        <v>0</v>
      </c>
      <c r="U2894" s="16">
        <v>1</v>
      </c>
      <c r="V2894" s="16">
        <v>0</v>
      </c>
      <c r="X2894" s="413" t="s">
        <v>5461</v>
      </c>
      <c r="Y2894" s="16" t="s">
        <v>2844</v>
      </c>
      <c r="Z2894" s="48"/>
      <c r="AB2894" s="16" t="s">
        <v>1209</v>
      </c>
    </row>
    <row r="2895" spans="1:28" ht="15">
      <c r="A2895" s="354" t="str">
        <f t="shared" si="141"/>
        <v>119_1_220622_C1X_p_eu.tr</v>
      </c>
      <c r="B2895" s="355" t="s">
        <v>2302</v>
      </c>
      <c r="C2895" s="355" t="s">
        <v>2303</v>
      </c>
      <c r="D2895" s="213">
        <v>119</v>
      </c>
      <c r="E2895" s="213">
        <v>1</v>
      </c>
      <c r="F2895" s="367" t="s">
        <v>2800</v>
      </c>
      <c r="G2895" s="213">
        <v>220622</v>
      </c>
      <c r="H2895" s="213">
        <v>2022</v>
      </c>
      <c r="I2895" s="148" t="s">
        <v>43</v>
      </c>
      <c r="J2895" s="148" t="s">
        <v>2304</v>
      </c>
      <c r="K2895" s="148" t="s">
        <v>2305</v>
      </c>
      <c r="L2895" s="148" t="s">
        <v>74</v>
      </c>
      <c r="M2895" s="148" t="s">
        <v>477</v>
      </c>
      <c r="N2895" s="213">
        <v>67</v>
      </c>
      <c r="O2895" s="2"/>
      <c r="P2895" s="418" t="s">
        <v>3466</v>
      </c>
      <c r="Q2895" s="16" t="s">
        <v>3467</v>
      </c>
      <c r="R2895" s="16" t="s">
        <v>4909</v>
      </c>
      <c r="S2895" s="16">
        <v>2</v>
      </c>
      <c r="T2895" s="16">
        <v>0</v>
      </c>
      <c r="U2895" s="16">
        <v>2</v>
      </c>
      <c r="V2895" s="16">
        <v>0</v>
      </c>
      <c r="X2895" s="413" t="s">
        <v>5461</v>
      </c>
      <c r="Y2895" s="16" t="s">
        <v>2844</v>
      </c>
      <c r="Z2895" s="47" t="s">
        <v>5466</v>
      </c>
      <c r="AB2895" s="16" t="s">
        <v>1209</v>
      </c>
    </row>
    <row r="2896" spans="1:28" ht="15">
      <c r="A2896" s="354" t="str">
        <f t="shared" si="141"/>
        <v>100_2_030521_C3X_p_br.va</v>
      </c>
      <c r="B2896" s="355" t="s">
        <v>2441</v>
      </c>
      <c r="C2896" s="355" t="s">
        <v>2442</v>
      </c>
      <c r="D2896" s="213">
        <v>100</v>
      </c>
      <c r="E2896" s="213">
        <v>2</v>
      </c>
      <c r="F2896" s="415">
        <v>160421</v>
      </c>
      <c r="G2896" s="367" t="s">
        <v>2325</v>
      </c>
      <c r="H2896" s="213">
        <v>2021</v>
      </c>
      <c r="I2896" s="148" t="s">
        <v>43</v>
      </c>
      <c r="J2896" s="148" t="s">
        <v>2443</v>
      </c>
      <c r="K2896" s="148" t="s">
        <v>2444</v>
      </c>
      <c r="L2896" s="148" t="s">
        <v>74</v>
      </c>
      <c r="M2896" s="2" t="s">
        <v>75</v>
      </c>
      <c r="N2896" s="117">
        <v>1</v>
      </c>
      <c r="P2896" s="418" t="s">
        <v>1186</v>
      </c>
      <c r="Q2896" s="16" t="s">
        <v>5269</v>
      </c>
      <c r="R2896" s="16" t="s">
        <v>4909</v>
      </c>
      <c r="S2896" s="16">
        <v>1</v>
      </c>
      <c r="T2896" s="16">
        <v>0</v>
      </c>
      <c r="U2896" s="16">
        <v>1</v>
      </c>
      <c r="V2896" s="16">
        <v>0</v>
      </c>
      <c r="X2896" s="413" t="s">
        <v>5461</v>
      </c>
      <c r="Y2896" s="16" t="s">
        <v>2844</v>
      </c>
      <c r="Z2896" s="47" t="s">
        <v>5467</v>
      </c>
      <c r="AB2896" s="16" t="s">
        <v>1209</v>
      </c>
    </row>
    <row r="2897" spans="1:28" ht="15">
      <c r="A2897" s="354" t="str">
        <f t="shared" si="141"/>
        <v>100_3_200921_C3Y_p_me.</v>
      </c>
      <c r="B2897" s="355" t="s">
        <v>2417</v>
      </c>
      <c r="C2897" s="355" t="s">
        <v>2418</v>
      </c>
      <c r="D2897" s="213">
        <v>100</v>
      </c>
      <c r="E2897" s="213">
        <v>3</v>
      </c>
      <c r="F2897" s="367" t="s">
        <v>2403</v>
      </c>
      <c r="G2897" s="213">
        <v>200921</v>
      </c>
      <c r="H2897" s="213">
        <v>2021</v>
      </c>
      <c r="I2897" s="148" t="s">
        <v>43</v>
      </c>
      <c r="J2897" s="2" t="s">
        <v>2419</v>
      </c>
      <c r="K2897" s="2" t="s">
        <v>2420</v>
      </c>
      <c r="L2897" s="148" t="s">
        <v>74</v>
      </c>
      <c r="M2897" s="148" t="s">
        <v>147</v>
      </c>
      <c r="N2897" s="117">
        <v>34</v>
      </c>
      <c r="O2897" s="2"/>
      <c r="P2897" s="581" t="s">
        <v>1178</v>
      </c>
      <c r="Q2897" s="16" t="s">
        <v>4922</v>
      </c>
      <c r="R2897" s="16" t="s">
        <v>4909</v>
      </c>
      <c r="S2897" s="16">
        <v>5</v>
      </c>
      <c r="T2897" s="16">
        <v>3</v>
      </c>
      <c r="U2897" s="16">
        <v>2</v>
      </c>
      <c r="V2897" s="16">
        <v>0</v>
      </c>
      <c r="X2897" s="413" t="s">
        <v>5461</v>
      </c>
      <c r="Y2897" s="16" t="s">
        <v>2844</v>
      </c>
      <c r="Z2897" s="48"/>
      <c r="AB2897" s="16" t="s">
        <v>1209</v>
      </c>
    </row>
    <row r="2898" spans="1:28" ht="12.75">
      <c r="A2898" s="354" t="s">
        <v>8714</v>
      </c>
      <c r="B2898" s="225" t="s">
        <v>2767</v>
      </c>
      <c r="C2898" s="225" t="s">
        <v>2768</v>
      </c>
      <c r="D2898">
        <v>128</v>
      </c>
      <c r="E2898">
        <v>1</v>
      </c>
      <c r="F2898" s="555" t="s">
        <v>465</v>
      </c>
      <c r="G2898" s="555">
        <v>200722</v>
      </c>
      <c r="H2898" t="s">
        <v>1902</v>
      </c>
      <c r="I2898" t="s">
        <v>43</v>
      </c>
      <c r="K2898" t="s">
        <v>2770</v>
      </c>
      <c r="P2898" t="s">
        <v>916</v>
      </c>
      <c r="Q2898" t="s">
        <v>917</v>
      </c>
      <c r="R2898" t="s">
        <v>1206</v>
      </c>
      <c r="S2898" s="16">
        <v>2</v>
      </c>
      <c r="T2898" s="16"/>
      <c r="U2898">
        <v>2</v>
      </c>
      <c r="Z2898" t="s">
        <v>5522</v>
      </c>
      <c r="AB2898" t="s">
        <v>1209</v>
      </c>
    </row>
    <row r="2899" spans="1:28" ht="12.75">
      <c r="A2899" s="354" t="s">
        <v>8715</v>
      </c>
      <c r="B2899" s="225" t="s">
        <v>2773</v>
      </c>
      <c r="C2899" s="225" t="s">
        <v>2774</v>
      </c>
      <c r="D2899">
        <v>83</v>
      </c>
      <c r="E2899">
        <v>2</v>
      </c>
      <c r="F2899" s="555">
        <v>170822</v>
      </c>
      <c r="G2899" s="555">
        <v>310822</v>
      </c>
      <c r="H2899" t="s">
        <v>1902</v>
      </c>
      <c r="I2899" t="s">
        <v>43</v>
      </c>
      <c r="K2899" t="s">
        <v>2776</v>
      </c>
      <c r="P2899" t="s">
        <v>916</v>
      </c>
      <c r="Q2899" t="s">
        <v>917</v>
      </c>
      <c r="R2899" t="s">
        <v>1206</v>
      </c>
      <c r="S2899" s="16">
        <v>2</v>
      </c>
      <c r="T2899" s="16"/>
      <c r="U2899">
        <v>2</v>
      </c>
      <c r="Z2899" t="s">
        <v>5523</v>
      </c>
      <c r="AB2899" t="s">
        <v>1209</v>
      </c>
    </row>
    <row r="2900" spans="1:28" ht="12.75">
      <c r="A2900" s="354" t="s">
        <v>8716</v>
      </c>
      <c r="B2900" s="225" t="s">
        <v>2372</v>
      </c>
      <c r="C2900" s="225" t="s">
        <v>2373</v>
      </c>
      <c r="D2900">
        <v>61</v>
      </c>
      <c r="E2900">
        <v>1</v>
      </c>
      <c r="F2900" s="555" t="s">
        <v>3145</v>
      </c>
      <c r="G2900" s="555">
        <v>170822</v>
      </c>
      <c r="H2900" t="s">
        <v>1902</v>
      </c>
      <c r="I2900" t="s">
        <v>43</v>
      </c>
      <c r="K2900" t="s">
        <v>2375</v>
      </c>
      <c r="P2900" t="s">
        <v>916</v>
      </c>
      <c r="Q2900" t="s">
        <v>917</v>
      </c>
      <c r="R2900" t="s">
        <v>1206</v>
      </c>
      <c r="S2900" s="16">
        <v>3</v>
      </c>
      <c r="T2900" s="16"/>
      <c r="U2900">
        <v>3</v>
      </c>
      <c r="Z2900" t="s">
        <v>5524</v>
      </c>
      <c r="AB2900" t="s">
        <v>1209</v>
      </c>
    </row>
    <row r="2901" spans="1:28" ht="12.75">
      <c r="A2901" s="354" t="s">
        <v>8717</v>
      </c>
      <c r="B2901" s="225" t="s">
        <v>69</v>
      </c>
      <c r="C2901" s="225" t="s">
        <v>70</v>
      </c>
      <c r="D2901">
        <v>80</v>
      </c>
      <c r="E2901">
        <v>3</v>
      </c>
      <c r="F2901" s="555">
        <v>160823</v>
      </c>
      <c r="G2901" s="555">
        <v>300823</v>
      </c>
      <c r="H2901" t="s">
        <v>8718</v>
      </c>
      <c r="I2901" t="s">
        <v>43</v>
      </c>
      <c r="K2901" t="s">
        <v>73</v>
      </c>
      <c r="P2901" t="s">
        <v>916</v>
      </c>
      <c r="Q2901" t="s">
        <v>917</v>
      </c>
      <c r="R2901" t="s">
        <v>1206</v>
      </c>
      <c r="S2901" s="16">
        <v>1</v>
      </c>
      <c r="T2901" s="16"/>
      <c r="U2901">
        <v>1</v>
      </c>
      <c r="Z2901" t="s">
        <v>5525</v>
      </c>
      <c r="AB2901" t="s">
        <v>1209</v>
      </c>
    </row>
    <row r="2902" spans="1:28" ht="12.75">
      <c r="A2902" s="354" t="s">
        <v>8719</v>
      </c>
      <c r="B2902" s="225" t="s">
        <v>2789</v>
      </c>
      <c r="C2902" s="225" t="s">
        <v>2790</v>
      </c>
      <c r="D2902">
        <v>83</v>
      </c>
      <c r="E2902">
        <v>1</v>
      </c>
      <c r="F2902" s="555">
        <v>170822</v>
      </c>
      <c r="G2902" s="555">
        <v>310822</v>
      </c>
      <c r="H2902" t="s">
        <v>1902</v>
      </c>
      <c r="I2902" t="s">
        <v>43</v>
      </c>
      <c r="K2902" t="s">
        <v>2792</v>
      </c>
      <c r="P2902" t="s">
        <v>916</v>
      </c>
      <c r="Q2902" t="s">
        <v>917</v>
      </c>
      <c r="R2902" t="s">
        <v>1206</v>
      </c>
      <c r="S2902" s="16">
        <v>4</v>
      </c>
      <c r="T2902" s="16"/>
      <c r="U2902">
        <v>4</v>
      </c>
      <c r="Z2902" t="s">
        <v>5526</v>
      </c>
      <c r="AB2902" t="s">
        <v>1209</v>
      </c>
    </row>
    <row r="2903" spans="1:28" ht="12.75">
      <c r="A2903" s="354" t="s">
        <v>8720</v>
      </c>
      <c r="B2903" s="225" t="s">
        <v>2417</v>
      </c>
      <c r="C2903" s="225" t="s">
        <v>2418</v>
      </c>
      <c r="D2903">
        <v>100</v>
      </c>
      <c r="E2903">
        <v>3</v>
      </c>
      <c r="F2903" s="555" t="s">
        <v>2753</v>
      </c>
      <c r="G2903" s="555">
        <v>230522</v>
      </c>
      <c r="H2903" t="s">
        <v>1902</v>
      </c>
      <c r="I2903" t="s">
        <v>43</v>
      </c>
      <c r="K2903" t="s">
        <v>2420</v>
      </c>
      <c r="P2903" t="s">
        <v>916</v>
      </c>
      <c r="Q2903" t="s">
        <v>917</v>
      </c>
      <c r="R2903" t="s">
        <v>1206</v>
      </c>
      <c r="S2903" s="16">
        <v>2</v>
      </c>
      <c r="T2903" s="16"/>
      <c r="U2903">
        <v>2</v>
      </c>
      <c r="Z2903" t="s">
        <v>5527</v>
      </c>
      <c r="AB2903" t="s">
        <v>1209</v>
      </c>
    </row>
    <row r="2904" spans="1:28" ht="12.75">
      <c r="A2904" s="354" t="s">
        <v>8721</v>
      </c>
      <c r="B2904" s="225" t="s">
        <v>2767</v>
      </c>
      <c r="C2904" s="225" t="s">
        <v>2768</v>
      </c>
      <c r="D2904">
        <v>128</v>
      </c>
      <c r="E2904">
        <v>1</v>
      </c>
      <c r="F2904" s="555">
        <v>200722</v>
      </c>
      <c r="G2904" s="555" t="s">
        <v>3145</v>
      </c>
      <c r="H2904" t="s">
        <v>1902</v>
      </c>
      <c r="I2904" t="s">
        <v>43</v>
      </c>
      <c r="K2904" t="s">
        <v>2770</v>
      </c>
      <c r="P2904" t="s">
        <v>916</v>
      </c>
      <c r="Q2904" t="s">
        <v>917</v>
      </c>
      <c r="R2904" t="s">
        <v>1206</v>
      </c>
      <c r="S2904" s="16">
        <v>5</v>
      </c>
      <c r="T2904" s="16"/>
      <c r="U2904">
        <v>5</v>
      </c>
      <c r="Z2904" t="s">
        <v>5528</v>
      </c>
      <c r="AB2904" t="s">
        <v>1209</v>
      </c>
    </row>
    <row r="2905" spans="1:28" ht="12.75">
      <c r="A2905" s="354" t="s">
        <v>8722</v>
      </c>
      <c r="B2905" s="225" t="s">
        <v>2611</v>
      </c>
      <c r="C2905" s="225" t="s">
        <v>2612</v>
      </c>
      <c r="D2905">
        <v>119</v>
      </c>
      <c r="E2905">
        <v>2</v>
      </c>
      <c r="F2905" s="555">
        <v>0</v>
      </c>
      <c r="G2905" s="555">
        <v>250422</v>
      </c>
      <c r="H2905" t="s">
        <v>1902</v>
      </c>
      <c r="I2905" t="s">
        <v>43</v>
      </c>
      <c r="K2905" t="s">
        <v>2614</v>
      </c>
      <c r="P2905" t="s">
        <v>916</v>
      </c>
      <c r="Q2905" t="s">
        <v>917</v>
      </c>
      <c r="R2905" t="s">
        <v>1206</v>
      </c>
      <c r="S2905" s="16">
        <v>2</v>
      </c>
      <c r="T2905" s="16"/>
      <c r="U2905">
        <v>2</v>
      </c>
      <c r="Z2905" t="s">
        <v>5529</v>
      </c>
      <c r="AB2905" t="s">
        <v>1209</v>
      </c>
    </row>
    <row r="2906" spans="1:28" ht="12.75">
      <c r="A2906" s="354" t="s">
        <v>8723</v>
      </c>
      <c r="B2906" s="225" t="s">
        <v>2302</v>
      </c>
      <c r="C2906" s="225" t="s">
        <v>2303</v>
      </c>
      <c r="D2906">
        <v>119</v>
      </c>
      <c r="E2906">
        <v>1</v>
      </c>
      <c r="F2906" s="555">
        <v>170822</v>
      </c>
      <c r="G2906" s="555">
        <v>300823</v>
      </c>
      <c r="H2906" t="s">
        <v>8718</v>
      </c>
      <c r="I2906" t="s">
        <v>43</v>
      </c>
      <c r="K2906" t="s">
        <v>2305</v>
      </c>
      <c r="P2906" t="s">
        <v>916</v>
      </c>
      <c r="Q2906" t="s">
        <v>917</v>
      </c>
      <c r="R2906" t="s">
        <v>1206</v>
      </c>
      <c r="S2906" s="16">
        <v>1</v>
      </c>
      <c r="T2906" s="16"/>
      <c r="U2906">
        <v>1</v>
      </c>
      <c r="Z2906" t="s">
        <v>5530</v>
      </c>
      <c r="AB2906" t="s">
        <v>1209</v>
      </c>
    </row>
    <row r="2907" spans="1:28" ht="12.75">
      <c r="A2907" s="354" t="s">
        <v>8724</v>
      </c>
      <c r="B2907" s="225" t="s">
        <v>2517</v>
      </c>
      <c r="C2907" s="225" t="s">
        <v>2518</v>
      </c>
      <c r="D2907">
        <v>119</v>
      </c>
      <c r="E2907">
        <v>2</v>
      </c>
      <c r="F2907" s="555">
        <v>160821</v>
      </c>
      <c r="G2907" s="555" t="s">
        <v>2403</v>
      </c>
      <c r="H2907" t="s">
        <v>8725</v>
      </c>
      <c r="I2907" t="s">
        <v>43</v>
      </c>
      <c r="K2907" t="s">
        <v>2520</v>
      </c>
      <c r="P2907" t="s">
        <v>916</v>
      </c>
      <c r="Q2907" t="s">
        <v>917</v>
      </c>
      <c r="R2907" t="s">
        <v>1206</v>
      </c>
      <c r="S2907" s="16">
        <v>1</v>
      </c>
      <c r="T2907" s="16"/>
      <c r="U2907">
        <v>1</v>
      </c>
      <c r="Z2907" t="s">
        <v>5531</v>
      </c>
      <c r="AB2907" t="s">
        <v>1209</v>
      </c>
    </row>
    <row r="2908" spans="1:28" ht="12.75">
      <c r="A2908" s="354" t="s">
        <v>8726</v>
      </c>
      <c r="B2908" s="225" t="s">
        <v>2302</v>
      </c>
      <c r="C2908" s="225" t="s">
        <v>2303</v>
      </c>
      <c r="D2908">
        <v>119</v>
      </c>
      <c r="E2908">
        <v>1</v>
      </c>
      <c r="F2908" s="555">
        <v>310521</v>
      </c>
      <c r="G2908" s="555">
        <v>150621</v>
      </c>
      <c r="H2908" t="s">
        <v>8725</v>
      </c>
      <c r="I2908" t="s">
        <v>43</v>
      </c>
      <c r="K2908" t="s">
        <v>2305</v>
      </c>
      <c r="P2908" t="s">
        <v>916</v>
      </c>
      <c r="Q2908" t="s">
        <v>917</v>
      </c>
      <c r="R2908" t="s">
        <v>1206</v>
      </c>
      <c r="S2908" s="16">
        <v>2</v>
      </c>
      <c r="T2908" s="16"/>
      <c r="U2908">
        <v>2</v>
      </c>
      <c r="Z2908" t="s">
        <v>5532</v>
      </c>
      <c r="AB2908" t="s">
        <v>1209</v>
      </c>
    </row>
    <row r="2909" spans="1:28" ht="12.75">
      <c r="A2909" s="354" t="s">
        <v>8727</v>
      </c>
      <c r="B2909" s="225" t="s">
        <v>2302</v>
      </c>
      <c r="C2909" s="225" t="s">
        <v>2303</v>
      </c>
      <c r="D2909">
        <v>119</v>
      </c>
      <c r="E2909">
        <v>1</v>
      </c>
      <c r="F2909" s="555">
        <v>170822</v>
      </c>
      <c r="G2909" s="555">
        <v>310822</v>
      </c>
      <c r="H2909" t="s">
        <v>1902</v>
      </c>
      <c r="I2909" t="s">
        <v>43</v>
      </c>
      <c r="K2909" t="s">
        <v>2305</v>
      </c>
      <c r="P2909" t="s">
        <v>916</v>
      </c>
      <c r="Q2909" t="s">
        <v>917</v>
      </c>
      <c r="R2909" t="s">
        <v>1206</v>
      </c>
      <c r="S2909" s="16">
        <v>1</v>
      </c>
      <c r="T2909" s="16"/>
      <c r="U2909">
        <v>1</v>
      </c>
      <c r="Z2909" t="s">
        <v>5533</v>
      </c>
      <c r="AB2909" t="s">
        <v>1209</v>
      </c>
    </row>
    <row r="2910" spans="1:28" ht="12.75">
      <c r="A2910" s="354" t="s">
        <v>8728</v>
      </c>
      <c r="B2910" s="225" t="s">
        <v>2611</v>
      </c>
      <c r="C2910" s="225" t="s">
        <v>2612</v>
      </c>
      <c r="D2910">
        <v>119</v>
      </c>
      <c r="E2910">
        <v>2</v>
      </c>
      <c r="F2910" s="555">
        <v>310822</v>
      </c>
      <c r="G2910" s="555">
        <v>190922</v>
      </c>
      <c r="H2910" t="s">
        <v>1902</v>
      </c>
      <c r="I2910" t="s">
        <v>43</v>
      </c>
      <c r="K2910" t="s">
        <v>2614</v>
      </c>
      <c r="P2910" t="s">
        <v>916</v>
      </c>
      <c r="Q2910" t="s">
        <v>917</v>
      </c>
      <c r="R2910" t="s">
        <v>1206</v>
      </c>
      <c r="S2910" s="16">
        <v>1</v>
      </c>
      <c r="T2910" s="16"/>
      <c r="U2910">
        <v>1</v>
      </c>
      <c r="Z2910" t="s">
        <v>5534</v>
      </c>
      <c r="AB2910" t="s">
        <v>1209</v>
      </c>
    </row>
    <row r="2911" spans="1:28" ht="12.75">
      <c r="A2911" s="354" t="s">
        <v>8729</v>
      </c>
      <c r="B2911" s="225" t="s">
        <v>2504</v>
      </c>
      <c r="C2911" s="225" t="s">
        <v>2505</v>
      </c>
      <c r="D2911">
        <v>80</v>
      </c>
      <c r="E2911">
        <v>2</v>
      </c>
      <c r="F2911" s="555">
        <v>230522</v>
      </c>
      <c r="G2911" s="555" t="s">
        <v>2800</v>
      </c>
      <c r="H2911" t="s">
        <v>1902</v>
      </c>
      <c r="I2911" t="s">
        <v>43</v>
      </c>
      <c r="K2911" t="s">
        <v>2507</v>
      </c>
      <c r="P2911" t="s">
        <v>916</v>
      </c>
      <c r="Q2911" t="s">
        <v>917</v>
      </c>
      <c r="R2911" t="s">
        <v>1206</v>
      </c>
      <c r="S2911" s="16">
        <v>1</v>
      </c>
      <c r="T2911" s="16"/>
      <c r="U2911">
        <v>1</v>
      </c>
      <c r="Z2911" t="s">
        <v>5535</v>
      </c>
      <c r="AB2911" t="s">
        <v>1209</v>
      </c>
    </row>
    <row r="2912" spans="1:28" ht="12.75">
      <c r="A2912" s="354" t="s">
        <v>8730</v>
      </c>
      <c r="B2912" s="225" t="s">
        <v>2302</v>
      </c>
      <c r="C2912" s="225" t="s">
        <v>2303</v>
      </c>
      <c r="D2912">
        <v>119</v>
      </c>
      <c r="E2912">
        <v>1</v>
      </c>
      <c r="F2912" s="555">
        <v>200722</v>
      </c>
      <c r="G2912" s="555" t="s">
        <v>3145</v>
      </c>
      <c r="H2912" t="s">
        <v>1902</v>
      </c>
      <c r="I2912" t="s">
        <v>43</v>
      </c>
      <c r="K2912" t="s">
        <v>2305</v>
      </c>
      <c r="P2912" t="s">
        <v>916</v>
      </c>
      <c r="Q2912" t="s">
        <v>917</v>
      </c>
      <c r="R2912" t="s">
        <v>1206</v>
      </c>
      <c r="S2912" s="16">
        <v>1</v>
      </c>
      <c r="T2912" s="16"/>
      <c r="U2912">
        <v>1</v>
      </c>
      <c r="Z2912" t="s">
        <v>5536</v>
      </c>
      <c r="AB2912" t="s">
        <v>1209</v>
      </c>
    </row>
    <row r="2913" spans="1:28" ht="12.75">
      <c r="A2913" s="354" t="s">
        <v>8731</v>
      </c>
      <c r="B2913" s="225" t="s">
        <v>2773</v>
      </c>
      <c r="C2913" s="225" t="s">
        <v>2774</v>
      </c>
      <c r="D2913">
        <v>83</v>
      </c>
      <c r="E2913">
        <v>2</v>
      </c>
      <c r="F2913" s="555" t="s">
        <v>3145</v>
      </c>
      <c r="G2913" s="555">
        <v>170822</v>
      </c>
      <c r="H2913" t="s">
        <v>1902</v>
      </c>
      <c r="I2913" t="s">
        <v>43</v>
      </c>
      <c r="K2913" t="s">
        <v>2776</v>
      </c>
      <c r="P2913" t="s">
        <v>916</v>
      </c>
      <c r="Q2913" t="s">
        <v>917</v>
      </c>
      <c r="R2913" t="s">
        <v>1206</v>
      </c>
      <c r="S2913" s="16">
        <v>2</v>
      </c>
      <c r="T2913" s="16"/>
      <c r="U2913">
        <v>2</v>
      </c>
      <c r="Z2913" t="s">
        <v>5537</v>
      </c>
      <c r="AB2913" t="s">
        <v>1209</v>
      </c>
    </row>
    <row r="2914" spans="1:28" ht="12.75">
      <c r="A2914" s="354" t="s">
        <v>8732</v>
      </c>
      <c r="B2914" s="225" t="s">
        <v>2751</v>
      </c>
      <c r="C2914" s="225" t="s">
        <v>2752</v>
      </c>
      <c r="D2914">
        <v>102</v>
      </c>
      <c r="E2914">
        <v>1</v>
      </c>
      <c r="F2914" s="555">
        <v>310822</v>
      </c>
      <c r="G2914" s="555">
        <v>190922</v>
      </c>
      <c r="H2914" t="s">
        <v>1902</v>
      </c>
      <c r="I2914" t="s">
        <v>43</v>
      </c>
      <c r="K2914" t="s">
        <v>2755</v>
      </c>
      <c r="P2914" t="s">
        <v>916</v>
      </c>
      <c r="Q2914" t="s">
        <v>917</v>
      </c>
      <c r="R2914" t="s">
        <v>1206</v>
      </c>
      <c r="S2914" s="16">
        <v>1</v>
      </c>
      <c r="T2914" s="16"/>
      <c r="U2914">
        <v>1</v>
      </c>
      <c r="Z2914" t="s">
        <v>5538</v>
      </c>
      <c r="AB2914" t="s">
        <v>1209</v>
      </c>
    </row>
    <row r="2915" spans="1:28" ht="12.75">
      <c r="A2915" s="354" t="s">
        <v>8733</v>
      </c>
      <c r="B2915" s="225" t="s">
        <v>2302</v>
      </c>
      <c r="C2915" s="225" t="s">
        <v>2303</v>
      </c>
      <c r="D2915">
        <v>119</v>
      </c>
      <c r="E2915">
        <v>1</v>
      </c>
      <c r="F2915" s="555">
        <v>160821</v>
      </c>
      <c r="G2915" s="555" t="s">
        <v>2403</v>
      </c>
      <c r="H2915" t="s">
        <v>8725</v>
      </c>
      <c r="I2915" t="s">
        <v>43</v>
      </c>
      <c r="K2915" t="s">
        <v>2305</v>
      </c>
      <c r="P2915" t="s">
        <v>916</v>
      </c>
      <c r="Q2915" t="s">
        <v>917</v>
      </c>
      <c r="R2915" t="s">
        <v>1206</v>
      </c>
      <c r="S2915" s="16">
        <v>1</v>
      </c>
      <c r="T2915" s="16"/>
      <c r="U2915">
        <v>1</v>
      </c>
      <c r="Z2915" t="s">
        <v>5539</v>
      </c>
      <c r="AB2915" t="s">
        <v>1209</v>
      </c>
    </row>
    <row r="2916" spans="1:28" ht="12.75">
      <c r="A2916" s="354" t="s">
        <v>8734</v>
      </c>
      <c r="B2916" s="225" t="s">
        <v>2751</v>
      </c>
      <c r="C2916" s="225" t="s">
        <v>2752</v>
      </c>
      <c r="D2916">
        <v>102</v>
      </c>
      <c r="E2916">
        <v>1</v>
      </c>
      <c r="F2916" s="555" t="s">
        <v>2800</v>
      </c>
      <c r="G2916" s="555">
        <v>220622</v>
      </c>
      <c r="H2916" t="s">
        <v>1902</v>
      </c>
      <c r="I2916" t="s">
        <v>43</v>
      </c>
      <c r="K2916" t="s">
        <v>2755</v>
      </c>
      <c r="P2916" t="s">
        <v>916</v>
      </c>
      <c r="Q2916" t="s">
        <v>917</v>
      </c>
      <c r="R2916" t="s">
        <v>1206</v>
      </c>
      <c r="S2916" s="16">
        <v>1</v>
      </c>
      <c r="T2916" s="16"/>
      <c r="U2916">
        <v>1</v>
      </c>
      <c r="Z2916" t="s">
        <v>5540</v>
      </c>
      <c r="AB2916" t="s">
        <v>1209</v>
      </c>
    </row>
    <row r="2917" spans="1:28" ht="12.75">
      <c r="A2917" s="354" t="s">
        <v>8717</v>
      </c>
      <c r="B2917" s="225" t="s">
        <v>69</v>
      </c>
      <c r="C2917" s="225" t="s">
        <v>70</v>
      </c>
      <c r="D2917">
        <v>80</v>
      </c>
      <c r="E2917">
        <v>3</v>
      </c>
      <c r="F2917" s="555">
        <v>160823</v>
      </c>
      <c r="G2917" s="555">
        <v>300823</v>
      </c>
      <c r="H2917" t="s">
        <v>8718</v>
      </c>
      <c r="I2917" t="s">
        <v>43</v>
      </c>
      <c r="K2917" t="s">
        <v>73</v>
      </c>
      <c r="P2917" t="s">
        <v>916</v>
      </c>
      <c r="Q2917" t="s">
        <v>917</v>
      </c>
      <c r="R2917" t="s">
        <v>1206</v>
      </c>
      <c r="S2917" s="16">
        <v>1</v>
      </c>
      <c r="T2917" s="16"/>
      <c r="U2917">
        <v>1</v>
      </c>
      <c r="Z2917" t="s">
        <v>5541</v>
      </c>
      <c r="AB2917" t="s">
        <v>1209</v>
      </c>
    </row>
    <row r="2918" spans="1:28" ht="12.75">
      <c r="A2918" s="354" t="s">
        <v>8735</v>
      </c>
      <c r="B2918" s="225" t="s">
        <v>2789</v>
      </c>
      <c r="C2918" s="225" t="s">
        <v>2790</v>
      </c>
      <c r="D2918">
        <v>83</v>
      </c>
      <c r="E2918">
        <v>1</v>
      </c>
      <c r="F2918" s="555" t="s">
        <v>465</v>
      </c>
      <c r="G2918" s="555">
        <v>200722</v>
      </c>
      <c r="H2918" t="s">
        <v>1902</v>
      </c>
      <c r="I2918" t="s">
        <v>43</v>
      </c>
      <c r="K2918" t="s">
        <v>2792</v>
      </c>
      <c r="P2918" t="s">
        <v>916</v>
      </c>
      <c r="Q2918" t="s">
        <v>917</v>
      </c>
      <c r="R2918" t="s">
        <v>1206</v>
      </c>
      <c r="S2918" s="16">
        <v>1</v>
      </c>
      <c r="T2918" s="16"/>
      <c r="U2918">
        <v>1</v>
      </c>
      <c r="Z2918" t="s">
        <v>5542</v>
      </c>
      <c r="AB2918" t="s">
        <v>1209</v>
      </c>
    </row>
    <row r="2919" spans="1:28" ht="12.75">
      <c r="A2919" s="354" t="s">
        <v>8736</v>
      </c>
      <c r="B2919" s="225" t="s">
        <v>2773</v>
      </c>
      <c r="C2919" s="225" t="s">
        <v>2774</v>
      </c>
      <c r="D2919">
        <v>83</v>
      </c>
      <c r="E2919">
        <v>2</v>
      </c>
      <c r="F2919" s="555">
        <v>310822</v>
      </c>
      <c r="G2919" s="555">
        <v>190922</v>
      </c>
      <c r="H2919" t="s">
        <v>1902</v>
      </c>
      <c r="I2919" t="s">
        <v>43</v>
      </c>
      <c r="K2919" t="s">
        <v>2776</v>
      </c>
      <c r="P2919" t="s">
        <v>916</v>
      </c>
      <c r="Q2919" t="s">
        <v>917</v>
      </c>
      <c r="R2919" t="s">
        <v>1206</v>
      </c>
      <c r="S2919" s="16">
        <v>2</v>
      </c>
      <c r="T2919" s="16"/>
      <c r="U2919">
        <v>2</v>
      </c>
      <c r="Z2919" t="s">
        <v>5543</v>
      </c>
      <c r="AB2919" t="s">
        <v>1209</v>
      </c>
    </row>
    <row r="2920" spans="1:28" ht="12.75">
      <c r="A2920" s="354" t="s">
        <v>8737</v>
      </c>
      <c r="B2920" s="225" t="s">
        <v>2618</v>
      </c>
      <c r="C2920" s="225" t="s">
        <v>2619</v>
      </c>
      <c r="D2920">
        <v>81</v>
      </c>
      <c r="E2920">
        <v>1</v>
      </c>
      <c r="F2920" s="555" t="s">
        <v>465</v>
      </c>
      <c r="G2920" s="555">
        <v>200722</v>
      </c>
      <c r="H2920" t="s">
        <v>1902</v>
      </c>
      <c r="I2920" t="s">
        <v>43</v>
      </c>
      <c r="K2920" t="s">
        <v>2621</v>
      </c>
      <c r="P2920" t="s">
        <v>916</v>
      </c>
      <c r="Q2920" t="s">
        <v>917</v>
      </c>
      <c r="R2920" t="s">
        <v>1206</v>
      </c>
      <c r="S2920" s="16">
        <v>1</v>
      </c>
      <c r="T2920" s="16"/>
      <c r="U2920">
        <v>1</v>
      </c>
      <c r="Z2920" t="s">
        <v>5544</v>
      </c>
      <c r="AB2920" t="s">
        <v>1209</v>
      </c>
    </row>
    <row r="2921" spans="1:28" ht="12.75">
      <c r="A2921" s="354" t="s">
        <v>8738</v>
      </c>
      <c r="B2921" s="225" t="s">
        <v>2517</v>
      </c>
      <c r="C2921" s="225" t="s">
        <v>2518</v>
      </c>
      <c r="D2921">
        <v>119</v>
      </c>
      <c r="E2921">
        <v>2</v>
      </c>
      <c r="F2921" s="555">
        <v>170822</v>
      </c>
      <c r="G2921" s="555">
        <v>310822</v>
      </c>
      <c r="H2921" t="s">
        <v>1902</v>
      </c>
      <c r="I2921" t="s">
        <v>43</v>
      </c>
      <c r="K2921" t="s">
        <v>2520</v>
      </c>
      <c r="P2921" t="s">
        <v>916</v>
      </c>
      <c r="Q2921" t="s">
        <v>917</v>
      </c>
      <c r="R2921" t="s">
        <v>1206</v>
      </c>
      <c r="S2921" s="16">
        <v>1</v>
      </c>
      <c r="T2921" s="16"/>
      <c r="U2921">
        <v>1</v>
      </c>
      <c r="Z2921" t="s">
        <v>5545</v>
      </c>
      <c r="AB2921" t="s">
        <v>1209</v>
      </c>
    </row>
    <row r="2922" spans="1:28" ht="12.75">
      <c r="A2922" s="354" t="s">
        <v>8739</v>
      </c>
      <c r="B2922" s="225" t="s">
        <v>2352</v>
      </c>
      <c r="C2922" s="225" t="s">
        <v>2353</v>
      </c>
      <c r="D2922">
        <v>71</v>
      </c>
      <c r="E2922">
        <v>1</v>
      </c>
      <c r="F2922" s="555" t="s">
        <v>2403</v>
      </c>
      <c r="G2922" s="555">
        <v>200921</v>
      </c>
      <c r="H2922" t="s">
        <v>8725</v>
      </c>
      <c r="I2922" t="s">
        <v>43</v>
      </c>
      <c r="K2922" t="s">
        <v>2355</v>
      </c>
      <c r="P2922" t="s">
        <v>916</v>
      </c>
      <c r="Q2922" t="s">
        <v>917</v>
      </c>
      <c r="R2922" t="s">
        <v>1206</v>
      </c>
      <c r="S2922" s="16">
        <v>1</v>
      </c>
      <c r="T2922" s="16"/>
      <c r="U2922">
        <v>1</v>
      </c>
      <c r="Z2922" t="s">
        <v>5546</v>
      </c>
      <c r="AB2922" t="s">
        <v>1209</v>
      </c>
    </row>
    <row r="2923" spans="1:28" ht="12.75">
      <c r="A2923" s="354" t="s">
        <v>8740</v>
      </c>
      <c r="B2923" s="225" t="s">
        <v>2372</v>
      </c>
      <c r="C2923" s="225" t="s">
        <v>2373</v>
      </c>
      <c r="D2923">
        <v>61</v>
      </c>
      <c r="E2923">
        <v>1</v>
      </c>
      <c r="F2923" s="555">
        <v>200722</v>
      </c>
      <c r="G2923" s="555" t="s">
        <v>3145</v>
      </c>
      <c r="H2923" t="s">
        <v>1902</v>
      </c>
      <c r="I2923" t="s">
        <v>43</v>
      </c>
      <c r="K2923" t="s">
        <v>2375</v>
      </c>
      <c r="P2923" t="s">
        <v>916</v>
      </c>
      <c r="Q2923" t="s">
        <v>917</v>
      </c>
      <c r="R2923" t="s">
        <v>1206</v>
      </c>
      <c r="S2923" s="16">
        <v>4</v>
      </c>
      <c r="T2923" s="16"/>
      <c r="U2923">
        <v>4</v>
      </c>
      <c r="Z2923" t="s">
        <v>5547</v>
      </c>
      <c r="AB2923" t="s">
        <v>1209</v>
      </c>
    </row>
    <row r="2924" spans="1:28" ht="12.75">
      <c r="A2924" s="354" t="s">
        <v>8741</v>
      </c>
      <c r="B2924" s="225" t="s">
        <v>2767</v>
      </c>
      <c r="C2924" s="225" t="s">
        <v>2768</v>
      </c>
      <c r="D2924">
        <v>128</v>
      </c>
      <c r="E2924">
        <v>1</v>
      </c>
      <c r="F2924" s="555" t="s">
        <v>3145</v>
      </c>
      <c r="G2924" s="555">
        <v>170822</v>
      </c>
      <c r="H2924" t="s">
        <v>1902</v>
      </c>
      <c r="I2924" t="s">
        <v>43</v>
      </c>
      <c r="K2924" t="s">
        <v>2770</v>
      </c>
      <c r="P2924" t="s">
        <v>916</v>
      </c>
      <c r="Q2924" t="s">
        <v>917</v>
      </c>
      <c r="R2924" t="s">
        <v>1206</v>
      </c>
      <c r="S2924" s="16">
        <v>4</v>
      </c>
      <c r="T2924" s="16"/>
      <c r="U2924">
        <v>4</v>
      </c>
      <c r="Z2924" t="s">
        <v>5548</v>
      </c>
      <c r="AB2924" t="s">
        <v>1209</v>
      </c>
    </row>
    <row r="2925" spans="1:28" ht="12.75">
      <c r="A2925" s="354" t="s">
        <v>5549</v>
      </c>
      <c r="B2925" s="225" t="s">
        <v>5550</v>
      </c>
      <c r="C2925" s="225" t="s">
        <v>5551</v>
      </c>
      <c r="D2925">
        <v>80</v>
      </c>
      <c r="E2925">
        <v>4</v>
      </c>
      <c r="F2925" s="555">
        <v>190523</v>
      </c>
      <c r="G2925" s="555">
        <v>20623</v>
      </c>
      <c r="H2925">
        <v>2023</v>
      </c>
      <c r="I2925" t="s">
        <v>43</v>
      </c>
      <c r="K2925" t="s">
        <v>2323</v>
      </c>
      <c r="P2925" t="s">
        <v>5552</v>
      </c>
      <c r="Q2925" t="s">
        <v>5553</v>
      </c>
      <c r="R2925" t="s">
        <v>1206</v>
      </c>
      <c r="S2925" s="16">
        <v>1</v>
      </c>
      <c r="T2925" s="16"/>
      <c r="U2925">
        <v>1</v>
      </c>
      <c r="Z2925" t="s">
        <v>5555</v>
      </c>
      <c r="AB2925" t="s">
        <v>1209</v>
      </c>
    </row>
    <row r="2926" spans="1:28" ht="12.75">
      <c r="A2926" s="354" t="s">
        <v>5549</v>
      </c>
      <c r="B2926" s="225" t="s">
        <v>5550</v>
      </c>
      <c r="C2926" s="225" t="s">
        <v>5551</v>
      </c>
      <c r="D2926">
        <v>80</v>
      </c>
      <c r="E2926">
        <v>4</v>
      </c>
      <c r="F2926" s="555">
        <v>190523</v>
      </c>
      <c r="G2926" s="555">
        <v>20623</v>
      </c>
      <c r="H2926">
        <v>2023</v>
      </c>
      <c r="I2926" t="s">
        <v>43</v>
      </c>
      <c r="K2926" t="s">
        <v>2323</v>
      </c>
      <c r="P2926" t="s">
        <v>5552</v>
      </c>
      <c r="Q2926" t="s">
        <v>5553</v>
      </c>
      <c r="R2926" t="s">
        <v>1206</v>
      </c>
      <c r="S2926" s="16">
        <v>2</v>
      </c>
      <c r="T2926" s="16"/>
      <c r="U2926">
        <v>2</v>
      </c>
      <c r="Z2926" t="s">
        <v>5556</v>
      </c>
      <c r="AB2926" t="s">
        <v>1209</v>
      </c>
    </row>
    <row r="2927" spans="1:28" ht="12.75">
      <c r="A2927" s="354" t="s">
        <v>5549</v>
      </c>
      <c r="B2927" s="225" t="s">
        <v>5550</v>
      </c>
      <c r="C2927" s="225" t="s">
        <v>5551</v>
      </c>
      <c r="D2927">
        <v>80</v>
      </c>
      <c r="E2927">
        <v>4</v>
      </c>
      <c r="F2927" s="555">
        <v>190523</v>
      </c>
      <c r="G2927" s="555">
        <v>20623</v>
      </c>
      <c r="H2927">
        <v>2023</v>
      </c>
      <c r="I2927" t="s">
        <v>43</v>
      </c>
      <c r="K2927" t="s">
        <v>2323</v>
      </c>
      <c r="P2927" t="s">
        <v>5552</v>
      </c>
      <c r="Q2927" t="s">
        <v>5557</v>
      </c>
      <c r="R2927" t="s">
        <v>1206</v>
      </c>
      <c r="S2927" s="16">
        <v>4</v>
      </c>
      <c r="T2927" s="16"/>
      <c r="U2927">
        <v>4</v>
      </c>
      <c r="Z2927" t="s">
        <v>5559</v>
      </c>
      <c r="AB2927" t="s">
        <v>1209</v>
      </c>
    </row>
    <row r="2928" spans="1:28" ht="12.75">
      <c r="A2928" s="354" t="s">
        <v>5560</v>
      </c>
      <c r="B2928" s="225" t="s">
        <v>5561</v>
      </c>
      <c r="C2928" s="225" t="s">
        <v>2790</v>
      </c>
      <c r="D2928">
        <v>83</v>
      </c>
      <c r="E2928">
        <v>1</v>
      </c>
      <c r="F2928" s="555" t="s">
        <v>330</v>
      </c>
      <c r="G2928" s="555">
        <v>220622</v>
      </c>
      <c r="H2928">
        <v>2022</v>
      </c>
      <c r="I2928" t="s">
        <v>43</v>
      </c>
      <c r="K2928" t="s">
        <v>2792</v>
      </c>
      <c r="P2928" t="s">
        <v>5562</v>
      </c>
      <c r="Q2928" t="s">
        <v>5563</v>
      </c>
      <c r="R2928" t="s">
        <v>1206</v>
      </c>
      <c r="S2928" s="16">
        <v>1</v>
      </c>
      <c r="T2928" s="16">
        <v>1</v>
      </c>
      <c r="Z2928" t="s">
        <v>5565</v>
      </c>
      <c r="AB2928" t="s">
        <v>1209</v>
      </c>
    </row>
    <row r="2929" spans="1:28" ht="12.75">
      <c r="A2929" s="354" t="s">
        <v>5566</v>
      </c>
      <c r="B2929" s="225" t="s">
        <v>5561</v>
      </c>
      <c r="C2929" s="225" t="s">
        <v>2790</v>
      </c>
      <c r="D2929">
        <v>83</v>
      </c>
      <c r="E2929">
        <v>1</v>
      </c>
      <c r="F2929" s="555" t="s">
        <v>330</v>
      </c>
      <c r="G2929" s="555">
        <v>220622</v>
      </c>
      <c r="H2929">
        <v>2022</v>
      </c>
      <c r="I2929" t="s">
        <v>43</v>
      </c>
      <c r="K2929" t="s">
        <v>2792</v>
      </c>
      <c r="P2929" t="s">
        <v>5567</v>
      </c>
      <c r="Q2929" t="s">
        <v>5568</v>
      </c>
      <c r="R2929" t="s">
        <v>1206</v>
      </c>
      <c r="S2929" s="16">
        <v>8</v>
      </c>
      <c r="T2929" s="16">
        <v>8</v>
      </c>
      <c r="Z2929" t="s">
        <v>5570</v>
      </c>
      <c r="AB2929" t="s">
        <v>1209</v>
      </c>
    </row>
    <row r="2930" spans="1:28" ht="12.75">
      <c r="A2930" s="354" t="s">
        <v>5560</v>
      </c>
      <c r="B2930" s="225" t="s">
        <v>5561</v>
      </c>
      <c r="C2930" s="225" t="s">
        <v>2790</v>
      </c>
      <c r="D2930">
        <v>83</v>
      </c>
      <c r="E2930">
        <v>1</v>
      </c>
      <c r="F2930" s="555" t="s">
        <v>330</v>
      </c>
      <c r="G2930" s="555">
        <v>220622</v>
      </c>
      <c r="H2930">
        <v>2022</v>
      </c>
      <c r="I2930" t="s">
        <v>43</v>
      </c>
      <c r="K2930" t="s">
        <v>2792</v>
      </c>
      <c r="P2930" t="s">
        <v>5562</v>
      </c>
      <c r="Q2930" t="s">
        <v>5563</v>
      </c>
      <c r="R2930" t="s">
        <v>1206</v>
      </c>
      <c r="S2930" s="16">
        <v>8</v>
      </c>
      <c r="T2930" s="16">
        <v>8</v>
      </c>
      <c r="Z2930" t="s">
        <v>5571</v>
      </c>
      <c r="AB2930" t="s">
        <v>1209</v>
      </c>
    </row>
    <row r="2931" spans="1:28" ht="12.75">
      <c r="A2931" s="354" t="s">
        <v>5572</v>
      </c>
      <c r="B2931" s="225" t="s">
        <v>5573</v>
      </c>
      <c r="C2931" s="225" t="s">
        <v>5574</v>
      </c>
      <c r="D2931">
        <v>93</v>
      </c>
      <c r="E2931">
        <v>1</v>
      </c>
      <c r="F2931" s="555">
        <v>30921</v>
      </c>
      <c r="G2931" s="555">
        <v>200921</v>
      </c>
      <c r="H2931">
        <v>2021</v>
      </c>
      <c r="I2931" t="s">
        <v>43</v>
      </c>
      <c r="K2931" t="s">
        <v>2329</v>
      </c>
      <c r="P2931" t="s">
        <v>548</v>
      </c>
      <c r="Q2931" t="s">
        <v>549</v>
      </c>
      <c r="R2931" t="s">
        <v>5576</v>
      </c>
      <c r="S2931" s="16">
        <v>1</v>
      </c>
      <c r="T2931" s="16">
        <v>0</v>
      </c>
      <c r="U2931">
        <v>1</v>
      </c>
      <c r="Z2931" t="s">
        <v>5577</v>
      </c>
      <c r="AB2931" t="s">
        <v>1209</v>
      </c>
    </row>
    <row r="2932" spans="1:28" ht="12.75">
      <c r="A2932" s="354" t="s">
        <v>5578</v>
      </c>
      <c r="B2932" s="225" t="s">
        <v>5573</v>
      </c>
      <c r="C2932" s="225" t="s">
        <v>5574</v>
      </c>
      <c r="D2932">
        <v>93</v>
      </c>
      <c r="E2932">
        <v>1</v>
      </c>
      <c r="F2932" s="555">
        <v>30921</v>
      </c>
      <c r="G2932" s="555">
        <v>200921</v>
      </c>
      <c r="H2932">
        <v>2021</v>
      </c>
      <c r="I2932" t="s">
        <v>43</v>
      </c>
      <c r="K2932" t="s">
        <v>2329</v>
      </c>
      <c r="P2932" t="s">
        <v>826</v>
      </c>
      <c r="Q2932" t="s">
        <v>827</v>
      </c>
      <c r="R2932" t="s">
        <v>5576</v>
      </c>
      <c r="S2932" s="16">
        <v>1</v>
      </c>
      <c r="T2932" s="16">
        <v>1</v>
      </c>
      <c r="U2932">
        <v>0</v>
      </c>
      <c r="Z2932" t="s">
        <v>5580</v>
      </c>
      <c r="AB2932" t="s">
        <v>1209</v>
      </c>
    </row>
    <row r="2933" spans="1:28" ht="12.75">
      <c r="A2933" s="354" t="s">
        <v>5578</v>
      </c>
      <c r="B2933" s="225" t="s">
        <v>5573</v>
      </c>
      <c r="C2933" s="225" t="s">
        <v>5574</v>
      </c>
      <c r="D2933">
        <v>93</v>
      </c>
      <c r="E2933">
        <v>1</v>
      </c>
      <c r="F2933" s="555">
        <v>30921</v>
      </c>
      <c r="G2933" s="555">
        <v>200921</v>
      </c>
      <c r="H2933">
        <v>2021</v>
      </c>
      <c r="I2933" t="s">
        <v>43</v>
      </c>
      <c r="K2933" t="s">
        <v>2329</v>
      </c>
      <c r="P2933" t="s">
        <v>826</v>
      </c>
      <c r="Q2933" t="s">
        <v>827</v>
      </c>
      <c r="R2933" t="s">
        <v>5576</v>
      </c>
      <c r="S2933" s="16">
        <v>2</v>
      </c>
      <c r="T2933" s="16">
        <v>0</v>
      </c>
      <c r="U2933">
        <v>2</v>
      </c>
      <c r="Z2933" t="s">
        <v>5581</v>
      </c>
      <c r="AB2933" t="s">
        <v>1209</v>
      </c>
    </row>
    <row r="2934" spans="1:28" ht="12.75">
      <c r="A2934" s="354" t="s">
        <v>5582</v>
      </c>
      <c r="B2934" s="225" t="s">
        <v>5573</v>
      </c>
      <c r="C2934" s="225" t="s">
        <v>5574</v>
      </c>
      <c r="D2934">
        <v>93</v>
      </c>
      <c r="E2934">
        <v>1</v>
      </c>
      <c r="F2934" s="555">
        <v>30921</v>
      </c>
      <c r="G2934" s="555">
        <v>200921</v>
      </c>
      <c r="H2934">
        <v>2021</v>
      </c>
      <c r="I2934" t="s">
        <v>43</v>
      </c>
      <c r="K2934" t="s">
        <v>2329</v>
      </c>
      <c r="P2934" t="s">
        <v>5583</v>
      </c>
      <c r="Q2934" t="s">
        <v>5584</v>
      </c>
      <c r="R2934" t="s">
        <v>5576</v>
      </c>
      <c r="S2934" s="16">
        <v>3</v>
      </c>
      <c r="T2934" s="16">
        <v>0</v>
      </c>
      <c r="U2934">
        <v>3</v>
      </c>
      <c r="Z2934" t="s">
        <v>5585</v>
      </c>
      <c r="AB2934" t="s">
        <v>1209</v>
      </c>
    </row>
    <row r="2935" spans="1:28" ht="12.75">
      <c r="A2935" s="354" t="s">
        <v>5586</v>
      </c>
      <c r="B2935" s="225" t="s">
        <v>5573</v>
      </c>
      <c r="C2935" s="225" t="s">
        <v>5574</v>
      </c>
      <c r="D2935">
        <v>93</v>
      </c>
      <c r="E2935">
        <v>1</v>
      </c>
      <c r="F2935" s="555">
        <v>30921</v>
      </c>
      <c r="G2935" s="555">
        <v>200921</v>
      </c>
      <c r="H2935">
        <v>2021</v>
      </c>
      <c r="I2935" t="s">
        <v>43</v>
      </c>
      <c r="K2935" t="s">
        <v>2329</v>
      </c>
      <c r="P2935" t="s">
        <v>569</v>
      </c>
      <c r="Q2935" t="s">
        <v>570</v>
      </c>
      <c r="R2935" t="s">
        <v>5576</v>
      </c>
      <c r="S2935" s="16">
        <v>3</v>
      </c>
      <c r="T2935" s="16">
        <v>0</v>
      </c>
      <c r="U2935">
        <v>3</v>
      </c>
      <c r="Z2935" t="s">
        <v>5587</v>
      </c>
      <c r="AB2935" t="s">
        <v>1209</v>
      </c>
    </row>
    <row r="2936" spans="1:28" ht="12.75">
      <c r="A2936" s="354" t="s">
        <v>5588</v>
      </c>
      <c r="B2936" s="225" t="s">
        <v>5573</v>
      </c>
      <c r="C2936" s="225" t="s">
        <v>5574</v>
      </c>
      <c r="D2936">
        <v>93</v>
      </c>
      <c r="E2936">
        <v>1</v>
      </c>
      <c r="F2936" s="555">
        <v>30921</v>
      </c>
      <c r="G2936" s="555">
        <v>200921</v>
      </c>
      <c r="H2936">
        <v>2021</v>
      </c>
      <c r="I2936" t="s">
        <v>43</v>
      </c>
      <c r="K2936" t="s">
        <v>2329</v>
      </c>
      <c r="P2936" t="s">
        <v>916</v>
      </c>
      <c r="Q2936" t="s">
        <v>917</v>
      </c>
      <c r="R2936" t="s">
        <v>5576</v>
      </c>
      <c r="S2936" s="16">
        <v>4</v>
      </c>
      <c r="T2936" s="16">
        <v>0</v>
      </c>
      <c r="U2936">
        <v>4</v>
      </c>
      <c r="Z2936" t="s">
        <v>5589</v>
      </c>
      <c r="AB2936" t="s">
        <v>1209</v>
      </c>
    </row>
    <row r="2937" spans="1:28" ht="12.75">
      <c r="A2937" s="354" t="s">
        <v>5590</v>
      </c>
      <c r="B2937" s="225" t="s">
        <v>5573</v>
      </c>
      <c r="C2937" s="225" t="s">
        <v>5574</v>
      </c>
      <c r="D2937">
        <v>93</v>
      </c>
      <c r="E2937">
        <v>1</v>
      </c>
      <c r="F2937" s="555">
        <v>30921</v>
      </c>
      <c r="G2937" s="555">
        <v>200921</v>
      </c>
      <c r="H2937">
        <v>2021</v>
      </c>
      <c r="I2937" t="s">
        <v>43</v>
      </c>
      <c r="K2937" t="s">
        <v>2329</v>
      </c>
      <c r="P2937" t="s">
        <v>5591</v>
      </c>
      <c r="Q2937" t="s">
        <v>5592</v>
      </c>
      <c r="R2937" t="s">
        <v>5576</v>
      </c>
      <c r="S2937" s="16">
        <v>12</v>
      </c>
      <c r="T2937" s="16">
        <v>0</v>
      </c>
      <c r="U2937">
        <v>12</v>
      </c>
      <c r="Z2937" t="s">
        <v>5594</v>
      </c>
      <c r="AB2937" t="s">
        <v>1209</v>
      </c>
    </row>
    <row r="2938" spans="1:28" ht="12.75">
      <c r="A2938" s="354" t="s">
        <v>5595</v>
      </c>
      <c r="B2938" s="225" t="s">
        <v>5573</v>
      </c>
      <c r="C2938" s="225" t="s">
        <v>5574</v>
      </c>
      <c r="D2938">
        <v>93</v>
      </c>
      <c r="E2938">
        <v>1</v>
      </c>
      <c r="F2938" s="555">
        <v>30921</v>
      </c>
      <c r="G2938" s="555">
        <v>200921</v>
      </c>
      <c r="H2938">
        <v>2021</v>
      </c>
      <c r="I2938" t="s">
        <v>43</v>
      </c>
      <c r="K2938" t="s">
        <v>2329</v>
      </c>
      <c r="P2938" t="s">
        <v>5596</v>
      </c>
      <c r="Q2938" t="s">
        <v>5597</v>
      </c>
      <c r="R2938" t="s">
        <v>5576</v>
      </c>
      <c r="S2938" s="16">
        <v>1</v>
      </c>
      <c r="T2938" s="16">
        <v>0</v>
      </c>
      <c r="U2938">
        <v>1</v>
      </c>
      <c r="Z2938" t="s">
        <v>5599</v>
      </c>
      <c r="AB2938" t="s">
        <v>1209</v>
      </c>
    </row>
    <row r="2939" spans="1:28" ht="12.75">
      <c r="A2939" s="354" t="s">
        <v>5600</v>
      </c>
      <c r="B2939" s="225" t="s">
        <v>5573</v>
      </c>
      <c r="C2939" s="225" t="s">
        <v>5574</v>
      </c>
      <c r="D2939">
        <v>93</v>
      </c>
      <c r="E2939">
        <v>1</v>
      </c>
      <c r="F2939" s="555">
        <v>30921</v>
      </c>
      <c r="G2939" s="555">
        <v>200921</v>
      </c>
      <c r="H2939">
        <v>2021</v>
      </c>
      <c r="I2939" t="s">
        <v>43</v>
      </c>
      <c r="K2939" t="s">
        <v>2329</v>
      </c>
      <c r="P2939" t="s">
        <v>983</v>
      </c>
      <c r="Q2939" t="s">
        <v>984</v>
      </c>
      <c r="R2939" t="s">
        <v>5576</v>
      </c>
      <c r="S2939" s="16">
        <v>1</v>
      </c>
      <c r="T2939" s="16">
        <v>0</v>
      </c>
      <c r="U2939">
        <v>1</v>
      </c>
      <c r="Z2939" t="s">
        <v>5602</v>
      </c>
      <c r="AB2939" t="s">
        <v>1209</v>
      </c>
    </row>
    <row r="2940" spans="1:28" ht="12.75">
      <c r="A2940" s="354" t="s">
        <v>5603</v>
      </c>
      <c r="B2940" s="225" t="s">
        <v>5573</v>
      </c>
      <c r="C2940" s="225" t="s">
        <v>5574</v>
      </c>
      <c r="D2940">
        <v>93</v>
      </c>
      <c r="E2940">
        <v>1</v>
      </c>
      <c r="F2940" s="555">
        <v>30921</v>
      </c>
      <c r="G2940" s="555">
        <v>200921</v>
      </c>
      <c r="H2940">
        <v>2021</v>
      </c>
      <c r="I2940" t="s">
        <v>43</v>
      </c>
      <c r="K2940" t="s">
        <v>2329</v>
      </c>
      <c r="P2940" t="s">
        <v>770</v>
      </c>
      <c r="Q2940" t="s">
        <v>771</v>
      </c>
      <c r="R2940" t="s">
        <v>5576</v>
      </c>
      <c r="S2940" s="16">
        <v>1</v>
      </c>
      <c r="T2940" s="16">
        <v>0</v>
      </c>
      <c r="U2940">
        <v>1</v>
      </c>
      <c r="Z2940" t="s">
        <v>5604</v>
      </c>
      <c r="AB2940" t="s">
        <v>1209</v>
      </c>
    </row>
    <row r="2941" spans="1:28" ht="12.75">
      <c r="A2941" s="354" t="s">
        <v>5605</v>
      </c>
      <c r="B2941" s="225" t="s">
        <v>5573</v>
      </c>
      <c r="C2941" s="225" t="s">
        <v>5574</v>
      </c>
      <c r="D2941">
        <v>93</v>
      </c>
      <c r="E2941">
        <v>1</v>
      </c>
      <c r="F2941" s="555">
        <v>30921</v>
      </c>
      <c r="G2941" s="555">
        <v>200921</v>
      </c>
      <c r="H2941">
        <v>2021</v>
      </c>
      <c r="I2941" t="s">
        <v>43</v>
      </c>
      <c r="K2941" t="s">
        <v>2329</v>
      </c>
      <c r="P2941" t="s">
        <v>583</v>
      </c>
      <c r="Q2941" t="s">
        <v>584</v>
      </c>
      <c r="R2941" t="s">
        <v>5576</v>
      </c>
      <c r="S2941" s="16">
        <v>5</v>
      </c>
      <c r="T2941" s="16">
        <v>0</v>
      </c>
      <c r="U2941">
        <v>5</v>
      </c>
      <c r="Z2941" t="s">
        <v>5607</v>
      </c>
      <c r="AB2941" t="s">
        <v>1209</v>
      </c>
    </row>
    <row r="2942" spans="1:28" ht="12.75">
      <c r="A2942" s="354" t="s">
        <v>5572</v>
      </c>
      <c r="B2942" s="225" t="s">
        <v>5573</v>
      </c>
      <c r="C2942" s="225" t="s">
        <v>5574</v>
      </c>
      <c r="D2942">
        <v>93</v>
      </c>
      <c r="E2942">
        <v>1</v>
      </c>
      <c r="F2942" s="555">
        <v>30921</v>
      </c>
      <c r="G2942" s="555">
        <v>200921</v>
      </c>
      <c r="H2942">
        <v>2021</v>
      </c>
      <c r="I2942" t="s">
        <v>43</v>
      </c>
      <c r="K2942" t="s">
        <v>2329</v>
      </c>
      <c r="P2942" t="s">
        <v>548</v>
      </c>
      <c r="Q2942" t="s">
        <v>549</v>
      </c>
      <c r="R2942" t="s">
        <v>5576</v>
      </c>
      <c r="S2942" s="16">
        <v>7</v>
      </c>
      <c r="T2942" s="16">
        <v>2</v>
      </c>
      <c r="U2942">
        <v>5</v>
      </c>
      <c r="Z2942" t="s">
        <v>5608</v>
      </c>
      <c r="AB2942" t="s">
        <v>1209</v>
      </c>
    </row>
    <row r="2943" spans="1:28" ht="12.75">
      <c r="A2943" s="354" t="s">
        <v>5603</v>
      </c>
      <c r="B2943" s="225" t="s">
        <v>5573</v>
      </c>
      <c r="C2943" s="225" t="s">
        <v>5574</v>
      </c>
      <c r="D2943">
        <v>93</v>
      </c>
      <c r="E2943">
        <v>1</v>
      </c>
      <c r="F2943" s="555">
        <v>30921</v>
      </c>
      <c r="G2943" s="555">
        <v>200921</v>
      </c>
      <c r="H2943">
        <v>2021</v>
      </c>
      <c r="I2943" t="s">
        <v>43</v>
      </c>
      <c r="K2943" t="s">
        <v>2329</v>
      </c>
      <c r="P2943" t="s">
        <v>770</v>
      </c>
      <c r="Q2943" t="s">
        <v>771</v>
      </c>
      <c r="R2943" t="s">
        <v>5576</v>
      </c>
      <c r="S2943" s="16">
        <v>4</v>
      </c>
      <c r="T2943" s="16">
        <v>0</v>
      </c>
      <c r="U2943">
        <v>4</v>
      </c>
      <c r="Z2943" t="s">
        <v>5609</v>
      </c>
      <c r="AB2943" t="s">
        <v>1209</v>
      </c>
    </row>
    <row r="2944" spans="1:28" ht="12.75">
      <c r="A2944" s="354" t="s">
        <v>5610</v>
      </c>
      <c r="B2944" s="225" t="s">
        <v>5550</v>
      </c>
      <c r="C2944" s="225" t="s">
        <v>5611</v>
      </c>
      <c r="D2944">
        <v>80</v>
      </c>
      <c r="E2944">
        <v>4</v>
      </c>
      <c r="F2944" s="555">
        <v>220622</v>
      </c>
      <c r="G2944" s="555">
        <v>60722</v>
      </c>
      <c r="H2944">
        <v>2022</v>
      </c>
      <c r="I2944" t="s">
        <v>43</v>
      </c>
      <c r="K2944" t="s">
        <v>2323</v>
      </c>
      <c r="P2944" t="s">
        <v>5612</v>
      </c>
      <c r="Q2944" t="s">
        <v>5613</v>
      </c>
      <c r="R2944" t="s">
        <v>5576</v>
      </c>
      <c r="S2944" s="16">
        <v>1</v>
      </c>
      <c r="T2944" s="16">
        <v>0</v>
      </c>
      <c r="U2944">
        <v>1</v>
      </c>
      <c r="Z2944" t="s">
        <v>5614</v>
      </c>
      <c r="AB2944" t="s">
        <v>1209</v>
      </c>
    </row>
    <row r="2945" spans="1:28" ht="12.75">
      <c r="A2945" s="354" t="s">
        <v>5615</v>
      </c>
      <c r="B2945" s="225" t="s">
        <v>5616</v>
      </c>
      <c r="C2945" s="225" t="s">
        <v>5617</v>
      </c>
      <c r="D2945">
        <v>100</v>
      </c>
      <c r="E2945">
        <v>1</v>
      </c>
      <c r="F2945" s="555">
        <v>90522</v>
      </c>
      <c r="G2945" s="555">
        <v>230522</v>
      </c>
      <c r="H2945">
        <v>2022</v>
      </c>
      <c r="I2945" t="s">
        <v>43</v>
      </c>
      <c r="K2945" t="s">
        <v>2802</v>
      </c>
      <c r="P2945" t="s">
        <v>983</v>
      </c>
      <c r="Q2945" t="s">
        <v>984</v>
      </c>
      <c r="R2945" t="s">
        <v>5576</v>
      </c>
      <c r="S2945" s="16">
        <v>1</v>
      </c>
      <c r="T2945" s="16">
        <v>0</v>
      </c>
      <c r="U2945">
        <v>1</v>
      </c>
      <c r="Z2945" t="s">
        <v>5618</v>
      </c>
      <c r="AB2945" t="s">
        <v>1209</v>
      </c>
    </row>
    <row r="2946" spans="1:28" ht="12.75">
      <c r="A2946" s="354" t="s">
        <v>5619</v>
      </c>
      <c r="B2946" s="225" t="s">
        <v>5620</v>
      </c>
      <c r="C2946" s="225" t="s">
        <v>5621</v>
      </c>
      <c r="D2946">
        <v>80</v>
      </c>
      <c r="E2946">
        <v>2</v>
      </c>
      <c r="F2946" s="555">
        <v>20623</v>
      </c>
      <c r="G2946" s="555">
        <v>160623</v>
      </c>
      <c r="H2946">
        <v>2023</v>
      </c>
      <c r="I2946" t="s">
        <v>43</v>
      </c>
      <c r="K2946" t="s">
        <v>2507</v>
      </c>
      <c r="P2946" t="s">
        <v>1069</v>
      </c>
      <c r="Q2946" t="s">
        <v>1070</v>
      </c>
      <c r="R2946" t="s">
        <v>5576</v>
      </c>
      <c r="S2946" s="16">
        <v>1</v>
      </c>
      <c r="T2946" s="16">
        <v>0</v>
      </c>
      <c r="U2946">
        <v>1</v>
      </c>
      <c r="Z2946" t="s">
        <v>5622</v>
      </c>
      <c r="AB2946" t="s">
        <v>1209</v>
      </c>
    </row>
    <row r="2947" spans="1:28" ht="12.75">
      <c r="A2947" s="354" t="s">
        <v>5623</v>
      </c>
      <c r="B2947" s="225" t="s">
        <v>5624</v>
      </c>
      <c r="C2947" s="225" t="s">
        <v>5625</v>
      </c>
      <c r="D2947">
        <v>61</v>
      </c>
      <c r="E2947">
        <v>1</v>
      </c>
      <c r="F2947" s="555">
        <v>180423</v>
      </c>
      <c r="G2947" s="555">
        <v>40523</v>
      </c>
      <c r="H2947">
        <v>2023</v>
      </c>
      <c r="I2947" t="s">
        <v>43</v>
      </c>
      <c r="K2947" t="s">
        <v>2375</v>
      </c>
      <c r="P2947" t="s">
        <v>5626</v>
      </c>
      <c r="Q2947" t="s">
        <v>5627</v>
      </c>
      <c r="R2947" t="s">
        <v>5576</v>
      </c>
      <c r="S2947" s="16">
        <v>1</v>
      </c>
      <c r="T2947" s="16">
        <v>0</v>
      </c>
      <c r="U2947">
        <v>1</v>
      </c>
      <c r="Z2947" t="s">
        <v>5629</v>
      </c>
      <c r="AB2947" t="s">
        <v>1209</v>
      </c>
    </row>
    <row r="2948" spans="1:28" ht="12.75">
      <c r="A2948" s="354" t="s">
        <v>5630</v>
      </c>
      <c r="B2948" s="225" t="s">
        <v>5624</v>
      </c>
      <c r="C2948" s="225" t="s">
        <v>5625</v>
      </c>
      <c r="D2948">
        <v>61</v>
      </c>
      <c r="E2948">
        <v>1</v>
      </c>
      <c r="F2948" s="555">
        <v>180423</v>
      </c>
      <c r="G2948" s="555">
        <v>40523</v>
      </c>
      <c r="H2948">
        <v>2023</v>
      </c>
      <c r="I2948" t="s">
        <v>43</v>
      </c>
      <c r="K2948" t="s">
        <v>2375</v>
      </c>
      <c r="P2948" t="s">
        <v>5631</v>
      </c>
      <c r="Q2948" t="s">
        <v>5632</v>
      </c>
      <c r="R2948" t="s">
        <v>5576</v>
      </c>
      <c r="S2948" s="16">
        <v>1</v>
      </c>
      <c r="T2948" s="16">
        <v>0</v>
      </c>
      <c r="U2948">
        <v>1</v>
      </c>
      <c r="Z2948" t="s">
        <v>5633</v>
      </c>
      <c r="AB2948" t="s">
        <v>1209</v>
      </c>
    </row>
    <row r="2949" spans="1:28" ht="12.75">
      <c r="A2949" s="354" t="s">
        <v>5634</v>
      </c>
      <c r="B2949" s="225" t="s">
        <v>5624</v>
      </c>
      <c r="C2949" s="225" t="s">
        <v>5625</v>
      </c>
      <c r="D2949">
        <v>61</v>
      </c>
      <c r="E2949">
        <v>1</v>
      </c>
      <c r="F2949" s="555">
        <v>180423</v>
      </c>
      <c r="G2949" s="555">
        <v>40523</v>
      </c>
      <c r="H2949">
        <v>2023</v>
      </c>
      <c r="I2949" t="s">
        <v>43</v>
      </c>
      <c r="K2949" t="s">
        <v>2375</v>
      </c>
      <c r="P2949" t="s">
        <v>5296</v>
      </c>
      <c r="Q2949" t="s">
        <v>5297</v>
      </c>
      <c r="R2949" t="s">
        <v>5576</v>
      </c>
      <c r="S2949" s="16">
        <v>1</v>
      </c>
      <c r="T2949" s="16">
        <v>0</v>
      </c>
      <c r="U2949">
        <v>1</v>
      </c>
      <c r="Z2949" t="s">
        <v>5635</v>
      </c>
      <c r="AB2949" t="s">
        <v>1209</v>
      </c>
    </row>
    <row r="2950" spans="1:28" ht="12.75">
      <c r="A2950" s="354" t="s">
        <v>5637</v>
      </c>
      <c r="B2950" s="225" t="s">
        <v>2326</v>
      </c>
      <c r="C2950" s="225" t="s">
        <v>2327</v>
      </c>
      <c r="D2950">
        <v>93</v>
      </c>
      <c r="E2950">
        <v>1</v>
      </c>
      <c r="F2950" s="555">
        <v>300721</v>
      </c>
      <c r="G2950" s="555">
        <v>160821</v>
      </c>
      <c r="H2950">
        <v>2021</v>
      </c>
      <c r="I2950" t="s">
        <v>43</v>
      </c>
      <c r="K2950" t="s">
        <v>2329</v>
      </c>
      <c r="P2950" t="s">
        <v>589</v>
      </c>
      <c r="Q2950" t="s">
        <v>590</v>
      </c>
      <c r="R2950" t="s">
        <v>5576</v>
      </c>
      <c r="S2950" s="16">
        <v>1</v>
      </c>
      <c r="T2950" s="16">
        <v>0</v>
      </c>
      <c r="U2950">
        <v>1</v>
      </c>
      <c r="Z2950" t="s">
        <v>5638</v>
      </c>
      <c r="AB2950" t="s">
        <v>1209</v>
      </c>
    </row>
    <row r="2951" spans="1:28" ht="12.75">
      <c r="A2951" s="354" t="s">
        <v>5637</v>
      </c>
      <c r="B2951" s="225" t="s">
        <v>2326</v>
      </c>
      <c r="C2951" s="225" t="s">
        <v>2327</v>
      </c>
      <c r="D2951">
        <v>93</v>
      </c>
      <c r="E2951">
        <v>1</v>
      </c>
      <c r="F2951" s="555">
        <v>300721</v>
      </c>
      <c r="G2951" s="555">
        <v>160821</v>
      </c>
      <c r="H2951">
        <v>2021</v>
      </c>
      <c r="I2951" t="s">
        <v>43</v>
      </c>
      <c r="K2951" t="s">
        <v>2329</v>
      </c>
      <c r="P2951" t="s">
        <v>576</v>
      </c>
      <c r="Q2951" t="s">
        <v>577</v>
      </c>
      <c r="R2951" t="s">
        <v>5576</v>
      </c>
      <c r="S2951" s="16">
        <v>6</v>
      </c>
      <c r="T2951" s="16">
        <v>3</v>
      </c>
      <c r="U2951">
        <v>3</v>
      </c>
      <c r="Z2951" t="s">
        <v>5639</v>
      </c>
      <c r="AB2951" t="s">
        <v>1209</v>
      </c>
    </row>
    <row r="2952" spans="1:28" ht="12.75">
      <c r="A2952" s="354" t="s">
        <v>5637</v>
      </c>
      <c r="B2952" s="225" t="s">
        <v>2326</v>
      </c>
      <c r="C2952" s="225" t="s">
        <v>2327</v>
      </c>
      <c r="D2952">
        <v>93</v>
      </c>
      <c r="E2952">
        <v>1</v>
      </c>
      <c r="F2952" s="555">
        <v>300721</v>
      </c>
      <c r="G2952" s="555">
        <v>160821</v>
      </c>
      <c r="H2952">
        <v>2021</v>
      </c>
      <c r="I2952" t="s">
        <v>43</v>
      </c>
      <c r="K2952" t="s">
        <v>2329</v>
      </c>
      <c r="P2952" t="s">
        <v>576</v>
      </c>
      <c r="Q2952" t="s">
        <v>577</v>
      </c>
      <c r="R2952" t="s">
        <v>5576</v>
      </c>
      <c r="S2952" s="16">
        <v>5</v>
      </c>
      <c r="T2952" s="16">
        <v>3</v>
      </c>
      <c r="U2952">
        <v>2</v>
      </c>
      <c r="Z2952" t="s">
        <v>5640</v>
      </c>
      <c r="AB2952" t="s">
        <v>1209</v>
      </c>
    </row>
    <row r="2953" spans="1:28" ht="12.75">
      <c r="A2953" s="354" t="s">
        <v>5641</v>
      </c>
      <c r="B2953" s="225" t="s">
        <v>2326</v>
      </c>
      <c r="C2953" s="225" t="s">
        <v>2327</v>
      </c>
      <c r="D2953">
        <v>93</v>
      </c>
      <c r="E2953">
        <v>1</v>
      </c>
      <c r="F2953" s="555">
        <v>140721</v>
      </c>
      <c r="G2953" s="555">
        <v>300721</v>
      </c>
      <c r="H2953">
        <v>2021</v>
      </c>
      <c r="I2953" t="s">
        <v>43</v>
      </c>
      <c r="K2953" t="s">
        <v>2329</v>
      </c>
      <c r="P2953" t="s">
        <v>1174</v>
      </c>
      <c r="Q2953" t="s">
        <v>1175</v>
      </c>
      <c r="R2953" t="s">
        <v>5576</v>
      </c>
      <c r="S2953" s="16">
        <v>1</v>
      </c>
      <c r="T2953" s="16">
        <v>0</v>
      </c>
      <c r="U2953">
        <v>1</v>
      </c>
      <c r="Z2953" t="s">
        <v>5642</v>
      </c>
      <c r="AB2953" t="s">
        <v>1209</v>
      </c>
    </row>
    <row r="2954" spans="1:28" ht="12.75">
      <c r="A2954" s="354" t="s">
        <v>5641</v>
      </c>
      <c r="B2954" s="225" t="s">
        <v>2326</v>
      </c>
      <c r="C2954" s="225" t="s">
        <v>2327</v>
      </c>
      <c r="D2954">
        <v>93</v>
      </c>
      <c r="E2954">
        <v>1</v>
      </c>
      <c r="F2954" s="555">
        <v>140721</v>
      </c>
      <c r="G2954" s="555">
        <v>300721</v>
      </c>
      <c r="H2954">
        <v>2021</v>
      </c>
      <c r="I2954" t="s">
        <v>43</v>
      </c>
      <c r="K2954" t="s">
        <v>2329</v>
      </c>
      <c r="P2954" t="s">
        <v>576</v>
      </c>
      <c r="Q2954" t="s">
        <v>577</v>
      </c>
      <c r="R2954" t="s">
        <v>5576</v>
      </c>
      <c r="S2954" s="16">
        <v>3</v>
      </c>
      <c r="T2954" s="16">
        <v>3</v>
      </c>
      <c r="U2954">
        <v>0</v>
      </c>
      <c r="Z2954" t="s">
        <v>5643</v>
      </c>
      <c r="AB2954" t="s">
        <v>1209</v>
      </c>
    </row>
    <row r="2955" spans="1:28" ht="12.75">
      <c r="A2955" s="354" t="s">
        <v>5644</v>
      </c>
      <c r="B2955" s="225" t="s">
        <v>69</v>
      </c>
      <c r="C2955" s="225" t="s">
        <v>70</v>
      </c>
      <c r="D2955">
        <v>80</v>
      </c>
      <c r="E2955">
        <v>3</v>
      </c>
      <c r="F2955" s="555">
        <v>300721</v>
      </c>
      <c r="G2955" s="555">
        <v>160821</v>
      </c>
      <c r="H2955">
        <v>2021</v>
      </c>
      <c r="I2955" t="s">
        <v>43</v>
      </c>
      <c r="K2955" t="s">
        <v>73</v>
      </c>
      <c r="P2955" t="s">
        <v>589</v>
      </c>
      <c r="Q2955" t="s">
        <v>590</v>
      </c>
      <c r="R2955" t="s">
        <v>5576</v>
      </c>
      <c r="S2955" s="16">
        <v>1</v>
      </c>
      <c r="T2955" s="16">
        <v>0</v>
      </c>
      <c r="U2955">
        <v>1</v>
      </c>
      <c r="Z2955" t="s">
        <v>5645</v>
      </c>
      <c r="AB2955" t="s">
        <v>1209</v>
      </c>
    </row>
    <row r="2956" spans="1:28" ht="12.75">
      <c r="A2956" s="354" t="s">
        <v>5644</v>
      </c>
      <c r="B2956" s="225" t="s">
        <v>69</v>
      </c>
      <c r="C2956" s="225" t="s">
        <v>70</v>
      </c>
      <c r="D2956">
        <v>80</v>
      </c>
      <c r="E2956">
        <v>3</v>
      </c>
      <c r="F2956" s="555">
        <v>300721</v>
      </c>
      <c r="G2956" s="555">
        <v>160821</v>
      </c>
      <c r="H2956">
        <v>2021</v>
      </c>
      <c r="I2956" t="s">
        <v>43</v>
      </c>
      <c r="K2956" t="s">
        <v>73</v>
      </c>
      <c r="P2956" t="s">
        <v>1174</v>
      </c>
      <c r="Q2956" t="s">
        <v>1175</v>
      </c>
      <c r="R2956" t="s">
        <v>5576</v>
      </c>
      <c r="S2956" s="16">
        <v>1</v>
      </c>
      <c r="T2956" s="16">
        <v>0</v>
      </c>
      <c r="U2956">
        <v>1</v>
      </c>
      <c r="Z2956" t="s">
        <v>5646</v>
      </c>
      <c r="AB2956" t="s">
        <v>1209</v>
      </c>
    </row>
    <row r="2957" spans="1:28" ht="12.75">
      <c r="A2957" s="354" t="s">
        <v>5644</v>
      </c>
      <c r="B2957" s="225" t="s">
        <v>69</v>
      </c>
      <c r="C2957" s="225" t="s">
        <v>70</v>
      </c>
      <c r="D2957">
        <v>80</v>
      </c>
      <c r="E2957">
        <v>3</v>
      </c>
      <c r="F2957" s="555">
        <v>300721</v>
      </c>
      <c r="G2957" s="555">
        <v>160821</v>
      </c>
      <c r="H2957">
        <v>2021</v>
      </c>
      <c r="I2957" t="s">
        <v>43</v>
      </c>
      <c r="K2957" t="s">
        <v>73</v>
      </c>
      <c r="P2957" t="s">
        <v>576</v>
      </c>
      <c r="Q2957" t="s">
        <v>577</v>
      </c>
      <c r="R2957" t="s">
        <v>5576</v>
      </c>
      <c r="S2957" s="16">
        <v>1</v>
      </c>
      <c r="T2957" s="16">
        <v>1</v>
      </c>
      <c r="U2957">
        <v>0</v>
      </c>
      <c r="Z2957" t="s">
        <v>5647</v>
      </c>
      <c r="AB2957" t="s">
        <v>1209</v>
      </c>
    </row>
    <row r="2958" spans="1:28" ht="12.75">
      <c r="A2958" s="354" t="s">
        <v>5648</v>
      </c>
      <c r="B2958" s="225" t="s">
        <v>2417</v>
      </c>
      <c r="C2958" s="225" t="s">
        <v>2418</v>
      </c>
      <c r="D2958">
        <v>100</v>
      </c>
      <c r="E2958">
        <v>3</v>
      </c>
      <c r="F2958" s="555">
        <v>300721</v>
      </c>
      <c r="G2958" s="555">
        <v>160821</v>
      </c>
      <c r="H2958">
        <v>2021</v>
      </c>
      <c r="I2958" t="s">
        <v>43</v>
      </c>
      <c r="K2958" t="s">
        <v>2420</v>
      </c>
      <c r="P2958" t="s">
        <v>576</v>
      </c>
      <c r="Q2958" t="s">
        <v>577</v>
      </c>
      <c r="R2958" t="s">
        <v>5576</v>
      </c>
      <c r="S2958" s="16">
        <v>3</v>
      </c>
      <c r="T2958" s="16">
        <v>3</v>
      </c>
      <c r="U2958">
        <v>0</v>
      </c>
      <c r="Z2958" t="s">
        <v>5649</v>
      </c>
      <c r="AB2958" t="s">
        <v>1209</v>
      </c>
    </row>
    <row r="2959" spans="1:28" ht="12.75">
      <c r="A2959" s="354" t="s">
        <v>5650</v>
      </c>
      <c r="B2959" s="225" t="s">
        <v>2611</v>
      </c>
      <c r="C2959" s="225" t="s">
        <v>2612</v>
      </c>
      <c r="D2959">
        <v>119</v>
      </c>
      <c r="E2959">
        <v>2</v>
      </c>
      <c r="F2959" s="555">
        <v>160821</v>
      </c>
      <c r="G2959" s="555">
        <v>30921</v>
      </c>
      <c r="H2959">
        <v>2021</v>
      </c>
      <c r="I2959" t="s">
        <v>43</v>
      </c>
      <c r="K2959" t="s">
        <v>2614</v>
      </c>
      <c r="P2959" t="s">
        <v>576</v>
      </c>
      <c r="Q2959" t="s">
        <v>577</v>
      </c>
      <c r="R2959" t="s">
        <v>5576</v>
      </c>
      <c r="S2959" s="16">
        <v>1</v>
      </c>
      <c r="T2959" s="16">
        <v>1</v>
      </c>
      <c r="U2959">
        <v>0</v>
      </c>
      <c r="Z2959" t="s">
        <v>5651</v>
      </c>
      <c r="AB2959" t="s">
        <v>1209</v>
      </c>
    </row>
    <row r="2960" spans="1:28" ht="12.75">
      <c r="A2960" s="354" t="s">
        <v>5650</v>
      </c>
      <c r="B2960" s="225" t="s">
        <v>2611</v>
      </c>
      <c r="C2960" s="225" t="s">
        <v>2612</v>
      </c>
      <c r="D2960">
        <v>119</v>
      </c>
      <c r="E2960">
        <v>2</v>
      </c>
      <c r="F2960" s="555">
        <v>160821</v>
      </c>
      <c r="G2960" s="555">
        <v>30921</v>
      </c>
      <c r="H2960">
        <v>2021</v>
      </c>
      <c r="I2960" t="s">
        <v>43</v>
      </c>
      <c r="K2960" t="s">
        <v>2614</v>
      </c>
      <c r="P2960" t="s">
        <v>1174</v>
      </c>
      <c r="Q2960" t="s">
        <v>1175</v>
      </c>
      <c r="R2960" t="s">
        <v>5576</v>
      </c>
      <c r="S2960" s="16">
        <v>2</v>
      </c>
      <c r="T2960" s="16">
        <v>2</v>
      </c>
      <c r="U2960">
        <v>0</v>
      </c>
      <c r="Z2960" t="s">
        <v>5652</v>
      </c>
      <c r="AB2960" t="s">
        <v>1209</v>
      </c>
    </row>
    <row r="2961" spans="1:28" ht="12.75">
      <c r="A2961" s="354" t="s">
        <v>5650</v>
      </c>
      <c r="B2961" s="225" t="s">
        <v>2611</v>
      </c>
      <c r="C2961" s="225" t="s">
        <v>2612</v>
      </c>
      <c r="D2961">
        <v>119</v>
      </c>
      <c r="E2961">
        <v>2</v>
      </c>
      <c r="F2961" s="555">
        <v>160821</v>
      </c>
      <c r="G2961" s="555">
        <v>30921</v>
      </c>
      <c r="H2961">
        <v>2021</v>
      </c>
      <c r="I2961" t="s">
        <v>43</v>
      </c>
      <c r="K2961" t="s">
        <v>2614</v>
      </c>
      <c r="P2961" t="s">
        <v>1174</v>
      </c>
      <c r="Q2961" t="s">
        <v>1175</v>
      </c>
      <c r="R2961" t="s">
        <v>5576</v>
      </c>
      <c r="S2961" s="16">
        <v>7</v>
      </c>
      <c r="T2961" s="16">
        <v>0</v>
      </c>
      <c r="U2961">
        <v>7</v>
      </c>
      <c r="Z2961" t="s">
        <v>5653</v>
      </c>
      <c r="AB2961" t="s">
        <v>1209</v>
      </c>
    </row>
    <row r="2962" spans="1:28" ht="12.75">
      <c r="A2962" s="354" t="s">
        <v>5650</v>
      </c>
      <c r="B2962" s="225" t="s">
        <v>2611</v>
      </c>
      <c r="C2962" s="225" t="s">
        <v>2612</v>
      </c>
      <c r="D2962">
        <v>119</v>
      </c>
      <c r="E2962">
        <v>2</v>
      </c>
      <c r="F2962" s="555">
        <v>160821</v>
      </c>
      <c r="G2962" s="555">
        <v>30921</v>
      </c>
      <c r="H2962">
        <v>2021</v>
      </c>
      <c r="I2962" t="s">
        <v>43</v>
      </c>
      <c r="K2962" t="s">
        <v>2614</v>
      </c>
      <c r="P2962" t="s">
        <v>589</v>
      </c>
      <c r="Q2962" t="s">
        <v>590</v>
      </c>
      <c r="R2962" t="s">
        <v>5576</v>
      </c>
      <c r="S2962" s="16">
        <v>7</v>
      </c>
      <c r="T2962" s="16">
        <v>7</v>
      </c>
      <c r="U2962">
        <v>0</v>
      </c>
      <c r="Z2962" t="s">
        <v>5654</v>
      </c>
      <c r="AB2962" t="s">
        <v>1209</v>
      </c>
    </row>
    <row r="2963" spans="1:28" ht="12.75">
      <c r="A2963" s="354" t="s">
        <v>5650</v>
      </c>
      <c r="B2963" s="225" t="s">
        <v>2611</v>
      </c>
      <c r="C2963" s="225" t="s">
        <v>2612</v>
      </c>
      <c r="D2963">
        <v>119</v>
      </c>
      <c r="E2963">
        <v>2</v>
      </c>
      <c r="F2963" s="555">
        <v>160821</v>
      </c>
      <c r="G2963" s="555">
        <v>30921</v>
      </c>
      <c r="H2963">
        <v>2021</v>
      </c>
      <c r="I2963" t="s">
        <v>43</v>
      </c>
      <c r="K2963" t="s">
        <v>2614</v>
      </c>
      <c r="P2963" t="s">
        <v>589</v>
      </c>
      <c r="Q2963" t="s">
        <v>590</v>
      </c>
      <c r="R2963" t="s">
        <v>5576</v>
      </c>
      <c r="S2963" s="16">
        <v>5</v>
      </c>
      <c r="T2963" s="16">
        <v>0</v>
      </c>
      <c r="U2963">
        <v>5</v>
      </c>
      <c r="Z2963" t="s">
        <v>5655</v>
      </c>
      <c r="AB2963" t="s">
        <v>1209</v>
      </c>
    </row>
    <row r="2964" spans="1:28" ht="12.75">
      <c r="A2964" s="354" t="s">
        <v>5656</v>
      </c>
      <c r="B2964" s="225" t="s">
        <v>2326</v>
      </c>
      <c r="C2964" s="225" t="s">
        <v>2327</v>
      </c>
      <c r="D2964">
        <v>93</v>
      </c>
      <c r="E2964">
        <v>1</v>
      </c>
      <c r="F2964" s="555">
        <v>160821</v>
      </c>
      <c r="G2964" s="555">
        <v>30921</v>
      </c>
      <c r="H2964">
        <v>2021</v>
      </c>
      <c r="I2964" t="s">
        <v>43</v>
      </c>
      <c r="K2964" t="s">
        <v>2329</v>
      </c>
      <c r="P2964" t="s">
        <v>521</v>
      </c>
      <c r="Q2964" t="s">
        <v>522</v>
      </c>
      <c r="R2964" t="s">
        <v>5576</v>
      </c>
      <c r="S2964" s="16">
        <v>1</v>
      </c>
      <c r="T2964" s="16">
        <v>1</v>
      </c>
      <c r="U2964">
        <v>0</v>
      </c>
      <c r="Z2964" t="s">
        <v>5657</v>
      </c>
      <c r="AB2964" t="s">
        <v>1209</v>
      </c>
    </row>
    <row r="2965" spans="1:28" ht="12.75">
      <c r="A2965" s="354" t="s">
        <v>5656</v>
      </c>
      <c r="B2965" s="225" t="s">
        <v>2326</v>
      </c>
      <c r="C2965" s="225" t="s">
        <v>2327</v>
      </c>
      <c r="D2965">
        <v>93</v>
      </c>
      <c r="E2965">
        <v>1</v>
      </c>
      <c r="F2965" s="555">
        <v>160821</v>
      </c>
      <c r="G2965" s="555">
        <v>30921</v>
      </c>
      <c r="H2965">
        <v>2021</v>
      </c>
      <c r="I2965" t="s">
        <v>43</v>
      </c>
      <c r="K2965" t="s">
        <v>2329</v>
      </c>
      <c r="P2965" t="s">
        <v>1174</v>
      </c>
      <c r="Q2965" t="s">
        <v>1175</v>
      </c>
      <c r="R2965" t="s">
        <v>5576</v>
      </c>
      <c r="S2965" s="16">
        <v>2</v>
      </c>
      <c r="T2965" s="16">
        <v>2</v>
      </c>
      <c r="U2965">
        <v>0</v>
      </c>
      <c r="Z2965" t="s">
        <v>5658</v>
      </c>
      <c r="AB2965" t="s">
        <v>1209</v>
      </c>
    </row>
    <row r="2966" spans="1:28" ht="12.75">
      <c r="A2966" s="354" t="s">
        <v>5656</v>
      </c>
      <c r="B2966" s="225" t="s">
        <v>2326</v>
      </c>
      <c r="C2966" s="225" t="s">
        <v>2327</v>
      </c>
      <c r="D2966">
        <v>93</v>
      </c>
      <c r="E2966">
        <v>1</v>
      </c>
      <c r="F2966" s="555">
        <v>160821</v>
      </c>
      <c r="G2966" s="555">
        <v>30921</v>
      </c>
      <c r="H2966">
        <v>2021</v>
      </c>
      <c r="I2966" t="s">
        <v>43</v>
      </c>
      <c r="K2966" t="s">
        <v>2329</v>
      </c>
      <c r="P2966" t="s">
        <v>589</v>
      </c>
      <c r="Q2966" t="s">
        <v>590</v>
      </c>
      <c r="R2966" t="s">
        <v>5576</v>
      </c>
      <c r="S2966" s="16">
        <v>1</v>
      </c>
      <c r="T2966" s="16">
        <v>0</v>
      </c>
      <c r="U2966">
        <v>1</v>
      </c>
      <c r="Z2966" t="s">
        <v>5659</v>
      </c>
      <c r="AB2966" t="s">
        <v>1209</v>
      </c>
    </row>
    <row r="2967" spans="1:28" ht="12.75">
      <c r="A2967" s="354" t="s">
        <v>5656</v>
      </c>
      <c r="B2967" s="225" t="s">
        <v>2326</v>
      </c>
      <c r="C2967" s="225" t="s">
        <v>2327</v>
      </c>
      <c r="D2967">
        <v>93</v>
      </c>
      <c r="E2967">
        <v>1</v>
      </c>
      <c r="F2967" s="555">
        <v>160821</v>
      </c>
      <c r="G2967" s="555">
        <v>30921</v>
      </c>
      <c r="H2967">
        <v>2021</v>
      </c>
      <c r="I2967" t="s">
        <v>43</v>
      </c>
      <c r="K2967" t="s">
        <v>2329</v>
      </c>
      <c r="P2967" t="s">
        <v>576</v>
      </c>
      <c r="Q2967" t="s">
        <v>577</v>
      </c>
      <c r="R2967" t="s">
        <v>5576</v>
      </c>
      <c r="S2967" s="16">
        <v>6</v>
      </c>
      <c r="T2967" s="16">
        <v>2</v>
      </c>
      <c r="U2967">
        <v>4</v>
      </c>
      <c r="Z2967" t="s">
        <v>5660</v>
      </c>
      <c r="AB2967" t="s">
        <v>1209</v>
      </c>
    </row>
    <row r="2968" spans="1:28" ht="12.75">
      <c r="A2968" s="354" t="s">
        <v>5656</v>
      </c>
      <c r="B2968" s="225" t="s">
        <v>2326</v>
      </c>
      <c r="C2968" s="225" t="s">
        <v>2327</v>
      </c>
      <c r="D2968">
        <v>93</v>
      </c>
      <c r="E2968">
        <v>1</v>
      </c>
      <c r="F2968" s="555">
        <v>160821</v>
      </c>
      <c r="G2968" s="555">
        <v>30921</v>
      </c>
      <c r="H2968">
        <v>2021</v>
      </c>
      <c r="I2968" t="s">
        <v>43</v>
      </c>
      <c r="K2968" t="s">
        <v>2329</v>
      </c>
      <c r="P2968" t="s">
        <v>5661</v>
      </c>
      <c r="Q2968" t="s">
        <v>5662</v>
      </c>
      <c r="R2968" t="s">
        <v>5576</v>
      </c>
      <c r="S2968" s="16">
        <v>1</v>
      </c>
      <c r="T2968" s="16">
        <v>1</v>
      </c>
      <c r="U2968">
        <v>0</v>
      </c>
      <c r="Z2968" t="s">
        <v>5664</v>
      </c>
      <c r="AB2968" t="s">
        <v>1209</v>
      </c>
    </row>
    <row r="2969" spans="1:28" ht="12.75">
      <c r="A2969" s="354" t="s">
        <v>5665</v>
      </c>
      <c r="B2969" s="225" t="s">
        <v>2326</v>
      </c>
      <c r="C2969" s="225" t="s">
        <v>2327</v>
      </c>
      <c r="D2969">
        <v>93</v>
      </c>
      <c r="E2969">
        <v>1</v>
      </c>
      <c r="F2969" s="555">
        <v>30921</v>
      </c>
      <c r="G2969" s="555">
        <v>200921</v>
      </c>
      <c r="H2969">
        <v>2021</v>
      </c>
      <c r="I2969" t="s">
        <v>43</v>
      </c>
      <c r="K2969" t="s">
        <v>2329</v>
      </c>
      <c r="P2969" t="s">
        <v>1174</v>
      </c>
      <c r="Q2969" t="s">
        <v>1175</v>
      </c>
      <c r="R2969" t="s">
        <v>5576</v>
      </c>
      <c r="S2969" s="16">
        <v>3</v>
      </c>
      <c r="T2969" s="16">
        <v>3</v>
      </c>
      <c r="U2969">
        <v>0</v>
      </c>
      <c r="Z2969" t="s">
        <v>5666</v>
      </c>
      <c r="AB2969" t="s">
        <v>1209</v>
      </c>
    </row>
    <row r="2970" spans="1:28" ht="12.75">
      <c r="A2970" s="354" t="s">
        <v>5665</v>
      </c>
      <c r="B2970" s="225" t="s">
        <v>2326</v>
      </c>
      <c r="C2970" s="225" t="s">
        <v>2327</v>
      </c>
      <c r="D2970">
        <v>93</v>
      </c>
      <c r="E2970">
        <v>1</v>
      </c>
      <c r="F2970" s="555">
        <v>30921</v>
      </c>
      <c r="G2970" s="555">
        <v>200921</v>
      </c>
      <c r="H2970">
        <v>2021</v>
      </c>
      <c r="I2970" t="s">
        <v>43</v>
      </c>
      <c r="K2970" t="s">
        <v>2329</v>
      </c>
      <c r="P2970" t="s">
        <v>1174</v>
      </c>
      <c r="Q2970" t="s">
        <v>1175</v>
      </c>
      <c r="R2970" t="s">
        <v>5576</v>
      </c>
      <c r="S2970" s="16">
        <v>7</v>
      </c>
      <c r="T2970" s="16">
        <v>0</v>
      </c>
      <c r="U2970">
        <v>7</v>
      </c>
      <c r="Z2970" t="s">
        <v>5667</v>
      </c>
      <c r="AB2970" t="s">
        <v>1209</v>
      </c>
    </row>
    <row r="2971" spans="1:28" ht="12.75">
      <c r="A2971" s="354" t="s">
        <v>5668</v>
      </c>
      <c r="B2971" s="225" t="s">
        <v>2611</v>
      </c>
      <c r="C2971" s="225" t="s">
        <v>2612</v>
      </c>
      <c r="D2971">
        <v>119</v>
      </c>
      <c r="E2971">
        <v>2</v>
      </c>
      <c r="F2971" s="555">
        <v>300721</v>
      </c>
      <c r="G2971" s="555">
        <v>160821</v>
      </c>
      <c r="H2971">
        <v>2021</v>
      </c>
      <c r="I2971" t="s">
        <v>43</v>
      </c>
      <c r="K2971" t="s">
        <v>2614</v>
      </c>
      <c r="P2971" t="s">
        <v>589</v>
      </c>
      <c r="Q2971" t="s">
        <v>590</v>
      </c>
      <c r="R2971" t="s">
        <v>5576</v>
      </c>
      <c r="S2971" s="16">
        <v>1</v>
      </c>
      <c r="T2971" s="16">
        <v>1</v>
      </c>
      <c r="U2971">
        <v>0</v>
      </c>
      <c r="Z2971" t="s">
        <v>5669</v>
      </c>
      <c r="AB2971" t="s">
        <v>1209</v>
      </c>
    </row>
    <row r="2972" spans="1:28" ht="12.75">
      <c r="A2972" s="354" t="s">
        <v>5668</v>
      </c>
      <c r="B2972" s="225" t="s">
        <v>2611</v>
      </c>
      <c r="C2972" s="225" t="s">
        <v>2612</v>
      </c>
      <c r="D2972">
        <v>119</v>
      </c>
      <c r="E2972">
        <v>2</v>
      </c>
      <c r="F2972" s="555">
        <v>300721</v>
      </c>
      <c r="G2972" s="555">
        <v>160821</v>
      </c>
      <c r="H2972">
        <v>2021</v>
      </c>
      <c r="I2972" t="s">
        <v>43</v>
      </c>
      <c r="K2972" t="s">
        <v>2614</v>
      </c>
      <c r="P2972" t="s">
        <v>576</v>
      </c>
      <c r="Q2972" t="s">
        <v>577</v>
      </c>
      <c r="R2972" t="s">
        <v>5576</v>
      </c>
      <c r="S2972" s="16">
        <v>1</v>
      </c>
      <c r="T2972" s="16">
        <v>0</v>
      </c>
      <c r="U2972">
        <v>1</v>
      </c>
      <c r="Z2972" t="s">
        <v>5670</v>
      </c>
      <c r="AB2972" t="s">
        <v>1209</v>
      </c>
    </row>
    <row r="2973" spans="1:28" ht="12.75">
      <c r="A2973" s="354" t="s">
        <v>5671</v>
      </c>
      <c r="B2973" s="225" t="s">
        <v>2320</v>
      </c>
      <c r="C2973" s="225" t="s">
        <v>2321</v>
      </c>
      <c r="D2973">
        <v>80</v>
      </c>
      <c r="E2973">
        <v>4</v>
      </c>
      <c r="F2973" s="555">
        <v>30921</v>
      </c>
      <c r="G2973" s="555">
        <v>200921</v>
      </c>
      <c r="H2973">
        <v>2021</v>
      </c>
      <c r="I2973" t="s">
        <v>43</v>
      </c>
      <c r="K2973" t="s">
        <v>2323</v>
      </c>
      <c r="P2973" t="s">
        <v>589</v>
      </c>
      <c r="Q2973" t="s">
        <v>590</v>
      </c>
      <c r="R2973" t="s">
        <v>5576</v>
      </c>
      <c r="S2973" s="16">
        <v>1</v>
      </c>
      <c r="T2973" s="16">
        <v>0</v>
      </c>
      <c r="U2973">
        <v>1</v>
      </c>
      <c r="Z2973" t="s">
        <v>5672</v>
      </c>
      <c r="AB2973" t="s">
        <v>1209</v>
      </c>
    </row>
    <row r="2974" spans="1:28" ht="12.75">
      <c r="A2974" s="354" t="s">
        <v>5668</v>
      </c>
      <c r="B2974" s="225" t="s">
        <v>2611</v>
      </c>
      <c r="C2974" s="225" t="s">
        <v>2612</v>
      </c>
      <c r="D2974">
        <v>119</v>
      </c>
      <c r="E2974">
        <v>2</v>
      </c>
      <c r="F2974" s="555">
        <v>300721</v>
      </c>
      <c r="G2974" s="555">
        <v>160821</v>
      </c>
      <c r="H2974">
        <v>2021</v>
      </c>
      <c r="I2974" t="s">
        <v>43</v>
      </c>
      <c r="K2974" t="s">
        <v>2614</v>
      </c>
      <c r="P2974" t="s">
        <v>589</v>
      </c>
      <c r="Q2974" t="s">
        <v>590</v>
      </c>
      <c r="R2974" t="s">
        <v>5576</v>
      </c>
      <c r="S2974" s="16">
        <v>2</v>
      </c>
      <c r="T2974" s="16">
        <v>1</v>
      </c>
      <c r="U2974">
        <v>1</v>
      </c>
      <c r="Z2974" t="s">
        <v>5673</v>
      </c>
      <c r="AB2974" t="s">
        <v>1209</v>
      </c>
    </row>
    <row r="2975" spans="1:28" ht="12.75">
      <c r="A2975" s="354" t="s">
        <v>5668</v>
      </c>
      <c r="B2975" s="225" t="s">
        <v>2611</v>
      </c>
      <c r="C2975" s="225" t="s">
        <v>2612</v>
      </c>
      <c r="D2975">
        <v>119</v>
      </c>
      <c r="E2975">
        <v>2</v>
      </c>
      <c r="F2975" s="555">
        <v>300721</v>
      </c>
      <c r="G2975" s="555">
        <v>160821</v>
      </c>
      <c r="H2975">
        <v>2021</v>
      </c>
      <c r="I2975" t="s">
        <v>43</v>
      </c>
      <c r="K2975" t="s">
        <v>2614</v>
      </c>
      <c r="P2975" t="s">
        <v>576</v>
      </c>
      <c r="Q2975" t="s">
        <v>577</v>
      </c>
      <c r="R2975" t="s">
        <v>5576</v>
      </c>
      <c r="S2975" s="16">
        <v>1</v>
      </c>
      <c r="T2975" s="16">
        <v>0</v>
      </c>
      <c r="U2975">
        <v>1</v>
      </c>
      <c r="Z2975" t="s">
        <v>5674</v>
      </c>
      <c r="AB2975" t="s">
        <v>1209</v>
      </c>
    </row>
    <row r="2976" spans="1:28" ht="12.75">
      <c r="A2976" s="354" t="s">
        <v>5675</v>
      </c>
      <c r="B2976" s="225" t="s">
        <v>2336</v>
      </c>
      <c r="C2976" s="225" t="s">
        <v>2337</v>
      </c>
      <c r="D2976">
        <v>101</v>
      </c>
      <c r="E2976">
        <v>2</v>
      </c>
      <c r="F2976" s="555">
        <v>300721</v>
      </c>
      <c r="G2976" s="555">
        <v>160821</v>
      </c>
      <c r="H2976">
        <v>2021</v>
      </c>
      <c r="I2976" t="s">
        <v>43</v>
      </c>
      <c r="K2976" t="s">
        <v>2339</v>
      </c>
      <c r="P2976" t="s">
        <v>576</v>
      </c>
      <c r="Q2976" t="s">
        <v>577</v>
      </c>
      <c r="R2976" t="s">
        <v>5576</v>
      </c>
      <c r="S2976" s="16">
        <v>1</v>
      </c>
      <c r="T2976" s="16">
        <v>0</v>
      </c>
      <c r="U2976">
        <v>1</v>
      </c>
      <c r="Z2976" t="s">
        <v>5676</v>
      </c>
      <c r="AB2976" t="s">
        <v>1209</v>
      </c>
    </row>
    <row r="2977" spans="1:28" ht="12.75">
      <c r="A2977" s="354" t="s">
        <v>5675</v>
      </c>
      <c r="B2977" s="225" t="s">
        <v>2336</v>
      </c>
      <c r="C2977" s="225" t="s">
        <v>2337</v>
      </c>
      <c r="D2977">
        <v>101</v>
      </c>
      <c r="E2977">
        <v>2</v>
      </c>
      <c r="F2977" s="555">
        <v>300721</v>
      </c>
      <c r="G2977" s="555">
        <v>160821</v>
      </c>
      <c r="H2977">
        <v>2021</v>
      </c>
      <c r="I2977" t="s">
        <v>43</v>
      </c>
      <c r="K2977" t="s">
        <v>2339</v>
      </c>
      <c r="P2977" t="s">
        <v>576</v>
      </c>
      <c r="Q2977" t="s">
        <v>577</v>
      </c>
      <c r="R2977" t="s">
        <v>5576</v>
      </c>
      <c r="S2977" s="16">
        <v>1</v>
      </c>
      <c r="T2977" s="16">
        <v>0</v>
      </c>
      <c r="U2977">
        <v>1</v>
      </c>
      <c r="Z2977" t="s">
        <v>5677</v>
      </c>
      <c r="AB2977" t="s">
        <v>1209</v>
      </c>
    </row>
    <row r="2978" spans="1:28" ht="12.75">
      <c r="A2978" s="354" t="s">
        <v>5656</v>
      </c>
      <c r="B2978" s="225" t="s">
        <v>2326</v>
      </c>
      <c r="C2978" s="225" t="s">
        <v>2327</v>
      </c>
      <c r="D2978">
        <v>93</v>
      </c>
      <c r="E2978">
        <v>1</v>
      </c>
      <c r="F2978" s="555">
        <v>160821</v>
      </c>
      <c r="G2978" s="555">
        <v>30921</v>
      </c>
      <c r="H2978">
        <v>2021</v>
      </c>
      <c r="I2978" t="s">
        <v>43</v>
      </c>
      <c r="K2978" t="s">
        <v>2329</v>
      </c>
      <c r="P2978" t="s">
        <v>576</v>
      </c>
      <c r="Q2978" t="s">
        <v>577</v>
      </c>
      <c r="R2978" t="s">
        <v>5576</v>
      </c>
      <c r="S2978" s="16">
        <v>1</v>
      </c>
      <c r="T2978" s="16">
        <v>0</v>
      </c>
      <c r="U2978">
        <v>1</v>
      </c>
      <c r="Z2978" t="s">
        <v>5678</v>
      </c>
      <c r="AB2978" t="s">
        <v>1209</v>
      </c>
    </row>
    <row r="2979" spans="1:28" ht="12.75">
      <c r="A2979" s="354" t="s">
        <v>5679</v>
      </c>
      <c r="B2979" s="225" t="s">
        <v>2611</v>
      </c>
      <c r="C2979" s="225" t="s">
        <v>2612</v>
      </c>
      <c r="D2979">
        <v>119</v>
      </c>
      <c r="E2979">
        <v>2</v>
      </c>
      <c r="F2979" s="555">
        <v>160821</v>
      </c>
      <c r="G2979" s="555">
        <v>30921</v>
      </c>
      <c r="H2979">
        <v>2021</v>
      </c>
      <c r="I2979" t="s">
        <v>43</v>
      </c>
      <c r="K2979" t="s">
        <v>2614</v>
      </c>
      <c r="P2979" t="s">
        <v>589</v>
      </c>
      <c r="Q2979" t="s">
        <v>590</v>
      </c>
      <c r="R2979" t="s">
        <v>5576</v>
      </c>
      <c r="S2979" s="16">
        <v>1</v>
      </c>
      <c r="T2979" s="16">
        <v>1</v>
      </c>
      <c r="U2979">
        <v>0</v>
      </c>
      <c r="Z2979" t="s">
        <v>5680</v>
      </c>
      <c r="AB2979" t="s">
        <v>1209</v>
      </c>
    </row>
    <row r="2980" spans="1:28" ht="12.75">
      <c r="A2980" s="354" t="s">
        <v>5681</v>
      </c>
      <c r="B2980" s="225" t="s">
        <v>2326</v>
      </c>
      <c r="C2980" s="225" t="s">
        <v>2327</v>
      </c>
      <c r="D2980">
        <v>93</v>
      </c>
      <c r="E2980">
        <v>1</v>
      </c>
      <c r="F2980" s="555">
        <v>30921</v>
      </c>
      <c r="G2980" s="555">
        <v>200921</v>
      </c>
      <c r="H2980">
        <v>2021</v>
      </c>
      <c r="I2980" t="s">
        <v>43</v>
      </c>
      <c r="K2980" t="s">
        <v>2329</v>
      </c>
      <c r="P2980" t="s">
        <v>1174</v>
      </c>
      <c r="Q2980" t="s">
        <v>1175</v>
      </c>
      <c r="R2980" t="s">
        <v>5576</v>
      </c>
      <c r="S2980" s="16">
        <v>1</v>
      </c>
      <c r="T2980" s="16">
        <v>0</v>
      </c>
      <c r="U2980">
        <v>1</v>
      </c>
      <c r="Z2980" t="s">
        <v>5682</v>
      </c>
      <c r="AB2980" t="s">
        <v>1209</v>
      </c>
    </row>
    <row r="2981" spans="1:28" ht="12.75">
      <c r="A2981" s="354" t="s">
        <v>5681</v>
      </c>
      <c r="B2981" s="225" t="s">
        <v>2326</v>
      </c>
      <c r="C2981" s="225" t="s">
        <v>2327</v>
      </c>
      <c r="D2981">
        <v>93</v>
      </c>
      <c r="E2981">
        <v>1</v>
      </c>
      <c r="F2981" s="555">
        <v>30921</v>
      </c>
      <c r="G2981" s="555">
        <v>200921</v>
      </c>
      <c r="H2981">
        <v>2021</v>
      </c>
      <c r="I2981" t="s">
        <v>43</v>
      </c>
      <c r="K2981" t="s">
        <v>2329</v>
      </c>
      <c r="P2981" t="s">
        <v>589</v>
      </c>
      <c r="Q2981" t="s">
        <v>590</v>
      </c>
      <c r="R2981" t="s">
        <v>5576</v>
      </c>
      <c r="S2981" s="16">
        <v>1</v>
      </c>
      <c r="T2981" s="16">
        <v>0</v>
      </c>
      <c r="U2981">
        <v>1</v>
      </c>
      <c r="Z2981" t="s">
        <v>5683</v>
      </c>
      <c r="AB2981" t="s">
        <v>1209</v>
      </c>
    </row>
    <row r="2982" spans="1:28" ht="12.75">
      <c r="A2982" s="354" t="s">
        <v>5684</v>
      </c>
      <c r="B2982" s="225" t="s">
        <v>2773</v>
      </c>
      <c r="C2982" s="225" t="s">
        <v>2774</v>
      </c>
      <c r="D2982">
        <v>83</v>
      </c>
      <c r="E2982">
        <v>2</v>
      </c>
      <c r="F2982" s="555">
        <v>220622</v>
      </c>
      <c r="G2982" s="555">
        <v>60722</v>
      </c>
      <c r="H2982">
        <v>2022</v>
      </c>
      <c r="I2982" t="s">
        <v>43</v>
      </c>
      <c r="K2982" t="s">
        <v>2776</v>
      </c>
      <c r="P2982" t="s">
        <v>1174</v>
      </c>
      <c r="Q2982" t="s">
        <v>1175</v>
      </c>
      <c r="R2982" t="s">
        <v>5576</v>
      </c>
      <c r="S2982" s="16">
        <v>7</v>
      </c>
      <c r="T2982" s="16">
        <v>7</v>
      </c>
      <c r="U2982">
        <v>0</v>
      </c>
      <c r="Z2982" t="s">
        <v>5685</v>
      </c>
      <c r="AB2982" t="s">
        <v>1209</v>
      </c>
    </row>
    <row r="2983" spans="1:28" ht="12.75">
      <c r="A2983" s="354" t="s">
        <v>5684</v>
      </c>
      <c r="B2983" s="225" t="s">
        <v>2773</v>
      </c>
      <c r="C2983" s="225" t="s">
        <v>2774</v>
      </c>
      <c r="D2983">
        <v>83</v>
      </c>
      <c r="E2983">
        <v>2</v>
      </c>
      <c r="F2983" s="555">
        <v>220622</v>
      </c>
      <c r="G2983" s="555">
        <v>60722</v>
      </c>
      <c r="H2983">
        <v>2022</v>
      </c>
      <c r="I2983" t="s">
        <v>43</v>
      </c>
      <c r="K2983" t="s">
        <v>2776</v>
      </c>
      <c r="P2983" t="s">
        <v>1174</v>
      </c>
      <c r="Q2983" t="s">
        <v>1175</v>
      </c>
      <c r="R2983" t="s">
        <v>5576</v>
      </c>
      <c r="S2983" s="16">
        <v>4</v>
      </c>
      <c r="T2983" s="16">
        <v>0</v>
      </c>
      <c r="U2983">
        <v>4</v>
      </c>
      <c r="Z2983" t="s">
        <v>5686</v>
      </c>
      <c r="AB2983" t="s">
        <v>1209</v>
      </c>
    </row>
    <row r="2984" spans="1:28" ht="12.75">
      <c r="A2984" s="354" t="s">
        <v>5687</v>
      </c>
      <c r="B2984" s="225" t="s">
        <v>2611</v>
      </c>
      <c r="C2984" s="225" t="s">
        <v>2612</v>
      </c>
      <c r="D2984">
        <v>119</v>
      </c>
      <c r="E2984">
        <v>2</v>
      </c>
      <c r="F2984" s="555">
        <v>200722</v>
      </c>
      <c r="G2984" s="555">
        <v>30822</v>
      </c>
      <c r="H2984">
        <v>2022</v>
      </c>
      <c r="I2984" t="s">
        <v>43</v>
      </c>
      <c r="K2984" t="s">
        <v>2614</v>
      </c>
      <c r="P2984" t="s">
        <v>5688</v>
      </c>
      <c r="Q2984" t="s">
        <v>5689</v>
      </c>
      <c r="R2984" t="s">
        <v>5576</v>
      </c>
      <c r="S2984" s="16">
        <v>1</v>
      </c>
      <c r="T2984" s="16">
        <v>0</v>
      </c>
      <c r="U2984">
        <v>1</v>
      </c>
      <c r="Z2984" t="s">
        <v>5691</v>
      </c>
      <c r="AB2984" t="s">
        <v>1209</v>
      </c>
    </row>
    <row r="2985" spans="1:28" ht="12.75">
      <c r="A2985" s="354" t="s">
        <v>5692</v>
      </c>
      <c r="B2985" s="225" t="s">
        <v>2302</v>
      </c>
      <c r="C2985" s="225" t="s">
        <v>2303</v>
      </c>
      <c r="D2985">
        <v>119</v>
      </c>
      <c r="E2985">
        <v>1</v>
      </c>
      <c r="F2985" s="555">
        <v>80622</v>
      </c>
      <c r="G2985" s="555">
        <v>220622</v>
      </c>
      <c r="H2985">
        <v>2022</v>
      </c>
      <c r="I2985" t="s">
        <v>43</v>
      </c>
      <c r="K2985" t="s">
        <v>2305</v>
      </c>
      <c r="P2985" t="s">
        <v>1174</v>
      </c>
      <c r="Q2985" t="s">
        <v>1175</v>
      </c>
      <c r="R2985" t="s">
        <v>5576</v>
      </c>
      <c r="S2985" s="16">
        <v>1</v>
      </c>
      <c r="T2985" s="16">
        <v>1</v>
      </c>
      <c r="U2985">
        <v>0</v>
      </c>
      <c r="Z2985" t="s">
        <v>5693</v>
      </c>
      <c r="AB2985" t="s">
        <v>1209</v>
      </c>
    </row>
    <row r="2986" spans="1:28" ht="12.75">
      <c r="A2986" s="354" t="s">
        <v>5694</v>
      </c>
      <c r="B2986" s="225" t="s">
        <v>2481</v>
      </c>
      <c r="C2986" s="225" t="s">
        <v>2482</v>
      </c>
      <c r="D2986">
        <v>71</v>
      </c>
      <c r="E2986">
        <v>2</v>
      </c>
      <c r="F2986" s="555">
        <v>180423</v>
      </c>
      <c r="G2986" s="555">
        <v>40523</v>
      </c>
      <c r="H2986">
        <v>2023</v>
      </c>
      <c r="I2986" t="s">
        <v>43</v>
      </c>
      <c r="K2986" t="s">
        <v>2484</v>
      </c>
      <c r="P2986" t="s">
        <v>5695</v>
      </c>
      <c r="Q2986" t="s">
        <v>5696</v>
      </c>
      <c r="R2986" t="s">
        <v>5576</v>
      </c>
      <c r="S2986" s="16">
        <v>1</v>
      </c>
      <c r="T2986" s="16">
        <v>0</v>
      </c>
      <c r="U2986">
        <v>1</v>
      </c>
      <c r="Z2986" t="s">
        <v>5698</v>
      </c>
      <c r="AB2986" t="s">
        <v>1209</v>
      </c>
    </row>
    <row r="2987" spans="1:28" ht="12.75">
      <c r="A2987" s="354" t="s">
        <v>5694</v>
      </c>
      <c r="B2987" s="225" t="s">
        <v>2481</v>
      </c>
      <c r="C2987" s="225" t="s">
        <v>2482</v>
      </c>
      <c r="D2987">
        <v>71</v>
      </c>
      <c r="E2987">
        <v>2</v>
      </c>
      <c r="F2987" s="555">
        <v>180423</v>
      </c>
      <c r="G2987" s="555">
        <v>40523</v>
      </c>
      <c r="H2987">
        <v>2023</v>
      </c>
      <c r="I2987" t="s">
        <v>43</v>
      </c>
      <c r="K2987" t="s">
        <v>2484</v>
      </c>
      <c r="P2987" t="s">
        <v>5626</v>
      </c>
      <c r="Q2987" t="s">
        <v>5627</v>
      </c>
      <c r="R2987" t="s">
        <v>5576</v>
      </c>
      <c r="S2987" s="16">
        <v>2</v>
      </c>
      <c r="T2987" s="16">
        <v>0</v>
      </c>
      <c r="U2987">
        <v>2</v>
      </c>
      <c r="Z2987" t="s">
        <v>5699</v>
      </c>
      <c r="AB2987" t="s">
        <v>1209</v>
      </c>
    </row>
    <row r="2988" spans="1:28" ht="12.75">
      <c r="A2988" s="354" t="s">
        <v>5694</v>
      </c>
      <c r="B2988" s="225" t="s">
        <v>2481</v>
      </c>
      <c r="C2988" s="225" t="s">
        <v>2482</v>
      </c>
      <c r="D2988">
        <v>71</v>
      </c>
      <c r="E2988">
        <v>2</v>
      </c>
      <c r="F2988" s="555">
        <v>180423</v>
      </c>
      <c r="G2988" s="555">
        <v>40523</v>
      </c>
      <c r="H2988">
        <v>2023</v>
      </c>
      <c r="I2988" t="s">
        <v>43</v>
      </c>
      <c r="K2988" t="s">
        <v>2484</v>
      </c>
      <c r="P2988" t="s">
        <v>916</v>
      </c>
      <c r="Q2988" t="s">
        <v>917</v>
      </c>
      <c r="R2988" t="s">
        <v>5576</v>
      </c>
      <c r="S2988" s="16">
        <v>1</v>
      </c>
      <c r="T2988" s="16">
        <v>1</v>
      </c>
      <c r="U2988">
        <v>0</v>
      </c>
      <c r="Z2988" t="s">
        <v>5700</v>
      </c>
      <c r="AB2988" t="s">
        <v>1209</v>
      </c>
    </row>
    <row r="2989" spans="1:28" ht="12.75">
      <c r="A2989" s="354" t="s">
        <v>5701</v>
      </c>
      <c r="B2989" s="225" t="s">
        <v>2352</v>
      </c>
      <c r="C2989" s="225" t="s">
        <v>2353</v>
      </c>
      <c r="D2989">
        <v>71</v>
      </c>
      <c r="E2989">
        <v>1</v>
      </c>
      <c r="F2989" s="555">
        <v>180423</v>
      </c>
      <c r="G2989" s="555">
        <v>40523</v>
      </c>
      <c r="H2989">
        <v>2023</v>
      </c>
      <c r="I2989" t="s">
        <v>43</v>
      </c>
      <c r="K2989" t="s">
        <v>5702</v>
      </c>
      <c r="P2989" t="s">
        <v>5626</v>
      </c>
      <c r="Q2989" t="s">
        <v>5627</v>
      </c>
      <c r="R2989" t="s">
        <v>5576</v>
      </c>
      <c r="S2989" s="16">
        <v>1</v>
      </c>
      <c r="T2989" s="16">
        <v>0</v>
      </c>
      <c r="U2989">
        <v>1</v>
      </c>
      <c r="Z2989" t="s">
        <v>5703</v>
      </c>
      <c r="AB2989" t="s">
        <v>1209</v>
      </c>
    </row>
    <row r="2990" spans="1:28" ht="12.75">
      <c r="A2990" s="354" t="s">
        <v>5704</v>
      </c>
      <c r="B2990" s="225" t="s">
        <v>2360</v>
      </c>
      <c r="C2990" s="225" t="s">
        <v>2361</v>
      </c>
      <c r="D2990">
        <v>80</v>
      </c>
      <c r="E2990">
        <v>1</v>
      </c>
      <c r="F2990" s="555">
        <v>180423</v>
      </c>
      <c r="G2990" s="555">
        <v>40523</v>
      </c>
      <c r="H2990">
        <v>2023</v>
      </c>
      <c r="I2990" t="s">
        <v>43</v>
      </c>
      <c r="K2990" t="s">
        <v>2363</v>
      </c>
      <c r="P2990" t="s">
        <v>5552</v>
      </c>
      <c r="Q2990" t="s">
        <v>5557</v>
      </c>
      <c r="R2990" t="s">
        <v>5576</v>
      </c>
      <c r="S2990" s="16">
        <v>1</v>
      </c>
      <c r="T2990" s="16">
        <v>1</v>
      </c>
      <c r="U2990">
        <v>0</v>
      </c>
      <c r="Z2990" t="s">
        <v>5705</v>
      </c>
      <c r="AB2990" t="s">
        <v>1209</v>
      </c>
    </row>
    <row r="2991" spans="1:28" ht="12.75">
      <c r="A2991" s="354" t="s">
        <v>5704</v>
      </c>
      <c r="B2991" s="225" t="s">
        <v>2360</v>
      </c>
      <c r="C2991" s="225" t="s">
        <v>2361</v>
      </c>
      <c r="D2991">
        <v>80</v>
      </c>
      <c r="E2991">
        <v>1</v>
      </c>
      <c r="F2991" s="555">
        <v>180423</v>
      </c>
      <c r="G2991" s="555">
        <v>40523</v>
      </c>
      <c r="H2991">
        <v>2023</v>
      </c>
      <c r="I2991" t="s">
        <v>43</v>
      </c>
      <c r="K2991" t="s">
        <v>2363</v>
      </c>
      <c r="P2991" t="s">
        <v>5631</v>
      </c>
      <c r="Q2991" t="s">
        <v>5632</v>
      </c>
      <c r="R2991" t="s">
        <v>5576</v>
      </c>
      <c r="S2991" s="16">
        <v>7</v>
      </c>
      <c r="T2991" s="16">
        <v>0</v>
      </c>
      <c r="U2991">
        <v>7</v>
      </c>
      <c r="Z2991" t="s">
        <v>5706</v>
      </c>
      <c r="AB2991" t="s">
        <v>1209</v>
      </c>
    </row>
    <row r="2992" spans="1:28" ht="12.75">
      <c r="A2992" s="354" t="s">
        <v>5704</v>
      </c>
      <c r="B2992" s="225" t="s">
        <v>2360</v>
      </c>
      <c r="C2992" s="225" t="s">
        <v>2361</v>
      </c>
      <c r="D2992">
        <v>80</v>
      </c>
      <c r="E2992">
        <v>1</v>
      </c>
      <c r="F2992" s="555">
        <v>180423</v>
      </c>
      <c r="G2992" s="555">
        <v>40523</v>
      </c>
      <c r="H2992">
        <v>2023</v>
      </c>
      <c r="I2992" t="s">
        <v>43</v>
      </c>
      <c r="K2992" t="s">
        <v>2363</v>
      </c>
      <c r="P2992" t="s">
        <v>5707</v>
      </c>
      <c r="Q2992" t="s">
        <v>5708</v>
      </c>
      <c r="R2992" t="s">
        <v>5576</v>
      </c>
      <c r="S2992" s="16">
        <v>1</v>
      </c>
      <c r="T2992" s="16">
        <v>0</v>
      </c>
      <c r="U2992">
        <v>1</v>
      </c>
      <c r="Z2992" t="s">
        <v>5709</v>
      </c>
      <c r="AB2992" t="s">
        <v>1209</v>
      </c>
    </row>
    <row r="2993" spans="1:28" ht="12.75">
      <c r="A2993" s="354" t="s">
        <v>5704</v>
      </c>
      <c r="B2993" s="225" t="s">
        <v>2360</v>
      </c>
      <c r="C2993" s="225" t="s">
        <v>2361</v>
      </c>
      <c r="D2993">
        <v>80</v>
      </c>
      <c r="E2993">
        <v>1</v>
      </c>
      <c r="F2993" s="555">
        <v>180423</v>
      </c>
      <c r="G2993" s="555">
        <v>40523</v>
      </c>
      <c r="H2993">
        <v>2023</v>
      </c>
      <c r="I2993" t="s">
        <v>43</v>
      </c>
      <c r="K2993" t="s">
        <v>2363</v>
      </c>
      <c r="P2993" t="s">
        <v>4956</v>
      </c>
      <c r="Q2993" t="s">
        <v>4957</v>
      </c>
      <c r="R2993" t="s">
        <v>5576</v>
      </c>
      <c r="S2993" s="16">
        <v>2</v>
      </c>
      <c r="T2993" s="16">
        <v>0</v>
      </c>
      <c r="U2993">
        <v>2</v>
      </c>
      <c r="Z2993" t="s">
        <v>5711</v>
      </c>
      <c r="AB2993" t="s">
        <v>1209</v>
      </c>
    </row>
    <row r="2994" spans="1:28" ht="12.75">
      <c r="A2994" s="354" t="s">
        <v>5704</v>
      </c>
      <c r="B2994" s="225" t="s">
        <v>2360</v>
      </c>
      <c r="C2994" s="225" t="s">
        <v>2361</v>
      </c>
      <c r="D2994">
        <v>80</v>
      </c>
      <c r="E2994">
        <v>1</v>
      </c>
      <c r="F2994" s="555">
        <v>180423</v>
      </c>
      <c r="G2994" s="555">
        <v>40523</v>
      </c>
      <c r="H2994">
        <v>2023</v>
      </c>
      <c r="I2994" t="s">
        <v>43</v>
      </c>
      <c r="K2994" t="s">
        <v>2363</v>
      </c>
      <c r="P2994" t="s">
        <v>923</v>
      </c>
      <c r="Q2994" t="s">
        <v>5712</v>
      </c>
      <c r="R2994" t="s">
        <v>5576</v>
      </c>
      <c r="S2994" s="16">
        <v>2</v>
      </c>
      <c r="T2994" s="16">
        <v>1</v>
      </c>
      <c r="U2994">
        <v>1</v>
      </c>
      <c r="Z2994" t="s">
        <v>5713</v>
      </c>
      <c r="AB2994" t="s">
        <v>1209</v>
      </c>
    </row>
    <row r="2995" spans="1:28" ht="12.75">
      <c r="A2995" s="354" t="s">
        <v>5704</v>
      </c>
      <c r="B2995" s="225" t="s">
        <v>2360</v>
      </c>
      <c r="C2995" s="225" t="s">
        <v>2361</v>
      </c>
      <c r="D2995">
        <v>80</v>
      </c>
      <c r="E2995">
        <v>1</v>
      </c>
      <c r="F2995" s="555">
        <v>180423</v>
      </c>
      <c r="G2995" s="555">
        <v>40523</v>
      </c>
      <c r="H2995">
        <v>2023</v>
      </c>
      <c r="I2995" t="s">
        <v>43</v>
      </c>
      <c r="K2995" t="s">
        <v>2363</v>
      </c>
      <c r="P2995" t="s">
        <v>5714</v>
      </c>
      <c r="Q2995" t="s">
        <v>5715</v>
      </c>
      <c r="R2995" t="s">
        <v>5576</v>
      </c>
      <c r="S2995" s="16">
        <v>1</v>
      </c>
      <c r="T2995" s="16">
        <v>0</v>
      </c>
      <c r="U2995">
        <v>1</v>
      </c>
      <c r="Z2995" t="s">
        <v>5716</v>
      </c>
      <c r="AB2995" t="s">
        <v>1209</v>
      </c>
    </row>
    <row r="2996" spans="1:28" ht="12.75">
      <c r="A2996" s="354"/>
      <c r="B2996" s="225"/>
      <c r="C2996" s="225"/>
      <c r="F2996" s="555"/>
      <c r="G2996" s="555"/>
      <c r="P2996" s="581"/>
      <c r="Q2996" s="16"/>
      <c r="R2996" s="16"/>
      <c r="X2996" s="402"/>
      <c r="Y2996" s="16"/>
      <c r="Z2996" s="48"/>
      <c r="AB2996" s="16" t="s">
        <v>1209</v>
      </c>
    </row>
    <row r="2997" spans="1:28" ht="12.75">
      <c r="A2997" s="354"/>
      <c r="B2997" s="225"/>
      <c r="C2997" s="225"/>
      <c r="F2997" s="555"/>
      <c r="G2997" s="555"/>
      <c r="P2997" s="581"/>
      <c r="Q2997" s="16"/>
      <c r="R2997" s="16"/>
      <c r="X2997" s="402"/>
      <c r="Y2997" s="16"/>
      <c r="Z2997" s="48"/>
      <c r="AB2997" s="16" t="s">
        <v>1209</v>
      </c>
    </row>
    <row r="2998" spans="1:28" ht="12.75">
      <c r="A2998" s="354"/>
      <c r="B2998" s="225"/>
      <c r="C2998" s="225"/>
      <c r="F2998" s="555"/>
      <c r="G2998" s="555"/>
      <c r="P2998" s="581"/>
      <c r="Q2998" s="16"/>
      <c r="R2998" s="16"/>
      <c r="X2998" s="402"/>
      <c r="Y2998" s="16"/>
      <c r="Z2998" s="48"/>
      <c r="AB2998" s="16" t="s">
        <v>1209</v>
      </c>
    </row>
    <row r="2999" spans="1:28" ht="12.75">
      <c r="A2999" s="354"/>
      <c r="B2999" s="225"/>
      <c r="C2999" s="225"/>
      <c r="F2999" s="555"/>
      <c r="G2999" s="555"/>
      <c r="P2999" s="581"/>
      <c r="Q2999" s="16"/>
      <c r="R2999" s="16"/>
      <c r="X2999" s="402"/>
      <c r="Y2999" s="16"/>
      <c r="Z2999" s="48"/>
      <c r="AB2999" s="16" t="s">
        <v>1209</v>
      </c>
    </row>
    <row r="3000" spans="1:28" ht="12.75">
      <c r="A3000" s="354"/>
      <c r="B3000" s="225"/>
      <c r="C3000" s="225"/>
      <c r="F3000" s="555"/>
      <c r="G3000" s="555"/>
      <c r="P3000" s="581"/>
      <c r="Q3000" s="16"/>
      <c r="R3000" s="16"/>
      <c r="X3000" s="402"/>
      <c r="Y3000" s="16"/>
      <c r="Z3000" s="48"/>
      <c r="AB3000" s="16" t="s">
        <v>1209</v>
      </c>
    </row>
    <row r="3001" spans="1:28" ht="12.75">
      <c r="A3001" s="354"/>
      <c r="B3001" s="225"/>
      <c r="C3001" s="225"/>
      <c r="F3001" s="555"/>
      <c r="G3001" s="555"/>
      <c r="P3001" s="581"/>
      <c r="Q3001" s="16"/>
      <c r="R3001" s="16"/>
      <c r="X3001" s="402"/>
      <c r="Y3001" s="16"/>
      <c r="Z3001" s="48"/>
      <c r="AB3001" s="16" t="s">
        <v>1209</v>
      </c>
    </row>
    <row r="3002" spans="1:28" ht="12.75">
      <c r="A3002" s="354"/>
      <c r="B3002" s="225"/>
      <c r="C3002" s="225"/>
      <c r="F3002" s="555"/>
      <c r="G3002" s="555"/>
      <c r="P3002" s="581"/>
      <c r="Q3002" s="16"/>
      <c r="R3002" s="16"/>
      <c r="X3002" s="402"/>
      <c r="Y3002" s="16"/>
      <c r="Z3002" s="48"/>
      <c r="AB3002" s="16" t="s">
        <v>1209</v>
      </c>
    </row>
    <row r="3003" spans="1:28" ht="12.75">
      <c r="A3003" s="354"/>
      <c r="B3003" s="225"/>
      <c r="C3003" s="225"/>
      <c r="F3003" s="555"/>
      <c r="G3003" s="555"/>
      <c r="P3003" s="581"/>
      <c r="Q3003" s="16"/>
      <c r="R3003" s="16"/>
      <c r="X3003" s="402"/>
      <c r="Y3003" s="16"/>
      <c r="Z3003" s="48"/>
      <c r="AB3003" s="16" t="s">
        <v>1209</v>
      </c>
    </row>
    <row r="3004" spans="1:28" ht="12.75">
      <c r="A3004" s="354"/>
      <c r="B3004" s="225"/>
      <c r="C3004" s="225"/>
      <c r="F3004" s="555"/>
      <c r="G3004" s="555"/>
      <c r="P3004" s="581"/>
      <c r="Q3004" s="16"/>
      <c r="R3004" s="16"/>
      <c r="X3004" s="402"/>
      <c r="Y3004" s="16"/>
      <c r="Z3004" s="48"/>
      <c r="AB3004" s="16" t="s">
        <v>1209</v>
      </c>
    </row>
    <row r="3005" spans="1:28" ht="12.75">
      <c r="A3005" s="354"/>
      <c r="B3005" s="225"/>
      <c r="C3005" s="225"/>
      <c r="F3005" s="555"/>
      <c r="G3005" s="555"/>
      <c r="P3005" s="581"/>
      <c r="Q3005" s="16"/>
      <c r="R3005" s="16"/>
      <c r="X3005" s="402"/>
      <c r="Y3005" s="16"/>
      <c r="Z3005" s="48"/>
      <c r="AB3005" s="16" t="s">
        <v>1209</v>
      </c>
    </row>
    <row r="3006" spans="1:28" ht="12.75">
      <c r="A3006" s="354"/>
      <c r="B3006" s="225"/>
      <c r="C3006" s="225"/>
      <c r="F3006" s="555"/>
      <c r="G3006" s="555"/>
      <c r="P3006" s="581"/>
      <c r="Q3006" s="16"/>
      <c r="R3006" s="16"/>
      <c r="X3006" s="402"/>
      <c r="Y3006" s="16"/>
      <c r="Z3006" s="48"/>
      <c r="AB3006" s="16"/>
    </row>
    <row r="3007" spans="1:28" ht="12.75">
      <c r="A3007" s="354"/>
      <c r="B3007" s="225"/>
      <c r="C3007" s="225"/>
      <c r="F3007" s="555"/>
      <c r="G3007" s="555"/>
      <c r="P3007" s="581"/>
      <c r="Q3007" s="16"/>
      <c r="R3007" s="16"/>
      <c r="X3007" s="402"/>
      <c r="Y3007" s="16"/>
      <c r="Z3007" s="48"/>
      <c r="AB3007" s="16"/>
    </row>
    <row r="3008" spans="1:28" ht="12.75">
      <c r="A3008" s="354"/>
      <c r="B3008" s="225"/>
      <c r="C3008" s="225"/>
      <c r="F3008" s="555"/>
      <c r="G3008" s="555"/>
      <c r="P3008" s="581"/>
      <c r="Q3008" s="16"/>
      <c r="R3008" s="16"/>
      <c r="X3008" s="402"/>
      <c r="Y3008" s="16"/>
      <c r="Z3008" s="48"/>
      <c r="AB3008" s="16"/>
    </row>
    <row r="3009" spans="1:28" ht="12.75">
      <c r="A3009" s="354"/>
      <c r="B3009" s="225"/>
      <c r="C3009" s="225"/>
      <c r="F3009" s="555"/>
      <c r="G3009" s="555"/>
      <c r="P3009" s="581"/>
      <c r="Q3009" s="16"/>
      <c r="R3009" s="16"/>
      <c r="X3009" s="402"/>
      <c r="Y3009" s="16"/>
      <c r="Z3009" s="48"/>
      <c r="AB3009" s="16"/>
    </row>
    <row r="3010" spans="1:28" ht="12.75">
      <c r="A3010" s="354"/>
      <c r="B3010" s="225"/>
      <c r="C3010" s="225"/>
      <c r="F3010" s="555"/>
      <c r="G3010" s="555"/>
      <c r="P3010" s="581"/>
      <c r="Q3010" s="16"/>
      <c r="R3010" s="16"/>
      <c r="X3010" s="402"/>
      <c r="Y3010" s="16"/>
      <c r="Z3010" s="48"/>
      <c r="AB3010" s="16"/>
    </row>
    <row r="3011" spans="1:28" ht="12.75">
      <c r="A3011" s="354"/>
      <c r="B3011" s="225"/>
      <c r="C3011" s="225"/>
      <c r="F3011" s="555"/>
      <c r="G3011" s="555"/>
      <c r="P3011" s="581"/>
      <c r="Q3011" s="16"/>
      <c r="R3011" s="16"/>
      <c r="X3011" s="402"/>
      <c r="Y3011" s="16"/>
      <c r="Z3011" s="48"/>
      <c r="AB3011" s="16"/>
    </row>
    <row r="3012" spans="1:28" ht="12.75">
      <c r="A3012" s="354"/>
      <c r="B3012" s="225"/>
      <c r="C3012" s="225"/>
      <c r="F3012" s="555"/>
      <c r="G3012" s="555"/>
      <c r="P3012" s="581"/>
      <c r="Q3012" s="16"/>
      <c r="R3012" s="16"/>
      <c r="X3012" s="402"/>
      <c r="Y3012" s="16"/>
      <c r="Z3012" s="48"/>
      <c r="AB3012" s="16"/>
    </row>
    <row r="3013" spans="1:28" ht="12.75">
      <c r="A3013" s="354"/>
      <c r="B3013" s="225"/>
      <c r="C3013" s="225"/>
      <c r="F3013" s="555"/>
      <c r="G3013" s="555"/>
      <c r="P3013" s="581"/>
      <c r="Q3013" s="16"/>
      <c r="R3013" s="16"/>
      <c r="X3013" s="402"/>
      <c r="Y3013" s="16"/>
      <c r="Z3013" s="48"/>
      <c r="AB3013" s="16"/>
    </row>
    <row r="3014" spans="1:28" ht="12.75">
      <c r="A3014" s="354"/>
      <c r="B3014" s="225"/>
      <c r="C3014" s="225"/>
      <c r="F3014" s="555"/>
      <c r="G3014" s="555"/>
      <c r="P3014" s="581"/>
      <c r="Q3014" s="16"/>
      <c r="R3014" s="16"/>
      <c r="X3014" s="402"/>
      <c r="Y3014" s="16"/>
      <c r="Z3014" s="48"/>
      <c r="AB3014" s="16"/>
    </row>
    <row r="3015" spans="1:28" ht="12.75">
      <c r="A3015" s="354"/>
      <c r="B3015" s="225"/>
      <c r="C3015" s="225"/>
      <c r="F3015" s="555"/>
      <c r="G3015" s="555"/>
      <c r="P3015" s="581"/>
      <c r="Q3015" s="16"/>
      <c r="R3015" s="16"/>
      <c r="X3015" s="402"/>
      <c r="Y3015" s="16"/>
      <c r="Z3015" s="48"/>
      <c r="AB3015" s="16"/>
    </row>
    <row r="3016" spans="1:28" ht="12.75">
      <c r="A3016" s="354"/>
      <c r="B3016" s="225"/>
      <c r="C3016" s="225"/>
      <c r="F3016" s="555"/>
      <c r="G3016" s="555"/>
      <c r="P3016" s="581"/>
      <c r="Q3016" s="16"/>
      <c r="R3016" s="16"/>
      <c r="X3016" s="402"/>
      <c r="Y3016" s="16"/>
      <c r="Z3016" s="48"/>
      <c r="AB3016" s="16"/>
    </row>
    <row r="3017" spans="1:28" ht="12.75">
      <c r="A3017" s="354"/>
      <c r="B3017" s="225"/>
      <c r="C3017" s="225"/>
      <c r="F3017" s="555"/>
      <c r="G3017" s="555"/>
      <c r="P3017" s="581"/>
      <c r="Q3017" s="16"/>
      <c r="R3017" s="16"/>
      <c r="X3017" s="402"/>
      <c r="Y3017" s="16"/>
      <c r="Z3017" s="48"/>
      <c r="AB3017" s="16"/>
    </row>
    <row r="3018" spans="1:28" ht="12.75">
      <c r="A3018" s="354"/>
      <c r="B3018" s="225"/>
      <c r="C3018" s="225"/>
      <c r="F3018" s="555"/>
      <c r="G3018" s="555"/>
      <c r="P3018" s="581"/>
      <c r="Q3018" s="16"/>
      <c r="R3018" s="16"/>
      <c r="X3018" s="402"/>
      <c r="Y3018" s="16"/>
      <c r="Z3018" s="48"/>
      <c r="AB3018" s="16"/>
    </row>
    <row r="3019" spans="1:28" ht="12.75">
      <c r="A3019" s="354"/>
      <c r="B3019" s="225"/>
      <c r="C3019" s="225"/>
      <c r="F3019" s="555"/>
      <c r="G3019" s="555"/>
      <c r="P3019" s="581"/>
      <c r="Q3019" s="16"/>
      <c r="R3019" s="16"/>
      <c r="X3019" s="402"/>
      <c r="Y3019" s="16"/>
      <c r="Z3019" s="48"/>
      <c r="AB3019" s="16"/>
    </row>
    <row r="3020" spans="1:28" ht="12.75">
      <c r="A3020" s="354"/>
      <c r="B3020" s="225"/>
      <c r="C3020" s="225"/>
      <c r="F3020" s="555"/>
      <c r="G3020" s="555"/>
      <c r="P3020" s="581"/>
      <c r="Q3020" s="16"/>
      <c r="R3020" s="16"/>
      <c r="X3020" s="402"/>
      <c r="Y3020" s="16"/>
      <c r="Z3020" s="48"/>
      <c r="AB3020" s="16"/>
    </row>
    <row r="3021" spans="1:28" ht="12.75">
      <c r="A3021" s="354"/>
      <c r="B3021" s="225"/>
      <c r="C3021" s="225"/>
      <c r="F3021" s="555"/>
      <c r="G3021" s="555"/>
      <c r="P3021" s="581"/>
      <c r="Q3021" s="16"/>
      <c r="R3021" s="16"/>
      <c r="X3021" s="402"/>
      <c r="Y3021" s="16"/>
      <c r="Z3021" s="48"/>
      <c r="AB3021" s="16"/>
    </row>
    <row r="3022" spans="1:28" ht="12.75">
      <c r="A3022" s="354"/>
      <c r="B3022" s="225"/>
      <c r="C3022" s="225"/>
      <c r="F3022" s="555"/>
      <c r="G3022" s="555"/>
      <c r="P3022" s="581"/>
      <c r="Q3022" s="16"/>
      <c r="R3022" s="16"/>
      <c r="X3022" s="402"/>
      <c r="Y3022" s="16"/>
      <c r="Z3022" s="48"/>
      <c r="AB3022" s="16"/>
    </row>
    <row r="3023" spans="1:28" ht="12.75">
      <c r="A3023" s="354"/>
      <c r="B3023" s="225"/>
      <c r="C3023" s="225"/>
      <c r="F3023" s="555"/>
      <c r="G3023" s="555"/>
      <c r="P3023" s="581"/>
      <c r="Q3023" s="16"/>
      <c r="R3023" s="16"/>
      <c r="X3023" s="402"/>
      <c r="Y3023" s="16"/>
      <c r="Z3023" s="48"/>
      <c r="AB3023" s="16"/>
    </row>
    <row r="3024" spans="1:28" ht="12.75">
      <c r="A3024" s="354"/>
      <c r="B3024" s="225"/>
      <c r="C3024" s="225"/>
      <c r="F3024" s="555"/>
      <c r="G3024" s="555"/>
      <c r="P3024" s="581"/>
      <c r="Q3024" s="16"/>
      <c r="R3024" s="16"/>
      <c r="X3024" s="402"/>
      <c r="Y3024" s="16"/>
      <c r="Z3024" s="48"/>
      <c r="AB3024" s="16"/>
    </row>
    <row r="3025" spans="1:28" ht="12.75">
      <c r="A3025" s="354"/>
      <c r="B3025" s="225"/>
      <c r="C3025" s="225"/>
      <c r="F3025" s="555"/>
      <c r="G3025" s="555"/>
      <c r="P3025" s="581"/>
      <c r="Q3025" s="16"/>
      <c r="R3025" s="16"/>
      <c r="X3025" s="402"/>
      <c r="Y3025" s="16"/>
      <c r="Z3025" s="48"/>
      <c r="AB3025" s="16"/>
    </row>
    <row r="3026" spans="1:28" ht="12.75">
      <c r="A3026" s="354"/>
      <c r="B3026" s="225"/>
      <c r="C3026" s="225"/>
      <c r="F3026" s="555"/>
      <c r="G3026" s="555"/>
      <c r="P3026" s="581"/>
      <c r="Q3026" s="16"/>
      <c r="R3026" s="16"/>
      <c r="X3026" s="402"/>
      <c r="Y3026" s="16"/>
      <c r="Z3026" s="48"/>
      <c r="AB3026" s="16"/>
    </row>
    <row r="3027" spans="1:28" ht="12.75">
      <c r="A3027" s="354"/>
      <c r="B3027" s="225"/>
      <c r="C3027" s="225"/>
      <c r="F3027" s="555"/>
      <c r="G3027" s="555"/>
      <c r="P3027" s="581"/>
      <c r="Q3027" s="16"/>
      <c r="R3027" s="16"/>
      <c r="X3027" s="402"/>
      <c r="Y3027" s="16"/>
      <c r="Z3027" s="48"/>
      <c r="AB3027" s="16"/>
    </row>
    <row r="3028" spans="1:28" ht="12.75">
      <c r="A3028" s="354"/>
      <c r="B3028" s="225"/>
      <c r="C3028" s="225"/>
      <c r="F3028" s="555"/>
      <c r="G3028" s="555"/>
      <c r="P3028" s="581"/>
      <c r="Q3028" s="16"/>
      <c r="R3028" s="16"/>
      <c r="X3028" s="402"/>
      <c r="Y3028" s="16"/>
      <c r="Z3028" s="48"/>
      <c r="AB3028" s="16"/>
    </row>
    <row r="3029" spans="1:28" ht="12.75">
      <c r="A3029" s="354"/>
      <c r="B3029" s="225"/>
      <c r="C3029" s="225"/>
      <c r="F3029" s="555"/>
      <c r="G3029" s="555"/>
      <c r="P3029" s="581"/>
      <c r="Q3029" s="16"/>
      <c r="R3029" s="16"/>
      <c r="X3029" s="402"/>
      <c r="Y3029" s="16"/>
      <c r="Z3029" s="48"/>
      <c r="AB3029" s="16"/>
    </row>
    <row r="3030" spans="1:28" ht="12.75">
      <c r="A3030" s="354"/>
      <c r="B3030" s="225"/>
      <c r="C3030" s="225"/>
      <c r="F3030" s="555"/>
      <c r="G3030" s="555"/>
      <c r="P3030" s="581"/>
      <c r="Q3030" s="16"/>
      <c r="R3030" s="16"/>
      <c r="X3030" s="402"/>
      <c r="Y3030" s="16"/>
      <c r="Z3030" s="48"/>
      <c r="AB3030" s="16"/>
    </row>
    <row r="3031" spans="1:28" ht="12.75">
      <c r="A3031" s="354"/>
      <c r="B3031" s="225"/>
      <c r="C3031" s="225"/>
      <c r="F3031" s="555"/>
      <c r="G3031" s="555"/>
      <c r="P3031" s="581"/>
      <c r="Q3031" s="16"/>
      <c r="R3031" s="16"/>
      <c r="X3031" s="402"/>
      <c r="Y3031" s="16"/>
      <c r="Z3031" s="48"/>
      <c r="AB3031" s="16"/>
    </row>
    <row r="3032" spans="1:28" ht="12.75">
      <c r="A3032" s="354"/>
      <c r="B3032" s="225"/>
      <c r="C3032" s="225"/>
      <c r="F3032" s="555"/>
      <c r="G3032" s="555"/>
      <c r="P3032" s="581"/>
      <c r="Q3032" s="16"/>
      <c r="R3032" s="16"/>
      <c r="X3032" s="402"/>
      <c r="Y3032" s="16"/>
      <c r="Z3032" s="48"/>
      <c r="AB3032" s="16"/>
    </row>
    <row r="3033" spans="1:28" ht="12.75">
      <c r="A3033" s="354"/>
      <c r="B3033" s="225"/>
      <c r="C3033" s="225"/>
      <c r="F3033" s="555"/>
      <c r="G3033" s="555"/>
      <c r="P3033" s="581"/>
      <c r="Q3033" s="16"/>
      <c r="R3033" s="16"/>
      <c r="X3033" s="402"/>
      <c r="Y3033" s="16"/>
      <c r="Z3033" s="48"/>
      <c r="AB3033" s="16"/>
    </row>
    <row r="3034" spans="1:28" ht="12.75">
      <c r="A3034" s="354"/>
      <c r="B3034" s="225"/>
      <c r="C3034" s="225"/>
      <c r="F3034" s="555"/>
      <c r="G3034" s="555"/>
      <c r="P3034" s="581"/>
      <c r="Q3034" s="16"/>
      <c r="R3034" s="16"/>
      <c r="X3034" s="402"/>
      <c r="Y3034" s="16"/>
      <c r="Z3034" s="48"/>
      <c r="AB3034" s="16"/>
    </row>
    <row r="3035" spans="1:28" ht="12.75">
      <c r="A3035" s="354"/>
      <c r="B3035" s="225"/>
      <c r="C3035" s="225"/>
      <c r="F3035" s="555"/>
      <c r="G3035" s="555"/>
      <c r="P3035" s="581"/>
      <c r="Q3035" s="16"/>
      <c r="R3035" s="16"/>
      <c r="X3035" s="402"/>
      <c r="Y3035" s="16"/>
      <c r="Z3035" s="48"/>
      <c r="AB3035" s="16"/>
    </row>
    <row r="3036" spans="1:28" ht="12.75">
      <c r="A3036" s="354"/>
      <c r="B3036" s="225"/>
      <c r="C3036" s="225"/>
      <c r="F3036" s="555"/>
      <c r="G3036" s="555"/>
      <c r="P3036" s="581"/>
      <c r="Q3036" s="16"/>
      <c r="R3036" s="16"/>
      <c r="X3036" s="402"/>
      <c r="Y3036" s="16"/>
      <c r="Z3036" s="48"/>
      <c r="AB3036" s="16"/>
    </row>
    <row r="3037" spans="1:28" ht="12.75">
      <c r="A3037" s="354"/>
      <c r="B3037" s="225"/>
      <c r="C3037" s="225"/>
      <c r="F3037" s="555"/>
      <c r="G3037" s="555"/>
      <c r="P3037" s="581"/>
      <c r="Q3037" s="16"/>
      <c r="R3037" s="16"/>
      <c r="X3037" s="402"/>
      <c r="Y3037" s="16"/>
      <c r="Z3037" s="48"/>
      <c r="AB3037" s="16"/>
    </row>
    <row r="3038" spans="1:28" ht="12.75">
      <c r="A3038" s="354"/>
      <c r="B3038" s="225"/>
      <c r="C3038" s="225"/>
      <c r="F3038" s="555"/>
      <c r="G3038" s="555"/>
      <c r="P3038" s="581"/>
      <c r="Q3038" s="16"/>
      <c r="R3038" s="16"/>
      <c r="X3038" s="402"/>
      <c r="Y3038" s="16"/>
      <c r="Z3038" s="48"/>
      <c r="AB3038" s="16"/>
    </row>
    <row r="3039" spans="1:28" ht="12.75">
      <c r="A3039" s="354"/>
      <c r="B3039" s="225"/>
      <c r="C3039" s="225"/>
      <c r="F3039" s="555"/>
      <c r="G3039" s="555"/>
      <c r="P3039" s="581"/>
      <c r="Q3039" s="16"/>
      <c r="R3039" s="16"/>
      <c r="X3039" s="402"/>
      <c r="Y3039" s="16"/>
      <c r="Z3039" s="48"/>
      <c r="AB3039" s="16"/>
    </row>
    <row r="3040" spans="1:28" ht="12.75">
      <c r="A3040" s="354"/>
      <c r="B3040" s="225"/>
      <c r="C3040" s="225"/>
      <c r="F3040" s="555"/>
      <c r="G3040" s="555"/>
      <c r="P3040" s="581"/>
      <c r="Q3040" s="16"/>
      <c r="R3040" s="16"/>
      <c r="X3040" s="402"/>
      <c r="Y3040" s="16"/>
      <c r="Z3040" s="48"/>
      <c r="AB3040" s="16"/>
    </row>
    <row r="3041" spans="1:28" ht="12.75">
      <c r="A3041" s="354"/>
      <c r="B3041" s="225"/>
      <c r="C3041" s="225"/>
      <c r="F3041" s="555"/>
      <c r="G3041" s="555"/>
      <c r="P3041" s="581"/>
      <c r="Q3041" s="16"/>
      <c r="R3041" s="16"/>
      <c r="X3041" s="402"/>
      <c r="Y3041" s="16"/>
      <c r="Z3041" s="48"/>
      <c r="AB3041" s="16"/>
    </row>
    <row r="3042" spans="1:28" ht="12.75">
      <c r="A3042" s="354"/>
      <c r="B3042" s="225"/>
      <c r="C3042" s="225"/>
      <c r="F3042" s="555"/>
      <c r="G3042" s="555"/>
      <c r="P3042" s="581"/>
      <c r="Q3042" s="16"/>
      <c r="R3042" s="16"/>
      <c r="X3042" s="402"/>
      <c r="Y3042" s="16"/>
      <c r="Z3042" s="48"/>
      <c r="AB3042" s="16"/>
    </row>
    <row r="3043" spans="1:28" ht="12.75">
      <c r="A3043" s="354"/>
      <c r="B3043" s="225"/>
      <c r="C3043" s="225"/>
      <c r="F3043" s="555"/>
      <c r="G3043" s="555"/>
      <c r="P3043" s="581"/>
      <c r="Q3043" s="16"/>
      <c r="R3043" s="16"/>
      <c r="X3043" s="402"/>
      <c r="Y3043" s="16"/>
      <c r="Z3043" s="48"/>
      <c r="AB3043" s="16"/>
    </row>
    <row r="3044" spans="1:28" ht="12.75">
      <c r="A3044" s="354"/>
      <c r="B3044" s="225"/>
      <c r="C3044" s="225"/>
      <c r="F3044" s="555"/>
      <c r="G3044" s="555"/>
      <c r="P3044" s="581"/>
      <c r="Q3044" s="16"/>
      <c r="R3044" s="16"/>
      <c r="X3044" s="402"/>
      <c r="Y3044" s="16"/>
      <c r="Z3044" s="48"/>
      <c r="AB3044" s="16"/>
    </row>
    <row r="3045" spans="1:28" ht="12.75">
      <c r="A3045" s="354"/>
      <c r="B3045" s="225"/>
      <c r="C3045" s="225"/>
      <c r="F3045" s="555"/>
      <c r="G3045" s="555"/>
      <c r="P3045" s="581"/>
      <c r="Q3045" s="16"/>
      <c r="R3045" s="16"/>
      <c r="X3045" s="402"/>
      <c r="Y3045" s="16"/>
      <c r="Z3045" s="48"/>
      <c r="AB3045" s="16"/>
    </row>
    <row r="3046" spans="1:28" ht="12.75">
      <c r="A3046" s="354"/>
      <c r="B3046" s="225"/>
      <c r="C3046" s="225"/>
      <c r="F3046" s="555"/>
      <c r="G3046" s="555"/>
      <c r="P3046" s="581"/>
      <c r="Q3046" s="16"/>
      <c r="R3046" s="16"/>
      <c r="X3046" s="402"/>
      <c r="Y3046" s="16"/>
      <c r="Z3046" s="48"/>
      <c r="AB3046" s="16"/>
    </row>
    <row r="3047" spans="1:28" ht="12.75">
      <c r="A3047" s="354"/>
      <c r="B3047" s="225"/>
      <c r="C3047" s="225"/>
      <c r="F3047" s="555"/>
      <c r="G3047" s="555"/>
      <c r="P3047" s="581"/>
      <c r="Q3047" s="16"/>
      <c r="R3047" s="16"/>
      <c r="X3047" s="402"/>
      <c r="Y3047" s="16"/>
      <c r="Z3047" s="48"/>
      <c r="AB3047" s="16"/>
    </row>
    <row r="3048" spans="1:28" ht="12.75">
      <c r="A3048" s="354"/>
      <c r="B3048" s="225"/>
      <c r="C3048" s="225"/>
      <c r="F3048" s="555"/>
      <c r="G3048" s="555"/>
      <c r="P3048" s="581"/>
      <c r="Q3048" s="16"/>
      <c r="R3048" s="16"/>
      <c r="X3048" s="402"/>
      <c r="Y3048" s="16"/>
      <c r="Z3048" s="48"/>
      <c r="AB3048" s="16"/>
    </row>
    <row r="3049" spans="1:28" ht="12.75">
      <c r="A3049" s="354"/>
      <c r="B3049" s="225"/>
      <c r="C3049" s="225"/>
      <c r="F3049" s="555"/>
      <c r="G3049" s="555"/>
      <c r="P3049" s="581"/>
      <c r="Q3049" s="16"/>
      <c r="R3049" s="16"/>
      <c r="X3049" s="402"/>
      <c r="Y3049" s="16"/>
      <c r="Z3049" s="48"/>
      <c r="AB3049" s="16"/>
    </row>
    <row r="3050" spans="1:28" ht="12.75">
      <c r="A3050" s="354"/>
      <c r="B3050" s="225"/>
      <c r="C3050" s="225"/>
      <c r="F3050" s="555"/>
      <c r="G3050" s="555"/>
      <c r="P3050" s="581"/>
      <c r="Q3050" s="16"/>
      <c r="R3050" s="16"/>
      <c r="X3050" s="402"/>
      <c r="Y3050" s="16"/>
      <c r="Z3050" s="48"/>
      <c r="AB3050" s="16"/>
    </row>
    <row r="3051" spans="1:28" ht="12.75">
      <c r="A3051" s="354"/>
      <c r="B3051" s="225"/>
      <c r="C3051" s="225"/>
      <c r="F3051" s="555"/>
      <c r="G3051" s="555"/>
      <c r="P3051" s="581"/>
      <c r="Q3051" s="16"/>
      <c r="R3051" s="16"/>
      <c r="X3051" s="402"/>
      <c r="Y3051" s="16"/>
      <c r="Z3051" s="48"/>
      <c r="AB3051" s="16"/>
    </row>
    <row r="3052" spans="1:28" ht="12.75">
      <c r="A3052" s="354"/>
      <c r="B3052" s="225"/>
      <c r="C3052" s="225"/>
      <c r="F3052" s="555"/>
      <c r="G3052" s="555"/>
      <c r="P3052" s="581"/>
      <c r="Q3052" s="16"/>
      <c r="R3052" s="16"/>
      <c r="X3052" s="402"/>
      <c r="Y3052" s="16"/>
      <c r="Z3052" s="48"/>
      <c r="AB3052" s="16"/>
    </row>
    <row r="3053" spans="1:28" ht="12.75">
      <c r="A3053" s="354"/>
      <c r="B3053" s="225"/>
      <c r="C3053" s="225"/>
      <c r="F3053" s="555"/>
      <c r="G3053" s="555"/>
      <c r="P3053" s="581"/>
      <c r="Q3053" s="16"/>
      <c r="R3053" s="16"/>
      <c r="X3053" s="402"/>
      <c r="Y3053" s="16"/>
      <c r="Z3053" s="48"/>
      <c r="AB3053" s="16"/>
    </row>
    <row r="3054" spans="1:28" ht="12.75">
      <c r="A3054" s="354"/>
      <c r="B3054" s="225"/>
      <c r="C3054" s="225"/>
      <c r="F3054" s="555"/>
      <c r="G3054" s="555"/>
      <c r="P3054" s="581"/>
      <c r="Q3054" s="16"/>
      <c r="R3054" s="16"/>
      <c r="X3054" s="402"/>
      <c r="Y3054" s="16"/>
      <c r="Z3054" s="48"/>
      <c r="AB3054" s="16"/>
    </row>
    <row r="3055" spans="1:28" ht="12.75">
      <c r="A3055" s="354"/>
      <c r="B3055" s="225"/>
      <c r="C3055" s="225"/>
      <c r="F3055" s="555"/>
      <c r="G3055" s="555"/>
      <c r="P3055" s="581"/>
      <c r="Q3055" s="16"/>
      <c r="R3055" s="16"/>
      <c r="X3055" s="402"/>
      <c r="Y3055" s="16"/>
      <c r="Z3055" s="48"/>
      <c r="AB3055" s="16"/>
    </row>
    <row r="3056" spans="1:28" ht="12.75">
      <c r="A3056" s="354"/>
      <c r="B3056" s="225"/>
      <c r="C3056" s="225"/>
      <c r="F3056" s="555"/>
      <c r="G3056" s="555"/>
      <c r="P3056" s="581"/>
      <c r="Q3056" s="16"/>
      <c r="R3056" s="16"/>
      <c r="X3056" s="402"/>
      <c r="Y3056" s="16"/>
      <c r="Z3056" s="48"/>
      <c r="AB3056" s="16"/>
    </row>
    <row r="3057" spans="1:28" ht="12.75">
      <c r="A3057" s="354"/>
      <c r="B3057" s="225"/>
      <c r="C3057" s="225"/>
      <c r="F3057" s="555"/>
      <c r="G3057" s="555"/>
      <c r="P3057" s="581"/>
      <c r="Q3057" s="16"/>
      <c r="R3057" s="16"/>
      <c r="X3057" s="402"/>
      <c r="Y3057" s="16"/>
      <c r="Z3057" s="48"/>
      <c r="AB3057" s="16"/>
    </row>
    <row r="3058" spans="1:28" ht="12.75">
      <c r="A3058" s="354"/>
      <c r="B3058" s="225"/>
      <c r="C3058" s="225"/>
      <c r="F3058" s="555"/>
      <c r="G3058" s="555"/>
      <c r="P3058" s="581"/>
      <c r="Q3058" s="16"/>
      <c r="R3058" s="16"/>
      <c r="X3058" s="402"/>
      <c r="Y3058" s="16"/>
      <c r="Z3058" s="48"/>
      <c r="AB3058" s="16"/>
    </row>
    <row r="3059" spans="1:28" ht="12.75">
      <c r="A3059" s="354"/>
      <c r="B3059" s="225"/>
      <c r="C3059" s="225"/>
      <c r="F3059" s="555"/>
      <c r="G3059" s="555"/>
      <c r="P3059" s="581"/>
      <c r="Q3059" s="16"/>
      <c r="R3059" s="16"/>
      <c r="X3059" s="402"/>
      <c r="Y3059" s="16"/>
      <c r="Z3059" s="48"/>
      <c r="AB3059" s="16"/>
    </row>
    <row r="3060" spans="1:28" ht="12.75">
      <c r="A3060" s="354"/>
      <c r="B3060" s="225"/>
      <c r="C3060" s="225"/>
      <c r="F3060" s="555"/>
      <c r="G3060" s="555"/>
      <c r="P3060" s="581"/>
      <c r="Q3060" s="16"/>
      <c r="R3060" s="16"/>
      <c r="X3060" s="402"/>
      <c r="Y3060" s="16"/>
      <c r="Z3060" s="48"/>
      <c r="AB3060" s="16"/>
    </row>
    <row r="3061" spans="1:28" ht="12.75">
      <c r="A3061" s="354"/>
      <c r="B3061" s="225"/>
      <c r="C3061" s="225"/>
      <c r="F3061" s="555"/>
      <c r="G3061" s="555"/>
      <c r="P3061" s="581"/>
      <c r="Q3061" s="16"/>
      <c r="R3061" s="16"/>
      <c r="X3061" s="402"/>
      <c r="Y3061" s="16"/>
      <c r="Z3061" s="48"/>
      <c r="AB3061" s="16"/>
    </row>
    <row r="3062" spans="1:28" ht="12.75">
      <c r="A3062" s="354"/>
      <c r="B3062" s="225"/>
      <c r="C3062" s="225"/>
      <c r="F3062" s="555"/>
      <c r="G3062" s="555"/>
      <c r="P3062" s="581"/>
      <c r="Q3062" s="16"/>
      <c r="R3062" s="16"/>
      <c r="X3062" s="402"/>
      <c r="Y3062" s="16"/>
      <c r="Z3062" s="48"/>
      <c r="AB3062" s="16"/>
    </row>
    <row r="3063" spans="1:28" ht="12.75">
      <c r="A3063" s="354"/>
      <c r="B3063" s="225"/>
      <c r="C3063" s="225"/>
      <c r="F3063" s="555"/>
      <c r="G3063" s="555"/>
      <c r="P3063" s="581"/>
      <c r="Q3063" s="16"/>
      <c r="R3063" s="16"/>
      <c r="X3063" s="402"/>
      <c r="Y3063" s="16"/>
      <c r="Z3063" s="48"/>
      <c r="AB3063" s="16"/>
    </row>
    <row r="3064" spans="1:28" ht="12.75">
      <c r="A3064" s="354"/>
      <c r="B3064" s="225"/>
      <c r="C3064" s="225"/>
      <c r="F3064" s="555"/>
      <c r="G3064" s="555"/>
      <c r="P3064" s="581"/>
      <c r="Q3064" s="16"/>
      <c r="R3064" s="16"/>
      <c r="X3064" s="402"/>
      <c r="Y3064" s="16"/>
      <c r="Z3064" s="48"/>
      <c r="AB3064" s="16"/>
    </row>
    <row r="3065" spans="1:28" ht="12.75">
      <c r="A3065" s="354"/>
      <c r="B3065" s="225"/>
      <c r="C3065" s="225"/>
      <c r="F3065" s="555"/>
      <c r="G3065" s="555"/>
      <c r="P3065" s="581"/>
      <c r="Q3065" s="16"/>
      <c r="R3065" s="16"/>
      <c r="X3065" s="402"/>
      <c r="Y3065" s="16"/>
      <c r="Z3065" s="48"/>
      <c r="AB3065" s="16"/>
    </row>
    <row r="3066" spans="1:28" ht="12.75">
      <c r="A3066" s="354"/>
      <c r="B3066" s="225"/>
      <c r="C3066" s="225"/>
      <c r="F3066" s="555"/>
      <c r="G3066" s="555"/>
      <c r="P3066" s="581"/>
      <c r="Q3066" s="16"/>
      <c r="R3066" s="16"/>
      <c r="X3066" s="402"/>
      <c r="Y3066" s="16"/>
      <c r="Z3066" s="48"/>
      <c r="AB3066" s="16"/>
    </row>
    <row r="3067" spans="1:28" ht="12.75">
      <c r="A3067" s="354"/>
      <c r="B3067" s="225"/>
      <c r="C3067" s="225"/>
      <c r="F3067" s="555"/>
      <c r="G3067" s="555"/>
      <c r="P3067" s="581"/>
      <c r="Q3067" s="16"/>
      <c r="R3067" s="16"/>
      <c r="X3067" s="402"/>
      <c r="Y3067" s="16"/>
      <c r="Z3067" s="48"/>
      <c r="AB3067" s="16"/>
    </row>
    <row r="3068" spans="1:28" ht="12.75">
      <c r="A3068" s="354"/>
      <c r="B3068" s="225"/>
      <c r="C3068" s="225"/>
      <c r="F3068" s="555"/>
      <c r="G3068" s="555"/>
      <c r="P3068" s="581"/>
      <c r="Q3068" s="16"/>
      <c r="R3068" s="16"/>
      <c r="X3068" s="402"/>
      <c r="Y3068" s="16"/>
      <c r="Z3068" s="48"/>
      <c r="AB3068" s="16"/>
    </row>
    <row r="3069" spans="1:28" ht="12.75">
      <c r="A3069" s="354"/>
      <c r="B3069" s="225"/>
      <c r="C3069" s="225"/>
      <c r="F3069" s="555"/>
      <c r="G3069" s="555"/>
      <c r="P3069" s="581"/>
      <c r="Q3069" s="16"/>
      <c r="R3069" s="16"/>
      <c r="X3069" s="402"/>
      <c r="Y3069" s="16"/>
      <c r="Z3069" s="48"/>
      <c r="AB3069" s="16"/>
    </row>
    <row r="3070" spans="1:28" ht="12.75">
      <c r="A3070" s="354"/>
      <c r="B3070" s="225"/>
      <c r="C3070" s="225"/>
      <c r="F3070" s="555"/>
      <c r="G3070" s="555"/>
      <c r="P3070" s="581"/>
      <c r="Q3070" s="16"/>
      <c r="R3070" s="16"/>
      <c r="X3070" s="402"/>
      <c r="Y3070" s="16"/>
      <c r="Z3070" s="48"/>
      <c r="AB3070" s="16"/>
    </row>
    <row r="3071" spans="1:28" ht="12.75">
      <c r="A3071" s="354"/>
      <c r="B3071" s="225"/>
      <c r="C3071" s="225"/>
      <c r="F3071" s="555"/>
      <c r="G3071" s="555"/>
      <c r="P3071" s="581"/>
      <c r="Q3071" s="16"/>
      <c r="R3071" s="16"/>
      <c r="X3071" s="402"/>
      <c r="Y3071" s="16"/>
      <c r="Z3071" s="48"/>
      <c r="AB3071" s="16"/>
    </row>
    <row r="3072" spans="1:28" ht="12.75">
      <c r="A3072" s="354"/>
      <c r="B3072" s="225"/>
      <c r="C3072" s="225"/>
      <c r="F3072" s="555"/>
      <c r="G3072" s="555"/>
      <c r="P3072" s="581"/>
      <c r="Q3072" s="16"/>
      <c r="R3072" s="16"/>
      <c r="X3072" s="402"/>
      <c r="Y3072" s="16"/>
      <c r="Z3072" s="48"/>
      <c r="AB3072" s="16"/>
    </row>
    <row r="3073" spans="1:28" ht="12.75">
      <c r="A3073" s="354"/>
      <c r="B3073" s="225"/>
      <c r="C3073" s="225"/>
      <c r="F3073" s="555"/>
      <c r="G3073" s="555"/>
      <c r="P3073" s="581"/>
      <c r="Q3073" s="16"/>
      <c r="R3073" s="16"/>
      <c r="X3073" s="402"/>
      <c r="Y3073" s="16"/>
      <c r="Z3073" s="48"/>
      <c r="AB3073" s="16"/>
    </row>
    <row r="3074" spans="1:28" ht="12.75">
      <c r="A3074" s="354"/>
      <c r="B3074" s="225"/>
      <c r="C3074" s="225"/>
      <c r="F3074" s="555"/>
      <c r="G3074" s="555"/>
      <c r="P3074" s="581"/>
      <c r="Q3074" s="16"/>
      <c r="R3074" s="16"/>
      <c r="X3074" s="402"/>
      <c r="Y3074" s="16"/>
      <c r="Z3074" s="48"/>
      <c r="AB3074" s="16"/>
    </row>
    <row r="3075" spans="1:28" ht="12.75">
      <c r="A3075" s="354"/>
      <c r="B3075" s="225"/>
      <c r="C3075" s="225"/>
      <c r="F3075" s="555"/>
      <c r="G3075" s="555"/>
      <c r="P3075" s="581"/>
      <c r="Q3075" s="16"/>
      <c r="R3075" s="16"/>
      <c r="X3075" s="402"/>
      <c r="Y3075" s="16"/>
      <c r="Z3075" s="48"/>
      <c r="AB3075" s="16"/>
    </row>
    <row r="3076" spans="1:28" ht="12.75">
      <c r="A3076" s="354"/>
      <c r="B3076" s="225"/>
      <c r="C3076" s="225"/>
      <c r="F3076" s="555"/>
      <c r="G3076" s="555"/>
      <c r="P3076" s="581"/>
      <c r="Q3076" s="16"/>
      <c r="R3076" s="16"/>
      <c r="X3076" s="402"/>
      <c r="Y3076" s="16"/>
      <c r="Z3076" s="48"/>
      <c r="AB3076" s="16"/>
    </row>
    <row r="3077" spans="1:28" ht="12.75">
      <c r="A3077" s="354"/>
      <c r="B3077" s="225"/>
      <c r="C3077" s="225"/>
      <c r="F3077" s="555"/>
      <c r="G3077" s="555"/>
      <c r="P3077" s="581"/>
      <c r="Q3077" s="16"/>
      <c r="R3077" s="16"/>
      <c r="X3077" s="402"/>
      <c r="Y3077" s="16"/>
      <c r="Z3077" s="48"/>
      <c r="AB3077" s="16"/>
    </row>
    <row r="3078" spans="1:28" ht="12.75">
      <c r="A3078" s="354"/>
      <c r="B3078" s="225"/>
      <c r="C3078" s="225"/>
      <c r="F3078" s="555"/>
      <c r="G3078" s="555"/>
      <c r="P3078" s="581"/>
      <c r="Q3078" s="16"/>
      <c r="R3078" s="16"/>
      <c r="X3078" s="402"/>
      <c r="Y3078" s="16"/>
      <c r="Z3078" s="48"/>
      <c r="AB3078" s="16"/>
    </row>
    <row r="3079" spans="1:28" ht="12.75">
      <c r="A3079" s="354"/>
      <c r="B3079" s="225"/>
      <c r="C3079" s="225"/>
      <c r="F3079" s="555"/>
      <c r="G3079" s="555"/>
      <c r="P3079" s="581"/>
      <c r="Q3079" s="16"/>
      <c r="R3079" s="16"/>
      <c r="X3079" s="402"/>
      <c r="Y3079" s="16"/>
      <c r="Z3079" s="48"/>
      <c r="AB3079" s="16"/>
    </row>
    <row r="3080" spans="1:28" ht="12.75">
      <c r="A3080" s="354"/>
      <c r="B3080" s="225"/>
      <c r="C3080" s="225"/>
      <c r="F3080" s="555"/>
      <c r="G3080" s="555"/>
      <c r="P3080" s="581"/>
      <c r="Q3080" s="16"/>
      <c r="R3080" s="16"/>
      <c r="X3080" s="402"/>
      <c r="Y3080" s="16"/>
      <c r="Z3080" s="48"/>
      <c r="AB3080" s="16"/>
    </row>
    <row r="3081" spans="1:28" ht="12.75">
      <c r="A3081" s="354"/>
      <c r="B3081" s="225"/>
      <c r="C3081" s="225"/>
      <c r="F3081" s="555"/>
      <c r="G3081" s="555"/>
      <c r="P3081" s="581"/>
      <c r="Q3081" s="16"/>
      <c r="R3081" s="16"/>
      <c r="X3081" s="402"/>
      <c r="Y3081" s="16"/>
      <c r="Z3081" s="48"/>
      <c r="AB3081" s="16"/>
    </row>
    <row r="3082" spans="1:28" ht="12.75">
      <c r="A3082" s="354"/>
      <c r="B3082" s="225"/>
      <c r="C3082" s="225"/>
      <c r="F3082" s="555"/>
      <c r="G3082" s="555"/>
      <c r="P3082" s="581"/>
      <c r="Q3082" s="16"/>
      <c r="R3082" s="16"/>
      <c r="X3082" s="402"/>
      <c r="Y3082" s="16"/>
      <c r="Z3082" s="48"/>
      <c r="AB3082" s="16"/>
    </row>
    <row r="3083" spans="1:28" ht="12.75">
      <c r="A3083" s="354"/>
      <c r="B3083" s="225"/>
      <c r="C3083" s="225"/>
      <c r="F3083" s="555"/>
      <c r="G3083" s="555"/>
      <c r="P3083" s="581"/>
      <c r="Q3083" s="16"/>
      <c r="R3083" s="16"/>
      <c r="X3083" s="402"/>
      <c r="Y3083" s="16"/>
      <c r="Z3083" s="48"/>
      <c r="AB3083" s="16"/>
    </row>
    <row r="3084" spans="1:28" ht="12.75">
      <c r="A3084" s="354"/>
      <c r="B3084" s="225"/>
      <c r="C3084" s="225"/>
      <c r="F3084" s="555"/>
      <c r="G3084" s="555"/>
      <c r="P3084" s="581"/>
      <c r="Q3084" s="16"/>
      <c r="R3084" s="16"/>
      <c r="X3084" s="402"/>
      <c r="Y3084" s="16"/>
      <c r="Z3084" s="48"/>
      <c r="AB3084" s="16"/>
    </row>
    <row r="3085" spans="1:28" ht="12.75">
      <c r="A3085" s="354"/>
      <c r="B3085" s="225"/>
      <c r="C3085" s="225"/>
      <c r="F3085" s="555"/>
      <c r="G3085" s="555"/>
      <c r="P3085" s="581"/>
      <c r="Q3085" s="16"/>
      <c r="R3085" s="16"/>
      <c r="X3085" s="402"/>
      <c r="Y3085" s="16"/>
      <c r="Z3085" s="48"/>
      <c r="AB3085" s="16"/>
    </row>
    <row r="3086" spans="1:28" ht="12.75">
      <c r="A3086" s="354"/>
      <c r="B3086" s="225"/>
      <c r="C3086" s="225"/>
      <c r="F3086" s="555"/>
      <c r="G3086" s="555"/>
      <c r="P3086" s="581"/>
      <c r="Q3086" s="16"/>
      <c r="R3086" s="16"/>
      <c r="X3086" s="402"/>
      <c r="Y3086" s="16"/>
      <c r="Z3086" s="48"/>
      <c r="AB3086" s="16"/>
    </row>
    <row r="3087" spans="1:28" ht="12.75">
      <c r="A3087" s="354"/>
      <c r="B3087" s="225"/>
      <c r="C3087" s="225"/>
      <c r="F3087" s="555"/>
      <c r="G3087" s="555"/>
      <c r="P3087" s="581"/>
      <c r="Q3087" s="16"/>
      <c r="R3087" s="16"/>
      <c r="X3087" s="402"/>
      <c r="Y3087" s="16"/>
      <c r="Z3087" s="48"/>
      <c r="AB3087" s="16"/>
    </row>
    <row r="3088" spans="1:28" ht="12.75">
      <c r="A3088" s="354"/>
      <c r="B3088" s="225"/>
      <c r="C3088" s="225"/>
      <c r="F3088" s="555"/>
      <c r="G3088" s="555"/>
      <c r="P3088" s="581"/>
      <c r="Q3088" s="16"/>
      <c r="R3088" s="16"/>
      <c r="X3088" s="402"/>
      <c r="Y3088" s="16"/>
      <c r="Z3088" s="48"/>
      <c r="AB3088" s="16"/>
    </row>
    <row r="3089" spans="1:28" ht="12.75">
      <c r="A3089" s="354"/>
      <c r="B3089" s="225"/>
      <c r="C3089" s="225"/>
      <c r="F3089" s="555"/>
      <c r="G3089" s="555"/>
      <c r="P3089" s="581"/>
      <c r="Q3089" s="16"/>
      <c r="R3089" s="16"/>
      <c r="X3089" s="402"/>
      <c r="Y3089" s="16"/>
      <c r="Z3089" s="48"/>
      <c r="AB3089" s="16"/>
    </row>
    <row r="3090" spans="1:28" ht="12.75">
      <c r="A3090" s="354"/>
      <c r="B3090" s="225"/>
      <c r="C3090" s="225"/>
      <c r="F3090" s="555"/>
      <c r="G3090" s="555"/>
      <c r="P3090" s="581"/>
      <c r="Q3090" s="16"/>
      <c r="R3090" s="16"/>
      <c r="X3090" s="402"/>
      <c r="Y3090" s="16"/>
      <c r="Z3090" s="48"/>
      <c r="AB3090" s="16"/>
    </row>
    <row r="3091" spans="1:28" ht="12.75">
      <c r="A3091" s="354"/>
      <c r="B3091" s="225"/>
      <c r="C3091" s="225"/>
      <c r="F3091" s="555"/>
      <c r="G3091" s="555"/>
      <c r="P3091" s="581"/>
      <c r="Q3091" s="16"/>
      <c r="R3091" s="16"/>
      <c r="X3091" s="402"/>
      <c r="Y3091" s="16"/>
      <c r="Z3091" s="48"/>
      <c r="AB3091" s="16"/>
    </row>
    <row r="3092" spans="1:28" ht="12.75">
      <c r="A3092" s="354"/>
      <c r="B3092" s="225"/>
      <c r="C3092" s="225"/>
      <c r="F3092" s="555"/>
      <c r="G3092" s="555"/>
      <c r="P3092" s="581"/>
      <c r="Q3092" s="16"/>
      <c r="R3092" s="16"/>
      <c r="X3092" s="402"/>
      <c r="Y3092" s="16"/>
      <c r="Z3092" s="48"/>
      <c r="AB3092" s="16"/>
    </row>
    <row r="3093" spans="1:28" ht="12.75">
      <c r="A3093" s="354"/>
      <c r="B3093" s="225"/>
      <c r="C3093" s="225"/>
      <c r="F3093" s="555"/>
      <c r="G3093" s="555"/>
      <c r="P3093" s="581"/>
      <c r="Q3093" s="16"/>
      <c r="R3093" s="16"/>
      <c r="X3093" s="402"/>
      <c r="Y3093" s="16"/>
      <c r="Z3093" s="48"/>
      <c r="AB3093" s="16"/>
    </row>
    <row r="3094" spans="1:28" ht="12.75">
      <c r="A3094" s="354"/>
      <c r="B3094" s="225"/>
      <c r="C3094" s="225"/>
      <c r="F3094" s="555"/>
      <c r="G3094" s="555"/>
      <c r="P3094" s="581"/>
      <c r="Q3094" s="16"/>
      <c r="R3094" s="16"/>
      <c r="X3094" s="402"/>
      <c r="Y3094" s="16"/>
      <c r="Z3094" s="48"/>
      <c r="AB3094" s="16"/>
    </row>
    <row r="3095" spans="1:28" ht="12.75">
      <c r="A3095" s="354"/>
      <c r="B3095" s="225"/>
      <c r="C3095" s="225"/>
      <c r="F3095" s="555"/>
      <c r="G3095" s="555"/>
      <c r="P3095" s="581"/>
      <c r="Q3095" s="16"/>
      <c r="R3095" s="16"/>
      <c r="X3095" s="402"/>
      <c r="Y3095" s="16"/>
      <c r="Z3095" s="48"/>
      <c r="AB3095" s="16"/>
    </row>
    <row r="3096" spans="1:28" ht="12.75">
      <c r="A3096" s="354"/>
      <c r="B3096" s="225"/>
      <c r="C3096" s="225"/>
      <c r="F3096" s="555"/>
      <c r="G3096" s="555"/>
      <c r="P3096" s="581"/>
      <c r="Q3096" s="16"/>
      <c r="R3096" s="16"/>
      <c r="X3096" s="402"/>
      <c r="Y3096" s="16"/>
      <c r="Z3096" s="48"/>
      <c r="AB3096" s="16"/>
    </row>
    <row r="3097" spans="1:28" ht="12.75">
      <c r="A3097" s="354"/>
      <c r="B3097" s="225"/>
      <c r="C3097" s="225"/>
      <c r="F3097" s="555"/>
      <c r="G3097" s="555"/>
      <c r="P3097" s="581"/>
      <c r="Q3097" s="16"/>
      <c r="R3097" s="16"/>
      <c r="X3097" s="402"/>
      <c r="Y3097" s="16"/>
      <c r="Z3097" s="48"/>
      <c r="AB3097" s="16"/>
    </row>
    <row r="3098" spans="1:28" ht="12.75">
      <c r="A3098" s="354"/>
      <c r="B3098" s="225"/>
      <c r="C3098" s="225"/>
      <c r="F3098" s="555"/>
      <c r="G3098" s="555"/>
      <c r="P3098" s="581"/>
      <c r="Q3098" s="16"/>
      <c r="R3098" s="16"/>
      <c r="X3098" s="402"/>
      <c r="Y3098" s="16"/>
      <c r="Z3098" s="48"/>
      <c r="AB3098" s="16"/>
    </row>
    <row r="3099" spans="1:28" ht="12.75">
      <c r="A3099" s="354"/>
      <c r="B3099" s="225"/>
      <c r="C3099" s="225"/>
      <c r="F3099" s="555"/>
      <c r="G3099" s="555"/>
      <c r="P3099" s="581"/>
      <c r="Q3099" s="16"/>
      <c r="R3099" s="16"/>
      <c r="X3099" s="402"/>
      <c r="Y3099" s="16"/>
      <c r="Z3099" s="48"/>
      <c r="AB3099" s="16"/>
    </row>
    <row r="3100" spans="1:28" ht="12.75">
      <c r="A3100" s="354"/>
      <c r="B3100" s="225"/>
      <c r="C3100" s="225"/>
      <c r="F3100" s="555"/>
      <c r="G3100" s="555"/>
      <c r="P3100" s="581"/>
      <c r="Q3100" s="16"/>
      <c r="R3100" s="16"/>
      <c r="X3100" s="402"/>
      <c r="Y3100" s="16"/>
      <c r="Z3100" s="48"/>
      <c r="AB3100" s="16"/>
    </row>
    <row r="3101" spans="1:28" ht="12.75">
      <c r="A3101" s="354"/>
      <c r="B3101" s="225"/>
      <c r="C3101" s="225"/>
      <c r="F3101" s="555"/>
      <c r="G3101" s="555"/>
      <c r="P3101" s="581"/>
      <c r="Q3101" s="16"/>
      <c r="R3101" s="16"/>
      <c r="X3101" s="402"/>
      <c r="Y3101" s="16"/>
      <c r="Z3101" s="48"/>
      <c r="AB3101" s="16"/>
    </row>
    <row r="3102" spans="1:28" ht="12.75">
      <c r="A3102" s="354"/>
      <c r="B3102" s="225"/>
      <c r="C3102" s="225"/>
      <c r="F3102" s="555"/>
      <c r="G3102" s="555"/>
      <c r="P3102" s="581"/>
      <c r="Q3102" s="16"/>
      <c r="R3102" s="16"/>
      <c r="X3102" s="402"/>
      <c r="Y3102" s="16"/>
      <c r="Z3102" s="48"/>
      <c r="AB3102" s="16"/>
    </row>
    <row r="3103" spans="1:28" ht="12.75">
      <c r="A3103" s="354"/>
      <c r="B3103" s="225"/>
      <c r="C3103" s="225"/>
      <c r="F3103" s="555"/>
      <c r="G3103" s="555"/>
      <c r="P3103" s="581"/>
      <c r="Q3103" s="16"/>
      <c r="R3103" s="16"/>
      <c r="X3103" s="402"/>
      <c r="Y3103" s="16"/>
      <c r="Z3103" s="48"/>
      <c r="AB3103" s="16"/>
    </row>
    <row r="3104" spans="1:28" ht="12.75">
      <c r="A3104" s="354"/>
      <c r="B3104" s="225"/>
      <c r="C3104" s="225"/>
      <c r="F3104" s="555"/>
      <c r="G3104" s="555"/>
      <c r="P3104" s="581"/>
      <c r="Q3104" s="16"/>
      <c r="R3104" s="16"/>
      <c r="X3104" s="402"/>
      <c r="Y3104" s="16"/>
      <c r="Z3104" s="48"/>
      <c r="AB3104" s="16"/>
    </row>
    <row r="3105" spans="1:28" ht="12.75">
      <c r="A3105" s="354"/>
      <c r="B3105" s="225"/>
      <c r="C3105" s="225"/>
      <c r="F3105" s="555"/>
      <c r="G3105" s="555"/>
      <c r="P3105" s="581"/>
      <c r="Q3105" s="16"/>
      <c r="R3105" s="16"/>
      <c r="X3105" s="402"/>
      <c r="Y3105" s="16"/>
      <c r="Z3105" s="48"/>
      <c r="AB3105" s="16"/>
    </row>
    <row r="3106" spans="1:28" ht="12.75">
      <c r="A3106" s="354"/>
      <c r="B3106" s="225"/>
      <c r="C3106" s="225"/>
      <c r="F3106" s="555"/>
      <c r="G3106" s="555"/>
      <c r="P3106" s="581"/>
      <c r="Q3106" s="16"/>
      <c r="R3106" s="16"/>
      <c r="X3106" s="402"/>
      <c r="Y3106" s="16"/>
      <c r="Z3106" s="48"/>
      <c r="AB3106" s="16"/>
    </row>
    <row r="3107" spans="1:28" ht="12.75">
      <c r="A3107" s="354"/>
      <c r="B3107" s="225"/>
      <c r="C3107" s="225"/>
      <c r="F3107" s="555"/>
      <c r="G3107" s="555"/>
      <c r="P3107" s="581"/>
      <c r="Q3107" s="16"/>
      <c r="R3107" s="16"/>
      <c r="X3107" s="402"/>
      <c r="Y3107" s="16"/>
      <c r="Z3107" s="48"/>
      <c r="AB3107" s="16"/>
    </row>
    <row r="3108" spans="1:28" ht="12.75">
      <c r="A3108" s="354"/>
      <c r="B3108" s="225"/>
      <c r="C3108" s="225"/>
      <c r="F3108" s="555"/>
      <c r="G3108" s="555"/>
      <c r="P3108" s="581"/>
      <c r="Q3108" s="16"/>
      <c r="R3108" s="16"/>
      <c r="X3108" s="402"/>
      <c r="Y3108" s="16"/>
      <c r="Z3108" s="48"/>
      <c r="AB3108" s="16"/>
    </row>
    <row r="3109" spans="1:28" ht="12.75">
      <c r="A3109" s="354"/>
      <c r="B3109" s="225"/>
      <c r="C3109" s="225"/>
      <c r="F3109" s="555"/>
      <c r="G3109" s="555"/>
      <c r="P3109" s="581"/>
      <c r="Q3109" s="16"/>
      <c r="R3109" s="16"/>
      <c r="X3109" s="402"/>
      <c r="Y3109" s="16"/>
      <c r="Z3109" s="48"/>
      <c r="AB3109" s="16"/>
    </row>
    <row r="3110" spans="1:28" ht="12.75">
      <c r="A3110" s="354"/>
      <c r="B3110" s="225"/>
      <c r="C3110" s="225"/>
      <c r="F3110" s="555"/>
      <c r="G3110" s="555"/>
      <c r="P3110" s="581"/>
      <c r="Q3110" s="16"/>
      <c r="R3110" s="16"/>
      <c r="X3110" s="402"/>
      <c r="Y3110" s="16"/>
      <c r="Z3110" s="48"/>
      <c r="AB3110" s="16"/>
    </row>
    <row r="3111" spans="1:28" ht="12.75">
      <c r="A3111" s="354"/>
      <c r="B3111" s="225"/>
      <c r="C3111" s="225"/>
      <c r="F3111" s="555"/>
      <c r="G3111" s="555"/>
      <c r="P3111" s="581"/>
      <c r="Q3111" s="16"/>
      <c r="R3111" s="16"/>
      <c r="X3111" s="402"/>
      <c r="Y3111" s="16"/>
      <c r="Z3111" s="48"/>
      <c r="AB3111" s="16"/>
    </row>
    <row r="3112" spans="1:28" ht="12.75">
      <c r="A3112" s="354"/>
      <c r="B3112" s="225"/>
      <c r="C3112" s="225"/>
      <c r="F3112" s="555"/>
      <c r="G3112" s="555"/>
      <c r="P3112" s="581"/>
      <c r="Q3112" s="16"/>
      <c r="R3112" s="16"/>
      <c r="X3112" s="402"/>
      <c r="Y3112" s="16"/>
      <c r="Z3112" s="48"/>
      <c r="AB3112" s="16"/>
    </row>
    <row r="3113" spans="1:28" ht="12.75">
      <c r="A3113" s="354"/>
      <c r="B3113" s="225"/>
      <c r="C3113" s="225"/>
      <c r="F3113" s="555"/>
      <c r="G3113" s="555"/>
      <c r="P3113" s="581"/>
      <c r="Q3113" s="16"/>
      <c r="R3113" s="16"/>
      <c r="X3113" s="402"/>
      <c r="Y3113" s="16"/>
      <c r="Z3113" s="48"/>
      <c r="AB3113" s="16"/>
    </row>
    <row r="3114" spans="1:28" ht="12.75">
      <c r="A3114" s="354"/>
      <c r="B3114" s="225"/>
      <c r="C3114" s="225"/>
      <c r="F3114" s="555"/>
      <c r="G3114" s="555"/>
      <c r="P3114" s="581"/>
      <c r="Q3114" s="16"/>
      <c r="R3114" s="16"/>
      <c r="X3114" s="402"/>
      <c r="Y3114" s="16"/>
      <c r="Z3114" s="48"/>
      <c r="AB3114" s="16"/>
    </row>
    <row r="3115" spans="1:28" ht="12.75">
      <c r="A3115" s="354"/>
      <c r="B3115" s="225"/>
      <c r="C3115" s="225"/>
      <c r="F3115" s="555"/>
      <c r="G3115" s="555"/>
      <c r="P3115" s="581"/>
      <c r="Q3115" s="16"/>
      <c r="R3115" s="16"/>
      <c r="X3115" s="402"/>
      <c r="Y3115" s="16"/>
      <c r="Z3115" s="48"/>
      <c r="AB3115" s="16"/>
    </row>
    <row r="3116" spans="1:28" ht="12.75">
      <c r="A3116" s="354"/>
      <c r="B3116" s="225"/>
      <c r="C3116" s="225"/>
      <c r="F3116" s="555"/>
      <c r="G3116" s="555"/>
      <c r="P3116" s="581"/>
      <c r="Q3116" s="16"/>
      <c r="R3116" s="16"/>
      <c r="X3116" s="402"/>
      <c r="Y3116" s="16"/>
      <c r="Z3116" s="48"/>
      <c r="AB3116" s="16"/>
    </row>
    <row r="3117" spans="1:28" ht="12.75">
      <c r="A3117" s="354"/>
      <c r="B3117" s="225"/>
      <c r="C3117" s="225"/>
      <c r="F3117" s="555"/>
      <c r="G3117" s="555"/>
      <c r="P3117" s="581"/>
      <c r="Q3117" s="16"/>
      <c r="R3117" s="16"/>
      <c r="X3117" s="402"/>
      <c r="Y3117" s="16"/>
      <c r="Z3117" s="48"/>
      <c r="AB3117" s="16"/>
    </row>
    <row r="3118" spans="1:28" ht="12.75">
      <c r="A3118" s="354"/>
      <c r="B3118" s="225"/>
      <c r="C3118" s="225"/>
      <c r="F3118" s="555"/>
      <c r="G3118" s="555"/>
      <c r="P3118" s="581"/>
      <c r="Q3118" s="16"/>
      <c r="R3118" s="16"/>
      <c r="X3118" s="402"/>
      <c r="Y3118" s="16"/>
      <c r="Z3118" s="48"/>
      <c r="AB3118" s="16"/>
    </row>
    <row r="3119" spans="1:28" ht="12.75">
      <c r="A3119" s="354"/>
      <c r="B3119" s="225"/>
      <c r="C3119" s="225"/>
      <c r="F3119" s="555"/>
      <c r="G3119" s="555"/>
      <c r="P3119" s="581"/>
      <c r="Q3119" s="16"/>
      <c r="R3119" s="16"/>
      <c r="X3119" s="402"/>
      <c r="Y3119" s="16"/>
      <c r="Z3119" s="48"/>
      <c r="AB3119" s="16"/>
    </row>
    <row r="3120" spans="1:28" ht="12.75">
      <c r="A3120" s="354"/>
      <c r="B3120" s="225"/>
      <c r="C3120" s="225"/>
      <c r="F3120" s="555"/>
      <c r="G3120" s="555"/>
      <c r="P3120" s="581"/>
      <c r="Q3120" s="16"/>
      <c r="R3120" s="16"/>
      <c r="X3120" s="402"/>
      <c r="Y3120" s="16"/>
      <c r="Z3120" s="48"/>
      <c r="AB3120" s="16"/>
    </row>
    <row r="3121" spans="1:28" ht="12.75">
      <c r="A3121" s="354"/>
      <c r="B3121" s="225"/>
      <c r="C3121" s="225"/>
      <c r="F3121" s="555"/>
      <c r="G3121" s="555"/>
      <c r="P3121" s="581"/>
      <c r="Q3121" s="16"/>
      <c r="R3121" s="16"/>
      <c r="X3121" s="402"/>
      <c r="Y3121" s="16"/>
      <c r="Z3121" s="48"/>
      <c r="AB3121" s="16"/>
    </row>
    <row r="3122" spans="1:28" ht="12.75">
      <c r="A3122" s="354"/>
      <c r="B3122" s="225"/>
      <c r="C3122" s="225"/>
      <c r="F3122" s="555"/>
      <c r="G3122" s="555"/>
      <c r="P3122" s="581"/>
      <c r="Q3122" s="16"/>
      <c r="R3122" s="16"/>
      <c r="X3122" s="402"/>
      <c r="Y3122" s="16"/>
      <c r="Z3122" s="48"/>
      <c r="AB3122" s="16"/>
    </row>
    <row r="3123" spans="1:28" ht="12.75">
      <c r="A3123" s="354"/>
      <c r="B3123" s="225"/>
      <c r="C3123" s="225"/>
      <c r="F3123" s="555"/>
      <c r="G3123" s="555"/>
      <c r="P3123" s="581"/>
      <c r="Q3123" s="16"/>
      <c r="R3123" s="16"/>
      <c r="X3123" s="402"/>
      <c r="Y3123" s="16"/>
      <c r="Z3123" s="48"/>
      <c r="AB3123" s="16"/>
    </row>
    <row r="3124" spans="1:28" ht="12.75">
      <c r="A3124" s="354"/>
      <c r="B3124" s="225"/>
      <c r="C3124" s="225"/>
      <c r="F3124" s="555"/>
      <c r="G3124" s="555"/>
      <c r="P3124" s="581"/>
      <c r="Q3124" s="16"/>
      <c r="R3124" s="16"/>
      <c r="X3124" s="402"/>
      <c r="Y3124" s="16"/>
      <c r="Z3124" s="48"/>
      <c r="AB3124" s="16"/>
    </row>
    <row r="3125" spans="1:28" ht="12.75">
      <c r="A3125" s="354"/>
      <c r="B3125" s="225"/>
      <c r="C3125" s="225"/>
      <c r="F3125" s="555"/>
      <c r="G3125" s="555"/>
      <c r="P3125" s="581"/>
      <c r="Q3125" s="16"/>
      <c r="R3125" s="16"/>
      <c r="X3125" s="402"/>
      <c r="Y3125" s="16"/>
      <c r="Z3125" s="48"/>
      <c r="AB3125" s="16"/>
    </row>
    <row r="3126" spans="1:28" ht="12.75">
      <c r="A3126" s="354"/>
      <c r="B3126" s="225"/>
      <c r="C3126" s="225"/>
      <c r="F3126" s="555"/>
      <c r="G3126" s="555"/>
      <c r="P3126" s="581"/>
      <c r="Q3126" s="16"/>
      <c r="R3126" s="16"/>
      <c r="X3126" s="402"/>
      <c r="Y3126" s="16"/>
      <c r="Z3126" s="48"/>
      <c r="AB3126" s="16"/>
    </row>
    <row r="3127" spans="1:28" ht="12.75">
      <c r="A3127" s="354"/>
      <c r="B3127" s="225"/>
      <c r="C3127" s="225"/>
      <c r="F3127" s="555"/>
      <c r="G3127" s="555"/>
      <c r="P3127" s="581"/>
      <c r="Q3127" s="16"/>
      <c r="R3127" s="16"/>
      <c r="X3127" s="402"/>
      <c r="Y3127" s="16"/>
      <c r="Z3127" s="48"/>
      <c r="AB3127" s="16"/>
    </row>
    <row r="3128" spans="1:28" ht="12.75">
      <c r="A3128" s="354"/>
      <c r="B3128" s="225"/>
      <c r="C3128" s="225"/>
      <c r="F3128" s="555"/>
      <c r="G3128" s="555"/>
      <c r="P3128" s="581"/>
      <c r="Q3128" s="16"/>
      <c r="R3128" s="16"/>
      <c r="X3128" s="402"/>
      <c r="Y3128" s="16"/>
      <c r="Z3128" s="48"/>
      <c r="AB3128" s="16"/>
    </row>
    <row r="3129" spans="1:28" ht="12.75">
      <c r="A3129" s="354"/>
      <c r="B3129" s="225"/>
      <c r="C3129" s="225"/>
      <c r="F3129" s="555"/>
      <c r="G3129" s="555"/>
      <c r="P3129" s="581"/>
      <c r="Q3129" s="16"/>
      <c r="R3129" s="16"/>
      <c r="X3129" s="402"/>
      <c r="Y3129" s="16"/>
      <c r="Z3129" s="48"/>
      <c r="AB3129" s="16"/>
    </row>
    <row r="3130" spans="1:28" ht="12.75">
      <c r="A3130" s="354"/>
      <c r="B3130" s="225"/>
      <c r="C3130" s="225"/>
      <c r="F3130" s="555"/>
      <c r="G3130" s="555"/>
      <c r="P3130" s="581"/>
      <c r="Q3130" s="16"/>
      <c r="R3130" s="16"/>
      <c r="X3130" s="402"/>
      <c r="Y3130" s="16"/>
      <c r="Z3130" s="48"/>
      <c r="AB3130" s="16"/>
    </row>
    <row r="3131" spans="1:28" ht="12.75">
      <c r="A3131" s="354"/>
      <c r="B3131" s="225"/>
      <c r="C3131" s="225"/>
      <c r="F3131" s="555"/>
      <c r="G3131" s="555"/>
      <c r="P3131" s="581"/>
      <c r="Q3131" s="16"/>
      <c r="R3131" s="16"/>
      <c r="X3131" s="402"/>
      <c r="Y3131" s="16"/>
      <c r="Z3131" s="48"/>
      <c r="AB3131" s="16"/>
    </row>
    <row r="3132" spans="1:28" ht="12.75">
      <c r="A3132" s="354"/>
      <c r="B3132" s="225"/>
      <c r="C3132" s="225"/>
      <c r="F3132" s="555"/>
      <c r="G3132" s="555"/>
      <c r="P3132" s="581"/>
      <c r="Q3132" s="16"/>
      <c r="R3132" s="16"/>
      <c r="X3132" s="402"/>
      <c r="Y3132" s="16"/>
      <c r="Z3132" s="48"/>
      <c r="AB3132" s="16"/>
    </row>
    <row r="3133" spans="1:28" ht="12.75">
      <c r="A3133" s="354"/>
      <c r="B3133" s="225"/>
      <c r="C3133" s="225"/>
      <c r="F3133" s="555"/>
      <c r="G3133" s="555"/>
      <c r="P3133" s="581"/>
      <c r="Q3133" s="16"/>
      <c r="R3133" s="16"/>
      <c r="X3133" s="402"/>
      <c r="Y3133" s="16"/>
      <c r="Z3133" s="48"/>
      <c r="AB3133" s="16"/>
    </row>
    <row r="3134" spans="1:28" ht="12.75">
      <c r="A3134" s="354"/>
      <c r="B3134" s="225"/>
      <c r="C3134" s="225"/>
      <c r="F3134" s="555"/>
      <c r="G3134" s="555"/>
      <c r="P3134" s="581"/>
      <c r="Q3134" s="16"/>
      <c r="R3134" s="16"/>
      <c r="X3134" s="402"/>
      <c r="Y3134" s="16"/>
      <c r="Z3134" s="48"/>
      <c r="AB3134" s="16"/>
    </row>
    <row r="3135" spans="1:28" ht="12.75">
      <c r="A3135" s="354"/>
      <c r="B3135" s="225"/>
      <c r="C3135" s="225"/>
      <c r="F3135" s="555"/>
      <c r="G3135" s="555"/>
      <c r="P3135" s="581"/>
      <c r="Q3135" s="16"/>
      <c r="R3135" s="16"/>
      <c r="X3135" s="402"/>
      <c r="Y3135" s="16"/>
      <c r="Z3135" s="48"/>
      <c r="AB3135" s="16"/>
    </row>
    <row r="3136" spans="1:28" ht="12.75">
      <c r="A3136" s="354"/>
      <c r="B3136" s="225"/>
      <c r="C3136" s="225"/>
      <c r="F3136" s="555"/>
      <c r="G3136" s="555"/>
      <c r="P3136" s="581"/>
      <c r="Q3136" s="16"/>
      <c r="R3136" s="16"/>
      <c r="X3136" s="402"/>
      <c r="Y3136" s="16"/>
      <c r="Z3136" s="48"/>
      <c r="AB3136" s="16"/>
    </row>
    <row r="3137" spans="1:28" ht="12.75">
      <c r="A3137" s="354"/>
      <c r="B3137" s="225"/>
      <c r="C3137" s="225"/>
      <c r="F3137" s="555"/>
      <c r="G3137" s="555"/>
      <c r="P3137" s="581"/>
      <c r="Q3137" s="16"/>
      <c r="R3137" s="16"/>
      <c r="X3137" s="402"/>
      <c r="Y3137" s="16"/>
      <c r="Z3137" s="48"/>
      <c r="AB3137" s="16"/>
    </row>
    <row r="3138" spans="1:28" ht="12.75">
      <c r="A3138" s="354"/>
      <c r="B3138" s="225"/>
      <c r="C3138" s="225"/>
      <c r="F3138" s="555"/>
      <c r="G3138" s="555"/>
      <c r="P3138" s="581"/>
      <c r="Q3138" s="16"/>
      <c r="R3138" s="16"/>
      <c r="X3138" s="402"/>
      <c r="Y3138" s="16"/>
      <c r="Z3138" s="48"/>
      <c r="AB3138" s="16"/>
    </row>
    <row r="3139" spans="1:28" ht="12.75">
      <c r="A3139" s="354"/>
      <c r="B3139" s="225"/>
      <c r="C3139" s="225"/>
      <c r="F3139" s="555"/>
      <c r="G3139" s="555"/>
      <c r="P3139" s="581"/>
      <c r="Q3139" s="16"/>
      <c r="R3139" s="16"/>
      <c r="X3139" s="402"/>
      <c r="Y3139" s="16"/>
      <c r="Z3139" s="48"/>
      <c r="AB3139" s="16"/>
    </row>
    <row r="3140" spans="1:28" ht="12.75">
      <c r="A3140" s="354"/>
      <c r="B3140" s="225"/>
      <c r="C3140" s="225"/>
      <c r="F3140" s="555"/>
      <c r="G3140" s="555"/>
      <c r="P3140" s="581"/>
      <c r="Q3140" s="16"/>
      <c r="R3140" s="16"/>
      <c r="X3140" s="402"/>
      <c r="Y3140" s="16"/>
      <c r="Z3140" s="48"/>
      <c r="AB3140" s="16"/>
    </row>
    <row r="3141" spans="1:28" ht="12.75">
      <c r="A3141" s="354"/>
      <c r="B3141" s="225"/>
      <c r="C3141" s="225"/>
      <c r="F3141" s="555"/>
      <c r="G3141" s="555"/>
      <c r="P3141" s="581"/>
      <c r="Q3141" s="16"/>
      <c r="R3141" s="16"/>
      <c r="X3141" s="402"/>
      <c r="Y3141" s="16"/>
      <c r="Z3141" s="48"/>
      <c r="AB3141" s="16"/>
    </row>
    <row r="3142" spans="1:28" ht="12.75">
      <c r="A3142" s="354"/>
      <c r="B3142" s="225"/>
      <c r="C3142" s="225"/>
      <c r="F3142" s="555"/>
      <c r="G3142" s="555"/>
      <c r="P3142" s="581"/>
      <c r="Q3142" s="16"/>
      <c r="R3142" s="16"/>
      <c r="X3142" s="402"/>
      <c r="Y3142" s="16"/>
      <c r="Z3142" s="48"/>
      <c r="AB3142" s="16"/>
    </row>
    <row r="3143" spans="1:28" ht="12.75">
      <c r="A3143" s="354"/>
      <c r="B3143" s="225"/>
      <c r="C3143" s="225"/>
      <c r="F3143" s="555"/>
      <c r="G3143" s="555"/>
      <c r="P3143" s="581"/>
      <c r="Q3143" s="16"/>
      <c r="R3143" s="16"/>
      <c r="X3143" s="402"/>
      <c r="Y3143" s="16"/>
      <c r="Z3143" s="48"/>
      <c r="AB3143" s="16"/>
    </row>
    <row r="3144" spans="1:28" ht="12.75">
      <c r="A3144" s="354"/>
      <c r="B3144" s="225"/>
      <c r="C3144" s="225"/>
      <c r="F3144" s="555"/>
      <c r="G3144" s="555"/>
      <c r="P3144" s="581"/>
      <c r="Q3144" s="16"/>
      <c r="R3144" s="16"/>
      <c r="X3144" s="402"/>
      <c r="Y3144" s="16"/>
      <c r="Z3144" s="48"/>
      <c r="AB3144" s="16"/>
    </row>
    <row r="3145" spans="1:28" ht="12.75">
      <c r="A3145" s="354"/>
      <c r="B3145" s="225"/>
      <c r="C3145" s="225"/>
      <c r="F3145" s="555"/>
      <c r="G3145" s="555"/>
      <c r="P3145" s="581"/>
      <c r="Q3145" s="16"/>
      <c r="R3145" s="16"/>
      <c r="X3145" s="402"/>
      <c r="Y3145" s="16"/>
      <c r="Z3145" s="48"/>
      <c r="AB3145" s="16"/>
    </row>
    <row r="3146" spans="1:28" ht="12.75">
      <c r="A3146" s="354"/>
      <c r="B3146" s="225"/>
      <c r="C3146" s="225"/>
      <c r="F3146" s="555"/>
      <c r="G3146" s="555"/>
      <c r="P3146" s="581"/>
      <c r="Q3146" s="16"/>
      <c r="R3146" s="16"/>
      <c r="X3146" s="402"/>
      <c r="Y3146" s="16"/>
      <c r="Z3146" s="48"/>
      <c r="AB3146" s="16"/>
    </row>
    <row r="3147" spans="1:28" ht="12.75">
      <c r="A3147" s="354"/>
      <c r="B3147" s="225"/>
      <c r="C3147" s="225"/>
      <c r="F3147" s="555"/>
      <c r="G3147" s="555"/>
      <c r="P3147" s="581"/>
      <c r="Q3147" s="16"/>
      <c r="R3147" s="16"/>
      <c r="X3147" s="402"/>
      <c r="Y3147" s="16"/>
      <c r="Z3147" s="48"/>
      <c r="AB3147" s="16"/>
    </row>
    <row r="3148" spans="1:28" ht="12.75">
      <c r="A3148" s="354"/>
      <c r="B3148" s="225"/>
      <c r="C3148" s="225"/>
      <c r="F3148" s="555"/>
      <c r="G3148" s="555"/>
      <c r="P3148" s="581"/>
      <c r="Q3148" s="16"/>
      <c r="R3148" s="16"/>
      <c r="X3148" s="402"/>
      <c r="Y3148" s="16"/>
      <c r="Z3148" s="48"/>
      <c r="AB3148" s="16"/>
    </row>
    <row r="3149" spans="1:28" ht="12.75">
      <c r="A3149" s="354"/>
      <c r="B3149" s="225"/>
      <c r="C3149" s="225"/>
      <c r="F3149" s="555"/>
      <c r="G3149" s="555"/>
      <c r="P3149" s="581"/>
      <c r="Q3149" s="16"/>
      <c r="R3149" s="16"/>
      <c r="X3149" s="402"/>
      <c r="Y3149" s="16"/>
      <c r="Z3149" s="48"/>
      <c r="AB3149" s="16"/>
    </row>
    <row r="3150" spans="1:28" ht="12.75">
      <c r="A3150" s="354"/>
      <c r="B3150" s="225"/>
      <c r="C3150" s="225"/>
      <c r="F3150" s="555"/>
      <c r="G3150" s="555"/>
      <c r="P3150" s="581"/>
      <c r="Q3150" s="16"/>
      <c r="R3150" s="16"/>
      <c r="X3150" s="402"/>
      <c r="Y3150" s="16"/>
      <c r="Z3150" s="48"/>
      <c r="AB3150" s="16"/>
    </row>
    <row r="3151" spans="1:28" ht="12.75">
      <c r="A3151" s="354"/>
      <c r="B3151" s="225"/>
      <c r="C3151" s="225"/>
      <c r="F3151" s="555"/>
      <c r="G3151" s="555"/>
      <c r="P3151" s="581"/>
      <c r="Q3151" s="16"/>
      <c r="R3151" s="16"/>
      <c r="X3151" s="402"/>
      <c r="Y3151" s="16"/>
      <c r="Z3151" s="48"/>
      <c r="AB3151" s="16"/>
    </row>
    <row r="3152" spans="1:28" ht="12.75">
      <c r="A3152" s="354"/>
      <c r="B3152" s="225"/>
      <c r="C3152" s="225"/>
      <c r="F3152" s="555"/>
      <c r="G3152" s="555"/>
      <c r="P3152" s="581"/>
      <c r="Q3152" s="16"/>
      <c r="R3152" s="16"/>
      <c r="X3152" s="402"/>
      <c r="Y3152" s="16"/>
      <c r="Z3152" s="48"/>
      <c r="AB3152" s="16"/>
    </row>
    <row r="3153" spans="1:28" ht="12.75">
      <c r="A3153" s="354"/>
      <c r="B3153" s="225"/>
      <c r="C3153" s="225"/>
      <c r="F3153" s="555"/>
      <c r="G3153" s="555"/>
      <c r="P3153" s="581"/>
      <c r="Q3153" s="16"/>
      <c r="R3153" s="16"/>
      <c r="X3153" s="402"/>
      <c r="Y3153" s="16"/>
      <c r="Z3153" s="48"/>
      <c r="AB3153" s="16"/>
    </row>
    <row r="3154" spans="1:28" ht="12.75">
      <c r="A3154" s="354"/>
      <c r="B3154" s="225"/>
      <c r="C3154" s="225"/>
      <c r="F3154" s="555"/>
      <c r="G3154" s="555"/>
      <c r="P3154" s="581"/>
      <c r="Q3154" s="16"/>
      <c r="R3154" s="16"/>
      <c r="X3154" s="402"/>
      <c r="Y3154" s="16"/>
      <c r="Z3154" s="48"/>
      <c r="AB3154" s="16"/>
    </row>
    <row r="3155" spans="1:28" ht="12.75">
      <c r="A3155" s="354"/>
      <c r="B3155" s="225"/>
      <c r="C3155" s="225"/>
      <c r="F3155" s="555"/>
      <c r="G3155" s="555"/>
      <c r="P3155" s="581"/>
      <c r="Q3155" s="16"/>
      <c r="R3155" s="16"/>
      <c r="X3155" s="402"/>
      <c r="Y3155" s="16"/>
      <c r="Z3155" s="48"/>
      <c r="AB3155" s="16"/>
    </row>
    <row r="3156" spans="1:28" ht="12.75">
      <c r="A3156" s="354"/>
      <c r="B3156" s="225"/>
      <c r="C3156" s="225"/>
      <c r="F3156" s="555"/>
      <c r="G3156" s="555"/>
      <c r="P3156" s="581"/>
      <c r="Q3156" s="16"/>
      <c r="R3156" s="16"/>
      <c r="X3156" s="402"/>
      <c r="Y3156" s="16"/>
      <c r="Z3156" s="48"/>
      <c r="AB3156" s="16"/>
    </row>
    <row r="3157" spans="1:28" ht="12.75">
      <c r="A3157" s="354"/>
      <c r="B3157" s="225"/>
      <c r="C3157" s="225"/>
      <c r="F3157" s="555"/>
      <c r="G3157" s="555"/>
      <c r="P3157" s="581"/>
      <c r="Q3157" s="16"/>
      <c r="R3157" s="16"/>
      <c r="X3157" s="402"/>
      <c r="Y3157" s="16"/>
      <c r="Z3157" s="48"/>
      <c r="AB3157" s="16"/>
    </row>
    <row r="3158" spans="1:28" ht="12.75">
      <c r="A3158" s="354"/>
      <c r="B3158" s="225"/>
      <c r="C3158" s="225"/>
      <c r="F3158" s="555"/>
      <c r="G3158" s="555"/>
      <c r="P3158" s="581"/>
      <c r="Q3158" s="16"/>
      <c r="R3158" s="16"/>
      <c r="X3158" s="402"/>
      <c r="Y3158" s="16"/>
      <c r="Z3158" s="48"/>
      <c r="AB3158" s="16"/>
    </row>
    <row r="3159" spans="1:28" ht="12.75">
      <c r="A3159" s="354"/>
      <c r="B3159" s="225"/>
      <c r="C3159" s="225"/>
      <c r="F3159" s="555"/>
      <c r="G3159" s="555"/>
      <c r="P3159" s="581"/>
      <c r="Q3159" s="16"/>
      <c r="R3159" s="16"/>
      <c r="X3159" s="402"/>
      <c r="Y3159" s="16"/>
      <c r="Z3159" s="48"/>
      <c r="AB3159" s="16"/>
    </row>
    <row r="3160" spans="1:28" ht="12.75">
      <c r="A3160" s="354"/>
      <c r="B3160" s="225"/>
      <c r="C3160" s="225"/>
      <c r="F3160" s="555"/>
      <c r="G3160" s="555"/>
      <c r="P3160" s="581"/>
      <c r="Q3160" s="16"/>
      <c r="R3160" s="16"/>
      <c r="X3160" s="402"/>
      <c r="Y3160" s="16"/>
      <c r="Z3160" s="48"/>
      <c r="AB3160" s="16"/>
    </row>
    <row r="3161" spans="1:28" ht="12.75">
      <c r="A3161" s="354"/>
      <c r="B3161" s="225"/>
      <c r="C3161" s="225"/>
      <c r="F3161" s="555"/>
      <c r="G3161" s="555"/>
      <c r="P3161" s="581"/>
      <c r="Q3161" s="16"/>
      <c r="R3161" s="16"/>
      <c r="X3161" s="402"/>
      <c r="Y3161" s="16"/>
      <c r="Z3161" s="48"/>
      <c r="AB3161" s="16"/>
    </row>
    <row r="3162" spans="1:28" ht="12.75">
      <c r="A3162" s="354"/>
      <c r="B3162" s="225"/>
      <c r="C3162" s="225"/>
      <c r="F3162" s="555"/>
      <c r="G3162" s="555"/>
      <c r="P3162" s="581"/>
      <c r="Q3162" s="16"/>
      <c r="R3162" s="16"/>
      <c r="X3162" s="402"/>
      <c r="Y3162" s="16"/>
      <c r="Z3162" s="48"/>
      <c r="AB3162" s="16"/>
    </row>
    <row r="3163" spans="1:28" ht="12.75">
      <c r="A3163" s="354"/>
      <c r="B3163" s="225"/>
      <c r="C3163" s="225"/>
      <c r="F3163" s="555"/>
      <c r="G3163" s="555"/>
      <c r="P3163" s="581"/>
      <c r="Q3163" s="16"/>
      <c r="R3163" s="16"/>
      <c r="X3163" s="402"/>
      <c r="Y3163" s="16"/>
      <c r="Z3163" s="48"/>
      <c r="AB3163" s="16"/>
    </row>
    <row r="3164" spans="1:28" ht="12.75">
      <c r="A3164" s="354"/>
      <c r="B3164" s="225"/>
      <c r="C3164" s="225"/>
      <c r="F3164" s="555"/>
      <c r="G3164" s="555"/>
      <c r="P3164" s="581"/>
      <c r="Q3164" s="16"/>
      <c r="R3164" s="16"/>
      <c r="X3164" s="402"/>
      <c r="Y3164" s="16"/>
      <c r="Z3164" s="48"/>
      <c r="AB3164" s="16"/>
    </row>
    <row r="3165" spans="1:28" ht="12.75">
      <c r="A3165" s="354"/>
      <c r="B3165" s="225"/>
      <c r="C3165" s="225"/>
      <c r="F3165" s="555"/>
      <c r="G3165" s="555"/>
      <c r="P3165" s="581"/>
      <c r="Q3165" s="16"/>
      <c r="R3165" s="16"/>
      <c r="X3165" s="402"/>
      <c r="Y3165" s="16"/>
      <c r="Z3165" s="48"/>
      <c r="AB3165" s="16"/>
    </row>
    <row r="3166" spans="1:28" ht="12.75">
      <c r="A3166" s="354"/>
      <c r="B3166" s="225"/>
      <c r="C3166" s="225"/>
      <c r="F3166" s="555"/>
      <c r="G3166" s="555"/>
      <c r="P3166" s="581"/>
      <c r="Q3166" s="16"/>
      <c r="R3166" s="16"/>
      <c r="X3166" s="402"/>
      <c r="Y3166" s="16"/>
      <c r="Z3166" s="48"/>
      <c r="AB3166" s="16"/>
    </row>
    <row r="3167" spans="1:28" ht="12.75">
      <c r="A3167" s="354"/>
      <c r="B3167" s="225"/>
      <c r="C3167" s="225"/>
      <c r="F3167" s="555"/>
      <c r="G3167" s="555"/>
      <c r="P3167" s="581"/>
      <c r="Q3167" s="16"/>
      <c r="R3167" s="16"/>
      <c r="X3167" s="402"/>
      <c r="Y3167" s="16"/>
      <c r="Z3167" s="48"/>
      <c r="AB3167" s="16"/>
    </row>
    <row r="3168" spans="1:28" ht="12.75">
      <c r="A3168" s="354"/>
      <c r="B3168" s="225"/>
      <c r="C3168" s="225"/>
      <c r="F3168" s="555"/>
      <c r="G3168" s="555"/>
      <c r="P3168" s="581"/>
      <c r="Q3168" s="16"/>
      <c r="R3168" s="16"/>
      <c r="X3168" s="402"/>
      <c r="Y3168" s="16"/>
      <c r="Z3168" s="48"/>
      <c r="AB3168" s="16"/>
    </row>
    <row r="3169" spans="1:28" ht="12.75">
      <c r="A3169" s="354"/>
      <c r="B3169" s="225"/>
      <c r="C3169" s="225"/>
      <c r="F3169" s="555"/>
      <c r="G3169" s="555"/>
      <c r="P3169" s="581"/>
      <c r="Q3169" s="16"/>
      <c r="R3169" s="16"/>
      <c r="X3169" s="402"/>
      <c r="Y3169" s="16"/>
      <c r="Z3169" s="48"/>
      <c r="AB3169" s="16"/>
    </row>
    <row r="3170" spans="1:28" ht="12.75">
      <c r="A3170" s="354"/>
      <c r="B3170" s="225"/>
      <c r="C3170" s="225"/>
      <c r="F3170" s="555"/>
      <c r="G3170" s="555"/>
      <c r="P3170" s="581"/>
      <c r="Q3170" s="16"/>
      <c r="R3170" s="16"/>
      <c r="X3170" s="402"/>
      <c r="Y3170" s="16"/>
      <c r="Z3170" s="48"/>
      <c r="AB3170" s="16"/>
    </row>
    <row r="3171" spans="1:28" ht="12.75">
      <c r="A3171" s="354"/>
      <c r="B3171" s="225"/>
      <c r="C3171" s="225"/>
      <c r="F3171" s="555"/>
      <c r="G3171" s="555"/>
      <c r="P3171" s="581"/>
      <c r="Q3171" s="16"/>
      <c r="R3171" s="16"/>
      <c r="X3171" s="402"/>
      <c r="Y3171" s="16"/>
      <c r="Z3171" s="48"/>
      <c r="AB3171" s="16"/>
    </row>
    <row r="3172" spans="1:28" ht="12.75">
      <c r="A3172" s="354"/>
      <c r="B3172" s="225"/>
      <c r="C3172" s="225"/>
      <c r="F3172" s="555"/>
      <c r="G3172" s="555"/>
      <c r="P3172" s="581"/>
      <c r="Q3172" s="16"/>
      <c r="R3172" s="16"/>
      <c r="X3172" s="402"/>
      <c r="Y3172" s="16"/>
      <c r="Z3172" s="48"/>
      <c r="AB3172" s="16"/>
    </row>
    <row r="3173" spans="1:28" ht="12.75">
      <c r="A3173" s="354"/>
      <c r="B3173" s="225"/>
      <c r="C3173" s="225"/>
      <c r="F3173" s="555"/>
      <c r="G3173" s="555"/>
      <c r="P3173" s="581"/>
      <c r="Q3173" s="16"/>
      <c r="R3173" s="16"/>
      <c r="X3173" s="402"/>
      <c r="Y3173" s="16"/>
      <c r="Z3173" s="48"/>
      <c r="AB3173" s="16"/>
    </row>
    <row r="3174" spans="1:28" ht="12.75">
      <c r="A3174" s="354"/>
      <c r="B3174" s="225"/>
      <c r="C3174" s="225"/>
      <c r="F3174" s="555"/>
      <c r="G3174" s="555"/>
      <c r="P3174" s="581"/>
      <c r="Q3174" s="16"/>
      <c r="R3174" s="16"/>
      <c r="X3174" s="402"/>
      <c r="Y3174" s="16"/>
      <c r="Z3174" s="48"/>
      <c r="AB3174" s="16"/>
    </row>
    <row r="3175" spans="1:28" ht="12.75">
      <c r="A3175" s="354"/>
      <c r="B3175" s="225"/>
      <c r="C3175" s="225"/>
      <c r="F3175" s="555"/>
      <c r="G3175" s="555"/>
      <c r="P3175" s="581"/>
      <c r="Q3175" s="16"/>
      <c r="R3175" s="16"/>
      <c r="X3175" s="402"/>
      <c r="Y3175" s="16"/>
      <c r="Z3175" s="48"/>
      <c r="AB3175" s="16"/>
    </row>
    <row r="3176" spans="1:28" ht="12.75">
      <c r="A3176" s="354"/>
      <c r="B3176" s="225"/>
      <c r="C3176" s="225"/>
      <c r="F3176" s="555"/>
      <c r="G3176" s="555"/>
      <c r="P3176" s="581"/>
      <c r="Q3176" s="16"/>
      <c r="R3176" s="16"/>
      <c r="X3176" s="402"/>
      <c r="Y3176" s="16"/>
      <c r="Z3176" s="48"/>
      <c r="AB3176" s="16"/>
    </row>
    <row r="3177" spans="1:28" ht="12.75">
      <c r="A3177" s="354"/>
      <c r="B3177" s="225"/>
      <c r="C3177" s="225"/>
      <c r="F3177" s="555"/>
      <c r="G3177" s="555"/>
      <c r="P3177" s="581"/>
      <c r="Q3177" s="16"/>
      <c r="R3177" s="16"/>
      <c r="X3177" s="402"/>
      <c r="Y3177" s="16"/>
      <c r="Z3177" s="48"/>
      <c r="AB3177" s="16"/>
    </row>
    <row r="3178" spans="1:28" ht="12.75">
      <c r="A3178" s="354"/>
      <c r="B3178" s="225"/>
      <c r="C3178" s="225"/>
      <c r="F3178" s="555"/>
      <c r="G3178" s="555"/>
      <c r="P3178" s="581"/>
      <c r="Q3178" s="16"/>
      <c r="R3178" s="16"/>
      <c r="X3178" s="402"/>
      <c r="Y3178" s="16"/>
      <c r="Z3178" s="48"/>
      <c r="AB3178" s="16"/>
    </row>
    <row r="3179" spans="1:28" ht="12.75">
      <c r="A3179" s="354"/>
      <c r="B3179" s="225"/>
      <c r="C3179" s="225"/>
      <c r="F3179" s="555"/>
      <c r="G3179" s="555"/>
      <c r="P3179" s="581"/>
      <c r="Q3179" s="16"/>
      <c r="R3179" s="16"/>
      <c r="X3179" s="402"/>
      <c r="Y3179" s="16"/>
      <c r="Z3179" s="48"/>
      <c r="AB3179" s="16"/>
    </row>
    <row r="3180" spans="1:28" ht="12.75">
      <c r="A3180" s="354"/>
      <c r="B3180" s="225"/>
      <c r="C3180" s="225"/>
      <c r="F3180" s="555"/>
      <c r="G3180" s="555"/>
      <c r="P3180" s="581"/>
      <c r="Q3180" s="16"/>
      <c r="R3180" s="16"/>
      <c r="X3180" s="402"/>
      <c r="Y3180" s="16"/>
      <c r="Z3180" s="48"/>
      <c r="AB3180" s="16"/>
    </row>
    <row r="3181" spans="1:28" ht="12.75">
      <c r="A3181" s="354"/>
      <c r="B3181" s="225"/>
      <c r="C3181" s="225"/>
      <c r="F3181" s="555"/>
      <c r="G3181" s="555"/>
      <c r="P3181" s="581"/>
      <c r="Q3181" s="16"/>
      <c r="R3181" s="16"/>
      <c r="X3181" s="402"/>
      <c r="Y3181" s="16"/>
      <c r="Z3181" s="48"/>
      <c r="AB3181" s="16"/>
    </row>
    <row r="3182" spans="1:28" ht="12.75">
      <c r="A3182" s="354"/>
      <c r="B3182" s="225"/>
      <c r="C3182" s="225"/>
      <c r="F3182" s="555"/>
      <c r="G3182" s="555"/>
      <c r="P3182" s="581"/>
      <c r="Q3182" s="16"/>
      <c r="R3182" s="16"/>
      <c r="X3182" s="402"/>
      <c r="Y3182" s="16"/>
      <c r="Z3182" s="48"/>
      <c r="AB3182" s="16"/>
    </row>
    <row r="3183" spans="1:28" ht="12.75">
      <c r="A3183" s="354"/>
      <c r="B3183" s="225"/>
      <c r="C3183" s="225"/>
      <c r="F3183" s="555"/>
      <c r="G3183" s="555"/>
      <c r="P3183" s="581"/>
      <c r="Q3183" s="16"/>
      <c r="R3183" s="16"/>
      <c r="X3183" s="402"/>
      <c r="Y3183" s="16"/>
      <c r="Z3183" s="48"/>
      <c r="AB3183" s="16"/>
    </row>
    <row r="3184" spans="1:28" ht="12.75">
      <c r="A3184" s="354"/>
      <c r="B3184" s="225"/>
      <c r="C3184" s="225"/>
      <c r="F3184" s="555"/>
      <c r="G3184" s="555"/>
      <c r="P3184" s="581"/>
      <c r="Q3184" s="16"/>
      <c r="R3184" s="16"/>
      <c r="X3184" s="402"/>
      <c r="Y3184" s="16"/>
      <c r="Z3184" s="48"/>
      <c r="AB3184" s="16"/>
    </row>
    <row r="3185" spans="1:28" ht="12.75">
      <c r="A3185" s="354"/>
      <c r="B3185" s="225"/>
      <c r="C3185" s="225"/>
      <c r="F3185" s="555"/>
      <c r="G3185" s="555"/>
      <c r="P3185" s="581"/>
      <c r="Q3185" s="16"/>
      <c r="R3185" s="16"/>
      <c r="X3185" s="402"/>
      <c r="Y3185" s="16"/>
      <c r="Z3185" s="48"/>
      <c r="AB3185" s="16"/>
    </row>
    <row r="3186" spans="1:28" ht="12.75">
      <c r="A3186" s="354"/>
      <c r="B3186" s="225"/>
      <c r="C3186" s="225"/>
      <c r="F3186" s="555"/>
      <c r="G3186" s="555"/>
      <c r="P3186" s="581"/>
      <c r="Q3186" s="16"/>
      <c r="R3186" s="16"/>
      <c r="X3186" s="402"/>
      <c r="Y3186" s="16"/>
      <c r="Z3186" s="48"/>
      <c r="AB3186" s="16"/>
    </row>
    <row r="3187" spans="1:28" ht="12.75">
      <c r="A3187" s="354"/>
      <c r="B3187" s="225"/>
      <c r="C3187" s="225"/>
      <c r="F3187" s="555"/>
      <c r="G3187" s="555"/>
      <c r="P3187" s="581"/>
      <c r="Q3187" s="16"/>
      <c r="R3187" s="16"/>
      <c r="X3187" s="402"/>
      <c r="Y3187" s="16"/>
      <c r="Z3187" s="48"/>
      <c r="AB3187" s="16"/>
    </row>
    <row r="3188" spans="1:28" ht="12.75">
      <c r="A3188" s="354"/>
      <c r="B3188" s="225"/>
      <c r="C3188" s="225"/>
      <c r="F3188" s="555"/>
      <c r="G3188" s="555"/>
      <c r="P3188" s="581"/>
      <c r="Q3188" s="16"/>
      <c r="R3188" s="16"/>
      <c r="X3188" s="402"/>
      <c r="Y3188" s="16"/>
      <c r="Z3188" s="48"/>
      <c r="AB3188" s="16"/>
    </row>
    <row r="3189" spans="1:28" ht="12.75">
      <c r="A3189" s="354"/>
      <c r="B3189" s="225"/>
      <c r="C3189" s="225"/>
      <c r="F3189" s="555"/>
      <c r="G3189" s="555"/>
      <c r="P3189" s="581"/>
      <c r="Q3189" s="16"/>
      <c r="R3189" s="16"/>
      <c r="X3189" s="402"/>
      <c r="Y3189" s="16"/>
      <c r="Z3189" s="48"/>
      <c r="AB3189" s="16"/>
    </row>
    <row r="3190" spans="1:28" ht="12.75">
      <c r="A3190" s="354"/>
      <c r="B3190" s="225"/>
      <c r="C3190" s="225"/>
      <c r="F3190" s="555"/>
      <c r="G3190" s="555"/>
      <c r="P3190" s="581"/>
      <c r="Q3190" s="16"/>
      <c r="R3190" s="16"/>
      <c r="X3190" s="402"/>
      <c r="Y3190" s="16"/>
      <c r="Z3190" s="48"/>
      <c r="AB3190" s="16"/>
    </row>
    <row r="3191" spans="1:28" ht="12.75">
      <c r="A3191" s="354"/>
      <c r="B3191" s="225"/>
      <c r="C3191" s="225"/>
      <c r="F3191" s="555"/>
      <c r="G3191" s="555"/>
      <c r="P3191" s="581"/>
      <c r="Q3191" s="16"/>
      <c r="R3191" s="16"/>
      <c r="X3191" s="402"/>
      <c r="Y3191" s="16"/>
      <c r="Z3191" s="48"/>
      <c r="AB3191" s="16"/>
    </row>
    <row r="3192" spans="1:28" ht="12.75">
      <c r="A3192" s="354"/>
      <c r="B3192" s="225"/>
      <c r="C3192" s="225"/>
      <c r="F3192" s="555"/>
      <c r="G3192" s="555"/>
      <c r="P3192" s="581"/>
      <c r="Q3192" s="16"/>
      <c r="R3192" s="16"/>
      <c r="X3192" s="402"/>
      <c r="Y3192" s="16"/>
      <c r="Z3192" s="48"/>
      <c r="AB3192" s="16"/>
    </row>
    <row r="3193" spans="1:28" ht="12.75">
      <c r="A3193" s="354"/>
      <c r="B3193" s="225"/>
      <c r="C3193" s="225"/>
      <c r="F3193" s="555"/>
      <c r="G3193" s="555"/>
      <c r="P3193" s="581"/>
      <c r="Q3193" s="16"/>
      <c r="R3193" s="16"/>
      <c r="X3193" s="402"/>
      <c r="Y3193" s="16"/>
      <c r="Z3193" s="48"/>
      <c r="AB3193" s="16"/>
    </row>
    <row r="3194" spans="1:28" ht="12.75">
      <c r="A3194" s="354"/>
      <c r="B3194" s="225"/>
      <c r="C3194" s="225"/>
      <c r="F3194" s="555"/>
      <c r="G3194" s="555"/>
      <c r="P3194" s="581"/>
      <c r="Q3194" s="16"/>
      <c r="R3194" s="16"/>
      <c r="X3194" s="402"/>
      <c r="Y3194" s="16"/>
      <c r="Z3194" s="48"/>
      <c r="AB3194" s="16"/>
    </row>
    <row r="3195" spans="1:28" ht="12.75">
      <c r="A3195" s="354"/>
      <c r="B3195" s="225"/>
      <c r="C3195" s="225"/>
      <c r="F3195" s="555"/>
      <c r="G3195" s="555"/>
      <c r="P3195" s="581"/>
      <c r="Q3195" s="16"/>
      <c r="R3195" s="16"/>
      <c r="X3195" s="402"/>
      <c r="Y3195" s="16"/>
      <c r="Z3195" s="48"/>
      <c r="AB3195" s="16"/>
    </row>
    <row r="3196" spans="1:28" ht="12.75">
      <c r="A3196" s="354"/>
      <c r="B3196" s="225"/>
      <c r="C3196" s="225"/>
      <c r="F3196" s="555"/>
      <c r="G3196" s="555"/>
      <c r="P3196" s="581"/>
      <c r="Q3196" s="16"/>
      <c r="R3196" s="16"/>
      <c r="X3196" s="402"/>
      <c r="Y3196" s="16"/>
      <c r="Z3196" s="48"/>
      <c r="AB3196" s="16"/>
    </row>
    <row r="3197" spans="1:28" ht="12.75">
      <c r="A3197" s="354"/>
      <c r="B3197" s="225"/>
      <c r="C3197" s="225"/>
      <c r="F3197" s="555"/>
      <c r="G3197" s="555"/>
      <c r="P3197" s="581"/>
      <c r="Q3197" s="16"/>
      <c r="R3197" s="16"/>
      <c r="X3197" s="402"/>
      <c r="Y3197" s="16"/>
      <c r="Z3197" s="48"/>
      <c r="AB3197" s="16"/>
    </row>
    <row r="3198" spans="1:28" ht="12.75">
      <c r="A3198" s="354"/>
      <c r="B3198" s="225"/>
      <c r="C3198" s="225"/>
      <c r="F3198" s="555"/>
      <c r="G3198" s="555"/>
      <c r="P3198" s="581"/>
      <c r="Q3198" s="16"/>
      <c r="R3198" s="16"/>
      <c r="X3198" s="402"/>
      <c r="Y3198" s="16"/>
      <c r="Z3198" s="48"/>
      <c r="AB3198" s="16"/>
    </row>
    <row r="3199" spans="1:28" ht="12.75">
      <c r="A3199" s="354"/>
      <c r="B3199" s="225"/>
      <c r="C3199" s="225"/>
      <c r="F3199" s="555"/>
      <c r="G3199" s="555"/>
      <c r="P3199" s="581"/>
      <c r="Q3199" s="16"/>
      <c r="R3199" s="16"/>
      <c r="X3199" s="402"/>
      <c r="Y3199" s="16"/>
      <c r="Z3199" s="48"/>
      <c r="AB3199" s="16"/>
    </row>
    <row r="3200" spans="1:28" ht="12.75">
      <c r="A3200" s="354"/>
      <c r="B3200" s="225"/>
      <c r="C3200" s="225"/>
      <c r="F3200" s="555"/>
      <c r="G3200" s="555"/>
      <c r="P3200" s="581"/>
      <c r="Q3200" s="16"/>
      <c r="R3200" s="16"/>
      <c r="X3200" s="402"/>
      <c r="Y3200" s="16"/>
      <c r="Z3200" s="48"/>
      <c r="AB3200" s="16"/>
    </row>
    <row r="3201" spans="1:28" ht="12.75">
      <c r="A3201" s="354"/>
      <c r="B3201" s="225"/>
      <c r="C3201" s="225"/>
      <c r="F3201" s="555"/>
      <c r="G3201" s="555"/>
      <c r="P3201" s="581"/>
      <c r="Q3201" s="16"/>
      <c r="R3201" s="16"/>
      <c r="X3201" s="402"/>
      <c r="Y3201" s="16"/>
      <c r="Z3201" s="48"/>
      <c r="AB3201" s="16"/>
    </row>
    <row r="3202" spans="1:28" ht="12.75">
      <c r="A3202" s="354"/>
      <c r="B3202" s="225"/>
      <c r="C3202" s="225"/>
      <c r="F3202" s="555"/>
      <c r="G3202" s="555"/>
      <c r="P3202" s="581"/>
      <c r="Q3202" s="16"/>
      <c r="R3202" s="16"/>
      <c r="X3202" s="402"/>
      <c r="Y3202" s="16"/>
      <c r="Z3202" s="48"/>
      <c r="AB3202" s="16"/>
    </row>
    <row r="3203" spans="1:28" ht="12.75">
      <c r="A3203" s="354"/>
      <c r="B3203" s="225"/>
      <c r="C3203" s="225"/>
      <c r="F3203" s="555"/>
      <c r="G3203" s="555"/>
      <c r="P3203" s="581"/>
      <c r="Q3203" s="16"/>
      <c r="R3203" s="16"/>
      <c r="X3203" s="402"/>
      <c r="Y3203" s="16"/>
      <c r="Z3203" s="48"/>
      <c r="AB3203" s="16"/>
    </row>
    <row r="3204" spans="1:28" ht="12.75">
      <c r="A3204" s="354"/>
      <c r="B3204" s="225"/>
      <c r="C3204" s="225"/>
      <c r="F3204" s="555"/>
      <c r="G3204" s="555"/>
      <c r="P3204" s="581"/>
      <c r="Q3204" s="16"/>
      <c r="R3204" s="16"/>
      <c r="X3204" s="402"/>
      <c r="Y3204" s="16"/>
      <c r="Z3204" s="48"/>
      <c r="AB3204" s="16"/>
    </row>
    <row r="3205" spans="1:28" ht="12.75">
      <c r="A3205" s="354"/>
      <c r="B3205" s="225"/>
      <c r="C3205" s="225"/>
      <c r="F3205" s="555"/>
      <c r="G3205" s="555"/>
      <c r="P3205" s="581"/>
      <c r="Q3205" s="16"/>
      <c r="R3205" s="16"/>
      <c r="X3205" s="402"/>
      <c r="Y3205" s="16"/>
      <c r="Z3205" s="48"/>
      <c r="AB3205" s="16"/>
    </row>
    <row r="3206" spans="1:28" ht="12.75">
      <c r="A3206" s="354"/>
      <c r="B3206" s="225"/>
      <c r="C3206" s="225"/>
      <c r="F3206" s="555"/>
      <c r="G3206" s="555"/>
      <c r="P3206" s="581"/>
      <c r="Q3206" s="16"/>
      <c r="R3206" s="16"/>
      <c r="X3206" s="402"/>
      <c r="Y3206" s="16"/>
      <c r="Z3206" s="48"/>
      <c r="AB3206" s="16"/>
    </row>
    <row r="3207" spans="1:28" ht="12.75">
      <c r="A3207" s="354"/>
      <c r="B3207" s="225"/>
      <c r="C3207" s="225"/>
      <c r="F3207" s="555"/>
      <c r="G3207" s="555"/>
      <c r="P3207" s="581"/>
      <c r="Q3207" s="16"/>
      <c r="R3207" s="16"/>
      <c r="X3207" s="402"/>
      <c r="Y3207" s="16"/>
      <c r="Z3207" s="48"/>
      <c r="AB3207" s="16"/>
    </row>
    <row r="3208" spans="1:28" ht="12.75">
      <c r="A3208" s="354"/>
      <c r="B3208" s="225"/>
      <c r="C3208" s="225"/>
      <c r="F3208" s="555"/>
      <c r="G3208" s="555"/>
      <c r="P3208" s="581"/>
      <c r="Q3208" s="16"/>
      <c r="R3208" s="16"/>
      <c r="X3208" s="402"/>
      <c r="Y3208" s="16"/>
      <c r="Z3208" s="48"/>
      <c r="AB3208" s="16"/>
    </row>
    <row r="3209" spans="1:28" ht="12.75">
      <c r="A3209" s="354"/>
      <c r="B3209" s="225"/>
      <c r="C3209" s="225"/>
      <c r="F3209" s="555"/>
      <c r="G3209" s="555"/>
      <c r="P3209" s="581"/>
      <c r="Q3209" s="16"/>
      <c r="R3209" s="16"/>
      <c r="X3209" s="402"/>
      <c r="Y3209" s="16"/>
      <c r="Z3209" s="48"/>
      <c r="AB3209" s="16"/>
    </row>
    <row r="3210" spans="1:28" ht="12.75">
      <c r="A3210" s="354"/>
      <c r="B3210" s="225"/>
      <c r="C3210" s="225"/>
      <c r="F3210" s="555"/>
      <c r="G3210" s="555"/>
      <c r="P3210" s="581"/>
      <c r="Q3210" s="16"/>
      <c r="R3210" s="16"/>
      <c r="X3210" s="402"/>
      <c r="Y3210" s="16"/>
      <c r="Z3210" s="48"/>
      <c r="AB3210" s="16"/>
    </row>
    <row r="3211" spans="1:28" ht="12.75">
      <c r="A3211" s="354"/>
      <c r="B3211" s="225"/>
      <c r="C3211" s="225"/>
      <c r="F3211" s="555"/>
      <c r="G3211" s="555"/>
      <c r="P3211" s="581"/>
      <c r="Q3211" s="16"/>
      <c r="R3211" s="16"/>
      <c r="X3211" s="402"/>
      <c r="Y3211" s="16"/>
      <c r="Z3211" s="48"/>
      <c r="AB3211" s="16"/>
    </row>
    <row r="3212" spans="1:28" ht="12.75">
      <c r="A3212" s="354"/>
      <c r="B3212" s="225"/>
      <c r="C3212" s="225"/>
      <c r="F3212" s="555"/>
      <c r="G3212" s="555"/>
      <c r="P3212" s="581"/>
      <c r="Q3212" s="16"/>
      <c r="R3212" s="16"/>
      <c r="X3212" s="402"/>
      <c r="Y3212" s="16"/>
      <c r="Z3212" s="48"/>
      <c r="AB3212" s="16"/>
    </row>
    <row r="3213" spans="1:28" ht="12.75">
      <c r="A3213" s="354"/>
      <c r="B3213" s="225"/>
      <c r="C3213" s="225"/>
      <c r="F3213" s="555"/>
      <c r="G3213" s="555"/>
      <c r="P3213" s="581"/>
      <c r="Q3213" s="16"/>
      <c r="R3213" s="16"/>
      <c r="X3213" s="402"/>
      <c r="Y3213" s="16"/>
      <c r="Z3213" s="48"/>
      <c r="AB3213" s="16"/>
    </row>
    <row r="3214" spans="1:28" ht="12.75">
      <c r="A3214" s="354"/>
      <c r="B3214" s="225"/>
      <c r="C3214" s="225"/>
      <c r="F3214" s="555"/>
      <c r="G3214" s="555"/>
      <c r="P3214" s="581"/>
      <c r="Q3214" s="16"/>
      <c r="R3214" s="16"/>
      <c r="X3214" s="402"/>
      <c r="Y3214" s="16"/>
      <c r="Z3214" s="48"/>
      <c r="AB3214" s="16"/>
    </row>
    <row r="3215" spans="1:28" ht="12.75">
      <c r="A3215" s="354"/>
      <c r="B3215" s="225"/>
      <c r="C3215" s="225"/>
      <c r="F3215" s="555"/>
      <c r="G3215" s="555"/>
      <c r="P3215" s="581"/>
      <c r="Q3215" s="16"/>
      <c r="R3215" s="16"/>
      <c r="X3215" s="402"/>
      <c r="Y3215" s="16"/>
      <c r="Z3215" s="48"/>
      <c r="AB3215" s="16"/>
    </row>
    <row r="3216" spans="1:28" ht="12.75">
      <c r="A3216" s="354"/>
      <c r="B3216" s="225"/>
      <c r="C3216" s="225"/>
      <c r="F3216" s="555"/>
      <c r="G3216" s="555"/>
      <c r="P3216" s="581"/>
      <c r="Q3216" s="16"/>
      <c r="R3216" s="16"/>
      <c r="X3216" s="402"/>
      <c r="Y3216" s="16"/>
      <c r="Z3216" s="48"/>
      <c r="AB3216" s="16"/>
    </row>
    <row r="3217" spans="1:28" ht="12.75">
      <c r="A3217" s="354"/>
      <c r="B3217" s="225"/>
      <c r="C3217" s="225"/>
      <c r="F3217" s="555"/>
      <c r="G3217" s="555"/>
      <c r="P3217" s="581"/>
      <c r="Q3217" s="16"/>
      <c r="R3217" s="16"/>
      <c r="X3217" s="402"/>
      <c r="Y3217" s="16"/>
      <c r="Z3217" s="48"/>
      <c r="AB3217" s="16"/>
    </row>
    <row r="3218" spans="1:28" ht="12.75">
      <c r="A3218" s="354"/>
      <c r="B3218" s="225"/>
      <c r="C3218" s="225"/>
      <c r="F3218" s="555"/>
      <c r="G3218" s="555"/>
      <c r="P3218" s="581"/>
      <c r="Q3218" s="16"/>
      <c r="R3218" s="16"/>
      <c r="X3218" s="402"/>
      <c r="Y3218" s="16"/>
      <c r="Z3218" s="48"/>
      <c r="AB3218" s="16"/>
    </row>
    <row r="3219" spans="1:28" ht="12.75">
      <c r="A3219" s="354"/>
      <c r="B3219" s="225"/>
      <c r="C3219" s="225"/>
      <c r="F3219" s="555"/>
      <c r="G3219" s="555"/>
      <c r="P3219" s="581"/>
      <c r="Q3219" s="16"/>
      <c r="R3219" s="16"/>
      <c r="X3219" s="402"/>
      <c r="Y3219" s="16"/>
      <c r="Z3219" s="48"/>
      <c r="AB3219" s="16"/>
    </row>
    <row r="3220" spans="1:28" ht="12.75">
      <c r="A3220" s="354"/>
      <c r="B3220" s="225"/>
      <c r="C3220" s="225"/>
      <c r="F3220" s="555"/>
      <c r="G3220" s="555"/>
      <c r="P3220" s="581"/>
      <c r="Q3220" s="16"/>
      <c r="R3220" s="16"/>
      <c r="X3220" s="402"/>
      <c r="Y3220" s="16"/>
      <c r="Z3220" s="48"/>
      <c r="AB3220" s="16"/>
    </row>
    <row r="3221" spans="1:28" ht="12.75">
      <c r="A3221" s="354"/>
      <c r="B3221" s="225"/>
      <c r="C3221" s="225"/>
      <c r="F3221" s="555"/>
      <c r="G3221" s="555"/>
      <c r="P3221" s="581"/>
      <c r="Q3221" s="16"/>
      <c r="R3221" s="16"/>
      <c r="X3221" s="402"/>
      <c r="Y3221" s="16"/>
      <c r="Z3221" s="48"/>
      <c r="AB3221" s="16"/>
    </row>
    <row r="3222" spans="1:28" ht="12.75">
      <c r="A3222" s="354"/>
      <c r="B3222" s="225"/>
      <c r="C3222" s="225"/>
      <c r="F3222" s="555"/>
      <c r="G3222" s="555"/>
      <c r="P3222" s="581"/>
      <c r="Q3222" s="16"/>
      <c r="R3222" s="16"/>
      <c r="X3222" s="402"/>
      <c r="Y3222" s="16"/>
      <c r="Z3222" s="48"/>
      <c r="AB3222" s="16"/>
    </row>
    <row r="3223" spans="1:28" ht="12.75">
      <c r="A3223" s="354"/>
      <c r="B3223" s="225"/>
      <c r="C3223" s="225"/>
      <c r="F3223" s="555"/>
      <c r="G3223" s="555"/>
      <c r="P3223" s="581"/>
      <c r="Q3223" s="16"/>
      <c r="R3223" s="16"/>
      <c r="X3223" s="402"/>
      <c r="Y3223" s="16"/>
      <c r="Z3223" s="48"/>
      <c r="AB3223" s="16"/>
    </row>
    <row r="3224" spans="1:28" ht="12.75">
      <c r="A3224" s="354"/>
      <c r="B3224" s="225"/>
      <c r="C3224" s="225"/>
      <c r="F3224" s="555"/>
      <c r="G3224" s="555"/>
      <c r="P3224" s="581"/>
      <c r="Q3224" s="16"/>
      <c r="R3224" s="16"/>
      <c r="X3224" s="402"/>
      <c r="Y3224" s="16"/>
      <c r="Z3224" s="48"/>
      <c r="AB3224" s="16"/>
    </row>
    <row r="3225" spans="1:28" ht="12.75">
      <c r="A3225" s="354"/>
      <c r="B3225" s="225"/>
      <c r="C3225" s="225"/>
      <c r="F3225" s="555"/>
      <c r="G3225" s="555"/>
      <c r="P3225" s="581"/>
      <c r="Q3225" s="16"/>
      <c r="R3225" s="16"/>
      <c r="X3225" s="402"/>
      <c r="Y3225" s="16"/>
      <c r="Z3225" s="48"/>
      <c r="AB3225" s="16"/>
    </row>
    <row r="3226" spans="1:28" ht="12.75">
      <c r="A3226" s="354"/>
      <c r="B3226" s="225"/>
      <c r="C3226" s="225"/>
      <c r="F3226" s="555"/>
      <c r="G3226" s="555"/>
      <c r="P3226" s="581"/>
      <c r="Q3226" s="16"/>
      <c r="R3226" s="16"/>
      <c r="X3226" s="402"/>
      <c r="Y3226" s="16"/>
      <c r="Z3226" s="48"/>
      <c r="AB3226" s="16"/>
    </row>
    <row r="3227" spans="1:28" ht="12.75">
      <c r="A3227" s="354"/>
      <c r="B3227" s="225"/>
      <c r="C3227" s="225"/>
      <c r="F3227" s="555"/>
      <c r="G3227" s="555"/>
      <c r="P3227" s="581"/>
      <c r="Q3227" s="16"/>
      <c r="R3227" s="16"/>
      <c r="X3227" s="402"/>
      <c r="Y3227" s="16"/>
      <c r="Z3227" s="48"/>
      <c r="AB3227" s="16"/>
    </row>
    <row r="3228" spans="1:28" ht="12.75">
      <c r="A3228" s="354"/>
      <c r="B3228" s="225"/>
      <c r="C3228" s="225"/>
      <c r="F3228" s="555"/>
      <c r="G3228" s="555"/>
      <c r="P3228" s="581"/>
      <c r="Q3228" s="16"/>
      <c r="R3228" s="16"/>
      <c r="X3228" s="402"/>
      <c r="Y3228" s="16"/>
      <c r="Z3228" s="48"/>
      <c r="AB3228" s="16"/>
    </row>
    <row r="3229" spans="1:28" ht="12.75">
      <c r="A3229" s="354"/>
      <c r="B3229" s="225"/>
      <c r="C3229" s="225"/>
      <c r="F3229" s="555"/>
      <c r="G3229" s="555"/>
      <c r="P3229" s="581"/>
      <c r="Q3229" s="16"/>
      <c r="R3229" s="16"/>
      <c r="X3229" s="402"/>
      <c r="Y3229" s="16"/>
      <c r="Z3229" s="48"/>
      <c r="AB3229" s="16"/>
    </row>
    <row r="3230" spans="1:28" ht="12.75">
      <c r="A3230" s="354"/>
      <c r="B3230" s="225"/>
      <c r="C3230" s="225"/>
      <c r="F3230" s="555"/>
      <c r="G3230" s="555"/>
      <c r="P3230" s="581"/>
      <c r="Q3230" s="16"/>
      <c r="R3230" s="16"/>
      <c r="X3230" s="402"/>
      <c r="Y3230" s="16"/>
      <c r="Z3230" s="48"/>
      <c r="AB3230" s="16"/>
    </row>
    <row r="3231" spans="1:28" ht="12.75">
      <c r="A3231" s="354"/>
      <c r="B3231" s="225"/>
      <c r="C3231" s="225"/>
      <c r="F3231" s="555"/>
      <c r="G3231" s="555"/>
      <c r="P3231" s="581"/>
      <c r="Q3231" s="16"/>
      <c r="R3231" s="16"/>
      <c r="X3231" s="402"/>
      <c r="Y3231" s="16"/>
      <c r="Z3231" s="48"/>
      <c r="AB3231" s="16"/>
    </row>
    <row r="3232" spans="1:28" ht="12.75">
      <c r="A3232" s="354"/>
      <c r="B3232" s="225"/>
      <c r="C3232" s="225"/>
      <c r="F3232" s="555"/>
      <c r="G3232" s="555"/>
      <c r="P3232" s="581"/>
      <c r="Q3232" s="16"/>
      <c r="R3232" s="16"/>
      <c r="X3232" s="402"/>
      <c r="Y3232" s="16"/>
      <c r="Z3232" s="48"/>
      <c r="AB3232" s="16"/>
    </row>
    <row r="3233" spans="1:28" ht="12.75">
      <c r="A3233" s="354"/>
      <c r="B3233" s="225"/>
      <c r="C3233" s="225"/>
      <c r="F3233" s="555"/>
      <c r="G3233" s="555"/>
      <c r="P3233" s="581"/>
      <c r="Q3233" s="16"/>
      <c r="R3233" s="16"/>
      <c r="X3233" s="402"/>
      <c r="Y3233" s="16"/>
      <c r="Z3233" s="48"/>
      <c r="AB3233" s="16"/>
    </row>
    <row r="3234" spans="1:28" ht="12.75">
      <c r="A3234" s="354"/>
      <c r="B3234" s="225"/>
      <c r="C3234" s="225"/>
      <c r="F3234" s="555"/>
      <c r="G3234" s="555"/>
      <c r="P3234" s="581"/>
      <c r="Q3234" s="16"/>
      <c r="R3234" s="16"/>
      <c r="X3234" s="402"/>
      <c r="Y3234" s="16"/>
      <c r="Z3234" s="48"/>
      <c r="AB3234" s="16"/>
    </row>
    <row r="3235" spans="1:28" ht="12.75">
      <c r="A3235" s="354"/>
      <c r="B3235" s="225"/>
      <c r="C3235" s="225"/>
      <c r="F3235" s="555"/>
      <c r="G3235" s="555"/>
      <c r="P3235" s="581"/>
      <c r="Q3235" s="16"/>
      <c r="R3235" s="16"/>
      <c r="X3235" s="402"/>
      <c r="Y3235" s="16"/>
      <c r="Z3235" s="48"/>
      <c r="AB3235" s="16"/>
    </row>
    <row r="3236" spans="1:28" ht="12.75">
      <c r="A3236" s="354"/>
      <c r="B3236" s="225"/>
      <c r="C3236" s="225"/>
      <c r="F3236" s="555"/>
      <c r="G3236" s="555"/>
      <c r="P3236" s="581"/>
      <c r="Q3236" s="16"/>
      <c r="R3236" s="16"/>
      <c r="X3236" s="402"/>
      <c r="Y3236" s="16"/>
      <c r="Z3236" s="48"/>
      <c r="AB3236" s="16"/>
    </row>
    <row r="3237" spans="1:28" ht="12.75">
      <c r="A3237" s="354"/>
      <c r="B3237" s="225"/>
      <c r="C3237" s="225"/>
      <c r="F3237" s="555"/>
      <c r="G3237" s="555"/>
      <c r="P3237" s="581"/>
      <c r="Q3237" s="16"/>
      <c r="R3237" s="16"/>
      <c r="X3237" s="402"/>
      <c r="Y3237" s="16"/>
      <c r="Z3237" s="48"/>
      <c r="AB3237" s="16"/>
    </row>
    <row r="3238" spans="1:28" ht="12.75">
      <c r="A3238" s="354"/>
      <c r="B3238" s="225"/>
      <c r="C3238" s="225"/>
      <c r="F3238" s="555"/>
      <c r="G3238" s="555"/>
      <c r="P3238" s="581"/>
      <c r="Q3238" s="16"/>
      <c r="R3238" s="16"/>
      <c r="X3238" s="402"/>
      <c r="Y3238" s="16"/>
      <c r="Z3238" s="48"/>
      <c r="AB3238" s="16"/>
    </row>
    <row r="3239" spans="1:28" ht="12.75">
      <c r="A3239" s="354"/>
      <c r="B3239" s="225"/>
      <c r="C3239" s="225"/>
      <c r="F3239" s="555"/>
      <c r="G3239" s="555"/>
      <c r="P3239" s="581"/>
      <c r="Q3239" s="16"/>
      <c r="R3239" s="16"/>
      <c r="X3239" s="402"/>
      <c r="Y3239" s="16"/>
      <c r="Z3239" s="48"/>
      <c r="AB3239" s="16"/>
    </row>
    <row r="3240" spans="1:28" ht="12.75">
      <c r="A3240" s="354"/>
      <c r="B3240" s="225"/>
      <c r="C3240" s="225"/>
      <c r="F3240" s="555"/>
      <c r="G3240" s="555"/>
      <c r="P3240" s="581"/>
      <c r="Q3240" s="16"/>
      <c r="R3240" s="16"/>
      <c r="X3240" s="402"/>
      <c r="Y3240" s="16"/>
      <c r="Z3240" s="48"/>
      <c r="AB3240" s="16"/>
    </row>
    <row r="3241" spans="1:28" ht="12.75">
      <c r="A3241" s="354"/>
      <c r="B3241" s="225"/>
      <c r="C3241" s="225"/>
      <c r="F3241" s="555"/>
      <c r="G3241" s="555"/>
      <c r="P3241" s="581"/>
      <c r="Q3241" s="16"/>
      <c r="R3241" s="16"/>
      <c r="X3241" s="402"/>
      <c r="Y3241" s="16"/>
      <c r="Z3241" s="48"/>
      <c r="AB3241" s="16"/>
    </row>
    <row r="3242" spans="1:28" ht="12.75">
      <c r="A3242" s="354"/>
      <c r="B3242" s="225"/>
      <c r="C3242" s="225"/>
      <c r="F3242" s="555"/>
      <c r="G3242" s="555"/>
      <c r="P3242" s="581"/>
      <c r="Q3242" s="16"/>
      <c r="R3242" s="16"/>
      <c r="X3242" s="402"/>
      <c r="Y3242" s="16"/>
      <c r="Z3242" s="48"/>
      <c r="AB3242" s="16"/>
    </row>
    <row r="3243" spans="1:28" ht="12.75">
      <c r="A3243" s="354"/>
      <c r="B3243" s="225"/>
      <c r="C3243" s="225"/>
      <c r="F3243" s="555"/>
      <c r="G3243" s="555"/>
      <c r="P3243" s="581"/>
      <c r="Q3243" s="16"/>
      <c r="R3243" s="16"/>
      <c r="X3243" s="402"/>
      <c r="Y3243" s="16"/>
      <c r="Z3243" s="48"/>
      <c r="AB3243" s="16"/>
    </row>
    <row r="3244" spans="1:28" ht="12.75">
      <c r="A3244" s="354"/>
      <c r="B3244" s="225"/>
      <c r="C3244" s="225"/>
      <c r="F3244" s="555"/>
      <c r="G3244" s="555"/>
      <c r="P3244" s="581"/>
      <c r="Q3244" s="16"/>
      <c r="R3244" s="16"/>
      <c r="X3244" s="402"/>
      <c r="Y3244" s="16"/>
      <c r="Z3244" s="48"/>
      <c r="AB3244" s="16"/>
    </row>
    <row r="3245" spans="1:28" ht="12.75">
      <c r="A3245" s="354"/>
      <c r="B3245" s="225"/>
      <c r="C3245" s="225"/>
      <c r="F3245" s="555"/>
      <c r="G3245" s="555"/>
      <c r="P3245" s="581"/>
      <c r="Q3245" s="16"/>
      <c r="R3245" s="16"/>
      <c r="X3245" s="402"/>
      <c r="Y3245" s="16"/>
      <c r="Z3245" s="48"/>
      <c r="AB3245" s="16"/>
    </row>
    <row r="3246" spans="1:28" ht="12.75">
      <c r="A3246" s="354"/>
      <c r="B3246" s="225"/>
      <c r="C3246" s="225"/>
      <c r="F3246" s="555"/>
      <c r="G3246" s="555"/>
      <c r="P3246" s="581"/>
      <c r="Q3246" s="16"/>
      <c r="R3246" s="16"/>
      <c r="X3246" s="402"/>
      <c r="Y3246" s="16"/>
      <c r="Z3246" s="48"/>
      <c r="AB3246" s="16"/>
    </row>
    <row r="3247" spans="1:28" ht="12.75">
      <c r="A3247" s="354"/>
      <c r="B3247" s="225"/>
      <c r="C3247" s="225"/>
      <c r="F3247" s="555"/>
      <c r="G3247" s="555"/>
      <c r="P3247" s="581"/>
      <c r="Q3247" s="16"/>
      <c r="R3247" s="16"/>
      <c r="X3247" s="402"/>
      <c r="Y3247" s="16"/>
      <c r="Z3247" s="48"/>
      <c r="AB3247" s="16"/>
    </row>
    <row r="3248" spans="1:28" ht="12.75">
      <c r="A3248" s="354"/>
      <c r="B3248" s="225"/>
      <c r="C3248" s="225"/>
      <c r="F3248" s="555"/>
      <c r="G3248" s="555"/>
      <c r="P3248" s="581"/>
      <c r="Q3248" s="16"/>
      <c r="R3248" s="16"/>
      <c r="X3248" s="402"/>
      <c r="Y3248" s="16"/>
      <c r="Z3248" s="48"/>
      <c r="AB3248" s="16"/>
    </row>
    <row r="3249" spans="1:28" ht="12.75">
      <c r="A3249" s="354"/>
      <c r="B3249" s="225"/>
      <c r="C3249" s="225"/>
      <c r="F3249" s="555"/>
      <c r="G3249" s="555"/>
      <c r="P3249" s="581"/>
      <c r="Q3249" s="16"/>
      <c r="R3249" s="16"/>
      <c r="X3249" s="402"/>
      <c r="Y3249" s="16"/>
      <c r="Z3249" s="48"/>
      <c r="AB3249" s="16"/>
    </row>
    <row r="3250" spans="1:28" ht="12.75">
      <c r="A3250" s="354"/>
      <c r="B3250" s="225"/>
      <c r="C3250" s="225"/>
      <c r="F3250" s="555"/>
      <c r="G3250" s="555"/>
      <c r="P3250" s="581"/>
      <c r="Q3250" s="16"/>
      <c r="R3250" s="16"/>
      <c r="X3250" s="402"/>
      <c r="Y3250" s="16"/>
      <c r="Z3250" s="48"/>
      <c r="AB3250" s="16"/>
    </row>
    <row r="3251" spans="1:28" ht="12.75">
      <c r="A3251" s="354"/>
      <c r="B3251" s="225"/>
      <c r="C3251" s="225"/>
      <c r="F3251" s="555"/>
      <c r="G3251" s="555"/>
      <c r="P3251" s="581"/>
      <c r="Q3251" s="16"/>
      <c r="R3251" s="16"/>
      <c r="X3251" s="402"/>
      <c r="Y3251" s="16"/>
      <c r="Z3251" s="48"/>
      <c r="AB3251" s="16"/>
    </row>
    <row r="3252" spans="1:28" ht="12.75">
      <c r="A3252" s="354"/>
      <c r="B3252" s="225"/>
      <c r="C3252" s="225"/>
      <c r="F3252" s="555"/>
      <c r="G3252" s="555"/>
      <c r="P3252" s="581"/>
      <c r="Q3252" s="16"/>
      <c r="R3252" s="16"/>
      <c r="X3252" s="402"/>
      <c r="Y3252" s="16"/>
      <c r="Z3252" s="48"/>
      <c r="AB3252" s="16"/>
    </row>
    <row r="3253" spans="1:28" ht="12.75">
      <c r="A3253" s="354"/>
      <c r="B3253" s="225"/>
      <c r="C3253" s="225"/>
      <c r="F3253" s="555"/>
      <c r="G3253" s="555"/>
      <c r="P3253" s="581"/>
      <c r="Q3253" s="16"/>
      <c r="R3253" s="16"/>
      <c r="X3253" s="402"/>
      <c r="Y3253" s="16"/>
      <c r="Z3253" s="48"/>
      <c r="AB3253" s="16"/>
    </row>
    <row r="3254" spans="1:28" ht="12.75">
      <c r="A3254" s="354"/>
      <c r="B3254" s="225"/>
      <c r="C3254" s="225"/>
      <c r="F3254" s="555"/>
      <c r="G3254" s="555"/>
      <c r="P3254" s="581"/>
      <c r="Q3254" s="16"/>
      <c r="R3254" s="16"/>
      <c r="X3254" s="402"/>
      <c r="Y3254" s="16"/>
      <c r="Z3254" s="48"/>
      <c r="AB3254" s="16"/>
    </row>
    <row r="3255" spans="1:28" ht="12.75">
      <c r="A3255" s="354"/>
      <c r="B3255" s="225"/>
      <c r="C3255" s="225"/>
      <c r="F3255" s="555"/>
      <c r="G3255" s="555"/>
      <c r="P3255" s="581"/>
      <c r="Q3255" s="16"/>
      <c r="R3255" s="16"/>
      <c r="X3255" s="402"/>
      <c r="Y3255" s="16"/>
      <c r="Z3255" s="48"/>
      <c r="AB3255" s="16"/>
    </row>
    <row r="3256" spans="1:28" ht="12.75">
      <c r="A3256" s="354"/>
      <c r="B3256" s="225"/>
      <c r="C3256" s="225"/>
      <c r="F3256" s="555"/>
      <c r="G3256" s="555"/>
      <c r="P3256" s="581"/>
      <c r="Q3256" s="16"/>
      <c r="R3256" s="16"/>
      <c r="X3256" s="402"/>
      <c r="Y3256" s="16"/>
      <c r="Z3256" s="48"/>
      <c r="AB3256" s="16"/>
    </row>
    <row r="3257" spans="1:28" ht="12.75">
      <c r="A3257" s="354"/>
      <c r="B3257" s="225"/>
      <c r="C3257" s="225"/>
      <c r="F3257" s="555"/>
      <c r="G3257" s="555"/>
      <c r="P3257" s="581"/>
      <c r="Q3257" s="16"/>
      <c r="R3257" s="16"/>
      <c r="X3257" s="402"/>
      <c r="Y3257" s="16"/>
      <c r="Z3257" s="48"/>
      <c r="AB3257" s="16"/>
    </row>
    <row r="3258" spans="1:28" ht="12.75">
      <c r="A3258" s="354"/>
      <c r="B3258" s="225"/>
      <c r="C3258" s="225"/>
      <c r="F3258" s="555"/>
      <c r="G3258" s="555"/>
      <c r="P3258" s="581"/>
      <c r="Q3258" s="16"/>
      <c r="R3258" s="16"/>
      <c r="X3258" s="402"/>
      <c r="Y3258" s="16"/>
      <c r="Z3258" s="48"/>
      <c r="AB3258" s="16"/>
    </row>
    <row r="3259" spans="1:28" ht="12.75">
      <c r="A3259" s="354"/>
      <c r="B3259" s="225"/>
      <c r="C3259" s="225"/>
      <c r="F3259" s="555"/>
      <c r="G3259" s="555"/>
      <c r="P3259" s="581"/>
      <c r="Q3259" s="16"/>
      <c r="R3259" s="16"/>
      <c r="X3259" s="402"/>
      <c r="Y3259" s="16"/>
      <c r="Z3259" s="48"/>
      <c r="AB3259" s="16"/>
    </row>
    <row r="3260" spans="1:28" ht="12.75">
      <c r="A3260" s="354"/>
      <c r="B3260" s="225"/>
      <c r="C3260" s="225"/>
      <c r="F3260" s="555"/>
      <c r="G3260" s="555"/>
      <c r="P3260" s="581"/>
      <c r="Q3260" s="16"/>
      <c r="R3260" s="16"/>
      <c r="X3260" s="402"/>
      <c r="Y3260" s="16"/>
      <c r="Z3260" s="48"/>
      <c r="AB3260" s="16"/>
    </row>
    <row r="3261" spans="1:28" ht="12.75">
      <c r="A3261" s="354"/>
      <c r="B3261" s="225"/>
      <c r="C3261" s="225"/>
      <c r="F3261" s="555"/>
      <c r="G3261" s="555"/>
      <c r="P3261" s="581"/>
      <c r="Q3261" s="16"/>
      <c r="R3261" s="16"/>
      <c r="X3261" s="402"/>
      <c r="Y3261" s="16"/>
      <c r="Z3261" s="48"/>
      <c r="AB3261" s="16"/>
    </row>
    <row r="3262" spans="1:28" ht="12.75">
      <c r="A3262" s="354"/>
      <c r="B3262" s="225"/>
      <c r="C3262" s="225"/>
      <c r="F3262" s="555"/>
      <c r="G3262" s="555"/>
      <c r="P3262" s="581"/>
      <c r="Q3262" s="16"/>
      <c r="R3262" s="16"/>
      <c r="X3262" s="402"/>
      <c r="Y3262" s="16"/>
      <c r="Z3262" s="48"/>
      <c r="AB3262" s="16"/>
    </row>
    <row r="3263" spans="1:28" ht="12.75">
      <c r="A3263" s="354"/>
      <c r="B3263" s="225"/>
      <c r="C3263" s="225"/>
      <c r="F3263" s="555"/>
      <c r="G3263" s="555"/>
      <c r="P3263" s="581"/>
      <c r="Q3263" s="16"/>
      <c r="R3263" s="16"/>
      <c r="X3263" s="402"/>
      <c r="Y3263" s="16"/>
      <c r="Z3263" s="48"/>
      <c r="AB3263" s="16"/>
    </row>
    <row r="3264" spans="1:28" ht="12.75">
      <c r="A3264" s="354"/>
      <c r="B3264" s="225"/>
      <c r="C3264" s="225"/>
      <c r="F3264" s="555"/>
      <c r="G3264" s="555"/>
      <c r="P3264" s="581"/>
      <c r="Q3264" s="16"/>
      <c r="R3264" s="16"/>
      <c r="X3264" s="402"/>
      <c r="Y3264" s="16"/>
      <c r="Z3264" s="48"/>
      <c r="AB3264" s="16"/>
    </row>
    <row r="3265" spans="1:28" ht="12.75">
      <c r="A3265" s="354"/>
      <c r="B3265" s="225"/>
      <c r="C3265" s="225"/>
      <c r="F3265" s="555"/>
      <c r="G3265" s="555"/>
      <c r="P3265" s="581"/>
      <c r="Q3265" s="16"/>
      <c r="R3265" s="16"/>
      <c r="X3265" s="402"/>
      <c r="Y3265" s="16"/>
      <c r="Z3265" s="48"/>
      <c r="AB3265" s="16"/>
    </row>
    <row r="3266" spans="1:28" ht="12.75">
      <c r="A3266" s="354"/>
      <c r="B3266" s="225"/>
      <c r="C3266" s="225"/>
      <c r="F3266" s="555"/>
      <c r="G3266" s="555"/>
      <c r="P3266" s="581"/>
      <c r="Q3266" s="16"/>
      <c r="R3266" s="16"/>
      <c r="X3266" s="402"/>
      <c r="Y3266" s="16"/>
      <c r="Z3266" s="48"/>
      <c r="AB3266" s="16"/>
    </row>
    <row r="3267" spans="1:28" ht="12.75">
      <c r="A3267" s="354"/>
      <c r="B3267" s="225"/>
      <c r="C3267" s="225"/>
      <c r="F3267" s="555"/>
      <c r="G3267" s="555"/>
      <c r="P3267" s="581"/>
      <c r="Q3267" s="16"/>
      <c r="R3267" s="16"/>
      <c r="X3267" s="402"/>
      <c r="Y3267" s="16"/>
      <c r="Z3267" s="48"/>
      <c r="AB3267" s="16"/>
    </row>
    <row r="3268" spans="1:28" ht="12.75">
      <c r="A3268" s="354"/>
      <c r="B3268" s="225"/>
      <c r="C3268" s="225"/>
      <c r="F3268" s="555"/>
      <c r="G3268" s="555"/>
      <c r="P3268" s="581"/>
      <c r="Q3268" s="16"/>
      <c r="R3268" s="16"/>
      <c r="X3268" s="402"/>
      <c r="Y3268" s="16"/>
      <c r="Z3268" s="48"/>
      <c r="AB3268" s="16"/>
    </row>
    <row r="3269" spans="1:28" ht="12.75">
      <c r="A3269" s="354"/>
      <c r="B3269" s="225"/>
      <c r="C3269" s="225"/>
      <c r="F3269" s="555"/>
      <c r="G3269" s="555"/>
      <c r="P3269" s="581"/>
      <c r="Q3269" s="16"/>
      <c r="R3269" s="16"/>
      <c r="X3269" s="402"/>
      <c r="Y3269" s="16"/>
      <c r="Z3269" s="48"/>
      <c r="AB3269" s="16"/>
    </row>
    <row r="3270" spans="1:28" ht="12.75">
      <c r="A3270" s="354"/>
      <c r="B3270" s="225"/>
      <c r="C3270" s="225"/>
      <c r="F3270" s="555"/>
      <c r="G3270" s="555"/>
      <c r="P3270" s="581"/>
      <c r="Q3270" s="16"/>
      <c r="R3270" s="16"/>
      <c r="X3270" s="402"/>
      <c r="Y3270" s="16"/>
      <c r="Z3270" s="48"/>
      <c r="AB3270" s="16"/>
    </row>
    <row r="3271" spans="1:28" ht="12.75">
      <c r="A3271" s="354"/>
      <c r="B3271" s="225"/>
      <c r="C3271" s="225"/>
      <c r="F3271" s="555"/>
      <c r="G3271" s="555"/>
      <c r="P3271" s="581"/>
      <c r="Q3271" s="16"/>
      <c r="R3271" s="16"/>
      <c r="X3271" s="402"/>
      <c r="Y3271" s="16"/>
      <c r="Z3271" s="48"/>
      <c r="AB3271" s="16"/>
    </row>
    <row r="3272" spans="1:28" ht="12.75">
      <c r="A3272" s="354"/>
      <c r="B3272" s="225"/>
      <c r="C3272" s="225"/>
      <c r="F3272" s="555"/>
      <c r="G3272" s="555"/>
      <c r="P3272" s="581"/>
      <c r="Q3272" s="16"/>
      <c r="R3272" s="16"/>
      <c r="X3272" s="402"/>
      <c r="Y3272" s="16"/>
      <c r="Z3272" s="48"/>
      <c r="AB3272" s="16"/>
    </row>
    <row r="3273" spans="1:28" ht="12.75">
      <c r="A3273" s="354"/>
      <c r="B3273" s="225"/>
      <c r="C3273" s="225"/>
      <c r="F3273" s="555"/>
      <c r="G3273" s="555"/>
      <c r="P3273" s="581"/>
      <c r="Q3273" s="16"/>
      <c r="R3273" s="16"/>
      <c r="X3273" s="402"/>
      <c r="Y3273" s="16"/>
      <c r="Z3273" s="48"/>
      <c r="AB3273" s="16"/>
    </row>
    <row r="3274" spans="1:28" ht="12.75">
      <c r="A3274" s="354"/>
      <c r="B3274" s="225"/>
      <c r="C3274" s="225"/>
      <c r="F3274" s="555"/>
      <c r="G3274" s="555"/>
      <c r="P3274" s="581"/>
      <c r="Q3274" s="16"/>
      <c r="R3274" s="16"/>
      <c r="X3274" s="402"/>
      <c r="Y3274" s="16"/>
      <c r="Z3274" s="48"/>
      <c r="AB3274" s="16"/>
    </row>
    <row r="3275" spans="1:28" ht="12.75">
      <c r="A3275" s="354"/>
      <c r="B3275" s="225"/>
      <c r="C3275" s="225"/>
      <c r="F3275" s="555"/>
      <c r="G3275" s="555"/>
      <c r="P3275" s="581"/>
      <c r="Q3275" s="16"/>
      <c r="R3275" s="16"/>
      <c r="X3275" s="402"/>
      <c r="Y3275" s="16"/>
      <c r="Z3275" s="48"/>
      <c r="AB3275" s="16"/>
    </row>
    <row r="3276" spans="1:28" ht="12.75">
      <c r="A3276" s="354"/>
      <c r="B3276" s="225"/>
      <c r="C3276" s="225"/>
      <c r="F3276" s="555"/>
      <c r="G3276" s="555"/>
      <c r="P3276" s="581"/>
      <c r="Q3276" s="16"/>
      <c r="R3276" s="16"/>
      <c r="X3276" s="402"/>
      <c r="Y3276" s="16"/>
      <c r="Z3276" s="48"/>
      <c r="AB3276" s="16"/>
    </row>
    <row r="3277" spans="1:28" ht="12.75">
      <c r="A3277" s="354"/>
      <c r="B3277" s="225"/>
      <c r="C3277" s="225"/>
      <c r="F3277" s="555"/>
      <c r="G3277" s="555"/>
      <c r="P3277" s="581"/>
      <c r="Q3277" s="16"/>
      <c r="R3277" s="16"/>
      <c r="X3277" s="402"/>
      <c r="Y3277" s="16"/>
      <c r="Z3277" s="48"/>
      <c r="AB3277" s="16"/>
    </row>
    <row r="3278" spans="1:28" ht="12.75">
      <c r="A3278" s="354"/>
      <c r="B3278" s="225"/>
      <c r="C3278" s="225"/>
      <c r="F3278" s="555"/>
      <c r="G3278" s="555"/>
      <c r="P3278" s="581"/>
      <c r="Q3278" s="16"/>
      <c r="R3278" s="16"/>
      <c r="X3278" s="402"/>
      <c r="Y3278" s="16"/>
      <c r="Z3278" s="48"/>
      <c r="AB3278" s="16"/>
    </row>
    <row r="3279" spans="1:28" ht="12.75">
      <c r="A3279" s="354"/>
      <c r="B3279" s="225"/>
      <c r="C3279" s="225"/>
      <c r="F3279" s="555"/>
      <c r="G3279" s="555"/>
      <c r="P3279" s="581"/>
      <c r="Q3279" s="16"/>
      <c r="R3279" s="16"/>
      <c r="X3279" s="402"/>
      <c r="Y3279" s="16"/>
      <c r="Z3279" s="48"/>
      <c r="AB3279" s="16"/>
    </row>
    <row r="3280" spans="1:28" ht="12.75">
      <c r="A3280" s="354"/>
      <c r="B3280" s="225"/>
      <c r="C3280" s="225"/>
      <c r="F3280" s="555"/>
      <c r="G3280" s="555"/>
      <c r="P3280" s="581"/>
      <c r="Q3280" s="16"/>
      <c r="R3280" s="16"/>
      <c r="X3280" s="402"/>
      <c r="Y3280" s="16"/>
      <c r="Z3280" s="48"/>
      <c r="AB3280" s="16"/>
    </row>
    <row r="3281" spans="1:28" ht="12.75">
      <c r="A3281" s="354"/>
      <c r="B3281" s="225"/>
      <c r="C3281" s="225"/>
      <c r="F3281" s="555"/>
      <c r="G3281" s="555"/>
      <c r="P3281" s="581"/>
      <c r="Q3281" s="16"/>
      <c r="R3281" s="16"/>
      <c r="X3281" s="402"/>
      <c r="Y3281" s="16"/>
      <c r="Z3281" s="48"/>
      <c r="AB3281" s="16"/>
    </row>
    <row r="3282" spans="1:28" ht="12.75">
      <c r="A3282" s="354"/>
      <c r="B3282" s="225"/>
      <c r="C3282" s="225"/>
      <c r="F3282" s="555"/>
      <c r="G3282" s="555"/>
      <c r="P3282" s="581"/>
      <c r="Q3282" s="16"/>
      <c r="R3282" s="16"/>
      <c r="X3282" s="402"/>
      <c r="Y3282" s="16"/>
      <c r="Z3282" s="48"/>
      <c r="AB3282" s="16"/>
    </row>
    <row r="3283" spans="1:28" ht="12.75">
      <c r="A3283" s="354"/>
      <c r="B3283" s="225"/>
      <c r="C3283" s="225"/>
      <c r="F3283" s="555"/>
      <c r="G3283" s="555"/>
      <c r="P3283" s="581"/>
      <c r="Q3283" s="16"/>
      <c r="R3283" s="16"/>
      <c r="X3283" s="402"/>
      <c r="Y3283" s="16"/>
      <c r="Z3283" s="48"/>
      <c r="AB3283" s="16"/>
    </row>
    <row r="3284" spans="1:28" ht="12.75">
      <c r="A3284" s="354"/>
      <c r="B3284" s="225"/>
      <c r="C3284" s="225"/>
      <c r="F3284" s="555"/>
      <c r="G3284" s="555"/>
      <c r="P3284" s="581"/>
      <c r="Q3284" s="16"/>
      <c r="R3284" s="16"/>
      <c r="X3284" s="402"/>
      <c r="Y3284" s="16"/>
      <c r="Z3284" s="48"/>
      <c r="AB3284" s="16"/>
    </row>
    <row r="3285" spans="1:28" ht="12.75">
      <c r="A3285" s="354"/>
      <c r="B3285" s="225"/>
      <c r="C3285" s="225"/>
      <c r="F3285" s="555"/>
      <c r="G3285" s="555"/>
      <c r="P3285" s="581"/>
      <c r="Q3285" s="16"/>
      <c r="R3285" s="16"/>
      <c r="X3285" s="402"/>
      <c r="Y3285" s="16"/>
      <c r="Z3285" s="48"/>
      <c r="AB3285" s="16"/>
    </row>
    <row r="3286" spans="1:28" ht="12.75">
      <c r="A3286" s="354"/>
      <c r="B3286" s="225"/>
      <c r="C3286" s="225"/>
      <c r="F3286" s="555"/>
      <c r="G3286" s="555"/>
      <c r="P3286" s="581"/>
      <c r="Q3286" s="16"/>
      <c r="R3286" s="16"/>
      <c r="X3286" s="402"/>
      <c r="Y3286" s="16"/>
      <c r="Z3286" s="48"/>
      <c r="AB3286" s="16"/>
    </row>
    <row r="3287" spans="1:28" ht="12.75">
      <c r="A3287" s="354"/>
      <c r="B3287" s="225"/>
      <c r="C3287" s="225"/>
      <c r="F3287" s="555"/>
      <c r="G3287" s="555"/>
      <c r="P3287" s="581"/>
      <c r="Q3287" s="16"/>
      <c r="R3287" s="16"/>
      <c r="X3287" s="402"/>
      <c r="Y3287" s="16"/>
      <c r="Z3287" s="48"/>
      <c r="AB3287" s="16"/>
    </row>
    <row r="3288" spans="1:28" ht="12.75">
      <c r="A3288" s="354"/>
      <c r="B3288" s="225"/>
      <c r="C3288" s="225"/>
      <c r="F3288" s="555"/>
      <c r="G3288" s="555"/>
      <c r="P3288" s="581"/>
      <c r="Q3288" s="16"/>
      <c r="R3288" s="16"/>
      <c r="X3288" s="402"/>
      <c r="Y3288" s="16"/>
      <c r="Z3288" s="48"/>
      <c r="AB3288" s="16"/>
    </row>
    <row r="3289" spans="1:28" ht="12.75">
      <c r="A3289" s="354"/>
      <c r="B3289" s="225"/>
      <c r="C3289" s="225"/>
      <c r="F3289" s="555"/>
      <c r="G3289" s="555"/>
      <c r="P3289" s="581"/>
      <c r="Q3289" s="16"/>
      <c r="R3289" s="16"/>
      <c r="X3289" s="402"/>
      <c r="Y3289" s="16"/>
      <c r="Z3289" s="48"/>
      <c r="AB3289" s="16"/>
    </row>
    <row r="3290" spans="1:28" ht="12.75">
      <c r="A3290" s="354"/>
      <c r="B3290" s="225"/>
      <c r="C3290" s="225"/>
      <c r="F3290" s="555"/>
      <c r="G3290" s="555"/>
      <c r="P3290" s="581"/>
      <c r="Q3290" s="16"/>
      <c r="R3290" s="16"/>
      <c r="X3290" s="402"/>
      <c r="Y3290" s="16"/>
      <c r="Z3290" s="48"/>
      <c r="AB3290" s="16"/>
    </row>
    <row r="3291" spans="1:28" ht="12.75">
      <c r="A3291" s="354"/>
      <c r="B3291" s="225"/>
      <c r="C3291" s="225"/>
      <c r="F3291" s="555"/>
      <c r="G3291" s="555"/>
      <c r="P3291" s="581"/>
      <c r="Q3291" s="16"/>
      <c r="R3291" s="16"/>
      <c r="X3291" s="402"/>
      <c r="Y3291" s="16"/>
      <c r="Z3291" s="48"/>
      <c r="AB3291" s="16"/>
    </row>
    <row r="3292" spans="1:28" ht="12.75">
      <c r="A3292" s="354"/>
      <c r="B3292" s="225"/>
      <c r="C3292" s="225"/>
      <c r="F3292" s="555"/>
      <c r="G3292" s="555"/>
      <c r="P3292" s="581"/>
      <c r="Q3292" s="16"/>
      <c r="R3292" s="16"/>
      <c r="X3292" s="402"/>
      <c r="Y3292" s="16"/>
      <c r="Z3292" s="48"/>
      <c r="AB3292" s="16"/>
    </row>
    <row r="3293" spans="1:28" ht="12.75">
      <c r="A3293" s="354"/>
      <c r="B3293" s="225"/>
      <c r="C3293" s="225"/>
      <c r="F3293" s="555"/>
      <c r="G3293" s="555"/>
      <c r="P3293" s="581"/>
      <c r="Q3293" s="16"/>
      <c r="R3293" s="16"/>
      <c r="X3293" s="402"/>
      <c r="Y3293" s="16"/>
      <c r="Z3293" s="48"/>
      <c r="AB3293" s="16"/>
    </row>
    <row r="3294" spans="1:28" ht="12.75">
      <c r="A3294" s="354"/>
      <c r="B3294" s="225"/>
      <c r="C3294" s="225"/>
      <c r="F3294" s="555"/>
      <c r="G3294" s="555"/>
      <c r="P3294" s="581"/>
      <c r="Q3294" s="16"/>
      <c r="R3294" s="16"/>
      <c r="X3294" s="402"/>
      <c r="Y3294" s="16"/>
      <c r="Z3294" s="48"/>
      <c r="AB3294" s="16"/>
    </row>
    <row r="3295" spans="1:28" ht="12.75">
      <c r="A3295" s="354"/>
      <c r="B3295" s="225"/>
      <c r="C3295" s="225"/>
      <c r="F3295" s="555"/>
      <c r="G3295" s="555"/>
      <c r="P3295" s="581"/>
      <c r="Q3295" s="16"/>
      <c r="R3295" s="16"/>
      <c r="X3295" s="402"/>
      <c r="Y3295" s="16"/>
      <c r="Z3295" s="48"/>
      <c r="AB3295" s="16"/>
    </row>
    <row r="3296" spans="1:28" ht="12.75">
      <c r="A3296" s="354"/>
      <c r="B3296" s="225"/>
      <c r="C3296" s="225"/>
      <c r="F3296" s="555"/>
      <c r="G3296" s="555"/>
      <c r="P3296" s="581"/>
      <c r="Q3296" s="16"/>
      <c r="R3296" s="16"/>
      <c r="X3296" s="402"/>
      <c r="Y3296" s="16"/>
      <c r="Z3296" s="48"/>
      <c r="AB3296" s="16"/>
    </row>
    <row r="3297" spans="1:28" ht="12.75">
      <c r="A3297" s="354"/>
      <c r="B3297" s="225"/>
      <c r="C3297" s="225"/>
      <c r="F3297" s="555"/>
      <c r="G3297" s="555"/>
      <c r="P3297" s="581"/>
      <c r="Q3297" s="16"/>
      <c r="R3297" s="16"/>
      <c r="X3297" s="402"/>
      <c r="Y3297" s="16"/>
      <c r="Z3297" s="48"/>
      <c r="AB3297" s="16"/>
    </row>
    <row r="3298" spans="1:28" ht="12.75">
      <c r="A3298" s="354"/>
      <c r="B3298" s="225"/>
      <c r="C3298" s="225"/>
      <c r="F3298" s="555"/>
      <c r="G3298" s="555"/>
      <c r="P3298" s="581"/>
      <c r="Q3298" s="16"/>
      <c r="R3298" s="16"/>
      <c r="X3298" s="402"/>
      <c r="Y3298" s="16"/>
      <c r="Z3298" s="48"/>
      <c r="AB3298" s="16"/>
    </row>
    <row r="3299" spans="1:28" ht="12.75">
      <c r="A3299" s="354"/>
      <c r="B3299" s="225"/>
      <c r="C3299" s="225"/>
      <c r="F3299" s="555"/>
      <c r="G3299" s="555"/>
      <c r="P3299" s="581"/>
      <c r="Q3299" s="16"/>
      <c r="R3299" s="16"/>
      <c r="X3299" s="402"/>
      <c r="Y3299" s="16"/>
      <c r="Z3299" s="48"/>
      <c r="AB3299" s="16"/>
    </row>
    <row r="3300" spans="1:28" ht="12.75">
      <c r="A3300" s="354"/>
      <c r="B3300" s="225"/>
      <c r="C3300" s="225"/>
      <c r="F3300" s="555"/>
      <c r="G3300" s="555"/>
      <c r="P3300" s="581"/>
      <c r="Q3300" s="16"/>
      <c r="R3300" s="16"/>
      <c r="X3300" s="402"/>
      <c r="Y3300" s="16"/>
      <c r="Z3300" s="48"/>
      <c r="AB3300" s="16"/>
    </row>
    <row r="3301" spans="1:28" ht="12.75">
      <c r="A3301" s="354"/>
      <c r="B3301" s="225"/>
      <c r="C3301" s="225"/>
      <c r="F3301" s="555"/>
      <c r="G3301" s="555"/>
      <c r="P3301" s="581"/>
      <c r="Q3301" s="16"/>
      <c r="R3301" s="16"/>
      <c r="X3301" s="402"/>
      <c r="Y3301" s="16"/>
      <c r="Z3301" s="48"/>
      <c r="AB3301" s="16"/>
    </row>
    <row r="3302" spans="1:28" ht="12.75">
      <c r="A3302" s="354"/>
      <c r="B3302" s="225"/>
      <c r="C3302" s="225"/>
      <c r="F3302" s="555"/>
      <c r="G3302" s="555"/>
      <c r="P3302" s="581"/>
      <c r="Q3302" s="16"/>
      <c r="R3302" s="16"/>
      <c r="X3302" s="402"/>
      <c r="Y3302" s="16"/>
      <c r="Z3302" s="48"/>
      <c r="AB3302" s="16"/>
    </row>
    <row r="3303" spans="1:28" ht="12.75">
      <c r="A3303" s="354"/>
      <c r="B3303" s="225"/>
      <c r="C3303" s="225"/>
      <c r="F3303" s="555"/>
      <c r="G3303" s="555"/>
      <c r="P3303" s="581"/>
      <c r="Q3303" s="16"/>
      <c r="R3303" s="16"/>
      <c r="X3303" s="402"/>
      <c r="Y3303" s="16"/>
      <c r="Z3303" s="48"/>
      <c r="AB3303" s="16"/>
    </row>
    <row r="3304" spans="1:28" ht="12.75">
      <c r="A3304" s="354"/>
      <c r="B3304" s="225"/>
      <c r="C3304" s="225"/>
      <c r="F3304" s="555"/>
      <c r="G3304" s="555"/>
      <c r="P3304" s="581"/>
      <c r="Q3304" s="16"/>
      <c r="R3304" s="16"/>
      <c r="X3304" s="402"/>
      <c r="Y3304" s="16"/>
      <c r="Z3304" s="48"/>
      <c r="AB3304" s="16"/>
    </row>
    <row r="3305" spans="1:28" ht="12.75">
      <c r="A3305" s="354"/>
      <c r="B3305" s="225"/>
      <c r="C3305" s="225"/>
      <c r="F3305" s="555"/>
      <c r="G3305" s="555"/>
      <c r="P3305" s="581"/>
      <c r="Q3305" s="16"/>
      <c r="R3305" s="16"/>
      <c r="X3305" s="402"/>
      <c r="Y3305" s="16"/>
      <c r="Z3305" s="48"/>
      <c r="AB3305" s="16"/>
    </row>
    <row r="3306" spans="1:28" ht="12.75">
      <c r="A3306" s="354"/>
      <c r="B3306" s="225"/>
      <c r="C3306" s="225"/>
      <c r="F3306" s="555"/>
      <c r="G3306" s="555"/>
      <c r="P3306" s="581"/>
      <c r="Q3306" s="16"/>
      <c r="R3306" s="16"/>
      <c r="X3306" s="402"/>
      <c r="Y3306" s="16"/>
      <c r="Z3306" s="48"/>
      <c r="AB3306" s="16"/>
    </row>
    <row r="3307" spans="1:28" ht="12.75">
      <c r="A3307" s="354"/>
      <c r="B3307" s="225"/>
      <c r="C3307" s="225"/>
      <c r="F3307" s="555"/>
      <c r="G3307" s="555"/>
      <c r="P3307" s="581"/>
      <c r="Q3307" s="16"/>
      <c r="R3307" s="16"/>
      <c r="X3307" s="402"/>
      <c r="Y3307" s="16"/>
      <c r="Z3307" s="48"/>
      <c r="AB3307" s="16"/>
    </row>
    <row r="3308" spans="1:28" ht="12.75">
      <c r="A3308" s="354"/>
      <c r="B3308" s="225"/>
      <c r="C3308" s="225"/>
      <c r="F3308" s="555"/>
      <c r="G3308" s="555"/>
      <c r="P3308" s="581"/>
      <c r="Q3308" s="16"/>
      <c r="R3308" s="16"/>
      <c r="X3308" s="402"/>
      <c r="Y3308" s="16"/>
      <c r="Z3308" s="48"/>
      <c r="AB3308" s="16"/>
    </row>
    <row r="3309" spans="1:28" ht="12.75">
      <c r="A3309" s="354"/>
      <c r="B3309" s="225"/>
      <c r="C3309" s="225"/>
      <c r="F3309" s="555"/>
      <c r="G3309" s="555"/>
      <c r="P3309" s="581"/>
      <c r="Q3309" s="16"/>
      <c r="R3309" s="16"/>
      <c r="X3309" s="402"/>
      <c r="Y3309" s="16"/>
      <c r="Z3309" s="48"/>
      <c r="AB3309" s="16"/>
    </row>
    <row r="3310" spans="1:28" ht="12.75">
      <c r="A3310" s="354"/>
      <c r="B3310" s="225"/>
      <c r="C3310" s="225"/>
      <c r="F3310" s="555"/>
      <c r="G3310" s="555"/>
      <c r="P3310" s="581"/>
      <c r="Q3310" s="16"/>
      <c r="R3310" s="16"/>
      <c r="X3310" s="402"/>
      <c r="Y3310" s="16"/>
      <c r="Z3310" s="48"/>
      <c r="AB3310" s="16"/>
    </row>
    <row r="3311" spans="1:28" ht="12.75">
      <c r="A3311" s="354"/>
      <c r="B3311" s="225"/>
      <c r="C3311" s="225"/>
      <c r="F3311" s="555"/>
      <c r="G3311" s="555"/>
      <c r="P3311" s="581"/>
      <c r="Q3311" s="16"/>
      <c r="R3311" s="16"/>
      <c r="X3311" s="402"/>
      <c r="Y3311" s="16"/>
      <c r="Z3311" s="48"/>
      <c r="AB3311" s="16"/>
    </row>
    <row r="3312" spans="1:28" ht="12.75">
      <c r="A3312" s="354"/>
      <c r="B3312" s="225"/>
      <c r="C3312" s="225"/>
      <c r="F3312" s="555"/>
      <c r="G3312" s="555"/>
      <c r="P3312" s="581"/>
      <c r="Q3312" s="16"/>
      <c r="R3312" s="16"/>
      <c r="X3312" s="402"/>
      <c r="Y3312" s="16"/>
      <c r="Z3312" s="48"/>
      <c r="AB3312" s="16"/>
    </row>
    <row r="3313" spans="1:28" ht="12.75">
      <c r="A3313" s="354"/>
      <c r="B3313" s="225"/>
      <c r="C3313" s="225"/>
      <c r="F3313" s="555"/>
      <c r="G3313" s="555"/>
      <c r="P3313" s="581"/>
      <c r="Q3313" s="16"/>
      <c r="R3313" s="16"/>
      <c r="X3313" s="402"/>
      <c r="Y3313" s="16"/>
      <c r="Z3313" s="48"/>
      <c r="AB3313" s="16"/>
    </row>
    <row r="3314" spans="1:28" ht="12.75">
      <c r="A3314" s="354"/>
      <c r="B3314" s="225"/>
      <c r="C3314" s="225"/>
      <c r="F3314" s="555"/>
      <c r="G3314" s="555"/>
      <c r="P3314" s="581"/>
      <c r="Q3314" s="16"/>
      <c r="R3314" s="16"/>
      <c r="X3314" s="402"/>
      <c r="Y3314" s="16"/>
      <c r="Z3314" s="48"/>
      <c r="AB3314" s="16"/>
    </row>
    <row r="3315" spans="1:28" ht="12.75">
      <c r="A3315" s="354"/>
      <c r="B3315" s="225"/>
      <c r="C3315" s="225"/>
      <c r="F3315" s="555"/>
      <c r="G3315" s="555"/>
      <c r="P3315" s="581"/>
      <c r="Q3315" s="16"/>
      <c r="R3315" s="16"/>
      <c r="X3315" s="402"/>
      <c r="Y3315" s="16"/>
      <c r="Z3315" s="48"/>
      <c r="AB3315" s="16"/>
    </row>
    <row r="3316" spans="1:28" ht="12.75">
      <c r="A3316" s="354"/>
      <c r="B3316" s="225"/>
      <c r="C3316" s="225"/>
      <c r="F3316" s="555"/>
      <c r="G3316" s="555"/>
      <c r="P3316" s="581"/>
      <c r="Q3316" s="16"/>
      <c r="R3316" s="16"/>
      <c r="X3316" s="402"/>
      <c r="Y3316" s="16"/>
      <c r="Z3316" s="48"/>
      <c r="AB3316" s="16"/>
    </row>
    <row r="3317" spans="1:28" ht="12.75">
      <c r="A3317" s="354"/>
      <c r="B3317" s="225"/>
      <c r="C3317" s="225"/>
      <c r="F3317" s="555"/>
      <c r="G3317" s="555"/>
      <c r="P3317" s="581"/>
      <c r="Q3317" s="16"/>
      <c r="R3317" s="16"/>
      <c r="X3317" s="402"/>
      <c r="Y3317" s="16"/>
      <c r="Z3317" s="48"/>
      <c r="AB3317" s="16"/>
    </row>
    <row r="3318" spans="1:28" ht="12.75">
      <c r="A3318" s="354"/>
      <c r="B3318" s="225"/>
      <c r="C3318" s="225"/>
      <c r="F3318" s="555"/>
      <c r="G3318" s="555"/>
      <c r="P3318" s="581"/>
      <c r="Q3318" s="16"/>
      <c r="R3318" s="16"/>
      <c r="X3318" s="402"/>
      <c r="Y3318" s="16"/>
      <c r="Z3318" s="48"/>
      <c r="AB3318" s="16"/>
    </row>
    <row r="3319" spans="1:28" ht="12.75">
      <c r="A3319" s="354"/>
      <c r="B3319" s="225"/>
      <c r="C3319" s="225"/>
      <c r="F3319" s="555"/>
      <c r="G3319" s="555"/>
      <c r="P3319" s="581"/>
      <c r="Q3319" s="16"/>
      <c r="R3319" s="16"/>
      <c r="X3319" s="402"/>
      <c r="Y3319" s="16"/>
      <c r="Z3319" s="48"/>
      <c r="AB3319" s="16"/>
    </row>
    <row r="3320" spans="1:28" ht="12.75">
      <c r="A3320" s="354"/>
      <c r="B3320" s="225"/>
      <c r="C3320" s="225"/>
      <c r="F3320" s="555"/>
      <c r="G3320" s="555"/>
      <c r="P3320" s="581"/>
      <c r="Q3320" s="16"/>
      <c r="R3320" s="16"/>
      <c r="X3320" s="402"/>
      <c r="Y3320" s="16"/>
      <c r="Z3320" s="48"/>
      <c r="AB3320" s="16"/>
    </row>
    <row r="3321" spans="1:28" ht="12.75">
      <c r="A3321" s="354"/>
      <c r="B3321" s="225"/>
      <c r="C3321" s="225"/>
      <c r="F3321" s="555"/>
      <c r="G3321" s="555"/>
      <c r="P3321" s="581"/>
      <c r="Q3321" s="16"/>
      <c r="R3321" s="16"/>
      <c r="X3321" s="402"/>
      <c r="Y3321" s="16"/>
      <c r="Z3321" s="48"/>
      <c r="AB3321" s="16"/>
    </row>
    <row r="3322" spans="1:28" ht="12.75">
      <c r="A3322" s="354"/>
      <c r="B3322" s="225"/>
      <c r="C3322" s="225"/>
      <c r="F3322" s="555"/>
      <c r="G3322" s="555"/>
      <c r="P3322" s="581"/>
      <c r="Q3322" s="16"/>
      <c r="R3322" s="16"/>
      <c r="X3322" s="402"/>
      <c r="Y3322" s="16"/>
      <c r="Z3322" s="48"/>
      <c r="AB3322" s="16"/>
    </row>
    <row r="3323" spans="1:28" ht="12.75">
      <c r="A3323" s="354"/>
      <c r="B3323" s="225"/>
      <c r="C3323" s="225"/>
      <c r="F3323" s="555"/>
      <c r="G3323" s="555"/>
      <c r="P3323" s="581"/>
      <c r="Q3323" s="16"/>
      <c r="R3323" s="16"/>
      <c r="X3323" s="402"/>
      <c r="Y3323" s="16"/>
      <c r="Z3323" s="48"/>
      <c r="AB3323" s="16"/>
    </row>
    <row r="3324" spans="1:28" ht="12.75">
      <c r="A3324" s="354"/>
      <c r="B3324" s="225"/>
      <c r="C3324" s="225"/>
      <c r="F3324" s="555"/>
      <c r="G3324" s="555"/>
      <c r="P3324" s="581"/>
      <c r="Q3324" s="16"/>
      <c r="R3324" s="16"/>
      <c r="X3324" s="402"/>
      <c r="Y3324" s="16"/>
      <c r="Z3324" s="48"/>
      <c r="AB3324" s="16"/>
    </row>
    <row r="3325" spans="1:28" ht="12.75">
      <c r="A3325" s="354"/>
      <c r="B3325" s="225"/>
      <c r="C3325" s="225"/>
      <c r="F3325" s="555"/>
      <c r="G3325" s="555"/>
      <c r="P3325" s="581"/>
      <c r="Q3325" s="16"/>
      <c r="R3325" s="16"/>
      <c r="X3325" s="402"/>
      <c r="Y3325" s="16"/>
      <c r="Z3325" s="48"/>
      <c r="AB3325" s="16"/>
    </row>
    <row r="3326" spans="1:28" ht="12.75">
      <c r="A3326" s="354"/>
      <c r="B3326" s="225"/>
      <c r="C3326" s="225"/>
      <c r="F3326" s="555"/>
      <c r="G3326" s="555"/>
      <c r="P3326" s="581"/>
      <c r="Q3326" s="16"/>
      <c r="R3326" s="16"/>
      <c r="X3326" s="402"/>
      <c r="Y3326" s="16"/>
      <c r="Z3326" s="48"/>
      <c r="AB3326" s="16"/>
    </row>
    <row r="3327" spans="1:28" ht="12.75">
      <c r="A3327" s="354"/>
      <c r="B3327" s="225"/>
      <c r="C3327" s="225"/>
      <c r="F3327" s="555"/>
      <c r="G3327" s="555"/>
      <c r="P3327" s="581"/>
      <c r="Q3327" s="16"/>
      <c r="R3327" s="16"/>
      <c r="X3327" s="402"/>
      <c r="Y3327" s="16"/>
      <c r="Z3327" s="48"/>
      <c r="AB3327" s="16"/>
    </row>
    <row r="3328" spans="1:28" ht="12.75">
      <c r="A3328" s="354"/>
      <c r="B3328" s="225"/>
      <c r="C3328" s="225"/>
      <c r="F3328" s="555"/>
      <c r="G3328" s="555"/>
      <c r="P3328" s="581"/>
      <c r="Q3328" s="16"/>
      <c r="R3328" s="16"/>
      <c r="X3328" s="402"/>
      <c r="Y3328" s="16"/>
      <c r="Z3328" s="48"/>
      <c r="AB3328" s="16"/>
    </row>
    <row r="3329" spans="1:28" ht="12.75">
      <c r="A3329" s="354"/>
      <c r="B3329" s="225"/>
      <c r="C3329" s="225"/>
      <c r="F3329" s="555"/>
      <c r="G3329" s="555"/>
      <c r="P3329" s="581"/>
      <c r="Q3329" s="16"/>
      <c r="R3329" s="16"/>
      <c r="X3329" s="402"/>
      <c r="Y3329" s="16"/>
      <c r="Z3329" s="48"/>
      <c r="AB3329" s="16"/>
    </row>
    <row r="3330" spans="1:28" ht="12.75">
      <c r="A3330" s="354"/>
      <c r="B3330" s="225"/>
      <c r="C3330" s="225"/>
      <c r="F3330" s="555"/>
      <c r="G3330" s="555"/>
      <c r="P3330" s="581"/>
      <c r="Q3330" s="16"/>
      <c r="R3330" s="16"/>
      <c r="X3330" s="402"/>
      <c r="Y3330" s="16"/>
      <c r="Z3330" s="48"/>
      <c r="AB3330" s="16"/>
    </row>
    <row r="3331" spans="1:28" ht="12.75">
      <c r="A3331" s="354"/>
      <c r="B3331" s="225"/>
      <c r="C3331" s="225"/>
      <c r="F3331" s="555"/>
      <c r="G3331" s="555"/>
      <c r="P3331" s="581"/>
      <c r="Q3331" s="16"/>
      <c r="R3331" s="16"/>
      <c r="X3331" s="402"/>
      <c r="Y3331" s="16"/>
      <c r="Z3331" s="48"/>
      <c r="AB3331" s="16"/>
    </row>
    <row r="3332" spans="1:28" ht="12.75">
      <c r="A3332" s="354"/>
      <c r="B3332" s="225"/>
      <c r="C3332" s="225"/>
      <c r="F3332" s="555"/>
      <c r="G3332" s="555"/>
      <c r="P3332" s="581"/>
      <c r="Q3332" s="16"/>
      <c r="R3332" s="16"/>
      <c r="X3332" s="402"/>
      <c r="Y3332" s="16"/>
      <c r="Z3332" s="48"/>
      <c r="AB3332" s="16"/>
    </row>
    <row r="3333" spans="1:28" ht="12.75">
      <c r="A3333" s="354"/>
      <c r="B3333" s="225"/>
      <c r="C3333" s="225"/>
      <c r="F3333" s="555"/>
      <c r="G3333" s="555"/>
      <c r="P3333" s="581"/>
      <c r="Q3333" s="16"/>
      <c r="R3333" s="16"/>
      <c r="X3333" s="402"/>
      <c r="Y3333" s="16"/>
      <c r="Z3333" s="48"/>
      <c r="AB3333" s="16"/>
    </row>
    <row r="3334" spans="1:28" ht="12.75">
      <c r="A3334" s="354"/>
      <c r="B3334" s="225"/>
      <c r="C3334" s="225"/>
      <c r="F3334" s="555"/>
      <c r="G3334" s="555"/>
      <c r="P3334" s="581"/>
      <c r="Q3334" s="16"/>
      <c r="R3334" s="16"/>
      <c r="X3334" s="402"/>
      <c r="Y3334" s="16"/>
      <c r="Z3334" s="48"/>
      <c r="AB3334" s="16"/>
    </row>
    <row r="3335" spans="1:28" ht="12.75">
      <c r="A3335" s="354"/>
      <c r="B3335" s="225"/>
      <c r="C3335" s="225"/>
      <c r="F3335" s="555"/>
      <c r="G3335" s="555"/>
      <c r="P3335" s="581"/>
      <c r="Q3335" s="16"/>
      <c r="R3335" s="16"/>
      <c r="X3335" s="402"/>
      <c r="Y3335" s="16"/>
      <c r="Z3335" s="48"/>
      <c r="AB3335" s="16"/>
    </row>
    <row r="3336" spans="1:28" ht="12.75">
      <c r="A3336" s="354"/>
      <c r="B3336" s="225"/>
      <c r="C3336" s="225"/>
      <c r="F3336" s="555"/>
      <c r="G3336" s="555"/>
      <c r="P3336" s="581"/>
      <c r="Q3336" s="16"/>
      <c r="R3336" s="16"/>
      <c r="X3336" s="402"/>
      <c r="Y3336" s="16"/>
      <c r="Z3336" s="48"/>
      <c r="AB3336" s="16"/>
    </row>
    <row r="3337" spans="1:28" ht="12.75">
      <c r="A3337" s="354"/>
      <c r="B3337" s="225"/>
      <c r="C3337" s="225"/>
      <c r="F3337" s="555"/>
      <c r="G3337" s="555"/>
      <c r="P3337" s="581"/>
      <c r="Q3337" s="16"/>
      <c r="R3337" s="16"/>
      <c r="X3337" s="402"/>
      <c r="Y3337" s="16"/>
      <c r="Z3337" s="48"/>
      <c r="AB3337" s="16"/>
    </row>
    <row r="3338" spans="1:28" ht="12.75">
      <c r="A3338" s="354"/>
      <c r="B3338" s="225"/>
      <c r="C3338" s="225"/>
      <c r="F3338" s="555"/>
      <c r="G3338" s="555"/>
      <c r="P3338" s="581"/>
      <c r="Q3338" s="16"/>
      <c r="R3338" s="16"/>
      <c r="X3338" s="402"/>
      <c r="Y3338" s="16"/>
      <c r="Z3338" s="48"/>
      <c r="AB3338" s="16"/>
    </row>
    <row r="3339" spans="1:28" ht="12.75">
      <c r="A3339" s="354"/>
      <c r="B3339" s="225"/>
      <c r="C3339" s="225"/>
      <c r="F3339" s="555"/>
      <c r="G3339" s="555"/>
      <c r="P3339" s="581"/>
      <c r="Q3339" s="16"/>
      <c r="R3339" s="16"/>
      <c r="X3339" s="402"/>
      <c r="Y3339" s="16"/>
      <c r="Z3339" s="48"/>
      <c r="AB3339" s="16"/>
    </row>
    <row r="3340" spans="1:28" ht="12.75">
      <c r="A3340" s="354"/>
      <c r="B3340" s="225"/>
      <c r="C3340" s="225"/>
      <c r="F3340" s="555"/>
      <c r="G3340" s="555"/>
      <c r="P3340" s="581"/>
      <c r="Q3340" s="16"/>
      <c r="R3340" s="16"/>
      <c r="X3340" s="402"/>
      <c r="Y3340" s="16"/>
      <c r="Z3340" s="48"/>
      <c r="AB3340" s="16"/>
    </row>
    <row r="3341" spans="1:28" ht="12.75">
      <c r="A3341" s="354"/>
      <c r="B3341" s="225"/>
      <c r="C3341" s="225"/>
      <c r="F3341" s="555"/>
      <c r="G3341" s="555"/>
      <c r="P3341" s="581"/>
      <c r="Q3341" s="16"/>
      <c r="R3341" s="16"/>
      <c r="X3341" s="402"/>
      <c r="Y3341" s="16"/>
      <c r="Z3341" s="48"/>
      <c r="AB3341" s="16"/>
    </row>
    <row r="3342" spans="1:28" ht="12.75">
      <c r="A3342" s="354"/>
      <c r="B3342" s="225"/>
      <c r="C3342" s="225"/>
      <c r="F3342" s="555"/>
      <c r="G3342" s="555"/>
      <c r="P3342" s="581"/>
      <c r="Q3342" s="16"/>
      <c r="R3342" s="16"/>
      <c r="X3342" s="402"/>
      <c r="Y3342" s="16"/>
      <c r="Z3342" s="48"/>
      <c r="AB3342" s="16"/>
    </row>
    <row r="3343" spans="1:28" ht="12.75">
      <c r="A3343" s="354"/>
      <c r="B3343" s="225"/>
      <c r="C3343" s="225"/>
      <c r="F3343" s="555"/>
      <c r="G3343" s="555"/>
      <c r="P3343" s="581"/>
      <c r="Q3343" s="16"/>
      <c r="R3343" s="16"/>
      <c r="X3343" s="402"/>
      <c r="Y3343" s="16"/>
      <c r="Z3343" s="48"/>
      <c r="AB3343" s="16"/>
    </row>
    <row r="3344" spans="1:28" ht="12.75">
      <c r="A3344" s="354"/>
      <c r="B3344" s="225"/>
      <c r="C3344" s="225"/>
      <c r="F3344" s="555"/>
      <c r="G3344" s="555"/>
      <c r="P3344" s="581"/>
      <c r="Q3344" s="16"/>
      <c r="R3344" s="16"/>
      <c r="X3344" s="402"/>
      <c r="Y3344" s="16"/>
      <c r="Z3344" s="48"/>
      <c r="AB3344" s="16"/>
    </row>
    <row r="3345" spans="1:28" ht="12.75">
      <c r="A3345" s="354"/>
      <c r="B3345" s="225"/>
      <c r="C3345" s="225"/>
      <c r="F3345" s="555"/>
      <c r="G3345" s="555"/>
      <c r="P3345" s="581"/>
      <c r="Q3345" s="16"/>
      <c r="R3345" s="16"/>
      <c r="X3345" s="402"/>
      <c r="Y3345" s="16"/>
      <c r="Z3345" s="48"/>
      <c r="AB3345" s="16"/>
    </row>
    <row r="3346" spans="1:28" ht="12.75">
      <c r="A3346" s="354"/>
      <c r="B3346" s="225"/>
      <c r="C3346" s="225"/>
      <c r="F3346" s="555"/>
      <c r="G3346" s="555"/>
      <c r="P3346" s="581"/>
      <c r="Q3346" s="16"/>
      <c r="R3346" s="16"/>
      <c r="X3346" s="402"/>
      <c r="Y3346" s="16"/>
      <c r="Z3346" s="48"/>
      <c r="AB3346" s="16"/>
    </row>
    <row r="3347" spans="1:28" ht="12.75">
      <c r="A3347" s="354"/>
      <c r="B3347" s="225"/>
      <c r="C3347" s="225"/>
      <c r="F3347" s="555"/>
      <c r="G3347" s="555"/>
      <c r="P3347" s="581"/>
      <c r="Q3347" s="16"/>
      <c r="R3347" s="16"/>
      <c r="X3347" s="402"/>
      <c r="Y3347" s="16"/>
      <c r="Z3347" s="48"/>
      <c r="AB3347" s="16"/>
    </row>
    <row r="3348" spans="1:28" ht="12.75">
      <c r="A3348" s="354"/>
      <c r="B3348" s="225"/>
      <c r="C3348" s="225"/>
      <c r="F3348" s="555"/>
      <c r="G3348" s="555"/>
      <c r="P3348" s="581"/>
      <c r="Q3348" s="16"/>
      <c r="R3348" s="16"/>
      <c r="X3348" s="402"/>
      <c r="Y3348" s="16"/>
      <c r="Z3348" s="48"/>
      <c r="AB3348" s="16"/>
    </row>
    <row r="3349" spans="1:28" ht="12.75">
      <c r="A3349" s="354"/>
      <c r="B3349" s="225"/>
      <c r="C3349" s="225"/>
      <c r="F3349" s="555"/>
      <c r="G3349" s="555"/>
      <c r="P3349" s="581"/>
      <c r="Q3349" s="16"/>
      <c r="R3349" s="16"/>
      <c r="X3349" s="402"/>
      <c r="Y3349" s="16"/>
      <c r="Z3349" s="48"/>
      <c r="AB3349" s="16"/>
    </row>
    <row r="3350" spans="1:28" ht="12.75">
      <c r="A3350" s="354"/>
      <c r="B3350" s="225"/>
      <c r="C3350" s="225"/>
      <c r="F3350" s="555"/>
      <c r="G3350" s="555"/>
      <c r="P3350" s="581"/>
      <c r="Q3350" s="16"/>
      <c r="R3350" s="16"/>
      <c r="X3350" s="402"/>
      <c r="Y3350" s="16"/>
      <c r="Z3350" s="48"/>
      <c r="AB3350" s="16"/>
    </row>
    <row r="3351" spans="1:28" ht="12.75">
      <c r="A3351" s="354"/>
      <c r="B3351" s="225"/>
      <c r="C3351" s="225"/>
      <c r="F3351" s="555"/>
      <c r="G3351" s="555"/>
      <c r="P3351" s="581"/>
      <c r="Q3351" s="16"/>
      <c r="R3351" s="16"/>
      <c r="X3351" s="402"/>
      <c r="Y3351" s="16"/>
      <c r="Z3351" s="48"/>
      <c r="AB3351" s="16"/>
    </row>
    <row r="3352" spans="1:28" ht="12.75">
      <c r="A3352" s="354"/>
      <c r="B3352" s="225"/>
      <c r="C3352" s="225"/>
      <c r="F3352" s="555"/>
      <c r="G3352" s="555"/>
      <c r="P3352" s="581"/>
      <c r="Q3352" s="16"/>
      <c r="R3352" s="16"/>
      <c r="X3352" s="402"/>
      <c r="Y3352" s="16"/>
      <c r="Z3352" s="48"/>
      <c r="AB3352" s="16"/>
    </row>
    <row r="3353" spans="1:28" ht="12.75">
      <c r="A3353" s="354"/>
      <c r="B3353" s="225"/>
      <c r="C3353" s="225"/>
      <c r="F3353" s="555"/>
      <c r="G3353" s="555"/>
      <c r="P3353" s="581"/>
      <c r="Q3353" s="16"/>
      <c r="R3353" s="16"/>
      <c r="X3353" s="402"/>
      <c r="Y3353" s="16"/>
      <c r="Z3353" s="48"/>
      <c r="AB3353" s="16"/>
    </row>
    <row r="3354" spans="1:28" ht="12.75">
      <c r="A3354" s="354"/>
      <c r="B3354" s="225"/>
      <c r="C3354" s="225"/>
      <c r="F3354" s="555"/>
      <c r="G3354" s="555"/>
      <c r="P3354" s="581"/>
      <c r="Q3354" s="16"/>
      <c r="R3354" s="16"/>
      <c r="X3354" s="402"/>
      <c r="Y3354" s="16"/>
      <c r="Z3354" s="48"/>
      <c r="AB3354" s="16"/>
    </row>
    <row r="3355" spans="1:28" ht="12.75">
      <c r="A3355" s="354"/>
      <c r="B3355" s="225"/>
      <c r="C3355" s="225"/>
      <c r="F3355" s="555"/>
      <c r="G3355" s="555"/>
      <c r="P3355" s="581"/>
      <c r="Q3355" s="16"/>
      <c r="R3355" s="16"/>
      <c r="X3355" s="402"/>
      <c r="Y3355" s="16"/>
      <c r="Z3355" s="48"/>
      <c r="AB3355" s="16"/>
    </row>
    <row r="3356" spans="1:28" ht="12.75">
      <c r="A3356" s="354"/>
      <c r="B3356" s="225"/>
      <c r="C3356" s="225"/>
      <c r="F3356" s="555"/>
      <c r="G3356" s="555"/>
      <c r="P3356" s="581"/>
      <c r="Q3356" s="16"/>
      <c r="R3356" s="16"/>
      <c r="X3356" s="402"/>
      <c r="Y3356" s="16"/>
      <c r="Z3356" s="48"/>
      <c r="AB3356" s="16"/>
    </row>
    <row r="3357" spans="1:28" ht="12.75">
      <c r="A3357" s="354"/>
      <c r="B3357" s="225"/>
      <c r="C3357" s="225"/>
      <c r="F3357" s="555"/>
      <c r="G3357" s="555"/>
      <c r="P3357" s="581"/>
      <c r="Q3357" s="16"/>
      <c r="R3357" s="16"/>
      <c r="X3357" s="402"/>
      <c r="Y3357" s="16"/>
      <c r="Z3357" s="48"/>
      <c r="AB3357" s="16"/>
    </row>
    <row r="3358" spans="1:28" ht="12.75">
      <c r="A3358" s="354"/>
      <c r="B3358" s="225"/>
      <c r="C3358" s="225"/>
      <c r="F3358" s="555"/>
      <c r="G3358" s="555"/>
      <c r="P3358" s="581"/>
      <c r="Q3358" s="16"/>
      <c r="R3358" s="16"/>
      <c r="X3358" s="402"/>
      <c r="Y3358" s="16"/>
      <c r="Z3358" s="48"/>
      <c r="AB3358" s="16"/>
    </row>
    <row r="3359" spans="1:28" ht="12.75">
      <c r="A3359" s="354"/>
      <c r="B3359" s="225"/>
      <c r="C3359" s="225"/>
      <c r="F3359" s="555"/>
      <c r="G3359" s="555"/>
      <c r="P3359" s="581"/>
      <c r="Q3359" s="16"/>
      <c r="R3359" s="16"/>
      <c r="X3359" s="402"/>
      <c r="Y3359" s="16"/>
      <c r="Z3359" s="48"/>
      <c r="AB3359" s="16"/>
    </row>
    <row r="3360" spans="1:28" ht="12.75">
      <c r="A3360" s="354"/>
      <c r="B3360" s="225"/>
      <c r="C3360" s="225"/>
      <c r="F3360" s="555"/>
      <c r="G3360" s="555"/>
      <c r="P3360" s="581"/>
      <c r="Q3360" s="16"/>
      <c r="R3360" s="16"/>
      <c r="X3360" s="402"/>
      <c r="Y3360" s="16"/>
      <c r="Z3360" s="48"/>
      <c r="AB3360" s="16"/>
    </row>
    <row r="3361" spans="1:28" ht="12.75">
      <c r="A3361" s="354"/>
      <c r="B3361" s="225"/>
      <c r="C3361" s="225"/>
      <c r="F3361" s="555"/>
      <c r="G3361" s="555"/>
      <c r="P3361" s="581"/>
      <c r="Q3361" s="16"/>
      <c r="R3361" s="16"/>
      <c r="X3361" s="402"/>
      <c r="Y3361" s="16"/>
      <c r="Z3361" s="48"/>
      <c r="AB3361" s="16"/>
    </row>
    <row r="3362" spans="1:28" ht="12.75">
      <c r="A3362" s="354"/>
      <c r="B3362" s="225"/>
      <c r="C3362" s="225"/>
      <c r="F3362" s="555"/>
      <c r="G3362" s="555"/>
      <c r="P3362" s="581"/>
      <c r="Q3362" s="16"/>
      <c r="R3362" s="16"/>
      <c r="X3362" s="402"/>
      <c r="Y3362" s="16"/>
      <c r="Z3362" s="48"/>
      <c r="AB3362" s="16"/>
    </row>
    <row r="3363" spans="1:28" ht="12.75">
      <c r="A3363" s="354"/>
      <c r="B3363" s="225"/>
      <c r="C3363" s="225"/>
      <c r="F3363" s="555"/>
      <c r="G3363" s="555"/>
      <c r="P3363" s="581"/>
      <c r="Q3363" s="16"/>
      <c r="R3363" s="16"/>
      <c r="X3363" s="402"/>
      <c r="Y3363" s="16"/>
      <c r="Z3363" s="48"/>
      <c r="AB3363" s="16"/>
    </row>
    <row r="3364" spans="1:28" ht="12.75">
      <c r="A3364" s="354"/>
      <c r="B3364" s="225"/>
      <c r="C3364" s="225"/>
      <c r="F3364" s="555"/>
      <c r="G3364" s="555"/>
      <c r="P3364" s="581"/>
      <c r="Q3364" s="16"/>
      <c r="R3364" s="16"/>
      <c r="X3364" s="402"/>
      <c r="Y3364" s="16"/>
      <c r="Z3364" s="48"/>
      <c r="AB3364" s="16"/>
    </row>
    <row r="3365" spans="1:28" ht="12.75">
      <c r="A3365" s="354"/>
      <c r="B3365" s="225"/>
      <c r="C3365" s="225"/>
      <c r="F3365" s="555"/>
      <c r="G3365" s="555"/>
      <c r="P3365" s="581"/>
      <c r="Q3365" s="16"/>
      <c r="R3365" s="16"/>
      <c r="X3365" s="402"/>
      <c r="Y3365" s="16"/>
      <c r="Z3365" s="48"/>
      <c r="AB3365" s="16"/>
    </row>
    <row r="3366" spans="1:28" ht="12.75">
      <c r="A3366" s="354"/>
      <c r="B3366" s="225"/>
      <c r="C3366" s="225"/>
      <c r="F3366" s="555"/>
      <c r="G3366" s="555"/>
      <c r="P3366" s="581"/>
      <c r="Q3366" s="16"/>
      <c r="R3366" s="16"/>
      <c r="X3366" s="402"/>
      <c r="Y3366" s="16"/>
      <c r="Z3366" s="48"/>
      <c r="AB3366" s="16"/>
    </row>
    <row r="3367" spans="1:28" ht="12.75">
      <c r="A3367" s="354"/>
      <c r="B3367" s="225"/>
      <c r="C3367" s="225"/>
      <c r="F3367" s="555"/>
      <c r="G3367" s="555"/>
      <c r="P3367" s="581"/>
      <c r="Q3367" s="16"/>
      <c r="R3367" s="16"/>
      <c r="X3367" s="402"/>
      <c r="Y3367" s="16"/>
      <c r="Z3367" s="48"/>
      <c r="AB3367" s="16"/>
    </row>
    <row r="3368" spans="1:28" ht="12.75">
      <c r="A3368" s="354"/>
      <c r="B3368" s="225"/>
      <c r="C3368" s="225"/>
      <c r="F3368" s="555"/>
      <c r="G3368" s="555"/>
      <c r="P3368" s="581"/>
      <c r="Q3368" s="16"/>
      <c r="R3368" s="16"/>
      <c r="X3368" s="402"/>
      <c r="Y3368" s="16"/>
      <c r="Z3368" s="48"/>
      <c r="AB3368" s="16"/>
    </row>
    <row r="3369" spans="1:28" ht="12.75">
      <c r="A3369" s="354"/>
      <c r="B3369" s="225"/>
      <c r="C3369" s="225"/>
      <c r="F3369" s="555"/>
      <c r="G3369" s="555"/>
      <c r="P3369" s="581"/>
      <c r="Q3369" s="16"/>
      <c r="R3369" s="16"/>
      <c r="X3369" s="402"/>
      <c r="Y3369" s="16"/>
      <c r="Z3369" s="48"/>
      <c r="AB3369" s="16"/>
    </row>
    <row r="3370" spans="1:28" ht="12.75">
      <c r="A3370" s="354"/>
      <c r="B3370" s="225"/>
      <c r="C3370" s="225"/>
      <c r="F3370" s="555"/>
      <c r="G3370" s="555"/>
      <c r="P3370" s="581"/>
      <c r="Q3370" s="16"/>
      <c r="R3370" s="16"/>
      <c r="X3370" s="402"/>
      <c r="Y3370" s="16"/>
      <c r="Z3370" s="48"/>
      <c r="AB3370" s="16"/>
    </row>
    <row r="3371" spans="1:28" ht="12.75">
      <c r="A3371" s="354"/>
      <c r="B3371" s="225"/>
      <c r="C3371" s="225"/>
      <c r="F3371" s="555"/>
      <c r="G3371" s="555"/>
      <c r="P3371" s="581"/>
      <c r="Q3371" s="16"/>
      <c r="R3371" s="16"/>
      <c r="X3371" s="402"/>
      <c r="Y3371" s="16"/>
      <c r="Z3371" s="48"/>
      <c r="AB3371" s="16"/>
    </row>
    <row r="3372" spans="1:28" ht="12.75">
      <c r="A3372" s="354"/>
      <c r="B3372" s="225"/>
      <c r="C3372" s="225"/>
      <c r="F3372" s="555"/>
      <c r="G3372" s="555"/>
      <c r="P3372" s="581"/>
      <c r="Q3372" s="16"/>
      <c r="R3372" s="16"/>
      <c r="X3372" s="402"/>
      <c r="Y3372" s="16"/>
      <c r="Z3372" s="48"/>
      <c r="AB3372" s="16"/>
    </row>
    <row r="3373" spans="1:28" ht="12.75">
      <c r="A3373" s="354"/>
      <c r="B3373" s="225"/>
      <c r="C3373" s="225"/>
      <c r="F3373" s="555"/>
      <c r="G3373" s="555"/>
      <c r="P3373" s="581"/>
      <c r="Q3373" s="16"/>
      <c r="R3373" s="16"/>
      <c r="X3373" s="402"/>
      <c r="Y3373" s="16"/>
      <c r="Z3373" s="48"/>
      <c r="AB3373" s="16"/>
    </row>
    <row r="3374" spans="1:28" ht="12.75">
      <c r="A3374" s="354"/>
      <c r="B3374" s="225"/>
      <c r="C3374" s="225"/>
      <c r="F3374" s="555"/>
      <c r="G3374" s="555"/>
      <c r="P3374" s="581"/>
      <c r="Q3374" s="16"/>
      <c r="R3374" s="16"/>
      <c r="X3374" s="402"/>
      <c r="Y3374" s="16"/>
      <c r="Z3374" s="48"/>
      <c r="AB3374" s="16"/>
    </row>
    <row r="3375" spans="1:28" ht="12.75">
      <c r="A3375" s="354"/>
      <c r="B3375" s="225"/>
      <c r="C3375" s="225"/>
      <c r="F3375" s="555"/>
      <c r="G3375" s="555"/>
      <c r="P3375" s="581"/>
      <c r="Q3375" s="16"/>
      <c r="R3375" s="16"/>
      <c r="X3375" s="402"/>
      <c r="Y3375" s="16"/>
      <c r="Z3375" s="48"/>
      <c r="AB3375" s="16"/>
    </row>
    <row r="3376" spans="1:28" ht="12.75">
      <c r="A3376" s="354"/>
      <c r="B3376" s="225"/>
      <c r="C3376" s="225"/>
      <c r="F3376" s="555"/>
      <c r="G3376" s="555"/>
      <c r="P3376" s="581"/>
      <c r="Q3376" s="16"/>
      <c r="R3376" s="16"/>
      <c r="X3376" s="402"/>
      <c r="Y3376" s="16"/>
      <c r="Z3376" s="48"/>
      <c r="AB3376" s="16"/>
    </row>
    <row r="3377" spans="1:28" ht="12.75">
      <c r="A3377" s="354"/>
      <c r="B3377" s="225"/>
      <c r="C3377" s="225"/>
      <c r="F3377" s="555"/>
      <c r="G3377" s="555"/>
      <c r="P3377" s="581"/>
      <c r="Q3377" s="16"/>
      <c r="R3377" s="16"/>
      <c r="X3377" s="402"/>
      <c r="Y3377" s="16"/>
      <c r="Z3377" s="48"/>
      <c r="AB3377" s="16"/>
    </row>
    <row r="3378" spans="1:28" ht="12.75">
      <c r="A3378" s="354"/>
      <c r="B3378" s="225"/>
      <c r="C3378" s="225"/>
      <c r="F3378" s="555"/>
      <c r="G3378" s="555"/>
      <c r="P3378" s="581"/>
      <c r="Q3378" s="16"/>
      <c r="R3378" s="16"/>
      <c r="X3378" s="402"/>
      <c r="Y3378" s="16"/>
      <c r="Z3378" s="48"/>
      <c r="AB3378" s="16"/>
    </row>
    <row r="3379" spans="1:28" ht="12.75">
      <c r="A3379" s="354"/>
      <c r="B3379" s="225"/>
      <c r="C3379" s="225"/>
      <c r="F3379" s="555"/>
      <c r="G3379" s="555"/>
      <c r="P3379" s="581"/>
      <c r="Q3379" s="16"/>
      <c r="R3379" s="16"/>
      <c r="X3379" s="402"/>
      <c r="Y3379" s="16"/>
      <c r="Z3379" s="48"/>
      <c r="AB3379" s="16"/>
    </row>
    <row r="3380" spans="1:28" ht="12.75">
      <c r="A3380" s="354"/>
      <c r="B3380" s="225"/>
      <c r="C3380" s="225"/>
      <c r="F3380" s="555"/>
      <c r="G3380" s="555"/>
      <c r="P3380" s="581"/>
      <c r="Q3380" s="16"/>
      <c r="R3380" s="16"/>
      <c r="X3380" s="402"/>
      <c r="Y3380" s="16"/>
      <c r="Z3380" s="48"/>
      <c r="AB3380" s="16"/>
    </row>
    <row r="3381" spans="1:28" ht="12.75">
      <c r="A3381" s="354"/>
      <c r="B3381" s="225"/>
      <c r="C3381" s="225"/>
      <c r="F3381" s="555"/>
      <c r="G3381" s="555"/>
      <c r="P3381" s="581"/>
      <c r="Q3381" s="16"/>
      <c r="R3381" s="16"/>
      <c r="X3381" s="402"/>
      <c r="Y3381" s="16"/>
      <c r="Z3381" s="48"/>
      <c r="AB3381" s="16"/>
    </row>
    <row r="3382" spans="1:28" ht="12.75">
      <c r="A3382" s="354"/>
      <c r="B3382" s="225"/>
      <c r="C3382" s="225"/>
      <c r="F3382" s="555"/>
      <c r="G3382" s="555"/>
      <c r="P3382" s="581"/>
      <c r="Q3382" s="16"/>
      <c r="R3382" s="16"/>
      <c r="X3382" s="402"/>
      <c r="Y3382" s="16"/>
      <c r="Z3382" s="48"/>
      <c r="AB3382" s="16"/>
    </row>
    <row r="3383" spans="1:28" ht="12.75">
      <c r="A3383" s="354"/>
      <c r="B3383" s="225"/>
      <c r="C3383" s="225"/>
      <c r="F3383" s="555"/>
      <c r="G3383" s="555"/>
      <c r="P3383" s="581"/>
      <c r="Q3383" s="16"/>
      <c r="R3383" s="16"/>
      <c r="X3383" s="402"/>
      <c r="Y3383" s="16"/>
      <c r="Z3383" s="48"/>
      <c r="AB3383" s="16"/>
    </row>
    <row r="3384" spans="1:28" ht="12.75">
      <c r="A3384" s="354"/>
      <c r="B3384" s="225"/>
      <c r="C3384" s="225"/>
      <c r="F3384" s="555"/>
      <c r="G3384" s="555"/>
      <c r="P3384" s="581"/>
      <c r="Q3384" s="16"/>
      <c r="R3384" s="16"/>
      <c r="X3384" s="402"/>
      <c r="Y3384" s="16"/>
      <c r="Z3384" s="48"/>
      <c r="AB3384" s="16"/>
    </row>
    <row r="3385" spans="1:28" ht="12.75">
      <c r="A3385" s="354"/>
      <c r="B3385" s="225"/>
      <c r="C3385" s="225"/>
      <c r="F3385" s="555"/>
      <c r="G3385" s="555"/>
      <c r="P3385" s="581"/>
      <c r="Q3385" s="16"/>
      <c r="R3385" s="16"/>
      <c r="X3385" s="402"/>
      <c r="Y3385" s="16"/>
      <c r="Z3385" s="48"/>
      <c r="AB3385" s="16"/>
    </row>
    <row r="3386" spans="1:28" ht="12.75">
      <c r="A3386" s="354"/>
      <c r="B3386" s="225"/>
      <c r="C3386" s="225"/>
      <c r="F3386" s="555"/>
      <c r="G3386" s="555"/>
      <c r="P3386" s="581"/>
      <c r="Q3386" s="16"/>
      <c r="R3386" s="16"/>
      <c r="X3386" s="402"/>
      <c r="Y3386" s="16"/>
      <c r="Z3386" s="48"/>
      <c r="AB3386" s="16"/>
    </row>
    <row r="3387" spans="1:28" ht="12.75">
      <c r="A3387" s="354"/>
      <c r="B3387" s="225"/>
      <c r="C3387" s="225"/>
      <c r="F3387" s="555"/>
      <c r="G3387" s="555"/>
      <c r="P3387" s="581"/>
      <c r="Q3387" s="16"/>
      <c r="R3387" s="16"/>
      <c r="X3387" s="402"/>
      <c r="Y3387" s="16"/>
      <c r="Z3387" s="48"/>
      <c r="AB3387" s="16"/>
    </row>
    <row r="3388" spans="1:28" ht="12.75">
      <c r="A3388" s="354"/>
      <c r="B3388" s="225"/>
      <c r="C3388" s="225"/>
      <c r="F3388" s="555"/>
      <c r="G3388" s="555"/>
      <c r="P3388" s="581"/>
      <c r="Q3388" s="16"/>
      <c r="R3388" s="16"/>
      <c r="X3388" s="402"/>
      <c r="Y3388" s="16"/>
      <c r="Z3388" s="48"/>
      <c r="AB3388" s="16"/>
    </row>
    <row r="3389" spans="1:28" ht="12.75">
      <c r="A3389" s="354"/>
      <c r="B3389" s="225"/>
      <c r="C3389" s="225"/>
      <c r="F3389" s="555"/>
      <c r="G3389" s="555"/>
      <c r="P3389" s="581"/>
      <c r="Q3389" s="16"/>
      <c r="R3389" s="16"/>
      <c r="X3389" s="402"/>
      <c r="Y3389" s="16"/>
      <c r="Z3389" s="48"/>
      <c r="AB3389" s="16"/>
    </row>
    <row r="3390" spans="1:28" ht="12.75">
      <c r="A3390" s="354"/>
      <c r="B3390" s="225"/>
      <c r="C3390" s="225"/>
      <c r="F3390" s="555"/>
      <c r="G3390" s="555"/>
      <c r="P3390" s="581"/>
      <c r="Q3390" s="16"/>
      <c r="R3390" s="16"/>
      <c r="X3390" s="402"/>
      <c r="Y3390" s="16"/>
      <c r="Z3390" s="48"/>
      <c r="AB3390" s="16"/>
    </row>
    <row r="3391" spans="1:28" ht="12.75">
      <c r="A3391" s="354"/>
      <c r="B3391" s="225"/>
      <c r="C3391" s="225"/>
      <c r="F3391" s="555"/>
      <c r="G3391" s="555"/>
      <c r="P3391" s="581"/>
      <c r="Q3391" s="16"/>
      <c r="R3391" s="16"/>
      <c r="X3391" s="402"/>
      <c r="Y3391" s="16"/>
      <c r="Z3391" s="48"/>
      <c r="AB3391" s="16"/>
    </row>
    <row r="3392" spans="1:28" ht="12.75">
      <c r="A3392" s="354"/>
      <c r="B3392" s="225"/>
      <c r="C3392" s="225"/>
      <c r="F3392" s="555"/>
      <c r="G3392" s="555"/>
      <c r="P3392" s="581"/>
      <c r="Q3392" s="16"/>
      <c r="R3392" s="16"/>
      <c r="X3392" s="402"/>
      <c r="Y3392" s="16"/>
      <c r="Z3392" s="48"/>
      <c r="AB3392" s="16"/>
    </row>
    <row r="3393" spans="1:28" ht="12.75">
      <c r="A3393" s="354"/>
      <c r="B3393" s="225"/>
      <c r="C3393" s="225"/>
      <c r="F3393" s="555"/>
      <c r="G3393" s="555"/>
      <c r="P3393" s="581"/>
      <c r="Q3393" s="16"/>
      <c r="R3393" s="16"/>
      <c r="X3393" s="402"/>
      <c r="Y3393" s="16"/>
      <c r="Z3393" s="48"/>
      <c r="AB3393" s="16"/>
    </row>
    <row r="3394" spans="1:28" ht="12.75">
      <c r="A3394" s="354"/>
      <c r="B3394" s="225"/>
      <c r="C3394" s="225"/>
      <c r="F3394" s="555"/>
      <c r="G3394" s="555"/>
      <c r="P3394" s="581"/>
      <c r="Q3394" s="16"/>
      <c r="R3394" s="16"/>
      <c r="X3394" s="402"/>
      <c r="Y3394" s="16"/>
      <c r="Z3394" s="48"/>
      <c r="AB3394" s="16"/>
    </row>
    <row r="3395" spans="1:28" ht="12.75">
      <c r="A3395" s="354"/>
      <c r="B3395" s="225"/>
      <c r="C3395" s="225"/>
      <c r="F3395" s="555"/>
      <c r="G3395" s="555"/>
      <c r="P3395" s="581"/>
      <c r="Q3395" s="16"/>
      <c r="R3395" s="16"/>
      <c r="X3395" s="402"/>
      <c r="Y3395" s="16"/>
      <c r="Z3395" s="48"/>
      <c r="AB3395" s="16"/>
    </row>
    <row r="3396" spans="1:28" ht="12.75">
      <c r="A3396" s="354"/>
      <c r="B3396" s="225"/>
      <c r="C3396" s="225"/>
      <c r="F3396" s="555"/>
      <c r="G3396" s="555"/>
      <c r="P3396" s="581"/>
      <c r="Q3396" s="16"/>
      <c r="R3396" s="16"/>
      <c r="X3396" s="402"/>
      <c r="Y3396" s="16"/>
      <c r="Z3396" s="48"/>
      <c r="AB3396" s="16"/>
    </row>
    <row r="3397" spans="1:28" ht="12.75">
      <c r="A3397" s="354"/>
      <c r="B3397" s="225"/>
      <c r="C3397" s="225"/>
      <c r="F3397" s="555"/>
      <c r="G3397" s="555"/>
      <c r="P3397" s="581"/>
      <c r="Q3397" s="16"/>
      <c r="R3397" s="16"/>
      <c r="X3397" s="402"/>
      <c r="Y3397" s="16"/>
      <c r="Z3397" s="48"/>
      <c r="AB3397" s="16"/>
    </row>
    <row r="3398" spans="1:28" ht="12.75">
      <c r="A3398" s="354"/>
      <c r="B3398" s="225"/>
      <c r="C3398" s="225"/>
      <c r="F3398" s="555"/>
      <c r="G3398" s="555"/>
      <c r="P3398" s="581"/>
      <c r="Q3398" s="16"/>
      <c r="R3398" s="16"/>
      <c r="X3398" s="402"/>
      <c r="Y3398" s="16"/>
      <c r="Z3398" s="48"/>
      <c r="AB3398" s="16"/>
    </row>
    <row r="3399" spans="1:28" ht="12.75">
      <c r="A3399" s="354"/>
      <c r="B3399" s="225"/>
      <c r="C3399" s="225"/>
      <c r="F3399" s="555"/>
      <c r="G3399" s="555"/>
      <c r="P3399" s="581"/>
      <c r="Q3399" s="16"/>
      <c r="R3399" s="16"/>
      <c r="X3399" s="402"/>
      <c r="Y3399" s="16"/>
      <c r="Z3399" s="48"/>
      <c r="AB3399" s="16"/>
    </row>
    <row r="3400" spans="1:28" ht="12.75">
      <c r="A3400" s="354"/>
      <c r="B3400" s="225"/>
      <c r="C3400" s="225"/>
      <c r="F3400" s="555"/>
      <c r="G3400" s="555"/>
      <c r="P3400" s="581"/>
      <c r="Q3400" s="16"/>
      <c r="R3400" s="16"/>
      <c r="X3400" s="402"/>
      <c r="Y3400" s="16"/>
      <c r="Z3400" s="48"/>
      <c r="AB3400" s="16"/>
    </row>
    <row r="3401" spans="1:28" ht="12.75">
      <c r="A3401" s="354"/>
      <c r="B3401" s="225"/>
      <c r="C3401" s="225"/>
      <c r="F3401" s="555"/>
      <c r="G3401" s="555"/>
      <c r="P3401" s="581"/>
      <c r="Q3401" s="16"/>
      <c r="R3401" s="16"/>
      <c r="X3401" s="402"/>
      <c r="Y3401" s="16"/>
      <c r="Z3401" s="48"/>
      <c r="AB3401" s="16"/>
    </row>
    <row r="3402" spans="1:28" ht="12.75">
      <c r="A3402" s="354"/>
      <c r="B3402" s="225"/>
      <c r="C3402" s="225"/>
      <c r="F3402" s="555"/>
      <c r="G3402" s="555"/>
      <c r="P3402" s="581"/>
      <c r="Q3402" s="16"/>
      <c r="R3402" s="16"/>
      <c r="X3402" s="402"/>
      <c r="Y3402" s="16"/>
      <c r="Z3402" s="48"/>
      <c r="AB3402" s="16"/>
    </row>
    <row r="3403" spans="1:28" ht="12.75">
      <c r="A3403" s="354"/>
      <c r="B3403" s="225"/>
      <c r="C3403" s="225"/>
      <c r="F3403" s="555"/>
      <c r="G3403" s="555"/>
      <c r="P3403" s="581"/>
      <c r="Q3403" s="16"/>
      <c r="R3403" s="16"/>
      <c r="X3403" s="402"/>
      <c r="Y3403" s="16"/>
      <c r="Z3403" s="48"/>
      <c r="AB3403" s="16"/>
    </row>
    <row r="3404" spans="1:28" ht="12.75">
      <c r="A3404" s="354"/>
      <c r="B3404" s="225"/>
      <c r="C3404" s="225"/>
      <c r="F3404" s="555"/>
      <c r="G3404" s="555"/>
      <c r="P3404" s="581"/>
      <c r="Q3404" s="16"/>
      <c r="R3404" s="16"/>
      <c r="X3404" s="402"/>
      <c r="Y3404" s="16"/>
      <c r="Z3404" s="48"/>
      <c r="AB3404" s="16"/>
    </row>
    <row r="3405" spans="1:28" ht="12.75">
      <c r="A3405" s="354"/>
      <c r="B3405" s="225"/>
      <c r="C3405" s="225"/>
      <c r="F3405" s="555"/>
      <c r="G3405" s="555"/>
      <c r="P3405" s="581"/>
      <c r="Q3405" s="16"/>
      <c r="R3405" s="16"/>
      <c r="X3405" s="402"/>
      <c r="Y3405" s="16"/>
      <c r="Z3405" s="48"/>
      <c r="AB3405" s="16"/>
    </row>
    <row r="3406" spans="1:28" ht="12.75">
      <c r="A3406" s="354"/>
      <c r="B3406" s="225"/>
      <c r="C3406" s="225"/>
      <c r="F3406" s="555"/>
      <c r="G3406" s="555"/>
      <c r="P3406" s="581"/>
      <c r="Q3406" s="16"/>
      <c r="R3406" s="16"/>
      <c r="X3406" s="402"/>
      <c r="Y3406" s="16"/>
      <c r="Z3406" s="48"/>
      <c r="AB3406" s="16"/>
    </row>
    <row r="3407" spans="1:28" ht="12.75">
      <c r="A3407" s="354"/>
      <c r="B3407" s="225"/>
      <c r="C3407" s="225"/>
      <c r="F3407" s="555"/>
      <c r="G3407" s="555"/>
      <c r="P3407" s="581"/>
      <c r="Q3407" s="16"/>
      <c r="R3407" s="16"/>
      <c r="X3407" s="402"/>
      <c r="Y3407" s="16"/>
      <c r="Z3407" s="48"/>
      <c r="AB3407" s="16"/>
    </row>
    <row r="3408" spans="1:28" ht="12.75">
      <c r="A3408" s="354"/>
      <c r="B3408" s="225"/>
      <c r="C3408" s="225"/>
      <c r="F3408" s="555"/>
      <c r="G3408" s="555"/>
      <c r="P3408" s="581"/>
      <c r="Q3408" s="16"/>
      <c r="R3408" s="16"/>
      <c r="X3408" s="402"/>
      <c r="Y3408" s="16"/>
      <c r="Z3408" s="48"/>
      <c r="AB3408" s="16"/>
    </row>
    <row r="3409" spans="1:28" ht="12.75">
      <c r="A3409" s="354"/>
      <c r="B3409" s="225"/>
      <c r="C3409" s="225"/>
      <c r="F3409" s="555"/>
      <c r="G3409" s="555"/>
      <c r="P3409" s="581"/>
      <c r="Q3409" s="16"/>
      <c r="R3409" s="16"/>
      <c r="X3409" s="402"/>
      <c r="Y3409" s="16"/>
      <c r="Z3409" s="48"/>
      <c r="AB3409" s="16"/>
    </row>
    <row r="3410" spans="1:28" ht="12.75">
      <c r="A3410" s="354"/>
      <c r="B3410" s="225"/>
      <c r="C3410" s="225"/>
      <c r="F3410" s="555"/>
      <c r="G3410" s="555"/>
      <c r="P3410" s="581"/>
      <c r="Q3410" s="16"/>
      <c r="R3410" s="16"/>
      <c r="X3410" s="402"/>
      <c r="Y3410" s="16"/>
      <c r="Z3410" s="48"/>
      <c r="AB3410" s="16"/>
    </row>
    <row r="3411" spans="1:28" ht="12.75">
      <c r="A3411" s="354"/>
      <c r="B3411" s="225"/>
      <c r="C3411" s="225"/>
      <c r="F3411" s="555"/>
      <c r="G3411" s="555"/>
      <c r="P3411" s="581"/>
      <c r="Q3411" s="16"/>
      <c r="R3411" s="16"/>
      <c r="X3411" s="402"/>
      <c r="Y3411" s="16"/>
      <c r="Z3411" s="48"/>
      <c r="AB3411" s="16"/>
    </row>
    <row r="3412" spans="1:28" ht="12.75">
      <c r="A3412" s="354"/>
      <c r="B3412" s="225"/>
      <c r="C3412" s="225"/>
      <c r="F3412" s="555"/>
      <c r="G3412" s="555"/>
      <c r="P3412" s="581"/>
      <c r="Q3412" s="16"/>
      <c r="R3412" s="16"/>
      <c r="X3412" s="402"/>
      <c r="Y3412" s="16"/>
      <c r="Z3412" s="48"/>
      <c r="AB3412" s="16"/>
    </row>
    <row r="3413" spans="1:28" ht="12.75">
      <c r="A3413" s="354"/>
      <c r="B3413" s="225"/>
      <c r="C3413" s="225"/>
      <c r="F3413" s="555"/>
      <c r="G3413" s="555"/>
      <c r="P3413" s="581"/>
      <c r="Q3413" s="16"/>
      <c r="R3413" s="16"/>
      <c r="X3413" s="402"/>
      <c r="Y3413" s="16"/>
      <c r="Z3413" s="48"/>
      <c r="AB3413" s="16"/>
    </row>
    <row r="3414" spans="1:28" ht="12.75">
      <c r="A3414" s="354"/>
      <c r="B3414" s="225"/>
      <c r="C3414" s="225"/>
      <c r="F3414" s="555"/>
      <c r="G3414" s="555"/>
      <c r="P3414" s="581"/>
      <c r="Q3414" s="16"/>
      <c r="R3414" s="16"/>
      <c r="X3414" s="402"/>
      <c r="Y3414" s="16"/>
      <c r="Z3414" s="48"/>
      <c r="AB3414" s="16"/>
    </row>
    <row r="3415" spans="1:28" ht="12.75">
      <c r="A3415" s="354"/>
      <c r="B3415" s="225"/>
      <c r="C3415" s="225"/>
      <c r="F3415" s="555"/>
      <c r="G3415" s="555"/>
      <c r="P3415" s="581"/>
      <c r="Q3415" s="16"/>
      <c r="R3415" s="16"/>
      <c r="X3415" s="402"/>
      <c r="Y3415" s="16"/>
      <c r="Z3415" s="48"/>
      <c r="AB3415" s="16"/>
    </row>
    <row r="3416" spans="1:28" ht="12.75">
      <c r="A3416" s="354"/>
      <c r="B3416" s="225"/>
      <c r="C3416" s="225"/>
      <c r="F3416" s="555"/>
      <c r="G3416" s="555"/>
      <c r="P3416" s="581"/>
      <c r="Q3416" s="16"/>
      <c r="R3416" s="16"/>
      <c r="X3416" s="402"/>
      <c r="Y3416" s="16"/>
      <c r="Z3416" s="48"/>
      <c r="AB3416" s="16"/>
    </row>
    <row r="3417" spans="1:28" ht="12.75">
      <c r="A3417" s="354"/>
      <c r="B3417" s="225"/>
      <c r="C3417" s="225"/>
      <c r="F3417" s="555"/>
      <c r="G3417" s="555"/>
      <c r="P3417" s="581"/>
      <c r="Q3417" s="16"/>
      <c r="R3417" s="16"/>
      <c r="X3417" s="402"/>
      <c r="Y3417" s="16"/>
      <c r="Z3417" s="48"/>
      <c r="AB3417" s="16"/>
    </row>
    <row r="3418" spans="1:28" ht="12.75">
      <c r="A3418" s="354"/>
      <c r="B3418" s="225"/>
      <c r="C3418" s="225"/>
      <c r="F3418" s="555"/>
      <c r="G3418" s="555"/>
      <c r="P3418" s="581"/>
      <c r="Q3418" s="16"/>
      <c r="R3418" s="16"/>
      <c r="X3418" s="402"/>
      <c r="Y3418" s="16"/>
      <c r="Z3418" s="48"/>
      <c r="AB3418" s="16"/>
    </row>
    <row r="3419" spans="1:28" ht="12.75">
      <c r="A3419" s="354"/>
      <c r="B3419" s="225"/>
      <c r="C3419" s="225"/>
      <c r="F3419" s="555"/>
      <c r="G3419" s="555"/>
      <c r="P3419" s="581"/>
      <c r="Q3419" s="16"/>
      <c r="R3419" s="16"/>
      <c r="X3419" s="402"/>
      <c r="Y3419" s="16"/>
      <c r="Z3419" s="48"/>
      <c r="AB3419" s="16"/>
    </row>
    <row r="3420" spans="1:28" ht="12.75">
      <c r="A3420" s="354"/>
      <c r="B3420" s="225"/>
      <c r="C3420" s="225"/>
      <c r="F3420" s="555"/>
      <c r="G3420" s="555"/>
      <c r="P3420" s="581"/>
      <c r="Q3420" s="16"/>
      <c r="R3420" s="16"/>
      <c r="X3420" s="402"/>
      <c r="Y3420" s="16"/>
      <c r="Z3420" s="48"/>
      <c r="AB3420" s="16"/>
    </row>
    <row r="3421" spans="1:28" ht="12.75">
      <c r="A3421" s="354"/>
      <c r="B3421" s="225"/>
      <c r="C3421" s="225"/>
      <c r="F3421" s="555"/>
      <c r="G3421" s="555"/>
      <c r="P3421" s="581"/>
      <c r="Q3421" s="16"/>
      <c r="R3421" s="16"/>
      <c r="X3421" s="402"/>
      <c r="Y3421" s="16"/>
      <c r="Z3421" s="48"/>
      <c r="AB3421" s="16"/>
    </row>
    <row r="3422" spans="1:28" ht="12.75">
      <c r="A3422" s="354"/>
      <c r="B3422" s="225"/>
      <c r="C3422" s="225"/>
      <c r="F3422" s="555"/>
      <c r="G3422" s="555"/>
      <c r="P3422" s="581"/>
      <c r="Q3422" s="16"/>
      <c r="R3422" s="16"/>
      <c r="X3422" s="402"/>
      <c r="Y3422" s="16"/>
      <c r="Z3422" s="48"/>
      <c r="AB3422" s="16"/>
    </row>
    <row r="3423" spans="1:28" ht="12.75">
      <c r="A3423" s="354"/>
      <c r="B3423" s="225"/>
      <c r="C3423" s="225"/>
      <c r="F3423" s="555"/>
      <c r="G3423" s="555"/>
      <c r="P3423" s="581"/>
      <c r="Q3423" s="16"/>
      <c r="R3423" s="16"/>
      <c r="X3423" s="402"/>
      <c r="Y3423" s="16"/>
      <c r="Z3423" s="48"/>
      <c r="AB3423" s="16"/>
    </row>
    <row r="3424" spans="1:28" ht="12.75">
      <c r="A3424" s="354"/>
      <c r="B3424" s="225"/>
      <c r="C3424" s="225"/>
      <c r="F3424" s="555"/>
      <c r="G3424" s="555"/>
      <c r="P3424" s="581"/>
      <c r="Q3424" s="16"/>
      <c r="R3424" s="16"/>
      <c r="X3424" s="402"/>
      <c r="Y3424" s="16"/>
      <c r="Z3424" s="48"/>
      <c r="AB3424" s="16"/>
    </row>
    <row r="3425" spans="1:28" ht="12.75">
      <c r="A3425" s="354"/>
      <c r="B3425" s="225"/>
      <c r="C3425" s="225"/>
      <c r="F3425" s="555"/>
      <c r="G3425" s="555"/>
      <c r="P3425" s="581"/>
      <c r="Q3425" s="16"/>
      <c r="R3425" s="16"/>
      <c r="X3425" s="402"/>
      <c r="Y3425" s="16"/>
      <c r="Z3425" s="48"/>
      <c r="AB3425" s="16"/>
    </row>
    <row r="3426" spans="1:28" ht="12.75">
      <c r="A3426" s="354"/>
      <c r="B3426" s="225"/>
      <c r="C3426" s="225"/>
      <c r="F3426" s="555"/>
      <c r="G3426" s="555"/>
      <c r="P3426" s="581"/>
      <c r="Q3426" s="16"/>
      <c r="R3426" s="16"/>
      <c r="X3426" s="402"/>
      <c r="Y3426" s="16"/>
      <c r="Z3426" s="48"/>
      <c r="AB3426" s="16"/>
    </row>
    <row r="3427" spans="1:28" ht="12.75">
      <c r="A3427" s="354"/>
      <c r="B3427" s="225"/>
      <c r="C3427" s="225"/>
      <c r="F3427" s="555"/>
      <c r="G3427" s="555"/>
      <c r="P3427" s="581"/>
      <c r="Q3427" s="16"/>
      <c r="R3427" s="16"/>
      <c r="X3427" s="402"/>
      <c r="Y3427" s="16"/>
      <c r="Z3427" s="48"/>
      <c r="AB3427" s="16"/>
    </row>
    <row r="3428" spans="1:28" ht="12.75">
      <c r="A3428" s="354"/>
      <c r="B3428" s="225"/>
      <c r="C3428" s="225"/>
      <c r="F3428" s="555"/>
      <c r="G3428" s="555"/>
      <c r="P3428" s="581"/>
      <c r="Q3428" s="16"/>
      <c r="R3428" s="16"/>
      <c r="X3428" s="402"/>
      <c r="Y3428" s="16"/>
      <c r="Z3428" s="48"/>
      <c r="AB3428" s="16"/>
    </row>
    <row r="3429" spans="1:28" ht="12.75">
      <c r="A3429" s="354"/>
      <c r="B3429" s="225"/>
      <c r="C3429" s="225"/>
      <c r="F3429" s="555"/>
      <c r="G3429" s="555"/>
      <c r="P3429" s="581"/>
      <c r="Q3429" s="16"/>
      <c r="R3429" s="16"/>
      <c r="X3429" s="402"/>
      <c r="Y3429" s="16"/>
      <c r="Z3429" s="48"/>
      <c r="AB3429" s="16"/>
    </row>
    <row r="3430" spans="1:28" ht="12.75">
      <c r="A3430" s="354"/>
      <c r="B3430" s="225"/>
      <c r="C3430" s="225"/>
      <c r="F3430" s="555"/>
      <c r="G3430" s="555"/>
      <c r="P3430" s="581"/>
      <c r="Q3430" s="16"/>
      <c r="R3430" s="16"/>
      <c r="X3430" s="402"/>
      <c r="Y3430" s="16"/>
      <c r="Z3430" s="48"/>
      <c r="AB3430" s="16"/>
    </row>
    <row r="3431" spans="1:28" ht="12.75">
      <c r="A3431" s="354"/>
      <c r="B3431" s="225"/>
      <c r="C3431" s="225"/>
      <c r="F3431" s="555"/>
      <c r="G3431" s="555"/>
      <c r="P3431" s="581"/>
      <c r="Q3431" s="16"/>
      <c r="R3431" s="16"/>
      <c r="X3431" s="402"/>
      <c r="Y3431" s="16"/>
      <c r="Z3431" s="48"/>
      <c r="AB3431" s="16"/>
    </row>
    <row r="3432" spans="1:28" ht="12.75">
      <c r="A3432" s="354"/>
      <c r="B3432" s="225"/>
      <c r="C3432" s="225"/>
      <c r="F3432" s="555"/>
      <c r="G3432" s="555"/>
      <c r="P3432" s="581"/>
      <c r="Q3432" s="16"/>
      <c r="R3432" s="16"/>
      <c r="X3432" s="402"/>
      <c r="Y3432" s="16"/>
      <c r="Z3432" s="48"/>
      <c r="AB3432" s="16"/>
    </row>
    <row r="3433" spans="1:28" ht="12.75">
      <c r="A3433" s="354"/>
      <c r="B3433" s="225"/>
      <c r="C3433" s="225"/>
      <c r="F3433" s="555"/>
      <c r="G3433" s="555"/>
      <c r="P3433" s="581"/>
      <c r="Q3433" s="16"/>
      <c r="R3433" s="16"/>
      <c r="X3433" s="402"/>
      <c r="Y3433" s="16"/>
      <c r="Z3433" s="48"/>
      <c r="AB3433" s="16"/>
    </row>
    <row r="3434" spans="1:28" ht="12.75">
      <c r="A3434" s="354"/>
      <c r="B3434" s="225"/>
      <c r="C3434" s="225"/>
      <c r="F3434" s="555"/>
      <c r="G3434" s="555"/>
      <c r="P3434" s="581"/>
      <c r="Q3434" s="16"/>
      <c r="R3434" s="16"/>
      <c r="X3434" s="402"/>
      <c r="Y3434" s="16"/>
      <c r="Z3434" s="48"/>
      <c r="AB3434" s="16"/>
    </row>
    <row r="3435" spans="1:28" ht="12.75">
      <c r="A3435" s="354"/>
      <c r="B3435" s="225"/>
      <c r="C3435" s="225"/>
      <c r="F3435" s="555"/>
      <c r="G3435" s="555"/>
      <c r="P3435" s="581"/>
      <c r="Q3435" s="16"/>
      <c r="R3435" s="16"/>
      <c r="X3435" s="402"/>
      <c r="Y3435" s="16"/>
      <c r="Z3435" s="48"/>
      <c r="AB3435" s="16"/>
    </row>
    <row r="3436" spans="1:28" ht="12.75">
      <c r="A3436" s="354"/>
      <c r="B3436" s="225"/>
      <c r="C3436" s="225"/>
      <c r="F3436" s="555"/>
      <c r="G3436" s="555"/>
      <c r="P3436" s="581"/>
      <c r="Q3436" s="16"/>
      <c r="R3436" s="16"/>
      <c r="X3436" s="402"/>
      <c r="Y3436" s="16"/>
      <c r="Z3436" s="48"/>
      <c r="AB3436" s="16"/>
    </row>
    <row r="3437" spans="1:28" ht="12.75">
      <c r="A3437" s="354"/>
      <c r="B3437" s="225"/>
      <c r="C3437" s="225"/>
      <c r="F3437" s="555"/>
      <c r="G3437" s="555"/>
      <c r="P3437" s="581"/>
      <c r="Q3437" s="16"/>
      <c r="R3437" s="16"/>
      <c r="X3437" s="402"/>
      <c r="Y3437" s="16"/>
      <c r="Z3437" s="48"/>
      <c r="AB3437" s="16"/>
    </row>
    <row r="3438" spans="1:28" ht="12.75">
      <c r="A3438" s="354"/>
      <c r="B3438" s="225"/>
      <c r="C3438" s="225"/>
      <c r="F3438" s="555"/>
      <c r="G3438" s="555"/>
      <c r="P3438" s="581"/>
      <c r="Q3438" s="16"/>
      <c r="R3438" s="16"/>
      <c r="X3438" s="402"/>
      <c r="Y3438" s="16"/>
      <c r="Z3438" s="48"/>
      <c r="AB3438" s="16"/>
    </row>
    <row r="3439" spans="1:28" ht="12.75">
      <c r="A3439" s="354"/>
      <c r="B3439" s="225"/>
      <c r="C3439" s="225"/>
      <c r="F3439" s="555"/>
      <c r="G3439" s="555"/>
      <c r="P3439" s="581"/>
      <c r="Q3439" s="16"/>
      <c r="R3439" s="16"/>
      <c r="X3439" s="402"/>
      <c r="Y3439" s="16"/>
      <c r="Z3439" s="48"/>
      <c r="AB3439" s="16"/>
    </row>
    <row r="3440" spans="1:28" ht="12.75">
      <c r="A3440" s="354"/>
      <c r="B3440" s="225"/>
      <c r="C3440" s="225"/>
      <c r="F3440" s="555"/>
      <c r="G3440" s="555"/>
      <c r="P3440" s="581"/>
      <c r="Q3440" s="16"/>
      <c r="R3440" s="16"/>
      <c r="X3440" s="402"/>
      <c r="Y3440" s="16"/>
      <c r="Z3440" s="48"/>
      <c r="AB3440" s="16"/>
    </row>
    <row r="3441" spans="1:28" ht="12.75">
      <c r="A3441" s="354"/>
      <c r="B3441" s="225"/>
      <c r="C3441" s="225"/>
      <c r="F3441" s="555"/>
      <c r="G3441" s="555"/>
      <c r="P3441" s="581"/>
      <c r="Q3441" s="16"/>
      <c r="R3441" s="16"/>
      <c r="X3441" s="402"/>
      <c r="Y3441" s="16"/>
      <c r="Z3441" s="48"/>
      <c r="AB3441" s="16"/>
    </row>
    <row r="3442" spans="1:28" ht="12.75">
      <c r="A3442" s="354"/>
      <c r="B3442" s="225"/>
      <c r="C3442" s="225"/>
      <c r="F3442" s="555"/>
      <c r="G3442" s="555"/>
      <c r="P3442" s="581"/>
      <c r="Q3442" s="16"/>
      <c r="R3442" s="16"/>
      <c r="X3442" s="402"/>
      <c r="Y3442" s="16"/>
      <c r="Z3442" s="48"/>
      <c r="AB3442" s="16"/>
    </row>
    <row r="3443" spans="1:28" ht="12.75">
      <c r="A3443" s="354"/>
      <c r="B3443" s="225"/>
      <c r="C3443" s="225"/>
      <c r="F3443" s="555"/>
      <c r="G3443" s="555"/>
      <c r="P3443" s="581"/>
      <c r="Q3443" s="16"/>
      <c r="R3443" s="16"/>
      <c r="X3443" s="402"/>
      <c r="Y3443" s="16"/>
      <c r="Z3443" s="48"/>
      <c r="AB3443" s="16"/>
    </row>
    <row r="3444" spans="1:28" ht="12.75">
      <c r="A3444" s="354"/>
      <c r="B3444" s="225"/>
      <c r="C3444" s="225"/>
      <c r="F3444" s="555"/>
      <c r="G3444" s="555"/>
      <c r="P3444" s="581"/>
      <c r="Q3444" s="16"/>
      <c r="R3444" s="16"/>
      <c r="X3444" s="402"/>
      <c r="Y3444" s="16"/>
      <c r="Z3444" s="48"/>
      <c r="AB3444" s="16"/>
    </row>
    <row r="3445" spans="1:28" ht="12.75">
      <c r="A3445" s="354"/>
      <c r="B3445" s="225"/>
      <c r="C3445" s="225"/>
      <c r="F3445" s="555"/>
      <c r="G3445" s="555"/>
      <c r="P3445" s="581"/>
      <c r="Q3445" s="16"/>
      <c r="R3445" s="16"/>
      <c r="X3445" s="402"/>
      <c r="Y3445" s="16"/>
      <c r="Z3445" s="48"/>
      <c r="AB3445" s="16"/>
    </row>
    <row r="3446" spans="1:28" ht="12.75">
      <c r="A3446" s="354"/>
      <c r="B3446" s="225"/>
      <c r="C3446" s="225"/>
      <c r="F3446" s="555"/>
      <c r="G3446" s="555"/>
      <c r="P3446" s="581"/>
      <c r="Q3446" s="16"/>
      <c r="R3446" s="16"/>
      <c r="X3446" s="402"/>
      <c r="Y3446" s="16"/>
      <c r="Z3446" s="48"/>
      <c r="AB3446" s="16"/>
    </row>
    <row r="3447" spans="1:28" ht="12.75">
      <c r="A3447" s="354"/>
      <c r="B3447" s="225"/>
      <c r="C3447" s="225"/>
      <c r="F3447" s="555"/>
      <c r="G3447" s="555"/>
      <c r="P3447" s="581"/>
      <c r="Q3447" s="16"/>
      <c r="R3447" s="16"/>
      <c r="X3447" s="402"/>
      <c r="Y3447" s="16"/>
      <c r="Z3447" s="48"/>
      <c r="AB3447" s="16"/>
    </row>
    <row r="3448" spans="1:28" ht="12.75">
      <c r="A3448" s="354"/>
      <c r="B3448" s="225"/>
      <c r="C3448" s="225"/>
      <c r="F3448" s="555"/>
      <c r="G3448" s="555"/>
      <c r="P3448" s="581"/>
      <c r="Q3448" s="16"/>
      <c r="R3448" s="16"/>
      <c r="X3448" s="402"/>
      <c r="Y3448" s="16"/>
      <c r="Z3448" s="48"/>
      <c r="AB3448" s="16"/>
    </row>
    <row r="3449" spans="1:28" ht="12.75">
      <c r="A3449" s="354"/>
      <c r="B3449" s="225"/>
      <c r="C3449" s="225"/>
      <c r="F3449" s="555"/>
      <c r="G3449" s="555"/>
      <c r="P3449" s="581"/>
      <c r="Q3449" s="16"/>
      <c r="R3449" s="16"/>
      <c r="X3449" s="402"/>
      <c r="Y3449" s="16"/>
      <c r="Z3449" s="48"/>
      <c r="AB3449" s="16"/>
    </row>
    <row r="3450" spans="1:28" ht="12.75">
      <c r="A3450" s="354"/>
      <c r="B3450" s="225"/>
      <c r="C3450" s="225"/>
      <c r="F3450" s="555"/>
      <c r="G3450" s="555"/>
      <c r="P3450" s="581"/>
      <c r="Q3450" s="16"/>
      <c r="R3450" s="16"/>
      <c r="X3450" s="402"/>
      <c r="Y3450" s="16"/>
      <c r="Z3450" s="48"/>
      <c r="AB3450" s="16"/>
    </row>
    <row r="3451" spans="1:28" ht="12.75">
      <c r="A3451" s="354"/>
      <c r="B3451" s="225"/>
      <c r="C3451" s="225"/>
      <c r="F3451" s="555"/>
      <c r="G3451" s="555"/>
      <c r="P3451" s="581"/>
      <c r="Q3451" s="16"/>
      <c r="R3451" s="16"/>
      <c r="X3451" s="402"/>
      <c r="Y3451" s="16"/>
      <c r="Z3451" s="48"/>
      <c r="AB3451" s="16"/>
    </row>
    <row r="3452" spans="1:28" ht="12.75">
      <c r="A3452" s="354"/>
      <c r="B3452" s="225"/>
      <c r="C3452" s="225"/>
      <c r="F3452" s="555"/>
      <c r="G3452" s="555"/>
      <c r="P3452" s="581"/>
      <c r="Q3452" s="16"/>
      <c r="R3452" s="16"/>
      <c r="X3452" s="402"/>
      <c r="Y3452" s="16"/>
      <c r="Z3452" s="48"/>
      <c r="AB3452" s="16"/>
    </row>
    <row r="3453" spans="1:28" ht="12.75">
      <c r="A3453" s="354"/>
      <c r="B3453" s="225"/>
      <c r="C3453" s="225"/>
      <c r="F3453" s="555"/>
      <c r="G3453" s="555"/>
      <c r="P3453" s="581"/>
      <c r="Q3453" s="16"/>
      <c r="R3453" s="16"/>
      <c r="X3453" s="402"/>
      <c r="Y3453" s="16"/>
      <c r="Z3453" s="48"/>
      <c r="AB3453" s="16"/>
    </row>
    <row r="3454" spans="1:28" ht="12.75">
      <c r="A3454" s="354"/>
      <c r="B3454" s="225"/>
      <c r="C3454" s="225"/>
      <c r="F3454" s="555"/>
      <c r="G3454" s="555"/>
      <c r="P3454" s="581"/>
      <c r="Q3454" s="16"/>
      <c r="R3454" s="16"/>
      <c r="X3454" s="402"/>
      <c r="Y3454" s="16"/>
      <c r="Z3454" s="48"/>
      <c r="AB3454" s="16"/>
    </row>
    <row r="3455" spans="1:28" ht="12.75">
      <c r="A3455" s="354"/>
      <c r="B3455" s="225"/>
      <c r="C3455" s="225"/>
      <c r="F3455" s="555"/>
      <c r="G3455" s="555"/>
      <c r="P3455" s="581"/>
      <c r="Q3455" s="16"/>
      <c r="R3455" s="16"/>
      <c r="X3455" s="402"/>
      <c r="Y3455" s="16"/>
      <c r="Z3455" s="48"/>
      <c r="AB3455" s="16"/>
    </row>
    <row r="3456" spans="1:28" ht="12.75">
      <c r="A3456" s="354"/>
      <c r="B3456" s="225"/>
      <c r="C3456" s="225"/>
      <c r="F3456" s="555"/>
      <c r="G3456" s="555"/>
      <c r="P3456" s="581"/>
      <c r="Q3456" s="16"/>
      <c r="R3456" s="16"/>
      <c r="X3456" s="402"/>
      <c r="Y3456" s="16"/>
      <c r="Z3456" s="48"/>
      <c r="AB3456" s="16"/>
    </row>
    <row r="3457" spans="1:28" ht="12.75">
      <c r="A3457" s="354"/>
      <c r="B3457" s="225"/>
      <c r="C3457" s="225"/>
      <c r="F3457" s="555"/>
      <c r="G3457" s="555"/>
      <c r="P3457" s="581"/>
      <c r="Q3457" s="16"/>
      <c r="R3457" s="16"/>
      <c r="X3457" s="402"/>
      <c r="Y3457" s="16"/>
      <c r="Z3457" s="48"/>
      <c r="AB3457" s="16"/>
    </row>
    <row r="3458" spans="1:28" ht="12.75">
      <c r="A3458" s="354"/>
      <c r="B3458" s="225"/>
      <c r="C3458" s="225"/>
      <c r="F3458" s="555"/>
      <c r="G3458" s="555"/>
      <c r="P3458" s="581"/>
      <c r="Q3458" s="16"/>
      <c r="R3458" s="16"/>
      <c r="X3458" s="402"/>
      <c r="Y3458" s="16"/>
      <c r="Z3458" s="48"/>
      <c r="AB3458" s="16"/>
    </row>
    <row r="3459" spans="1:28" ht="12.75">
      <c r="A3459" s="354"/>
      <c r="B3459" s="225"/>
      <c r="C3459" s="225"/>
      <c r="F3459" s="555"/>
      <c r="G3459" s="555"/>
      <c r="P3459" s="581"/>
      <c r="Q3459" s="16"/>
      <c r="R3459" s="16"/>
      <c r="X3459" s="402"/>
      <c r="Y3459" s="16"/>
      <c r="Z3459" s="48"/>
      <c r="AB3459" s="16"/>
    </row>
    <row r="3460" spans="1:28" ht="12.75">
      <c r="A3460" s="354"/>
      <c r="B3460" s="225"/>
      <c r="C3460" s="225"/>
      <c r="F3460" s="555"/>
      <c r="G3460" s="555"/>
      <c r="P3460" s="581"/>
      <c r="Q3460" s="16"/>
      <c r="R3460" s="16"/>
      <c r="X3460" s="402"/>
      <c r="Y3460" s="16"/>
      <c r="Z3460" s="48"/>
      <c r="AB3460" s="16"/>
    </row>
    <row r="3461" spans="1:28" ht="12.75">
      <c r="A3461" s="354"/>
      <c r="B3461" s="225"/>
      <c r="C3461" s="225"/>
      <c r="F3461" s="555"/>
      <c r="G3461" s="555"/>
      <c r="P3461" s="581"/>
      <c r="Q3461" s="16"/>
      <c r="R3461" s="16"/>
      <c r="X3461" s="402"/>
      <c r="Y3461" s="16"/>
      <c r="Z3461" s="48"/>
      <c r="AB3461" s="16"/>
    </row>
    <row r="3462" spans="1:28" ht="12.75">
      <c r="A3462" s="354"/>
      <c r="B3462" s="225"/>
      <c r="C3462" s="225"/>
      <c r="F3462" s="555"/>
      <c r="G3462" s="555"/>
      <c r="P3462" s="581"/>
      <c r="Q3462" s="16"/>
      <c r="R3462" s="16"/>
      <c r="X3462" s="402"/>
      <c r="Y3462" s="16"/>
      <c r="Z3462" s="48"/>
      <c r="AB3462" s="16"/>
    </row>
    <row r="3463" spans="1:28" ht="12.75">
      <c r="A3463" s="354"/>
      <c r="B3463" s="225"/>
      <c r="C3463" s="225"/>
      <c r="F3463" s="555"/>
      <c r="G3463" s="555"/>
      <c r="P3463" s="581"/>
      <c r="Q3463" s="16"/>
      <c r="R3463" s="16"/>
      <c r="X3463" s="402"/>
      <c r="Y3463" s="16"/>
      <c r="Z3463" s="48"/>
      <c r="AB3463" s="16"/>
    </row>
    <row r="3464" spans="1:28" ht="12.75">
      <c r="A3464" s="354"/>
      <c r="B3464" s="225"/>
      <c r="C3464" s="225"/>
      <c r="F3464" s="555"/>
      <c r="G3464" s="555"/>
      <c r="P3464" s="581"/>
      <c r="Q3464" s="16"/>
      <c r="R3464" s="16"/>
      <c r="X3464" s="402"/>
      <c r="Y3464" s="16"/>
      <c r="Z3464" s="48"/>
      <c r="AB3464" s="16"/>
    </row>
    <row r="3465" spans="1:28" ht="12.75">
      <c r="A3465" s="354"/>
      <c r="B3465" s="225"/>
      <c r="C3465" s="225"/>
      <c r="F3465" s="555"/>
      <c r="G3465" s="555"/>
      <c r="P3465" s="581"/>
      <c r="Q3465" s="16"/>
      <c r="R3465" s="16"/>
      <c r="X3465" s="402"/>
      <c r="Y3465" s="16"/>
      <c r="Z3465" s="48"/>
      <c r="AB3465" s="16"/>
    </row>
    <row r="3466" spans="1:28" ht="12.75">
      <c r="A3466" s="354"/>
      <c r="B3466" s="225"/>
      <c r="C3466" s="225"/>
      <c r="F3466" s="555"/>
      <c r="G3466" s="555"/>
      <c r="P3466" s="581"/>
      <c r="Q3466" s="16"/>
      <c r="R3466" s="16"/>
      <c r="X3466" s="402"/>
      <c r="Y3466" s="16"/>
      <c r="Z3466" s="48"/>
      <c r="AB3466" s="16"/>
    </row>
    <row r="3467" spans="1:28" ht="12.75">
      <c r="A3467" s="354"/>
      <c r="B3467" s="225"/>
      <c r="C3467" s="225"/>
      <c r="F3467" s="555"/>
      <c r="G3467" s="555"/>
      <c r="P3467" s="581"/>
      <c r="Q3467" s="16"/>
      <c r="R3467" s="16"/>
      <c r="X3467" s="402"/>
      <c r="Y3467" s="16"/>
      <c r="Z3467" s="48"/>
      <c r="AB3467" s="16"/>
    </row>
    <row r="3468" spans="1:28" ht="12.75">
      <c r="A3468" s="354"/>
      <c r="B3468" s="225"/>
      <c r="C3468" s="225"/>
      <c r="F3468" s="555"/>
      <c r="G3468" s="555"/>
      <c r="P3468" s="581"/>
      <c r="Q3468" s="16"/>
      <c r="R3468" s="16"/>
      <c r="X3468" s="402"/>
      <c r="Y3468" s="16"/>
      <c r="Z3468" s="48"/>
      <c r="AB3468" s="16"/>
    </row>
    <row r="3469" spans="1:28" ht="12.75">
      <c r="A3469" s="354"/>
      <c r="B3469" s="225"/>
      <c r="C3469" s="225"/>
      <c r="F3469" s="555"/>
      <c r="G3469" s="555"/>
      <c r="P3469" s="581"/>
      <c r="Q3469" s="16"/>
      <c r="R3469" s="16"/>
      <c r="X3469" s="402"/>
      <c r="Y3469" s="16"/>
      <c r="Z3469" s="48"/>
      <c r="AB3469" s="16"/>
    </row>
    <row r="3470" spans="1:28" ht="12.75">
      <c r="A3470" s="354"/>
      <c r="B3470" s="225"/>
      <c r="C3470" s="225"/>
      <c r="F3470" s="555"/>
      <c r="G3470" s="555"/>
      <c r="P3470" s="581"/>
      <c r="Q3470" s="16"/>
      <c r="R3470" s="16"/>
      <c r="X3470" s="402"/>
      <c r="Y3470" s="16"/>
      <c r="Z3470" s="48"/>
      <c r="AB3470" s="16"/>
    </row>
    <row r="3471" spans="1:28" ht="12.75">
      <c r="A3471" s="354"/>
      <c r="B3471" s="225"/>
      <c r="C3471" s="225"/>
      <c r="F3471" s="555"/>
      <c r="G3471" s="555"/>
      <c r="P3471" s="581"/>
      <c r="Q3471" s="16"/>
      <c r="R3471" s="16"/>
      <c r="X3471" s="402"/>
      <c r="Y3471" s="16"/>
      <c r="Z3471" s="48"/>
      <c r="AB3471" s="16"/>
    </row>
    <row r="3472" spans="1:28" ht="12.75">
      <c r="A3472" s="354"/>
      <c r="B3472" s="225"/>
      <c r="C3472" s="225"/>
      <c r="F3472" s="555"/>
      <c r="G3472" s="555"/>
      <c r="P3472" s="581"/>
      <c r="Q3472" s="16"/>
      <c r="R3472" s="16"/>
      <c r="X3472" s="402"/>
      <c r="Y3472" s="16"/>
      <c r="Z3472" s="48"/>
      <c r="AB3472" s="16"/>
    </row>
    <row r="3473" spans="1:28" ht="12.75">
      <c r="A3473" s="354"/>
      <c r="B3473" s="225"/>
      <c r="C3473" s="225"/>
      <c r="F3473" s="555"/>
      <c r="G3473" s="555"/>
      <c r="P3473" s="581"/>
      <c r="Q3473" s="16"/>
      <c r="R3473" s="16"/>
      <c r="X3473" s="402"/>
      <c r="Y3473" s="16"/>
      <c r="Z3473" s="48"/>
      <c r="AB3473" s="16"/>
    </row>
    <row r="3474" spans="1:28" ht="12.75">
      <c r="A3474" s="354"/>
      <c r="B3474" s="225"/>
      <c r="C3474" s="225"/>
      <c r="F3474" s="555"/>
      <c r="G3474" s="555"/>
      <c r="P3474" s="581"/>
      <c r="Q3474" s="16"/>
      <c r="R3474" s="16"/>
      <c r="X3474" s="402"/>
      <c r="Y3474" s="16"/>
      <c r="Z3474" s="48"/>
      <c r="AB3474" s="16"/>
    </row>
    <row r="3475" spans="1:28" ht="12.75">
      <c r="A3475" s="354"/>
      <c r="B3475" s="225"/>
      <c r="C3475" s="225"/>
      <c r="F3475" s="555"/>
      <c r="G3475" s="555"/>
      <c r="P3475" s="581"/>
      <c r="Q3475" s="16"/>
      <c r="R3475" s="16"/>
      <c r="X3475" s="402"/>
      <c r="Y3475" s="16"/>
      <c r="Z3475" s="48"/>
      <c r="AB3475" s="16"/>
    </row>
    <row r="3476" spans="1:28" ht="12.75">
      <c r="A3476" s="354"/>
      <c r="B3476" s="225"/>
      <c r="C3476" s="225"/>
      <c r="F3476" s="555"/>
      <c r="G3476" s="555"/>
      <c r="P3476" s="581"/>
      <c r="Q3476" s="16"/>
      <c r="R3476" s="16"/>
      <c r="X3476" s="402"/>
      <c r="Y3476" s="16"/>
      <c r="Z3476" s="48"/>
      <c r="AB3476" s="16"/>
    </row>
    <row r="3477" spans="1:28" ht="12.75">
      <c r="A3477" s="354"/>
      <c r="B3477" s="225"/>
      <c r="C3477" s="225"/>
      <c r="F3477" s="555"/>
      <c r="G3477" s="555"/>
      <c r="P3477" s="581"/>
      <c r="Q3477" s="16"/>
      <c r="R3477" s="16"/>
      <c r="X3477" s="402"/>
      <c r="Y3477" s="16"/>
      <c r="Z3477" s="48"/>
      <c r="AB3477" s="16"/>
    </row>
    <row r="3478" spans="1:28" ht="12.75">
      <c r="A3478" s="354"/>
      <c r="B3478" s="225"/>
      <c r="C3478" s="225"/>
      <c r="F3478" s="555"/>
      <c r="G3478" s="555"/>
      <c r="P3478" s="581"/>
      <c r="Q3478" s="16"/>
      <c r="R3478" s="16"/>
      <c r="X3478" s="402"/>
      <c r="Y3478" s="16"/>
      <c r="Z3478" s="48"/>
      <c r="AB3478" s="16"/>
    </row>
    <row r="3479" spans="1:28" ht="12.75">
      <c r="A3479" s="354"/>
      <c r="B3479" s="225"/>
      <c r="C3479" s="225"/>
      <c r="F3479" s="555"/>
      <c r="G3479" s="555"/>
      <c r="P3479" s="581"/>
      <c r="Q3479" s="16"/>
      <c r="R3479" s="16"/>
      <c r="X3479" s="402"/>
      <c r="Y3479" s="16"/>
      <c r="Z3479" s="48"/>
      <c r="AB3479" s="16"/>
    </row>
    <row r="3480" spans="1:28" ht="12.75">
      <c r="A3480" s="354"/>
      <c r="B3480" s="225"/>
      <c r="C3480" s="225"/>
      <c r="F3480" s="555"/>
      <c r="G3480" s="555"/>
      <c r="P3480" s="581"/>
      <c r="Q3480" s="16"/>
      <c r="R3480" s="16"/>
      <c r="X3480" s="402"/>
      <c r="Y3480" s="16"/>
      <c r="Z3480" s="48"/>
      <c r="AB3480" s="16"/>
    </row>
    <row r="3481" spans="1:28" ht="12.75">
      <c r="A3481" s="354"/>
      <c r="B3481" s="225"/>
      <c r="C3481" s="225"/>
      <c r="F3481" s="555"/>
      <c r="G3481" s="555"/>
      <c r="P3481" s="581"/>
      <c r="Q3481" s="16"/>
      <c r="R3481" s="16"/>
      <c r="X3481" s="402"/>
      <c r="Y3481" s="16"/>
      <c r="Z3481" s="48"/>
      <c r="AB3481" s="16"/>
    </row>
    <row r="3482" spans="1:28" ht="12.75">
      <c r="A3482" s="354"/>
      <c r="B3482" s="225"/>
      <c r="C3482" s="225"/>
      <c r="F3482" s="555"/>
      <c r="G3482" s="555"/>
      <c r="P3482" s="581"/>
      <c r="Q3482" s="16"/>
      <c r="R3482" s="16"/>
      <c r="X3482" s="402"/>
      <c r="Y3482" s="16"/>
      <c r="Z3482" s="48"/>
      <c r="AB3482" s="16"/>
    </row>
    <row r="3483" spans="1:28" ht="12.75">
      <c r="A3483" s="354"/>
      <c r="B3483" s="225"/>
      <c r="C3483" s="225"/>
      <c r="F3483" s="555"/>
      <c r="G3483" s="555"/>
      <c r="P3483" s="581"/>
      <c r="Q3483" s="16"/>
      <c r="R3483" s="16"/>
      <c r="X3483" s="402"/>
      <c r="Y3483" s="16"/>
      <c r="Z3483" s="48"/>
      <c r="AB3483" s="16"/>
    </row>
    <row r="3484" spans="1:28" ht="12.75">
      <c r="A3484" s="354"/>
      <c r="B3484" s="225"/>
      <c r="C3484" s="225"/>
      <c r="F3484" s="555"/>
      <c r="G3484" s="555"/>
      <c r="P3484" s="581"/>
      <c r="Q3484" s="16"/>
      <c r="R3484" s="16"/>
      <c r="X3484" s="402"/>
      <c r="Y3484" s="16"/>
      <c r="Z3484" s="48"/>
      <c r="AB3484" s="16"/>
    </row>
    <row r="3485" spans="1:28" ht="12.75">
      <c r="A3485" s="354"/>
      <c r="B3485" s="225"/>
      <c r="C3485" s="225"/>
      <c r="F3485" s="555"/>
      <c r="G3485" s="555"/>
      <c r="P3485" s="581"/>
      <c r="Q3485" s="16"/>
      <c r="R3485" s="16"/>
      <c r="X3485" s="402"/>
      <c r="Y3485" s="16"/>
      <c r="Z3485" s="48"/>
      <c r="AB3485" s="16"/>
    </row>
    <row r="3486" spans="1:28" ht="12.75">
      <c r="A3486" s="354"/>
      <c r="B3486" s="225"/>
      <c r="C3486" s="225"/>
      <c r="F3486" s="555"/>
      <c r="G3486" s="555"/>
      <c r="P3486" s="581"/>
      <c r="Q3486" s="16"/>
      <c r="R3486" s="16"/>
      <c r="X3486" s="402"/>
      <c r="Y3486" s="16"/>
      <c r="Z3486" s="48"/>
      <c r="AB3486" s="16"/>
    </row>
    <row r="3487" spans="1:28" ht="12.75">
      <c r="A3487" s="354"/>
      <c r="B3487" s="225"/>
      <c r="C3487" s="225"/>
      <c r="F3487" s="555"/>
      <c r="G3487" s="555"/>
      <c r="P3487" s="581"/>
      <c r="Q3487" s="16"/>
      <c r="R3487" s="16"/>
      <c r="X3487" s="402"/>
      <c r="Y3487" s="16"/>
      <c r="Z3487" s="48"/>
      <c r="AB3487" s="16"/>
    </row>
    <row r="3488" spans="1:28" ht="12.75">
      <c r="A3488" s="354"/>
      <c r="B3488" s="225"/>
      <c r="C3488" s="225"/>
      <c r="F3488" s="555"/>
      <c r="G3488" s="555"/>
      <c r="P3488" s="581"/>
      <c r="Q3488" s="16"/>
      <c r="R3488" s="16"/>
      <c r="X3488" s="402"/>
      <c r="Y3488" s="16"/>
      <c r="Z3488" s="48"/>
      <c r="AB3488" s="16"/>
    </row>
    <row r="3489" spans="1:28" ht="12.75">
      <c r="A3489" s="354"/>
      <c r="B3489" s="225"/>
      <c r="C3489" s="225"/>
      <c r="F3489" s="555"/>
      <c r="G3489" s="555"/>
      <c r="P3489" s="581"/>
      <c r="Q3489" s="16"/>
      <c r="R3489" s="16"/>
      <c r="X3489" s="402"/>
      <c r="Y3489" s="16"/>
      <c r="Z3489" s="48"/>
      <c r="AB3489" s="16"/>
    </row>
    <row r="3490" spans="1:28" ht="12.75">
      <c r="A3490" s="354"/>
      <c r="B3490" s="225"/>
      <c r="C3490" s="225"/>
      <c r="F3490" s="555"/>
      <c r="G3490" s="555"/>
      <c r="P3490" s="581"/>
      <c r="Q3490" s="16"/>
      <c r="R3490" s="16"/>
      <c r="X3490" s="402"/>
      <c r="Y3490" s="16"/>
      <c r="Z3490" s="48"/>
      <c r="AB3490" s="16"/>
    </row>
    <row r="3491" spans="1:28" ht="12.75">
      <c r="A3491" s="354"/>
      <c r="B3491" s="225"/>
      <c r="C3491" s="225"/>
      <c r="F3491" s="555"/>
      <c r="G3491" s="555"/>
      <c r="P3491" s="581"/>
      <c r="Q3491" s="16"/>
      <c r="R3491" s="16"/>
      <c r="X3491" s="402"/>
      <c r="Y3491" s="16"/>
      <c r="Z3491" s="48"/>
      <c r="AB3491" s="16"/>
    </row>
    <row r="3492" spans="1:28" ht="12.75">
      <c r="A3492" s="354"/>
      <c r="B3492" s="225"/>
      <c r="C3492" s="225"/>
      <c r="F3492" s="555"/>
      <c r="G3492" s="555"/>
      <c r="P3492" s="581"/>
      <c r="Q3492" s="16"/>
      <c r="R3492" s="16"/>
      <c r="X3492" s="402"/>
      <c r="Y3492" s="16"/>
      <c r="Z3492" s="48"/>
      <c r="AB3492" s="16"/>
    </row>
    <row r="3493" spans="1:28" ht="12.75">
      <c r="A3493" s="354"/>
      <c r="B3493" s="225"/>
      <c r="C3493" s="225"/>
      <c r="F3493" s="555"/>
      <c r="G3493" s="555"/>
      <c r="P3493" s="581"/>
      <c r="Q3493" s="16"/>
      <c r="R3493" s="16"/>
      <c r="X3493" s="402"/>
      <c r="Y3493" s="16"/>
      <c r="Z3493" s="48"/>
      <c r="AB3493" s="16"/>
    </row>
    <row r="3494" spans="1:28" ht="12.75">
      <c r="A3494" s="354"/>
      <c r="B3494" s="225"/>
      <c r="C3494" s="225"/>
      <c r="F3494" s="555"/>
      <c r="G3494" s="555"/>
      <c r="P3494" s="581"/>
      <c r="Q3494" s="16"/>
      <c r="R3494" s="16"/>
      <c r="X3494" s="402"/>
      <c r="Y3494" s="16"/>
      <c r="Z3494" s="48"/>
      <c r="AB3494" s="16"/>
    </row>
    <row r="3495" spans="1:28" ht="12.75">
      <c r="A3495" s="354"/>
      <c r="B3495" s="225"/>
      <c r="C3495" s="225"/>
      <c r="F3495" s="555"/>
      <c r="G3495" s="555"/>
      <c r="P3495" s="581"/>
      <c r="Q3495" s="16"/>
      <c r="R3495" s="16"/>
      <c r="X3495" s="402"/>
      <c r="Y3495" s="16"/>
      <c r="Z3495" s="48"/>
      <c r="AB3495" s="16"/>
    </row>
    <row r="3496" spans="1:28" ht="12.75">
      <c r="A3496" s="354"/>
      <c r="B3496" s="225"/>
      <c r="C3496" s="225"/>
      <c r="F3496" s="555"/>
      <c r="G3496" s="555"/>
      <c r="P3496" s="581"/>
      <c r="Q3496" s="16"/>
      <c r="R3496" s="16"/>
      <c r="X3496" s="402"/>
      <c r="Y3496" s="16"/>
      <c r="Z3496" s="48"/>
      <c r="AB3496" s="16"/>
    </row>
    <row r="3497" spans="1:28" ht="12.75">
      <c r="A3497" s="354"/>
      <c r="B3497" s="225"/>
      <c r="C3497" s="225"/>
      <c r="F3497" s="555"/>
      <c r="G3497" s="555"/>
      <c r="P3497" s="581"/>
      <c r="Q3497" s="16"/>
      <c r="R3497" s="16"/>
      <c r="X3497" s="402"/>
      <c r="Y3497" s="16"/>
      <c r="Z3497" s="48"/>
      <c r="AB3497" s="16"/>
    </row>
    <row r="3498" spans="1:28" ht="12.75">
      <c r="A3498" s="354"/>
      <c r="B3498" s="225"/>
      <c r="C3498" s="225"/>
      <c r="F3498" s="555"/>
      <c r="G3498" s="555"/>
      <c r="P3498" s="581"/>
      <c r="Q3498" s="16"/>
      <c r="R3498" s="16"/>
      <c r="X3498" s="402"/>
      <c r="Y3498" s="16"/>
      <c r="Z3498" s="48"/>
      <c r="AB3498" s="16"/>
    </row>
    <row r="3499" spans="1:28" ht="12.75">
      <c r="A3499" s="354"/>
      <c r="B3499" s="225"/>
      <c r="C3499" s="225"/>
      <c r="F3499" s="555"/>
      <c r="G3499" s="555"/>
      <c r="P3499" s="581"/>
      <c r="Q3499" s="16"/>
      <c r="R3499" s="16"/>
      <c r="X3499" s="402"/>
      <c r="Y3499" s="16"/>
      <c r="Z3499" s="48"/>
      <c r="AB3499" s="16"/>
    </row>
    <row r="3500" spans="1:28" ht="12.75">
      <c r="A3500" s="354"/>
      <c r="B3500" s="225"/>
      <c r="C3500" s="225"/>
      <c r="F3500" s="555"/>
      <c r="G3500" s="555"/>
      <c r="P3500" s="581"/>
      <c r="Q3500" s="16"/>
      <c r="R3500" s="16"/>
      <c r="X3500" s="402"/>
      <c r="Y3500" s="16"/>
      <c r="Z3500" s="48"/>
      <c r="AB3500" s="16"/>
    </row>
    <row r="3501" spans="1:28" ht="12.75">
      <c r="A3501" s="354"/>
      <c r="B3501" s="225"/>
      <c r="C3501" s="225"/>
      <c r="F3501" s="555"/>
      <c r="G3501" s="555"/>
      <c r="P3501" s="581"/>
      <c r="Q3501" s="16"/>
      <c r="R3501" s="16"/>
      <c r="X3501" s="402"/>
      <c r="Y3501" s="16"/>
      <c r="Z3501" s="48"/>
      <c r="AB3501" s="16"/>
    </row>
    <row r="3502" spans="1:28" ht="12.75">
      <c r="A3502" s="354"/>
      <c r="B3502" s="225"/>
      <c r="C3502" s="225"/>
      <c r="F3502" s="555"/>
      <c r="G3502" s="555"/>
      <c r="P3502" s="581"/>
      <c r="Q3502" s="16"/>
      <c r="R3502" s="16"/>
      <c r="X3502" s="402"/>
      <c r="Y3502" s="16"/>
      <c r="Z3502" s="48"/>
      <c r="AB3502" s="16"/>
    </row>
    <row r="3503" spans="1:28" ht="12.75">
      <c r="A3503" s="354"/>
      <c r="B3503" s="225"/>
      <c r="C3503" s="225"/>
      <c r="F3503" s="555"/>
      <c r="G3503" s="555"/>
      <c r="P3503" s="581"/>
      <c r="Q3503" s="16"/>
      <c r="R3503" s="16"/>
      <c r="X3503" s="402"/>
      <c r="Y3503" s="16"/>
      <c r="Z3503" s="48"/>
      <c r="AB3503" s="16"/>
    </row>
    <row r="3504" spans="1:28" ht="12.75">
      <c r="A3504" s="354"/>
      <c r="B3504" s="225"/>
      <c r="C3504" s="225"/>
      <c r="F3504" s="555"/>
      <c r="G3504" s="555"/>
      <c r="P3504" s="581"/>
      <c r="Q3504" s="16"/>
      <c r="R3504" s="16"/>
      <c r="X3504" s="402"/>
      <c r="Y3504" s="16"/>
      <c r="Z3504" s="48"/>
      <c r="AB3504" s="16"/>
    </row>
    <row r="3505" spans="1:28" ht="12.75">
      <c r="A3505" s="354"/>
      <c r="B3505" s="225"/>
      <c r="C3505" s="225"/>
      <c r="F3505" s="555"/>
      <c r="G3505" s="555"/>
      <c r="P3505" s="581"/>
      <c r="Q3505" s="16"/>
      <c r="R3505" s="16"/>
      <c r="X3505" s="402"/>
      <c r="Y3505" s="16"/>
      <c r="Z3505" s="48"/>
      <c r="AB3505" s="16"/>
    </row>
    <row r="3506" spans="1:28" ht="12.75">
      <c r="A3506" s="354"/>
      <c r="B3506" s="225"/>
      <c r="C3506" s="225"/>
      <c r="F3506" s="555"/>
      <c r="G3506" s="555"/>
      <c r="P3506" s="581"/>
      <c r="Q3506" s="16"/>
      <c r="R3506" s="16"/>
      <c r="X3506" s="402"/>
      <c r="Y3506" s="16"/>
      <c r="Z3506" s="48"/>
      <c r="AB3506" s="16"/>
    </row>
    <row r="3507" spans="1:28" ht="12.75">
      <c r="A3507" s="354"/>
      <c r="B3507" s="225"/>
      <c r="C3507" s="225"/>
      <c r="F3507" s="555"/>
      <c r="G3507" s="555"/>
      <c r="P3507" s="581"/>
      <c r="Q3507" s="16"/>
      <c r="R3507" s="16"/>
      <c r="X3507" s="402"/>
      <c r="Y3507" s="16"/>
      <c r="Z3507" s="48"/>
      <c r="AB3507" s="16"/>
    </row>
    <row r="3508" spans="1:28" ht="12.75">
      <c r="A3508" s="354"/>
      <c r="B3508" s="225"/>
      <c r="C3508" s="225"/>
      <c r="F3508" s="555"/>
      <c r="G3508" s="555"/>
      <c r="P3508" s="581"/>
      <c r="Q3508" s="16"/>
      <c r="R3508" s="16"/>
      <c r="X3508" s="402"/>
      <c r="Y3508" s="16"/>
      <c r="Z3508" s="48"/>
      <c r="AB3508" s="16"/>
    </row>
    <row r="3509" spans="1:28" ht="12.75">
      <c r="A3509" s="354"/>
      <c r="B3509" s="225"/>
      <c r="C3509" s="225"/>
      <c r="F3509" s="555"/>
      <c r="G3509" s="555"/>
      <c r="P3509" s="581"/>
      <c r="Q3509" s="16"/>
      <c r="R3509" s="16"/>
      <c r="X3509" s="402"/>
      <c r="Y3509" s="16"/>
      <c r="Z3509" s="48"/>
      <c r="AB3509" s="16"/>
    </row>
    <row r="3510" spans="1:28" ht="12.75">
      <c r="A3510" s="354"/>
      <c r="B3510" s="225"/>
      <c r="C3510" s="225"/>
      <c r="F3510" s="555"/>
      <c r="G3510" s="555"/>
      <c r="P3510" s="581"/>
      <c r="Q3510" s="16"/>
      <c r="R3510" s="16"/>
      <c r="X3510" s="402"/>
      <c r="Y3510" s="16"/>
      <c r="Z3510" s="48"/>
      <c r="AB3510" s="16"/>
    </row>
    <row r="3511" spans="1:28" ht="12.75">
      <c r="A3511" s="354"/>
      <c r="B3511" s="225"/>
      <c r="C3511" s="225"/>
      <c r="F3511" s="555"/>
      <c r="G3511" s="555"/>
      <c r="P3511" s="581"/>
      <c r="Q3511" s="16"/>
      <c r="R3511" s="16"/>
      <c r="X3511" s="402"/>
      <c r="Y3511" s="16"/>
      <c r="Z3511" s="48"/>
      <c r="AB3511" s="16"/>
    </row>
    <row r="3512" spans="1:28" ht="12.75">
      <c r="A3512" s="354"/>
      <c r="B3512" s="225"/>
      <c r="C3512" s="225"/>
      <c r="F3512" s="555"/>
      <c r="G3512" s="555"/>
      <c r="P3512" s="581"/>
      <c r="Q3512" s="16"/>
      <c r="R3512" s="16"/>
      <c r="X3512" s="402"/>
      <c r="Y3512" s="16"/>
      <c r="Z3512" s="48"/>
      <c r="AB3512" s="16"/>
    </row>
    <row r="3513" spans="1:28" ht="12.75">
      <c r="A3513" s="354"/>
      <c r="B3513" s="225"/>
      <c r="C3513" s="225"/>
      <c r="F3513" s="555"/>
      <c r="G3513" s="555"/>
      <c r="P3513" s="581"/>
      <c r="Q3513" s="16"/>
      <c r="R3513" s="16"/>
      <c r="X3513" s="402"/>
      <c r="Y3513" s="16"/>
      <c r="Z3513" s="48"/>
      <c r="AB3513" s="16"/>
    </row>
    <row r="3514" spans="1:28" ht="12.75">
      <c r="A3514" s="354"/>
      <c r="B3514" s="225"/>
      <c r="C3514" s="225"/>
      <c r="F3514" s="555"/>
      <c r="G3514" s="555"/>
      <c r="P3514" s="581"/>
      <c r="Q3514" s="16"/>
      <c r="R3514" s="16"/>
      <c r="X3514" s="402"/>
      <c r="Y3514" s="16"/>
      <c r="Z3514" s="48"/>
      <c r="AB3514" s="16"/>
    </row>
    <row r="3515" spans="1:28" ht="12.75">
      <c r="A3515" s="354"/>
      <c r="B3515" s="225"/>
      <c r="C3515" s="225"/>
      <c r="F3515" s="555"/>
      <c r="G3515" s="555"/>
      <c r="P3515" s="581"/>
      <c r="Q3515" s="16"/>
      <c r="R3515" s="16"/>
      <c r="X3515" s="402"/>
      <c r="Y3515" s="16"/>
      <c r="Z3515" s="48"/>
      <c r="AB3515" s="16"/>
    </row>
    <row r="3516" spans="1:28" ht="12.75">
      <c r="A3516" s="354"/>
      <c r="B3516" s="225"/>
      <c r="C3516" s="225"/>
      <c r="F3516" s="555"/>
      <c r="G3516" s="555"/>
      <c r="P3516" s="581"/>
      <c r="Q3516" s="16"/>
      <c r="R3516" s="16"/>
      <c r="X3516" s="402"/>
      <c r="Y3516" s="16"/>
      <c r="Z3516" s="48"/>
      <c r="AB3516" s="16"/>
    </row>
    <row r="3517" spans="1:28" ht="12.75">
      <c r="A3517" s="354"/>
      <c r="B3517" s="225"/>
      <c r="C3517" s="225"/>
      <c r="F3517" s="555"/>
      <c r="G3517" s="555"/>
      <c r="P3517" s="581"/>
      <c r="Q3517" s="16"/>
      <c r="R3517" s="16"/>
      <c r="X3517" s="402"/>
      <c r="Y3517" s="16"/>
      <c r="Z3517" s="48"/>
      <c r="AB3517" s="16"/>
    </row>
    <row r="3518" spans="1:28" ht="12.75">
      <c r="A3518" s="354"/>
      <c r="B3518" s="225"/>
      <c r="C3518" s="225"/>
      <c r="F3518" s="555"/>
      <c r="G3518" s="555"/>
      <c r="P3518" s="581"/>
      <c r="Q3518" s="16"/>
      <c r="R3518" s="16"/>
      <c r="X3518" s="402"/>
      <c r="Y3518" s="16"/>
      <c r="Z3518" s="48"/>
      <c r="AB3518" s="16"/>
    </row>
    <row r="3519" spans="1:28" ht="12.75">
      <c r="A3519" s="354"/>
      <c r="B3519" s="225"/>
      <c r="C3519" s="225"/>
      <c r="F3519" s="555"/>
      <c r="G3519" s="555"/>
      <c r="P3519" s="581"/>
      <c r="Q3519" s="16"/>
      <c r="R3519" s="16"/>
      <c r="X3519" s="402"/>
      <c r="Y3519" s="16"/>
      <c r="Z3519" s="48"/>
      <c r="AB3519" s="16"/>
    </row>
    <row r="3520" spans="1:28" ht="12.75">
      <c r="A3520" s="354"/>
      <c r="B3520" s="225"/>
      <c r="C3520" s="225"/>
      <c r="F3520" s="555"/>
      <c r="G3520" s="555"/>
      <c r="P3520" s="581"/>
      <c r="Q3520" s="16"/>
      <c r="R3520" s="16"/>
      <c r="X3520" s="402"/>
      <c r="Y3520" s="16"/>
      <c r="Z3520" s="48"/>
      <c r="AB3520" s="16"/>
    </row>
    <row r="3521" spans="1:28" ht="12.75">
      <c r="A3521" s="354"/>
      <c r="B3521" s="225"/>
      <c r="C3521" s="225"/>
      <c r="F3521" s="555"/>
      <c r="G3521" s="555"/>
      <c r="P3521" s="581"/>
      <c r="Q3521" s="16"/>
      <c r="R3521" s="16"/>
      <c r="X3521" s="402"/>
      <c r="Y3521" s="16"/>
      <c r="Z3521" s="48"/>
      <c r="AB3521" s="16"/>
    </row>
    <row r="3522" spans="1:28" ht="12.75">
      <c r="A3522" s="354"/>
      <c r="B3522" s="225"/>
      <c r="C3522" s="225"/>
      <c r="F3522" s="555"/>
      <c r="G3522" s="555"/>
      <c r="P3522" s="581"/>
      <c r="Q3522" s="16"/>
      <c r="R3522" s="16"/>
      <c r="X3522" s="402"/>
      <c r="Y3522" s="16"/>
      <c r="Z3522" s="48"/>
      <c r="AB3522" s="16"/>
    </row>
    <row r="3523" spans="1:28" ht="12.75">
      <c r="A3523" s="354"/>
      <c r="B3523" s="225"/>
      <c r="C3523" s="225"/>
      <c r="F3523" s="555"/>
      <c r="G3523" s="555"/>
      <c r="P3523" s="581"/>
      <c r="Q3523" s="16"/>
      <c r="R3523" s="16"/>
      <c r="X3523" s="402"/>
      <c r="Y3523" s="16"/>
      <c r="Z3523" s="48"/>
      <c r="AB3523" s="16"/>
    </row>
    <row r="3524" spans="1:28" ht="12.75">
      <c r="A3524" s="354"/>
      <c r="B3524" s="225"/>
      <c r="C3524" s="225"/>
      <c r="F3524" s="555"/>
      <c r="G3524" s="555"/>
      <c r="P3524" s="581"/>
      <c r="Q3524" s="16"/>
      <c r="R3524" s="16"/>
      <c r="X3524" s="402"/>
      <c r="Y3524" s="16"/>
      <c r="Z3524" s="48"/>
      <c r="AB3524" s="16"/>
    </row>
    <row r="3525" spans="1:28" ht="12.75">
      <c r="A3525" s="354"/>
      <c r="B3525" s="225"/>
      <c r="C3525" s="225"/>
      <c r="F3525" s="555"/>
      <c r="G3525" s="555"/>
      <c r="P3525" s="581"/>
      <c r="Q3525" s="16"/>
      <c r="R3525" s="16"/>
      <c r="X3525" s="402"/>
      <c r="Y3525" s="16"/>
      <c r="Z3525" s="48"/>
      <c r="AB3525" s="16"/>
    </row>
    <row r="3526" spans="1:28" ht="12.75">
      <c r="A3526" s="354"/>
      <c r="B3526" s="225"/>
      <c r="C3526" s="225"/>
      <c r="F3526" s="555"/>
      <c r="G3526" s="555"/>
      <c r="P3526" s="581"/>
      <c r="Q3526" s="16"/>
      <c r="R3526" s="16"/>
      <c r="X3526" s="402"/>
      <c r="Y3526" s="16"/>
      <c r="Z3526" s="48"/>
      <c r="AB3526" s="16"/>
    </row>
    <row r="3527" spans="1:28" ht="12.75">
      <c r="A3527" s="354"/>
      <c r="B3527" s="225"/>
      <c r="C3527" s="225"/>
      <c r="F3527" s="555"/>
      <c r="G3527" s="555"/>
      <c r="P3527" s="581"/>
      <c r="Q3527" s="16"/>
      <c r="R3527" s="16"/>
      <c r="X3527" s="402"/>
      <c r="Y3527" s="16"/>
      <c r="Z3527" s="48"/>
      <c r="AB3527" s="16"/>
    </row>
    <row r="3528" spans="1:28" ht="12.75">
      <c r="A3528" s="354"/>
      <c r="B3528" s="225"/>
      <c r="C3528" s="225"/>
      <c r="F3528" s="555"/>
      <c r="G3528" s="555"/>
      <c r="P3528" s="581"/>
      <c r="Q3528" s="16"/>
      <c r="R3528" s="16"/>
      <c r="X3528" s="402"/>
      <c r="Y3528" s="16"/>
      <c r="Z3528" s="48"/>
      <c r="AB3528" s="16"/>
    </row>
    <row r="3529" spans="1:28" ht="12.75">
      <c r="A3529" s="354"/>
      <c r="B3529" s="225"/>
      <c r="C3529" s="225"/>
      <c r="F3529" s="555"/>
      <c r="G3529" s="555"/>
      <c r="P3529" s="581"/>
      <c r="Q3529" s="16"/>
      <c r="R3529" s="16"/>
      <c r="X3529" s="402"/>
      <c r="Y3529" s="16"/>
      <c r="Z3529" s="48"/>
      <c r="AB3529" s="16"/>
    </row>
    <row r="3530" spans="1:28" ht="12.75">
      <c r="A3530" s="354"/>
      <c r="B3530" s="225"/>
      <c r="C3530" s="225"/>
      <c r="F3530" s="555"/>
      <c r="G3530" s="555"/>
      <c r="P3530" s="581"/>
      <c r="Q3530" s="16"/>
      <c r="R3530" s="16"/>
      <c r="X3530" s="402"/>
      <c r="Y3530" s="16"/>
      <c r="Z3530" s="48"/>
      <c r="AB3530" s="16"/>
    </row>
    <row r="3531" spans="1:28" ht="12.75">
      <c r="A3531" s="354"/>
      <c r="B3531" s="225"/>
      <c r="C3531" s="225"/>
      <c r="F3531" s="555"/>
      <c r="G3531" s="555"/>
      <c r="P3531" s="581"/>
      <c r="Q3531" s="16"/>
      <c r="R3531" s="16"/>
      <c r="X3531" s="402"/>
      <c r="Y3531" s="16"/>
      <c r="Z3531" s="48"/>
      <c r="AB3531" s="16"/>
    </row>
    <row r="3532" spans="1:28" ht="12.75">
      <c r="A3532" s="354"/>
      <c r="B3532" s="225"/>
      <c r="C3532" s="225"/>
      <c r="F3532" s="555"/>
      <c r="G3532" s="555"/>
      <c r="P3532" s="581"/>
      <c r="Q3532" s="16"/>
      <c r="R3532" s="16"/>
      <c r="X3532" s="402"/>
      <c r="Y3532" s="16"/>
      <c r="Z3532" s="48"/>
      <c r="AB3532" s="16"/>
    </row>
    <row r="3533" spans="1:28" ht="12.75">
      <c r="A3533" s="354"/>
      <c r="B3533" s="225"/>
      <c r="C3533" s="225"/>
      <c r="F3533" s="555"/>
      <c r="G3533" s="555"/>
      <c r="P3533" s="581"/>
      <c r="Q3533" s="16"/>
      <c r="R3533" s="16"/>
      <c r="X3533" s="402"/>
      <c r="Y3533" s="16"/>
      <c r="Z3533" s="48"/>
      <c r="AB3533" s="16"/>
    </row>
    <row r="3534" spans="1:28" ht="12.75">
      <c r="A3534" s="354"/>
      <c r="B3534" s="225"/>
      <c r="C3534" s="225"/>
      <c r="F3534" s="555"/>
      <c r="G3534" s="555"/>
      <c r="P3534" s="581"/>
      <c r="Q3534" s="16"/>
      <c r="R3534" s="16"/>
      <c r="X3534" s="402"/>
      <c r="Y3534" s="16"/>
      <c r="Z3534" s="48"/>
      <c r="AB3534" s="16"/>
    </row>
    <row r="3535" spans="1:28" ht="12.75">
      <c r="A3535" s="354"/>
      <c r="B3535" s="225"/>
      <c r="C3535" s="225"/>
      <c r="F3535" s="555"/>
      <c r="G3535" s="555"/>
      <c r="P3535" s="581"/>
      <c r="Q3535" s="16"/>
      <c r="R3535" s="16"/>
      <c r="X3535" s="402"/>
      <c r="Y3535" s="16"/>
      <c r="Z3535" s="48"/>
      <c r="AB3535" s="16"/>
    </row>
    <row r="3536" spans="1:28" ht="12.75">
      <c r="A3536" s="354"/>
      <c r="B3536" s="225"/>
      <c r="C3536" s="225"/>
      <c r="F3536" s="555"/>
      <c r="G3536" s="555"/>
      <c r="P3536" s="581"/>
      <c r="Q3536" s="16"/>
      <c r="R3536" s="16"/>
      <c r="X3536" s="402"/>
      <c r="Y3536" s="16"/>
      <c r="Z3536" s="48"/>
      <c r="AB3536" s="16"/>
    </row>
    <row r="3537" spans="1:28" ht="12.75">
      <c r="A3537" s="354"/>
      <c r="B3537" s="225"/>
      <c r="C3537" s="225"/>
      <c r="F3537" s="555"/>
      <c r="G3537" s="555"/>
      <c r="P3537" s="581"/>
      <c r="Q3537" s="16"/>
      <c r="R3537" s="16"/>
      <c r="X3537" s="402"/>
      <c r="Y3537" s="16"/>
      <c r="Z3537" s="48"/>
      <c r="AB3537" s="16"/>
    </row>
    <row r="3538" spans="1:28" ht="12.75">
      <c r="A3538" s="354"/>
      <c r="B3538" s="225"/>
      <c r="C3538" s="225"/>
      <c r="F3538" s="555"/>
      <c r="G3538" s="555"/>
      <c r="P3538" s="581"/>
      <c r="Q3538" s="16"/>
      <c r="R3538" s="16"/>
      <c r="X3538" s="402"/>
      <c r="Y3538" s="16"/>
      <c r="Z3538" s="48"/>
      <c r="AB3538" s="16"/>
    </row>
    <row r="3539" spans="1:28" ht="12.75">
      <c r="A3539" s="354"/>
      <c r="B3539" s="225"/>
      <c r="C3539" s="225"/>
      <c r="F3539" s="555"/>
      <c r="G3539" s="555"/>
      <c r="P3539" s="581"/>
      <c r="Q3539" s="16"/>
      <c r="R3539" s="16"/>
      <c r="X3539" s="402"/>
      <c r="Y3539" s="16"/>
      <c r="Z3539" s="48"/>
      <c r="AB3539" s="16"/>
    </row>
    <row r="3540" spans="1:28" ht="12.75">
      <c r="A3540" s="354"/>
      <c r="B3540" s="225"/>
      <c r="C3540" s="225"/>
      <c r="F3540" s="555"/>
      <c r="G3540" s="555"/>
      <c r="P3540" s="581"/>
      <c r="Q3540" s="16"/>
      <c r="R3540" s="16"/>
      <c r="X3540" s="402"/>
      <c r="Y3540" s="16"/>
      <c r="Z3540" s="48"/>
      <c r="AB3540" s="16"/>
    </row>
    <row r="3541" spans="1:28" ht="12.75">
      <c r="A3541" s="354"/>
      <c r="B3541" s="225"/>
      <c r="C3541" s="225"/>
      <c r="F3541" s="555"/>
      <c r="G3541" s="555"/>
      <c r="P3541" s="581"/>
      <c r="Q3541" s="16"/>
      <c r="R3541" s="16"/>
      <c r="X3541" s="402"/>
      <c r="Y3541" s="16"/>
      <c r="Z3541" s="48"/>
      <c r="AB3541" s="16"/>
    </row>
    <row r="3542" spans="1:28" ht="12.75">
      <c r="A3542" s="354"/>
      <c r="B3542" s="225"/>
      <c r="C3542" s="225"/>
      <c r="F3542" s="555"/>
      <c r="G3542" s="555"/>
      <c r="P3542" s="581"/>
      <c r="Q3542" s="16"/>
      <c r="R3542" s="16"/>
      <c r="X3542" s="402"/>
      <c r="Y3542" s="16"/>
      <c r="Z3542" s="48"/>
      <c r="AB3542" s="16"/>
    </row>
    <row r="3543" spans="1:28" ht="12.75">
      <c r="A3543" s="354"/>
      <c r="B3543" s="225"/>
      <c r="C3543" s="225"/>
      <c r="F3543" s="555"/>
      <c r="G3543" s="555"/>
      <c r="P3543" s="581"/>
      <c r="Q3543" s="16"/>
      <c r="R3543" s="16"/>
      <c r="X3543" s="402"/>
      <c r="Y3543" s="16"/>
      <c r="Z3543" s="48"/>
      <c r="AB3543" s="16"/>
    </row>
    <row r="3544" spans="1:28" ht="12.75">
      <c r="A3544" s="354"/>
      <c r="B3544" s="225"/>
      <c r="C3544" s="225"/>
      <c r="F3544" s="555"/>
      <c r="G3544" s="555"/>
      <c r="P3544" s="581"/>
      <c r="Q3544" s="16"/>
      <c r="R3544" s="16"/>
      <c r="X3544" s="402"/>
      <c r="Y3544" s="16"/>
      <c r="Z3544" s="48"/>
      <c r="AB3544" s="16"/>
    </row>
    <row r="3545" spans="1:28" ht="12.75">
      <c r="A3545" s="354"/>
      <c r="B3545" s="225"/>
      <c r="C3545" s="225"/>
      <c r="F3545" s="555"/>
      <c r="G3545" s="555"/>
      <c r="P3545" s="581"/>
      <c r="Q3545" s="16"/>
      <c r="R3545" s="16"/>
      <c r="X3545" s="402"/>
      <c r="Y3545" s="16"/>
      <c r="Z3545" s="48"/>
      <c r="AB3545" s="16"/>
    </row>
    <row r="3546" spans="1:28" ht="12.75">
      <c r="A3546" s="354"/>
      <c r="B3546" s="225"/>
      <c r="C3546" s="225"/>
      <c r="F3546" s="555"/>
      <c r="G3546" s="555"/>
      <c r="P3546" s="581"/>
      <c r="Q3546" s="16"/>
      <c r="R3546" s="16"/>
      <c r="X3546" s="402"/>
      <c r="Y3546" s="16"/>
      <c r="Z3546" s="48"/>
      <c r="AB3546" s="16"/>
    </row>
    <row r="3547" spans="1:28" ht="12.75">
      <c r="A3547" s="354"/>
      <c r="B3547" s="225"/>
      <c r="C3547" s="225"/>
      <c r="F3547" s="555"/>
      <c r="G3547" s="555"/>
      <c r="P3547" s="581"/>
      <c r="Q3547" s="16"/>
      <c r="R3547" s="16"/>
      <c r="X3547" s="402"/>
      <c r="Y3547" s="16"/>
      <c r="Z3547" s="48"/>
      <c r="AB3547" s="16"/>
    </row>
    <row r="3548" spans="1:28" ht="12.75">
      <c r="A3548" s="354"/>
      <c r="B3548" s="225"/>
      <c r="C3548" s="225"/>
      <c r="F3548" s="555"/>
      <c r="G3548" s="555"/>
      <c r="P3548" s="581"/>
      <c r="Q3548" s="16"/>
      <c r="R3548" s="16"/>
      <c r="X3548" s="402"/>
      <c r="Y3548" s="16"/>
      <c r="Z3548" s="48"/>
      <c r="AB3548" s="16"/>
    </row>
    <row r="3549" spans="1:28" ht="12.75">
      <c r="A3549" s="354"/>
      <c r="B3549" s="225"/>
      <c r="C3549" s="225"/>
      <c r="F3549" s="555"/>
      <c r="G3549" s="555"/>
      <c r="P3549" s="581"/>
      <c r="Q3549" s="16"/>
      <c r="R3549" s="16"/>
      <c r="X3549" s="402"/>
      <c r="Y3549" s="16"/>
      <c r="Z3549" s="48"/>
      <c r="AB3549" s="16"/>
    </row>
    <row r="3550" spans="1:28" ht="12.75">
      <c r="A3550" s="354"/>
      <c r="B3550" s="225"/>
      <c r="C3550" s="225"/>
      <c r="F3550" s="555"/>
      <c r="G3550" s="555"/>
      <c r="P3550" s="581"/>
      <c r="Q3550" s="16"/>
      <c r="R3550" s="16"/>
      <c r="X3550" s="402"/>
      <c r="Y3550" s="16"/>
      <c r="Z3550" s="48"/>
      <c r="AB3550" s="16"/>
    </row>
    <row r="3551" spans="1:28" ht="12.75">
      <c r="A3551" s="354"/>
      <c r="B3551" s="225"/>
      <c r="C3551" s="225"/>
      <c r="F3551" s="555"/>
      <c r="G3551" s="555"/>
      <c r="P3551" s="581"/>
      <c r="Q3551" s="16"/>
      <c r="R3551" s="16"/>
      <c r="X3551" s="402"/>
      <c r="Y3551" s="16"/>
      <c r="Z3551" s="48"/>
      <c r="AB3551" s="16"/>
    </row>
    <row r="3552" spans="1:28" ht="12.75">
      <c r="A3552" s="354"/>
      <c r="B3552" s="225"/>
      <c r="C3552" s="225"/>
      <c r="F3552" s="555"/>
      <c r="G3552" s="555"/>
      <c r="P3552" s="581"/>
      <c r="Q3552" s="16"/>
      <c r="R3552" s="16"/>
      <c r="X3552" s="402"/>
      <c r="Y3552" s="16"/>
      <c r="Z3552" s="48"/>
      <c r="AB3552" s="16"/>
    </row>
    <row r="3553" spans="1:28" ht="12.75">
      <c r="A3553" s="354"/>
      <c r="B3553" s="225"/>
      <c r="C3553" s="225"/>
      <c r="F3553" s="555"/>
      <c r="G3553" s="555"/>
      <c r="P3553" s="581"/>
      <c r="Q3553" s="16"/>
      <c r="R3553" s="16"/>
      <c r="X3553" s="402"/>
      <c r="Y3553" s="16"/>
      <c r="Z3553" s="48"/>
      <c r="AB3553" s="16"/>
    </row>
    <row r="3554" spans="1:28" ht="12.75">
      <c r="A3554" s="354"/>
      <c r="B3554" s="225"/>
      <c r="C3554" s="225"/>
      <c r="F3554" s="555"/>
      <c r="G3554" s="555"/>
      <c r="P3554" s="581"/>
      <c r="Q3554" s="16"/>
      <c r="R3554" s="16"/>
      <c r="X3554" s="402"/>
      <c r="Y3554" s="16"/>
      <c r="Z3554" s="48"/>
      <c r="AB3554" s="16"/>
    </row>
    <row r="3555" spans="1:28" ht="12.75">
      <c r="A3555" s="354"/>
      <c r="B3555" s="225"/>
      <c r="C3555" s="225"/>
      <c r="F3555" s="555"/>
      <c r="G3555" s="555"/>
      <c r="P3555" s="581"/>
      <c r="Q3555" s="16"/>
      <c r="R3555" s="16"/>
      <c r="X3555" s="402"/>
      <c r="Y3555" s="16"/>
      <c r="Z3555" s="48"/>
      <c r="AB3555" s="16"/>
    </row>
    <row r="3556" spans="1:28" ht="12.75">
      <c r="A3556" s="354"/>
      <c r="B3556" s="225"/>
      <c r="C3556" s="225"/>
      <c r="F3556" s="555"/>
      <c r="G3556" s="555"/>
      <c r="P3556" s="581"/>
      <c r="Q3556" s="16"/>
      <c r="R3556" s="16"/>
      <c r="X3556" s="402"/>
      <c r="Y3556" s="16"/>
      <c r="Z3556" s="48"/>
      <c r="AB3556" s="16"/>
    </row>
    <row r="3557" spans="1:28" ht="12.75">
      <c r="A3557" s="354"/>
      <c r="B3557" s="225"/>
      <c r="C3557" s="225"/>
      <c r="F3557" s="555"/>
      <c r="G3557" s="555"/>
      <c r="P3557" s="581"/>
      <c r="Q3557" s="16"/>
      <c r="R3557" s="16"/>
      <c r="X3557" s="402"/>
      <c r="Y3557" s="16"/>
      <c r="Z3557" s="48"/>
      <c r="AB3557" s="16"/>
    </row>
    <row r="3558" spans="1:28" ht="12.75">
      <c r="A3558" s="354"/>
      <c r="B3558" s="225"/>
      <c r="C3558" s="225"/>
      <c r="F3558" s="555"/>
      <c r="G3558" s="555"/>
      <c r="P3558" s="581"/>
      <c r="Q3558" s="16"/>
      <c r="R3558" s="16"/>
      <c r="X3558" s="402"/>
      <c r="Y3558" s="16"/>
      <c r="Z3558" s="48"/>
      <c r="AB3558" s="16"/>
    </row>
    <row r="3559" spans="1:28" ht="12.75">
      <c r="A3559" s="354"/>
      <c r="B3559" s="225"/>
      <c r="C3559" s="225"/>
      <c r="F3559" s="555"/>
      <c r="G3559" s="555"/>
      <c r="P3559" s="581"/>
      <c r="Q3559" s="16"/>
      <c r="R3559" s="16"/>
      <c r="X3559" s="402"/>
      <c r="Y3559" s="16"/>
      <c r="Z3559" s="48"/>
      <c r="AB3559" s="16"/>
    </row>
    <row r="3560" spans="1:28" ht="12.75">
      <c r="A3560" s="354"/>
      <c r="B3560" s="225"/>
      <c r="C3560" s="225"/>
      <c r="F3560" s="555"/>
      <c r="G3560" s="555"/>
      <c r="P3560" s="581"/>
      <c r="Q3560" s="16"/>
      <c r="R3560" s="16"/>
      <c r="X3560" s="402"/>
      <c r="Y3560" s="16"/>
      <c r="Z3560" s="48"/>
      <c r="AB3560" s="16"/>
    </row>
    <row r="3561" spans="1:28" ht="12.75">
      <c r="A3561" s="354"/>
      <c r="B3561" s="225"/>
      <c r="C3561" s="225"/>
      <c r="F3561" s="555"/>
      <c r="G3561" s="555"/>
      <c r="P3561" s="581"/>
      <c r="Q3561" s="16"/>
      <c r="R3561" s="16"/>
      <c r="X3561" s="402"/>
      <c r="Y3561" s="16"/>
      <c r="Z3561" s="48"/>
      <c r="AB3561" s="16"/>
    </row>
    <row r="3562" spans="1:28" ht="12.75">
      <c r="A3562" s="354"/>
      <c r="B3562" s="225"/>
      <c r="C3562" s="225"/>
      <c r="F3562" s="555"/>
      <c r="G3562" s="555"/>
      <c r="P3562" s="581"/>
      <c r="Q3562" s="16"/>
      <c r="R3562" s="16"/>
      <c r="X3562" s="402"/>
      <c r="Y3562" s="16"/>
      <c r="Z3562" s="48"/>
      <c r="AB3562" s="16"/>
    </row>
    <row r="3563" spans="1:28" ht="12.75">
      <c r="A3563" s="354"/>
      <c r="B3563" s="225"/>
      <c r="C3563" s="225"/>
      <c r="F3563" s="555"/>
      <c r="G3563" s="555"/>
      <c r="P3563" s="581"/>
      <c r="Q3563" s="16"/>
      <c r="R3563" s="16"/>
      <c r="X3563" s="402"/>
      <c r="Y3563" s="16"/>
      <c r="Z3563" s="48"/>
      <c r="AB3563" s="16"/>
    </row>
    <row r="3564" spans="1:28" ht="12.75">
      <c r="A3564" s="354"/>
      <c r="B3564" s="225"/>
      <c r="C3564" s="225"/>
      <c r="F3564" s="555"/>
      <c r="G3564" s="555"/>
      <c r="P3564" s="581"/>
      <c r="Q3564" s="16"/>
      <c r="R3564" s="16"/>
      <c r="X3564" s="402"/>
      <c r="Y3564" s="16"/>
      <c r="Z3564" s="48"/>
      <c r="AB3564" s="16"/>
    </row>
    <row r="3565" spans="1:28" ht="12.75">
      <c r="A3565" s="354"/>
      <c r="B3565" s="225"/>
      <c r="C3565" s="225"/>
      <c r="F3565" s="555"/>
      <c r="G3565" s="555"/>
      <c r="P3565" s="581"/>
      <c r="Q3565" s="16"/>
      <c r="R3565" s="16"/>
      <c r="X3565" s="402"/>
      <c r="Y3565" s="16"/>
      <c r="Z3565" s="48"/>
      <c r="AB3565" s="16"/>
    </row>
    <row r="3566" spans="1:28" ht="12.75">
      <c r="A3566" s="354"/>
      <c r="B3566" s="225"/>
      <c r="C3566" s="225"/>
      <c r="F3566" s="555"/>
      <c r="G3566" s="555"/>
      <c r="P3566" s="581"/>
      <c r="Q3566" s="16"/>
      <c r="R3566" s="16"/>
      <c r="X3566" s="402"/>
      <c r="Y3566" s="16"/>
      <c r="Z3566" s="48"/>
      <c r="AB3566" s="16"/>
    </row>
    <row r="3567" spans="1:28" ht="12.75">
      <c r="A3567" s="354"/>
      <c r="B3567" s="225"/>
      <c r="C3567" s="225"/>
      <c r="F3567" s="555"/>
      <c r="G3567" s="555"/>
      <c r="P3567" s="581"/>
      <c r="Q3567" s="16"/>
      <c r="R3567" s="16"/>
      <c r="X3567" s="402"/>
      <c r="Y3567" s="16"/>
      <c r="Z3567" s="48"/>
      <c r="AB3567" s="16"/>
    </row>
    <row r="3568" spans="1:28" ht="12.75">
      <c r="A3568" s="354"/>
      <c r="B3568" s="225"/>
      <c r="C3568" s="225"/>
      <c r="F3568" s="555"/>
      <c r="G3568" s="555"/>
      <c r="P3568" s="581"/>
      <c r="Q3568" s="16"/>
      <c r="R3568" s="16"/>
      <c r="X3568" s="402"/>
      <c r="Y3568" s="16"/>
      <c r="Z3568" s="48"/>
      <c r="AB3568" s="16"/>
    </row>
    <row r="3569" spans="1:28" ht="12.75">
      <c r="A3569" s="354"/>
      <c r="B3569" s="225"/>
      <c r="C3569" s="225"/>
      <c r="F3569" s="555"/>
      <c r="G3569" s="555"/>
      <c r="P3569" s="581"/>
      <c r="Q3569" s="16"/>
      <c r="R3569" s="16"/>
      <c r="X3569" s="402"/>
      <c r="Y3569" s="16"/>
      <c r="Z3569" s="48"/>
      <c r="AB3569" s="16"/>
    </row>
    <row r="3570" spans="1:28" ht="12.75">
      <c r="A3570" s="354"/>
      <c r="B3570" s="225"/>
      <c r="C3570" s="225"/>
      <c r="F3570" s="555"/>
      <c r="G3570" s="555"/>
      <c r="P3570" s="581"/>
      <c r="Q3570" s="16"/>
      <c r="R3570" s="16"/>
      <c r="X3570" s="402"/>
      <c r="Y3570" s="16"/>
      <c r="Z3570" s="48"/>
      <c r="AB3570" s="16"/>
    </row>
    <row r="3571" spans="1:28" ht="12.75">
      <c r="A3571" s="354"/>
      <c r="B3571" s="225"/>
      <c r="C3571" s="225"/>
      <c r="F3571" s="555"/>
      <c r="G3571" s="555"/>
      <c r="P3571" s="581"/>
      <c r="Q3571" s="16"/>
      <c r="R3571" s="16"/>
      <c r="X3571" s="402"/>
      <c r="Y3571" s="16"/>
      <c r="Z3571" s="48"/>
      <c r="AB3571" s="16"/>
    </row>
    <row r="3572" spans="1:28" ht="12.75">
      <c r="A3572" s="354"/>
      <c r="B3572" s="225"/>
      <c r="C3572" s="225"/>
      <c r="F3572" s="555"/>
      <c r="G3572" s="555"/>
      <c r="P3572" s="581"/>
      <c r="Q3572" s="16"/>
      <c r="R3572" s="16"/>
      <c r="X3572" s="402"/>
      <c r="Y3572" s="16"/>
      <c r="Z3572" s="48"/>
      <c r="AB3572" s="16"/>
    </row>
    <row r="3573" spans="1:28" ht="12.75">
      <c r="A3573" s="354"/>
      <c r="B3573" s="225"/>
      <c r="C3573" s="225"/>
      <c r="F3573" s="555"/>
      <c r="G3573" s="555"/>
      <c r="P3573" s="581"/>
      <c r="Q3573" s="16"/>
      <c r="R3573" s="16"/>
      <c r="X3573" s="402"/>
      <c r="Y3573" s="16"/>
      <c r="Z3573" s="48"/>
      <c r="AB3573" s="16"/>
    </row>
    <row r="3574" spans="1:28" ht="12.75">
      <c r="A3574" s="354"/>
      <c r="B3574" s="225"/>
      <c r="C3574" s="225"/>
      <c r="F3574" s="555"/>
      <c r="G3574" s="555"/>
      <c r="P3574" s="581"/>
      <c r="Q3574" s="16"/>
      <c r="R3574" s="16"/>
      <c r="X3574" s="402"/>
      <c r="Y3574" s="16"/>
      <c r="Z3574" s="48"/>
      <c r="AB3574" s="16"/>
    </row>
    <row r="3575" spans="1:28" ht="12.75">
      <c r="A3575" s="354"/>
      <c r="B3575" s="225"/>
      <c r="C3575" s="225"/>
      <c r="F3575" s="555"/>
      <c r="G3575" s="555"/>
      <c r="P3575" s="581"/>
      <c r="Q3575" s="16"/>
      <c r="R3575" s="16"/>
      <c r="X3575" s="402"/>
      <c r="Y3575" s="16"/>
      <c r="Z3575" s="48"/>
      <c r="AB3575" s="16"/>
    </row>
    <row r="3576" spans="1:28" ht="12.75">
      <c r="A3576" s="354"/>
      <c r="B3576" s="225"/>
      <c r="C3576" s="225"/>
      <c r="F3576" s="555"/>
      <c r="G3576" s="555"/>
      <c r="P3576" s="581"/>
      <c r="Q3576" s="16"/>
      <c r="R3576" s="16"/>
      <c r="X3576" s="402"/>
      <c r="Y3576" s="16"/>
      <c r="Z3576" s="48"/>
      <c r="AB3576" s="16"/>
    </row>
    <row r="3577" spans="1:28" ht="12.75">
      <c r="A3577" s="354"/>
      <c r="B3577" s="225"/>
      <c r="C3577" s="225"/>
      <c r="F3577" s="555"/>
      <c r="G3577" s="555"/>
      <c r="P3577" s="581"/>
      <c r="Q3577" s="16"/>
      <c r="R3577" s="16"/>
      <c r="X3577" s="402"/>
      <c r="Y3577" s="16"/>
      <c r="Z3577" s="48"/>
      <c r="AB3577" s="16"/>
    </row>
    <row r="3578" spans="1:28" ht="12.75">
      <c r="A3578" s="354"/>
      <c r="B3578" s="225"/>
      <c r="C3578" s="225"/>
      <c r="F3578" s="555"/>
      <c r="G3578" s="555"/>
      <c r="P3578" s="581"/>
      <c r="Q3578" s="16"/>
      <c r="R3578" s="16"/>
      <c r="X3578" s="402"/>
      <c r="Y3578" s="16"/>
      <c r="Z3578" s="48"/>
      <c r="AB3578" s="16"/>
    </row>
    <row r="3579" spans="1:28" ht="12.75">
      <c r="A3579" s="354"/>
      <c r="B3579" s="225"/>
      <c r="C3579" s="225"/>
      <c r="F3579" s="555"/>
      <c r="G3579" s="555"/>
      <c r="P3579" s="581"/>
      <c r="Q3579" s="16"/>
      <c r="R3579" s="16"/>
      <c r="X3579" s="402"/>
      <c r="Y3579" s="16"/>
      <c r="Z3579" s="48"/>
      <c r="AB3579" s="16"/>
    </row>
    <row r="3580" spans="1:28" ht="12.75">
      <c r="A3580" s="354"/>
      <c r="B3580" s="225"/>
      <c r="C3580" s="225"/>
      <c r="F3580" s="555"/>
      <c r="G3580" s="555"/>
      <c r="P3580" s="581"/>
      <c r="Q3580" s="16"/>
      <c r="R3580" s="16"/>
      <c r="X3580" s="402"/>
      <c r="Y3580" s="16"/>
      <c r="Z3580" s="48"/>
      <c r="AB3580" s="16"/>
    </row>
    <row r="3581" spans="1:28" ht="12.75">
      <c r="A3581" s="354"/>
      <c r="B3581" s="225"/>
      <c r="C3581" s="225"/>
      <c r="F3581" s="555"/>
      <c r="G3581" s="555"/>
      <c r="P3581" s="581"/>
      <c r="Q3581" s="16"/>
      <c r="R3581" s="16"/>
      <c r="X3581" s="402"/>
      <c r="Y3581" s="16"/>
      <c r="Z3581" s="48"/>
      <c r="AB3581" s="16"/>
    </row>
    <row r="3582" spans="1:28" ht="12.75">
      <c r="A3582" s="354"/>
      <c r="B3582" s="225"/>
      <c r="C3582" s="225"/>
      <c r="F3582" s="555"/>
      <c r="G3582" s="555"/>
      <c r="P3582" s="581"/>
      <c r="Q3582" s="16"/>
      <c r="R3582" s="16"/>
      <c r="X3582" s="402"/>
      <c r="Y3582" s="16"/>
      <c r="Z3582" s="48"/>
      <c r="AB3582" s="16"/>
    </row>
    <row r="3583" spans="1:28" ht="12.75">
      <c r="A3583" s="354"/>
      <c r="B3583" s="225"/>
      <c r="C3583" s="225"/>
      <c r="F3583" s="555"/>
      <c r="G3583" s="555"/>
      <c r="P3583" s="581"/>
      <c r="Q3583" s="16"/>
      <c r="R3583" s="16"/>
      <c r="X3583" s="402"/>
      <c r="Y3583" s="16"/>
      <c r="Z3583" s="48"/>
      <c r="AB3583" s="16"/>
    </row>
    <row r="3584" spans="1:28" ht="12.75">
      <c r="A3584" s="354"/>
      <c r="B3584" s="225"/>
      <c r="C3584" s="225"/>
      <c r="F3584" s="555"/>
      <c r="G3584" s="555"/>
      <c r="P3584" s="581"/>
      <c r="Q3584" s="16"/>
      <c r="R3584" s="16"/>
      <c r="X3584" s="402"/>
      <c r="Y3584" s="16"/>
      <c r="Z3584" s="48"/>
      <c r="AB3584" s="16"/>
    </row>
    <row r="3585" spans="1:28" ht="12.75">
      <c r="A3585" s="354"/>
      <c r="B3585" s="225"/>
      <c r="C3585" s="225"/>
      <c r="F3585" s="555"/>
      <c r="G3585" s="555"/>
      <c r="P3585" s="581"/>
      <c r="Q3585" s="16"/>
      <c r="R3585" s="16"/>
      <c r="X3585" s="402"/>
      <c r="Y3585" s="16"/>
      <c r="Z3585" s="48"/>
      <c r="AB3585" s="16"/>
    </row>
    <row r="3586" spans="1:28" ht="12.75">
      <c r="A3586" s="354"/>
      <c r="B3586" s="225"/>
      <c r="C3586" s="225"/>
      <c r="F3586" s="555"/>
      <c r="G3586" s="555"/>
      <c r="P3586" s="581"/>
      <c r="Q3586" s="16"/>
      <c r="R3586" s="16"/>
      <c r="X3586" s="402"/>
      <c r="Y3586" s="16"/>
      <c r="Z3586" s="48"/>
      <c r="AB3586" s="16"/>
    </row>
    <row r="3587" spans="1:28" ht="12.75">
      <c r="A3587" s="354"/>
      <c r="B3587" s="225"/>
      <c r="C3587" s="225"/>
      <c r="F3587" s="555"/>
      <c r="G3587" s="555"/>
      <c r="P3587" s="581"/>
      <c r="Q3587" s="16"/>
      <c r="R3587" s="16"/>
      <c r="X3587" s="402"/>
      <c r="Y3587" s="16"/>
      <c r="Z3587" s="48"/>
      <c r="AB3587" s="16"/>
    </row>
    <row r="3588" spans="1:28" ht="12.75">
      <c r="A3588" s="354"/>
      <c r="B3588" s="225"/>
      <c r="C3588" s="225"/>
      <c r="F3588" s="555"/>
      <c r="G3588" s="555"/>
      <c r="P3588" s="581"/>
      <c r="Q3588" s="16"/>
      <c r="R3588" s="16"/>
      <c r="X3588" s="402"/>
      <c r="Y3588" s="16"/>
      <c r="Z3588" s="48"/>
      <c r="AB3588" s="16"/>
    </row>
    <row r="3589" spans="1:28" ht="12.75">
      <c r="A3589" s="354"/>
      <c r="B3589" s="225"/>
      <c r="C3589" s="225"/>
      <c r="F3589" s="555"/>
      <c r="G3589" s="555"/>
      <c r="P3589" s="581"/>
      <c r="Q3589" s="16"/>
      <c r="R3589" s="16"/>
      <c r="X3589" s="402"/>
      <c r="Y3589" s="16"/>
      <c r="Z3589" s="48"/>
      <c r="AB3589" s="16"/>
    </row>
    <row r="3590" spans="1:28" ht="12.75">
      <c r="A3590" s="354"/>
      <c r="B3590" s="225"/>
      <c r="C3590" s="225"/>
      <c r="F3590" s="555"/>
      <c r="G3590" s="555"/>
      <c r="P3590" s="581"/>
      <c r="Q3590" s="16"/>
      <c r="R3590" s="16"/>
      <c r="X3590" s="402"/>
      <c r="Y3590" s="16"/>
      <c r="Z3590" s="48"/>
      <c r="AB3590" s="16"/>
    </row>
    <row r="3591" spans="1:28" ht="12.75">
      <c r="A3591" s="354"/>
      <c r="B3591" s="225"/>
      <c r="C3591" s="225"/>
      <c r="F3591" s="555"/>
      <c r="G3591" s="555"/>
      <c r="P3591" s="581"/>
      <c r="Q3591" s="16"/>
      <c r="R3591" s="16"/>
      <c r="X3591" s="402"/>
      <c r="Y3591" s="16"/>
      <c r="Z3591" s="48"/>
      <c r="AB3591" s="16"/>
    </row>
    <row r="3592" spans="1:28" ht="12.75">
      <c r="A3592" s="354"/>
      <c r="B3592" s="225"/>
      <c r="C3592" s="225"/>
      <c r="F3592" s="555"/>
      <c r="G3592" s="555"/>
      <c r="P3592" s="581"/>
      <c r="Q3592" s="16"/>
      <c r="R3592" s="16"/>
      <c r="X3592" s="402"/>
      <c r="Y3592" s="16"/>
      <c r="Z3592" s="48"/>
      <c r="AB3592" s="16"/>
    </row>
    <row r="3593" spans="1:28" ht="12.75">
      <c r="A3593" s="354"/>
      <c r="B3593" s="225"/>
      <c r="C3593" s="225"/>
      <c r="F3593" s="555"/>
      <c r="G3593" s="555"/>
      <c r="P3593" s="581"/>
      <c r="Q3593" s="16"/>
      <c r="R3593" s="16"/>
      <c r="X3593" s="402"/>
      <c r="Y3593" s="16"/>
      <c r="Z3593" s="48"/>
      <c r="AB3593" s="16"/>
    </row>
    <row r="3594" spans="1:28" ht="12.75">
      <c r="A3594" s="354"/>
      <c r="B3594" s="225"/>
      <c r="C3594" s="225"/>
      <c r="F3594" s="555"/>
      <c r="G3594" s="555"/>
      <c r="P3594" s="581"/>
      <c r="Q3594" s="16"/>
      <c r="R3594" s="16"/>
      <c r="X3594" s="402"/>
      <c r="Y3594" s="16"/>
      <c r="Z3594" s="48"/>
      <c r="AB3594" s="16"/>
    </row>
    <row r="3595" spans="1:28" ht="12.75">
      <c r="A3595" s="354"/>
      <c r="B3595" s="225"/>
      <c r="C3595" s="225"/>
      <c r="F3595" s="555"/>
      <c r="G3595" s="555"/>
      <c r="P3595" s="581"/>
      <c r="Q3595" s="16"/>
      <c r="R3595" s="16"/>
      <c r="X3595" s="402"/>
      <c r="Y3595" s="16"/>
      <c r="Z3595" s="48"/>
      <c r="AB3595" s="16"/>
    </row>
    <row r="3596" spans="1:28" ht="12.75">
      <c r="A3596" s="354"/>
      <c r="B3596" s="225"/>
      <c r="C3596" s="225"/>
      <c r="F3596" s="555"/>
      <c r="G3596" s="555"/>
      <c r="P3596" s="581"/>
      <c r="Q3596" s="16"/>
      <c r="R3596" s="16"/>
      <c r="X3596" s="402"/>
      <c r="Y3596" s="16"/>
      <c r="Z3596" s="48"/>
      <c r="AB3596" s="16"/>
    </row>
    <row r="3597" spans="1:28" ht="12.75">
      <c r="A3597" s="354"/>
      <c r="B3597" s="225"/>
      <c r="C3597" s="225"/>
      <c r="F3597" s="555"/>
      <c r="G3597" s="555"/>
      <c r="P3597" s="581"/>
      <c r="Q3597" s="16"/>
      <c r="R3597" s="16"/>
      <c r="X3597" s="402"/>
      <c r="Y3597" s="16"/>
      <c r="Z3597" s="48"/>
      <c r="AB3597" s="16"/>
    </row>
    <row r="3598" spans="1:28" ht="12.75">
      <c r="A3598" s="354"/>
      <c r="B3598" s="225"/>
      <c r="C3598" s="225"/>
      <c r="F3598" s="555"/>
      <c r="G3598" s="555"/>
      <c r="P3598" s="581"/>
      <c r="Q3598" s="16"/>
      <c r="R3598" s="16"/>
      <c r="X3598" s="402"/>
      <c r="Y3598" s="16"/>
      <c r="Z3598" s="48"/>
      <c r="AB3598" s="16"/>
    </row>
    <row r="3599" spans="1:28" ht="12.75">
      <c r="A3599" s="354"/>
      <c r="B3599" s="225"/>
      <c r="C3599" s="225"/>
      <c r="F3599" s="555"/>
      <c r="G3599" s="555"/>
      <c r="P3599" s="581"/>
      <c r="Q3599" s="16"/>
      <c r="R3599" s="16"/>
      <c r="X3599" s="402"/>
      <c r="Y3599" s="16"/>
      <c r="Z3599" s="48"/>
      <c r="AB3599" s="16"/>
    </row>
    <row r="3600" spans="1:28" ht="12.75">
      <c r="A3600" s="354"/>
      <c r="B3600" s="225"/>
      <c r="C3600" s="225"/>
      <c r="F3600" s="555"/>
      <c r="G3600" s="555"/>
      <c r="P3600" s="581"/>
      <c r="Q3600" s="16"/>
      <c r="R3600" s="16"/>
      <c r="X3600" s="402"/>
      <c r="Y3600" s="16"/>
      <c r="Z3600" s="48"/>
      <c r="AB3600" s="16"/>
    </row>
    <row r="3601" spans="1:28" ht="12.75">
      <c r="A3601" s="354"/>
      <c r="B3601" s="225"/>
      <c r="C3601" s="225"/>
      <c r="F3601" s="555"/>
      <c r="G3601" s="555"/>
      <c r="P3601" s="581"/>
      <c r="Q3601" s="16"/>
      <c r="R3601" s="16"/>
      <c r="X3601" s="402"/>
      <c r="Y3601" s="16"/>
      <c r="Z3601" s="48"/>
      <c r="AB3601" s="16"/>
    </row>
    <row r="3602" spans="1:28" ht="12.75">
      <c r="A3602" s="354"/>
      <c r="B3602" s="225"/>
      <c r="C3602" s="225"/>
      <c r="F3602" s="555"/>
      <c r="G3602" s="555"/>
      <c r="P3602" s="581"/>
      <c r="Q3602" s="16"/>
      <c r="R3602" s="16"/>
      <c r="X3602" s="402"/>
      <c r="Y3602" s="16"/>
      <c r="Z3602" s="48"/>
      <c r="AB3602" s="16"/>
    </row>
    <row r="3603" spans="1:28" ht="12.75">
      <c r="A3603" s="354"/>
      <c r="B3603" s="225"/>
      <c r="C3603" s="225"/>
      <c r="F3603" s="555"/>
      <c r="G3603" s="555"/>
      <c r="P3603" s="581"/>
      <c r="Q3603" s="16"/>
      <c r="R3603" s="16"/>
      <c r="X3603" s="402"/>
      <c r="Y3603" s="16"/>
      <c r="Z3603" s="48"/>
      <c r="AB3603" s="16"/>
    </row>
    <row r="3604" spans="1:28" ht="12.75">
      <c r="A3604" s="354"/>
      <c r="B3604" s="225"/>
      <c r="C3604" s="225"/>
      <c r="F3604" s="555"/>
      <c r="G3604" s="555"/>
      <c r="P3604" s="581"/>
      <c r="Q3604" s="16"/>
      <c r="R3604" s="16"/>
      <c r="X3604" s="402"/>
      <c r="Y3604" s="16"/>
      <c r="Z3604" s="48"/>
      <c r="AB3604" s="16"/>
    </row>
    <row r="3605" spans="1:28" ht="12.75">
      <c r="A3605" s="354"/>
      <c r="B3605" s="225"/>
      <c r="C3605" s="225"/>
      <c r="F3605" s="555"/>
      <c r="G3605" s="555"/>
      <c r="P3605" s="581"/>
      <c r="Q3605" s="16"/>
      <c r="R3605" s="16"/>
      <c r="X3605" s="402"/>
      <c r="Y3605" s="16"/>
      <c r="Z3605" s="48"/>
      <c r="AB3605" s="16"/>
    </row>
    <row r="3606" spans="1:28" ht="12.75">
      <c r="A3606" s="354"/>
      <c r="B3606" s="225"/>
      <c r="C3606" s="225"/>
      <c r="F3606" s="555"/>
      <c r="G3606" s="555"/>
      <c r="P3606" s="581"/>
      <c r="Q3606" s="16"/>
      <c r="R3606" s="16"/>
      <c r="X3606" s="402"/>
      <c r="Y3606" s="16"/>
      <c r="Z3606" s="48"/>
      <c r="AB3606" s="16"/>
    </row>
    <row r="3607" spans="1:28" ht="12.75">
      <c r="A3607" s="354"/>
      <c r="B3607" s="225"/>
      <c r="C3607" s="225"/>
      <c r="F3607" s="555"/>
      <c r="G3607" s="555"/>
      <c r="P3607" s="581"/>
      <c r="Q3607" s="16"/>
      <c r="R3607" s="16"/>
      <c r="X3607" s="402"/>
      <c r="Y3607" s="16"/>
      <c r="Z3607" s="48"/>
      <c r="AB3607" s="16"/>
    </row>
    <row r="3608" spans="1:28" ht="12.75">
      <c r="A3608" s="354"/>
      <c r="B3608" s="225"/>
      <c r="C3608" s="225"/>
      <c r="F3608" s="555"/>
      <c r="G3608" s="555"/>
      <c r="P3608" s="581"/>
      <c r="Q3608" s="16"/>
      <c r="R3608" s="16"/>
      <c r="X3608" s="402"/>
      <c r="Y3608" s="16"/>
      <c r="Z3608" s="48"/>
      <c r="AB3608" s="16"/>
    </row>
    <row r="3609" spans="1:28" ht="12.75">
      <c r="A3609" s="354"/>
      <c r="B3609" s="225"/>
      <c r="C3609" s="225"/>
      <c r="F3609" s="555"/>
      <c r="G3609" s="555"/>
      <c r="P3609" s="581"/>
      <c r="Q3609" s="16"/>
      <c r="R3609" s="16"/>
      <c r="X3609" s="402"/>
      <c r="Y3609" s="16"/>
      <c r="Z3609" s="48"/>
      <c r="AB3609" s="16"/>
    </row>
    <row r="3610" spans="1:28" ht="12.75">
      <c r="A3610" s="354"/>
      <c r="B3610" s="225"/>
      <c r="C3610" s="225"/>
      <c r="F3610" s="555"/>
      <c r="G3610" s="555"/>
      <c r="P3610" s="581"/>
      <c r="Q3610" s="16"/>
      <c r="R3610" s="16"/>
      <c r="X3610" s="402"/>
      <c r="Y3610" s="16"/>
      <c r="Z3610" s="48"/>
      <c r="AB3610" s="16"/>
    </row>
    <row r="3611" spans="1:28" ht="12.75">
      <c r="A3611" s="354"/>
      <c r="B3611" s="225"/>
      <c r="C3611" s="225"/>
      <c r="F3611" s="555"/>
      <c r="G3611" s="555"/>
      <c r="P3611" s="581"/>
      <c r="Q3611" s="16"/>
      <c r="R3611" s="16"/>
      <c r="X3611" s="402"/>
      <c r="Y3611" s="16"/>
      <c r="Z3611" s="48"/>
      <c r="AB3611" s="16"/>
    </row>
    <row r="3612" spans="1:28" ht="12.75">
      <c r="A3612" s="354"/>
      <c r="B3612" s="225"/>
      <c r="C3612" s="225"/>
      <c r="F3612" s="555"/>
      <c r="G3612" s="555"/>
      <c r="P3612" s="581"/>
      <c r="Q3612" s="16"/>
      <c r="R3612" s="16"/>
      <c r="X3612" s="402"/>
      <c r="Y3612" s="16"/>
      <c r="Z3612" s="48"/>
      <c r="AB3612" s="16"/>
    </row>
    <row r="3613" spans="1:28" ht="12.75">
      <c r="A3613" s="354"/>
      <c r="B3613" s="225"/>
      <c r="C3613" s="225"/>
      <c r="F3613" s="555"/>
      <c r="G3613" s="555"/>
      <c r="P3613" s="581"/>
      <c r="Q3613" s="16"/>
      <c r="R3613" s="16"/>
      <c r="X3613" s="402"/>
      <c r="Y3613" s="16"/>
      <c r="Z3613" s="48"/>
      <c r="AB3613" s="16"/>
    </row>
    <row r="3614" spans="1:28" ht="12.75">
      <c r="A3614" s="354"/>
      <c r="B3614" s="225"/>
      <c r="C3614" s="225"/>
      <c r="F3614" s="555"/>
      <c r="G3614" s="555"/>
      <c r="P3614" s="581"/>
      <c r="Q3614" s="16"/>
      <c r="R3614" s="16"/>
      <c r="X3614" s="402"/>
      <c r="Y3614" s="16"/>
      <c r="Z3614" s="48"/>
      <c r="AB3614" s="16"/>
    </row>
    <row r="3615" spans="1:28" ht="12.75">
      <c r="A3615" s="354"/>
      <c r="B3615" s="225"/>
      <c r="C3615" s="225"/>
      <c r="F3615" s="555"/>
      <c r="G3615" s="555"/>
      <c r="P3615" s="581"/>
      <c r="Q3615" s="16"/>
      <c r="R3615" s="16"/>
      <c r="X3615" s="402"/>
      <c r="Y3615" s="16"/>
      <c r="Z3615" s="48"/>
      <c r="AB3615" s="16"/>
    </row>
    <row r="3616" spans="1:28" ht="12.75">
      <c r="A3616" s="354"/>
      <c r="B3616" s="225"/>
      <c r="C3616" s="225"/>
      <c r="F3616" s="555"/>
      <c r="G3616" s="555"/>
      <c r="P3616" s="581"/>
      <c r="Q3616" s="16"/>
      <c r="R3616" s="16"/>
      <c r="X3616" s="402"/>
      <c r="Y3616" s="16"/>
      <c r="Z3616" s="48"/>
      <c r="AB3616" s="16"/>
    </row>
    <row r="3617" spans="1:28" ht="12.75">
      <c r="A3617" s="354"/>
      <c r="B3617" s="225"/>
      <c r="C3617" s="225"/>
      <c r="F3617" s="555"/>
      <c r="G3617" s="555"/>
      <c r="P3617" s="581"/>
      <c r="Q3617" s="16"/>
      <c r="R3617" s="16"/>
      <c r="X3617" s="402"/>
      <c r="Y3617" s="16"/>
      <c r="Z3617" s="48"/>
      <c r="AB3617" s="16"/>
    </row>
    <row r="3618" spans="1:28" ht="12.75">
      <c r="A3618" s="354"/>
      <c r="B3618" s="225"/>
      <c r="C3618" s="225"/>
      <c r="F3618" s="555"/>
      <c r="G3618" s="555"/>
      <c r="P3618" s="581"/>
      <c r="Q3618" s="16"/>
      <c r="R3618" s="16"/>
      <c r="X3618" s="402"/>
      <c r="Y3618" s="16"/>
      <c r="Z3618" s="48"/>
      <c r="AB3618" s="16"/>
    </row>
    <row r="3619" spans="1:28" ht="12.75">
      <c r="A3619" s="354"/>
      <c r="B3619" s="225"/>
      <c r="C3619" s="225"/>
      <c r="F3619" s="555"/>
      <c r="G3619" s="555"/>
      <c r="P3619" s="581"/>
      <c r="Q3619" s="16"/>
      <c r="R3619" s="16"/>
      <c r="X3619" s="402"/>
      <c r="Y3619" s="16"/>
      <c r="Z3619" s="48"/>
      <c r="AB3619" s="16"/>
    </row>
    <row r="3620" spans="1:28" ht="12.75">
      <c r="A3620" s="354"/>
      <c r="B3620" s="225"/>
      <c r="C3620" s="225"/>
      <c r="F3620" s="555"/>
      <c r="G3620" s="555"/>
      <c r="P3620" s="581"/>
      <c r="Q3620" s="16"/>
      <c r="R3620" s="16"/>
      <c r="X3620" s="402"/>
      <c r="Y3620" s="16"/>
      <c r="Z3620" s="48"/>
      <c r="AB3620" s="16"/>
    </row>
    <row r="3621" spans="1:28" ht="12.75">
      <c r="A3621" s="354"/>
      <c r="B3621" s="225"/>
      <c r="C3621" s="225"/>
      <c r="F3621" s="555"/>
      <c r="G3621" s="555"/>
      <c r="P3621" s="581"/>
      <c r="Q3621" s="16"/>
      <c r="R3621" s="16"/>
      <c r="X3621" s="402"/>
      <c r="Y3621" s="16"/>
      <c r="Z3621" s="48"/>
      <c r="AB3621" s="16"/>
    </row>
    <row r="3622" spans="1:28" ht="12.75">
      <c r="A3622" s="354"/>
      <c r="B3622" s="225"/>
      <c r="C3622" s="225"/>
      <c r="F3622" s="555"/>
      <c r="G3622" s="555"/>
      <c r="P3622" s="581"/>
      <c r="Q3622" s="16"/>
      <c r="R3622" s="16"/>
      <c r="X3622" s="402"/>
      <c r="Y3622" s="16"/>
      <c r="Z3622" s="48"/>
      <c r="AB3622" s="16"/>
    </row>
    <row r="3623" spans="1:28" ht="12.75">
      <c r="A3623" s="354"/>
      <c r="B3623" s="225"/>
      <c r="C3623" s="225"/>
      <c r="F3623" s="555"/>
      <c r="G3623" s="555"/>
      <c r="P3623" s="581"/>
      <c r="Q3623" s="16"/>
      <c r="R3623" s="16"/>
      <c r="X3623" s="402"/>
      <c r="Y3623" s="16"/>
      <c r="Z3623" s="48"/>
      <c r="AB3623" s="16"/>
    </row>
    <row r="3624" spans="1:28" ht="12.75">
      <c r="A3624" s="354"/>
      <c r="B3624" s="225"/>
      <c r="C3624" s="225"/>
      <c r="F3624" s="555"/>
      <c r="G3624" s="555"/>
      <c r="P3624" s="581"/>
      <c r="Q3624" s="16"/>
      <c r="R3624" s="16"/>
      <c r="X3624" s="402"/>
      <c r="Y3624" s="16"/>
      <c r="Z3624" s="48"/>
      <c r="AB3624" s="16"/>
    </row>
    <row r="3625" spans="1:28" ht="12.75">
      <c r="A3625" s="354"/>
      <c r="B3625" s="225"/>
      <c r="C3625" s="225"/>
      <c r="F3625" s="555"/>
      <c r="G3625" s="555"/>
      <c r="P3625" s="581"/>
      <c r="Q3625" s="16"/>
      <c r="R3625" s="16"/>
      <c r="X3625" s="402"/>
      <c r="Y3625" s="16"/>
      <c r="Z3625" s="48"/>
      <c r="AB3625" s="16"/>
    </row>
    <row r="3626" spans="1:28" ht="12.75">
      <c r="A3626" s="354"/>
      <c r="B3626" s="225"/>
      <c r="C3626" s="225"/>
      <c r="F3626" s="555"/>
      <c r="G3626" s="555"/>
      <c r="P3626" s="581"/>
      <c r="Q3626" s="16"/>
      <c r="R3626" s="16"/>
      <c r="X3626" s="402"/>
      <c r="Y3626" s="16"/>
      <c r="Z3626" s="48"/>
      <c r="AB3626" s="16"/>
    </row>
    <row r="3627" spans="1:28" ht="12.75">
      <c r="A3627" s="354"/>
      <c r="B3627" s="225"/>
      <c r="C3627" s="225"/>
      <c r="F3627" s="555"/>
      <c r="G3627" s="555"/>
      <c r="P3627" s="581"/>
      <c r="Q3627" s="16"/>
      <c r="R3627" s="16"/>
      <c r="X3627" s="402"/>
      <c r="Y3627" s="16"/>
      <c r="Z3627" s="48"/>
      <c r="AB3627" s="16"/>
    </row>
    <row r="3628" spans="1:28" ht="12.75">
      <c r="A3628" s="354"/>
      <c r="B3628" s="225"/>
      <c r="C3628" s="225"/>
      <c r="F3628" s="555"/>
      <c r="G3628" s="555"/>
      <c r="P3628" s="581"/>
      <c r="Q3628" s="16"/>
      <c r="R3628" s="16"/>
      <c r="X3628" s="402"/>
      <c r="Y3628" s="16"/>
      <c r="Z3628" s="48"/>
      <c r="AB3628" s="16"/>
    </row>
    <row r="3629" spans="1:28" ht="12.75">
      <c r="A3629" s="354"/>
      <c r="B3629" s="225"/>
      <c r="C3629" s="225"/>
      <c r="F3629" s="555"/>
      <c r="G3629" s="555"/>
      <c r="P3629" s="581"/>
      <c r="Q3629" s="16"/>
      <c r="R3629" s="16"/>
      <c r="X3629" s="402"/>
      <c r="Y3629" s="16"/>
      <c r="Z3629" s="48"/>
      <c r="AB3629" s="16"/>
    </row>
    <row r="3630" spans="1:28" ht="12.75">
      <c r="A3630" s="354"/>
      <c r="B3630" s="225"/>
      <c r="C3630" s="225"/>
      <c r="F3630" s="555"/>
      <c r="G3630" s="555"/>
      <c r="P3630" s="581"/>
      <c r="Q3630" s="16"/>
      <c r="R3630" s="16"/>
      <c r="X3630" s="402"/>
      <c r="Y3630" s="16"/>
      <c r="Z3630" s="48"/>
      <c r="AB3630" s="16"/>
    </row>
    <row r="3631" spans="1:28" ht="12.75">
      <c r="A3631" s="354"/>
      <c r="B3631" s="225"/>
      <c r="C3631" s="225"/>
      <c r="F3631" s="555"/>
      <c r="G3631" s="555"/>
      <c r="P3631" s="581"/>
      <c r="Q3631" s="16"/>
      <c r="R3631" s="16"/>
      <c r="X3631" s="402"/>
      <c r="Y3631" s="16"/>
      <c r="Z3631" s="48"/>
      <c r="AB3631" s="16"/>
    </row>
    <row r="3632" spans="1:28" ht="12.75">
      <c r="A3632" s="354"/>
      <c r="B3632" s="225"/>
      <c r="C3632" s="225"/>
      <c r="F3632" s="555"/>
      <c r="G3632" s="555"/>
      <c r="P3632" s="581"/>
      <c r="Q3632" s="16"/>
      <c r="R3632" s="16"/>
      <c r="X3632" s="402"/>
      <c r="Y3632" s="16"/>
      <c r="Z3632" s="48"/>
      <c r="AB3632" s="16"/>
    </row>
    <row r="3633" spans="1:28" ht="12.75">
      <c r="A3633" s="354"/>
      <c r="B3633" s="225"/>
      <c r="C3633" s="225"/>
      <c r="F3633" s="555"/>
      <c r="G3633" s="555"/>
      <c r="P3633" s="581"/>
      <c r="Q3633" s="16"/>
      <c r="R3633" s="16"/>
      <c r="X3633" s="402"/>
      <c r="Y3633" s="16"/>
      <c r="Z3633" s="48"/>
      <c r="AB3633" s="16"/>
    </row>
    <row r="3634" spans="1:28" ht="12.75">
      <c r="A3634" s="354"/>
      <c r="B3634" s="225"/>
      <c r="C3634" s="225"/>
      <c r="F3634" s="555"/>
      <c r="G3634" s="555"/>
      <c r="P3634" s="581"/>
      <c r="Q3634" s="16"/>
      <c r="R3634" s="16"/>
      <c r="X3634" s="402"/>
      <c r="Y3634" s="16"/>
      <c r="Z3634" s="48"/>
      <c r="AB3634" s="16"/>
    </row>
    <row r="3635" spans="1:28" ht="12.75">
      <c r="A3635" s="354"/>
      <c r="B3635" s="225"/>
      <c r="C3635" s="225"/>
      <c r="F3635" s="555"/>
      <c r="G3635" s="555"/>
      <c r="P3635" s="581"/>
      <c r="Q3635" s="16"/>
      <c r="R3635" s="16"/>
      <c r="X3635" s="402"/>
      <c r="Y3635" s="16"/>
      <c r="Z3635" s="48"/>
      <c r="AB3635" s="16"/>
    </row>
    <row r="3636" spans="1:28" ht="12.75">
      <c r="A3636" s="354"/>
      <c r="B3636" s="225"/>
      <c r="C3636" s="225"/>
      <c r="F3636" s="555"/>
      <c r="G3636" s="555"/>
      <c r="P3636" s="581"/>
      <c r="Q3636" s="16"/>
      <c r="R3636" s="16"/>
      <c r="X3636" s="402"/>
      <c r="Y3636" s="16"/>
      <c r="Z3636" s="48"/>
      <c r="AB3636" s="16"/>
    </row>
    <row r="3637" spans="1:28" ht="12.75">
      <c r="A3637" s="354"/>
      <c r="B3637" s="225"/>
      <c r="C3637" s="225"/>
      <c r="F3637" s="555"/>
      <c r="G3637" s="555"/>
      <c r="P3637" s="581"/>
      <c r="Q3637" s="16"/>
      <c r="R3637" s="16"/>
      <c r="X3637" s="402"/>
      <c r="Y3637" s="16"/>
      <c r="Z3637" s="48"/>
      <c r="AB3637" s="16"/>
    </row>
    <row r="3638" spans="1:28" ht="12.75">
      <c r="A3638" s="354"/>
      <c r="B3638" s="225"/>
      <c r="C3638" s="225"/>
      <c r="F3638" s="555"/>
      <c r="G3638" s="555"/>
      <c r="P3638" s="581"/>
      <c r="Q3638" s="16"/>
      <c r="R3638" s="16"/>
      <c r="X3638" s="402"/>
      <c r="Y3638" s="16"/>
      <c r="Z3638" s="48"/>
      <c r="AB3638" s="16"/>
    </row>
    <row r="3639" spans="1:28" ht="12.75">
      <c r="A3639" s="354"/>
      <c r="B3639" s="225"/>
      <c r="C3639" s="225"/>
      <c r="F3639" s="555"/>
      <c r="G3639" s="555"/>
      <c r="P3639" s="581"/>
      <c r="Q3639" s="16"/>
      <c r="R3639" s="16"/>
      <c r="X3639" s="402"/>
      <c r="Y3639" s="16"/>
      <c r="Z3639" s="48"/>
      <c r="AB3639" s="16"/>
    </row>
    <row r="3640" spans="1:28" ht="12.75">
      <c r="A3640" s="354"/>
      <c r="B3640" s="225"/>
      <c r="C3640" s="225"/>
      <c r="F3640" s="555"/>
      <c r="G3640" s="555"/>
      <c r="P3640" s="581"/>
      <c r="Q3640" s="16"/>
      <c r="R3640" s="16"/>
      <c r="X3640" s="402"/>
      <c r="Y3640" s="16"/>
      <c r="Z3640" s="48"/>
      <c r="AB3640" s="16"/>
    </row>
    <row r="3641" spans="1:28" ht="12.75">
      <c r="A3641" s="354"/>
      <c r="B3641" s="225"/>
      <c r="C3641" s="225"/>
      <c r="F3641" s="555"/>
      <c r="G3641" s="555"/>
      <c r="P3641" s="581"/>
      <c r="Q3641" s="16"/>
      <c r="R3641" s="16"/>
      <c r="X3641" s="402"/>
      <c r="Y3641" s="16"/>
      <c r="Z3641" s="48"/>
      <c r="AB3641" s="16"/>
    </row>
    <row r="3642" spans="1:28" ht="12.75">
      <c r="A3642" s="354"/>
      <c r="B3642" s="225"/>
      <c r="C3642" s="225"/>
      <c r="F3642" s="555"/>
      <c r="G3642" s="555"/>
      <c r="P3642" s="581"/>
      <c r="Q3642" s="16"/>
      <c r="R3642" s="16"/>
      <c r="X3642" s="402"/>
      <c r="Y3642" s="16"/>
      <c r="Z3642" s="48"/>
      <c r="AB3642" s="16"/>
    </row>
    <row r="3643" spans="1:28" ht="12.75">
      <c r="A3643" s="354"/>
      <c r="B3643" s="225"/>
      <c r="C3643" s="225"/>
      <c r="F3643" s="555"/>
      <c r="G3643" s="555"/>
      <c r="P3643" s="581"/>
      <c r="Q3643" s="16"/>
      <c r="R3643" s="16"/>
      <c r="X3643" s="402"/>
      <c r="Y3643" s="16"/>
      <c r="Z3643" s="48"/>
      <c r="AB3643" s="16"/>
    </row>
    <row r="3644" spans="1:28" ht="12.75">
      <c r="A3644" s="354"/>
      <c r="B3644" s="225"/>
      <c r="C3644" s="225"/>
      <c r="F3644" s="555"/>
      <c r="G3644" s="555"/>
      <c r="P3644" s="581"/>
      <c r="Q3644" s="16"/>
      <c r="R3644" s="16"/>
      <c r="X3644" s="402"/>
      <c r="Y3644" s="16"/>
      <c r="Z3644" s="48"/>
      <c r="AB3644" s="16"/>
    </row>
    <row r="3645" spans="1:28" ht="12.75">
      <c r="A3645" s="354"/>
      <c r="B3645" s="225"/>
      <c r="C3645" s="225"/>
      <c r="F3645" s="555"/>
      <c r="G3645" s="555"/>
      <c r="P3645" s="581"/>
      <c r="Q3645" s="16"/>
      <c r="R3645" s="16"/>
      <c r="X3645" s="402"/>
      <c r="Y3645" s="16"/>
      <c r="Z3645" s="48"/>
      <c r="AB3645" s="16"/>
    </row>
    <row r="3646" spans="1:28" ht="12.75">
      <c r="A3646" s="354"/>
      <c r="B3646" s="225"/>
      <c r="C3646" s="225"/>
      <c r="F3646" s="555"/>
      <c r="G3646" s="555"/>
      <c r="P3646" s="581"/>
      <c r="Q3646" s="16"/>
      <c r="R3646" s="16"/>
      <c r="X3646" s="402"/>
      <c r="Y3646" s="16"/>
      <c r="Z3646" s="48"/>
      <c r="AB3646" s="16"/>
    </row>
    <row r="3647" spans="1:28" ht="12.75">
      <c r="A3647" s="354"/>
      <c r="B3647" s="225"/>
      <c r="C3647" s="225"/>
      <c r="F3647" s="555"/>
      <c r="G3647" s="555"/>
      <c r="P3647" s="581"/>
      <c r="Q3647" s="16"/>
      <c r="R3647" s="16"/>
      <c r="X3647" s="402"/>
      <c r="Y3647" s="16"/>
      <c r="Z3647" s="48"/>
      <c r="AB3647" s="16"/>
    </row>
    <row r="3648" spans="1:28" ht="12.75">
      <c r="A3648" s="354"/>
      <c r="B3648" s="225"/>
      <c r="C3648" s="225"/>
      <c r="F3648" s="555"/>
      <c r="G3648" s="555"/>
      <c r="P3648" s="581"/>
      <c r="Q3648" s="16"/>
      <c r="R3648" s="16"/>
      <c r="X3648" s="402"/>
      <c r="Y3648" s="16"/>
      <c r="Z3648" s="48"/>
      <c r="AB3648" s="16"/>
    </row>
    <row r="3649" spans="1:28" ht="12.75">
      <c r="A3649" s="354"/>
      <c r="B3649" s="225"/>
      <c r="C3649" s="225"/>
      <c r="F3649" s="555"/>
      <c r="G3649" s="555"/>
      <c r="P3649" s="581"/>
      <c r="Q3649" s="16"/>
      <c r="R3649" s="16"/>
      <c r="X3649" s="402"/>
      <c r="Y3649" s="16"/>
      <c r="Z3649" s="48"/>
      <c r="AB3649" s="16"/>
    </row>
    <row r="3650" spans="1:28" ht="12.75">
      <c r="A3650" s="354"/>
      <c r="B3650" s="225"/>
      <c r="C3650" s="225"/>
      <c r="F3650" s="555"/>
      <c r="G3650" s="555"/>
      <c r="P3650" s="581"/>
      <c r="Q3650" s="16"/>
      <c r="R3650" s="16"/>
      <c r="X3650" s="402"/>
      <c r="Y3650" s="16"/>
      <c r="Z3650" s="48"/>
      <c r="AB3650" s="16"/>
    </row>
    <row r="3651" spans="1:28" ht="12.75">
      <c r="A3651" s="354"/>
      <c r="B3651" s="225"/>
      <c r="C3651" s="225"/>
      <c r="F3651" s="555"/>
      <c r="G3651" s="555"/>
      <c r="P3651" s="581"/>
      <c r="Q3651" s="16"/>
      <c r="R3651" s="16"/>
      <c r="X3651" s="402"/>
      <c r="Y3651" s="16"/>
      <c r="Z3651" s="48"/>
      <c r="AB3651" s="16"/>
    </row>
    <row r="3652" spans="1:28" ht="12.75">
      <c r="A3652" s="354"/>
      <c r="B3652" s="225"/>
      <c r="C3652" s="225"/>
      <c r="F3652" s="555"/>
      <c r="G3652" s="555"/>
      <c r="P3652" s="581"/>
      <c r="Q3652" s="16"/>
      <c r="R3652" s="16"/>
      <c r="X3652" s="402"/>
      <c r="Y3652" s="16"/>
      <c r="Z3652" s="48"/>
      <c r="AB3652" s="16"/>
    </row>
    <row r="3653" spans="1:28" ht="12.75">
      <c r="A3653" s="354"/>
      <c r="B3653" s="225"/>
      <c r="C3653" s="225"/>
      <c r="F3653" s="555"/>
      <c r="G3653" s="555"/>
      <c r="P3653" s="581"/>
      <c r="Q3653" s="16"/>
      <c r="R3653" s="16"/>
      <c r="X3653" s="402"/>
      <c r="Y3653" s="16"/>
      <c r="Z3653" s="48"/>
      <c r="AB3653" s="16"/>
    </row>
    <row r="3654" spans="1:28" ht="12.75">
      <c r="A3654" s="354"/>
      <c r="B3654" s="225"/>
      <c r="C3654" s="225"/>
      <c r="F3654" s="555"/>
      <c r="G3654" s="555"/>
      <c r="P3654" s="581"/>
      <c r="Q3654" s="16"/>
      <c r="R3654" s="16"/>
      <c r="X3654" s="402"/>
      <c r="Y3654" s="16"/>
      <c r="Z3654" s="48"/>
      <c r="AB3654" s="16"/>
    </row>
    <row r="3655" spans="1:28" ht="12.75">
      <c r="A3655" s="354"/>
      <c r="B3655" s="225"/>
      <c r="C3655" s="225"/>
      <c r="F3655" s="555"/>
      <c r="G3655" s="555"/>
      <c r="P3655" s="581"/>
      <c r="Q3655" s="16"/>
      <c r="R3655" s="16"/>
      <c r="X3655" s="402"/>
      <c r="Y3655" s="16"/>
      <c r="Z3655" s="48"/>
      <c r="AB3655" s="16"/>
    </row>
    <row r="3656" spans="1:28" ht="12.75">
      <c r="A3656" s="354"/>
      <c r="B3656" s="225"/>
      <c r="C3656" s="225"/>
      <c r="F3656" s="555"/>
      <c r="G3656" s="555"/>
      <c r="P3656" s="581"/>
      <c r="Q3656" s="16"/>
      <c r="R3656" s="16"/>
      <c r="X3656" s="402"/>
      <c r="Y3656" s="16"/>
      <c r="Z3656" s="48"/>
      <c r="AB3656" s="16"/>
    </row>
    <row r="3657" spans="1:28" ht="12.75">
      <c r="A3657" s="354"/>
      <c r="B3657" s="225"/>
      <c r="C3657" s="225"/>
      <c r="F3657" s="555"/>
      <c r="G3657" s="555"/>
      <c r="P3657" s="581"/>
      <c r="Q3657" s="16"/>
      <c r="R3657" s="16"/>
      <c r="X3657" s="402"/>
      <c r="Y3657" s="16"/>
      <c r="Z3657" s="48"/>
      <c r="AB3657" s="16"/>
    </row>
    <row r="3658" spans="1:28" ht="12.75">
      <c r="A3658" s="354"/>
      <c r="B3658" s="225"/>
      <c r="C3658" s="225"/>
      <c r="F3658" s="555"/>
      <c r="G3658" s="555"/>
      <c r="P3658" s="581"/>
      <c r="Q3658" s="16"/>
      <c r="R3658" s="16"/>
      <c r="X3658" s="402"/>
      <c r="Y3658" s="16"/>
      <c r="Z3658" s="48"/>
      <c r="AB3658" s="16"/>
    </row>
    <row r="3659" spans="1:28" ht="12.75">
      <c r="A3659" s="354"/>
      <c r="B3659" s="225"/>
      <c r="C3659" s="225"/>
      <c r="F3659" s="555"/>
      <c r="G3659" s="555"/>
      <c r="P3659" s="581"/>
      <c r="Q3659" s="16"/>
      <c r="R3659" s="16"/>
      <c r="X3659" s="402"/>
      <c r="Y3659" s="16"/>
      <c r="Z3659" s="48"/>
      <c r="AB3659" s="16"/>
    </row>
    <row r="3660" spans="1:28" ht="12.75">
      <c r="A3660" s="354"/>
      <c r="B3660" s="225"/>
      <c r="C3660" s="225"/>
      <c r="F3660" s="555"/>
      <c r="G3660" s="555"/>
      <c r="P3660" s="581"/>
      <c r="Q3660" s="16"/>
      <c r="R3660" s="16"/>
      <c r="X3660" s="402"/>
      <c r="Y3660" s="16"/>
      <c r="Z3660" s="48"/>
      <c r="AB3660" s="16"/>
    </row>
    <row r="3661" spans="1:28" ht="12.75">
      <c r="A3661" s="354"/>
      <c r="B3661" s="225"/>
      <c r="C3661" s="225"/>
      <c r="F3661" s="555"/>
      <c r="G3661" s="555"/>
      <c r="P3661" s="581"/>
      <c r="Q3661" s="16"/>
      <c r="R3661" s="16"/>
      <c r="X3661" s="402"/>
      <c r="Y3661" s="16"/>
      <c r="Z3661" s="48"/>
      <c r="AB3661" s="16"/>
    </row>
    <row r="3662" spans="1:28" ht="12.75">
      <c r="A3662" s="354"/>
      <c r="B3662" s="225"/>
      <c r="C3662" s="225"/>
      <c r="F3662" s="555"/>
      <c r="G3662" s="555"/>
      <c r="P3662" s="581"/>
      <c r="Q3662" s="16"/>
      <c r="R3662" s="16"/>
      <c r="X3662" s="402"/>
      <c r="Y3662" s="16"/>
      <c r="Z3662" s="48"/>
      <c r="AB3662" s="16"/>
    </row>
    <row r="3663" spans="1:28" ht="12.75">
      <c r="A3663" s="354"/>
      <c r="B3663" s="225"/>
      <c r="C3663" s="225"/>
      <c r="F3663" s="555"/>
      <c r="G3663" s="555"/>
      <c r="P3663" s="581"/>
      <c r="Q3663" s="16"/>
      <c r="R3663" s="16"/>
      <c r="X3663" s="402"/>
      <c r="Y3663" s="16"/>
      <c r="Z3663" s="48"/>
      <c r="AB3663" s="16"/>
    </row>
    <row r="3664" spans="1:28" ht="12.75">
      <c r="A3664" s="354"/>
      <c r="B3664" s="225"/>
      <c r="C3664" s="225"/>
      <c r="F3664" s="555"/>
      <c r="G3664" s="555"/>
      <c r="P3664" s="581"/>
      <c r="Q3664" s="16"/>
      <c r="R3664" s="16"/>
      <c r="X3664" s="402"/>
      <c r="Y3664" s="16"/>
      <c r="Z3664" s="48"/>
      <c r="AB3664" s="16"/>
    </row>
    <row r="3665" spans="1:28" ht="12.75">
      <c r="A3665" s="354"/>
      <c r="B3665" s="225"/>
      <c r="C3665" s="225"/>
      <c r="F3665" s="555"/>
      <c r="G3665" s="555"/>
      <c r="P3665" s="581"/>
      <c r="Q3665" s="16"/>
      <c r="R3665" s="16"/>
      <c r="X3665" s="402"/>
      <c r="Y3665" s="16"/>
      <c r="Z3665" s="48"/>
      <c r="AB3665" s="16"/>
    </row>
    <row r="3666" spans="1:28" ht="12.75">
      <c r="A3666" s="354"/>
      <c r="B3666" s="225"/>
      <c r="C3666" s="225"/>
      <c r="F3666" s="555"/>
      <c r="G3666" s="555"/>
      <c r="P3666" s="581"/>
      <c r="Q3666" s="16"/>
      <c r="R3666" s="16"/>
      <c r="X3666" s="402"/>
      <c r="Y3666" s="16"/>
      <c r="Z3666" s="48"/>
      <c r="AB3666" s="16"/>
    </row>
    <row r="3667" spans="1:28" ht="12.75">
      <c r="A3667" s="354"/>
      <c r="B3667" s="225"/>
      <c r="C3667" s="225"/>
      <c r="F3667" s="555"/>
      <c r="G3667" s="555"/>
      <c r="P3667" s="581"/>
      <c r="Q3667" s="16"/>
      <c r="R3667" s="16"/>
      <c r="X3667" s="402"/>
      <c r="Y3667" s="16"/>
      <c r="Z3667" s="48"/>
      <c r="AB3667" s="16"/>
    </row>
    <row r="3668" spans="1:28" ht="12.75">
      <c r="A3668" s="354"/>
      <c r="B3668" s="225"/>
      <c r="C3668" s="225"/>
      <c r="F3668" s="555"/>
      <c r="G3668" s="555"/>
      <c r="P3668" s="581"/>
      <c r="Q3668" s="16"/>
      <c r="R3668" s="16"/>
      <c r="X3668" s="402"/>
      <c r="Y3668" s="16"/>
      <c r="Z3668" s="48"/>
      <c r="AB3668" s="16"/>
    </row>
    <row r="3669" spans="1:28" ht="12.75">
      <c r="A3669" s="354"/>
      <c r="B3669" s="225"/>
      <c r="C3669" s="225"/>
      <c r="F3669" s="555"/>
      <c r="G3669" s="555"/>
      <c r="P3669" s="581"/>
      <c r="Q3669" s="16"/>
      <c r="R3669" s="16"/>
      <c r="X3669" s="402"/>
      <c r="Y3669" s="16"/>
      <c r="Z3669" s="48"/>
      <c r="AB3669" s="16"/>
    </row>
    <row r="3670" spans="1:28" ht="12.75">
      <c r="A3670" s="354"/>
      <c r="B3670" s="225"/>
      <c r="C3670" s="225"/>
      <c r="F3670" s="555"/>
      <c r="G3670" s="555"/>
      <c r="P3670" s="581"/>
      <c r="Q3670" s="16"/>
      <c r="R3670" s="16"/>
      <c r="X3670" s="402"/>
      <c r="Y3670" s="16"/>
      <c r="Z3670" s="48"/>
      <c r="AB3670" s="16"/>
    </row>
    <row r="3671" spans="1:28" ht="12.75">
      <c r="A3671" s="354"/>
      <c r="B3671" s="225"/>
      <c r="C3671" s="225"/>
      <c r="F3671" s="555"/>
      <c r="G3671" s="555"/>
      <c r="P3671" s="581"/>
      <c r="Q3671" s="16"/>
      <c r="R3671" s="16"/>
      <c r="X3671" s="402"/>
      <c r="Y3671" s="16"/>
      <c r="Z3671" s="48"/>
      <c r="AB3671" s="16"/>
    </row>
    <row r="3672" spans="1:28" ht="12.75">
      <c r="A3672" s="354"/>
      <c r="B3672" s="225"/>
      <c r="C3672" s="225"/>
      <c r="F3672" s="555"/>
      <c r="G3672" s="555"/>
      <c r="P3672" s="581"/>
      <c r="Q3672" s="16"/>
      <c r="R3672" s="16"/>
      <c r="X3672" s="402"/>
      <c r="Y3672" s="16"/>
      <c r="Z3672" s="48"/>
      <c r="AB3672" s="16"/>
    </row>
    <row r="3673" spans="1:28" ht="12.75">
      <c r="A3673" s="354"/>
      <c r="B3673" s="225"/>
      <c r="C3673" s="225"/>
      <c r="F3673" s="555"/>
      <c r="G3673" s="555"/>
      <c r="P3673" s="581"/>
      <c r="Q3673" s="16"/>
      <c r="R3673" s="16"/>
      <c r="X3673" s="402"/>
      <c r="Y3673" s="16"/>
      <c r="Z3673" s="48"/>
      <c r="AB3673" s="16"/>
    </row>
    <row r="3674" spans="1:28" ht="12.75">
      <c r="A3674" s="354"/>
      <c r="B3674" s="225"/>
      <c r="C3674" s="225"/>
      <c r="F3674" s="555"/>
      <c r="G3674" s="555"/>
      <c r="P3674" s="581"/>
      <c r="Q3674" s="16"/>
      <c r="R3674" s="16"/>
      <c r="X3674" s="402"/>
      <c r="Y3674" s="16"/>
      <c r="Z3674" s="48"/>
      <c r="AB3674" s="16"/>
    </row>
    <row r="3675" spans="1:28" ht="12.75">
      <c r="A3675" s="354"/>
      <c r="B3675" s="225"/>
      <c r="C3675" s="225"/>
      <c r="F3675" s="555"/>
      <c r="G3675" s="555"/>
      <c r="P3675" s="581"/>
      <c r="Q3675" s="16"/>
      <c r="R3675" s="16"/>
      <c r="X3675" s="402"/>
      <c r="Y3675" s="16"/>
      <c r="Z3675" s="48"/>
      <c r="AB3675" s="16"/>
    </row>
    <row r="3676" spans="1:28" ht="12.75">
      <c r="A3676" s="354"/>
      <c r="B3676" s="225"/>
      <c r="C3676" s="225"/>
      <c r="F3676" s="555"/>
      <c r="G3676" s="555"/>
      <c r="P3676" s="581"/>
      <c r="Q3676" s="16"/>
      <c r="R3676" s="16"/>
      <c r="X3676" s="402"/>
      <c r="Y3676" s="16"/>
      <c r="Z3676" s="48"/>
      <c r="AB3676" s="16"/>
    </row>
    <row r="3677" spans="1:28" ht="12.75">
      <c r="A3677" s="354"/>
      <c r="B3677" s="225"/>
      <c r="C3677" s="225"/>
      <c r="F3677" s="555"/>
      <c r="G3677" s="555"/>
      <c r="P3677" s="581"/>
      <c r="Q3677" s="16"/>
      <c r="R3677" s="16"/>
      <c r="X3677" s="402"/>
      <c r="Y3677" s="16"/>
      <c r="Z3677" s="48"/>
      <c r="AB3677" s="16"/>
    </row>
    <row r="3678" spans="1:28" ht="12.75">
      <c r="A3678" s="354"/>
      <c r="B3678" s="225"/>
      <c r="C3678" s="225"/>
      <c r="F3678" s="555"/>
      <c r="G3678" s="555"/>
      <c r="P3678" s="581"/>
      <c r="Q3678" s="16"/>
      <c r="R3678" s="16"/>
      <c r="X3678" s="402"/>
      <c r="Y3678" s="16"/>
      <c r="Z3678" s="48"/>
      <c r="AB3678" s="16"/>
    </row>
    <row r="3679" spans="1:28" ht="12.75">
      <c r="A3679" s="354"/>
      <c r="B3679" s="225"/>
      <c r="C3679" s="225"/>
      <c r="F3679" s="555"/>
      <c r="G3679" s="555"/>
      <c r="P3679" s="581"/>
      <c r="Q3679" s="16"/>
      <c r="R3679" s="16"/>
      <c r="X3679" s="402"/>
      <c r="Y3679" s="16"/>
      <c r="Z3679" s="48"/>
      <c r="AB3679" s="16"/>
    </row>
    <row r="3680" spans="1:28" ht="12.75">
      <c r="A3680" s="354"/>
      <c r="B3680" s="225"/>
      <c r="C3680" s="225"/>
      <c r="F3680" s="555"/>
      <c r="G3680" s="555"/>
      <c r="P3680" s="581"/>
      <c r="Q3680" s="16"/>
      <c r="R3680" s="16"/>
      <c r="X3680" s="402"/>
      <c r="Y3680" s="16"/>
      <c r="Z3680" s="48"/>
      <c r="AB3680" s="16"/>
    </row>
    <row r="3681" spans="1:28" ht="12.75">
      <c r="A3681" s="354"/>
      <c r="B3681" s="225"/>
      <c r="C3681" s="225"/>
      <c r="F3681" s="555"/>
      <c r="G3681" s="555"/>
      <c r="P3681" s="581"/>
      <c r="Q3681" s="16"/>
      <c r="R3681" s="16"/>
      <c r="X3681" s="402"/>
      <c r="Y3681" s="16"/>
      <c r="Z3681" s="48"/>
      <c r="AB3681" s="16"/>
    </row>
    <row r="3682" spans="1:28" ht="12.75">
      <c r="A3682" s="354"/>
      <c r="B3682" s="225"/>
      <c r="C3682" s="225"/>
      <c r="F3682" s="555"/>
      <c r="G3682" s="555"/>
      <c r="P3682" s="581"/>
      <c r="Q3682" s="16"/>
      <c r="R3682" s="16"/>
      <c r="X3682" s="402"/>
      <c r="Y3682" s="16"/>
      <c r="Z3682" s="48"/>
      <c r="AB3682" s="16"/>
    </row>
    <row r="3683" spans="1:28" ht="12.75">
      <c r="A3683" s="354"/>
      <c r="B3683" s="225"/>
      <c r="C3683" s="225"/>
      <c r="F3683" s="555"/>
      <c r="G3683" s="555"/>
      <c r="P3683" s="581"/>
      <c r="Q3683" s="16"/>
      <c r="R3683" s="16"/>
      <c r="X3683" s="402"/>
      <c r="Y3683" s="16"/>
      <c r="Z3683" s="48"/>
      <c r="AB3683" s="16"/>
    </row>
    <row r="3684" spans="1:28" ht="12.75">
      <c r="A3684" s="354"/>
      <c r="B3684" s="225"/>
      <c r="C3684" s="225"/>
      <c r="F3684" s="555"/>
      <c r="G3684" s="555"/>
      <c r="P3684" s="581"/>
      <c r="Q3684" s="16"/>
      <c r="R3684" s="16"/>
      <c r="X3684" s="402"/>
      <c r="Y3684" s="16"/>
      <c r="Z3684" s="48"/>
      <c r="AB3684" s="16"/>
    </row>
    <row r="3685" spans="1:28" ht="12.75">
      <c r="A3685" s="354"/>
      <c r="B3685" s="225"/>
      <c r="C3685" s="225"/>
      <c r="F3685" s="555"/>
      <c r="G3685" s="555"/>
      <c r="P3685" s="581"/>
      <c r="Q3685" s="16"/>
      <c r="R3685" s="16"/>
      <c r="X3685" s="402"/>
      <c r="Y3685" s="16"/>
      <c r="Z3685" s="48"/>
      <c r="AB3685" s="16"/>
    </row>
    <row r="3686" spans="1:28" ht="12.75">
      <c r="A3686" s="354"/>
      <c r="B3686" s="225"/>
      <c r="C3686" s="225"/>
      <c r="F3686" s="555"/>
      <c r="G3686" s="555"/>
      <c r="P3686" s="581"/>
      <c r="Q3686" s="16"/>
      <c r="R3686" s="16"/>
      <c r="X3686" s="402"/>
      <c r="Y3686" s="16"/>
      <c r="Z3686" s="48"/>
      <c r="AB3686" s="16"/>
    </row>
    <row r="3687" spans="1:28" ht="12.75">
      <c r="A3687" s="354"/>
      <c r="B3687" s="225"/>
      <c r="C3687" s="225"/>
      <c r="F3687" s="555"/>
      <c r="G3687" s="555"/>
      <c r="P3687" s="581"/>
      <c r="Q3687" s="16"/>
      <c r="R3687" s="16"/>
      <c r="X3687" s="402"/>
      <c r="Y3687" s="16"/>
      <c r="Z3687" s="48"/>
      <c r="AB3687" s="16"/>
    </row>
    <row r="3688" spans="1:28" ht="12.75">
      <c r="A3688" s="354"/>
      <c r="B3688" s="225"/>
      <c r="C3688" s="225"/>
      <c r="F3688" s="555"/>
      <c r="G3688" s="555"/>
      <c r="P3688" s="581"/>
      <c r="Q3688" s="16"/>
      <c r="R3688" s="16"/>
      <c r="X3688" s="402"/>
      <c r="Y3688" s="16"/>
      <c r="Z3688" s="48"/>
      <c r="AB3688" s="16"/>
    </row>
    <row r="3689" spans="1:28" ht="12.75">
      <c r="A3689" s="354"/>
      <c r="B3689" s="225"/>
      <c r="C3689" s="225"/>
      <c r="F3689" s="555"/>
      <c r="G3689" s="555"/>
      <c r="P3689" s="581"/>
      <c r="Q3689" s="16"/>
      <c r="R3689" s="16"/>
      <c r="X3689" s="402"/>
      <c r="Y3689" s="16"/>
      <c r="Z3689" s="48"/>
      <c r="AB3689" s="16"/>
    </row>
    <row r="3690" spans="1:28" ht="12.75">
      <c r="A3690" s="354"/>
      <c r="B3690" s="225"/>
      <c r="C3690" s="225"/>
      <c r="F3690" s="555"/>
      <c r="G3690" s="555"/>
      <c r="P3690" s="581"/>
      <c r="Q3690" s="16"/>
      <c r="R3690" s="16"/>
      <c r="X3690" s="402"/>
      <c r="Y3690" s="16"/>
      <c r="Z3690" s="48"/>
      <c r="AB3690" s="16"/>
    </row>
    <row r="3691" spans="1:28" ht="12.75">
      <c r="A3691" s="354"/>
      <c r="B3691" s="225"/>
      <c r="C3691" s="225"/>
      <c r="F3691" s="555"/>
      <c r="G3691" s="555"/>
      <c r="P3691" s="581"/>
      <c r="Q3691" s="16"/>
      <c r="R3691" s="16"/>
      <c r="X3691" s="402"/>
      <c r="Y3691" s="16"/>
      <c r="Z3691" s="48"/>
      <c r="AB3691" s="16"/>
    </row>
    <row r="3692" spans="1:28" ht="12.75">
      <c r="A3692" s="354"/>
      <c r="B3692" s="225"/>
      <c r="C3692" s="225"/>
      <c r="F3692" s="555"/>
      <c r="G3692" s="555"/>
      <c r="P3692" s="581"/>
      <c r="Q3692" s="16"/>
      <c r="R3692" s="16"/>
      <c r="X3692" s="402"/>
      <c r="Y3692" s="16"/>
      <c r="Z3692" s="48"/>
      <c r="AB3692" s="16"/>
    </row>
    <row r="3693" spans="1:28" ht="12.75">
      <c r="A3693" s="354"/>
      <c r="B3693" s="225"/>
      <c r="C3693" s="225"/>
      <c r="F3693" s="555"/>
      <c r="G3693" s="555"/>
      <c r="P3693" s="581"/>
      <c r="Q3693" s="16"/>
      <c r="R3693" s="16"/>
      <c r="X3693" s="402"/>
      <c r="Y3693" s="16"/>
      <c r="Z3693" s="48"/>
      <c r="AB3693" s="16"/>
    </row>
    <row r="3694" spans="1:28" ht="12.75">
      <c r="A3694" s="354"/>
      <c r="B3694" s="225"/>
      <c r="C3694" s="225"/>
      <c r="F3694" s="555"/>
      <c r="G3694" s="555"/>
      <c r="P3694" s="581"/>
      <c r="Q3694" s="16"/>
      <c r="R3694" s="16"/>
      <c r="X3694" s="402"/>
      <c r="Y3694" s="16"/>
      <c r="Z3694" s="48"/>
      <c r="AB3694" s="16"/>
    </row>
    <row r="3695" spans="1:28" ht="12.75">
      <c r="A3695" s="354"/>
      <c r="B3695" s="225"/>
      <c r="C3695" s="225"/>
      <c r="F3695" s="555"/>
      <c r="G3695" s="555"/>
      <c r="P3695" s="581"/>
      <c r="Q3695" s="16"/>
      <c r="R3695" s="16"/>
      <c r="X3695" s="402"/>
      <c r="Y3695" s="16"/>
      <c r="Z3695" s="48"/>
      <c r="AB3695" s="16"/>
    </row>
    <row r="3696" spans="1:28" ht="12.75">
      <c r="A3696" s="354"/>
      <c r="B3696" s="225"/>
      <c r="C3696" s="225"/>
      <c r="F3696" s="555"/>
      <c r="G3696" s="555"/>
      <c r="P3696" s="581"/>
      <c r="Q3696" s="16"/>
      <c r="R3696" s="16"/>
      <c r="X3696" s="402"/>
      <c r="Y3696" s="16"/>
      <c r="Z3696" s="48"/>
      <c r="AB3696" s="16"/>
    </row>
    <row r="3697" spans="1:28" ht="12.75">
      <c r="A3697" s="354"/>
      <c r="B3697" s="225"/>
      <c r="C3697" s="225"/>
      <c r="F3697" s="555"/>
      <c r="G3697" s="555"/>
      <c r="P3697" s="581"/>
      <c r="Q3697" s="16"/>
      <c r="R3697" s="16"/>
      <c r="X3697" s="402"/>
      <c r="Y3697" s="16"/>
      <c r="Z3697" s="48"/>
      <c r="AB3697" s="16"/>
    </row>
    <row r="3698" spans="1:28" ht="12.75">
      <c r="A3698" s="354"/>
      <c r="B3698" s="225"/>
      <c r="C3698" s="225"/>
      <c r="F3698" s="555"/>
      <c r="G3698" s="555"/>
      <c r="P3698" s="581"/>
      <c r="Q3698" s="16"/>
      <c r="R3698" s="16"/>
      <c r="X3698" s="402"/>
      <c r="Y3698" s="16"/>
      <c r="Z3698" s="48"/>
      <c r="AB3698" s="16"/>
    </row>
    <row r="3699" spans="1:28" ht="12.75">
      <c r="A3699" s="354"/>
      <c r="B3699" s="225"/>
      <c r="C3699" s="225"/>
      <c r="F3699" s="555"/>
      <c r="G3699" s="555"/>
      <c r="P3699" s="581"/>
      <c r="Q3699" s="16"/>
      <c r="R3699" s="16"/>
      <c r="X3699" s="402"/>
      <c r="Y3699" s="16"/>
      <c r="Z3699" s="48"/>
      <c r="AB3699" s="16"/>
    </row>
    <row r="3700" spans="1:28" ht="12.75">
      <c r="A3700" s="354"/>
      <c r="B3700" s="225"/>
      <c r="C3700" s="225"/>
      <c r="F3700" s="555"/>
      <c r="G3700" s="555"/>
      <c r="P3700" s="581"/>
      <c r="Q3700" s="16"/>
      <c r="R3700" s="16"/>
      <c r="X3700" s="402"/>
      <c r="Y3700" s="16"/>
      <c r="Z3700" s="48"/>
      <c r="AB3700" s="16"/>
    </row>
    <row r="3701" spans="1:28" ht="12.75">
      <c r="A3701" s="354"/>
      <c r="B3701" s="225"/>
      <c r="C3701" s="225"/>
      <c r="F3701" s="555"/>
      <c r="G3701" s="555"/>
      <c r="P3701" s="581"/>
      <c r="Q3701" s="16"/>
      <c r="R3701" s="16"/>
      <c r="X3701" s="402"/>
      <c r="Y3701" s="16"/>
      <c r="Z3701" s="48"/>
      <c r="AB3701" s="16"/>
    </row>
    <row r="3702" spans="1:28" ht="12.75">
      <c r="A3702" s="354"/>
      <c r="B3702" s="225"/>
      <c r="C3702" s="225"/>
      <c r="F3702" s="555"/>
      <c r="G3702" s="555"/>
      <c r="P3702" s="581"/>
      <c r="Q3702" s="16"/>
      <c r="R3702" s="16"/>
      <c r="X3702" s="402"/>
      <c r="Y3702" s="16"/>
      <c r="Z3702" s="48"/>
      <c r="AB3702" s="16"/>
    </row>
    <row r="3703" spans="1:28" ht="12.75">
      <c r="A3703" s="354"/>
      <c r="B3703" s="225"/>
      <c r="C3703" s="225"/>
      <c r="F3703" s="555"/>
      <c r="G3703" s="555"/>
      <c r="P3703" s="581"/>
      <c r="Q3703" s="16"/>
      <c r="R3703" s="16"/>
      <c r="X3703" s="402"/>
      <c r="Y3703" s="16"/>
      <c r="Z3703" s="48"/>
      <c r="AB3703" s="16"/>
    </row>
    <row r="3704" spans="1:28" ht="12.75">
      <c r="A3704" s="354"/>
      <c r="B3704" s="225"/>
      <c r="C3704" s="225"/>
      <c r="F3704" s="555"/>
      <c r="G3704" s="555"/>
      <c r="P3704" s="581"/>
      <c r="Q3704" s="16"/>
      <c r="R3704" s="16"/>
      <c r="X3704" s="402"/>
      <c r="Y3704" s="16"/>
      <c r="Z3704" s="48"/>
      <c r="AB3704" s="16"/>
    </row>
    <row r="3705" spans="1:28" ht="12.75">
      <c r="A3705" s="354"/>
      <c r="B3705" s="225"/>
      <c r="C3705" s="225"/>
      <c r="F3705" s="555"/>
      <c r="G3705" s="555"/>
      <c r="P3705" s="581"/>
      <c r="Q3705" s="16"/>
      <c r="R3705" s="16"/>
      <c r="X3705" s="402"/>
      <c r="Y3705" s="16"/>
      <c r="Z3705" s="48"/>
      <c r="AB3705" s="16"/>
    </row>
    <row r="3706" spans="1:28" ht="12.75">
      <c r="A3706" s="354"/>
      <c r="B3706" s="225"/>
      <c r="C3706" s="225"/>
      <c r="F3706" s="555"/>
      <c r="G3706" s="555"/>
      <c r="P3706" s="581"/>
      <c r="Q3706" s="16"/>
      <c r="R3706" s="16"/>
      <c r="X3706" s="402"/>
      <c r="Y3706" s="16"/>
      <c r="Z3706" s="48"/>
      <c r="AB3706" s="16"/>
    </row>
    <row r="3707" spans="1:28" ht="12.75">
      <c r="A3707" s="354"/>
      <c r="B3707" s="225"/>
      <c r="C3707" s="225"/>
      <c r="F3707" s="555"/>
      <c r="G3707" s="555"/>
      <c r="P3707" s="581"/>
      <c r="Q3707" s="16"/>
      <c r="R3707" s="16"/>
      <c r="X3707" s="402"/>
      <c r="Y3707" s="16"/>
      <c r="Z3707" s="48"/>
      <c r="AB3707" s="16"/>
    </row>
    <row r="3708" spans="1:28" ht="12.75">
      <c r="A3708" s="354"/>
      <c r="B3708" s="225"/>
      <c r="C3708" s="225"/>
      <c r="F3708" s="555"/>
      <c r="G3708" s="555"/>
      <c r="P3708" s="581"/>
      <c r="Q3708" s="16"/>
      <c r="R3708" s="16"/>
      <c r="X3708" s="402"/>
      <c r="Y3708" s="16"/>
      <c r="Z3708" s="48"/>
      <c r="AB3708" s="16"/>
    </row>
    <row r="3709" spans="1:28" ht="12.75">
      <c r="A3709" s="354"/>
      <c r="B3709" s="225"/>
      <c r="C3709" s="225"/>
      <c r="F3709" s="555"/>
      <c r="G3709" s="555"/>
      <c r="P3709" s="581"/>
      <c r="Q3709" s="16"/>
      <c r="R3709" s="16"/>
      <c r="X3709" s="402"/>
      <c r="Y3709" s="16"/>
      <c r="Z3709" s="48"/>
      <c r="AB3709" s="16"/>
    </row>
    <row r="3710" spans="1:28" ht="12.75">
      <c r="A3710" s="354"/>
      <c r="B3710" s="225"/>
      <c r="C3710" s="225"/>
      <c r="F3710" s="555"/>
      <c r="G3710" s="555"/>
      <c r="P3710" s="581"/>
      <c r="Q3710" s="16"/>
      <c r="R3710" s="16"/>
      <c r="X3710" s="402"/>
      <c r="Y3710" s="16"/>
      <c r="Z3710" s="48"/>
      <c r="AB3710" s="16"/>
    </row>
    <row r="3711" spans="1:28" ht="12.75">
      <c r="A3711" s="354"/>
      <c r="B3711" s="225"/>
      <c r="C3711" s="225"/>
      <c r="F3711" s="555"/>
      <c r="G3711" s="555"/>
      <c r="P3711" s="581"/>
      <c r="Q3711" s="16"/>
      <c r="R3711" s="16"/>
      <c r="X3711" s="402"/>
      <c r="Y3711" s="16"/>
      <c r="Z3711" s="48"/>
      <c r="AB3711" s="16"/>
    </row>
    <row r="3712" spans="1:28" ht="12.75">
      <c r="A3712" s="354"/>
      <c r="B3712" s="225"/>
      <c r="C3712" s="225"/>
      <c r="F3712" s="555"/>
      <c r="G3712" s="555"/>
      <c r="P3712" s="581"/>
      <c r="Q3712" s="16"/>
      <c r="R3712" s="16"/>
      <c r="X3712" s="402"/>
      <c r="Y3712" s="16"/>
      <c r="Z3712" s="48"/>
      <c r="AB3712" s="16"/>
    </row>
    <row r="3713" spans="1:28" ht="12.75">
      <c r="A3713" s="354"/>
      <c r="B3713" s="225"/>
      <c r="C3713" s="225"/>
      <c r="F3713" s="555"/>
      <c r="G3713" s="555"/>
      <c r="P3713" s="581"/>
      <c r="Q3713" s="16"/>
      <c r="R3713" s="16"/>
      <c r="X3713" s="402"/>
      <c r="Y3713" s="16"/>
      <c r="Z3713" s="48"/>
      <c r="AB3713" s="16"/>
    </row>
    <row r="3714" spans="1:28" ht="12.75">
      <c r="A3714" s="354"/>
      <c r="B3714" s="225"/>
      <c r="C3714" s="225"/>
      <c r="F3714" s="555"/>
      <c r="G3714" s="555"/>
      <c r="P3714" s="581"/>
      <c r="Q3714" s="16"/>
      <c r="R3714" s="16"/>
      <c r="X3714" s="402"/>
      <c r="Y3714" s="16"/>
      <c r="Z3714" s="48"/>
      <c r="AB3714" s="16"/>
    </row>
    <row r="3715" spans="1:28" ht="12.75">
      <c r="A3715" s="354"/>
      <c r="B3715" s="225"/>
      <c r="C3715" s="225"/>
      <c r="F3715" s="555"/>
      <c r="G3715" s="555"/>
      <c r="P3715" s="581"/>
      <c r="Q3715" s="16"/>
      <c r="R3715" s="16"/>
      <c r="X3715" s="402"/>
      <c r="Y3715" s="16"/>
      <c r="Z3715" s="48"/>
      <c r="AB3715" s="16"/>
    </row>
    <row r="3716" spans="1:28" ht="12.75">
      <c r="A3716" s="354"/>
      <c r="B3716" s="225"/>
      <c r="C3716" s="225"/>
      <c r="F3716" s="555"/>
      <c r="G3716" s="555"/>
      <c r="P3716" s="581"/>
      <c r="Q3716" s="16"/>
      <c r="R3716" s="16"/>
      <c r="X3716" s="402"/>
      <c r="Y3716" s="16"/>
      <c r="Z3716" s="48"/>
      <c r="AB3716" s="16"/>
    </row>
    <row r="3717" spans="1:28" ht="12.75">
      <c r="A3717" s="354"/>
      <c r="B3717" s="225"/>
      <c r="C3717" s="225"/>
      <c r="F3717" s="555"/>
      <c r="G3717" s="555"/>
      <c r="P3717" s="581"/>
      <c r="Q3717" s="16"/>
      <c r="R3717" s="16"/>
      <c r="X3717" s="402"/>
      <c r="Y3717" s="16"/>
      <c r="Z3717" s="48"/>
      <c r="AB3717" s="16"/>
    </row>
    <row r="3718" spans="1:28" ht="12.75">
      <c r="A3718" s="354"/>
      <c r="B3718" s="225"/>
      <c r="C3718" s="225"/>
      <c r="F3718" s="555"/>
      <c r="G3718" s="555"/>
      <c r="P3718" s="581"/>
      <c r="Q3718" s="16"/>
      <c r="R3718" s="16"/>
      <c r="X3718" s="402"/>
      <c r="Y3718" s="16"/>
      <c r="Z3718" s="48"/>
      <c r="AB3718" s="16"/>
    </row>
    <row r="3719" spans="1:28" ht="12.75">
      <c r="A3719" s="354"/>
      <c r="B3719" s="225"/>
      <c r="C3719" s="225"/>
      <c r="F3719" s="555"/>
      <c r="G3719" s="555"/>
      <c r="P3719" s="581"/>
      <c r="Q3719" s="16"/>
      <c r="R3719" s="16"/>
      <c r="X3719" s="402"/>
      <c r="Y3719" s="16"/>
      <c r="Z3719" s="48"/>
      <c r="AB3719" s="16"/>
    </row>
    <row r="3720" spans="1:28" ht="12.75">
      <c r="A3720" s="354"/>
      <c r="B3720" s="225"/>
      <c r="C3720" s="225"/>
      <c r="F3720" s="555"/>
      <c r="G3720" s="555"/>
      <c r="P3720" s="581"/>
      <c r="Q3720" s="16"/>
      <c r="R3720" s="16"/>
      <c r="X3720" s="402"/>
      <c r="Y3720" s="16"/>
      <c r="Z3720" s="48"/>
      <c r="AB3720" s="16"/>
    </row>
    <row r="3721" spans="1:28" ht="12.75">
      <c r="A3721" s="354"/>
      <c r="B3721" s="225"/>
      <c r="C3721" s="225"/>
      <c r="F3721" s="555"/>
      <c r="G3721" s="555"/>
      <c r="P3721" s="581"/>
      <c r="Q3721" s="16"/>
      <c r="R3721" s="16"/>
      <c r="X3721" s="402"/>
      <c r="Y3721" s="16"/>
      <c r="Z3721" s="48"/>
      <c r="AB3721" s="16"/>
    </row>
    <row r="3722" spans="1:28" ht="12.75">
      <c r="A3722" s="354"/>
      <c r="B3722" s="225"/>
      <c r="C3722" s="225"/>
      <c r="F3722" s="555"/>
      <c r="G3722" s="555"/>
      <c r="P3722" s="581"/>
      <c r="Q3722" s="16"/>
      <c r="R3722" s="16"/>
      <c r="X3722" s="402"/>
      <c r="Y3722" s="16"/>
      <c r="Z3722" s="48"/>
      <c r="AB3722" s="16"/>
    </row>
    <row r="3723" spans="1:28" ht="12.75">
      <c r="A3723" s="354"/>
      <c r="B3723" s="225"/>
      <c r="C3723" s="225"/>
      <c r="F3723" s="555"/>
      <c r="G3723" s="555"/>
      <c r="P3723" s="581"/>
      <c r="Q3723" s="16"/>
      <c r="R3723" s="16"/>
      <c r="X3723" s="402"/>
      <c r="Y3723" s="16"/>
      <c r="Z3723" s="48"/>
      <c r="AB3723" s="16"/>
    </row>
    <row r="3724" spans="1:28" ht="12.75">
      <c r="A3724" s="354"/>
      <c r="B3724" s="225"/>
      <c r="C3724" s="225"/>
      <c r="F3724" s="555"/>
      <c r="G3724" s="555"/>
      <c r="P3724" s="581"/>
      <c r="Q3724" s="16"/>
      <c r="R3724" s="16"/>
      <c r="X3724" s="402"/>
      <c r="Y3724" s="16"/>
      <c r="Z3724" s="48"/>
      <c r="AB3724" s="16"/>
    </row>
    <row r="3725" spans="1:28" ht="12.75">
      <c r="A3725" s="354"/>
      <c r="B3725" s="225"/>
      <c r="C3725" s="225"/>
      <c r="F3725" s="555"/>
      <c r="G3725" s="555"/>
      <c r="P3725" s="581"/>
      <c r="Q3725" s="16"/>
      <c r="R3725" s="16"/>
      <c r="X3725" s="402"/>
      <c r="Y3725" s="16"/>
      <c r="Z3725" s="48"/>
      <c r="AB3725" s="16"/>
    </row>
    <row r="3726" spans="1:28" ht="12.75">
      <c r="A3726" s="354"/>
      <c r="B3726" s="225"/>
      <c r="C3726" s="225"/>
      <c r="F3726" s="555"/>
      <c r="G3726" s="555"/>
      <c r="P3726" s="581"/>
      <c r="Q3726" s="16"/>
      <c r="R3726" s="16"/>
      <c r="X3726" s="402"/>
      <c r="Y3726" s="16"/>
      <c r="Z3726" s="48"/>
      <c r="AB3726" s="16"/>
    </row>
    <row r="3727" spans="1:28" ht="12.75">
      <c r="A3727" s="354"/>
      <c r="B3727" s="225"/>
      <c r="C3727" s="225"/>
      <c r="F3727" s="555"/>
      <c r="G3727" s="555"/>
      <c r="P3727" s="581"/>
      <c r="Q3727" s="16"/>
      <c r="R3727" s="16"/>
      <c r="X3727" s="402"/>
      <c r="Y3727" s="16"/>
      <c r="Z3727" s="48"/>
      <c r="AB3727" s="16"/>
    </row>
    <row r="3728" spans="1:28" ht="12.75">
      <c r="A3728" s="354"/>
      <c r="B3728" s="225"/>
      <c r="C3728" s="225"/>
      <c r="F3728" s="555"/>
      <c r="G3728" s="555"/>
      <c r="P3728" s="581"/>
      <c r="Q3728" s="16"/>
      <c r="R3728" s="16"/>
      <c r="X3728" s="402"/>
      <c r="Y3728" s="16"/>
      <c r="Z3728" s="48"/>
      <c r="AB3728" s="16"/>
    </row>
    <row r="3729" spans="1:28" ht="12.75">
      <c r="A3729" s="354"/>
      <c r="B3729" s="225"/>
      <c r="C3729" s="225"/>
      <c r="F3729" s="555"/>
      <c r="G3729" s="555"/>
      <c r="P3729" s="581"/>
      <c r="Q3729" s="16"/>
      <c r="R3729" s="16"/>
      <c r="X3729" s="402"/>
      <c r="Y3729" s="16"/>
      <c r="Z3729" s="48"/>
      <c r="AB3729" s="16"/>
    </row>
    <row r="3730" spans="1:28" ht="12.75">
      <c r="A3730" s="354"/>
      <c r="B3730" s="225"/>
      <c r="C3730" s="225"/>
      <c r="F3730" s="555"/>
      <c r="G3730" s="555"/>
      <c r="P3730" s="581"/>
      <c r="Q3730" s="16"/>
      <c r="R3730" s="16"/>
      <c r="X3730" s="402"/>
      <c r="Y3730" s="16"/>
      <c r="Z3730" s="48"/>
      <c r="AB3730" s="16"/>
    </row>
    <row r="3731" spans="1:28" ht="12.75">
      <c r="A3731" s="354"/>
      <c r="B3731" s="225"/>
      <c r="C3731" s="225"/>
      <c r="F3731" s="555"/>
      <c r="G3731" s="555"/>
      <c r="P3731" s="581"/>
      <c r="Q3731" s="16"/>
      <c r="R3731" s="16"/>
      <c r="X3731" s="402"/>
      <c r="Y3731" s="16"/>
      <c r="Z3731" s="48"/>
      <c r="AB3731" s="16"/>
    </row>
    <row r="3732" spans="1:28" ht="12.75">
      <c r="A3732" s="354"/>
      <c r="B3732" s="225"/>
      <c r="C3732" s="225"/>
      <c r="F3732" s="555"/>
      <c r="G3732" s="555"/>
      <c r="P3732" s="581"/>
      <c r="Q3732" s="16"/>
      <c r="R3732" s="16"/>
      <c r="X3732" s="402"/>
      <c r="Y3732" s="16"/>
      <c r="Z3732" s="48"/>
      <c r="AB3732" s="16"/>
    </row>
    <row r="3733" spans="1:28" ht="12.75">
      <c r="A3733" s="354"/>
      <c r="B3733" s="225"/>
      <c r="C3733" s="225"/>
      <c r="F3733" s="555"/>
      <c r="G3733" s="555"/>
      <c r="P3733" s="581"/>
      <c r="Q3733" s="16"/>
      <c r="R3733" s="16"/>
      <c r="X3733" s="402"/>
      <c r="Y3733" s="16"/>
      <c r="Z3733" s="48"/>
      <c r="AB3733" s="16"/>
    </row>
    <row r="3734" spans="1:28" ht="12.75">
      <c r="A3734" s="354"/>
      <c r="B3734" s="225"/>
      <c r="C3734" s="225"/>
      <c r="F3734" s="555"/>
      <c r="G3734" s="555"/>
      <c r="P3734" s="581"/>
      <c r="Q3734" s="16"/>
      <c r="R3734" s="16"/>
      <c r="X3734" s="402"/>
      <c r="Y3734" s="16"/>
      <c r="Z3734" s="48"/>
      <c r="AB3734" s="16"/>
    </row>
    <row r="3735" spans="1:28" ht="12.75">
      <c r="A3735" s="354"/>
      <c r="B3735" s="225"/>
      <c r="C3735" s="225"/>
      <c r="F3735" s="555"/>
      <c r="G3735" s="555"/>
      <c r="P3735" s="581"/>
      <c r="Q3735" s="16"/>
      <c r="R3735" s="16"/>
      <c r="X3735" s="402"/>
      <c r="Y3735" s="16"/>
      <c r="Z3735" s="48"/>
      <c r="AB3735" s="16"/>
    </row>
    <row r="3736" spans="1:28" ht="12.75">
      <c r="A3736" s="354"/>
      <c r="B3736" s="225"/>
      <c r="C3736" s="225"/>
      <c r="F3736" s="555"/>
      <c r="G3736" s="555"/>
      <c r="P3736" s="581"/>
      <c r="Q3736" s="16"/>
      <c r="R3736" s="16"/>
      <c r="X3736" s="402"/>
      <c r="Y3736" s="16"/>
      <c r="Z3736" s="48"/>
      <c r="AB3736" s="16"/>
    </row>
    <row r="3737" spans="1:28" ht="12.75">
      <c r="A3737" s="354"/>
      <c r="B3737" s="225"/>
      <c r="C3737" s="225"/>
      <c r="F3737" s="555"/>
      <c r="G3737" s="555"/>
      <c r="P3737" s="581"/>
      <c r="Q3737" s="16"/>
      <c r="R3737" s="16"/>
      <c r="X3737" s="402"/>
      <c r="Y3737" s="16"/>
      <c r="Z3737" s="48"/>
      <c r="AB3737" s="16"/>
    </row>
    <row r="3738" spans="1:28" ht="12.75">
      <c r="A3738" s="354"/>
      <c r="B3738" s="225"/>
      <c r="C3738" s="225"/>
      <c r="F3738" s="555"/>
      <c r="G3738" s="555"/>
      <c r="P3738" s="581"/>
      <c r="Q3738" s="16"/>
      <c r="R3738" s="16"/>
      <c r="X3738" s="402"/>
      <c r="Y3738" s="16"/>
      <c r="Z3738" s="48"/>
      <c r="AB3738" s="16"/>
    </row>
    <row r="3739" spans="1:28" ht="12.75">
      <c r="A3739" s="354"/>
      <c r="B3739" s="225"/>
      <c r="C3739" s="225"/>
      <c r="F3739" s="555"/>
      <c r="G3739" s="555"/>
      <c r="P3739" s="581"/>
      <c r="Q3739" s="16"/>
      <c r="R3739" s="16"/>
      <c r="X3739" s="402"/>
      <c r="Y3739" s="16"/>
      <c r="Z3739" s="48"/>
      <c r="AB3739" s="16"/>
    </row>
    <row r="3740" spans="1:28" ht="12.75">
      <c r="A3740" s="354"/>
      <c r="B3740" s="225"/>
      <c r="C3740" s="225"/>
      <c r="F3740" s="555"/>
      <c r="G3740" s="555"/>
      <c r="P3740" s="581"/>
      <c r="Q3740" s="16"/>
      <c r="R3740" s="16"/>
      <c r="X3740" s="402"/>
      <c r="Y3740" s="16"/>
      <c r="Z3740" s="48"/>
      <c r="AB3740" s="16"/>
    </row>
    <row r="3741" spans="1:28" ht="12.75">
      <c r="A3741" s="354"/>
      <c r="B3741" s="225"/>
      <c r="C3741" s="225"/>
      <c r="F3741" s="555"/>
      <c r="G3741" s="555"/>
      <c r="P3741" s="581"/>
      <c r="Q3741" s="16"/>
      <c r="R3741" s="16"/>
      <c r="X3741" s="402"/>
      <c r="Y3741" s="16"/>
      <c r="Z3741" s="48"/>
      <c r="AB3741" s="16"/>
    </row>
    <row r="3742" spans="1:28" ht="12.75">
      <c r="A3742" s="354"/>
      <c r="B3742" s="225"/>
      <c r="C3742" s="225"/>
      <c r="F3742" s="555"/>
      <c r="G3742" s="555"/>
      <c r="P3742" s="581"/>
      <c r="Q3742" s="16"/>
      <c r="R3742" s="16"/>
      <c r="X3742" s="402"/>
      <c r="Y3742" s="16"/>
      <c r="Z3742" s="48"/>
      <c r="AB3742" s="16"/>
    </row>
    <row r="3743" spans="1:28" ht="12.75">
      <c r="A3743" s="354"/>
      <c r="B3743" s="225"/>
      <c r="C3743" s="225"/>
      <c r="F3743" s="555"/>
      <c r="G3743" s="555"/>
      <c r="P3743" s="581"/>
      <c r="Q3743" s="16"/>
      <c r="R3743" s="16"/>
      <c r="X3743" s="402"/>
      <c r="Y3743" s="16"/>
      <c r="Z3743" s="48"/>
      <c r="AB3743" s="16"/>
    </row>
    <row r="3744" spans="1:28" ht="12.75">
      <c r="A3744" s="354"/>
      <c r="B3744" s="225"/>
      <c r="C3744" s="225"/>
      <c r="F3744" s="555"/>
      <c r="G3744" s="555"/>
      <c r="P3744" s="581"/>
      <c r="Q3744" s="16"/>
      <c r="R3744" s="16"/>
      <c r="X3744" s="402"/>
      <c r="Y3744" s="16"/>
      <c r="Z3744" s="48"/>
      <c r="AB3744" s="16"/>
    </row>
    <row r="3745" spans="1:28" ht="12.75">
      <c r="A3745" s="354"/>
      <c r="B3745" s="225"/>
      <c r="C3745" s="225"/>
      <c r="F3745" s="555"/>
      <c r="G3745" s="555"/>
      <c r="P3745" s="581"/>
      <c r="Q3745" s="16"/>
      <c r="R3745" s="16"/>
      <c r="X3745" s="402"/>
      <c r="Y3745" s="16"/>
      <c r="Z3745" s="48"/>
      <c r="AB3745" s="16"/>
    </row>
    <row r="3746" spans="1:28" ht="12.75">
      <c r="A3746" s="354"/>
      <c r="B3746" s="225"/>
      <c r="C3746" s="225"/>
      <c r="F3746" s="555"/>
      <c r="G3746" s="555"/>
      <c r="P3746" s="581"/>
      <c r="Q3746" s="16"/>
      <c r="R3746" s="16"/>
      <c r="X3746" s="402"/>
      <c r="Y3746" s="16"/>
      <c r="Z3746" s="48"/>
      <c r="AB3746" s="16"/>
    </row>
    <row r="3747" spans="1:28" ht="12.75">
      <c r="A3747" s="354"/>
      <c r="B3747" s="225"/>
      <c r="C3747" s="225"/>
      <c r="F3747" s="555"/>
      <c r="G3747" s="555"/>
      <c r="P3747" s="581"/>
      <c r="Q3747" s="16"/>
      <c r="R3747" s="16"/>
      <c r="X3747" s="402"/>
      <c r="Y3747" s="16"/>
      <c r="Z3747" s="48"/>
      <c r="AB3747" s="16"/>
    </row>
    <row r="3748" spans="1:28" ht="12.75">
      <c r="A3748" s="354"/>
      <c r="B3748" s="225"/>
      <c r="C3748" s="225"/>
      <c r="F3748" s="555"/>
      <c r="G3748" s="555"/>
      <c r="P3748" s="581"/>
      <c r="Q3748" s="16"/>
      <c r="R3748" s="16"/>
      <c r="X3748" s="402"/>
      <c r="Y3748" s="16"/>
      <c r="Z3748" s="48"/>
      <c r="AB3748" s="16"/>
    </row>
    <row r="3749" spans="1:28" ht="12.75">
      <c r="A3749" s="354"/>
      <c r="B3749" s="225"/>
      <c r="C3749" s="225"/>
      <c r="F3749" s="555"/>
      <c r="G3749" s="555"/>
      <c r="P3749" s="581"/>
      <c r="Q3749" s="16"/>
      <c r="R3749" s="16"/>
      <c r="X3749" s="402"/>
      <c r="Y3749" s="16"/>
      <c r="Z3749" s="48"/>
      <c r="AB3749" s="16"/>
    </row>
    <row r="3750" spans="1:28" ht="12.75">
      <c r="A3750" s="354"/>
      <c r="B3750" s="225"/>
      <c r="C3750" s="225"/>
      <c r="F3750" s="555"/>
      <c r="G3750" s="555"/>
      <c r="P3750" s="581"/>
      <c r="Q3750" s="16"/>
      <c r="R3750" s="16"/>
      <c r="X3750" s="402"/>
      <c r="Y3750" s="16"/>
      <c r="Z3750" s="48"/>
      <c r="AB3750" s="16"/>
    </row>
    <row r="3751" spans="1:28" ht="12.75">
      <c r="A3751" s="354"/>
      <c r="B3751" s="225"/>
      <c r="C3751" s="225"/>
      <c r="F3751" s="555"/>
      <c r="G3751" s="555"/>
      <c r="P3751" s="581"/>
      <c r="Q3751" s="16"/>
      <c r="R3751" s="16"/>
      <c r="X3751" s="402"/>
      <c r="Y3751" s="16"/>
      <c r="Z3751" s="48"/>
      <c r="AB3751" s="16"/>
    </row>
    <row r="3752" spans="1:28" ht="12.75">
      <c r="A3752" s="354"/>
      <c r="B3752" s="225"/>
      <c r="C3752" s="225"/>
      <c r="F3752" s="555"/>
      <c r="G3752" s="555"/>
      <c r="P3752" s="581"/>
      <c r="Q3752" s="16"/>
      <c r="R3752" s="16"/>
      <c r="X3752" s="402"/>
      <c r="Y3752" s="16"/>
      <c r="Z3752" s="48"/>
      <c r="AB3752" s="16"/>
    </row>
    <row r="3753" spans="1:28" ht="12.75">
      <c r="A3753" s="354"/>
      <c r="B3753" s="225"/>
      <c r="C3753" s="225"/>
      <c r="F3753" s="555"/>
      <c r="G3753" s="555"/>
      <c r="P3753" s="581"/>
      <c r="Q3753" s="16"/>
      <c r="R3753" s="16"/>
      <c r="X3753" s="402"/>
      <c r="Y3753" s="16"/>
      <c r="Z3753" s="48"/>
      <c r="AB3753" s="16"/>
    </row>
    <row r="3754" spans="1:28" ht="12.75">
      <c r="A3754" s="354"/>
      <c r="B3754" s="225"/>
      <c r="C3754" s="225"/>
      <c r="F3754" s="555"/>
      <c r="G3754" s="555"/>
      <c r="P3754" s="581"/>
      <c r="Q3754" s="16"/>
      <c r="R3754" s="16"/>
      <c r="X3754" s="402"/>
      <c r="Y3754" s="16"/>
      <c r="Z3754" s="48"/>
      <c r="AB3754" s="16"/>
    </row>
    <row r="3755" spans="1:28" ht="12.75">
      <c r="A3755" s="354"/>
      <c r="B3755" s="225"/>
      <c r="C3755" s="225"/>
      <c r="F3755" s="555"/>
      <c r="G3755" s="555"/>
      <c r="P3755" s="581"/>
      <c r="Q3755" s="16"/>
      <c r="R3755" s="16"/>
      <c r="X3755" s="402"/>
      <c r="Y3755" s="16"/>
      <c r="Z3755" s="48"/>
      <c r="AB3755" s="16"/>
    </row>
    <row r="3756" spans="1:28" ht="12.75">
      <c r="A3756" s="354"/>
      <c r="B3756" s="225"/>
      <c r="C3756" s="225"/>
      <c r="F3756" s="555"/>
      <c r="G3756" s="555"/>
      <c r="P3756" s="581"/>
      <c r="Q3756" s="16"/>
      <c r="R3756" s="16"/>
      <c r="X3756" s="402"/>
      <c r="Y3756" s="16"/>
      <c r="Z3756" s="48"/>
      <c r="AB3756" s="16"/>
    </row>
    <row r="3757" spans="1:28" ht="12.75">
      <c r="A3757" s="354"/>
      <c r="B3757" s="225"/>
      <c r="C3757" s="225"/>
      <c r="F3757" s="555"/>
      <c r="G3757" s="555"/>
      <c r="P3757" s="581"/>
      <c r="Q3757" s="16"/>
      <c r="R3757" s="16"/>
      <c r="X3757" s="402"/>
      <c r="Y3757" s="16"/>
      <c r="Z3757" s="48"/>
      <c r="AB3757" s="16"/>
    </row>
    <row r="3758" spans="1:28" ht="12.75">
      <c r="A3758" s="354"/>
      <c r="B3758" s="225"/>
      <c r="C3758" s="225"/>
      <c r="F3758" s="555"/>
      <c r="G3758" s="555"/>
      <c r="P3758" s="581"/>
      <c r="Q3758" s="16"/>
      <c r="R3758" s="16"/>
      <c r="X3758" s="402"/>
      <c r="Y3758" s="16"/>
      <c r="Z3758" s="48"/>
      <c r="AB3758" s="16"/>
    </row>
    <row r="3759" spans="1:28" ht="12.75">
      <c r="A3759" s="354"/>
      <c r="B3759" s="225"/>
      <c r="C3759" s="225"/>
      <c r="F3759" s="555"/>
      <c r="G3759" s="555"/>
      <c r="P3759" s="581"/>
      <c r="Q3759" s="16"/>
      <c r="R3759" s="16"/>
      <c r="X3759" s="402"/>
      <c r="Y3759" s="16"/>
      <c r="Z3759" s="48"/>
      <c r="AB3759" s="16"/>
    </row>
    <row r="3760" spans="1:28" ht="12.75">
      <c r="A3760" s="354"/>
      <c r="B3760" s="225"/>
      <c r="C3760" s="225"/>
      <c r="F3760" s="555"/>
      <c r="G3760" s="555"/>
      <c r="P3760" s="581"/>
      <c r="Q3760" s="16"/>
      <c r="R3760" s="16"/>
      <c r="X3760" s="402"/>
      <c r="Y3760" s="16"/>
      <c r="Z3760" s="48"/>
      <c r="AB3760" s="16"/>
    </row>
    <row r="3761" spans="1:28" ht="12.75">
      <c r="A3761" s="354"/>
      <c r="B3761" s="225"/>
      <c r="C3761" s="225"/>
      <c r="F3761" s="555"/>
      <c r="G3761" s="555"/>
      <c r="P3761" s="581"/>
      <c r="Q3761" s="16"/>
      <c r="R3761" s="16"/>
      <c r="X3761" s="402"/>
      <c r="Y3761" s="16"/>
      <c r="Z3761" s="48"/>
      <c r="AB3761" s="16"/>
    </row>
    <row r="3762" spans="1:28" ht="12.75">
      <c r="A3762" s="354"/>
      <c r="B3762" s="225"/>
      <c r="C3762" s="225"/>
      <c r="F3762" s="555"/>
      <c r="G3762" s="555"/>
      <c r="P3762" s="581"/>
      <c r="Q3762" s="16"/>
      <c r="R3762" s="16"/>
      <c r="X3762" s="402"/>
      <c r="Y3762" s="16"/>
      <c r="Z3762" s="48"/>
      <c r="AB3762" s="16"/>
    </row>
    <row r="3763" spans="1:28" ht="12.75">
      <c r="A3763" s="354"/>
      <c r="B3763" s="225"/>
      <c r="C3763" s="225"/>
      <c r="F3763" s="555"/>
      <c r="G3763" s="555"/>
      <c r="P3763" s="581"/>
      <c r="Q3763" s="16"/>
      <c r="R3763" s="16"/>
      <c r="X3763" s="402"/>
      <c r="Y3763" s="16"/>
      <c r="Z3763" s="48"/>
      <c r="AB3763" s="16"/>
    </row>
    <row r="3764" spans="1:28" ht="12.75">
      <c r="A3764" s="354"/>
      <c r="B3764" s="225"/>
      <c r="C3764" s="225"/>
      <c r="F3764" s="555"/>
      <c r="G3764" s="555"/>
      <c r="P3764" s="581"/>
      <c r="Q3764" s="16"/>
      <c r="R3764" s="16"/>
      <c r="X3764" s="402"/>
      <c r="Y3764" s="16"/>
      <c r="Z3764" s="48"/>
      <c r="AB3764" s="16"/>
    </row>
    <row r="3765" spans="1:28" ht="12.75">
      <c r="A3765" s="354"/>
      <c r="B3765" s="225"/>
      <c r="C3765" s="225"/>
      <c r="F3765" s="555"/>
      <c r="G3765" s="555"/>
      <c r="P3765" s="581"/>
      <c r="Q3765" s="16"/>
      <c r="R3765" s="16"/>
      <c r="X3765" s="402"/>
      <c r="Y3765" s="16"/>
      <c r="Z3765" s="48"/>
      <c r="AB3765" s="16"/>
    </row>
    <row r="3766" spans="1:28" ht="12.75">
      <c r="A3766" s="354"/>
      <c r="B3766" s="225"/>
      <c r="C3766" s="225"/>
      <c r="F3766" s="555"/>
      <c r="G3766" s="555"/>
      <c r="P3766" s="581"/>
      <c r="Q3766" s="16"/>
      <c r="R3766" s="16"/>
      <c r="X3766" s="402"/>
      <c r="Y3766" s="16"/>
      <c r="Z3766" s="48"/>
      <c r="AB3766" s="16"/>
    </row>
    <row r="3767" spans="1:28" ht="12.75">
      <c r="A3767" s="354"/>
      <c r="B3767" s="225"/>
      <c r="C3767" s="225"/>
      <c r="F3767" s="555"/>
      <c r="G3767" s="555"/>
      <c r="P3767" s="581"/>
      <c r="Q3767" s="16"/>
      <c r="R3767" s="16"/>
      <c r="X3767" s="402"/>
      <c r="Y3767" s="16"/>
      <c r="Z3767" s="48"/>
      <c r="AB3767" s="16"/>
    </row>
    <row r="3768" spans="1:28" ht="12.75">
      <c r="A3768" s="354"/>
      <c r="B3768" s="225"/>
      <c r="C3768" s="225"/>
      <c r="F3768" s="555"/>
      <c r="G3768" s="555"/>
      <c r="P3768" s="581"/>
      <c r="Q3768" s="16"/>
      <c r="R3768" s="16"/>
      <c r="X3768" s="402"/>
      <c r="Y3768" s="16"/>
      <c r="Z3768" s="48"/>
      <c r="AB3768" s="16"/>
    </row>
    <row r="3769" spans="1:28" ht="12.75">
      <c r="A3769" s="354"/>
      <c r="B3769" s="225"/>
      <c r="C3769" s="225"/>
      <c r="F3769" s="555"/>
      <c r="G3769" s="555"/>
      <c r="P3769" s="581"/>
      <c r="Q3769" s="16"/>
      <c r="R3769" s="16"/>
      <c r="X3769" s="402"/>
      <c r="Y3769" s="16"/>
      <c r="Z3769" s="48"/>
      <c r="AB3769" s="16"/>
    </row>
    <row r="3770" spans="1:28" ht="12.75">
      <c r="A3770" s="354"/>
      <c r="B3770" s="225"/>
      <c r="C3770" s="225"/>
      <c r="F3770" s="555"/>
      <c r="G3770" s="555"/>
      <c r="P3770" s="581"/>
      <c r="Q3770" s="16"/>
      <c r="R3770" s="16"/>
      <c r="X3770" s="402"/>
      <c r="Y3770" s="16"/>
      <c r="Z3770" s="48"/>
      <c r="AB3770" s="16"/>
    </row>
    <row r="3771" spans="1:28" ht="12.75">
      <c r="A3771" s="354"/>
      <c r="B3771" s="225"/>
      <c r="C3771" s="225"/>
      <c r="F3771" s="555"/>
      <c r="G3771" s="555"/>
      <c r="P3771" s="581"/>
      <c r="Q3771" s="16"/>
      <c r="R3771" s="16"/>
      <c r="X3771" s="402"/>
      <c r="Y3771" s="16"/>
      <c r="Z3771" s="48"/>
      <c r="AB3771" s="16"/>
    </row>
    <row r="3772" spans="1:28" ht="12.75">
      <c r="A3772" s="354"/>
      <c r="B3772" s="225"/>
      <c r="C3772" s="225"/>
      <c r="F3772" s="555"/>
      <c r="G3772" s="555"/>
      <c r="P3772" s="581"/>
      <c r="Q3772" s="16"/>
      <c r="R3772" s="16"/>
      <c r="X3772" s="402"/>
      <c r="Y3772" s="16"/>
      <c r="Z3772" s="48"/>
      <c r="AB3772" s="16"/>
    </row>
    <row r="3773" spans="1:28" ht="12.75">
      <c r="A3773" s="354"/>
      <c r="B3773" s="225"/>
      <c r="C3773" s="225"/>
      <c r="F3773" s="555"/>
      <c r="G3773" s="555"/>
      <c r="P3773" s="581"/>
      <c r="Q3773" s="16"/>
      <c r="R3773" s="16"/>
      <c r="X3773" s="402"/>
      <c r="Y3773" s="16"/>
      <c r="Z3773" s="48"/>
      <c r="AB3773" s="16"/>
    </row>
    <row r="3774" spans="1:28" ht="12.75">
      <c r="A3774" s="354"/>
      <c r="B3774" s="225"/>
      <c r="C3774" s="225"/>
      <c r="F3774" s="555"/>
      <c r="G3774" s="555"/>
      <c r="P3774" s="581"/>
      <c r="Q3774" s="16"/>
      <c r="R3774" s="16"/>
      <c r="X3774" s="402"/>
      <c r="Y3774" s="16"/>
      <c r="Z3774" s="48"/>
      <c r="AB3774" s="16"/>
    </row>
    <row r="3775" spans="1:28" ht="12.75">
      <c r="A3775" s="354"/>
      <c r="B3775" s="225"/>
      <c r="C3775" s="225"/>
      <c r="F3775" s="555"/>
      <c r="G3775" s="555"/>
      <c r="P3775" s="581"/>
      <c r="Q3775" s="16"/>
      <c r="R3775" s="16"/>
      <c r="X3775" s="402"/>
      <c r="Y3775" s="16"/>
      <c r="Z3775" s="48"/>
      <c r="AB3775" s="16"/>
    </row>
    <row r="3776" spans="1:28" ht="12.75">
      <c r="A3776" s="354"/>
      <c r="B3776" s="225"/>
      <c r="C3776" s="225"/>
      <c r="F3776" s="555"/>
      <c r="G3776" s="555"/>
      <c r="P3776" s="581"/>
      <c r="Q3776" s="16"/>
      <c r="R3776" s="16"/>
      <c r="X3776" s="402"/>
      <c r="Y3776" s="16"/>
      <c r="Z3776" s="48"/>
      <c r="AB3776" s="16"/>
    </row>
    <row r="3777" spans="1:28" ht="12.75">
      <c r="A3777" s="354"/>
      <c r="B3777" s="225"/>
      <c r="C3777" s="225"/>
      <c r="F3777" s="555"/>
      <c r="G3777" s="555"/>
      <c r="P3777" s="581"/>
      <c r="Q3777" s="16"/>
      <c r="R3777" s="16"/>
      <c r="X3777" s="402"/>
      <c r="Y3777" s="16"/>
      <c r="Z3777" s="48"/>
      <c r="AB3777" s="16"/>
    </row>
    <row r="3778" spans="1:28" ht="12.75">
      <c r="A3778" s="354"/>
      <c r="B3778" s="225"/>
      <c r="C3778" s="225"/>
      <c r="F3778" s="555"/>
      <c r="G3778" s="555"/>
      <c r="P3778" s="581"/>
      <c r="Q3778" s="16"/>
      <c r="R3778" s="16"/>
      <c r="X3778" s="402"/>
      <c r="Y3778" s="16"/>
      <c r="Z3778" s="48"/>
      <c r="AB3778" s="16"/>
    </row>
    <row r="3779" spans="1:28" ht="12.75">
      <c r="A3779" s="354"/>
      <c r="B3779" s="225"/>
      <c r="C3779" s="225"/>
      <c r="F3779" s="555"/>
      <c r="G3779" s="555"/>
      <c r="P3779" s="581"/>
      <c r="Q3779" s="16"/>
      <c r="R3779" s="16"/>
      <c r="X3779" s="402"/>
      <c r="Y3779" s="16"/>
      <c r="Z3779" s="48"/>
      <c r="AB3779" s="16"/>
    </row>
    <row r="3780" spans="1:28" ht="12.75">
      <c r="A3780" s="354"/>
      <c r="B3780" s="225"/>
      <c r="C3780" s="225"/>
      <c r="F3780" s="555"/>
      <c r="G3780" s="555"/>
      <c r="P3780" s="581"/>
      <c r="Q3780" s="16"/>
      <c r="R3780" s="16"/>
      <c r="X3780" s="402"/>
      <c r="Y3780" s="16"/>
      <c r="Z3780" s="48"/>
      <c r="AB3780" s="16"/>
    </row>
    <row r="3781" spans="1:28" ht="12.75">
      <c r="A3781" s="354"/>
      <c r="B3781" s="225"/>
      <c r="C3781" s="225"/>
      <c r="F3781" s="555"/>
      <c r="G3781" s="555"/>
      <c r="P3781" s="581"/>
      <c r="Q3781" s="16"/>
      <c r="R3781" s="16"/>
      <c r="X3781" s="402"/>
      <c r="Y3781" s="16"/>
      <c r="Z3781" s="48"/>
      <c r="AB3781" s="16"/>
    </row>
    <row r="3782" spans="1:28" ht="12.75">
      <c r="A3782" s="354"/>
      <c r="B3782" s="225"/>
      <c r="C3782" s="225"/>
      <c r="F3782" s="555"/>
      <c r="G3782" s="555"/>
      <c r="P3782" s="581"/>
      <c r="Q3782" s="16"/>
      <c r="R3782" s="16"/>
      <c r="X3782" s="402"/>
      <c r="Y3782" s="16"/>
      <c r="Z3782" s="48"/>
      <c r="AB3782" s="16"/>
    </row>
    <row r="3783" spans="1:28" ht="12.75">
      <c r="A3783" s="354"/>
      <c r="B3783" s="225"/>
      <c r="C3783" s="225"/>
      <c r="F3783" s="555"/>
      <c r="G3783" s="555"/>
      <c r="P3783" s="581"/>
      <c r="Q3783" s="16"/>
      <c r="R3783" s="16"/>
      <c r="X3783" s="402"/>
      <c r="Y3783" s="16"/>
      <c r="Z3783" s="48"/>
      <c r="AB3783" s="16"/>
    </row>
    <row r="3784" spans="1:28" ht="12.75">
      <c r="A3784" s="354"/>
      <c r="B3784" s="225"/>
      <c r="C3784" s="225"/>
      <c r="F3784" s="555"/>
      <c r="G3784" s="555"/>
      <c r="P3784" s="581"/>
      <c r="Q3784" s="16"/>
      <c r="R3784" s="16"/>
      <c r="X3784" s="402"/>
      <c r="Y3784" s="16"/>
      <c r="Z3784" s="48"/>
      <c r="AB3784" s="16"/>
    </row>
    <row r="3785" spans="1:28" ht="12.75">
      <c r="A3785" s="354"/>
      <c r="B3785" s="225"/>
      <c r="C3785" s="225"/>
      <c r="F3785" s="555"/>
      <c r="G3785" s="555"/>
      <c r="P3785" s="581"/>
      <c r="Q3785" s="16"/>
      <c r="R3785" s="16"/>
      <c r="X3785" s="402"/>
      <c r="Y3785" s="16"/>
      <c r="Z3785" s="48"/>
      <c r="AB3785" s="16"/>
    </row>
    <row r="3786" spans="1:28" ht="12.75">
      <c r="A3786" s="354"/>
      <c r="B3786" s="225"/>
      <c r="C3786" s="225"/>
      <c r="F3786" s="555"/>
      <c r="G3786" s="555"/>
      <c r="P3786" s="581"/>
      <c r="Q3786" s="16"/>
      <c r="R3786" s="16"/>
      <c r="X3786" s="402"/>
      <c r="Y3786" s="16"/>
      <c r="Z3786" s="48"/>
      <c r="AB3786" s="16"/>
    </row>
    <row r="3787" spans="1:28" ht="12.75">
      <c r="A3787" s="354"/>
      <c r="B3787" s="225"/>
      <c r="C3787" s="225"/>
      <c r="F3787" s="555"/>
      <c r="G3787" s="555"/>
      <c r="P3787" s="581"/>
      <c r="Q3787" s="16"/>
      <c r="R3787" s="16"/>
      <c r="X3787" s="402"/>
      <c r="Y3787" s="16"/>
      <c r="Z3787" s="48"/>
      <c r="AB3787" s="16"/>
    </row>
    <row r="3788" spans="1:28" ht="12.75">
      <c r="A3788" s="354"/>
      <c r="B3788" s="225"/>
      <c r="C3788" s="225"/>
      <c r="F3788" s="555"/>
      <c r="G3788" s="555"/>
      <c r="P3788" s="581"/>
      <c r="Q3788" s="16"/>
      <c r="R3788" s="16"/>
      <c r="X3788" s="402"/>
      <c r="Y3788" s="16"/>
      <c r="Z3788" s="48"/>
      <c r="AB3788" s="16"/>
    </row>
    <row r="3789" spans="1:28" ht="12.75">
      <c r="A3789" s="354"/>
      <c r="B3789" s="225"/>
      <c r="C3789" s="225"/>
      <c r="F3789" s="555"/>
      <c r="G3789" s="555"/>
      <c r="P3789" s="581"/>
      <c r="Q3789" s="16"/>
      <c r="R3789" s="16"/>
      <c r="X3789" s="402"/>
      <c r="Y3789" s="16"/>
      <c r="Z3789" s="48"/>
      <c r="AB3789" s="16"/>
    </row>
    <row r="3790" spans="1:28" ht="12.75">
      <c r="A3790" s="354"/>
      <c r="B3790" s="225"/>
      <c r="C3790" s="225"/>
      <c r="F3790" s="555"/>
      <c r="G3790" s="555"/>
      <c r="P3790" s="581"/>
      <c r="Q3790" s="16"/>
      <c r="R3790" s="16"/>
      <c r="X3790" s="402"/>
      <c r="Y3790" s="16"/>
      <c r="Z3790" s="48"/>
      <c r="AB3790" s="16"/>
    </row>
    <row r="3791" spans="1:28" ht="12.75">
      <c r="A3791" s="354"/>
      <c r="B3791" s="225"/>
      <c r="C3791" s="225"/>
      <c r="F3791" s="555"/>
      <c r="G3791" s="555"/>
      <c r="P3791" s="581"/>
      <c r="Q3791" s="16"/>
      <c r="R3791" s="16"/>
      <c r="X3791" s="402"/>
      <c r="Y3791" s="16"/>
      <c r="Z3791" s="48"/>
      <c r="AB3791" s="16"/>
    </row>
    <row r="3792" spans="1:28" ht="12.75">
      <c r="A3792" s="354"/>
      <c r="B3792" s="225"/>
      <c r="C3792" s="225"/>
      <c r="F3792" s="555"/>
      <c r="G3792" s="555"/>
      <c r="P3792" s="581"/>
      <c r="Q3792" s="16"/>
      <c r="R3792" s="16"/>
      <c r="X3792" s="402"/>
      <c r="Y3792" s="16"/>
      <c r="Z3792" s="48"/>
      <c r="AB3792" s="16"/>
    </row>
    <row r="3793" spans="1:28" ht="12.75">
      <c r="A3793" s="354"/>
      <c r="B3793" s="225"/>
      <c r="C3793" s="225"/>
      <c r="F3793" s="555"/>
      <c r="G3793" s="555"/>
      <c r="P3793" s="581"/>
      <c r="Q3793" s="16"/>
      <c r="R3793" s="16"/>
      <c r="X3793" s="402"/>
      <c r="Y3793" s="16"/>
      <c r="Z3793" s="48"/>
      <c r="AB3793" s="16"/>
    </row>
    <row r="3794" spans="1:28" ht="12.75">
      <c r="A3794" s="354"/>
      <c r="B3794" s="225"/>
      <c r="C3794" s="225"/>
      <c r="F3794" s="555"/>
      <c r="G3794" s="555"/>
      <c r="P3794" s="581"/>
      <c r="Q3794" s="16"/>
      <c r="R3794" s="16"/>
      <c r="X3794" s="402"/>
      <c r="Y3794" s="16"/>
      <c r="Z3794" s="48"/>
      <c r="AB3794" s="16"/>
    </row>
    <row r="3795" spans="1:28" ht="12.75">
      <c r="A3795" s="354"/>
      <c r="B3795" s="225"/>
      <c r="C3795" s="225"/>
      <c r="F3795" s="555"/>
      <c r="G3795" s="555"/>
      <c r="P3795" s="581"/>
      <c r="Q3795" s="16"/>
      <c r="R3795" s="16"/>
      <c r="X3795" s="402"/>
      <c r="Y3795" s="16"/>
      <c r="Z3795" s="48"/>
      <c r="AB3795" s="16"/>
    </row>
    <row r="3796" spans="1:28" ht="12.75">
      <c r="A3796" s="354"/>
      <c r="B3796" s="225"/>
      <c r="C3796" s="225"/>
      <c r="F3796" s="555"/>
      <c r="G3796" s="555"/>
      <c r="P3796" s="581"/>
      <c r="Q3796" s="16"/>
      <c r="R3796" s="16"/>
      <c r="X3796" s="402"/>
      <c r="Y3796" s="16"/>
      <c r="Z3796" s="48"/>
      <c r="AB3796" s="16"/>
    </row>
    <row r="3797" spans="1:28" ht="12.75">
      <c r="A3797" s="354"/>
      <c r="B3797" s="225"/>
      <c r="C3797" s="225"/>
      <c r="F3797" s="555"/>
      <c r="G3797" s="555"/>
      <c r="P3797" s="581"/>
      <c r="Q3797" s="16"/>
      <c r="R3797" s="16"/>
      <c r="X3797" s="402"/>
      <c r="Y3797" s="16"/>
      <c r="Z3797" s="48"/>
      <c r="AB3797" s="16"/>
    </row>
    <row r="3798" spans="1:28" ht="12.75">
      <c r="A3798" s="354"/>
      <c r="B3798" s="225"/>
      <c r="C3798" s="225"/>
      <c r="F3798" s="555"/>
      <c r="G3798" s="555"/>
      <c r="P3798" s="581"/>
      <c r="Q3798" s="16"/>
      <c r="R3798" s="16"/>
      <c r="X3798" s="402"/>
      <c r="Y3798" s="16"/>
      <c r="Z3798" s="48"/>
      <c r="AB3798" s="16"/>
    </row>
    <row r="3799" spans="1:28" ht="12.75">
      <c r="A3799" s="354"/>
      <c r="B3799" s="225"/>
      <c r="C3799" s="225"/>
      <c r="F3799" s="555"/>
      <c r="G3799" s="555"/>
      <c r="P3799" s="581"/>
      <c r="Q3799" s="16"/>
      <c r="R3799" s="16"/>
      <c r="X3799" s="402"/>
      <c r="Y3799" s="16"/>
      <c r="Z3799" s="48"/>
      <c r="AB3799" s="16"/>
    </row>
    <row r="3800" spans="1:28" ht="12.75">
      <c r="A3800" s="354"/>
      <c r="B3800" s="225"/>
      <c r="C3800" s="225"/>
      <c r="F3800" s="555"/>
      <c r="G3800" s="555"/>
      <c r="P3800" s="581"/>
      <c r="Q3800" s="16"/>
      <c r="R3800" s="16"/>
      <c r="X3800" s="402"/>
      <c r="Y3800" s="16"/>
      <c r="Z3800" s="48"/>
      <c r="AB3800" s="16"/>
    </row>
    <row r="3801" spans="1:28" ht="12.75">
      <c r="A3801" s="354"/>
      <c r="B3801" s="225"/>
      <c r="C3801" s="225"/>
      <c r="F3801" s="555"/>
      <c r="G3801" s="555"/>
      <c r="P3801" s="581"/>
      <c r="Q3801" s="16"/>
      <c r="R3801" s="16"/>
      <c r="X3801" s="402"/>
      <c r="Y3801" s="16"/>
      <c r="Z3801" s="48"/>
      <c r="AB3801" s="16"/>
    </row>
    <row r="3802" spans="1:28" ht="12.75">
      <c r="A3802" s="354"/>
      <c r="B3802" s="225"/>
      <c r="C3802" s="225"/>
      <c r="F3802" s="555"/>
      <c r="G3802" s="555"/>
      <c r="P3802" s="581"/>
      <c r="Q3802" s="16"/>
      <c r="R3802" s="16"/>
      <c r="X3802" s="402"/>
      <c r="Y3802" s="16"/>
      <c r="Z3802" s="48"/>
      <c r="AB3802" s="16"/>
    </row>
    <row r="3803" spans="1:28" ht="12.75">
      <c r="A3803" s="354"/>
      <c r="B3803" s="225"/>
      <c r="C3803" s="225"/>
      <c r="F3803" s="555"/>
      <c r="G3803" s="555"/>
      <c r="P3803" s="581"/>
      <c r="Q3803" s="16"/>
      <c r="R3803" s="16"/>
      <c r="X3803" s="402"/>
      <c r="Y3803" s="16"/>
      <c r="Z3803" s="48"/>
      <c r="AB3803" s="16"/>
    </row>
    <row r="3804" spans="1:28" ht="12.75">
      <c r="A3804" s="354"/>
      <c r="B3804" s="225"/>
      <c r="C3804" s="225"/>
      <c r="F3804" s="555"/>
      <c r="G3804" s="555"/>
      <c r="P3804" s="581"/>
      <c r="Q3804" s="16"/>
      <c r="R3804" s="16"/>
      <c r="X3804" s="402"/>
      <c r="Y3804" s="16"/>
      <c r="Z3804" s="48"/>
      <c r="AB3804" s="16"/>
    </row>
    <row r="3805" spans="1:28" ht="12.75">
      <c r="A3805" s="354"/>
      <c r="B3805" s="225"/>
      <c r="C3805" s="225"/>
      <c r="F3805" s="555"/>
      <c r="G3805" s="555"/>
      <c r="P3805" s="581"/>
      <c r="Q3805" s="16"/>
      <c r="R3805" s="16"/>
      <c r="X3805" s="402"/>
      <c r="Y3805" s="16"/>
      <c r="Z3805" s="48"/>
      <c r="AB3805" s="16"/>
    </row>
    <row r="3806" spans="1:28" ht="12.75">
      <c r="A3806" s="354"/>
      <c r="B3806" s="225"/>
      <c r="C3806" s="225"/>
      <c r="F3806" s="555"/>
      <c r="G3806" s="555"/>
      <c r="P3806" s="581"/>
      <c r="Q3806" s="16"/>
      <c r="R3806" s="16"/>
      <c r="X3806" s="402"/>
      <c r="Y3806" s="16"/>
      <c r="Z3806" s="48"/>
      <c r="AB3806" s="16"/>
    </row>
    <row r="3807" spans="1:28" ht="12.75">
      <c r="A3807" s="354"/>
      <c r="B3807" s="225"/>
      <c r="C3807" s="225"/>
      <c r="F3807" s="555"/>
      <c r="G3807" s="555"/>
      <c r="P3807" s="581"/>
      <c r="Q3807" s="16"/>
      <c r="R3807" s="16"/>
      <c r="X3807" s="402"/>
      <c r="Y3807" s="16"/>
      <c r="Z3807" s="48"/>
      <c r="AB3807" s="16"/>
    </row>
    <row r="3808" spans="1:28" ht="12.75">
      <c r="A3808" s="354"/>
      <c r="B3808" s="225"/>
      <c r="C3808" s="225"/>
      <c r="F3808" s="555"/>
      <c r="G3808" s="555"/>
      <c r="P3808" s="581"/>
      <c r="Q3808" s="16"/>
      <c r="R3808" s="16"/>
      <c r="X3808" s="402"/>
      <c r="Y3808" s="16"/>
      <c r="Z3808" s="48"/>
      <c r="AB3808" s="16"/>
    </row>
    <row r="3809" spans="1:28" ht="12.75">
      <c r="A3809" s="354"/>
      <c r="B3809" s="225"/>
      <c r="C3809" s="225"/>
      <c r="F3809" s="555"/>
      <c r="G3809" s="555"/>
      <c r="P3809" s="581"/>
      <c r="Q3809" s="16"/>
      <c r="R3809" s="16"/>
      <c r="X3809" s="402"/>
      <c r="Y3809" s="16"/>
      <c r="Z3809" s="48"/>
      <c r="AB3809" s="16"/>
    </row>
    <row r="3810" spans="1:28" ht="12.75">
      <c r="A3810" s="354"/>
      <c r="B3810" s="225"/>
      <c r="C3810" s="225"/>
      <c r="F3810" s="555"/>
      <c r="G3810" s="555"/>
      <c r="P3810" s="581"/>
      <c r="Q3810" s="16"/>
      <c r="R3810" s="16"/>
      <c r="X3810" s="402"/>
      <c r="Y3810" s="16"/>
      <c r="Z3810" s="48"/>
      <c r="AB3810" s="16"/>
    </row>
    <row r="3811" spans="1:28" ht="12.75">
      <c r="A3811" s="354"/>
      <c r="B3811" s="225"/>
      <c r="C3811" s="225"/>
      <c r="F3811" s="555"/>
      <c r="G3811" s="555"/>
      <c r="P3811" s="581"/>
      <c r="Q3811" s="16"/>
      <c r="R3811" s="16"/>
      <c r="X3811" s="402"/>
      <c r="Y3811" s="16"/>
      <c r="Z3811" s="48"/>
      <c r="AB3811" s="16"/>
    </row>
    <row r="3812" spans="1:28" ht="12.75">
      <c r="A3812" s="354"/>
      <c r="B3812" s="225"/>
      <c r="C3812" s="225"/>
      <c r="F3812" s="555"/>
      <c r="G3812" s="555"/>
      <c r="P3812" s="581"/>
      <c r="Q3812" s="16"/>
      <c r="R3812" s="16"/>
      <c r="X3812" s="402"/>
      <c r="Y3812" s="16"/>
      <c r="Z3812" s="48"/>
      <c r="AB3812" s="16"/>
    </row>
    <row r="3813" spans="1:28" ht="12.75">
      <c r="A3813" s="354"/>
      <c r="B3813" s="225"/>
      <c r="C3813" s="225"/>
      <c r="F3813" s="555"/>
      <c r="G3813" s="555"/>
      <c r="P3813" s="581"/>
      <c r="Q3813" s="16"/>
      <c r="R3813" s="16"/>
      <c r="X3813" s="402"/>
      <c r="Y3813" s="16"/>
      <c r="Z3813" s="48"/>
      <c r="AB3813" s="16"/>
    </row>
    <row r="3814" spans="1:28" ht="12.75">
      <c r="A3814" s="354"/>
      <c r="B3814" s="225"/>
      <c r="C3814" s="225"/>
      <c r="F3814" s="555"/>
      <c r="G3814" s="555"/>
      <c r="P3814" s="581"/>
      <c r="Q3814" s="16"/>
      <c r="R3814" s="16"/>
      <c r="X3814" s="402"/>
      <c r="Y3814" s="16"/>
      <c r="Z3814" s="48"/>
      <c r="AB3814" s="16"/>
    </row>
    <row r="3815" spans="1:28" ht="12.75">
      <c r="A3815" s="354"/>
      <c r="B3815" s="225"/>
      <c r="C3815" s="225"/>
      <c r="F3815" s="555"/>
      <c r="G3815" s="555"/>
      <c r="P3815" s="581"/>
      <c r="Q3815" s="16"/>
      <c r="R3815" s="16"/>
      <c r="X3815" s="402"/>
      <c r="Y3815" s="16"/>
      <c r="Z3815" s="48"/>
      <c r="AB3815" s="16"/>
    </row>
    <row r="3816" spans="1:28" ht="12.75">
      <c r="A3816" s="354"/>
      <c r="B3816" s="225"/>
      <c r="C3816" s="225"/>
      <c r="F3816" s="555"/>
      <c r="G3816" s="555"/>
      <c r="P3816" s="581"/>
      <c r="Q3816" s="16"/>
      <c r="R3816" s="16"/>
      <c r="X3816" s="402"/>
      <c r="Y3816" s="16"/>
      <c r="Z3816" s="48"/>
      <c r="AB3816" s="16"/>
    </row>
    <row r="3817" spans="1:28" ht="12.75">
      <c r="A3817" s="354"/>
      <c r="B3817" s="225"/>
      <c r="C3817" s="225"/>
      <c r="F3817" s="555"/>
      <c r="G3817" s="555"/>
      <c r="P3817" s="581"/>
      <c r="Q3817" s="16"/>
      <c r="R3817" s="16"/>
      <c r="X3817" s="402"/>
      <c r="Y3817" s="16"/>
      <c r="Z3817" s="48"/>
      <c r="AB3817" s="16"/>
    </row>
    <row r="3818" spans="1:28" ht="12.75">
      <c r="A3818" s="354"/>
      <c r="B3818" s="225"/>
      <c r="C3818" s="225"/>
      <c r="F3818" s="555"/>
      <c r="G3818" s="555"/>
      <c r="P3818" s="581"/>
      <c r="Q3818" s="16"/>
      <c r="R3818" s="16"/>
      <c r="X3818" s="402"/>
      <c r="Y3818" s="16"/>
      <c r="Z3818" s="48"/>
      <c r="AB3818" s="16"/>
    </row>
    <row r="3819" spans="1:28" ht="12.75">
      <c r="A3819" s="354"/>
      <c r="B3819" s="225"/>
      <c r="C3819" s="225"/>
      <c r="F3819" s="555"/>
      <c r="G3819" s="555"/>
      <c r="P3819" s="581"/>
      <c r="Q3819" s="16"/>
      <c r="R3819" s="16"/>
      <c r="X3819" s="402"/>
      <c r="Y3819" s="16"/>
      <c r="Z3819" s="48"/>
      <c r="AB3819" s="16"/>
    </row>
    <row r="3820" spans="1:28" ht="12.75">
      <c r="A3820" s="354"/>
      <c r="B3820" s="225"/>
      <c r="C3820" s="225"/>
      <c r="F3820" s="555"/>
      <c r="G3820" s="555"/>
      <c r="P3820" s="581"/>
      <c r="Q3820" s="16"/>
      <c r="R3820" s="16"/>
      <c r="X3820" s="402"/>
      <c r="Y3820" s="16"/>
      <c r="Z3820" s="48"/>
      <c r="AB3820" s="16"/>
    </row>
    <row r="3821" spans="1:28" ht="12.75">
      <c r="A3821" s="354"/>
      <c r="B3821" s="225"/>
      <c r="C3821" s="225"/>
      <c r="F3821" s="555"/>
      <c r="G3821" s="555"/>
      <c r="P3821" s="581"/>
      <c r="Q3821" s="16"/>
      <c r="R3821" s="16"/>
      <c r="X3821" s="402"/>
      <c r="Y3821" s="16"/>
      <c r="Z3821" s="48"/>
      <c r="AB3821" s="16"/>
    </row>
    <row r="3822" spans="1:28" ht="12.75">
      <c r="A3822" s="354"/>
      <c r="B3822" s="225"/>
      <c r="C3822" s="225"/>
      <c r="F3822" s="555"/>
      <c r="G3822" s="555"/>
      <c r="P3822" s="581"/>
      <c r="Q3822" s="16"/>
      <c r="R3822" s="16"/>
      <c r="X3822" s="402"/>
      <c r="Y3822" s="16"/>
      <c r="Z3822" s="48"/>
      <c r="AB3822" s="16"/>
    </row>
    <row r="3823" spans="1:28" ht="12.75">
      <c r="A3823" s="354"/>
      <c r="B3823" s="225"/>
      <c r="C3823" s="225"/>
      <c r="F3823" s="555"/>
      <c r="G3823" s="555"/>
      <c r="P3823" s="581"/>
      <c r="Q3823" s="16"/>
      <c r="R3823" s="16"/>
      <c r="X3823" s="402"/>
      <c r="Y3823" s="16"/>
      <c r="Z3823" s="48"/>
      <c r="AB3823" s="16"/>
    </row>
    <row r="3824" spans="1:28" ht="12.75">
      <c r="A3824" s="354"/>
      <c r="B3824" s="225"/>
      <c r="C3824" s="225"/>
      <c r="F3824" s="555"/>
      <c r="G3824" s="555"/>
      <c r="P3824" s="581"/>
      <c r="Q3824" s="16"/>
      <c r="R3824" s="16"/>
      <c r="X3824" s="402"/>
      <c r="Y3824" s="16"/>
      <c r="Z3824" s="48"/>
      <c r="AB3824" s="16"/>
    </row>
    <row r="3825" spans="1:28" ht="12.75">
      <c r="A3825" s="354"/>
      <c r="B3825" s="225"/>
      <c r="C3825" s="225"/>
      <c r="F3825" s="555"/>
      <c r="G3825" s="555"/>
      <c r="P3825" s="581"/>
      <c r="Q3825" s="16"/>
      <c r="R3825" s="16"/>
      <c r="X3825" s="402"/>
      <c r="Y3825" s="16"/>
      <c r="Z3825" s="48"/>
      <c r="AB3825" s="16"/>
    </row>
    <row r="3826" spans="1:28" ht="12.75">
      <c r="A3826" s="354"/>
      <c r="B3826" s="225"/>
      <c r="C3826" s="225"/>
      <c r="F3826" s="555"/>
      <c r="G3826" s="555"/>
      <c r="P3826" s="581"/>
      <c r="Q3826" s="16"/>
      <c r="R3826" s="16"/>
      <c r="X3826" s="402"/>
      <c r="Y3826" s="16"/>
      <c r="Z3826" s="48"/>
      <c r="AB3826" s="16"/>
    </row>
    <row r="3827" spans="1:28" ht="12.75">
      <c r="A3827" s="354"/>
      <c r="B3827" s="225"/>
      <c r="C3827" s="225"/>
      <c r="F3827" s="555"/>
      <c r="G3827" s="555"/>
      <c r="P3827" s="581"/>
      <c r="Q3827" s="16"/>
      <c r="R3827" s="16"/>
      <c r="X3827" s="402"/>
      <c r="Y3827" s="16"/>
      <c r="Z3827" s="48"/>
      <c r="AB3827" s="16"/>
    </row>
    <row r="3828" spans="1:28" ht="12.75">
      <c r="A3828" s="354"/>
      <c r="B3828" s="225"/>
      <c r="C3828" s="225"/>
      <c r="F3828" s="555"/>
      <c r="G3828" s="555"/>
      <c r="P3828" s="581"/>
      <c r="Q3828" s="16"/>
      <c r="R3828" s="16"/>
      <c r="X3828" s="402"/>
      <c r="Y3828" s="16"/>
      <c r="Z3828" s="48"/>
      <c r="AB3828" s="16"/>
    </row>
    <row r="3829" spans="1:28" ht="12.75">
      <c r="A3829" s="354"/>
      <c r="B3829" s="225"/>
      <c r="C3829" s="225"/>
      <c r="F3829" s="555"/>
      <c r="G3829" s="555"/>
      <c r="P3829" s="581"/>
      <c r="Q3829" s="16"/>
      <c r="R3829" s="16"/>
      <c r="X3829" s="402"/>
      <c r="Y3829" s="16"/>
      <c r="Z3829" s="48"/>
      <c r="AB3829" s="16"/>
    </row>
    <row r="3830" spans="1:28" ht="12.75">
      <c r="A3830" s="354"/>
      <c r="B3830" s="225"/>
      <c r="C3830" s="225"/>
      <c r="F3830" s="555"/>
      <c r="G3830" s="555"/>
      <c r="P3830" s="581"/>
      <c r="Q3830" s="16"/>
      <c r="R3830" s="16"/>
      <c r="X3830" s="402"/>
      <c r="Y3830" s="16"/>
      <c r="Z3830" s="48"/>
      <c r="AB3830" s="16"/>
    </row>
    <row r="3831" spans="1:28" ht="12.75">
      <c r="A3831" s="354"/>
      <c r="B3831" s="225"/>
      <c r="C3831" s="225"/>
      <c r="F3831" s="555"/>
      <c r="G3831" s="555"/>
      <c r="P3831" s="581"/>
      <c r="Q3831" s="16"/>
      <c r="R3831" s="16"/>
      <c r="X3831" s="402"/>
      <c r="Y3831" s="16"/>
      <c r="Z3831" s="48"/>
      <c r="AB3831" s="16"/>
    </row>
    <row r="3832" spans="1:28" ht="12.75">
      <c r="A3832" s="354"/>
      <c r="B3832" s="225"/>
      <c r="C3832" s="225"/>
      <c r="F3832" s="555"/>
      <c r="G3832" s="555"/>
      <c r="P3832" s="581"/>
      <c r="Q3832" s="16"/>
      <c r="R3832" s="16"/>
      <c r="X3832" s="402"/>
      <c r="Y3832" s="16"/>
      <c r="Z3832" s="48"/>
      <c r="AB3832" s="16"/>
    </row>
    <row r="3833" spans="1:28" ht="12.75">
      <c r="A3833" s="354"/>
      <c r="B3833" s="225"/>
      <c r="C3833" s="225"/>
      <c r="F3833" s="555"/>
      <c r="G3833" s="555"/>
      <c r="P3833" s="581"/>
      <c r="Q3833" s="16"/>
      <c r="R3833" s="16"/>
      <c r="X3833" s="402"/>
      <c r="Y3833" s="16"/>
      <c r="Z3833" s="48"/>
      <c r="AB3833" s="16"/>
    </row>
    <row r="3834" spans="1:28" ht="12.75">
      <c r="A3834" s="354"/>
      <c r="B3834" s="225"/>
      <c r="C3834" s="225"/>
      <c r="F3834" s="555"/>
      <c r="G3834" s="555"/>
      <c r="P3834" s="581"/>
      <c r="Q3834" s="16"/>
      <c r="R3834" s="16"/>
      <c r="X3834" s="402"/>
      <c r="Y3834" s="16"/>
      <c r="Z3834" s="48"/>
      <c r="AB3834" s="16"/>
    </row>
    <row r="3835" spans="1:28" ht="12.75">
      <c r="A3835" s="354"/>
      <c r="B3835" s="225"/>
      <c r="C3835" s="225"/>
      <c r="F3835" s="555"/>
      <c r="G3835" s="555"/>
      <c r="P3835" s="581"/>
      <c r="Q3835" s="16"/>
      <c r="R3835" s="16"/>
      <c r="X3835" s="402"/>
      <c r="Y3835" s="16"/>
      <c r="Z3835" s="48"/>
      <c r="AB3835" s="16"/>
    </row>
    <row r="3836" spans="1:28" ht="12.75">
      <c r="A3836" s="354"/>
      <c r="B3836" s="225"/>
      <c r="C3836" s="225"/>
      <c r="F3836" s="555"/>
      <c r="G3836" s="555"/>
      <c r="P3836" s="581"/>
      <c r="Q3836" s="16"/>
      <c r="R3836" s="16"/>
      <c r="X3836" s="402"/>
      <c r="Y3836" s="16"/>
      <c r="Z3836" s="48"/>
      <c r="AB3836" s="16"/>
    </row>
    <row r="3837" spans="1:28" ht="12.75">
      <c r="A3837" s="354"/>
      <c r="B3837" s="225"/>
      <c r="C3837" s="225"/>
      <c r="F3837" s="555"/>
      <c r="G3837" s="555"/>
      <c r="P3837" s="581"/>
      <c r="Q3837" s="16"/>
      <c r="R3837" s="16"/>
      <c r="X3837" s="402"/>
      <c r="Y3837" s="16"/>
      <c r="Z3837" s="48"/>
      <c r="AB3837" s="16"/>
    </row>
    <row r="3838" spans="1:28" ht="12.75">
      <c r="A3838" s="354"/>
      <c r="B3838" s="225"/>
      <c r="C3838" s="225"/>
      <c r="F3838" s="555"/>
      <c r="G3838" s="555"/>
      <c r="P3838" s="581"/>
      <c r="Q3838" s="16"/>
      <c r="R3838" s="16"/>
      <c r="X3838" s="402"/>
      <c r="Y3838" s="16"/>
      <c r="Z3838" s="48"/>
      <c r="AB3838" s="16"/>
    </row>
    <row r="3839" spans="1:28" ht="12.75">
      <c r="A3839" s="354"/>
      <c r="B3839" s="225"/>
      <c r="C3839" s="225"/>
      <c r="F3839" s="555"/>
      <c r="G3839" s="555"/>
      <c r="P3839" s="581"/>
      <c r="Q3839" s="16"/>
      <c r="R3839" s="16"/>
      <c r="X3839" s="402"/>
      <c r="Y3839" s="16"/>
      <c r="Z3839" s="48"/>
      <c r="AB3839" s="16"/>
    </row>
    <row r="3840" spans="1:28" ht="12.75">
      <c r="A3840" s="354"/>
      <c r="B3840" s="225"/>
      <c r="C3840" s="225"/>
      <c r="F3840" s="555"/>
      <c r="G3840" s="555"/>
      <c r="P3840" s="581"/>
      <c r="Q3840" s="16"/>
      <c r="R3840" s="16"/>
      <c r="X3840" s="402"/>
      <c r="Y3840" s="16"/>
      <c r="Z3840" s="48"/>
      <c r="AB3840" s="16"/>
    </row>
    <row r="3841" spans="1:28" ht="12.75">
      <c r="A3841" s="354"/>
      <c r="B3841" s="225"/>
      <c r="C3841" s="225"/>
      <c r="F3841" s="555"/>
      <c r="G3841" s="555"/>
      <c r="P3841" s="581"/>
      <c r="Q3841" s="16"/>
      <c r="R3841" s="16"/>
      <c r="X3841" s="402"/>
      <c r="Y3841" s="16"/>
      <c r="Z3841" s="48"/>
      <c r="AB3841" s="16"/>
    </row>
    <row r="3842" spans="1:28" ht="12.75">
      <c r="A3842" s="354"/>
      <c r="B3842" s="225"/>
      <c r="C3842" s="225"/>
      <c r="F3842" s="555"/>
      <c r="G3842" s="555"/>
      <c r="P3842" s="581"/>
      <c r="Q3842" s="16"/>
      <c r="R3842" s="16"/>
      <c r="X3842" s="402"/>
      <c r="Y3842" s="16"/>
      <c r="Z3842" s="48"/>
      <c r="AB3842" s="16"/>
    </row>
    <row r="3843" spans="1:28" ht="12.75">
      <c r="A3843" s="354"/>
      <c r="B3843" s="225"/>
      <c r="C3843" s="225"/>
      <c r="F3843" s="555"/>
      <c r="G3843" s="555"/>
      <c r="P3843" s="581"/>
      <c r="Q3843" s="16"/>
      <c r="R3843" s="16"/>
      <c r="X3843" s="402"/>
      <c r="Y3843" s="16"/>
      <c r="Z3843" s="48"/>
      <c r="AB3843" s="16"/>
    </row>
    <row r="3844" spans="1:28" ht="12.75">
      <c r="A3844" s="354"/>
      <c r="B3844" s="225"/>
      <c r="C3844" s="225"/>
      <c r="F3844" s="555"/>
      <c r="G3844" s="555"/>
      <c r="P3844" s="581"/>
      <c r="Q3844" s="16"/>
      <c r="R3844" s="16"/>
      <c r="X3844" s="402"/>
      <c r="Y3844" s="16"/>
      <c r="Z3844" s="48"/>
      <c r="AB3844" s="16"/>
    </row>
    <row r="3845" spans="1:28" ht="12.75">
      <c r="A3845" s="354"/>
      <c r="B3845" s="225"/>
      <c r="C3845" s="225"/>
      <c r="F3845" s="555"/>
      <c r="G3845" s="555"/>
      <c r="P3845" s="581"/>
      <c r="Q3845" s="16"/>
      <c r="R3845" s="16"/>
      <c r="X3845" s="402"/>
      <c r="Y3845" s="16"/>
      <c r="Z3845" s="48"/>
      <c r="AB3845" s="16"/>
    </row>
    <row r="3846" spans="1:28" ht="12.75">
      <c r="A3846" s="354"/>
      <c r="B3846" s="225"/>
      <c r="C3846" s="225"/>
      <c r="F3846" s="555"/>
      <c r="G3846" s="555"/>
      <c r="P3846" s="581"/>
      <c r="Q3846" s="16"/>
      <c r="R3846" s="16"/>
      <c r="X3846" s="402"/>
      <c r="Y3846" s="16"/>
      <c r="Z3846" s="48"/>
      <c r="AB3846" s="16"/>
    </row>
    <row r="3847" spans="1:28" ht="12.75">
      <c r="A3847" s="354"/>
      <c r="B3847" s="225"/>
      <c r="C3847" s="225"/>
      <c r="F3847" s="555"/>
      <c r="G3847" s="555"/>
      <c r="P3847" s="581"/>
      <c r="Q3847" s="16"/>
      <c r="R3847" s="16"/>
      <c r="X3847" s="402"/>
      <c r="Y3847" s="16"/>
      <c r="Z3847" s="48"/>
      <c r="AB3847" s="16"/>
    </row>
    <row r="3848" spans="1:28" ht="12.75">
      <c r="A3848" s="354"/>
      <c r="B3848" s="225"/>
      <c r="C3848" s="225"/>
      <c r="F3848" s="555"/>
      <c r="G3848" s="555"/>
      <c r="P3848" s="581"/>
      <c r="Q3848" s="16"/>
      <c r="R3848" s="16"/>
      <c r="X3848" s="402"/>
      <c r="Y3848" s="16"/>
      <c r="Z3848" s="48"/>
      <c r="AB3848" s="16"/>
    </row>
    <row r="3849" spans="1:28" ht="12.75">
      <c r="A3849" s="354"/>
      <c r="B3849" s="225"/>
      <c r="C3849" s="225"/>
      <c r="F3849" s="555"/>
      <c r="G3849" s="555"/>
      <c r="P3849" s="581"/>
      <c r="Q3849" s="16"/>
      <c r="R3849" s="16"/>
      <c r="X3849" s="402"/>
      <c r="Y3849" s="16"/>
      <c r="Z3849" s="48"/>
      <c r="AB3849" s="16"/>
    </row>
    <row r="3850" spans="1:28" ht="12.75">
      <c r="A3850" s="354"/>
      <c r="B3850" s="225"/>
      <c r="C3850" s="225"/>
      <c r="F3850" s="555"/>
      <c r="G3850" s="555"/>
      <c r="P3850" s="581"/>
      <c r="Q3850" s="16"/>
      <c r="R3850" s="16"/>
      <c r="X3850" s="402"/>
      <c r="Y3850" s="16"/>
      <c r="Z3850" s="48"/>
      <c r="AB3850" s="16"/>
    </row>
    <row r="3851" spans="1:28" ht="12.75">
      <c r="A3851" s="354"/>
      <c r="B3851" s="225"/>
      <c r="C3851" s="225"/>
      <c r="F3851" s="555"/>
      <c r="G3851" s="555"/>
      <c r="P3851" s="581"/>
      <c r="Q3851" s="16"/>
      <c r="R3851" s="16"/>
      <c r="X3851" s="402"/>
      <c r="Y3851" s="16"/>
      <c r="Z3851" s="48"/>
      <c r="AB3851" s="16"/>
    </row>
    <row r="3852" spans="1:28" ht="12.75">
      <c r="A3852" s="354"/>
      <c r="B3852" s="225"/>
      <c r="C3852" s="225"/>
      <c r="F3852" s="555"/>
      <c r="G3852" s="555"/>
      <c r="P3852" s="581"/>
      <c r="Q3852" s="16"/>
      <c r="R3852" s="16"/>
      <c r="X3852" s="402"/>
      <c r="Y3852" s="16"/>
      <c r="Z3852" s="48"/>
      <c r="AB3852" s="16"/>
    </row>
    <row r="3853" spans="1:28" ht="12.75">
      <c r="A3853" s="354"/>
      <c r="B3853" s="225"/>
      <c r="C3853" s="225"/>
      <c r="F3853" s="555"/>
      <c r="G3853" s="555"/>
      <c r="P3853" s="581"/>
      <c r="Q3853" s="16"/>
      <c r="R3853" s="16"/>
      <c r="X3853" s="402"/>
      <c r="Y3853" s="16"/>
      <c r="Z3853" s="48"/>
      <c r="AB3853" s="16"/>
    </row>
    <row r="3854" spans="1:28" ht="12.75">
      <c r="A3854" s="354"/>
      <c r="B3854" s="225"/>
      <c r="C3854" s="225"/>
      <c r="F3854" s="555"/>
      <c r="G3854" s="555"/>
      <c r="P3854" s="581"/>
      <c r="Q3854" s="16"/>
      <c r="R3854" s="16"/>
      <c r="X3854" s="402"/>
      <c r="Y3854" s="16"/>
      <c r="Z3854" s="48"/>
      <c r="AB3854" s="16"/>
    </row>
    <row r="3855" spans="1:28" ht="12.75">
      <c r="A3855" s="354"/>
      <c r="B3855" s="225"/>
      <c r="C3855" s="225"/>
      <c r="F3855" s="555"/>
      <c r="G3855" s="555"/>
      <c r="P3855" s="581"/>
      <c r="Q3855" s="16"/>
      <c r="R3855" s="16"/>
      <c r="X3855" s="402"/>
      <c r="Y3855" s="16"/>
      <c r="Z3855" s="48"/>
      <c r="AB3855" s="16"/>
    </row>
    <row r="3856" spans="1:28" ht="12.75">
      <c r="A3856" s="354"/>
      <c r="B3856" s="225"/>
      <c r="C3856" s="225"/>
      <c r="F3856" s="555"/>
      <c r="G3856" s="555"/>
      <c r="P3856" s="581"/>
      <c r="Q3856" s="16"/>
      <c r="R3856" s="16"/>
      <c r="X3856" s="402"/>
      <c r="Y3856" s="16"/>
      <c r="Z3856" s="48"/>
      <c r="AB3856" s="16"/>
    </row>
    <row r="3857" spans="1:28" ht="12.75">
      <c r="A3857" s="354"/>
      <c r="B3857" s="225"/>
      <c r="C3857" s="225"/>
      <c r="F3857" s="555"/>
      <c r="G3857" s="555"/>
      <c r="P3857" s="581"/>
      <c r="Q3857" s="16"/>
      <c r="R3857" s="16"/>
      <c r="X3857" s="402"/>
      <c r="Y3857" s="16"/>
      <c r="Z3857" s="48"/>
      <c r="AB3857" s="16"/>
    </row>
    <row r="3858" spans="1:28" ht="12.75">
      <c r="A3858" s="354"/>
      <c r="B3858" s="225"/>
      <c r="C3858" s="225"/>
      <c r="F3858" s="555"/>
      <c r="G3858" s="555"/>
      <c r="P3858" s="581"/>
      <c r="Q3858" s="16"/>
      <c r="R3858" s="16"/>
      <c r="X3858" s="402"/>
      <c r="Y3858" s="16"/>
      <c r="Z3858" s="48"/>
      <c r="AB3858" s="16"/>
    </row>
    <row r="3859" spans="1:28" ht="12.75">
      <c r="A3859" s="354"/>
      <c r="B3859" s="225"/>
      <c r="C3859" s="225"/>
      <c r="F3859" s="555"/>
      <c r="G3859" s="555"/>
      <c r="P3859" s="581"/>
      <c r="Q3859" s="16"/>
      <c r="R3859" s="16"/>
      <c r="X3859" s="402"/>
      <c r="Y3859" s="16"/>
      <c r="Z3859" s="48"/>
      <c r="AB3859" s="16"/>
    </row>
    <row r="3860" spans="1:28" ht="12.75">
      <c r="A3860" s="354"/>
      <c r="B3860" s="225"/>
      <c r="C3860" s="225"/>
      <c r="F3860" s="555"/>
      <c r="G3860" s="555"/>
      <c r="P3860" s="581"/>
      <c r="Q3860" s="16"/>
      <c r="R3860" s="16"/>
      <c r="X3860" s="402"/>
      <c r="Y3860" s="16"/>
      <c r="Z3860" s="48"/>
      <c r="AB3860" s="16"/>
    </row>
    <row r="3861" spans="1:28" ht="12.75">
      <c r="A3861" s="354"/>
      <c r="B3861" s="225"/>
      <c r="C3861" s="225"/>
      <c r="F3861" s="555"/>
      <c r="G3861" s="555"/>
      <c r="P3861" s="581"/>
      <c r="Q3861" s="16"/>
      <c r="R3861" s="16"/>
      <c r="X3861" s="402"/>
      <c r="Y3861" s="16"/>
      <c r="Z3861" s="48"/>
      <c r="AB3861" s="16"/>
    </row>
    <row r="3862" spans="1:28" ht="12.75">
      <c r="A3862" s="354"/>
      <c r="B3862" s="225"/>
      <c r="C3862" s="225"/>
      <c r="F3862" s="555"/>
      <c r="G3862" s="555"/>
      <c r="P3862" s="581"/>
      <c r="Q3862" s="16"/>
      <c r="R3862" s="16"/>
      <c r="X3862" s="402"/>
      <c r="Y3862" s="16"/>
      <c r="Z3862" s="48"/>
      <c r="AB3862" s="16"/>
    </row>
    <row r="3863" spans="1:28" ht="12.75">
      <c r="A3863" s="354"/>
      <c r="B3863" s="225"/>
      <c r="C3863" s="225"/>
      <c r="F3863" s="555"/>
      <c r="G3863" s="555"/>
      <c r="P3863" s="581"/>
      <c r="Q3863" s="16"/>
      <c r="R3863" s="16"/>
      <c r="X3863" s="402"/>
      <c r="Y3863" s="16"/>
      <c r="Z3863" s="48"/>
      <c r="AB3863" s="16"/>
    </row>
    <row r="3864" spans="1:28" ht="12.75">
      <c r="A3864" s="354"/>
      <c r="B3864" s="225"/>
      <c r="C3864" s="225"/>
      <c r="F3864" s="555"/>
      <c r="G3864" s="555"/>
      <c r="P3864" s="581"/>
      <c r="Q3864" s="16"/>
      <c r="R3864" s="16"/>
      <c r="X3864" s="402"/>
      <c r="Y3864" s="16"/>
      <c r="Z3864" s="48"/>
      <c r="AB3864" s="16"/>
    </row>
    <row r="3865" spans="1:28" ht="12.75">
      <c r="A3865" s="354"/>
      <c r="B3865" s="225"/>
      <c r="C3865" s="225"/>
      <c r="F3865" s="555"/>
      <c r="G3865" s="555"/>
      <c r="P3865" s="581"/>
      <c r="Q3865" s="16"/>
      <c r="R3865" s="16"/>
      <c r="X3865" s="402"/>
      <c r="Y3865" s="16"/>
      <c r="Z3865" s="48"/>
      <c r="AB3865" s="16"/>
    </row>
    <row r="3866" spans="1:28" ht="12.75">
      <c r="A3866" s="354"/>
      <c r="B3866" s="225"/>
      <c r="C3866" s="225"/>
      <c r="F3866" s="555"/>
      <c r="G3866" s="555"/>
      <c r="P3866" s="581"/>
      <c r="Q3866" s="16"/>
      <c r="R3866" s="16"/>
      <c r="X3866" s="402"/>
      <c r="Y3866" s="16"/>
      <c r="Z3866" s="48"/>
      <c r="AB3866" s="16"/>
    </row>
    <row r="3867" spans="1:28" ht="12.75">
      <c r="A3867" s="354"/>
      <c r="B3867" s="225"/>
      <c r="C3867" s="225"/>
      <c r="F3867" s="555"/>
      <c r="G3867" s="555"/>
      <c r="P3867" s="581"/>
      <c r="Q3867" s="16"/>
      <c r="R3867" s="16"/>
      <c r="X3867" s="402"/>
      <c r="Y3867" s="16"/>
      <c r="Z3867" s="48"/>
      <c r="AB3867" s="16"/>
    </row>
    <row r="3868" spans="1:28" ht="12.75">
      <c r="A3868" s="354"/>
      <c r="B3868" s="225"/>
      <c r="C3868" s="225"/>
      <c r="F3868" s="555"/>
      <c r="G3868" s="555"/>
      <c r="P3868" s="581"/>
      <c r="Q3868" s="16"/>
      <c r="R3868" s="16"/>
      <c r="X3868" s="402"/>
      <c r="Y3868" s="16"/>
      <c r="Z3868" s="48"/>
      <c r="AB3868" s="16"/>
    </row>
    <row r="3869" spans="1:28" ht="12.75">
      <c r="A3869" s="354"/>
      <c r="B3869" s="225"/>
      <c r="C3869" s="225"/>
      <c r="F3869" s="555"/>
      <c r="G3869" s="555"/>
      <c r="P3869" s="581"/>
      <c r="Q3869" s="16"/>
      <c r="R3869" s="16"/>
      <c r="X3869" s="402"/>
      <c r="Y3869" s="16"/>
      <c r="Z3869" s="48"/>
      <c r="AB3869" s="16"/>
    </row>
    <row r="3870" spans="1:28" ht="12.75">
      <c r="A3870" s="354"/>
      <c r="B3870" s="225"/>
      <c r="C3870" s="225"/>
      <c r="F3870" s="555"/>
      <c r="G3870" s="555"/>
      <c r="P3870" s="581"/>
      <c r="Q3870" s="16"/>
      <c r="R3870" s="16"/>
      <c r="X3870" s="402"/>
      <c r="Y3870" s="16"/>
      <c r="Z3870" s="48"/>
      <c r="AB3870" s="16"/>
    </row>
    <row r="3871" spans="1:28" ht="12.75">
      <c r="A3871" s="354"/>
      <c r="B3871" s="225"/>
      <c r="C3871" s="225"/>
      <c r="F3871" s="555"/>
      <c r="G3871" s="555"/>
      <c r="P3871" s="581"/>
      <c r="Q3871" s="16"/>
      <c r="R3871" s="16"/>
      <c r="X3871" s="402"/>
      <c r="Y3871" s="16"/>
      <c r="Z3871" s="48"/>
      <c r="AB3871" s="16"/>
    </row>
    <row r="3872" spans="1:28" ht="12.75">
      <c r="A3872" s="354"/>
      <c r="B3872" s="225"/>
      <c r="C3872" s="225"/>
      <c r="F3872" s="555"/>
      <c r="G3872" s="555"/>
      <c r="P3872" s="581"/>
      <c r="Q3872" s="16"/>
      <c r="R3872" s="16"/>
      <c r="X3872" s="402"/>
      <c r="Y3872" s="16"/>
      <c r="Z3872" s="48"/>
      <c r="AB3872" s="16"/>
    </row>
    <row r="3873" spans="1:28" ht="12.75">
      <c r="A3873" s="354"/>
      <c r="B3873" s="225"/>
      <c r="C3873" s="225"/>
      <c r="F3873" s="555"/>
      <c r="G3873" s="555"/>
      <c r="P3873" s="581"/>
      <c r="Q3873" s="16"/>
      <c r="R3873" s="16"/>
      <c r="X3873" s="402"/>
      <c r="Y3873" s="16"/>
      <c r="Z3873" s="48"/>
      <c r="AB3873" s="16"/>
    </row>
    <row r="3874" spans="1:28" ht="12.75">
      <c r="A3874" s="354"/>
      <c r="B3874" s="225"/>
      <c r="C3874" s="225"/>
      <c r="F3874" s="555"/>
      <c r="G3874" s="555"/>
      <c r="P3874" s="581"/>
      <c r="Q3874" s="16"/>
      <c r="R3874" s="16"/>
      <c r="X3874" s="402"/>
      <c r="Y3874" s="16"/>
      <c r="Z3874" s="48"/>
      <c r="AB3874" s="16"/>
    </row>
    <row r="3875" spans="1:28" ht="12.75">
      <c r="A3875" s="354"/>
      <c r="B3875" s="225"/>
      <c r="C3875" s="225"/>
      <c r="F3875" s="555"/>
      <c r="G3875" s="555"/>
      <c r="P3875" s="581"/>
      <c r="Q3875" s="16"/>
      <c r="R3875" s="16"/>
      <c r="X3875" s="402"/>
      <c r="Y3875" s="16"/>
      <c r="Z3875" s="48"/>
      <c r="AB3875" s="16"/>
    </row>
    <row r="3876" spans="1:28" ht="12.75">
      <c r="A3876" s="354"/>
      <c r="B3876" s="225"/>
      <c r="C3876" s="225"/>
      <c r="F3876" s="555"/>
      <c r="G3876" s="555"/>
      <c r="P3876" s="581"/>
      <c r="Q3876" s="16"/>
      <c r="R3876" s="16"/>
      <c r="X3876" s="402"/>
      <c r="Y3876" s="16"/>
      <c r="Z3876" s="48"/>
      <c r="AB3876" s="16"/>
    </row>
    <row r="3877" spans="1:28" ht="12.75">
      <c r="A3877" s="354"/>
      <c r="B3877" s="225"/>
      <c r="C3877" s="225"/>
      <c r="F3877" s="555"/>
      <c r="G3877" s="555"/>
      <c r="P3877" s="581"/>
      <c r="Q3877" s="16"/>
      <c r="R3877" s="16"/>
      <c r="X3877" s="402"/>
      <c r="Y3877" s="16"/>
      <c r="Z3877" s="48"/>
      <c r="AB3877" s="16"/>
    </row>
    <row r="3878" spans="1:28" ht="12.75">
      <c r="A3878" s="354"/>
      <c r="B3878" s="225"/>
      <c r="C3878" s="225"/>
      <c r="F3878" s="555"/>
      <c r="G3878" s="555"/>
      <c r="P3878" s="581"/>
      <c r="Q3878" s="16"/>
      <c r="R3878" s="16"/>
      <c r="X3878" s="402"/>
      <c r="Y3878" s="16"/>
      <c r="Z3878" s="48"/>
      <c r="AB3878" s="16"/>
    </row>
    <row r="3879" spans="1:28" ht="12.75">
      <c r="A3879" s="354"/>
      <c r="B3879" s="225"/>
      <c r="C3879" s="225"/>
      <c r="F3879" s="555"/>
      <c r="G3879" s="555"/>
      <c r="P3879" s="581"/>
      <c r="Q3879" s="16"/>
      <c r="R3879" s="16"/>
      <c r="X3879" s="402"/>
      <c r="Y3879" s="16"/>
      <c r="Z3879" s="48"/>
      <c r="AB3879" s="16"/>
    </row>
    <row r="3880" spans="1:28" ht="12.75">
      <c r="A3880" s="354"/>
      <c r="B3880" s="225"/>
      <c r="C3880" s="225"/>
      <c r="F3880" s="555"/>
      <c r="G3880" s="555"/>
      <c r="P3880" s="581"/>
      <c r="Q3880" s="16"/>
      <c r="R3880" s="16"/>
      <c r="X3880" s="402"/>
      <c r="Y3880" s="16"/>
      <c r="Z3880" s="48"/>
      <c r="AB3880" s="16"/>
    </row>
    <row r="3881" spans="1:28" ht="12.75">
      <c r="A3881" s="354"/>
      <c r="B3881" s="225"/>
      <c r="C3881" s="225"/>
      <c r="F3881" s="555"/>
      <c r="G3881" s="555"/>
      <c r="P3881" s="581"/>
      <c r="Q3881" s="16"/>
      <c r="R3881" s="16"/>
      <c r="X3881" s="402"/>
      <c r="Y3881" s="16"/>
      <c r="Z3881" s="48"/>
      <c r="AB3881" s="16"/>
    </row>
    <row r="3882" spans="1:28" ht="12.75">
      <c r="A3882" s="354"/>
      <c r="B3882" s="225"/>
      <c r="C3882" s="225"/>
      <c r="F3882" s="555"/>
      <c r="G3882" s="555"/>
      <c r="P3882" s="581"/>
      <c r="Q3882" s="16"/>
      <c r="R3882" s="16"/>
      <c r="X3882" s="402"/>
      <c r="Y3882" s="16"/>
      <c r="Z3882" s="48"/>
      <c r="AB3882" s="16"/>
    </row>
    <row r="3883" spans="1:28" ht="12.75">
      <c r="A3883" s="354"/>
      <c r="B3883" s="225"/>
      <c r="C3883" s="225"/>
      <c r="F3883" s="555"/>
      <c r="G3883" s="555"/>
      <c r="P3883" s="581"/>
      <c r="Q3883" s="16"/>
      <c r="R3883" s="16"/>
      <c r="X3883" s="402"/>
      <c r="Y3883" s="16"/>
      <c r="Z3883" s="48"/>
      <c r="AB3883" s="16"/>
    </row>
    <row r="3884" spans="1:28" ht="12.75">
      <c r="A3884" s="354"/>
      <c r="B3884" s="225"/>
      <c r="C3884" s="225"/>
      <c r="F3884" s="555"/>
      <c r="G3884" s="555"/>
      <c r="P3884" s="581"/>
      <c r="Q3884" s="16"/>
      <c r="R3884" s="16"/>
      <c r="X3884" s="402"/>
      <c r="Y3884" s="16"/>
      <c r="Z3884" s="48"/>
      <c r="AB3884" s="16"/>
    </row>
    <row r="3885" spans="1:28" ht="12.75">
      <c r="A3885" s="354"/>
      <c r="B3885" s="225"/>
      <c r="C3885" s="225"/>
      <c r="F3885" s="555"/>
      <c r="G3885" s="555"/>
      <c r="P3885" s="581"/>
      <c r="Q3885" s="16"/>
      <c r="R3885" s="16"/>
      <c r="X3885" s="402"/>
      <c r="Y3885" s="16"/>
      <c r="Z3885" s="48"/>
      <c r="AB3885" s="16"/>
    </row>
    <row r="3886" spans="1:28" ht="12.75">
      <c r="A3886" s="354"/>
      <c r="B3886" s="225"/>
      <c r="C3886" s="225"/>
      <c r="F3886" s="555"/>
      <c r="G3886" s="555"/>
      <c r="P3886" s="581"/>
      <c r="Q3886" s="16"/>
      <c r="R3886" s="16"/>
      <c r="X3886" s="402"/>
      <c r="Y3886" s="16"/>
      <c r="Z3886" s="48"/>
      <c r="AB3886" s="16"/>
    </row>
    <row r="3887" spans="1:28" ht="12.75">
      <c r="A3887" s="354"/>
      <c r="B3887" s="225"/>
      <c r="C3887" s="225"/>
      <c r="F3887" s="555"/>
      <c r="G3887" s="555"/>
      <c r="P3887" s="581"/>
      <c r="Q3887" s="16"/>
      <c r="R3887" s="16"/>
      <c r="X3887" s="402"/>
      <c r="Y3887" s="16"/>
      <c r="Z3887" s="48"/>
      <c r="AB3887" s="16"/>
    </row>
    <row r="3888" spans="1:28" ht="12.75">
      <c r="A3888" s="354"/>
      <c r="B3888" s="225"/>
      <c r="C3888" s="225"/>
      <c r="F3888" s="555"/>
      <c r="G3888" s="555"/>
      <c r="P3888" s="581"/>
      <c r="Q3888" s="16"/>
      <c r="R3888" s="16"/>
      <c r="X3888" s="402"/>
      <c r="Y3888" s="16"/>
      <c r="Z3888" s="48"/>
      <c r="AB3888" s="16"/>
    </row>
    <row r="3889" spans="1:28" ht="12.75">
      <c r="A3889" s="354"/>
      <c r="B3889" s="225"/>
      <c r="C3889" s="225"/>
      <c r="F3889" s="555"/>
      <c r="G3889" s="555"/>
      <c r="P3889" s="581"/>
      <c r="Q3889" s="16"/>
      <c r="R3889" s="16"/>
      <c r="X3889" s="402"/>
      <c r="Y3889" s="16"/>
      <c r="Z3889" s="48"/>
      <c r="AB3889" s="16"/>
    </row>
    <row r="3890" spans="1:28" ht="12.75">
      <c r="A3890" s="354"/>
      <c r="B3890" s="225"/>
      <c r="C3890" s="225"/>
      <c r="F3890" s="555"/>
      <c r="G3890" s="555"/>
      <c r="P3890" s="581"/>
      <c r="Q3890" s="16"/>
      <c r="R3890" s="16"/>
      <c r="X3890" s="402"/>
      <c r="Y3890" s="16"/>
      <c r="Z3890" s="48"/>
      <c r="AB3890" s="16"/>
    </row>
    <row r="3891" spans="1:28" ht="12.75">
      <c r="A3891" s="354"/>
      <c r="B3891" s="225"/>
      <c r="C3891" s="225"/>
      <c r="F3891" s="555"/>
      <c r="G3891" s="555"/>
      <c r="P3891" s="581"/>
      <c r="Q3891" s="16"/>
      <c r="R3891" s="16"/>
      <c r="X3891" s="402"/>
      <c r="Y3891" s="16"/>
      <c r="Z3891" s="48"/>
      <c r="AB3891" s="16"/>
    </row>
    <row r="3892" spans="1:28" ht="12.75">
      <c r="A3892" s="354"/>
      <c r="B3892" s="225"/>
      <c r="C3892" s="225"/>
      <c r="F3892" s="555"/>
      <c r="G3892" s="555"/>
      <c r="P3892" s="581"/>
      <c r="Q3892" s="16"/>
      <c r="R3892" s="16"/>
      <c r="X3892" s="402"/>
      <c r="Y3892" s="16"/>
      <c r="Z3892" s="48"/>
      <c r="AB3892" s="16"/>
    </row>
    <row r="3893" spans="1:28" ht="12.75">
      <c r="A3893" s="354"/>
      <c r="B3893" s="225"/>
      <c r="C3893" s="225"/>
      <c r="F3893" s="555"/>
      <c r="G3893" s="555"/>
      <c r="P3893" s="581"/>
      <c r="Q3893" s="16"/>
      <c r="R3893" s="16"/>
      <c r="X3893" s="402"/>
      <c r="Y3893" s="16"/>
      <c r="Z3893" s="48"/>
      <c r="AB3893" s="16"/>
    </row>
    <row r="3894" spans="1:28" ht="12.75">
      <c r="A3894" s="354"/>
      <c r="B3894" s="225"/>
      <c r="C3894" s="225"/>
      <c r="F3894" s="555"/>
      <c r="G3894" s="555"/>
      <c r="P3894" s="581"/>
      <c r="Q3894" s="16"/>
      <c r="R3894" s="16"/>
      <c r="X3894" s="402"/>
      <c r="Y3894" s="16"/>
      <c r="Z3894" s="48"/>
      <c r="AB3894" s="16"/>
    </row>
    <row r="3895" spans="1:28" ht="12.75">
      <c r="A3895" s="354"/>
      <c r="B3895" s="225"/>
      <c r="C3895" s="225"/>
      <c r="F3895" s="555"/>
      <c r="G3895" s="555"/>
      <c r="P3895" s="581"/>
      <c r="Q3895" s="16"/>
      <c r="R3895" s="16"/>
      <c r="X3895" s="402"/>
      <c r="Y3895" s="16"/>
      <c r="Z3895" s="48"/>
      <c r="AB3895" s="16"/>
    </row>
    <row r="3896" spans="1:28" ht="12.75">
      <c r="A3896" s="354"/>
      <c r="B3896" s="225"/>
      <c r="C3896" s="225"/>
      <c r="F3896" s="555"/>
      <c r="G3896" s="555"/>
      <c r="P3896" s="581"/>
      <c r="Q3896" s="16"/>
      <c r="R3896" s="16"/>
      <c r="X3896" s="402"/>
      <c r="Y3896" s="16"/>
      <c r="Z3896" s="48"/>
      <c r="AB3896" s="16"/>
    </row>
    <row r="3897" spans="1:28" ht="12.75">
      <c r="A3897" s="354"/>
      <c r="B3897" s="225"/>
      <c r="C3897" s="225"/>
      <c r="F3897" s="555"/>
      <c r="G3897" s="555"/>
      <c r="P3897" s="581"/>
      <c r="Q3897" s="16"/>
      <c r="R3897" s="16"/>
      <c r="X3897" s="402"/>
      <c r="Y3897" s="16"/>
      <c r="Z3897" s="48"/>
      <c r="AB3897" s="16"/>
    </row>
    <row r="3898" spans="1:28" ht="12.75">
      <c r="A3898" s="354"/>
      <c r="B3898" s="225"/>
      <c r="C3898" s="225"/>
      <c r="F3898" s="555"/>
      <c r="G3898" s="555"/>
      <c r="P3898" s="581"/>
      <c r="Q3898" s="16"/>
      <c r="R3898" s="16"/>
      <c r="X3898" s="402"/>
      <c r="Y3898" s="16"/>
      <c r="Z3898" s="48"/>
      <c r="AB3898" s="16"/>
    </row>
    <row r="3899" spans="1:28" ht="12.75">
      <c r="A3899" s="354"/>
      <c r="B3899" s="225"/>
      <c r="C3899" s="225"/>
      <c r="F3899" s="555"/>
      <c r="G3899" s="555"/>
      <c r="P3899" s="581"/>
      <c r="Q3899" s="16"/>
      <c r="R3899" s="16"/>
      <c r="X3899" s="402"/>
      <c r="Y3899" s="16"/>
      <c r="Z3899" s="48"/>
      <c r="AB3899" s="16"/>
    </row>
    <row r="3900" spans="1:28" ht="12.75">
      <c r="A3900" s="354"/>
      <c r="B3900" s="225"/>
      <c r="C3900" s="225"/>
      <c r="F3900" s="555"/>
      <c r="G3900" s="555"/>
      <c r="P3900" s="581"/>
      <c r="Q3900" s="16"/>
      <c r="R3900" s="16"/>
      <c r="X3900" s="402"/>
      <c r="Y3900" s="16"/>
      <c r="Z3900" s="48"/>
      <c r="AB3900" s="16"/>
    </row>
    <row r="3901" spans="1:28" ht="12.75">
      <c r="A3901" s="354"/>
      <c r="B3901" s="225"/>
      <c r="C3901" s="225"/>
      <c r="F3901" s="555"/>
      <c r="G3901" s="555"/>
      <c r="P3901" s="581"/>
      <c r="Q3901" s="16"/>
      <c r="R3901" s="16"/>
      <c r="X3901" s="402"/>
      <c r="Y3901" s="16"/>
      <c r="Z3901" s="48"/>
      <c r="AB3901" s="16"/>
    </row>
    <row r="3902" spans="1:28" ht="12.75">
      <c r="A3902" s="354"/>
      <c r="B3902" s="225"/>
      <c r="C3902" s="225"/>
      <c r="F3902" s="555"/>
      <c r="G3902" s="555"/>
      <c r="P3902" s="581"/>
      <c r="Q3902" s="16"/>
      <c r="R3902" s="16"/>
      <c r="X3902" s="402"/>
      <c r="Y3902" s="16"/>
      <c r="Z3902" s="48"/>
      <c r="AB3902" s="16"/>
    </row>
    <row r="3903" spans="1:28" ht="12.75">
      <c r="A3903" s="354"/>
      <c r="B3903" s="225"/>
      <c r="C3903" s="225"/>
      <c r="F3903" s="555"/>
      <c r="G3903" s="555"/>
      <c r="P3903" s="581"/>
      <c r="Q3903" s="16"/>
      <c r="R3903" s="16"/>
      <c r="X3903" s="402"/>
      <c r="Y3903" s="16"/>
      <c r="Z3903" s="48"/>
      <c r="AB3903" s="16"/>
    </row>
    <row r="3904" spans="1:28" ht="12.75">
      <c r="A3904" s="354"/>
      <c r="B3904" s="225"/>
      <c r="C3904" s="225"/>
      <c r="F3904" s="555"/>
      <c r="G3904" s="555"/>
      <c r="P3904" s="581"/>
      <c r="Q3904" s="16"/>
      <c r="R3904" s="16"/>
      <c r="X3904" s="402"/>
      <c r="Y3904" s="16"/>
      <c r="Z3904" s="48"/>
      <c r="AB3904" s="16"/>
    </row>
    <row r="3905" spans="1:28" ht="12.75">
      <c r="A3905" s="354"/>
      <c r="B3905" s="225"/>
      <c r="C3905" s="225"/>
      <c r="F3905" s="555"/>
      <c r="G3905" s="555"/>
      <c r="P3905" s="581"/>
      <c r="Q3905" s="16"/>
      <c r="R3905" s="16"/>
      <c r="X3905" s="402"/>
      <c r="Y3905" s="16"/>
      <c r="Z3905" s="48"/>
      <c r="AB3905" s="16"/>
    </row>
    <row r="3906" spans="1:28" ht="12.75">
      <c r="A3906" s="354"/>
      <c r="B3906" s="225"/>
      <c r="C3906" s="225"/>
      <c r="F3906" s="555"/>
      <c r="G3906" s="555"/>
      <c r="P3906" s="581"/>
      <c r="Q3906" s="16"/>
      <c r="R3906" s="16"/>
      <c r="X3906" s="402"/>
      <c r="Y3906" s="16"/>
      <c r="Z3906" s="48"/>
      <c r="AB3906" s="16"/>
    </row>
    <row r="3907" spans="1:28" ht="12.75">
      <c r="A3907" s="354"/>
      <c r="B3907" s="225"/>
      <c r="C3907" s="225"/>
      <c r="F3907" s="555"/>
      <c r="G3907" s="555"/>
      <c r="P3907" s="581"/>
      <c r="Q3907" s="16"/>
      <c r="R3907" s="16"/>
      <c r="X3907" s="402"/>
      <c r="Y3907" s="16"/>
      <c r="Z3907" s="48"/>
      <c r="AB3907" s="16"/>
    </row>
    <row r="3908" spans="1:28" ht="12.75">
      <c r="A3908" s="354"/>
      <c r="B3908" s="225"/>
      <c r="C3908" s="225"/>
      <c r="F3908" s="555"/>
      <c r="G3908" s="555"/>
      <c r="P3908" s="581"/>
      <c r="Q3908" s="16"/>
      <c r="R3908" s="16"/>
      <c r="X3908" s="402"/>
      <c r="Y3908" s="16"/>
      <c r="Z3908" s="48"/>
      <c r="AB3908" s="16"/>
    </row>
    <row r="3909" spans="1:28" ht="12.75">
      <c r="A3909" s="354"/>
      <c r="B3909" s="225"/>
      <c r="C3909" s="225"/>
      <c r="F3909" s="555"/>
      <c r="G3909" s="555"/>
      <c r="P3909" s="581"/>
      <c r="Q3909" s="16"/>
      <c r="R3909" s="16"/>
      <c r="X3909" s="402"/>
      <c r="Y3909" s="16"/>
      <c r="Z3909" s="48"/>
      <c r="AB3909" s="16"/>
    </row>
    <row r="3910" spans="1:28" ht="12.75">
      <c r="A3910" s="354"/>
      <c r="B3910" s="225"/>
      <c r="C3910" s="225"/>
      <c r="F3910" s="555"/>
      <c r="G3910" s="555"/>
      <c r="P3910" s="581"/>
      <c r="Q3910" s="16"/>
      <c r="R3910" s="16"/>
      <c r="X3910" s="402"/>
      <c r="Y3910" s="16"/>
      <c r="Z3910" s="48"/>
      <c r="AB3910" s="16"/>
    </row>
    <row r="3911" spans="1:28" ht="12.75">
      <c r="A3911" s="354"/>
      <c r="B3911" s="225"/>
      <c r="C3911" s="225"/>
      <c r="F3911" s="555"/>
      <c r="G3911" s="555"/>
      <c r="P3911" s="581"/>
      <c r="Q3911" s="16"/>
      <c r="R3911" s="16"/>
      <c r="X3911" s="402"/>
      <c r="Y3911" s="16"/>
      <c r="Z3911" s="48"/>
      <c r="AB3911" s="16"/>
    </row>
    <row r="3912" spans="1:28" ht="12.75">
      <c r="A3912" s="354"/>
      <c r="B3912" s="225"/>
      <c r="C3912" s="225"/>
      <c r="F3912" s="555"/>
      <c r="G3912" s="555"/>
      <c r="P3912" s="581"/>
      <c r="Q3912" s="16"/>
      <c r="R3912" s="16"/>
      <c r="X3912" s="402"/>
      <c r="Y3912" s="16"/>
      <c r="Z3912" s="48"/>
      <c r="AB3912" s="16"/>
    </row>
    <row r="3913" spans="1:28" ht="12.75">
      <c r="A3913" s="354"/>
      <c r="B3913" s="225"/>
      <c r="C3913" s="225"/>
      <c r="F3913" s="555"/>
      <c r="G3913" s="555"/>
      <c r="P3913" s="581"/>
      <c r="Q3913" s="16"/>
      <c r="R3913" s="16"/>
      <c r="X3913" s="402"/>
      <c r="Y3913" s="16"/>
      <c r="Z3913" s="48"/>
      <c r="AB3913" s="16"/>
    </row>
    <row r="3914" spans="1:28" ht="12.75">
      <c r="A3914" s="354"/>
      <c r="B3914" s="225"/>
      <c r="C3914" s="225"/>
      <c r="F3914" s="555"/>
      <c r="G3914" s="555"/>
      <c r="P3914" s="581"/>
      <c r="Q3914" s="16"/>
      <c r="R3914" s="16"/>
      <c r="X3914" s="402"/>
      <c r="Y3914" s="16"/>
      <c r="Z3914" s="48"/>
      <c r="AB3914" s="16"/>
    </row>
    <row r="3915" spans="1:28" ht="12.75">
      <c r="A3915" s="354"/>
      <c r="B3915" s="225"/>
      <c r="C3915" s="225"/>
      <c r="F3915" s="555"/>
      <c r="G3915" s="555"/>
      <c r="P3915" s="581"/>
      <c r="Q3915" s="16"/>
      <c r="R3915" s="16"/>
      <c r="X3915" s="402"/>
      <c r="Y3915" s="16"/>
      <c r="Z3915" s="48"/>
      <c r="AB3915" s="16"/>
    </row>
    <row r="3916" spans="1:28" ht="12.75">
      <c r="A3916" s="354"/>
      <c r="B3916" s="225"/>
      <c r="C3916" s="225"/>
      <c r="F3916" s="555"/>
      <c r="G3916" s="555"/>
      <c r="P3916" s="581"/>
      <c r="Q3916" s="16"/>
      <c r="R3916" s="16"/>
      <c r="X3916" s="402"/>
      <c r="Y3916" s="16"/>
      <c r="Z3916" s="48"/>
      <c r="AB3916" s="16"/>
    </row>
    <row r="3917" spans="1:28" ht="12.75">
      <c r="A3917" s="354"/>
      <c r="B3917" s="225"/>
      <c r="C3917" s="225"/>
      <c r="F3917" s="555"/>
      <c r="G3917" s="555"/>
      <c r="P3917" s="581"/>
      <c r="Q3917" s="16"/>
      <c r="R3917" s="16"/>
      <c r="X3917" s="402"/>
      <c r="Y3917" s="16"/>
      <c r="Z3917" s="48"/>
      <c r="AB3917" s="16"/>
    </row>
    <row r="3918" spans="1:28" ht="12.75">
      <c r="A3918" s="354"/>
      <c r="B3918" s="225"/>
      <c r="C3918" s="225"/>
      <c r="F3918" s="555"/>
      <c r="G3918" s="555"/>
      <c r="P3918" s="581"/>
      <c r="Q3918" s="16"/>
      <c r="R3918" s="16"/>
      <c r="X3918" s="402"/>
      <c r="Y3918" s="16"/>
      <c r="Z3918" s="48"/>
      <c r="AB3918" s="16"/>
    </row>
    <row r="3919" spans="1:28" ht="12.75">
      <c r="A3919" s="354"/>
      <c r="B3919" s="225"/>
      <c r="C3919" s="225"/>
      <c r="F3919" s="555"/>
      <c r="G3919" s="555"/>
      <c r="P3919" s="581"/>
      <c r="Q3919" s="16"/>
      <c r="R3919" s="16"/>
      <c r="X3919" s="402"/>
      <c r="Y3919" s="16"/>
      <c r="Z3919" s="48"/>
      <c r="AB3919" s="16"/>
    </row>
    <row r="3920" spans="1:28" ht="12.75">
      <c r="A3920" s="354"/>
      <c r="B3920" s="225"/>
      <c r="C3920" s="225"/>
      <c r="F3920" s="555"/>
      <c r="G3920" s="555"/>
      <c r="P3920" s="581"/>
      <c r="Q3920" s="16"/>
      <c r="R3920" s="16"/>
      <c r="X3920" s="402"/>
      <c r="Y3920" s="16"/>
      <c r="Z3920" s="48"/>
      <c r="AB3920" s="16"/>
    </row>
    <row r="3921" spans="1:28" ht="12.75">
      <c r="A3921" s="354"/>
      <c r="B3921" s="225"/>
      <c r="C3921" s="225"/>
      <c r="F3921" s="555"/>
      <c r="G3921" s="555"/>
      <c r="P3921" s="581"/>
      <c r="Q3921" s="16"/>
      <c r="R3921" s="16"/>
      <c r="X3921" s="402"/>
      <c r="Y3921" s="16"/>
      <c r="Z3921" s="48"/>
      <c r="AB3921" s="16"/>
    </row>
    <row r="3922" spans="1:28" ht="12.75">
      <c r="A3922" s="354"/>
      <c r="B3922" s="225"/>
      <c r="C3922" s="225"/>
      <c r="F3922" s="555"/>
      <c r="G3922" s="555"/>
      <c r="P3922" s="581"/>
      <c r="Q3922" s="16"/>
      <c r="R3922" s="16"/>
      <c r="X3922" s="402"/>
      <c r="Y3922" s="16"/>
      <c r="Z3922" s="48"/>
      <c r="AB3922" s="16"/>
    </row>
    <row r="3923" spans="1:28" ht="12.75">
      <c r="A3923" s="354"/>
      <c r="B3923" s="225"/>
      <c r="C3923" s="225"/>
      <c r="F3923" s="555"/>
      <c r="G3923" s="555"/>
      <c r="P3923" s="581"/>
      <c r="Q3923" s="16"/>
      <c r="R3923" s="16"/>
      <c r="X3923" s="402"/>
      <c r="Y3923" s="16"/>
      <c r="Z3923" s="48"/>
      <c r="AB3923" s="16"/>
    </row>
    <row r="3924" spans="1:28" ht="12.75">
      <c r="A3924" s="354"/>
      <c r="B3924" s="225"/>
      <c r="C3924" s="225"/>
      <c r="F3924" s="555"/>
      <c r="G3924" s="555"/>
      <c r="P3924" s="581"/>
      <c r="Q3924" s="16"/>
      <c r="R3924" s="16"/>
      <c r="X3924" s="402"/>
      <c r="Y3924" s="16"/>
      <c r="Z3924" s="48"/>
      <c r="AB3924" s="16"/>
    </row>
    <row r="3925" spans="1:28" ht="12.75">
      <c r="A3925" s="354"/>
      <c r="B3925" s="225"/>
      <c r="C3925" s="225"/>
      <c r="F3925" s="555"/>
      <c r="G3925" s="555"/>
      <c r="P3925" s="581"/>
      <c r="Q3925" s="16"/>
      <c r="R3925" s="16"/>
      <c r="X3925" s="402"/>
      <c r="Y3925" s="16"/>
      <c r="Z3925" s="48"/>
      <c r="AB3925" s="16"/>
    </row>
    <row r="3926" spans="1:28" ht="12.75">
      <c r="A3926" s="354"/>
      <c r="B3926" s="225"/>
      <c r="C3926" s="225"/>
      <c r="F3926" s="555"/>
      <c r="G3926" s="555"/>
      <c r="P3926" s="581"/>
      <c r="Q3926" s="16"/>
      <c r="R3926" s="16"/>
      <c r="X3926" s="402"/>
      <c r="Y3926" s="16"/>
      <c r="Z3926" s="48"/>
      <c r="AB3926" s="16"/>
    </row>
    <row r="3927" spans="1:28" ht="12.75">
      <c r="A3927" s="354"/>
      <c r="B3927" s="225"/>
      <c r="C3927" s="225"/>
      <c r="F3927" s="555"/>
      <c r="G3927" s="555"/>
      <c r="P3927" s="581"/>
      <c r="Q3927" s="16"/>
      <c r="R3927" s="16"/>
      <c r="X3927" s="402"/>
      <c r="Y3927" s="16"/>
      <c r="Z3927" s="48"/>
      <c r="AB3927" s="16"/>
    </row>
    <row r="3928" spans="1:28" ht="12.75">
      <c r="A3928" s="354"/>
      <c r="B3928" s="225"/>
      <c r="C3928" s="225"/>
      <c r="F3928" s="555"/>
      <c r="G3928" s="555"/>
      <c r="P3928" s="581"/>
      <c r="Q3928" s="16"/>
      <c r="R3928" s="16"/>
      <c r="X3928" s="402"/>
      <c r="Y3928" s="16"/>
      <c r="Z3928" s="48"/>
      <c r="AB3928" s="16"/>
    </row>
    <row r="3929" spans="1:28" ht="12.75">
      <c r="A3929" s="354"/>
      <c r="B3929" s="225"/>
      <c r="C3929" s="225"/>
      <c r="F3929" s="555"/>
      <c r="G3929" s="555"/>
      <c r="P3929" s="581"/>
      <c r="Q3929" s="16"/>
      <c r="R3929" s="16"/>
      <c r="X3929" s="402"/>
      <c r="Y3929" s="16"/>
      <c r="Z3929" s="48"/>
      <c r="AB3929" s="16"/>
    </row>
    <row r="3930" spans="1:28" ht="12.75">
      <c r="A3930" s="354"/>
      <c r="B3930" s="225"/>
      <c r="C3930" s="225"/>
      <c r="F3930" s="555"/>
      <c r="G3930" s="555"/>
      <c r="P3930" s="581"/>
      <c r="Q3930" s="16"/>
      <c r="R3930" s="16"/>
      <c r="X3930" s="402"/>
      <c r="Y3930" s="16"/>
      <c r="Z3930" s="48"/>
      <c r="AB3930" s="16"/>
    </row>
    <row r="3931" spans="1:28" ht="12.75">
      <c r="A3931" s="354"/>
      <c r="B3931" s="225"/>
      <c r="C3931" s="225"/>
      <c r="F3931" s="555"/>
      <c r="G3931" s="555"/>
      <c r="P3931" s="581"/>
      <c r="Q3931" s="16"/>
      <c r="R3931" s="16"/>
      <c r="X3931" s="402"/>
      <c r="Y3931" s="16"/>
      <c r="Z3931" s="48"/>
      <c r="AB3931" s="16"/>
    </row>
    <row r="3932" spans="1:28" ht="12.75">
      <c r="A3932" s="354"/>
      <c r="B3932" s="225"/>
      <c r="C3932" s="225"/>
      <c r="F3932" s="555"/>
      <c r="G3932" s="555"/>
      <c r="P3932" s="581"/>
      <c r="Q3932" s="16"/>
      <c r="R3932" s="16"/>
      <c r="X3932" s="402"/>
      <c r="Y3932" s="16"/>
      <c r="Z3932" s="48"/>
      <c r="AB3932" s="16"/>
    </row>
    <row r="3933" spans="1:28" ht="12.75">
      <c r="A3933" s="354"/>
      <c r="B3933" s="225"/>
      <c r="C3933" s="225"/>
      <c r="F3933" s="555"/>
      <c r="G3933" s="555"/>
      <c r="P3933" s="581"/>
      <c r="Q3933" s="16"/>
      <c r="R3933" s="16"/>
      <c r="X3933" s="402"/>
      <c r="Y3933" s="16"/>
      <c r="Z3933" s="48"/>
      <c r="AB3933" s="16"/>
    </row>
    <row r="3934" spans="1:28" ht="12.75">
      <c r="A3934" s="354"/>
      <c r="B3934" s="225"/>
      <c r="C3934" s="225"/>
      <c r="F3934" s="555"/>
      <c r="G3934" s="555"/>
      <c r="P3934" s="581"/>
      <c r="Q3934" s="16"/>
      <c r="R3934" s="16"/>
      <c r="X3934" s="402"/>
      <c r="Y3934" s="16"/>
      <c r="Z3934" s="48"/>
      <c r="AB3934" s="16"/>
    </row>
    <row r="3935" spans="1:28" ht="12.75">
      <c r="A3935" s="354"/>
      <c r="B3935" s="225"/>
      <c r="C3935" s="225"/>
      <c r="F3935" s="555"/>
      <c r="G3935" s="555"/>
      <c r="P3935" s="581"/>
      <c r="Q3935" s="16"/>
      <c r="R3935" s="16"/>
      <c r="X3935" s="402"/>
      <c r="Y3935" s="16"/>
      <c r="Z3935" s="48"/>
      <c r="AB3935" s="16"/>
    </row>
    <row r="3936" spans="1:28" ht="12.75">
      <c r="A3936" s="354"/>
      <c r="B3936" s="225"/>
      <c r="C3936" s="225"/>
      <c r="F3936" s="555"/>
      <c r="G3936" s="555"/>
      <c r="P3936" s="581"/>
      <c r="Q3936" s="16"/>
      <c r="R3936" s="16"/>
      <c r="X3936" s="402"/>
      <c r="Y3936" s="16"/>
      <c r="Z3936" s="48"/>
      <c r="AB3936" s="16"/>
    </row>
    <row r="3937" spans="1:28" ht="12.75">
      <c r="A3937" s="354"/>
      <c r="B3937" s="225"/>
      <c r="C3937" s="225"/>
      <c r="F3937" s="555"/>
      <c r="G3937" s="555"/>
      <c r="P3937" s="581"/>
      <c r="Q3937" s="16"/>
      <c r="R3937" s="16"/>
      <c r="X3937" s="402"/>
      <c r="Y3937" s="16"/>
      <c r="Z3937" s="48"/>
      <c r="AB3937" s="16"/>
    </row>
    <row r="3938" spans="1:28" ht="12.75">
      <c r="A3938" s="354"/>
      <c r="B3938" s="225"/>
      <c r="C3938" s="225"/>
      <c r="F3938" s="555"/>
      <c r="G3938" s="555"/>
      <c r="P3938" s="581"/>
      <c r="Q3938" s="16"/>
      <c r="R3938" s="16"/>
      <c r="X3938" s="402"/>
      <c r="Y3938" s="16"/>
      <c r="Z3938" s="48"/>
      <c r="AB3938" s="16"/>
    </row>
    <row r="3939" spans="1:28" ht="12.75">
      <c r="A3939" s="354"/>
      <c r="B3939" s="225"/>
      <c r="C3939" s="225"/>
      <c r="F3939" s="555"/>
      <c r="G3939" s="555"/>
      <c r="P3939" s="581"/>
      <c r="Q3939" s="16"/>
      <c r="R3939" s="16"/>
      <c r="X3939" s="402"/>
      <c r="Y3939" s="16"/>
      <c r="Z3939" s="48"/>
      <c r="AB3939" s="16"/>
    </row>
    <row r="3940" spans="1:28" ht="12.75">
      <c r="A3940" s="354"/>
      <c r="B3940" s="225"/>
      <c r="C3940" s="225"/>
      <c r="F3940" s="555"/>
      <c r="G3940" s="555"/>
      <c r="P3940" s="581"/>
      <c r="Q3940" s="16"/>
      <c r="R3940" s="16"/>
      <c r="X3940" s="402"/>
      <c r="Y3940" s="16"/>
      <c r="Z3940" s="48"/>
      <c r="AB3940" s="16"/>
    </row>
    <row r="3941" spans="1:28" ht="12.75">
      <c r="A3941" s="354"/>
      <c r="B3941" s="225"/>
      <c r="C3941" s="225"/>
      <c r="F3941" s="555"/>
      <c r="G3941" s="555"/>
      <c r="P3941" s="581"/>
      <c r="Q3941" s="16"/>
      <c r="R3941" s="16"/>
      <c r="X3941" s="402"/>
      <c r="Y3941" s="16"/>
      <c r="Z3941" s="48"/>
      <c r="AB3941" s="16"/>
    </row>
    <row r="3942" spans="1:28" ht="12.75">
      <c r="A3942" s="354"/>
      <c r="B3942" s="225"/>
      <c r="C3942" s="225"/>
      <c r="F3942" s="555"/>
      <c r="G3942" s="555"/>
      <c r="P3942" s="581"/>
      <c r="Q3942" s="16"/>
      <c r="R3942" s="16"/>
      <c r="X3942" s="402"/>
      <c r="Y3942" s="16"/>
      <c r="Z3942" s="48"/>
      <c r="AB3942" s="16"/>
    </row>
    <row r="3943" spans="1:28" ht="12.75">
      <c r="A3943" s="354"/>
      <c r="B3943" s="225"/>
      <c r="C3943" s="225"/>
      <c r="F3943" s="555"/>
      <c r="G3943" s="555"/>
      <c r="P3943" s="581"/>
      <c r="Q3943" s="16"/>
      <c r="R3943" s="16"/>
      <c r="X3943" s="402"/>
      <c r="Y3943" s="16"/>
      <c r="Z3943" s="48"/>
      <c r="AB3943" s="16"/>
    </row>
    <row r="3944" spans="1:28" ht="12.75">
      <c r="A3944" s="354"/>
      <c r="B3944" s="225"/>
      <c r="C3944" s="225"/>
      <c r="F3944" s="555"/>
      <c r="G3944" s="555"/>
      <c r="P3944" s="581"/>
      <c r="Q3944" s="16"/>
      <c r="R3944" s="16"/>
      <c r="X3944" s="402"/>
      <c r="Y3944" s="16"/>
      <c r="Z3944" s="48"/>
      <c r="AB3944" s="16"/>
    </row>
    <row r="3945" spans="1:28" ht="12.75">
      <c r="A3945" s="354"/>
      <c r="B3945" s="225"/>
      <c r="C3945" s="225"/>
      <c r="F3945" s="555"/>
      <c r="G3945" s="555"/>
      <c r="P3945" s="581"/>
      <c r="Q3945" s="16"/>
      <c r="R3945" s="16"/>
      <c r="X3945" s="402"/>
      <c r="Y3945" s="16"/>
      <c r="Z3945" s="48"/>
      <c r="AB3945" s="16"/>
    </row>
    <row r="3946" spans="1:28" ht="12.75">
      <c r="A3946" s="354"/>
      <c r="B3946" s="225"/>
      <c r="C3946" s="225"/>
      <c r="F3946" s="555"/>
      <c r="G3946" s="555"/>
      <c r="P3946" s="581"/>
      <c r="Q3946" s="16"/>
      <c r="R3946" s="16"/>
      <c r="X3946" s="402"/>
      <c r="Y3946" s="16"/>
      <c r="Z3946" s="48"/>
      <c r="AB3946" s="16"/>
    </row>
    <row r="3947" spans="1:28" ht="12.75">
      <c r="A3947" s="354"/>
      <c r="B3947" s="225"/>
      <c r="C3947" s="225"/>
      <c r="F3947" s="555"/>
      <c r="G3947" s="555"/>
      <c r="P3947" s="581"/>
      <c r="Q3947" s="16"/>
      <c r="R3947" s="16"/>
      <c r="X3947" s="402"/>
      <c r="Y3947" s="16"/>
      <c r="Z3947" s="48"/>
      <c r="AB3947" s="16"/>
    </row>
    <row r="3948" spans="1:28" ht="12.75">
      <c r="A3948" s="354"/>
      <c r="B3948" s="225"/>
      <c r="C3948" s="225"/>
      <c r="F3948" s="555"/>
      <c r="G3948" s="555"/>
      <c r="P3948" s="581"/>
      <c r="Q3948" s="16"/>
      <c r="R3948" s="16"/>
      <c r="X3948" s="402"/>
      <c r="Y3948" s="16"/>
      <c r="Z3948" s="48"/>
      <c r="AB3948" s="16"/>
    </row>
    <row r="3949" spans="1:28" ht="12.75">
      <c r="A3949" s="354"/>
      <c r="B3949" s="225"/>
      <c r="C3949" s="225"/>
      <c r="F3949" s="555"/>
      <c r="G3949" s="555"/>
      <c r="P3949" s="581"/>
      <c r="Q3949" s="16"/>
      <c r="R3949" s="16"/>
      <c r="X3949" s="402"/>
      <c r="Y3949" s="16"/>
      <c r="Z3949" s="48"/>
      <c r="AB3949" s="16"/>
    </row>
    <row r="3950" spans="1:28" ht="12.75">
      <c r="A3950" s="354"/>
      <c r="B3950" s="225"/>
      <c r="C3950" s="225"/>
      <c r="F3950" s="555"/>
      <c r="G3950" s="555"/>
      <c r="P3950" s="581"/>
      <c r="Q3950" s="16"/>
      <c r="R3950" s="16"/>
      <c r="X3950" s="402"/>
      <c r="Y3950" s="16"/>
      <c r="Z3950" s="48"/>
      <c r="AB3950" s="16"/>
    </row>
    <row r="3951" spans="1:28" ht="12.75">
      <c r="A3951" s="354"/>
      <c r="B3951" s="225"/>
      <c r="C3951" s="225"/>
      <c r="F3951" s="555"/>
      <c r="G3951" s="555"/>
      <c r="P3951" s="581"/>
      <c r="Q3951" s="16"/>
      <c r="R3951" s="16"/>
      <c r="X3951" s="402"/>
      <c r="Y3951" s="16"/>
      <c r="Z3951" s="48"/>
      <c r="AB3951" s="16"/>
    </row>
    <row r="3952" spans="1:28" ht="12.75">
      <c r="A3952" s="354"/>
      <c r="B3952" s="225"/>
      <c r="C3952" s="225"/>
      <c r="F3952" s="555"/>
      <c r="G3952" s="555"/>
      <c r="P3952" s="581"/>
      <c r="Q3952" s="16"/>
      <c r="R3952" s="16"/>
      <c r="X3952" s="402"/>
      <c r="Y3952" s="16"/>
      <c r="Z3952" s="48"/>
      <c r="AB3952" s="16"/>
    </row>
    <row r="3953" spans="1:28" ht="12.75">
      <c r="A3953" s="354"/>
      <c r="B3953" s="225"/>
      <c r="C3953" s="225"/>
      <c r="F3953" s="555"/>
      <c r="G3953" s="555"/>
      <c r="P3953" s="581"/>
      <c r="Q3953" s="16"/>
      <c r="R3953" s="16"/>
      <c r="X3953" s="402"/>
      <c r="Y3953" s="16"/>
      <c r="Z3953" s="48"/>
      <c r="AB3953" s="16"/>
    </row>
    <row r="3954" spans="1:28" ht="12.75">
      <c r="A3954" s="354"/>
      <c r="B3954" s="225"/>
      <c r="C3954" s="225"/>
      <c r="F3954" s="555"/>
      <c r="G3954" s="555"/>
      <c r="P3954" s="581"/>
      <c r="Q3954" s="16"/>
      <c r="R3954" s="16"/>
      <c r="X3954" s="402"/>
      <c r="Y3954" s="16"/>
      <c r="Z3954" s="48"/>
      <c r="AB3954" s="16"/>
    </row>
    <row r="3955" spans="1:28" ht="12.75">
      <c r="A3955" s="354"/>
      <c r="B3955" s="225"/>
      <c r="C3955" s="225"/>
      <c r="F3955" s="555"/>
      <c r="G3955" s="555"/>
      <c r="P3955" s="581"/>
      <c r="Q3955" s="16"/>
      <c r="R3955" s="16"/>
      <c r="X3955" s="402"/>
      <c r="Y3955" s="16"/>
      <c r="Z3955" s="48"/>
      <c r="AB3955" s="16"/>
    </row>
    <row r="3956" spans="1:28" ht="12.75">
      <c r="A3956" s="354"/>
      <c r="B3956" s="225"/>
      <c r="C3956" s="225"/>
      <c r="F3956" s="555"/>
      <c r="G3956" s="555"/>
      <c r="P3956" s="581"/>
      <c r="Q3956" s="16"/>
      <c r="R3956" s="16"/>
      <c r="X3956" s="402"/>
      <c r="Y3956" s="16"/>
      <c r="Z3956" s="48"/>
      <c r="AB3956" s="16"/>
    </row>
    <row r="3957" spans="1:28" ht="12.75">
      <c r="A3957" s="354"/>
      <c r="B3957" s="225"/>
      <c r="C3957" s="225"/>
      <c r="F3957" s="555"/>
      <c r="G3957" s="555"/>
      <c r="P3957" s="581"/>
      <c r="Q3957" s="16"/>
      <c r="R3957" s="16"/>
      <c r="X3957" s="402"/>
      <c r="Y3957" s="16"/>
      <c r="Z3957" s="48"/>
      <c r="AB3957" s="16"/>
    </row>
    <row r="3958" spans="1:28" ht="12.75">
      <c r="A3958" s="354"/>
      <c r="B3958" s="225"/>
      <c r="C3958" s="225"/>
      <c r="F3958" s="555"/>
      <c r="G3958" s="555"/>
      <c r="P3958" s="581"/>
      <c r="Q3958" s="16"/>
      <c r="R3958" s="16"/>
      <c r="X3958" s="402"/>
      <c r="Y3958" s="16"/>
      <c r="Z3958" s="48"/>
      <c r="AB3958" s="16"/>
    </row>
    <row r="3959" spans="1:28" ht="12.75">
      <c r="A3959" s="354"/>
      <c r="B3959" s="225"/>
      <c r="C3959" s="225"/>
      <c r="F3959" s="555"/>
      <c r="G3959" s="555"/>
      <c r="P3959" s="581"/>
      <c r="Q3959" s="16"/>
      <c r="R3959" s="16"/>
      <c r="X3959" s="402"/>
      <c r="Y3959" s="16"/>
      <c r="Z3959" s="48"/>
      <c r="AB3959" s="16"/>
    </row>
    <row r="3960" spans="1:28" ht="12.75">
      <c r="A3960" s="354"/>
      <c r="B3960" s="225"/>
      <c r="C3960" s="225"/>
      <c r="F3960" s="555"/>
      <c r="G3960" s="555"/>
      <c r="P3960" s="581"/>
      <c r="Q3960" s="16"/>
      <c r="R3960" s="16"/>
      <c r="X3960" s="402"/>
      <c r="Y3960" s="16"/>
      <c r="Z3960" s="48"/>
      <c r="AB3960" s="16"/>
    </row>
    <row r="3961" spans="1:28" ht="12.75">
      <c r="A3961" s="354"/>
      <c r="B3961" s="225"/>
      <c r="C3961" s="225"/>
      <c r="F3961" s="555"/>
      <c r="G3961" s="555"/>
      <c r="P3961" s="581"/>
      <c r="Q3961" s="16"/>
      <c r="R3961" s="16"/>
      <c r="X3961" s="402"/>
      <c r="Y3961" s="16"/>
      <c r="Z3961" s="48"/>
      <c r="AB3961" s="16"/>
    </row>
    <row r="3962" spans="1:28" ht="12.75">
      <c r="A3962" s="354"/>
      <c r="B3962" s="225"/>
      <c r="C3962" s="225"/>
      <c r="F3962" s="555"/>
      <c r="G3962" s="555"/>
      <c r="P3962" s="581"/>
      <c r="Q3962" s="16"/>
      <c r="R3962" s="16"/>
      <c r="X3962" s="402"/>
      <c r="Y3962" s="16"/>
      <c r="Z3962" s="48"/>
      <c r="AB3962" s="16"/>
    </row>
    <row r="3963" spans="1:28" ht="12.75">
      <c r="A3963" s="354"/>
      <c r="B3963" s="225"/>
      <c r="C3963" s="225"/>
      <c r="F3963" s="555"/>
      <c r="G3963" s="555"/>
      <c r="P3963" s="581"/>
      <c r="Q3963" s="16"/>
      <c r="R3963" s="16"/>
      <c r="X3963" s="402"/>
      <c r="Y3963" s="16"/>
      <c r="Z3963" s="48"/>
      <c r="AB3963" s="16"/>
    </row>
    <row r="3964" spans="1:28" ht="12.75">
      <c r="A3964" s="354"/>
      <c r="B3964" s="225"/>
      <c r="C3964" s="225"/>
      <c r="F3964" s="555"/>
      <c r="G3964" s="555"/>
      <c r="P3964" s="581"/>
      <c r="Q3964" s="16"/>
      <c r="R3964" s="16"/>
      <c r="X3964" s="402"/>
      <c r="Y3964" s="16"/>
      <c r="Z3964" s="48"/>
      <c r="AB3964" s="16"/>
    </row>
    <row r="3965" spans="1:28" ht="12.75">
      <c r="A3965" s="354"/>
      <c r="B3965" s="225"/>
      <c r="C3965" s="225"/>
      <c r="F3965" s="555"/>
      <c r="G3965" s="555"/>
      <c r="P3965" s="581"/>
      <c r="Q3965" s="16"/>
      <c r="R3965" s="16"/>
      <c r="X3965" s="402"/>
      <c r="Y3965" s="16"/>
      <c r="Z3965" s="48"/>
      <c r="AB3965" s="16"/>
    </row>
    <row r="3966" spans="1:28" ht="12.75">
      <c r="A3966" s="354"/>
      <c r="B3966" s="225"/>
      <c r="C3966" s="225"/>
      <c r="F3966" s="555"/>
      <c r="G3966" s="555"/>
      <c r="P3966" s="581"/>
      <c r="Q3966" s="16"/>
      <c r="R3966" s="16"/>
      <c r="X3966" s="402"/>
      <c r="Y3966" s="16"/>
      <c r="Z3966" s="48"/>
      <c r="AB3966" s="16"/>
    </row>
    <row r="3967" spans="1:28" ht="12.75">
      <c r="A3967" s="354"/>
      <c r="B3967" s="225"/>
      <c r="C3967" s="225"/>
      <c r="F3967" s="555"/>
      <c r="G3967" s="555"/>
      <c r="P3967" s="581"/>
      <c r="Q3967" s="16"/>
      <c r="R3967" s="16"/>
      <c r="X3967" s="402"/>
      <c r="Y3967" s="16"/>
      <c r="Z3967" s="48"/>
      <c r="AB3967" s="16"/>
    </row>
    <row r="3968" spans="1:28" ht="12.75">
      <c r="A3968" s="354"/>
      <c r="B3968" s="225"/>
      <c r="C3968" s="225"/>
      <c r="F3968" s="555"/>
      <c r="G3968" s="555"/>
      <c r="P3968" s="581"/>
      <c r="Q3968" s="16"/>
      <c r="R3968" s="16"/>
      <c r="X3968" s="402"/>
      <c r="Y3968" s="16"/>
      <c r="Z3968" s="48"/>
      <c r="AB3968" s="16"/>
    </row>
    <row r="3969" spans="1:28" ht="12.75">
      <c r="A3969" s="354"/>
      <c r="B3969" s="225"/>
      <c r="C3969" s="225"/>
      <c r="F3969" s="555"/>
      <c r="G3969" s="555"/>
      <c r="P3969" s="581"/>
      <c r="Q3969" s="16"/>
      <c r="R3969" s="16"/>
      <c r="X3969" s="402"/>
      <c r="Y3969" s="16"/>
      <c r="Z3969" s="48"/>
      <c r="AB3969" s="16"/>
    </row>
    <row r="3970" spans="1:28" ht="12.75">
      <c r="A3970" s="354"/>
      <c r="B3970" s="225"/>
      <c r="C3970" s="225"/>
      <c r="F3970" s="555"/>
      <c r="G3970" s="555"/>
      <c r="P3970" s="581"/>
      <c r="Q3970" s="16"/>
      <c r="R3970" s="16"/>
      <c r="X3970" s="402"/>
      <c r="Y3970" s="16"/>
      <c r="Z3970" s="48"/>
      <c r="AB3970" s="16"/>
    </row>
    <row r="3971" spans="1:28" ht="12.75">
      <c r="A3971" s="354"/>
      <c r="B3971" s="225"/>
      <c r="C3971" s="225"/>
      <c r="F3971" s="555"/>
      <c r="G3971" s="555"/>
      <c r="P3971" s="581"/>
      <c r="Q3971" s="16"/>
      <c r="R3971" s="16"/>
      <c r="X3971" s="402"/>
      <c r="Y3971" s="16"/>
      <c r="Z3971" s="48"/>
      <c r="AB3971" s="16"/>
    </row>
    <row r="3972" spans="1:28" ht="12.75">
      <c r="A3972" s="354"/>
      <c r="B3972" s="225"/>
      <c r="C3972" s="225"/>
      <c r="F3972" s="555"/>
      <c r="G3972" s="555"/>
      <c r="P3972" s="581"/>
      <c r="Q3972" s="16"/>
      <c r="R3972" s="16"/>
      <c r="X3972" s="402"/>
      <c r="Y3972" s="16"/>
      <c r="Z3972" s="48"/>
      <c r="AB3972" s="16"/>
    </row>
    <row r="3973" spans="1:28" ht="12.75">
      <c r="A3973" s="354"/>
      <c r="B3973" s="225"/>
      <c r="C3973" s="225"/>
      <c r="F3973" s="555"/>
      <c r="G3973" s="555"/>
      <c r="P3973" s="581"/>
      <c r="Q3973" s="16"/>
      <c r="R3973" s="16"/>
      <c r="X3973" s="402"/>
      <c r="Y3973" s="16"/>
      <c r="Z3973" s="48"/>
      <c r="AB3973" s="16"/>
    </row>
    <row r="3974" spans="1:28" ht="12.75">
      <c r="A3974" s="354"/>
      <c r="B3974" s="225"/>
      <c r="C3974" s="225"/>
      <c r="F3974" s="555"/>
      <c r="G3974" s="555"/>
      <c r="P3974" s="581"/>
      <c r="Q3974" s="16"/>
      <c r="R3974" s="16"/>
      <c r="X3974" s="402"/>
      <c r="Y3974" s="16"/>
      <c r="Z3974" s="48"/>
      <c r="AB3974" s="16"/>
    </row>
    <row r="3975" spans="1:28" ht="12.75">
      <c r="A3975" s="354"/>
      <c r="B3975" s="225"/>
      <c r="C3975" s="225"/>
      <c r="F3975" s="555"/>
      <c r="G3975" s="555"/>
      <c r="P3975" s="581"/>
      <c r="Q3975" s="16"/>
      <c r="R3975" s="16"/>
      <c r="X3975" s="402"/>
      <c r="Y3975" s="16"/>
      <c r="Z3975" s="48"/>
      <c r="AB3975" s="16"/>
    </row>
    <row r="3976" spans="1:28" ht="12.75">
      <c r="A3976" s="354"/>
      <c r="B3976" s="225"/>
      <c r="C3976" s="225"/>
      <c r="F3976" s="555"/>
      <c r="G3976" s="555"/>
      <c r="P3976" s="581"/>
      <c r="Q3976" s="16"/>
      <c r="R3976" s="16"/>
      <c r="X3976" s="402"/>
      <c r="Y3976" s="16"/>
      <c r="Z3976" s="48"/>
      <c r="AB3976" s="16"/>
    </row>
    <row r="3977" spans="1:28" ht="12.75">
      <c r="A3977" s="354"/>
      <c r="B3977" s="225"/>
      <c r="C3977" s="225"/>
      <c r="F3977" s="555"/>
      <c r="G3977" s="555"/>
      <c r="P3977" s="581"/>
      <c r="Q3977" s="16"/>
      <c r="R3977" s="16"/>
      <c r="X3977" s="402"/>
      <c r="Y3977" s="16"/>
      <c r="Z3977" s="48"/>
      <c r="AB3977" s="16"/>
    </row>
    <row r="3978" spans="1:28" ht="12.75">
      <c r="A3978" s="354"/>
      <c r="B3978" s="225"/>
      <c r="C3978" s="225"/>
      <c r="F3978" s="555"/>
      <c r="G3978" s="555"/>
      <c r="P3978" s="581"/>
      <c r="Q3978" s="16"/>
      <c r="R3978" s="16"/>
      <c r="X3978" s="402"/>
      <c r="Y3978" s="16"/>
      <c r="Z3978" s="48"/>
      <c r="AB3978" s="16"/>
    </row>
    <row r="3979" spans="1:28" ht="12.75">
      <c r="A3979" s="354"/>
      <c r="B3979" s="225"/>
      <c r="C3979" s="225"/>
      <c r="F3979" s="555"/>
      <c r="G3979" s="555"/>
      <c r="P3979" s="581"/>
      <c r="Q3979" s="16"/>
      <c r="R3979" s="16"/>
      <c r="X3979" s="402"/>
      <c r="Y3979" s="16"/>
      <c r="Z3979" s="48"/>
      <c r="AB3979" s="16"/>
    </row>
    <row r="3980" spans="1:28" ht="12.75">
      <c r="A3980" s="354"/>
      <c r="B3980" s="225"/>
      <c r="C3980" s="225"/>
      <c r="F3980" s="555"/>
      <c r="G3980" s="555"/>
      <c r="P3980" s="581"/>
      <c r="Q3980" s="16"/>
      <c r="R3980" s="16"/>
      <c r="X3980" s="402"/>
      <c r="Y3980" s="16"/>
      <c r="Z3980" s="48"/>
      <c r="AB3980" s="16"/>
    </row>
    <row r="3981" spans="1:28" ht="12.75">
      <c r="A3981" s="354"/>
      <c r="B3981" s="225"/>
      <c r="C3981" s="225"/>
      <c r="F3981" s="555"/>
      <c r="G3981" s="555"/>
      <c r="P3981" s="581"/>
      <c r="Q3981" s="16"/>
      <c r="R3981" s="16"/>
      <c r="X3981" s="402"/>
      <c r="Y3981" s="16"/>
      <c r="Z3981" s="48"/>
      <c r="AB3981" s="16"/>
    </row>
    <row r="3982" spans="1:28" ht="12.75">
      <c r="A3982" s="354"/>
      <c r="B3982" s="225"/>
      <c r="C3982" s="225"/>
      <c r="F3982" s="555"/>
      <c r="G3982" s="555"/>
      <c r="P3982" s="581"/>
      <c r="Q3982" s="16"/>
      <c r="R3982" s="16"/>
      <c r="X3982" s="402"/>
      <c r="Y3982" s="16"/>
      <c r="Z3982" s="48"/>
      <c r="AB3982" s="16"/>
    </row>
    <row r="3983" spans="1:28" ht="12.75">
      <c r="A3983" s="354"/>
      <c r="B3983" s="225"/>
      <c r="C3983" s="225"/>
      <c r="F3983" s="555"/>
      <c r="G3983" s="555"/>
      <c r="P3983" s="581"/>
      <c r="Q3983" s="16"/>
      <c r="R3983" s="16"/>
      <c r="X3983" s="402"/>
      <c r="Y3983" s="16"/>
      <c r="Z3983" s="48"/>
      <c r="AB3983" s="16"/>
    </row>
    <row r="3984" spans="1:28" ht="12.75">
      <c r="A3984" s="354"/>
      <c r="B3984" s="225"/>
      <c r="C3984" s="225"/>
      <c r="F3984" s="555"/>
      <c r="G3984" s="555"/>
      <c r="P3984" s="581"/>
      <c r="Q3984" s="16"/>
      <c r="R3984" s="16"/>
      <c r="X3984" s="402"/>
      <c r="Y3984" s="16"/>
      <c r="Z3984" s="48"/>
      <c r="AB3984" s="16"/>
    </row>
    <row r="3985" spans="1:28" ht="12.75">
      <c r="A3985" s="354"/>
      <c r="B3985" s="225"/>
      <c r="C3985" s="225"/>
      <c r="F3985" s="555"/>
      <c r="G3985" s="555"/>
      <c r="P3985" s="581"/>
      <c r="Q3985" s="16"/>
      <c r="R3985" s="16"/>
      <c r="X3985" s="402"/>
      <c r="Y3985" s="16"/>
      <c r="Z3985" s="48"/>
      <c r="AB3985" s="16"/>
    </row>
    <row r="3986" spans="1:28" ht="12.75">
      <c r="A3986" s="354"/>
      <c r="B3986" s="225"/>
      <c r="C3986" s="225"/>
      <c r="F3986" s="555"/>
      <c r="G3986" s="555"/>
      <c r="P3986" s="581"/>
      <c r="Q3986" s="16"/>
      <c r="R3986" s="16"/>
      <c r="X3986" s="402"/>
      <c r="Y3986" s="16"/>
      <c r="Z3986" s="48"/>
      <c r="AB3986" s="16"/>
    </row>
    <row r="3987" spans="1:28" ht="12.75">
      <c r="A3987" s="354"/>
      <c r="B3987" s="225"/>
      <c r="C3987" s="225"/>
      <c r="F3987" s="555"/>
      <c r="G3987" s="555"/>
      <c r="P3987" s="581"/>
      <c r="Q3987" s="16"/>
      <c r="R3987" s="16"/>
      <c r="X3987" s="402"/>
      <c r="Y3987" s="16"/>
      <c r="Z3987" s="48"/>
      <c r="AB3987" s="16"/>
    </row>
    <row r="3988" spans="1:28" ht="12.75">
      <c r="A3988" s="354"/>
      <c r="B3988" s="225"/>
      <c r="C3988" s="225"/>
      <c r="F3988" s="555"/>
      <c r="G3988" s="555"/>
      <c r="P3988" s="581"/>
      <c r="Q3988" s="16"/>
      <c r="R3988" s="16"/>
      <c r="X3988" s="402"/>
      <c r="Y3988" s="16"/>
      <c r="Z3988" s="48"/>
      <c r="AB3988" s="16"/>
    </row>
    <row r="3989" spans="1:28" ht="12.75">
      <c r="A3989" s="354"/>
      <c r="B3989" s="225"/>
      <c r="C3989" s="225"/>
      <c r="F3989" s="555"/>
      <c r="G3989" s="555"/>
      <c r="P3989" s="581"/>
      <c r="Q3989" s="16"/>
      <c r="R3989" s="16"/>
      <c r="X3989" s="402"/>
      <c r="Y3989" s="16"/>
      <c r="Z3989" s="48"/>
      <c r="AB3989" s="16"/>
    </row>
    <row r="3990" spans="1:28" ht="12.75">
      <c r="A3990" s="354"/>
      <c r="B3990" s="225"/>
      <c r="C3990" s="225"/>
      <c r="F3990" s="555"/>
      <c r="G3990" s="555"/>
      <c r="P3990" s="581"/>
      <c r="Q3990" s="16"/>
      <c r="R3990" s="16"/>
      <c r="X3990" s="402"/>
      <c r="Y3990" s="16"/>
      <c r="Z3990" s="48"/>
      <c r="AB3990" s="16"/>
    </row>
    <row r="3991" spans="1:28" ht="12.75">
      <c r="A3991" s="354"/>
      <c r="B3991" s="225"/>
      <c r="C3991" s="225"/>
      <c r="F3991" s="555"/>
      <c r="G3991" s="555"/>
      <c r="P3991" s="581"/>
      <c r="Q3991" s="16"/>
      <c r="R3991" s="16"/>
      <c r="X3991" s="402"/>
      <c r="Y3991" s="16"/>
      <c r="Z3991" s="48"/>
      <c r="AB3991" s="16"/>
    </row>
    <row r="3992" spans="1:28" ht="12.75">
      <c r="A3992" s="354"/>
      <c r="B3992" s="225"/>
      <c r="C3992" s="225"/>
      <c r="F3992" s="555"/>
      <c r="G3992" s="555"/>
      <c r="P3992" s="581"/>
      <c r="Q3992" s="16"/>
      <c r="R3992" s="16"/>
      <c r="X3992" s="402"/>
      <c r="Y3992" s="16"/>
      <c r="Z3992" s="48"/>
      <c r="AB3992" s="16"/>
    </row>
    <row r="3993" spans="1:28" ht="12.75">
      <c r="A3993" s="354"/>
      <c r="B3993" s="225"/>
      <c r="C3993" s="225"/>
      <c r="F3993" s="555"/>
      <c r="G3993" s="555"/>
      <c r="P3993" s="581"/>
      <c r="Q3993" s="16"/>
      <c r="R3993" s="16"/>
      <c r="X3993" s="402"/>
      <c r="Y3993" s="16"/>
      <c r="Z3993" s="48"/>
      <c r="AB3993" s="16"/>
    </row>
    <row r="3994" spans="1:28" ht="12.75">
      <c r="A3994" s="354"/>
      <c r="B3994" s="225"/>
      <c r="C3994" s="225"/>
      <c r="F3994" s="555"/>
      <c r="G3994" s="555"/>
      <c r="P3994" s="581"/>
      <c r="Q3994" s="16"/>
      <c r="R3994" s="16"/>
      <c r="X3994" s="402"/>
      <c r="Y3994" s="16"/>
      <c r="Z3994" s="48"/>
      <c r="AB3994" s="16"/>
    </row>
    <row r="3995" spans="1:28" ht="12.75">
      <c r="A3995" s="354"/>
      <c r="B3995" s="225"/>
      <c r="C3995" s="225"/>
      <c r="F3995" s="555"/>
      <c r="G3995" s="555"/>
      <c r="P3995" s="581"/>
      <c r="Q3995" s="16"/>
      <c r="R3995" s="16"/>
      <c r="X3995" s="402"/>
      <c r="Y3995" s="16"/>
      <c r="Z3995" s="48"/>
      <c r="AB3995" s="16"/>
    </row>
    <row r="3996" spans="1:28" ht="12.75">
      <c r="A3996" s="354"/>
      <c r="B3996" s="225"/>
      <c r="C3996" s="225"/>
      <c r="F3996" s="555"/>
      <c r="G3996" s="555"/>
      <c r="P3996" s="581"/>
      <c r="Q3996" s="16"/>
      <c r="R3996" s="16"/>
      <c r="X3996" s="402"/>
      <c r="Y3996" s="16"/>
      <c r="Z3996" s="48"/>
      <c r="AB3996" s="16"/>
    </row>
    <row r="3997" spans="1:28" ht="12.75">
      <c r="A3997" s="354"/>
      <c r="B3997" s="225"/>
      <c r="C3997" s="225"/>
      <c r="F3997" s="555"/>
      <c r="G3997" s="555"/>
      <c r="P3997" s="581"/>
      <c r="Q3997" s="16"/>
      <c r="R3997" s="16"/>
      <c r="X3997" s="402"/>
      <c r="Y3997" s="16"/>
      <c r="Z3997" s="48"/>
      <c r="AB3997" s="16"/>
    </row>
    <row r="3998" spans="1:28" ht="12.75">
      <c r="A3998" s="354"/>
      <c r="B3998" s="225"/>
      <c r="C3998" s="225"/>
      <c r="F3998" s="555"/>
      <c r="G3998" s="555"/>
      <c r="P3998" s="581"/>
      <c r="Q3998" s="16"/>
      <c r="R3998" s="16"/>
      <c r="X3998" s="402"/>
      <c r="Y3998" s="16"/>
      <c r="Z3998" s="48"/>
      <c r="AB3998" s="16"/>
    </row>
    <row r="3999" spans="1:28" ht="12.75">
      <c r="A3999" s="354"/>
      <c r="B3999" s="225"/>
      <c r="C3999" s="225"/>
      <c r="F3999" s="555"/>
      <c r="G3999" s="555"/>
      <c r="P3999" s="581"/>
      <c r="Q3999" s="16"/>
      <c r="R3999" s="16"/>
      <c r="X3999" s="402"/>
      <c r="Y3999" s="16"/>
      <c r="Z3999" s="48"/>
      <c r="AB3999" s="16"/>
    </row>
    <row r="4000" spans="1:28" ht="12.75">
      <c r="A4000" s="354"/>
      <c r="B4000" s="225"/>
      <c r="C4000" s="225"/>
      <c r="F4000" s="555"/>
      <c r="G4000" s="555"/>
      <c r="P4000" s="581"/>
      <c r="Q4000" s="16"/>
      <c r="R4000" s="16"/>
      <c r="X4000" s="402"/>
      <c r="Y4000" s="16"/>
      <c r="Z4000" s="48"/>
      <c r="AB4000" s="16"/>
    </row>
    <row r="4001" spans="1:28" ht="12.75">
      <c r="A4001" s="354"/>
      <c r="B4001" s="225"/>
      <c r="C4001" s="225"/>
      <c r="F4001" s="555"/>
      <c r="G4001" s="555"/>
      <c r="P4001" s="581"/>
      <c r="Q4001" s="16"/>
      <c r="R4001" s="16"/>
      <c r="X4001" s="402"/>
      <c r="Y4001" s="16"/>
      <c r="Z4001" s="48"/>
      <c r="AB4001" s="16"/>
    </row>
    <row r="4002" spans="1:28" ht="12.75">
      <c r="A4002" s="354"/>
      <c r="B4002" s="225"/>
      <c r="C4002" s="225"/>
      <c r="F4002" s="555"/>
      <c r="G4002" s="555"/>
      <c r="P4002" s="581"/>
      <c r="Q4002" s="16"/>
      <c r="R4002" s="16"/>
      <c r="X4002" s="402"/>
      <c r="Y4002" s="16"/>
      <c r="Z4002" s="48"/>
      <c r="AB4002" s="16"/>
    </row>
    <row r="4003" spans="1:28" ht="12.75">
      <c r="A4003" s="354"/>
      <c r="B4003" s="225"/>
      <c r="C4003" s="225"/>
      <c r="F4003" s="555"/>
      <c r="G4003" s="555"/>
      <c r="P4003" s="581"/>
      <c r="Q4003" s="16"/>
      <c r="R4003" s="16"/>
      <c r="X4003" s="402"/>
      <c r="Y4003" s="16"/>
      <c r="Z4003" s="48"/>
      <c r="AB4003" s="16"/>
    </row>
    <row r="4004" spans="1:28" ht="12.75">
      <c r="A4004" s="354"/>
      <c r="B4004" s="225"/>
      <c r="C4004" s="225"/>
      <c r="F4004" s="555"/>
      <c r="G4004" s="555"/>
      <c r="P4004" s="581"/>
      <c r="Q4004" s="16"/>
      <c r="R4004" s="16"/>
      <c r="X4004" s="402"/>
      <c r="Y4004" s="16"/>
      <c r="Z4004" s="48"/>
      <c r="AB4004" s="16"/>
    </row>
    <row r="4005" spans="1:28" ht="12.75">
      <c r="A4005" s="354"/>
      <c r="B4005" s="225"/>
      <c r="C4005" s="225"/>
      <c r="F4005" s="555"/>
      <c r="G4005" s="555"/>
      <c r="P4005" s="581"/>
      <c r="Q4005" s="16"/>
      <c r="R4005" s="16"/>
      <c r="X4005" s="402"/>
      <c r="Y4005" s="16"/>
      <c r="Z4005" s="48"/>
      <c r="AB4005" s="16"/>
    </row>
    <row r="4006" spans="1:28" ht="12.75">
      <c r="A4006" s="354"/>
      <c r="B4006" s="225"/>
      <c r="C4006" s="225"/>
      <c r="F4006" s="555"/>
      <c r="G4006" s="555"/>
      <c r="P4006" s="581"/>
      <c r="Q4006" s="16"/>
      <c r="R4006" s="16"/>
      <c r="X4006" s="402"/>
      <c r="Y4006" s="16"/>
      <c r="Z4006" s="48"/>
      <c r="AB4006" s="16"/>
    </row>
    <row r="4007" spans="1:28" ht="12.75">
      <c r="A4007" s="354"/>
      <c r="B4007" s="225"/>
      <c r="C4007" s="225"/>
      <c r="F4007" s="555"/>
      <c r="G4007" s="555"/>
      <c r="P4007" s="581"/>
      <c r="Q4007" s="16"/>
      <c r="R4007" s="16"/>
      <c r="X4007" s="402"/>
      <c r="Y4007" s="16"/>
      <c r="Z4007" s="48"/>
      <c r="AB4007" s="16"/>
    </row>
    <row r="4008" spans="1:28" ht="12.75">
      <c r="A4008" s="354"/>
      <c r="B4008" s="225"/>
      <c r="C4008" s="225"/>
      <c r="F4008" s="555"/>
      <c r="G4008" s="555"/>
      <c r="P4008" s="581"/>
      <c r="Q4008" s="16"/>
      <c r="R4008" s="16"/>
      <c r="X4008" s="402"/>
      <c r="Y4008" s="16"/>
      <c r="Z4008" s="48"/>
      <c r="AB4008" s="16"/>
    </row>
    <row r="4009" spans="1:28" ht="12.75">
      <c r="A4009" s="354"/>
      <c r="B4009" s="225"/>
      <c r="C4009" s="225"/>
      <c r="F4009" s="555"/>
      <c r="G4009" s="555"/>
      <c r="P4009" s="581"/>
      <c r="Q4009" s="16"/>
      <c r="R4009" s="16"/>
      <c r="X4009" s="402"/>
      <c r="Y4009" s="16"/>
      <c r="Z4009" s="48"/>
      <c r="AB4009" s="16"/>
    </row>
    <row r="4010" spans="1:28" ht="12.75">
      <c r="A4010" s="354"/>
      <c r="B4010" s="225"/>
      <c r="C4010" s="225"/>
      <c r="F4010" s="555"/>
      <c r="G4010" s="555"/>
      <c r="P4010" s="581"/>
      <c r="Q4010" s="16"/>
      <c r="R4010" s="16"/>
      <c r="X4010" s="402"/>
      <c r="Y4010" s="16"/>
      <c r="Z4010" s="48"/>
      <c r="AB4010" s="16"/>
    </row>
    <row r="4011" spans="1:28" ht="12.75">
      <c r="A4011" s="354"/>
      <c r="B4011" s="225"/>
      <c r="C4011" s="225"/>
      <c r="F4011" s="555"/>
      <c r="G4011" s="555"/>
      <c r="P4011" s="581"/>
      <c r="Q4011" s="16"/>
      <c r="R4011" s="16"/>
      <c r="X4011" s="402"/>
      <c r="Y4011" s="16"/>
      <c r="Z4011" s="48"/>
      <c r="AB4011" s="16"/>
    </row>
    <row r="4012" spans="1:28" ht="12.75">
      <c r="A4012" s="354"/>
      <c r="B4012" s="225"/>
      <c r="C4012" s="225"/>
      <c r="F4012" s="555"/>
      <c r="G4012" s="555"/>
      <c r="P4012" s="581"/>
      <c r="Q4012" s="16"/>
      <c r="R4012" s="16"/>
      <c r="X4012" s="402"/>
      <c r="Y4012" s="16"/>
      <c r="Z4012" s="48"/>
      <c r="AB4012" s="16"/>
    </row>
    <row r="4013" spans="1:28" ht="12.75">
      <c r="A4013" s="354"/>
      <c r="B4013" s="225"/>
      <c r="C4013" s="225"/>
      <c r="F4013" s="555"/>
      <c r="G4013" s="555"/>
      <c r="P4013" s="581"/>
      <c r="Q4013" s="16"/>
      <c r="R4013" s="16"/>
      <c r="X4013" s="402"/>
      <c r="Y4013" s="16"/>
      <c r="Z4013" s="48"/>
      <c r="AB4013" s="16"/>
    </row>
    <row r="4014" spans="1:28" ht="12.75">
      <c r="A4014" s="354"/>
      <c r="B4014" s="225"/>
      <c r="C4014" s="225"/>
      <c r="F4014" s="555"/>
      <c r="G4014" s="555"/>
      <c r="P4014" s="581"/>
      <c r="Q4014" s="16"/>
      <c r="R4014" s="16"/>
      <c r="X4014" s="402"/>
      <c r="Y4014" s="16"/>
      <c r="Z4014" s="48"/>
      <c r="AB4014" s="16"/>
    </row>
    <row r="4015" spans="1:28" ht="12.75">
      <c r="A4015" s="354"/>
      <c r="B4015" s="225"/>
      <c r="C4015" s="225"/>
      <c r="F4015" s="555"/>
      <c r="G4015" s="555"/>
      <c r="P4015" s="581"/>
      <c r="Q4015" s="16"/>
      <c r="R4015" s="16"/>
      <c r="X4015" s="402"/>
      <c r="Y4015" s="16"/>
      <c r="Z4015" s="48"/>
      <c r="AB4015" s="16"/>
    </row>
    <row r="4016" spans="1:28" ht="12.75">
      <c r="A4016" s="354"/>
      <c r="B4016" s="225"/>
      <c r="C4016" s="225"/>
      <c r="F4016" s="555"/>
      <c r="G4016" s="555"/>
      <c r="P4016" s="581"/>
      <c r="Q4016" s="16"/>
      <c r="R4016" s="16"/>
      <c r="X4016" s="402"/>
      <c r="Y4016" s="16"/>
      <c r="Z4016" s="48"/>
      <c r="AB4016" s="16"/>
    </row>
    <row r="4017" spans="1:28" ht="12.75">
      <c r="A4017" s="354"/>
      <c r="B4017" s="225"/>
      <c r="C4017" s="225"/>
      <c r="F4017" s="555"/>
      <c r="G4017" s="555"/>
      <c r="P4017" s="581"/>
      <c r="Q4017" s="16"/>
      <c r="R4017" s="16"/>
      <c r="X4017" s="402"/>
      <c r="Y4017" s="16"/>
      <c r="Z4017" s="48"/>
      <c r="AB4017" s="16"/>
    </row>
    <row r="4018" spans="1:28" ht="12.75">
      <c r="A4018" s="354"/>
      <c r="B4018" s="225"/>
      <c r="C4018" s="225"/>
      <c r="F4018" s="555"/>
      <c r="G4018" s="555"/>
      <c r="P4018" s="581"/>
      <c r="Q4018" s="16"/>
      <c r="R4018" s="16"/>
      <c r="X4018" s="402"/>
      <c r="Y4018" s="16"/>
      <c r="Z4018" s="48"/>
      <c r="AB4018" s="16"/>
    </row>
    <row r="4019" spans="1:28" ht="12.75">
      <c r="A4019" s="354"/>
      <c r="B4019" s="225"/>
      <c r="C4019" s="225"/>
      <c r="F4019" s="555"/>
      <c r="G4019" s="555"/>
      <c r="P4019" s="581"/>
      <c r="Q4019" s="16"/>
      <c r="R4019" s="16"/>
      <c r="X4019" s="402"/>
      <c r="Y4019" s="16"/>
      <c r="Z4019" s="48"/>
      <c r="AB4019" s="16"/>
    </row>
    <row r="4020" spans="1:28" ht="12.75">
      <c r="A4020" s="354"/>
      <c r="B4020" s="225"/>
      <c r="C4020" s="225"/>
      <c r="F4020" s="555"/>
      <c r="G4020" s="555"/>
      <c r="P4020" s="581"/>
      <c r="Q4020" s="16"/>
      <c r="R4020" s="16"/>
      <c r="X4020" s="402"/>
      <c r="Y4020" s="16"/>
      <c r="Z4020" s="48"/>
      <c r="AB4020" s="16"/>
    </row>
    <row r="4021" spans="1:28" ht="12.75">
      <c r="A4021" s="354"/>
      <c r="B4021" s="225"/>
      <c r="C4021" s="225"/>
      <c r="F4021" s="555"/>
      <c r="G4021" s="555"/>
      <c r="P4021" s="581"/>
      <c r="Q4021" s="16"/>
      <c r="R4021" s="16"/>
      <c r="X4021" s="402"/>
      <c r="Y4021" s="16"/>
      <c r="Z4021" s="48"/>
      <c r="AB4021" s="16"/>
    </row>
    <row r="4022" spans="1:28" ht="12.75">
      <c r="A4022" s="354"/>
      <c r="B4022" s="225"/>
      <c r="C4022" s="225"/>
      <c r="F4022" s="555"/>
      <c r="G4022" s="555"/>
      <c r="P4022" s="581"/>
      <c r="Q4022" s="16"/>
      <c r="R4022" s="16"/>
      <c r="X4022" s="402"/>
      <c r="Y4022" s="16"/>
      <c r="Z4022" s="48"/>
      <c r="AB4022" s="16"/>
    </row>
    <row r="4023" spans="1:28" ht="12.75">
      <c r="A4023" s="354"/>
      <c r="B4023" s="225"/>
      <c r="C4023" s="225"/>
      <c r="F4023" s="555"/>
      <c r="G4023" s="555"/>
      <c r="P4023" s="581"/>
      <c r="Q4023" s="16"/>
      <c r="R4023" s="16"/>
      <c r="X4023" s="402"/>
      <c r="Y4023" s="16"/>
      <c r="Z4023" s="48"/>
      <c r="AB4023" s="16"/>
    </row>
    <row r="4024" spans="1:28" ht="12.75">
      <c r="A4024" s="354"/>
      <c r="B4024" s="225"/>
      <c r="C4024" s="225"/>
      <c r="F4024" s="555"/>
      <c r="G4024" s="555"/>
      <c r="P4024" s="581"/>
      <c r="Q4024" s="16"/>
      <c r="R4024" s="16"/>
      <c r="X4024" s="402"/>
      <c r="Y4024" s="16"/>
      <c r="Z4024" s="48"/>
      <c r="AB4024" s="16"/>
    </row>
    <row r="4025" spans="1:28" ht="12.75">
      <c r="A4025" s="354"/>
      <c r="B4025" s="225"/>
      <c r="C4025" s="225"/>
      <c r="F4025" s="555"/>
      <c r="G4025" s="555"/>
      <c r="P4025" s="581"/>
      <c r="Q4025" s="16"/>
      <c r="R4025" s="16"/>
      <c r="X4025" s="402"/>
      <c r="Y4025" s="16"/>
      <c r="Z4025" s="48"/>
      <c r="AB4025" s="16"/>
    </row>
    <row r="4026" spans="1:28" ht="12.75">
      <c r="A4026" s="354"/>
      <c r="B4026" s="225"/>
      <c r="C4026" s="225"/>
      <c r="F4026" s="555"/>
      <c r="G4026" s="555"/>
      <c r="P4026" s="581"/>
      <c r="Q4026" s="16"/>
      <c r="R4026" s="16"/>
      <c r="X4026" s="402"/>
      <c r="Y4026" s="16"/>
      <c r="Z4026" s="48"/>
      <c r="AB4026" s="16"/>
    </row>
    <row r="4027" spans="1:28" ht="12.75">
      <c r="A4027" s="354"/>
      <c r="B4027" s="225"/>
      <c r="C4027" s="225"/>
      <c r="F4027" s="555"/>
      <c r="G4027" s="555"/>
      <c r="P4027" s="581"/>
      <c r="Q4027" s="16"/>
      <c r="R4027" s="16"/>
      <c r="X4027" s="402"/>
      <c r="Y4027" s="16"/>
      <c r="Z4027" s="48"/>
      <c r="AB4027" s="16"/>
    </row>
    <row r="4028" spans="1:28" ht="12.75">
      <c r="A4028" s="354"/>
      <c r="B4028" s="225"/>
      <c r="C4028" s="225"/>
      <c r="F4028" s="555"/>
      <c r="G4028" s="555"/>
      <c r="P4028" s="581"/>
      <c r="Q4028" s="16"/>
      <c r="R4028" s="16"/>
      <c r="X4028" s="402"/>
      <c r="Y4028" s="16"/>
      <c r="Z4028" s="48"/>
      <c r="AB4028" s="16"/>
    </row>
    <row r="4029" spans="1:28" ht="12.75">
      <c r="A4029" s="354"/>
      <c r="B4029" s="225"/>
      <c r="C4029" s="225"/>
      <c r="F4029" s="555"/>
      <c r="G4029" s="555"/>
      <c r="P4029" s="581"/>
      <c r="Q4029" s="16"/>
      <c r="R4029" s="16"/>
      <c r="X4029" s="402"/>
      <c r="Y4029" s="16"/>
      <c r="Z4029" s="48"/>
      <c r="AB4029" s="16"/>
    </row>
    <row r="4030" spans="1:28" ht="12.75">
      <c r="A4030" s="354"/>
      <c r="B4030" s="225"/>
      <c r="C4030" s="225"/>
      <c r="F4030" s="555"/>
      <c r="G4030" s="555"/>
      <c r="P4030" s="581"/>
      <c r="Q4030" s="16"/>
      <c r="R4030" s="16"/>
      <c r="X4030" s="402"/>
      <c r="Y4030" s="16"/>
      <c r="Z4030" s="48"/>
      <c r="AB4030" s="16"/>
    </row>
    <row r="4031" spans="1:28" ht="12.75">
      <c r="A4031" s="354"/>
      <c r="B4031" s="225"/>
      <c r="C4031" s="225"/>
      <c r="F4031" s="555"/>
      <c r="G4031" s="555"/>
      <c r="P4031" s="581"/>
      <c r="Q4031" s="16"/>
      <c r="R4031" s="16"/>
      <c r="X4031" s="402"/>
      <c r="Y4031" s="16"/>
      <c r="Z4031" s="48"/>
      <c r="AB4031" s="16"/>
    </row>
    <row r="4032" spans="1:28" ht="12.75">
      <c r="A4032" s="354"/>
      <c r="B4032" s="225"/>
      <c r="C4032" s="225"/>
      <c r="F4032" s="555"/>
      <c r="G4032" s="555"/>
      <c r="P4032" s="581"/>
      <c r="Q4032" s="16"/>
      <c r="R4032" s="16"/>
      <c r="X4032" s="402"/>
      <c r="Y4032" s="16"/>
      <c r="Z4032" s="48"/>
      <c r="AB4032" s="16"/>
    </row>
    <row r="4033" spans="1:28" ht="12.75">
      <c r="A4033" s="354"/>
      <c r="B4033" s="225"/>
      <c r="C4033" s="225"/>
      <c r="F4033" s="555"/>
      <c r="G4033" s="555"/>
      <c r="P4033" s="581"/>
      <c r="Q4033" s="16"/>
      <c r="R4033" s="16"/>
      <c r="X4033" s="402"/>
      <c r="Y4033" s="16"/>
      <c r="Z4033" s="48"/>
      <c r="AB4033" s="16"/>
    </row>
    <row r="4034" spans="1:28" ht="12.75">
      <c r="A4034" s="354"/>
      <c r="B4034" s="225"/>
      <c r="C4034" s="225"/>
      <c r="F4034" s="555"/>
      <c r="G4034" s="555"/>
      <c r="P4034" s="581"/>
      <c r="Q4034" s="16"/>
      <c r="R4034" s="16"/>
      <c r="X4034" s="402"/>
      <c r="Y4034" s="16"/>
      <c r="Z4034" s="48"/>
      <c r="AB4034" s="16"/>
    </row>
    <row r="4035" spans="1:28" ht="12.75">
      <c r="A4035" s="354"/>
      <c r="B4035" s="225"/>
      <c r="C4035" s="225"/>
      <c r="F4035" s="555"/>
      <c r="G4035" s="555"/>
      <c r="P4035" s="581"/>
      <c r="Q4035" s="16"/>
      <c r="R4035" s="16"/>
      <c r="X4035" s="402"/>
      <c r="Y4035" s="16"/>
      <c r="Z4035" s="48"/>
      <c r="AB4035" s="16"/>
    </row>
    <row r="4036" spans="1:28" ht="12.75">
      <c r="A4036" s="354"/>
      <c r="B4036" s="225"/>
      <c r="C4036" s="225"/>
      <c r="F4036" s="555"/>
      <c r="G4036" s="555"/>
      <c r="P4036" s="581"/>
      <c r="Q4036" s="16"/>
      <c r="R4036" s="16"/>
      <c r="X4036" s="402"/>
      <c r="Y4036" s="16"/>
      <c r="Z4036" s="48"/>
      <c r="AB4036" s="16"/>
    </row>
    <row r="4037" spans="1:28" ht="12.75">
      <c r="A4037" s="354"/>
      <c r="B4037" s="225"/>
      <c r="C4037" s="225"/>
      <c r="F4037" s="555"/>
      <c r="G4037" s="555"/>
      <c r="P4037" s="581"/>
      <c r="Q4037" s="16"/>
      <c r="R4037" s="16"/>
      <c r="X4037" s="402"/>
      <c r="Y4037" s="16"/>
      <c r="Z4037" s="48"/>
      <c r="AB4037" s="16"/>
    </row>
    <row r="4038" spans="1:28" ht="12.75">
      <c r="A4038" s="354"/>
      <c r="B4038" s="225"/>
      <c r="C4038" s="225"/>
      <c r="F4038" s="555"/>
      <c r="G4038" s="555"/>
      <c r="P4038" s="581"/>
      <c r="Q4038" s="16"/>
      <c r="R4038" s="16"/>
      <c r="X4038" s="402"/>
      <c r="Y4038" s="16"/>
      <c r="Z4038" s="48"/>
      <c r="AB4038" s="16"/>
    </row>
    <row r="4039" spans="1:28" ht="12.75">
      <c r="A4039" s="354"/>
      <c r="B4039" s="225"/>
      <c r="C4039" s="225"/>
      <c r="F4039" s="555"/>
      <c r="G4039" s="555"/>
      <c r="P4039" s="581"/>
      <c r="Q4039" s="16"/>
      <c r="R4039" s="16"/>
      <c r="X4039" s="402"/>
      <c r="Y4039" s="16"/>
      <c r="Z4039" s="48"/>
      <c r="AB4039" s="16"/>
    </row>
    <row r="4040" spans="1:28" ht="12.75">
      <c r="A4040" s="354"/>
      <c r="B4040" s="225"/>
      <c r="C4040" s="225"/>
      <c r="F4040" s="555"/>
      <c r="G4040" s="555"/>
      <c r="P4040" s="581"/>
      <c r="Q4040" s="16"/>
      <c r="R4040" s="16"/>
      <c r="X4040" s="402"/>
      <c r="Y4040" s="16"/>
      <c r="Z4040" s="48"/>
      <c r="AB4040" s="16"/>
    </row>
    <row r="4041" spans="1:28" ht="12.75">
      <c r="A4041" s="354"/>
      <c r="B4041" s="225"/>
      <c r="C4041" s="225"/>
      <c r="F4041" s="555"/>
      <c r="G4041" s="555"/>
      <c r="P4041" s="581"/>
      <c r="Q4041" s="16"/>
      <c r="R4041" s="16"/>
      <c r="X4041" s="402"/>
      <c r="Y4041" s="16"/>
      <c r="Z4041" s="48"/>
      <c r="AB4041" s="16"/>
    </row>
    <row r="4042" spans="1:28" ht="12.75">
      <c r="A4042" s="354"/>
      <c r="B4042" s="225"/>
      <c r="C4042" s="225"/>
      <c r="F4042" s="555"/>
      <c r="G4042" s="555"/>
      <c r="P4042" s="581"/>
      <c r="Q4042" s="16"/>
      <c r="R4042" s="16"/>
      <c r="X4042" s="402"/>
      <c r="Y4042" s="16"/>
      <c r="Z4042" s="48"/>
      <c r="AB4042" s="16"/>
    </row>
    <row r="4043" spans="1:28" ht="12.75">
      <c r="A4043" s="354"/>
      <c r="B4043" s="225"/>
      <c r="C4043" s="225"/>
      <c r="F4043" s="555"/>
      <c r="G4043" s="555"/>
      <c r="P4043" s="581"/>
      <c r="Q4043" s="16"/>
      <c r="R4043" s="16"/>
      <c r="X4043" s="402"/>
      <c r="Y4043" s="16"/>
      <c r="Z4043" s="48"/>
      <c r="AB4043" s="16"/>
    </row>
    <row r="4044" spans="1:28" ht="12.75">
      <c r="A4044" s="354"/>
      <c r="B4044" s="225"/>
      <c r="C4044" s="225"/>
      <c r="F4044" s="555"/>
      <c r="G4044" s="555"/>
      <c r="P4044" s="581"/>
      <c r="Q4044" s="16"/>
      <c r="R4044" s="16"/>
      <c r="X4044" s="402"/>
      <c r="Y4044" s="16"/>
      <c r="Z4044" s="48"/>
      <c r="AB4044" s="16"/>
    </row>
    <row r="4045" spans="1:28" ht="12.75">
      <c r="A4045" s="354"/>
      <c r="B4045" s="225"/>
      <c r="C4045" s="225"/>
      <c r="F4045" s="555"/>
      <c r="G4045" s="555"/>
      <c r="P4045" s="581"/>
      <c r="Q4045" s="16"/>
      <c r="R4045" s="16"/>
      <c r="X4045" s="402"/>
      <c r="Y4045" s="16"/>
      <c r="Z4045" s="48"/>
      <c r="AB4045" s="16"/>
    </row>
    <row r="4046" spans="1:28" ht="12.75">
      <c r="A4046" s="354"/>
      <c r="B4046" s="225"/>
      <c r="C4046" s="225"/>
      <c r="F4046" s="555"/>
      <c r="G4046" s="555"/>
      <c r="P4046" s="581"/>
      <c r="Q4046" s="16"/>
      <c r="R4046" s="16"/>
      <c r="X4046" s="402"/>
      <c r="Y4046" s="16"/>
      <c r="Z4046" s="48"/>
      <c r="AB4046" s="16"/>
    </row>
    <row r="4047" spans="1:28" ht="12.75">
      <c r="A4047" s="354"/>
      <c r="B4047" s="225"/>
      <c r="C4047" s="225"/>
      <c r="F4047" s="555"/>
      <c r="G4047" s="555"/>
      <c r="P4047" s="581"/>
      <c r="Q4047" s="16"/>
      <c r="R4047" s="16"/>
      <c r="X4047" s="402"/>
      <c r="Y4047" s="16"/>
      <c r="Z4047" s="48"/>
      <c r="AB4047" s="16"/>
    </row>
    <row r="4048" spans="1:28" ht="12.75">
      <c r="A4048" s="354"/>
      <c r="B4048" s="225"/>
      <c r="C4048" s="225"/>
      <c r="F4048" s="555"/>
      <c r="G4048" s="555"/>
      <c r="P4048" s="581"/>
      <c r="Q4048" s="16"/>
      <c r="R4048" s="16"/>
      <c r="X4048" s="402"/>
      <c r="Y4048" s="16"/>
      <c r="Z4048" s="48"/>
      <c r="AB4048" s="16"/>
    </row>
    <row r="4049" spans="1:28" ht="12.75">
      <c r="A4049" s="354"/>
      <c r="B4049" s="225"/>
      <c r="C4049" s="225"/>
      <c r="F4049" s="555"/>
      <c r="G4049" s="555"/>
      <c r="P4049" s="581"/>
      <c r="Q4049" s="16"/>
      <c r="R4049" s="16"/>
      <c r="X4049" s="402"/>
      <c r="Y4049" s="16"/>
      <c r="Z4049" s="48"/>
      <c r="AB4049" s="16"/>
    </row>
    <row r="4050" spans="1:28" ht="12.75">
      <c r="A4050" s="354"/>
      <c r="B4050" s="225"/>
      <c r="C4050" s="225"/>
      <c r="F4050" s="555"/>
      <c r="G4050" s="555"/>
      <c r="P4050" s="581"/>
      <c r="Q4050" s="16"/>
      <c r="R4050" s="16"/>
      <c r="X4050" s="402"/>
      <c r="Y4050" s="16"/>
      <c r="Z4050" s="48"/>
      <c r="AB4050" s="16"/>
    </row>
    <row r="4051" spans="1:28" ht="12.75">
      <c r="A4051" s="354"/>
      <c r="B4051" s="225"/>
      <c r="C4051" s="225"/>
      <c r="F4051" s="555"/>
      <c r="G4051" s="555"/>
      <c r="P4051" s="581"/>
      <c r="Q4051" s="16"/>
      <c r="R4051" s="16"/>
      <c r="X4051" s="402"/>
      <c r="Y4051" s="16"/>
      <c r="Z4051" s="48"/>
      <c r="AB4051" s="16"/>
    </row>
    <row r="4052" spans="1:28" ht="12.75">
      <c r="A4052" s="354"/>
      <c r="B4052" s="225"/>
      <c r="C4052" s="225"/>
      <c r="F4052" s="555"/>
      <c r="G4052" s="555"/>
      <c r="P4052" s="581"/>
      <c r="Q4052" s="16"/>
      <c r="R4052" s="16"/>
      <c r="X4052" s="402"/>
      <c r="Y4052" s="16"/>
      <c r="Z4052" s="48"/>
      <c r="AB4052" s="16"/>
    </row>
    <row r="4053" spans="1:28" ht="12.75">
      <c r="A4053" s="354"/>
      <c r="B4053" s="225"/>
      <c r="C4053" s="225"/>
      <c r="F4053" s="555"/>
      <c r="G4053" s="555"/>
      <c r="P4053" s="581"/>
      <c r="Q4053" s="16"/>
      <c r="R4053" s="16"/>
      <c r="X4053" s="402"/>
      <c r="Y4053" s="16"/>
      <c r="Z4053" s="48"/>
      <c r="AB4053" s="16"/>
    </row>
    <row r="4054" spans="1:28" ht="12.75">
      <c r="A4054" s="354"/>
      <c r="B4054" s="225"/>
      <c r="C4054" s="225"/>
      <c r="F4054" s="555"/>
      <c r="G4054" s="555"/>
      <c r="P4054" s="581"/>
      <c r="Q4054" s="16"/>
      <c r="R4054" s="16"/>
      <c r="X4054" s="402"/>
      <c r="Y4054" s="16"/>
      <c r="Z4054" s="48"/>
      <c r="AB4054" s="16"/>
    </row>
    <row r="4055" spans="1:28" ht="12.75">
      <c r="A4055" s="354"/>
      <c r="B4055" s="225"/>
      <c r="C4055" s="225"/>
      <c r="F4055" s="555"/>
      <c r="G4055" s="555"/>
      <c r="P4055" s="581"/>
      <c r="Q4055" s="16"/>
      <c r="R4055" s="16"/>
      <c r="X4055" s="402"/>
      <c r="Y4055" s="16"/>
      <c r="Z4055" s="48"/>
      <c r="AB4055" s="16"/>
    </row>
    <row r="4056" spans="1:28" ht="12.75">
      <c r="A4056" s="354"/>
      <c r="B4056" s="225"/>
      <c r="C4056" s="225"/>
      <c r="F4056" s="555"/>
      <c r="G4056" s="555"/>
      <c r="P4056" s="581"/>
      <c r="Q4056" s="16"/>
      <c r="R4056" s="16"/>
      <c r="X4056" s="402"/>
      <c r="Y4056" s="16"/>
      <c r="Z4056" s="48"/>
      <c r="AB4056" s="16"/>
    </row>
    <row r="4057" spans="1:28" ht="12.75">
      <c r="A4057" s="354"/>
      <c r="B4057" s="225"/>
      <c r="C4057" s="225"/>
      <c r="F4057" s="555"/>
      <c r="G4057" s="555"/>
      <c r="P4057" s="581"/>
      <c r="Q4057" s="16"/>
      <c r="R4057" s="16"/>
      <c r="X4057" s="402"/>
      <c r="Y4057" s="16"/>
      <c r="Z4057" s="48"/>
      <c r="AB4057" s="16"/>
    </row>
    <row r="4058" spans="1:28" ht="12.75">
      <c r="A4058" s="354"/>
      <c r="B4058" s="225"/>
      <c r="C4058" s="225"/>
      <c r="F4058" s="555"/>
      <c r="G4058" s="555"/>
      <c r="P4058" s="581"/>
      <c r="Q4058" s="16"/>
      <c r="R4058" s="16"/>
      <c r="X4058" s="402"/>
      <c r="Y4058" s="16"/>
      <c r="Z4058" s="48"/>
      <c r="AB4058" s="16"/>
    </row>
    <row r="4059" spans="1:28" ht="12.75">
      <c r="A4059" s="354"/>
      <c r="B4059" s="225"/>
      <c r="C4059" s="225"/>
      <c r="F4059" s="555"/>
      <c r="G4059" s="555"/>
      <c r="P4059" s="581"/>
      <c r="Q4059" s="16"/>
      <c r="R4059" s="16"/>
      <c r="X4059" s="402"/>
      <c r="Y4059" s="16"/>
      <c r="Z4059" s="48"/>
      <c r="AB4059" s="16"/>
    </row>
    <row r="4060" spans="1:28" ht="12.75">
      <c r="A4060" s="354"/>
      <c r="B4060" s="225"/>
      <c r="C4060" s="225"/>
      <c r="F4060" s="555"/>
      <c r="G4060" s="555"/>
      <c r="P4060" s="581"/>
      <c r="Q4060" s="16"/>
      <c r="R4060" s="16"/>
      <c r="X4060" s="402"/>
      <c r="Y4060" s="16"/>
      <c r="Z4060" s="48"/>
      <c r="AB4060" s="16"/>
    </row>
    <row r="4061" spans="1:28" ht="12.75">
      <c r="A4061" s="354"/>
      <c r="B4061" s="225"/>
      <c r="C4061" s="225"/>
      <c r="F4061" s="555"/>
      <c r="G4061" s="555"/>
      <c r="P4061" s="581"/>
      <c r="Q4061" s="16"/>
      <c r="R4061" s="16"/>
      <c r="X4061" s="402"/>
      <c r="Y4061" s="16"/>
      <c r="Z4061" s="48"/>
      <c r="AB4061" s="16"/>
    </row>
    <row r="4062" spans="1:28" ht="12.75">
      <c r="A4062" s="354"/>
      <c r="B4062" s="225"/>
      <c r="C4062" s="225"/>
      <c r="F4062" s="555"/>
      <c r="G4062" s="555"/>
      <c r="P4062" s="581"/>
      <c r="Q4062" s="16"/>
      <c r="R4062" s="16"/>
      <c r="X4062" s="402"/>
      <c r="Y4062" s="16"/>
      <c r="Z4062" s="48"/>
      <c r="AB4062" s="16"/>
    </row>
    <row r="4063" spans="1:28" ht="12.75">
      <c r="A4063" s="354"/>
      <c r="B4063" s="225"/>
      <c r="C4063" s="225"/>
      <c r="F4063" s="555"/>
      <c r="G4063" s="555"/>
      <c r="P4063" s="581"/>
      <c r="Q4063" s="16"/>
      <c r="R4063" s="16"/>
      <c r="X4063" s="402"/>
      <c r="Y4063" s="16"/>
      <c r="Z4063" s="48"/>
      <c r="AB4063" s="16"/>
    </row>
    <row r="4064" spans="1:28" ht="12.75">
      <c r="A4064" s="354"/>
      <c r="B4064" s="225"/>
      <c r="C4064" s="225"/>
      <c r="F4064" s="555"/>
      <c r="G4064" s="555"/>
      <c r="P4064" s="581"/>
      <c r="Q4064" s="16"/>
      <c r="R4064" s="16"/>
      <c r="X4064" s="402"/>
      <c r="Y4064" s="16"/>
      <c r="Z4064" s="48"/>
      <c r="AB4064" s="16"/>
    </row>
    <row r="4065" spans="1:28" ht="12.75">
      <c r="A4065" s="354"/>
      <c r="B4065" s="225"/>
      <c r="C4065" s="225"/>
      <c r="F4065" s="555"/>
      <c r="G4065" s="555"/>
      <c r="P4065" s="581"/>
      <c r="Q4065" s="16"/>
      <c r="R4065" s="16"/>
      <c r="X4065" s="402"/>
      <c r="Y4065" s="16"/>
      <c r="Z4065" s="48"/>
      <c r="AB4065" s="16"/>
    </row>
    <row r="4066" spans="1:28" ht="12.75">
      <c r="A4066" s="354"/>
      <c r="B4066" s="225"/>
      <c r="C4066" s="225"/>
      <c r="F4066" s="555"/>
      <c r="G4066" s="555"/>
      <c r="P4066" s="581"/>
      <c r="Q4066" s="16"/>
      <c r="R4066" s="16"/>
      <c r="X4066" s="402"/>
      <c r="Y4066" s="16"/>
      <c r="Z4066" s="48"/>
      <c r="AB4066" s="16"/>
    </row>
    <row r="4067" spans="1:28" ht="12.75">
      <c r="A4067" s="354"/>
      <c r="B4067" s="225"/>
      <c r="C4067" s="225"/>
      <c r="F4067" s="555"/>
      <c r="G4067" s="555"/>
      <c r="P4067" s="581"/>
      <c r="Q4067" s="16"/>
      <c r="R4067" s="16"/>
      <c r="X4067" s="402"/>
      <c r="Y4067" s="16"/>
      <c r="Z4067" s="48"/>
      <c r="AB4067" s="16"/>
    </row>
    <row r="4068" spans="1:28" ht="12.75">
      <c r="A4068" s="354"/>
      <c r="B4068" s="225"/>
      <c r="C4068" s="225"/>
      <c r="F4068" s="555"/>
      <c r="G4068" s="555"/>
      <c r="P4068" s="581"/>
      <c r="Q4068" s="16"/>
      <c r="R4068" s="16"/>
      <c r="X4068" s="402"/>
      <c r="Y4068" s="16"/>
      <c r="Z4068" s="48"/>
      <c r="AB4068" s="16"/>
    </row>
    <row r="4069" spans="1:28" ht="12.75">
      <c r="A4069" s="354"/>
      <c r="B4069" s="225"/>
      <c r="C4069" s="225"/>
      <c r="F4069" s="555"/>
      <c r="G4069" s="555"/>
      <c r="P4069" s="581"/>
      <c r="Q4069" s="16"/>
      <c r="R4069" s="16"/>
      <c r="X4069" s="402"/>
      <c r="Y4069" s="16"/>
      <c r="Z4069" s="48"/>
      <c r="AB4069" s="16"/>
    </row>
    <row r="4070" spans="1:28" ht="12.75">
      <c r="A4070" s="354"/>
      <c r="B4070" s="225"/>
      <c r="C4070" s="225"/>
      <c r="F4070" s="555"/>
      <c r="G4070" s="555"/>
      <c r="P4070" s="581"/>
      <c r="Q4070" s="16"/>
      <c r="R4070" s="16"/>
      <c r="X4070" s="402"/>
      <c r="Y4070" s="16"/>
      <c r="Z4070" s="48"/>
      <c r="AB4070" s="16"/>
    </row>
    <row r="4071" spans="1:28" ht="12.75">
      <c r="A4071" s="354"/>
      <c r="B4071" s="225"/>
      <c r="C4071" s="225"/>
      <c r="F4071" s="555"/>
      <c r="G4071" s="555"/>
      <c r="P4071" s="581"/>
      <c r="Q4071" s="16"/>
      <c r="R4071" s="16"/>
      <c r="X4071" s="402"/>
      <c r="Y4071" s="16"/>
      <c r="Z4071" s="48"/>
      <c r="AB4071" s="16"/>
    </row>
    <row r="4072" spans="1:28" ht="12.75">
      <c r="A4072" s="354"/>
      <c r="B4072" s="225"/>
      <c r="C4072" s="225"/>
      <c r="F4072" s="555"/>
      <c r="G4072" s="555"/>
      <c r="P4072" s="581"/>
      <c r="Q4072" s="16"/>
      <c r="R4072" s="16"/>
      <c r="X4072" s="402"/>
      <c r="Y4072" s="16"/>
      <c r="Z4072" s="48"/>
      <c r="AB4072" s="16"/>
    </row>
    <row r="4073" spans="1:28" ht="12.75">
      <c r="A4073" s="354"/>
      <c r="B4073" s="225"/>
      <c r="C4073" s="225"/>
      <c r="F4073" s="555"/>
      <c r="G4073" s="555"/>
      <c r="P4073" s="581"/>
      <c r="Q4073" s="16"/>
      <c r="R4073" s="16"/>
      <c r="X4073" s="402"/>
      <c r="Y4073" s="16"/>
      <c r="Z4073" s="48"/>
      <c r="AB4073" s="16"/>
    </row>
    <row r="4074" spans="1:28" ht="12.75">
      <c r="A4074" s="354"/>
      <c r="B4074" s="225"/>
      <c r="C4074" s="225"/>
      <c r="F4074" s="555"/>
      <c r="G4074" s="555"/>
      <c r="P4074" s="581"/>
      <c r="Q4074" s="16"/>
      <c r="R4074" s="16"/>
      <c r="X4074" s="402"/>
      <c r="Y4074" s="16"/>
      <c r="Z4074" s="48"/>
      <c r="AB4074" s="16"/>
    </row>
    <row r="4075" spans="1:28" ht="12.75">
      <c r="A4075" s="354"/>
      <c r="B4075" s="225"/>
      <c r="C4075" s="225"/>
      <c r="F4075" s="555"/>
      <c r="G4075" s="555"/>
      <c r="P4075" s="581"/>
      <c r="Q4075" s="16"/>
      <c r="R4075" s="16"/>
      <c r="X4075" s="402"/>
      <c r="Y4075" s="16"/>
      <c r="Z4075" s="48"/>
      <c r="AB4075" s="16"/>
    </row>
    <row r="4076" spans="1:28" ht="12.75">
      <c r="A4076" s="354"/>
      <c r="B4076" s="225"/>
      <c r="C4076" s="225"/>
      <c r="F4076" s="555"/>
      <c r="G4076" s="555"/>
      <c r="P4076" s="581"/>
      <c r="Q4076" s="16"/>
      <c r="R4076" s="16"/>
      <c r="X4076" s="402"/>
      <c r="Y4076" s="16"/>
      <c r="Z4076" s="48"/>
      <c r="AB4076" s="16"/>
    </row>
    <row r="4077" spans="1:28" ht="12.75">
      <c r="A4077" s="354"/>
      <c r="B4077" s="225"/>
      <c r="C4077" s="225"/>
      <c r="F4077" s="555"/>
      <c r="G4077" s="555"/>
      <c r="P4077" s="581"/>
      <c r="Q4077" s="16"/>
      <c r="R4077" s="16"/>
      <c r="X4077" s="402"/>
      <c r="Y4077" s="16"/>
      <c r="Z4077" s="48"/>
      <c r="AB4077" s="16"/>
    </row>
    <row r="4078" spans="1:28" ht="12.75">
      <c r="A4078" s="354"/>
      <c r="B4078" s="225"/>
      <c r="C4078" s="225"/>
      <c r="F4078" s="555"/>
      <c r="G4078" s="555"/>
      <c r="P4078" s="581"/>
      <c r="Q4078" s="16"/>
      <c r="R4078" s="16"/>
      <c r="X4078" s="402"/>
      <c r="Y4078" s="16"/>
      <c r="Z4078" s="48"/>
      <c r="AB4078" s="16"/>
    </row>
    <row r="4079" spans="1:28" ht="12.75">
      <c r="A4079" s="354"/>
      <c r="B4079" s="225"/>
      <c r="C4079" s="225"/>
      <c r="F4079" s="555"/>
      <c r="G4079" s="555"/>
      <c r="P4079" s="581"/>
      <c r="Q4079" s="16"/>
      <c r="R4079" s="16"/>
      <c r="X4079" s="402"/>
      <c r="Y4079" s="16"/>
      <c r="Z4079" s="48"/>
      <c r="AB4079" s="16"/>
    </row>
    <row r="4080" spans="1:28" ht="12.75">
      <c r="A4080" s="354"/>
      <c r="B4080" s="225"/>
      <c r="C4080" s="225"/>
      <c r="F4080" s="555"/>
      <c r="G4080" s="555"/>
      <c r="P4080" s="581"/>
      <c r="Q4080" s="16"/>
      <c r="R4080" s="16"/>
      <c r="X4080" s="402"/>
      <c r="Y4080" s="16"/>
      <c r="Z4080" s="48"/>
      <c r="AB4080" s="16"/>
    </row>
    <row r="4081" spans="1:28" ht="12.75">
      <c r="A4081" s="354"/>
      <c r="B4081" s="225"/>
      <c r="C4081" s="225"/>
      <c r="F4081" s="555"/>
      <c r="G4081" s="555"/>
      <c r="P4081" s="581"/>
      <c r="Q4081" s="16"/>
      <c r="R4081" s="16"/>
      <c r="X4081" s="402"/>
      <c r="Y4081" s="16"/>
      <c r="Z4081" s="48"/>
      <c r="AB4081" s="16"/>
    </row>
    <row r="4082" spans="1:28" ht="12.75">
      <c r="A4082" s="354"/>
      <c r="B4082" s="225"/>
      <c r="C4082" s="225"/>
      <c r="F4082" s="555"/>
      <c r="G4082" s="555"/>
      <c r="P4082" s="581"/>
      <c r="Q4082" s="16"/>
      <c r="R4082" s="16"/>
      <c r="X4082" s="402"/>
      <c r="Y4082" s="16"/>
      <c r="Z4082" s="48"/>
      <c r="AB4082" s="16"/>
    </row>
    <row r="4083" spans="1:28" ht="12.75">
      <c r="A4083" s="354"/>
      <c r="B4083" s="225"/>
      <c r="C4083" s="225"/>
      <c r="F4083" s="555"/>
      <c r="G4083" s="555"/>
      <c r="P4083" s="581"/>
      <c r="Q4083" s="16"/>
      <c r="R4083" s="16"/>
      <c r="X4083" s="402"/>
      <c r="Y4083" s="16"/>
      <c r="Z4083" s="48"/>
      <c r="AB4083" s="16"/>
    </row>
    <row r="4084" spans="1:28" ht="12.75">
      <c r="A4084" s="354"/>
      <c r="B4084" s="225"/>
      <c r="C4084" s="225"/>
      <c r="F4084" s="555"/>
      <c r="G4084" s="555"/>
      <c r="P4084" s="581"/>
      <c r="Q4084" s="16"/>
      <c r="R4084" s="16"/>
      <c r="X4084" s="402"/>
      <c r="Y4084" s="16"/>
      <c r="Z4084" s="48"/>
      <c r="AB4084" s="16"/>
    </row>
    <row r="4085" spans="1:28" ht="12.75">
      <c r="A4085" s="354"/>
      <c r="B4085" s="225"/>
      <c r="C4085" s="225"/>
      <c r="F4085" s="555"/>
      <c r="G4085" s="555"/>
      <c r="P4085" s="581"/>
      <c r="Q4085" s="16"/>
      <c r="R4085" s="16"/>
      <c r="X4085" s="402"/>
      <c r="Y4085" s="16"/>
      <c r="Z4085" s="48"/>
      <c r="AB4085" s="16"/>
    </row>
    <row r="4086" spans="1:28" ht="12.75">
      <c r="A4086" s="354"/>
      <c r="B4086" s="225"/>
      <c r="C4086" s="225"/>
      <c r="F4086" s="555"/>
      <c r="G4086" s="555"/>
      <c r="P4086" s="581"/>
      <c r="Q4086" s="16"/>
      <c r="R4086" s="16"/>
      <c r="X4086" s="402"/>
      <c r="Y4086" s="16"/>
      <c r="Z4086" s="48"/>
      <c r="AB4086" s="16"/>
    </row>
    <row r="4087" spans="1:28" ht="12.75">
      <c r="A4087" s="354"/>
      <c r="B4087" s="225"/>
      <c r="C4087" s="225"/>
      <c r="F4087" s="555"/>
      <c r="G4087" s="555"/>
      <c r="P4087" s="581"/>
      <c r="Q4087" s="16"/>
      <c r="R4087" s="16"/>
      <c r="X4087" s="402"/>
      <c r="Y4087" s="16"/>
      <c r="Z4087" s="48"/>
      <c r="AB4087" s="16"/>
    </row>
    <row r="4088" spans="1:28" ht="12.75">
      <c r="A4088" s="354"/>
      <c r="B4088" s="225"/>
      <c r="C4088" s="225"/>
      <c r="F4088" s="555"/>
      <c r="G4088" s="555"/>
      <c r="P4088" s="581"/>
      <c r="Q4088" s="16"/>
      <c r="R4088" s="16"/>
      <c r="X4088" s="402"/>
      <c r="Y4088" s="16"/>
      <c r="Z4088" s="48"/>
      <c r="AB4088" s="16"/>
    </row>
    <row r="4089" spans="1:28" ht="12.75">
      <c r="A4089" s="354"/>
      <c r="B4089" s="225"/>
      <c r="C4089" s="225"/>
      <c r="F4089" s="555"/>
      <c r="G4089" s="555"/>
      <c r="P4089" s="581"/>
      <c r="Q4089" s="16"/>
      <c r="R4089" s="16"/>
      <c r="X4089" s="402"/>
      <c r="Y4089" s="16"/>
      <c r="Z4089" s="48"/>
      <c r="AB4089" s="16"/>
    </row>
    <row r="4090" spans="1:28" ht="12.75">
      <c r="A4090" s="354"/>
      <c r="B4090" s="225"/>
      <c r="C4090" s="225"/>
      <c r="F4090" s="555"/>
      <c r="G4090" s="555"/>
      <c r="P4090" s="581"/>
      <c r="Q4090" s="16"/>
      <c r="R4090" s="16"/>
      <c r="X4090" s="402"/>
      <c r="Y4090" s="16"/>
      <c r="Z4090" s="48"/>
      <c r="AB4090" s="16"/>
    </row>
    <row r="4091" spans="1:28" ht="12.75">
      <c r="A4091" s="354"/>
      <c r="B4091" s="225"/>
      <c r="C4091" s="225"/>
      <c r="F4091" s="555"/>
      <c r="G4091" s="555"/>
      <c r="P4091" s="581"/>
      <c r="Q4091" s="16"/>
      <c r="R4091" s="16"/>
      <c r="X4091" s="402"/>
      <c r="Y4091" s="16"/>
      <c r="Z4091" s="48"/>
      <c r="AB4091" s="16"/>
    </row>
    <row r="4092" spans="1:28" ht="12.75">
      <c r="A4092" s="354"/>
      <c r="B4092" s="225"/>
      <c r="C4092" s="225"/>
      <c r="F4092" s="555"/>
      <c r="G4092" s="555"/>
      <c r="P4092" s="581"/>
      <c r="Q4092" s="16"/>
      <c r="R4092" s="16"/>
      <c r="X4092" s="402"/>
      <c r="Y4092" s="16"/>
      <c r="Z4092" s="48"/>
      <c r="AB4092" s="16"/>
    </row>
    <row r="4093" spans="1:28" ht="12.75">
      <c r="A4093" s="354"/>
      <c r="B4093" s="225"/>
      <c r="C4093" s="225"/>
      <c r="F4093" s="555"/>
      <c r="G4093" s="555"/>
      <c r="P4093" s="581"/>
      <c r="Q4093" s="16"/>
      <c r="R4093" s="16"/>
      <c r="X4093" s="402"/>
      <c r="Y4093" s="16"/>
      <c r="Z4093" s="48"/>
      <c r="AB4093" s="16"/>
    </row>
    <row r="4094" spans="1:28" ht="12.75">
      <c r="A4094" s="354"/>
      <c r="B4094" s="225"/>
      <c r="C4094" s="225"/>
      <c r="F4094" s="555"/>
      <c r="G4094" s="555"/>
      <c r="P4094" s="581"/>
      <c r="Q4094" s="16"/>
      <c r="R4094" s="16"/>
      <c r="X4094" s="402"/>
      <c r="Y4094" s="16"/>
      <c r="Z4094" s="48"/>
      <c r="AB4094" s="16"/>
    </row>
    <row r="4095" spans="1:28" ht="12.75">
      <c r="A4095" s="354"/>
      <c r="B4095" s="225"/>
      <c r="C4095" s="225"/>
      <c r="F4095" s="555"/>
      <c r="G4095" s="555"/>
      <c r="P4095" s="581"/>
      <c r="Q4095" s="16"/>
      <c r="R4095" s="16"/>
      <c r="X4095" s="402"/>
      <c r="Y4095" s="16"/>
      <c r="Z4095" s="48"/>
      <c r="AB4095" s="16"/>
    </row>
    <row r="4096" spans="1:28" ht="12.75">
      <c r="A4096" s="354"/>
      <c r="B4096" s="225"/>
      <c r="C4096" s="225"/>
      <c r="F4096" s="555"/>
      <c r="G4096" s="555"/>
      <c r="P4096" s="581"/>
      <c r="Q4096" s="16"/>
      <c r="R4096" s="16"/>
      <c r="X4096" s="402"/>
      <c r="Y4096" s="16"/>
      <c r="Z4096" s="48"/>
      <c r="AB4096" s="16"/>
    </row>
    <row r="4097" spans="1:28" ht="12.75">
      <c r="A4097" s="354"/>
      <c r="B4097" s="225"/>
      <c r="C4097" s="225"/>
      <c r="F4097" s="555"/>
      <c r="G4097" s="555"/>
      <c r="P4097" s="581"/>
      <c r="Q4097" s="16"/>
      <c r="R4097" s="16"/>
      <c r="X4097" s="402"/>
      <c r="Y4097" s="16"/>
      <c r="Z4097" s="48"/>
      <c r="AB4097" s="16"/>
    </row>
    <row r="4098" spans="1:28" ht="12.75">
      <c r="A4098" s="354"/>
      <c r="B4098" s="225"/>
      <c r="C4098" s="225"/>
      <c r="F4098" s="555"/>
      <c r="G4098" s="555"/>
      <c r="P4098" s="581"/>
      <c r="Q4098" s="16"/>
      <c r="R4098" s="16"/>
      <c r="X4098" s="402"/>
      <c r="Y4098" s="16"/>
      <c r="Z4098" s="48"/>
      <c r="AB4098" s="16"/>
    </row>
    <row r="4099" spans="1:28" ht="12.75">
      <c r="A4099" s="354"/>
      <c r="B4099" s="225"/>
      <c r="C4099" s="225"/>
      <c r="F4099" s="555"/>
      <c r="G4099" s="555"/>
      <c r="P4099" s="581"/>
      <c r="Q4099" s="16"/>
      <c r="R4099" s="16"/>
      <c r="X4099" s="402"/>
      <c r="Y4099" s="16"/>
      <c r="Z4099" s="48"/>
      <c r="AB4099" s="16"/>
    </row>
    <row r="4100" spans="1:28" ht="12.75">
      <c r="A4100" s="354"/>
      <c r="B4100" s="225"/>
      <c r="C4100" s="225"/>
      <c r="F4100" s="555"/>
      <c r="G4100" s="555"/>
      <c r="P4100" s="581"/>
      <c r="Q4100" s="16"/>
      <c r="R4100" s="16"/>
      <c r="X4100" s="402"/>
      <c r="Y4100" s="16"/>
      <c r="Z4100" s="48"/>
      <c r="AB4100" s="16"/>
    </row>
    <row r="4101" spans="1:28" ht="12.75">
      <c r="A4101" s="354"/>
      <c r="B4101" s="225"/>
      <c r="C4101" s="225"/>
      <c r="F4101" s="555"/>
      <c r="G4101" s="555"/>
      <c r="P4101" s="581"/>
      <c r="Q4101" s="16"/>
      <c r="R4101" s="16"/>
      <c r="X4101" s="402"/>
      <c r="Y4101" s="16"/>
      <c r="Z4101" s="48"/>
      <c r="AB4101" s="16"/>
    </row>
    <row r="4102" spans="1:28" ht="12.75">
      <c r="A4102" s="354"/>
      <c r="B4102" s="225"/>
      <c r="C4102" s="225"/>
      <c r="F4102" s="555"/>
      <c r="G4102" s="555"/>
      <c r="P4102" s="581"/>
      <c r="Q4102" s="16"/>
      <c r="R4102" s="16"/>
      <c r="X4102" s="402"/>
      <c r="Y4102" s="16"/>
      <c r="Z4102" s="48"/>
      <c r="AB4102" s="16"/>
    </row>
    <row r="4103" spans="1:28" ht="12.75">
      <c r="A4103" s="354"/>
      <c r="B4103" s="225"/>
      <c r="C4103" s="225"/>
      <c r="F4103" s="555"/>
      <c r="G4103" s="555"/>
      <c r="P4103" s="581"/>
      <c r="Q4103" s="16"/>
      <c r="R4103" s="16"/>
      <c r="X4103" s="402"/>
      <c r="Y4103" s="16"/>
      <c r="Z4103" s="48"/>
      <c r="AB4103" s="16"/>
    </row>
    <row r="4104" spans="1:28" ht="12.75">
      <c r="A4104" s="354"/>
      <c r="B4104" s="225"/>
      <c r="C4104" s="225"/>
      <c r="F4104" s="555"/>
      <c r="G4104" s="555"/>
      <c r="P4104" s="581"/>
      <c r="Q4104" s="16"/>
      <c r="R4104" s="16"/>
      <c r="X4104" s="402"/>
      <c r="Y4104" s="16"/>
      <c r="Z4104" s="48"/>
      <c r="AB4104" s="16"/>
    </row>
    <row r="4105" spans="1:28" ht="12.75">
      <c r="A4105" s="354"/>
      <c r="B4105" s="225"/>
      <c r="C4105" s="225"/>
      <c r="F4105" s="555"/>
      <c r="G4105" s="555"/>
      <c r="P4105" s="581"/>
      <c r="Q4105" s="16"/>
      <c r="R4105" s="16"/>
      <c r="X4105" s="402"/>
      <c r="Y4105" s="16"/>
      <c r="Z4105" s="48"/>
      <c r="AB4105" s="16"/>
    </row>
    <row r="4106" spans="1:28" ht="12.75">
      <c r="A4106" s="354"/>
      <c r="B4106" s="225"/>
      <c r="C4106" s="225"/>
      <c r="F4106" s="555"/>
      <c r="G4106" s="555"/>
      <c r="P4106" s="581"/>
      <c r="Q4106" s="16"/>
      <c r="R4106" s="16"/>
      <c r="X4106" s="402"/>
      <c r="Y4106" s="16"/>
      <c r="Z4106" s="48"/>
      <c r="AB4106" s="16"/>
    </row>
    <row r="4107" spans="1:28" ht="12.75">
      <c r="A4107" s="354"/>
      <c r="B4107" s="225"/>
      <c r="C4107" s="225"/>
      <c r="F4107" s="555"/>
      <c r="G4107" s="555"/>
      <c r="P4107" s="581"/>
      <c r="Q4107" s="16"/>
      <c r="R4107" s="16"/>
      <c r="X4107" s="402"/>
      <c r="Y4107" s="16"/>
      <c r="Z4107" s="48"/>
      <c r="AB4107" s="16"/>
    </row>
    <row r="4108" spans="1:28" ht="12.75">
      <c r="A4108" s="354"/>
      <c r="B4108" s="225"/>
      <c r="C4108" s="225"/>
      <c r="F4108" s="555"/>
      <c r="G4108" s="555"/>
      <c r="P4108" s="581"/>
      <c r="Q4108" s="16"/>
      <c r="R4108" s="16"/>
      <c r="X4108" s="402"/>
      <c r="Y4108" s="16"/>
      <c r="Z4108" s="48"/>
      <c r="AB4108" s="16"/>
    </row>
    <row r="4109" spans="1:28" ht="12.75">
      <c r="A4109" s="354"/>
      <c r="B4109" s="225"/>
      <c r="C4109" s="225"/>
      <c r="F4109" s="555"/>
      <c r="G4109" s="555"/>
      <c r="P4109" s="581"/>
      <c r="Q4109" s="16"/>
      <c r="R4109" s="16"/>
      <c r="X4109" s="402"/>
      <c r="Y4109" s="16"/>
      <c r="Z4109" s="48"/>
      <c r="AB4109" s="16"/>
    </row>
    <row r="4110" spans="1:28" ht="12.75">
      <c r="A4110" s="354"/>
      <c r="B4110" s="225"/>
      <c r="C4110" s="225"/>
      <c r="F4110" s="555"/>
      <c r="G4110" s="555"/>
      <c r="P4110" s="581"/>
      <c r="Q4110" s="16"/>
      <c r="R4110" s="16"/>
      <c r="X4110" s="402"/>
      <c r="Y4110" s="16"/>
      <c r="Z4110" s="48"/>
      <c r="AB4110" s="16"/>
    </row>
    <row r="4111" spans="1:28" ht="12.75">
      <c r="A4111" s="354"/>
      <c r="B4111" s="225"/>
      <c r="C4111" s="225"/>
      <c r="F4111" s="555"/>
      <c r="G4111" s="555"/>
      <c r="P4111" s="581"/>
      <c r="Q4111" s="16"/>
      <c r="R4111" s="16"/>
      <c r="X4111" s="402"/>
      <c r="Y4111" s="16"/>
      <c r="Z4111" s="48"/>
      <c r="AB4111" s="16"/>
    </row>
    <row r="4112" spans="1:28" ht="12.75">
      <c r="A4112" s="354"/>
      <c r="B4112" s="225"/>
      <c r="C4112" s="225"/>
      <c r="F4112" s="555"/>
      <c r="G4112" s="555"/>
      <c r="P4112" s="581"/>
      <c r="Q4112" s="16"/>
      <c r="R4112" s="16"/>
      <c r="X4112" s="402"/>
      <c r="Y4112" s="16"/>
      <c r="Z4112" s="48"/>
      <c r="AB4112" s="16"/>
    </row>
    <row r="4113" spans="1:28" ht="12.75">
      <c r="A4113" s="354"/>
      <c r="B4113" s="225"/>
      <c r="C4113" s="225"/>
      <c r="F4113" s="555"/>
      <c r="G4113" s="555"/>
      <c r="P4113" s="581"/>
      <c r="Q4113" s="16"/>
      <c r="R4113" s="16"/>
      <c r="X4113" s="402"/>
      <c r="Y4113" s="16"/>
      <c r="Z4113" s="48"/>
      <c r="AB4113" s="16"/>
    </row>
    <row r="4114" spans="1:28" ht="12.75">
      <c r="A4114" s="354"/>
      <c r="B4114" s="225"/>
      <c r="C4114" s="225"/>
      <c r="F4114" s="555"/>
      <c r="G4114" s="555"/>
      <c r="P4114" s="581"/>
      <c r="Q4114" s="16"/>
      <c r="R4114" s="16"/>
      <c r="X4114" s="402"/>
      <c r="Y4114" s="16"/>
      <c r="Z4114" s="48"/>
      <c r="AB4114" s="16"/>
    </row>
    <row r="4115" spans="1:28" ht="12.75">
      <c r="A4115" s="354"/>
      <c r="B4115" s="225"/>
      <c r="C4115" s="225"/>
      <c r="F4115" s="555"/>
      <c r="G4115" s="555"/>
      <c r="P4115" s="581"/>
      <c r="Q4115" s="16"/>
      <c r="R4115" s="16"/>
      <c r="X4115" s="402"/>
      <c r="Y4115" s="16"/>
      <c r="Z4115" s="48"/>
      <c r="AB4115" s="16"/>
    </row>
    <row r="4116" spans="1:28" ht="12.75">
      <c r="A4116" s="354"/>
      <c r="B4116" s="225"/>
      <c r="C4116" s="225"/>
      <c r="F4116" s="555"/>
      <c r="G4116" s="555"/>
      <c r="P4116" s="581"/>
      <c r="Q4116" s="16"/>
      <c r="R4116" s="16"/>
      <c r="X4116" s="402"/>
      <c r="Y4116" s="16"/>
      <c r="Z4116" s="48"/>
      <c r="AB4116" s="16"/>
    </row>
    <row r="4117" spans="1:28" ht="12.75">
      <c r="A4117" s="354"/>
      <c r="B4117" s="225"/>
      <c r="C4117" s="225"/>
      <c r="F4117" s="555"/>
      <c r="G4117" s="555"/>
      <c r="P4117" s="581"/>
      <c r="Q4117" s="16"/>
      <c r="R4117" s="16"/>
      <c r="X4117" s="402"/>
      <c r="Y4117" s="16"/>
      <c r="Z4117" s="48"/>
      <c r="AB4117" s="16"/>
    </row>
    <row r="4118" spans="1:28" ht="12.75">
      <c r="A4118" s="354"/>
      <c r="B4118" s="225"/>
      <c r="C4118" s="225"/>
      <c r="F4118" s="555"/>
      <c r="G4118" s="555"/>
      <c r="P4118" s="581"/>
      <c r="Q4118" s="16"/>
      <c r="R4118" s="16"/>
      <c r="X4118" s="402"/>
      <c r="Y4118" s="16"/>
      <c r="Z4118" s="48"/>
      <c r="AB4118" s="16"/>
    </row>
    <row r="4119" spans="1:28" ht="12.75">
      <c r="A4119" s="354"/>
      <c r="B4119" s="225"/>
      <c r="C4119" s="225"/>
      <c r="F4119" s="555"/>
      <c r="G4119" s="555"/>
      <c r="P4119" s="581"/>
      <c r="Q4119" s="16"/>
      <c r="R4119" s="16"/>
      <c r="X4119" s="402"/>
      <c r="Y4119" s="16"/>
      <c r="Z4119" s="48"/>
      <c r="AB4119" s="16"/>
    </row>
    <row r="4120" spans="1:28" ht="12.75">
      <c r="A4120" s="354"/>
      <c r="B4120" s="225"/>
      <c r="C4120" s="225"/>
      <c r="F4120" s="555"/>
      <c r="G4120" s="555"/>
      <c r="P4120" s="581"/>
      <c r="Q4120" s="16"/>
      <c r="R4120" s="16"/>
      <c r="X4120" s="402"/>
      <c r="Y4120" s="16"/>
      <c r="Z4120" s="48"/>
      <c r="AB4120" s="16"/>
    </row>
    <row r="4121" spans="1:28" ht="12.75">
      <c r="A4121" s="354"/>
      <c r="B4121" s="225"/>
      <c r="C4121" s="225"/>
      <c r="F4121" s="555"/>
      <c r="G4121" s="555"/>
      <c r="P4121" s="581"/>
      <c r="Q4121" s="16"/>
      <c r="R4121" s="16"/>
      <c r="X4121" s="402"/>
      <c r="Y4121" s="16"/>
      <c r="Z4121" s="48"/>
      <c r="AB4121" s="16"/>
    </row>
    <row r="4122" spans="1:28" ht="12.75">
      <c r="A4122" s="354"/>
      <c r="B4122" s="225"/>
      <c r="C4122" s="225"/>
      <c r="F4122" s="555"/>
      <c r="G4122" s="555"/>
      <c r="P4122" s="581"/>
      <c r="Q4122" s="16"/>
      <c r="R4122" s="16"/>
      <c r="X4122" s="402"/>
      <c r="Y4122" s="16"/>
      <c r="Z4122" s="48"/>
      <c r="AB4122" s="16"/>
    </row>
    <row r="4123" spans="1:28" ht="12.75">
      <c r="A4123" s="354"/>
      <c r="B4123" s="225"/>
      <c r="C4123" s="225"/>
      <c r="F4123" s="555"/>
      <c r="G4123" s="555"/>
      <c r="P4123" s="581"/>
      <c r="Q4123" s="16"/>
      <c r="R4123" s="16"/>
      <c r="X4123" s="402"/>
      <c r="Y4123" s="16"/>
      <c r="Z4123" s="48"/>
      <c r="AB4123" s="16"/>
    </row>
    <row r="4124" spans="1:28" ht="12.75">
      <c r="A4124" s="354"/>
      <c r="B4124" s="225"/>
      <c r="C4124" s="225"/>
      <c r="F4124" s="555"/>
      <c r="G4124" s="555"/>
      <c r="P4124" s="581"/>
      <c r="Q4124" s="16"/>
      <c r="R4124" s="16"/>
      <c r="X4124" s="402"/>
      <c r="Y4124" s="16"/>
      <c r="Z4124" s="48"/>
      <c r="AB4124" s="16"/>
    </row>
    <row r="4125" spans="1:28" ht="12.75">
      <c r="A4125" s="354"/>
      <c r="B4125" s="225"/>
      <c r="C4125" s="225"/>
      <c r="F4125" s="555"/>
      <c r="G4125" s="555"/>
      <c r="P4125" s="581"/>
      <c r="Q4125" s="16"/>
      <c r="R4125" s="16"/>
      <c r="X4125" s="402"/>
      <c r="Y4125" s="16"/>
      <c r="Z4125" s="48"/>
      <c r="AB4125" s="16"/>
    </row>
    <row r="4126" spans="1:28" ht="12.75">
      <c r="A4126" s="354"/>
      <c r="B4126" s="225"/>
      <c r="C4126" s="225"/>
      <c r="F4126" s="555"/>
      <c r="G4126" s="555"/>
      <c r="P4126" s="581"/>
      <c r="Q4126" s="16"/>
      <c r="R4126" s="16"/>
      <c r="X4126" s="402"/>
      <c r="Y4126" s="16"/>
      <c r="Z4126" s="48"/>
      <c r="AB4126" s="16"/>
    </row>
    <row r="4127" spans="1:28" ht="12.75">
      <c r="A4127" s="354"/>
      <c r="B4127" s="225"/>
      <c r="C4127" s="225"/>
      <c r="F4127" s="555"/>
      <c r="G4127" s="555"/>
      <c r="P4127" s="581"/>
      <c r="Q4127" s="16"/>
      <c r="R4127" s="16"/>
      <c r="X4127" s="402"/>
      <c r="Y4127" s="16"/>
      <c r="Z4127" s="48"/>
      <c r="AB4127" s="16"/>
    </row>
    <row r="4128" spans="1:28" ht="12.75">
      <c r="A4128" s="354"/>
      <c r="B4128" s="225"/>
      <c r="C4128" s="225"/>
      <c r="F4128" s="555"/>
      <c r="G4128" s="555"/>
      <c r="P4128" s="581"/>
      <c r="Q4128" s="16"/>
      <c r="R4128" s="16"/>
      <c r="X4128" s="402"/>
      <c r="Y4128" s="16"/>
      <c r="Z4128" s="48"/>
      <c r="AB4128" s="16"/>
    </row>
    <row r="4129" spans="1:28" ht="12.75">
      <c r="A4129" s="354"/>
      <c r="B4129" s="225"/>
      <c r="C4129" s="225"/>
      <c r="F4129" s="555"/>
      <c r="G4129" s="555"/>
      <c r="P4129" s="581"/>
      <c r="Q4129" s="16"/>
      <c r="R4129" s="16"/>
      <c r="X4129" s="402"/>
      <c r="Y4129" s="16"/>
      <c r="Z4129" s="48"/>
      <c r="AB4129" s="16"/>
    </row>
    <row r="4130" spans="1:28" ht="12.75">
      <c r="A4130" s="354"/>
      <c r="B4130" s="225"/>
      <c r="C4130" s="225"/>
      <c r="F4130" s="555"/>
      <c r="G4130" s="555"/>
      <c r="P4130" s="581"/>
      <c r="Q4130" s="16"/>
      <c r="R4130" s="16"/>
      <c r="X4130" s="402"/>
      <c r="Y4130" s="16"/>
      <c r="Z4130" s="48"/>
      <c r="AB4130" s="16"/>
    </row>
    <row r="4131" spans="1:28" ht="12.75">
      <c r="A4131" s="354"/>
      <c r="B4131" s="225"/>
      <c r="C4131" s="225"/>
      <c r="F4131" s="555"/>
      <c r="G4131" s="555"/>
      <c r="P4131" s="581"/>
      <c r="Q4131" s="16"/>
      <c r="R4131" s="16"/>
      <c r="X4131" s="402"/>
      <c r="Y4131" s="16"/>
      <c r="Z4131" s="48"/>
      <c r="AB4131" s="16"/>
    </row>
    <row r="4132" spans="1:28" ht="12.75">
      <c r="A4132" s="354"/>
      <c r="B4132" s="225"/>
      <c r="C4132" s="225"/>
      <c r="F4132" s="555"/>
      <c r="G4132" s="555"/>
      <c r="P4132" s="581"/>
      <c r="Q4132" s="16"/>
      <c r="R4132" s="16"/>
      <c r="X4132" s="402"/>
      <c r="Y4132" s="16"/>
      <c r="Z4132" s="48"/>
      <c r="AB4132" s="16"/>
    </row>
    <row r="4133" spans="1:28" ht="12.75">
      <c r="A4133" s="354"/>
      <c r="B4133" s="225"/>
      <c r="C4133" s="225"/>
      <c r="F4133" s="555"/>
      <c r="G4133" s="555"/>
      <c r="P4133" s="581"/>
      <c r="Q4133" s="16"/>
      <c r="R4133" s="16"/>
      <c r="X4133" s="402"/>
      <c r="Y4133" s="16"/>
      <c r="Z4133" s="48"/>
      <c r="AB4133" s="16"/>
    </row>
    <row r="4134" spans="1:28" ht="12.75">
      <c r="A4134" s="354"/>
      <c r="B4134" s="225"/>
      <c r="C4134" s="225"/>
      <c r="F4134" s="555"/>
      <c r="G4134" s="555"/>
      <c r="P4134" s="581"/>
      <c r="Q4134" s="16"/>
      <c r="R4134" s="16"/>
      <c r="X4134" s="402"/>
      <c r="Y4134" s="16"/>
      <c r="Z4134" s="48"/>
      <c r="AB4134" s="16"/>
    </row>
    <row r="4135" spans="1:28" ht="12.75">
      <c r="A4135" s="354"/>
      <c r="B4135" s="225"/>
      <c r="C4135" s="225"/>
      <c r="F4135" s="555"/>
      <c r="G4135" s="555"/>
      <c r="P4135" s="581"/>
      <c r="Q4135" s="16"/>
      <c r="R4135" s="16"/>
      <c r="X4135" s="402"/>
      <c r="Y4135" s="16"/>
      <c r="Z4135" s="48"/>
      <c r="AB4135" s="16"/>
    </row>
    <row r="4136" spans="1:28" ht="12.75">
      <c r="A4136" s="354"/>
      <c r="B4136" s="225"/>
      <c r="C4136" s="225"/>
      <c r="F4136" s="555"/>
      <c r="G4136" s="555"/>
      <c r="P4136" s="581"/>
      <c r="Q4136" s="16"/>
      <c r="R4136" s="16"/>
      <c r="X4136" s="402"/>
      <c r="Y4136" s="16"/>
      <c r="Z4136" s="48"/>
      <c r="AB4136" s="16"/>
    </row>
    <row r="4137" spans="1:28" ht="12.75">
      <c r="A4137" s="354"/>
      <c r="B4137" s="225"/>
      <c r="C4137" s="225"/>
      <c r="F4137" s="555"/>
      <c r="G4137" s="555"/>
      <c r="P4137" s="581"/>
      <c r="Q4137" s="16"/>
      <c r="R4137" s="16"/>
      <c r="X4137" s="402"/>
      <c r="Y4137" s="16"/>
      <c r="Z4137" s="48"/>
      <c r="AB4137" s="16"/>
    </row>
    <row r="4138" spans="1:28" ht="12.75">
      <c r="A4138" s="354"/>
      <c r="B4138" s="225"/>
      <c r="C4138" s="225"/>
      <c r="F4138" s="555"/>
      <c r="G4138" s="555"/>
      <c r="P4138" s="581"/>
      <c r="Q4138" s="16"/>
      <c r="R4138" s="16"/>
      <c r="X4138" s="402"/>
      <c r="Y4138" s="16"/>
      <c r="Z4138" s="48"/>
      <c r="AB4138" s="16"/>
    </row>
    <row r="4139" spans="1:28" ht="12.75">
      <c r="A4139" s="354"/>
      <c r="B4139" s="225"/>
      <c r="C4139" s="225"/>
      <c r="F4139" s="555"/>
      <c r="G4139" s="555"/>
      <c r="P4139" s="581"/>
      <c r="Q4139" s="16"/>
      <c r="R4139" s="16"/>
      <c r="X4139" s="402"/>
      <c r="Y4139" s="16"/>
      <c r="Z4139" s="48"/>
      <c r="AB4139" s="16"/>
    </row>
    <row r="4140" spans="1:28" ht="12.75">
      <c r="A4140" s="354"/>
      <c r="B4140" s="225"/>
      <c r="C4140" s="225"/>
      <c r="F4140" s="555"/>
      <c r="G4140" s="555"/>
      <c r="P4140" s="581"/>
      <c r="Q4140" s="16"/>
      <c r="R4140" s="16"/>
      <c r="X4140" s="402"/>
      <c r="Y4140" s="16"/>
      <c r="Z4140" s="48"/>
      <c r="AB4140" s="16"/>
    </row>
    <row r="4141" spans="1:28" ht="12.75">
      <c r="A4141" s="354"/>
      <c r="B4141" s="225"/>
      <c r="C4141" s="225"/>
      <c r="F4141" s="555"/>
      <c r="G4141" s="555"/>
      <c r="P4141" s="581"/>
      <c r="Q4141" s="16"/>
      <c r="R4141" s="16"/>
      <c r="X4141" s="402"/>
      <c r="Y4141" s="16"/>
      <c r="Z4141" s="48"/>
      <c r="AB4141" s="16"/>
    </row>
    <row r="4142" spans="1:28" ht="12.75">
      <c r="A4142" s="354"/>
      <c r="B4142" s="225"/>
      <c r="C4142" s="225"/>
      <c r="F4142" s="555"/>
      <c r="G4142" s="555"/>
      <c r="P4142" s="581"/>
      <c r="Q4142" s="16"/>
      <c r="R4142" s="16"/>
      <c r="X4142" s="402"/>
      <c r="Y4142" s="16"/>
      <c r="Z4142" s="48"/>
      <c r="AB4142" s="16"/>
    </row>
    <row r="4143" spans="1:28" ht="12.75">
      <c r="A4143" s="354"/>
      <c r="B4143" s="225"/>
      <c r="C4143" s="225"/>
      <c r="F4143" s="555"/>
      <c r="G4143" s="555"/>
      <c r="P4143" s="581"/>
      <c r="Q4143" s="16"/>
      <c r="R4143" s="16"/>
      <c r="X4143" s="402"/>
      <c r="Y4143" s="16"/>
      <c r="Z4143" s="48"/>
      <c r="AB4143" s="16"/>
    </row>
    <row r="4144" spans="1:28" ht="12.75">
      <c r="A4144" s="354"/>
      <c r="B4144" s="225"/>
      <c r="C4144" s="225"/>
      <c r="F4144" s="555"/>
      <c r="G4144" s="555"/>
      <c r="P4144" s="581"/>
      <c r="Q4144" s="16"/>
      <c r="R4144" s="16"/>
      <c r="X4144" s="402"/>
      <c r="Y4144" s="16"/>
      <c r="Z4144" s="48"/>
      <c r="AB4144" s="16"/>
    </row>
    <row r="4145" spans="1:28" ht="12.75">
      <c r="A4145" s="354"/>
      <c r="B4145" s="225"/>
      <c r="C4145" s="225"/>
      <c r="F4145" s="555"/>
      <c r="G4145" s="555"/>
      <c r="P4145" s="581"/>
      <c r="Q4145" s="16"/>
      <c r="R4145" s="16"/>
      <c r="X4145" s="402"/>
      <c r="Y4145" s="16"/>
      <c r="Z4145" s="48"/>
      <c r="AB4145" s="16"/>
    </row>
    <row r="4146" spans="1:28" ht="12.75">
      <c r="A4146" s="354"/>
      <c r="B4146" s="225"/>
      <c r="C4146" s="225"/>
      <c r="F4146" s="555"/>
      <c r="G4146" s="555"/>
      <c r="P4146" s="581"/>
      <c r="Q4146" s="16"/>
      <c r="R4146" s="16"/>
      <c r="X4146" s="402"/>
      <c r="Y4146" s="16"/>
      <c r="Z4146" s="48"/>
      <c r="AB4146" s="16"/>
    </row>
    <row r="4147" spans="1:28" ht="12.75">
      <c r="A4147" s="354"/>
      <c r="B4147" s="225"/>
      <c r="C4147" s="225"/>
      <c r="F4147" s="555"/>
      <c r="G4147" s="555"/>
      <c r="P4147" s="581"/>
      <c r="Q4147" s="16"/>
      <c r="R4147" s="16"/>
      <c r="X4147" s="402"/>
      <c r="Y4147" s="16"/>
      <c r="Z4147" s="48"/>
      <c r="AB4147" s="16"/>
    </row>
    <row r="4148" spans="1:28" ht="12.75">
      <c r="A4148" s="354"/>
      <c r="B4148" s="225"/>
      <c r="C4148" s="225"/>
      <c r="F4148" s="555"/>
      <c r="G4148" s="555"/>
      <c r="P4148" s="581"/>
      <c r="Q4148" s="16"/>
      <c r="R4148" s="16"/>
      <c r="X4148" s="402"/>
      <c r="Y4148" s="16"/>
      <c r="Z4148" s="48"/>
      <c r="AB4148" s="16"/>
    </row>
    <row r="4149" spans="1:28" ht="12.75">
      <c r="A4149" s="354"/>
      <c r="B4149" s="225"/>
      <c r="C4149" s="225"/>
      <c r="F4149" s="555"/>
      <c r="G4149" s="555"/>
      <c r="P4149" s="581"/>
      <c r="Q4149" s="16"/>
      <c r="R4149" s="16"/>
      <c r="X4149" s="402"/>
      <c r="Y4149" s="16"/>
      <c r="Z4149" s="48"/>
      <c r="AB4149" s="16"/>
    </row>
    <row r="4150" spans="1:28" ht="12.75">
      <c r="A4150" s="354"/>
      <c r="B4150" s="225"/>
      <c r="C4150" s="225"/>
      <c r="F4150" s="555"/>
      <c r="G4150" s="555"/>
      <c r="P4150" s="581"/>
      <c r="Q4150" s="16"/>
      <c r="R4150" s="16"/>
      <c r="X4150" s="402"/>
      <c r="Y4150" s="16"/>
      <c r="Z4150" s="48"/>
      <c r="AB4150" s="16"/>
    </row>
    <row r="4151" spans="1:28" ht="12.75">
      <c r="A4151" s="354"/>
      <c r="B4151" s="225"/>
      <c r="C4151" s="225"/>
      <c r="F4151" s="555"/>
      <c r="G4151" s="555"/>
      <c r="P4151" s="581"/>
      <c r="Q4151" s="16"/>
      <c r="R4151" s="16"/>
      <c r="X4151" s="402"/>
      <c r="Y4151" s="16"/>
      <c r="Z4151" s="48"/>
      <c r="AB4151" s="16"/>
    </row>
    <row r="4152" spans="1:28" ht="12.75">
      <c r="A4152" s="354"/>
      <c r="B4152" s="225"/>
      <c r="C4152" s="225"/>
      <c r="F4152" s="555"/>
      <c r="G4152" s="555"/>
      <c r="P4152" s="581"/>
      <c r="Q4152" s="16"/>
      <c r="R4152" s="16"/>
      <c r="X4152" s="402"/>
      <c r="Y4152" s="16"/>
      <c r="Z4152" s="48"/>
      <c r="AB4152" s="16"/>
    </row>
    <row r="4153" spans="1:28" ht="12.75">
      <c r="A4153" s="354"/>
      <c r="B4153" s="225"/>
      <c r="C4153" s="225"/>
      <c r="F4153" s="555"/>
      <c r="G4153" s="555"/>
      <c r="P4153" s="581"/>
      <c r="Q4153" s="16"/>
      <c r="R4153" s="16"/>
      <c r="X4153" s="402"/>
      <c r="Y4153" s="16"/>
      <c r="Z4153" s="48"/>
      <c r="AB4153" s="16"/>
    </row>
    <row r="4154" spans="1:28" ht="12.75">
      <c r="A4154" s="354"/>
      <c r="B4154" s="225"/>
      <c r="C4154" s="225"/>
      <c r="F4154" s="555"/>
      <c r="G4154" s="555"/>
      <c r="P4154" s="581"/>
      <c r="Q4154" s="16"/>
      <c r="R4154" s="16"/>
      <c r="X4154" s="402"/>
      <c r="Y4154" s="16"/>
      <c r="Z4154" s="48"/>
      <c r="AB4154" s="16"/>
    </row>
    <row r="4155" spans="1:28" ht="12.75">
      <c r="A4155" s="354"/>
      <c r="B4155" s="225"/>
      <c r="C4155" s="225"/>
      <c r="F4155" s="555"/>
      <c r="G4155" s="555"/>
      <c r="P4155" s="581"/>
      <c r="Q4155" s="16"/>
      <c r="R4155" s="16"/>
      <c r="X4155" s="402"/>
      <c r="Y4155" s="16"/>
      <c r="Z4155" s="48"/>
      <c r="AB4155" s="16"/>
    </row>
    <row r="4156" spans="1:28" ht="12.75">
      <c r="A4156" s="354"/>
      <c r="B4156" s="225"/>
      <c r="C4156" s="225"/>
      <c r="F4156" s="555"/>
      <c r="G4156" s="555"/>
      <c r="P4156" s="581"/>
      <c r="Q4156" s="16"/>
      <c r="R4156" s="16"/>
      <c r="X4156" s="402"/>
      <c r="Y4156" s="16"/>
      <c r="Z4156" s="48"/>
      <c r="AB4156" s="16"/>
    </row>
    <row r="4157" spans="1:28" ht="12.75">
      <c r="A4157" s="354"/>
      <c r="B4157" s="225"/>
      <c r="C4157" s="225"/>
      <c r="F4157" s="555"/>
      <c r="G4157" s="555"/>
      <c r="P4157" s="581"/>
      <c r="Q4157" s="16"/>
      <c r="R4157" s="16"/>
      <c r="X4157" s="402"/>
      <c r="Y4157" s="16"/>
      <c r="Z4157" s="48"/>
      <c r="AB4157" s="16"/>
    </row>
    <row r="4158" spans="1:28" ht="12.75">
      <c r="A4158" s="354"/>
      <c r="B4158" s="225"/>
      <c r="C4158" s="225"/>
      <c r="F4158" s="555"/>
      <c r="G4158" s="555"/>
      <c r="P4158" s="581"/>
      <c r="Q4158" s="16"/>
      <c r="R4158" s="16"/>
      <c r="X4158" s="402"/>
      <c r="Y4158" s="16"/>
      <c r="Z4158" s="48"/>
      <c r="AB4158" s="16"/>
    </row>
    <row r="4159" spans="1:28" ht="12.75">
      <c r="A4159" s="354"/>
      <c r="B4159" s="225"/>
      <c r="C4159" s="225"/>
      <c r="F4159" s="555"/>
      <c r="G4159" s="555"/>
      <c r="P4159" s="581"/>
      <c r="Q4159" s="16"/>
      <c r="R4159" s="16"/>
      <c r="X4159" s="402"/>
      <c r="Y4159" s="16"/>
      <c r="Z4159" s="48"/>
      <c r="AB4159" s="16"/>
    </row>
    <row r="4160" spans="1:28" ht="12.75">
      <c r="A4160" s="354"/>
      <c r="B4160" s="225"/>
      <c r="C4160" s="225"/>
      <c r="F4160" s="555"/>
      <c r="G4160" s="555"/>
      <c r="P4160" s="581"/>
      <c r="Q4160" s="16"/>
      <c r="R4160" s="16"/>
      <c r="X4160" s="402"/>
      <c r="Y4160" s="16"/>
      <c r="Z4160" s="48"/>
      <c r="AB4160" s="16"/>
    </row>
    <row r="4161" spans="1:28" ht="12.75">
      <c r="A4161" s="354"/>
      <c r="B4161" s="225"/>
      <c r="C4161" s="225"/>
      <c r="F4161" s="555"/>
      <c r="G4161" s="555"/>
      <c r="P4161" s="581"/>
      <c r="Q4161" s="16"/>
      <c r="R4161" s="16"/>
      <c r="X4161" s="402"/>
      <c r="Y4161" s="16"/>
      <c r="Z4161" s="48"/>
      <c r="AB4161" s="16"/>
    </row>
    <row r="4162" spans="1:28" ht="12.75">
      <c r="A4162" s="354"/>
      <c r="B4162" s="225"/>
      <c r="C4162" s="225"/>
      <c r="F4162" s="555"/>
      <c r="G4162" s="555"/>
      <c r="P4162" s="581"/>
      <c r="Q4162" s="16"/>
      <c r="R4162" s="16"/>
      <c r="X4162" s="402"/>
      <c r="Y4162" s="16"/>
      <c r="Z4162" s="48"/>
      <c r="AB4162" s="16"/>
    </row>
    <row r="4163" spans="1:28" ht="12.75">
      <c r="A4163" s="354"/>
      <c r="B4163" s="225"/>
      <c r="C4163" s="225"/>
      <c r="F4163" s="555"/>
      <c r="G4163" s="555"/>
      <c r="P4163" s="581"/>
      <c r="Q4163" s="16"/>
      <c r="R4163" s="16"/>
      <c r="X4163" s="402"/>
      <c r="Y4163" s="16"/>
      <c r="Z4163" s="48"/>
      <c r="AB4163" s="16"/>
    </row>
    <row r="4164" spans="1:28" ht="12.75">
      <c r="A4164" s="354"/>
      <c r="B4164" s="225"/>
      <c r="C4164" s="225"/>
      <c r="F4164" s="555"/>
      <c r="G4164" s="555"/>
      <c r="P4164" s="581"/>
      <c r="Q4164" s="16"/>
      <c r="R4164" s="16"/>
      <c r="X4164" s="402"/>
      <c r="Y4164" s="16"/>
      <c r="Z4164" s="48"/>
      <c r="AB4164" s="16"/>
    </row>
    <row r="4165" spans="1:28" ht="12.75">
      <c r="A4165" s="354"/>
      <c r="B4165" s="225"/>
      <c r="C4165" s="225"/>
      <c r="F4165" s="555"/>
      <c r="G4165" s="555"/>
      <c r="P4165" s="581"/>
      <c r="Q4165" s="16"/>
      <c r="R4165" s="16"/>
      <c r="X4165" s="402"/>
      <c r="Y4165" s="16"/>
      <c r="Z4165" s="48"/>
      <c r="AB4165" s="16"/>
    </row>
    <row r="4166" spans="1:28" ht="12.75">
      <c r="A4166" s="354"/>
      <c r="B4166" s="225"/>
      <c r="C4166" s="225"/>
      <c r="F4166" s="555"/>
      <c r="G4166" s="555"/>
      <c r="P4166" s="581"/>
      <c r="Q4166" s="16"/>
      <c r="R4166" s="16"/>
      <c r="X4166" s="402"/>
      <c r="Y4166" s="16"/>
      <c r="Z4166" s="48"/>
      <c r="AB4166" s="16"/>
    </row>
    <row r="4167" spans="1:28" ht="12.75">
      <c r="A4167" s="354"/>
      <c r="B4167" s="225"/>
      <c r="C4167" s="225"/>
      <c r="F4167" s="555"/>
      <c r="G4167" s="555"/>
      <c r="P4167" s="581"/>
      <c r="Q4167" s="16"/>
      <c r="R4167" s="16"/>
      <c r="X4167" s="402"/>
      <c r="Y4167" s="16"/>
      <c r="Z4167" s="48"/>
      <c r="AB4167" s="16"/>
    </row>
    <row r="4168" spans="1:28" ht="12.75">
      <c r="A4168" s="354"/>
      <c r="B4168" s="225"/>
      <c r="C4168" s="225"/>
      <c r="F4168" s="555"/>
      <c r="G4168" s="555"/>
      <c r="P4168" s="581"/>
      <c r="Q4168" s="16"/>
      <c r="R4168" s="16"/>
      <c r="X4168" s="402"/>
      <c r="Y4168" s="16"/>
      <c r="Z4168" s="48"/>
      <c r="AB4168" s="16"/>
    </row>
    <row r="4169" spans="1:28" ht="12.75">
      <c r="A4169" s="354"/>
      <c r="B4169" s="225"/>
      <c r="C4169" s="225"/>
      <c r="F4169" s="555"/>
      <c r="G4169" s="555"/>
      <c r="P4169" s="581"/>
      <c r="Q4169" s="16"/>
      <c r="R4169" s="16"/>
      <c r="X4169" s="402"/>
      <c r="Y4169" s="16"/>
      <c r="Z4169" s="48"/>
      <c r="AB4169" s="16"/>
    </row>
    <row r="4170" spans="1:28" ht="12.75">
      <c r="A4170" s="354"/>
      <c r="B4170" s="225"/>
      <c r="C4170" s="225"/>
      <c r="F4170" s="555"/>
      <c r="G4170" s="555"/>
      <c r="P4170" s="581"/>
      <c r="Q4170" s="16"/>
      <c r="R4170" s="16"/>
      <c r="X4170" s="402"/>
      <c r="Y4170" s="16"/>
      <c r="Z4170" s="48"/>
      <c r="AB4170" s="16"/>
    </row>
    <row r="4171" spans="1:28" ht="12.75">
      <c r="A4171" s="354"/>
      <c r="B4171" s="225"/>
      <c r="C4171" s="225"/>
      <c r="F4171" s="555"/>
      <c r="G4171" s="555"/>
      <c r="P4171" s="581"/>
      <c r="Q4171" s="16"/>
      <c r="R4171" s="16"/>
      <c r="X4171" s="402"/>
      <c r="Y4171" s="16"/>
      <c r="Z4171" s="48"/>
      <c r="AB4171" s="16"/>
    </row>
    <row r="4172" spans="1:28" ht="12.75">
      <c r="A4172" s="354"/>
      <c r="B4172" s="225"/>
      <c r="C4172" s="225"/>
      <c r="F4172" s="555"/>
      <c r="G4172" s="555"/>
      <c r="P4172" s="581"/>
      <c r="Q4172" s="16"/>
      <c r="R4172" s="16"/>
      <c r="X4172" s="402"/>
      <c r="Y4172" s="16"/>
      <c r="Z4172" s="48"/>
      <c r="AB4172" s="16"/>
    </row>
    <row r="4173" spans="1:28" ht="12.75">
      <c r="A4173" s="354"/>
      <c r="B4173" s="225"/>
      <c r="C4173" s="225"/>
      <c r="F4173" s="555"/>
      <c r="G4173" s="555"/>
      <c r="P4173" s="581"/>
      <c r="Q4173" s="16"/>
      <c r="R4173" s="16"/>
      <c r="X4173" s="402"/>
      <c r="Y4173" s="16"/>
      <c r="Z4173" s="48"/>
      <c r="AB4173" s="16"/>
    </row>
    <row r="4174" spans="1:28" ht="12.75">
      <c r="A4174" s="354"/>
      <c r="B4174" s="225"/>
      <c r="C4174" s="225"/>
      <c r="F4174" s="555"/>
      <c r="G4174" s="555"/>
      <c r="P4174" s="581"/>
      <c r="Q4174" s="16"/>
      <c r="R4174" s="16"/>
      <c r="X4174" s="402"/>
      <c r="Y4174" s="16"/>
      <c r="Z4174" s="48"/>
      <c r="AB4174" s="16"/>
    </row>
    <row r="4175" spans="1:28" ht="12.75">
      <c r="A4175" s="354"/>
      <c r="B4175" s="225"/>
      <c r="C4175" s="225"/>
      <c r="F4175" s="555"/>
      <c r="G4175" s="555"/>
      <c r="P4175" s="581"/>
      <c r="Q4175" s="16"/>
      <c r="R4175" s="16"/>
      <c r="X4175" s="402"/>
      <c r="Y4175" s="16"/>
      <c r="Z4175" s="48"/>
      <c r="AB4175" s="16"/>
    </row>
    <row r="4176" spans="1:28" ht="12.75">
      <c r="A4176" s="354"/>
      <c r="B4176" s="225"/>
      <c r="C4176" s="225"/>
      <c r="F4176" s="555"/>
      <c r="G4176" s="555"/>
      <c r="P4176" s="581"/>
      <c r="Q4176" s="16"/>
      <c r="R4176" s="16"/>
      <c r="X4176" s="402"/>
      <c r="Y4176" s="16"/>
      <c r="Z4176" s="48"/>
      <c r="AB4176" s="16"/>
    </row>
    <row r="4177" spans="1:28" ht="12.75">
      <c r="A4177" s="354"/>
      <c r="B4177" s="225"/>
      <c r="C4177" s="225"/>
      <c r="F4177" s="555"/>
      <c r="G4177" s="555"/>
      <c r="P4177" s="581"/>
      <c r="Q4177" s="16"/>
      <c r="R4177" s="16"/>
      <c r="X4177" s="402"/>
      <c r="Y4177" s="16"/>
      <c r="Z4177" s="48"/>
      <c r="AB4177" s="16"/>
    </row>
    <row r="4178" spans="1:28" ht="12.75">
      <c r="A4178" s="354"/>
      <c r="B4178" s="225"/>
      <c r="C4178" s="225"/>
      <c r="F4178" s="555"/>
      <c r="G4178" s="555"/>
      <c r="P4178" s="581"/>
      <c r="Q4178" s="16"/>
      <c r="R4178" s="16"/>
      <c r="X4178" s="402"/>
      <c r="Y4178" s="16"/>
      <c r="Z4178" s="48"/>
      <c r="AB4178" s="16"/>
    </row>
    <row r="4179" spans="1:28" ht="12.75">
      <c r="A4179" s="354"/>
      <c r="B4179" s="225"/>
      <c r="C4179" s="225"/>
      <c r="F4179" s="555"/>
      <c r="G4179" s="555"/>
      <c r="P4179" s="581"/>
      <c r="Q4179" s="16"/>
      <c r="R4179" s="16"/>
      <c r="X4179" s="402"/>
      <c r="Y4179" s="16"/>
      <c r="Z4179" s="48"/>
      <c r="AB4179" s="16"/>
    </row>
    <row r="4180" spans="1:28" ht="12.75">
      <c r="A4180" s="354"/>
      <c r="B4180" s="225"/>
      <c r="C4180" s="225"/>
      <c r="F4180" s="555"/>
      <c r="G4180" s="555"/>
      <c r="P4180" s="581"/>
      <c r="Q4180" s="16"/>
      <c r="R4180" s="16"/>
      <c r="X4180" s="402"/>
      <c r="Y4180" s="16"/>
      <c r="Z4180" s="48"/>
      <c r="AB4180" s="16"/>
    </row>
    <row r="4181" spans="1:28" ht="12.75">
      <c r="A4181" s="354"/>
      <c r="B4181" s="225"/>
      <c r="C4181" s="225"/>
      <c r="F4181" s="555"/>
      <c r="G4181" s="555"/>
      <c r="P4181" s="581"/>
      <c r="Q4181" s="16"/>
      <c r="R4181" s="16"/>
      <c r="X4181" s="402"/>
      <c r="Y4181" s="16"/>
      <c r="Z4181" s="48"/>
      <c r="AB4181" s="16"/>
    </row>
    <row r="4182" spans="1:28" ht="12.75">
      <c r="A4182" s="354"/>
      <c r="B4182" s="225"/>
      <c r="C4182" s="225"/>
      <c r="F4182" s="555"/>
      <c r="G4182" s="555"/>
      <c r="P4182" s="581"/>
      <c r="Q4182" s="16"/>
      <c r="R4182" s="16"/>
      <c r="X4182" s="402"/>
      <c r="Y4182" s="16"/>
      <c r="Z4182" s="48"/>
      <c r="AB4182" s="16"/>
    </row>
    <row r="4183" spans="1:28" ht="12.75">
      <c r="A4183" s="354"/>
      <c r="B4183" s="225"/>
      <c r="C4183" s="225"/>
      <c r="F4183" s="555"/>
      <c r="G4183" s="555"/>
      <c r="P4183" s="581"/>
      <c r="Q4183" s="16"/>
      <c r="R4183" s="16"/>
      <c r="X4183" s="402"/>
      <c r="Y4183" s="16"/>
      <c r="Z4183" s="48"/>
      <c r="AB4183" s="16"/>
    </row>
    <row r="4184" spans="1:28" ht="12.75">
      <c r="A4184" s="354"/>
      <c r="B4184" s="225"/>
      <c r="C4184" s="225"/>
      <c r="F4184" s="555"/>
      <c r="G4184" s="555"/>
      <c r="P4184" s="581"/>
      <c r="Q4184" s="16"/>
      <c r="R4184" s="16"/>
      <c r="X4184" s="402"/>
      <c r="Y4184" s="16"/>
      <c r="Z4184" s="48"/>
      <c r="AB4184" s="16"/>
    </row>
    <row r="4185" spans="1:28" ht="12.75">
      <c r="A4185" s="354"/>
      <c r="B4185" s="225"/>
      <c r="C4185" s="225"/>
      <c r="F4185" s="555"/>
      <c r="G4185" s="555"/>
      <c r="P4185" s="581"/>
      <c r="Q4185" s="16"/>
      <c r="R4185" s="16"/>
      <c r="X4185" s="402"/>
      <c r="Y4185" s="16"/>
      <c r="Z4185" s="48"/>
      <c r="AB4185" s="16"/>
    </row>
    <row r="4186" spans="1:28" ht="12.75">
      <c r="A4186" s="354"/>
      <c r="B4186" s="225"/>
      <c r="C4186" s="225"/>
      <c r="F4186" s="555"/>
      <c r="G4186" s="555"/>
      <c r="P4186" s="581"/>
      <c r="Q4186" s="16"/>
      <c r="R4186" s="16"/>
      <c r="X4186" s="402"/>
      <c r="Y4186" s="16"/>
      <c r="Z4186" s="48"/>
      <c r="AB4186" s="16"/>
    </row>
    <row r="4187" spans="1:28" ht="12.75">
      <c r="A4187" s="354"/>
      <c r="B4187" s="225"/>
      <c r="C4187" s="225"/>
      <c r="F4187" s="555"/>
      <c r="G4187" s="555"/>
      <c r="P4187" s="581"/>
      <c r="Q4187" s="16"/>
      <c r="R4187" s="16"/>
      <c r="X4187" s="402"/>
      <c r="Y4187" s="16"/>
      <c r="Z4187" s="48"/>
      <c r="AB4187" s="16"/>
    </row>
    <row r="4188" spans="1:28" ht="12.75">
      <c r="A4188" s="354"/>
      <c r="B4188" s="225"/>
      <c r="C4188" s="225"/>
      <c r="F4188" s="555"/>
      <c r="G4188" s="555"/>
      <c r="P4188" s="581"/>
      <c r="Q4188" s="16"/>
      <c r="R4188" s="16"/>
      <c r="X4188" s="402"/>
      <c r="Y4188" s="16"/>
      <c r="Z4188" s="48"/>
      <c r="AB4188" s="16"/>
    </row>
    <row r="4189" spans="1:28" ht="12.75">
      <c r="A4189" s="354"/>
      <c r="B4189" s="225"/>
      <c r="C4189" s="225"/>
      <c r="F4189" s="555"/>
      <c r="G4189" s="555"/>
      <c r="P4189" s="581"/>
      <c r="Q4189" s="16"/>
      <c r="R4189" s="16"/>
      <c r="X4189" s="402"/>
      <c r="Y4189" s="16"/>
      <c r="Z4189" s="48"/>
      <c r="AB4189" s="16"/>
    </row>
    <row r="4190" spans="1:28" ht="12.75">
      <c r="A4190" s="354"/>
      <c r="B4190" s="225"/>
      <c r="C4190" s="225"/>
      <c r="F4190" s="555"/>
      <c r="G4190" s="555"/>
      <c r="P4190" s="581"/>
      <c r="Q4190" s="16"/>
      <c r="R4190" s="16"/>
      <c r="X4190" s="402"/>
      <c r="Y4190" s="16"/>
      <c r="Z4190" s="48"/>
      <c r="AB4190" s="16"/>
    </row>
    <row r="4191" spans="1:28" ht="12.75">
      <c r="A4191" s="354"/>
      <c r="B4191" s="225"/>
      <c r="C4191" s="225"/>
      <c r="F4191" s="555"/>
      <c r="G4191" s="555"/>
      <c r="P4191" s="581"/>
      <c r="Q4191" s="16"/>
      <c r="R4191" s="16"/>
      <c r="X4191" s="402"/>
      <c r="Y4191" s="16"/>
      <c r="Z4191" s="48"/>
      <c r="AB4191" s="16"/>
    </row>
    <row r="4192" spans="1:28" ht="12.75">
      <c r="A4192" s="354"/>
      <c r="B4192" s="225"/>
      <c r="C4192" s="225"/>
      <c r="F4192" s="555"/>
      <c r="G4192" s="555"/>
      <c r="P4192" s="581"/>
      <c r="Q4192" s="16"/>
      <c r="R4192" s="16"/>
      <c r="X4192" s="402"/>
      <c r="Y4192" s="16"/>
      <c r="Z4192" s="48"/>
      <c r="AB4192" s="16"/>
    </row>
    <row r="4193" spans="1:28" ht="12.75">
      <c r="A4193" s="354"/>
      <c r="B4193" s="225"/>
      <c r="C4193" s="225"/>
      <c r="F4193" s="555"/>
      <c r="G4193" s="555"/>
      <c r="P4193" s="581"/>
      <c r="Q4193" s="16"/>
      <c r="R4193" s="16"/>
      <c r="X4193" s="402"/>
      <c r="Y4193" s="16"/>
      <c r="Z4193" s="48"/>
      <c r="AB4193" s="16"/>
    </row>
    <row r="4194" spans="1:28" ht="12.75">
      <c r="A4194" s="354"/>
      <c r="B4194" s="225"/>
      <c r="C4194" s="225"/>
      <c r="F4194" s="555"/>
      <c r="G4194" s="555"/>
      <c r="P4194" s="581"/>
      <c r="Q4194" s="16"/>
      <c r="R4194" s="16"/>
      <c r="X4194" s="402"/>
      <c r="Y4194" s="16"/>
      <c r="Z4194" s="48"/>
      <c r="AB4194" s="16"/>
    </row>
    <row r="4195" spans="1:28" ht="12.75">
      <c r="A4195" s="354"/>
      <c r="B4195" s="225"/>
      <c r="C4195" s="225"/>
      <c r="F4195" s="555"/>
      <c r="G4195" s="555"/>
      <c r="P4195" s="581"/>
      <c r="Q4195" s="16"/>
      <c r="R4195" s="16"/>
      <c r="X4195" s="402"/>
      <c r="Y4195" s="16"/>
      <c r="Z4195" s="48"/>
      <c r="AB4195" s="16"/>
    </row>
    <row r="4196" spans="1:28" ht="12.75">
      <c r="A4196" s="354"/>
      <c r="B4196" s="225"/>
      <c r="C4196" s="225"/>
      <c r="F4196" s="555"/>
      <c r="G4196" s="555"/>
      <c r="P4196" s="581"/>
      <c r="Q4196" s="16"/>
      <c r="R4196" s="16"/>
      <c r="X4196" s="402"/>
      <c r="Y4196" s="16"/>
      <c r="Z4196" s="48"/>
      <c r="AB4196" s="16"/>
    </row>
    <row r="4197" spans="1:28" ht="12.75">
      <c r="A4197" s="354"/>
      <c r="B4197" s="225"/>
      <c r="C4197" s="225"/>
      <c r="F4197" s="555"/>
      <c r="G4197" s="555"/>
      <c r="P4197" s="581"/>
      <c r="Q4197" s="16"/>
      <c r="R4197" s="16"/>
      <c r="X4197" s="402"/>
      <c r="Y4197" s="16"/>
      <c r="Z4197" s="48"/>
      <c r="AB4197" s="16"/>
    </row>
    <row r="4198" spans="1:28" ht="12.75">
      <c r="A4198" s="354"/>
      <c r="B4198" s="225"/>
      <c r="C4198" s="225"/>
      <c r="F4198" s="555"/>
      <c r="G4198" s="555"/>
      <c r="P4198" s="581"/>
      <c r="Q4198" s="16"/>
      <c r="R4198" s="16"/>
      <c r="X4198" s="402"/>
      <c r="Y4198" s="16"/>
      <c r="Z4198" s="48"/>
      <c r="AB4198" s="16"/>
    </row>
    <row r="4199" spans="1:28" ht="12.75">
      <c r="A4199" s="354"/>
      <c r="B4199" s="225"/>
      <c r="C4199" s="225"/>
      <c r="F4199" s="555"/>
      <c r="G4199" s="555"/>
      <c r="P4199" s="581"/>
      <c r="Q4199" s="16"/>
      <c r="R4199" s="16"/>
      <c r="X4199" s="402"/>
      <c r="Y4199" s="16"/>
      <c r="Z4199" s="48"/>
      <c r="AB4199" s="16"/>
    </row>
    <row r="4200" spans="1:28" ht="12.75">
      <c r="A4200" s="354"/>
      <c r="B4200" s="225"/>
      <c r="C4200" s="225"/>
      <c r="F4200" s="555"/>
      <c r="G4200" s="555"/>
      <c r="P4200" s="581"/>
      <c r="Q4200" s="16"/>
      <c r="R4200" s="16"/>
      <c r="X4200" s="402"/>
      <c r="Y4200" s="16"/>
      <c r="Z4200" s="48"/>
      <c r="AB4200" s="16"/>
    </row>
    <row r="4201" spans="1:28" ht="12.75">
      <c r="A4201" s="354"/>
      <c r="B4201" s="225"/>
      <c r="C4201" s="225"/>
      <c r="F4201" s="555"/>
      <c r="G4201" s="555"/>
      <c r="P4201" s="581"/>
      <c r="Q4201" s="16"/>
      <c r="R4201" s="16"/>
      <c r="X4201" s="402"/>
      <c r="Y4201" s="16"/>
      <c r="Z4201" s="48"/>
      <c r="AB4201" s="16"/>
    </row>
    <row r="4202" spans="1:28" ht="12.75">
      <c r="A4202" s="354"/>
      <c r="B4202" s="225"/>
      <c r="C4202" s="225"/>
      <c r="F4202" s="555"/>
      <c r="G4202" s="555"/>
      <c r="P4202" s="581"/>
      <c r="Q4202" s="16"/>
      <c r="R4202" s="16"/>
      <c r="X4202" s="402"/>
      <c r="Y4202" s="16"/>
      <c r="Z4202" s="48"/>
      <c r="AB4202" s="16"/>
    </row>
    <row r="4203" spans="1:28" ht="12.75">
      <c r="A4203" s="354"/>
      <c r="B4203" s="225"/>
      <c r="C4203" s="225"/>
      <c r="F4203" s="555"/>
      <c r="G4203" s="555"/>
      <c r="P4203" s="581"/>
      <c r="Q4203" s="16"/>
      <c r="R4203" s="16"/>
      <c r="X4203" s="402"/>
      <c r="Y4203" s="16"/>
      <c r="Z4203" s="48"/>
      <c r="AB4203" s="16"/>
    </row>
    <row r="4204" spans="1:28" ht="12.75">
      <c r="A4204" s="354"/>
      <c r="B4204" s="225"/>
      <c r="C4204" s="225"/>
      <c r="F4204" s="555"/>
      <c r="G4204" s="555"/>
      <c r="P4204" s="581"/>
      <c r="Q4204" s="16"/>
      <c r="R4204" s="16"/>
      <c r="X4204" s="402"/>
      <c r="Y4204" s="16"/>
      <c r="Z4204" s="48"/>
      <c r="AB4204" s="16"/>
    </row>
    <row r="4205" spans="1:28" ht="12.75">
      <c r="A4205" s="354"/>
      <c r="B4205" s="225"/>
      <c r="C4205" s="225"/>
      <c r="F4205" s="555"/>
      <c r="G4205" s="555"/>
      <c r="P4205" s="581"/>
      <c r="Q4205" s="16"/>
      <c r="R4205" s="16"/>
      <c r="X4205" s="402"/>
      <c r="Y4205" s="16"/>
      <c r="Z4205" s="48"/>
      <c r="AB4205" s="16"/>
    </row>
    <row r="4206" spans="1:28" ht="12.75">
      <c r="A4206" s="354"/>
      <c r="B4206" s="225"/>
      <c r="C4206" s="225"/>
      <c r="F4206" s="555"/>
      <c r="G4206" s="555"/>
      <c r="P4206" s="581"/>
      <c r="Q4206" s="16"/>
      <c r="R4206" s="16"/>
      <c r="X4206" s="402"/>
      <c r="Y4206" s="16"/>
      <c r="Z4206" s="48"/>
      <c r="AB4206" s="16"/>
    </row>
    <row r="4207" spans="1:28" ht="12.75">
      <c r="A4207" s="354"/>
      <c r="B4207" s="225"/>
      <c r="C4207" s="225"/>
      <c r="F4207" s="555"/>
      <c r="G4207" s="555"/>
      <c r="P4207" s="581"/>
      <c r="Q4207" s="16"/>
      <c r="R4207" s="16"/>
      <c r="X4207" s="402"/>
      <c r="Y4207" s="16"/>
      <c r="Z4207" s="48"/>
      <c r="AB4207" s="16"/>
    </row>
    <row r="4208" spans="1:28" ht="12.75">
      <c r="A4208" s="354"/>
      <c r="B4208" s="225"/>
      <c r="C4208" s="225"/>
      <c r="F4208" s="555"/>
      <c r="G4208" s="555"/>
      <c r="P4208" s="581"/>
      <c r="Q4208" s="16"/>
      <c r="R4208" s="16"/>
      <c r="X4208" s="402"/>
      <c r="Y4208" s="16"/>
      <c r="Z4208" s="48"/>
      <c r="AB4208" s="16"/>
    </row>
    <row r="4209" spans="1:28" ht="12.75">
      <c r="A4209" s="354"/>
      <c r="B4209" s="225"/>
      <c r="C4209" s="225"/>
      <c r="F4209" s="555"/>
      <c r="G4209" s="555"/>
      <c r="P4209" s="581"/>
      <c r="Q4209" s="16"/>
      <c r="R4209" s="16"/>
      <c r="X4209" s="402"/>
      <c r="Y4209" s="16"/>
      <c r="Z4209" s="48"/>
      <c r="AB4209" s="16"/>
    </row>
    <row r="4210" spans="1:28" ht="12.75">
      <c r="A4210" s="354"/>
      <c r="B4210" s="225"/>
      <c r="C4210" s="225"/>
      <c r="F4210" s="555"/>
      <c r="G4210" s="555"/>
      <c r="P4210" s="581"/>
      <c r="Q4210" s="16"/>
      <c r="R4210" s="16"/>
      <c r="X4210" s="402"/>
      <c r="Y4210" s="16"/>
      <c r="Z4210" s="48"/>
      <c r="AB4210" s="16"/>
    </row>
    <row r="4211" spans="1:28" ht="12.75">
      <c r="A4211" s="354"/>
      <c r="B4211" s="225"/>
      <c r="C4211" s="225"/>
      <c r="F4211" s="555"/>
      <c r="G4211" s="555"/>
      <c r="P4211" s="581"/>
      <c r="Q4211" s="16"/>
      <c r="R4211" s="16"/>
      <c r="X4211" s="402"/>
      <c r="Y4211" s="16"/>
      <c r="Z4211" s="48"/>
      <c r="AB4211" s="16"/>
    </row>
    <row r="4212" spans="1:28" ht="12.75">
      <c r="A4212" s="354"/>
      <c r="B4212" s="225"/>
      <c r="C4212" s="225"/>
      <c r="F4212" s="555"/>
      <c r="G4212" s="555"/>
      <c r="P4212" s="581"/>
      <c r="Q4212" s="16"/>
      <c r="R4212" s="16"/>
      <c r="X4212" s="402"/>
      <c r="Y4212" s="16"/>
      <c r="Z4212" s="48"/>
      <c r="AB4212" s="16"/>
    </row>
    <row r="4213" spans="1:28" ht="12.75">
      <c r="A4213" s="354"/>
      <c r="B4213" s="225"/>
      <c r="C4213" s="225"/>
      <c r="F4213" s="555"/>
      <c r="G4213" s="555"/>
      <c r="P4213" s="581"/>
      <c r="Q4213" s="16"/>
      <c r="R4213" s="16"/>
      <c r="X4213" s="402"/>
      <c r="Y4213" s="16"/>
      <c r="Z4213" s="48"/>
      <c r="AB4213" s="16"/>
    </row>
    <row r="4214" spans="1:28" ht="12.75">
      <c r="A4214" s="354"/>
      <c r="B4214" s="225"/>
      <c r="C4214" s="225"/>
      <c r="F4214" s="555"/>
      <c r="G4214" s="555"/>
      <c r="P4214" s="581"/>
      <c r="Q4214" s="16"/>
      <c r="R4214" s="16"/>
      <c r="X4214" s="402"/>
      <c r="Y4214" s="16"/>
      <c r="Z4214" s="48"/>
      <c r="AB4214" s="16"/>
    </row>
    <row r="4215" spans="1:28" ht="12.75">
      <c r="A4215" s="354"/>
      <c r="B4215" s="225"/>
      <c r="C4215" s="225"/>
      <c r="F4215" s="555"/>
      <c r="G4215" s="555"/>
      <c r="P4215" s="581"/>
      <c r="Q4215" s="16"/>
      <c r="R4215" s="16"/>
      <c r="X4215" s="402"/>
      <c r="Y4215" s="16"/>
      <c r="Z4215" s="48"/>
      <c r="AB4215" s="16"/>
    </row>
    <row r="4216" spans="1:28" ht="12.75">
      <c r="A4216" s="354"/>
      <c r="B4216" s="225"/>
      <c r="C4216" s="225"/>
      <c r="F4216" s="555"/>
      <c r="G4216" s="555"/>
      <c r="P4216" s="581"/>
      <c r="Q4216" s="16"/>
      <c r="R4216" s="16"/>
      <c r="X4216" s="402"/>
      <c r="Y4216" s="16"/>
      <c r="Z4216" s="48"/>
      <c r="AB4216" s="16"/>
    </row>
    <row r="4217" spans="1:28" ht="12.75">
      <c r="A4217" s="354"/>
      <c r="B4217" s="225"/>
      <c r="C4217" s="225"/>
      <c r="F4217" s="555"/>
      <c r="G4217" s="555"/>
      <c r="P4217" s="581"/>
      <c r="Q4217" s="16"/>
      <c r="R4217" s="16"/>
      <c r="X4217" s="402"/>
      <c r="Y4217" s="16"/>
      <c r="Z4217" s="48"/>
      <c r="AB4217" s="16"/>
    </row>
    <row r="4218" spans="1:28" ht="12.75">
      <c r="A4218" s="354"/>
      <c r="B4218" s="225"/>
      <c r="C4218" s="225"/>
      <c r="F4218" s="555"/>
      <c r="G4218" s="555"/>
      <c r="P4218" s="581"/>
      <c r="Q4218" s="16"/>
      <c r="R4218" s="16"/>
      <c r="X4218" s="402"/>
      <c r="Y4218" s="16"/>
      <c r="Z4218" s="48"/>
      <c r="AB4218" s="16"/>
    </row>
    <row r="4219" spans="1:28" ht="12.75">
      <c r="A4219" s="354"/>
      <c r="B4219" s="225"/>
      <c r="C4219" s="225"/>
      <c r="F4219" s="555"/>
      <c r="G4219" s="555"/>
      <c r="P4219" s="581"/>
      <c r="Q4219" s="16"/>
      <c r="R4219" s="16"/>
      <c r="X4219" s="402"/>
      <c r="Y4219" s="16"/>
      <c r="Z4219" s="48"/>
      <c r="AB4219" s="16"/>
    </row>
    <row r="4220" spans="1:28" ht="12.75">
      <c r="A4220" s="354"/>
      <c r="B4220" s="225"/>
      <c r="C4220" s="225"/>
      <c r="F4220" s="555"/>
      <c r="G4220" s="555"/>
      <c r="P4220" s="581"/>
      <c r="Q4220" s="16"/>
      <c r="R4220" s="16"/>
      <c r="X4220" s="402"/>
      <c r="Y4220" s="16"/>
      <c r="Z4220" s="48"/>
      <c r="AB4220" s="16"/>
    </row>
    <row r="4221" spans="1:28" ht="12.75">
      <c r="A4221" s="354"/>
      <c r="B4221" s="225"/>
      <c r="C4221" s="225"/>
      <c r="F4221" s="555"/>
      <c r="G4221" s="555"/>
      <c r="P4221" s="581"/>
      <c r="Q4221" s="16"/>
      <c r="R4221" s="16"/>
      <c r="X4221" s="402"/>
      <c r="Y4221" s="16"/>
      <c r="Z4221" s="48"/>
      <c r="AB4221" s="16"/>
    </row>
    <row r="4222" spans="1:28" ht="12.75">
      <c r="A4222" s="354"/>
      <c r="B4222" s="225"/>
      <c r="C4222" s="225"/>
      <c r="F4222" s="555"/>
      <c r="G4222" s="555"/>
      <c r="P4222" s="581"/>
      <c r="Q4222" s="16"/>
      <c r="R4222" s="16"/>
      <c r="X4222" s="402"/>
      <c r="Y4222" s="16"/>
      <c r="Z4222" s="48"/>
      <c r="AB4222" s="16"/>
    </row>
    <row r="4223" spans="1:28" ht="12.75">
      <c r="A4223" s="354"/>
      <c r="B4223" s="225"/>
      <c r="C4223" s="225"/>
      <c r="F4223" s="555"/>
      <c r="G4223" s="555"/>
      <c r="P4223" s="581"/>
      <c r="Q4223" s="16"/>
      <c r="R4223" s="16"/>
      <c r="X4223" s="402"/>
      <c r="Y4223" s="16"/>
      <c r="Z4223" s="48"/>
      <c r="AB4223" s="16"/>
    </row>
    <row r="4224" spans="1:28" ht="12.75">
      <c r="A4224" s="354"/>
      <c r="B4224" s="225"/>
      <c r="C4224" s="225"/>
      <c r="F4224" s="555"/>
      <c r="G4224" s="555"/>
      <c r="P4224" s="581"/>
      <c r="Q4224" s="16"/>
      <c r="R4224" s="16"/>
      <c r="X4224" s="402"/>
      <c r="Y4224" s="16"/>
      <c r="Z4224" s="48"/>
      <c r="AB4224" s="16"/>
    </row>
    <row r="4225" spans="1:28" ht="12.75">
      <c r="A4225" s="354"/>
      <c r="B4225" s="225"/>
      <c r="C4225" s="225"/>
      <c r="F4225" s="555"/>
      <c r="G4225" s="555"/>
      <c r="P4225" s="581"/>
      <c r="Q4225" s="16"/>
      <c r="R4225" s="16"/>
      <c r="X4225" s="402"/>
      <c r="Y4225" s="16"/>
      <c r="Z4225" s="48"/>
      <c r="AB4225" s="16"/>
    </row>
    <row r="4226" spans="1:28" ht="12.75">
      <c r="A4226" s="354"/>
      <c r="B4226" s="225"/>
      <c r="C4226" s="225"/>
      <c r="F4226" s="555"/>
      <c r="G4226" s="555"/>
      <c r="P4226" s="581"/>
      <c r="Q4226" s="16"/>
      <c r="R4226" s="16"/>
      <c r="X4226" s="402"/>
      <c r="Y4226" s="16"/>
      <c r="Z4226" s="48"/>
      <c r="AB4226" s="16"/>
    </row>
    <row r="4227" spans="1:28" ht="12.75">
      <c r="A4227" s="354"/>
      <c r="B4227" s="225"/>
      <c r="C4227" s="225"/>
      <c r="F4227" s="555"/>
      <c r="G4227" s="555"/>
      <c r="P4227" s="581"/>
      <c r="Q4227" s="16"/>
      <c r="R4227" s="16"/>
      <c r="X4227" s="402"/>
      <c r="Y4227" s="16"/>
      <c r="Z4227" s="48"/>
      <c r="AB4227" s="16"/>
    </row>
    <row r="4228" spans="1:28" ht="12.75">
      <c r="A4228" s="354"/>
      <c r="B4228" s="225"/>
      <c r="C4228" s="225"/>
      <c r="F4228" s="555"/>
      <c r="G4228" s="555"/>
      <c r="P4228" s="581"/>
      <c r="Q4228" s="16"/>
      <c r="R4228" s="16"/>
      <c r="X4228" s="402"/>
      <c r="Y4228" s="16"/>
      <c r="Z4228" s="48"/>
      <c r="AB4228" s="16"/>
    </row>
    <row r="4229" spans="1:28" ht="12.75">
      <c r="A4229" s="354"/>
      <c r="B4229" s="225"/>
      <c r="C4229" s="225"/>
      <c r="F4229" s="555"/>
      <c r="G4229" s="555"/>
      <c r="P4229" s="581"/>
      <c r="Q4229" s="16"/>
      <c r="R4229" s="16"/>
      <c r="X4229" s="402"/>
      <c r="Y4229" s="16"/>
      <c r="Z4229" s="48"/>
      <c r="AB4229" s="16"/>
    </row>
    <row r="4230" spans="1:28" ht="12.75">
      <c r="A4230" s="354"/>
      <c r="B4230" s="225"/>
      <c r="C4230" s="225"/>
      <c r="F4230" s="555"/>
      <c r="G4230" s="555"/>
      <c r="P4230" s="581"/>
      <c r="Q4230" s="16"/>
      <c r="R4230" s="16"/>
      <c r="X4230" s="402"/>
      <c r="Y4230" s="16"/>
      <c r="Z4230" s="48"/>
      <c r="AB4230" s="16"/>
    </row>
    <row r="4231" spans="1:28" ht="12.75">
      <c r="A4231" s="354"/>
      <c r="B4231" s="225"/>
      <c r="C4231" s="225"/>
      <c r="F4231" s="555"/>
      <c r="G4231" s="555"/>
      <c r="P4231" s="581"/>
      <c r="Q4231" s="16"/>
      <c r="R4231" s="16"/>
      <c r="X4231" s="402"/>
      <c r="Y4231" s="16"/>
      <c r="Z4231" s="48"/>
      <c r="AB4231" s="16"/>
    </row>
    <row r="4232" spans="1:28" ht="12.75">
      <c r="A4232" s="354"/>
      <c r="B4232" s="225"/>
      <c r="C4232" s="225"/>
      <c r="F4232" s="555"/>
      <c r="G4232" s="555"/>
      <c r="P4232" s="581"/>
      <c r="Q4232" s="16"/>
      <c r="R4232" s="16"/>
      <c r="X4232" s="402"/>
      <c r="Y4232" s="16"/>
      <c r="Z4232" s="48"/>
      <c r="AB4232" s="16"/>
    </row>
    <row r="4233" spans="1:28" ht="12.75">
      <c r="A4233" s="354"/>
      <c r="B4233" s="225"/>
      <c r="C4233" s="225"/>
      <c r="F4233" s="555"/>
      <c r="G4233" s="555"/>
      <c r="P4233" s="581"/>
      <c r="Q4233" s="16"/>
      <c r="R4233" s="16"/>
      <c r="X4233" s="402"/>
      <c r="Y4233" s="16"/>
      <c r="Z4233" s="48"/>
      <c r="AB4233" s="16"/>
    </row>
    <row r="4234" spans="1:28" ht="12.75">
      <c r="A4234" s="354"/>
      <c r="B4234" s="225"/>
      <c r="C4234" s="225"/>
      <c r="F4234" s="555"/>
      <c r="G4234" s="555"/>
      <c r="P4234" s="581"/>
      <c r="Q4234" s="16"/>
      <c r="R4234" s="16"/>
      <c r="X4234" s="402"/>
      <c r="Y4234" s="16"/>
      <c r="Z4234" s="48"/>
      <c r="AB4234" s="16"/>
    </row>
    <row r="4235" spans="1:28" ht="12.75">
      <c r="A4235" s="354"/>
      <c r="B4235" s="225"/>
      <c r="C4235" s="225"/>
      <c r="F4235" s="555"/>
      <c r="G4235" s="555"/>
      <c r="P4235" s="581"/>
      <c r="Q4235" s="16"/>
      <c r="R4235" s="16"/>
      <c r="X4235" s="402"/>
      <c r="Y4235" s="16"/>
      <c r="Z4235" s="48"/>
      <c r="AB4235" s="16"/>
    </row>
    <row r="4236" spans="1:28" ht="12.75">
      <c r="A4236" s="354"/>
      <c r="B4236" s="225"/>
      <c r="C4236" s="225"/>
      <c r="F4236" s="555"/>
      <c r="G4236" s="555"/>
      <c r="P4236" s="581"/>
      <c r="Q4236" s="16"/>
      <c r="R4236" s="16"/>
      <c r="X4236" s="402"/>
      <c r="Y4236" s="16"/>
      <c r="Z4236" s="48"/>
      <c r="AB4236" s="16"/>
    </row>
    <row r="4237" spans="1:28" ht="12.75">
      <c r="A4237" s="354"/>
      <c r="B4237" s="225"/>
      <c r="C4237" s="225"/>
      <c r="F4237" s="555"/>
      <c r="G4237" s="555"/>
      <c r="P4237" s="581"/>
      <c r="Q4237" s="16"/>
      <c r="R4237" s="16"/>
      <c r="X4237" s="402"/>
      <c r="Y4237" s="16"/>
      <c r="Z4237" s="48"/>
      <c r="AB4237" s="16"/>
    </row>
    <row r="4238" spans="1:28" ht="12.75">
      <c r="A4238" s="354"/>
      <c r="B4238" s="225"/>
      <c r="C4238" s="225"/>
      <c r="F4238" s="555"/>
      <c r="G4238" s="555"/>
      <c r="P4238" s="581"/>
      <c r="Q4238" s="16"/>
      <c r="R4238" s="16"/>
      <c r="X4238" s="402"/>
      <c r="Y4238" s="16"/>
      <c r="Z4238" s="48"/>
      <c r="AB4238" s="16"/>
    </row>
    <row r="4239" spans="1:28" ht="12.75">
      <c r="A4239" s="354"/>
      <c r="B4239" s="225"/>
      <c r="C4239" s="225"/>
      <c r="F4239" s="555"/>
      <c r="G4239" s="555"/>
      <c r="P4239" s="581"/>
      <c r="Q4239" s="16"/>
      <c r="R4239" s="16"/>
      <c r="X4239" s="402"/>
      <c r="Y4239" s="16"/>
      <c r="Z4239" s="48"/>
      <c r="AB4239" s="16"/>
    </row>
    <row r="4240" spans="1:28" ht="12.75">
      <c r="A4240" s="354"/>
      <c r="B4240" s="225"/>
      <c r="C4240" s="225"/>
      <c r="F4240" s="555"/>
      <c r="G4240" s="555"/>
      <c r="P4240" s="581"/>
      <c r="Q4240" s="16"/>
      <c r="R4240" s="16"/>
      <c r="X4240" s="402"/>
      <c r="Y4240" s="16"/>
      <c r="Z4240" s="48"/>
      <c r="AB4240" s="16"/>
    </row>
    <row r="4241" spans="1:28" ht="12.75">
      <c r="A4241" s="354"/>
      <c r="B4241" s="225"/>
      <c r="C4241" s="225"/>
      <c r="F4241" s="555"/>
      <c r="G4241" s="555"/>
      <c r="P4241" s="581"/>
      <c r="Q4241" s="16"/>
      <c r="R4241" s="16"/>
      <c r="X4241" s="402"/>
      <c r="Y4241" s="16"/>
      <c r="Z4241" s="48"/>
      <c r="AB4241" s="16"/>
    </row>
    <row r="4242" spans="1:28" ht="12.75">
      <c r="A4242" s="354"/>
      <c r="B4242" s="225"/>
      <c r="C4242" s="225"/>
      <c r="F4242" s="555"/>
      <c r="G4242" s="555"/>
      <c r="P4242" s="581"/>
      <c r="Q4242" s="16"/>
      <c r="R4242" s="16"/>
      <c r="X4242" s="402"/>
      <c r="Y4242" s="16"/>
      <c r="Z4242" s="48"/>
      <c r="AB4242" s="16"/>
    </row>
    <row r="4243" spans="1:28" ht="12.75">
      <c r="A4243" s="354"/>
      <c r="B4243" s="225"/>
      <c r="C4243" s="225"/>
      <c r="F4243" s="555"/>
      <c r="G4243" s="555"/>
      <c r="P4243" s="581"/>
      <c r="Q4243" s="16"/>
      <c r="R4243" s="16"/>
      <c r="X4243" s="402"/>
      <c r="Y4243" s="16"/>
      <c r="Z4243" s="48"/>
      <c r="AB4243" s="16"/>
    </row>
    <row r="4244" spans="1:28" ht="12.75">
      <c r="A4244" s="354"/>
      <c r="B4244" s="225"/>
      <c r="C4244" s="225"/>
      <c r="F4244" s="555"/>
      <c r="G4244" s="555"/>
      <c r="P4244" s="581"/>
      <c r="Q4244" s="16"/>
      <c r="R4244" s="16"/>
      <c r="X4244" s="402"/>
      <c r="Y4244" s="16"/>
      <c r="Z4244" s="48"/>
      <c r="AB4244" s="16"/>
    </row>
    <row r="4245" spans="1:28" ht="12.75">
      <c r="A4245" s="354"/>
      <c r="B4245" s="225"/>
      <c r="C4245" s="225"/>
      <c r="F4245" s="555"/>
      <c r="G4245" s="555"/>
      <c r="P4245" s="581"/>
      <c r="Q4245" s="16"/>
      <c r="R4245" s="16"/>
      <c r="X4245" s="402"/>
      <c r="Y4245" s="16"/>
      <c r="Z4245" s="48"/>
      <c r="AB4245" s="16"/>
    </row>
    <row r="4246" spans="1:28" ht="12.75">
      <c r="A4246" s="354"/>
      <c r="B4246" s="225"/>
      <c r="C4246" s="225"/>
      <c r="F4246" s="555"/>
      <c r="G4246" s="555"/>
      <c r="P4246" s="581"/>
      <c r="Q4246" s="16"/>
      <c r="R4246" s="16"/>
      <c r="X4246" s="402"/>
      <c r="Y4246" s="16"/>
      <c r="Z4246" s="48"/>
      <c r="AB4246" s="16"/>
    </row>
    <row r="4247" spans="1:28" ht="12.75">
      <c r="A4247" s="354"/>
      <c r="B4247" s="225"/>
      <c r="C4247" s="225"/>
      <c r="F4247" s="555"/>
      <c r="G4247" s="555"/>
      <c r="P4247" s="581"/>
      <c r="Q4247" s="16"/>
      <c r="R4247" s="16"/>
      <c r="X4247" s="402"/>
      <c r="Y4247" s="16"/>
      <c r="Z4247" s="48"/>
      <c r="AB4247" s="16"/>
    </row>
    <row r="4248" spans="1:28" ht="12.75">
      <c r="A4248" s="354"/>
      <c r="B4248" s="225"/>
      <c r="C4248" s="225"/>
      <c r="F4248" s="555"/>
      <c r="G4248" s="555"/>
      <c r="P4248" s="581"/>
      <c r="Q4248" s="16"/>
      <c r="R4248" s="16"/>
      <c r="X4248" s="402"/>
      <c r="Y4248" s="16"/>
      <c r="Z4248" s="48"/>
      <c r="AB4248" s="16"/>
    </row>
    <row r="4249" spans="1:28" ht="12.75">
      <c r="A4249" s="354"/>
      <c r="B4249" s="225"/>
      <c r="C4249" s="225"/>
      <c r="F4249" s="555"/>
      <c r="G4249" s="555"/>
      <c r="P4249" s="581"/>
      <c r="Q4249" s="16"/>
      <c r="R4249" s="16"/>
      <c r="X4249" s="402"/>
      <c r="Y4249" s="16"/>
      <c r="Z4249" s="48"/>
      <c r="AB4249" s="16"/>
    </row>
    <row r="4250" spans="1:28" ht="12.75">
      <c r="A4250" s="354"/>
      <c r="B4250" s="225"/>
      <c r="C4250" s="225"/>
      <c r="F4250" s="555"/>
      <c r="G4250" s="555"/>
      <c r="P4250" s="581"/>
      <c r="Q4250" s="16"/>
      <c r="R4250" s="16"/>
      <c r="X4250" s="402"/>
      <c r="Y4250" s="16"/>
      <c r="Z4250" s="48"/>
      <c r="AB4250" s="16"/>
    </row>
    <row r="4251" spans="1:28" ht="12.75">
      <c r="A4251" s="354"/>
      <c r="B4251" s="225"/>
      <c r="C4251" s="225"/>
      <c r="F4251" s="555"/>
      <c r="G4251" s="555"/>
      <c r="P4251" s="581"/>
      <c r="Q4251" s="16"/>
      <c r="R4251" s="16"/>
      <c r="X4251" s="402"/>
      <c r="Y4251" s="16"/>
      <c r="Z4251" s="48"/>
      <c r="AB4251" s="16"/>
    </row>
    <row r="4252" spans="1:28" ht="12.75">
      <c r="A4252" s="354"/>
      <c r="B4252" s="225"/>
      <c r="C4252" s="225"/>
      <c r="F4252" s="555"/>
      <c r="G4252" s="555"/>
      <c r="P4252" s="581"/>
      <c r="Q4252" s="16"/>
      <c r="R4252" s="16"/>
      <c r="X4252" s="402"/>
      <c r="Y4252" s="16"/>
      <c r="Z4252" s="48"/>
      <c r="AB4252" s="16"/>
    </row>
    <row r="4253" spans="1:28" ht="12.75">
      <c r="A4253" s="354"/>
      <c r="B4253" s="225"/>
      <c r="C4253" s="225"/>
      <c r="F4253" s="555"/>
      <c r="G4253" s="555"/>
      <c r="P4253" s="581"/>
      <c r="Q4253" s="16"/>
      <c r="R4253" s="16"/>
      <c r="X4253" s="402"/>
      <c r="Y4253" s="16"/>
      <c r="Z4253" s="48"/>
      <c r="AB4253" s="16"/>
    </row>
    <row r="4254" spans="1:28" ht="12.75">
      <c r="A4254" s="354"/>
      <c r="B4254" s="225"/>
      <c r="C4254" s="225"/>
      <c r="F4254" s="555"/>
      <c r="G4254" s="555"/>
      <c r="P4254" s="581"/>
      <c r="Q4254" s="16"/>
      <c r="R4254" s="16"/>
      <c r="X4254" s="402"/>
      <c r="Y4254" s="16"/>
      <c r="Z4254" s="48"/>
      <c r="AB4254" s="16"/>
    </row>
    <row r="4255" spans="1:28" ht="12.75">
      <c r="A4255" s="354"/>
      <c r="B4255" s="225"/>
      <c r="C4255" s="225"/>
      <c r="F4255" s="555"/>
      <c r="G4255" s="555"/>
      <c r="P4255" s="581"/>
      <c r="Q4255" s="16"/>
      <c r="R4255" s="16"/>
      <c r="X4255" s="402"/>
      <c r="Y4255" s="16"/>
      <c r="Z4255" s="48"/>
      <c r="AB4255" s="16"/>
    </row>
    <row r="4256" spans="1:28" ht="12.75">
      <c r="A4256" s="354"/>
      <c r="B4256" s="225"/>
      <c r="C4256" s="225"/>
      <c r="F4256" s="555"/>
      <c r="G4256" s="555"/>
      <c r="P4256" s="581"/>
      <c r="Q4256" s="16"/>
      <c r="R4256" s="16"/>
      <c r="X4256" s="402"/>
      <c r="Y4256" s="16"/>
      <c r="Z4256" s="48"/>
      <c r="AB4256" s="16"/>
    </row>
    <row r="4257" spans="1:28" ht="12.75">
      <c r="A4257" s="354"/>
      <c r="B4257" s="225"/>
      <c r="C4257" s="225"/>
      <c r="F4257" s="555"/>
      <c r="G4257" s="555"/>
      <c r="P4257" s="581"/>
      <c r="Q4257" s="16"/>
      <c r="R4257" s="16"/>
      <c r="X4257" s="402"/>
      <c r="Y4257" s="16"/>
      <c r="Z4257" s="48"/>
      <c r="AB4257" s="16"/>
    </row>
    <row r="4258" spans="1:28" ht="12.75">
      <c r="A4258" s="354"/>
      <c r="B4258" s="225"/>
      <c r="C4258" s="225"/>
      <c r="F4258" s="555"/>
      <c r="G4258" s="555"/>
      <c r="P4258" s="581"/>
      <c r="Q4258" s="16"/>
      <c r="R4258" s="16"/>
      <c r="X4258" s="402"/>
      <c r="Y4258" s="16"/>
      <c r="Z4258" s="48"/>
      <c r="AB4258" s="16"/>
    </row>
    <row r="4259" spans="1:28" ht="12.75">
      <c r="A4259" s="354"/>
      <c r="B4259" s="225"/>
      <c r="C4259" s="225"/>
      <c r="F4259" s="555"/>
      <c r="G4259" s="555"/>
      <c r="P4259" s="581"/>
      <c r="Q4259" s="16"/>
      <c r="R4259" s="16"/>
      <c r="X4259" s="402"/>
      <c r="Y4259" s="16"/>
      <c r="Z4259" s="48"/>
      <c r="AB4259" s="16"/>
    </row>
    <row r="4260" spans="1:28" ht="12.75">
      <c r="A4260" s="354"/>
      <c r="B4260" s="225"/>
      <c r="C4260" s="225"/>
      <c r="F4260" s="555"/>
      <c r="G4260" s="555"/>
      <c r="P4260" s="581"/>
      <c r="Q4260" s="16"/>
      <c r="R4260" s="16"/>
      <c r="X4260" s="402"/>
      <c r="Y4260" s="16"/>
      <c r="Z4260" s="48"/>
      <c r="AB4260" s="16"/>
    </row>
    <row r="4261" spans="1:28" ht="12.75">
      <c r="A4261" s="354"/>
      <c r="B4261" s="225"/>
      <c r="C4261" s="225"/>
      <c r="F4261" s="555"/>
      <c r="G4261" s="555"/>
      <c r="P4261" s="581"/>
      <c r="Q4261" s="16"/>
      <c r="R4261" s="16"/>
      <c r="X4261" s="402"/>
      <c r="Y4261" s="16"/>
      <c r="Z4261" s="48"/>
      <c r="AB4261" s="16"/>
    </row>
    <row r="4262" spans="1:28" ht="12.75">
      <c r="A4262" s="354"/>
      <c r="B4262" s="225"/>
      <c r="C4262" s="225"/>
      <c r="F4262" s="555"/>
      <c r="G4262" s="555"/>
      <c r="P4262" s="581"/>
      <c r="Q4262" s="16"/>
      <c r="R4262" s="16"/>
      <c r="X4262" s="402"/>
      <c r="Y4262" s="16"/>
      <c r="Z4262" s="48"/>
      <c r="AB4262" s="16"/>
    </row>
    <row r="4263" spans="1:28" ht="12.75">
      <c r="A4263" s="354"/>
      <c r="B4263" s="225"/>
      <c r="C4263" s="225"/>
      <c r="F4263" s="555"/>
      <c r="G4263" s="555"/>
      <c r="P4263" s="581"/>
      <c r="Q4263" s="16"/>
      <c r="R4263" s="16"/>
      <c r="X4263" s="402"/>
      <c r="Y4263" s="16"/>
      <c r="Z4263" s="48"/>
      <c r="AB4263" s="16"/>
    </row>
    <row r="4264" spans="1:28" ht="12.75">
      <c r="A4264" s="354"/>
      <c r="B4264" s="225"/>
      <c r="C4264" s="225"/>
      <c r="F4264" s="555"/>
      <c r="G4264" s="555"/>
      <c r="P4264" s="581"/>
      <c r="Q4264" s="16"/>
      <c r="R4264" s="16"/>
      <c r="X4264" s="402"/>
      <c r="Y4264" s="16"/>
      <c r="Z4264" s="48"/>
      <c r="AB4264" s="16"/>
    </row>
    <row r="4265" spans="1:28" ht="12.75">
      <c r="A4265" s="354"/>
      <c r="B4265" s="225"/>
      <c r="C4265" s="225"/>
      <c r="F4265" s="555"/>
      <c r="G4265" s="555"/>
      <c r="P4265" s="581"/>
      <c r="Q4265" s="16"/>
      <c r="R4265" s="16"/>
      <c r="X4265" s="402"/>
      <c r="Y4265" s="16"/>
      <c r="Z4265" s="48"/>
      <c r="AB4265" s="16"/>
    </row>
    <row r="4266" spans="1:28" ht="12.75">
      <c r="A4266" s="354"/>
      <c r="B4266" s="225"/>
      <c r="C4266" s="225"/>
      <c r="F4266" s="555"/>
      <c r="G4266" s="555"/>
      <c r="P4266" s="581"/>
      <c r="Q4266" s="16"/>
      <c r="R4266" s="16"/>
      <c r="X4266" s="402"/>
      <c r="Y4266" s="16"/>
      <c r="Z4266" s="48"/>
      <c r="AB4266" s="16"/>
    </row>
    <row r="4267" spans="1:28" ht="12.75">
      <c r="A4267" s="354"/>
      <c r="B4267" s="225"/>
      <c r="C4267" s="225"/>
      <c r="F4267" s="555"/>
      <c r="G4267" s="555"/>
      <c r="P4267" s="581"/>
      <c r="Q4267" s="16"/>
      <c r="R4267" s="16"/>
      <c r="X4267" s="402"/>
      <c r="Y4267" s="16"/>
      <c r="Z4267" s="48"/>
      <c r="AB4267" s="16"/>
    </row>
    <row r="4268" spans="1:28" ht="12.75">
      <c r="A4268" s="354"/>
      <c r="B4268" s="225"/>
      <c r="C4268" s="225"/>
      <c r="F4268" s="555"/>
      <c r="G4268" s="555"/>
      <c r="P4268" s="581"/>
      <c r="Q4268" s="16"/>
      <c r="R4268" s="16"/>
      <c r="X4268" s="402"/>
      <c r="Y4268" s="16"/>
      <c r="Z4268" s="48"/>
      <c r="AB4268" s="16"/>
    </row>
    <row r="4269" spans="1:28" ht="12.75">
      <c r="A4269" s="354"/>
      <c r="B4269" s="225"/>
      <c r="C4269" s="225"/>
      <c r="F4269" s="555"/>
      <c r="G4269" s="555"/>
      <c r="P4269" s="581"/>
      <c r="Q4269" s="16"/>
      <c r="R4269" s="16"/>
      <c r="X4269" s="402"/>
      <c r="Y4269" s="16"/>
      <c r="Z4269" s="48"/>
      <c r="AB4269" s="16"/>
    </row>
    <row r="4270" spans="1:28" ht="12.75">
      <c r="A4270" s="354"/>
      <c r="B4270" s="225"/>
      <c r="C4270" s="225"/>
      <c r="F4270" s="555"/>
      <c r="G4270" s="555"/>
      <c r="P4270" s="581"/>
      <c r="Q4270" s="16"/>
      <c r="R4270" s="16"/>
      <c r="X4270" s="402"/>
      <c r="Y4270" s="16"/>
      <c r="Z4270" s="48"/>
      <c r="AB4270" s="16"/>
    </row>
    <row r="4271" spans="1:28" ht="12.75">
      <c r="A4271" s="354"/>
      <c r="B4271" s="225"/>
      <c r="C4271" s="225"/>
      <c r="F4271" s="555"/>
      <c r="G4271" s="555"/>
      <c r="P4271" s="581"/>
      <c r="Q4271" s="16"/>
      <c r="R4271" s="16"/>
      <c r="X4271" s="402"/>
      <c r="Y4271" s="16"/>
      <c r="Z4271" s="48"/>
      <c r="AB4271" s="16"/>
    </row>
    <row r="4272" spans="1:28" ht="12.75">
      <c r="A4272" s="354"/>
      <c r="B4272" s="225"/>
      <c r="C4272" s="225"/>
      <c r="F4272" s="555"/>
      <c r="G4272" s="555"/>
      <c r="P4272" s="581"/>
      <c r="Q4272" s="16"/>
      <c r="R4272" s="16"/>
      <c r="X4272" s="402"/>
      <c r="Y4272" s="16"/>
      <c r="Z4272" s="48"/>
      <c r="AB4272" s="16"/>
    </row>
    <row r="4273" spans="1:28" ht="12.75">
      <c r="A4273" s="354"/>
      <c r="B4273" s="225"/>
      <c r="C4273" s="225"/>
      <c r="F4273" s="555"/>
      <c r="G4273" s="555"/>
      <c r="P4273" s="581"/>
      <c r="Q4273" s="16"/>
      <c r="R4273" s="16"/>
      <c r="X4273" s="402"/>
      <c r="Y4273" s="16"/>
      <c r="Z4273" s="48"/>
      <c r="AB4273" s="16"/>
    </row>
    <row r="4274" spans="1:28" ht="12.75">
      <c r="A4274" s="354"/>
      <c r="B4274" s="225"/>
      <c r="C4274" s="225"/>
      <c r="F4274" s="555"/>
      <c r="G4274" s="555"/>
      <c r="P4274" s="581"/>
      <c r="Q4274" s="16"/>
      <c r="R4274" s="16"/>
      <c r="X4274" s="402"/>
      <c r="Y4274" s="16"/>
      <c r="Z4274" s="48"/>
      <c r="AB4274" s="16"/>
    </row>
    <row r="4275" spans="1:28" ht="12.75">
      <c r="A4275" s="354"/>
      <c r="B4275" s="225"/>
      <c r="C4275" s="225"/>
      <c r="F4275" s="555"/>
      <c r="G4275" s="555"/>
      <c r="P4275" s="581"/>
      <c r="Q4275" s="16"/>
      <c r="R4275" s="16"/>
      <c r="X4275" s="402"/>
      <c r="Y4275" s="16"/>
      <c r="Z4275" s="48"/>
      <c r="AB4275" s="16"/>
    </row>
    <row r="4276" spans="1:28" ht="12.75">
      <c r="A4276" s="354"/>
      <c r="B4276" s="225"/>
      <c r="C4276" s="225"/>
      <c r="F4276" s="555"/>
      <c r="G4276" s="555"/>
      <c r="P4276" s="581"/>
      <c r="Q4276" s="16"/>
      <c r="R4276" s="16"/>
      <c r="X4276" s="402"/>
      <c r="Y4276" s="16"/>
      <c r="Z4276" s="48"/>
      <c r="AB4276" s="16"/>
    </row>
    <row r="4277" spans="1:28" ht="12.75">
      <c r="A4277" s="354"/>
      <c r="B4277" s="225"/>
      <c r="C4277" s="225"/>
      <c r="F4277" s="555"/>
      <c r="G4277" s="555"/>
      <c r="P4277" s="581"/>
      <c r="Q4277" s="16"/>
      <c r="R4277" s="16"/>
      <c r="X4277" s="402"/>
      <c r="Y4277" s="16"/>
      <c r="Z4277" s="48"/>
      <c r="AB4277" s="16"/>
    </row>
    <row r="4278" spans="1:28" ht="12.75">
      <c r="A4278" s="354"/>
      <c r="B4278" s="225"/>
      <c r="C4278" s="225"/>
      <c r="F4278" s="555"/>
      <c r="G4278" s="555"/>
      <c r="P4278" s="581"/>
      <c r="Q4278" s="16"/>
      <c r="R4278" s="16"/>
      <c r="X4278" s="402"/>
      <c r="Y4278" s="16"/>
      <c r="Z4278" s="48"/>
      <c r="AB4278" s="16"/>
    </row>
    <row r="4279" spans="1:28" ht="12.75">
      <c r="A4279" s="354"/>
      <c r="B4279" s="225"/>
      <c r="C4279" s="225"/>
      <c r="F4279" s="555"/>
      <c r="G4279" s="555"/>
      <c r="P4279" s="581"/>
      <c r="Q4279" s="16"/>
      <c r="R4279" s="16"/>
      <c r="X4279" s="402"/>
      <c r="Y4279" s="16"/>
      <c r="Z4279" s="48"/>
      <c r="AB4279" s="16"/>
    </row>
    <row r="4280" spans="1:28" ht="12.75">
      <c r="A4280" s="354"/>
      <c r="B4280" s="225"/>
      <c r="C4280" s="225"/>
      <c r="F4280" s="555"/>
      <c r="G4280" s="555"/>
      <c r="P4280" s="581"/>
      <c r="Q4280" s="16"/>
      <c r="R4280" s="16"/>
      <c r="X4280" s="402"/>
      <c r="Y4280" s="16"/>
      <c r="Z4280" s="48"/>
      <c r="AB4280" s="16"/>
    </row>
    <row r="4281" spans="1:28" ht="12.75">
      <c r="A4281" s="354"/>
      <c r="B4281" s="225"/>
      <c r="C4281" s="225"/>
      <c r="F4281" s="555"/>
      <c r="G4281" s="555"/>
      <c r="P4281" s="581"/>
      <c r="Q4281" s="16"/>
      <c r="R4281" s="16"/>
      <c r="X4281" s="402"/>
      <c r="Y4281" s="16"/>
      <c r="Z4281" s="48"/>
      <c r="AB4281" s="16"/>
    </row>
    <row r="4282" spans="1:28" ht="12.75">
      <c r="A4282" s="354"/>
      <c r="B4282" s="225"/>
      <c r="C4282" s="225"/>
      <c r="F4282" s="555"/>
      <c r="G4282" s="555"/>
      <c r="P4282" s="581"/>
      <c r="Q4282" s="16"/>
      <c r="R4282" s="16"/>
      <c r="X4282" s="402"/>
      <c r="Y4282" s="16"/>
      <c r="Z4282" s="48"/>
      <c r="AB4282" s="16"/>
    </row>
    <row r="4283" spans="1:28" ht="12.75">
      <c r="A4283" s="354"/>
      <c r="B4283" s="225"/>
      <c r="C4283" s="225"/>
      <c r="F4283" s="555"/>
      <c r="G4283" s="555"/>
      <c r="P4283" s="581"/>
      <c r="Q4283" s="16"/>
      <c r="R4283" s="16"/>
      <c r="X4283" s="402"/>
      <c r="Y4283" s="16"/>
      <c r="Z4283" s="48"/>
      <c r="AB4283" s="16"/>
    </row>
    <row r="4284" spans="1:28" ht="12.75">
      <c r="A4284" s="354"/>
      <c r="B4284" s="225"/>
      <c r="C4284" s="225"/>
      <c r="F4284" s="555"/>
      <c r="G4284" s="555"/>
      <c r="P4284" s="581"/>
      <c r="Q4284" s="16"/>
      <c r="R4284" s="16"/>
      <c r="X4284" s="402"/>
      <c r="Y4284" s="16"/>
      <c r="Z4284" s="48"/>
      <c r="AB4284" s="16"/>
    </row>
    <row r="4285" spans="1:28" ht="12.75">
      <c r="A4285" s="354"/>
      <c r="B4285" s="225"/>
      <c r="C4285" s="225"/>
      <c r="F4285" s="555"/>
      <c r="G4285" s="555"/>
      <c r="P4285" s="581"/>
      <c r="Q4285" s="16"/>
      <c r="R4285" s="16"/>
      <c r="X4285" s="402"/>
      <c r="Y4285" s="16"/>
      <c r="Z4285" s="48"/>
      <c r="AB4285" s="16"/>
    </row>
    <row r="4286" spans="1:28" ht="12.75">
      <c r="A4286" s="354"/>
      <c r="B4286" s="225"/>
      <c r="C4286" s="225"/>
      <c r="F4286" s="555"/>
      <c r="G4286" s="555"/>
      <c r="P4286" s="581"/>
      <c r="Q4286" s="16"/>
      <c r="R4286" s="16"/>
      <c r="X4286" s="402"/>
      <c r="Y4286" s="16"/>
      <c r="Z4286" s="48"/>
      <c r="AB4286" s="16"/>
    </row>
    <row r="4287" spans="1:28" ht="12.75">
      <c r="A4287" s="354"/>
      <c r="B4287" s="225"/>
      <c r="C4287" s="225"/>
      <c r="F4287" s="555"/>
      <c r="G4287" s="555"/>
      <c r="P4287" s="581"/>
      <c r="Q4287" s="16"/>
      <c r="R4287" s="16"/>
      <c r="X4287" s="402"/>
      <c r="Y4287" s="16"/>
      <c r="Z4287" s="48"/>
      <c r="AB4287" s="16"/>
    </row>
    <row r="4288" spans="1:28" ht="12.75">
      <c r="A4288" s="354"/>
      <c r="B4288" s="225"/>
      <c r="C4288" s="225"/>
      <c r="F4288" s="555"/>
      <c r="G4288" s="555"/>
      <c r="P4288" s="581"/>
      <c r="Q4288" s="16"/>
      <c r="R4288" s="16"/>
      <c r="X4288" s="402"/>
      <c r="Y4288" s="16"/>
      <c r="Z4288" s="48"/>
      <c r="AB4288" s="16"/>
    </row>
    <row r="4289" spans="1:28" ht="12.75">
      <c r="A4289" s="354"/>
      <c r="B4289" s="225"/>
      <c r="C4289" s="225"/>
      <c r="F4289" s="555"/>
      <c r="G4289" s="555"/>
      <c r="P4289" s="581"/>
      <c r="Q4289" s="16"/>
      <c r="R4289" s="16"/>
      <c r="X4289" s="402"/>
      <c r="Y4289" s="16"/>
      <c r="Z4289" s="48"/>
      <c r="AB4289" s="16"/>
    </row>
    <row r="4290" spans="1:28" ht="12.75">
      <c r="A4290" s="354"/>
      <c r="B4290" s="225"/>
      <c r="C4290" s="225"/>
      <c r="F4290" s="555"/>
      <c r="G4290" s="555"/>
      <c r="P4290" s="581"/>
      <c r="Q4290" s="16"/>
      <c r="R4290" s="16"/>
      <c r="X4290" s="402"/>
      <c r="Y4290" s="16"/>
      <c r="Z4290" s="48"/>
      <c r="AB4290" s="16"/>
    </row>
    <row r="4291" spans="1:28" ht="12.75">
      <c r="A4291" s="354"/>
      <c r="B4291" s="225"/>
      <c r="C4291" s="225"/>
      <c r="F4291" s="555"/>
      <c r="G4291" s="555"/>
      <c r="P4291" s="581"/>
      <c r="Q4291" s="16"/>
      <c r="R4291" s="16"/>
      <c r="X4291" s="402"/>
      <c r="Y4291" s="16"/>
      <c r="Z4291" s="48"/>
      <c r="AB4291" s="16"/>
    </row>
    <row r="4292" spans="1:28" ht="12.75">
      <c r="A4292" s="354"/>
      <c r="B4292" s="225"/>
      <c r="C4292" s="225"/>
      <c r="F4292" s="555"/>
      <c r="G4292" s="555"/>
      <c r="P4292" s="581"/>
      <c r="Q4292" s="16"/>
      <c r="R4292" s="16"/>
      <c r="X4292" s="402"/>
      <c r="Y4292" s="16"/>
      <c r="Z4292" s="48"/>
      <c r="AB4292" s="16"/>
    </row>
    <row r="4293" spans="1:28" ht="12.75">
      <c r="A4293" s="354"/>
      <c r="B4293" s="225"/>
      <c r="C4293" s="225"/>
      <c r="F4293" s="555"/>
      <c r="G4293" s="555"/>
      <c r="P4293" s="581"/>
      <c r="Q4293" s="16"/>
      <c r="R4293" s="16"/>
      <c r="X4293" s="402"/>
      <c r="Y4293" s="16"/>
      <c r="Z4293" s="48"/>
      <c r="AB4293" s="16"/>
    </row>
    <row r="4294" spans="1:28" ht="12.75">
      <c r="A4294" s="354"/>
      <c r="B4294" s="225"/>
      <c r="C4294" s="225"/>
      <c r="F4294" s="555"/>
      <c r="G4294" s="555"/>
      <c r="P4294" s="581"/>
      <c r="Q4294" s="16"/>
      <c r="R4294" s="16"/>
      <c r="X4294" s="402"/>
      <c r="Y4294" s="16"/>
      <c r="Z4294" s="48"/>
      <c r="AB4294" s="16"/>
    </row>
    <row r="4295" spans="1:28" ht="12.75">
      <c r="A4295" s="354"/>
      <c r="B4295" s="225"/>
      <c r="C4295" s="225"/>
      <c r="F4295" s="555"/>
      <c r="G4295" s="555"/>
      <c r="P4295" s="581"/>
      <c r="Q4295" s="16"/>
      <c r="R4295" s="16"/>
      <c r="X4295" s="402"/>
      <c r="Y4295" s="16"/>
      <c r="Z4295" s="48"/>
      <c r="AB4295" s="16"/>
    </row>
    <row r="4296" spans="1:28" ht="12.75">
      <c r="A4296" s="354"/>
      <c r="B4296" s="225"/>
      <c r="C4296" s="225"/>
      <c r="F4296" s="555"/>
      <c r="G4296" s="555"/>
      <c r="P4296" s="581"/>
      <c r="Q4296" s="16"/>
      <c r="R4296" s="16"/>
      <c r="X4296" s="402"/>
      <c r="Y4296" s="16"/>
      <c r="Z4296" s="48"/>
      <c r="AB4296" s="16"/>
    </row>
    <row r="4297" spans="1:28" ht="12.75">
      <c r="A4297" s="354"/>
      <c r="B4297" s="225"/>
      <c r="C4297" s="225"/>
      <c r="F4297" s="555"/>
      <c r="G4297" s="555"/>
      <c r="P4297" s="581"/>
      <c r="Q4297" s="16"/>
      <c r="R4297" s="16"/>
      <c r="X4297" s="402"/>
      <c r="Y4297" s="16"/>
      <c r="Z4297" s="48"/>
      <c r="AB4297" s="16"/>
    </row>
    <row r="4298" spans="1:28" ht="12.75">
      <c r="A4298" s="354"/>
      <c r="B4298" s="225"/>
      <c r="C4298" s="225"/>
      <c r="F4298" s="555"/>
      <c r="G4298" s="555"/>
      <c r="P4298" s="581"/>
      <c r="Q4298" s="16"/>
      <c r="R4298" s="16"/>
      <c r="X4298" s="402"/>
      <c r="Y4298" s="16"/>
      <c r="Z4298" s="48"/>
      <c r="AB4298" s="16"/>
    </row>
    <row r="4299" spans="1:28" ht="12.75">
      <c r="A4299" s="354"/>
      <c r="B4299" s="225"/>
      <c r="C4299" s="225"/>
      <c r="F4299" s="555"/>
      <c r="G4299" s="555"/>
      <c r="P4299" s="581"/>
      <c r="Q4299" s="16"/>
      <c r="R4299" s="16"/>
      <c r="X4299" s="402"/>
      <c r="Y4299" s="16"/>
      <c r="Z4299" s="48"/>
      <c r="AB4299" s="16"/>
    </row>
    <row r="4300" spans="1:28" ht="12.75">
      <c r="A4300" s="354"/>
      <c r="B4300" s="225"/>
      <c r="C4300" s="225"/>
      <c r="F4300" s="555"/>
      <c r="G4300" s="555"/>
      <c r="P4300" s="581"/>
      <c r="Q4300" s="16"/>
      <c r="R4300" s="16"/>
      <c r="X4300" s="402"/>
      <c r="Y4300" s="16"/>
      <c r="Z4300" s="48"/>
      <c r="AB4300" s="16"/>
    </row>
    <row r="4301" spans="1:28" ht="12.75">
      <c r="A4301" s="354"/>
      <c r="B4301" s="225"/>
      <c r="C4301" s="225"/>
      <c r="F4301" s="555"/>
      <c r="G4301" s="555"/>
      <c r="P4301" s="581"/>
      <c r="Q4301" s="16"/>
      <c r="R4301" s="16"/>
      <c r="X4301" s="402"/>
      <c r="Y4301" s="16"/>
      <c r="Z4301" s="48"/>
      <c r="AB4301" s="16"/>
    </row>
    <row r="4302" spans="1:28" ht="12.75">
      <c r="A4302" s="354"/>
      <c r="B4302" s="225"/>
      <c r="C4302" s="225"/>
      <c r="F4302" s="555"/>
      <c r="G4302" s="555"/>
      <c r="P4302" s="581"/>
      <c r="Q4302" s="16"/>
      <c r="R4302" s="16"/>
      <c r="X4302" s="402"/>
      <c r="Y4302" s="16"/>
      <c r="Z4302" s="48"/>
      <c r="AB4302" s="16"/>
    </row>
    <row r="4303" spans="1:28" ht="12.75">
      <c r="A4303" s="354"/>
      <c r="B4303" s="225"/>
      <c r="C4303" s="225"/>
      <c r="F4303" s="555"/>
      <c r="G4303" s="555"/>
      <c r="P4303" s="581"/>
      <c r="Q4303" s="16"/>
      <c r="R4303" s="16"/>
      <c r="X4303" s="402"/>
      <c r="Y4303" s="16"/>
      <c r="Z4303" s="48"/>
      <c r="AB4303" s="16"/>
    </row>
    <row r="4304" spans="1:28" ht="12.75">
      <c r="A4304" s="354"/>
      <c r="B4304" s="225"/>
      <c r="C4304" s="225"/>
      <c r="F4304" s="555"/>
      <c r="G4304" s="555"/>
      <c r="P4304" s="581"/>
      <c r="Q4304" s="16"/>
      <c r="R4304" s="16"/>
      <c r="X4304" s="402"/>
      <c r="Y4304" s="16"/>
      <c r="Z4304" s="48"/>
      <c r="AB4304" s="16"/>
    </row>
    <row r="4305" spans="1:28" ht="12.75">
      <c r="A4305" s="354"/>
      <c r="B4305" s="225"/>
      <c r="C4305" s="225"/>
      <c r="F4305" s="555"/>
      <c r="G4305" s="555"/>
      <c r="P4305" s="581"/>
      <c r="Q4305" s="16"/>
      <c r="R4305" s="16"/>
      <c r="X4305" s="402"/>
      <c r="Y4305" s="16"/>
      <c r="Z4305" s="48"/>
      <c r="AB4305" s="16"/>
    </row>
    <row r="4306" spans="1:28" ht="12.75">
      <c r="A4306" s="354"/>
      <c r="B4306" s="225"/>
      <c r="C4306" s="225"/>
      <c r="F4306" s="555"/>
      <c r="G4306" s="555"/>
      <c r="P4306" s="581"/>
      <c r="Q4306" s="16"/>
      <c r="R4306" s="16"/>
      <c r="X4306" s="402"/>
      <c r="Y4306" s="16"/>
      <c r="Z4306" s="48"/>
      <c r="AB4306" s="16"/>
    </row>
    <row r="4307" spans="1:28" ht="12.75">
      <c r="A4307" s="354"/>
      <c r="B4307" s="225"/>
      <c r="C4307" s="225"/>
      <c r="F4307" s="555"/>
      <c r="G4307" s="555"/>
      <c r="P4307" s="581"/>
      <c r="Q4307" s="16"/>
      <c r="R4307" s="16"/>
      <c r="X4307" s="402"/>
      <c r="Y4307" s="16"/>
      <c r="Z4307" s="48"/>
      <c r="AB4307" s="16"/>
    </row>
    <row r="4308" spans="1:28" ht="12.75">
      <c r="A4308" s="354"/>
      <c r="B4308" s="225"/>
      <c r="C4308" s="225"/>
      <c r="F4308" s="555"/>
      <c r="G4308" s="555"/>
      <c r="P4308" s="581"/>
      <c r="Q4308" s="16"/>
      <c r="R4308" s="16"/>
      <c r="X4308" s="402"/>
      <c r="Y4308" s="16"/>
      <c r="Z4308" s="48"/>
      <c r="AB4308" s="16"/>
    </row>
    <row r="4309" spans="1:28" ht="12.75">
      <c r="A4309" s="354"/>
      <c r="B4309" s="225"/>
      <c r="C4309" s="225"/>
      <c r="F4309" s="555"/>
      <c r="G4309" s="555"/>
      <c r="P4309" s="581"/>
      <c r="Q4309" s="16"/>
      <c r="R4309" s="16"/>
      <c r="X4309" s="402"/>
      <c r="Y4309" s="16"/>
      <c r="Z4309" s="48"/>
      <c r="AB4309" s="16"/>
    </row>
    <row r="4310" spans="1:28" ht="12.75">
      <c r="A4310" s="354"/>
      <c r="B4310" s="225"/>
      <c r="C4310" s="225"/>
      <c r="F4310" s="555"/>
      <c r="G4310" s="555"/>
      <c r="P4310" s="581"/>
      <c r="Q4310" s="16"/>
      <c r="R4310" s="16"/>
      <c r="X4310" s="402"/>
      <c r="Y4310" s="16"/>
      <c r="Z4310" s="48"/>
      <c r="AB4310" s="16"/>
    </row>
    <row r="4311" spans="1:28" ht="12.75">
      <c r="A4311" s="354"/>
      <c r="B4311" s="225"/>
      <c r="C4311" s="225"/>
      <c r="F4311" s="555"/>
      <c r="G4311" s="555"/>
      <c r="P4311" s="581"/>
      <c r="Q4311" s="16"/>
      <c r="R4311" s="16"/>
      <c r="X4311" s="402"/>
      <c r="Y4311" s="16"/>
      <c r="Z4311" s="48"/>
      <c r="AB4311" s="16"/>
    </row>
    <row r="4312" spans="1:28" ht="12.75">
      <c r="A4312" s="354"/>
      <c r="B4312" s="225"/>
      <c r="C4312" s="225"/>
      <c r="F4312" s="555"/>
      <c r="G4312" s="555"/>
      <c r="P4312" s="581"/>
      <c r="Q4312" s="16"/>
      <c r="R4312" s="16"/>
      <c r="X4312" s="402"/>
      <c r="Y4312" s="16"/>
      <c r="Z4312" s="48"/>
      <c r="AB4312" s="16"/>
    </row>
    <row r="4313" spans="1:28" ht="12.75">
      <c r="A4313" s="354"/>
      <c r="B4313" s="225"/>
      <c r="C4313" s="225"/>
      <c r="F4313" s="555"/>
      <c r="G4313" s="555"/>
      <c r="P4313" s="581"/>
      <c r="Q4313" s="16"/>
      <c r="R4313" s="16"/>
      <c r="X4313" s="402"/>
      <c r="Y4313" s="16"/>
      <c r="Z4313" s="48"/>
      <c r="AB4313" s="16"/>
    </row>
    <row r="4314" spans="1:28" ht="12.75">
      <c r="A4314" s="354"/>
      <c r="B4314" s="225"/>
      <c r="C4314" s="225"/>
      <c r="F4314" s="555"/>
      <c r="G4314" s="555"/>
      <c r="P4314" s="581"/>
      <c r="Q4314" s="16"/>
      <c r="R4314" s="16"/>
      <c r="X4314" s="402"/>
      <c r="Y4314" s="16"/>
      <c r="Z4314" s="48"/>
      <c r="AB4314" s="16"/>
    </row>
    <row r="4315" spans="1:28" ht="12.75">
      <c r="A4315" s="354"/>
      <c r="B4315" s="225"/>
      <c r="C4315" s="225"/>
      <c r="F4315" s="555"/>
      <c r="G4315" s="555"/>
      <c r="P4315" s="581"/>
      <c r="Q4315" s="16"/>
      <c r="R4315" s="16"/>
      <c r="X4315" s="402"/>
      <c r="Y4315" s="16"/>
      <c r="Z4315" s="48"/>
      <c r="AB4315" s="16"/>
    </row>
    <row r="4316" spans="1:28" ht="12.75">
      <c r="A4316" s="354"/>
      <c r="B4316" s="225"/>
      <c r="C4316" s="225"/>
      <c r="F4316" s="555"/>
      <c r="G4316" s="555"/>
      <c r="P4316" s="581"/>
      <c r="Q4316" s="16"/>
      <c r="R4316" s="16"/>
      <c r="X4316" s="402"/>
      <c r="Y4316" s="16"/>
      <c r="Z4316" s="48"/>
      <c r="AB4316" s="16"/>
    </row>
    <row r="4317" spans="1:28" ht="12.75">
      <c r="A4317" s="354"/>
      <c r="B4317" s="225"/>
      <c r="C4317" s="225"/>
      <c r="F4317" s="555"/>
      <c r="G4317" s="555"/>
      <c r="P4317" s="581"/>
      <c r="Q4317" s="16"/>
      <c r="R4317" s="16"/>
      <c r="X4317" s="402"/>
      <c r="Y4317" s="16"/>
      <c r="Z4317" s="48"/>
      <c r="AB4317" s="16"/>
    </row>
    <row r="4318" spans="1:28" ht="12.75">
      <c r="A4318" s="354"/>
      <c r="B4318" s="225"/>
      <c r="C4318" s="225"/>
      <c r="F4318" s="555"/>
      <c r="G4318" s="555"/>
      <c r="P4318" s="581"/>
      <c r="Q4318" s="16"/>
      <c r="R4318" s="16"/>
      <c r="X4318" s="402"/>
      <c r="Y4318" s="16"/>
      <c r="Z4318" s="48"/>
      <c r="AB4318" s="16"/>
    </row>
    <row r="4319" spans="1:28" ht="12.75">
      <c r="A4319" s="354"/>
      <c r="B4319" s="225"/>
      <c r="C4319" s="225"/>
      <c r="F4319" s="555"/>
      <c r="G4319" s="555"/>
      <c r="P4319" s="581"/>
      <c r="Q4319" s="16"/>
      <c r="R4319" s="16"/>
      <c r="X4319" s="402"/>
      <c r="Y4319" s="16"/>
      <c r="Z4319" s="48"/>
      <c r="AB4319" s="16"/>
    </row>
    <row r="4320" spans="1:28" ht="12.75">
      <c r="A4320" s="354"/>
      <c r="B4320" s="225"/>
      <c r="C4320" s="225"/>
      <c r="F4320" s="555"/>
      <c r="G4320" s="555"/>
      <c r="P4320" s="581"/>
      <c r="Q4320" s="16"/>
      <c r="R4320" s="16"/>
      <c r="X4320" s="402"/>
      <c r="Y4320" s="16"/>
      <c r="Z4320" s="48"/>
      <c r="AB4320" s="16"/>
    </row>
    <row r="4321" spans="1:28" ht="12.75">
      <c r="A4321" s="354"/>
      <c r="B4321" s="225"/>
      <c r="C4321" s="225"/>
      <c r="F4321" s="555"/>
      <c r="G4321" s="555"/>
      <c r="P4321" s="581"/>
      <c r="Q4321" s="16"/>
      <c r="R4321" s="16"/>
      <c r="X4321" s="402"/>
      <c r="Y4321" s="16"/>
      <c r="Z4321" s="48"/>
      <c r="AB4321" s="16"/>
    </row>
    <row r="4322" spans="1:28" ht="12.75">
      <c r="A4322" s="354"/>
      <c r="B4322" s="225"/>
      <c r="C4322" s="225"/>
      <c r="F4322" s="555"/>
      <c r="G4322" s="555"/>
      <c r="P4322" s="581"/>
      <c r="Q4322" s="16"/>
      <c r="R4322" s="16"/>
      <c r="X4322" s="402"/>
      <c r="Y4322" s="16"/>
      <c r="Z4322" s="48"/>
      <c r="AB4322" s="16"/>
    </row>
    <row r="4323" spans="1:28" ht="12.75">
      <c r="A4323" s="354"/>
      <c r="B4323" s="225"/>
      <c r="C4323" s="225"/>
      <c r="F4323" s="555"/>
      <c r="G4323" s="555"/>
      <c r="P4323" s="581"/>
      <c r="Q4323" s="16"/>
      <c r="R4323" s="16"/>
      <c r="X4323" s="402"/>
      <c r="Y4323" s="16"/>
      <c r="Z4323" s="48"/>
      <c r="AB4323" s="16"/>
    </row>
    <row r="4324" spans="1:28" ht="12.75">
      <c r="A4324" s="354"/>
      <c r="B4324" s="225"/>
      <c r="C4324" s="225"/>
      <c r="F4324" s="555"/>
      <c r="G4324" s="555"/>
      <c r="P4324" s="581"/>
      <c r="Q4324" s="16"/>
      <c r="R4324" s="16"/>
      <c r="X4324" s="402"/>
      <c r="Y4324" s="16"/>
      <c r="Z4324" s="48"/>
      <c r="AB4324" s="16"/>
    </row>
    <row r="4325" spans="1:28" ht="12.75">
      <c r="A4325" s="354"/>
      <c r="B4325" s="225"/>
      <c r="C4325" s="225"/>
      <c r="F4325" s="555"/>
      <c r="G4325" s="555"/>
      <c r="P4325" s="581"/>
      <c r="Q4325" s="16"/>
      <c r="R4325" s="16"/>
      <c r="X4325" s="402"/>
      <c r="Y4325" s="16"/>
      <c r="Z4325" s="48"/>
      <c r="AB4325" s="16"/>
    </row>
    <row r="4326" spans="1:28" ht="12.75">
      <c r="A4326" s="354"/>
      <c r="B4326" s="225"/>
      <c r="C4326" s="225"/>
      <c r="F4326" s="555"/>
      <c r="G4326" s="555"/>
      <c r="P4326" s="581"/>
      <c r="Q4326" s="16"/>
      <c r="R4326" s="16"/>
      <c r="X4326" s="402"/>
      <c r="Y4326" s="16"/>
      <c r="Z4326" s="48"/>
      <c r="AB4326" s="16"/>
    </row>
    <row r="4327" spans="1:28" ht="12.75">
      <c r="A4327" s="354"/>
      <c r="B4327" s="225"/>
      <c r="C4327" s="225"/>
      <c r="F4327" s="555"/>
      <c r="G4327" s="555"/>
      <c r="P4327" s="581"/>
      <c r="Q4327" s="16"/>
      <c r="R4327" s="16"/>
      <c r="X4327" s="402"/>
      <c r="Y4327" s="16"/>
      <c r="Z4327" s="48"/>
      <c r="AB4327" s="16"/>
    </row>
    <row r="4328" spans="1:28" ht="12.75">
      <c r="A4328" s="354"/>
      <c r="B4328" s="225"/>
      <c r="C4328" s="225"/>
      <c r="F4328" s="555"/>
      <c r="G4328" s="555"/>
      <c r="P4328" s="581"/>
      <c r="Q4328" s="16"/>
      <c r="R4328" s="16"/>
      <c r="X4328" s="402"/>
      <c r="Y4328" s="16"/>
      <c r="Z4328" s="48"/>
      <c r="AB4328" s="16"/>
    </row>
    <row r="4329" spans="1:28" ht="12.75">
      <c r="A4329" s="354"/>
      <c r="B4329" s="225"/>
      <c r="C4329" s="225"/>
      <c r="F4329" s="555"/>
      <c r="G4329" s="555"/>
      <c r="P4329" s="581"/>
      <c r="Q4329" s="16"/>
      <c r="R4329" s="16"/>
      <c r="X4329" s="402"/>
      <c r="Y4329" s="16"/>
      <c r="Z4329" s="48"/>
      <c r="AB4329" s="16"/>
    </row>
    <row r="4330" spans="1:28" ht="12.75">
      <c r="A4330" s="354"/>
      <c r="B4330" s="225"/>
      <c r="C4330" s="225"/>
      <c r="F4330" s="555"/>
      <c r="G4330" s="555"/>
      <c r="P4330" s="581"/>
      <c r="Q4330" s="16"/>
      <c r="R4330" s="16"/>
      <c r="X4330" s="402"/>
      <c r="Y4330" s="16"/>
      <c r="Z4330" s="48"/>
      <c r="AB4330" s="16"/>
    </row>
    <row r="4331" spans="1:28" ht="12.75">
      <c r="A4331" s="354"/>
      <c r="B4331" s="225"/>
      <c r="C4331" s="225"/>
      <c r="F4331" s="555"/>
      <c r="G4331" s="555"/>
      <c r="P4331" s="581"/>
      <c r="Q4331" s="16"/>
      <c r="R4331" s="16"/>
      <c r="X4331" s="402"/>
      <c r="Y4331" s="16"/>
      <c r="Z4331" s="48"/>
      <c r="AB4331" s="16"/>
    </row>
    <row r="4332" spans="1:28" ht="12.75">
      <c r="A4332" s="354"/>
      <c r="B4332" s="225"/>
      <c r="C4332" s="225"/>
      <c r="F4332" s="555"/>
      <c r="G4332" s="555"/>
      <c r="P4332" s="581"/>
      <c r="Q4332" s="16"/>
      <c r="R4332" s="16"/>
      <c r="X4332" s="402"/>
      <c r="Y4332" s="16"/>
      <c r="Z4332" s="48"/>
      <c r="AB4332" s="16"/>
    </row>
    <row r="4333" spans="1:28" ht="12.75">
      <c r="A4333" s="354"/>
      <c r="B4333" s="225"/>
      <c r="C4333" s="225"/>
      <c r="F4333" s="555"/>
      <c r="G4333" s="555"/>
      <c r="P4333" s="581"/>
      <c r="Q4333" s="16"/>
      <c r="R4333" s="16"/>
      <c r="X4333" s="402"/>
      <c r="Y4333" s="16"/>
      <c r="Z4333" s="48"/>
      <c r="AB4333" s="16"/>
    </row>
    <row r="4334" spans="1:28" ht="12.75">
      <c r="A4334" s="354"/>
      <c r="B4334" s="225"/>
      <c r="C4334" s="225"/>
      <c r="F4334" s="555"/>
      <c r="G4334" s="555"/>
      <c r="P4334" s="581"/>
      <c r="Q4334" s="16"/>
      <c r="R4334" s="16"/>
      <c r="X4334" s="402"/>
      <c r="Y4334" s="16"/>
      <c r="Z4334" s="48"/>
      <c r="AB4334" s="16"/>
    </row>
    <row r="4335" spans="1:28" ht="12.75">
      <c r="A4335" s="354"/>
      <c r="B4335" s="225"/>
      <c r="C4335" s="225"/>
      <c r="F4335" s="555"/>
      <c r="G4335" s="555"/>
      <c r="P4335" s="581"/>
      <c r="Q4335" s="16"/>
      <c r="R4335" s="16"/>
      <c r="X4335" s="402"/>
      <c r="Y4335" s="16"/>
      <c r="Z4335" s="48"/>
      <c r="AB4335" s="16"/>
    </row>
    <row r="4336" spans="1:28" ht="12.75">
      <c r="A4336" s="354"/>
      <c r="B4336" s="225"/>
      <c r="C4336" s="225"/>
      <c r="F4336" s="555"/>
      <c r="G4336" s="555"/>
      <c r="P4336" s="581"/>
      <c r="Q4336" s="16"/>
      <c r="R4336" s="16"/>
      <c r="X4336" s="402"/>
      <c r="Y4336" s="16"/>
      <c r="Z4336" s="48"/>
      <c r="AB4336" s="16"/>
    </row>
    <row r="4337" spans="1:28" ht="12.75">
      <c r="A4337" s="354"/>
      <c r="B4337" s="225"/>
      <c r="C4337" s="225"/>
      <c r="F4337" s="555"/>
      <c r="G4337" s="555"/>
      <c r="P4337" s="581"/>
      <c r="Q4337" s="16"/>
      <c r="R4337" s="16"/>
      <c r="X4337" s="402"/>
      <c r="Y4337" s="16"/>
      <c r="Z4337" s="48"/>
      <c r="AB4337" s="16"/>
    </row>
    <row r="4338" spans="1:28" ht="12.75">
      <c r="A4338" s="354"/>
      <c r="B4338" s="225"/>
      <c r="C4338" s="225"/>
      <c r="F4338" s="555"/>
      <c r="G4338" s="555"/>
      <c r="P4338" s="581"/>
      <c r="Q4338" s="16"/>
      <c r="R4338" s="16"/>
      <c r="X4338" s="402"/>
      <c r="Y4338" s="16"/>
      <c r="Z4338" s="48"/>
      <c r="AB4338" s="16"/>
    </row>
    <row r="4339" spans="1:28" ht="12.75">
      <c r="A4339" s="354"/>
      <c r="B4339" s="225"/>
      <c r="C4339" s="225"/>
      <c r="F4339" s="555"/>
      <c r="G4339" s="555"/>
      <c r="P4339" s="581"/>
      <c r="Q4339" s="16"/>
      <c r="R4339" s="16"/>
      <c r="X4339" s="402"/>
      <c r="Y4339" s="16"/>
      <c r="Z4339" s="48"/>
      <c r="AB4339" s="16"/>
    </row>
    <row r="4340" spans="1:28" ht="12.75">
      <c r="A4340" s="354"/>
      <c r="B4340" s="225"/>
      <c r="C4340" s="225"/>
      <c r="F4340" s="555"/>
      <c r="G4340" s="555"/>
      <c r="P4340" s="581"/>
      <c r="Q4340" s="16"/>
      <c r="R4340" s="16"/>
      <c r="X4340" s="402"/>
      <c r="Y4340" s="16"/>
      <c r="Z4340" s="48"/>
      <c r="AB4340" s="16"/>
    </row>
    <row r="4341" spans="1:28" ht="12.75">
      <c r="A4341" s="354"/>
      <c r="B4341" s="225"/>
      <c r="C4341" s="225"/>
      <c r="F4341" s="555"/>
      <c r="G4341" s="555"/>
      <c r="P4341" s="581"/>
      <c r="Q4341" s="16"/>
      <c r="R4341" s="16"/>
      <c r="X4341" s="402"/>
      <c r="Y4341" s="16"/>
      <c r="Z4341" s="48"/>
      <c r="AB4341" s="16"/>
    </row>
    <row r="4342" spans="1:28" ht="12.75">
      <c r="A4342" s="354"/>
      <c r="B4342" s="225"/>
      <c r="C4342" s="225"/>
      <c r="F4342" s="555"/>
      <c r="G4342" s="555"/>
      <c r="P4342" s="581"/>
      <c r="Q4342" s="16"/>
      <c r="R4342" s="16"/>
      <c r="X4342" s="402"/>
      <c r="Y4342" s="16"/>
      <c r="Z4342" s="48"/>
      <c r="AB4342" s="16"/>
    </row>
    <row r="4343" spans="1:28" ht="12.75">
      <c r="A4343" s="354"/>
      <c r="B4343" s="225"/>
      <c r="C4343" s="225"/>
      <c r="F4343" s="555"/>
      <c r="G4343" s="555"/>
      <c r="P4343" s="581"/>
      <c r="Q4343" s="16"/>
      <c r="R4343" s="16"/>
      <c r="X4343" s="402"/>
      <c r="Y4343" s="16"/>
      <c r="Z4343" s="48"/>
      <c r="AB4343" s="16"/>
    </row>
    <row r="4344" spans="1:28" ht="12.75">
      <c r="A4344" s="354"/>
      <c r="B4344" s="225"/>
      <c r="C4344" s="225"/>
      <c r="F4344" s="555"/>
      <c r="G4344" s="555"/>
      <c r="P4344" s="581"/>
      <c r="Q4344" s="16"/>
      <c r="R4344" s="16"/>
      <c r="X4344" s="402"/>
      <c r="Y4344" s="16"/>
      <c r="Z4344" s="48"/>
      <c r="AB4344" s="16"/>
    </row>
    <row r="4345" spans="1:28" ht="12.75">
      <c r="A4345" s="354"/>
      <c r="B4345" s="225"/>
      <c r="C4345" s="225"/>
      <c r="F4345" s="555"/>
      <c r="G4345" s="555"/>
      <c r="P4345" s="581"/>
      <c r="Q4345" s="16"/>
      <c r="R4345" s="16"/>
      <c r="X4345" s="402"/>
      <c r="Y4345" s="16"/>
      <c r="Z4345" s="48"/>
      <c r="AB4345" s="16"/>
    </row>
    <row r="4346" spans="1:28" ht="12.75">
      <c r="A4346" s="354"/>
      <c r="B4346" s="225"/>
      <c r="C4346" s="225"/>
      <c r="F4346" s="555"/>
      <c r="G4346" s="555"/>
      <c r="P4346" s="581"/>
      <c r="Q4346" s="16"/>
      <c r="R4346" s="16"/>
      <c r="X4346" s="402"/>
      <c r="Y4346" s="16"/>
      <c r="Z4346" s="48"/>
      <c r="AB4346" s="16"/>
    </row>
    <row r="4347" spans="1:28" ht="12.75">
      <c r="A4347" s="354"/>
      <c r="B4347" s="225"/>
      <c r="C4347" s="225"/>
      <c r="F4347" s="555"/>
      <c r="G4347" s="555"/>
      <c r="P4347" s="581"/>
      <c r="Q4347" s="16"/>
      <c r="R4347" s="16"/>
      <c r="X4347" s="402"/>
      <c r="Y4347" s="16"/>
      <c r="Z4347" s="48"/>
      <c r="AB4347" s="16"/>
    </row>
    <row r="4348" spans="1:28" ht="12.75">
      <c r="A4348" s="354"/>
      <c r="B4348" s="225"/>
      <c r="C4348" s="225"/>
      <c r="F4348" s="555"/>
      <c r="G4348" s="555"/>
      <c r="P4348" s="581"/>
      <c r="Q4348" s="16"/>
      <c r="R4348" s="16"/>
      <c r="X4348" s="402"/>
      <c r="Y4348" s="16"/>
      <c r="Z4348" s="48"/>
      <c r="AB4348" s="16"/>
    </row>
    <row r="4349" spans="1:28" ht="12.75">
      <c r="A4349" s="354"/>
      <c r="B4349" s="225"/>
      <c r="C4349" s="225"/>
      <c r="F4349" s="555"/>
      <c r="G4349" s="555"/>
      <c r="P4349" s="581"/>
      <c r="Q4349" s="16"/>
      <c r="R4349" s="16"/>
      <c r="X4349" s="402"/>
      <c r="Y4349" s="16"/>
      <c r="Z4349" s="48"/>
      <c r="AB4349" s="16"/>
    </row>
    <row r="4350" spans="1:28" ht="12.75">
      <c r="A4350" s="354"/>
      <c r="B4350" s="225"/>
      <c r="C4350" s="225"/>
      <c r="F4350" s="555"/>
      <c r="G4350" s="555"/>
      <c r="P4350" s="581"/>
      <c r="Q4350" s="16"/>
      <c r="R4350" s="16"/>
      <c r="X4350" s="402"/>
      <c r="Y4350" s="16"/>
      <c r="Z4350" s="48"/>
      <c r="AB4350" s="16"/>
    </row>
    <row r="4351" spans="1:28" ht="12.75">
      <c r="A4351" s="354"/>
      <c r="B4351" s="225"/>
      <c r="C4351" s="225"/>
      <c r="F4351" s="555"/>
      <c r="G4351" s="555"/>
      <c r="P4351" s="581"/>
      <c r="Q4351" s="16"/>
      <c r="R4351" s="16"/>
      <c r="X4351" s="402"/>
      <c r="Y4351" s="16"/>
      <c r="Z4351" s="48"/>
      <c r="AB4351" s="16"/>
    </row>
    <row r="4352" spans="1:28" ht="12.75">
      <c r="A4352" s="354"/>
      <c r="B4352" s="225"/>
      <c r="C4352" s="225"/>
      <c r="F4352" s="555"/>
      <c r="G4352" s="555"/>
      <c r="P4352" s="581"/>
      <c r="Q4352" s="16"/>
      <c r="R4352" s="16"/>
      <c r="X4352" s="402"/>
      <c r="Y4352" s="16"/>
      <c r="Z4352" s="48"/>
      <c r="AB4352" s="16"/>
    </row>
    <row r="4353" spans="1:28" ht="12.75">
      <c r="A4353" s="354"/>
      <c r="B4353" s="225"/>
      <c r="C4353" s="225"/>
      <c r="F4353" s="555"/>
      <c r="G4353" s="555"/>
      <c r="P4353" s="581"/>
      <c r="Q4353" s="16"/>
      <c r="R4353" s="16"/>
      <c r="X4353" s="402"/>
      <c r="Y4353" s="16"/>
      <c r="Z4353" s="48"/>
      <c r="AB4353" s="16"/>
    </row>
    <row r="4354" spans="1:28" ht="12.75">
      <c r="A4354" s="354"/>
      <c r="B4354" s="225"/>
      <c r="C4354" s="225"/>
      <c r="F4354" s="555"/>
      <c r="G4354" s="555"/>
      <c r="P4354" s="581"/>
      <c r="Q4354" s="16"/>
      <c r="R4354" s="16"/>
      <c r="X4354" s="402"/>
      <c r="Y4354" s="16"/>
      <c r="Z4354" s="48"/>
      <c r="AB4354" s="16"/>
    </row>
    <row r="4355" spans="1:28" ht="12.75">
      <c r="A4355" s="354"/>
      <c r="B4355" s="225"/>
      <c r="C4355" s="225"/>
      <c r="F4355" s="555"/>
      <c r="G4355" s="555"/>
      <c r="P4355" s="581"/>
      <c r="Q4355" s="16"/>
      <c r="R4355" s="16"/>
      <c r="X4355" s="402"/>
      <c r="Y4355" s="16"/>
      <c r="Z4355" s="48"/>
      <c r="AB4355" s="16"/>
    </row>
    <row r="4356" spans="1:28" ht="12.75">
      <c r="A4356" s="354"/>
      <c r="B4356" s="225"/>
      <c r="C4356" s="225"/>
      <c r="F4356" s="555"/>
      <c r="G4356" s="555"/>
      <c r="P4356" s="581"/>
      <c r="Q4356" s="16"/>
      <c r="R4356" s="16"/>
      <c r="X4356" s="402"/>
      <c r="Y4356" s="16"/>
      <c r="Z4356" s="48"/>
      <c r="AB4356" s="16"/>
    </row>
    <row r="4357" spans="1:28" ht="12.75">
      <c r="A4357" s="354"/>
      <c r="B4357" s="225"/>
      <c r="C4357" s="225"/>
      <c r="F4357" s="555"/>
      <c r="G4357" s="555"/>
      <c r="P4357" s="581"/>
      <c r="Q4357" s="16"/>
      <c r="R4357" s="16"/>
      <c r="X4357" s="402"/>
      <c r="Y4357" s="16"/>
      <c r="Z4357" s="48"/>
      <c r="AB4357" s="16"/>
    </row>
    <row r="4358" spans="1:28" ht="12.75">
      <c r="A4358" s="354"/>
      <c r="B4358" s="225"/>
      <c r="C4358" s="225"/>
      <c r="F4358" s="555"/>
      <c r="G4358" s="555"/>
      <c r="P4358" s="581"/>
      <c r="Q4358" s="16"/>
      <c r="R4358" s="16"/>
      <c r="X4358" s="402"/>
      <c r="Y4358" s="16"/>
      <c r="Z4358" s="48"/>
      <c r="AB4358" s="16"/>
    </row>
    <row r="4359" spans="1:28" ht="12.75">
      <c r="A4359" s="354"/>
      <c r="B4359" s="225"/>
      <c r="C4359" s="225"/>
      <c r="F4359" s="555"/>
      <c r="G4359" s="555"/>
      <c r="P4359" s="581"/>
      <c r="Q4359" s="16"/>
      <c r="R4359" s="16"/>
      <c r="X4359" s="402"/>
      <c r="Y4359" s="16"/>
      <c r="Z4359" s="48"/>
      <c r="AB4359" s="16"/>
    </row>
    <row r="4360" spans="1:28" ht="12.75">
      <c r="A4360" s="354"/>
      <c r="B4360" s="225"/>
      <c r="C4360" s="225"/>
      <c r="F4360" s="555"/>
      <c r="G4360" s="555"/>
      <c r="P4360" s="581"/>
      <c r="Q4360" s="16"/>
      <c r="R4360" s="16"/>
      <c r="X4360" s="402"/>
      <c r="Y4360" s="16"/>
      <c r="Z4360" s="48"/>
      <c r="AB4360" s="16"/>
    </row>
    <row r="4361" spans="1:28" ht="12.75">
      <c r="A4361" s="354"/>
      <c r="B4361" s="225"/>
      <c r="C4361" s="225"/>
      <c r="F4361" s="555"/>
      <c r="G4361" s="555"/>
      <c r="P4361" s="581"/>
      <c r="Q4361" s="16"/>
      <c r="R4361" s="16"/>
      <c r="X4361" s="402"/>
      <c r="Y4361" s="16"/>
      <c r="Z4361" s="48"/>
      <c r="AB4361" s="16"/>
    </row>
    <row r="4362" spans="1:28" ht="12.75">
      <c r="A4362" s="354"/>
      <c r="B4362" s="225"/>
      <c r="C4362" s="225"/>
      <c r="F4362" s="555"/>
      <c r="G4362" s="555"/>
      <c r="P4362" s="581"/>
      <c r="Q4362" s="16"/>
      <c r="R4362" s="16"/>
      <c r="X4362" s="402"/>
      <c r="Y4362" s="16"/>
      <c r="Z4362" s="48"/>
      <c r="AB4362" s="16"/>
    </row>
    <row r="4363" spans="1:28" ht="12.75">
      <c r="A4363" s="354"/>
      <c r="B4363" s="225"/>
      <c r="C4363" s="225"/>
      <c r="F4363" s="555"/>
      <c r="G4363" s="555"/>
      <c r="P4363" s="581"/>
      <c r="Q4363" s="16"/>
      <c r="R4363" s="16"/>
      <c r="X4363" s="402"/>
      <c r="Y4363" s="16"/>
      <c r="Z4363" s="48"/>
      <c r="AB4363" s="16"/>
    </row>
    <row r="4364" spans="1:28" ht="12.75">
      <c r="A4364" s="354"/>
      <c r="B4364" s="225"/>
      <c r="C4364" s="225"/>
      <c r="F4364" s="555"/>
      <c r="G4364" s="555"/>
      <c r="P4364" s="581"/>
      <c r="Q4364" s="16"/>
      <c r="R4364" s="16"/>
      <c r="X4364" s="402"/>
      <c r="Y4364" s="16"/>
      <c r="Z4364" s="48"/>
      <c r="AB4364" s="16"/>
    </row>
    <row r="4365" spans="1:28" ht="12.75">
      <c r="A4365" s="354"/>
      <c r="B4365" s="225"/>
      <c r="C4365" s="225"/>
      <c r="F4365" s="555"/>
      <c r="G4365" s="555"/>
      <c r="P4365" s="581"/>
      <c r="Q4365" s="16"/>
      <c r="R4365" s="16"/>
      <c r="X4365" s="402"/>
      <c r="Y4365" s="16"/>
      <c r="Z4365" s="48"/>
      <c r="AB4365" s="16"/>
    </row>
    <row r="4366" spans="1:28" ht="12.75">
      <c r="A4366" s="354"/>
      <c r="B4366" s="225"/>
      <c r="C4366" s="225"/>
      <c r="F4366" s="555"/>
      <c r="G4366" s="555"/>
      <c r="P4366" s="581"/>
      <c r="Q4366" s="16"/>
      <c r="R4366" s="16"/>
      <c r="X4366" s="402"/>
      <c r="Y4366" s="16"/>
      <c r="Z4366" s="48"/>
      <c r="AB4366" s="16"/>
    </row>
    <row r="4367" spans="1:28" ht="12.75">
      <c r="A4367" s="354"/>
      <c r="B4367" s="225"/>
      <c r="C4367" s="225"/>
      <c r="F4367" s="555"/>
      <c r="G4367" s="555"/>
      <c r="P4367" s="581"/>
      <c r="Q4367" s="16"/>
      <c r="R4367" s="16"/>
      <c r="X4367" s="402"/>
      <c r="Y4367" s="16"/>
      <c r="Z4367" s="48"/>
      <c r="AB4367" s="16"/>
    </row>
    <row r="4368" spans="1:28" ht="12.75">
      <c r="A4368" s="354"/>
      <c r="B4368" s="225"/>
      <c r="C4368" s="225"/>
      <c r="F4368" s="555"/>
      <c r="G4368" s="555"/>
      <c r="P4368" s="581"/>
      <c r="Q4368" s="16"/>
      <c r="R4368" s="16"/>
      <c r="X4368" s="402"/>
      <c r="Y4368" s="16"/>
      <c r="Z4368" s="48"/>
      <c r="AB4368" s="16"/>
    </row>
    <row r="4369" spans="1:28" ht="12.75">
      <c r="A4369" s="354"/>
      <c r="B4369" s="225"/>
      <c r="C4369" s="225"/>
      <c r="F4369" s="555"/>
      <c r="G4369" s="555"/>
      <c r="P4369" s="581"/>
      <c r="Q4369" s="16"/>
      <c r="R4369" s="16"/>
      <c r="X4369" s="402"/>
      <c r="Y4369" s="16"/>
      <c r="Z4369" s="48"/>
      <c r="AB4369" s="16"/>
    </row>
    <row r="4370" spans="1:28" ht="12.75">
      <c r="A4370" s="354"/>
      <c r="B4370" s="225"/>
      <c r="C4370" s="225"/>
      <c r="F4370" s="555"/>
      <c r="G4370" s="555"/>
      <c r="P4370" s="581"/>
      <c r="Q4370" s="16"/>
      <c r="R4370" s="16"/>
      <c r="X4370" s="402"/>
      <c r="Y4370" s="16"/>
      <c r="Z4370" s="48"/>
      <c r="AB4370" s="16"/>
    </row>
    <row r="4371" spans="1:28" ht="12.75">
      <c r="A4371" s="354"/>
      <c r="B4371" s="225"/>
      <c r="C4371" s="225"/>
      <c r="F4371" s="555"/>
      <c r="G4371" s="555"/>
      <c r="P4371" s="581"/>
      <c r="Q4371" s="16"/>
      <c r="R4371" s="16"/>
      <c r="X4371" s="402"/>
      <c r="Y4371" s="16"/>
      <c r="Z4371" s="48"/>
      <c r="AB4371" s="16"/>
    </row>
    <row r="4372" spans="1:28" ht="12.75">
      <c r="A4372" s="354"/>
      <c r="B4372" s="225"/>
      <c r="C4372" s="225"/>
      <c r="F4372" s="555"/>
      <c r="G4372" s="555"/>
      <c r="P4372" s="581"/>
      <c r="Q4372" s="16"/>
      <c r="R4372" s="16"/>
      <c r="X4372" s="402"/>
      <c r="Y4372" s="16"/>
      <c r="Z4372" s="48"/>
      <c r="AB4372" s="16"/>
    </row>
    <row r="4373" spans="1:28" ht="12.75">
      <c r="A4373" s="354"/>
      <c r="B4373" s="225"/>
      <c r="C4373" s="225"/>
      <c r="F4373" s="555"/>
      <c r="G4373" s="555"/>
      <c r="P4373" s="581"/>
      <c r="Q4373" s="16"/>
      <c r="R4373" s="16"/>
      <c r="X4373" s="402"/>
      <c r="Y4373" s="16"/>
      <c r="Z4373" s="48"/>
      <c r="AB4373" s="16"/>
    </row>
    <row r="4374" spans="1:28" ht="12.75">
      <c r="A4374" s="354"/>
      <c r="B4374" s="225"/>
      <c r="C4374" s="225"/>
      <c r="F4374" s="555"/>
      <c r="G4374" s="555"/>
      <c r="P4374" s="581"/>
      <c r="Q4374" s="16"/>
      <c r="R4374" s="16"/>
      <c r="X4374" s="402"/>
      <c r="Y4374" s="16"/>
      <c r="Z4374" s="48"/>
      <c r="AB4374" s="16"/>
    </row>
    <row r="4375" spans="1:28" ht="12.75">
      <c r="A4375" s="354"/>
      <c r="B4375" s="225"/>
      <c r="C4375" s="225"/>
      <c r="F4375" s="555"/>
      <c r="G4375" s="555"/>
      <c r="P4375" s="581"/>
      <c r="Q4375" s="16"/>
      <c r="R4375" s="16"/>
      <c r="X4375" s="402"/>
      <c r="Y4375" s="16"/>
      <c r="Z4375" s="48"/>
      <c r="AB4375" s="16"/>
    </row>
    <row r="4376" spans="1:28" ht="12.75">
      <c r="A4376" s="354"/>
      <c r="B4376" s="225"/>
      <c r="C4376" s="225"/>
      <c r="F4376" s="555"/>
      <c r="G4376" s="555"/>
      <c r="P4376" s="581"/>
      <c r="Q4376" s="16"/>
      <c r="R4376" s="16"/>
      <c r="X4376" s="402"/>
      <c r="Y4376" s="16"/>
      <c r="Z4376" s="48"/>
      <c r="AB4376" s="16"/>
    </row>
    <row r="4377" spans="1:28" ht="12.75">
      <c r="A4377" s="354"/>
      <c r="B4377" s="225"/>
      <c r="C4377" s="225"/>
      <c r="F4377" s="555"/>
      <c r="G4377" s="555"/>
      <c r="P4377" s="581"/>
      <c r="Q4377" s="16"/>
      <c r="R4377" s="16"/>
      <c r="X4377" s="402"/>
      <c r="Y4377" s="16"/>
      <c r="Z4377" s="48"/>
      <c r="AB4377" s="16"/>
    </row>
    <row r="4378" spans="1:28" ht="12.75">
      <c r="A4378" s="354"/>
      <c r="B4378" s="225"/>
      <c r="C4378" s="225"/>
      <c r="F4378" s="555"/>
      <c r="G4378" s="555"/>
      <c r="P4378" s="581"/>
      <c r="Q4378" s="16"/>
      <c r="R4378" s="16"/>
      <c r="X4378" s="402"/>
      <c r="Y4378" s="16"/>
      <c r="Z4378" s="48"/>
      <c r="AB4378" s="16"/>
    </row>
    <row r="4379" spans="1:28" ht="12.75">
      <c r="A4379" s="354"/>
      <c r="B4379" s="225"/>
      <c r="C4379" s="225"/>
      <c r="F4379" s="555"/>
      <c r="G4379" s="555"/>
      <c r="P4379" s="581"/>
      <c r="Q4379" s="16"/>
      <c r="R4379" s="16"/>
      <c r="X4379" s="402"/>
      <c r="Y4379" s="16"/>
      <c r="Z4379" s="48"/>
      <c r="AB4379" s="16"/>
    </row>
    <row r="4380" spans="1:28" ht="12.75">
      <c r="A4380" s="354"/>
      <c r="B4380" s="225"/>
      <c r="C4380" s="225"/>
      <c r="F4380" s="555"/>
      <c r="G4380" s="555"/>
      <c r="P4380" s="581"/>
      <c r="Q4380" s="16"/>
      <c r="R4380" s="16"/>
      <c r="X4380" s="402"/>
      <c r="Y4380" s="16"/>
      <c r="Z4380" s="48"/>
      <c r="AB4380" s="16"/>
    </row>
    <row r="4381" spans="1:28" ht="12.75">
      <c r="A4381" s="354"/>
      <c r="B4381" s="225"/>
      <c r="C4381" s="225"/>
      <c r="F4381" s="555"/>
      <c r="G4381" s="555"/>
      <c r="P4381" s="581"/>
      <c r="Q4381" s="16"/>
      <c r="R4381" s="16"/>
      <c r="X4381" s="402"/>
      <c r="Y4381" s="16"/>
      <c r="Z4381" s="48"/>
      <c r="AB4381" s="16"/>
    </row>
    <row r="4382" spans="1:28" ht="12.75">
      <c r="A4382" s="354"/>
      <c r="B4382" s="225"/>
      <c r="C4382" s="225"/>
      <c r="F4382" s="555"/>
      <c r="G4382" s="555"/>
      <c r="P4382" s="581"/>
      <c r="Q4382" s="16"/>
      <c r="R4382" s="16"/>
      <c r="X4382" s="402"/>
      <c r="Y4382" s="16"/>
      <c r="Z4382" s="48"/>
      <c r="AB4382" s="16"/>
    </row>
    <row r="4383" spans="1:28" ht="12.75">
      <c r="A4383" s="354"/>
      <c r="B4383" s="225"/>
      <c r="C4383" s="225"/>
      <c r="F4383" s="555"/>
      <c r="G4383" s="555"/>
      <c r="P4383" s="581"/>
      <c r="Q4383" s="16"/>
      <c r="R4383" s="16"/>
      <c r="X4383" s="402"/>
      <c r="Y4383" s="16"/>
      <c r="Z4383" s="48"/>
      <c r="AB4383" s="16"/>
    </row>
    <row r="4384" spans="1:28" ht="12.75">
      <c r="A4384" s="354"/>
      <c r="B4384" s="225"/>
      <c r="C4384" s="225"/>
      <c r="F4384" s="555"/>
      <c r="G4384" s="555"/>
      <c r="P4384" s="581"/>
      <c r="Q4384" s="16"/>
      <c r="R4384" s="16"/>
      <c r="X4384" s="402"/>
      <c r="Y4384" s="16"/>
      <c r="Z4384" s="48"/>
      <c r="AB4384" s="16"/>
    </row>
    <row r="4385" spans="1:28" ht="12.75">
      <c r="A4385" s="354"/>
      <c r="B4385" s="225"/>
      <c r="C4385" s="225"/>
      <c r="F4385" s="555"/>
      <c r="G4385" s="555"/>
      <c r="P4385" s="581"/>
      <c r="Q4385" s="16"/>
      <c r="R4385" s="16"/>
      <c r="X4385" s="402"/>
      <c r="Y4385" s="16"/>
      <c r="Z4385" s="48"/>
      <c r="AB4385" s="16"/>
    </row>
    <row r="4386" spans="1:28" ht="12.75">
      <c r="A4386" s="354"/>
      <c r="B4386" s="225"/>
      <c r="C4386" s="225"/>
      <c r="F4386" s="555"/>
      <c r="G4386" s="555"/>
      <c r="P4386" s="581"/>
      <c r="Q4386" s="16"/>
      <c r="R4386" s="16"/>
      <c r="X4386" s="402"/>
      <c r="Y4386" s="16"/>
      <c r="Z4386" s="48"/>
      <c r="AB4386" s="16"/>
    </row>
    <row r="4387" spans="1:28" ht="12.75">
      <c r="A4387" s="354"/>
      <c r="B4387" s="225"/>
      <c r="C4387" s="225"/>
      <c r="F4387" s="555"/>
      <c r="G4387" s="555"/>
      <c r="P4387" s="581"/>
      <c r="Q4387" s="16"/>
      <c r="R4387" s="16"/>
      <c r="X4387" s="402"/>
      <c r="Y4387" s="16"/>
      <c r="Z4387" s="48"/>
      <c r="AB4387" s="16"/>
    </row>
    <row r="4388" spans="1:28" ht="12.75">
      <c r="A4388" s="354"/>
      <c r="B4388" s="225"/>
      <c r="C4388" s="225"/>
      <c r="F4388" s="555"/>
      <c r="G4388" s="555"/>
      <c r="P4388" s="581"/>
      <c r="Q4388" s="16"/>
      <c r="R4388" s="16"/>
      <c r="X4388" s="402"/>
      <c r="Y4388" s="16"/>
      <c r="Z4388" s="48"/>
      <c r="AB4388" s="16"/>
    </row>
    <row r="4389" spans="1:28" ht="12.75">
      <c r="A4389" s="354"/>
      <c r="B4389" s="225"/>
      <c r="C4389" s="225"/>
      <c r="F4389" s="555"/>
      <c r="G4389" s="555"/>
      <c r="P4389" s="581"/>
      <c r="Q4389" s="16"/>
      <c r="R4389" s="16"/>
      <c r="X4389" s="402"/>
      <c r="Y4389" s="16"/>
      <c r="Z4389" s="48"/>
      <c r="AB4389" s="16"/>
    </row>
    <row r="4390" spans="1:28" ht="12.75">
      <c r="A4390" s="354"/>
      <c r="B4390" s="225"/>
      <c r="C4390" s="225"/>
      <c r="F4390" s="555"/>
      <c r="G4390" s="555"/>
      <c r="P4390" s="581"/>
      <c r="Q4390" s="16"/>
      <c r="R4390" s="16"/>
      <c r="X4390" s="402"/>
      <c r="Y4390" s="16"/>
      <c r="Z4390" s="48"/>
      <c r="AB4390" s="16"/>
    </row>
    <row r="4391" spans="1:28" ht="12.75">
      <c r="A4391" s="354"/>
      <c r="B4391" s="225"/>
      <c r="C4391" s="225"/>
      <c r="F4391" s="555"/>
      <c r="G4391" s="555"/>
      <c r="P4391" s="581"/>
      <c r="Q4391" s="16"/>
      <c r="R4391" s="16"/>
      <c r="X4391" s="402"/>
      <c r="Y4391" s="16"/>
      <c r="Z4391" s="48"/>
      <c r="AB4391" s="16"/>
    </row>
    <row r="4392" spans="1:28" ht="12.75">
      <c r="A4392" s="354"/>
      <c r="B4392" s="225"/>
      <c r="C4392" s="225"/>
      <c r="F4392" s="555"/>
      <c r="G4392" s="555"/>
      <c r="P4392" s="581"/>
      <c r="Q4392" s="16"/>
      <c r="R4392" s="16"/>
      <c r="X4392" s="402"/>
      <c r="Y4392" s="16"/>
      <c r="Z4392" s="48"/>
      <c r="AB4392" s="16"/>
    </row>
    <row r="4393" spans="1:28" ht="12.75">
      <c r="A4393" s="354"/>
      <c r="B4393" s="225"/>
      <c r="C4393" s="225"/>
      <c r="F4393" s="555"/>
      <c r="G4393" s="555"/>
      <c r="P4393" s="581"/>
      <c r="Q4393" s="16"/>
      <c r="R4393" s="16"/>
      <c r="X4393" s="402"/>
      <c r="Y4393" s="16"/>
      <c r="Z4393" s="48"/>
      <c r="AB4393" s="16"/>
    </row>
    <row r="4394" spans="1:28" ht="12.75">
      <c r="A4394" s="354"/>
      <c r="B4394" s="225"/>
      <c r="C4394" s="225"/>
      <c r="F4394" s="555"/>
      <c r="G4394" s="555"/>
      <c r="P4394" s="581"/>
      <c r="Q4394" s="16"/>
      <c r="R4394" s="16"/>
      <c r="X4394" s="402"/>
      <c r="Y4394" s="16"/>
      <c r="Z4394" s="48"/>
      <c r="AB4394" s="16"/>
    </row>
    <row r="4395" spans="1:28" ht="12.75">
      <c r="A4395" s="354"/>
      <c r="B4395" s="225"/>
      <c r="C4395" s="225"/>
      <c r="F4395" s="555"/>
      <c r="G4395" s="555"/>
      <c r="P4395" s="581"/>
      <c r="Q4395" s="16"/>
      <c r="R4395" s="16"/>
      <c r="X4395" s="402"/>
      <c r="Y4395" s="16"/>
      <c r="Z4395" s="48"/>
      <c r="AB4395" s="16"/>
    </row>
    <row r="4396" spans="1:28" ht="12.75">
      <c r="A4396" s="354"/>
      <c r="B4396" s="225"/>
      <c r="C4396" s="225"/>
      <c r="F4396" s="555"/>
      <c r="G4396" s="555"/>
      <c r="P4396" s="581"/>
      <c r="Q4396" s="16"/>
      <c r="R4396" s="16"/>
      <c r="X4396" s="402"/>
      <c r="Y4396" s="16"/>
      <c r="Z4396" s="48"/>
      <c r="AB4396" s="16"/>
    </row>
    <row r="4397" spans="1:28" ht="12.75">
      <c r="A4397" s="354"/>
      <c r="B4397" s="225"/>
      <c r="C4397" s="225"/>
      <c r="F4397" s="555"/>
      <c r="G4397" s="555"/>
      <c r="P4397" s="581"/>
      <c r="Q4397" s="16"/>
      <c r="R4397" s="16"/>
      <c r="X4397" s="402"/>
      <c r="Y4397" s="16"/>
      <c r="Z4397" s="48"/>
      <c r="AB4397" s="16"/>
    </row>
    <row r="4398" spans="1:28" ht="12.75">
      <c r="A4398" s="354"/>
      <c r="B4398" s="225"/>
      <c r="C4398" s="225"/>
      <c r="F4398" s="555"/>
      <c r="G4398" s="555"/>
      <c r="P4398" s="581"/>
      <c r="Q4398" s="16"/>
      <c r="R4398" s="16"/>
      <c r="X4398" s="402"/>
      <c r="Y4398" s="16"/>
      <c r="Z4398" s="48"/>
      <c r="AB4398" s="16"/>
    </row>
    <row r="4399" spans="1:28" ht="12.75">
      <c r="A4399" s="354"/>
      <c r="B4399" s="225"/>
      <c r="C4399" s="225"/>
      <c r="F4399" s="555"/>
      <c r="G4399" s="555"/>
      <c r="P4399" s="581"/>
      <c r="Q4399" s="16"/>
      <c r="R4399" s="16"/>
      <c r="X4399" s="402"/>
      <c r="Y4399" s="16"/>
      <c r="Z4399" s="48"/>
      <c r="AB4399" s="16"/>
    </row>
    <row r="4400" spans="1:28" ht="12.75">
      <c r="A4400" s="354"/>
      <c r="B4400" s="225"/>
      <c r="C4400" s="225"/>
      <c r="F4400" s="555"/>
      <c r="G4400" s="555"/>
      <c r="P4400" s="581"/>
      <c r="Q4400" s="16"/>
      <c r="R4400" s="16"/>
      <c r="X4400" s="402"/>
      <c r="Y4400" s="16"/>
      <c r="Z4400" s="48"/>
      <c r="AB4400" s="16"/>
    </row>
    <row r="4401" spans="1:28" ht="12.75">
      <c r="A4401" s="354"/>
      <c r="B4401" s="225"/>
      <c r="C4401" s="225"/>
      <c r="F4401" s="555"/>
      <c r="G4401" s="555"/>
      <c r="P4401" s="581"/>
      <c r="Q4401" s="16"/>
      <c r="R4401" s="16"/>
      <c r="X4401" s="402"/>
      <c r="Y4401" s="16"/>
      <c r="Z4401" s="48"/>
      <c r="AB4401" s="16"/>
    </row>
    <row r="4402" spans="1:28" ht="12.75">
      <c r="A4402" s="354"/>
      <c r="B4402" s="225"/>
      <c r="C4402" s="225"/>
      <c r="F4402" s="555"/>
      <c r="G4402" s="555"/>
      <c r="P4402" s="581"/>
      <c r="Q4402" s="16"/>
      <c r="R4402" s="16"/>
      <c r="X4402" s="402"/>
      <c r="Y4402" s="16"/>
      <c r="Z4402" s="48"/>
      <c r="AB4402" s="16"/>
    </row>
    <row r="4403" spans="1:28" ht="12.75">
      <c r="A4403" s="354"/>
      <c r="B4403" s="225"/>
      <c r="C4403" s="225"/>
      <c r="F4403" s="555"/>
      <c r="G4403" s="555"/>
      <c r="P4403" s="581"/>
      <c r="Q4403" s="16"/>
      <c r="R4403" s="16"/>
      <c r="X4403" s="402"/>
      <c r="Y4403" s="16"/>
      <c r="Z4403" s="48"/>
      <c r="AB4403" s="16"/>
    </row>
    <row r="4404" spans="1:28" ht="12.75">
      <c r="A4404" s="354"/>
      <c r="B4404" s="225"/>
      <c r="C4404" s="225"/>
      <c r="F4404" s="555"/>
      <c r="G4404" s="555"/>
      <c r="P4404" s="581"/>
      <c r="Q4404" s="16"/>
      <c r="R4404" s="16"/>
      <c r="X4404" s="402"/>
      <c r="Y4404" s="16"/>
      <c r="Z4404" s="48"/>
      <c r="AB4404" s="16"/>
    </row>
    <row r="4405" spans="1:28" ht="12.75">
      <c r="A4405" s="354"/>
      <c r="B4405" s="225"/>
      <c r="C4405" s="225"/>
      <c r="F4405" s="555"/>
      <c r="G4405" s="555"/>
      <c r="P4405" s="581"/>
      <c r="Q4405" s="16"/>
      <c r="R4405" s="16"/>
      <c r="X4405" s="402"/>
      <c r="Y4405" s="16"/>
      <c r="Z4405" s="48"/>
      <c r="AB4405" s="16"/>
    </row>
    <row r="4406" spans="1:28" ht="12.75">
      <c r="A4406" s="354"/>
      <c r="B4406" s="225"/>
      <c r="C4406" s="225"/>
      <c r="F4406" s="555"/>
      <c r="G4406" s="555"/>
      <c r="P4406" s="581"/>
      <c r="Q4406" s="16"/>
      <c r="R4406" s="16"/>
      <c r="X4406" s="402"/>
      <c r="Y4406" s="16"/>
      <c r="Z4406" s="48"/>
      <c r="AB4406" s="16"/>
    </row>
    <row r="4407" spans="1:28" ht="12.75">
      <c r="A4407" s="354"/>
      <c r="B4407" s="225"/>
      <c r="C4407" s="225"/>
      <c r="F4407" s="555"/>
      <c r="G4407" s="555"/>
      <c r="P4407" s="581"/>
      <c r="Q4407" s="16"/>
      <c r="R4407" s="16"/>
      <c r="X4407" s="402"/>
      <c r="Y4407" s="16"/>
      <c r="Z4407" s="48"/>
      <c r="AB4407" s="16"/>
    </row>
    <row r="4408" spans="1:28" ht="12.75">
      <c r="A4408" s="354"/>
      <c r="B4408" s="225"/>
      <c r="C4408" s="225"/>
      <c r="F4408" s="555"/>
      <c r="G4408" s="555"/>
      <c r="P4408" s="581"/>
      <c r="Q4408" s="16"/>
      <c r="R4408" s="16"/>
      <c r="X4408" s="402"/>
      <c r="Y4408" s="16"/>
      <c r="Z4408" s="48"/>
      <c r="AB4408" s="16"/>
    </row>
    <row r="4409" spans="1:28" ht="12.75">
      <c r="A4409" s="354"/>
      <c r="B4409" s="225"/>
      <c r="C4409" s="225"/>
      <c r="F4409" s="555"/>
      <c r="G4409" s="555"/>
      <c r="P4409" s="581"/>
      <c r="Q4409" s="16"/>
      <c r="R4409" s="16"/>
      <c r="X4409" s="402"/>
      <c r="Y4409" s="16"/>
      <c r="Z4409" s="48"/>
      <c r="AB4409" s="16"/>
    </row>
    <row r="4410" spans="1:28" ht="12.75">
      <c r="A4410" s="354"/>
      <c r="B4410" s="225"/>
      <c r="C4410" s="225"/>
      <c r="F4410" s="555"/>
      <c r="G4410" s="555"/>
      <c r="P4410" s="581"/>
      <c r="Q4410" s="16"/>
      <c r="R4410" s="16"/>
      <c r="X4410" s="402"/>
      <c r="Y4410" s="16"/>
      <c r="Z4410" s="48"/>
      <c r="AB4410" s="16"/>
    </row>
    <row r="4411" spans="1:28" ht="12.75">
      <c r="A4411" s="354"/>
      <c r="B4411" s="225"/>
      <c r="C4411" s="225"/>
      <c r="F4411" s="555"/>
      <c r="G4411" s="555"/>
      <c r="P4411" s="581"/>
      <c r="Q4411" s="16"/>
      <c r="R4411" s="16"/>
      <c r="X4411" s="402"/>
      <c r="Y4411" s="16"/>
      <c r="Z4411" s="48"/>
      <c r="AB4411" s="16"/>
    </row>
    <row r="4412" spans="1:28" ht="12.75">
      <c r="A4412" s="354"/>
      <c r="B4412" s="225"/>
      <c r="C4412" s="225"/>
      <c r="F4412" s="555"/>
      <c r="G4412" s="555"/>
      <c r="P4412" s="581"/>
      <c r="Q4412" s="16"/>
      <c r="R4412" s="16"/>
      <c r="X4412" s="402"/>
      <c r="Y4412" s="16"/>
      <c r="Z4412" s="48"/>
      <c r="AB4412" s="16"/>
    </row>
    <row r="4413" spans="1:28" ht="12.75">
      <c r="A4413" s="354"/>
      <c r="B4413" s="225"/>
      <c r="C4413" s="225"/>
      <c r="F4413" s="555"/>
      <c r="G4413" s="555"/>
      <c r="P4413" s="581"/>
      <c r="Q4413" s="16"/>
      <c r="R4413" s="16"/>
      <c r="X4413" s="402"/>
      <c r="Y4413" s="16"/>
      <c r="Z4413" s="48"/>
      <c r="AB4413" s="16"/>
    </row>
    <row r="4414" spans="1:28" ht="12.75">
      <c r="A4414" s="354"/>
      <c r="B4414" s="225"/>
      <c r="C4414" s="225"/>
      <c r="F4414" s="555"/>
      <c r="G4414" s="555"/>
      <c r="P4414" s="581"/>
      <c r="Q4414" s="16"/>
      <c r="R4414" s="16"/>
      <c r="X4414" s="402"/>
      <c r="Y4414" s="16"/>
      <c r="Z4414" s="48"/>
      <c r="AB4414" s="16"/>
    </row>
    <row r="4415" spans="1:28" ht="12.75">
      <c r="A4415" s="354"/>
      <c r="B4415" s="225"/>
      <c r="C4415" s="225"/>
      <c r="F4415" s="555"/>
      <c r="G4415" s="555"/>
      <c r="P4415" s="581"/>
      <c r="Q4415" s="16"/>
      <c r="R4415" s="16"/>
      <c r="X4415" s="402"/>
      <c r="Y4415" s="16"/>
      <c r="Z4415" s="48"/>
      <c r="AB4415" s="16"/>
    </row>
    <row r="4416" spans="1:28" ht="12.75">
      <c r="A4416" s="354"/>
      <c r="B4416" s="225"/>
      <c r="C4416" s="225"/>
      <c r="F4416" s="555"/>
      <c r="G4416" s="555"/>
      <c r="P4416" s="581"/>
      <c r="Q4416" s="16"/>
      <c r="R4416" s="16"/>
      <c r="X4416" s="402"/>
      <c r="Y4416" s="16"/>
      <c r="Z4416" s="48"/>
      <c r="AB4416" s="16"/>
    </row>
    <row r="4417" spans="1:28" ht="12.75">
      <c r="A4417" s="354"/>
      <c r="B4417" s="225"/>
      <c r="C4417" s="225"/>
      <c r="F4417" s="555"/>
      <c r="G4417" s="555"/>
      <c r="P4417" s="581"/>
      <c r="Q4417" s="16"/>
      <c r="R4417" s="16"/>
      <c r="X4417" s="402"/>
      <c r="Y4417" s="16"/>
      <c r="Z4417" s="48"/>
      <c r="AB4417" s="16"/>
    </row>
    <row r="4418" spans="1:28" ht="12.75">
      <c r="A4418" s="354"/>
      <c r="B4418" s="225"/>
      <c r="C4418" s="225"/>
      <c r="F4418" s="555"/>
      <c r="G4418" s="555"/>
      <c r="P4418" s="581"/>
      <c r="Q4418" s="16"/>
      <c r="R4418" s="16"/>
      <c r="X4418" s="402"/>
      <c r="Y4418" s="16"/>
      <c r="Z4418" s="48"/>
      <c r="AB4418" s="16"/>
    </row>
    <row r="4419" spans="1:28" ht="12.75">
      <c r="A4419" s="354"/>
      <c r="B4419" s="225"/>
      <c r="C4419" s="225"/>
      <c r="F4419" s="555"/>
      <c r="G4419" s="555"/>
      <c r="P4419" s="581"/>
      <c r="Q4419" s="16"/>
      <c r="R4419" s="16"/>
      <c r="X4419" s="402"/>
      <c r="Y4419" s="16"/>
      <c r="Z4419" s="48"/>
      <c r="AB4419" s="16"/>
    </row>
    <row r="4420" spans="1:28" ht="12.75">
      <c r="A4420" s="354"/>
      <c r="B4420" s="225"/>
      <c r="C4420" s="225"/>
      <c r="F4420" s="555"/>
      <c r="G4420" s="555"/>
      <c r="P4420" s="581"/>
      <c r="Q4420" s="16"/>
      <c r="R4420" s="16"/>
      <c r="X4420" s="402"/>
      <c r="Y4420" s="16"/>
      <c r="Z4420" s="48"/>
      <c r="AB4420" s="16"/>
    </row>
    <row r="4421" spans="1:28" ht="12.75">
      <c r="A4421" s="354"/>
      <c r="B4421" s="225"/>
      <c r="C4421" s="225"/>
      <c r="F4421" s="555"/>
      <c r="G4421" s="555"/>
      <c r="P4421" s="581"/>
      <c r="Q4421" s="16"/>
      <c r="R4421" s="16"/>
      <c r="X4421" s="402"/>
      <c r="Y4421" s="16"/>
      <c r="Z4421" s="48"/>
      <c r="AB4421" s="16"/>
    </row>
    <row r="4422" spans="1:28" ht="12.75">
      <c r="A4422" s="354"/>
      <c r="B4422" s="225"/>
      <c r="C4422" s="225"/>
      <c r="F4422" s="555"/>
      <c r="G4422" s="555"/>
      <c r="P4422" s="581"/>
      <c r="Q4422" s="16"/>
      <c r="R4422" s="16"/>
      <c r="X4422" s="402"/>
      <c r="Y4422" s="16"/>
      <c r="Z4422" s="48"/>
      <c r="AB4422" s="16"/>
    </row>
    <row r="4423" spans="1:28" ht="12.75">
      <c r="A4423" s="354"/>
      <c r="B4423" s="225"/>
      <c r="C4423" s="225"/>
      <c r="F4423" s="555"/>
      <c r="G4423" s="555"/>
      <c r="P4423" s="581"/>
      <c r="Q4423" s="16"/>
      <c r="R4423" s="16"/>
      <c r="X4423" s="402"/>
      <c r="Y4423" s="16"/>
      <c r="Z4423" s="48"/>
      <c r="AB4423" s="16"/>
    </row>
    <row r="4424" spans="1:28" ht="12.75">
      <c r="A4424" s="354"/>
      <c r="B4424" s="225"/>
      <c r="C4424" s="225"/>
      <c r="F4424" s="555"/>
      <c r="G4424" s="555"/>
      <c r="P4424" s="581"/>
      <c r="Q4424" s="16"/>
      <c r="R4424" s="16"/>
      <c r="X4424" s="402"/>
      <c r="Y4424" s="16"/>
      <c r="Z4424" s="48"/>
      <c r="AB4424" s="16"/>
    </row>
    <row r="4425" spans="1:28" ht="12.75">
      <c r="A4425" s="354"/>
      <c r="B4425" s="225"/>
      <c r="C4425" s="225"/>
      <c r="F4425" s="555"/>
      <c r="G4425" s="555"/>
      <c r="P4425" s="581"/>
      <c r="Q4425" s="16"/>
      <c r="R4425" s="16"/>
      <c r="X4425" s="402"/>
      <c r="Y4425" s="16"/>
      <c r="Z4425" s="48"/>
      <c r="AB4425" s="16"/>
    </row>
    <row r="4426" spans="1:28" ht="12.75">
      <c r="A4426" s="354"/>
      <c r="B4426" s="225"/>
      <c r="C4426" s="225"/>
      <c r="F4426" s="555"/>
      <c r="G4426" s="555"/>
      <c r="P4426" s="581"/>
      <c r="Q4426" s="16"/>
      <c r="R4426" s="16"/>
      <c r="X4426" s="402"/>
      <c r="Y4426" s="16"/>
      <c r="Z4426" s="48"/>
      <c r="AB4426" s="16"/>
    </row>
    <row r="4427" spans="1:28" ht="12.75">
      <c r="A4427" s="354"/>
      <c r="B4427" s="225"/>
      <c r="C4427" s="225"/>
      <c r="F4427" s="555"/>
      <c r="G4427" s="555"/>
      <c r="P4427" s="581"/>
      <c r="Q4427" s="16"/>
      <c r="R4427" s="16"/>
      <c r="X4427" s="402"/>
      <c r="Y4427" s="16"/>
      <c r="Z4427" s="48"/>
      <c r="AB4427" s="16"/>
    </row>
    <row r="4428" spans="1:28" ht="12.75">
      <c r="A4428" s="354"/>
      <c r="B4428" s="225"/>
      <c r="C4428" s="225"/>
      <c r="F4428" s="555"/>
      <c r="G4428" s="555"/>
      <c r="P4428" s="581"/>
      <c r="Q4428" s="16"/>
      <c r="R4428" s="16"/>
      <c r="X4428" s="402"/>
      <c r="Y4428" s="16"/>
      <c r="Z4428" s="48"/>
      <c r="AB4428" s="16"/>
    </row>
    <row r="4429" spans="1:28" ht="12.75">
      <c r="A4429" s="354"/>
      <c r="B4429" s="225"/>
      <c r="C4429" s="225"/>
      <c r="F4429" s="555"/>
      <c r="G4429" s="555"/>
      <c r="P4429" s="581"/>
      <c r="Q4429" s="16"/>
      <c r="R4429" s="16"/>
      <c r="X4429" s="402"/>
      <c r="Y4429" s="16"/>
      <c r="Z4429" s="48"/>
      <c r="AB4429" s="16"/>
    </row>
    <row r="4430" spans="1:28" ht="12.75">
      <c r="A4430" s="354"/>
      <c r="B4430" s="225"/>
      <c r="C4430" s="225"/>
      <c r="F4430" s="555"/>
      <c r="G4430" s="555"/>
      <c r="P4430" s="581"/>
      <c r="Q4430" s="16"/>
      <c r="R4430" s="16"/>
      <c r="X4430" s="402"/>
      <c r="Y4430" s="16"/>
      <c r="Z4430" s="48"/>
      <c r="AB4430" s="16"/>
    </row>
    <row r="4431" spans="1:28" ht="12.75">
      <c r="A4431" s="354"/>
      <c r="B4431" s="225"/>
      <c r="C4431" s="225"/>
      <c r="F4431" s="555"/>
      <c r="G4431" s="555"/>
      <c r="P4431" s="581"/>
      <c r="Q4431" s="16"/>
      <c r="R4431" s="16"/>
      <c r="X4431" s="402"/>
      <c r="Y4431" s="16"/>
      <c r="Z4431" s="48"/>
      <c r="AB4431" s="16"/>
    </row>
    <row r="4432" spans="1:28" ht="12.75">
      <c r="A4432" s="354"/>
      <c r="B4432" s="225"/>
      <c r="C4432" s="225"/>
      <c r="F4432" s="555"/>
      <c r="G4432" s="555"/>
      <c r="P4432" s="581"/>
      <c r="Q4432" s="16"/>
      <c r="R4432" s="16"/>
      <c r="X4432" s="402"/>
      <c r="Y4432" s="16"/>
      <c r="Z4432" s="48"/>
      <c r="AB4432" s="16"/>
    </row>
    <row r="4433" spans="1:28" ht="12.75">
      <c r="A4433" s="354"/>
      <c r="B4433" s="225"/>
      <c r="C4433" s="225"/>
      <c r="F4433" s="555"/>
      <c r="G4433" s="555"/>
      <c r="P4433" s="581"/>
      <c r="Q4433" s="16"/>
      <c r="R4433" s="16"/>
      <c r="X4433" s="402"/>
      <c r="Y4433" s="16"/>
      <c r="Z4433" s="48"/>
      <c r="AB4433" s="16"/>
    </row>
    <row r="4434" spans="1:28" ht="12.75">
      <c r="A4434" s="354"/>
      <c r="B4434" s="225"/>
      <c r="C4434" s="225"/>
      <c r="F4434" s="555"/>
      <c r="G4434" s="555"/>
      <c r="P4434" s="581"/>
      <c r="Q4434" s="16"/>
      <c r="R4434" s="16"/>
      <c r="X4434" s="402"/>
      <c r="Y4434" s="16"/>
      <c r="Z4434" s="48"/>
      <c r="AB4434" s="16"/>
    </row>
    <row r="4435" spans="1:28" ht="12.75">
      <c r="A4435" s="354"/>
      <c r="B4435" s="225"/>
      <c r="C4435" s="225"/>
      <c r="F4435" s="555"/>
      <c r="G4435" s="555"/>
      <c r="P4435" s="581"/>
      <c r="Q4435" s="16"/>
      <c r="R4435" s="16"/>
      <c r="X4435" s="402"/>
      <c r="Y4435" s="16"/>
      <c r="Z4435" s="48"/>
      <c r="AB4435" s="16"/>
    </row>
    <row r="4436" spans="1:28" ht="12.75">
      <c r="A4436" s="354"/>
      <c r="B4436" s="225"/>
      <c r="C4436" s="225"/>
      <c r="F4436" s="555"/>
      <c r="G4436" s="555"/>
      <c r="P4436" s="581"/>
      <c r="Q4436" s="16"/>
      <c r="R4436" s="16"/>
      <c r="X4436" s="402"/>
      <c r="Y4436" s="16"/>
      <c r="Z4436" s="48"/>
      <c r="AB4436" s="16"/>
    </row>
    <row r="4437" spans="1:28" ht="12.75">
      <c r="A4437" s="354"/>
      <c r="B4437" s="225"/>
      <c r="C4437" s="225"/>
      <c r="F4437" s="555"/>
      <c r="G4437" s="555"/>
      <c r="P4437" s="581"/>
      <c r="Q4437" s="16"/>
      <c r="R4437" s="16"/>
      <c r="X4437" s="402"/>
      <c r="Y4437" s="16"/>
      <c r="Z4437" s="48"/>
      <c r="AB4437" s="16"/>
    </row>
    <row r="4438" spans="1:28" ht="12.75">
      <c r="A4438" s="354"/>
      <c r="B4438" s="225"/>
      <c r="C4438" s="225"/>
      <c r="F4438" s="555"/>
      <c r="G4438" s="555"/>
      <c r="P4438" s="581"/>
      <c r="Q4438" s="16"/>
      <c r="R4438" s="16"/>
      <c r="X4438" s="402"/>
      <c r="Y4438" s="16"/>
      <c r="Z4438" s="48"/>
      <c r="AB4438" s="16"/>
    </row>
    <row r="4439" spans="1:28" ht="12.75">
      <c r="A4439" s="354"/>
      <c r="B4439" s="225"/>
      <c r="C4439" s="225"/>
      <c r="F4439" s="555"/>
      <c r="G4439" s="555"/>
      <c r="P4439" s="581"/>
      <c r="Q4439" s="16"/>
      <c r="R4439" s="16"/>
      <c r="X4439" s="402"/>
      <c r="Y4439" s="16"/>
      <c r="Z4439" s="48"/>
      <c r="AB4439" s="16"/>
    </row>
    <row r="4440" spans="1:28" ht="12.75">
      <c r="A4440" s="354"/>
      <c r="B4440" s="225"/>
      <c r="C4440" s="225"/>
      <c r="F4440" s="555"/>
      <c r="G4440" s="555"/>
      <c r="P4440" s="581"/>
      <c r="Q4440" s="16"/>
      <c r="R4440" s="16"/>
      <c r="X4440" s="402"/>
      <c r="Y4440" s="16"/>
      <c r="Z4440" s="48"/>
      <c r="AB4440" s="16"/>
    </row>
    <row r="4441" spans="1:28" ht="12.75">
      <c r="A4441" s="354"/>
      <c r="B4441" s="225"/>
      <c r="C4441" s="225"/>
      <c r="F4441" s="555"/>
      <c r="G4441" s="555"/>
      <c r="P4441" s="581"/>
      <c r="Q4441" s="16"/>
      <c r="R4441" s="16"/>
      <c r="X4441" s="402"/>
      <c r="Y4441" s="16"/>
      <c r="Z4441" s="48"/>
      <c r="AB4441" s="16"/>
    </row>
    <row r="4442" spans="1:28" ht="12.75">
      <c r="A4442" s="354"/>
      <c r="B4442" s="225"/>
      <c r="C4442" s="225"/>
      <c r="F4442" s="555"/>
      <c r="G4442" s="555"/>
      <c r="P4442" s="581"/>
      <c r="Q4442" s="16"/>
      <c r="R4442" s="16"/>
      <c r="X4442" s="402"/>
      <c r="Y4442" s="16"/>
      <c r="Z4442" s="48"/>
      <c r="AB4442" s="16"/>
    </row>
    <row r="4443" spans="1:28" ht="12.75">
      <c r="A4443" s="354"/>
      <c r="B4443" s="225"/>
      <c r="C4443" s="225"/>
      <c r="F4443" s="555"/>
      <c r="G4443" s="555"/>
      <c r="P4443" s="581"/>
      <c r="Q4443" s="16"/>
      <c r="R4443" s="16"/>
      <c r="X4443" s="402"/>
      <c r="Y4443" s="16"/>
      <c r="Z4443" s="48"/>
      <c r="AB4443" s="16"/>
    </row>
    <row r="4444" spans="1:28" ht="12.75">
      <c r="A4444" s="354"/>
      <c r="B4444" s="225"/>
      <c r="C4444" s="225"/>
      <c r="F4444" s="555"/>
      <c r="G4444" s="555"/>
      <c r="P4444" s="581"/>
      <c r="Q4444" s="16"/>
      <c r="R4444" s="16"/>
      <c r="X4444" s="402"/>
      <c r="Y4444" s="16"/>
      <c r="Z4444" s="48"/>
      <c r="AB4444" s="16"/>
    </row>
    <row r="4445" spans="1:28" ht="12.75">
      <c r="A4445" s="354"/>
      <c r="B4445" s="225"/>
      <c r="C4445" s="225"/>
      <c r="F4445" s="555"/>
      <c r="G4445" s="555"/>
      <c r="P4445" s="581"/>
      <c r="Q4445" s="16"/>
      <c r="R4445" s="16"/>
      <c r="X4445" s="402"/>
      <c r="Y4445" s="16"/>
      <c r="Z4445" s="48"/>
      <c r="AB4445" s="16"/>
    </row>
    <row r="4446" spans="1:28" ht="12.75">
      <c r="A4446" s="354"/>
      <c r="B4446" s="225"/>
      <c r="C4446" s="225"/>
      <c r="F4446" s="555"/>
      <c r="G4446" s="555"/>
      <c r="P4446" s="581"/>
      <c r="Q4446" s="16"/>
      <c r="R4446" s="16"/>
      <c r="X4446" s="402"/>
      <c r="Y4446" s="16"/>
      <c r="Z4446" s="48"/>
      <c r="AB4446" s="16"/>
    </row>
    <row r="4447" spans="1:28" ht="12.75">
      <c r="A4447" s="354"/>
      <c r="B4447" s="225"/>
      <c r="C4447" s="225"/>
      <c r="F4447" s="555"/>
      <c r="G4447" s="555"/>
      <c r="P4447" s="581"/>
      <c r="Q4447" s="16"/>
      <c r="R4447" s="16"/>
      <c r="X4447" s="402"/>
      <c r="Y4447" s="16"/>
      <c r="Z4447" s="48"/>
      <c r="AB4447" s="16"/>
    </row>
    <row r="4448" spans="1:28" ht="12.75">
      <c r="A4448" s="354"/>
      <c r="B4448" s="225"/>
      <c r="C4448" s="225"/>
      <c r="F4448" s="555"/>
      <c r="G4448" s="555"/>
      <c r="P4448" s="581"/>
      <c r="Q4448" s="16"/>
      <c r="R4448" s="16"/>
      <c r="X4448" s="402"/>
      <c r="Y4448" s="16"/>
      <c r="Z4448" s="48"/>
      <c r="AB4448" s="16"/>
    </row>
    <row r="4449" spans="1:28" ht="12.75">
      <c r="A4449" s="354"/>
      <c r="B4449" s="225"/>
      <c r="C4449" s="225"/>
      <c r="F4449" s="555"/>
      <c r="G4449" s="555"/>
      <c r="P4449" s="581"/>
      <c r="Q4449" s="16"/>
      <c r="R4449" s="16"/>
      <c r="X4449" s="402"/>
      <c r="Y4449" s="16"/>
      <c r="Z4449" s="48"/>
      <c r="AB4449" s="16"/>
    </row>
    <row r="4450" spans="1:28" ht="12.75">
      <c r="A4450" s="354"/>
      <c r="B4450" s="225"/>
      <c r="C4450" s="225"/>
      <c r="F4450" s="555"/>
      <c r="G4450" s="555"/>
      <c r="P4450" s="581"/>
      <c r="Q4450" s="16"/>
      <c r="R4450" s="16"/>
      <c r="X4450" s="402"/>
      <c r="Y4450" s="16"/>
      <c r="Z4450" s="48"/>
      <c r="AB4450" s="16"/>
    </row>
    <row r="4451" spans="1:28" ht="12.75">
      <c r="A4451" s="354"/>
      <c r="B4451" s="225"/>
      <c r="C4451" s="225"/>
      <c r="F4451" s="555"/>
      <c r="G4451" s="555"/>
      <c r="P4451" s="581"/>
      <c r="Q4451" s="16"/>
      <c r="R4451" s="16"/>
      <c r="X4451" s="402"/>
      <c r="Y4451" s="16"/>
      <c r="Z4451" s="48"/>
      <c r="AB4451" s="16"/>
    </row>
    <row r="4452" spans="1:28" ht="12.75">
      <c r="A4452" s="354"/>
      <c r="B4452" s="225"/>
      <c r="C4452" s="225"/>
      <c r="F4452" s="555"/>
      <c r="G4452" s="555"/>
      <c r="P4452" s="581"/>
      <c r="Q4452" s="16"/>
      <c r="R4452" s="16"/>
      <c r="X4452" s="402"/>
      <c r="Y4452" s="16"/>
      <c r="Z4452" s="48"/>
      <c r="AB4452" s="16"/>
    </row>
    <row r="4453" spans="1:28" ht="12.75">
      <c r="A4453" s="354"/>
      <c r="B4453" s="225"/>
      <c r="C4453" s="225"/>
      <c r="F4453" s="555"/>
      <c r="G4453" s="555"/>
      <c r="P4453" s="581"/>
      <c r="Q4453" s="16"/>
      <c r="R4453" s="16"/>
      <c r="X4453" s="402"/>
      <c r="Y4453" s="16"/>
      <c r="Z4453" s="48"/>
      <c r="AB4453" s="16"/>
    </row>
    <row r="4454" spans="1:28" ht="12.75">
      <c r="A4454" s="354"/>
      <c r="B4454" s="225"/>
      <c r="C4454" s="225"/>
      <c r="F4454" s="555"/>
      <c r="G4454" s="555"/>
      <c r="P4454" s="581"/>
      <c r="Q4454" s="16"/>
      <c r="R4454" s="16"/>
      <c r="X4454" s="402"/>
      <c r="Y4454" s="16"/>
      <c r="Z4454" s="48"/>
      <c r="AB4454" s="16"/>
    </row>
    <row r="4455" spans="1:28" ht="12.75">
      <c r="A4455" s="354"/>
      <c r="B4455" s="225"/>
      <c r="C4455" s="225"/>
      <c r="F4455" s="555"/>
      <c r="G4455" s="555"/>
      <c r="P4455" s="581"/>
      <c r="Q4455" s="16"/>
      <c r="R4455" s="16"/>
      <c r="X4455" s="402"/>
      <c r="Y4455" s="16"/>
      <c r="Z4455" s="48"/>
      <c r="AB4455" s="16"/>
    </row>
    <row r="4456" spans="1:28" ht="12.75">
      <c r="A4456" s="354"/>
      <c r="B4456" s="225"/>
      <c r="C4456" s="225"/>
      <c r="F4456" s="555"/>
      <c r="G4456" s="555"/>
      <c r="P4456" s="581"/>
      <c r="Q4456" s="16"/>
      <c r="R4456" s="16"/>
      <c r="X4456" s="402"/>
      <c r="Y4456" s="16"/>
      <c r="Z4456" s="48"/>
      <c r="AB4456" s="16"/>
    </row>
    <row r="4457" spans="1:28" ht="12.75">
      <c r="A4457" s="354"/>
      <c r="B4457" s="225"/>
      <c r="C4457" s="225"/>
      <c r="F4457" s="555"/>
      <c r="G4457" s="555"/>
      <c r="P4457" s="581"/>
      <c r="Q4457" s="16"/>
      <c r="R4457" s="16"/>
      <c r="X4457" s="402"/>
      <c r="Y4457" s="16"/>
      <c r="Z4457" s="48"/>
      <c r="AB4457" s="16"/>
    </row>
    <row r="4458" spans="1:28" ht="12.75">
      <c r="A4458" s="354"/>
      <c r="B4458" s="225"/>
      <c r="C4458" s="225"/>
      <c r="F4458" s="555"/>
      <c r="G4458" s="555"/>
      <c r="P4458" s="581"/>
      <c r="Q4458" s="16"/>
      <c r="R4458" s="16"/>
      <c r="X4458" s="402"/>
      <c r="Y4458" s="16"/>
      <c r="Z4458" s="48"/>
      <c r="AB4458" s="16"/>
    </row>
    <row r="4459" spans="1:28" ht="12.75">
      <c r="A4459" s="354"/>
      <c r="B4459" s="225"/>
      <c r="C4459" s="225"/>
      <c r="F4459" s="555"/>
      <c r="G4459" s="555"/>
      <c r="P4459" s="581"/>
      <c r="Q4459" s="16"/>
      <c r="R4459" s="16"/>
      <c r="X4459" s="402"/>
      <c r="Y4459" s="16"/>
      <c r="Z4459" s="48"/>
      <c r="AB4459" s="16"/>
    </row>
    <row r="4460" spans="1:28" ht="12.75">
      <c r="A4460" s="354"/>
      <c r="B4460" s="225"/>
      <c r="C4460" s="225"/>
      <c r="F4460" s="555"/>
      <c r="G4460" s="555"/>
      <c r="P4460" s="581"/>
      <c r="Q4460" s="16"/>
      <c r="R4460" s="16"/>
      <c r="X4460" s="402"/>
      <c r="Y4460" s="16"/>
      <c r="Z4460" s="48"/>
      <c r="AB4460" s="16"/>
    </row>
    <row r="4461" spans="1:28" ht="12.75">
      <c r="A4461" s="354"/>
      <c r="B4461" s="225"/>
      <c r="C4461" s="225"/>
      <c r="F4461" s="555"/>
      <c r="G4461" s="555"/>
      <c r="P4461" s="581"/>
      <c r="Q4461" s="16"/>
      <c r="R4461" s="16"/>
      <c r="X4461" s="402"/>
      <c r="Y4461" s="16"/>
      <c r="Z4461" s="48"/>
      <c r="AB4461" s="16"/>
    </row>
    <row r="4462" spans="1:28" ht="12.75">
      <c r="A4462" s="354"/>
      <c r="B4462" s="225"/>
      <c r="C4462" s="225"/>
      <c r="F4462" s="555"/>
      <c r="G4462" s="555"/>
      <c r="P4462" s="581"/>
      <c r="Q4462" s="16"/>
      <c r="R4462" s="16"/>
      <c r="X4462" s="402"/>
      <c r="Y4462" s="16"/>
      <c r="Z4462" s="48"/>
      <c r="AB4462" s="16"/>
    </row>
    <row r="4463" spans="1:28" ht="12.75">
      <c r="A4463" s="354"/>
      <c r="B4463" s="225"/>
      <c r="C4463" s="225"/>
      <c r="F4463" s="555"/>
      <c r="G4463" s="555"/>
      <c r="P4463" s="581"/>
      <c r="Q4463" s="16"/>
      <c r="R4463" s="16"/>
      <c r="X4463" s="402"/>
      <c r="Y4463" s="16"/>
      <c r="Z4463" s="48"/>
      <c r="AB4463" s="16"/>
    </row>
    <row r="4464" spans="1:28" ht="12.75">
      <c r="A4464" s="354"/>
      <c r="B4464" s="225"/>
      <c r="C4464" s="225"/>
      <c r="F4464" s="555"/>
      <c r="G4464" s="555"/>
      <c r="P4464" s="581"/>
      <c r="Q4464" s="16"/>
      <c r="R4464" s="16"/>
      <c r="X4464" s="402"/>
      <c r="Y4464" s="16"/>
      <c r="Z4464" s="48"/>
      <c r="AB4464" s="16"/>
    </row>
    <row r="4465" spans="1:28" ht="12.75">
      <c r="A4465" s="354"/>
      <c r="B4465" s="225"/>
      <c r="C4465" s="225"/>
      <c r="F4465" s="555"/>
      <c r="G4465" s="555"/>
      <c r="P4465" s="581"/>
      <c r="Q4465" s="16"/>
      <c r="R4465" s="16"/>
      <c r="X4465" s="402"/>
      <c r="Y4465" s="16"/>
      <c r="Z4465" s="48"/>
      <c r="AB4465" s="16"/>
    </row>
    <row r="4466" spans="1:28" ht="12.75">
      <c r="A4466" s="354"/>
      <c r="B4466" s="225"/>
      <c r="C4466" s="225"/>
      <c r="F4466" s="555"/>
      <c r="G4466" s="555"/>
      <c r="P4466" s="581"/>
      <c r="Q4466" s="16"/>
      <c r="R4466" s="16"/>
      <c r="X4466" s="402"/>
      <c r="Y4466" s="16"/>
      <c r="Z4466" s="48"/>
      <c r="AB4466" s="16"/>
    </row>
    <row r="4467" spans="1:28" ht="12.75">
      <c r="A4467" s="354"/>
      <c r="B4467" s="225"/>
      <c r="C4467" s="225"/>
      <c r="F4467" s="555"/>
      <c r="G4467" s="555"/>
      <c r="P4467" s="581"/>
      <c r="Q4467" s="16"/>
      <c r="R4467" s="16"/>
      <c r="X4467" s="402"/>
      <c r="Y4467" s="16"/>
      <c r="Z4467" s="48"/>
      <c r="AB4467" s="16"/>
    </row>
    <row r="4468" spans="1:28" ht="12.75">
      <c r="A4468" s="354"/>
      <c r="B4468" s="225"/>
      <c r="C4468" s="225"/>
      <c r="F4468" s="555"/>
      <c r="G4468" s="555"/>
      <c r="P4468" s="581"/>
      <c r="Q4468" s="16"/>
      <c r="R4468" s="16"/>
      <c r="X4468" s="402"/>
      <c r="Y4468" s="16"/>
      <c r="Z4468" s="48"/>
      <c r="AB4468" s="16"/>
    </row>
    <row r="4469" spans="1:28" ht="12.75">
      <c r="A4469" s="354"/>
      <c r="B4469" s="225"/>
      <c r="C4469" s="225"/>
      <c r="F4469" s="555"/>
      <c r="G4469" s="555"/>
      <c r="P4469" s="581"/>
      <c r="Q4469" s="16"/>
      <c r="R4469" s="16"/>
      <c r="X4469" s="402"/>
      <c r="Y4469" s="16"/>
      <c r="Z4469" s="48"/>
      <c r="AB4469" s="16"/>
    </row>
    <row r="4470" spans="1:28" ht="12.75">
      <c r="A4470" s="354"/>
      <c r="B4470" s="225"/>
      <c r="C4470" s="225"/>
      <c r="F4470" s="555"/>
      <c r="G4470" s="555"/>
      <c r="P4470" s="581"/>
      <c r="Q4470" s="16"/>
      <c r="R4470" s="16"/>
      <c r="X4470" s="402"/>
      <c r="Y4470" s="16"/>
      <c r="Z4470" s="48"/>
      <c r="AB4470" s="16"/>
    </row>
    <row r="4471" spans="1:28" ht="12.75">
      <c r="A4471" s="354"/>
      <c r="B4471" s="225"/>
      <c r="C4471" s="225"/>
      <c r="F4471" s="555"/>
      <c r="G4471" s="555"/>
      <c r="P4471" s="581"/>
      <c r="Q4471" s="16"/>
      <c r="R4471" s="16"/>
      <c r="X4471" s="402"/>
      <c r="Y4471" s="16"/>
      <c r="Z4471" s="48"/>
      <c r="AB4471" s="16"/>
    </row>
    <row r="4472" spans="1:28" ht="12.75">
      <c r="A4472" s="354"/>
      <c r="B4472" s="225"/>
      <c r="C4472" s="225"/>
      <c r="F4472" s="555"/>
      <c r="G4472" s="555"/>
      <c r="P4472" s="581"/>
      <c r="Q4472" s="16"/>
      <c r="R4472" s="16"/>
      <c r="X4472" s="402"/>
      <c r="Y4472" s="16"/>
      <c r="Z4472" s="48"/>
      <c r="AB4472" s="16"/>
    </row>
    <row r="4473" spans="1:28" ht="12.75">
      <c r="A4473" s="354"/>
      <c r="B4473" s="225"/>
      <c r="C4473" s="225"/>
      <c r="F4473" s="555"/>
      <c r="G4473" s="555"/>
      <c r="P4473" s="581"/>
      <c r="Q4473" s="16"/>
      <c r="R4473" s="16"/>
      <c r="X4473" s="402"/>
      <c r="Y4473" s="16"/>
      <c r="Z4473" s="48"/>
      <c r="AB4473" s="16"/>
    </row>
    <row r="4474" spans="1:28" ht="12.75">
      <c r="A4474" s="354"/>
      <c r="B4474" s="225"/>
      <c r="C4474" s="225"/>
      <c r="F4474" s="555"/>
      <c r="G4474" s="555"/>
      <c r="P4474" s="581"/>
      <c r="Q4474" s="16"/>
      <c r="R4474" s="16"/>
      <c r="X4474" s="402"/>
      <c r="Y4474" s="16"/>
      <c r="Z4474" s="48"/>
      <c r="AB4474" s="16"/>
    </row>
    <row r="4475" spans="1:28" ht="12.75">
      <c r="A4475" s="354"/>
      <c r="B4475" s="225"/>
      <c r="C4475" s="225"/>
      <c r="F4475" s="555"/>
      <c r="G4475" s="555"/>
      <c r="P4475" s="581"/>
      <c r="Q4475" s="16"/>
      <c r="R4475" s="16"/>
      <c r="X4475" s="402"/>
      <c r="Y4475" s="16"/>
      <c r="Z4475" s="48"/>
      <c r="AB4475" s="16"/>
    </row>
    <row r="4476" spans="1:28" ht="12.75">
      <c r="A4476" s="354"/>
      <c r="B4476" s="225"/>
      <c r="C4476" s="225"/>
      <c r="F4476" s="555"/>
      <c r="G4476" s="555"/>
      <c r="P4476" s="581"/>
      <c r="Q4476" s="16"/>
      <c r="R4476" s="16"/>
      <c r="X4476" s="402"/>
      <c r="Y4476" s="16"/>
      <c r="Z4476" s="48"/>
      <c r="AB4476" s="16"/>
    </row>
    <row r="4477" spans="1:28" ht="12.75">
      <c r="A4477" s="354"/>
      <c r="B4477" s="225"/>
      <c r="C4477" s="225"/>
      <c r="F4477" s="555"/>
      <c r="G4477" s="555"/>
      <c r="P4477" s="581"/>
      <c r="Q4477" s="16"/>
      <c r="R4477" s="16"/>
      <c r="X4477" s="402"/>
      <c r="Y4477" s="16"/>
      <c r="Z4477" s="48"/>
      <c r="AB4477" s="16"/>
    </row>
    <row r="4478" spans="1:28" ht="12.75">
      <c r="A4478" s="354"/>
      <c r="B4478" s="225"/>
      <c r="C4478" s="225"/>
      <c r="F4478" s="555"/>
      <c r="G4478" s="555"/>
      <c r="P4478" s="581"/>
      <c r="Q4478" s="16"/>
      <c r="R4478" s="16"/>
      <c r="X4478" s="402"/>
      <c r="Y4478" s="16"/>
      <c r="Z4478" s="48"/>
      <c r="AB4478" s="16"/>
    </row>
    <row r="4479" spans="1:28" ht="12.75">
      <c r="A4479" s="354"/>
      <c r="B4479" s="225"/>
      <c r="C4479" s="225"/>
      <c r="F4479" s="555"/>
      <c r="G4479" s="555"/>
      <c r="P4479" s="581"/>
      <c r="Q4479" s="16"/>
      <c r="R4479" s="16"/>
      <c r="X4479" s="402"/>
      <c r="Y4479" s="16"/>
      <c r="Z4479" s="48"/>
      <c r="AB4479" s="16"/>
    </row>
    <row r="4480" spans="1:28" ht="12.75">
      <c r="A4480" s="354"/>
      <c r="B4480" s="225"/>
      <c r="C4480" s="225"/>
      <c r="F4480" s="555"/>
      <c r="G4480" s="555"/>
      <c r="P4480" s="581"/>
      <c r="Q4480" s="16"/>
      <c r="R4480" s="16"/>
      <c r="X4480" s="402"/>
      <c r="Y4480" s="16"/>
      <c r="Z4480" s="48"/>
      <c r="AB4480" s="16"/>
    </row>
    <row r="4481" spans="1:28" ht="12.75">
      <c r="A4481" s="354"/>
      <c r="B4481" s="225"/>
      <c r="C4481" s="225"/>
      <c r="F4481" s="555"/>
      <c r="G4481" s="555"/>
      <c r="P4481" s="581"/>
      <c r="Q4481" s="16"/>
      <c r="R4481" s="16"/>
      <c r="X4481" s="402"/>
      <c r="Y4481" s="16"/>
      <c r="Z4481" s="48"/>
      <c r="AB4481" s="16"/>
    </row>
    <row r="4482" spans="1:28" ht="12.75">
      <c r="A4482" s="354"/>
      <c r="B4482" s="225"/>
      <c r="C4482" s="225"/>
      <c r="F4482" s="555"/>
      <c r="G4482" s="555"/>
      <c r="P4482" s="581"/>
      <c r="Q4482" s="16"/>
      <c r="R4482" s="16"/>
      <c r="X4482" s="402"/>
      <c r="Y4482" s="16"/>
      <c r="Z4482" s="48"/>
      <c r="AB4482" s="16"/>
    </row>
    <row r="4483" spans="1:28" ht="12.75">
      <c r="A4483" s="354"/>
      <c r="B4483" s="225"/>
      <c r="C4483" s="225"/>
      <c r="F4483" s="555"/>
      <c r="G4483" s="555"/>
      <c r="P4483" s="581"/>
      <c r="Q4483" s="16"/>
      <c r="R4483" s="16"/>
      <c r="X4483" s="402"/>
      <c r="Y4483" s="16"/>
      <c r="Z4483" s="48"/>
      <c r="AB4483" s="16"/>
    </row>
    <row r="4484" spans="1:28" ht="12.75">
      <c r="A4484" s="354"/>
      <c r="B4484" s="225"/>
      <c r="C4484" s="225"/>
      <c r="F4484" s="555"/>
      <c r="G4484" s="555"/>
      <c r="P4484" s="581"/>
      <c r="Q4484" s="16"/>
      <c r="R4484" s="16"/>
      <c r="X4484" s="402"/>
      <c r="Y4484" s="16"/>
      <c r="Z4484" s="48"/>
      <c r="AB4484" s="16"/>
    </row>
    <row r="4485" spans="1:28" ht="12.75">
      <c r="A4485" s="354"/>
      <c r="B4485" s="225"/>
      <c r="C4485" s="225"/>
      <c r="F4485" s="555"/>
      <c r="G4485" s="555"/>
      <c r="P4485" s="581"/>
      <c r="Q4485" s="16"/>
      <c r="R4485" s="16"/>
      <c r="X4485" s="402"/>
      <c r="Y4485" s="16"/>
      <c r="Z4485" s="48"/>
      <c r="AB4485" s="16"/>
    </row>
    <row r="4486" spans="1:28" ht="12.75">
      <c r="A4486" s="354"/>
      <c r="B4486" s="225"/>
      <c r="C4486" s="225"/>
      <c r="F4486" s="555"/>
      <c r="G4486" s="555"/>
      <c r="P4486" s="581"/>
      <c r="Q4486" s="16"/>
      <c r="R4486" s="16"/>
      <c r="X4486" s="402"/>
      <c r="Y4486" s="16"/>
      <c r="Z4486" s="48"/>
      <c r="AB4486" s="16"/>
    </row>
    <row r="4487" spans="1:28" ht="12.75">
      <c r="A4487" s="354"/>
      <c r="B4487" s="225"/>
      <c r="C4487" s="225"/>
      <c r="F4487" s="555"/>
      <c r="G4487" s="555"/>
      <c r="P4487" s="581"/>
      <c r="Q4487" s="16"/>
      <c r="R4487" s="16"/>
      <c r="X4487" s="402"/>
      <c r="Y4487" s="16"/>
      <c r="Z4487" s="48"/>
      <c r="AB4487" s="16"/>
    </row>
    <row r="4488" spans="1:28" ht="12.75">
      <c r="A4488" s="354"/>
      <c r="B4488" s="225"/>
      <c r="C4488" s="225"/>
      <c r="F4488" s="555"/>
      <c r="G4488" s="555"/>
      <c r="P4488" s="581"/>
      <c r="Q4488" s="16"/>
      <c r="R4488" s="16"/>
      <c r="X4488" s="402"/>
      <c r="Y4488" s="16"/>
      <c r="Z4488" s="48"/>
      <c r="AB4488" s="16"/>
    </row>
    <row r="4489" spans="1:28" ht="12.75">
      <c r="A4489" s="354"/>
      <c r="B4489" s="225"/>
      <c r="C4489" s="225"/>
      <c r="F4489" s="555"/>
      <c r="G4489" s="555"/>
      <c r="P4489" s="581"/>
      <c r="Q4489" s="16"/>
      <c r="R4489" s="16"/>
      <c r="X4489" s="402"/>
      <c r="Y4489" s="16"/>
      <c r="Z4489" s="48"/>
      <c r="AB4489" s="16"/>
    </row>
    <row r="4490" spans="1:28" ht="12.75">
      <c r="A4490" s="354"/>
      <c r="B4490" s="225"/>
      <c r="C4490" s="225"/>
      <c r="F4490" s="555"/>
      <c r="G4490" s="555"/>
      <c r="P4490" s="581"/>
      <c r="Q4490" s="16"/>
      <c r="R4490" s="16"/>
      <c r="X4490" s="402"/>
      <c r="Y4490" s="16"/>
      <c r="Z4490" s="48"/>
      <c r="AB4490" s="16"/>
    </row>
    <row r="4491" spans="1:28" ht="12.75">
      <c r="A4491" s="354"/>
      <c r="B4491" s="225"/>
      <c r="C4491" s="225"/>
      <c r="F4491" s="555"/>
      <c r="G4491" s="555"/>
      <c r="P4491" s="581"/>
      <c r="Q4491" s="16"/>
      <c r="R4491" s="16"/>
      <c r="X4491" s="402"/>
      <c r="Y4491" s="16"/>
      <c r="Z4491" s="48"/>
      <c r="AB4491" s="16"/>
    </row>
    <row r="4492" spans="1:28" ht="12.75">
      <c r="A4492" s="354"/>
      <c r="B4492" s="225"/>
      <c r="C4492" s="225"/>
      <c r="F4492" s="555"/>
      <c r="G4492" s="555"/>
      <c r="P4492" s="581"/>
      <c r="Q4492" s="16"/>
      <c r="R4492" s="16"/>
      <c r="X4492" s="402"/>
      <c r="Y4492" s="16"/>
      <c r="Z4492" s="48"/>
      <c r="AB4492" s="16"/>
    </row>
    <row r="4493" spans="1:28" ht="12.75">
      <c r="A4493" s="354"/>
      <c r="B4493" s="225"/>
      <c r="C4493" s="225"/>
      <c r="F4493" s="555"/>
      <c r="G4493" s="555"/>
      <c r="P4493" s="581"/>
      <c r="Q4493" s="16"/>
      <c r="R4493" s="16"/>
      <c r="X4493" s="402"/>
      <c r="Y4493" s="16"/>
      <c r="Z4493" s="48"/>
      <c r="AB4493" s="16"/>
    </row>
    <row r="4494" spans="1:28" ht="12.75">
      <c r="A4494" s="354"/>
      <c r="B4494" s="225"/>
      <c r="C4494" s="225"/>
      <c r="F4494" s="555"/>
      <c r="G4494" s="555"/>
      <c r="P4494" s="581"/>
      <c r="Q4494" s="16"/>
      <c r="R4494" s="16"/>
      <c r="X4494" s="402"/>
      <c r="Y4494" s="16"/>
      <c r="Z4494" s="48"/>
      <c r="AB4494" s="16"/>
    </row>
    <row r="4495" spans="1:28" ht="12.75">
      <c r="A4495" s="354"/>
      <c r="B4495" s="225"/>
      <c r="C4495" s="225"/>
      <c r="F4495" s="555"/>
      <c r="G4495" s="555"/>
      <c r="P4495" s="581"/>
      <c r="Q4495" s="16"/>
      <c r="R4495" s="16"/>
      <c r="X4495" s="402"/>
      <c r="Y4495" s="16"/>
      <c r="Z4495" s="48"/>
      <c r="AB4495" s="16"/>
    </row>
    <row r="4496" spans="1:28" ht="12.75">
      <c r="A4496" s="354"/>
      <c r="B4496" s="225"/>
      <c r="C4496" s="225"/>
      <c r="F4496" s="555"/>
      <c r="G4496" s="555"/>
      <c r="P4496" s="581"/>
      <c r="Q4496" s="16"/>
      <c r="R4496" s="16"/>
      <c r="X4496" s="402"/>
      <c r="Y4496" s="16"/>
      <c r="Z4496" s="48"/>
      <c r="AB4496" s="16"/>
    </row>
    <row r="4497" spans="1:28" ht="12.75">
      <c r="A4497" s="354"/>
      <c r="B4497" s="225"/>
      <c r="C4497" s="225"/>
      <c r="F4497" s="555"/>
      <c r="G4497" s="555"/>
      <c r="P4497" s="581"/>
      <c r="Q4497" s="16"/>
      <c r="R4497" s="16"/>
      <c r="X4497" s="402"/>
      <c r="Y4497" s="16"/>
      <c r="Z4497" s="48"/>
      <c r="AB4497" s="16"/>
    </row>
    <row r="4498" spans="1:28" ht="12.75">
      <c r="A4498" s="354"/>
      <c r="B4498" s="225"/>
      <c r="C4498" s="225"/>
      <c r="F4498" s="555"/>
      <c r="G4498" s="555"/>
      <c r="P4498" s="581"/>
      <c r="Q4498" s="16"/>
      <c r="R4498" s="16"/>
      <c r="X4498" s="402"/>
      <c r="Y4498" s="16"/>
      <c r="Z4498" s="48"/>
      <c r="AB4498" s="16"/>
    </row>
    <row r="4499" spans="1:28" ht="12.75">
      <c r="A4499" s="354"/>
      <c r="B4499" s="225"/>
      <c r="C4499" s="225"/>
      <c r="F4499" s="555"/>
      <c r="G4499" s="555"/>
      <c r="P4499" s="581"/>
      <c r="Q4499" s="16"/>
      <c r="R4499" s="16"/>
      <c r="X4499" s="402"/>
      <c r="Y4499" s="16"/>
      <c r="Z4499" s="48"/>
      <c r="AB4499" s="16"/>
    </row>
    <row r="4500" spans="1:28" ht="12.75">
      <c r="A4500" s="354"/>
      <c r="B4500" s="225"/>
      <c r="C4500" s="225"/>
      <c r="F4500" s="555"/>
      <c r="G4500" s="555"/>
      <c r="P4500" s="581"/>
      <c r="Q4500" s="16"/>
      <c r="R4500" s="16"/>
      <c r="X4500" s="402"/>
      <c r="Y4500" s="16"/>
      <c r="Z4500" s="48"/>
      <c r="AB4500" s="16"/>
    </row>
    <row r="4501" spans="1:28" ht="12.75">
      <c r="A4501" s="354"/>
      <c r="B4501" s="225"/>
      <c r="C4501" s="225"/>
      <c r="F4501" s="555"/>
      <c r="G4501" s="555"/>
      <c r="P4501" s="581"/>
      <c r="Q4501" s="16"/>
      <c r="R4501" s="16"/>
      <c r="X4501" s="402"/>
      <c r="Y4501" s="16"/>
      <c r="Z4501" s="48"/>
      <c r="AB4501" s="16"/>
    </row>
    <row r="4502" spans="1:28" ht="12.75">
      <c r="A4502" s="354"/>
      <c r="B4502" s="225"/>
      <c r="C4502" s="225"/>
      <c r="F4502" s="555"/>
      <c r="G4502" s="555"/>
      <c r="P4502" s="581"/>
      <c r="Q4502" s="16"/>
      <c r="R4502" s="16"/>
      <c r="X4502" s="402"/>
      <c r="Y4502" s="16"/>
      <c r="Z4502" s="48"/>
      <c r="AB4502" s="16"/>
    </row>
    <row r="4503" spans="1:28" ht="12.75">
      <c r="A4503" s="354"/>
      <c r="B4503" s="225"/>
      <c r="C4503" s="225"/>
      <c r="F4503" s="555"/>
      <c r="G4503" s="555"/>
      <c r="P4503" s="581"/>
      <c r="Q4503" s="16"/>
      <c r="R4503" s="16"/>
      <c r="X4503" s="402"/>
      <c r="Y4503" s="16"/>
      <c r="Z4503" s="48"/>
      <c r="AB4503" s="16"/>
    </row>
    <row r="4504" spans="1:28" ht="12.75">
      <c r="A4504" s="354"/>
      <c r="B4504" s="225"/>
      <c r="C4504" s="225"/>
      <c r="F4504" s="555"/>
      <c r="G4504" s="555"/>
      <c r="P4504" s="581"/>
      <c r="Q4504" s="16"/>
      <c r="R4504" s="16"/>
      <c r="X4504" s="402"/>
      <c r="Y4504" s="16"/>
      <c r="Z4504" s="48"/>
      <c r="AB4504" s="16"/>
    </row>
    <row r="4505" spans="1:28" ht="12.75">
      <c r="A4505" s="354"/>
      <c r="B4505" s="225"/>
      <c r="C4505" s="225"/>
      <c r="F4505" s="555"/>
      <c r="G4505" s="555"/>
      <c r="P4505" s="581"/>
      <c r="Q4505" s="16"/>
      <c r="R4505" s="16"/>
      <c r="X4505" s="402"/>
      <c r="Y4505" s="16"/>
      <c r="Z4505" s="48"/>
      <c r="AB4505" s="16"/>
    </row>
    <row r="4506" spans="1:28" ht="12.75">
      <c r="A4506" s="354"/>
      <c r="B4506" s="225"/>
      <c r="C4506" s="225"/>
      <c r="F4506" s="555"/>
      <c r="G4506" s="555"/>
      <c r="P4506" s="581"/>
      <c r="Q4506" s="16"/>
      <c r="R4506" s="16"/>
      <c r="X4506" s="402"/>
      <c r="Y4506" s="16"/>
      <c r="Z4506" s="48"/>
      <c r="AB4506" s="16"/>
    </row>
    <row r="4507" spans="1:28" ht="12.75">
      <c r="A4507" s="354"/>
      <c r="B4507" s="225"/>
      <c r="C4507" s="225"/>
      <c r="F4507" s="555"/>
      <c r="G4507" s="555"/>
      <c r="P4507" s="581"/>
      <c r="Q4507" s="16"/>
      <c r="R4507" s="16"/>
      <c r="X4507" s="402"/>
      <c r="Y4507" s="16"/>
      <c r="Z4507" s="48"/>
      <c r="AB4507" s="16"/>
    </row>
    <row r="4508" spans="1:28" ht="12.75">
      <c r="A4508" s="354"/>
      <c r="B4508" s="225"/>
      <c r="C4508" s="225"/>
      <c r="F4508" s="555"/>
      <c r="G4508" s="555"/>
      <c r="P4508" s="581"/>
      <c r="Q4508" s="16"/>
      <c r="R4508" s="16"/>
      <c r="X4508" s="402"/>
      <c r="Y4508" s="16"/>
      <c r="Z4508" s="48"/>
      <c r="AB4508" s="16"/>
    </row>
    <row r="4509" spans="1:28" ht="12.75">
      <c r="A4509" s="354"/>
      <c r="B4509" s="225"/>
      <c r="C4509" s="225"/>
      <c r="F4509" s="555"/>
      <c r="G4509" s="555"/>
      <c r="P4509" s="581"/>
      <c r="Q4509" s="16"/>
      <c r="R4509" s="16"/>
      <c r="X4509" s="402"/>
      <c r="Y4509" s="16"/>
      <c r="Z4509" s="48"/>
      <c r="AB4509" s="16"/>
    </row>
    <row r="4510" spans="1:28" ht="12.75">
      <c r="A4510" s="354"/>
      <c r="B4510" s="225"/>
      <c r="C4510" s="225"/>
      <c r="F4510" s="555"/>
      <c r="G4510" s="555"/>
      <c r="P4510" s="581"/>
      <c r="Q4510" s="16"/>
      <c r="R4510" s="16"/>
      <c r="X4510" s="402"/>
      <c r="Y4510" s="16"/>
      <c r="Z4510" s="48"/>
      <c r="AB4510" s="16"/>
    </row>
    <row r="4511" spans="1:28" ht="12.75">
      <c r="A4511" s="354"/>
      <c r="B4511" s="225"/>
      <c r="C4511" s="225"/>
      <c r="F4511" s="555"/>
      <c r="G4511" s="555"/>
      <c r="P4511" s="581"/>
      <c r="Q4511" s="16"/>
      <c r="R4511" s="16"/>
      <c r="X4511" s="402"/>
      <c r="Y4511" s="16"/>
      <c r="Z4511" s="48"/>
      <c r="AB4511" s="16"/>
    </row>
    <row r="4512" spans="1:28" ht="12.75">
      <c r="A4512" s="354"/>
      <c r="B4512" s="225"/>
      <c r="C4512" s="225"/>
      <c r="F4512" s="555"/>
      <c r="G4512" s="555"/>
      <c r="P4512" s="581"/>
      <c r="Q4512" s="16"/>
      <c r="R4512" s="16"/>
      <c r="X4512" s="402"/>
      <c r="Y4512" s="16"/>
      <c r="Z4512" s="48"/>
      <c r="AB4512" s="16"/>
    </row>
    <row r="4513" spans="1:28" ht="12.75">
      <c r="A4513" s="354"/>
      <c r="B4513" s="225"/>
      <c r="C4513" s="225"/>
      <c r="F4513" s="555"/>
      <c r="G4513" s="555"/>
      <c r="P4513" s="581"/>
      <c r="Q4513" s="16"/>
      <c r="R4513" s="16"/>
      <c r="X4513" s="402"/>
      <c r="Y4513" s="16"/>
      <c r="Z4513" s="48"/>
      <c r="AB4513" s="16"/>
    </row>
    <row r="4514" spans="1:28" ht="12.75">
      <c r="A4514" s="354"/>
      <c r="B4514" s="225"/>
      <c r="C4514" s="225"/>
      <c r="F4514" s="555"/>
      <c r="G4514" s="555"/>
      <c r="P4514" s="581"/>
      <c r="Q4514" s="16"/>
      <c r="R4514" s="16"/>
      <c r="X4514" s="402"/>
      <c r="Y4514" s="16"/>
      <c r="Z4514" s="48"/>
      <c r="AB4514" s="16"/>
    </row>
    <row r="4515" spans="1:28" ht="12.75">
      <c r="A4515" s="354"/>
      <c r="B4515" s="225"/>
      <c r="C4515" s="225"/>
      <c r="F4515" s="555"/>
      <c r="G4515" s="555"/>
      <c r="P4515" s="581"/>
      <c r="Q4515" s="16"/>
      <c r="R4515" s="16"/>
      <c r="X4515" s="402"/>
      <c r="Y4515" s="16"/>
      <c r="Z4515" s="48"/>
      <c r="AB4515" s="16"/>
    </row>
    <row r="4516" spans="1:28" ht="12.75">
      <c r="A4516" s="354"/>
      <c r="B4516" s="225"/>
      <c r="C4516" s="225"/>
      <c r="F4516" s="555"/>
      <c r="G4516" s="555"/>
      <c r="P4516" s="581"/>
      <c r="Q4516" s="16"/>
      <c r="R4516" s="16"/>
      <c r="X4516" s="402"/>
      <c r="Y4516" s="16"/>
      <c r="Z4516" s="48"/>
      <c r="AB4516" s="16"/>
    </row>
    <row r="4517" spans="1:28" ht="12.75">
      <c r="A4517" s="354"/>
      <c r="B4517" s="225"/>
      <c r="C4517" s="225"/>
      <c r="F4517" s="555"/>
      <c r="G4517" s="555"/>
      <c r="P4517" s="581"/>
      <c r="Q4517" s="16"/>
      <c r="R4517" s="16"/>
      <c r="X4517" s="402"/>
      <c r="Y4517" s="16"/>
      <c r="Z4517" s="48"/>
      <c r="AB4517" s="16"/>
    </row>
    <row r="4518" spans="1:28" ht="12.75">
      <c r="A4518" s="354"/>
      <c r="B4518" s="225"/>
      <c r="C4518" s="225"/>
      <c r="F4518" s="555"/>
      <c r="G4518" s="555"/>
      <c r="P4518" s="581"/>
      <c r="Q4518" s="16"/>
      <c r="R4518" s="16"/>
      <c r="X4518" s="402"/>
      <c r="Y4518" s="16"/>
      <c r="Z4518" s="48"/>
      <c r="AB4518" s="16"/>
    </row>
    <row r="4519" spans="1:28" ht="12.75">
      <c r="A4519" s="354"/>
      <c r="B4519" s="225"/>
      <c r="C4519" s="225"/>
      <c r="F4519" s="555"/>
      <c r="G4519" s="555"/>
      <c r="P4519" s="581"/>
      <c r="Q4519" s="16"/>
      <c r="R4519" s="16"/>
      <c r="X4519" s="402"/>
      <c r="Y4519" s="16"/>
      <c r="Z4519" s="48"/>
      <c r="AB4519" s="16"/>
    </row>
    <row r="4520" spans="1:28" ht="12.75">
      <c r="A4520" s="354"/>
      <c r="B4520" s="225"/>
      <c r="C4520" s="225"/>
      <c r="F4520" s="555"/>
      <c r="G4520" s="555"/>
      <c r="P4520" s="581"/>
      <c r="Q4520" s="16"/>
      <c r="R4520" s="16"/>
      <c r="X4520" s="402"/>
      <c r="Y4520" s="16"/>
      <c r="Z4520" s="48"/>
      <c r="AB4520" s="16"/>
    </row>
    <row r="4521" spans="1:28" ht="12.75">
      <c r="A4521" s="354"/>
      <c r="B4521" s="225"/>
      <c r="C4521" s="225"/>
      <c r="F4521" s="555"/>
      <c r="G4521" s="555"/>
      <c r="P4521" s="581"/>
      <c r="Q4521" s="16"/>
      <c r="R4521" s="16"/>
      <c r="X4521" s="402"/>
      <c r="Y4521" s="16"/>
      <c r="Z4521" s="48"/>
      <c r="AB4521" s="16"/>
    </row>
    <row r="4522" spans="1:28" ht="12.75">
      <c r="A4522" s="354"/>
      <c r="B4522" s="225"/>
      <c r="C4522" s="225"/>
      <c r="F4522" s="555"/>
      <c r="G4522" s="555"/>
      <c r="P4522" s="581"/>
      <c r="Q4522" s="16"/>
      <c r="R4522" s="16"/>
      <c r="X4522" s="402"/>
      <c r="Y4522" s="16"/>
      <c r="Z4522" s="48"/>
      <c r="AB4522" s="16"/>
    </row>
    <row r="4523" spans="1:28" ht="12.75">
      <c r="A4523" s="354"/>
      <c r="B4523" s="225"/>
      <c r="C4523" s="225"/>
      <c r="F4523" s="555"/>
      <c r="G4523" s="555"/>
      <c r="P4523" s="581"/>
      <c r="Q4523" s="16"/>
      <c r="R4523" s="16"/>
      <c r="X4523" s="402"/>
      <c r="Y4523" s="16"/>
      <c r="Z4523" s="48"/>
      <c r="AB4523" s="16"/>
    </row>
    <row r="4524" spans="1:28" ht="12.75">
      <c r="A4524" s="354"/>
      <c r="B4524" s="225"/>
      <c r="C4524" s="225"/>
      <c r="F4524" s="555"/>
      <c r="G4524" s="555"/>
      <c r="P4524" s="581"/>
      <c r="Q4524" s="16"/>
      <c r="R4524" s="16"/>
      <c r="X4524" s="402"/>
      <c r="Y4524" s="16"/>
      <c r="Z4524" s="48"/>
      <c r="AB4524" s="16"/>
    </row>
    <row r="4525" spans="1:28" ht="12.75">
      <c r="A4525" s="354"/>
      <c r="B4525" s="225"/>
      <c r="C4525" s="225"/>
      <c r="F4525" s="555"/>
      <c r="G4525" s="555"/>
      <c r="P4525" s="581"/>
      <c r="Q4525" s="16"/>
      <c r="R4525" s="16"/>
      <c r="X4525" s="402"/>
      <c r="Y4525" s="16"/>
      <c r="Z4525" s="48"/>
      <c r="AB4525" s="16"/>
    </row>
    <row r="4526" spans="1:28" ht="12.75">
      <c r="A4526" s="354"/>
      <c r="B4526" s="225"/>
      <c r="C4526" s="225"/>
      <c r="F4526" s="555"/>
      <c r="G4526" s="555"/>
      <c r="P4526" s="581"/>
      <c r="Q4526" s="16"/>
      <c r="R4526" s="16"/>
      <c r="X4526" s="402"/>
      <c r="Y4526" s="16"/>
      <c r="Z4526" s="48"/>
      <c r="AB4526" s="16"/>
    </row>
    <row r="4527" spans="1:28" ht="12.75">
      <c r="A4527" s="354"/>
      <c r="B4527" s="225"/>
      <c r="C4527" s="225"/>
      <c r="F4527" s="555"/>
      <c r="G4527" s="555"/>
      <c r="P4527" s="581"/>
      <c r="Q4527" s="16"/>
      <c r="R4527" s="16"/>
      <c r="X4527" s="402"/>
      <c r="Y4527" s="16"/>
      <c r="Z4527" s="48"/>
      <c r="AB4527" s="16"/>
    </row>
    <row r="4528" spans="1:28" ht="12.75">
      <c r="A4528" s="354"/>
      <c r="B4528" s="225"/>
      <c r="C4528" s="225"/>
      <c r="F4528" s="555"/>
      <c r="G4528" s="555"/>
      <c r="P4528" s="581"/>
      <c r="Q4528" s="16"/>
      <c r="R4528" s="16"/>
      <c r="X4528" s="402"/>
      <c r="Y4528" s="16"/>
      <c r="Z4528" s="48"/>
      <c r="AB4528" s="16"/>
    </row>
    <row r="4529" spans="1:28" ht="12.75">
      <c r="A4529" s="354"/>
      <c r="B4529" s="225"/>
      <c r="C4529" s="225"/>
      <c r="F4529" s="555"/>
      <c r="G4529" s="555"/>
      <c r="P4529" s="581"/>
      <c r="Q4529" s="16"/>
      <c r="R4529" s="16"/>
      <c r="X4529" s="402"/>
      <c r="Y4529" s="16"/>
      <c r="Z4529" s="48"/>
      <c r="AB4529" s="16"/>
    </row>
    <row r="4530" spans="1:28" ht="12.75">
      <c r="A4530" s="354"/>
      <c r="B4530" s="225"/>
      <c r="C4530" s="225"/>
      <c r="F4530" s="555"/>
      <c r="G4530" s="555"/>
      <c r="P4530" s="581"/>
      <c r="Q4530" s="16"/>
      <c r="R4530" s="16"/>
      <c r="X4530" s="402"/>
      <c r="Y4530" s="16"/>
      <c r="Z4530" s="48"/>
      <c r="AB4530" s="16"/>
    </row>
    <row r="4531" spans="1:28" ht="12.75">
      <c r="A4531" s="354"/>
      <c r="B4531" s="225"/>
      <c r="C4531" s="225"/>
      <c r="F4531" s="555"/>
      <c r="G4531" s="555"/>
      <c r="P4531" s="581"/>
      <c r="Q4531" s="16"/>
      <c r="R4531" s="16"/>
      <c r="X4531" s="402"/>
      <c r="Y4531" s="16"/>
      <c r="Z4531" s="48"/>
      <c r="AB4531" s="16"/>
    </row>
    <row r="4532" spans="1:28" ht="12.75">
      <c r="A4532" s="354"/>
      <c r="B4532" s="225"/>
      <c r="C4532" s="225"/>
      <c r="F4532" s="555"/>
      <c r="G4532" s="555"/>
      <c r="P4532" s="581"/>
      <c r="Q4532" s="16"/>
      <c r="R4532" s="16"/>
      <c r="X4532" s="402"/>
      <c r="Y4532" s="16"/>
      <c r="Z4532" s="48"/>
      <c r="AB4532" s="16"/>
    </row>
    <row r="4533" spans="1:28" ht="12.75">
      <c r="A4533" s="354"/>
      <c r="B4533" s="225"/>
      <c r="C4533" s="225"/>
      <c r="F4533" s="555"/>
      <c r="G4533" s="555"/>
      <c r="P4533" s="581"/>
      <c r="Q4533" s="16"/>
      <c r="R4533" s="16"/>
      <c r="X4533" s="402"/>
      <c r="Y4533" s="16"/>
      <c r="Z4533" s="48"/>
      <c r="AB4533" s="16"/>
    </row>
    <row r="4534" spans="1:28" ht="12.75">
      <c r="A4534" s="354"/>
      <c r="B4534" s="225"/>
      <c r="C4534" s="225"/>
      <c r="F4534" s="555"/>
      <c r="G4534" s="555"/>
      <c r="P4534" s="581"/>
      <c r="Q4534" s="16"/>
      <c r="R4534" s="16"/>
      <c r="X4534" s="402"/>
      <c r="Y4534" s="16"/>
      <c r="Z4534" s="48"/>
      <c r="AB4534" s="16"/>
    </row>
    <row r="4535" spans="1:28" ht="12.75">
      <c r="A4535" s="354"/>
      <c r="B4535" s="225"/>
      <c r="C4535" s="225"/>
      <c r="F4535" s="555"/>
      <c r="G4535" s="555"/>
      <c r="P4535" s="581"/>
      <c r="Q4535" s="16"/>
      <c r="R4535" s="16"/>
      <c r="X4535" s="402"/>
      <c r="Y4535" s="16"/>
      <c r="Z4535" s="48"/>
      <c r="AB4535" s="16"/>
    </row>
    <row r="4536" spans="1:28" ht="12.75">
      <c r="A4536" s="354"/>
      <c r="B4536" s="225"/>
      <c r="C4536" s="225"/>
      <c r="F4536" s="555"/>
      <c r="G4536" s="555"/>
      <c r="P4536" s="581"/>
      <c r="Q4536" s="16"/>
      <c r="R4536" s="16"/>
      <c r="X4536" s="402"/>
      <c r="Y4536" s="16"/>
      <c r="Z4536" s="48"/>
      <c r="AB4536" s="16"/>
    </row>
    <row r="4537" spans="1:28" ht="12.75">
      <c r="A4537" s="354"/>
      <c r="B4537" s="225"/>
      <c r="C4537" s="225"/>
      <c r="F4537" s="555"/>
      <c r="G4537" s="555"/>
      <c r="P4537" s="581"/>
      <c r="Q4537" s="16"/>
      <c r="R4537" s="16"/>
      <c r="X4537" s="402"/>
      <c r="Y4537" s="16"/>
      <c r="Z4537" s="48"/>
      <c r="AB4537" s="16"/>
    </row>
    <row r="4538" spans="1:28" ht="12.75">
      <c r="A4538" s="354"/>
      <c r="B4538" s="225"/>
      <c r="C4538" s="225"/>
      <c r="F4538" s="555"/>
      <c r="G4538" s="555"/>
      <c r="P4538" s="581"/>
      <c r="Q4538" s="16"/>
      <c r="R4538" s="16"/>
      <c r="X4538" s="402"/>
      <c r="Y4538" s="16"/>
      <c r="Z4538" s="48"/>
      <c r="AB4538" s="16"/>
    </row>
    <row r="4539" spans="1:28" ht="12.75">
      <c r="A4539" s="354"/>
      <c r="B4539" s="225"/>
      <c r="C4539" s="225"/>
      <c r="F4539" s="555"/>
      <c r="G4539" s="555"/>
      <c r="P4539" s="581"/>
      <c r="Q4539" s="16"/>
      <c r="R4539" s="16"/>
      <c r="X4539" s="402"/>
      <c r="Y4539" s="16"/>
      <c r="Z4539" s="48"/>
      <c r="AB4539" s="16"/>
    </row>
    <row r="4540" spans="1:28" ht="12.75">
      <c r="A4540" s="354"/>
      <c r="B4540" s="225"/>
      <c r="C4540" s="225"/>
      <c r="F4540" s="555"/>
      <c r="G4540" s="555"/>
      <c r="P4540" s="581"/>
      <c r="Q4540" s="16"/>
      <c r="R4540" s="16"/>
      <c r="X4540" s="402"/>
      <c r="Y4540" s="16"/>
      <c r="Z4540" s="48"/>
      <c r="AB4540" s="16"/>
    </row>
    <row r="4541" spans="1:28" ht="12.75">
      <c r="A4541" s="354"/>
      <c r="B4541" s="225"/>
      <c r="C4541" s="225"/>
      <c r="F4541" s="555"/>
      <c r="G4541" s="555"/>
      <c r="P4541" s="581"/>
      <c r="Q4541" s="16"/>
      <c r="R4541" s="16"/>
      <c r="X4541" s="402"/>
      <c r="Y4541" s="16"/>
      <c r="Z4541" s="48"/>
      <c r="AB4541" s="16"/>
    </row>
    <row r="4542" spans="1:28" ht="12.75">
      <c r="A4542" s="354"/>
      <c r="B4542" s="225"/>
      <c r="C4542" s="225"/>
      <c r="F4542" s="555"/>
      <c r="G4542" s="555"/>
      <c r="P4542" s="581"/>
      <c r="Q4542" s="16"/>
      <c r="R4542" s="16"/>
      <c r="X4542" s="402"/>
      <c r="Y4542" s="16"/>
      <c r="Z4542" s="48"/>
      <c r="AB4542" s="16"/>
    </row>
    <row r="4543" spans="1:28" ht="12.75">
      <c r="A4543" s="354"/>
      <c r="B4543" s="225"/>
      <c r="C4543" s="225"/>
      <c r="F4543" s="555"/>
      <c r="G4543" s="555"/>
      <c r="P4543" s="581"/>
      <c r="Q4543" s="16"/>
      <c r="R4543" s="16"/>
      <c r="X4543" s="402"/>
      <c r="Y4543" s="16"/>
      <c r="Z4543" s="48"/>
      <c r="AB4543" s="16"/>
    </row>
    <row r="4544" spans="1:28" ht="12.75">
      <c r="A4544" s="354"/>
      <c r="B4544" s="225"/>
      <c r="C4544" s="225"/>
      <c r="F4544" s="555"/>
      <c r="G4544" s="555"/>
      <c r="P4544" s="581"/>
      <c r="Q4544" s="16"/>
      <c r="R4544" s="16"/>
      <c r="X4544" s="402"/>
      <c r="Y4544" s="16"/>
      <c r="Z4544" s="48"/>
      <c r="AB4544" s="16"/>
    </row>
    <row r="4545" spans="1:28" ht="12.75">
      <c r="A4545" s="354"/>
      <c r="B4545" s="225"/>
      <c r="C4545" s="225"/>
      <c r="F4545" s="555"/>
      <c r="G4545" s="555"/>
      <c r="P4545" s="581"/>
      <c r="Q4545" s="16"/>
      <c r="R4545" s="16"/>
      <c r="X4545" s="402"/>
      <c r="Y4545" s="16"/>
      <c r="Z4545" s="48"/>
      <c r="AB4545" s="16"/>
    </row>
    <row r="4546" spans="1:28" ht="12.75">
      <c r="A4546" s="354"/>
      <c r="B4546" s="225"/>
      <c r="C4546" s="225"/>
      <c r="F4546" s="555"/>
      <c r="G4546" s="555"/>
      <c r="P4546" s="581"/>
      <c r="Q4546" s="16"/>
      <c r="R4546" s="16"/>
      <c r="X4546" s="402"/>
      <c r="Y4546" s="16"/>
      <c r="Z4546" s="48"/>
      <c r="AB4546" s="16"/>
    </row>
    <row r="4547" spans="1:28" ht="12.75">
      <c r="A4547" s="354"/>
      <c r="B4547" s="225"/>
      <c r="C4547" s="225"/>
      <c r="F4547" s="555"/>
      <c r="G4547" s="555"/>
      <c r="P4547" s="581"/>
      <c r="Q4547" s="16"/>
      <c r="R4547" s="16"/>
      <c r="X4547" s="402"/>
      <c r="Y4547" s="16"/>
      <c r="Z4547" s="48"/>
      <c r="AB4547" s="16"/>
    </row>
    <row r="4548" spans="1:28" ht="12.75">
      <c r="A4548" s="354"/>
      <c r="B4548" s="225"/>
      <c r="C4548" s="225"/>
      <c r="F4548" s="555"/>
      <c r="G4548" s="555"/>
      <c r="P4548" s="581"/>
      <c r="Q4548" s="16"/>
      <c r="R4548" s="16"/>
      <c r="X4548" s="402"/>
      <c r="Y4548" s="16"/>
      <c r="Z4548" s="48"/>
      <c r="AB4548" s="16"/>
    </row>
    <row r="4549" spans="1:28" ht="12.75">
      <c r="A4549" s="354"/>
      <c r="B4549" s="225"/>
      <c r="C4549" s="225"/>
      <c r="F4549" s="555"/>
      <c r="G4549" s="555"/>
      <c r="P4549" s="581"/>
      <c r="Q4549" s="16"/>
      <c r="R4549" s="16"/>
      <c r="X4549" s="402"/>
      <c r="Y4549" s="16"/>
      <c r="Z4549" s="48"/>
      <c r="AB4549" s="16"/>
    </row>
    <row r="4550" spans="1:28" ht="12.75">
      <c r="A4550" s="354"/>
      <c r="B4550" s="225"/>
      <c r="C4550" s="225"/>
      <c r="F4550" s="555"/>
      <c r="G4550" s="555"/>
      <c r="P4550" s="581"/>
      <c r="Q4550" s="16"/>
      <c r="R4550" s="16"/>
      <c r="X4550" s="402"/>
      <c r="Y4550" s="16"/>
      <c r="Z4550" s="48"/>
      <c r="AB4550" s="16"/>
    </row>
    <row r="4551" spans="1:28" ht="12.75">
      <c r="A4551" s="354"/>
      <c r="B4551" s="225"/>
      <c r="C4551" s="225"/>
      <c r="F4551" s="555"/>
      <c r="G4551" s="555"/>
      <c r="P4551" s="581"/>
      <c r="Q4551" s="16"/>
      <c r="R4551" s="16"/>
      <c r="X4551" s="402"/>
      <c r="Y4551" s="16"/>
      <c r="Z4551" s="48"/>
      <c r="AB4551" s="16"/>
    </row>
    <row r="4552" spans="1:28" ht="12.75">
      <c r="A4552" s="354"/>
      <c r="B4552" s="225"/>
      <c r="C4552" s="225"/>
      <c r="F4552" s="555"/>
      <c r="G4552" s="555"/>
      <c r="P4552" s="581"/>
      <c r="Q4552" s="16"/>
      <c r="R4552" s="16"/>
      <c r="X4552" s="402"/>
      <c r="Y4552" s="16"/>
      <c r="Z4552" s="48"/>
      <c r="AB4552" s="16"/>
    </row>
    <row r="4553" spans="1:28" ht="12.75">
      <c r="A4553" s="354"/>
      <c r="B4553" s="225"/>
      <c r="C4553" s="225"/>
      <c r="F4553" s="555"/>
      <c r="G4553" s="555"/>
      <c r="P4553" s="581"/>
      <c r="Q4553" s="16"/>
      <c r="R4553" s="16"/>
      <c r="X4553" s="402"/>
      <c r="Y4553" s="16"/>
      <c r="Z4553" s="48"/>
      <c r="AB4553" s="16"/>
    </row>
    <row r="4554" spans="1:28" ht="12.75">
      <c r="A4554" s="354"/>
      <c r="B4554" s="225"/>
      <c r="C4554" s="225"/>
      <c r="F4554" s="555"/>
      <c r="G4554" s="555"/>
      <c r="P4554" s="581"/>
      <c r="Q4554" s="16"/>
      <c r="R4554" s="16"/>
      <c r="X4554" s="402"/>
      <c r="Y4554" s="16"/>
      <c r="Z4554" s="48"/>
      <c r="AB4554" s="16"/>
    </row>
    <row r="4555" spans="1:28" ht="12.75">
      <c r="A4555" s="354"/>
      <c r="B4555" s="225"/>
      <c r="C4555" s="225"/>
      <c r="F4555" s="555"/>
      <c r="G4555" s="555"/>
      <c r="P4555" s="581"/>
      <c r="Q4555" s="16"/>
      <c r="R4555" s="16"/>
      <c r="X4555" s="402"/>
      <c r="Y4555" s="16"/>
      <c r="Z4555" s="48"/>
      <c r="AB4555" s="16"/>
    </row>
    <row r="4556" spans="1:28" ht="12.75">
      <c r="A4556" s="354"/>
      <c r="B4556" s="225"/>
      <c r="C4556" s="225"/>
      <c r="F4556" s="555"/>
      <c r="G4556" s="555"/>
      <c r="P4556" s="581"/>
      <c r="Q4556" s="16"/>
      <c r="R4556" s="16"/>
      <c r="X4556" s="402"/>
      <c r="Y4556" s="16"/>
      <c r="Z4556" s="48"/>
      <c r="AB4556" s="16"/>
    </row>
    <row r="4557" spans="1:28" ht="12.75">
      <c r="A4557" s="354"/>
      <c r="B4557" s="225"/>
      <c r="C4557" s="225"/>
      <c r="F4557" s="555"/>
      <c r="G4557" s="555"/>
      <c r="P4557" s="581"/>
      <c r="Q4557" s="16"/>
      <c r="R4557" s="16"/>
      <c r="X4557" s="402"/>
      <c r="Y4557" s="16"/>
      <c r="Z4557" s="48"/>
      <c r="AB4557" s="16"/>
    </row>
    <row r="4558" spans="1:28" ht="12.75">
      <c r="A4558" s="354"/>
      <c r="B4558" s="225"/>
      <c r="C4558" s="225"/>
      <c r="F4558" s="555"/>
      <c r="G4558" s="555"/>
      <c r="P4558" s="581"/>
      <c r="Q4558" s="16"/>
      <c r="R4558" s="16"/>
      <c r="X4558" s="402"/>
      <c r="Y4558" s="16"/>
      <c r="Z4558" s="48"/>
      <c r="AB4558" s="16"/>
    </row>
    <row r="4559" spans="1:28" ht="12.75">
      <c r="A4559" s="354"/>
      <c r="B4559" s="225"/>
      <c r="C4559" s="225"/>
      <c r="F4559" s="555"/>
      <c r="G4559" s="555"/>
      <c r="P4559" s="581"/>
      <c r="Q4559" s="16"/>
      <c r="R4559" s="16"/>
      <c r="X4559" s="402"/>
      <c r="Y4559" s="16"/>
      <c r="Z4559" s="48"/>
      <c r="AB4559" s="16"/>
    </row>
    <row r="4560" spans="1:28" ht="12.75">
      <c r="A4560" s="354"/>
      <c r="B4560" s="225"/>
      <c r="C4560" s="225"/>
      <c r="F4560" s="555"/>
      <c r="G4560" s="555"/>
      <c r="P4560" s="581"/>
      <c r="Q4560" s="16"/>
      <c r="R4560" s="16"/>
      <c r="X4560" s="402"/>
      <c r="Y4560" s="16"/>
      <c r="Z4560" s="48"/>
      <c r="AB4560" s="16"/>
    </row>
    <row r="4561" spans="1:28" ht="12.75">
      <c r="A4561" s="354"/>
      <c r="B4561" s="225"/>
      <c r="C4561" s="225"/>
      <c r="F4561" s="555"/>
      <c r="G4561" s="555"/>
      <c r="P4561" s="581"/>
      <c r="Q4561" s="16"/>
      <c r="R4561" s="16"/>
      <c r="X4561" s="402"/>
      <c r="Y4561" s="16"/>
      <c r="Z4561" s="48"/>
      <c r="AB4561" s="16"/>
    </row>
    <row r="4562" spans="1:28" ht="12.75">
      <c r="A4562" s="354"/>
      <c r="B4562" s="225"/>
      <c r="C4562" s="225"/>
      <c r="F4562" s="555"/>
      <c r="G4562" s="555"/>
      <c r="P4562" s="581"/>
      <c r="Q4562" s="16"/>
      <c r="R4562" s="16"/>
      <c r="X4562" s="402"/>
      <c r="Y4562" s="16"/>
      <c r="Z4562" s="48"/>
      <c r="AB4562" s="16"/>
    </row>
    <row r="4563" spans="1:28" ht="12.75">
      <c r="A4563" s="354"/>
      <c r="B4563" s="225"/>
      <c r="C4563" s="225"/>
      <c r="F4563" s="555"/>
      <c r="G4563" s="555"/>
      <c r="P4563" s="581"/>
      <c r="Q4563" s="16"/>
      <c r="R4563" s="16"/>
      <c r="X4563" s="402"/>
      <c r="Y4563" s="16"/>
      <c r="Z4563" s="48"/>
      <c r="AB4563" s="16"/>
    </row>
    <row r="4564" spans="1:28" ht="12.75">
      <c r="A4564" s="354"/>
      <c r="B4564" s="225"/>
      <c r="C4564" s="225"/>
      <c r="F4564" s="555"/>
      <c r="G4564" s="555"/>
      <c r="P4564" s="581"/>
      <c r="Q4564" s="16"/>
      <c r="R4564" s="16"/>
      <c r="X4564" s="402"/>
      <c r="Y4564" s="16"/>
      <c r="Z4564" s="48"/>
      <c r="AB4564" s="16"/>
    </row>
    <row r="4565" spans="1:28" ht="12.75">
      <c r="A4565" s="354"/>
      <c r="B4565" s="225"/>
      <c r="C4565" s="225"/>
      <c r="F4565" s="555"/>
      <c r="G4565" s="555"/>
      <c r="P4565" s="581"/>
      <c r="Q4565" s="16"/>
      <c r="R4565" s="16"/>
      <c r="X4565" s="402"/>
      <c r="Y4565" s="16"/>
      <c r="Z4565" s="48"/>
      <c r="AB4565" s="16"/>
    </row>
    <row r="4566" spans="1:28" ht="12.75">
      <c r="A4566" s="354"/>
      <c r="B4566" s="225"/>
      <c r="C4566" s="225"/>
      <c r="F4566" s="555"/>
      <c r="G4566" s="555"/>
      <c r="P4566" s="581"/>
      <c r="Q4566" s="16"/>
      <c r="R4566" s="16"/>
      <c r="X4566" s="402"/>
      <c r="Y4566" s="16"/>
      <c r="Z4566" s="48"/>
      <c r="AB4566" s="16"/>
    </row>
    <row r="4567" spans="1:28" ht="12.75">
      <c r="A4567" s="354"/>
      <c r="B4567" s="225"/>
      <c r="C4567" s="225"/>
      <c r="F4567" s="555"/>
      <c r="G4567" s="555"/>
      <c r="P4567" s="581"/>
      <c r="Q4567" s="16"/>
      <c r="R4567" s="16"/>
      <c r="X4567" s="402"/>
      <c r="Y4567" s="16"/>
      <c r="Z4567" s="48"/>
      <c r="AB4567" s="16"/>
    </row>
    <row r="4568" spans="1:28" ht="12.75">
      <c r="A4568" s="354"/>
      <c r="B4568" s="225"/>
      <c r="C4568" s="225"/>
      <c r="F4568" s="555"/>
      <c r="G4568" s="555"/>
      <c r="P4568" s="581"/>
      <c r="Q4568" s="16"/>
      <c r="R4568" s="16"/>
      <c r="X4568" s="402"/>
      <c r="Y4568" s="16"/>
      <c r="Z4568" s="48"/>
      <c r="AB4568" s="16"/>
    </row>
    <row r="4569" spans="1:28" ht="12.75">
      <c r="A4569" s="354"/>
      <c r="B4569" s="225"/>
      <c r="C4569" s="225"/>
      <c r="F4569" s="555"/>
      <c r="G4569" s="555"/>
      <c r="P4569" s="581"/>
      <c r="Q4569" s="16"/>
      <c r="R4569" s="16"/>
      <c r="X4569" s="402"/>
      <c r="Y4569" s="16"/>
      <c r="Z4569" s="48"/>
      <c r="AB4569" s="16"/>
    </row>
    <row r="4570" spans="1:28" ht="12.75">
      <c r="A4570" s="354"/>
      <c r="B4570" s="225"/>
      <c r="C4570" s="225"/>
      <c r="F4570" s="555"/>
      <c r="G4570" s="555"/>
      <c r="P4570" s="581"/>
      <c r="Q4570" s="16"/>
      <c r="R4570" s="16"/>
      <c r="X4570" s="402"/>
      <c r="Y4570" s="16"/>
      <c r="Z4570" s="48"/>
      <c r="AB4570" s="16"/>
    </row>
    <row r="4571" spans="1:28" ht="12.75">
      <c r="A4571" s="354"/>
      <c r="B4571" s="225"/>
      <c r="C4571" s="225"/>
      <c r="F4571" s="555"/>
      <c r="G4571" s="555"/>
      <c r="P4571" s="581"/>
      <c r="Q4571" s="16"/>
      <c r="R4571" s="16"/>
      <c r="X4571" s="402"/>
      <c r="Y4571" s="16"/>
      <c r="Z4571" s="48"/>
      <c r="AB4571" s="16"/>
    </row>
    <row r="4572" spans="1:28" ht="12.75">
      <c r="A4572" s="354"/>
      <c r="B4572" s="225"/>
      <c r="C4572" s="225"/>
      <c r="F4572" s="555"/>
      <c r="G4572" s="555"/>
      <c r="P4572" s="581"/>
      <c r="Q4572" s="16"/>
      <c r="R4572" s="16"/>
      <c r="X4572" s="402"/>
      <c r="Y4572" s="16"/>
      <c r="Z4572" s="48"/>
      <c r="AB4572" s="16"/>
    </row>
    <row r="4573" spans="1:28" ht="12.75">
      <c r="A4573" s="354"/>
      <c r="B4573" s="225"/>
      <c r="C4573" s="225"/>
      <c r="F4573" s="555"/>
      <c r="G4573" s="555"/>
      <c r="P4573" s="581"/>
      <c r="Q4573" s="16"/>
      <c r="R4573" s="16"/>
      <c r="X4573" s="402"/>
      <c r="Y4573" s="16"/>
      <c r="Z4573" s="48"/>
      <c r="AB4573" s="16"/>
    </row>
    <row r="4574" spans="1:28" ht="12.75">
      <c r="A4574" s="354"/>
      <c r="B4574" s="225"/>
      <c r="C4574" s="225"/>
      <c r="F4574" s="555"/>
      <c r="G4574" s="555"/>
      <c r="P4574" s="581"/>
      <c r="Q4574" s="16"/>
      <c r="R4574" s="16"/>
      <c r="X4574" s="402"/>
      <c r="Y4574" s="16"/>
      <c r="Z4574" s="48"/>
      <c r="AB4574" s="16"/>
    </row>
    <row r="4575" spans="1:28" ht="12.75">
      <c r="A4575" s="354"/>
      <c r="B4575" s="225"/>
      <c r="C4575" s="225"/>
      <c r="F4575" s="555"/>
      <c r="G4575" s="555"/>
      <c r="P4575" s="581"/>
      <c r="Q4575" s="16"/>
      <c r="R4575" s="16"/>
      <c r="X4575" s="402"/>
      <c r="Y4575" s="16"/>
      <c r="Z4575" s="48"/>
      <c r="AB4575" s="16"/>
    </row>
    <row r="4576" spans="1:28" ht="12.75">
      <c r="A4576" s="354"/>
      <c r="B4576" s="225"/>
      <c r="C4576" s="225"/>
      <c r="F4576" s="555"/>
      <c r="G4576" s="555"/>
      <c r="P4576" s="581"/>
      <c r="Q4576" s="16"/>
      <c r="R4576" s="16"/>
      <c r="X4576" s="402"/>
      <c r="Y4576" s="16"/>
      <c r="Z4576" s="48"/>
      <c r="AB4576" s="16"/>
    </row>
    <row r="4577" spans="1:28" ht="12.75">
      <c r="A4577" s="354"/>
      <c r="B4577" s="225"/>
      <c r="C4577" s="225"/>
      <c r="F4577" s="555"/>
      <c r="G4577" s="555"/>
      <c r="P4577" s="581"/>
      <c r="Q4577" s="16"/>
      <c r="R4577" s="16"/>
      <c r="X4577" s="402"/>
      <c r="Y4577" s="16"/>
      <c r="Z4577" s="48"/>
      <c r="AB4577" s="16"/>
    </row>
    <row r="4578" spans="1:28" ht="12.75">
      <c r="A4578" s="354"/>
      <c r="B4578" s="225"/>
      <c r="C4578" s="225"/>
      <c r="F4578" s="555"/>
      <c r="G4578" s="555"/>
      <c r="P4578" s="581"/>
      <c r="Q4578" s="16"/>
      <c r="R4578" s="16"/>
      <c r="X4578" s="402"/>
      <c r="Y4578" s="16"/>
      <c r="Z4578" s="48"/>
      <c r="AB4578" s="16"/>
    </row>
    <row r="4579" spans="1:28" ht="12.75">
      <c r="A4579" s="354"/>
      <c r="B4579" s="225"/>
      <c r="C4579" s="225"/>
      <c r="F4579" s="555"/>
      <c r="G4579" s="555"/>
      <c r="P4579" s="581"/>
      <c r="Q4579" s="16"/>
      <c r="R4579" s="16"/>
      <c r="X4579" s="402"/>
      <c r="Y4579" s="16"/>
      <c r="Z4579" s="48"/>
      <c r="AB4579" s="16"/>
    </row>
    <row r="4580" spans="1:28" ht="12.75">
      <c r="A4580" s="354"/>
      <c r="B4580" s="225"/>
      <c r="C4580" s="225"/>
      <c r="F4580" s="555"/>
      <c r="G4580" s="555"/>
      <c r="P4580" s="581"/>
      <c r="Q4580" s="16"/>
      <c r="R4580" s="16"/>
      <c r="X4580" s="402"/>
      <c r="Y4580" s="16"/>
      <c r="Z4580" s="48"/>
      <c r="AB4580" s="16"/>
    </row>
    <row r="4581" spans="1:28" ht="12.75">
      <c r="A4581" s="354"/>
      <c r="B4581" s="225"/>
      <c r="C4581" s="225"/>
      <c r="F4581" s="555"/>
      <c r="G4581" s="555"/>
      <c r="P4581" s="581"/>
      <c r="Q4581" s="16"/>
      <c r="R4581" s="16"/>
      <c r="X4581" s="402"/>
      <c r="Y4581" s="16"/>
      <c r="Z4581" s="48"/>
      <c r="AB4581" s="16"/>
    </row>
    <row r="4582" spans="1:28" ht="12.75">
      <c r="A4582" s="354"/>
      <c r="B4582" s="225"/>
      <c r="C4582" s="225"/>
      <c r="F4582" s="555"/>
      <c r="G4582" s="555"/>
      <c r="P4582" s="581"/>
      <c r="Q4582" s="16"/>
      <c r="R4582" s="16"/>
      <c r="X4582" s="402"/>
      <c r="Y4582" s="16"/>
      <c r="Z4582" s="48"/>
      <c r="AB4582" s="16"/>
    </row>
    <row r="4583" spans="1:28" ht="12.75">
      <c r="A4583" s="354"/>
      <c r="B4583" s="225"/>
      <c r="C4583" s="225"/>
      <c r="F4583" s="555"/>
      <c r="G4583" s="555"/>
      <c r="P4583" s="581"/>
      <c r="Q4583" s="16"/>
      <c r="R4583" s="16"/>
      <c r="X4583" s="402"/>
      <c r="Y4583" s="16"/>
      <c r="Z4583" s="48"/>
      <c r="AB4583" s="16"/>
    </row>
    <row r="4584" spans="1:28" ht="12.75">
      <c r="A4584" s="354"/>
      <c r="B4584" s="225"/>
      <c r="C4584" s="225"/>
      <c r="F4584" s="555"/>
      <c r="G4584" s="555"/>
      <c r="P4584" s="581"/>
      <c r="Q4584" s="16"/>
      <c r="R4584" s="16"/>
      <c r="X4584" s="402"/>
      <c r="Y4584" s="16"/>
      <c r="Z4584" s="48"/>
      <c r="AB4584" s="16"/>
    </row>
    <row r="4585" spans="1:28" ht="12.75">
      <c r="A4585" s="354"/>
      <c r="B4585" s="225"/>
      <c r="C4585" s="225"/>
      <c r="F4585" s="555"/>
      <c r="G4585" s="555"/>
      <c r="P4585" s="581"/>
      <c r="Q4585" s="16"/>
      <c r="R4585" s="16"/>
      <c r="X4585" s="402"/>
      <c r="Y4585" s="16"/>
      <c r="Z4585" s="48"/>
      <c r="AB4585" s="16"/>
    </row>
    <row r="4586" spans="1:28" ht="12.75">
      <c r="A4586" s="354"/>
      <c r="B4586" s="225"/>
      <c r="C4586" s="225"/>
      <c r="F4586" s="555"/>
      <c r="G4586" s="555"/>
      <c r="P4586" s="581"/>
      <c r="Q4586" s="16"/>
      <c r="R4586" s="16"/>
      <c r="X4586" s="402"/>
      <c r="Y4586" s="16"/>
      <c r="Z4586" s="48"/>
      <c r="AB4586" s="16"/>
    </row>
    <row r="4587" spans="1:28" ht="12.75">
      <c r="A4587" s="354"/>
      <c r="B4587" s="225"/>
      <c r="C4587" s="225"/>
      <c r="F4587" s="555"/>
      <c r="G4587" s="555"/>
      <c r="P4587" s="581"/>
      <c r="Q4587" s="16"/>
      <c r="R4587" s="16"/>
      <c r="X4587" s="402"/>
      <c r="Y4587" s="16"/>
      <c r="Z4587" s="48"/>
      <c r="AB4587" s="16"/>
    </row>
    <row r="4588" spans="1:28" ht="12.75">
      <c r="A4588" s="354"/>
      <c r="B4588" s="225"/>
      <c r="C4588" s="225"/>
      <c r="F4588" s="555"/>
      <c r="G4588" s="555"/>
      <c r="P4588" s="581"/>
      <c r="Q4588" s="16"/>
      <c r="R4588" s="16"/>
      <c r="X4588" s="402"/>
      <c r="Y4588" s="16"/>
      <c r="Z4588" s="48"/>
      <c r="AB4588" s="16"/>
    </row>
    <row r="4589" spans="1:28" ht="12.75">
      <c r="A4589" s="354"/>
      <c r="B4589" s="225"/>
      <c r="C4589" s="225"/>
      <c r="F4589" s="555"/>
      <c r="G4589" s="555"/>
      <c r="P4589" s="581"/>
      <c r="Q4589" s="16"/>
      <c r="R4589" s="16"/>
      <c r="X4589" s="402"/>
      <c r="Y4589" s="16"/>
      <c r="Z4589" s="48"/>
      <c r="AB4589" s="16"/>
    </row>
    <row r="4590" spans="1:28" ht="12.75">
      <c r="A4590" s="354"/>
      <c r="B4590" s="225"/>
      <c r="C4590" s="225"/>
      <c r="F4590" s="555"/>
      <c r="G4590" s="555"/>
      <c r="P4590" s="581"/>
      <c r="Q4590" s="16"/>
      <c r="R4590" s="16"/>
      <c r="X4590" s="402"/>
      <c r="Y4590" s="16"/>
      <c r="Z4590" s="48"/>
      <c r="AB4590" s="16"/>
    </row>
    <row r="4591" spans="1:28" ht="12.75">
      <c r="A4591" s="354"/>
      <c r="B4591" s="225"/>
      <c r="C4591" s="225"/>
      <c r="F4591" s="555"/>
      <c r="G4591" s="555"/>
      <c r="P4591" s="581"/>
      <c r="Q4591" s="16"/>
      <c r="R4591" s="16"/>
      <c r="X4591" s="402"/>
      <c r="Y4591" s="16"/>
      <c r="Z4591" s="48"/>
      <c r="AB4591" s="16"/>
    </row>
    <row r="4592" spans="1:28" ht="12.75">
      <c r="A4592" s="354"/>
      <c r="B4592" s="225"/>
      <c r="C4592" s="225"/>
      <c r="F4592" s="555"/>
      <c r="G4592" s="555"/>
      <c r="P4592" s="581"/>
      <c r="Q4592" s="16"/>
      <c r="R4592" s="16"/>
      <c r="X4592" s="402"/>
      <c r="Y4592" s="16"/>
      <c r="Z4592" s="48"/>
      <c r="AB4592" s="16"/>
    </row>
    <row r="4593" spans="1:28" ht="12.75">
      <c r="A4593" s="354"/>
      <c r="B4593" s="225"/>
      <c r="C4593" s="225"/>
      <c r="F4593" s="555"/>
      <c r="G4593" s="555"/>
      <c r="P4593" s="581"/>
      <c r="Q4593" s="16"/>
      <c r="R4593" s="16"/>
      <c r="X4593" s="402"/>
      <c r="Y4593" s="16"/>
      <c r="Z4593" s="48"/>
      <c r="AB4593" s="16"/>
    </row>
    <row r="4594" spans="1:28" ht="12.75">
      <c r="A4594" s="354"/>
      <c r="B4594" s="225"/>
      <c r="C4594" s="225"/>
      <c r="F4594" s="555"/>
      <c r="G4594" s="555"/>
      <c r="P4594" s="581"/>
      <c r="Q4594" s="16"/>
      <c r="R4594" s="16"/>
      <c r="X4594" s="402"/>
      <c r="Y4594" s="16"/>
      <c r="Z4594" s="48"/>
      <c r="AB4594" s="16"/>
    </row>
    <row r="4595" spans="1:28" ht="12.75">
      <c r="A4595" s="354"/>
      <c r="B4595" s="225"/>
      <c r="C4595" s="225"/>
      <c r="F4595" s="555"/>
      <c r="G4595" s="555"/>
      <c r="P4595" s="581"/>
      <c r="Q4595" s="16"/>
      <c r="R4595" s="16"/>
      <c r="X4595" s="402"/>
      <c r="Y4595" s="16"/>
      <c r="Z4595" s="48"/>
      <c r="AB4595" s="16"/>
    </row>
    <row r="4596" spans="1:28" ht="12.75">
      <c r="A4596" s="354"/>
      <c r="B4596" s="225"/>
      <c r="C4596" s="225"/>
      <c r="F4596" s="555"/>
      <c r="G4596" s="555"/>
      <c r="P4596" s="581"/>
      <c r="Q4596" s="16"/>
      <c r="R4596" s="16"/>
      <c r="X4596" s="402"/>
      <c r="Y4596" s="16"/>
      <c r="Z4596" s="48"/>
      <c r="AB4596" s="16"/>
    </row>
    <row r="4597" spans="1:28" ht="12.75">
      <c r="A4597" s="354"/>
      <c r="B4597" s="225"/>
      <c r="C4597" s="225"/>
      <c r="F4597" s="555"/>
      <c r="G4597" s="555"/>
      <c r="P4597" s="581"/>
      <c r="Q4597" s="16"/>
      <c r="R4597" s="16"/>
      <c r="X4597" s="402"/>
      <c r="Y4597" s="16"/>
      <c r="Z4597" s="48"/>
      <c r="AB4597" s="16"/>
    </row>
    <row r="4598" spans="1:28" ht="12.75">
      <c r="A4598" s="354"/>
      <c r="B4598" s="225"/>
      <c r="C4598" s="225"/>
      <c r="F4598" s="555"/>
      <c r="G4598" s="555"/>
      <c r="P4598" s="581"/>
      <c r="Q4598" s="16"/>
      <c r="R4598" s="16"/>
      <c r="X4598" s="402"/>
      <c r="Y4598" s="16"/>
      <c r="Z4598" s="48"/>
      <c r="AB4598" s="16"/>
    </row>
    <row r="4599" spans="1:28" ht="12.75">
      <c r="A4599" s="354"/>
      <c r="B4599" s="225"/>
      <c r="C4599" s="225"/>
      <c r="F4599" s="555"/>
      <c r="G4599" s="555"/>
      <c r="P4599" s="581"/>
      <c r="Q4599" s="16"/>
      <c r="R4599" s="16"/>
      <c r="X4599" s="402"/>
      <c r="Y4599" s="16"/>
      <c r="Z4599" s="48"/>
      <c r="AB4599" s="16"/>
    </row>
    <row r="4600" spans="1:28" ht="12.75">
      <c r="A4600" s="354"/>
      <c r="B4600" s="225"/>
      <c r="C4600" s="225"/>
      <c r="F4600" s="555"/>
      <c r="G4600" s="555"/>
      <c r="P4600" s="581"/>
      <c r="Q4600" s="16"/>
      <c r="R4600" s="16"/>
      <c r="X4600" s="402"/>
      <c r="Y4600" s="16"/>
      <c r="Z4600" s="48"/>
      <c r="AB4600" s="16"/>
    </row>
    <row r="4601" spans="1:28" ht="12.75">
      <c r="A4601" s="354"/>
      <c r="B4601" s="225"/>
      <c r="C4601" s="225"/>
      <c r="F4601" s="555"/>
      <c r="G4601" s="555"/>
      <c r="P4601" s="581"/>
      <c r="Q4601" s="16"/>
      <c r="R4601" s="16"/>
      <c r="X4601" s="402"/>
      <c r="Y4601" s="16"/>
      <c r="Z4601" s="48"/>
      <c r="AB4601" s="16"/>
    </row>
    <row r="4602" spans="1:28" ht="12.75">
      <c r="A4602" s="354"/>
      <c r="B4602" s="225"/>
      <c r="C4602" s="225"/>
      <c r="F4602" s="555"/>
      <c r="G4602" s="555"/>
      <c r="P4602" s="581"/>
      <c r="Q4602" s="16"/>
      <c r="R4602" s="16"/>
      <c r="X4602" s="402"/>
      <c r="Y4602" s="16"/>
      <c r="Z4602" s="48"/>
      <c r="AB4602" s="16"/>
    </row>
    <row r="4603" spans="1:28" ht="12.75">
      <c r="A4603" s="354"/>
      <c r="B4603" s="225"/>
      <c r="C4603" s="225"/>
      <c r="F4603" s="555"/>
      <c r="G4603" s="555"/>
      <c r="P4603" s="581"/>
      <c r="Q4603" s="16"/>
      <c r="R4603" s="16"/>
      <c r="X4603" s="402"/>
      <c r="Y4603" s="16"/>
      <c r="Z4603" s="48"/>
      <c r="AB4603" s="16"/>
    </row>
    <row r="4604" spans="1:28" ht="12.75">
      <c r="A4604" s="354"/>
      <c r="B4604" s="225"/>
      <c r="C4604" s="225"/>
      <c r="F4604" s="555"/>
      <c r="G4604" s="555"/>
      <c r="P4604" s="581"/>
      <c r="Q4604" s="16"/>
      <c r="R4604" s="16"/>
      <c r="X4604" s="402"/>
      <c r="Y4604" s="16"/>
      <c r="Z4604" s="48"/>
      <c r="AB4604" s="16"/>
    </row>
    <row r="4605" spans="1:28" ht="12.75">
      <c r="A4605" s="354"/>
      <c r="B4605" s="225"/>
      <c r="C4605" s="225"/>
      <c r="F4605" s="555"/>
      <c r="G4605" s="555"/>
      <c r="P4605" s="581"/>
      <c r="Q4605" s="16"/>
      <c r="R4605" s="16"/>
      <c r="X4605" s="402"/>
      <c r="Y4605" s="16"/>
      <c r="Z4605" s="48"/>
      <c r="AB4605" s="16"/>
    </row>
    <row r="4606" spans="1:28" ht="12.75">
      <c r="A4606" s="354"/>
      <c r="B4606" s="225"/>
      <c r="C4606" s="225"/>
      <c r="F4606" s="555"/>
      <c r="G4606" s="555"/>
      <c r="P4606" s="581"/>
      <c r="Q4606" s="16"/>
      <c r="R4606" s="16"/>
      <c r="X4606" s="402"/>
      <c r="Y4606" s="16"/>
      <c r="Z4606" s="48"/>
      <c r="AB4606" s="16"/>
    </row>
    <row r="4607" spans="1:28" ht="12.75">
      <c r="A4607" s="354"/>
      <c r="B4607" s="225"/>
      <c r="C4607" s="225"/>
      <c r="F4607" s="555"/>
      <c r="G4607" s="555"/>
      <c r="P4607" s="581"/>
      <c r="Q4607" s="16"/>
      <c r="R4607" s="16"/>
      <c r="X4607" s="402"/>
      <c r="Y4607" s="16"/>
      <c r="Z4607" s="48"/>
      <c r="AB4607" s="16"/>
    </row>
    <row r="4608" spans="1:28" ht="12.75">
      <c r="A4608" s="354"/>
      <c r="B4608" s="225"/>
      <c r="C4608" s="225"/>
      <c r="F4608" s="555"/>
      <c r="G4608" s="555"/>
      <c r="P4608" s="581"/>
      <c r="Q4608" s="16"/>
      <c r="R4608" s="16"/>
      <c r="X4608" s="402"/>
      <c r="Y4608" s="16"/>
      <c r="Z4608" s="48"/>
      <c r="AB4608" s="16"/>
    </row>
    <row r="4609" spans="1:28" ht="12.75">
      <c r="A4609" s="354"/>
      <c r="B4609" s="225"/>
      <c r="C4609" s="225"/>
      <c r="F4609" s="555"/>
      <c r="G4609" s="555"/>
      <c r="P4609" s="581"/>
      <c r="Q4609" s="16"/>
      <c r="R4609" s="16"/>
      <c r="X4609" s="402"/>
      <c r="Y4609" s="16"/>
      <c r="Z4609" s="48"/>
      <c r="AB4609" s="16"/>
    </row>
    <row r="4610" spans="1:28" ht="12.75">
      <c r="A4610" s="354"/>
      <c r="B4610" s="225"/>
      <c r="C4610" s="225"/>
      <c r="F4610" s="555"/>
      <c r="G4610" s="555"/>
      <c r="P4610" s="581"/>
      <c r="Q4610" s="16"/>
      <c r="R4610" s="16"/>
      <c r="X4610" s="402"/>
      <c r="Y4610" s="16"/>
      <c r="Z4610" s="48"/>
      <c r="AB4610" s="16"/>
    </row>
    <row r="4611" spans="1:28" ht="12.75">
      <c r="A4611" s="354"/>
      <c r="B4611" s="225"/>
      <c r="C4611" s="225"/>
      <c r="F4611" s="555"/>
      <c r="G4611" s="555"/>
      <c r="P4611" s="581"/>
      <c r="Q4611" s="16"/>
      <c r="R4611" s="16"/>
      <c r="X4611" s="402"/>
      <c r="Y4611" s="16"/>
      <c r="Z4611" s="48"/>
      <c r="AB4611" s="16"/>
    </row>
    <row r="4612" spans="1:28" ht="12.75">
      <c r="A4612" s="354"/>
      <c r="B4612" s="225"/>
      <c r="C4612" s="225"/>
      <c r="F4612" s="555"/>
      <c r="G4612" s="555"/>
      <c r="P4612" s="581"/>
      <c r="Q4612" s="16"/>
      <c r="R4612" s="16"/>
      <c r="X4612" s="402"/>
      <c r="Y4612" s="16"/>
      <c r="Z4612" s="48"/>
      <c r="AB4612" s="16"/>
    </row>
    <row r="4613" spans="1:28" ht="12.75">
      <c r="A4613" s="354"/>
      <c r="B4613" s="225"/>
      <c r="C4613" s="225"/>
      <c r="F4613" s="555"/>
      <c r="G4613" s="555"/>
      <c r="P4613" s="581"/>
      <c r="Q4613" s="16"/>
      <c r="R4613" s="16"/>
      <c r="X4613" s="402"/>
      <c r="Y4613" s="16"/>
      <c r="Z4613" s="48"/>
      <c r="AB4613" s="16"/>
    </row>
    <row r="4614" spans="1:28" ht="12.75">
      <c r="A4614" s="354"/>
      <c r="B4614" s="225"/>
      <c r="C4614" s="225"/>
      <c r="F4614" s="555"/>
      <c r="G4614" s="555"/>
      <c r="P4614" s="581"/>
      <c r="Q4614" s="16"/>
      <c r="R4614" s="16"/>
      <c r="X4614" s="402"/>
      <c r="Y4614" s="16"/>
      <c r="Z4614" s="48"/>
      <c r="AB4614" s="16"/>
    </row>
    <row r="4615" spans="1:28" ht="12.75">
      <c r="A4615" s="354"/>
      <c r="B4615" s="225"/>
      <c r="C4615" s="225"/>
      <c r="F4615" s="555"/>
      <c r="G4615" s="555"/>
      <c r="P4615" s="581"/>
      <c r="Q4615" s="16"/>
      <c r="R4615" s="16"/>
      <c r="X4615" s="402"/>
      <c r="Y4615" s="16"/>
      <c r="Z4615" s="48"/>
      <c r="AB4615" s="16"/>
    </row>
    <row r="4616" spans="1:28" ht="12.75">
      <c r="A4616" s="354"/>
      <c r="B4616" s="225"/>
      <c r="C4616" s="225"/>
      <c r="F4616" s="555"/>
      <c r="G4616" s="555"/>
      <c r="P4616" s="581"/>
      <c r="Q4616" s="16"/>
      <c r="R4616" s="16"/>
      <c r="X4616" s="402"/>
      <c r="Y4616" s="16"/>
      <c r="Z4616" s="48"/>
      <c r="AB4616" s="16"/>
    </row>
    <row r="4617" spans="1:28" ht="12.75">
      <c r="A4617" s="354"/>
      <c r="B4617" s="225"/>
      <c r="C4617" s="225"/>
      <c r="F4617" s="555"/>
      <c r="G4617" s="555"/>
      <c r="P4617" s="581"/>
      <c r="Q4617" s="16"/>
      <c r="R4617" s="16"/>
      <c r="X4617" s="402"/>
      <c r="Y4617" s="16"/>
      <c r="Z4617" s="48"/>
      <c r="AB4617" s="16"/>
    </row>
    <row r="4618" spans="1:28" ht="12.75">
      <c r="A4618" s="354"/>
      <c r="B4618" s="225"/>
      <c r="C4618" s="225"/>
      <c r="F4618" s="555"/>
      <c r="G4618" s="555"/>
      <c r="P4618" s="581"/>
      <c r="Q4618" s="16"/>
      <c r="R4618" s="16"/>
      <c r="X4618" s="402"/>
      <c r="Y4618" s="16"/>
      <c r="Z4618" s="48"/>
      <c r="AB4618" s="16"/>
    </row>
    <row r="4619" spans="1:28" ht="12.75">
      <c r="A4619" s="354"/>
      <c r="B4619" s="225"/>
      <c r="C4619" s="225"/>
      <c r="F4619" s="555"/>
      <c r="G4619" s="555"/>
      <c r="P4619" s="581"/>
      <c r="Q4619" s="16"/>
      <c r="R4619" s="16"/>
      <c r="X4619" s="402"/>
      <c r="Y4619" s="16"/>
      <c r="Z4619" s="48"/>
      <c r="AB4619" s="16"/>
    </row>
    <row r="4620" spans="1:28" ht="12.75">
      <c r="A4620" s="354"/>
      <c r="B4620" s="225"/>
      <c r="C4620" s="225"/>
      <c r="F4620" s="555"/>
      <c r="G4620" s="555"/>
      <c r="P4620" s="581"/>
      <c r="Q4620" s="16"/>
      <c r="R4620" s="16"/>
      <c r="X4620" s="402"/>
      <c r="Y4620" s="16"/>
      <c r="Z4620" s="48"/>
      <c r="AB4620" s="16"/>
    </row>
    <row r="4621" spans="1:28" ht="12.75">
      <c r="A4621" s="354"/>
      <c r="B4621" s="225"/>
      <c r="C4621" s="225"/>
      <c r="F4621" s="555"/>
      <c r="G4621" s="555"/>
      <c r="P4621" s="581"/>
      <c r="Q4621" s="16"/>
      <c r="R4621" s="16"/>
      <c r="X4621" s="402"/>
      <c r="Y4621" s="16"/>
      <c r="Z4621" s="48"/>
      <c r="AB4621" s="16"/>
    </row>
    <row r="4622" spans="1:28" ht="12.75">
      <c r="A4622" s="354"/>
      <c r="B4622" s="225"/>
      <c r="C4622" s="225"/>
      <c r="F4622" s="555"/>
      <c r="G4622" s="555"/>
      <c r="P4622" s="581"/>
      <c r="Q4622" s="16"/>
      <c r="R4622" s="16"/>
      <c r="X4622" s="402"/>
      <c r="Y4622" s="16"/>
      <c r="Z4622" s="48"/>
      <c r="AB4622" s="16"/>
    </row>
    <row r="4623" spans="1:28" ht="12.75">
      <c r="A4623" s="354"/>
      <c r="B4623" s="225"/>
      <c r="C4623" s="225"/>
      <c r="F4623" s="555"/>
      <c r="G4623" s="555"/>
      <c r="P4623" s="581"/>
      <c r="Q4623" s="16"/>
      <c r="R4623" s="16"/>
      <c r="X4623" s="402"/>
      <c r="Y4623" s="16"/>
      <c r="Z4623" s="48"/>
      <c r="AB4623" s="16"/>
    </row>
    <row r="4624" spans="1:28" ht="12.75">
      <c r="A4624" s="354"/>
      <c r="B4624" s="225"/>
      <c r="C4624" s="225"/>
      <c r="F4624" s="555"/>
      <c r="G4624" s="555"/>
      <c r="P4624" s="581"/>
      <c r="Q4624" s="16"/>
      <c r="R4624" s="16"/>
      <c r="X4624" s="402"/>
      <c r="Y4624" s="16"/>
      <c r="Z4624" s="48"/>
      <c r="AB4624" s="16"/>
    </row>
    <row r="4625" spans="1:28" ht="12.75">
      <c r="A4625" s="354"/>
      <c r="B4625" s="225"/>
      <c r="C4625" s="225"/>
      <c r="F4625" s="555"/>
      <c r="G4625" s="555"/>
      <c r="P4625" s="581"/>
      <c r="Q4625" s="16"/>
      <c r="R4625" s="16"/>
      <c r="X4625" s="402"/>
      <c r="Y4625" s="16"/>
      <c r="Z4625" s="48"/>
      <c r="AB4625" s="16"/>
    </row>
    <row r="4626" spans="1:28" ht="12.75">
      <c r="A4626" s="354"/>
      <c r="B4626" s="225"/>
      <c r="C4626" s="225"/>
      <c r="F4626" s="555"/>
      <c r="G4626" s="555"/>
      <c r="P4626" s="581"/>
      <c r="Q4626" s="16"/>
      <c r="R4626" s="16"/>
      <c r="X4626" s="402"/>
      <c r="Y4626" s="16"/>
      <c r="Z4626" s="48"/>
      <c r="AB4626" s="16"/>
    </row>
    <row r="4627" spans="1:28" ht="12.75">
      <c r="A4627" s="354"/>
      <c r="B4627" s="225"/>
      <c r="C4627" s="225"/>
      <c r="F4627" s="555"/>
      <c r="G4627" s="555"/>
      <c r="P4627" s="581"/>
      <c r="Q4627" s="16"/>
      <c r="R4627" s="16"/>
      <c r="X4627" s="402"/>
      <c r="Y4627" s="16"/>
      <c r="Z4627" s="48"/>
      <c r="AB4627" s="16"/>
    </row>
    <row r="4628" spans="1:28" ht="12.75">
      <c r="A4628" s="354"/>
      <c r="B4628" s="225"/>
      <c r="C4628" s="225"/>
      <c r="F4628" s="555"/>
      <c r="G4628" s="555"/>
      <c r="P4628" s="581"/>
      <c r="Q4628" s="16"/>
      <c r="R4628" s="16"/>
      <c r="X4628" s="402"/>
      <c r="Y4628" s="16"/>
      <c r="Z4628" s="48"/>
      <c r="AB4628" s="16"/>
    </row>
    <row r="4629" spans="1:28" ht="12.75">
      <c r="A4629" s="354"/>
      <c r="B4629" s="225"/>
      <c r="C4629" s="225"/>
      <c r="F4629" s="555"/>
      <c r="G4629" s="555"/>
      <c r="P4629" s="581"/>
      <c r="Q4629" s="16"/>
      <c r="R4629" s="16"/>
      <c r="X4629" s="402"/>
      <c r="Y4629" s="16"/>
      <c r="Z4629" s="48"/>
      <c r="AB4629" s="16"/>
    </row>
    <row r="4630" spans="1:28" ht="12.75">
      <c r="A4630" s="354"/>
      <c r="B4630" s="225"/>
      <c r="C4630" s="225"/>
      <c r="F4630" s="555"/>
      <c r="G4630" s="555"/>
      <c r="P4630" s="581"/>
      <c r="Q4630" s="16"/>
      <c r="R4630" s="16"/>
      <c r="X4630" s="402"/>
      <c r="Y4630" s="16"/>
      <c r="Z4630" s="48"/>
      <c r="AB4630" s="16"/>
    </row>
    <row r="4631" spans="1:28" ht="12.75">
      <c r="A4631" s="354"/>
      <c r="B4631" s="225"/>
      <c r="C4631" s="225"/>
      <c r="F4631" s="555"/>
      <c r="G4631" s="555"/>
      <c r="P4631" s="581"/>
      <c r="Q4631" s="16"/>
      <c r="R4631" s="16"/>
      <c r="X4631" s="402"/>
      <c r="Y4631" s="16"/>
      <c r="Z4631" s="48"/>
      <c r="AB4631" s="16"/>
    </row>
    <row r="4632" spans="1:28" ht="12.75">
      <c r="A4632" s="354"/>
      <c r="B4632" s="225"/>
      <c r="C4632" s="225"/>
      <c r="F4632" s="555"/>
      <c r="G4632" s="555"/>
      <c r="P4632" s="581"/>
      <c r="Q4632" s="16"/>
      <c r="R4632" s="16"/>
      <c r="X4632" s="402"/>
      <c r="Y4632" s="16"/>
      <c r="Z4632" s="48"/>
      <c r="AB4632" s="16"/>
    </row>
    <row r="4633" spans="1:28" ht="12.75">
      <c r="A4633" s="354"/>
      <c r="B4633" s="225"/>
      <c r="C4633" s="225"/>
      <c r="F4633" s="555"/>
      <c r="G4633" s="555"/>
      <c r="P4633" s="581"/>
      <c r="Q4633" s="16"/>
      <c r="R4633" s="16"/>
      <c r="X4633" s="402"/>
      <c r="Y4633" s="16"/>
      <c r="Z4633" s="48"/>
      <c r="AB4633" s="16"/>
    </row>
    <row r="4634" spans="1:28" ht="12.75">
      <c r="A4634" s="354"/>
      <c r="B4634" s="225"/>
      <c r="C4634" s="225"/>
      <c r="F4634" s="555"/>
      <c r="G4634" s="555"/>
      <c r="P4634" s="581"/>
      <c r="Q4634" s="16"/>
      <c r="R4634" s="16"/>
      <c r="X4634" s="402"/>
      <c r="Y4634" s="16"/>
      <c r="Z4634" s="48"/>
      <c r="AB4634" s="16"/>
    </row>
    <row r="4635" spans="1:28" ht="12.75">
      <c r="A4635" s="354"/>
      <c r="B4635" s="225"/>
      <c r="C4635" s="225"/>
      <c r="F4635" s="555"/>
      <c r="G4635" s="555"/>
      <c r="P4635" s="581"/>
      <c r="Q4635" s="16"/>
      <c r="R4635" s="16"/>
      <c r="X4635" s="402"/>
      <c r="Y4635" s="16"/>
      <c r="Z4635" s="48"/>
      <c r="AB4635" s="16"/>
    </row>
    <row r="4636" spans="1:28" ht="12.75">
      <c r="A4636" s="354"/>
      <c r="B4636" s="225"/>
      <c r="C4636" s="225"/>
      <c r="F4636" s="555"/>
      <c r="G4636" s="555"/>
      <c r="P4636" s="581"/>
      <c r="Q4636" s="16"/>
      <c r="R4636" s="16"/>
      <c r="X4636" s="402"/>
      <c r="Y4636" s="16"/>
      <c r="Z4636" s="48"/>
      <c r="AB4636" s="16"/>
    </row>
    <row r="4637" spans="1:28" ht="12.75">
      <c r="A4637" s="354"/>
      <c r="B4637" s="225"/>
      <c r="C4637" s="225"/>
      <c r="F4637" s="555"/>
      <c r="G4637" s="555"/>
      <c r="P4637" s="581"/>
      <c r="Q4637" s="16"/>
      <c r="R4637" s="16"/>
      <c r="X4637" s="402"/>
      <c r="Y4637" s="16"/>
      <c r="Z4637" s="48"/>
      <c r="AB4637" s="16"/>
    </row>
    <row r="4638" spans="1:28" ht="12.75">
      <c r="A4638" s="354"/>
      <c r="B4638" s="225"/>
      <c r="C4638" s="225"/>
      <c r="F4638" s="555"/>
      <c r="G4638" s="555"/>
      <c r="P4638" s="581"/>
      <c r="Q4638" s="16"/>
      <c r="R4638" s="16"/>
      <c r="X4638" s="402"/>
      <c r="Y4638" s="16"/>
      <c r="Z4638" s="48"/>
      <c r="AB4638" s="16"/>
    </row>
    <row r="4639" spans="1:28" ht="12.75">
      <c r="A4639" s="354"/>
      <c r="B4639" s="225"/>
      <c r="C4639" s="225"/>
      <c r="F4639" s="555"/>
      <c r="G4639" s="555"/>
      <c r="P4639" s="581"/>
      <c r="Q4639" s="16"/>
      <c r="R4639" s="16"/>
      <c r="X4639" s="402"/>
      <c r="Y4639" s="16"/>
      <c r="Z4639" s="48"/>
      <c r="AB4639" s="16"/>
    </row>
    <row r="4640" spans="1:28" ht="12.75">
      <c r="A4640" s="354"/>
      <c r="B4640" s="225"/>
      <c r="C4640" s="225"/>
      <c r="F4640" s="555"/>
      <c r="G4640" s="555"/>
      <c r="P4640" s="581"/>
      <c r="Q4640" s="16"/>
      <c r="R4640" s="16"/>
      <c r="X4640" s="402"/>
      <c r="Y4640" s="16"/>
      <c r="Z4640" s="48"/>
      <c r="AB4640" s="16"/>
    </row>
    <row r="4641" spans="1:28" ht="12.75">
      <c r="A4641" s="354"/>
      <c r="B4641" s="225"/>
      <c r="C4641" s="225"/>
      <c r="F4641" s="555"/>
      <c r="G4641" s="555"/>
      <c r="P4641" s="581"/>
      <c r="Q4641" s="16"/>
      <c r="R4641" s="16"/>
      <c r="X4641" s="402"/>
      <c r="Y4641" s="16"/>
      <c r="Z4641" s="48"/>
      <c r="AB4641" s="16"/>
    </row>
    <row r="4642" spans="1:28" ht="12.75">
      <c r="A4642" s="354"/>
      <c r="B4642" s="225"/>
      <c r="C4642" s="225"/>
      <c r="F4642" s="555"/>
      <c r="G4642" s="555"/>
      <c r="P4642" s="581"/>
      <c r="Q4642" s="16"/>
      <c r="R4642" s="16"/>
      <c r="X4642" s="402"/>
      <c r="Y4642" s="16"/>
      <c r="Z4642" s="48"/>
      <c r="AB4642" s="16"/>
    </row>
    <row r="4643" spans="1:28" ht="12.75">
      <c r="A4643" s="354"/>
      <c r="B4643" s="225"/>
      <c r="C4643" s="225"/>
      <c r="F4643" s="555"/>
      <c r="G4643" s="555"/>
      <c r="P4643" s="581"/>
      <c r="Q4643" s="16"/>
      <c r="R4643" s="16"/>
      <c r="X4643" s="402"/>
      <c r="Y4643" s="16"/>
      <c r="Z4643" s="48"/>
      <c r="AB4643" s="16"/>
    </row>
    <row r="4644" spans="1:28" ht="12.75">
      <c r="A4644" s="354"/>
      <c r="B4644" s="225"/>
      <c r="C4644" s="225"/>
      <c r="F4644" s="555"/>
      <c r="G4644" s="555"/>
      <c r="P4644" s="581"/>
      <c r="Q4644" s="16"/>
      <c r="R4644" s="16"/>
      <c r="X4644" s="402"/>
      <c r="Y4644" s="16"/>
      <c r="Z4644" s="48"/>
      <c r="AB4644" s="16"/>
    </row>
    <row r="4645" spans="1:28" ht="12.75">
      <c r="A4645" s="354"/>
      <c r="B4645" s="225"/>
      <c r="C4645" s="225"/>
      <c r="F4645" s="555"/>
      <c r="G4645" s="555"/>
      <c r="P4645" s="581"/>
      <c r="Q4645" s="16"/>
      <c r="R4645" s="16"/>
      <c r="X4645" s="402"/>
      <c r="Y4645" s="16"/>
      <c r="Z4645" s="48"/>
      <c r="AB4645" s="16"/>
    </row>
    <row r="4646" spans="1:28" ht="12.75">
      <c r="A4646" s="354"/>
      <c r="B4646" s="225"/>
      <c r="C4646" s="225"/>
      <c r="F4646" s="555"/>
      <c r="G4646" s="555"/>
      <c r="P4646" s="581"/>
      <c r="Q4646" s="16"/>
      <c r="R4646" s="16"/>
      <c r="X4646" s="402"/>
      <c r="Y4646" s="16"/>
      <c r="Z4646" s="48"/>
      <c r="AB4646" s="16"/>
    </row>
    <row r="4647" spans="1:28" ht="12.75">
      <c r="A4647" s="354"/>
      <c r="B4647" s="225"/>
      <c r="C4647" s="225"/>
      <c r="F4647" s="555"/>
      <c r="G4647" s="555"/>
      <c r="P4647" s="581"/>
      <c r="Q4647" s="16"/>
      <c r="R4647" s="16"/>
      <c r="X4647" s="402"/>
      <c r="Y4647" s="16"/>
      <c r="Z4647" s="48"/>
      <c r="AB4647" s="16"/>
    </row>
    <row r="4648" spans="1:28" ht="12.75">
      <c r="A4648" s="354"/>
      <c r="B4648" s="225"/>
      <c r="C4648" s="225"/>
      <c r="F4648" s="555"/>
      <c r="G4648" s="555"/>
      <c r="P4648" s="581"/>
      <c r="Q4648" s="16"/>
      <c r="R4648" s="16"/>
      <c r="X4648" s="402"/>
      <c r="Y4648" s="16"/>
      <c r="Z4648" s="48"/>
      <c r="AB4648" s="16"/>
    </row>
    <row r="4649" spans="1:28" ht="12.75">
      <c r="A4649" s="354"/>
      <c r="B4649" s="225"/>
      <c r="C4649" s="225"/>
      <c r="F4649" s="555"/>
      <c r="G4649" s="555"/>
      <c r="P4649" s="581"/>
      <c r="Q4649" s="16"/>
      <c r="R4649" s="16"/>
      <c r="X4649" s="402"/>
      <c r="Y4649" s="16"/>
      <c r="Z4649" s="48"/>
      <c r="AB4649" s="16"/>
    </row>
    <row r="4650" spans="1:28" ht="12.75">
      <c r="A4650" s="354"/>
      <c r="B4650" s="225"/>
      <c r="C4650" s="225"/>
      <c r="F4650" s="555"/>
      <c r="G4650" s="555"/>
      <c r="P4650" s="581"/>
      <c r="Q4650" s="16"/>
      <c r="R4650" s="16"/>
      <c r="X4650" s="402"/>
      <c r="Y4650" s="16"/>
      <c r="Z4650" s="48"/>
      <c r="AB4650" s="16"/>
    </row>
    <row r="4651" spans="1:28" ht="12.75">
      <c r="A4651" s="354"/>
      <c r="B4651" s="225"/>
      <c r="C4651" s="225"/>
      <c r="F4651" s="555"/>
      <c r="G4651" s="555"/>
      <c r="P4651" s="581"/>
      <c r="Q4651" s="16"/>
      <c r="R4651" s="16"/>
      <c r="X4651" s="402"/>
      <c r="Y4651" s="16"/>
      <c r="Z4651" s="48"/>
      <c r="AB4651" s="16"/>
    </row>
    <row r="4652" spans="1:28" ht="12.75">
      <c r="A4652" s="354"/>
      <c r="B4652" s="225"/>
      <c r="C4652" s="225"/>
      <c r="F4652" s="555"/>
      <c r="G4652" s="555"/>
      <c r="P4652" s="581"/>
      <c r="Q4652" s="16"/>
      <c r="R4652" s="16"/>
      <c r="X4652" s="402"/>
      <c r="Y4652" s="16"/>
      <c r="Z4652" s="48"/>
      <c r="AB4652" s="16"/>
    </row>
    <row r="4653" spans="1:28" ht="12.75">
      <c r="A4653" s="354"/>
      <c r="B4653" s="225"/>
      <c r="C4653" s="225"/>
      <c r="F4653" s="555"/>
      <c r="G4653" s="555"/>
      <c r="P4653" s="581"/>
      <c r="Q4653" s="16"/>
      <c r="R4653" s="16"/>
      <c r="X4653" s="402"/>
      <c r="Y4653" s="16"/>
      <c r="Z4653" s="48"/>
      <c r="AB4653" s="16"/>
    </row>
    <row r="4654" spans="1:28" ht="12.75">
      <c r="A4654" s="354"/>
      <c r="B4654" s="225"/>
      <c r="C4654" s="225"/>
      <c r="F4654" s="555"/>
      <c r="G4654" s="555"/>
      <c r="P4654" s="581"/>
      <c r="Q4654" s="16"/>
      <c r="R4654" s="16"/>
      <c r="X4654" s="402"/>
      <c r="Y4654" s="16"/>
      <c r="Z4654" s="48"/>
      <c r="AB4654" s="16"/>
    </row>
    <row r="4655" spans="1:28" ht="12.75">
      <c r="A4655" s="354"/>
      <c r="B4655" s="225"/>
      <c r="C4655" s="225"/>
      <c r="F4655" s="555"/>
      <c r="G4655" s="555"/>
      <c r="P4655" s="581"/>
      <c r="Q4655" s="16"/>
      <c r="R4655" s="16"/>
      <c r="X4655" s="402"/>
      <c r="Y4655" s="16"/>
      <c r="Z4655" s="48"/>
      <c r="AB4655" s="16"/>
    </row>
    <row r="4656" spans="1:28" ht="12.75">
      <c r="A4656" s="354"/>
      <c r="B4656" s="225"/>
      <c r="C4656" s="225"/>
      <c r="F4656" s="555"/>
      <c r="G4656" s="555"/>
      <c r="P4656" s="581"/>
      <c r="Q4656" s="16"/>
      <c r="R4656" s="16"/>
      <c r="X4656" s="402"/>
      <c r="Y4656" s="16"/>
      <c r="Z4656" s="48"/>
      <c r="AB4656" s="16"/>
    </row>
    <row r="4657" spans="1:28" ht="12.75">
      <c r="A4657" s="354"/>
      <c r="B4657" s="225"/>
      <c r="C4657" s="225"/>
      <c r="F4657" s="555"/>
      <c r="G4657" s="555"/>
      <c r="P4657" s="581"/>
      <c r="Q4657" s="16"/>
      <c r="R4657" s="16"/>
      <c r="X4657" s="402"/>
      <c r="Y4657" s="16"/>
      <c r="Z4657" s="48"/>
      <c r="AB4657" s="16"/>
    </row>
    <row r="4658" spans="1:28" ht="12.75">
      <c r="A4658" s="354"/>
      <c r="B4658" s="225"/>
      <c r="C4658" s="225"/>
      <c r="F4658" s="555"/>
      <c r="G4658" s="555"/>
      <c r="P4658" s="581"/>
      <c r="Q4658" s="16"/>
      <c r="R4658" s="16"/>
      <c r="X4658" s="402"/>
      <c r="Y4658" s="16"/>
      <c r="Z4658" s="48"/>
      <c r="AB4658" s="16"/>
    </row>
    <row r="4659" spans="1:28" ht="12.75">
      <c r="A4659" s="354"/>
      <c r="B4659" s="225"/>
      <c r="C4659" s="225"/>
      <c r="F4659" s="555"/>
      <c r="G4659" s="555"/>
      <c r="P4659" s="581"/>
      <c r="Q4659" s="16"/>
      <c r="R4659" s="16"/>
      <c r="X4659" s="402"/>
      <c r="Y4659" s="16"/>
      <c r="Z4659" s="48"/>
      <c r="AB4659" s="16"/>
    </row>
    <row r="4660" spans="1:28" ht="12.75">
      <c r="A4660" s="354"/>
      <c r="B4660" s="225"/>
      <c r="C4660" s="225"/>
      <c r="F4660" s="555"/>
      <c r="G4660" s="555"/>
      <c r="P4660" s="581"/>
      <c r="Q4660" s="16"/>
      <c r="R4660" s="16"/>
      <c r="X4660" s="402"/>
      <c r="Y4660" s="16"/>
      <c r="Z4660" s="48"/>
      <c r="AB4660" s="16"/>
    </row>
    <row r="4661" spans="1:28" ht="12.75">
      <c r="A4661" s="354"/>
      <c r="B4661" s="225"/>
      <c r="C4661" s="225"/>
      <c r="F4661" s="555"/>
      <c r="G4661" s="555"/>
      <c r="P4661" s="581"/>
      <c r="Q4661" s="16"/>
      <c r="R4661" s="16"/>
      <c r="X4661" s="402"/>
      <c r="Y4661" s="16"/>
      <c r="Z4661" s="48"/>
      <c r="AB4661" s="16"/>
    </row>
    <row r="4662" spans="1:28" ht="12.75">
      <c r="A4662" s="354"/>
      <c r="B4662" s="225"/>
      <c r="C4662" s="225"/>
      <c r="F4662" s="555"/>
      <c r="G4662" s="555"/>
      <c r="P4662" s="581"/>
      <c r="Q4662" s="16"/>
      <c r="R4662" s="16"/>
      <c r="X4662" s="402"/>
      <c r="Y4662" s="16"/>
      <c r="Z4662" s="48"/>
      <c r="AB4662" s="16"/>
    </row>
    <row r="4663" spans="1:28" ht="12.75">
      <c r="A4663" s="354"/>
      <c r="B4663" s="225"/>
      <c r="C4663" s="225"/>
      <c r="F4663" s="555"/>
      <c r="G4663" s="555"/>
      <c r="P4663" s="581"/>
      <c r="Q4663" s="16"/>
      <c r="R4663" s="16"/>
      <c r="X4663" s="402"/>
      <c r="Y4663" s="16"/>
      <c r="Z4663" s="48"/>
      <c r="AB4663" s="16"/>
    </row>
    <row r="4664" spans="1:28" ht="12.75">
      <c r="A4664" s="354"/>
      <c r="B4664" s="225"/>
      <c r="C4664" s="225"/>
      <c r="F4664" s="555"/>
      <c r="G4664" s="555"/>
      <c r="P4664" s="581"/>
      <c r="Q4664" s="16"/>
      <c r="R4664" s="16"/>
      <c r="X4664" s="402"/>
      <c r="Y4664" s="16"/>
      <c r="Z4664" s="48"/>
      <c r="AB4664" s="16"/>
    </row>
    <row r="4665" spans="1:28" ht="12.75">
      <c r="A4665" s="354"/>
      <c r="B4665" s="225"/>
      <c r="C4665" s="225"/>
      <c r="F4665" s="555"/>
      <c r="G4665" s="555"/>
      <c r="P4665" s="581"/>
      <c r="Q4665" s="16"/>
      <c r="R4665" s="16"/>
      <c r="X4665" s="402"/>
      <c r="Y4665" s="16"/>
      <c r="Z4665" s="48"/>
      <c r="AB4665" s="16"/>
    </row>
    <row r="4666" spans="1:28" ht="12.75">
      <c r="A4666" s="354"/>
      <c r="B4666" s="225"/>
      <c r="C4666" s="225"/>
      <c r="F4666" s="555"/>
      <c r="G4666" s="555"/>
      <c r="P4666" s="581"/>
      <c r="Q4666" s="16"/>
      <c r="R4666" s="16"/>
      <c r="X4666" s="402"/>
      <c r="Y4666" s="16"/>
      <c r="Z4666" s="48"/>
      <c r="AB4666" s="16"/>
    </row>
    <row r="4667" spans="1:28" ht="12.75">
      <c r="A4667" s="354"/>
      <c r="B4667" s="225"/>
      <c r="C4667" s="225"/>
      <c r="F4667" s="555"/>
      <c r="G4667" s="555"/>
      <c r="P4667" s="581"/>
      <c r="Q4667" s="16"/>
      <c r="R4667" s="16"/>
      <c r="X4667" s="402"/>
      <c r="Y4667" s="16"/>
      <c r="Z4667" s="48"/>
      <c r="AB4667" s="16"/>
    </row>
    <row r="4668" spans="1:28" ht="12.75">
      <c r="A4668" s="354"/>
      <c r="B4668" s="225"/>
      <c r="C4668" s="225"/>
      <c r="F4668" s="555"/>
      <c r="G4668" s="555"/>
      <c r="P4668" s="581"/>
      <c r="Q4668" s="16"/>
      <c r="R4668" s="16"/>
      <c r="X4668" s="402"/>
      <c r="Y4668" s="16"/>
      <c r="Z4668" s="48"/>
      <c r="AB4668" s="16"/>
    </row>
    <row r="4669" spans="1:28" ht="12.75">
      <c r="A4669" s="354"/>
      <c r="B4669" s="225"/>
      <c r="C4669" s="225"/>
      <c r="F4669" s="555"/>
      <c r="G4669" s="555"/>
      <c r="P4669" s="581"/>
      <c r="Q4669" s="16"/>
      <c r="R4669" s="16"/>
      <c r="X4669" s="402"/>
      <c r="Y4669" s="16"/>
      <c r="Z4669" s="48"/>
      <c r="AB4669" s="16"/>
    </row>
    <row r="4670" spans="1:28" ht="12.75">
      <c r="A4670" s="354"/>
      <c r="B4670" s="225"/>
      <c r="C4670" s="225"/>
      <c r="F4670" s="555"/>
      <c r="G4670" s="555"/>
      <c r="P4670" s="581"/>
      <c r="Q4670" s="16"/>
      <c r="R4670" s="16"/>
      <c r="X4670" s="402"/>
      <c r="Y4670" s="16"/>
      <c r="Z4670" s="48"/>
      <c r="AB4670" s="16"/>
    </row>
    <row r="4671" spans="1:28" ht="12.75">
      <c r="A4671" s="354"/>
      <c r="B4671" s="225"/>
      <c r="C4671" s="225"/>
      <c r="F4671" s="555"/>
      <c r="G4671" s="555"/>
      <c r="P4671" s="581"/>
      <c r="Q4671" s="16"/>
      <c r="R4671" s="16"/>
      <c r="X4671" s="402"/>
      <c r="Y4671" s="16"/>
      <c r="Z4671" s="48"/>
      <c r="AB4671" s="16"/>
    </row>
    <row r="4672" spans="1:28" ht="12.75">
      <c r="A4672" s="354"/>
      <c r="B4672" s="225"/>
      <c r="C4672" s="225"/>
      <c r="F4672" s="555"/>
      <c r="G4672" s="555"/>
      <c r="P4672" s="581"/>
      <c r="Q4672" s="16"/>
      <c r="R4672" s="16"/>
      <c r="X4672" s="402"/>
      <c r="Y4672" s="16"/>
      <c r="Z4672" s="48"/>
      <c r="AB4672" s="16"/>
    </row>
    <row r="4673" spans="1:28" ht="12.75">
      <c r="A4673" s="354"/>
      <c r="B4673" s="225"/>
      <c r="C4673" s="225"/>
      <c r="F4673" s="555"/>
      <c r="G4673" s="555"/>
      <c r="P4673" s="581"/>
      <c r="Q4673" s="16"/>
      <c r="R4673" s="16"/>
      <c r="X4673" s="402"/>
      <c r="Y4673" s="16"/>
      <c r="Z4673" s="48"/>
      <c r="AB4673" s="16"/>
    </row>
    <row r="4674" spans="1:28" ht="12.75">
      <c r="A4674" s="354"/>
      <c r="B4674" s="225"/>
      <c r="C4674" s="225"/>
      <c r="F4674" s="555"/>
      <c r="G4674" s="555"/>
      <c r="P4674" s="581"/>
      <c r="Q4674" s="16"/>
      <c r="R4674" s="16"/>
      <c r="X4674" s="402"/>
      <c r="Y4674" s="16"/>
      <c r="Z4674" s="48"/>
      <c r="AB4674" s="16"/>
    </row>
    <row r="4675" spans="1:28" ht="12.75">
      <c r="A4675" s="354"/>
      <c r="B4675" s="225"/>
      <c r="C4675" s="225"/>
      <c r="F4675" s="555"/>
      <c r="G4675" s="555"/>
      <c r="P4675" s="581"/>
      <c r="Q4675" s="16"/>
      <c r="R4675" s="16"/>
      <c r="X4675" s="402"/>
      <c r="Y4675" s="16"/>
      <c r="Z4675" s="48"/>
      <c r="AB4675" s="16"/>
    </row>
    <row r="4676" spans="1:28" ht="12.75">
      <c r="A4676" s="354"/>
      <c r="B4676" s="225"/>
      <c r="C4676" s="225"/>
      <c r="F4676" s="555"/>
      <c r="G4676" s="555"/>
      <c r="P4676" s="581"/>
      <c r="Q4676" s="16"/>
      <c r="R4676" s="16"/>
      <c r="X4676" s="402"/>
      <c r="Y4676" s="16"/>
      <c r="Z4676" s="48"/>
      <c r="AB4676" s="16"/>
    </row>
    <row r="4677" spans="1:28" ht="12.75">
      <c r="A4677" s="354"/>
      <c r="B4677" s="225"/>
      <c r="C4677" s="225"/>
      <c r="F4677" s="555"/>
      <c r="G4677" s="555"/>
      <c r="P4677" s="581"/>
      <c r="Q4677" s="16"/>
      <c r="R4677" s="16"/>
      <c r="X4677" s="402"/>
      <c r="Y4677" s="16"/>
      <c r="Z4677" s="48"/>
      <c r="AB4677" s="16"/>
    </row>
    <row r="4678" spans="1:28" ht="12.75">
      <c r="A4678" s="354"/>
      <c r="B4678" s="225"/>
      <c r="C4678" s="225"/>
      <c r="F4678" s="555"/>
      <c r="G4678" s="555"/>
      <c r="P4678" s="581"/>
      <c r="Q4678" s="16"/>
      <c r="R4678" s="16"/>
      <c r="X4678" s="402"/>
      <c r="Y4678" s="16"/>
      <c r="Z4678" s="48"/>
      <c r="AB4678" s="16"/>
    </row>
    <row r="4679" spans="1:28" ht="12.75">
      <c r="A4679" s="354"/>
      <c r="B4679" s="225"/>
      <c r="C4679" s="225"/>
      <c r="F4679" s="555"/>
      <c r="G4679" s="555"/>
      <c r="P4679" s="581"/>
      <c r="Q4679" s="16"/>
      <c r="R4679" s="16"/>
      <c r="X4679" s="402"/>
      <c r="Y4679" s="16"/>
      <c r="Z4679" s="48"/>
      <c r="AB4679" s="16"/>
    </row>
    <row r="4680" spans="1:28" ht="12.75">
      <c r="A4680" s="354"/>
      <c r="B4680" s="225"/>
      <c r="C4680" s="225"/>
      <c r="F4680" s="555"/>
      <c r="G4680" s="555"/>
      <c r="P4680" s="581"/>
      <c r="Q4680" s="16"/>
      <c r="R4680" s="16"/>
      <c r="X4680" s="402"/>
      <c r="Y4680" s="16"/>
      <c r="Z4680" s="48"/>
      <c r="AB4680" s="16"/>
    </row>
    <row r="4681" spans="1:28" ht="12.75">
      <c r="A4681" s="354"/>
      <c r="B4681" s="225"/>
      <c r="C4681" s="225"/>
      <c r="F4681" s="555"/>
      <c r="G4681" s="555"/>
      <c r="P4681" s="581"/>
      <c r="Q4681" s="16"/>
      <c r="R4681" s="16"/>
      <c r="X4681" s="402"/>
      <c r="Y4681" s="16"/>
      <c r="Z4681" s="48"/>
      <c r="AB4681" s="16"/>
    </row>
    <row r="4682" spans="1:28" ht="12.75">
      <c r="A4682" s="354"/>
      <c r="B4682" s="225"/>
      <c r="C4682" s="225"/>
      <c r="F4682" s="555"/>
      <c r="G4682" s="555"/>
      <c r="P4682" s="581"/>
      <c r="Q4682" s="16"/>
      <c r="R4682" s="16"/>
      <c r="X4682" s="402"/>
      <c r="Y4682" s="16"/>
      <c r="Z4682" s="48"/>
      <c r="AB4682" s="16"/>
    </row>
    <row r="4683" spans="1:28" ht="12.75">
      <c r="A4683" s="354"/>
      <c r="B4683" s="225"/>
      <c r="C4683" s="225"/>
      <c r="F4683" s="555"/>
      <c r="G4683" s="555"/>
      <c r="P4683" s="581"/>
      <c r="Q4683" s="16"/>
      <c r="R4683" s="16"/>
      <c r="X4683" s="402"/>
      <c r="Y4683" s="16"/>
      <c r="Z4683" s="48"/>
      <c r="AB4683" s="16"/>
    </row>
    <row r="4684" spans="1:28" ht="12.75">
      <c r="A4684" s="354"/>
      <c r="B4684" s="225"/>
      <c r="C4684" s="225"/>
      <c r="F4684" s="555"/>
      <c r="G4684" s="555"/>
      <c r="P4684" s="581"/>
      <c r="Q4684" s="16"/>
      <c r="R4684" s="16"/>
      <c r="X4684" s="402"/>
      <c r="Y4684" s="16"/>
      <c r="Z4684" s="48"/>
      <c r="AB4684" s="16"/>
    </row>
    <row r="4685" spans="1:28" ht="12.75">
      <c r="A4685" s="354"/>
      <c r="B4685" s="225"/>
      <c r="C4685" s="225"/>
      <c r="F4685" s="555"/>
      <c r="G4685" s="555"/>
      <c r="P4685" s="581"/>
      <c r="Q4685" s="16"/>
      <c r="R4685" s="16"/>
      <c r="X4685" s="402"/>
      <c r="Y4685" s="16"/>
      <c r="Z4685" s="48"/>
      <c r="AB4685" s="16"/>
    </row>
    <row r="4686" spans="1:28" ht="12.75">
      <c r="A4686" s="354"/>
      <c r="B4686" s="225"/>
      <c r="C4686" s="225"/>
      <c r="F4686" s="555"/>
      <c r="G4686" s="555"/>
      <c r="P4686" s="581"/>
      <c r="Q4686" s="16"/>
      <c r="R4686" s="16"/>
      <c r="X4686" s="402"/>
      <c r="Y4686" s="16"/>
      <c r="Z4686" s="48"/>
      <c r="AB4686" s="16"/>
    </row>
    <row r="4687" spans="1:28" ht="12.75">
      <c r="A4687" s="354"/>
      <c r="B4687" s="225"/>
      <c r="C4687" s="225"/>
      <c r="F4687" s="555"/>
      <c r="G4687" s="555"/>
      <c r="P4687" s="581"/>
      <c r="Q4687" s="16"/>
      <c r="R4687" s="16"/>
      <c r="X4687" s="402"/>
      <c r="Y4687" s="16"/>
      <c r="Z4687" s="48"/>
      <c r="AB4687" s="16"/>
    </row>
    <row r="4688" spans="1:28" ht="12.75">
      <c r="A4688" s="354"/>
      <c r="B4688" s="225"/>
      <c r="C4688" s="225"/>
      <c r="F4688" s="555"/>
      <c r="G4688" s="555"/>
      <c r="P4688" s="581"/>
      <c r="Q4688" s="16"/>
      <c r="R4688" s="16"/>
      <c r="X4688" s="402"/>
      <c r="Y4688" s="16"/>
      <c r="Z4688" s="48"/>
      <c r="AB4688" s="16"/>
    </row>
    <row r="4689" spans="1:28" ht="12.75">
      <c r="A4689" s="354"/>
      <c r="B4689" s="225"/>
      <c r="C4689" s="225"/>
      <c r="F4689" s="555"/>
      <c r="G4689" s="555"/>
      <c r="P4689" s="581"/>
      <c r="Q4689" s="16"/>
      <c r="R4689" s="16"/>
      <c r="X4689" s="402"/>
      <c r="Y4689" s="16"/>
      <c r="Z4689" s="48"/>
      <c r="AB4689" s="16"/>
    </row>
    <row r="4690" spans="1:28" ht="12.75">
      <c r="A4690" s="354"/>
      <c r="B4690" s="225"/>
      <c r="C4690" s="225"/>
      <c r="F4690" s="555"/>
      <c r="G4690" s="555"/>
      <c r="P4690" s="581"/>
      <c r="Q4690" s="16"/>
      <c r="R4690" s="16"/>
      <c r="X4690" s="402"/>
      <c r="Y4690" s="16"/>
      <c r="Z4690" s="48"/>
      <c r="AB4690" s="16"/>
    </row>
    <row r="4691" spans="1:28" ht="12.75">
      <c r="A4691" s="354"/>
      <c r="B4691" s="225"/>
      <c r="C4691" s="225"/>
      <c r="F4691" s="555"/>
      <c r="G4691" s="555"/>
      <c r="P4691" s="581"/>
      <c r="Q4691" s="16"/>
      <c r="R4691" s="16"/>
      <c r="X4691" s="402"/>
      <c r="Y4691" s="16"/>
      <c r="Z4691" s="48"/>
      <c r="AB4691" s="16"/>
    </row>
    <row r="4692" spans="1:28" ht="12.75">
      <c r="A4692" s="354"/>
      <c r="B4692" s="225"/>
      <c r="C4692" s="225"/>
      <c r="F4692" s="555"/>
      <c r="G4692" s="555"/>
      <c r="P4692" s="581"/>
      <c r="Q4692" s="16"/>
      <c r="R4692" s="16"/>
      <c r="X4692" s="402"/>
      <c r="Y4692" s="16"/>
      <c r="Z4692" s="48"/>
      <c r="AB4692" s="16"/>
    </row>
    <row r="4693" spans="1:28" ht="12.75">
      <c r="A4693" s="354"/>
      <c r="B4693" s="225"/>
      <c r="C4693" s="225"/>
      <c r="F4693" s="555"/>
      <c r="G4693" s="555"/>
      <c r="P4693" s="581"/>
      <c r="Q4693" s="16"/>
      <c r="R4693" s="16"/>
      <c r="X4693" s="402"/>
      <c r="Y4693" s="16"/>
      <c r="Z4693" s="48"/>
      <c r="AB4693" s="16"/>
    </row>
    <row r="4694" spans="1:28" ht="12.75">
      <c r="A4694" s="354"/>
      <c r="B4694" s="225"/>
      <c r="C4694" s="225"/>
      <c r="F4694" s="555"/>
      <c r="G4694" s="555"/>
      <c r="P4694" s="581"/>
      <c r="Q4694" s="16"/>
      <c r="R4694" s="16"/>
      <c r="X4694" s="402"/>
      <c r="Y4694" s="16"/>
      <c r="Z4694" s="48"/>
      <c r="AB4694" s="16"/>
    </row>
    <row r="4695" spans="1:28" ht="12.75">
      <c r="A4695" s="354"/>
      <c r="B4695" s="225"/>
      <c r="C4695" s="225"/>
      <c r="F4695" s="555"/>
      <c r="G4695" s="555"/>
      <c r="P4695" s="581"/>
      <c r="Q4695" s="16"/>
      <c r="R4695" s="16"/>
      <c r="X4695" s="402"/>
      <c r="Y4695" s="16"/>
      <c r="Z4695" s="48"/>
      <c r="AB4695" s="16"/>
    </row>
    <row r="4696" spans="1:28" ht="12.75">
      <c r="A4696" s="354"/>
      <c r="B4696" s="225"/>
      <c r="C4696" s="225"/>
      <c r="F4696" s="555"/>
      <c r="G4696" s="555"/>
      <c r="P4696" s="581"/>
      <c r="Q4696" s="16"/>
      <c r="R4696" s="16"/>
      <c r="X4696" s="402"/>
      <c r="Y4696" s="16"/>
      <c r="Z4696" s="48"/>
      <c r="AB4696" s="16"/>
    </row>
    <row r="4697" spans="1:28" ht="12.75">
      <c r="A4697" s="354"/>
      <c r="B4697" s="225"/>
      <c r="C4697" s="225"/>
      <c r="F4697" s="555"/>
      <c r="G4697" s="555"/>
      <c r="P4697" s="581"/>
      <c r="Q4697" s="16"/>
      <c r="R4697" s="16"/>
      <c r="X4697" s="402"/>
      <c r="Y4697" s="16"/>
      <c r="Z4697" s="48"/>
      <c r="AB4697" s="16"/>
    </row>
    <row r="4698" spans="1:28" ht="12.75">
      <c r="A4698" s="354"/>
      <c r="B4698" s="225"/>
      <c r="C4698" s="225"/>
      <c r="F4698" s="555"/>
      <c r="G4698" s="555"/>
      <c r="P4698" s="581"/>
      <c r="Q4698" s="16"/>
      <c r="R4698" s="16"/>
      <c r="X4698" s="402"/>
      <c r="Y4698" s="16"/>
      <c r="Z4698" s="48"/>
      <c r="AB4698" s="16"/>
    </row>
    <row r="4699" spans="1:28" ht="12.75">
      <c r="A4699" s="354"/>
      <c r="B4699" s="225"/>
      <c r="C4699" s="225"/>
      <c r="F4699" s="555"/>
      <c r="G4699" s="555"/>
      <c r="P4699" s="581"/>
      <c r="Q4699" s="16"/>
      <c r="R4699" s="16"/>
      <c r="X4699" s="402"/>
      <c r="Y4699" s="16"/>
      <c r="Z4699" s="48"/>
      <c r="AB4699" s="16"/>
    </row>
    <row r="4700" spans="1:28" ht="12.75">
      <c r="A4700" s="354"/>
      <c r="B4700" s="225"/>
      <c r="C4700" s="225"/>
      <c r="F4700" s="555"/>
      <c r="G4700" s="555"/>
      <c r="P4700" s="581"/>
      <c r="Q4700" s="16"/>
      <c r="R4700" s="16"/>
      <c r="X4700" s="402"/>
      <c r="Y4700" s="16"/>
      <c r="Z4700" s="48"/>
      <c r="AB4700" s="16"/>
    </row>
    <row r="4701" spans="1:28" ht="12.75">
      <c r="A4701" s="354"/>
      <c r="B4701" s="225"/>
      <c r="C4701" s="225"/>
      <c r="F4701" s="555"/>
      <c r="G4701" s="555"/>
      <c r="P4701" s="581"/>
      <c r="Q4701" s="16"/>
      <c r="R4701" s="16"/>
      <c r="X4701" s="402"/>
      <c r="Y4701" s="16"/>
      <c r="Z4701" s="48"/>
      <c r="AB4701" s="16"/>
    </row>
    <row r="4702" spans="1:28" ht="12.75">
      <c r="A4702" s="354"/>
      <c r="B4702" s="225"/>
      <c r="C4702" s="225"/>
      <c r="F4702" s="555"/>
      <c r="G4702" s="555"/>
      <c r="P4702" s="581"/>
      <c r="Q4702" s="16"/>
      <c r="R4702" s="16"/>
      <c r="X4702" s="402"/>
      <c r="Y4702" s="16"/>
      <c r="Z4702" s="48"/>
      <c r="AB4702" s="16"/>
    </row>
    <row r="4703" spans="1:28" ht="12.75">
      <c r="A4703" s="354"/>
      <c r="B4703" s="225"/>
      <c r="C4703" s="225"/>
      <c r="F4703" s="555"/>
      <c r="G4703" s="555"/>
      <c r="P4703" s="581"/>
      <c r="Q4703" s="16"/>
      <c r="R4703" s="16"/>
      <c r="X4703" s="402"/>
      <c r="Y4703" s="16"/>
      <c r="Z4703" s="48"/>
      <c r="AB4703" s="16"/>
    </row>
    <row r="4704" spans="1:28" ht="12.75">
      <c r="A4704" s="354"/>
      <c r="B4704" s="225"/>
      <c r="C4704" s="225"/>
      <c r="F4704" s="555"/>
      <c r="G4704" s="555"/>
      <c r="P4704" s="581"/>
      <c r="Q4704" s="16"/>
      <c r="R4704" s="16"/>
      <c r="X4704" s="402"/>
      <c r="Y4704" s="16"/>
      <c r="Z4704" s="48"/>
      <c r="AB4704" s="16"/>
    </row>
    <row r="4705" spans="1:28" ht="12.75">
      <c r="A4705" s="354"/>
      <c r="B4705" s="225"/>
      <c r="C4705" s="225"/>
      <c r="F4705" s="555"/>
      <c r="G4705" s="555"/>
      <c r="P4705" s="581"/>
      <c r="Q4705" s="16"/>
      <c r="R4705" s="16"/>
      <c r="X4705" s="402"/>
      <c r="Y4705" s="16"/>
      <c r="Z4705" s="48"/>
      <c r="AB4705" s="16"/>
    </row>
    <row r="4706" spans="1:28" ht="12.75">
      <c r="A4706" s="354"/>
      <c r="B4706" s="225"/>
      <c r="C4706" s="225"/>
      <c r="F4706" s="555"/>
      <c r="G4706" s="555"/>
      <c r="P4706" s="581"/>
      <c r="Q4706" s="16"/>
      <c r="R4706" s="16"/>
      <c r="X4706" s="402"/>
      <c r="Y4706" s="16"/>
      <c r="Z4706" s="48"/>
      <c r="AB4706" s="16"/>
    </row>
    <row r="4707" spans="1:28" ht="12.75">
      <c r="A4707" s="354"/>
      <c r="B4707" s="225"/>
      <c r="C4707" s="225"/>
      <c r="F4707" s="555"/>
      <c r="G4707" s="555"/>
      <c r="P4707" s="581"/>
      <c r="Q4707" s="16"/>
      <c r="R4707" s="16"/>
      <c r="X4707" s="402"/>
      <c r="Y4707" s="16"/>
      <c r="Z4707" s="48"/>
      <c r="AB4707" s="16"/>
    </row>
    <row r="4708" spans="1:28" ht="12.75">
      <c r="A4708" s="354"/>
      <c r="B4708" s="225"/>
      <c r="C4708" s="225"/>
      <c r="F4708" s="555"/>
      <c r="G4708" s="555"/>
      <c r="P4708" s="581"/>
      <c r="Q4708" s="16"/>
      <c r="R4708" s="16"/>
      <c r="X4708" s="402"/>
      <c r="Y4708" s="16"/>
      <c r="Z4708" s="48"/>
      <c r="AB4708" s="16"/>
    </row>
    <row r="4709" spans="1:28" ht="12.75">
      <c r="A4709" s="354"/>
      <c r="B4709" s="225"/>
      <c r="C4709" s="225"/>
      <c r="F4709" s="555"/>
      <c r="G4709" s="555"/>
      <c r="P4709" s="581"/>
      <c r="Q4709" s="16"/>
      <c r="R4709" s="16"/>
      <c r="X4709" s="402"/>
      <c r="Y4709" s="16"/>
      <c r="Z4709" s="48"/>
      <c r="AB4709" s="16"/>
    </row>
    <row r="4710" spans="1:28" ht="12.75">
      <c r="A4710" s="354"/>
      <c r="B4710" s="225"/>
      <c r="C4710" s="225"/>
      <c r="F4710" s="555"/>
      <c r="G4710" s="555"/>
      <c r="P4710" s="581"/>
      <c r="Q4710" s="16"/>
      <c r="R4710" s="16"/>
      <c r="X4710" s="402"/>
      <c r="Y4710" s="16"/>
      <c r="Z4710" s="48"/>
      <c r="AB4710" s="16"/>
    </row>
    <row r="4711" spans="1:28" ht="12.75">
      <c r="A4711" s="354"/>
      <c r="B4711" s="225"/>
      <c r="C4711" s="225"/>
      <c r="F4711" s="555"/>
      <c r="G4711" s="555"/>
      <c r="P4711" s="581"/>
      <c r="Q4711" s="16"/>
      <c r="R4711" s="16"/>
      <c r="X4711" s="402"/>
      <c r="Y4711" s="16"/>
      <c r="Z4711" s="48"/>
      <c r="AB4711" s="16"/>
    </row>
    <row r="4712" spans="1:28" ht="12.75">
      <c r="A4712" s="354"/>
      <c r="B4712" s="225"/>
      <c r="C4712" s="225"/>
      <c r="F4712" s="555"/>
      <c r="G4712" s="555"/>
      <c r="P4712" s="581"/>
      <c r="Q4712" s="16"/>
      <c r="R4712" s="16"/>
      <c r="X4712" s="402"/>
      <c r="Y4712" s="16"/>
      <c r="Z4712" s="48"/>
      <c r="AB4712" s="16"/>
    </row>
    <row r="4713" spans="1:28" ht="12.75">
      <c r="A4713" s="354"/>
      <c r="B4713" s="225"/>
      <c r="C4713" s="225"/>
      <c r="F4713" s="555"/>
      <c r="G4713" s="555"/>
      <c r="P4713" s="581"/>
      <c r="Q4713" s="16"/>
      <c r="R4713" s="16"/>
      <c r="X4713" s="402"/>
      <c r="Y4713" s="16"/>
      <c r="Z4713" s="48"/>
      <c r="AB4713" s="16"/>
    </row>
    <row r="4714" spans="1:28" ht="12.75">
      <c r="A4714" s="354"/>
      <c r="B4714" s="225"/>
      <c r="C4714" s="225"/>
      <c r="F4714" s="555"/>
      <c r="G4714" s="555"/>
      <c r="P4714" s="581"/>
      <c r="Q4714" s="16"/>
      <c r="R4714" s="16"/>
      <c r="X4714" s="402"/>
      <c r="Y4714" s="16"/>
      <c r="Z4714" s="48"/>
      <c r="AB4714" s="16"/>
    </row>
    <row r="4715" spans="1:28" ht="12.75">
      <c r="A4715" s="354"/>
      <c r="B4715" s="225"/>
      <c r="C4715" s="225"/>
      <c r="F4715" s="555"/>
      <c r="G4715" s="555"/>
      <c r="P4715" s="581"/>
      <c r="Q4715" s="16"/>
      <c r="R4715" s="16"/>
      <c r="X4715" s="402"/>
      <c r="Y4715" s="16"/>
      <c r="Z4715" s="48"/>
      <c r="AB4715" s="16"/>
    </row>
    <row r="4716" spans="1:28" ht="12.75">
      <c r="A4716" s="354"/>
      <c r="B4716" s="225"/>
      <c r="C4716" s="225"/>
      <c r="F4716" s="555"/>
      <c r="G4716" s="555"/>
      <c r="P4716" s="581"/>
      <c r="Q4716" s="16"/>
      <c r="R4716" s="16"/>
      <c r="X4716" s="402"/>
      <c r="Y4716" s="16"/>
      <c r="Z4716" s="48"/>
      <c r="AB4716" s="16"/>
    </row>
    <row r="4717" spans="1:28" ht="12.75">
      <c r="A4717" s="354"/>
      <c r="B4717" s="225"/>
      <c r="C4717" s="225"/>
      <c r="F4717" s="555"/>
      <c r="G4717" s="555"/>
      <c r="P4717" s="581"/>
      <c r="Q4717" s="16"/>
      <c r="R4717" s="16"/>
      <c r="X4717" s="402"/>
      <c r="Y4717" s="16"/>
      <c r="Z4717" s="48"/>
      <c r="AB4717" s="16"/>
    </row>
    <row r="4718" spans="1:28" ht="12.75">
      <c r="A4718" s="354"/>
      <c r="B4718" s="225"/>
      <c r="C4718" s="225"/>
      <c r="F4718" s="555"/>
      <c r="G4718" s="555"/>
      <c r="P4718" s="581"/>
      <c r="Q4718" s="16"/>
      <c r="R4718" s="16"/>
      <c r="X4718" s="402"/>
      <c r="Y4718" s="16"/>
      <c r="Z4718" s="48"/>
      <c r="AB4718" s="16"/>
    </row>
    <row r="4719" spans="1:28" ht="12.75">
      <c r="A4719" s="354"/>
      <c r="B4719" s="225"/>
      <c r="C4719" s="225"/>
      <c r="F4719" s="555"/>
      <c r="G4719" s="555"/>
      <c r="P4719" s="581"/>
      <c r="Q4719" s="16"/>
      <c r="R4719" s="16"/>
      <c r="X4719" s="402"/>
      <c r="Y4719" s="16"/>
      <c r="Z4719" s="48"/>
      <c r="AB4719" s="16"/>
    </row>
    <row r="4720" spans="1:28" ht="12.75">
      <c r="A4720" s="354"/>
      <c r="B4720" s="225"/>
      <c r="C4720" s="225"/>
      <c r="F4720" s="555"/>
      <c r="G4720" s="555"/>
      <c r="P4720" s="581"/>
      <c r="Q4720" s="16"/>
      <c r="R4720" s="16"/>
      <c r="X4720" s="402"/>
      <c r="Y4720" s="16"/>
      <c r="Z4720" s="48"/>
      <c r="AB4720" s="16"/>
    </row>
    <row r="4721" spans="1:28" ht="12.75">
      <c r="A4721" s="354"/>
      <c r="B4721" s="225"/>
      <c r="C4721" s="225"/>
      <c r="F4721" s="555"/>
      <c r="G4721" s="555"/>
      <c r="P4721" s="581"/>
      <c r="Q4721" s="16"/>
      <c r="R4721" s="16"/>
      <c r="X4721" s="402"/>
      <c r="Y4721" s="16"/>
      <c r="Z4721" s="48"/>
      <c r="AB4721" s="16"/>
    </row>
    <row r="4722" spans="1:28" ht="12.75">
      <c r="A4722" s="354"/>
      <c r="B4722" s="225"/>
      <c r="C4722" s="225"/>
      <c r="F4722" s="555"/>
      <c r="G4722" s="555"/>
      <c r="P4722" s="581"/>
      <c r="Q4722" s="16"/>
      <c r="R4722" s="16"/>
      <c r="X4722" s="402"/>
      <c r="Y4722" s="16"/>
      <c r="Z4722" s="48"/>
      <c r="AB4722" s="16"/>
    </row>
    <row r="4723" spans="1:28" ht="12.75">
      <c r="A4723" s="354"/>
      <c r="B4723" s="225"/>
      <c r="C4723" s="225"/>
      <c r="F4723" s="555"/>
      <c r="G4723" s="555"/>
      <c r="P4723" s="581"/>
      <c r="Q4723" s="16"/>
      <c r="R4723" s="16"/>
      <c r="X4723" s="402"/>
      <c r="Y4723" s="16"/>
      <c r="Z4723" s="48"/>
      <c r="AB4723" s="16"/>
    </row>
    <row r="4724" spans="1:28" ht="12.75">
      <c r="A4724" s="354"/>
      <c r="B4724" s="225"/>
      <c r="C4724" s="225"/>
      <c r="F4724" s="555"/>
      <c r="G4724" s="555"/>
      <c r="P4724" s="581"/>
      <c r="Q4724" s="16"/>
      <c r="R4724" s="16"/>
      <c r="X4724" s="402"/>
      <c r="Y4724" s="16"/>
      <c r="Z4724" s="48"/>
      <c r="AB4724" s="16"/>
    </row>
    <row r="4725" spans="1:28" ht="12.75">
      <c r="A4725" s="354"/>
      <c r="B4725" s="225"/>
      <c r="C4725" s="225"/>
      <c r="F4725" s="555"/>
      <c r="G4725" s="555"/>
      <c r="P4725" s="581"/>
      <c r="Q4725" s="16"/>
      <c r="R4725" s="16"/>
      <c r="X4725" s="402"/>
      <c r="Y4725" s="16"/>
      <c r="Z4725" s="48"/>
      <c r="AB4725" s="16"/>
    </row>
    <row r="4726" spans="1:28" ht="12.75">
      <c r="A4726" s="354"/>
      <c r="B4726" s="225"/>
      <c r="C4726" s="225"/>
      <c r="F4726" s="555"/>
      <c r="G4726" s="555"/>
      <c r="P4726" s="581"/>
      <c r="Q4726" s="16"/>
      <c r="R4726" s="16"/>
      <c r="X4726" s="402"/>
      <c r="Y4726" s="16"/>
      <c r="Z4726" s="48"/>
      <c r="AB4726" s="16"/>
    </row>
    <row r="4727" spans="1:28" ht="12.75">
      <c r="A4727" s="354"/>
      <c r="B4727" s="225"/>
      <c r="C4727" s="225"/>
      <c r="F4727" s="555"/>
      <c r="G4727" s="555"/>
      <c r="P4727" s="581"/>
      <c r="Q4727" s="16"/>
      <c r="R4727" s="16"/>
      <c r="X4727" s="402"/>
      <c r="Y4727" s="16"/>
      <c r="Z4727" s="48"/>
      <c r="AB4727" s="16"/>
    </row>
    <row r="4728" spans="1:28" ht="12.75">
      <c r="A4728" s="354"/>
      <c r="B4728" s="225"/>
      <c r="C4728" s="225"/>
      <c r="F4728" s="555"/>
      <c r="G4728" s="555"/>
      <c r="P4728" s="581"/>
      <c r="Q4728" s="16"/>
      <c r="R4728" s="16"/>
      <c r="X4728" s="402"/>
      <c r="Y4728" s="16"/>
      <c r="Z4728" s="48"/>
      <c r="AB4728" s="16"/>
    </row>
    <row r="4729" spans="1:28" ht="12.75">
      <c r="A4729" s="354"/>
      <c r="B4729" s="225"/>
      <c r="C4729" s="225"/>
      <c r="F4729" s="555"/>
      <c r="G4729" s="555"/>
      <c r="P4729" s="581"/>
      <c r="Q4729" s="16"/>
      <c r="R4729" s="16"/>
      <c r="X4729" s="402"/>
      <c r="Y4729" s="16"/>
      <c r="Z4729" s="48"/>
      <c r="AB4729" s="16"/>
    </row>
    <row r="4730" spans="1:28" ht="12.75">
      <c r="A4730" s="354"/>
      <c r="B4730" s="225"/>
      <c r="C4730" s="225"/>
      <c r="F4730" s="555"/>
      <c r="G4730" s="555"/>
      <c r="P4730" s="581"/>
      <c r="Q4730" s="16"/>
      <c r="R4730" s="16"/>
      <c r="X4730" s="402"/>
      <c r="Y4730" s="16"/>
      <c r="Z4730" s="48"/>
      <c r="AB4730" s="16"/>
    </row>
    <row r="4731" spans="1:28" ht="12.75">
      <c r="A4731" s="354"/>
      <c r="B4731" s="225"/>
      <c r="C4731" s="225"/>
      <c r="F4731" s="555"/>
      <c r="G4731" s="555"/>
      <c r="P4731" s="581"/>
      <c r="Q4731" s="16"/>
      <c r="R4731" s="16"/>
      <c r="X4731" s="402"/>
      <c r="Y4731" s="16"/>
      <c r="Z4731" s="48"/>
      <c r="AB4731" s="16"/>
    </row>
    <row r="4732" spans="1:28" ht="12.75">
      <c r="A4732" s="354"/>
      <c r="B4732" s="225"/>
      <c r="C4732" s="225"/>
      <c r="F4732" s="555"/>
      <c r="G4732" s="555"/>
      <c r="P4732" s="581"/>
      <c r="Q4732" s="16"/>
      <c r="R4732" s="16"/>
      <c r="X4732" s="402"/>
      <c r="Y4732" s="16"/>
      <c r="Z4732" s="48"/>
      <c r="AB4732" s="16"/>
    </row>
    <row r="4733" spans="1:28" ht="12.75">
      <c r="A4733" s="354"/>
      <c r="B4733" s="225"/>
      <c r="C4733" s="225"/>
      <c r="F4733" s="555"/>
      <c r="G4733" s="555"/>
      <c r="P4733" s="581"/>
      <c r="Q4733" s="16"/>
      <c r="R4733" s="16"/>
      <c r="X4733" s="402"/>
      <c r="Y4733" s="16"/>
      <c r="Z4733" s="48"/>
      <c r="AB4733" s="16"/>
    </row>
    <row r="4734" spans="1:28" ht="12.75">
      <c r="A4734" s="354"/>
      <c r="B4734" s="225"/>
      <c r="C4734" s="225"/>
      <c r="F4734" s="555"/>
      <c r="G4734" s="555"/>
      <c r="P4734" s="581"/>
      <c r="Q4734" s="16"/>
      <c r="R4734" s="16"/>
      <c r="X4734" s="402"/>
      <c r="Y4734" s="16"/>
      <c r="Z4734" s="48"/>
      <c r="AB4734" s="16"/>
    </row>
    <row r="4735" spans="1:28" ht="12.75">
      <c r="A4735" s="354"/>
      <c r="B4735" s="225"/>
      <c r="C4735" s="225"/>
      <c r="F4735" s="555"/>
      <c r="G4735" s="555"/>
      <c r="P4735" s="581"/>
      <c r="Q4735" s="16"/>
      <c r="R4735" s="16"/>
      <c r="X4735" s="402"/>
      <c r="Y4735" s="16"/>
      <c r="Z4735" s="48"/>
      <c r="AB4735" s="16"/>
    </row>
    <row r="4736" spans="1:28" ht="12.75">
      <c r="A4736" s="354"/>
      <c r="B4736" s="225"/>
      <c r="C4736" s="225"/>
      <c r="F4736" s="555"/>
      <c r="G4736" s="555"/>
      <c r="P4736" s="581"/>
      <c r="Q4736" s="16"/>
      <c r="R4736" s="16"/>
      <c r="X4736" s="402"/>
      <c r="Y4736" s="16"/>
      <c r="Z4736" s="48"/>
      <c r="AB4736" s="16"/>
    </row>
    <row r="4737" spans="1:28" ht="12.75">
      <c r="A4737" s="354"/>
      <c r="B4737" s="225"/>
      <c r="C4737" s="225"/>
      <c r="F4737" s="555"/>
      <c r="G4737" s="555"/>
      <c r="P4737" s="581"/>
      <c r="Q4737" s="16"/>
      <c r="R4737" s="16"/>
      <c r="X4737" s="402"/>
      <c r="Y4737" s="16"/>
      <c r="Z4737" s="48"/>
      <c r="AB4737" s="16"/>
    </row>
    <row r="4738" spans="1:28" ht="12.75">
      <c r="A4738" s="354"/>
      <c r="B4738" s="225"/>
      <c r="C4738" s="225"/>
      <c r="F4738" s="555"/>
      <c r="G4738" s="555"/>
      <c r="P4738" s="581"/>
      <c r="Q4738" s="16"/>
      <c r="R4738" s="16"/>
      <c r="X4738" s="402"/>
      <c r="Y4738" s="16"/>
      <c r="Z4738" s="48"/>
      <c r="AB4738" s="16"/>
    </row>
    <row r="4739" spans="1:28" ht="12.75">
      <c r="A4739" s="354"/>
      <c r="B4739" s="225"/>
      <c r="C4739" s="225"/>
      <c r="F4739" s="555"/>
      <c r="G4739" s="555"/>
      <c r="P4739" s="581"/>
      <c r="Q4739" s="16"/>
      <c r="R4739" s="16"/>
      <c r="X4739" s="402"/>
      <c r="Y4739" s="16"/>
      <c r="Z4739" s="48"/>
      <c r="AB4739" s="16"/>
    </row>
    <row r="4740" spans="1:28" ht="12.75">
      <c r="A4740" s="354"/>
      <c r="B4740" s="225"/>
      <c r="C4740" s="225"/>
      <c r="F4740" s="555"/>
      <c r="G4740" s="555"/>
      <c r="P4740" s="581"/>
      <c r="Q4740" s="16"/>
      <c r="R4740" s="16"/>
      <c r="X4740" s="402"/>
      <c r="Y4740" s="16"/>
      <c r="Z4740" s="48"/>
      <c r="AB4740" s="16"/>
    </row>
    <row r="4741" spans="1:28" ht="12.75">
      <c r="A4741" s="354"/>
      <c r="B4741" s="225"/>
      <c r="C4741" s="225"/>
      <c r="F4741" s="555"/>
      <c r="G4741" s="555"/>
      <c r="P4741" s="581"/>
      <c r="Q4741" s="16"/>
      <c r="R4741" s="16"/>
      <c r="X4741" s="402"/>
      <c r="Y4741" s="16"/>
      <c r="Z4741" s="48"/>
      <c r="AB4741" s="16"/>
    </row>
    <row r="4742" spans="1:28" ht="12.75">
      <c r="A4742" s="354"/>
      <c r="B4742" s="225"/>
      <c r="C4742" s="225"/>
      <c r="F4742" s="555"/>
      <c r="G4742" s="555"/>
      <c r="P4742" s="581"/>
      <c r="Q4742" s="16"/>
      <c r="R4742" s="16"/>
      <c r="X4742" s="402"/>
      <c r="Y4742" s="16"/>
      <c r="Z4742" s="48"/>
      <c r="AB4742" s="16"/>
    </row>
    <row r="4743" spans="1:28" ht="12.75">
      <c r="A4743" s="354"/>
      <c r="B4743" s="225"/>
      <c r="C4743" s="225"/>
      <c r="F4743" s="555"/>
      <c r="G4743" s="555"/>
      <c r="P4743" s="581"/>
      <c r="Q4743" s="16"/>
      <c r="R4743" s="16"/>
      <c r="X4743" s="402"/>
      <c r="Y4743" s="16"/>
      <c r="Z4743" s="48"/>
      <c r="AB4743" s="16"/>
    </row>
    <row r="4744" spans="1:28" ht="12.75">
      <c r="A4744" s="354"/>
      <c r="B4744" s="225"/>
      <c r="C4744" s="225"/>
      <c r="F4744" s="555"/>
      <c r="G4744" s="555"/>
      <c r="P4744" s="581"/>
      <c r="Q4744" s="16"/>
      <c r="R4744" s="16"/>
      <c r="X4744" s="402"/>
      <c r="Y4744" s="16"/>
      <c r="Z4744" s="48"/>
      <c r="AB4744" s="16"/>
    </row>
    <row r="4745" spans="1:28" ht="12.75">
      <c r="A4745" s="354"/>
      <c r="B4745" s="225"/>
      <c r="C4745" s="225"/>
      <c r="F4745" s="555"/>
      <c r="G4745" s="555"/>
      <c r="P4745" s="581"/>
      <c r="Q4745" s="16"/>
      <c r="R4745" s="16"/>
      <c r="X4745" s="402"/>
      <c r="Y4745" s="16"/>
      <c r="Z4745" s="48"/>
      <c r="AB4745" s="16"/>
    </row>
    <row r="4746" spans="1:28" ht="12.75">
      <c r="A4746" s="354"/>
      <c r="B4746" s="225"/>
      <c r="C4746" s="225"/>
      <c r="F4746" s="555"/>
      <c r="G4746" s="555"/>
      <c r="P4746" s="581"/>
      <c r="Q4746" s="16"/>
      <c r="R4746" s="16"/>
      <c r="X4746" s="402"/>
      <c r="Y4746" s="16"/>
      <c r="Z4746" s="48"/>
      <c r="AB4746" s="16"/>
    </row>
    <row r="4747" spans="1:28" ht="12.75">
      <c r="A4747" s="354"/>
      <c r="B4747" s="225"/>
      <c r="C4747" s="225"/>
      <c r="F4747" s="555"/>
      <c r="G4747" s="555"/>
      <c r="P4747" s="581"/>
      <c r="Q4747" s="16"/>
      <c r="R4747" s="16"/>
      <c r="X4747" s="402"/>
      <c r="Y4747" s="16"/>
      <c r="Z4747" s="48"/>
      <c r="AB4747" s="16"/>
    </row>
    <row r="4748" spans="1:28" ht="12.75">
      <c r="A4748" s="354"/>
      <c r="B4748" s="225"/>
      <c r="C4748" s="225"/>
      <c r="F4748" s="555"/>
      <c r="G4748" s="555"/>
      <c r="P4748" s="581"/>
      <c r="Q4748" s="16"/>
      <c r="R4748" s="16"/>
      <c r="X4748" s="402"/>
      <c r="Y4748" s="16"/>
      <c r="Z4748" s="48"/>
      <c r="AB4748" s="16"/>
    </row>
    <row r="4749" spans="1:28" ht="12.75">
      <c r="A4749" s="354"/>
      <c r="B4749" s="225"/>
      <c r="C4749" s="225"/>
      <c r="F4749" s="555"/>
      <c r="G4749" s="555"/>
      <c r="P4749" s="581"/>
      <c r="Q4749" s="16"/>
      <c r="R4749" s="16"/>
      <c r="X4749" s="402"/>
      <c r="Y4749" s="16"/>
      <c r="Z4749" s="48"/>
      <c r="AB4749" s="16"/>
    </row>
    <row r="4750" spans="1:28" ht="12.75">
      <c r="A4750" s="354"/>
      <c r="B4750" s="225"/>
      <c r="C4750" s="225"/>
      <c r="F4750" s="555"/>
      <c r="G4750" s="555"/>
      <c r="P4750" s="581"/>
      <c r="Q4750" s="16"/>
      <c r="R4750" s="16"/>
      <c r="X4750" s="402"/>
      <c r="Y4750" s="16"/>
      <c r="Z4750" s="48"/>
      <c r="AB4750" s="16"/>
    </row>
    <row r="4751" spans="1:28" ht="12.75">
      <c r="A4751" s="354"/>
      <c r="B4751" s="225"/>
      <c r="C4751" s="225"/>
      <c r="F4751" s="555"/>
      <c r="G4751" s="555"/>
      <c r="P4751" s="581"/>
      <c r="Q4751" s="16"/>
      <c r="R4751" s="16"/>
      <c r="X4751" s="402"/>
      <c r="Y4751" s="16"/>
      <c r="Z4751" s="48"/>
      <c r="AB4751" s="16"/>
    </row>
    <row r="4752" spans="1:28" ht="12.75">
      <c r="A4752" s="354"/>
      <c r="B4752" s="225"/>
      <c r="C4752" s="225"/>
      <c r="F4752" s="555"/>
      <c r="G4752" s="555"/>
      <c r="P4752" s="581"/>
      <c r="Q4752" s="16"/>
      <c r="R4752" s="16"/>
      <c r="X4752" s="402"/>
      <c r="Y4752" s="16"/>
      <c r="Z4752" s="48"/>
      <c r="AB4752" s="16"/>
    </row>
    <row r="4753" spans="1:28" ht="12.75">
      <c r="A4753" s="354"/>
      <c r="B4753" s="225"/>
      <c r="C4753" s="225"/>
      <c r="F4753" s="555"/>
      <c r="G4753" s="555"/>
      <c r="P4753" s="581"/>
      <c r="Q4753" s="16"/>
      <c r="R4753" s="16"/>
      <c r="X4753" s="402"/>
      <c r="Y4753" s="16"/>
      <c r="Z4753" s="48"/>
      <c r="AB4753" s="16"/>
    </row>
    <row r="4754" spans="1:28" ht="12.75">
      <c r="A4754" s="354"/>
      <c r="B4754" s="225"/>
      <c r="C4754" s="225"/>
      <c r="F4754" s="555"/>
      <c r="G4754" s="555"/>
      <c r="P4754" s="581"/>
      <c r="Q4754" s="16"/>
      <c r="R4754" s="16"/>
      <c r="X4754" s="402"/>
      <c r="Y4754" s="16"/>
      <c r="Z4754" s="48"/>
      <c r="AB4754" s="16"/>
    </row>
    <row r="4755" spans="1:28" ht="12.75">
      <c r="A4755" s="354"/>
      <c r="B4755" s="225"/>
      <c r="C4755" s="225"/>
      <c r="F4755" s="555"/>
      <c r="G4755" s="555"/>
      <c r="P4755" s="581"/>
      <c r="Q4755" s="16"/>
      <c r="R4755" s="16"/>
      <c r="X4755" s="402"/>
      <c r="Y4755" s="16"/>
      <c r="Z4755" s="48"/>
      <c r="AB4755" s="16"/>
    </row>
    <row r="4756" spans="1:28" ht="12.75">
      <c r="A4756" s="354"/>
      <c r="B4756" s="225"/>
      <c r="C4756" s="225"/>
      <c r="F4756" s="555"/>
      <c r="G4756" s="555"/>
      <c r="P4756" s="581"/>
      <c r="Q4756" s="16"/>
      <c r="R4756" s="16"/>
      <c r="X4756" s="402"/>
      <c r="Y4756" s="16"/>
      <c r="Z4756" s="48"/>
      <c r="AB4756" s="16"/>
    </row>
    <row r="4757" spans="1:28" ht="12.75">
      <c r="A4757" s="354"/>
      <c r="B4757" s="225"/>
      <c r="C4757" s="225"/>
      <c r="F4757" s="555"/>
      <c r="G4757" s="555"/>
      <c r="P4757" s="581"/>
      <c r="Q4757" s="16"/>
      <c r="R4757" s="16"/>
      <c r="X4757" s="402"/>
      <c r="Y4757" s="16"/>
      <c r="Z4757" s="48"/>
      <c r="AB4757" s="16"/>
    </row>
    <row r="4758" spans="1:28" ht="12.75">
      <c r="A4758" s="354"/>
      <c r="B4758" s="225"/>
      <c r="C4758" s="225"/>
      <c r="F4758" s="555"/>
      <c r="G4758" s="555"/>
      <c r="P4758" s="581"/>
      <c r="Q4758" s="16"/>
      <c r="R4758" s="16"/>
      <c r="X4758" s="402"/>
      <c r="Y4758" s="16"/>
      <c r="Z4758" s="48"/>
      <c r="AB4758" s="16"/>
    </row>
    <row r="4759" spans="1:28" ht="12.75">
      <c r="A4759" s="354"/>
      <c r="B4759" s="225"/>
      <c r="C4759" s="225"/>
      <c r="F4759" s="555"/>
      <c r="G4759" s="555"/>
      <c r="P4759" s="581"/>
      <c r="Q4759" s="16"/>
      <c r="R4759" s="16"/>
      <c r="X4759" s="402"/>
      <c r="Y4759" s="16"/>
      <c r="Z4759" s="48"/>
      <c r="AB4759" s="16"/>
    </row>
    <row r="4760" spans="1:28" ht="12.75">
      <c r="A4760" s="354"/>
      <c r="B4760" s="225"/>
      <c r="C4760" s="225"/>
      <c r="F4760" s="555"/>
      <c r="G4760" s="555"/>
      <c r="P4760" s="581"/>
      <c r="Q4760" s="16"/>
      <c r="R4760" s="16"/>
      <c r="X4760" s="402"/>
      <c r="Y4760" s="16"/>
      <c r="Z4760" s="48"/>
      <c r="AB4760" s="16"/>
    </row>
    <row r="4761" spans="1:28" ht="12.75">
      <c r="A4761" s="354"/>
      <c r="B4761" s="225"/>
      <c r="C4761" s="225"/>
      <c r="F4761" s="555"/>
      <c r="G4761" s="555"/>
      <c r="P4761" s="581"/>
      <c r="Q4761" s="16"/>
      <c r="R4761" s="16"/>
      <c r="X4761" s="402"/>
      <c r="Y4761" s="16"/>
      <c r="Z4761" s="48"/>
      <c r="AB4761" s="16"/>
    </row>
    <row r="4762" spans="1:28" ht="12.75">
      <c r="A4762" s="354"/>
      <c r="B4762" s="225"/>
      <c r="C4762" s="225"/>
      <c r="F4762" s="555"/>
      <c r="G4762" s="555"/>
      <c r="P4762" s="581"/>
      <c r="Q4762" s="16"/>
      <c r="R4762" s="16"/>
      <c r="X4762" s="402"/>
      <c r="Y4762" s="16"/>
      <c r="Z4762" s="48"/>
      <c r="AB4762" s="16"/>
    </row>
    <row r="4763" spans="1:28" ht="12.75">
      <c r="A4763" s="354"/>
      <c r="B4763" s="225"/>
      <c r="C4763" s="225"/>
      <c r="F4763" s="555"/>
      <c r="G4763" s="555"/>
      <c r="P4763" s="581"/>
      <c r="Q4763" s="16"/>
      <c r="R4763" s="16"/>
      <c r="X4763" s="402"/>
      <c r="Y4763" s="16"/>
      <c r="Z4763" s="48"/>
      <c r="AB4763" s="16"/>
    </row>
    <row r="4764" spans="1:28" ht="12.75">
      <c r="A4764" s="354"/>
      <c r="B4764" s="225"/>
      <c r="C4764" s="225"/>
      <c r="F4764" s="555"/>
      <c r="G4764" s="555"/>
      <c r="P4764" s="581"/>
      <c r="Q4764" s="16"/>
      <c r="R4764" s="16"/>
      <c r="X4764" s="402"/>
      <c r="Y4764" s="16"/>
      <c r="Z4764" s="48"/>
      <c r="AB4764" s="16"/>
    </row>
    <row r="4765" spans="1:28" ht="12.75">
      <c r="A4765" s="354"/>
      <c r="B4765" s="225"/>
      <c r="C4765" s="225"/>
      <c r="F4765" s="555"/>
      <c r="G4765" s="555"/>
      <c r="P4765" s="581"/>
      <c r="Q4765" s="16"/>
      <c r="R4765" s="16"/>
      <c r="X4765" s="402"/>
      <c r="Y4765" s="16"/>
      <c r="Z4765" s="48"/>
      <c r="AB4765" s="16"/>
    </row>
    <row r="4766" spans="1:28" ht="12.75">
      <c r="A4766" s="354"/>
      <c r="B4766" s="225"/>
      <c r="C4766" s="225"/>
      <c r="F4766" s="555"/>
      <c r="G4766" s="555"/>
      <c r="P4766" s="581"/>
      <c r="Q4766" s="16"/>
      <c r="R4766" s="16"/>
      <c r="X4766" s="402"/>
      <c r="Y4766" s="16"/>
      <c r="Z4766" s="48"/>
      <c r="AB4766" s="16"/>
    </row>
    <row r="4767" spans="1:28" ht="12.75">
      <c r="A4767" s="354"/>
      <c r="B4767" s="225"/>
      <c r="C4767" s="225"/>
      <c r="F4767" s="555"/>
      <c r="G4767" s="555"/>
      <c r="P4767" s="581"/>
      <c r="Q4767" s="16"/>
      <c r="R4767" s="16"/>
      <c r="X4767" s="402"/>
      <c r="Y4767" s="16"/>
      <c r="Z4767" s="48"/>
      <c r="AB4767" s="16"/>
    </row>
    <row r="4768" spans="1:28" ht="12.75">
      <c r="A4768" s="354"/>
      <c r="B4768" s="225"/>
      <c r="C4768" s="225"/>
      <c r="F4768" s="555"/>
      <c r="G4768" s="555"/>
      <c r="P4768" s="581"/>
      <c r="Q4768" s="16"/>
      <c r="R4768" s="16"/>
      <c r="X4768" s="402"/>
      <c r="Y4768" s="16"/>
      <c r="Z4768" s="48"/>
      <c r="AB4768" s="16"/>
    </row>
    <row r="4769" spans="1:28" ht="12.75">
      <c r="A4769" s="354"/>
      <c r="B4769" s="225"/>
      <c r="C4769" s="225"/>
      <c r="F4769" s="555"/>
      <c r="G4769" s="555"/>
      <c r="P4769" s="581"/>
      <c r="Q4769" s="16"/>
      <c r="R4769" s="16"/>
      <c r="X4769" s="402"/>
      <c r="Y4769" s="16"/>
      <c r="Z4769" s="48"/>
      <c r="AB4769" s="16"/>
    </row>
    <row r="4770" spans="1:28" ht="12.75">
      <c r="A4770" s="354"/>
      <c r="B4770" s="225"/>
      <c r="C4770" s="225"/>
      <c r="F4770" s="555"/>
      <c r="G4770" s="555"/>
      <c r="P4770" s="581"/>
      <c r="Q4770" s="16"/>
      <c r="R4770" s="16"/>
      <c r="X4770" s="402"/>
      <c r="Y4770" s="16"/>
      <c r="Z4770" s="48"/>
      <c r="AB4770" s="16"/>
    </row>
    <row r="4771" spans="1:28" ht="12.75">
      <c r="A4771" s="354"/>
      <c r="B4771" s="225"/>
      <c r="C4771" s="225"/>
      <c r="F4771" s="555"/>
      <c r="G4771" s="555"/>
      <c r="P4771" s="581"/>
      <c r="Q4771" s="16"/>
      <c r="R4771" s="16"/>
      <c r="X4771" s="402"/>
      <c r="Y4771" s="16"/>
      <c r="Z4771" s="48"/>
      <c r="AB4771" s="16"/>
    </row>
    <row r="4772" spans="1:28" ht="12.75">
      <c r="A4772" s="354"/>
      <c r="B4772" s="225"/>
      <c r="C4772" s="225"/>
      <c r="F4772" s="555"/>
      <c r="G4772" s="555"/>
      <c r="P4772" s="581"/>
      <c r="Q4772" s="16"/>
      <c r="R4772" s="16"/>
      <c r="X4772" s="402"/>
      <c r="Y4772" s="16"/>
      <c r="Z4772" s="48"/>
      <c r="AB4772" s="16"/>
    </row>
    <row r="4773" spans="1:28" ht="12.75">
      <c r="A4773" s="354"/>
      <c r="B4773" s="225"/>
      <c r="C4773" s="225"/>
      <c r="F4773" s="555"/>
      <c r="G4773" s="555"/>
      <c r="P4773" s="581"/>
      <c r="Q4773" s="16"/>
      <c r="R4773" s="16"/>
      <c r="X4773" s="402"/>
      <c r="Y4773" s="16"/>
      <c r="Z4773" s="48"/>
      <c r="AB4773" s="16"/>
    </row>
    <row r="4774" spans="1:28" ht="12.75">
      <c r="A4774" s="354"/>
      <c r="B4774" s="225"/>
      <c r="C4774" s="225"/>
      <c r="F4774" s="555"/>
      <c r="G4774" s="555"/>
      <c r="P4774" s="581"/>
      <c r="Q4774" s="16"/>
      <c r="R4774" s="16"/>
      <c r="X4774" s="402"/>
      <c r="Y4774" s="16"/>
      <c r="Z4774" s="48"/>
      <c r="AB4774" s="16"/>
    </row>
    <row r="4775" spans="1:28" ht="12.75">
      <c r="A4775" s="354"/>
      <c r="B4775" s="225"/>
      <c r="C4775" s="225"/>
      <c r="F4775" s="555"/>
      <c r="G4775" s="555"/>
      <c r="P4775" s="581"/>
      <c r="Q4775" s="16"/>
      <c r="R4775" s="16"/>
      <c r="X4775" s="402"/>
      <c r="Y4775" s="16"/>
      <c r="Z4775" s="48"/>
      <c r="AB4775" s="16"/>
    </row>
    <row r="4776" spans="1:28" ht="12.75">
      <c r="A4776" s="354"/>
      <c r="B4776" s="225"/>
      <c r="C4776" s="225"/>
      <c r="F4776" s="555"/>
      <c r="G4776" s="555"/>
      <c r="P4776" s="581"/>
      <c r="Q4776" s="16"/>
      <c r="R4776" s="16"/>
      <c r="X4776" s="402"/>
      <c r="Y4776" s="16"/>
      <c r="Z4776" s="48"/>
      <c r="AB4776" s="16"/>
    </row>
    <row r="4777" spans="1:28" ht="12.75">
      <c r="A4777" s="354"/>
      <c r="B4777" s="225"/>
      <c r="C4777" s="225"/>
      <c r="F4777" s="555"/>
      <c r="G4777" s="555"/>
      <c r="P4777" s="581"/>
      <c r="Q4777" s="16"/>
      <c r="R4777" s="16"/>
      <c r="X4777" s="402"/>
      <c r="Y4777" s="16"/>
      <c r="Z4777" s="48"/>
      <c r="AB4777" s="16"/>
    </row>
    <row r="4778" spans="1:28" ht="12.75">
      <c r="A4778" s="354"/>
      <c r="B4778" s="225"/>
      <c r="C4778" s="225"/>
      <c r="F4778" s="555"/>
      <c r="G4778" s="555"/>
      <c r="P4778" s="581"/>
      <c r="Q4778" s="16"/>
      <c r="R4778" s="16"/>
      <c r="X4778" s="402"/>
      <c r="Y4778" s="16"/>
      <c r="Z4778" s="48"/>
      <c r="AB4778" s="16"/>
    </row>
    <row r="4779" spans="1:28" ht="12.75">
      <c r="A4779" s="354"/>
      <c r="B4779" s="225"/>
      <c r="C4779" s="225"/>
      <c r="F4779" s="555"/>
      <c r="G4779" s="555"/>
      <c r="P4779" s="581"/>
      <c r="Q4779" s="16"/>
      <c r="R4779" s="16"/>
      <c r="X4779" s="402"/>
      <c r="Y4779" s="16"/>
      <c r="Z4779" s="48"/>
      <c r="AB4779" s="16"/>
    </row>
    <row r="4780" spans="1:28" ht="12.75">
      <c r="A4780" s="354"/>
      <c r="B4780" s="225"/>
      <c r="C4780" s="225"/>
      <c r="F4780" s="555"/>
      <c r="G4780" s="555"/>
      <c r="P4780" s="581"/>
      <c r="Q4780" s="16"/>
      <c r="R4780" s="16"/>
      <c r="X4780" s="402"/>
      <c r="Y4780" s="16"/>
      <c r="Z4780" s="48"/>
      <c r="AB4780" s="16"/>
    </row>
    <row r="4781" spans="1:28" ht="12.75">
      <c r="A4781" s="354"/>
      <c r="B4781" s="225"/>
      <c r="C4781" s="225"/>
      <c r="F4781" s="555"/>
      <c r="G4781" s="555"/>
      <c r="P4781" s="581"/>
      <c r="Q4781" s="16"/>
      <c r="R4781" s="16"/>
      <c r="X4781" s="402"/>
      <c r="Y4781" s="16"/>
      <c r="Z4781" s="48"/>
      <c r="AB4781" s="16"/>
    </row>
    <row r="4782" spans="1:28" ht="12.75">
      <c r="A4782" s="354"/>
      <c r="B4782" s="225"/>
      <c r="C4782" s="225"/>
      <c r="F4782" s="555"/>
      <c r="G4782" s="555"/>
      <c r="P4782" s="581"/>
      <c r="Q4782" s="16"/>
      <c r="R4782" s="16"/>
      <c r="X4782" s="402"/>
      <c r="Y4782" s="16"/>
      <c r="Z4782" s="48"/>
      <c r="AB4782" s="16"/>
    </row>
    <row r="4783" spans="1:28" ht="12.75">
      <c r="A4783" s="354"/>
      <c r="B4783" s="225"/>
      <c r="C4783" s="225"/>
      <c r="F4783" s="555"/>
      <c r="G4783" s="555"/>
      <c r="P4783" s="581"/>
      <c r="Q4783" s="16"/>
      <c r="R4783" s="16"/>
      <c r="X4783" s="402"/>
      <c r="Y4783" s="16"/>
      <c r="Z4783" s="48"/>
      <c r="AB4783" s="16"/>
    </row>
    <row r="4784" spans="1:28" ht="12.75">
      <c r="A4784" s="354"/>
      <c r="B4784" s="225"/>
      <c r="C4784" s="225"/>
      <c r="F4784" s="555"/>
      <c r="G4784" s="555"/>
      <c r="P4784" s="581"/>
      <c r="Q4784" s="16"/>
      <c r="R4784" s="16"/>
      <c r="X4784" s="402"/>
      <c r="Y4784" s="16"/>
      <c r="Z4784" s="48"/>
      <c r="AB4784" s="16"/>
    </row>
    <row r="4785" spans="1:28" ht="12.75">
      <c r="A4785" s="354"/>
      <c r="B4785" s="225"/>
      <c r="C4785" s="225"/>
      <c r="F4785" s="555"/>
      <c r="G4785" s="555"/>
      <c r="P4785" s="581"/>
      <c r="Q4785" s="16"/>
      <c r="R4785" s="16"/>
      <c r="X4785" s="402"/>
      <c r="Y4785" s="16"/>
      <c r="Z4785" s="48"/>
      <c r="AB4785" s="16"/>
    </row>
    <row r="4786" spans="1:28" ht="12.75">
      <c r="A4786" s="354"/>
      <c r="B4786" s="225"/>
      <c r="C4786" s="225"/>
      <c r="F4786" s="555"/>
      <c r="G4786" s="555"/>
      <c r="P4786" s="581"/>
      <c r="Q4786" s="16"/>
      <c r="R4786" s="16"/>
      <c r="X4786" s="402"/>
      <c r="Y4786" s="16"/>
      <c r="Z4786" s="48"/>
      <c r="AB4786" s="16"/>
    </row>
    <row r="4787" spans="1:28" ht="12.75">
      <c r="A4787" s="354"/>
      <c r="B4787" s="225"/>
      <c r="C4787" s="225"/>
      <c r="F4787" s="555"/>
      <c r="G4787" s="555"/>
      <c r="P4787" s="581"/>
      <c r="Q4787" s="16"/>
      <c r="R4787" s="16"/>
      <c r="X4787" s="402"/>
      <c r="Y4787" s="16"/>
      <c r="Z4787" s="48"/>
      <c r="AB4787" s="16"/>
    </row>
    <row r="4788" spans="1:28" ht="12.75">
      <c r="A4788" s="354"/>
      <c r="B4788" s="225"/>
      <c r="C4788" s="225"/>
      <c r="F4788" s="555"/>
      <c r="G4788" s="555"/>
      <c r="P4788" s="581"/>
      <c r="Q4788" s="16"/>
      <c r="R4788" s="16"/>
      <c r="X4788" s="402"/>
      <c r="Y4788" s="16"/>
      <c r="Z4788" s="48"/>
      <c r="AB4788" s="16"/>
    </row>
    <row r="4789" spans="1:28" ht="12.75">
      <c r="A4789" s="354"/>
      <c r="B4789" s="225"/>
      <c r="C4789" s="225"/>
      <c r="F4789" s="555"/>
      <c r="G4789" s="555"/>
      <c r="P4789" s="581"/>
      <c r="Q4789" s="16"/>
      <c r="R4789" s="16"/>
      <c r="X4789" s="402"/>
      <c r="Y4789" s="16"/>
      <c r="Z4789" s="48"/>
      <c r="AB4789" s="16"/>
    </row>
    <row r="4790" spans="1:28" ht="12.75">
      <c r="A4790" s="354"/>
      <c r="B4790" s="225"/>
      <c r="C4790" s="225"/>
      <c r="F4790" s="555"/>
      <c r="G4790" s="555"/>
      <c r="P4790" s="581"/>
      <c r="Q4790" s="16"/>
      <c r="R4790" s="16"/>
      <c r="X4790" s="402"/>
      <c r="Y4790" s="16"/>
      <c r="Z4790" s="48"/>
      <c r="AB4790" s="16"/>
    </row>
    <row r="4791" spans="1:28" ht="12.75">
      <c r="A4791" s="354"/>
      <c r="B4791" s="225"/>
      <c r="C4791" s="225"/>
      <c r="F4791" s="555"/>
      <c r="G4791" s="555"/>
      <c r="P4791" s="581"/>
      <c r="Q4791" s="16"/>
      <c r="R4791" s="16"/>
      <c r="X4791" s="402"/>
      <c r="Y4791" s="16"/>
      <c r="Z4791" s="48"/>
      <c r="AB4791" s="16"/>
    </row>
    <row r="4792" spans="1:28" ht="12.75">
      <c r="A4792" s="354"/>
      <c r="B4792" s="225"/>
      <c r="C4792" s="225"/>
      <c r="F4792" s="555"/>
      <c r="G4792" s="555"/>
      <c r="P4792" s="581"/>
      <c r="Q4792" s="16"/>
      <c r="R4792" s="16"/>
      <c r="X4792" s="402"/>
      <c r="Y4792" s="16"/>
      <c r="Z4792" s="48"/>
      <c r="AB4792" s="16"/>
    </row>
    <row r="4793" spans="1:28" ht="12.75">
      <c r="A4793" s="354"/>
      <c r="B4793" s="225"/>
      <c r="C4793" s="225"/>
      <c r="F4793" s="555"/>
      <c r="G4793" s="555"/>
      <c r="P4793" s="581"/>
      <c r="Q4793" s="16"/>
      <c r="R4793" s="16"/>
      <c r="X4793" s="402"/>
      <c r="Y4793" s="16"/>
      <c r="Z4793" s="48"/>
      <c r="AB4793" s="16"/>
    </row>
    <row r="4794" spans="1:28" ht="12.75">
      <c r="A4794" s="354"/>
      <c r="B4794" s="225"/>
      <c r="C4794" s="225"/>
      <c r="F4794" s="555"/>
      <c r="G4794" s="555"/>
      <c r="P4794" s="581"/>
      <c r="Q4794" s="16"/>
      <c r="R4794" s="16"/>
      <c r="X4794" s="402"/>
      <c r="Y4794" s="16"/>
      <c r="Z4794" s="48"/>
      <c r="AB4794" s="16"/>
    </row>
    <row r="4795" spans="1:28" ht="12.75">
      <c r="A4795" s="354"/>
      <c r="B4795" s="225"/>
      <c r="C4795" s="225"/>
      <c r="F4795" s="555"/>
      <c r="G4795" s="555"/>
      <c r="P4795" s="581"/>
      <c r="Q4795" s="16"/>
      <c r="R4795" s="16"/>
      <c r="X4795" s="402"/>
      <c r="Y4795" s="16"/>
      <c r="Z4795" s="48"/>
      <c r="AB4795" s="16"/>
    </row>
    <row r="4796" spans="1:28" ht="12.75">
      <c r="A4796" s="354"/>
      <c r="B4796" s="225"/>
      <c r="C4796" s="225"/>
      <c r="F4796" s="555"/>
      <c r="G4796" s="555"/>
      <c r="P4796" s="581"/>
      <c r="Q4796" s="16"/>
      <c r="R4796" s="16"/>
      <c r="X4796" s="402"/>
      <c r="Y4796" s="16"/>
      <c r="Z4796" s="48"/>
      <c r="AB4796" s="16"/>
    </row>
    <row r="4797" spans="1:28" ht="12.75">
      <c r="A4797" s="354"/>
      <c r="B4797" s="225"/>
      <c r="C4797" s="225"/>
      <c r="F4797" s="555"/>
      <c r="G4797" s="555"/>
      <c r="P4797" s="581"/>
      <c r="Q4797" s="16"/>
      <c r="R4797" s="16"/>
      <c r="X4797" s="402"/>
      <c r="Y4797" s="16"/>
      <c r="Z4797" s="48"/>
      <c r="AB4797" s="16"/>
    </row>
    <row r="4798" spans="1:28" ht="12.75">
      <c r="A4798" s="354"/>
      <c r="B4798" s="225"/>
      <c r="C4798" s="225"/>
      <c r="F4798" s="555"/>
      <c r="G4798" s="555"/>
      <c r="P4798" s="581"/>
      <c r="Q4798" s="16"/>
      <c r="R4798" s="16"/>
      <c r="X4798" s="402"/>
      <c r="Y4798" s="16"/>
      <c r="Z4798" s="48"/>
      <c r="AB4798" s="16"/>
    </row>
    <row r="4799" spans="1:28" ht="12.75">
      <c r="A4799" s="354"/>
      <c r="B4799" s="225"/>
      <c r="C4799" s="225"/>
      <c r="F4799" s="555"/>
      <c r="G4799" s="555"/>
      <c r="P4799" s="581"/>
      <c r="Q4799" s="16"/>
      <c r="R4799" s="16"/>
      <c r="X4799" s="402"/>
      <c r="Y4799" s="16"/>
      <c r="Z4799" s="48"/>
      <c r="AB4799" s="16"/>
    </row>
    <row r="4800" spans="1:28" ht="12.75">
      <c r="A4800" s="354"/>
      <c r="B4800" s="225"/>
      <c r="C4800" s="225"/>
      <c r="F4800" s="555"/>
      <c r="G4800" s="555"/>
      <c r="P4800" s="581"/>
      <c r="Q4800" s="16"/>
      <c r="R4800" s="16"/>
      <c r="X4800" s="402"/>
      <c r="Y4800" s="16"/>
      <c r="Z4800" s="48"/>
      <c r="AB4800" s="16"/>
    </row>
    <row r="4801" spans="1:28" ht="12.75">
      <c r="A4801" s="354"/>
      <c r="B4801" s="225"/>
      <c r="C4801" s="225"/>
      <c r="F4801" s="555"/>
      <c r="G4801" s="555"/>
      <c r="P4801" s="581"/>
      <c r="Q4801" s="16"/>
      <c r="R4801" s="16"/>
      <c r="X4801" s="402"/>
      <c r="Y4801" s="16"/>
      <c r="Z4801" s="48"/>
      <c r="AB4801" s="16"/>
    </row>
    <row r="4802" spans="1:28" ht="12.75">
      <c r="A4802" s="354"/>
      <c r="B4802" s="225"/>
      <c r="C4802" s="225"/>
      <c r="F4802" s="555"/>
      <c r="G4802" s="555"/>
      <c r="P4802" s="581"/>
      <c r="Q4802" s="16"/>
      <c r="R4802" s="16"/>
      <c r="X4802" s="402"/>
      <c r="Y4802" s="16"/>
      <c r="Z4802" s="48"/>
      <c r="AB4802" s="16"/>
    </row>
    <row r="4803" spans="1:28" ht="12.75">
      <c r="A4803" s="354"/>
      <c r="B4803" s="225"/>
      <c r="C4803" s="225"/>
      <c r="F4803" s="555"/>
      <c r="G4803" s="555"/>
      <c r="P4803" s="581"/>
      <c r="Q4803" s="16"/>
      <c r="R4803" s="16"/>
      <c r="X4803" s="402"/>
      <c r="Y4803" s="16"/>
      <c r="Z4803" s="48"/>
      <c r="AB4803" s="16"/>
    </row>
    <row r="4804" spans="1:28" ht="12.75">
      <c r="A4804" s="354"/>
      <c r="B4804" s="225"/>
      <c r="C4804" s="225"/>
      <c r="F4804" s="555"/>
      <c r="G4804" s="555"/>
      <c r="P4804" s="581"/>
      <c r="Q4804" s="16"/>
      <c r="R4804" s="16"/>
      <c r="X4804" s="402"/>
      <c r="Y4804" s="16"/>
      <c r="Z4804" s="48"/>
      <c r="AB4804" s="16"/>
    </row>
    <row r="4805" spans="1:28" ht="12.75">
      <c r="A4805" s="354"/>
      <c r="B4805" s="225"/>
      <c r="C4805" s="225"/>
      <c r="F4805" s="555"/>
      <c r="G4805" s="555"/>
      <c r="P4805" s="581"/>
      <c r="Q4805" s="16"/>
      <c r="R4805" s="16"/>
      <c r="X4805" s="402"/>
      <c r="Y4805" s="16"/>
      <c r="Z4805" s="48"/>
      <c r="AB4805" s="16"/>
    </row>
    <row r="4806" spans="1:28" ht="12.75">
      <c r="A4806" s="354"/>
      <c r="B4806" s="225"/>
      <c r="C4806" s="225"/>
      <c r="F4806" s="555"/>
      <c r="G4806" s="555"/>
      <c r="P4806" s="581"/>
      <c r="Q4806" s="16"/>
      <c r="R4806" s="16"/>
      <c r="X4806" s="402"/>
      <c r="Y4806" s="16"/>
      <c r="Z4806" s="48"/>
      <c r="AB4806" s="16"/>
    </row>
    <row r="4807" spans="1:28" ht="12.75">
      <c r="A4807" s="354"/>
      <c r="B4807" s="225"/>
      <c r="C4807" s="225"/>
      <c r="F4807" s="555"/>
      <c r="G4807" s="555"/>
      <c r="P4807" s="581"/>
      <c r="Q4807" s="16"/>
      <c r="R4807" s="16"/>
      <c r="X4807" s="402"/>
      <c r="Y4807" s="16"/>
      <c r="Z4807" s="48"/>
      <c r="AB4807" s="16"/>
    </row>
    <row r="4808" spans="1:28" ht="12.75">
      <c r="A4808" s="354"/>
      <c r="B4808" s="225"/>
      <c r="C4808" s="225"/>
      <c r="F4808" s="555"/>
      <c r="G4808" s="555"/>
      <c r="P4808" s="581"/>
      <c r="Q4808" s="16"/>
      <c r="R4808" s="16"/>
      <c r="X4808" s="402"/>
      <c r="Y4808" s="16"/>
      <c r="Z4808" s="48"/>
      <c r="AB4808" s="16"/>
    </row>
    <row r="4809" spans="1:28" ht="12.75">
      <c r="A4809" s="354"/>
      <c r="B4809" s="225"/>
      <c r="C4809" s="225"/>
      <c r="F4809" s="555"/>
      <c r="G4809" s="555"/>
      <c r="P4809" s="581"/>
      <c r="Q4809" s="16"/>
      <c r="R4809" s="16"/>
      <c r="X4809" s="402"/>
      <c r="Y4809" s="16"/>
      <c r="Z4809" s="48"/>
      <c r="AB4809" s="16"/>
    </row>
    <row r="4810" spans="1:28" ht="12.75">
      <c r="A4810" s="354"/>
      <c r="B4810" s="225"/>
      <c r="C4810" s="225"/>
      <c r="F4810" s="555"/>
      <c r="G4810" s="555"/>
      <c r="P4810" s="581"/>
      <c r="Q4810" s="16"/>
      <c r="R4810" s="16"/>
      <c r="X4810" s="402"/>
      <c r="Y4810" s="16"/>
      <c r="Z4810" s="48"/>
      <c r="AB4810" s="16"/>
    </row>
    <row r="4811" spans="1:28" ht="12.75">
      <c r="A4811" s="354"/>
      <c r="B4811" s="225"/>
      <c r="C4811" s="225"/>
      <c r="F4811" s="555"/>
      <c r="G4811" s="555"/>
      <c r="P4811" s="581"/>
      <c r="Q4811" s="16"/>
      <c r="R4811" s="16"/>
      <c r="X4811" s="402"/>
      <c r="Y4811" s="16"/>
      <c r="Z4811" s="48"/>
      <c r="AB4811" s="16"/>
    </row>
    <row r="4812" spans="1:28" ht="12.75">
      <c r="A4812" s="354"/>
      <c r="B4812" s="225"/>
      <c r="C4812" s="225"/>
      <c r="F4812" s="555"/>
      <c r="G4812" s="555"/>
      <c r="P4812" s="581"/>
      <c r="Q4812" s="16"/>
      <c r="R4812" s="16"/>
      <c r="X4812" s="402"/>
      <c r="Y4812" s="16"/>
      <c r="Z4812" s="48"/>
      <c r="AB4812" s="16"/>
    </row>
    <row r="4813" spans="1:28" ht="12.75">
      <c r="A4813" s="354"/>
      <c r="B4813" s="225"/>
      <c r="C4813" s="225"/>
      <c r="F4813" s="555"/>
      <c r="G4813" s="555"/>
      <c r="P4813" s="581"/>
      <c r="Q4813" s="16"/>
      <c r="R4813" s="16"/>
      <c r="X4813" s="402"/>
      <c r="Y4813" s="16"/>
      <c r="Z4813" s="48"/>
      <c r="AB4813" s="16"/>
    </row>
    <row r="4814" spans="1:28" ht="12.75">
      <c r="A4814" s="354"/>
      <c r="B4814" s="225"/>
      <c r="C4814" s="225"/>
      <c r="F4814" s="555"/>
      <c r="G4814" s="555"/>
      <c r="P4814" s="581"/>
      <c r="Q4814" s="16"/>
      <c r="R4814" s="16"/>
      <c r="X4814" s="402"/>
      <c r="Y4814" s="16"/>
      <c r="Z4814" s="48"/>
      <c r="AB4814" s="16"/>
    </row>
    <row r="4815" spans="1:28" ht="12.75">
      <c r="A4815" s="354"/>
      <c r="B4815" s="225"/>
      <c r="C4815" s="225"/>
      <c r="F4815" s="555"/>
      <c r="G4815" s="555"/>
      <c r="P4815" s="581"/>
      <c r="Q4815" s="16"/>
      <c r="R4815" s="16"/>
      <c r="X4815" s="402"/>
      <c r="Y4815" s="16"/>
      <c r="Z4815" s="48"/>
      <c r="AB4815" s="16"/>
    </row>
    <row r="4816" spans="1:28" ht="12.75">
      <c r="A4816" s="354"/>
      <c r="B4816" s="225"/>
      <c r="C4816" s="225"/>
      <c r="F4816" s="555"/>
      <c r="G4816" s="555"/>
      <c r="P4816" s="581"/>
      <c r="Q4816" s="16"/>
      <c r="R4816" s="16"/>
      <c r="X4816" s="402"/>
      <c r="Y4816" s="16"/>
      <c r="Z4816" s="48"/>
      <c r="AB4816" s="16"/>
    </row>
    <row r="4817" spans="1:28" ht="12.75">
      <c r="A4817" s="354"/>
      <c r="B4817" s="225"/>
      <c r="C4817" s="225"/>
      <c r="F4817" s="555"/>
      <c r="G4817" s="555"/>
      <c r="P4817" s="581"/>
      <c r="Q4817" s="16"/>
      <c r="R4817" s="16"/>
      <c r="X4817" s="402"/>
      <c r="Y4817" s="16"/>
      <c r="Z4817" s="48"/>
      <c r="AB4817" s="16"/>
    </row>
    <row r="4818" spans="1:28" ht="12.75">
      <c r="A4818" s="354"/>
      <c r="B4818" s="225"/>
      <c r="C4818" s="225"/>
      <c r="F4818" s="555"/>
      <c r="G4818" s="555"/>
      <c r="P4818" s="581"/>
      <c r="Q4818" s="16"/>
      <c r="R4818" s="16"/>
      <c r="X4818" s="402"/>
      <c r="Y4818" s="16"/>
      <c r="Z4818" s="48"/>
      <c r="AB4818" s="16"/>
    </row>
    <row r="4819" spans="1:28" ht="12.75">
      <c r="A4819" s="354"/>
      <c r="B4819" s="225"/>
      <c r="C4819" s="225"/>
      <c r="F4819" s="555"/>
      <c r="G4819" s="555"/>
      <c r="P4819" s="581"/>
      <c r="Q4819" s="16"/>
      <c r="R4819" s="16"/>
      <c r="X4819" s="402"/>
      <c r="Y4819" s="16"/>
      <c r="Z4819" s="48"/>
      <c r="AB4819" s="16"/>
    </row>
    <row r="4820" spans="1:28" ht="12.75">
      <c r="A4820" s="354"/>
      <c r="B4820" s="225"/>
      <c r="C4820" s="225"/>
      <c r="F4820" s="555"/>
      <c r="G4820" s="555"/>
      <c r="P4820" s="581"/>
      <c r="Q4820" s="16"/>
      <c r="R4820" s="16"/>
      <c r="X4820" s="402"/>
      <c r="Y4820" s="16"/>
      <c r="Z4820" s="48"/>
      <c r="AB4820" s="16"/>
    </row>
    <row r="4821" spans="1:28" ht="12.75">
      <c r="A4821" s="354"/>
      <c r="B4821" s="225"/>
      <c r="C4821" s="225"/>
      <c r="F4821" s="555"/>
      <c r="G4821" s="555"/>
      <c r="P4821" s="581"/>
      <c r="Q4821" s="16"/>
      <c r="R4821" s="16"/>
      <c r="X4821" s="402"/>
      <c r="Y4821" s="16"/>
      <c r="Z4821" s="48"/>
      <c r="AB4821" s="16"/>
    </row>
    <row r="4822" spans="1:28" ht="12.75">
      <c r="A4822" s="354"/>
      <c r="B4822" s="225"/>
      <c r="C4822" s="225"/>
      <c r="F4822" s="555"/>
      <c r="G4822" s="555"/>
      <c r="P4822" s="581"/>
      <c r="Q4822" s="16"/>
      <c r="R4822" s="16"/>
      <c r="X4822" s="402"/>
      <c r="Y4822" s="16"/>
      <c r="Z4822" s="48"/>
      <c r="AB4822" s="16"/>
    </row>
    <row r="4823" spans="1:28" ht="12.75">
      <c r="A4823" s="354"/>
      <c r="B4823" s="225"/>
      <c r="C4823" s="225"/>
      <c r="F4823" s="555"/>
      <c r="G4823" s="555"/>
      <c r="P4823" s="581"/>
      <c r="Q4823" s="16"/>
      <c r="R4823" s="16"/>
      <c r="X4823" s="402"/>
      <c r="Y4823" s="16"/>
      <c r="Z4823" s="48"/>
      <c r="AB4823" s="16"/>
    </row>
    <row r="4824" spans="1:28" ht="12.75">
      <c r="A4824" s="354"/>
      <c r="B4824" s="225"/>
      <c r="C4824" s="225"/>
      <c r="F4824" s="555"/>
      <c r="G4824" s="555"/>
      <c r="P4824" s="581"/>
      <c r="Q4824" s="16"/>
      <c r="R4824" s="16"/>
      <c r="X4824" s="402"/>
      <c r="Y4824" s="16"/>
      <c r="Z4824" s="48"/>
      <c r="AB4824" s="16"/>
    </row>
    <row r="4825" spans="1:28" ht="12.75">
      <c r="A4825" s="354"/>
      <c r="B4825" s="225"/>
      <c r="C4825" s="225"/>
      <c r="F4825" s="555"/>
      <c r="G4825" s="555"/>
      <c r="P4825" s="581"/>
      <c r="Q4825" s="16"/>
      <c r="R4825" s="16"/>
      <c r="X4825" s="402"/>
      <c r="Y4825" s="16"/>
      <c r="Z4825" s="48"/>
      <c r="AB4825" s="16"/>
    </row>
    <row r="4826" spans="1:28" ht="12.75">
      <c r="A4826" s="354"/>
      <c r="B4826" s="225"/>
      <c r="C4826" s="225"/>
      <c r="F4826" s="555"/>
      <c r="G4826" s="555"/>
      <c r="P4826" s="581"/>
      <c r="Q4826" s="16"/>
      <c r="R4826" s="16"/>
      <c r="X4826" s="402"/>
      <c r="Y4826" s="16"/>
      <c r="Z4826" s="48"/>
      <c r="AB4826" s="16"/>
    </row>
    <row r="4827" spans="1:28" ht="12.75">
      <c r="A4827" s="354"/>
      <c r="B4827" s="225"/>
      <c r="C4827" s="225"/>
      <c r="F4827" s="555"/>
      <c r="G4827" s="555"/>
      <c r="P4827" s="581"/>
      <c r="Q4827" s="16"/>
      <c r="R4827" s="16"/>
      <c r="X4827" s="402"/>
      <c r="Y4827" s="16"/>
      <c r="Z4827" s="48"/>
      <c r="AB4827" s="16"/>
    </row>
    <row r="4828" spans="1:28" ht="12.75">
      <c r="A4828" s="354"/>
      <c r="B4828" s="225"/>
      <c r="C4828" s="225"/>
      <c r="F4828" s="555"/>
      <c r="G4828" s="555"/>
      <c r="P4828" s="581"/>
      <c r="Q4828" s="16"/>
      <c r="R4828" s="16"/>
      <c r="X4828" s="402"/>
      <c r="Y4828" s="16"/>
      <c r="Z4828" s="48"/>
      <c r="AB4828" s="16"/>
    </row>
    <row r="4829" spans="1:28" ht="12.75">
      <c r="A4829" s="354"/>
      <c r="B4829" s="225"/>
      <c r="C4829" s="225"/>
      <c r="F4829" s="555"/>
      <c r="G4829" s="555"/>
      <c r="P4829" s="581"/>
      <c r="Q4829" s="16"/>
      <c r="R4829" s="16"/>
      <c r="X4829" s="402"/>
      <c r="Y4829" s="16"/>
      <c r="Z4829" s="48"/>
      <c r="AB4829" s="16"/>
    </row>
    <row r="4830" spans="1:28" ht="12.75">
      <c r="A4830" s="354"/>
      <c r="B4830" s="225"/>
      <c r="C4830" s="225"/>
      <c r="F4830" s="555"/>
      <c r="G4830" s="555"/>
      <c r="P4830" s="581"/>
      <c r="Q4830" s="16"/>
      <c r="R4830" s="16"/>
      <c r="X4830" s="402"/>
      <c r="Y4830" s="16"/>
      <c r="Z4830" s="48"/>
      <c r="AB4830" s="16"/>
    </row>
    <row r="4831" spans="1:28" ht="12.75">
      <c r="A4831" s="354"/>
      <c r="B4831" s="225"/>
      <c r="C4831" s="225"/>
      <c r="F4831" s="555"/>
      <c r="G4831" s="555"/>
      <c r="P4831" s="581"/>
      <c r="Q4831" s="16"/>
      <c r="R4831" s="16"/>
      <c r="X4831" s="402"/>
      <c r="Y4831" s="16"/>
      <c r="Z4831" s="48"/>
      <c r="AB4831" s="16"/>
    </row>
    <row r="4832" spans="1:28" ht="12.75">
      <c r="A4832" s="354"/>
      <c r="B4832" s="225"/>
      <c r="C4832" s="225"/>
      <c r="F4832" s="555"/>
      <c r="G4832" s="555"/>
      <c r="P4832" s="581"/>
      <c r="Q4832" s="16"/>
      <c r="R4832" s="16"/>
      <c r="X4832" s="402"/>
      <c r="Y4832" s="16"/>
      <c r="Z4832" s="48"/>
      <c r="AB4832" s="16"/>
    </row>
    <row r="4833" spans="1:28" ht="12.75">
      <c r="A4833" s="354"/>
      <c r="B4833" s="225"/>
      <c r="C4833" s="225"/>
      <c r="F4833" s="555"/>
      <c r="G4833" s="555"/>
      <c r="P4833" s="581"/>
      <c r="Q4833" s="16"/>
      <c r="R4833" s="16"/>
      <c r="X4833" s="402"/>
      <c r="Y4833" s="16"/>
      <c r="Z4833" s="48"/>
      <c r="AB4833" s="16"/>
    </row>
    <row r="4834" spans="1:28" ht="12.75">
      <c r="A4834" s="354"/>
      <c r="B4834" s="225"/>
      <c r="C4834" s="225"/>
      <c r="F4834" s="555"/>
      <c r="G4834" s="555"/>
      <c r="P4834" s="581"/>
      <c r="Q4834" s="16"/>
      <c r="R4834" s="16"/>
      <c r="X4834" s="402"/>
      <c r="Y4834" s="16"/>
      <c r="Z4834" s="48"/>
      <c r="AB4834" s="16"/>
    </row>
    <row r="4835" spans="1:28" ht="12.75">
      <c r="A4835" s="354"/>
      <c r="B4835" s="225"/>
      <c r="C4835" s="225"/>
      <c r="F4835" s="555"/>
      <c r="G4835" s="555"/>
      <c r="P4835" s="581"/>
      <c r="Q4835" s="16"/>
      <c r="R4835" s="16"/>
      <c r="X4835" s="402"/>
      <c r="Y4835" s="16"/>
      <c r="Z4835" s="48"/>
      <c r="AB4835" s="16"/>
    </row>
    <row r="4836" spans="1:28" ht="12.75">
      <c r="A4836" s="354"/>
      <c r="B4836" s="225"/>
      <c r="C4836" s="225"/>
      <c r="F4836" s="555"/>
      <c r="G4836" s="555"/>
      <c r="P4836" s="581"/>
      <c r="Q4836" s="16"/>
      <c r="R4836" s="16"/>
      <c r="X4836" s="402"/>
      <c r="Y4836" s="16"/>
      <c r="Z4836" s="48"/>
      <c r="AB4836" s="16"/>
    </row>
    <row r="4837" spans="1:28" ht="12.75">
      <c r="A4837" s="354"/>
      <c r="B4837" s="225"/>
      <c r="C4837" s="225"/>
      <c r="F4837" s="555"/>
      <c r="G4837" s="555"/>
      <c r="P4837" s="581"/>
      <c r="Q4837" s="16"/>
      <c r="R4837" s="16"/>
      <c r="X4837" s="402"/>
      <c r="Y4837" s="16"/>
      <c r="Z4837" s="48"/>
      <c r="AB4837" s="16"/>
    </row>
    <row r="4838" spans="1:28" ht="12.75">
      <c r="A4838" s="354"/>
      <c r="B4838" s="225"/>
      <c r="C4838" s="225"/>
      <c r="F4838" s="555"/>
      <c r="G4838" s="555"/>
      <c r="P4838" s="581"/>
      <c r="Q4838" s="16"/>
      <c r="R4838" s="16"/>
      <c r="X4838" s="402"/>
      <c r="Y4838" s="16"/>
      <c r="Z4838" s="48"/>
      <c r="AB4838" s="16"/>
    </row>
    <row r="4839" spans="1:28" ht="12.75">
      <c r="A4839" s="354"/>
      <c r="B4839" s="225"/>
      <c r="C4839" s="225"/>
      <c r="F4839" s="555"/>
      <c r="G4839" s="555"/>
      <c r="P4839" s="581"/>
      <c r="Q4839" s="16"/>
      <c r="R4839" s="16"/>
      <c r="X4839" s="402"/>
      <c r="Y4839" s="16"/>
      <c r="Z4839" s="48"/>
      <c r="AB4839" s="16"/>
    </row>
    <row r="4840" spans="1:28" ht="12.75">
      <c r="A4840" s="354"/>
      <c r="B4840" s="225"/>
      <c r="C4840" s="225"/>
      <c r="F4840" s="555"/>
      <c r="G4840" s="555"/>
      <c r="P4840" s="581"/>
      <c r="Q4840" s="16"/>
      <c r="R4840" s="16"/>
      <c r="X4840" s="402"/>
      <c r="Y4840" s="16"/>
      <c r="Z4840" s="48"/>
      <c r="AB4840" s="16"/>
    </row>
    <row r="4841" spans="1:28" ht="12.75">
      <c r="A4841" s="354"/>
      <c r="B4841" s="225"/>
      <c r="C4841" s="225"/>
      <c r="F4841" s="555"/>
      <c r="G4841" s="555"/>
      <c r="P4841" s="581"/>
      <c r="Q4841" s="16"/>
      <c r="R4841" s="16"/>
      <c r="X4841" s="402"/>
      <c r="Y4841" s="16"/>
      <c r="Z4841" s="48"/>
      <c r="AB4841" s="16"/>
    </row>
    <row r="4842" spans="1:28" ht="12.75">
      <c r="A4842" s="354"/>
      <c r="B4842" s="225"/>
      <c r="C4842" s="225"/>
      <c r="F4842" s="555"/>
      <c r="G4842" s="555"/>
      <c r="P4842" s="581"/>
      <c r="Q4842" s="16"/>
      <c r="R4842" s="16"/>
      <c r="X4842" s="402"/>
      <c r="Y4842" s="16"/>
      <c r="Z4842" s="48"/>
      <c r="AB4842" s="16"/>
    </row>
    <row r="4843" spans="1:28" ht="12.75">
      <c r="A4843" s="354"/>
      <c r="B4843" s="225"/>
      <c r="C4843" s="225"/>
      <c r="F4843" s="555"/>
      <c r="G4843" s="555"/>
      <c r="P4843" s="581"/>
      <c r="Q4843" s="16"/>
      <c r="R4843" s="16"/>
      <c r="X4843" s="402"/>
      <c r="Y4843" s="16"/>
      <c r="Z4843" s="48"/>
      <c r="AB4843" s="16"/>
    </row>
    <row r="4844" spans="1:28" ht="12.75">
      <c r="A4844" s="354"/>
      <c r="B4844" s="225"/>
      <c r="C4844" s="225"/>
      <c r="F4844" s="555"/>
      <c r="G4844" s="555"/>
      <c r="P4844" s="581"/>
      <c r="Q4844" s="16"/>
      <c r="R4844" s="16"/>
      <c r="X4844" s="402"/>
      <c r="Y4844" s="16"/>
      <c r="Z4844" s="48"/>
      <c r="AB4844" s="16"/>
    </row>
    <row r="4845" spans="1:28" ht="12.75">
      <c r="A4845" s="354"/>
      <c r="B4845" s="225"/>
      <c r="C4845" s="225"/>
      <c r="F4845" s="555"/>
      <c r="G4845" s="555"/>
      <c r="P4845" s="581"/>
      <c r="Q4845" s="16"/>
      <c r="R4845" s="16"/>
      <c r="X4845" s="402"/>
      <c r="Y4845" s="16"/>
      <c r="Z4845" s="48"/>
      <c r="AB4845" s="16"/>
    </row>
    <row r="4846" spans="1:28" ht="12.75">
      <c r="A4846" s="354"/>
      <c r="B4846" s="225"/>
      <c r="C4846" s="225"/>
      <c r="F4846" s="555"/>
      <c r="G4846" s="555"/>
      <c r="P4846" s="581"/>
      <c r="Q4846" s="16"/>
      <c r="R4846" s="16"/>
      <c r="X4846" s="402"/>
      <c r="Y4846" s="16"/>
      <c r="Z4846" s="48"/>
      <c r="AB4846" s="16"/>
    </row>
    <row r="4847" spans="1:28" ht="12.75">
      <c r="A4847" s="354"/>
      <c r="B4847" s="225"/>
      <c r="C4847" s="225"/>
      <c r="F4847" s="555"/>
      <c r="G4847" s="555"/>
      <c r="P4847" s="581"/>
      <c r="Q4847" s="16"/>
      <c r="R4847" s="16"/>
      <c r="X4847" s="402"/>
      <c r="Y4847" s="16"/>
      <c r="Z4847" s="48"/>
      <c r="AB4847" s="16"/>
    </row>
    <row r="4848" spans="1:28" ht="12.75">
      <c r="A4848" s="354"/>
      <c r="B4848" s="225"/>
      <c r="C4848" s="225"/>
      <c r="F4848" s="555"/>
      <c r="G4848" s="555"/>
      <c r="P4848" s="581"/>
      <c r="Q4848" s="16"/>
      <c r="R4848" s="16"/>
      <c r="X4848" s="402"/>
      <c r="Y4848" s="16"/>
      <c r="Z4848" s="48"/>
      <c r="AB4848" s="16"/>
    </row>
    <row r="4849" spans="1:28" ht="12.75">
      <c r="A4849" s="354"/>
      <c r="B4849" s="225"/>
      <c r="C4849" s="225"/>
      <c r="F4849" s="555"/>
      <c r="G4849" s="555"/>
      <c r="P4849" s="581"/>
      <c r="Q4849" s="16"/>
      <c r="R4849" s="16"/>
      <c r="X4849" s="402"/>
      <c r="Y4849" s="16"/>
      <c r="Z4849" s="48"/>
      <c r="AB4849" s="16"/>
    </row>
    <row r="4850" spans="1:28" ht="12.75">
      <c r="A4850" s="354"/>
      <c r="B4850" s="225"/>
      <c r="C4850" s="225"/>
      <c r="F4850" s="555"/>
      <c r="G4850" s="555"/>
      <c r="P4850" s="581"/>
      <c r="Q4850" s="16"/>
      <c r="R4850" s="16"/>
      <c r="X4850" s="402"/>
      <c r="Y4850" s="16"/>
      <c r="Z4850" s="48"/>
      <c r="AB4850" s="16"/>
    </row>
    <row r="4851" spans="1:28" ht="12.75">
      <c r="A4851" s="354"/>
      <c r="B4851" s="225"/>
      <c r="C4851" s="225"/>
      <c r="F4851" s="555"/>
      <c r="G4851" s="555"/>
      <c r="P4851" s="581"/>
      <c r="Q4851" s="16"/>
      <c r="R4851" s="16"/>
      <c r="X4851" s="402"/>
      <c r="Y4851" s="16"/>
      <c r="Z4851" s="48"/>
      <c r="AB4851" s="16"/>
    </row>
    <row r="4852" spans="1:28" ht="12.75">
      <c r="A4852" s="354"/>
      <c r="B4852" s="225"/>
      <c r="C4852" s="225"/>
      <c r="F4852" s="555"/>
      <c r="G4852" s="555"/>
      <c r="P4852" s="581"/>
      <c r="Q4852" s="16"/>
      <c r="R4852" s="16"/>
      <c r="X4852" s="402"/>
      <c r="Y4852" s="16"/>
      <c r="Z4852" s="48"/>
      <c r="AB4852" s="16"/>
    </row>
    <row r="4853" spans="1:28" ht="12.75">
      <c r="A4853" s="354"/>
      <c r="B4853" s="225"/>
      <c r="C4853" s="225"/>
      <c r="F4853" s="555"/>
      <c r="G4853" s="555"/>
      <c r="P4853" s="581"/>
      <c r="Q4853" s="16"/>
      <c r="R4853" s="16"/>
      <c r="X4853" s="402"/>
      <c r="Y4853" s="16"/>
      <c r="Z4853" s="48"/>
      <c r="AB4853" s="16"/>
    </row>
    <row r="4854" spans="1:28" ht="12.75">
      <c r="A4854" s="354"/>
      <c r="B4854" s="225"/>
      <c r="C4854" s="225"/>
      <c r="F4854" s="555"/>
      <c r="G4854" s="555"/>
      <c r="P4854" s="581"/>
      <c r="Q4854" s="16"/>
      <c r="R4854" s="16"/>
      <c r="X4854" s="402"/>
      <c r="Y4854" s="16"/>
      <c r="Z4854" s="48"/>
      <c r="AB4854" s="16"/>
    </row>
    <row r="4855" spans="1:28" ht="12.75">
      <c r="A4855" s="354"/>
      <c r="B4855" s="225"/>
      <c r="C4855" s="225"/>
      <c r="F4855" s="555"/>
      <c r="G4855" s="555"/>
      <c r="P4855" s="581"/>
      <c r="Q4855" s="16"/>
      <c r="R4855" s="16"/>
      <c r="X4855" s="402"/>
      <c r="Y4855" s="16"/>
      <c r="Z4855" s="48"/>
      <c r="AB4855" s="16"/>
    </row>
    <row r="4856" spans="1:28" ht="12.75">
      <c r="A4856" s="354"/>
      <c r="B4856" s="225"/>
      <c r="C4856" s="225"/>
      <c r="F4856" s="555"/>
      <c r="G4856" s="555"/>
      <c r="P4856" s="581"/>
      <c r="Q4856" s="16"/>
      <c r="R4856" s="16"/>
      <c r="X4856" s="402"/>
      <c r="Y4856" s="16"/>
      <c r="Z4856" s="48"/>
      <c r="AB4856" s="16"/>
    </row>
    <row r="4857" spans="1:28" ht="12.75">
      <c r="A4857" s="354"/>
      <c r="B4857" s="225"/>
      <c r="C4857" s="225"/>
      <c r="F4857" s="555"/>
      <c r="G4857" s="555"/>
      <c r="P4857" s="581"/>
      <c r="Q4857" s="16"/>
      <c r="R4857" s="16"/>
      <c r="X4857" s="402"/>
      <c r="Y4857" s="16"/>
      <c r="Z4857" s="48"/>
      <c r="AB4857" s="16"/>
    </row>
    <row r="4858" spans="1:28" ht="12.75">
      <c r="A4858" s="354"/>
      <c r="B4858" s="225"/>
      <c r="C4858" s="225"/>
      <c r="F4858" s="555"/>
      <c r="G4858" s="555"/>
      <c r="P4858" s="581"/>
      <c r="Q4858" s="16"/>
      <c r="R4858" s="16"/>
      <c r="X4858" s="402"/>
      <c r="Y4858" s="16"/>
      <c r="Z4858" s="48"/>
      <c r="AB4858" s="16"/>
    </row>
    <row r="4859" spans="1:28" ht="12.75">
      <c r="A4859" s="354"/>
      <c r="B4859" s="225"/>
      <c r="C4859" s="225"/>
      <c r="F4859" s="555"/>
      <c r="G4859" s="555"/>
      <c r="P4859" s="581"/>
      <c r="Q4859" s="16"/>
      <c r="R4859" s="16"/>
      <c r="X4859" s="402"/>
      <c r="Y4859" s="16"/>
      <c r="Z4859" s="48"/>
      <c r="AB4859" s="16"/>
    </row>
    <row r="4860" spans="1:28" ht="12.75">
      <c r="A4860" s="354"/>
      <c r="B4860" s="225"/>
      <c r="C4860" s="225"/>
      <c r="F4860" s="555"/>
      <c r="G4860" s="555"/>
      <c r="P4860" s="581"/>
      <c r="Q4860" s="16"/>
      <c r="R4860" s="16"/>
      <c r="X4860" s="402"/>
      <c r="Y4860" s="16"/>
      <c r="Z4860" s="48"/>
      <c r="AB4860" s="16"/>
    </row>
    <row r="4861" spans="1:28" ht="12.75">
      <c r="A4861" s="354"/>
      <c r="B4861" s="225"/>
      <c r="C4861" s="225"/>
      <c r="F4861" s="555"/>
      <c r="G4861" s="555"/>
      <c r="P4861" s="581"/>
      <c r="Q4861" s="16"/>
      <c r="R4861" s="16"/>
      <c r="X4861" s="402"/>
      <c r="Y4861" s="16"/>
      <c r="Z4861" s="48"/>
      <c r="AB4861" s="16"/>
    </row>
    <row r="4862" spans="1:28" ht="12.75">
      <c r="A4862" s="354"/>
      <c r="B4862" s="225"/>
      <c r="C4862" s="225"/>
      <c r="F4862" s="555"/>
      <c r="G4862" s="555"/>
      <c r="P4862" s="581"/>
      <c r="Q4862" s="16"/>
      <c r="R4862" s="16"/>
      <c r="X4862" s="402"/>
      <c r="Y4862" s="16"/>
      <c r="Z4862" s="48"/>
      <c r="AB4862" s="16"/>
    </row>
    <row r="4863" spans="1:28" ht="12.75">
      <c r="A4863" s="354"/>
      <c r="B4863" s="225"/>
      <c r="C4863" s="225"/>
      <c r="F4863" s="555"/>
      <c r="G4863" s="555"/>
      <c r="P4863" s="581"/>
      <c r="Q4863" s="16"/>
      <c r="R4863" s="16"/>
      <c r="X4863" s="402"/>
      <c r="Y4863" s="16"/>
      <c r="Z4863" s="48"/>
      <c r="AB4863" s="16"/>
    </row>
    <row r="4864" spans="1:28" ht="12.75">
      <c r="A4864" s="354"/>
      <c r="B4864" s="225"/>
      <c r="C4864" s="225"/>
      <c r="F4864" s="555"/>
      <c r="G4864" s="555"/>
      <c r="P4864" s="581"/>
      <c r="Q4864" s="16"/>
      <c r="R4864" s="16"/>
      <c r="X4864" s="402"/>
      <c r="Y4864" s="16"/>
      <c r="Z4864" s="48"/>
      <c r="AB4864" s="16"/>
    </row>
    <row r="4865" spans="1:28" ht="12.75">
      <c r="A4865" s="354"/>
      <c r="B4865" s="225"/>
      <c r="C4865" s="225"/>
      <c r="F4865" s="555"/>
      <c r="G4865" s="555"/>
      <c r="P4865" s="581"/>
      <c r="Q4865" s="16"/>
      <c r="R4865" s="16"/>
      <c r="X4865" s="402"/>
      <c r="Y4865" s="16"/>
      <c r="Z4865" s="48"/>
      <c r="AB4865" s="16"/>
    </row>
    <row r="4866" spans="1:28" ht="12.75">
      <c r="A4866" s="354"/>
      <c r="B4866" s="225"/>
      <c r="C4866" s="225"/>
      <c r="F4866" s="555"/>
      <c r="G4866" s="555"/>
      <c r="P4866" s="581"/>
      <c r="Q4866" s="16"/>
      <c r="R4866" s="16"/>
      <c r="X4866" s="402"/>
      <c r="Y4866" s="16"/>
      <c r="Z4866" s="48"/>
      <c r="AB4866" s="16"/>
    </row>
    <row r="4867" spans="1:28" ht="12.75">
      <c r="A4867" s="354"/>
      <c r="B4867" s="225"/>
      <c r="C4867" s="225"/>
      <c r="F4867" s="555"/>
      <c r="G4867" s="555"/>
      <c r="P4867" s="581"/>
      <c r="Q4867" s="16"/>
      <c r="R4867" s="16"/>
      <c r="X4867" s="402"/>
      <c r="Y4867" s="16"/>
      <c r="Z4867" s="48"/>
      <c r="AB4867" s="16"/>
    </row>
    <row r="4868" spans="1:28" ht="12.75">
      <c r="A4868" s="354"/>
      <c r="B4868" s="225"/>
      <c r="C4868" s="225"/>
      <c r="F4868" s="555"/>
      <c r="G4868" s="555"/>
      <c r="P4868" s="581"/>
      <c r="Q4868" s="16"/>
      <c r="R4868" s="16"/>
      <c r="X4868" s="402"/>
      <c r="Y4868" s="16"/>
      <c r="Z4868" s="48"/>
      <c r="AB4868" s="16"/>
    </row>
    <row r="4869" spans="1:28" ht="12.75">
      <c r="A4869" s="354"/>
      <c r="B4869" s="225"/>
      <c r="C4869" s="225"/>
      <c r="F4869" s="555"/>
      <c r="G4869" s="555"/>
      <c r="P4869" s="581"/>
      <c r="Q4869" s="16"/>
      <c r="R4869" s="16"/>
      <c r="X4869" s="402"/>
      <c r="Y4869" s="16"/>
      <c r="Z4869" s="48"/>
      <c r="AB4869" s="16"/>
    </row>
    <row r="4870" spans="1:28" ht="12.75">
      <c r="A4870" s="354"/>
      <c r="B4870" s="225"/>
      <c r="C4870" s="225"/>
      <c r="F4870" s="555"/>
      <c r="G4870" s="555"/>
      <c r="P4870" s="581"/>
      <c r="Q4870" s="16"/>
      <c r="R4870" s="16"/>
      <c r="X4870" s="402"/>
      <c r="Y4870" s="16"/>
      <c r="Z4870" s="48"/>
      <c r="AB4870" s="16"/>
    </row>
    <row r="4871" spans="1:28" ht="12.75">
      <c r="A4871" s="354"/>
      <c r="B4871" s="225"/>
      <c r="C4871" s="225"/>
      <c r="F4871" s="555"/>
      <c r="G4871" s="555"/>
      <c r="P4871" s="581"/>
      <c r="Q4871" s="16"/>
      <c r="R4871" s="16"/>
      <c r="X4871" s="402"/>
      <c r="Y4871" s="16"/>
      <c r="Z4871" s="48"/>
      <c r="AB4871" s="16"/>
    </row>
    <row r="4872" spans="1:28" ht="12.75">
      <c r="A4872" s="354"/>
      <c r="B4872" s="225"/>
      <c r="C4872" s="225"/>
      <c r="F4872" s="555"/>
      <c r="G4872" s="555"/>
      <c r="P4872" s="581"/>
      <c r="Q4872" s="16"/>
      <c r="R4872" s="16"/>
      <c r="X4872" s="402"/>
      <c r="Y4872" s="16"/>
      <c r="Z4872" s="48"/>
      <c r="AB4872" s="16"/>
    </row>
    <row r="4873" spans="1:28" ht="12.75">
      <c r="A4873" s="354"/>
      <c r="B4873" s="225"/>
      <c r="C4873" s="225"/>
      <c r="F4873" s="555"/>
      <c r="G4873" s="555"/>
      <c r="P4873" s="581"/>
      <c r="Q4873" s="16"/>
      <c r="R4873" s="16"/>
      <c r="X4873" s="402"/>
      <c r="Y4873" s="16"/>
      <c r="Z4873" s="48"/>
      <c r="AB4873" s="16"/>
    </row>
    <row r="4874" spans="1:28" ht="12.75">
      <c r="A4874" s="354"/>
      <c r="B4874" s="225"/>
      <c r="C4874" s="225"/>
      <c r="F4874" s="555"/>
      <c r="G4874" s="555"/>
      <c r="P4874" s="581"/>
      <c r="Q4874" s="16"/>
      <c r="R4874" s="16"/>
      <c r="X4874" s="402"/>
      <c r="Y4874" s="16"/>
      <c r="Z4874" s="48"/>
      <c r="AB4874" s="16"/>
    </row>
    <row r="4875" spans="1:28" ht="12.75">
      <c r="A4875" s="354"/>
      <c r="B4875" s="225"/>
      <c r="C4875" s="225"/>
      <c r="F4875" s="555"/>
      <c r="G4875" s="555"/>
      <c r="P4875" s="581"/>
      <c r="Q4875" s="16"/>
      <c r="R4875" s="16"/>
      <c r="X4875" s="402"/>
      <c r="Y4875" s="16"/>
      <c r="Z4875" s="48"/>
      <c r="AB4875" s="16"/>
    </row>
    <row r="4876" spans="1:28" ht="12.75">
      <c r="A4876" s="354"/>
      <c r="B4876" s="225"/>
      <c r="C4876" s="225"/>
      <c r="F4876" s="555"/>
      <c r="G4876" s="555"/>
      <c r="P4876" s="581"/>
      <c r="Q4876" s="16"/>
      <c r="R4876" s="16"/>
      <c r="X4876" s="402"/>
      <c r="Y4876" s="16"/>
      <c r="Z4876" s="48"/>
      <c r="AB4876" s="16"/>
    </row>
    <row r="4877" spans="1:28" ht="12.75">
      <c r="A4877" s="354"/>
      <c r="B4877" s="225"/>
      <c r="C4877" s="225"/>
      <c r="F4877" s="555"/>
      <c r="G4877" s="555"/>
      <c r="P4877" s="581"/>
      <c r="Q4877" s="16"/>
      <c r="R4877" s="16"/>
      <c r="X4877" s="402"/>
      <c r="Y4877" s="16"/>
      <c r="Z4877" s="48"/>
      <c r="AB4877" s="16"/>
    </row>
    <row r="4878" spans="1:28" ht="12.75">
      <c r="A4878" s="354"/>
      <c r="B4878" s="225"/>
      <c r="C4878" s="225"/>
      <c r="F4878" s="555"/>
      <c r="G4878" s="555"/>
      <c r="P4878" s="581"/>
      <c r="Q4878" s="16"/>
      <c r="R4878" s="16"/>
      <c r="X4878" s="402"/>
      <c r="Y4878" s="16"/>
      <c r="Z4878" s="48"/>
      <c r="AB4878" s="16"/>
    </row>
    <row r="4879" spans="1:28" ht="12.75">
      <c r="A4879" s="354"/>
      <c r="B4879" s="225"/>
      <c r="C4879" s="225"/>
      <c r="F4879" s="555"/>
      <c r="G4879" s="555"/>
      <c r="P4879" s="581"/>
      <c r="Q4879" s="16"/>
      <c r="R4879" s="16"/>
      <c r="X4879" s="402"/>
      <c r="Y4879" s="16"/>
      <c r="Z4879" s="48"/>
      <c r="AB4879" s="16"/>
    </row>
    <row r="4880" spans="1:28" ht="12.75">
      <c r="A4880" s="354"/>
      <c r="B4880" s="225"/>
      <c r="C4880" s="225"/>
      <c r="F4880" s="555"/>
      <c r="G4880" s="555"/>
      <c r="P4880" s="581"/>
      <c r="Q4880" s="16"/>
      <c r="R4880" s="16"/>
      <c r="X4880" s="402"/>
      <c r="Y4880" s="16"/>
      <c r="Z4880" s="48"/>
      <c r="AB4880" s="16"/>
    </row>
    <row r="4881" spans="1:28" ht="12.75">
      <c r="A4881" s="354"/>
      <c r="B4881" s="225"/>
      <c r="C4881" s="225"/>
      <c r="F4881" s="555"/>
      <c r="G4881" s="555"/>
      <c r="P4881" s="581"/>
      <c r="Q4881" s="16"/>
      <c r="R4881" s="16"/>
      <c r="X4881" s="402"/>
      <c r="Y4881" s="16"/>
      <c r="Z4881" s="48"/>
      <c r="AB4881" s="16"/>
    </row>
    <row r="4882" spans="1:28" ht="12.75">
      <c r="A4882" s="354"/>
      <c r="B4882" s="225"/>
      <c r="C4882" s="225"/>
      <c r="F4882" s="555"/>
      <c r="G4882" s="555"/>
      <c r="P4882" s="581"/>
      <c r="Q4882" s="16"/>
      <c r="R4882" s="16"/>
      <c r="X4882" s="402"/>
      <c r="Y4882" s="16"/>
      <c r="Z4882" s="48"/>
      <c r="AB4882" s="16"/>
    </row>
    <row r="4883" spans="1:28" ht="12.75">
      <c r="A4883" s="354"/>
      <c r="B4883" s="225"/>
      <c r="C4883" s="225"/>
      <c r="F4883" s="555"/>
      <c r="G4883" s="555"/>
      <c r="P4883" s="581"/>
      <c r="Q4883" s="16"/>
      <c r="R4883" s="16"/>
      <c r="X4883" s="402"/>
      <c r="Y4883" s="16"/>
      <c r="Z4883" s="48"/>
      <c r="AB4883" s="16"/>
    </row>
    <row r="4884" spans="1:28" ht="12.75">
      <c r="A4884" s="354"/>
      <c r="B4884" s="225"/>
      <c r="C4884" s="225"/>
      <c r="F4884" s="555"/>
      <c r="G4884" s="555"/>
      <c r="P4884" s="581"/>
      <c r="Q4884" s="16"/>
      <c r="R4884" s="16"/>
      <c r="X4884" s="402"/>
      <c r="Y4884" s="16"/>
      <c r="Z4884" s="48"/>
      <c r="AB4884" s="16"/>
    </row>
    <row r="4885" spans="1:28" ht="12.75">
      <c r="A4885" s="354"/>
      <c r="B4885" s="225"/>
      <c r="C4885" s="225"/>
      <c r="F4885" s="555"/>
      <c r="G4885" s="555"/>
      <c r="P4885" s="581"/>
      <c r="Q4885" s="16"/>
      <c r="R4885" s="16"/>
      <c r="X4885" s="402"/>
      <c r="Y4885" s="16"/>
      <c r="Z4885" s="48"/>
      <c r="AB4885" s="16"/>
    </row>
    <row r="4886" spans="1:28" ht="12.75">
      <c r="A4886" s="354"/>
      <c r="B4886" s="225"/>
      <c r="C4886" s="225"/>
      <c r="F4886" s="555"/>
      <c r="G4886" s="555"/>
      <c r="P4886" s="581"/>
      <c r="Q4886" s="16"/>
      <c r="R4886" s="16"/>
      <c r="X4886" s="402"/>
      <c r="Y4886" s="16"/>
      <c r="Z4886" s="48"/>
      <c r="AB4886" s="16"/>
    </row>
    <row r="4887" spans="1:28" ht="12.75">
      <c r="A4887" s="354"/>
      <c r="B4887" s="225"/>
      <c r="C4887" s="225"/>
      <c r="F4887" s="555"/>
      <c r="G4887" s="555"/>
      <c r="P4887" s="581"/>
      <c r="Q4887" s="16"/>
      <c r="R4887" s="16"/>
      <c r="X4887" s="402"/>
      <c r="Y4887" s="16"/>
      <c r="Z4887" s="48"/>
      <c r="AB4887" s="16"/>
    </row>
    <row r="4888" spans="1:28" ht="12.75">
      <c r="A4888" s="354"/>
      <c r="B4888" s="225"/>
      <c r="C4888" s="225"/>
      <c r="F4888" s="555"/>
      <c r="G4888" s="555"/>
      <c r="P4888" s="581"/>
      <c r="Q4888" s="16"/>
      <c r="R4888" s="16"/>
      <c r="X4888" s="402"/>
      <c r="Y4888" s="16"/>
      <c r="Z4888" s="48"/>
      <c r="AB4888" s="16"/>
    </row>
    <row r="4889" spans="1:28" ht="12.75">
      <c r="A4889" s="354"/>
      <c r="B4889" s="225"/>
      <c r="C4889" s="225"/>
      <c r="F4889" s="555"/>
      <c r="G4889" s="555"/>
      <c r="P4889" s="581"/>
      <c r="Q4889" s="16"/>
      <c r="R4889" s="16"/>
      <c r="X4889" s="402"/>
      <c r="Y4889" s="16"/>
      <c r="Z4889" s="48"/>
      <c r="AB4889" s="16"/>
    </row>
    <row r="4890" spans="1:28" ht="12.75">
      <c r="A4890" s="354"/>
      <c r="B4890" s="225"/>
      <c r="C4890" s="225"/>
      <c r="F4890" s="555"/>
      <c r="G4890" s="555"/>
      <c r="P4890" s="581"/>
      <c r="Q4890" s="16"/>
      <c r="R4890" s="16"/>
      <c r="X4890" s="402"/>
      <c r="Y4890" s="16"/>
      <c r="Z4890" s="48"/>
      <c r="AB4890" s="16"/>
    </row>
    <row r="4891" spans="1:28" ht="12.75">
      <c r="A4891" s="354"/>
      <c r="B4891" s="225"/>
      <c r="C4891" s="225"/>
      <c r="F4891" s="555"/>
      <c r="G4891" s="555"/>
      <c r="P4891" s="581"/>
      <c r="Q4891" s="16"/>
      <c r="R4891" s="16"/>
      <c r="X4891" s="402"/>
      <c r="Y4891" s="16"/>
      <c r="Z4891" s="48"/>
      <c r="AB4891" s="16"/>
    </row>
    <row r="4892" spans="1:28" ht="12.75">
      <c r="A4892" s="354"/>
      <c r="B4892" s="225"/>
      <c r="C4892" s="225"/>
      <c r="F4892" s="555"/>
      <c r="G4892" s="555"/>
      <c r="P4892" s="581"/>
      <c r="Q4892" s="16"/>
      <c r="R4892" s="16"/>
      <c r="X4892" s="402"/>
      <c r="Y4892" s="16"/>
      <c r="Z4892" s="48"/>
      <c r="AB4892" s="16"/>
    </row>
    <row r="4893" spans="1:28" ht="12.75">
      <c r="A4893" s="354"/>
      <c r="B4893" s="225"/>
      <c r="C4893" s="225"/>
      <c r="F4893" s="555"/>
      <c r="G4893" s="555"/>
      <c r="P4893" s="581"/>
      <c r="Q4893" s="16"/>
      <c r="R4893" s="16"/>
      <c r="X4893" s="402"/>
      <c r="Y4893" s="16"/>
      <c r="Z4893" s="48"/>
      <c r="AB4893" s="16"/>
    </row>
    <row r="4894" spans="1:28" ht="12.75">
      <c r="A4894" s="354"/>
      <c r="B4894" s="225"/>
      <c r="C4894" s="225"/>
      <c r="F4894" s="555"/>
      <c r="G4894" s="555"/>
      <c r="P4894" s="581"/>
      <c r="Q4894" s="16"/>
      <c r="R4894" s="16"/>
      <c r="X4894" s="402"/>
      <c r="Y4894" s="16"/>
      <c r="Z4894" s="48"/>
      <c r="AB4894" s="16"/>
    </row>
    <row r="4895" spans="1:28" ht="12.75">
      <c r="A4895" s="354"/>
      <c r="B4895" s="225"/>
      <c r="C4895" s="225"/>
      <c r="F4895" s="555"/>
      <c r="G4895" s="555"/>
      <c r="P4895" s="581"/>
      <c r="Q4895" s="16"/>
      <c r="R4895" s="16"/>
      <c r="X4895" s="402"/>
      <c r="Y4895" s="16"/>
      <c r="Z4895" s="48"/>
      <c r="AB4895" s="16"/>
    </row>
    <row r="4896" spans="1:28" ht="12.75">
      <c r="A4896" s="354"/>
      <c r="B4896" s="225"/>
      <c r="C4896" s="225"/>
      <c r="F4896" s="555"/>
      <c r="G4896" s="555"/>
      <c r="P4896" s="581"/>
      <c r="Q4896" s="16"/>
      <c r="R4896" s="16"/>
      <c r="X4896" s="402"/>
      <c r="Y4896" s="16"/>
      <c r="Z4896" s="48"/>
      <c r="AB4896" s="16"/>
    </row>
    <row r="4897" spans="1:28" ht="12.75">
      <c r="A4897" s="354"/>
      <c r="B4897" s="225"/>
      <c r="C4897" s="225"/>
      <c r="F4897" s="555"/>
      <c r="G4897" s="555"/>
      <c r="P4897" s="581"/>
      <c r="Q4897" s="16"/>
      <c r="R4897" s="16"/>
      <c r="X4897" s="402"/>
      <c r="Y4897" s="16"/>
      <c r="Z4897" s="48"/>
      <c r="AB4897" s="16"/>
    </row>
    <row r="4898" spans="1:28" ht="12.75">
      <c r="A4898" s="354"/>
      <c r="B4898" s="225"/>
      <c r="C4898" s="225"/>
      <c r="F4898" s="555"/>
      <c r="G4898" s="555"/>
      <c r="P4898" s="581"/>
      <c r="Q4898" s="16"/>
      <c r="R4898" s="16"/>
      <c r="X4898" s="402"/>
      <c r="Y4898" s="16"/>
      <c r="Z4898" s="48"/>
      <c r="AB4898" s="16"/>
    </row>
    <row r="4899" spans="1:28" ht="12.75">
      <c r="A4899" s="354"/>
      <c r="B4899" s="225"/>
      <c r="C4899" s="225"/>
      <c r="F4899" s="555"/>
      <c r="G4899" s="555"/>
      <c r="P4899" s="581"/>
      <c r="Q4899" s="16"/>
      <c r="R4899" s="16"/>
      <c r="X4899" s="402"/>
      <c r="Y4899" s="16"/>
      <c r="Z4899" s="48"/>
      <c r="AB4899" s="16"/>
    </row>
    <row r="4900" spans="1:28" ht="12.75">
      <c r="A4900" s="354"/>
      <c r="B4900" s="225"/>
      <c r="C4900" s="225"/>
      <c r="F4900" s="555"/>
      <c r="G4900" s="555"/>
      <c r="P4900" s="581"/>
      <c r="Q4900" s="16"/>
      <c r="R4900" s="16"/>
      <c r="X4900" s="402"/>
      <c r="Y4900" s="16"/>
      <c r="Z4900" s="48"/>
      <c r="AB4900" s="16"/>
    </row>
    <row r="4901" spans="1:28" ht="12.75">
      <c r="A4901" s="354"/>
      <c r="B4901" s="225"/>
      <c r="C4901" s="225"/>
      <c r="F4901" s="555"/>
      <c r="G4901" s="555"/>
      <c r="P4901" s="581"/>
      <c r="Q4901" s="16"/>
      <c r="R4901" s="16"/>
      <c r="X4901" s="402"/>
      <c r="Y4901" s="16"/>
      <c r="Z4901" s="48"/>
      <c r="AB4901" s="16"/>
    </row>
    <row r="4902" spans="1:28" ht="12.75">
      <c r="A4902" s="354"/>
      <c r="B4902" s="225"/>
      <c r="C4902" s="225"/>
      <c r="F4902" s="555"/>
      <c r="G4902" s="555"/>
      <c r="P4902" s="581"/>
      <c r="Q4902" s="16"/>
      <c r="R4902" s="16"/>
      <c r="X4902" s="402"/>
      <c r="Y4902" s="16"/>
      <c r="Z4902" s="48"/>
      <c r="AB4902" s="16"/>
    </row>
    <row r="4903" spans="1:28" ht="12.75">
      <c r="A4903" s="354"/>
      <c r="B4903" s="225"/>
      <c r="C4903" s="225"/>
      <c r="F4903" s="555"/>
      <c r="G4903" s="555"/>
      <c r="P4903" s="581"/>
      <c r="Q4903" s="16"/>
      <c r="R4903" s="16"/>
      <c r="X4903" s="402"/>
      <c r="Y4903" s="16"/>
      <c r="Z4903" s="48"/>
      <c r="AB4903" s="16"/>
    </row>
    <row r="4904" spans="1:28" ht="12.75">
      <c r="A4904" s="354"/>
      <c r="B4904" s="225"/>
      <c r="C4904" s="225"/>
      <c r="F4904" s="555"/>
      <c r="G4904" s="555"/>
      <c r="P4904" s="581"/>
      <c r="Q4904" s="16"/>
      <c r="R4904" s="16"/>
      <c r="X4904" s="402"/>
      <c r="Y4904" s="16"/>
      <c r="Z4904" s="48"/>
      <c r="AB4904" s="16"/>
    </row>
    <row r="4905" spans="1:28" ht="12.75">
      <c r="A4905" s="354"/>
      <c r="B4905" s="225"/>
      <c r="C4905" s="225"/>
      <c r="F4905" s="555"/>
      <c r="G4905" s="555"/>
      <c r="P4905" s="581"/>
      <c r="Q4905" s="16"/>
      <c r="R4905" s="16"/>
      <c r="X4905" s="402"/>
      <c r="Y4905" s="16"/>
      <c r="Z4905" s="48"/>
      <c r="AB4905" s="16"/>
    </row>
    <row r="4906" spans="1:28" ht="12.75">
      <c r="A4906" s="354"/>
      <c r="B4906" s="225"/>
      <c r="C4906" s="225"/>
      <c r="F4906" s="555"/>
      <c r="G4906" s="555"/>
      <c r="P4906" s="581"/>
      <c r="Q4906" s="16"/>
      <c r="R4906" s="16"/>
      <c r="X4906" s="402"/>
      <c r="Y4906" s="16"/>
      <c r="Z4906" s="48"/>
      <c r="AB4906" s="16"/>
    </row>
    <row r="4907" spans="1:28" ht="12.75">
      <c r="A4907" s="354"/>
      <c r="B4907" s="225"/>
      <c r="C4907" s="225"/>
      <c r="F4907" s="555"/>
      <c r="G4907" s="555"/>
      <c r="P4907" s="581"/>
      <c r="Q4907" s="16"/>
      <c r="R4907" s="16"/>
      <c r="X4907" s="402"/>
      <c r="Y4907" s="16"/>
      <c r="Z4907" s="48"/>
      <c r="AB4907" s="16"/>
    </row>
    <row r="4908" spans="1:28" ht="12.75">
      <c r="A4908" s="354"/>
      <c r="B4908" s="225"/>
      <c r="C4908" s="225"/>
      <c r="F4908" s="555"/>
      <c r="G4908" s="555"/>
      <c r="P4908" s="581"/>
      <c r="Q4908" s="16"/>
      <c r="R4908" s="16"/>
      <c r="X4908" s="402"/>
      <c r="Y4908" s="16"/>
      <c r="Z4908" s="48"/>
      <c r="AB4908" s="16"/>
    </row>
    <row r="4909" spans="1:28" ht="12.75">
      <c r="A4909" s="354"/>
      <c r="B4909" s="225"/>
      <c r="C4909" s="225"/>
      <c r="F4909" s="555"/>
      <c r="G4909" s="555"/>
      <c r="P4909" s="581"/>
      <c r="Q4909" s="16"/>
      <c r="R4909" s="16"/>
      <c r="X4909" s="402"/>
      <c r="Y4909" s="16"/>
      <c r="Z4909" s="48"/>
      <c r="AB4909" s="16"/>
    </row>
    <row r="4910" spans="1:28" ht="12.75">
      <c r="A4910" s="354"/>
      <c r="B4910" s="225"/>
      <c r="C4910" s="225"/>
      <c r="F4910" s="555"/>
      <c r="G4910" s="555"/>
      <c r="P4910" s="581"/>
      <c r="Q4910" s="16"/>
      <c r="R4910" s="16"/>
      <c r="X4910" s="402"/>
      <c r="Y4910" s="16"/>
      <c r="Z4910" s="48"/>
      <c r="AB4910" s="16"/>
    </row>
    <row r="4911" spans="1:28" ht="12.75">
      <c r="A4911" s="354"/>
      <c r="B4911" s="225"/>
      <c r="C4911" s="225"/>
      <c r="F4911" s="555"/>
      <c r="G4911" s="555"/>
      <c r="P4911" s="581"/>
      <c r="Q4911" s="16"/>
      <c r="R4911" s="16"/>
      <c r="X4911" s="402"/>
      <c r="Y4911" s="16"/>
      <c r="Z4911" s="48"/>
      <c r="AB4911" s="16"/>
    </row>
    <row r="4912" spans="1:28" ht="12.75">
      <c r="A4912" s="354"/>
      <c r="B4912" s="225"/>
      <c r="C4912" s="225"/>
      <c r="F4912" s="555"/>
      <c r="G4912" s="555"/>
      <c r="P4912" s="581"/>
      <c r="Q4912" s="16"/>
      <c r="R4912" s="16"/>
      <c r="X4912" s="402"/>
      <c r="Y4912" s="16"/>
      <c r="Z4912" s="48"/>
      <c r="AB4912" s="16"/>
    </row>
    <row r="4913" spans="1:28" ht="12.75">
      <c r="A4913" s="354"/>
      <c r="B4913" s="225"/>
      <c r="C4913" s="225"/>
      <c r="F4913" s="555"/>
      <c r="G4913" s="555"/>
      <c r="P4913" s="581"/>
      <c r="Q4913" s="16"/>
      <c r="R4913" s="16"/>
      <c r="X4913" s="402"/>
      <c r="Y4913" s="16"/>
      <c r="Z4913" s="48"/>
      <c r="AB4913" s="16"/>
    </row>
    <row r="4914" spans="1:28" ht="12.75">
      <c r="A4914" s="354"/>
      <c r="B4914" s="225"/>
      <c r="C4914" s="225"/>
      <c r="F4914" s="555"/>
      <c r="G4914" s="555"/>
      <c r="P4914" s="581"/>
      <c r="Q4914" s="16"/>
      <c r="R4914" s="16"/>
      <c r="X4914" s="402"/>
      <c r="Y4914" s="16"/>
      <c r="Z4914" s="48"/>
      <c r="AB4914" s="16"/>
    </row>
    <row r="4915" spans="1:28" ht="12.75">
      <c r="A4915" s="354"/>
      <c r="B4915" s="225"/>
      <c r="C4915" s="225"/>
      <c r="F4915" s="555"/>
      <c r="G4915" s="555"/>
      <c r="P4915" s="581"/>
      <c r="Q4915" s="16"/>
      <c r="R4915" s="16"/>
      <c r="X4915" s="402"/>
      <c r="Y4915" s="16"/>
      <c r="Z4915" s="48"/>
      <c r="AB4915" s="16"/>
    </row>
    <row r="4916" spans="1:28" ht="12.75">
      <c r="A4916" s="354"/>
      <c r="B4916" s="225"/>
      <c r="C4916" s="225"/>
      <c r="F4916" s="555"/>
      <c r="G4916" s="555"/>
      <c r="P4916" s="581"/>
      <c r="Q4916" s="16"/>
      <c r="R4916" s="16"/>
      <c r="X4916" s="402"/>
      <c r="Y4916" s="16"/>
      <c r="Z4916" s="48"/>
      <c r="AB4916" s="16"/>
    </row>
    <row r="4917" spans="1:28" ht="12.75">
      <c r="A4917" s="354"/>
      <c r="B4917" s="225"/>
      <c r="C4917" s="225"/>
      <c r="F4917" s="555"/>
      <c r="G4917" s="555"/>
      <c r="P4917" s="581"/>
      <c r="Q4917" s="16"/>
      <c r="R4917" s="16"/>
      <c r="X4917" s="402"/>
      <c r="Y4917" s="16"/>
      <c r="Z4917" s="48"/>
      <c r="AB4917" s="16"/>
    </row>
    <row r="4918" spans="1:28" ht="12.75">
      <c r="A4918" s="354"/>
      <c r="B4918" s="225"/>
      <c r="C4918" s="225"/>
      <c r="F4918" s="555"/>
      <c r="G4918" s="555"/>
      <c r="P4918" s="581"/>
      <c r="Q4918" s="16"/>
      <c r="R4918" s="16"/>
      <c r="X4918" s="402"/>
      <c r="Y4918" s="16"/>
      <c r="Z4918" s="48"/>
      <c r="AB4918" s="16"/>
    </row>
    <row r="4919" spans="1:28" ht="12.75">
      <c r="A4919" s="354"/>
      <c r="B4919" s="225"/>
      <c r="C4919" s="225"/>
      <c r="F4919" s="555"/>
      <c r="G4919" s="555"/>
      <c r="P4919" s="581"/>
      <c r="Q4919" s="16"/>
      <c r="R4919" s="16"/>
      <c r="X4919" s="402"/>
      <c r="Y4919" s="16"/>
      <c r="Z4919" s="48"/>
      <c r="AB4919" s="16"/>
    </row>
    <row r="4920" spans="1:28" ht="12.75">
      <c r="A4920" s="354"/>
      <c r="B4920" s="225"/>
      <c r="C4920" s="225"/>
      <c r="F4920" s="555"/>
      <c r="G4920" s="555"/>
      <c r="P4920" s="581"/>
      <c r="Q4920" s="16"/>
      <c r="R4920" s="16"/>
      <c r="X4920" s="402"/>
      <c r="Y4920" s="16"/>
      <c r="Z4920" s="48"/>
      <c r="AB4920" s="16"/>
    </row>
    <row r="4921" spans="1:28" ht="12.75">
      <c r="A4921" s="354"/>
      <c r="B4921" s="225"/>
      <c r="C4921" s="225"/>
      <c r="F4921" s="555"/>
      <c r="G4921" s="555"/>
      <c r="P4921" s="581"/>
      <c r="Q4921" s="16"/>
      <c r="R4921" s="16"/>
      <c r="X4921" s="402"/>
      <c r="Y4921" s="16"/>
      <c r="Z4921" s="48"/>
      <c r="AB4921" s="16"/>
    </row>
    <row r="4922" spans="1:28" ht="12.75">
      <c r="A4922" s="354"/>
      <c r="B4922" s="225"/>
      <c r="C4922" s="225"/>
      <c r="F4922" s="555"/>
      <c r="G4922" s="555"/>
      <c r="P4922" s="581"/>
      <c r="Q4922" s="16"/>
      <c r="R4922" s="16"/>
      <c r="X4922" s="402"/>
      <c r="Y4922" s="16"/>
      <c r="Z4922" s="48"/>
      <c r="AB4922" s="16"/>
    </row>
    <row r="4923" spans="1:28" ht="12.75">
      <c r="A4923" s="354"/>
      <c r="B4923" s="225"/>
      <c r="C4923" s="225"/>
      <c r="F4923" s="555"/>
      <c r="G4923" s="555"/>
      <c r="P4923" s="581"/>
      <c r="Q4923" s="16"/>
      <c r="R4923" s="16"/>
      <c r="X4923" s="402"/>
      <c r="Y4923" s="16"/>
      <c r="Z4923" s="48"/>
      <c r="AB4923" s="16"/>
    </row>
    <row r="4924" spans="1:28" ht="12.75">
      <c r="A4924" s="354"/>
      <c r="B4924" s="225"/>
      <c r="C4924" s="225"/>
      <c r="F4924" s="555"/>
      <c r="G4924" s="555"/>
      <c r="P4924" s="581"/>
      <c r="Q4924" s="16"/>
      <c r="R4924" s="16"/>
      <c r="X4924" s="402"/>
      <c r="Y4924" s="16"/>
      <c r="Z4924" s="48"/>
      <c r="AB4924" s="16"/>
    </row>
    <row r="4925" spans="1:28" ht="12.75">
      <c r="A4925" s="354"/>
      <c r="B4925" s="225"/>
      <c r="C4925" s="225"/>
      <c r="F4925" s="555"/>
      <c r="G4925" s="555"/>
      <c r="P4925" s="581"/>
      <c r="Q4925" s="16"/>
      <c r="R4925" s="16"/>
      <c r="X4925" s="402"/>
      <c r="Y4925" s="16"/>
      <c r="Z4925" s="48"/>
      <c r="AB4925" s="16"/>
    </row>
    <row r="4926" spans="1:28" ht="12.75">
      <c r="A4926" s="354"/>
      <c r="B4926" s="225"/>
      <c r="C4926" s="225"/>
      <c r="F4926" s="555"/>
      <c r="G4926" s="555"/>
      <c r="P4926" s="581"/>
      <c r="Q4926" s="16"/>
      <c r="R4926" s="16"/>
      <c r="X4926" s="402"/>
      <c r="Y4926" s="16"/>
      <c r="Z4926" s="48"/>
      <c r="AB4926" s="16"/>
    </row>
    <row r="4927" spans="1:28" ht="12.75">
      <c r="A4927" s="354"/>
      <c r="B4927" s="225"/>
      <c r="C4927" s="225"/>
      <c r="F4927" s="555"/>
      <c r="G4927" s="555"/>
      <c r="P4927" s="581"/>
      <c r="Q4927" s="16"/>
      <c r="R4927" s="16"/>
      <c r="X4927" s="402"/>
      <c r="Y4927" s="16"/>
      <c r="Z4927" s="48"/>
      <c r="AB4927" s="16"/>
    </row>
    <row r="4928" spans="1:28" ht="12.75">
      <c r="A4928" s="354"/>
      <c r="B4928" s="225"/>
      <c r="C4928" s="225"/>
      <c r="F4928" s="555"/>
      <c r="G4928" s="555"/>
      <c r="P4928" s="581"/>
      <c r="Q4928" s="16"/>
      <c r="R4928" s="16"/>
      <c r="X4928" s="402"/>
      <c r="Y4928" s="16"/>
      <c r="Z4928" s="48"/>
      <c r="AB4928" s="16"/>
    </row>
    <row r="4929" spans="1:28" ht="12.75">
      <c r="A4929" s="354"/>
      <c r="B4929" s="225"/>
      <c r="C4929" s="225"/>
      <c r="F4929" s="555"/>
      <c r="G4929" s="555"/>
      <c r="P4929" s="581"/>
      <c r="Q4929" s="16"/>
      <c r="R4929" s="16"/>
      <c r="X4929" s="402"/>
      <c r="Y4929" s="16"/>
      <c r="Z4929" s="48"/>
      <c r="AB4929" s="16"/>
    </row>
    <row r="4930" spans="1:28" ht="12.75">
      <c r="A4930" s="354"/>
      <c r="B4930" s="225"/>
      <c r="C4930" s="225"/>
      <c r="F4930" s="555"/>
      <c r="G4930" s="555"/>
      <c r="P4930" s="581"/>
      <c r="Q4930" s="16"/>
      <c r="R4930" s="16"/>
      <c r="X4930" s="402"/>
      <c r="Y4930" s="16"/>
      <c r="Z4930" s="48"/>
      <c r="AB4930" s="16"/>
    </row>
    <row r="4931" spans="1:28" ht="12.75">
      <c r="A4931" s="354"/>
      <c r="B4931" s="225"/>
      <c r="C4931" s="225"/>
      <c r="F4931" s="555"/>
      <c r="G4931" s="555"/>
      <c r="P4931" s="581"/>
      <c r="Q4931" s="16"/>
      <c r="R4931" s="16"/>
      <c r="X4931" s="402"/>
      <c r="Y4931" s="16"/>
      <c r="Z4931" s="48"/>
      <c r="AB4931" s="16"/>
    </row>
    <row r="4932" spans="1:28" ht="12.75">
      <c r="A4932" s="354"/>
      <c r="B4932" s="225"/>
      <c r="C4932" s="225"/>
      <c r="F4932" s="555"/>
      <c r="G4932" s="555"/>
      <c r="P4932" s="581"/>
      <c r="Q4932" s="16"/>
      <c r="R4932" s="16"/>
      <c r="X4932" s="402"/>
      <c r="Y4932" s="16"/>
      <c r="Z4932" s="48"/>
      <c r="AB4932" s="16"/>
    </row>
    <row r="4933" spans="1:28" ht="12.75">
      <c r="A4933" s="354"/>
      <c r="B4933" s="225"/>
      <c r="C4933" s="225"/>
      <c r="F4933" s="555"/>
      <c r="G4933" s="555"/>
      <c r="P4933" s="581"/>
      <c r="Q4933" s="16"/>
      <c r="R4933" s="16"/>
      <c r="X4933" s="402"/>
      <c r="Y4933" s="16"/>
      <c r="Z4933" s="48"/>
      <c r="AB4933" s="16"/>
    </row>
    <row r="4934" spans="1:28" ht="12.75">
      <c r="A4934" s="354"/>
      <c r="B4934" s="225"/>
      <c r="C4934" s="225"/>
      <c r="F4934" s="555"/>
      <c r="G4934" s="555"/>
      <c r="P4934" s="581"/>
      <c r="Q4934" s="16"/>
      <c r="R4934" s="16"/>
      <c r="X4934" s="402"/>
      <c r="Y4934" s="16"/>
      <c r="Z4934" s="48"/>
      <c r="AB4934" s="16"/>
    </row>
    <row r="4935" spans="1:28" ht="12.75">
      <c r="A4935" s="354"/>
      <c r="B4935" s="225"/>
      <c r="C4935" s="225"/>
      <c r="F4935" s="555"/>
      <c r="G4935" s="555"/>
      <c r="P4935" s="581"/>
      <c r="Q4935" s="16"/>
      <c r="R4935" s="16"/>
      <c r="X4935" s="402"/>
      <c r="Y4935" s="16"/>
      <c r="Z4935" s="48"/>
      <c r="AB4935" s="16"/>
    </row>
    <row r="4936" spans="1:28" ht="12.75">
      <c r="A4936" s="354"/>
      <c r="B4936" s="225"/>
      <c r="C4936" s="225"/>
      <c r="F4936" s="555"/>
      <c r="G4936" s="555"/>
      <c r="P4936" s="581"/>
      <c r="Q4936" s="16"/>
      <c r="R4936" s="16"/>
      <c r="X4936" s="402"/>
      <c r="Y4936" s="16"/>
      <c r="Z4936" s="48"/>
      <c r="AB4936" s="16"/>
    </row>
    <row r="4937" spans="1:28" ht="12.75">
      <c r="A4937" s="354"/>
      <c r="B4937" s="225"/>
      <c r="C4937" s="225"/>
      <c r="F4937" s="555"/>
      <c r="G4937" s="555"/>
      <c r="P4937" s="581"/>
      <c r="Q4937" s="16"/>
      <c r="R4937" s="16"/>
      <c r="X4937" s="402"/>
      <c r="Y4937" s="16"/>
      <c r="Z4937" s="48"/>
      <c r="AB4937" s="16"/>
    </row>
    <row r="4938" spans="1:28" ht="12.75">
      <c r="A4938" s="354"/>
      <c r="B4938" s="225"/>
      <c r="C4938" s="225"/>
      <c r="F4938" s="555"/>
      <c r="G4938" s="555"/>
      <c r="P4938" s="581"/>
      <c r="Q4938" s="16"/>
      <c r="R4938" s="16"/>
      <c r="X4938" s="402"/>
      <c r="Y4938" s="16"/>
      <c r="Z4938" s="48"/>
      <c r="AB4938" s="16"/>
    </row>
    <row r="4939" spans="1:28" ht="12.75">
      <c r="A4939" s="354"/>
      <c r="B4939" s="225"/>
      <c r="C4939" s="225"/>
      <c r="F4939" s="555"/>
      <c r="G4939" s="555"/>
      <c r="P4939" s="581"/>
      <c r="Q4939" s="16"/>
      <c r="R4939" s="16"/>
      <c r="X4939" s="402"/>
      <c r="Y4939" s="16"/>
      <c r="Z4939" s="48"/>
      <c r="AB4939" s="16"/>
    </row>
    <row r="4940" spans="1:28" ht="12.75">
      <c r="A4940" s="354"/>
      <c r="B4940" s="225"/>
      <c r="C4940" s="225"/>
      <c r="F4940" s="555"/>
      <c r="G4940" s="555"/>
      <c r="P4940" s="581"/>
      <c r="Q4940" s="16"/>
      <c r="R4940" s="16"/>
      <c r="X4940" s="402"/>
      <c r="Y4940" s="16"/>
      <c r="Z4940" s="48"/>
      <c r="AB4940" s="16"/>
    </row>
    <row r="4941" spans="1:28" ht="12.75">
      <c r="A4941" s="354"/>
      <c r="B4941" s="225"/>
      <c r="C4941" s="225"/>
      <c r="F4941" s="555"/>
      <c r="G4941" s="555"/>
      <c r="P4941" s="581"/>
      <c r="Q4941" s="16"/>
      <c r="R4941" s="16"/>
      <c r="X4941" s="402"/>
      <c r="Y4941" s="16"/>
      <c r="Z4941" s="48"/>
      <c r="AB4941" s="16"/>
    </row>
    <row r="4942" spans="1:28" ht="12.75">
      <c r="A4942" s="354"/>
      <c r="B4942" s="225"/>
      <c r="C4942" s="225"/>
      <c r="F4942" s="555"/>
      <c r="G4942" s="555"/>
      <c r="P4942" s="581"/>
      <c r="Q4942" s="16"/>
      <c r="R4942" s="16"/>
      <c r="X4942" s="402"/>
      <c r="Y4942" s="16"/>
      <c r="Z4942" s="48"/>
      <c r="AB4942" s="16"/>
    </row>
    <row r="4943" spans="1:28" ht="12.75">
      <c r="A4943" s="354"/>
      <c r="B4943" s="225"/>
      <c r="C4943" s="225"/>
      <c r="F4943" s="555"/>
      <c r="G4943" s="555"/>
      <c r="P4943" s="581"/>
      <c r="Q4943" s="16"/>
      <c r="R4943" s="16"/>
      <c r="X4943" s="402"/>
      <c r="Y4943" s="16"/>
      <c r="Z4943" s="48"/>
      <c r="AB4943" s="16"/>
    </row>
    <row r="4944" spans="1:28" ht="12.75">
      <c r="A4944" s="354"/>
      <c r="B4944" s="225"/>
      <c r="C4944" s="225"/>
      <c r="F4944" s="555"/>
      <c r="G4944" s="555"/>
      <c r="P4944" s="581"/>
      <c r="Q4944" s="16"/>
      <c r="R4944" s="16"/>
      <c r="X4944" s="402"/>
      <c r="Y4944" s="16"/>
      <c r="Z4944" s="48"/>
      <c r="AB4944" s="16"/>
    </row>
    <row r="4945" spans="1:28" ht="12.75">
      <c r="A4945" s="354"/>
      <c r="B4945" s="225"/>
      <c r="C4945" s="225"/>
      <c r="F4945" s="555"/>
      <c r="G4945" s="555"/>
      <c r="P4945" s="581"/>
      <c r="Q4945" s="16"/>
      <c r="R4945" s="16"/>
      <c r="X4945" s="402"/>
      <c r="Y4945" s="16"/>
      <c r="Z4945" s="48"/>
      <c r="AB4945" s="16"/>
    </row>
    <row r="4946" spans="1:28" ht="12.75">
      <c r="A4946" s="354"/>
      <c r="B4946" s="225"/>
      <c r="C4946" s="225"/>
      <c r="F4946" s="555"/>
      <c r="G4946" s="555"/>
      <c r="P4946" s="581"/>
      <c r="Q4946" s="16"/>
      <c r="R4946" s="16"/>
      <c r="X4946" s="402"/>
      <c r="Y4946" s="16"/>
      <c r="Z4946" s="48"/>
      <c r="AB4946" s="16"/>
    </row>
    <row r="4947" spans="1:28" ht="12.75">
      <c r="A4947" s="354"/>
      <c r="B4947" s="225"/>
      <c r="C4947" s="225"/>
      <c r="F4947" s="555"/>
      <c r="G4947" s="555"/>
      <c r="P4947" s="581"/>
      <c r="Q4947" s="16"/>
      <c r="R4947" s="16"/>
      <c r="X4947" s="402"/>
      <c r="Y4947" s="16"/>
      <c r="Z4947" s="48"/>
      <c r="AB4947" s="16"/>
    </row>
    <row r="4948" spans="1:28" ht="12.75">
      <c r="A4948" s="354"/>
      <c r="B4948" s="225"/>
      <c r="C4948" s="225"/>
      <c r="F4948" s="555"/>
      <c r="G4948" s="555"/>
      <c r="P4948" s="581"/>
      <c r="Q4948" s="16"/>
      <c r="R4948" s="16"/>
      <c r="X4948" s="402"/>
      <c r="Y4948" s="16"/>
      <c r="Z4948" s="48"/>
      <c r="AB4948" s="16"/>
    </row>
    <row r="4949" spans="1:28" ht="12.75">
      <c r="A4949" s="354"/>
      <c r="B4949" s="225"/>
      <c r="C4949" s="225"/>
      <c r="F4949" s="555"/>
      <c r="G4949" s="555"/>
      <c r="P4949" s="581"/>
      <c r="Q4949" s="16"/>
      <c r="R4949" s="16"/>
      <c r="X4949" s="402"/>
      <c r="Y4949" s="16"/>
      <c r="Z4949" s="48"/>
      <c r="AB4949" s="16"/>
    </row>
    <row r="4950" spans="1:28" ht="12.75">
      <c r="A4950" s="354"/>
      <c r="B4950" s="225"/>
      <c r="C4950" s="225"/>
      <c r="F4950" s="555"/>
      <c r="G4950" s="555"/>
      <c r="P4950" s="581"/>
      <c r="Q4950" s="16"/>
      <c r="R4950" s="16"/>
      <c r="X4950" s="402"/>
      <c r="Y4950" s="16"/>
      <c r="Z4950" s="48"/>
      <c r="AB4950" s="16"/>
    </row>
    <row r="4951" spans="1:28" ht="12.75">
      <c r="A4951" s="354"/>
      <c r="B4951" s="225"/>
      <c r="C4951" s="225"/>
      <c r="F4951" s="555"/>
      <c r="G4951" s="555"/>
      <c r="P4951" s="581"/>
      <c r="Q4951" s="16"/>
      <c r="R4951" s="16"/>
      <c r="X4951" s="402"/>
      <c r="Y4951" s="16"/>
      <c r="Z4951" s="48"/>
      <c r="AB4951" s="16"/>
    </row>
    <row r="4952" spans="1:28" ht="12.75">
      <c r="A4952" s="354"/>
      <c r="B4952" s="225"/>
      <c r="C4952" s="225"/>
      <c r="F4952" s="555"/>
      <c r="G4952" s="555"/>
      <c r="P4952" s="581"/>
      <c r="Q4952" s="16"/>
      <c r="R4952" s="16"/>
      <c r="X4952" s="402"/>
      <c r="Y4952" s="16"/>
      <c r="Z4952" s="48"/>
      <c r="AB4952" s="16"/>
    </row>
    <row r="4953" spans="1:28" ht="12.75">
      <c r="A4953" s="354"/>
      <c r="B4953" s="225"/>
      <c r="C4953" s="225"/>
      <c r="F4953" s="555"/>
      <c r="G4953" s="555"/>
      <c r="P4953" s="581"/>
      <c r="Q4953" s="16"/>
      <c r="R4953" s="16"/>
      <c r="X4953" s="402"/>
      <c r="Y4953" s="16"/>
      <c r="Z4953" s="48"/>
      <c r="AB4953" s="16"/>
    </row>
    <row r="4954" spans="1:28" ht="12.75">
      <c r="A4954" s="354"/>
      <c r="B4954" s="225"/>
      <c r="C4954" s="225"/>
      <c r="F4954" s="555"/>
      <c r="G4954" s="555"/>
      <c r="P4954" s="581"/>
      <c r="Q4954" s="16"/>
      <c r="R4954" s="16"/>
      <c r="X4954" s="402"/>
      <c r="Y4954" s="16"/>
      <c r="Z4954" s="48"/>
      <c r="AB4954" s="16"/>
    </row>
    <row r="4955" spans="1:28" ht="12.75">
      <c r="A4955" s="354"/>
      <c r="B4955" s="225"/>
      <c r="C4955" s="225"/>
      <c r="F4955" s="555"/>
      <c r="G4955" s="555"/>
      <c r="P4955" s="581"/>
      <c r="Q4955" s="16"/>
      <c r="R4955" s="16"/>
      <c r="X4955" s="402"/>
      <c r="Y4955" s="16"/>
      <c r="Z4955" s="48"/>
      <c r="AB4955" s="16"/>
    </row>
    <row r="4956" spans="1:28" ht="12.75">
      <c r="A4956" s="354"/>
      <c r="B4956" s="225"/>
      <c r="C4956" s="225"/>
      <c r="F4956" s="555"/>
      <c r="G4956" s="555"/>
      <c r="P4956" s="581"/>
      <c r="Q4956" s="16"/>
      <c r="R4956" s="16"/>
      <c r="X4956" s="402"/>
      <c r="Y4956" s="16"/>
      <c r="Z4956" s="48"/>
      <c r="AB4956" s="16"/>
    </row>
    <row r="4957" spans="1:28" ht="12.75">
      <c r="A4957" s="354"/>
      <c r="B4957" s="225"/>
      <c r="C4957" s="225"/>
      <c r="F4957" s="555"/>
      <c r="G4957" s="555"/>
      <c r="P4957" s="581"/>
      <c r="Q4957" s="16"/>
      <c r="R4957" s="16"/>
      <c r="X4957" s="402"/>
      <c r="Y4957" s="16"/>
      <c r="Z4957" s="48"/>
      <c r="AB4957" s="16"/>
    </row>
    <row r="4958" spans="1:28" ht="12.75">
      <c r="A4958" s="354"/>
      <c r="B4958" s="225"/>
      <c r="C4958" s="225"/>
      <c r="F4958" s="555"/>
      <c r="G4958" s="555"/>
      <c r="P4958" s="581"/>
      <c r="Q4958" s="16"/>
      <c r="R4958" s="16"/>
      <c r="X4958" s="402"/>
      <c r="Y4958" s="16"/>
      <c r="Z4958" s="48"/>
      <c r="AB4958" s="16"/>
    </row>
    <row r="4959" spans="1:28" ht="12.75">
      <c r="A4959" s="354"/>
      <c r="B4959" s="225"/>
      <c r="C4959" s="225"/>
      <c r="F4959" s="555"/>
      <c r="G4959" s="555"/>
      <c r="P4959" s="581"/>
      <c r="Q4959" s="16"/>
      <c r="R4959" s="16"/>
      <c r="X4959" s="402"/>
      <c r="Y4959" s="16"/>
      <c r="Z4959" s="48"/>
      <c r="AB4959" s="16"/>
    </row>
    <row r="4960" spans="1:28" ht="12.75">
      <c r="A4960" s="354"/>
      <c r="B4960" s="225"/>
      <c r="C4960" s="225"/>
      <c r="F4960" s="555"/>
      <c r="G4960" s="555"/>
      <c r="P4960" s="581"/>
      <c r="Q4960" s="16"/>
      <c r="R4960" s="16"/>
      <c r="X4960" s="402"/>
      <c r="Y4960" s="16"/>
      <c r="Z4960" s="48"/>
      <c r="AB4960" s="16"/>
    </row>
    <row r="4961" spans="1:28" ht="12.75">
      <c r="A4961" s="354"/>
      <c r="B4961" s="225"/>
      <c r="C4961" s="225"/>
      <c r="F4961" s="555"/>
      <c r="G4961" s="555"/>
      <c r="P4961" s="581"/>
      <c r="Q4961" s="16"/>
      <c r="R4961" s="16"/>
      <c r="X4961" s="402"/>
      <c r="Y4961" s="16"/>
      <c r="Z4961" s="48"/>
      <c r="AB4961" s="16"/>
    </row>
    <row r="4962" spans="1:28" ht="12.75">
      <c r="A4962" s="354"/>
      <c r="B4962" s="225"/>
      <c r="C4962" s="225"/>
      <c r="F4962" s="555"/>
      <c r="G4962" s="555"/>
      <c r="P4962" s="581"/>
      <c r="Q4962" s="16"/>
      <c r="R4962" s="16"/>
      <c r="X4962" s="402"/>
      <c r="Y4962" s="16"/>
      <c r="Z4962" s="48"/>
      <c r="AB4962" s="16"/>
    </row>
    <row r="4963" spans="1:28" ht="12.75">
      <c r="A4963" s="354"/>
      <c r="B4963" s="225"/>
      <c r="C4963" s="225"/>
      <c r="F4963" s="555"/>
      <c r="G4963" s="555"/>
      <c r="P4963" s="581"/>
      <c r="Q4963" s="16"/>
      <c r="R4963" s="16"/>
      <c r="X4963" s="402"/>
      <c r="Y4963" s="16"/>
      <c r="Z4963" s="48"/>
      <c r="AB4963" s="16"/>
    </row>
    <row r="4964" spans="1:28" ht="12.75">
      <c r="A4964" s="354"/>
      <c r="B4964" s="225"/>
      <c r="C4964" s="225"/>
      <c r="F4964" s="555"/>
      <c r="G4964" s="555"/>
      <c r="P4964" s="581"/>
      <c r="Q4964" s="16"/>
      <c r="R4964" s="16"/>
      <c r="X4964" s="402"/>
      <c r="Y4964" s="16"/>
      <c r="Z4964" s="48"/>
      <c r="AB4964" s="16"/>
    </row>
    <row r="4965" spans="1:28" ht="12.75">
      <c r="A4965" s="354"/>
      <c r="B4965" s="225"/>
      <c r="C4965" s="225"/>
      <c r="F4965" s="555"/>
      <c r="G4965" s="555"/>
      <c r="P4965" s="581"/>
      <c r="Q4965" s="16"/>
      <c r="R4965" s="16"/>
      <c r="X4965" s="402"/>
      <c r="Y4965" s="16"/>
      <c r="Z4965" s="48"/>
      <c r="AB4965" s="16"/>
    </row>
    <row r="4966" spans="1:28" ht="12.75">
      <c r="A4966" s="354"/>
      <c r="B4966" s="225"/>
      <c r="C4966" s="225"/>
      <c r="F4966" s="555"/>
      <c r="G4966" s="555"/>
      <c r="P4966" s="581"/>
      <c r="Q4966" s="16"/>
      <c r="R4966" s="16"/>
      <c r="X4966" s="402"/>
      <c r="Y4966" s="16"/>
      <c r="Z4966" s="48"/>
      <c r="AB4966" s="16"/>
    </row>
    <row r="4967" spans="1:28" ht="12.75">
      <c r="A4967" s="354"/>
      <c r="B4967" s="225"/>
      <c r="C4967" s="225"/>
      <c r="F4967" s="555"/>
      <c r="G4967" s="555"/>
      <c r="P4967" s="581"/>
      <c r="Q4967" s="16"/>
      <c r="R4967" s="16"/>
      <c r="X4967" s="402"/>
      <c r="Y4967" s="16"/>
      <c r="Z4967" s="48"/>
      <c r="AB4967" s="16"/>
    </row>
    <row r="4968" spans="1:28" ht="12.75">
      <c r="A4968" s="354"/>
      <c r="B4968" s="225"/>
      <c r="C4968" s="225"/>
      <c r="F4968" s="555"/>
      <c r="G4968" s="555"/>
      <c r="P4968" s="581"/>
      <c r="Q4968" s="16"/>
      <c r="R4968" s="16"/>
      <c r="X4968" s="402"/>
      <c r="Y4968" s="16"/>
      <c r="Z4968" s="48"/>
      <c r="AB4968" s="16"/>
    </row>
    <row r="4969" spans="1:28" ht="12.75">
      <c r="A4969" s="354"/>
      <c r="B4969" s="225"/>
      <c r="C4969" s="225"/>
      <c r="F4969" s="555"/>
      <c r="G4969" s="555"/>
      <c r="P4969" s="581"/>
      <c r="Q4969" s="16"/>
      <c r="R4969" s="16"/>
      <c r="X4969" s="402"/>
      <c r="Y4969" s="16"/>
      <c r="Z4969" s="48"/>
      <c r="AB4969" s="16"/>
    </row>
    <row r="4970" spans="1:28" ht="12.75">
      <c r="A4970" s="354"/>
      <c r="B4970" s="225"/>
      <c r="C4970" s="225"/>
      <c r="F4970" s="555"/>
      <c r="G4970" s="555"/>
      <c r="P4970" s="581"/>
      <c r="Q4970" s="16"/>
      <c r="R4970" s="16"/>
      <c r="X4970" s="402"/>
      <c r="Y4970" s="16"/>
      <c r="Z4970" s="48"/>
      <c r="AB4970" s="16"/>
    </row>
    <row r="4971" spans="1:28" ht="12.75">
      <c r="A4971" s="354"/>
      <c r="B4971" s="225"/>
      <c r="C4971" s="225"/>
      <c r="F4971" s="555"/>
      <c r="G4971" s="555"/>
      <c r="P4971" s="581"/>
      <c r="Q4971" s="16"/>
      <c r="R4971" s="16"/>
      <c r="X4971" s="402"/>
      <c r="Y4971" s="16"/>
      <c r="Z4971" s="48"/>
      <c r="AB4971" s="16"/>
    </row>
    <row r="4972" spans="1:28" ht="12.75">
      <c r="A4972" s="354"/>
      <c r="B4972" s="225"/>
      <c r="C4972" s="225"/>
      <c r="F4972" s="555"/>
      <c r="G4972" s="555"/>
      <c r="P4972" s="581"/>
      <c r="Q4972" s="16"/>
      <c r="R4972" s="16"/>
      <c r="X4972" s="402"/>
      <c r="Y4972" s="16"/>
      <c r="Z4972" s="48"/>
      <c r="AB4972" s="16"/>
    </row>
    <row r="4973" spans="1:28" ht="12.75">
      <c r="A4973" s="354"/>
      <c r="B4973" s="225"/>
      <c r="C4973" s="225"/>
      <c r="F4973" s="555"/>
      <c r="G4973" s="555"/>
      <c r="P4973" s="581"/>
      <c r="Q4973" s="16"/>
      <c r="R4973" s="16"/>
      <c r="X4973" s="402"/>
      <c r="Y4973" s="16"/>
      <c r="Z4973" s="48"/>
      <c r="AB4973" s="16"/>
    </row>
    <row r="4974" spans="1:28" ht="12.75">
      <c r="A4974" s="354"/>
      <c r="B4974" s="225"/>
      <c r="C4974" s="225"/>
      <c r="F4974" s="555"/>
      <c r="G4974" s="555"/>
      <c r="P4974" s="581"/>
      <c r="Q4974" s="16"/>
      <c r="R4974" s="16"/>
      <c r="X4974" s="402"/>
      <c r="Y4974" s="16"/>
      <c r="Z4974" s="48"/>
      <c r="AB4974" s="16"/>
    </row>
    <row r="4975" spans="1:28" ht="12.75">
      <c r="A4975" s="354"/>
      <c r="B4975" s="225"/>
      <c r="C4975" s="225"/>
      <c r="F4975" s="555"/>
      <c r="G4975" s="555"/>
      <c r="P4975" s="581"/>
      <c r="Q4975" s="16"/>
      <c r="R4975" s="16"/>
      <c r="X4975" s="402"/>
      <c r="Y4975" s="16"/>
      <c r="Z4975" s="48"/>
      <c r="AB4975" s="16"/>
    </row>
    <row r="4976" spans="1:28" ht="12.75">
      <c r="A4976" s="354"/>
      <c r="B4976" s="225"/>
      <c r="C4976" s="225"/>
      <c r="F4976" s="555"/>
      <c r="G4976" s="555"/>
      <c r="P4976" s="581"/>
      <c r="Q4976" s="16"/>
      <c r="R4976" s="16"/>
      <c r="X4976" s="402"/>
      <c r="Y4976" s="16"/>
      <c r="Z4976" s="48"/>
      <c r="AB4976" s="16"/>
    </row>
    <row r="4977" spans="1:28" ht="12.75">
      <c r="A4977" s="354"/>
      <c r="B4977" s="225"/>
      <c r="C4977" s="225"/>
      <c r="F4977" s="555"/>
      <c r="G4977" s="555"/>
      <c r="P4977" s="581"/>
      <c r="Q4977" s="16"/>
      <c r="R4977" s="16"/>
      <c r="X4977" s="402"/>
      <c r="Y4977" s="16"/>
      <c r="Z4977" s="48"/>
      <c r="AB4977" s="16"/>
    </row>
    <row r="4978" spans="1:28" ht="12.75">
      <c r="A4978" s="354"/>
      <c r="B4978" s="225"/>
      <c r="C4978" s="225"/>
      <c r="F4978" s="555"/>
      <c r="G4978" s="555"/>
      <c r="P4978" s="581"/>
      <c r="Q4978" s="16"/>
      <c r="R4978" s="16"/>
      <c r="X4978" s="402"/>
      <c r="Y4978" s="16"/>
      <c r="Z4978" s="48"/>
      <c r="AB4978" s="16"/>
    </row>
    <row r="4979" spans="1:28" ht="12.75">
      <c r="A4979" s="354"/>
      <c r="B4979" s="225"/>
      <c r="C4979" s="225"/>
      <c r="F4979" s="555"/>
      <c r="G4979" s="555"/>
      <c r="P4979" s="581"/>
      <c r="Q4979" s="16"/>
      <c r="R4979" s="16"/>
      <c r="X4979" s="402"/>
      <c r="Y4979" s="16"/>
      <c r="Z4979" s="48"/>
      <c r="AB4979" s="16"/>
    </row>
    <row r="4980" spans="1:28" ht="12.75">
      <c r="A4980" s="354"/>
      <c r="B4980" s="225"/>
      <c r="C4980" s="225"/>
      <c r="F4980" s="555"/>
      <c r="G4980" s="555"/>
      <c r="P4980" s="581"/>
      <c r="Q4980" s="16"/>
      <c r="R4980" s="16"/>
      <c r="X4980" s="402"/>
      <c r="Y4980" s="16"/>
      <c r="Z4980" s="48"/>
      <c r="AB4980" s="16"/>
    </row>
    <row r="4981" spans="1:28" ht="12.75">
      <c r="A4981" s="354"/>
      <c r="B4981" s="225"/>
      <c r="C4981" s="225"/>
      <c r="F4981" s="555"/>
      <c r="G4981" s="555"/>
      <c r="P4981" s="581"/>
      <c r="Q4981" s="16"/>
      <c r="R4981" s="16"/>
      <c r="X4981" s="402"/>
      <c r="Y4981" s="16"/>
      <c r="Z4981" s="48"/>
      <c r="AB4981" s="16"/>
    </row>
    <row r="4982" spans="1:28" ht="12.75">
      <c r="A4982" s="354"/>
      <c r="B4982" s="225"/>
      <c r="C4982" s="225"/>
      <c r="F4982" s="555"/>
      <c r="G4982" s="555"/>
      <c r="P4982" s="581"/>
      <c r="Q4982" s="16"/>
      <c r="R4982" s="16"/>
      <c r="X4982" s="402"/>
      <c r="Y4982" s="16"/>
      <c r="Z4982" s="48"/>
      <c r="AB4982" s="16"/>
    </row>
    <row r="4983" spans="1:28" ht="12.75">
      <c r="A4983" s="354"/>
      <c r="B4983" s="225"/>
      <c r="C4983" s="225"/>
      <c r="F4983" s="555"/>
      <c r="G4983" s="555"/>
      <c r="P4983" s="581"/>
      <c r="Q4983" s="16"/>
      <c r="R4983" s="16"/>
      <c r="X4983" s="402"/>
      <c r="Y4983" s="16"/>
      <c r="Z4983" s="48"/>
      <c r="AB4983" s="16"/>
    </row>
    <row r="4984" spans="1:28" ht="12.75">
      <c r="A4984" s="354"/>
      <c r="B4984" s="225"/>
      <c r="C4984" s="225"/>
      <c r="F4984" s="555"/>
      <c r="G4984" s="555"/>
      <c r="P4984" s="581"/>
      <c r="Q4984" s="16"/>
      <c r="R4984" s="16"/>
      <c r="X4984" s="402"/>
      <c r="Y4984" s="16"/>
      <c r="Z4984" s="48"/>
      <c r="AB4984" s="16"/>
    </row>
    <row r="4985" spans="1:28" ht="12.75">
      <c r="A4985" s="354"/>
      <c r="B4985" s="225"/>
      <c r="C4985" s="225"/>
      <c r="F4985" s="555"/>
      <c r="G4985" s="555"/>
      <c r="P4985" s="581"/>
      <c r="Q4985" s="16"/>
      <c r="R4985" s="16"/>
      <c r="X4985" s="402"/>
      <c r="Y4985" s="16"/>
      <c r="Z4985" s="48"/>
      <c r="AB4985" s="16"/>
    </row>
    <row r="4986" spans="1:28" ht="12.75">
      <c r="A4986" s="354"/>
      <c r="B4986" s="225"/>
      <c r="C4986" s="225"/>
      <c r="F4986" s="555"/>
      <c r="G4986" s="555"/>
      <c r="P4986" s="581"/>
      <c r="Q4986" s="16"/>
      <c r="R4986" s="16"/>
      <c r="X4986" s="402"/>
      <c r="Y4986" s="16"/>
      <c r="Z4986" s="48"/>
      <c r="AB4986" s="16"/>
    </row>
    <row r="4987" spans="1:28" ht="12.75">
      <c r="A4987" s="354"/>
      <c r="B4987" s="225"/>
      <c r="C4987" s="225"/>
      <c r="F4987" s="555"/>
      <c r="G4987" s="555"/>
      <c r="P4987" s="581"/>
      <c r="Q4987" s="16"/>
      <c r="R4987" s="16"/>
      <c r="X4987" s="402"/>
      <c r="Y4987" s="16"/>
      <c r="Z4987" s="48"/>
      <c r="AB4987" s="16"/>
    </row>
    <row r="4988" spans="1:28" ht="12.75">
      <c r="A4988" s="354"/>
      <c r="B4988" s="225"/>
      <c r="C4988" s="225"/>
      <c r="F4988" s="555"/>
      <c r="G4988" s="555"/>
      <c r="P4988" s="581"/>
      <c r="Q4988" s="16"/>
      <c r="R4988" s="16"/>
      <c r="X4988" s="402"/>
      <c r="Y4988" s="16"/>
      <c r="Z4988" s="48"/>
      <c r="AB4988" s="16"/>
    </row>
    <row r="4989" spans="1:28" ht="12.75">
      <c r="A4989" s="354"/>
      <c r="B4989" s="225"/>
      <c r="C4989" s="225"/>
      <c r="F4989" s="555"/>
      <c r="G4989" s="555"/>
      <c r="P4989" s="581"/>
      <c r="Q4989" s="16"/>
      <c r="R4989" s="16"/>
      <c r="X4989" s="402"/>
      <c r="Y4989" s="16"/>
      <c r="Z4989" s="48"/>
      <c r="AB4989" s="16"/>
    </row>
    <row r="4990" spans="1:28" ht="12.75">
      <c r="A4990" s="354"/>
      <c r="B4990" s="225"/>
      <c r="C4990" s="225"/>
      <c r="F4990" s="555"/>
      <c r="G4990" s="555"/>
      <c r="P4990" s="581"/>
      <c r="Q4990" s="16"/>
      <c r="R4990" s="16"/>
      <c r="X4990" s="402"/>
      <c r="Y4990" s="16"/>
      <c r="Z4990" s="48"/>
      <c r="AB4990" s="16"/>
    </row>
    <row r="4991" spans="1:28" ht="12.75">
      <c r="A4991" s="354"/>
      <c r="B4991" s="225"/>
      <c r="C4991" s="225"/>
      <c r="F4991" s="555"/>
      <c r="G4991" s="555"/>
      <c r="P4991" s="581"/>
      <c r="Q4991" s="16"/>
      <c r="R4991" s="16"/>
      <c r="X4991" s="402"/>
      <c r="Y4991" s="16"/>
      <c r="Z4991" s="48"/>
      <c r="AB4991" s="16"/>
    </row>
    <row r="4992" spans="1:28" ht="12.75">
      <c r="A4992" s="354"/>
      <c r="B4992" s="225"/>
      <c r="C4992" s="225"/>
      <c r="F4992" s="555"/>
      <c r="G4992" s="555"/>
      <c r="P4992" s="581"/>
      <c r="Q4992" s="16"/>
      <c r="R4992" s="16"/>
      <c r="X4992" s="402"/>
      <c r="Y4992" s="16"/>
      <c r="Z4992" s="48"/>
      <c r="AB4992" s="16"/>
    </row>
    <row r="4993" spans="1:28" ht="12.75">
      <c r="A4993" s="354"/>
      <c r="B4993" s="225"/>
      <c r="C4993" s="225"/>
      <c r="F4993" s="555"/>
      <c r="G4993" s="555"/>
      <c r="P4993" s="581"/>
      <c r="Q4993" s="16"/>
      <c r="R4993" s="16"/>
      <c r="X4993" s="402"/>
      <c r="Y4993" s="16"/>
      <c r="Z4993" s="48"/>
      <c r="AB4993" s="16"/>
    </row>
    <row r="4994" spans="1:28" ht="12.75">
      <c r="A4994" s="354"/>
      <c r="B4994" s="225"/>
      <c r="C4994" s="225"/>
      <c r="F4994" s="555"/>
      <c r="G4994" s="555"/>
      <c r="P4994" s="581"/>
      <c r="Q4994" s="16"/>
      <c r="R4994" s="16"/>
      <c r="X4994" s="402"/>
      <c r="Y4994" s="16"/>
      <c r="Z4994" s="48"/>
      <c r="AB4994" s="16"/>
    </row>
    <row r="4995" spans="1:28" ht="12.75">
      <c r="A4995" s="354"/>
      <c r="B4995" s="225"/>
      <c r="C4995" s="225"/>
      <c r="F4995" s="555"/>
      <c r="G4995" s="555"/>
      <c r="P4995" s="581"/>
      <c r="Q4995" s="16"/>
      <c r="R4995" s="16"/>
      <c r="X4995" s="402"/>
      <c r="Y4995" s="16"/>
      <c r="Z4995" s="48"/>
      <c r="AB4995" s="16"/>
    </row>
    <row r="4996" spans="1:28" ht="12.75">
      <c r="A4996" s="354"/>
      <c r="B4996" s="225"/>
      <c r="C4996" s="225"/>
      <c r="F4996" s="555"/>
      <c r="G4996" s="555"/>
      <c r="P4996" s="581"/>
      <c r="Q4996" s="16"/>
      <c r="R4996" s="16"/>
      <c r="X4996" s="402"/>
      <c r="Y4996" s="16"/>
      <c r="Z4996" s="48"/>
      <c r="AB4996" s="16"/>
    </row>
    <row r="4997" spans="1:28" ht="12.75">
      <c r="A4997" s="354"/>
      <c r="B4997" s="225"/>
      <c r="C4997" s="225"/>
      <c r="F4997" s="555"/>
      <c r="G4997" s="555"/>
      <c r="P4997" s="581"/>
      <c r="Q4997" s="16"/>
      <c r="R4997" s="16"/>
      <c r="X4997" s="402"/>
      <c r="Y4997" s="16"/>
      <c r="Z4997" s="48"/>
      <c r="AB4997" s="16"/>
    </row>
    <row r="4998" spans="1:28" ht="12.75">
      <c r="A4998" s="354"/>
      <c r="B4998" s="225"/>
      <c r="C4998" s="225"/>
      <c r="F4998" s="555"/>
      <c r="G4998" s="555"/>
      <c r="P4998" s="581"/>
      <c r="Q4998" s="16"/>
      <c r="R4998" s="16"/>
      <c r="X4998" s="402"/>
      <c r="Y4998" s="16"/>
      <c r="Z4998" s="48"/>
      <c r="AB4998" s="16"/>
    </row>
    <row r="4999" spans="1:28" ht="12.75">
      <c r="A4999" s="354"/>
      <c r="B4999" s="225"/>
      <c r="C4999" s="225"/>
      <c r="F4999" s="555"/>
      <c r="G4999" s="555"/>
      <c r="P4999" s="581"/>
      <c r="Q4999" s="16"/>
      <c r="R4999" s="16"/>
      <c r="X4999" s="402"/>
      <c r="Y4999" s="16"/>
      <c r="Z4999" s="48"/>
      <c r="AB4999" s="16"/>
    </row>
    <row r="5000" spans="1:28" ht="12.75">
      <c r="A5000" s="354"/>
      <c r="B5000" s="225"/>
      <c r="C5000" s="225"/>
      <c r="F5000" s="555"/>
      <c r="G5000" s="555"/>
      <c r="P5000" s="581"/>
      <c r="Q5000" s="16"/>
      <c r="R5000" s="16"/>
      <c r="X5000" s="402"/>
      <c r="Y5000" s="16"/>
      <c r="Z5000" s="48"/>
      <c r="AB5000" s="16"/>
    </row>
    <row r="5001" spans="1:28" ht="12.75">
      <c r="A5001" s="354"/>
      <c r="B5001" s="225"/>
      <c r="C5001" s="225"/>
      <c r="F5001" s="555"/>
      <c r="G5001" s="555"/>
      <c r="P5001" s="581"/>
      <c r="Q5001" s="16"/>
      <c r="R5001" s="16"/>
      <c r="X5001" s="402"/>
      <c r="Y5001" s="16"/>
      <c r="Z5001" s="48"/>
      <c r="AB5001" s="16"/>
    </row>
    <row r="5002" spans="1:28" ht="12.75">
      <c r="A5002" s="354"/>
      <c r="B5002" s="225"/>
      <c r="C5002" s="225"/>
      <c r="F5002" s="555"/>
      <c r="G5002" s="555"/>
      <c r="P5002" s="581"/>
      <c r="Q5002" s="16"/>
      <c r="R5002" s="16"/>
      <c r="X5002" s="402"/>
      <c r="Y5002" s="16"/>
      <c r="Z5002" s="48"/>
      <c r="AB5002" s="16"/>
    </row>
    <row r="5003" spans="1:28" ht="12.75">
      <c r="A5003" s="354"/>
      <c r="B5003" s="225"/>
      <c r="C5003" s="225"/>
      <c r="F5003" s="555"/>
      <c r="G5003" s="555"/>
      <c r="P5003" s="581"/>
      <c r="Q5003" s="16"/>
      <c r="R5003" s="16"/>
      <c r="X5003" s="402"/>
      <c r="Y5003" s="16"/>
      <c r="Z5003" s="48"/>
      <c r="AB5003" s="16"/>
    </row>
    <row r="5004" spans="1:28" ht="12.75">
      <c r="A5004" s="354"/>
      <c r="B5004" s="225"/>
      <c r="C5004" s="225"/>
      <c r="F5004" s="555"/>
      <c r="G5004" s="555"/>
      <c r="P5004" s="581"/>
      <c r="Q5004" s="16"/>
      <c r="R5004" s="16"/>
      <c r="X5004" s="402"/>
      <c r="Y5004" s="16"/>
      <c r="Z5004" s="48"/>
      <c r="AB5004" s="16"/>
    </row>
    <row r="5005" spans="1:28" ht="12.75">
      <c r="A5005" s="354"/>
      <c r="B5005" s="225"/>
      <c r="C5005" s="225"/>
      <c r="F5005" s="555"/>
      <c r="G5005" s="555"/>
      <c r="P5005" s="581"/>
      <c r="Q5005" s="16"/>
      <c r="R5005" s="16"/>
      <c r="X5005" s="402"/>
      <c r="Y5005" s="16"/>
      <c r="Z5005" s="48"/>
      <c r="AB5005" s="16"/>
    </row>
    <row r="5006" spans="1:28" ht="12.75">
      <c r="A5006" s="354"/>
      <c r="B5006" s="225"/>
      <c r="C5006" s="225"/>
      <c r="F5006" s="555"/>
      <c r="G5006" s="555"/>
      <c r="P5006" s="581"/>
      <c r="Q5006" s="16"/>
      <c r="R5006" s="16"/>
      <c r="X5006" s="402"/>
      <c r="Y5006" s="16"/>
      <c r="Z5006" s="48"/>
      <c r="AB5006" s="16"/>
    </row>
    <row r="5007" spans="1:28" ht="12.75">
      <c r="A5007" s="354"/>
      <c r="B5007" s="225"/>
      <c r="C5007" s="225"/>
      <c r="F5007" s="555"/>
      <c r="G5007" s="555"/>
      <c r="P5007" s="581"/>
      <c r="Q5007" s="16"/>
      <c r="R5007" s="16"/>
      <c r="X5007" s="402"/>
      <c r="Y5007" s="16"/>
      <c r="Z5007" s="48"/>
      <c r="AB5007" s="16"/>
    </row>
    <row r="5008" spans="1:28" ht="12.75">
      <c r="A5008" s="354"/>
      <c r="B5008" s="225"/>
      <c r="C5008" s="225"/>
      <c r="F5008" s="555"/>
      <c r="G5008" s="555"/>
      <c r="P5008" s="581"/>
      <c r="Q5008" s="16"/>
      <c r="R5008" s="16"/>
      <c r="X5008" s="402"/>
      <c r="Y5008" s="16"/>
      <c r="Z5008" s="48"/>
      <c r="AB5008" s="16"/>
    </row>
    <row r="5009" spans="1:28" ht="12.75">
      <c r="A5009" s="354"/>
      <c r="B5009" s="225"/>
      <c r="C5009" s="225"/>
      <c r="F5009" s="555"/>
      <c r="G5009" s="555"/>
      <c r="P5009" s="581"/>
      <c r="Q5009" s="16"/>
      <c r="R5009" s="16"/>
      <c r="X5009" s="402"/>
      <c r="Y5009" s="16"/>
      <c r="Z5009" s="48"/>
      <c r="AB5009" s="16"/>
    </row>
    <row r="5010" spans="1:28" ht="12.75">
      <c r="A5010" s="354"/>
      <c r="B5010" s="225"/>
      <c r="C5010" s="225"/>
      <c r="F5010" s="555"/>
      <c r="G5010" s="555"/>
      <c r="P5010" s="581"/>
      <c r="Q5010" s="16"/>
      <c r="R5010" s="16"/>
      <c r="X5010" s="402"/>
      <c r="Y5010" s="16"/>
      <c r="Z5010" s="48"/>
      <c r="AB5010" s="16"/>
    </row>
    <row r="5011" spans="1:28" ht="12.75">
      <c r="A5011" s="354"/>
      <c r="B5011" s="225"/>
      <c r="C5011" s="225"/>
      <c r="F5011" s="555"/>
      <c r="G5011" s="555"/>
      <c r="P5011" s="581"/>
      <c r="Q5011" s="16"/>
      <c r="R5011" s="16"/>
      <c r="X5011" s="402"/>
      <c r="Y5011" s="16"/>
      <c r="Z5011" s="48"/>
      <c r="AB5011" s="16"/>
    </row>
    <row r="5012" spans="1:28" ht="12.75">
      <c r="A5012" s="354"/>
      <c r="B5012" s="225"/>
      <c r="C5012" s="225"/>
      <c r="F5012" s="555"/>
      <c r="G5012" s="555"/>
      <c r="P5012" s="581"/>
      <c r="Q5012" s="16"/>
      <c r="R5012" s="16"/>
      <c r="X5012" s="402"/>
      <c r="Y5012" s="16"/>
      <c r="Z5012" s="48"/>
      <c r="AB5012" s="16"/>
    </row>
    <row r="5013" spans="1:28" ht="12.75">
      <c r="A5013" s="354"/>
      <c r="B5013" s="225"/>
      <c r="C5013" s="225"/>
      <c r="F5013" s="555"/>
      <c r="G5013" s="555"/>
      <c r="P5013" s="581"/>
      <c r="Q5013" s="16"/>
      <c r="R5013" s="16"/>
      <c r="X5013" s="402"/>
      <c r="Y5013" s="16"/>
      <c r="Z5013" s="48"/>
      <c r="AB5013" s="16"/>
    </row>
    <row r="5014" spans="1:28" ht="12.75">
      <c r="A5014" s="354"/>
      <c r="B5014" s="225"/>
      <c r="C5014" s="225"/>
      <c r="F5014" s="555"/>
      <c r="G5014" s="555"/>
      <c r="P5014" s="581"/>
      <c r="Q5014" s="16"/>
      <c r="R5014" s="16"/>
      <c r="X5014" s="402"/>
      <c r="Y5014" s="16"/>
      <c r="Z5014" s="48"/>
      <c r="AB5014" s="16"/>
    </row>
    <row r="5015" spans="1:28" ht="12.75">
      <c r="A5015" s="354"/>
      <c r="B5015" s="225"/>
      <c r="C5015" s="225"/>
      <c r="F5015" s="555"/>
      <c r="G5015" s="555"/>
      <c r="P5015" s="581"/>
      <c r="Q5015" s="16"/>
      <c r="R5015" s="16"/>
      <c r="X5015" s="402"/>
      <c r="Y5015" s="16"/>
      <c r="Z5015" s="48"/>
      <c r="AB5015" s="16"/>
    </row>
    <row r="5016" spans="1:28" ht="12.75">
      <c r="A5016" s="354"/>
      <c r="B5016" s="225"/>
      <c r="C5016" s="225"/>
      <c r="F5016" s="555"/>
      <c r="G5016" s="555"/>
      <c r="P5016" s="581"/>
      <c r="Q5016" s="16"/>
      <c r="R5016" s="16"/>
      <c r="X5016" s="402"/>
      <c r="Y5016" s="16"/>
      <c r="Z5016" s="48"/>
      <c r="AB5016" s="16"/>
    </row>
    <row r="5017" spans="1:28" ht="12.75">
      <c r="A5017" s="354"/>
      <c r="B5017" s="225"/>
      <c r="C5017" s="225"/>
      <c r="F5017" s="555"/>
      <c r="G5017" s="555"/>
      <c r="P5017" s="581"/>
      <c r="Q5017" s="16"/>
      <c r="R5017" s="16"/>
      <c r="X5017" s="402"/>
      <c r="Y5017" s="16"/>
      <c r="Z5017" s="48"/>
      <c r="AB5017" s="16"/>
    </row>
    <row r="5018" spans="1:28" ht="12.75">
      <c r="A5018" s="354"/>
      <c r="B5018" s="225"/>
      <c r="C5018" s="225"/>
      <c r="F5018" s="555"/>
      <c r="G5018" s="555"/>
      <c r="P5018" s="581"/>
      <c r="Q5018" s="16"/>
      <c r="R5018" s="16"/>
      <c r="X5018" s="402"/>
      <c r="Y5018" s="16"/>
      <c r="Z5018" s="48"/>
      <c r="AB5018" s="16"/>
    </row>
    <row r="5019" spans="1:28" ht="12.75">
      <c r="A5019" s="354"/>
      <c r="B5019" s="225"/>
      <c r="C5019" s="225"/>
      <c r="F5019" s="555"/>
      <c r="G5019" s="555"/>
      <c r="P5019" s="581"/>
      <c r="Q5019" s="16"/>
      <c r="R5019" s="16"/>
      <c r="X5019" s="402"/>
      <c r="Y5019" s="16"/>
      <c r="Z5019" s="48"/>
      <c r="AB5019" s="16"/>
    </row>
    <row r="5020" spans="1:28" ht="12.75">
      <c r="A5020" s="354"/>
      <c r="B5020" s="225"/>
      <c r="C5020" s="225"/>
      <c r="F5020" s="555"/>
      <c r="G5020" s="555"/>
      <c r="P5020" s="581"/>
      <c r="Q5020" s="16"/>
      <c r="R5020" s="16"/>
      <c r="X5020" s="402"/>
      <c r="Y5020" s="16"/>
      <c r="Z5020" s="48"/>
      <c r="AB5020" s="16"/>
    </row>
    <row r="5021" spans="1:28" ht="12.75">
      <c r="A5021" s="354"/>
      <c r="B5021" s="225"/>
      <c r="C5021" s="225"/>
      <c r="F5021" s="555"/>
      <c r="G5021" s="555"/>
      <c r="P5021" s="581"/>
      <c r="Q5021" s="16"/>
      <c r="R5021" s="16"/>
      <c r="X5021" s="402"/>
      <c r="Y5021" s="16"/>
      <c r="Z5021" s="48"/>
      <c r="AB5021" s="16"/>
    </row>
    <row r="5022" spans="1:28" ht="12.75">
      <c r="A5022" s="354"/>
      <c r="B5022" s="225"/>
      <c r="C5022" s="225"/>
      <c r="F5022" s="555"/>
      <c r="G5022" s="555"/>
      <c r="P5022" s="581"/>
      <c r="Q5022" s="16"/>
      <c r="R5022" s="16"/>
      <c r="X5022" s="402"/>
      <c r="Y5022" s="16"/>
      <c r="Z5022" s="48"/>
      <c r="AB5022" s="16"/>
    </row>
    <row r="5023" spans="1:28" ht="12.75">
      <c r="A5023" s="354"/>
      <c r="B5023" s="225"/>
      <c r="C5023" s="225"/>
      <c r="F5023" s="555"/>
      <c r="G5023" s="555"/>
      <c r="P5023" s="581"/>
      <c r="Q5023" s="16"/>
      <c r="R5023" s="16"/>
      <c r="X5023" s="402"/>
      <c r="Y5023" s="16"/>
      <c r="Z5023" s="48"/>
      <c r="AB5023" s="16"/>
    </row>
    <row r="5024" spans="1:28" ht="12.75">
      <c r="A5024" s="354"/>
      <c r="B5024" s="225"/>
      <c r="C5024" s="225"/>
      <c r="F5024" s="555"/>
      <c r="G5024" s="555"/>
      <c r="P5024" s="581"/>
      <c r="Q5024" s="16"/>
      <c r="R5024" s="16"/>
      <c r="X5024" s="402"/>
      <c r="Y5024" s="16"/>
      <c r="Z5024" s="48"/>
      <c r="AB5024" s="16"/>
    </row>
    <row r="5025" spans="1:28" ht="12.75">
      <c r="A5025" s="354"/>
      <c r="B5025" s="225"/>
      <c r="C5025" s="225"/>
      <c r="F5025" s="555"/>
      <c r="G5025" s="555"/>
      <c r="P5025" s="581"/>
      <c r="Q5025" s="16"/>
      <c r="R5025" s="16"/>
      <c r="X5025" s="402"/>
      <c r="Y5025" s="16"/>
      <c r="Z5025" s="48"/>
      <c r="AB5025" s="16"/>
    </row>
    <row r="5026" spans="1:28" ht="12.75">
      <c r="A5026" s="354"/>
      <c r="B5026" s="225"/>
      <c r="C5026" s="225"/>
      <c r="F5026" s="555"/>
      <c r="G5026" s="555"/>
      <c r="P5026" s="581"/>
      <c r="Q5026" s="16"/>
      <c r="R5026" s="16"/>
      <c r="X5026" s="402"/>
      <c r="Y5026" s="16"/>
      <c r="Z5026" s="48"/>
      <c r="AB5026" s="16"/>
    </row>
    <row r="5027" spans="1:28" ht="12.75">
      <c r="A5027" s="354"/>
      <c r="B5027" s="225"/>
      <c r="C5027" s="225"/>
      <c r="F5027" s="555"/>
      <c r="G5027" s="555"/>
      <c r="P5027" s="581"/>
      <c r="Q5027" s="16"/>
      <c r="R5027" s="16"/>
      <c r="X5027" s="402"/>
      <c r="Y5027" s="16"/>
      <c r="Z5027" s="48"/>
      <c r="AB5027" s="16"/>
    </row>
    <row r="5028" spans="1:28" ht="12.75">
      <c r="A5028" s="354"/>
      <c r="B5028" s="225"/>
      <c r="C5028" s="225"/>
      <c r="F5028" s="555"/>
      <c r="G5028" s="555"/>
      <c r="P5028" s="581"/>
      <c r="Q5028" s="16"/>
      <c r="R5028" s="16"/>
      <c r="X5028" s="402"/>
      <c r="Y5028" s="16"/>
      <c r="Z5028" s="48"/>
      <c r="AB5028" s="16"/>
    </row>
    <row r="5029" spans="1:28" ht="12.75">
      <c r="A5029" s="354"/>
      <c r="B5029" s="225"/>
      <c r="C5029" s="225"/>
      <c r="F5029" s="555"/>
      <c r="G5029" s="555"/>
      <c r="P5029" s="581"/>
      <c r="Q5029" s="16"/>
      <c r="R5029" s="16"/>
      <c r="X5029" s="402"/>
      <c r="Y5029" s="16"/>
      <c r="Z5029" s="48"/>
      <c r="AB5029" s="16"/>
    </row>
    <row r="5030" spans="1:28" ht="12.75">
      <c r="A5030" s="354"/>
      <c r="B5030" s="225"/>
      <c r="C5030" s="225"/>
      <c r="F5030" s="555"/>
      <c r="G5030" s="555"/>
      <c r="P5030" s="581"/>
      <c r="Q5030" s="16"/>
      <c r="R5030" s="16"/>
      <c r="X5030" s="402"/>
      <c r="Y5030" s="16"/>
      <c r="Z5030" s="48"/>
      <c r="AB5030" s="16"/>
    </row>
    <row r="5031" spans="1:28" ht="12.75">
      <c r="A5031" s="354"/>
      <c r="B5031" s="225"/>
      <c r="C5031" s="225"/>
      <c r="F5031" s="555"/>
      <c r="G5031" s="555"/>
      <c r="P5031" s="581"/>
      <c r="Q5031" s="16"/>
      <c r="R5031" s="16"/>
      <c r="X5031" s="402"/>
      <c r="Y5031" s="16"/>
      <c r="Z5031" s="48"/>
      <c r="AB5031" s="16"/>
    </row>
    <row r="5032" spans="1:28" ht="12.75">
      <c r="A5032" s="354"/>
      <c r="B5032" s="225"/>
      <c r="C5032" s="225"/>
      <c r="F5032" s="555"/>
      <c r="G5032" s="555"/>
      <c r="P5032" s="581"/>
      <c r="Q5032" s="16"/>
      <c r="R5032" s="16"/>
      <c r="X5032" s="402"/>
      <c r="Y5032" s="16"/>
      <c r="Z5032" s="48"/>
      <c r="AB5032" s="16"/>
    </row>
    <row r="5033" spans="1:28" ht="12.75">
      <c r="A5033" s="354"/>
      <c r="B5033" s="225"/>
      <c r="C5033" s="225"/>
      <c r="F5033" s="555"/>
      <c r="G5033" s="555"/>
      <c r="P5033" s="581"/>
      <c r="Q5033" s="16"/>
      <c r="R5033" s="16"/>
      <c r="X5033" s="402"/>
      <c r="Y5033" s="16"/>
      <c r="Z5033" s="48"/>
      <c r="AB5033" s="16"/>
    </row>
    <row r="5034" spans="1:28" ht="12.75">
      <c r="A5034" s="354"/>
      <c r="B5034" s="225"/>
      <c r="C5034" s="225"/>
      <c r="F5034" s="555"/>
      <c r="G5034" s="555"/>
      <c r="P5034" s="581"/>
      <c r="Q5034" s="16"/>
      <c r="R5034" s="16"/>
      <c r="X5034" s="402"/>
      <c r="Y5034" s="16"/>
      <c r="Z5034" s="48"/>
      <c r="AB5034" s="16"/>
    </row>
    <row r="5035" spans="1:28" ht="12.75">
      <c r="A5035" s="354"/>
      <c r="B5035" s="225"/>
      <c r="C5035" s="225"/>
      <c r="F5035" s="555"/>
      <c r="G5035" s="555"/>
      <c r="P5035" s="581"/>
      <c r="Q5035" s="16"/>
      <c r="R5035" s="16"/>
      <c r="X5035" s="402"/>
      <c r="Y5035" s="16"/>
      <c r="Z5035" s="48"/>
      <c r="AB5035" s="16"/>
    </row>
    <row r="5036" spans="1:28" ht="12.75">
      <c r="A5036" s="354"/>
      <c r="B5036" s="225"/>
      <c r="C5036" s="225"/>
      <c r="F5036" s="555"/>
      <c r="G5036" s="555"/>
      <c r="P5036" s="581"/>
      <c r="Q5036" s="16"/>
      <c r="R5036" s="16"/>
      <c r="X5036" s="402"/>
      <c r="Y5036" s="16"/>
      <c r="Z5036" s="48"/>
      <c r="AB5036" s="16"/>
    </row>
    <row r="5037" spans="1:28" ht="12.75">
      <c r="A5037" s="354"/>
      <c r="B5037" s="225"/>
      <c r="C5037" s="225"/>
      <c r="F5037" s="555"/>
      <c r="G5037" s="555"/>
      <c r="P5037" s="581"/>
      <c r="Q5037" s="16"/>
      <c r="R5037" s="16"/>
      <c r="X5037" s="402"/>
      <c r="Y5037" s="16"/>
      <c r="Z5037" s="48"/>
      <c r="AB5037" s="16"/>
    </row>
    <row r="5038" spans="1:28" ht="12.75">
      <c r="A5038" s="354"/>
      <c r="B5038" s="225"/>
      <c r="C5038" s="225"/>
      <c r="F5038" s="555"/>
      <c r="G5038" s="555"/>
      <c r="P5038" s="581"/>
      <c r="Q5038" s="16"/>
      <c r="R5038" s="16"/>
      <c r="X5038" s="402"/>
      <c r="Y5038" s="16"/>
      <c r="Z5038" s="48"/>
      <c r="AB5038" s="16"/>
    </row>
    <row r="5039" spans="1:28" ht="12.75">
      <c r="A5039" s="354"/>
      <c r="B5039" s="225"/>
      <c r="C5039" s="225"/>
      <c r="F5039" s="555"/>
      <c r="G5039" s="555"/>
      <c r="P5039" s="581"/>
      <c r="Q5039" s="16"/>
      <c r="R5039" s="16"/>
      <c r="X5039" s="402"/>
      <c r="Y5039" s="16"/>
      <c r="Z5039" s="48"/>
      <c r="AB5039" s="16"/>
    </row>
    <row r="5040" spans="1:28" ht="12.75">
      <c r="A5040" s="354"/>
      <c r="B5040" s="225"/>
      <c r="C5040" s="225"/>
      <c r="F5040" s="555"/>
      <c r="G5040" s="555"/>
      <c r="P5040" s="581"/>
      <c r="Q5040" s="16"/>
      <c r="R5040" s="16"/>
      <c r="X5040" s="402"/>
      <c r="Y5040" s="16"/>
      <c r="Z5040" s="48"/>
      <c r="AB5040" s="16"/>
    </row>
    <row r="5041" spans="1:28" ht="12.75">
      <c r="A5041" s="354"/>
      <c r="B5041" s="225"/>
      <c r="C5041" s="225"/>
      <c r="F5041" s="555"/>
      <c r="G5041" s="555"/>
      <c r="P5041" s="581"/>
      <c r="Q5041" s="16"/>
      <c r="R5041" s="16"/>
      <c r="X5041" s="402"/>
      <c r="Y5041" s="16"/>
      <c r="Z5041" s="48"/>
      <c r="AB5041" s="16"/>
    </row>
    <row r="5042" spans="1:28" ht="12.75">
      <c r="A5042" s="354"/>
      <c r="B5042" s="225"/>
      <c r="C5042" s="225"/>
      <c r="F5042" s="555"/>
      <c r="G5042" s="555"/>
      <c r="P5042" s="581"/>
      <c r="Q5042" s="16"/>
      <c r="R5042" s="16"/>
      <c r="X5042" s="402"/>
      <c r="Y5042" s="16"/>
      <c r="Z5042" s="48"/>
      <c r="AB5042" s="16"/>
    </row>
    <row r="5043" spans="1:28" ht="12.75">
      <c r="A5043" s="354"/>
      <c r="B5043" s="225"/>
      <c r="C5043" s="225"/>
      <c r="F5043" s="555"/>
      <c r="G5043" s="555"/>
      <c r="P5043" s="581"/>
      <c r="Q5043" s="16"/>
      <c r="R5043" s="16"/>
      <c r="X5043" s="402"/>
      <c r="Y5043" s="16"/>
      <c r="Z5043" s="48"/>
      <c r="AB5043" s="16"/>
    </row>
    <row r="5044" spans="1:28" ht="12.75">
      <c r="A5044" s="354"/>
      <c r="B5044" s="225"/>
      <c r="C5044" s="225"/>
      <c r="F5044" s="555"/>
      <c r="G5044" s="555"/>
      <c r="P5044" s="581"/>
      <c r="Q5044" s="16"/>
      <c r="R5044" s="16"/>
      <c r="X5044" s="402"/>
      <c r="Y5044" s="16"/>
      <c r="Z5044" s="48"/>
      <c r="AB5044" s="16"/>
    </row>
    <row r="5045" spans="1:28" ht="12.75">
      <c r="A5045" s="354"/>
      <c r="B5045" s="225"/>
      <c r="C5045" s="225"/>
      <c r="F5045" s="555"/>
      <c r="G5045" s="555"/>
      <c r="P5045" s="581"/>
      <c r="Q5045" s="16"/>
      <c r="R5045" s="16"/>
      <c r="X5045" s="402"/>
      <c r="Y5045" s="16"/>
      <c r="Z5045" s="48"/>
      <c r="AB5045" s="16"/>
    </row>
    <row r="5046" spans="1:28" ht="12.75">
      <c r="A5046" s="354"/>
      <c r="B5046" s="225"/>
      <c r="C5046" s="225"/>
      <c r="F5046" s="555"/>
      <c r="G5046" s="555"/>
      <c r="P5046" s="581"/>
      <c r="Q5046" s="16"/>
      <c r="R5046" s="16"/>
      <c r="X5046" s="402"/>
      <c r="Y5046" s="16"/>
      <c r="Z5046" s="48"/>
      <c r="AB5046" s="16"/>
    </row>
    <row r="5047" spans="1:28" ht="12.75">
      <c r="A5047" s="354"/>
      <c r="B5047" s="225"/>
      <c r="C5047" s="225"/>
      <c r="F5047" s="555"/>
      <c r="G5047" s="555"/>
      <c r="P5047" s="581"/>
      <c r="Q5047" s="16"/>
      <c r="R5047" s="16"/>
      <c r="X5047" s="402"/>
      <c r="Y5047" s="16"/>
      <c r="Z5047" s="48"/>
      <c r="AB5047" s="16"/>
    </row>
    <row r="5048" spans="1:28" ht="12.75">
      <c r="A5048" s="354"/>
      <c r="B5048" s="225"/>
      <c r="C5048" s="225"/>
      <c r="F5048" s="555"/>
      <c r="G5048" s="555"/>
      <c r="P5048" s="581"/>
      <c r="Q5048" s="16"/>
      <c r="R5048" s="16"/>
      <c r="X5048" s="402"/>
      <c r="Y5048" s="16"/>
      <c r="Z5048" s="48"/>
      <c r="AB5048" s="16"/>
    </row>
    <row r="5049" spans="1:28" ht="12.75">
      <c r="A5049" s="354"/>
      <c r="B5049" s="225"/>
      <c r="C5049" s="225"/>
      <c r="F5049" s="555"/>
      <c r="G5049" s="555"/>
      <c r="P5049" s="581"/>
      <c r="Q5049" s="16"/>
      <c r="R5049" s="16"/>
      <c r="X5049" s="402"/>
      <c r="Y5049" s="16"/>
      <c r="Z5049" s="48"/>
      <c r="AB5049" s="16"/>
    </row>
    <row r="5050" spans="1:28" ht="12.75">
      <c r="A5050" s="354"/>
      <c r="B5050" s="225"/>
      <c r="C5050" s="225"/>
      <c r="F5050" s="555"/>
      <c r="G5050" s="555"/>
      <c r="P5050" s="581"/>
      <c r="Q5050" s="16"/>
      <c r="R5050" s="16"/>
      <c r="X5050" s="402"/>
      <c r="Y5050" s="16"/>
      <c r="Z5050" s="48"/>
      <c r="AB5050" s="16"/>
    </row>
    <row r="5051" spans="1:28" ht="12.75">
      <c r="A5051" s="354"/>
      <c r="B5051" s="225"/>
      <c r="C5051" s="225"/>
      <c r="F5051" s="555"/>
      <c r="G5051" s="555"/>
      <c r="P5051" s="581"/>
      <c r="Q5051" s="16"/>
      <c r="R5051" s="16"/>
      <c r="X5051" s="402"/>
      <c r="Y5051" s="16"/>
      <c r="Z5051" s="48"/>
      <c r="AB5051" s="16"/>
    </row>
    <row r="5052" spans="1:28" ht="12.75">
      <c r="A5052" s="354"/>
      <c r="B5052" s="225"/>
      <c r="C5052" s="225"/>
      <c r="F5052" s="555"/>
      <c r="G5052" s="555"/>
      <c r="P5052" s="581"/>
      <c r="Q5052" s="16"/>
      <c r="R5052" s="16"/>
      <c r="X5052" s="402"/>
      <c r="Y5052" s="16"/>
      <c r="Z5052" s="48"/>
      <c r="AB5052" s="16"/>
    </row>
    <row r="5053" spans="1:28" ht="12.75">
      <c r="A5053" s="354"/>
      <c r="B5053" s="225"/>
      <c r="C5053" s="225"/>
      <c r="F5053" s="555"/>
      <c r="G5053" s="555"/>
      <c r="P5053" s="581"/>
      <c r="Q5053" s="16"/>
      <c r="R5053" s="16"/>
      <c r="X5053" s="402"/>
      <c r="Y5053" s="16"/>
      <c r="Z5053" s="48"/>
      <c r="AB5053" s="16"/>
    </row>
    <row r="5054" spans="1:28" ht="12.75">
      <c r="A5054" s="354"/>
      <c r="B5054" s="225"/>
      <c r="C5054" s="225"/>
      <c r="F5054" s="555"/>
      <c r="G5054" s="555"/>
      <c r="P5054" s="581"/>
      <c r="Q5054" s="16"/>
      <c r="R5054" s="16"/>
      <c r="X5054" s="402"/>
      <c r="Y5054" s="16"/>
      <c r="Z5054" s="48"/>
      <c r="AB5054" s="16"/>
    </row>
    <row r="5055" spans="1:28" ht="12.75">
      <c r="A5055" s="354"/>
      <c r="B5055" s="225"/>
      <c r="C5055" s="225"/>
      <c r="F5055" s="555"/>
      <c r="G5055" s="555"/>
      <c r="P5055" s="581"/>
      <c r="Q5055" s="16"/>
      <c r="R5055" s="16"/>
      <c r="X5055" s="402"/>
      <c r="Y5055" s="16"/>
      <c r="Z5055" s="48"/>
      <c r="AB5055" s="16"/>
    </row>
    <row r="5056" spans="1:28" ht="12.75">
      <c r="A5056" s="354"/>
      <c r="B5056" s="225"/>
      <c r="C5056" s="225"/>
      <c r="F5056" s="555"/>
      <c r="G5056" s="555"/>
      <c r="P5056" s="581"/>
      <c r="Q5056" s="16"/>
      <c r="R5056" s="16"/>
      <c r="X5056" s="402"/>
      <c r="Y5056" s="16"/>
      <c r="Z5056" s="48"/>
      <c r="AB5056" s="16"/>
    </row>
    <row r="5057" spans="1:28" ht="12.75">
      <c r="A5057" s="354"/>
      <c r="B5057" s="225"/>
      <c r="C5057" s="225"/>
      <c r="F5057" s="555"/>
      <c r="G5057" s="555"/>
      <c r="P5057" s="581"/>
      <c r="Q5057" s="16"/>
      <c r="R5057" s="16"/>
      <c r="X5057" s="402"/>
      <c r="Y5057" s="16"/>
      <c r="Z5057" s="48"/>
      <c r="AB5057" s="16"/>
    </row>
    <row r="5058" spans="1:28" ht="12.75">
      <c r="A5058" s="354"/>
      <c r="B5058" s="225"/>
      <c r="C5058" s="225"/>
      <c r="F5058" s="555"/>
      <c r="G5058" s="555"/>
      <c r="P5058" s="581"/>
      <c r="Q5058" s="16"/>
      <c r="R5058" s="16"/>
      <c r="X5058" s="402"/>
      <c r="Y5058" s="16"/>
      <c r="Z5058" s="48"/>
      <c r="AB5058" s="16"/>
    </row>
    <row r="5059" spans="1:28" ht="12.75">
      <c r="A5059" s="354"/>
      <c r="B5059" s="225"/>
      <c r="C5059" s="225"/>
      <c r="F5059" s="555"/>
      <c r="G5059" s="555"/>
      <c r="P5059" s="581"/>
      <c r="Q5059" s="16"/>
      <c r="R5059" s="16"/>
      <c r="X5059" s="402"/>
      <c r="Y5059" s="16"/>
      <c r="Z5059" s="48"/>
      <c r="AB5059" s="16"/>
    </row>
    <row r="5060" spans="1:28" ht="12.75">
      <c r="A5060" s="354"/>
      <c r="B5060" s="225"/>
      <c r="C5060" s="225"/>
      <c r="F5060" s="555"/>
      <c r="G5060" s="555"/>
      <c r="P5060" s="581"/>
      <c r="Q5060" s="16"/>
      <c r="R5060" s="16"/>
      <c r="X5060" s="402"/>
      <c r="Y5060" s="16"/>
      <c r="Z5060" s="48"/>
      <c r="AB5060" s="16"/>
    </row>
    <row r="5061" spans="1:28" ht="12.75">
      <c r="A5061" s="354"/>
      <c r="B5061" s="225"/>
      <c r="C5061" s="225"/>
      <c r="F5061" s="555"/>
      <c r="G5061" s="555"/>
      <c r="P5061" s="581"/>
      <c r="Q5061" s="16"/>
      <c r="R5061" s="16"/>
      <c r="X5061" s="402"/>
      <c r="Y5061" s="16"/>
      <c r="Z5061" s="48"/>
      <c r="AB5061" s="16"/>
    </row>
    <row r="5062" spans="1:28" ht="12.75">
      <c r="A5062" s="354"/>
      <c r="B5062" s="225"/>
      <c r="C5062" s="225"/>
      <c r="F5062" s="555"/>
      <c r="G5062" s="555"/>
      <c r="P5062" s="581"/>
      <c r="Q5062" s="16"/>
      <c r="R5062" s="16"/>
      <c r="X5062" s="402"/>
      <c r="Y5062" s="16"/>
      <c r="Z5062" s="48"/>
      <c r="AB5062" s="16"/>
    </row>
    <row r="5063" spans="1:28" ht="12.75">
      <c r="A5063" s="354"/>
      <c r="B5063" s="225"/>
      <c r="C5063" s="225"/>
      <c r="F5063" s="555"/>
      <c r="G5063" s="555"/>
      <c r="P5063" s="581"/>
      <c r="Q5063" s="16"/>
      <c r="R5063" s="16"/>
      <c r="X5063" s="402"/>
      <c r="Y5063" s="16"/>
      <c r="Z5063" s="48"/>
      <c r="AB5063" s="16"/>
    </row>
    <row r="5064" spans="1:28" ht="12.75">
      <c r="A5064" s="354"/>
      <c r="B5064" s="225"/>
      <c r="C5064" s="225"/>
      <c r="F5064" s="555"/>
      <c r="G5064" s="555"/>
      <c r="P5064" s="581"/>
      <c r="Q5064" s="16"/>
      <c r="R5064" s="16"/>
      <c r="X5064" s="402"/>
      <c r="Y5064" s="16"/>
      <c r="Z5064" s="48"/>
      <c r="AB5064" s="16"/>
    </row>
    <row r="5065" spans="1:28" ht="12.75">
      <c r="A5065" s="354"/>
      <c r="B5065" s="225"/>
      <c r="C5065" s="225"/>
      <c r="F5065" s="555"/>
      <c r="G5065" s="555"/>
      <c r="P5065" s="581"/>
      <c r="Q5065" s="16"/>
      <c r="R5065" s="16"/>
      <c r="X5065" s="402"/>
      <c r="Y5065" s="16"/>
      <c r="Z5065" s="48"/>
      <c r="AB5065" s="16"/>
    </row>
    <row r="5066" spans="1:28" ht="12.75">
      <c r="A5066" s="354"/>
      <c r="B5066" s="225"/>
      <c r="C5066" s="225"/>
      <c r="F5066" s="555"/>
      <c r="G5066" s="555"/>
      <c r="P5066" s="581"/>
      <c r="Q5066" s="16"/>
      <c r="R5066" s="16"/>
      <c r="X5066" s="402"/>
      <c r="Y5066" s="16"/>
      <c r="Z5066" s="48"/>
      <c r="AB5066" s="16"/>
    </row>
    <row r="5067" spans="1:28" ht="12.75">
      <c r="A5067" s="354"/>
      <c r="B5067" s="225"/>
      <c r="C5067" s="225"/>
      <c r="F5067" s="555"/>
      <c r="G5067" s="555"/>
      <c r="P5067" s="581"/>
      <c r="Q5067" s="16"/>
      <c r="R5067" s="16"/>
      <c r="X5067" s="402"/>
      <c r="Y5067" s="16"/>
      <c r="Z5067" s="48"/>
      <c r="AB5067" s="16"/>
    </row>
    <row r="5068" spans="1:28" ht="12.75">
      <c r="A5068" s="354"/>
      <c r="B5068" s="225"/>
      <c r="C5068" s="225"/>
      <c r="F5068" s="555"/>
      <c r="G5068" s="555"/>
      <c r="P5068" s="581"/>
      <c r="Q5068" s="16"/>
      <c r="R5068" s="16"/>
      <c r="X5068" s="402"/>
      <c r="Y5068" s="16"/>
      <c r="Z5068" s="48"/>
      <c r="AB5068" s="16"/>
    </row>
    <row r="5069" spans="1:28" ht="12.75">
      <c r="A5069" s="354"/>
      <c r="B5069" s="225"/>
      <c r="C5069" s="225"/>
      <c r="F5069" s="555"/>
      <c r="G5069" s="555"/>
      <c r="P5069" s="581"/>
      <c r="Q5069" s="16"/>
      <c r="R5069" s="16"/>
      <c r="X5069" s="402"/>
      <c r="Y5069" s="16"/>
      <c r="Z5069" s="48"/>
      <c r="AB5069" s="16"/>
    </row>
    <row r="5070" spans="1:28" ht="12.75">
      <c r="A5070" s="354"/>
      <c r="B5070" s="225"/>
      <c r="C5070" s="225"/>
      <c r="F5070" s="555"/>
      <c r="G5070" s="555"/>
      <c r="P5070" s="581"/>
      <c r="Q5070" s="16"/>
      <c r="R5070" s="16"/>
      <c r="X5070" s="402"/>
      <c r="Y5070" s="16"/>
      <c r="Z5070" s="48"/>
      <c r="AB5070" s="16"/>
    </row>
    <row r="5071" spans="1:28" ht="12.75">
      <c r="A5071" s="354"/>
      <c r="B5071" s="225"/>
      <c r="C5071" s="225"/>
      <c r="F5071" s="555"/>
      <c r="G5071" s="555"/>
      <c r="P5071" s="581"/>
      <c r="Q5071" s="16"/>
      <c r="R5071" s="16"/>
      <c r="X5071" s="402"/>
      <c r="Y5071" s="16"/>
      <c r="Z5071" s="48"/>
      <c r="AB5071" s="16"/>
    </row>
    <row r="5072" spans="1:28" ht="12.75">
      <c r="A5072" s="354"/>
      <c r="B5072" s="225"/>
      <c r="C5072" s="225"/>
      <c r="F5072" s="555"/>
      <c r="G5072" s="555"/>
      <c r="P5072" s="581"/>
      <c r="Q5072" s="16"/>
      <c r="R5072" s="16"/>
      <c r="X5072" s="402"/>
      <c r="Y5072" s="16"/>
      <c r="Z5072" s="48"/>
      <c r="AB5072" s="16"/>
    </row>
    <row r="5073" spans="1:28" ht="12.75">
      <c r="A5073" s="354"/>
      <c r="B5073" s="225"/>
      <c r="C5073" s="225"/>
      <c r="F5073" s="555"/>
      <c r="G5073" s="555"/>
      <c r="P5073" s="581"/>
      <c r="Q5073" s="16"/>
      <c r="R5073" s="16"/>
      <c r="X5073" s="402"/>
      <c r="Y5073" s="16"/>
      <c r="Z5073" s="48"/>
      <c r="AB5073" s="16"/>
    </row>
    <row r="5074" spans="1:28" ht="12.75">
      <c r="A5074" s="354"/>
      <c r="B5074" s="225"/>
      <c r="C5074" s="225"/>
      <c r="F5074" s="555"/>
      <c r="G5074" s="555"/>
      <c r="P5074" s="581"/>
      <c r="Q5074" s="16"/>
      <c r="R5074" s="16"/>
      <c r="X5074" s="402"/>
      <c r="Y5074" s="16"/>
      <c r="Z5074" s="48"/>
      <c r="AB5074" s="16"/>
    </row>
    <row r="5075" spans="1:28" ht="12.75">
      <c r="A5075" s="354"/>
      <c r="B5075" s="225"/>
      <c r="C5075" s="225"/>
      <c r="F5075" s="555"/>
      <c r="G5075" s="555"/>
      <c r="P5075" s="581"/>
      <c r="Q5075" s="16"/>
      <c r="R5075" s="16"/>
      <c r="X5075" s="402"/>
      <c r="Y5075" s="16"/>
      <c r="Z5075" s="48"/>
      <c r="AB5075" s="16"/>
    </row>
    <row r="5076" spans="1:28" ht="12.75">
      <c r="A5076" s="354"/>
      <c r="B5076" s="225"/>
      <c r="C5076" s="225"/>
      <c r="F5076" s="555"/>
      <c r="G5076" s="555"/>
      <c r="P5076" s="581"/>
      <c r="Q5076" s="16"/>
      <c r="R5076" s="16"/>
      <c r="X5076" s="402"/>
      <c r="Y5076" s="16"/>
      <c r="Z5076" s="48"/>
      <c r="AB5076" s="16"/>
    </row>
    <row r="5077" spans="1:28" ht="12.75">
      <c r="A5077" s="354"/>
      <c r="B5077" s="225"/>
      <c r="C5077" s="225"/>
      <c r="F5077" s="555"/>
      <c r="G5077" s="555"/>
      <c r="P5077" s="581"/>
      <c r="Q5077" s="16"/>
      <c r="R5077" s="16"/>
      <c r="X5077" s="402"/>
      <c r="Y5077" s="16"/>
      <c r="Z5077" s="48"/>
      <c r="AB5077" s="16"/>
    </row>
    <row r="5078" spans="1:28" ht="12.75">
      <c r="A5078" s="354"/>
      <c r="B5078" s="225"/>
      <c r="C5078" s="225"/>
      <c r="F5078" s="555"/>
      <c r="G5078" s="555"/>
      <c r="P5078" s="581"/>
      <c r="Q5078" s="16"/>
      <c r="R5078" s="16"/>
      <c r="X5078" s="402"/>
      <c r="Y5078" s="16"/>
      <c r="Z5078" s="48"/>
      <c r="AB5078" s="16"/>
    </row>
    <row r="5079" spans="1:28" ht="12.75">
      <c r="A5079" s="354"/>
      <c r="B5079" s="225"/>
      <c r="C5079" s="225"/>
      <c r="F5079" s="555"/>
      <c r="G5079" s="555"/>
      <c r="P5079" s="581"/>
      <c r="Q5079" s="16"/>
      <c r="R5079" s="16"/>
      <c r="X5079" s="402"/>
      <c r="Y5079" s="16"/>
      <c r="Z5079" s="48"/>
      <c r="AB5079" s="16"/>
    </row>
    <row r="5080" spans="1:28" ht="12.75">
      <c r="A5080" s="354"/>
      <c r="B5080" s="225"/>
      <c r="C5080" s="225"/>
      <c r="F5080" s="555"/>
      <c r="G5080" s="555"/>
      <c r="P5080" s="581"/>
      <c r="Q5080" s="16"/>
      <c r="R5080" s="16"/>
      <c r="X5080" s="402"/>
      <c r="Y5080" s="16"/>
      <c r="Z5080" s="48"/>
      <c r="AB5080" s="16"/>
    </row>
    <row r="5081" spans="1:28" ht="12.75">
      <c r="A5081" s="354"/>
      <c r="B5081" s="225"/>
      <c r="C5081" s="225"/>
      <c r="F5081" s="555"/>
      <c r="G5081" s="555"/>
      <c r="P5081" s="581"/>
      <c r="Q5081" s="16"/>
      <c r="R5081" s="16"/>
      <c r="X5081" s="402"/>
      <c r="Y5081" s="16"/>
      <c r="Z5081" s="48"/>
      <c r="AB5081" s="16"/>
    </row>
    <row r="5082" spans="1:28" ht="12.75">
      <c r="A5082" s="354"/>
      <c r="B5082" s="225"/>
      <c r="C5082" s="225"/>
      <c r="F5082" s="555"/>
      <c r="G5082" s="555"/>
      <c r="P5082" s="581"/>
      <c r="Q5082" s="16"/>
      <c r="R5082" s="16"/>
      <c r="X5082" s="402"/>
      <c r="Y5082" s="16"/>
      <c r="Z5082" s="48"/>
      <c r="AB5082" s="16"/>
    </row>
    <row r="5083" spans="1:28" ht="12.75">
      <c r="A5083" s="354"/>
      <c r="B5083" s="225"/>
      <c r="C5083" s="225"/>
      <c r="F5083" s="555"/>
      <c r="G5083" s="555"/>
      <c r="P5083" s="581"/>
      <c r="Q5083" s="16"/>
      <c r="R5083" s="16"/>
      <c r="X5083" s="402"/>
      <c r="Y5083" s="16"/>
      <c r="Z5083" s="48"/>
      <c r="AB5083" s="16"/>
    </row>
    <row r="5084" spans="1:28" ht="12.75">
      <c r="A5084" s="354"/>
      <c r="B5084" s="225"/>
      <c r="C5084" s="225"/>
      <c r="F5084" s="555"/>
      <c r="G5084" s="555"/>
      <c r="P5084" s="581"/>
      <c r="Q5084" s="16"/>
      <c r="R5084" s="16"/>
      <c r="X5084" s="402"/>
      <c r="Y5084" s="16"/>
      <c r="Z5084" s="48"/>
      <c r="AB5084" s="16"/>
    </row>
    <row r="5085" spans="1:28" ht="12.75">
      <c r="A5085" s="354"/>
      <c r="B5085" s="225"/>
      <c r="C5085" s="225"/>
      <c r="F5085" s="555"/>
      <c r="G5085" s="555"/>
      <c r="P5085" s="581"/>
      <c r="Q5085" s="16"/>
      <c r="R5085" s="16"/>
      <c r="X5085" s="402"/>
      <c r="Y5085" s="16"/>
      <c r="Z5085" s="48"/>
      <c r="AB5085" s="16"/>
    </row>
    <row r="5086" spans="1:28" ht="12.75">
      <c r="A5086" s="354"/>
      <c r="B5086" s="225"/>
      <c r="C5086" s="225"/>
      <c r="F5086" s="555"/>
      <c r="G5086" s="555"/>
      <c r="P5086" s="581"/>
      <c r="Q5086" s="16"/>
      <c r="R5086" s="16"/>
      <c r="X5086" s="402"/>
      <c r="Y5086" s="16"/>
      <c r="Z5086" s="48"/>
      <c r="AB5086" s="16"/>
    </row>
    <row r="5087" spans="1:28" ht="12.75">
      <c r="A5087" s="354"/>
      <c r="B5087" s="225"/>
      <c r="C5087" s="225"/>
      <c r="F5087" s="555"/>
      <c r="G5087" s="555"/>
      <c r="P5087" s="581"/>
      <c r="Q5087" s="16"/>
      <c r="R5087" s="16"/>
      <c r="X5087" s="402"/>
      <c r="Y5087" s="16"/>
      <c r="Z5087" s="48"/>
      <c r="AB5087" s="16"/>
    </row>
    <row r="5088" spans="1:28" ht="12.75">
      <c r="A5088" s="354"/>
      <c r="B5088" s="225"/>
      <c r="C5088" s="225"/>
      <c r="F5088" s="555"/>
      <c r="G5088" s="555"/>
      <c r="P5088" s="581"/>
      <c r="Q5088" s="16"/>
      <c r="R5088" s="16"/>
      <c r="X5088" s="402"/>
      <c r="Y5088" s="16"/>
      <c r="Z5088" s="48"/>
      <c r="AB5088" s="16"/>
    </row>
    <row r="5089" spans="1:28" ht="12.75">
      <c r="A5089" s="354"/>
      <c r="B5089" s="225"/>
      <c r="C5089" s="225"/>
      <c r="F5089" s="555"/>
      <c r="G5089" s="555"/>
      <c r="P5089" s="581"/>
      <c r="Q5089" s="16"/>
      <c r="R5089" s="16"/>
      <c r="X5089" s="402"/>
      <c r="Y5089" s="16"/>
      <c r="Z5089" s="48"/>
      <c r="AB5089" s="16"/>
    </row>
    <row r="5090" spans="1:28" ht="12.75">
      <c r="A5090" s="354"/>
      <c r="B5090" s="225"/>
      <c r="C5090" s="225"/>
      <c r="F5090" s="555"/>
      <c r="G5090" s="555"/>
      <c r="P5090" s="581"/>
      <c r="Q5090" s="16"/>
      <c r="R5090" s="16"/>
      <c r="X5090" s="402"/>
      <c r="Y5090" s="16"/>
      <c r="Z5090" s="48"/>
      <c r="AB5090" s="16"/>
    </row>
    <row r="5091" spans="1:28" ht="12.75">
      <c r="A5091" s="354"/>
      <c r="B5091" s="225"/>
      <c r="C5091" s="225"/>
      <c r="F5091" s="555"/>
      <c r="G5091" s="555"/>
      <c r="P5091" s="581"/>
      <c r="Q5091" s="16"/>
      <c r="R5091" s="16"/>
      <c r="X5091" s="402"/>
      <c r="Y5091" s="16"/>
      <c r="Z5091" s="48"/>
      <c r="AB5091" s="16"/>
    </row>
    <row r="5092" spans="1:28" ht="12.75">
      <c r="A5092" s="354"/>
      <c r="B5092" s="225"/>
      <c r="C5092" s="225"/>
      <c r="F5092" s="555"/>
      <c r="G5092" s="555"/>
      <c r="P5092" s="581"/>
      <c r="Q5092" s="16"/>
      <c r="R5092" s="16"/>
      <c r="X5092" s="402"/>
      <c r="Y5092" s="16"/>
      <c r="Z5092" s="48"/>
      <c r="AB5092" s="16"/>
    </row>
    <row r="5093" spans="1:28" ht="12.75">
      <c r="A5093" s="354"/>
      <c r="B5093" s="225"/>
      <c r="C5093" s="225"/>
      <c r="F5093" s="555"/>
      <c r="G5093" s="555"/>
      <c r="P5093" s="581"/>
      <c r="Q5093" s="16"/>
      <c r="R5093" s="16"/>
      <c r="X5093" s="402"/>
      <c r="Y5093" s="16"/>
      <c r="Z5093" s="48"/>
      <c r="AB5093" s="16"/>
    </row>
    <row r="5094" spans="1:28" ht="12.75">
      <c r="A5094" s="354"/>
      <c r="B5094" s="225"/>
      <c r="C5094" s="225"/>
      <c r="F5094" s="555"/>
      <c r="G5094" s="555"/>
      <c r="P5094" s="581"/>
      <c r="Q5094" s="16"/>
      <c r="R5094" s="16"/>
      <c r="X5094" s="402"/>
      <c r="Y5094" s="16"/>
      <c r="Z5094" s="48"/>
      <c r="AB5094" s="16"/>
    </row>
    <row r="5095" spans="1:28" ht="12.75">
      <c r="A5095" s="354"/>
      <c r="B5095" s="225"/>
      <c r="C5095" s="225"/>
      <c r="F5095" s="555"/>
      <c r="G5095" s="555"/>
      <c r="P5095" s="581"/>
      <c r="Q5095" s="16"/>
      <c r="R5095" s="16"/>
      <c r="X5095" s="402"/>
      <c r="Y5095" s="16"/>
      <c r="Z5095" s="48"/>
      <c r="AB5095" s="16"/>
    </row>
    <row r="5096" spans="1:28" ht="12.75">
      <c r="A5096" s="354"/>
      <c r="B5096" s="225"/>
      <c r="C5096" s="225"/>
      <c r="F5096" s="555"/>
      <c r="G5096" s="555"/>
      <c r="P5096" s="581"/>
      <c r="Q5096" s="16"/>
      <c r="R5096" s="16"/>
      <c r="X5096" s="402"/>
      <c r="Y5096" s="16"/>
      <c r="Z5096" s="48"/>
      <c r="AB5096" s="16"/>
    </row>
    <row r="5097" spans="1:28" ht="12.75">
      <c r="A5097" s="354"/>
      <c r="B5097" s="225"/>
      <c r="C5097" s="225"/>
      <c r="F5097" s="555"/>
      <c r="G5097" s="555"/>
      <c r="P5097" s="581"/>
      <c r="Q5097" s="16"/>
      <c r="R5097" s="16"/>
      <c r="X5097" s="402"/>
      <c r="Y5097" s="16"/>
      <c r="Z5097" s="48"/>
      <c r="AB5097" s="16"/>
    </row>
    <row r="5098" spans="1:28" ht="12.75">
      <c r="A5098" s="354"/>
      <c r="B5098" s="225"/>
      <c r="C5098" s="225"/>
      <c r="F5098" s="555"/>
      <c r="G5098" s="555"/>
      <c r="P5098" s="581"/>
      <c r="Q5098" s="16"/>
      <c r="R5098" s="16"/>
      <c r="X5098" s="402"/>
      <c r="Y5098" s="16"/>
      <c r="Z5098" s="48"/>
      <c r="AB5098" s="16"/>
    </row>
    <row r="5099" spans="1:28" ht="12.75">
      <c r="A5099" s="354"/>
      <c r="B5099" s="225"/>
      <c r="C5099" s="225"/>
      <c r="F5099" s="555"/>
      <c r="G5099" s="555"/>
      <c r="P5099" s="581"/>
      <c r="Q5099" s="16"/>
      <c r="R5099" s="16"/>
      <c r="X5099" s="402"/>
      <c r="Y5099" s="16"/>
      <c r="Z5099" s="48"/>
      <c r="AB5099" s="16"/>
    </row>
    <row r="5100" spans="1:28" ht="12.75">
      <c r="A5100" s="354"/>
      <c r="B5100" s="225"/>
      <c r="C5100" s="225"/>
      <c r="F5100" s="555"/>
      <c r="G5100" s="555"/>
      <c r="P5100" s="581"/>
      <c r="Q5100" s="16"/>
      <c r="R5100" s="16"/>
      <c r="X5100" s="402"/>
      <c r="Y5100" s="16"/>
      <c r="Z5100" s="48"/>
      <c r="AB5100" s="16"/>
    </row>
    <row r="5101" spans="1:28" ht="12.75">
      <c r="A5101" s="354"/>
      <c r="B5101" s="225"/>
      <c r="C5101" s="225"/>
      <c r="F5101" s="555"/>
      <c r="G5101" s="555"/>
      <c r="P5101" s="581"/>
      <c r="Q5101" s="16"/>
      <c r="R5101" s="16"/>
      <c r="X5101" s="402"/>
      <c r="Y5101" s="16"/>
      <c r="Z5101" s="48"/>
      <c r="AB5101" s="16"/>
    </row>
    <row r="5102" spans="1:28" ht="12.75">
      <c r="A5102" s="354"/>
      <c r="B5102" s="225"/>
      <c r="C5102" s="225"/>
      <c r="F5102" s="555"/>
      <c r="G5102" s="555"/>
      <c r="P5102" s="581"/>
      <c r="Q5102" s="16"/>
      <c r="R5102" s="16"/>
      <c r="X5102" s="402"/>
      <c r="Y5102" s="16"/>
      <c r="Z5102" s="48"/>
      <c r="AB5102" s="16"/>
    </row>
    <row r="5103" spans="1:28" ht="12.75">
      <c r="A5103" s="354"/>
      <c r="B5103" s="225"/>
      <c r="C5103" s="225"/>
      <c r="F5103" s="555"/>
      <c r="G5103" s="555"/>
      <c r="P5103" s="581"/>
      <c r="Q5103" s="16"/>
      <c r="R5103" s="16"/>
      <c r="X5103" s="402"/>
      <c r="Y5103" s="16"/>
      <c r="Z5103" s="48"/>
      <c r="AB5103" s="16"/>
    </row>
    <row r="5104" spans="1:28" ht="12.75">
      <c r="A5104" s="354"/>
      <c r="B5104" s="225"/>
      <c r="C5104" s="225"/>
      <c r="F5104" s="555"/>
      <c r="G5104" s="555"/>
      <c r="P5104" s="581"/>
      <c r="Q5104" s="16"/>
      <c r="R5104" s="16"/>
      <c r="X5104" s="402"/>
      <c r="Y5104" s="16"/>
      <c r="Z5104" s="48"/>
      <c r="AB5104" s="16"/>
    </row>
    <row r="5105" spans="1:28" ht="12.75">
      <c r="A5105" s="354"/>
      <c r="B5105" s="225"/>
      <c r="C5105" s="225"/>
      <c r="F5105" s="555"/>
      <c r="G5105" s="555"/>
      <c r="P5105" s="581"/>
      <c r="Q5105" s="16"/>
      <c r="R5105" s="16"/>
      <c r="X5105" s="402"/>
      <c r="Y5105" s="16"/>
      <c r="Z5105" s="48"/>
      <c r="AB5105" s="16"/>
    </row>
    <row r="5106" spans="1:28" ht="12.75">
      <c r="A5106" s="354"/>
      <c r="B5106" s="225"/>
      <c r="C5106" s="225"/>
      <c r="F5106" s="555"/>
      <c r="G5106" s="555"/>
      <c r="P5106" s="581"/>
      <c r="Q5106" s="16"/>
      <c r="R5106" s="16"/>
      <c r="X5106" s="402"/>
      <c r="Y5106" s="16"/>
      <c r="Z5106" s="48"/>
      <c r="AB5106" s="16"/>
    </row>
    <row r="5107" spans="1:28" ht="12.75">
      <c r="A5107" s="354"/>
      <c r="B5107" s="225"/>
      <c r="C5107" s="225"/>
      <c r="F5107" s="555"/>
      <c r="G5107" s="555"/>
      <c r="P5107" s="581"/>
      <c r="Q5107" s="16"/>
      <c r="R5107" s="16"/>
      <c r="X5107" s="402"/>
      <c r="Y5107" s="16"/>
      <c r="Z5107" s="48"/>
      <c r="AB5107" s="16"/>
    </row>
    <row r="5108" spans="1:28" ht="12.75">
      <c r="A5108" s="354"/>
      <c r="B5108" s="225"/>
      <c r="C5108" s="225"/>
      <c r="F5108" s="555"/>
      <c r="G5108" s="555"/>
      <c r="P5108" s="581"/>
      <c r="Q5108" s="16"/>
      <c r="R5108" s="16"/>
      <c r="X5108" s="402"/>
      <c r="Y5108" s="16"/>
      <c r="Z5108" s="48"/>
      <c r="AB5108" s="16"/>
    </row>
    <row r="5109" spans="1:28" ht="12.75">
      <c r="A5109" s="354"/>
      <c r="B5109" s="225"/>
      <c r="C5109" s="225"/>
      <c r="F5109" s="555"/>
      <c r="G5109" s="555"/>
      <c r="P5109" s="581"/>
      <c r="Q5109" s="16"/>
      <c r="R5109" s="16"/>
      <c r="X5109" s="402"/>
      <c r="Y5109" s="16"/>
      <c r="Z5109" s="48"/>
      <c r="AB5109" s="16"/>
    </row>
    <row r="5110" spans="1:28" ht="12.75">
      <c r="A5110" s="354"/>
      <c r="B5110" s="225"/>
      <c r="C5110" s="225"/>
      <c r="F5110" s="555"/>
      <c r="G5110" s="555"/>
      <c r="P5110" s="581"/>
      <c r="Q5110" s="16"/>
      <c r="R5110" s="16"/>
      <c r="X5110" s="402"/>
      <c r="Y5110" s="16"/>
      <c r="Z5110" s="48"/>
      <c r="AB5110" s="16"/>
    </row>
    <row r="5111" spans="1:28" ht="12.75">
      <c r="A5111" s="354"/>
      <c r="B5111" s="225"/>
      <c r="C5111" s="225"/>
      <c r="F5111" s="555"/>
      <c r="G5111" s="555"/>
      <c r="P5111" s="581"/>
      <c r="Q5111" s="16"/>
      <c r="R5111" s="16"/>
      <c r="X5111" s="402"/>
      <c r="Y5111" s="16"/>
      <c r="Z5111" s="48"/>
      <c r="AB5111" s="16"/>
    </row>
    <row r="5112" spans="1:28" ht="12.75">
      <c r="A5112" s="354"/>
      <c r="B5112" s="225"/>
      <c r="C5112" s="225"/>
      <c r="F5112" s="555"/>
      <c r="G5112" s="555"/>
      <c r="P5112" s="581"/>
      <c r="Q5112" s="16"/>
      <c r="R5112" s="16"/>
      <c r="X5112" s="402"/>
      <c r="Y5112" s="16"/>
      <c r="Z5112" s="48"/>
      <c r="AB5112" s="16"/>
    </row>
    <row r="5113" spans="1:28" ht="12.75">
      <c r="A5113" s="354"/>
      <c r="B5113" s="225"/>
      <c r="C5113" s="225"/>
      <c r="F5113" s="555"/>
      <c r="G5113" s="555"/>
      <c r="P5113" s="581"/>
      <c r="Q5113" s="16"/>
      <c r="R5113" s="16"/>
      <c r="X5113" s="402"/>
      <c r="Y5113" s="16"/>
      <c r="Z5113" s="48"/>
      <c r="AB5113" s="16"/>
    </row>
    <row r="5114" spans="1:28" ht="12.75">
      <c r="A5114" s="354"/>
      <c r="B5114" s="225"/>
      <c r="C5114" s="225"/>
      <c r="F5114" s="555"/>
      <c r="G5114" s="555"/>
      <c r="P5114" s="581"/>
      <c r="Q5114" s="16"/>
      <c r="R5114" s="16"/>
      <c r="X5114" s="402"/>
      <c r="Y5114" s="16"/>
      <c r="Z5114" s="48"/>
      <c r="AB5114" s="16"/>
    </row>
    <row r="5115" spans="1:28" ht="12.75">
      <c r="A5115" s="354"/>
      <c r="B5115" s="225"/>
      <c r="C5115" s="225"/>
      <c r="F5115" s="555"/>
      <c r="G5115" s="555"/>
      <c r="P5115" s="581"/>
      <c r="Q5115" s="16"/>
      <c r="R5115" s="16"/>
      <c r="X5115" s="402"/>
      <c r="Y5115" s="16"/>
      <c r="Z5115" s="48"/>
      <c r="AB5115" s="16"/>
    </row>
    <row r="5116" spans="1:28" ht="12.75">
      <c r="A5116" s="354"/>
      <c r="B5116" s="225"/>
      <c r="C5116" s="225"/>
      <c r="F5116" s="555"/>
      <c r="G5116" s="555"/>
      <c r="P5116" s="581"/>
      <c r="Q5116" s="16"/>
      <c r="R5116" s="16"/>
      <c r="X5116" s="402"/>
      <c r="Y5116" s="16"/>
      <c r="Z5116" s="48"/>
      <c r="AB5116" s="16"/>
    </row>
    <row r="5117" spans="1:28" ht="12.75">
      <c r="A5117" s="354"/>
      <c r="B5117" s="225"/>
      <c r="C5117" s="225"/>
      <c r="F5117" s="555"/>
      <c r="G5117" s="555"/>
      <c r="P5117" s="581"/>
      <c r="Q5117" s="16"/>
      <c r="R5117" s="16"/>
      <c r="X5117" s="402"/>
      <c r="Y5117" s="16"/>
      <c r="Z5117" s="48"/>
      <c r="AB5117" s="16"/>
    </row>
    <row r="5118" spans="1:28" ht="12.75">
      <c r="A5118" s="354"/>
      <c r="B5118" s="225"/>
      <c r="C5118" s="225"/>
      <c r="F5118" s="555"/>
      <c r="G5118" s="555"/>
      <c r="P5118" s="581"/>
      <c r="Q5118" s="16"/>
      <c r="R5118" s="16"/>
      <c r="X5118" s="402"/>
      <c r="Y5118" s="16"/>
      <c r="Z5118" s="48"/>
      <c r="AB5118" s="16"/>
    </row>
    <row r="5119" spans="1:28" ht="12.75">
      <c r="A5119" s="354"/>
      <c r="B5119" s="225"/>
      <c r="C5119" s="225"/>
      <c r="F5119" s="555"/>
      <c r="G5119" s="555"/>
      <c r="P5119" s="581"/>
      <c r="Q5119" s="16"/>
      <c r="R5119" s="16"/>
      <c r="X5119" s="402"/>
      <c r="Y5119" s="16"/>
      <c r="Z5119" s="48"/>
      <c r="AB5119" s="16"/>
    </row>
    <row r="5120" spans="1:28" ht="12.75">
      <c r="A5120" s="354"/>
      <c r="B5120" s="225"/>
      <c r="C5120" s="225"/>
      <c r="F5120" s="555"/>
      <c r="G5120" s="555"/>
      <c r="P5120" s="581"/>
      <c r="Q5120" s="16"/>
      <c r="R5120" s="16"/>
      <c r="X5120" s="402"/>
      <c r="Y5120" s="16"/>
      <c r="Z5120" s="48"/>
      <c r="AB5120" s="16"/>
    </row>
    <row r="5121" spans="1:28" ht="12.75">
      <c r="A5121" s="354"/>
      <c r="B5121" s="225"/>
      <c r="C5121" s="225"/>
      <c r="F5121" s="555"/>
      <c r="G5121" s="555"/>
      <c r="P5121" s="581"/>
      <c r="Q5121" s="16"/>
      <c r="R5121" s="16"/>
      <c r="X5121" s="402"/>
      <c r="Y5121" s="16"/>
      <c r="Z5121" s="48"/>
      <c r="AB5121" s="16"/>
    </row>
    <row r="5122" spans="1:28" ht="12.75">
      <c r="A5122" s="354"/>
      <c r="B5122" s="225"/>
      <c r="C5122" s="225"/>
      <c r="F5122" s="555"/>
      <c r="G5122" s="555"/>
      <c r="P5122" s="581"/>
      <c r="Q5122" s="16"/>
      <c r="R5122" s="16"/>
      <c r="X5122" s="402"/>
      <c r="Y5122" s="16"/>
      <c r="Z5122" s="48"/>
      <c r="AB5122" s="16"/>
    </row>
    <row r="5123" spans="1:28" ht="12.75">
      <c r="A5123" s="354"/>
      <c r="B5123" s="225"/>
      <c r="C5123" s="225"/>
      <c r="F5123" s="555"/>
      <c r="G5123" s="555"/>
      <c r="P5123" s="581"/>
      <c r="Q5123" s="16"/>
      <c r="R5123" s="16"/>
      <c r="X5123" s="402"/>
      <c r="Y5123" s="16"/>
      <c r="Z5123" s="48"/>
      <c r="AB5123" s="16"/>
    </row>
    <row r="5124" spans="1:28" ht="12.75">
      <c r="A5124" s="354"/>
      <c r="B5124" s="225"/>
      <c r="C5124" s="225"/>
      <c r="F5124" s="555"/>
      <c r="G5124" s="555"/>
      <c r="P5124" s="581"/>
      <c r="Q5124" s="16"/>
      <c r="R5124" s="16"/>
      <c r="X5124" s="402"/>
      <c r="Y5124" s="16"/>
      <c r="Z5124" s="48"/>
      <c r="AB5124" s="16"/>
    </row>
    <row r="5125" spans="1:28" ht="12.75">
      <c r="A5125" s="354"/>
      <c r="B5125" s="225"/>
      <c r="C5125" s="225"/>
      <c r="F5125" s="555"/>
      <c r="G5125" s="555"/>
      <c r="P5125" s="581"/>
      <c r="Q5125" s="16"/>
      <c r="R5125" s="16"/>
      <c r="X5125" s="402"/>
      <c r="Y5125" s="16"/>
      <c r="Z5125" s="48"/>
      <c r="AB5125" s="16"/>
    </row>
    <row r="5126" spans="1:28" ht="12.75">
      <c r="A5126" s="354"/>
      <c r="B5126" s="225"/>
      <c r="C5126" s="225"/>
      <c r="F5126" s="555"/>
      <c r="G5126" s="555"/>
      <c r="P5126" s="581"/>
      <c r="Q5126" s="16"/>
      <c r="R5126" s="16"/>
      <c r="X5126" s="402"/>
      <c r="Y5126" s="16"/>
      <c r="Z5126" s="48"/>
      <c r="AB5126" s="16"/>
    </row>
    <row r="5127" spans="1:28" ht="12.75">
      <c r="A5127" s="354"/>
      <c r="B5127" s="225"/>
      <c r="C5127" s="225"/>
      <c r="F5127" s="555"/>
      <c r="G5127" s="555"/>
      <c r="P5127" s="581"/>
      <c r="Q5127" s="16"/>
      <c r="R5127" s="16"/>
      <c r="X5127" s="402"/>
      <c r="Y5127" s="16"/>
      <c r="Z5127" s="48"/>
      <c r="AB5127" s="16"/>
    </row>
    <row r="5128" spans="1:28" ht="12.75">
      <c r="A5128" s="354"/>
      <c r="B5128" s="225"/>
      <c r="C5128" s="225"/>
      <c r="F5128" s="555"/>
      <c r="G5128" s="555"/>
      <c r="P5128" s="581"/>
      <c r="Q5128" s="16"/>
      <c r="R5128" s="16"/>
      <c r="X5128" s="402"/>
      <c r="Y5128" s="16"/>
      <c r="Z5128" s="48"/>
      <c r="AB5128" s="16"/>
    </row>
    <row r="5129" spans="1:28" ht="12.75">
      <c r="A5129" s="354"/>
      <c r="B5129" s="225"/>
      <c r="C5129" s="225"/>
      <c r="F5129" s="555"/>
      <c r="G5129" s="555"/>
      <c r="P5129" s="581"/>
      <c r="Q5129" s="16"/>
      <c r="R5129" s="16"/>
      <c r="X5129" s="402"/>
      <c r="Y5129" s="16"/>
      <c r="Z5129" s="48"/>
      <c r="AB5129" s="16"/>
    </row>
    <row r="5130" spans="1:28" ht="12.75">
      <c r="A5130" s="354"/>
      <c r="B5130" s="225"/>
      <c r="C5130" s="225"/>
      <c r="F5130" s="555"/>
      <c r="G5130" s="555"/>
      <c r="P5130" s="581"/>
      <c r="Q5130" s="16"/>
      <c r="R5130" s="16"/>
      <c r="X5130" s="402"/>
      <c r="Y5130" s="16"/>
      <c r="Z5130" s="48"/>
      <c r="AB5130" s="16"/>
    </row>
    <row r="5131" spans="1:28" ht="12.75">
      <c r="A5131" s="354"/>
      <c r="B5131" s="225"/>
      <c r="C5131" s="225"/>
      <c r="F5131" s="555"/>
      <c r="G5131" s="555"/>
      <c r="P5131" s="581"/>
      <c r="Q5131" s="16"/>
      <c r="R5131" s="16"/>
      <c r="X5131" s="402"/>
      <c r="Y5131" s="16"/>
      <c r="Z5131" s="48"/>
      <c r="AB5131" s="16"/>
    </row>
    <row r="5132" spans="1:28" ht="12.75">
      <c r="A5132" s="354"/>
      <c r="B5132" s="225"/>
      <c r="C5132" s="225"/>
      <c r="F5132" s="555"/>
      <c r="G5132" s="555"/>
      <c r="P5132" s="581"/>
      <c r="Q5132" s="16"/>
      <c r="R5132" s="16"/>
      <c r="X5132" s="402"/>
      <c r="Y5132" s="16"/>
      <c r="Z5132" s="48"/>
      <c r="AB5132" s="16"/>
    </row>
    <row r="5133" spans="1:28" ht="12.75">
      <c r="A5133" s="354"/>
      <c r="B5133" s="225"/>
      <c r="C5133" s="225"/>
      <c r="F5133" s="555"/>
      <c r="G5133" s="555"/>
      <c r="P5133" s="581"/>
      <c r="Q5133" s="16"/>
      <c r="R5133" s="16"/>
      <c r="X5133" s="402"/>
      <c r="Y5133" s="16"/>
      <c r="Z5133" s="48"/>
      <c r="AB5133" s="16"/>
    </row>
    <row r="5134" spans="1:28" ht="12.75">
      <c r="A5134" s="354"/>
      <c r="B5134" s="225"/>
      <c r="C5134" s="225"/>
      <c r="F5134" s="555"/>
      <c r="G5134" s="555"/>
      <c r="P5134" s="581"/>
      <c r="Q5134" s="16"/>
      <c r="R5134" s="16"/>
      <c r="X5134" s="402"/>
      <c r="Y5134" s="16"/>
      <c r="Z5134" s="48"/>
      <c r="AB5134" s="16"/>
    </row>
    <row r="5135" spans="1:28" ht="12.75">
      <c r="A5135" s="354"/>
      <c r="B5135" s="225"/>
      <c r="C5135" s="225"/>
      <c r="F5135" s="555"/>
      <c r="G5135" s="555"/>
      <c r="P5135" s="581"/>
      <c r="Q5135" s="16"/>
      <c r="R5135" s="16"/>
      <c r="X5135" s="402"/>
      <c r="Y5135" s="16"/>
      <c r="Z5135" s="48"/>
      <c r="AB5135" s="16"/>
    </row>
    <row r="5136" spans="1:28" ht="12.75">
      <c r="A5136" s="354"/>
      <c r="B5136" s="225"/>
      <c r="C5136" s="225"/>
      <c r="F5136" s="555"/>
      <c r="G5136" s="555"/>
      <c r="P5136" s="581"/>
      <c r="Q5136" s="16"/>
      <c r="R5136" s="16"/>
      <c r="X5136" s="402"/>
      <c r="Y5136" s="16"/>
      <c r="Z5136" s="48"/>
      <c r="AB5136" s="16"/>
    </row>
    <row r="5137" spans="1:28" ht="12.75">
      <c r="A5137" s="354"/>
      <c r="B5137" s="225"/>
      <c r="C5137" s="225"/>
      <c r="F5137" s="555"/>
      <c r="G5137" s="555"/>
      <c r="P5137" s="581"/>
      <c r="Q5137" s="16"/>
      <c r="R5137" s="16"/>
      <c r="X5137" s="402"/>
      <c r="Y5137" s="16"/>
      <c r="Z5137" s="48"/>
      <c r="AB5137" s="16"/>
    </row>
    <row r="5138" spans="1:28" ht="12.75">
      <c r="A5138" s="354"/>
      <c r="B5138" s="225"/>
      <c r="C5138" s="225"/>
      <c r="F5138" s="555"/>
      <c r="G5138" s="555"/>
      <c r="P5138" s="581"/>
      <c r="Q5138" s="16"/>
      <c r="R5138" s="16"/>
      <c r="X5138" s="402"/>
      <c r="Y5138" s="16"/>
      <c r="Z5138" s="48"/>
      <c r="AB5138" s="16"/>
    </row>
    <row r="5139" spans="1:28" ht="12.75">
      <c r="A5139" s="354"/>
      <c r="B5139" s="225"/>
      <c r="C5139" s="225"/>
      <c r="F5139" s="555"/>
      <c r="G5139" s="555"/>
      <c r="P5139" s="581"/>
      <c r="Q5139" s="16"/>
      <c r="R5139" s="16"/>
      <c r="X5139" s="402"/>
      <c r="Y5139" s="16"/>
      <c r="Z5139" s="48"/>
      <c r="AB5139" s="16"/>
    </row>
    <row r="5140" spans="1:28" ht="12.75">
      <c r="A5140" s="354"/>
      <c r="B5140" s="225"/>
      <c r="C5140" s="225"/>
      <c r="F5140" s="555"/>
      <c r="G5140" s="555"/>
      <c r="P5140" s="581"/>
      <c r="Q5140" s="16"/>
      <c r="R5140" s="16"/>
      <c r="X5140" s="402"/>
      <c r="Y5140" s="16"/>
      <c r="Z5140" s="48"/>
      <c r="AB5140" s="16"/>
    </row>
    <row r="5141" spans="1:28" ht="12.75">
      <c r="A5141" s="354"/>
      <c r="B5141" s="225"/>
      <c r="C5141" s="225"/>
      <c r="F5141" s="555"/>
      <c r="G5141" s="555"/>
      <c r="P5141" s="581"/>
      <c r="Q5141" s="16"/>
      <c r="R5141" s="16"/>
      <c r="X5141" s="402"/>
      <c r="Y5141" s="16"/>
      <c r="Z5141" s="48"/>
      <c r="AB5141" s="16"/>
    </row>
    <row r="5142" spans="1:28" ht="12.75">
      <c r="A5142" s="354"/>
      <c r="B5142" s="225"/>
      <c r="C5142" s="225"/>
      <c r="F5142" s="555"/>
      <c r="G5142" s="555"/>
      <c r="P5142" s="581"/>
      <c r="Q5142" s="16"/>
      <c r="R5142" s="16"/>
      <c r="X5142" s="402"/>
      <c r="Y5142" s="16"/>
      <c r="Z5142" s="48"/>
      <c r="AB5142" s="16"/>
    </row>
    <row r="5143" spans="1:28" ht="12.75">
      <c r="A5143" s="354"/>
      <c r="B5143" s="225"/>
      <c r="C5143" s="225"/>
      <c r="F5143" s="555"/>
      <c r="G5143" s="555"/>
      <c r="P5143" s="581"/>
      <c r="Q5143" s="16"/>
      <c r="R5143" s="16"/>
      <c r="X5143" s="402"/>
      <c r="Y5143" s="16"/>
      <c r="Z5143" s="48"/>
      <c r="AB5143" s="16"/>
    </row>
    <row r="5144" spans="1:28" ht="12.75">
      <c r="A5144" s="354"/>
      <c r="B5144" s="225"/>
      <c r="C5144" s="225"/>
      <c r="F5144" s="555"/>
      <c r="G5144" s="555"/>
      <c r="P5144" s="581"/>
      <c r="Q5144" s="16"/>
      <c r="R5144" s="16"/>
      <c r="X5144" s="402"/>
      <c r="Y5144" s="16"/>
      <c r="Z5144" s="48"/>
      <c r="AB5144" s="16"/>
    </row>
    <row r="5145" spans="1:28" ht="12.75">
      <c r="A5145" s="354"/>
      <c r="B5145" s="225"/>
      <c r="C5145" s="225"/>
      <c r="F5145" s="555"/>
      <c r="G5145" s="555"/>
      <c r="P5145" s="581"/>
      <c r="Q5145" s="16"/>
      <c r="R5145" s="16"/>
      <c r="X5145" s="402"/>
      <c r="Y5145" s="16"/>
      <c r="Z5145" s="48"/>
      <c r="AB5145" s="16"/>
    </row>
    <row r="5146" spans="1:28" ht="12.75">
      <c r="A5146" s="354"/>
      <c r="B5146" s="225"/>
      <c r="C5146" s="225"/>
      <c r="F5146" s="555"/>
      <c r="G5146" s="555"/>
      <c r="P5146" s="581"/>
      <c r="Q5146" s="16"/>
      <c r="R5146" s="16"/>
      <c r="X5146" s="402"/>
      <c r="Y5146" s="16"/>
      <c r="Z5146" s="48"/>
      <c r="AB5146" s="16"/>
    </row>
    <row r="5147" spans="1:28" ht="12.75">
      <c r="A5147" s="354"/>
      <c r="B5147" s="225"/>
      <c r="C5147" s="225"/>
      <c r="F5147" s="555"/>
      <c r="G5147" s="555"/>
      <c r="P5147" s="581"/>
      <c r="Q5147" s="16"/>
      <c r="R5147" s="16"/>
      <c r="X5147" s="402"/>
      <c r="Y5147" s="16"/>
      <c r="Z5147" s="48"/>
      <c r="AB5147" s="16"/>
    </row>
    <row r="5148" spans="1:28" ht="12.75">
      <c r="A5148" s="354"/>
      <c r="B5148" s="225"/>
      <c r="C5148" s="225"/>
      <c r="F5148" s="555"/>
      <c r="G5148" s="555"/>
      <c r="P5148" s="581"/>
      <c r="Q5148" s="16"/>
      <c r="R5148" s="16"/>
      <c r="X5148" s="402"/>
      <c r="Y5148" s="16"/>
      <c r="Z5148" s="48"/>
      <c r="AB5148" s="16"/>
    </row>
    <row r="5149" spans="1:28" ht="12.75">
      <c r="A5149" s="354"/>
      <c r="B5149" s="225"/>
      <c r="C5149" s="225"/>
      <c r="F5149" s="555"/>
      <c r="G5149" s="555"/>
      <c r="P5149" s="581"/>
      <c r="Q5149" s="16"/>
      <c r="R5149" s="16"/>
      <c r="X5149" s="402"/>
      <c r="Y5149" s="16"/>
      <c r="Z5149" s="48"/>
      <c r="AB5149" s="16"/>
    </row>
    <row r="5150" spans="1:28" ht="12.75">
      <c r="A5150" s="354"/>
      <c r="B5150" s="225"/>
      <c r="C5150" s="225"/>
      <c r="F5150" s="555"/>
      <c r="G5150" s="555"/>
      <c r="P5150" s="581"/>
      <c r="Q5150" s="16"/>
      <c r="R5150" s="16"/>
      <c r="X5150" s="402"/>
      <c r="Y5150" s="16"/>
      <c r="Z5150" s="48"/>
      <c r="AB5150" s="16"/>
    </row>
    <row r="5151" spans="1:28" ht="12.75">
      <c r="A5151" s="354"/>
      <c r="B5151" s="225"/>
      <c r="C5151" s="225"/>
      <c r="F5151" s="555"/>
      <c r="G5151" s="555"/>
      <c r="P5151" s="581"/>
      <c r="Q5151" s="16"/>
      <c r="R5151" s="16"/>
      <c r="X5151" s="402"/>
      <c r="Y5151" s="16"/>
      <c r="Z5151" s="48"/>
      <c r="AB5151" s="16"/>
    </row>
    <row r="5152" spans="1:28" ht="12.75">
      <c r="A5152" s="354"/>
      <c r="B5152" s="225"/>
      <c r="C5152" s="225"/>
      <c r="F5152" s="555"/>
      <c r="G5152" s="555"/>
      <c r="P5152" s="581"/>
      <c r="Q5152" s="16"/>
      <c r="R5152" s="16"/>
      <c r="X5152" s="402"/>
      <c r="Y5152" s="16"/>
      <c r="Z5152" s="48"/>
      <c r="AB5152" s="16"/>
    </row>
    <row r="5153" spans="1:28" ht="12.75">
      <c r="A5153" s="354"/>
      <c r="B5153" s="225"/>
      <c r="C5153" s="225"/>
      <c r="F5153" s="555"/>
      <c r="G5153" s="555"/>
      <c r="P5153" s="581"/>
      <c r="Q5153" s="16"/>
      <c r="R5153" s="16"/>
      <c r="X5153" s="402"/>
      <c r="Y5153" s="16"/>
      <c r="Z5153" s="48"/>
      <c r="AB5153" s="16"/>
    </row>
    <row r="5154" spans="1:28" ht="12.75">
      <c r="A5154" s="354"/>
      <c r="B5154" s="225"/>
      <c r="C5154" s="225"/>
      <c r="F5154" s="555"/>
      <c r="G5154" s="555"/>
      <c r="P5154" s="581"/>
      <c r="Q5154" s="16"/>
      <c r="R5154" s="16"/>
      <c r="X5154" s="402"/>
      <c r="Y5154" s="16"/>
      <c r="Z5154" s="48"/>
      <c r="AB5154" s="16"/>
    </row>
    <row r="5155" spans="1:28" ht="12.75">
      <c r="A5155" s="354"/>
      <c r="B5155" s="225"/>
      <c r="C5155" s="225"/>
      <c r="F5155" s="555"/>
      <c r="G5155" s="555"/>
      <c r="P5155" s="581"/>
      <c r="Q5155" s="16"/>
      <c r="R5155" s="16"/>
      <c r="X5155" s="402"/>
      <c r="Y5155" s="16"/>
      <c r="Z5155" s="48"/>
      <c r="AB5155" s="16"/>
    </row>
    <row r="5156" spans="1:28" ht="12.75">
      <c r="A5156" s="354"/>
      <c r="B5156" s="225"/>
      <c r="C5156" s="225"/>
      <c r="F5156" s="555"/>
      <c r="G5156" s="555"/>
      <c r="P5156" s="581"/>
      <c r="Q5156" s="16"/>
      <c r="R5156" s="16"/>
      <c r="X5156" s="402"/>
      <c r="Y5156" s="16"/>
      <c r="Z5156" s="48"/>
      <c r="AB5156" s="16"/>
    </row>
    <row r="5157" spans="1:28" ht="12.75">
      <c r="A5157" s="354"/>
      <c r="B5157" s="225"/>
      <c r="C5157" s="225"/>
      <c r="F5157" s="555"/>
      <c r="G5157" s="555"/>
      <c r="P5157" s="581"/>
      <c r="Q5157" s="16"/>
      <c r="R5157" s="16"/>
      <c r="X5157" s="402"/>
      <c r="Y5157" s="16"/>
      <c r="Z5157" s="48"/>
      <c r="AB5157" s="16"/>
    </row>
    <row r="5158" spans="1:28" ht="12.75">
      <c r="A5158" s="354"/>
      <c r="B5158" s="225"/>
      <c r="C5158" s="225"/>
      <c r="F5158" s="555"/>
      <c r="G5158" s="555"/>
      <c r="P5158" s="581"/>
      <c r="Q5158" s="16"/>
      <c r="R5158" s="16"/>
      <c r="X5158" s="402"/>
      <c r="Y5158" s="16"/>
      <c r="Z5158" s="48"/>
      <c r="AB5158" s="16"/>
    </row>
    <row r="5159" spans="1:28" ht="12.75">
      <c r="A5159" s="354"/>
      <c r="B5159" s="225"/>
      <c r="C5159" s="225"/>
      <c r="F5159" s="555"/>
      <c r="G5159" s="555"/>
      <c r="P5159" s="581"/>
      <c r="Q5159" s="16"/>
      <c r="R5159" s="16"/>
      <c r="X5159" s="402"/>
      <c r="Y5159" s="16"/>
      <c r="Z5159" s="48"/>
      <c r="AB5159" s="16"/>
    </row>
    <row r="5160" spans="1:28" ht="12.75">
      <c r="A5160" s="354"/>
      <c r="B5160" s="225"/>
      <c r="C5160" s="225"/>
      <c r="F5160" s="555"/>
      <c r="G5160" s="555"/>
      <c r="P5160" s="581"/>
      <c r="Q5160" s="16"/>
      <c r="R5160" s="16"/>
      <c r="X5160" s="402"/>
      <c r="Y5160" s="16"/>
      <c r="Z5160" s="48"/>
      <c r="AB5160" s="16"/>
    </row>
    <row r="5161" spans="1:28" ht="12.75">
      <c r="A5161" s="354"/>
      <c r="B5161" s="225"/>
      <c r="C5161" s="225"/>
      <c r="F5161" s="555"/>
      <c r="G5161" s="555"/>
      <c r="P5161" s="581"/>
      <c r="Q5161" s="16"/>
      <c r="R5161" s="16"/>
      <c r="X5161" s="402"/>
      <c r="Y5161" s="16"/>
      <c r="Z5161" s="48"/>
      <c r="AB5161" s="16"/>
    </row>
    <row r="5162" spans="1:28" ht="12.75">
      <c r="A5162" s="354"/>
      <c r="B5162" s="225"/>
      <c r="C5162" s="225"/>
      <c r="F5162" s="555"/>
      <c r="G5162" s="555"/>
      <c r="P5162" s="581"/>
      <c r="Q5162" s="16"/>
      <c r="R5162" s="16"/>
      <c r="X5162" s="402"/>
      <c r="Y5162" s="16"/>
      <c r="Z5162" s="48"/>
      <c r="AB5162" s="16"/>
    </row>
    <row r="5163" spans="1:28" ht="12.75">
      <c r="A5163" s="354"/>
      <c r="B5163" s="225"/>
      <c r="C5163" s="225"/>
      <c r="F5163" s="555"/>
      <c r="G5163" s="555"/>
      <c r="P5163" s="581"/>
      <c r="Q5163" s="16"/>
      <c r="R5163" s="16"/>
      <c r="X5163" s="402"/>
      <c r="Y5163" s="16"/>
      <c r="Z5163" s="48"/>
      <c r="AB5163" s="16"/>
    </row>
    <row r="5164" spans="1:28" ht="12.75">
      <c r="A5164" s="354"/>
      <c r="B5164" s="225"/>
      <c r="C5164" s="225"/>
      <c r="F5164" s="555"/>
      <c r="G5164" s="555"/>
      <c r="P5164" s="581"/>
      <c r="Q5164" s="16"/>
      <c r="R5164" s="16"/>
      <c r="X5164" s="402"/>
      <c r="Y5164" s="16"/>
      <c r="Z5164" s="48"/>
      <c r="AB5164" s="16"/>
    </row>
    <row r="5165" spans="1:28" ht="12.75">
      <c r="A5165" s="354"/>
      <c r="B5165" s="225"/>
      <c r="C5165" s="225"/>
      <c r="F5165" s="555"/>
      <c r="G5165" s="555"/>
      <c r="P5165" s="581"/>
      <c r="Q5165" s="16"/>
      <c r="R5165" s="16"/>
      <c r="X5165" s="402"/>
      <c r="Y5165" s="16"/>
      <c r="Z5165" s="48"/>
      <c r="AB5165" s="16"/>
    </row>
    <row r="5166" spans="1:28" ht="12.75">
      <c r="A5166" s="354"/>
      <c r="B5166" s="225"/>
      <c r="C5166" s="225"/>
      <c r="F5166" s="555"/>
      <c r="G5166" s="555"/>
      <c r="P5166" s="581"/>
      <c r="Q5166" s="16"/>
      <c r="R5166" s="16"/>
      <c r="X5166" s="402"/>
      <c r="Y5166" s="16"/>
      <c r="Z5166" s="48"/>
      <c r="AB5166" s="16"/>
    </row>
    <row r="5167" spans="1:28" ht="12.75">
      <c r="A5167" s="354"/>
      <c r="B5167" s="225"/>
      <c r="C5167" s="225"/>
      <c r="F5167" s="555"/>
      <c r="G5167" s="555"/>
      <c r="P5167" s="581"/>
      <c r="Q5167" s="16"/>
      <c r="R5167" s="16"/>
      <c r="X5167" s="402"/>
      <c r="Y5167" s="16"/>
      <c r="Z5167" s="48"/>
      <c r="AB5167" s="16"/>
    </row>
    <row r="5168" spans="1:28" ht="12.75">
      <c r="A5168" s="354"/>
      <c r="B5168" s="225"/>
      <c r="C5168" s="225"/>
      <c r="F5168" s="555"/>
      <c r="G5168" s="555"/>
      <c r="P5168" s="581"/>
      <c r="Q5168" s="16"/>
      <c r="R5168" s="16"/>
      <c r="X5168" s="402"/>
      <c r="Y5168" s="16"/>
      <c r="Z5168" s="48"/>
      <c r="AB5168" s="16"/>
    </row>
    <row r="5169" spans="1:28" ht="12.75">
      <c r="A5169" s="354"/>
      <c r="B5169" s="225"/>
      <c r="C5169" s="225"/>
      <c r="F5169" s="555"/>
      <c r="G5169" s="555"/>
      <c r="P5169" s="581"/>
      <c r="Q5169" s="16"/>
      <c r="R5169" s="16"/>
      <c r="X5169" s="402"/>
      <c r="Y5169" s="16"/>
      <c r="Z5169" s="48"/>
      <c r="AB5169" s="16"/>
    </row>
    <row r="5170" spans="1:28" ht="12.75">
      <c r="A5170" s="354"/>
      <c r="B5170" s="225"/>
      <c r="C5170" s="225"/>
      <c r="F5170" s="555"/>
      <c r="G5170" s="555"/>
      <c r="P5170" s="581"/>
      <c r="Q5170" s="16"/>
      <c r="R5170" s="16"/>
      <c r="X5170" s="402"/>
      <c r="Y5170" s="16"/>
      <c r="Z5170" s="48"/>
      <c r="AB5170" s="16"/>
    </row>
    <row r="5171" spans="1:28" ht="12.75">
      <c r="A5171" s="354"/>
      <c r="B5171" s="225"/>
      <c r="C5171" s="225"/>
      <c r="F5171" s="555"/>
      <c r="G5171" s="555"/>
      <c r="P5171" s="581"/>
      <c r="Q5171" s="16"/>
      <c r="R5171" s="16"/>
      <c r="X5171" s="402"/>
      <c r="Y5171" s="16"/>
      <c r="Z5171" s="48"/>
      <c r="AB5171" s="16"/>
    </row>
    <row r="5172" spans="1:28" ht="12.75">
      <c r="A5172" s="354"/>
      <c r="B5172" s="225"/>
      <c r="C5172" s="225"/>
      <c r="F5172" s="555"/>
      <c r="G5172" s="555"/>
      <c r="P5172" s="581"/>
      <c r="Q5172" s="16"/>
      <c r="R5172" s="16"/>
      <c r="X5172" s="402"/>
      <c r="Y5172" s="16"/>
      <c r="Z5172" s="48"/>
      <c r="AB5172" s="16"/>
    </row>
    <row r="5173" spans="1:28" ht="12.75">
      <c r="A5173" s="354"/>
      <c r="B5173" s="225"/>
      <c r="C5173" s="225"/>
      <c r="F5173" s="555"/>
      <c r="G5173" s="555"/>
      <c r="P5173" s="581"/>
      <c r="Q5173" s="16"/>
      <c r="R5173" s="16"/>
      <c r="X5173" s="402"/>
      <c r="Y5173" s="16"/>
      <c r="Z5173" s="48"/>
      <c r="AB5173" s="16"/>
    </row>
    <row r="5174" spans="1:28" ht="12.75">
      <c r="A5174" s="354"/>
      <c r="B5174" s="225"/>
      <c r="C5174" s="225"/>
      <c r="F5174" s="555"/>
      <c r="G5174" s="555"/>
      <c r="P5174" s="581"/>
      <c r="Q5174" s="16"/>
      <c r="R5174" s="16"/>
      <c r="X5174" s="402"/>
      <c r="Y5174" s="16"/>
      <c r="Z5174" s="48"/>
      <c r="AB5174" s="16"/>
    </row>
    <row r="5175" spans="1:28" ht="12.75">
      <c r="A5175" s="354"/>
      <c r="B5175" s="225"/>
      <c r="C5175" s="225"/>
      <c r="F5175" s="555"/>
      <c r="G5175" s="555"/>
      <c r="P5175" s="581"/>
      <c r="Q5175" s="16"/>
      <c r="R5175" s="16"/>
      <c r="X5175" s="402"/>
      <c r="Y5175" s="16"/>
      <c r="Z5175" s="48"/>
      <c r="AB5175" s="16"/>
    </row>
    <row r="5176" spans="1:28" ht="12.75">
      <c r="A5176" s="354"/>
      <c r="B5176" s="225"/>
      <c r="C5176" s="225"/>
      <c r="F5176" s="555"/>
      <c r="G5176" s="555"/>
      <c r="P5176" s="581"/>
      <c r="Q5176" s="16"/>
      <c r="R5176" s="16"/>
      <c r="X5176" s="402"/>
      <c r="Y5176" s="16"/>
      <c r="Z5176" s="48"/>
      <c r="AB5176" s="16"/>
    </row>
    <row r="5177" spans="1:28" ht="12.75">
      <c r="A5177" s="354"/>
      <c r="B5177" s="225"/>
      <c r="C5177" s="225"/>
      <c r="F5177" s="555"/>
      <c r="G5177" s="555"/>
      <c r="P5177" s="581"/>
      <c r="Q5177" s="16"/>
      <c r="R5177" s="16"/>
      <c r="X5177" s="402"/>
      <c r="Y5177" s="16"/>
      <c r="Z5177" s="48"/>
      <c r="AB5177" s="16"/>
    </row>
    <row r="5178" spans="1:28" ht="12.75">
      <c r="A5178" s="354"/>
      <c r="B5178" s="225"/>
      <c r="C5178" s="225"/>
      <c r="F5178" s="555"/>
      <c r="G5178" s="555"/>
      <c r="P5178" s="581"/>
      <c r="Q5178" s="16"/>
      <c r="R5178" s="16"/>
      <c r="X5178" s="402"/>
      <c r="Y5178" s="16"/>
      <c r="Z5178" s="48"/>
      <c r="AB5178" s="16"/>
    </row>
    <row r="5179" spans="1:28" ht="12.75">
      <c r="A5179" s="354"/>
      <c r="B5179" s="225"/>
      <c r="C5179" s="225"/>
      <c r="F5179" s="555"/>
      <c r="G5179" s="555"/>
      <c r="P5179" s="581"/>
      <c r="Q5179" s="16"/>
      <c r="R5179" s="16"/>
      <c r="X5179" s="402"/>
      <c r="Y5179" s="16"/>
      <c r="Z5179" s="48"/>
      <c r="AB5179" s="16"/>
    </row>
    <row r="5180" spans="1:28" ht="12.75">
      <c r="A5180" s="354"/>
      <c r="B5180" s="225"/>
      <c r="C5180" s="225"/>
      <c r="F5180" s="555"/>
      <c r="G5180" s="555"/>
      <c r="P5180" s="581"/>
      <c r="Q5180" s="16"/>
      <c r="R5180" s="16"/>
      <c r="X5180" s="402"/>
      <c r="Y5180" s="16"/>
      <c r="Z5180" s="48"/>
      <c r="AB5180" s="16"/>
    </row>
    <row r="5181" spans="1:28" ht="12.75">
      <c r="A5181" s="354"/>
      <c r="B5181" s="225"/>
      <c r="C5181" s="225"/>
      <c r="F5181" s="555"/>
      <c r="G5181" s="555"/>
      <c r="P5181" s="581"/>
      <c r="Q5181" s="16"/>
      <c r="R5181" s="16"/>
      <c r="X5181" s="402"/>
      <c r="Y5181" s="16"/>
      <c r="Z5181" s="48"/>
      <c r="AB5181" s="16"/>
    </row>
    <row r="5182" spans="1:28" ht="12.75">
      <c r="A5182" s="354"/>
      <c r="B5182" s="225"/>
      <c r="C5182" s="225"/>
      <c r="F5182" s="555"/>
      <c r="G5182" s="555"/>
      <c r="P5182" s="581"/>
      <c r="Q5182" s="16"/>
      <c r="R5182" s="16"/>
      <c r="X5182" s="402"/>
      <c r="Y5182" s="16"/>
      <c r="Z5182" s="48"/>
      <c r="AB5182" s="16"/>
    </row>
    <row r="5183" spans="1:28" ht="12.75">
      <c r="A5183" s="354"/>
      <c r="B5183" s="225"/>
      <c r="C5183" s="225"/>
      <c r="F5183" s="555"/>
      <c r="G5183" s="555"/>
      <c r="P5183" s="581"/>
      <c r="Q5183" s="16"/>
      <c r="R5183" s="16"/>
      <c r="X5183" s="402"/>
      <c r="Y5183" s="16"/>
      <c r="Z5183" s="48"/>
      <c r="AB5183" s="16"/>
    </row>
    <row r="5184" spans="1:28" ht="12.75">
      <c r="A5184" s="354"/>
      <c r="B5184" s="225"/>
      <c r="C5184" s="225"/>
      <c r="F5184" s="555"/>
      <c r="G5184" s="555"/>
      <c r="P5184" s="581"/>
      <c r="Q5184" s="16"/>
      <c r="R5184" s="16"/>
      <c r="X5184" s="402"/>
      <c r="Y5184" s="16"/>
      <c r="Z5184" s="48"/>
      <c r="AB5184" s="16"/>
    </row>
    <row r="5185" spans="1:28" ht="12.75">
      <c r="A5185" s="354"/>
      <c r="B5185" s="225"/>
      <c r="C5185" s="225"/>
      <c r="F5185" s="555"/>
      <c r="G5185" s="555"/>
      <c r="P5185" s="581"/>
      <c r="Q5185" s="16"/>
      <c r="R5185" s="16"/>
      <c r="X5185" s="402"/>
      <c r="Y5185" s="16"/>
      <c r="Z5185" s="48"/>
      <c r="AB5185" s="16"/>
    </row>
    <row r="5186" spans="1:28" ht="12.75">
      <c r="A5186" s="354"/>
      <c r="B5186" s="225"/>
      <c r="C5186" s="225"/>
      <c r="F5186" s="555"/>
      <c r="G5186" s="555"/>
      <c r="P5186" s="581"/>
      <c r="Q5186" s="16"/>
      <c r="R5186" s="16"/>
      <c r="X5186" s="402"/>
      <c r="Y5186" s="16"/>
      <c r="Z5186" s="48"/>
      <c r="AB5186" s="16"/>
    </row>
    <row r="5187" spans="1:28" ht="12.75">
      <c r="A5187" s="354"/>
      <c r="B5187" s="225"/>
      <c r="C5187" s="225"/>
      <c r="F5187" s="555"/>
      <c r="G5187" s="555"/>
      <c r="P5187" s="581"/>
      <c r="Q5187" s="16"/>
      <c r="R5187" s="16"/>
      <c r="X5187" s="402"/>
      <c r="Y5187" s="16"/>
      <c r="Z5187" s="48"/>
      <c r="AB5187" s="16"/>
    </row>
    <row r="5188" spans="1:28" ht="12.75">
      <c r="A5188" s="354"/>
      <c r="B5188" s="225"/>
      <c r="C5188" s="225"/>
      <c r="F5188" s="555"/>
      <c r="G5188" s="555"/>
      <c r="P5188" s="581"/>
      <c r="Q5188" s="16"/>
      <c r="R5188" s="16"/>
      <c r="X5188" s="402"/>
      <c r="Y5188" s="16"/>
      <c r="Z5188" s="48"/>
      <c r="AB5188" s="16"/>
    </row>
    <row r="5189" spans="1:28" ht="12.75">
      <c r="A5189" s="354"/>
      <c r="B5189" s="225"/>
      <c r="C5189" s="225"/>
      <c r="F5189" s="555"/>
      <c r="G5189" s="555"/>
      <c r="P5189" s="581"/>
      <c r="Q5189" s="16"/>
      <c r="R5189" s="16"/>
      <c r="X5189" s="402"/>
      <c r="Y5189" s="16"/>
      <c r="Z5189" s="48"/>
      <c r="AB5189" s="16"/>
    </row>
    <row r="5190" spans="1:28" ht="12.75">
      <c r="A5190" s="354"/>
      <c r="B5190" s="225"/>
      <c r="C5190" s="225"/>
      <c r="F5190" s="555"/>
      <c r="G5190" s="555"/>
      <c r="P5190" s="581"/>
      <c r="Q5190" s="16"/>
      <c r="R5190" s="16"/>
      <c r="X5190" s="402"/>
      <c r="Y5190" s="16"/>
      <c r="Z5190" s="48"/>
      <c r="AB5190" s="16"/>
    </row>
    <row r="5191" spans="1:28" ht="12.75">
      <c r="A5191" s="354"/>
      <c r="B5191" s="225"/>
      <c r="C5191" s="225"/>
      <c r="F5191" s="555"/>
      <c r="G5191" s="555"/>
      <c r="P5191" s="581"/>
      <c r="Q5191" s="16"/>
      <c r="R5191" s="16"/>
      <c r="X5191" s="402"/>
      <c r="Y5191" s="16"/>
      <c r="Z5191" s="48"/>
      <c r="AB5191" s="16"/>
    </row>
    <row r="5192" spans="1:28" ht="12.75">
      <c r="A5192" s="354"/>
      <c r="B5192" s="225"/>
      <c r="C5192" s="225"/>
      <c r="F5192" s="555"/>
      <c r="G5192" s="555"/>
      <c r="P5192" s="581"/>
      <c r="Q5192" s="16"/>
      <c r="R5192" s="16"/>
      <c r="X5192" s="402"/>
      <c r="Y5192" s="16"/>
      <c r="Z5192" s="48"/>
      <c r="AB5192" s="16"/>
    </row>
    <row r="5193" spans="1:28" ht="12.75">
      <c r="A5193" s="354"/>
      <c r="B5193" s="225"/>
      <c r="C5193" s="225"/>
      <c r="F5193" s="555"/>
      <c r="G5193" s="555"/>
      <c r="P5193" s="581"/>
      <c r="Q5193" s="16"/>
      <c r="R5193" s="16"/>
      <c r="X5193" s="402"/>
      <c r="Y5193" s="16"/>
      <c r="Z5193" s="48"/>
      <c r="AB5193" s="16"/>
    </row>
    <row r="5194" spans="1:28" ht="12.75">
      <c r="A5194" s="354"/>
      <c r="B5194" s="225"/>
      <c r="C5194" s="225"/>
      <c r="F5194" s="555"/>
      <c r="G5194" s="555"/>
      <c r="P5194" s="581"/>
      <c r="Q5194" s="16"/>
      <c r="R5194" s="16"/>
      <c r="X5194" s="402"/>
      <c r="Y5194" s="16"/>
      <c r="Z5194" s="48"/>
      <c r="AB5194" s="16"/>
    </row>
    <row r="5195" spans="1:28" ht="12.75">
      <c r="A5195" s="354"/>
      <c r="B5195" s="225"/>
      <c r="C5195" s="225"/>
      <c r="F5195" s="555"/>
      <c r="G5195" s="555"/>
      <c r="P5195" s="581"/>
      <c r="Q5195" s="16"/>
      <c r="R5195" s="16"/>
      <c r="X5195" s="402"/>
      <c r="Y5195" s="16"/>
      <c r="Z5195" s="48"/>
      <c r="AB5195" s="16"/>
    </row>
    <row r="5196" spans="1:28" ht="12.75">
      <c r="A5196" s="354"/>
      <c r="B5196" s="225"/>
      <c r="C5196" s="225"/>
      <c r="F5196" s="555"/>
      <c r="G5196" s="555"/>
      <c r="P5196" s="581"/>
      <c r="Q5196" s="16"/>
      <c r="R5196" s="16"/>
      <c r="X5196" s="402"/>
      <c r="Y5196" s="16"/>
      <c r="Z5196" s="48"/>
      <c r="AB5196" s="16"/>
    </row>
    <row r="5197" spans="1:28" ht="12.75">
      <c r="A5197" s="354"/>
      <c r="B5197" s="225"/>
      <c r="C5197" s="225"/>
      <c r="F5197" s="555"/>
      <c r="G5197" s="555"/>
      <c r="P5197" s="581"/>
      <c r="Q5197" s="16"/>
      <c r="R5197" s="16"/>
      <c r="X5197" s="402"/>
      <c r="Y5197" s="16"/>
      <c r="Z5197" s="48"/>
      <c r="AB5197" s="16"/>
    </row>
    <row r="5198" spans="1:28" ht="12.75">
      <c r="A5198" s="354"/>
      <c r="B5198" s="225"/>
      <c r="C5198" s="225"/>
      <c r="F5198" s="555"/>
      <c r="G5198" s="555"/>
      <c r="P5198" s="581"/>
      <c r="Q5198" s="16"/>
      <c r="R5198" s="16"/>
      <c r="X5198" s="402"/>
      <c r="Y5198" s="16"/>
      <c r="Z5198" s="48"/>
      <c r="AB5198" s="16"/>
    </row>
    <row r="5199" spans="1:28" ht="12.75">
      <c r="A5199" s="354"/>
      <c r="B5199" s="225"/>
      <c r="C5199" s="225"/>
      <c r="F5199" s="555"/>
      <c r="G5199" s="555"/>
      <c r="P5199" s="581"/>
      <c r="Q5199" s="16"/>
      <c r="R5199" s="16"/>
      <c r="X5199" s="402"/>
      <c r="Y5199" s="16"/>
      <c r="Z5199" s="48"/>
      <c r="AB5199" s="16"/>
    </row>
    <row r="5200" spans="1:28" ht="12.75">
      <c r="A5200" s="354"/>
      <c r="B5200" s="225"/>
      <c r="C5200" s="225"/>
      <c r="F5200" s="555"/>
      <c r="G5200" s="555"/>
      <c r="P5200" s="581"/>
      <c r="Q5200" s="16"/>
      <c r="R5200" s="16"/>
      <c r="X5200" s="402"/>
      <c r="Y5200" s="16"/>
      <c r="Z5200" s="48"/>
      <c r="AB5200" s="16"/>
    </row>
    <row r="5201" spans="1:28" ht="12.75">
      <c r="A5201" s="354"/>
      <c r="B5201" s="225"/>
      <c r="C5201" s="225"/>
      <c r="F5201" s="555"/>
      <c r="G5201" s="555"/>
      <c r="P5201" s="581"/>
      <c r="Q5201" s="16"/>
      <c r="R5201" s="16"/>
      <c r="X5201" s="402"/>
      <c r="Y5201" s="16"/>
      <c r="Z5201" s="48"/>
      <c r="AB5201" s="16"/>
    </row>
    <row r="5202" spans="1:28" ht="12.75">
      <c r="A5202" s="354"/>
      <c r="B5202" s="225"/>
      <c r="C5202" s="225"/>
      <c r="F5202" s="555"/>
      <c r="G5202" s="555"/>
      <c r="P5202" s="581"/>
      <c r="Q5202" s="16"/>
      <c r="R5202" s="16"/>
      <c r="X5202" s="402"/>
      <c r="Y5202" s="16"/>
      <c r="Z5202" s="48"/>
      <c r="AB5202" s="16"/>
    </row>
    <row r="5203" spans="1:28" ht="12.75">
      <c r="A5203" s="354"/>
      <c r="B5203" s="225"/>
      <c r="C5203" s="225"/>
      <c r="F5203" s="555"/>
      <c r="G5203" s="555"/>
      <c r="P5203" s="581"/>
      <c r="Q5203" s="16"/>
      <c r="R5203" s="16"/>
      <c r="X5203" s="402"/>
      <c r="Y5203" s="16"/>
      <c r="Z5203" s="48"/>
      <c r="AB5203" s="16"/>
    </row>
    <row r="5204" spans="1:28" ht="12.75">
      <c r="A5204" s="354"/>
      <c r="B5204" s="225"/>
      <c r="C5204" s="225"/>
      <c r="F5204" s="555"/>
      <c r="G5204" s="555"/>
      <c r="P5204" s="581"/>
      <c r="Q5204" s="16"/>
      <c r="R5204" s="16"/>
      <c r="X5204" s="402"/>
      <c r="Y5204" s="16"/>
      <c r="Z5204" s="48"/>
      <c r="AB5204" s="16"/>
    </row>
    <row r="5205" spans="1:28" ht="12.75">
      <c r="A5205" s="354"/>
      <c r="B5205" s="225"/>
      <c r="C5205" s="225"/>
      <c r="F5205" s="555"/>
      <c r="G5205" s="555"/>
      <c r="P5205" s="581"/>
      <c r="Q5205" s="16"/>
      <c r="R5205" s="16"/>
      <c r="X5205" s="402"/>
      <c r="Y5205" s="16"/>
      <c r="Z5205" s="48"/>
      <c r="AB5205" s="16"/>
    </row>
    <row r="5206" spans="1:28" ht="12.75">
      <c r="A5206" s="354"/>
      <c r="B5206" s="225"/>
      <c r="C5206" s="225"/>
      <c r="F5206" s="555"/>
      <c r="G5206" s="555"/>
      <c r="P5206" s="581"/>
      <c r="Q5206" s="16"/>
      <c r="R5206" s="16"/>
      <c r="X5206" s="402"/>
      <c r="Y5206" s="16"/>
      <c r="Z5206" s="48"/>
      <c r="AB5206" s="16"/>
    </row>
    <row r="5207" spans="1:28" ht="12.75">
      <c r="A5207" s="354"/>
      <c r="B5207" s="225"/>
      <c r="C5207" s="225"/>
      <c r="F5207" s="555"/>
      <c r="G5207" s="555"/>
      <c r="P5207" s="581"/>
      <c r="Q5207" s="16"/>
      <c r="R5207" s="16"/>
      <c r="X5207" s="402"/>
      <c r="Y5207" s="16"/>
      <c r="Z5207" s="48"/>
      <c r="AB5207" s="16"/>
    </row>
    <row r="5208" spans="1:28" ht="12.75">
      <c r="A5208" s="354"/>
      <c r="B5208" s="225"/>
      <c r="C5208" s="225"/>
      <c r="F5208" s="555"/>
      <c r="G5208" s="555"/>
      <c r="P5208" s="581"/>
      <c r="Q5208" s="16"/>
      <c r="R5208" s="16"/>
      <c r="X5208" s="402"/>
      <c r="Y5208" s="16"/>
      <c r="Z5208" s="48"/>
      <c r="AB5208" s="16"/>
    </row>
    <row r="5209" spans="1:28" ht="12.75">
      <c r="A5209" s="354"/>
      <c r="B5209" s="225"/>
      <c r="C5209" s="225"/>
      <c r="F5209" s="555"/>
      <c r="G5209" s="555"/>
      <c r="P5209" s="581"/>
      <c r="Q5209" s="16"/>
      <c r="R5209" s="16"/>
      <c r="X5209" s="402"/>
      <c r="Y5209" s="16"/>
      <c r="Z5209" s="48"/>
      <c r="AB5209" s="16"/>
    </row>
    <row r="5210" spans="1:28" ht="12.75">
      <c r="A5210" s="354"/>
      <c r="B5210" s="225"/>
      <c r="C5210" s="225"/>
      <c r="F5210" s="555"/>
      <c r="G5210" s="555"/>
      <c r="P5210" s="581"/>
      <c r="Q5210" s="16"/>
      <c r="R5210" s="16"/>
      <c r="X5210" s="402"/>
      <c r="Y5210" s="16"/>
      <c r="Z5210" s="48"/>
      <c r="AB5210" s="16"/>
    </row>
    <row r="5211" spans="1:28" ht="12.75">
      <c r="A5211" s="354"/>
      <c r="B5211" s="225"/>
      <c r="C5211" s="225"/>
      <c r="F5211" s="555"/>
      <c r="G5211" s="555"/>
      <c r="P5211" s="581"/>
      <c r="Q5211" s="16"/>
      <c r="R5211" s="16"/>
      <c r="X5211" s="402"/>
      <c r="Y5211" s="16"/>
      <c r="Z5211" s="48"/>
      <c r="AB5211" s="16"/>
    </row>
    <row r="5212" spans="1:28" ht="12.75">
      <c r="A5212" s="354"/>
      <c r="B5212" s="225"/>
      <c r="C5212" s="225"/>
      <c r="F5212" s="555"/>
      <c r="G5212" s="555"/>
      <c r="P5212" s="581"/>
      <c r="Q5212" s="16"/>
      <c r="R5212" s="16"/>
      <c r="X5212" s="402"/>
      <c r="Y5212" s="16"/>
      <c r="Z5212" s="48"/>
      <c r="AB5212" s="16"/>
    </row>
    <row r="5213" spans="1:28" ht="12.75">
      <c r="A5213" s="354"/>
      <c r="B5213" s="225"/>
      <c r="C5213" s="225"/>
      <c r="F5213" s="555"/>
      <c r="G5213" s="555"/>
      <c r="P5213" s="581"/>
      <c r="Q5213" s="16"/>
      <c r="R5213" s="16"/>
      <c r="X5213" s="402"/>
      <c r="Y5213" s="16"/>
      <c r="Z5213" s="48"/>
      <c r="AB5213" s="16"/>
    </row>
    <row r="5214" spans="1:28" ht="12.75">
      <c r="A5214" s="354"/>
      <c r="B5214" s="225"/>
      <c r="C5214" s="225"/>
      <c r="F5214" s="555"/>
      <c r="G5214" s="555"/>
      <c r="P5214" s="581"/>
      <c r="Q5214" s="16"/>
      <c r="R5214" s="16"/>
      <c r="X5214" s="402"/>
      <c r="Y5214" s="16"/>
      <c r="Z5214" s="48"/>
      <c r="AB5214" s="16"/>
    </row>
    <row r="5215" spans="1:28" ht="12.75">
      <c r="A5215" s="354"/>
      <c r="B5215" s="225"/>
      <c r="C5215" s="225"/>
      <c r="F5215" s="555"/>
      <c r="G5215" s="555"/>
      <c r="P5215" s="581"/>
      <c r="Q5215" s="16"/>
      <c r="R5215" s="16"/>
      <c r="X5215" s="402"/>
      <c r="Y5215" s="16"/>
      <c r="Z5215" s="48"/>
      <c r="AB5215" s="16"/>
    </row>
    <row r="5216" spans="1:28" ht="12.75">
      <c r="A5216" s="354"/>
      <c r="B5216" s="225"/>
      <c r="C5216" s="225"/>
      <c r="F5216" s="555"/>
      <c r="G5216" s="555"/>
      <c r="P5216" s="581"/>
      <c r="Q5216" s="16"/>
      <c r="R5216" s="16"/>
      <c r="X5216" s="402"/>
      <c r="Y5216" s="16"/>
      <c r="Z5216" s="48"/>
      <c r="AB5216" s="16"/>
    </row>
    <row r="5217" spans="1:28" ht="12.75">
      <c r="A5217" s="354"/>
      <c r="B5217" s="225"/>
      <c r="C5217" s="225"/>
      <c r="F5217" s="555"/>
      <c r="G5217" s="555"/>
      <c r="P5217" s="581"/>
      <c r="Q5217" s="16"/>
      <c r="R5217" s="16"/>
      <c r="X5217" s="402"/>
      <c r="Y5217" s="16"/>
      <c r="Z5217" s="48"/>
      <c r="AB5217" s="16"/>
    </row>
    <row r="5218" spans="1:28" ht="12.75">
      <c r="A5218" s="354"/>
      <c r="B5218" s="225"/>
      <c r="C5218" s="225"/>
      <c r="F5218" s="555"/>
      <c r="G5218" s="555"/>
      <c r="P5218" s="581"/>
      <c r="Q5218" s="16"/>
      <c r="R5218" s="16"/>
      <c r="X5218" s="402"/>
      <c r="Y5218" s="16"/>
      <c r="Z5218" s="48"/>
      <c r="AB5218" s="16"/>
    </row>
    <row r="5219" spans="1:28" ht="12.75">
      <c r="A5219" s="354"/>
      <c r="B5219" s="225"/>
      <c r="C5219" s="225"/>
      <c r="F5219" s="555"/>
      <c r="G5219" s="555"/>
      <c r="P5219" s="581"/>
      <c r="Q5219" s="16"/>
      <c r="R5219" s="16"/>
      <c r="X5219" s="402"/>
      <c r="Y5219" s="16"/>
      <c r="Z5219" s="48"/>
      <c r="AB5219" s="16"/>
    </row>
    <row r="5220" spans="1:28" ht="12.75">
      <c r="A5220" s="354"/>
      <c r="B5220" s="225"/>
      <c r="C5220" s="225"/>
      <c r="F5220" s="555"/>
      <c r="G5220" s="555"/>
      <c r="P5220" s="581"/>
      <c r="Q5220" s="16"/>
      <c r="R5220" s="16"/>
      <c r="X5220" s="402"/>
      <c r="Y5220" s="16"/>
      <c r="Z5220" s="48"/>
      <c r="AB5220" s="16"/>
    </row>
    <row r="5221" spans="1:28" ht="12.75">
      <c r="A5221" s="354"/>
      <c r="B5221" s="225"/>
      <c r="C5221" s="225"/>
      <c r="F5221" s="555"/>
      <c r="G5221" s="555"/>
      <c r="P5221" s="581"/>
      <c r="Q5221" s="16"/>
      <c r="R5221" s="16"/>
      <c r="X5221" s="402"/>
      <c r="Y5221" s="16"/>
      <c r="Z5221" s="48"/>
      <c r="AB5221" s="16"/>
    </row>
    <row r="5222" spans="1:28" ht="12.75">
      <c r="A5222" s="354"/>
      <c r="B5222" s="225"/>
      <c r="C5222" s="225"/>
      <c r="F5222" s="555"/>
      <c r="G5222" s="555"/>
      <c r="P5222" s="581"/>
      <c r="Q5222" s="16"/>
      <c r="R5222" s="16"/>
      <c r="X5222" s="402"/>
      <c r="Y5222" s="16"/>
      <c r="Z5222" s="48"/>
      <c r="AB5222" s="16"/>
    </row>
    <row r="5223" spans="1:28" ht="12.75">
      <c r="A5223" s="354"/>
      <c r="B5223" s="225"/>
      <c r="C5223" s="225"/>
      <c r="F5223" s="555"/>
      <c r="G5223" s="555"/>
      <c r="P5223" s="581"/>
      <c r="Q5223" s="16"/>
      <c r="R5223" s="16"/>
      <c r="X5223" s="402"/>
      <c r="Y5223" s="16"/>
      <c r="Z5223" s="48"/>
      <c r="AB5223" s="16"/>
    </row>
    <row r="5224" spans="1:28" ht="12.75">
      <c r="A5224" s="354"/>
      <c r="B5224" s="225"/>
      <c r="C5224" s="225"/>
      <c r="F5224" s="555"/>
      <c r="G5224" s="555"/>
      <c r="P5224" s="581"/>
      <c r="Q5224" s="16"/>
      <c r="R5224" s="16"/>
      <c r="X5224" s="402"/>
      <c r="Y5224" s="16"/>
      <c r="Z5224" s="48"/>
      <c r="AB5224" s="16"/>
    </row>
  </sheetData>
  <dataValidations count="2">
    <dataValidation type="list" allowBlank="1" showDropDown="1" showErrorMessage="1" sqref="AB2:AB2589 AB2591:AB5224" xr:uid="{00000000-0002-0000-0700-000000000000}">
      <formula1>"Duplicate,Unique"</formula1>
    </dataValidation>
    <dataValidation type="list" allowBlank="1" showDropDown="1" showErrorMessage="1" sqref="AB1" xr:uid="{D1DCA527-8C3E-4A42-BD30-4CA06E223FF7}">
      <formula1>"Unique,Duplicate"</formula1>
    </dataValidation>
  </dataValidations>
  <hyperlinks>
    <hyperlink ref="P150" r:id="rId1" xr:uid="{00000000-0004-0000-0700-000000000000}"/>
    <hyperlink ref="P181" r:id="rId2" xr:uid="{00000000-0004-0000-0700-000001000000}"/>
    <hyperlink ref="P370" r:id="rId3" xr:uid="{00000000-0004-0000-0700-000002000000}"/>
    <hyperlink ref="P371" r:id="rId4" xr:uid="{00000000-0004-0000-0700-000003000000}"/>
    <hyperlink ref="P373" r:id="rId5" xr:uid="{00000000-0004-0000-0700-000004000000}"/>
    <hyperlink ref="P376" r:id="rId6" xr:uid="{00000000-0004-0000-0700-000005000000}"/>
    <hyperlink ref="P377" r:id="rId7" xr:uid="{00000000-0004-0000-0700-000006000000}"/>
    <hyperlink ref="O1206" r:id="rId8" xr:uid="{00000000-0004-0000-0700-000007000000}"/>
    <hyperlink ref="O1772" r:id="rId9" xr:uid="{00000000-0004-0000-0700-000008000000}"/>
    <hyperlink ref="P2093" r:id="rId10" xr:uid="{00000000-0004-0000-0700-000009000000}"/>
    <hyperlink ref="P2095" r:id="rId11" xr:uid="{00000000-0004-0000-0700-00000A000000}"/>
    <hyperlink ref="P2097" r:id="rId12" xr:uid="{00000000-0004-0000-0700-00000B000000}"/>
    <hyperlink ref="P2098" r:id="rId13" xr:uid="{00000000-0004-0000-0700-00000C000000}"/>
    <hyperlink ref="P2101" r:id="rId14" xr:uid="{00000000-0004-0000-0700-00000D000000}"/>
    <hyperlink ref="P2102" r:id="rId15" xr:uid="{00000000-0004-0000-0700-00000E000000}"/>
    <hyperlink ref="P2103" r:id="rId16" xr:uid="{00000000-0004-0000-0700-00000F000000}"/>
    <hyperlink ref="P2104" r:id="rId17" xr:uid="{00000000-0004-0000-0700-000010000000}"/>
    <hyperlink ref="P2106" r:id="rId18" xr:uid="{00000000-0004-0000-0700-000011000000}"/>
    <hyperlink ref="P2107" r:id="rId19" xr:uid="{00000000-0004-0000-0700-000012000000}"/>
    <hyperlink ref="P2108" r:id="rId20" xr:uid="{00000000-0004-0000-0700-000013000000}"/>
    <hyperlink ref="P2109" r:id="rId21" xr:uid="{00000000-0004-0000-0700-000014000000}"/>
    <hyperlink ref="P2110" r:id="rId22" xr:uid="{00000000-0004-0000-0700-000015000000}"/>
    <hyperlink ref="P2111" r:id="rId23" xr:uid="{00000000-0004-0000-0700-000016000000}"/>
    <hyperlink ref="P2112" r:id="rId24" xr:uid="{00000000-0004-0000-0700-000017000000}"/>
    <hyperlink ref="P2113" r:id="rId25" xr:uid="{00000000-0004-0000-0700-000018000000}"/>
    <hyperlink ref="P2114" r:id="rId26" xr:uid="{00000000-0004-0000-0700-000019000000}"/>
    <hyperlink ref="P2115" r:id="rId27" xr:uid="{00000000-0004-0000-0700-00001A000000}"/>
    <hyperlink ref="P2116" r:id="rId28" xr:uid="{00000000-0004-0000-0700-00001B000000}"/>
    <hyperlink ref="P2117" r:id="rId29" xr:uid="{00000000-0004-0000-0700-00001C000000}"/>
    <hyperlink ref="P2118" r:id="rId30" xr:uid="{00000000-0004-0000-0700-00001D000000}"/>
    <hyperlink ref="P2119" r:id="rId31" xr:uid="{00000000-0004-0000-0700-00001E000000}"/>
    <hyperlink ref="P2120" r:id="rId32" xr:uid="{00000000-0004-0000-0700-00001F000000}"/>
    <hyperlink ref="P2121" r:id="rId33" xr:uid="{00000000-0004-0000-0700-000020000000}"/>
    <hyperlink ref="P2122" r:id="rId34" xr:uid="{00000000-0004-0000-0700-000021000000}"/>
    <hyperlink ref="P2123" r:id="rId35" xr:uid="{00000000-0004-0000-0700-000022000000}"/>
    <hyperlink ref="P2124" r:id="rId36" xr:uid="{00000000-0004-0000-0700-000023000000}"/>
    <hyperlink ref="P2125" r:id="rId37" xr:uid="{00000000-0004-0000-0700-000024000000}"/>
    <hyperlink ref="P2160" r:id="rId38" xr:uid="{00000000-0004-0000-0700-000025000000}"/>
    <hyperlink ref="P2161" r:id="rId39" xr:uid="{00000000-0004-0000-0700-000026000000}"/>
    <hyperlink ref="P2162" r:id="rId40" xr:uid="{00000000-0004-0000-0700-000027000000}"/>
    <hyperlink ref="P2163" r:id="rId41" xr:uid="{00000000-0004-0000-0700-000028000000}"/>
    <hyperlink ref="P2164" r:id="rId42" xr:uid="{00000000-0004-0000-0700-000029000000}"/>
    <hyperlink ref="P2165" r:id="rId43" xr:uid="{00000000-0004-0000-0700-00002A000000}"/>
    <hyperlink ref="P2166" r:id="rId44" xr:uid="{00000000-0004-0000-0700-00002B000000}"/>
    <hyperlink ref="P2167" r:id="rId45" xr:uid="{00000000-0004-0000-0700-00002C000000}"/>
    <hyperlink ref="P2168" r:id="rId46" xr:uid="{00000000-0004-0000-0700-00002D000000}"/>
    <hyperlink ref="P2169" r:id="rId47" xr:uid="{00000000-0004-0000-0700-00002E000000}"/>
    <hyperlink ref="P2170" r:id="rId48" xr:uid="{00000000-0004-0000-0700-00002F000000}"/>
    <hyperlink ref="P2171" r:id="rId49" xr:uid="{00000000-0004-0000-0700-000030000000}"/>
    <hyperlink ref="P2172" r:id="rId50" xr:uid="{00000000-0004-0000-0700-000031000000}"/>
    <hyperlink ref="P2173" r:id="rId51" xr:uid="{00000000-0004-0000-0700-000032000000}"/>
    <hyperlink ref="P2174" r:id="rId52" xr:uid="{00000000-0004-0000-0700-000033000000}"/>
    <hyperlink ref="P2176" r:id="rId53" xr:uid="{00000000-0004-0000-0700-000034000000}"/>
    <hyperlink ref="P2178" r:id="rId54" xr:uid="{00000000-0004-0000-0700-000035000000}"/>
    <hyperlink ref="P2180" r:id="rId55" xr:uid="{00000000-0004-0000-0700-000036000000}"/>
    <hyperlink ref="P2181" r:id="rId56" xr:uid="{00000000-0004-0000-0700-000037000000}"/>
    <hyperlink ref="P2182" r:id="rId57" xr:uid="{00000000-0004-0000-0700-000038000000}"/>
    <hyperlink ref="P2183" r:id="rId58" xr:uid="{00000000-0004-0000-0700-000039000000}"/>
    <hyperlink ref="P2187" r:id="rId59" xr:uid="{00000000-0004-0000-0700-00003A000000}"/>
    <hyperlink ref="P2189" r:id="rId60" xr:uid="{00000000-0004-0000-0700-00003B000000}"/>
    <hyperlink ref="P2191" r:id="rId61" xr:uid="{00000000-0004-0000-0700-00003C000000}"/>
    <hyperlink ref="P2195" r:id="rId62" xr:uid="{00000000-0004-0000-0700-00003D000000}"/>
    <hyperlink ref="P2196" r:id="rId63" xr:uid="{00000000-0004-0000-0700-00003E000000}"/>
    <hyperlink ref="P2198" r:id="rId64" xr:uid="{00000000-0004-0000-0700-00003F000000}"/>
    <hyperlink ref="P2199" r:id="rId65" xr:uid="{00000000-0004-0000-0700-000040000000}"/>
    <hyperlink ref="P2200" r:id="rId66" xr:uid="{00000000-0004-0000-0700-000041000000}"/>
    <hyperlink ref="P2202" r:id="rId67" xr:uid="{00000000-0004-0000-0700-000042000000}"/>
    <hyperlink ref="P2204" r:id="rId68" xr:uid="{00000000-0004-0000-0700-000043000000}"/>
    <hyperlink ref="P2206" r:id="rId69" xr:uid="{00000000-0004-0000-0700-000044000000}"/>
    <hyperlink ref="P2210" r:id="rId70" xr:uid="{00000000-0004-0000-0700-000045000000}"/>
    <hyperlink ref="P2216" r:id="rId71" xr:uid="{00000000-0004-0000-0700-000046000000}"/>
    <hyperlink ref="P2217" r:id="rId72" xr:uid="{00000000-0004-0000-0700-000047000000}"/>
    <hyperlink ref="P2220" r:id="rId73" xr:uid="{00000000-0004-0000-0700-000048000000}"/>
    <hyperlink ref="P2222" r:id="rId74" xr:uid="{00000000-0004-0000-0700-000049000000}"/>
    <hyperlink ref="P2224" r:id="rId75" xr:uid="{00000000-0004-0000-0700-00004A000000}"/>
    <hyperlink ref="P2227" r:id="rId76" xr:uid="{00000000-0004-0000-0700-00004B000000}"/>
    <hyperlink ref="P2229" r:id="rId77" xr:uid="{00000000-0004-0000-0700-00004C000000}"/>
    <hyperlink ref="P2233" r:id="rId78" xr:uid="{00000000-0004-0000-0700-00004D000000}"/>
    <hyperlink ref="P2319" r:id="rId79" xr:uid="{00000000-0004-0000-0700-00004E000000}"/>
    <hyperlink ref="P2321" r:id="rId80" xr:uid="{00000000-0004-0000-0700-00004F000000}"/>
    <hyperlink ref="P2329" r:id="rId81" xr:uid="{00000000-0004-0000-0700-000050000000}"/>
    <hyperlink ref="P2330" r:id="rId82" xr:uid="{00000000-0004-0000-0700-000051000000}"/>
    <hyperlink ref="P2342" r:id="rId83" xr:uid="{00000000-0004-0000-0700-000052000000}"/>
    <hyperlink ref="P2360" r:id="rId84" xr:uid="{00000000-0004-0000-0700-000053000000}"/>
    <hyperlink ref="P2375" r:id="rId85" xr:uid="{00000000-0004-0000-0700-000054000000}"/>
    <hyperlink ref="P2399" r:id="rId86" xr:uid="{00000000-0004-0000-0700-000055000000}"/>
    <hyperlink ref="P2400" r:id="rId87" xr:uid="{00000000-0004-0000-0700-000056000000}"/>
    <hyperlink ref="P2402" r:id="rId88" xr:uid="{00000000-0004-0000-0700-000057000000}"/>
    <hyperlink ref="P2406" r:id="rId89" xr:uid="{00000000-0004-0000-0700-000058000000}"/>
    <hyperlink ref="P2407" r:id="rId90" xr:uid="{00000000-0004-0000-0700-000059000000}"/>
    <hyperlink ref="P2408" r:id="rId91" xr:uid="{00000000-0004-0000-0700-00005A000000}"/>
    <hyperlink ref="P2425" r:id="rId92" xr:uid="{00000000-0004-0000-0700-00005B000000}"/>
    <hyperlink ref="P2434" r:id="rId93" xr:uid="{00000000-0004-0000-0700-00005C000000}"/>
    <hyperlink ref="P2448" r:id="rId94" xr:uid="{00000000-0004-0000-0700-00005D000000}"/>
    <hyperlink ref="P2449" r:id="rId95" xr:uid="{00000000-0004-0000-0700-00005E000000}"/>
    <hyperlink ref="P2450" r:id="rId96" xr:uid="{00000000-0004-0000-0700-00005F000000}"/>
    <hyperlink ref="P2451" r:id="rId97" xr:uid="{00000000-0004-0000-0700-000060000000}"/>
    <hyperlink ref="P2452" r:id="rId98" xr:uid="{00000000-0004-0000-0700-000061000000}"/>
    <hyperlink ref="P2453" r:id="rId99" xr:uid="{00000000-0004-0000-0700-000062000000}"/>
    <hyperlink ref="P2454" r:id="rId100" xr:uid="{00000000-0004-0000-0700-000063000000}"/>
    <hyperlink ref="P2455" r:id="rId101" xr:uid="{00000000-0004-0000-0700-000064000000}"/>
    <hyperlink ref="P2456" r:id="rId102" xr:uid="{00000000-0004-0000-0700-000065000000}"/>
    <hyperlink ref="P2457" r:id="rId103" xr:uid="{00000000-0004-0000-0700-000066000000}"/>
    <hyperlink ref="P2458" r:id="rId104" xr:uid="{00000000-0004-0000-0700-000067000000}"/>
    <hyperlink ref="P2461" r:id="rId105" xr:uid="{00000000-0004-0000-0700-000068000000}"/>
    <hyperlink ref="P2462" r:id="rId106" xr:uid="{00000000-0004-0000-0700-000069000000}"/>
    <hyperlink ref="P2463" r:id="rId107" xr:uid="{00000000-0004-0000-0700-00006A000000}"/>
    <hyperlink ref="P2464" r:id="rId108" xr:uid="{00000000-0004-0000-0700-00006B000000}"/>
    <hyperlink ref="P2465" r:id="rId109" xr:uid="{00000000-0004-0000-0700-00006C000000}"/>
    <hyperlink ref="P2466" r:id="rId110" xr:uid="{00000000-0004-0000-0700-00006D000000}"/>
    <hyperlink ref="P2467" r:id="rId111" xr:uid="{00000000-0004-0000-0700-00006E000000}"/>
    <hyperlink ref="P2469" r:id="rId112" xr:uid="{00000000-0004-0000-0700-00006F000000}"/>
    <hyperlink ref="P2473" r:id="rId113" xr:uid="{00000000-0004-0000-0700-000070000000}"/>
    <hyperlink ref="P2474" r:id="rId114" xr:uid="{00000000-0004-0000-0700-000071000000}"/>
    <hyperlink ref="P2475" r:id="rId115" xr:uid="{00000000-0004-0000-0700-000072000000}"/>
    <hyperlink ref="P2476" r:id="rId116" xr:uid="{00000000-0004-0000-0700-000073000000}"/>
    <hyperlink ref="P2477" r:id="rId117" xr:uid="{00000000-0004-0000-0700-000074000000}"/>
    <hyperlink ref="P2478" r:id="rId118" xr:uid="{00000000-0004-0000-0700-000075000000}"/>
    <hyperlink ref="P2480" r:id="rId119" xr:uid="{00000000-0004-0000-0700-000076000000}"/>
    <hyperlink ref="P2481" r:id="rId120" xr:uid="{00000000-0004-0000-0700-000077000000}"/>
    <hyperlink ref="P2482" r:id="rId121" xr:uid="{00000000-0004-0000-0700-000078000000}"/>
    <hyperlink ref="P2483" r:id="rId122" xr:uid="{00000000-0004-0000-0700-000079000000}"/>
    <hyperlink ref="P2484" r:id="rId123" xr:uid="{00000000-0004-0000-0700-00007A000000}"/>
    <hyperlink ref="P2486" r:id="rId124" xr:uid="{00000000-0004-0000-0700-00007B000000}"/>
    <hyperlink ref="P2487" r:id="rId125" xr:uid="{00000000-0004-0000-0700-00007C000000}"/>
    <hyperlink ref="P2488" r:id="rId126" xr:uid="{00000000-0004-0000-0700-00007D000000}"/>
    <hyperlink ref="P2489" r:id="rId127" xr:uid="{00000000-0004-0000-0700-00007E000000}"/>
    <hyperlink ref="P2490" r:id="rId128" xr:uid="{00000000-0004-0000-0700-00007F000000}"/>
    <hyperlink ref="P2492" r:id="rId129" xr:uid="{00000000-0004-0000-0700-000080000000}"/>
    <hyperlink ref="P2493" r:id="rId130" xr:uid="{00000000-0004-0000-0700-000081000000}"/>
    <hyperlink ref="P2494" r:id="rId131" xr:uid="{00000000-0004-0000-0700-000082000000}"/>
    <hyperlink ref="P2495" r:id="rId132" xr:uid="{00000000-0004-0000-0700-000083000000}"/>
    <hyperlink ref="P2496" r:id="rId133" xr:uid="{00000000-0004-0000-0700-000084000000}"/>
    <hyperlink ref="P2497" r:id="rId134" xr:uid="{00000000-0004-0000-0700-000085000000}"/>
    <hyperlink ref="P2498" r:id="rId135" xr:uid="{00000000-0004-0000-0700-000086000000}"/>
    <hyperlink ref="P2500" r:id="rId136" xr:uid="{00000000-0004-0000-0700-000087000000}"/>
    <hyperlink ref="P2501" r:id="rId137" xr:uid="{00000000-0004-0000-0700-000088000000}"/>
    <hyperlink ref="P2502" r:id="rId138" xr:uid="{00000000-0004-0000-0700-000089000000}"/>
    <hyperlink ref="P2505" r:id="rId139" xr:uid="{00000000-0004-0000-0700-00008A000000}"/>
    <hyperlink ref="P2507" r:id="rId140" xr:uid="{00000000-0004-0000-0700-00008B000000}"/>
    <hyperlink ref="P2509" r:id="rId141" xr:uid="{00000000-0004-0000-0700-00008C000000}"/>
    <hyperlink ref="P2510" r:id="rId142" xr:uid="{00000000-0004-0000-0700-00008D000000}"/>
    <hyperlink ref="P2511" r:id="rId143" xr:uid="{00000000-0004-0000-0700-00008E000000}"/>
    <hyperlink ref="P2513" r:id="rId144" xr:uid="{00000000-0004-0000-0700-00008F000000}"/>
    <hyperlink ref="P2516" r:id="rId145" xr:uid="{00000000-0004-0000-0700-000090000000}"/>
    <hyperlink ref="P2517" r:id="rId146" xr:uid="{00000000-0004-0000-0700-000091000000}"/>
    <hyperlink ref="P2519" r:id="rId147" xr:uid="{00000000-0004-0000-0700-000092000000}"/>
    <hyperlink ref="P2520" r:id="rId148" xr:uid="{00000000-0004-0000-0700-000093000000}"/>
    <hyperlink ref="P2523" r:id="rId149" xr:uid="{00000000-0004-0000-0700-000094000000}"/>
    <hyperlink ref="P2524" r:id="rId150" xr:uid="{00000000-0004-0000-0700-000095000000}"/>
    <hyperlink ref="P2527" r:id="rId151" xr:uid="{00000000-0004-0000-0700-000096000000}"/>
    <hyperlink ref="P2528" r:id="rId152" xr:uid="{00000000-0004-0000-0700-000097000000}"/>
    <hyperlink ref="P2531" r:id="rId153" xr:uid="{00000000-0004-0000-0700-000098000000}"/>
    <hyperlink ref="P2533" r:id="rId154" xr:uid="{00000000-0004-0000-0700-000099000000}"/>
    <hyperlink ref="P2534" r:id="rId155" xr:uid="{00000000-0004-0000-0700-00009A000000}"/>
    <hyperlink ref="P2535" r:id="rId156" xr:uid="{00000000-0004-0000-0700-00009B000000}"/>
    <hyperlink ref="P2536" r:id="rId157" xr:uid="{00000000-0004-0000-0700-00009C000000}"/>
    <hyperlink ref="P2539" r:id="rId158" xr:uid="{00000000-0004-0000-0700-00009D000000}"/>
    <hyperlink ref="P2541" r:id="rId159" xr:uid="{00000000-0004-0000-0700-00009E000000}"/>
    <hyperlink ref="P2542" r:id="rId160" xr:uid="{00000000-0004-0000-0700-00009F000000}"/>
    <hyperlink ref="P2543" r:id="rId161" xr:uid="{00000000-0004-0000-0700-0000A0000000}"/>
    <hyperlink ref="P2544" r:id="rId162" xr:uid="{00000000-0004-0000-0700-0000A1000000}"/>
    <hyperlink ref="P2546" r:id="rId163" xr:uid="{00000000-0004-0000-0700-0000A2000000}"/>
    <hyperlink ref="P2547" r:id="rId164" xr:uid="{00000000-0004-0000-0700-0000A3000000}"/>
    <hyperlink ref="P2548" r:id="rId165" xr:uid="{00000000-0004-0000-0700-0000A4000000}"/>
    <hyperlink ref="P2549" r:id="rId166" xr:uid="{00000000-0004-0000-0700-0000A5000000}"/>
    <hyperlink ref="P2550" r:id="rId167" xr:uid="{00000000-0004-0000-0700-0000A6000000}"/>
    <hyperlink ref="P2551" r:id="rId168" xr:uid="{00000000-0004-0000-0700-0000A7000000}"/>
    <hyperlink ref="P2553" r:id="rId169" xr:uid="{00000000-0004-0000-0700-0000A8000000}"/>
    <hyperlink ref="P2554" r:id="rId170" xr:uid="{00000000-0004-0000-0700-0000A9000000}"/>
    <hyperlink ref="P2555" r:id="rId171" xr:uid="{00000000-0004-0000-0700-0000AA000000}"/>
    <hyperlink ref="P2556" r:id="rId172" xr:uid="{00000000-0004-0000-0700-0000AB000000}"/>
    <hyperlink ref="P2557" r:id="rId173" xr:uid="{00000000-0004-0000-0700-0000AC000000}"/>
    <hyperlink ref="P2558" r:id="rId174" xr:uid="{00000000-0004-0000-0700-0000AD000000}"/>
    <hyperlink ref="P2559" r:id="rId175" xr:uid="{00000000-0004-0000-0700-0000AE000000}"/>
    <hyperlink ref="P2561" r:id="rId176" xr:uid="{00000000-0004-0000-0700-0000AF000000}"/>
    <hyperlink ref="P2562" r:id="rId177" xr:uid="{00000000-0004-0000-0700-0000B0000000}"/>
    <hyperlink ref="P2563" r:id="rId178" xr:uid="{00000000-0004-0000-0700-0000B1000000}"/>
    <hyperlink ref="P2564" r:id="rId179" xr:uid="{00000000-0004-0000-0700-0000B2000000}"/>
    <hyperlink ref="P2565" r:id="rId180" xr:uid="{00000000-0004-0000-0700-0000B3000000}"/>
    <hyperlink ref="P2567" r:id="rId181" xr:uid="{00000000-0004-0000-0700-0000B4000000}"/>
    <hyperlink ref="P2568" r:id="rId182" xr:uid="{00000000-0004-0000-0700-0000B5000000}"/>
    <hyperlink ref="P2569" r:id="rId183" xr:uid="{00000000-0004-0000-0700-0000B6000000}"/>
    <hyperlink ref="P2570" r:id="rId184" xr:uid="{00000000-0004-0000-0700-0000B7000000}"/>
    <hyperlink ref="P2571" r:id="rId185" xr:uid="{00000000-0004-0000-0700-0000B8000000}"/>
    <hyperlink ref="P2572" r:id="rId186" xr:uid="{00000000-0004-0000-0700-0000B9000000}"/>
    <hyperlink ref="P2573" r:id="rId187" xr:uid="{00000000-0004-0000-0700-0000BA000000}"/>
    <hyperlink ref="P2575" r:id="rId188" xr:uid="{00000000-0004-0000-0700-0000BB000000}"/>
    <hyperlink ref="P2577" r:id="rId189" xr:uid="{00000000-0004-0000-0700-0000BC000000}"/>
    <hyperlink ref="P2578" r:id="rId190" xr:uid="{00000000-0004-0000-0700-0000BD000000}"/>
    <hyperlink ref="P2580" r:id="rId191" xr:uid="{00000000-0004-0000-0700-0000BE000000}"/>
    <hyperlink ref="P2581" r:id="rId192" xr:uid="{00000000-0004-0000-0700-0000BF000000}"/>
    <hyperlink ref="P2582" r:id="rId193" xr:uid="{00000000-0004-0000-0700-0000C0000000}"/>
    <hyperlink ref="P2583" r:id="rId194" xr:uid="{00000000-0004-0000-0700-0000C1000000}"/>
    <hyperlink ref="P2586" r:id="rId195" xr:uid="{00000000-0004-0000-0700-0000C2000000}"/>
    <hyperlink ref="P2590" r:id="rId196" xr:uid="{00000000-0004-0000-0700-0000C3000000}"/>
    <hyperlink ref="P2591" r:id="rId197" xr:uid="{00000000-0004-0000-0700-0000C4000000}"/>
    <hyperlink ref="P2592" r:id="rId198" xr:uid="{00000000-0004-0000-0700-0000C5000000}"/>
    <hyperlink ref="P2594" r:id="rId199" xr:uid="{00000000-0004-0000-0700-0000C6000000}"/>
    <hyperlink ref="P2595" r:id="rId200" xr:uid="{00000000-0004-0000-0700-0000C7000000}"/>
    <hyperlink ref="P2602" r:id="rId201" xr:uid="{00000000-0004-0000-0700-0000C8000000}"/>
    <hyperlink ref="P2605" r:id="rId202" xr:uid="{00000000-0004-0000-0700-0000C9000000}"/>
    <hyperlink ref="P2608" r:id="rId203" xr:uid="{00000000-0004-0000-0700-0000CA000000}"/>
    <hyperlink ref="P2611" r:id="rId204" xr:uid="{00000000-0004-0000-0700-0000CB000000}"/>
    <hyperlink ref="P2612" r:id="rId205" xr:uid="{00000000-0004-0000-0700-0000CC000000}"/>
    <hyperlink ref="P2613" r:id="rId206" xr:uid="{00000000-0004-0000-0700-0000CD000000}"/>
    <hyperlink ref="P2614" r:id="rId207" xr:uid="{00000000-0004-0000-0700-0000CE000000}"/>
    <hyperlink ref="P2615" r:id="rId208" xr:uid="{00000000-0004-0000-0700-0000CF000000}"/>
    <hyperlink ref="P2617" r:id="rId209" xr:uid="{00000000-0004-0000-0700-0000D0000000}"/>
    <hyperlink ref="P2618" r:id="rId210" xr:uid="{00000000-0004-0000-0700-0000D1000000}"/>
    <hyperlink ref="P2619" r:id="rId211" xr:uid="{00000000-0004-0000-0700-0000D2000000}"/>
    <hyperlink ref="P2621" r:id="rId212" xr:uid="{00000000-0004-0000-0700-0000D3000000}"/>
    <hyperlink ref="P2622" r:id="rId213" xr:uid="{00000000-0004-0000-0700-0000D4000000}"/>
    <hyperlink ref="P2623" r:id="rId214" xr:uid="{00000000-0004-0000-0700-0000D5000000}"/>
    <hyperlink ref="P2624" r:id="rId215" xr:uid="{00000000-0004-0000-0700-0000D6000000}"/>
    <hyperlink ref="P2625" r:id="rId216" xr:uid="{00000000-0004-0000-0700-0000D7000000}"/>
    <hyperlink ref="P2626" r:id="rId217" xr:uid="{00000000-0004-0000-0700-0000D8000000}"/>
    <hyperlink ref="P2628" r:id="rId218" xr:uid="{00000000-0004-0000-0700-0000D9000000}"/>
    <hyperlink ref="P2630" r:id="rId219" xr:uid="{00000000-0004-0000-0700-0000DA000000}"/>
    <hyperlink ref="P2631" r:id="rId220" xr:uid="{00000000-0004-0000-0700-0000DB000000}"/>
    <hyperlink ref="P2632" r:id="rId221" xr:uid="{00000000-0004-0000-0700-0000DC000000}"/>
    <hyperlink ref="P2633" r:id="rId222" xr:uid="{00000000-0004-0000-0700-0000DD000000}"/>
    <hyperlink ref="P2634" r:id="rId223" xr:uid="{00000000-0004-0000-0700-0000DE000000}"/>
    <hyperlink ref="P2635" r:id="rId224" xr:uid="{00000000-0004-0000-0700-0000DF000000}"/>
    <hyperlink ref="P2636" r:id="rId225" xr:uid="{00000000-0004-0000-0700-0000E0000000}"/>
    <hyperlink ref="P2637" r:id="rId226" xr:uid="{00000000-0004-0000-0700-0000E1000000}"/>
    <hyperlink ref="P2639" r:id="rId227" xr:uid="{00000000-0004-0000-0700-0000E2000000}"/>
    <hyperlink ref="P2642" r:id="rId228" xr:uid="{00000000-0004-0000-0700-0000E3000000}"/>
    <hyperlink ref="P2643" r:id="rId229" xr:uid="{00000000-0004-0000-0700-0000E4000000}"/>
    <hyperlink ref="P2645" r:id="rId230" xr:uid="{00000000-0004-0000-0700-0000E5000000}"/>
    <hyperlink ref="P2646" r:id="rId231" xr:uid="{00000000-0004-0000-0700-0000E6000000}"/>
    <hyperlink ref="P2648" r:id="rId232" xr:uid="{00000000-0004-0000-0700-0000E7000000}"/>
    <hyperlink ref="P2649" r:id="rId233" xr:uid="{00000000-0004-0000-0700-0000E8000000}"/>
    <hyperlink ref="P2651" r:id="rId234" xr:uid="{00000000-0004-0000-0700-0000E9000000}"/>
    <hyperlink ref="P2652" r:id="rId235" xr:uid="{00000000-0004-0000-0700-0000EA000000}"/>
    <hyperlink ref="P2654" r:id="rId236" xr:uid="{00000000-0004-0000-0700-0000EB000000}"/>
    <hyperlink ref="P2655" r:id="rId237" xr:uid="{00000000-0004-0000-0700-0000EC000000}"/>
    <hyperlink ref="P2656" r:id="rId238" xr:uid="{00000000-0004-0000-0700-0000ED000000}"/>
    <hyperlink ref="P2658" r:id="rId239" xr:uid="{00000000-0004-0000-0700-0000EE000000}"/>
    <hyperlink ref="P2659" r:id="rId240" xr:uid="{00000000-0004-0000-0700-0000EF000000}"/>
    <hyperlink ref="P2660" r:id="rId241" xr:uid="{00000000-0004-0000-0700-0000F0000000}"/>
    <hyperlink ref="P2661" r:id="rId242" xr:uid="{00000000-0004-0000-0700-0000F1000000}"/>
    <hyperlink ref="P2662" r:id="rId243" xr:uid="{00000000-0004-0000-0700-0000F2000000}"/>
    <hyperlink ref="P2664" r:id="rId244" xr:uid="{00000000-0004-0000-0700-0000F3000000}"/>
    <hyperlink ref="P2666" r:id="rId245" xr:uid="{00000000-0004-0000-0700-0000F4000000}"/>
    <hyperlink ref="P2668" r:id="rId246" xr:uid="{00000000-0004-0000-0700-0000F5000000}"/>
    <hyperlink ref="P2669" r:id="rId247" xr:uid="{00000000-0004-0000-0700-0000F6000000}"/>
    <hyperlink ref="P2671" r:id="rId248" xr:uid="{00000000-0004-0000-0700-0000F7000000}"/>
    <hyperlink ref="P2672" r:id="rId249" xr:uid="{00000000-0004-0000-0700-0000F8000000}"/>
    <hyperlink ref="P2673" r:id="rId250" xr:uid="{00000000-0004-0000-0700-0000F9000000}"/>
    <hyperlink ref="P2674" r:id="rId251" xr:uid="{00000000-0004-0000-0700-0000FA000000}"/>
    <hyperlink ref="P2675" r:id="rId252" xr:uid="{00000000-0004-0000-0700-0000FB000000}"/>
    <hyperlink ref="P2677" r:id="rId253" xr:uid="{00000000-0004-0000-0700-0000FC000000}"/>
    <hyperlink ref="P2679" r:id="rId254" xr:uid="{00000000-0004-0000-0700-0000FD000000}"/>
    <hyperlink ref="P2680" r:id="rId255" xr:uid="{00000000-0004-0000-0700-0000FE000000}"/>
    <hyperlink ref="P2683" r:id="rId256" xr:uid="{00000000-0004-0000-0700-0000FF000000}"/>
    <hyperlink ref="P2685" r:id="rId257" xr:uid="{00000000-0004-0000-0700-000000010000}"/>
    <hyperlink ref="P2686" r:id="rId258" xr:uid="{00000000-0004-0000-0700-000001010000}"/>
    <hyperlink ref="P2687" r:id="rId259" xr:uid="{00000000-0004-0000-0700-000002010000}"/>
    <hyperlink ref="P2689" r:id="rId260" xr:uid="{00000000-0004-0000-0700-000003010000}"/>
    <hyperlink ref="P2691" r:id="rId261" xr:uid="{00000000-0004-0000-0700-000004010000}"/>
    <hyperlink ref="P2693" r:id="rId262" xr:uid="{00000000-0004-0000-0700-000005010000}"/>
    <hyperlink ref="P2695" r:id="rId263" xr:uid="{00000000-0004-0000-0700-000006010000}"/>
    <hyperlink ref="P2696" r:id="rId264" xr:uid="{00000000-0004-0000-0700-000007010000}"/>
    <hyperlink ref="P2698" r:id="rId265" xr:uid="{00000000-0004-0000-0700-000008010000}"/>
    <hyperlink ref="P2699" r:id="rId266" xr:uid="{00000000-0004-0000-0700-000009010000}"/>
    <hyperlink ref="P2700" r:id="rId267" xr:uid="{00000000-0004-0000-0700-00000A010000}"/>
    <hyperlink ref="P2704" r:id="rId268" xr:uid="{00000000-0004-0000-0700-00000B010000}"/>
    <hyperlink ref="P2705" r:id="rId269" xr:uid="{00000000-0004-0000-0700-00000C010000}"/>
    <hyperlink ref="P2706" r:id="rId270" xr:uid="{00000000-0004-0000-0700-00000D010000}"/>
    <hyperlink ref="P2708" r:id="rId271" xr:uid="{00000000-0004-0000-0700-00000E010000}"/>
    <hyperlink ref="P2709" r:id="rId272" xr:uid="{00000000-0004-0000-0700-00000F010000}"/>
    <hyperlink ref="P2711" r:id="rId273" xr:uid="{00000000-0004-0000-0700-000010010000}"/>
    <hyperlink ref="P2713" r:id="rId274" xr:uid="{00000000-0004-0000-0700-000011010000}"/>
    <hyperlink ref="P2714" r:id="rId275" xr:uid="{00000000-0004-0000-0700-000012010000}"/>
    <hyperlink ref="P2715" r:id="rId276" xr:uid="{00000000-0004-0000-0700-000013010000}"/>
    <hyperlink ref="P2716" r:id="rId277" xr:uid="{00000000-0004-0000-0700-000014010000}"/>
    <hyperlink ref="P2717" r:id="rId278" xr:uid="{00000000-0004-0000-0700-000015010000}"/>
    <hyperlink ref="P2718" r:id="rId279" xr:uid="{00000000-0004-0000-0700-000016010000}"/>
    <hyperlink ref="P2719" r:id="rId280" xr:uid="{00000000-0004-0000-0700-000017010000}"/>
    <hyperlink ref="P2720" r:id="rId281" xr:uid="{00000000-0004-0000-0700-000018010000}"/>
    <hyperlink ref="P2722" r:id="rId282" xr:uid="{00000000-0004-0000-0700-000019010000}"/>
    <hyperlink ref="P2725" r:id="rId283" xr:uid="{00000000-0004-0000-0700-00001A010000}"/>
    <hyperlink ref="P2727" r:id="rId284" xr:uid="{00000000-0004-0000-0700-00001B010000}"/>
    <hyperlink ref="P2729" r:id="rId285" xr:uid="{00000000-0004-0000-0700-00001C010000}"/>
    <hyperlink ref="P2730" r:id="rId286" xr:uid="{00000000-0004-0000-0700-00001D010000}"/>
    <hyperlink ref="P2731" r:id="rId287" xr:uid="{00000000-0004-0000-0700-00001E010000}"/>
    <hyperlink ref="P2732" r:id="rId288" xr:uid="{00000000-0004-0000-0700-00001F010000}"/>
    <hyperlink ref="P2733" r:id="rId289" xr:uid="{00000000-0004-0000-0700-000020010000}"/>
    <hyperlink ref="P2734" r:id="rId290" xr:uid="{00000000-0004-0000-0700-000021010000}"/>
    <hyperlink ref="P2735" r:id="rId291" xr:uid="{00000000-0004-0000-0700-000022010000}"/>
    <hyperlink ref="P2736" r:id="rId292" xr:uid="{00000000-0004-0000-0700-000023010000}"/>
    <hyperlink ref="P2738" r:id="rId293" xr:uid="{00000000-0004-0000-0700-000024010000}"/>
    <hyperlink ref="P2740" r:id="rId294" xr:uid="{00000000-0004-0000-0700-000025010000}"/>
    <hyperlink ref="P2741" r:id="rId295" xr:uid="{00000000-0004-0000-0700-000026010000}"/>
    <hyperlink ref="P2742" r:id="rId296" xr:uid="{00000000-0004-0000-0700-000027010000}"/>
    <hyperlink ref="P2745" r:id="rId297" xr:uid="{00000000-0004-0000-0700-000028010000}"/>
    <hyperlink ref="P2748" r:id="rId298" xr:uid="{00000000-0004-0000-0700-000029010000}"/>
    <hyperlink ref="P2750" r:id="rId299" xr:uid="{00000000-0004-0000-0700-00002A010000}"/>
    <hyperlink ref="P2752" r:id="rId300" xr:uid="{00000000-0004-0000-0700-00002B010000}"/>
    <hyperlink ref="P2753" r:id="rId301" xr:uid="{00000000-0004-0000-0700-00002C010000}"/>
    <hyperlink ref="P2754" r:id="rId302" xr:uid="{00000000-0004-0000-0700-00002D010000}"/>
    <hyperlink ref="P2757" r:id="rId303" xr:uid="{00000000-0004-0000-0700-00002E010000}"/>
    <hyperlink ref="P2760" r:id="rId304" xr:uid="{00000000-0004-0000-0700-00002F010000}"/>
    <hyperlink ref="P2761" r:id="rId305" xr:uid="{00000000-0004-0000-0700-000030010000}"/>
    <hyperlink ref="P2762" r:id="rId306" xr:uid="{00000000-0004-0000-0700-000031010000}"/>
    <hyperlink ref="P2763" r:id="rId307" xr:uid="{00000000-0004-0000-0700-000032010000}"/>
    <hyperlink ref="P2764" r:id="rId308" xr:uid="{00000000-0004-0000-0700-000033010000}"/>
    <hyperlink ref="P2766" r:id="rId309" xr:uid="{00000000-0004-0000-0700-000034010000}"/>
    <hyperlink ref="P2767" r:id="rId310" xr:uid="{00000000-0004-0000-0700-000035010000}"/>
    <hyperlink ref="P2769" r:id="rId311" xr:uid="{00000000-0004-0000-0700-000036010000}"/>
    <hyperlink ref="P2770" r:id="rId312" xr:uid="{00000000-0004-0000-0700-000037010000}"/>
    <hyperlink ref="P2771" r:id="rId313" xr:uid="{00000000-0004-0000-0700-000038010000}"/>
    <hyperlink ref="P2773" r:id="rId314" xr:uid="{00000000-0004-0000-0700-000039010000}"/>
    <hyperlink ref="P2774" r:id="rId315" xr:uid="{00000000-0004-0000-0700-00003A010000}"/>
    <hyperlink ref="P2776" r:id="rId316" xr:uid="{00000000-0004-0000-0700-00003B010000}"/>
    <hyperlink ref="P2777" r:id="rId317" xr:uid="{00000000-0004-0000-0700-00003C010000}"/>
    <hyperlink ref="P2781" r:id="rId318" xr:uid="{00000000-0004-0000-0700-00003D010000}"/>
    <hyperlink ref="P2789" r:id="rId319" xr:uid="{00000000-0004-0000-0700-00003E010000}"/>
    <hyperlink ref="P2791" r:id="rId320" xr:uid="{00000000-0004-0000-0700-00003F010000}"/>
    <hyperlink ref="P2792" r:id="rId321" xr:uid="{00000000-0004-0000-0700-000040010000}"/>
    <hyperlink ref="P2793" r:id="rId322" xr:uid="{00000000-0004-0000-0700-000041010000}"/>
    <hyperlink ref="P2794" r:id="rId323" xr:uid="{00000000-0004-0000-0700-000042010000}"/>
    <hyperlink ref="P2795" r:id="rId324" xr:uid="{00000000-0004-0000-0700-000043010000}"/>
    <hyperlink ref="P2796" r:id="rId325" xr:uid="{00000000-0004-0000-0700-000044010000}"/>
    <hyperlink ref="P2797" r:id="rId326" xr:uid="{00000000-0004-0000-0700-000045010000}"/>
    <hyperlink ref="P2798" r:id="rId327" xr:uid="{00000000-0004-0000-0700-000046010000}"/>
    <hyperlink ref="P2799" r:id="rId328" xr:uid="{00000000-0004-0000-0700-000047010000}"/>
    <hyperlink ref="P2800" r:id="rId329" xr:uid="{00000000-0004-0000-0700-000048010000}"/>
    <hyperlink ref="P2801" r:id="rId330" xr:uid="{00000000-0004-0000-0700-000049010000}"/>
    <hyperlink ref="P2802" r:id="rId331" xr:uid="{00000000-0004-0000-0700-00004A010000}"/>
    <hyperlink ref="P2803" r:id="rId332" xr:uid="{00000000-0004-0000-0700-00004B010000}"/>
    <hyperlink ref="P2804" r:id="rId333" xr:uid="{00000000-0004-0000-0700-00004C010000}"/>
    <hyperlink ref="P2807" r:id="rId334" xr:uid="{00000000-0004-0000-0700-00004D010000}"/>
    <hyperlink ref="P2808" r:id="rId335" xr:uid="{00000000-0004-0000-0700-00004E010000}"/>
    <hyperlink ref="P2809" r:id="rId336" xr:uid="{00000000-0004-0000-0700-00004F010000}"/>
    <hyperlink ref="P2810" r:id="rId337" xr:uid="{00000000-0004-0000-0700-000050010000}"/>
    <hyperlink ref="P2812" r:id="rId338" xr:uid="{00000000-0004-0000-0700-000051010000}"/>
    <hyperlink ref="P2813" r:id="rId339" xr:uid="{00000000-0004-0000-0700-000052010000}"/>
    <hyperlink ref="P2814" r:id="rId340" xr:uid="{00000000-0004-0000-0700-000053010000}"/>
    <hyperlink ref="P2815" r:id="rId341" xr:uid="{00000000-0004-0000-0700-000054010000}"/>
    <hyperlink ref="P2816" r:id="rId342" xr:uid="{00000000-0004-0000-0700-000055010000}"/>
    <hyperlink ref="P2819" r:id="rId343" xr:uid="{00000000-0004-0000-0700-000056010000}"/>
    <hyperlink ref="P2820" r:id="rId344" xr:uid="{00000000-0004-0000-0700-000057010000}"/>
    <hyperlink ref="P2821" r:id="rId345" xr:uid="{00000000-0004-0000-0700-000058010000}"/>
    <hyperlink ref="P2822" r:id="rId346" xr:uid="{00000000-0004-0000-0700-000059010000}"/>
    <hyperlink ref="P2824" r:id="rId347" xr:uid="{00000000-0004-0000-0700-00005A010000}"/>
    <hyperlink ref="P2825" r:id="rId348" xr:uid="{00000000-0004-0000-0700-00005B010000}"/>
    <hyperlink ref="P2826" r:id="rId349" xr:uid="{00000000-0004-0000-0700-00005C010000}"/>
    <hyperlink ref="P2827" r:id="rId350" xr:uid="{00000000-0004-0000-0700-00005D010000}"/>
    <hyperlink ref="P2830" r:id="rId351" xr:uid="{00000000-0004-0000-0700-00005E010000}"/>
    <hyperlink ref="P2832" r:id="rId352" xr:uid="{00000000-0004-0000-0700-00005F010000}"/>
    <hyperlink ref="P2833" r:id="rId353" xr:uid="{00000000-0004-0000-0700-000060010000}"/>
    <hyperlink ref="P2834" r:id="rId354" xr:uid="{00000000-0004-0000-0700-000061010000}"/>
    <hyperlink ref="P2836" r:id="rId355" xr:uid="{00000000-0004-0000-0700-000062010000}"/>
    <hyperlink ref="P2837" r:id="rId356" xr:uid="{00000000-0004-0000-0700-000063010000}"/>
    <hyperlink ref="P2839" r:id="rId357" xr:uid="{00000000-0004-0000-0700-000064010000}"/>
    <hyperlink ref="P2840" r:id="rId358" xr:uid="{00000000-0004-0000-0700-000065010000}"/>
    <hyperlink ref="P2841" r:id="rId359" xr:uid="{00000000-0004-0000-0700-000066010000}"/>
    <hyperlink ref="P2842" r:id="rId360" xr:uid="{00000000-0004-0000-0700-000067010000}"/>
    <hyperlink ref="P2843" r:id="rId361" xr:uid="{00000000-0004-0000-0700-000068010000}"/>
    <hyperlink ref="P2848" r:id="rId362" xr:uid="{00000000-0004-0000-0700-000069010000}"/>
    <hyperlink ref="P2851" r:id="rId363" xr:uid="{00000000-0004-0000-0700-00006A010000}"/>
    <hyperlink ref="P2852" r:id="rId364" xr:uid="{00000000-0004-0000-0700-00006B010000}"/>
    <hyperlink ref="P2853" r:id="rId365" xr:uid="{00000000-0004-0000-0700-00006C010000}"/>
    <hyperlink ref="P2854" r:id="rId366" xr:uid="{00000000-0004-0000-0700-00006D010000}"/>
    <hyperlink ref="P2855" r:id="rId367" xr:uid="{00000000-0004-0000-0700-00006E010000}"/>
    <hyperlink ref="P2856" r:id="rId368" xr:uid="{00000000-0004-0000-0700-00006F010000}"/>
    <hyperlink ref="P2858" r:id="rId369" xr:uid="{00000000-0004-0000-0700-000070010000}"/>
    <hyperlink ref="P2859" r:id="rId370" xr:uid="{00000000-0004-0000-0700-000071010000}"/>
    <hyperlink ref="P2861" r:id="rId371" xr:uid="{00000000-0004-0000-0700-000072010000}"/>
    <hyperlink ref="P2862" r:id="rId372" xr:uid="{00000000-0004-0000-0700-000073010000}"/>
    <hyperlink ref="P2864" r:id="rId373" xr:uid="{00000000-0004-0000-0700-000074010000}"/>
    <hyperlink ref="P2865" r:id="rId374" xr:uid="{00000000-0004-0000-0700-000075010000}"/>
    <hyperlink ref="P2867" r:id="rId375" xr:uid="{00000000-0004-0000-0700-000076010000}"/>
    <hyperlink ref="P2868" r:id="rId376" xr:uid="{00000000-0004-0000-0700-000077010000}"/>
    <hyperlink ref="P2869" r:id="rId377" xr:uid="{00000000-0004-0000-0700-000078010000}"/>
    <hyperlink ref="P2870" r:id="rId378" xr:uid="{00000000-0004-0000-0700-000079010000}"/>
    <hyperlink ref="P2873" r:id="rId379" xr:uid="{00000000-0004-0000-0700-00007A010000}"/>
    <hyperlink ref="P2874" r:id="rId380" xr:uid="{00000000-0004-0000-0700-00007B010000}"/>
    <hyperlink ref="P2877" r:id="rId381" xr:uid="{00000000-0004-0000-0700-00007C010000}"/>
    <hyperlink ref="P2879" r:id="rId382" xr:uid="{00000000-0004-0000-0700-00007D010000}"/>
    <hyperlink ref="P2882" r:id="rId383" xr:uid="{00000000-0004-0000-0700-00007E010000}"/>
    <hyperlink ref="P2883" r:id="rId384" xr:uid="{00000000-0004-0000-0700-00007F010000}"/>
    <hyperlink ref="P2884" r:id="rId385" xr:uid="{00000000-0004-0000-0700-000080010000}"/>
    <hyperlink ref="P2885" r:id="rId386" xr:uid="{00000000-0004-0000-0700-000081010000}"/>
    <hyperlink ref="P2895" r:id="rId387" xr:uid="{00000000-0004-0000-0700-000082010000}"/>
    <hyperlink ref="P2896" r:id="rId388" xr:uid="{00000000-0004-0000-0700-000083010000}"/>
  </hyperlinks>
  <pageMargins left="0.7" right="0.7" top="0.75" bottom="0.75" header="0.3" footer="0.3"/>
  <legacyDrawing r:id="rId38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X150"/>
  <sheetViews>
    <sheetView workbookViewId="0"/>
  </sheetViews>
  <sheetFormatPr defaultColWidth="12.5703125" defaultRowHeight="15.75" customHeight="1"/>
  <cols>
    <col min="1" max="1" width="25.140625" customWidth="1"/>
    <col min="18" max="18" width="21.7109375" customWidth="1"/>
  </cols>
  <sheetData>
    <row r="1" spans="1:50" ht="15.75" customHeight="1">
      <c r="A1" s="36" t="s">
        <v>5468</v>
      </c>
      <c r="B1" s="628" t="s">
        <v>45</v>
      </c>
      <c r="C1" s="629" t="s">
        <v>46</v>
      </c>
      <c r="D1" s="36" t="s">
        <v>47</v>
      </c>
      <c r="E1" s="36" t="s">
        <v>48</v>
      </c>
      <c r="F1" s="36" t="s">
        <v>49</v>
      </c>
      <c r="G1" s="36" t="s">
        <v>50</v>
      </c>
      <c r="H1" s="36" t="s">
        <v>5469</v>
      </c>
      <c r="I1" s="36" t="s">
        <v>5470</v>
      </c>
      <c r="J1" s="36" t="s">
        <v>53</v>
      </c>
      <c r="K1" s="36" t="s">
        <v>5471</v>
      </c>
      <c r="L1" s="36" t="s">
        <v>55</v>
      </c>
      <c r="M1" s="19" t="s">
        <v>5472</v>
      </c>
      <c r="N1" s="36" t="s">
        <v>56</v>
      </c>
      <c r="O1" s="36" t="s">
        <v>57</v>
      </c>
      <c r="P1" s="36" t="s">
        <v>58</v>
      </c>
      <c r="Q1" s="23" t="s">
        <v>59</v>
      </c>
      <c r="R1" s="24" t="s">
        <v>60</v>
      </c>
      <c r="S1" s="25" t="s">
        <v>61</v>
      </c>
      <c r="T1" s="25" t="s">
        <v>62</v>
      </c>
      <c r="U1" s="26" t="s">
        <v>63</v>
      </c>
      <c r="V1" s="26" t="s">
        <v>64</v>
      </c>
      <c r="W1" s="26" t="s">
        <v>65</v>
      </c>
      <c r="X1" s="25" t="s">
        <v>66</v>
      </c>
      <c r="Y1" s="27" t="s">
        <v>67</v>
      </c>
      <c r="Z1" s="27" t="s">
        <v>68</v>
      </c>
      <c r="AA1" s="37" t="s">
        <v>5473</v>
      </c>
      <c r="AB1" s="50" t="s">
        <v>2109</v>
      </c>
      <c r="AC1" s="37" t="s">
        <v>87</v>
      </c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50" ht="12.75">
      <c r="A2" s="630" t="str">
        <f>D2&amp;"_"&amp;E2&amp;"_"&amp;G2&amp;"_"&amp;J2&amp;"_"&amp;Q2</f>
        <v>122_1_270422_HA_a_rh.ca</v>
      </c>
      <c r="B2" s="16" t="s">
        <v>5474</v>
      </c>
      <c r="C2" s="16" t="s">
        <v>5475</v>
      </c>
      <c r="D2" s="16">
        <v>122</v>
      </c>
      <c r="E2" s="16">
        <v>1</v>
      </c>
      <c r="F2" s="16" t="s">
        <v>330</v>
      </c>
      <c r="G2" s="16">
        <v>270422</v>
      </c>
      <c r="H2" s="16">
        <v>2022</v>
      </c>
      <c r="I2" s="16" t="s">
        <v>100</v>
      </c>
      <c r="J2" s="16" t="s">
        <v>5476</v>
      </c>
      <c r="K2" s="16" t="s">
        <v>330</v>
      </c>
      <c r="L2" s="16" t="s">
        <v>185</v>
      </c>
      <c r="M2" s="16" t="s">
        <v>5477</v>
      </c>
      <c r="N2" s="16" t="s">
        <v>100</v>
      </c>
      <c r="O2" s="16">
        <v>2</v>
      </c>
      <c r="P2" s="16" t="s">
        <v>5478</v>
      </c>
      <c r="Q2" s="73" t="s">
        <v>134</v>
      </c>
      <c r="R2" s="16" t="s">
        <v>135</v>
      </c>
      <c r="S2" s="16" t="s">
        <v>100</v>
      </c>
      <c r="T2" s="16">
        <v>2</v>
      </c>
      <c r="U2" s="16">
        <v>2</v>
      </c>
      <c r="V2" s="16">
        <v>0</v>
      </c>
      <c r="W2" s="16">
        <v>0</v>
      </c>
      <c r="Y2" s="16">
        <v>290224</v>
      </c>
      <c r="Z2" s="16" t="s">
        <v>78</v>
      </c>
      <c r="AB2" s="16" t="s">
        <v>5479</v>
      </c>
    </row>
    <row r="3" spans="1:50" ht="15.75" customHeight="1">
      <c r="A3" s="631" t="s">
        <v>330</v>
      </c>
      <c r="B3" s="478" t="s">
        <v>5480</v>
      </c>
      <c r="C3" s="478" t="s">
        <v>5481</v>
      </c>
      <c r="F3" s="16">
        <v>150713</v>
      </c>
      <c r="G3" s="111" t="s">
        <v>5482</v>
      </c>
      <c r="H3" s="16">
        <v>2013</v>
      </c>
      <c r="I3" s="16" t="s">
        <v>5483</v>
      </c>
      <c r="L3" s="16" t="s">
        <v>91</v>
      </c>
      <c r="O3" s="16">
        <v>1</v>
      </c>
      <c r="P3" s="16" t="s">
        <v>5484</v>
      </c>
      <c r="Q3" s="225"/>
      <c r="R3" s="16" t="s">
        <v>2738</v>
      </c>
      <c r="S3" s="16" t="s">
        <v>3336</v>
      </c>
      <c r="T3" s="16">
        <v>1</v>
      </c>
      <c r="U3" s="16">
        <v>0</v>
      </c>
      <c r="V3" s="16">
        <v>1</v>
      </c>
      <c r="W3" s="16">
        <v>0</v>
      </c>
      <c r="Y3" s="111" t="s">
        <v>3337</v>
      </c>
      <c r="Z3" s="16" t="s">
        <v>78</v>
      </c>
      <c r="AB3" s="16" t="s">
        <v>5485</v>
      </c>
    </row>
    <row r="4" spans="1:50" ht="15.75" customHeight="1">
      <c r="A4" s="630" t="str">
        <f t="shared" ref="A4:A7" si="0">D4&amp;"_"&amp;E4&amp;"_"&amp;G4&amp;"_"&amp;J4&amp;"_"&amp;Q4</f>
        <v>9_1_280724_MD_p_eu.li</v>
      </c>
      <c r="B4" s="478" t="s">
        <v>5486</v>
      </c>
      <c r="C4" s="478" t="s">
        <v>5487</v>
      </c>
      <c r="D4" s="378">
        <v>9</v>
      </c>
      <c r="E4" s="213">
        <v>1</v>
      </c>
      <c r="F4" s="213">
        <v>270724</v>
      </c>
      <c r="G4" s="364">
        <v>280724</v>
      </c>
      <c r="H4" s="213">
        <v>2024</v>
      </c>
      <c r="I4" s="378" t="s">
        <v>5488</v>
      </c>
      <c r="J4" s="364" t="s">
        <v>5489</v>
      </c>
      <c r="K4" s="364" t="s">
        <v>5490</v>
      </c>
      <c r="L4" s="364" t="s">
        <v>5491</v>
      </c>
      <c r="M4" s="632"/>
      <c r="P4" s="633" t="s">
        <v>5492</v>
      </c>
      <c r="Q4" s="73" t="s">
        <v>1180</v>
      </c>
      <c r="R4" s="148" t="s">
        <v>1181</v>
      </c>
      <c r="S4" s="148" t="s">
        <v>5493</v>
      </c>
      <c r="T4" s="213">
        <v>1</v>
      </c>
      <c r="U4" s="378">
        <v>0</v>
      </c>
      <c r="V4" s="378">
        <v>1</v>
      </c>
      <c r="W4" s="364">
        <v>0</v>
      </c>
      <c r="X4" s="148"/>
      <c r="Y4" s="379" t="s">
        <v>5494</v>
      </c>
      <c r="Z4" s="16" t="s">
        <v>78</v>
      </c>
      <c r="AA4" s="148"/>
      <c r="AB4" s="148" t="s">
        <v>5495</v>
      </c>
      <c r="AC4" s="148"/>
      <c r="AD4" s="148"/>
      <c r="AE4" s="148"/>
      <c r="AF4" s="148"/>
      <c r="AG4" s="148"/>
    </row>
    <row r="5" spans="1:50" ht="15.75" customHeight="1">
      <c r="A5" s="630" t="str">
        <f t="shared" si="0"/>
        <v>100_1_280724_MD_p_cha.ne</v>
      </c>
      <c r="B5" s="478" t="s">
        <v>5496</v>
      </c>
      <c r="C5" s="478" t="s">
        <v>5497</v>
      </c>
      <c r="D5" s="378">
        <v>100</v>
      </c>
      <c r="E5" s="378">
        <v>1</v>
      </c>
      <c r="F5" s="364">
        <v>270724</v>
      </c>
      <c r="G5" s="16">
        <v>280724</v>
      </c>
      <c r="H5" s="378">
        <v>2024</v>
      </c>
      <c r="I5" s="378" t="s">
        <v>5488</v>
      </c>
      <c r="J5" s="364" t="s">
        <v>5489</v>
      </c>
      <c r="K5" s="364" t="s">
        <v>5498</v>
      </c>
      <c r="L5" s="364" t="s">
        <v>5491</v>
      </c>
      <c r="M5" s="148"/>
      <c r="N5" s="632"/>
      <c r="O5" s="364"/>
      <c r="P5" s="634" t="s">
        <v>5499</v>
      </c>
      <c r="Q5" s="103" t="s">
        <v>5500</v>
      </c>
      <c r="R5" s="400" t="s">
        <v>4363</v>
      </c>
      <c r="S5" s="378" t="s">
        <v>5501</v>
      </c>
      <c r="T5" s="364">
        <v>1</v>
      </c>
      <c r="U5" s="364">
        <v>0</v>
      </c>
      <c r="V5" s="378">
        <v>1</v>
      </c>
      <c r="W5" s="364">
        <v>0</v>
      </c>
      <c r="X5" s="148"/>
      <c r="Y5" s="364">
        <v>221124</v>
      </c>
      <c r="Z5" s="16" t="s">
        <v>78</v>
      </c>
      <c r="AA5" s="148"/>
      <c r="AB5" s="364" t="s">
        <v>5502</v>
      </c>
      <c r="AC5" s="148"/>
      <c r="AD5" s="148"/>
      <c r="AE5" s="148"/>
      <c r="AF5" s="148"/>
      <c r="AG5" s="148"/>
      <c r="AH5" s="148"/>
    </row>
    <row r="6" spans="1:50" ht="15.75" customHeight="1">
      <c r="A6" s="635" t="str">
        <f t="shared" si="0"/>
        <v>100_1_280724_MD_p_pi.</v>
      </c>
      <c r="B6" s="478" t="s">
        <v>5496</v>
      </c>
      <c r="C6" s="478" t="s">
        <v>5497</v>
      </c>
      <c r="D6" s="16">
        <v>100</v>
      </c>
      <c r="E6" s="16">
        <v>1</v>
      </c>
      <c r="F6" s="16">
        <v>270724</v>
      </c>
      <c r="G6" s="16">
        <v>280724</v>
      </c>
      <c r="H6" s="16">
        <v>2024</v>
      </c>
      <c r="I6" s="378" t="s">
        <v>5488</v>
      </c>
      <c r="J6" s="364" t="s">
        <v>5489</v>
      </c>
      <c r="K6" s="364" t="s">
        <v>5498</v>
      </c>
      <c r="L6" s="364" t="s">
        <v>5491</v>
      </c>
      <c r="P6" s="634" t="s">
        <v>5499</v>
      </c>
      <c r="Q6" s="178" t="s">
        <v>2318</v>
      </c>
      <c r="R6" s="16" t="s">
        <v>2319</v>
      </c>
      <c r="T6" s="16">
        <v>1</v>
      </c>
    </row>
    <row r="7" spans="1:50" ht="15.75" customHeight="1">
      <c r="A7" s="635" t="str">
        <f t="shared" si="0"/>
        <v>56_1_070624_MD_p_che.</v>
      </c>
      <c r="B7" s="478" t="s">
        <v>5503</v>
      </c>
      <c r="C7" s="478" t="s">
        <v>5504</v>
      </c>
      <c r="D7" s="378">
        <v>56</v>
      </c>
      <c r="E7" s="378">
        <v>1</v>
      </c>
      <c r="F7" s="593" t="s">
        <v>5505</v>
      </c>
      <c r="G7" s="111" t="s">
        <v>2997</v>
      </c>
      <c r="H7" s="378">
        <v>2024</v>
      </c>
      <c r="I7" s="378" t="s">
        <v>5488</v>
      </c>
      <c r="J7" s="364" t="s">
        <v>5489</v>
      </c>
      <c r="K7" s="364" t="s">
        <v>5506</v>
      </c>
      <c r="L7" s="364" t="s">
        <v>5491</v>
      </c>
      <c r="M7" s="148"/>
      <c r="N7" s="117"/>
      <c r="O7" s="50"/>
      <c r="P7" s="636" t="s">
        <v>5507</v>
      </c>
      <c r="Q7" s="97" t="s">
        <v>5508</v>
      </c>
      <c r="R7" s="16" t="s">
        <v>2459</v>
      </c>
      <c r="T7" s="16">
        <v>1</v>
      </c>
      <c r="X7" s="50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t="15.75" customHeight="1">
      <c r="A8" s="635" t="str">
        <f t="shared" ref="A8:A9" si="1">D8&amp;"_"&amp;E8&amp;"_"&amp;G8&amp;"_"&amp;J8</f>
        <v>___</v>
      </c>
      <c r="B8" s="213"/>
      <c r="C8" s="213"/>
      <c r="D8" s="213"/>
      <c r="E8" s="213"/>
      <c r="F8" s="148"/>
      <c r="G8" s="213"/>
      <c r="H8" s="117"/>
      <c r="I8" s="378"/>
      <c r="J8" s="2"/>
      <c r="K8" s="2"/>
      <c r="L8" s="148"/>
      <c r="M8" s="148"/>
      <c r="N8" s="117"/>
      <c r="P8" s="50"/>
      <c r="Q8" s="97"/>
      <c r="X8" s="50"/>
    </row>
    <row r="9" spans="1:50" ht="15.75" customHeight="1">
      <c r="A9" s="635" t="str">
        <f t="shared" si="1"/>
        <v>___</v>
      </c>
      <c r="B9" s="148"/>
      <c r="C9" s="148"/>
      <c r="D9" s="213"/>
      <c r="E9" s="213"/>
      <c r="F9" s="213"/>
      <c r="G9" s="148"/>
      <c r="H9" s="213"/>
      <c r="I9" s="148"/>
      <c r="J9" s="148"/>
      <c r="K9" s="148"/>
      <c r="L9" s="148"/>
      <c r="M9" s="148"/>
      <c r="N9" s="117"/>
      <c r="P9" s="50"/>
      <c r="Q9" s="97"/>
      <c r="X9" s="50"/>
    </row>
    <row r="10" spans="1:50" ht="15.75" customHeight="1">
      <c r="A10" s="635"/>
      <c r="B10" s="28"/>
      <c r="C10" s="28"/>
      <c r="D10" s="29"/>
      <c r="E10" s="29"/>
      <c r="F10" s="454"/>
      <c r="G10" s="2"/>
      <c r="H10" s="29"/>
      <c r="I10" s="28"/>
      <c r="J10" s="28"/>
      <c r="K10" s="28"/>
      <c r="L10" s="148"/>
      <c r="M10" s="148"/>
      <c r="N10" s="117"/>
      <c r="P10" s="50"/>
      <c r="Q10" s="97"/>
      <c r="X10" s="50"/>
    </row>
    <row r="11" spans="1:50" ht="15.75" customHeight="1">
      <c r="A11" s="635"/>
      <c r="B11" s="637"/>
      <c r="C11" s="148"/>
      <c r="D11" s="213"/>
      <c r="E11" s="213"/>
      <c r="F11" s="148"/>
      <c r="G11" s="117"/>
      <c r="H11" s="213"/>
      <c r="I11" s="148"/>
      <c r="J11" s="2"/>
      <c r="K11" s="2"/>
      <c r="L11" s="148"/>
      <c r="M11" s="148"/>
      <c r="N11" s="117"/>
      <c r="P11" s="50"/>
      <c r="Q11" s="97"/>
      <c r="X11" s="50"/>
    </row>
    <row r="12" spans="1:50" ht="15.75" customHeight="1">
      <c r="A12" s="635"/>
      <c r="B12" s="148"/>
      <c r="C12" s="148"/>
      <c r="D12" s="213"/>
      <c r="E12" s="213"/>
      <c r="F12" s="148"/>
      <c r="G12" s="213"/>
      <c r="H12" s="213"/>
      <c r="I12" s="148"/>
      <c r="J12" s="148"/>
      <c r="K12" s="148"/>
      <c r="L12" s="148"/>
      <c r="M12" s="148"/>
      <c r="N12" s="117"/>
      <c r="P12" s="50"/>
      <c r="Q12" s="97"/>
      <c r="X12" s="50"/>
    </row>
    <row r="13" spans="1:50" ht="12.75">
      <c r="A13" s="635"/>
      <c r="P13" s="50"/>
      <c r="Q13" s="97"/>
    </row>
    <row r="14" spans="1:50" ht="12.75">
      <c r="A14" s="635"/>
      <c r="Q14" s="225"/>
    </row>
    <row r="15" spans="1:50" ht="12.75">
      <c r="A15" s="635"/>
      <c r="Q15" s="225"/>
    </row>
    <row r="16" spans="1:50" ht="12.75">
      <c r="A16" s="635"/>
      <c r="Q16" s="225"/>
    </row>
    <row r="17" spans="1:17" ht="12.75">
      <c r="A17" s="635" t="str">
        <f t="shared" ref="A17:A20" si="2">D17&amp;"_"&amp;E17&amp;"_"&amp;G17&amp;"_"&amp;J17</f>
        <v>___</v>
      </c>
      <c r="Q17" s="225"/>
    </row>
    <row r="18" spans="1:17" ht="12.75">
      <c r="A18" s="635" t="str">
        <f t="shared" si="2"/>
        <v>___</v>
      </c>
      <c r="Q18" s="225"/>
    </row>
    <row r="19" spans="1:17" ht="12.75">
      <c r="A19" s="635" t="str">
        <f t="shared" si="2"/>
        <v>___</v>
      </c>
      <c r="Q19" s="225"/>
    </row>
    <row r="20" spans="1:17" ht="12.75">
      <c r="A20" s="635" t="str">
        <f t="shared" si="2"/>
        <v>___</v>
      </c>
      <c r="Q20" s="225"/>
    </row>
    <row r="21" spans="1:17" ht="12.75">
      <c r="Q21" s="225"/>
    </row>
    <row r="22" spans="1:17" ht="12.75">
      <c r="Q22" s="225"/>
    </row>
    <row r="23" spans="1:17" ht="12.75">
      <c r="Q23" s="225"/>
    </row>
    <row r="24" spans="1:17" ht="12.75">
      <c r="Q24" s="225"/>
    </row>
    <row r="25" spans="1:17" ht="12.75">
      <c r="Q25" s="225"/>
    </row>
    <row r="26" spans="1:17" ht="12.75">
      <c r="Q26" s="225"/>
    </row>
    <row r="27" spans="1:17" ht="12.75">
      <c r="Q27" s="225"/>
    </row>
    <row r="28" spans="1:17" ht="12.75">
      <c r="Q28" s="225"/>
    </row>
    <row r="29" spans="1:17" ht="12.75">
      <c r="Q29" s="225"/>
    </row>
    <row r="30" spans="1:17" ht="12.75">
      <c r="Q30" s="225"/>
    </row>
    <row r="31" spans="1:17" ht="12.75">
      <c r="D31" s="16" t="s">
        <v>685</v>
      </c>
      <c r="Q31" s="225"/>
    </row>
    <row r="32" spans="1:17" ht="12.75">
      <c r="Q32" s="225"/>
    </row>
    <row r="33" spans="17:17" ht="12.75">
      <c r="Q33" s="225"/>
    </row>
    <row r="34" spans="17:17" ht="12.75">
      <c r="Q34" s="225"/>
    </row>
    <row r="35" spans="17:17" ht="12.75">
      <c r="Q35" s="225"/>
    </row>
    <row r="36" spans="17:17" ht="12.75">
      <c r="Q36" s="225"/>
    </row>
    <row r="37" spans="17:17" ht="12.75">
      <c r="Q37" s="225"/>
    </row>
    <row r="38" spans="17:17" ht="12.75">
      <c r="Q38" s="225"/>
    </row>
    <row r="39" spans="17:17" ht="12.75">
      <c r="Q39" s="225"/>
    </row>
    <row r="40" spans="17:17" ht="12.75">
      <c r="Q40" s="225"/>
    </row>
    <row r="41" spans="17:17" ht="12.75">
      <c r="Q41" s="225"/>
    </row>
    <row r="42" spans="17:17" ht="12.75">
      <c r="Q42" s="225"/>
    </row>
    <row r="43" spans="17:17" ht="12.75">
      <c r="Q43" s="225"/>
    </row>
    <row r="44" spans="17:17" ht="12.75">
      <c r="Q44" s="225"/>
    </row>
    <row r="45" spans="17:17" ht="12.75">
      <c r="Q45" s="225"/>
    </row>
    <row r="46" spans="17:17" ht="12.75">
      <c r="Q46" s="225"/>
    </row>
    <row r="47" spans="17:17" ht="12.75">
      <c r="Q47" s="225"/>
    </row>
    <row r="48" spans="17:17" ht="12.75">
      <c r="Q48" s="225"/>
    </row>
    <row r="49" spans="17:17" ht="12.75">
      <c r="Q49" s="225"/>
    </row>
    <row r="50" spans="17:17" ht="12.75">
      <c r="Q50" s="225"/>
    </row>
    <row r="51" spans="17:17" ht="12.75">
      <c r="Q51" s="225"/>
    </row>
    <row r="52" spans="17:17" ht="12.75">
      <c r="Q52" s="225"/>
    </row>
    <row r="53" spans="17:17" ht="12.75">
      <c r="Q53" s="225"/>
    </row>
    <row r="54" spans="17:17" ht="12.75">
      <c r="Q54" s="225"/>
    </row>
    <row r="55" spans="17:17" ht="12.75">
      <c r="Q55" s="225"/>
    </row>
    <row r="56" spans="17:17" ht="12.75">
      <c r="Q56" s="225"/>
    </row>
    <row r="57" spans="17:17" ht="12.75">
      <c r="Q57" s="225"/>
    </row>
    <row r="58" spans="17:17" ht="12.75">
      <c r="Q58" s="225"/>
    </row>
    <row r="59" spans="17:17" ht="12.75">
      <c r="Q59" s="225"/>
    </row>
    <row r="60" spans="17:17" ht="12.75">
      <c r="Q60" s="225"/>
    </row>
    <row r="61" spans="17:17" ht="12.75">
      <c r="Q61" s="225"/>
    </row>
    <row r="62" spans="17:17" ht="12.75">
      <c r="Q62" s="225"/>
    </row>
    <row r="63" spans="17:17" ht="12.75">
      <c r="Q63" s="225"/>
    </row>
    <row r="64" spans="17:17" ht="12.75">
      <c r="Q64" s="225"/>
    </row>
    <row r="65" spans="17:17" ht="12.75">
      <c r="Q65" s="225"/>
    </row>
    <row r="66" spans="17:17" ht="12.75">
      <c r="Q66" s="225"/>
    </row>
    <row r="67" spans="17:17" ht="12.75">
      <c r="Q67" s="225"/>
    </row>
    <row r="68" spans="17:17" ht="12.75">
      <c r="Q68" s="225"/>
    </row>
    <row r="69" spans="17:17" ht="12.75">
      <c r="Q69" s="225"/>
    </row>
    <row r="70" spans="17:17" ht="12.75">
      <c r="Q70" s="225"/>
    </row>
    <row r="71" spans="17:17" ht="12.75">
      <c r="Q71" s="225"/>
    </row>
    <row r="72" spans="17:17" ht="12.75">
      <c r="Q72" s="225"/>
    </row>
    <row r="73" spans="17:17" ht="12.75">
      <c r="Q73" s="225"/>
    </row>
    <row r="74" spans="17:17" ht="12.75">
      <c r="Q74" s="225"/>
    </row>
    <row r="75" spans="17:17" ht="12.75">
      <c r="Q75" s="225"/>
    </row>
    <row r="76" spans="17:17" ht="12.75">
      <c r="Q76" s="225"/>
    </row>
    <row r="77" spans="17:17" ht="12.75">
      <c r="Q77" s="225"/>
    </row>
    <row r="78" spans="17:17" ht="12.75">
      <c r="Q78" s="225"/>
    </row>
    <row r="79" spans="17:17" ht="12.75">
      <c r="Q79" s="225"/>
    </row>
    <row r="80" spans="17:17" ht="12.75">
      <c r="Q80" s="225"/>
    </row>
    <row r="81" spans="17:17" ht="12.75">
      <c r="Q81" s="225"/>
    </row>
    <row r="82" spans="17:17" ht="12.75">
      <c r="Q82" s="225"/>
    </row>
    <row r="83" spans="17:17" ht="12.75">
      <c r="Q83" s="225"/>
    </row>
    <row r="84" spans="17:17" ht="12.75">
      <c r="Q84" s="225"/>
    </row>
    <row r="85" spans="17:17" ht="12.75">
      <c r="Q85" s="225"/>
    </row>
    <row r="86" spans="17:17" ht="12.75">
      <c r="Q86" s="225"/>
    </row>
    <row r="87" spans="17:17" ht="12.75">
      <c r="Q87" s="225"/>
    </row>
    <row r="88" spans="17:17" ht="12.75">
      <c r="Q88" s="225"/>
    </row>
    <row r="89" spans="17:17" ht="12.75">
      <c r="Q89" s="225"/>
    </row>
    <row r="90" spans="17:17" ht="12.75">
      <c r="Q90" s="225"/>
    </row>
    <row r="91" spans="17:17" ht="12.75">
      <c r="Q91" s="225"/>
    </row>
    <row r="92" spans="17:17" ht="12.75">
      <c r="Q92" s="225"/>
    </row>
    <row r="93" spans="17:17" ht="12.75">
      <c r="Q93" s="225"/>
    </row>
    <row r="94" spans="17:17" ht="12.75">
      <c r="Q94" s="225"/>
    </row>
    <row r="95" spans="17:17" ht="12.75">
      <c r="Q95" s="225"/>
    </row>
    <row r="96" spans="17:17" ht="12.75">
      <c r="Q96" s="225"/>
    </row>
    <row r="97" spans="17:17" ht="12.75">
      <c r="Q97" s="225"/>
    </row>
    <row r="98" spans="17:17" ht="12.75">
      <c r="Q98" s="225"/>
    </row>
    <row r="99" spans="17:17" ht="12.75">
      <c r="Q99" s="225"/>
    </row>
    <row r="100" spans="17:17" ht="12.75">
      <c r="Q100" s="225"/>
    </row>
    <row r="101" spans="17:17" ht="12.75">
      <c r="Q101" s="225"/>
    </row>
    <row r="102" spans="17:17" ht="12.75">
      <c r="Q102" s="225"/>
    </row>
    <row r="103" spans="17:17" ht="12.75">
      <c r="Q103" s="225"/>
    </row>
    <row r="104" spans="17:17" ht="12.75">
      <c r="Q104" s="225"/>
    </row>
    <row r="105" spans="17:17" ht="12.75">
      <c r="Q105" s="225"/>
    </row>
    <row r="106" spans="17:17" ht="12.75">
      <c r="Q106" s="225"/>
    </row>
    <row r="107" spans="17:17" ht="12.75">
      <c r="Q107" s="225"/>
    </row>
    <row r="108" spans="17:17" ht="12.75">
      <c r="Q108" s="225"/>
    </row>
    <row r="109" spans="17:17" ht="12.75">
      <c r="Q109" s="225"/>
    </row>
    <row r="110" spans="17:17" ht="12.75">
      <c r="Q110" s="225"/>
    </row>
    <row r="111" spans="17:17" ht="12.75">
      <c r="Q111" s="225"/>
    </row>
    <row r="112" spans="17:17" ht="12.75">
      <c r="Q112" s="225"/>
    </row>
    <row r="113" spans="17:17" ht="12.75">
      <c r="Q113" s="225"/>
    </row>
    <row r="114" spans="17:17" ht="12.75">
      <c r="Q114" s="225"/>
    </row>
    <row r="115" spans="17:17" ht="12.75">
      <c r="Q115" s="225"/>
    </row>
    <row r="116" spans="17:17" ht="12.75">
      <c r="Q116" s="225"/>
    </row>
    <row r="117" spans="17:17" ht="12.75">
      <c r="Q117" s="225"/>
    </row>
    <row r="118" spans="17:17" ht="12.75">
      <c r="Q118" s="225"/>
    </row>
    <row r="119" spans="17:17" ht="12.75">
      <c r="Q119" s="225"/>
    </row>
    <row r="120" spans="17:17" ht="12.75">
      <c r="Q120" s="225"/>
    </row>
    <row r="121" spans="17:17" ht="12.75">
      <c r="Q121" s="225"/>
    </row>
    <row r="122" spans="17:17" ht="12.75">
      <c r="Q122" s="225"/>
    </row>
    <row r="123" spans="17:17" ht="12.75">
      <c r="Q123" s="225"/>
    </row>
    <row r="124" spans="17:17" ht="12.75">
      <c r="Q124" s="225"/>
    </row>
    <row r="125" spans="17:17" ht="12.75">
      <c r="Q125" s="225"/>
    </row>
    <row r="126" spans="17:17" ht="12.75">
      <c r="Q126" s="225"/>
    </row>
    <row r="127" spans="17:17" ht="12.75">
      <c r="Q127" s="225"/>
    </row>
    <row r="128" spans="17:17" ht="12.75">
      <c r="Q128" s="225"/>
    </row>
    <row r="129" spans="17:17" ht="12.75">
      <c r="Q129" s="225"/>
    </row>
    <row r="130" spans="17:17" ht="12.75">
      <c r="Q130" s="225"/>
    </row>
    <row r="131" spans="17:17" ht="12.75">
      <c r="Q131" s="225"/>
    </row>
    <row r="132" spans="17:17" ht="12.75">
      <c r="Q132" s="225"/>
    </row>
    <row r="133" spans="17:17" ht="12.75">
      <c r="Q133" s="225"/>
    </row>
    <row r="134" spans="17:17" ht="12.75">
      <c r="Q134" s="225"/>
    </row>
    <row r="135" spans="17:17" ht="12.75">
      <c r="Q135" s="225"/>
    </row>
    <row r="136" spans="17:17" ht="12.75">
      <c r="Q136" s="225"/>
    </row>
    <row r="137" spans="17:17" ht="12.75">
      <c r="Q137" s="225"/>
    </row>
    <row r="138" spans="17:17" ht="12.75">
      <c r="Q138" s="225"/>
    </row>
    <row r="139" spans="17:17" ht="12.75">
      <c r="Q139" s="225"/>
    </row>
    <row r="140" spans="17:17" ht="12.75">
      <c r="Q140" s="225"/>
    </row>
    <row r="141" spans="17:17" ht="12.75">
      <c r="Q141" s="225"/>
    </row>
    <row r="142" spans="17:17" ht="12.75">
      <c r="Q142" s="225"/>
    </row>
    <row r="143" spans="17:17" ht="12.75">
      <c r="Q143" s="225"/>
    </row>
    <row r="144" spans="17:17" ht="12.75">
      <c r="Q144" s="225"/>
    </row>
    <row r="145" spans="17:17" ht="12.75">
      <c r="Q145" s="225"/>
    </row>
    <row r="146" spans="17:17" ht="12.75">
      <c r="Q146" s="225"/>
    </row>
    <row r="147" spans="17:17" ht="12.75">
      <c r="Q147" s="225"/>
    </row>
    <row r="148" spans="17:17" ht="12.75">
      <c r="Q148" s="225"/>
    </row>
    <row r="149" spans="17:17" ht="12.75">
      <c r="Q149" s="225"/>
    </row>
    <row r="150" spans="17:17" ht="12.75">
      <c r="Q150" s="225"/>
    </row>
  </sheetData>
  <hyperlinks>
    <hyperlink ref="Q2" r:id="rId1" xr:uid="{00000000-0004-0000-0800-000000000000}"/>
    <hyperlink ref="Q4" r:id="rId2" xr:uid="{00000000-0004-0000-0800-000001000000}"/>
    <hyperlink ref="Q5" r:id="rId3" xr:uid="{00000000-0004-0000-08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"/>
  <sheetViews>
    <sheetView topLeftCell="I1" workbookViewId="0">
      <selection activeCell="W2" sqref="W2"/>
    </sheetView>
  </sheetViews>
  <sheetFormatPr defaultColWidth="12.5703125" defaultRowHeight="15.75" customHeight="1"/>
  <sheetData>
    <row r="1" spans="1:26" ht="15.75" customHeight="1">
      <c r="A1" s="655" t="s">
        <v>7404</v>
      </c>
      <c r="B1" s="638" t="s">
        <v>45</v>
      </c>
      <c r="C1" s="638" t="s">
        <v>46</v>
      </c>
      <c r="D1" s="638" t="s">
        <v>47</v>
      </c>
      <c r="E1" s="638" t="s">
        <v>5510</v>
      </c>
      <c r="F1" s="638" t="s">
        <v>5511</v>
      </c>
      <c r="G1" s="639" t="s">
        <v>5512</v>
      </c>
      <c r="H1" s="638" t="s">
        <v>5469</v>
      </c>
      <c r="I1" s="638" t="s">
        <v>5470</v>
      </c>
      <c r="J1" s="638" t="s">
        <v>5513</v>
      </c>
      <c r="K1" s="638" t="s">
        <v>5514</v>
      </c>
      <c r="L1" s="638" t="s">
        <v>59</v>
      </c>
      <c r="M1" s="638" t="s">
        <v>5515</v>
      </c>
      <c r="N1" s="638" t="s">
        <v>5516</v>
      </c>
      <c r="O1" s="638" t="s">
        <v>5517</v>
      </c>
      <c r="P1" s="638" t="s">
        <v>5518</v>
      </c>
      <c r="Q1" s="639" t="s">
        <v>57</v>
      </c>
      <c r="R1" s="638" t="s">
        <v>5519</v>
      </c>
      <c r="S1" s="638" t="s">
        <v>5520</v>
      </c>
      <c r="T1" s="638" t="s">
        <v>5521</v>
      </c>
      <c r="U1" s="638" t="s">
        <v>58</v>
      </c>
      <c r="V1" s="640" t="s">
        <v>1209</v>
      </c>
      <c r="W1" s="641"/>
      <c r="X1" s="641"/>
      <c r="Y1" s="641"/>
      <c r="Z1" s="641"/>
    </row>
    <row r="2" spans="1:26" ht="15.75" customHeight="1">
      <c r="A2" s="642" t="str">
        <f t="shared" ref="A2:A28" si="0">D2&amp;"_"&amp;E2&amp;"_"&amp;G2&amp;"_"&amp;J2&amp;"_"&amp;K2&amp;"_"&amp;L2</f>
        <v>128_1_200722_C3D_p_pi.no</v>
      </c>
      <c r="B2" s="2" t="s">
        <v>2767</v>
      </c>
      <c r="C2" s="2" t="s">
        <v>2768</v>
      </c>
      <c r="D2" s="117">
        <v>128</v>
      </c>
      <c r="E2" s="117">
        <v>1</v>
      </c>
      <c r="F2" s="2" t="s">
        <v>465</v>
      </c>
      <c r="G2" s="117">
        <v>200722</v>
      </c>
      <c r="H2" s="117" t="str">
        <f t="shared" ref="H2:H28" si="1">"20"&amp;RIGHT(G2,2)</f>
        <v>2022</v>
      </c>
      <c r="I2" s="2" t="s">
        <v>43</v>
      </c>
      <c r="J2" s="2" t="s">
        <v>2770</v>
      </c>
      <c r="K2" s="2" t="str">
        <f t="shared" ref="K2:K28" si="2">IF(I2="LBB","p","a")</f>
        <v>p</v>
      </c>
      <c r="L2" s="2" t="s">
        <v>916</v>
      </c>
      <c r="M2" s="50" t="s">
        <v>917</v>
      </c>
      <c r="N2" s="50" t="s">
        <v>1205</v>
      </c>
      <c r="O2" s="2" t="s">
        <v>1206</v>
      </c>
      <c r="P2" s="127" t="s">
        <v>1207</v>
      </c>
      <c r="Q2" s="93">
        <v>2</v>
      </c>
      <c r="R2" s="2"/>
      <c r="S2" s="93">
        <v>2</v>
      </c>
      <c r="T2" s="2" t="s">
        <v>5522</v>
      </c>
      <c r="U2" s="2"/>
      <c r="V2" s="2" t="str">
        <f t="shared" ref="V2:V28" si="3">IF(COUNTIF(T:T, T2)&gt;1, "Duplicate", "Unique")</f>
        <v>Unique</v>
      </c>
    </row>
    <row r="3" spans="1:26" ht="15.75" customHeight="1">
      <c r="A3" s="642" t="str">
        <f t="shared" si="0"/>
        <v>83_2_310822_C2D_p_pi.no</v>
      </c>
      <c r="B3" s="2" t="s">
        <v>2773</v>
      </c>
      <c r="C3" s="2" t="s">
        <v>2774</v>
      </c>
      <c r="D3" s="117">
        <v>83</v>
      </c>
      <c r="E3" s="117">
        <v>2</v>
      </c>
      <c r="F3" s="117">
        <v>170822</v>
      </c>
      <c r="G3" s="117">
        <v>310822</v>
      </c>
      <c r="H3" s="117" t="str">
        <f t="shared" si="1"/>
        <v>2022</v>
      </c>
      <c r="I3" s="2" t="s">
        <v>43</v>
      </c>
      <c r="J3" s="2" t="s">
        <v>2776</v>
      </c>
      <c r="K3" s="2" t="str">
        <f t="shared" si="2"/>
        <v>p</v>
      </c>
      <c r="L3" s="2" t="s">
        <v>916</v>
      </c>
      <c r="M3" s="50" t="s">
        <v>917</v>
      </c>
      <c r="N3" s="50" t="s">
        <v>1205</v>
      </c>
      <c r="O3" s="2" t="s">
        <v>1206</v>
      </c>
      <c r="P3" s="127" t="s">
        <v>1207</v>
      </c>
      <c r="Q3" s="93">
        <v>2</v>
      </c>
      <c r="R3" s="2"/>
      <c r="S3" s="93">
        <v>2</v>
      </c>
      <c r="T3" s="2" t="s">
        <v>5523</v>
      </c>
      <c r="U3" s="2"/>
      <c r="V3" s="2" t="str">
        <f t="shared" si="3"/>
        <v>Unique</v>
      </c>
    </row>
    <row r="4" spans="1:26" ht="15.75" customHeight="1">
      <c r="A4" s="642" t="str">
        <f t="shared" si="0"/>
        <v>61_1_170822_C2X_p_pi.no</v>
      </c>
      <c r="B4" s="2" t="s">
        <v>2372</v>
      </c>
      <c r="C4" s="2" t="s">
        <v>2373</v>
      </c>
      <c r="D4" s="117">
        <v>61</v>
      </c>
      <c r="E4" s="117">
        <v>1</v>
      </c>
      <c r="F4" s="2" t="s">
        <v>3145</v>
      </c>
      <c r="G4" s="117">
        <v>170822</v>
      </c>
      <c r="H4" s="117" t="str">
        <f t="shared" si="1"/>
        <v>2022</v>
      </c>
      <c r="I4" s="2" t="s">
        <v>43</v>
      </c>
      <c r="J4" s="2" t="s">
        <v>2375</v>
      </c>
      <c r="K4" s="2" t="str">
        <f t="shared" si="2"/>
        <v>p</v>
      </c>
      <c r="L4" s="2" t="s">
        <v>916</v>
      </c>
      <c r="M4" s="50" t="s">
        <v>917</v>
      </c>
      <c r="N4" s="50" t="s">
        <v>1205</v>
      </c>
      <c r="O4" s="2" t="s">
        <v>1206</v>
      </c>
      <c r="P4" s="127" t="s">
        <v>1207</v>
      </c>
      <c r="Q4" s="93">
        <v>3</v>
      </c>
      <c r="R4" s="2"/>
      <c r="S4" s="93">
        <v>3</v>
      </c>
      <c r="T4" s="2" t="s">
        <v>5524</v>
      </c>
      <c r="U4" s="2"/>
      <c r="V4" s="2" t="str">
        <f t="shared" si="3"/>
        <v>Unique</v>
      </c>
    </row>
    <row r="5" spans="1:26" ht="15.75" customHeight="1">
      <c r="A5" s="642" t="str">
        <f t="shared" si="0"/>
        <v>80_3_300823_C15_p_pi.no</v>
      </c>
      <c r="B5" s="2" t="s">
        <v>69</v>
      </c>
      <c r="C5" s="2" t="s">
        <v>70</v>
      </c>
      <c r="D5" s="117">
        <v>80</v>
      </c>
      <c r="E5" s="117">
        <v>3</v>
      </c>
      <c r="F5" s="117">
        <v>160823</v>
      </c>
      <c r="G5" s="117">
        <v>300823</v>
      </c>
      <c r="H5" s="117" t="str">
        <f t="shared" si="1"/>
        <v>2023</v>
      </c>
      <c r="I5" s="2" t="s">
        <v>43</v>
      </c>
      <c r="J5" s="2" t="s">
        <v>73</v>
      </c>
      <c r="K5" s="2" t="str">
        <f t="shared" si="2"/>
        <v>p</v>
      </c>
      <c r="L5" s="2" t="s">
        <v>916</v>
      </c>
      <c r="M5" s="50" t="s">
        <v>917</v>
      </c>
      <c r="N5" s="50" t="s">
        <v>1205</v>
      </c>
      <c r="O5" s="2" t="s">
        <v>1206</v>
      </c>
      <c r="P5" s="127" t="s">
        <v>1207</v>
      </c>
      <c r="Q5" s="93">
        <v>1</v>
      </c>
      <c r="R5" s="2"/>
      <c r="S5" s="93">
        <v>1</v>
      </c>
      <c r="T5" s="2" t="s">
        <v>5525</v>
      </c>
      <c r="U5" s="2"/>
      <c r="V5" s="2" t="str">
        <f t="shared" si="3"/>
        <v>Unique</v>
      </c>
    </row>
    <row r="6" spans="1:26" ht="15.75" customHeight="1">
      <c r="A6" s="642" t="str">
        <f t="shared" si="0"/>
        <v>83_1_310822_C2C_p_pi.no</v>
      </c>
      <c r="B6" s="2" t="s">
        <v>2789</v>
      </c>
      <c r="C6" s="2" t="s">
        <v>2790</v>
      </c>
      <c r="D6" s="117">
        <v>83</v>
      </c>
      <c r="E6" s="117">
        <v>1</v>
      </c>
      <c r="F6" s="117">
        <v>170822</v>
      </c>
      <c r="G6" s="117">
        <v>310822</v>
      </c>
      <c r="H6" s="117" t="str">
        <f t="shared" si="1"/>
        <v>2022</v>
      </c>
      <c r="I6" s="2" t="s">
        <v>43</v>
      </c>
      <c r="J6" s="2" t="s">
        <v>2792</v>
      </c>
      <c r="K6" s="2" t="str">
        <f t="shared" si="2"/>
        <v>p</v>
      </c>
      <c r="L6" s="2" t="s">
        <v>916</v>
      </c>
      <c r="M6" s="50" t="s">
        <v>917</v>
      </c>
      <c r="N6" s="50" t="s">
        <v>1205</v>
      </c>
      <c r="O6" s="2" t="s">
        <v>1206</v>
      </c>
      <c r="P6" s="127" t="s">
        <v>1207</v>
      </c>
      <c r="Q6" s="93">
        <v>4</v>
      </c>
      <c r="R6" s="2"/>
      <c r="S6" s="93">
        <v>4</v>
      </c>
      <c r="T6" s="2" t="s">
        <v>5526</v>
      </c>
      <c r="U6" s="2"/>
      <c r="V6" s="2" t="str">
        <f t="shared" si="3"/>
        <v>Unique</v>
      </c>
    </row>
    <row r="7" spans="1:26" ht="15.75" customHeight="1">
      <c r="A7" s="642" t="str">
        <f t="shared" si="0"/>
        <v>100_3_230522_C3Y_p_pi.no</v>
      </c>
      <c r="B7" s="2" t="s">
        <v>2417</v>
      </c>
      <c r="C7" s="2" t="s">
        <v>2418</v>
      </c>
      <c r="D7" s="117">
        <v>100</v>
      </c>
      <c r="E7" s="117">
        <v>3</v>
      </c>
      <c r="F7" s="2" t="s">
        <v>2753</v>
      </c>
      <c r="G7" s="117">
        <v>230522</v>
      </c>
      <c r="H7" s="117" t="str">
        <f t="shared" si="1"/>
        <v>2022</v>
      </c>
      <c r="I7" s="2" t="s">
        <v>43</v>
      </c>
      <c r="J7" s="2" t="s">
        <v>2420</v>
      </c>
      <c r="K7" s="2" t="str">
        <f t="shared" si="2"/>
        <v>p</v>
      </c>
      <c r="L7" s="2" t="s">
        <v>916</v>
      </c>
      <c r="M7" s="50" t="s">
        <v>917</v>
      </c>
      <c r="N7" s="50" t="s">
        <v>1205</v>
      </c>
      <c r="O7" s="2" t="s">
        <v>1206</v>
      </c>
      <c r="P7" s="127" t="s">
        <v>1207</v>
      </c>
      <c r="Q7" s="93">
        <v>2</v>
      </c>
      <c r="R7" s="2"/>
      <c r="S7" s="93">
        <v>2</v>
      </c>
      <c r="T7" s="2" t="s">
        <v>5527</v>
      </c>
      <c r="U7" s="2"/>
      <c r="V7" s="2" t="str">
        <f t="shared" si="3"/>
        <v>Unique</v>
      </c>
    </row>
    <row r="8" spans="1:26" ht="15.75" customHeight="1">
      <c r="A8" s="642" t="str">
        <f t="shared" si="0"/>
        <v>128_1_030822_C3D_p_pi.no</v>
      </c>
      <c r="B8" s="2" t="s">
        <v>2767</v>
      </c>
      <c r="C8" s="2" t="s">
        <v>2768</v>
      </c>
      <c r="D8" s="117">
        <v>128</v>
      </c>
      <c r="E8" s="117">
        <v>1</v>
      </c>
      <c r="F8" s="117">
        <v>200722</v>
      </c>
      <c r="G8" s="117" t="s">
        <v>3145</v>
      </c>
      <c r="H8" s="117" t="str">
        <f t="shared" si="1"/>
        <v>2022</v>
      </c>
      <c r="I8" s="2" t="s">
        <v>43</v>
      </c>
      <c r="J8" s="2" t="s">
        <v>2770</v>
      </c>
      <c r="K8" s="2" t="str">
        <f t="shared" si="2"/>
        <v>p</v>
      </c>
      <c r="L8" s="2" t="s">
        <v>916</v>
      </c>
      <c r="M8" s="50" t="s">
        <v>917</v>
      </c>
      <c r="N8" s="50" t="s">
        <v>1205</v>
      </c>
      <c r="O8" s="2" t="s">
        <v>1206</v>
      </c>
      <c r="P8" s="127" t="s">
        <v>1207</v>
      </c>
      <c r="Q8" s="93">
        <v>5</v>
      </c>
      <c r="R8" s="2"/>
      <c r="S8" s="93">
        <v>5</v>
      </c>
      <c r="T8" s="2" t="s">
        <v>5528</v>
      </c>
      <c r="U8" s="2"/>
      <c r="V8" s="2" t="str">
        <f t="shared" si="3"/>
        <v>Unique</v>
      </c>
    </row>
    <row r="9" spans="1:26" ht="15.75" customHeight="1">
      <c r="A9" s="642" t="str">
        <f t="shared" si="0"/>
        <v>119_2_250422_C35_p_pi.no</v>
      </c>
      <c r="B9" s="2" t="s">
        <v>2611</v>
      </c>
      <c r="C9" s="2" t="s">
        <v>2612</v>
      </c>
      <c r="D9" s="117">
        <v>119</v>
      </c>
      <c r="E9" s="117">
        <v>2</v>
      </c>
      <c r="F9" s="117">
        <v>0</v>
      </c>
      <c r="G9" s="117">
        <v>250422</v>
      </c>
      <c r="H9" s="117" t="str">
        <f t="shared" si="1"/>
        <v>2022</v>
      </c>
      <c r="I9" s="2" t="s">
        <v>43</v>
      </c>
      <c r="J9" s="2" t="s">
        <v>2614</v>
      </c>
      <c r="K9" s="2" t="str">
        <f t="shared" si="2"/>
        <v>p</v>
      </c>
      <c r="L9" s="2" t="s">
        <v>916</v>
      </c>
      <c r="M9" s="50" t="s">
        <v>917</v>
      </c>
      <c r="N9" s="50" t="s">
        <v>1205</v>
      </c>
      <c r="O9" s="2" t="s">
        <v>1206</v>
      </c>
      <c r="P9" s="127" t="s">
        <v>1207</v>
      </c>
      <c r="Q9" s="93">
        <v>2</v>
      </c>
      <c r="R9" s="2"/>
      <c r="S9" s="93">
        <v>2</v>
      </c>
      <c r="T9" s="2" t="s">
        <v>5529</v>
      </c>
      <c r="U9" s="2"/>
      <c r="V9" s="2" t="str">
        <f t="shared" si="3"/>
        <v>Unique</v>
      </c>
    </row>
    <row r="10" spans="1:26" ht="15.75" customHeight="1">
      <c r="A10" s="642" t="str">
        <f t="shared" si="0"/>
        <v>119_1_300823_C1X_p_pi.no</v>
      </c>
      <c r="B10" s="2" t="s">
        <v>2302</v>
      </c>
      <c r="C10" s="2" t="s">
        <v>2303</v>
      </c>
      <c r="D10" s="117">
        <v>119</v>
      </c>
      <c r="E10" s="117">
        <v>1</v>
      </c>
      <c r="F10" s="117">
        <v>170822</v>
      </c>
      <c r="G10" s="117">
        <v>300823</v>
      </c>
      <c r="H10" s="117" t="str">
        <f t="shared" si="1"/>
        <v>2023</v>
      </c>
      <c r="I10" s="2" t="s">
        <v>43</v>
      </c>
      <c r="J10" s="2" t="s">
        <v>2305</v>
      </c>
      <c r="K10" s="2" t="str">
        <f t="shared" si="2"/>
        <v>p</v>
      </c>
      <c r="L10" s="2" t="s">
        <v>916</v>
      </c>
      <c r="M10" s="50" t="s">
        <v>917</v>
      </c>
      <c r="N10" s="50" t="s">
        <v>1205</v>
      </c>
      <c r="O10" s="2" t="s">
        <v>1206</v>
      </c>
      <c r="P10" s="127" t="s">
        <v>1207</v>
      </c>
      <c r="Q10" s="93">
        <v>1</v>
      </c>
      <c r="R10" s="2"/>
      <c r="S10" s="93">
        <v>1</v>
      </c>
      <c r="T10" s="2" t="s">
        <v>5530</v>
      </c>
      <c r="U10" s="2"/>
      <c r="V10" s="2" t="str">
        <f t="shared" si="3"/>
        <v>Unique</v>
      </c>
    </row>
    <row r="11" spans="1:26" ht="15.75" customHeight="1">
      <c r="A11" s="642" t="str">
        <f t="shared" si="0"/>
        <v>119_2_030921_C2Y_p_pi.no</v>
      </c>
      <c r="B11" s="2" t="s">
        <v>2517</v>
      </c>
      <c r="C11" s="2" t="s">
        <v>2518</v>
      </c>
      <c r="D11" s="117">
        <v>119</v>
      </c>
      <c r="E11" s="117">
        <v>2</v>
      </c>
      <c r="F11" s="117">
        <v>160821</v>
      </c>
      <c r="G11" s="117" t="s">
        <v>2403</v>
      </c>
      <c r="H11" s="117" t="str">
        <f t="shared" si="1"/>
        <v>2021</v>
      </c>
      <c r="I11" s="2" t="s">
        <v>43</v>
      </c>
      <c r="J11" s="2" t="s">
        <v>2520</v>
      </c>
      <c r="K11" s="2" t="str">
        <f t="shared" si="2"/>
        <v>p</v>
      </c>
      <c r="L11" s="2" t="s">
        <v>916</v>
      </c>
      <c r="M11" s="50" t="s">
        <v>917</v>
      </c>
      <c r="N11" s="50" t="s">
        <v>1205</v>
      </c>
      <c r="O11" s="2" t="s">
        <v>1206</v>
      </c>
      <c r="P11" s="127" t="s">
        <v>1207</v>
      </c>
      <c r="Q11" s="93">
        <v>1</v>
      </c>
      <c r="R11" s="2"/>
      <c r="S11" s="93">
        <v>1</v>
      </c>
      <c r="T11" s="2" t="s">
        <v>5531</v>
      </c>
      <c r="U11" s="2"/>
      <c r="V11" s="2" t="str">
        <f t="shared" si="3"/>
        <v>Unique</v>
      </c>
    </row>
    <row r="12" spans="1:26" ht="15.75" customHeight="1">
      <c r="A12" s="642" t="str">
        <f t="shared" si="0"/>
        <v>119_1_150621_C1X_p_pi.no</v>
      </c>
      <c r="B12" s="2" t="s">
        <v>2302</v>
      </c>
      <c r="C12" s="2" t="s">
        <v>2303</v>
      </c>
      <c r="D12" s="117">
        <v>119</v>
      </c>
      <c r="E12" s="117">
        <v>1</v>
      </c>
      <c r="F12" s="117">
        <v>310521</v>
      </c>
      <c r="G12" s="117">
        <v>150621</v>
      </c>
      <c r="H12" s="117" t="str">
        <f t="shared" si="1"/>
        <v>2021</v>
      </c>
      <c r="I12" s="2" t="s">
        <v>43</v>
      </c>
      <c r="J12" s="2" t="s">
        <v>2305</v>
      </c>
      <c r="K12" s="2" t="str">
        <f t="shared" si="2"/>
        <v>p</v>
      </c>
      <c r="L12" s="2" t="s">
        <v>916</v>
      </c>
      <c r="M12" s="50" t="s">
        <v>917</v>
      </c>
      <c r="N12" s="50" t="s">
        <v>1205</v>
      </c>
      <c r="O12" s="2" t="s">
        <v>1206</v>
      </c>
      <c r="P12" s="127" t="s">
        <v>1207</v>
      </c>
      <c r="Q12" s="93">
        <v>2</v>
      </c>
      <c r="R12" s="2"/>
      <c r="S12" s="93">
        <v>2</v>
      </c>
      <c r="T12" s="2" t="s">
        <v>5532</v>
      </c>
      <c r="U12" s="2"/>
      <c r="V12" s="2" t="str">
        <f t="shared" si="3"/>
        <v>Unique</v>
      </c>
    </row>
    <row r="13" spans="1:26" ht="15.75" customHeight="1">
      <c r="A13" s="642" t="str">
        <f t="shared" si="0"/>
        <v>119_1_310822_C1X_p_pi.no</v>
      </c>
      <c r="B13" s="2" t="s">
        <v>2302</v>
      </c>
      <c r="C13" s="2" t="s">
        <v>2303</v>
      </c>
      <c r="D13" s="117">
        <v>119</v>
      </c>
      <c r="E13" s="117">
        <v>1</v>
      </c>
      <c r="F13" s="117">
        <v>170822</v>
      </c>
      <c r="G13" s="117">
        <v>310822</v>
      </c>
      <c r="H13" s="117" t="str">
        <f t="shared" si="1"/>
        <v>2022</v>
      </c>
      <c r="I13" s="2" t="s">
        <v>43</v>
      </c>
      <c r="J13" s="2" t="s">
        <v>2305</v>
      </c>
      <c r="K13" s="2" t="str">
        <f t="shared" si="2"/>
        <v>p</v>
      </c>
      <c r="L13" s="2" t="s">
        <v>916</v>
      </c>
      <c r="M13" s="50" t="s">
        <v>917</v>
      </c>
      <c r="N13" s="50" t="s">
        <v>1205</v>
      </c>
      <c r="O13" s="2" t="s">
        <v>1206</v>
      </c>
      <c r="P13" s="127" t="s">
        <v>1207</v>
      </c>
      <c r="Q13" s="93">
        <v>1</v>
      </c>
      <c r="R13" s="2"/>
      <c r="S13" s="93">
        <v>1</v>
      </c>
      <c r="T13" s="2" t="s">
        <v>5533</v>
      </c>
      <c r="U13" s="2"/>
      <c r="V13" s="2" t="str">
        <f t="shared" si="3"/>
        <v>Unique</v>
      </c>
    </row>
    <row r="14" spans="1:26" ht="15.75" customHeight="1">
      <c r="A14" s="642" t="str">
        <f t="shared" si="0"/>
        <v>119_2_190922_C35_p_pi.no</v>
      </c>
      <c r="B14" s="2" t="s">
        <v>2611</v>
      </c>
      <c r="C14" s="2" t="s">
        <v>2612</v>
      </c>
      <c r="D14" s="117">
        <v>119</v>
      </c>
      <c r="E14" s="117">
        <v>2</v>
      </c>
      <c r="F14" s="117">
        <v>310822</v>
      </c>
      <c r="G14" s="117">
        <v>190922</v>
      </c>
      <c r="H14" s="117" t="str">
        <f t="shared" si="1"/>
        <v>2022</v>
      </c>
      <c r="I14" s="2" t="s">
        <v>43</v>
      </c>
      <c r="J14" s="2" t="s">
        <v>2614</v>
      </c>
      <c r="K14" s="2" t="str">
        <f t="shared" si="2"/>
        <v>p</v>
      </c>
      <c r="L14" s="2" t="s">
        <v>916</v>
      </c>
      <c r="M14" s="50" t="s">
        <v>917</v>
      </c>
      <c r="N14" s="50" t="s">
        <v>1205</v>
      </c>
      <c r="O14" s="2" t="s">
        <v>1206</v>
      </c>
      <c r="P14" s="127" t="s">
        <v>1207</v>
      </c>
      <c r="Q14" s="93">
        <v>1</v>
      </c>
      <c r="R14" s="2"/>
      <c r="S14" s="93">
        <v>1</v>
      </c>
      <c r="T14" s="2" t="s">
        <v>5534</v>
      </c>
      <c r="U14" s="2"/>
      <c r="V14" s="2" t="str">
        <f t="shared" si="3"/>
        <v>Unique</v>
      </c>
    </row>
    <row r="15" spans="1:26" ht="15.75" customHeight="1">
      <c r="A15" s="642" t="str">
        <f t="shared" si="0"/>
        <v>80_2_080622_C1Y_p_pi.no</v>
      </c>
      <c r="B15" s="2" t="s">
        <v>2504</v>
      </c>
      <c r="C15" s="2" t="s">
        <v>2505</v>
      </c>
      <c r="D15" s="117">
        <v>80</v>
      </c>
      <c r="E15" s="117">
        <v>2</v>
      </c>
      <c r="F15" s="117">
        <v>230522</v>
      </c>
      <c r="G15" s="117" t="s">
        <v>2800</v>
      </c>
      <c r="H15" s="117" t="str">
        <f t="shared" si="1"/>
        <v>2022</v>
      </c>
      <c r="I15" s="2" t="s">
        <v>43</v>
      </c>
      <c r="J15" s="2" t="s">
        <v>2507</v>
      </c>
      <c r="K15" s="2" t="str">
        <f t="shared" si="2"/>
        <v>p</v>
      </c>
      <c r="L15" s="2" t="s">
        <v>916</v>
      </c>
      <c r="M15" s="50" t="s">
        <v>917</v>
      </c>
      <c r="N15" s="50" t="s">
        <v>1205</v>
      </c>
      <c r="O15" s="2" t="s">
        <v>1206</v>
      </c>
      <c r="P15" s="127" t="s">
        <v>1207</v>
      </c>
      <c r="Q15" s="93">
        <v>1</v>
      </c>
      <c r="R15" s="2"/>
      <c r="S15" s="93">
        <v>1</v>
      </c>
      <c r="T15" s="2" t="s">
        <v>5535</v>
      </c>
      <c r="U15" s="2"/>
      <c r="V15" s="2" t="str">
        <f t="shared" si="3"/>
        <v>Unique</v>
      </c>
    </row>
    <row r="16" spans="1:26" ht="15.75" customHeight="1">
      <c r="A16" s="642" t="str">
        <f t="shared" si="0"/>
        <v>119_1_030822_C1X_p_pi.no</v>
      </c>
      <c r="B16" s="2" t="s">
        <v>2302</v>
      </c>
      <c r="C16" s="2" t="s">
        <v>2303</v>
      </c>
      <c r="D16" s="117">
        <v>119</v>
      </c>
      <c r="E16" s="117">
        <v>1</v>
      </c>
      <c r="F16" s="117">
        <v>200722</v>
      </c>
      <c r="G16" s="117" t="s">
        <v>3145</v>
      </c>
      <c r="H16" s="117" t="str">
        <f t="shared" si="1"/>
        <v>2022</v>
      </c>
      <c r="I16" s="2" t="s">
        <v>43</v>
      </c>
      <c r="J16" s="2" t="s">
        <v>2305</v>
      </c>
      <c r="K16" s="2" t="str">
        <f t="shared" si="2"/>
        <v>p</v>
      </c>
      <c r="L16" s="2" t="s">
        <v>916</v>
      </c>
      <c r="M16" s="50" t="s">
        <v>917</v>
      </c>
      <c r="N16" s="50" t="s">
        <v>1205</v>
      </c>
      <c r="O16" s="2" t="s">
        <v>1206</v>
      </c>
      <c r="P16" s="127" t="s">
        <v>1207</v>
      </c>
      <c r="Q16" s="93">
        <v>1</v>
      </c>
      <c r="R16" s="2"/>
      <c r="S16" s="93">
        <v>1</v>
      </c>
      <c r="T16" s="2" t="s">
        <v>5536</v>
      </c>
      <c r="U16" s="2"/>
      <c r="V16" s="2" t="str">
        <f t="shared" si="3"/>
        <v>Unique</v>
      </c>
    </row>
    <row r="17" spans="1:26" ht="15.75" customHeight="1">
      <c r="A17" s="642" t="str">
        <f t="shared" si="0"/>
        <v>83_2_170822_C2D_p_pi.no</v>
      </c>
      <c r="B17" s="2" t="s">
        <v>2773</v>
      </c>
      <c r="C17" s="2" t="s">
        <v>2774</v>
      </c>
      <c r="D17" s="117">
        <v>83</v>
      </c>
      <c r="E17" s="117">
        <v>2</v>
      </c>
      <c r="F17" s="2" t="s">
        <v>3145</v>
      </c>
      <c r="G17" s="117">
        <v>170822</v>
      </c>
      <c r="H17" s="117" t="str">
        <f t="shared" si="1"/>
        <v>2022</v>
      </c>
      <c r="I17" s="2" t="s">
        <v>43</v>
      </c>
      <c r="J17" s="2" t="s">
        <v>2776</v>
      </c>
      <c r="K17" s="2" t="str">
        <f t="shared" si="2"/>
        <v>p</v>
      </c>
      <c r="L17" s="2" t="s">
        <v>916</v>
      </c>
      <c r="M17" s="50" t="s">
        <v>917</v>
      </c>
      <c r="N17" s="50" t="s">
        <v>1205</v>
      </c>
      <c r="O17" s="2" t="s">
        <v>1206</v>
      </c>
      <c r="P17" s="127" t="s">
        <v>1207</v>
      </c>
      <c r="Q17" s="93">
        <v>2</v>
      </c>
      <c r="R17" s="2"/>
      <c r="S17" s="93">
        <v>2</v>
      </c>
      <c r="T17" s="2" t="s">
        <v>5537</v>
      </c>
      <c r="U17" s="2"/>
      <c r="V17" s="2" t="str">
        <f t="shared" si="3"/>
        <v>Unique</v>
      </c>
    </row>
    <row r="18" spans="1:26" ht="15.75" customHeight="1">
      <c r="A18" s="642" t="str">
        <f t="shared" si="0"/>
        <v>102_1_190922_C1C_p_pi.no</v>
      </c>
      <c r="B18" s="2" t="s">
        <v>2751</v>
      </c>
      <c r="C18" s="2" t="s">
        <v>2752</v>
      </c>
      <c r="D18" s="117">
        <v>102</v>
      </c>
      <c r="E18" s="117">
        <v>1</v>
      </c>
      <c r="F18" s="117">
        <v>310822</v>
      </c>
      <c r="G18" s="117">
        <v>190922</v>
      </c>
      <c r="H18" s="117" t="str">
        <f t="shared" si="1"/>
        <v>2022</v>
      </c>
      <c r="I18" s="2" t="s">
        <v>43</v>
      </c>
      <c r="J18" s="2" t="s">
        <v>2755</v>
      </c>
      <c r="K18" s="2" t="str">
        <f t="shared" si="2"/>
        <v>p</v>
      </c>
      <c r="L18" s="2" t="s">
        <v>916</v>
      </c>
      <c r="M18" s="50" t="s">
        <v>917</v>
      </c>
      <c r="N18" s="50" t="s">
        <v>1205</v>
      </c>
      <c r="O18" s="2" t="s">
        <v>1206</v>
      </c>
      <c r="P18" s="127" t="s">
        <v>1207</v>
      </c>
      <c r="Q18" s="93">
        <v>1</v>
      </c>
      <c r="R18" s="2"/>
      <c r="S18" s="93">
        <v>1</v>
      </c>
      <c r="T18" s="2" t="s">
        <v>5538</v>
      </c>
      <c r="U18" s="2"/>
      <c r="V18" s="2" t="str">
        <f t="shared" si="3"/>
        <v>Unique</v>
      </c>
    </row>
    <row r="19" spans="1:26" ht="15.75" customHeight="1">
      <c r="A19" s="642" t="str">
        <f t="shared" si="0"/>
        <v>119_1_030921_C1X_p_pi.no</v>
      </c>
      <c r="B19" s="2" t="s">
        <v>2302</v>
      </c>
      <c r="C19" s="2" t="s">
        <v>2303</v>
      </c>
      <c r="D19" s="117">
        <v>119</v>
      </c>
      <c r="E19" s="117">
        <v>1</v>
      </c>
      <c r="F19" s="117">
        <v>160821</v>
      </c>
      <c r="G19" s="117" t="s">
        <v>2403</v>
      </c>
      <c r="H19" s="117" t="str">
        <f t="shared" si="1"/>
        <v>2021</v>
      </c>
      <c r="I19" s="2" t="s">
        <v>43</v>
      </c>
      <c r="J19" s="2" t="s">
        <v>2305</v>
      </c>
      <c r="K19" s="2" t="str">
        <f t="shared" si="2"/>
        <v>p</v>
      </c>
      <c r="L19" s="2" t="s">
        <v>916</v>
      </c>
      <c r="M19" s="50" t="s">
        <v>917</v>
      </c>
      <c r="N19" s="50" t="s">
        <v>1205</v>
      </c>
      <c r="O19" s="2" t="s">
        <v>1206</v>
      </c>
      <c r="P19" s="127" t="s">
        <v>1207</v>
      </c>
      <c r="Q19" s="93">
        <v>1</v>
      </c>
      <c r="R19" s="2"/>
      <c r="S19" s="93">
        <v>1</v>
      </c>
      <c r="T19" s="2" t="s">
        <v>5539</v>
      </c>
      <c r="U19" s="2"/>
      <c r="V19" s="2" t="str">
        <f t="shared" si="3"/>
        <v>Unique</v>
      </c>
    </row>
    <row r="20" spans="1:26" ht="15.75" customHeight="1">
      <c r="A20" s="642" t="str">
        <f t="shared" si="0"/>
        <v>102_1_220622_C1C_p_pi.no</v>
      </c>
      <c r="B20" s="2" t="s">
        <v>2751</v>
      </c>
      <c r="C20" s="2" t="s">
        <v>2752</v>
      </c>
      <c r="D20" s="117">
        <v>102</v>
      </c>
      <c r="E20" s="117">
        <v>1</v>
      </c>
      <c r="F20" s="2" t="s">
        <v>2800</v>
      </c>
      <c r="G20" s="117">
        <v>220622</v>
      </c>
      <c r="H20" s="117" t="str">
        <f t="shared" si="1"/>
        <v>2022</v>
      </c>
      <c r="I20" s="2" t="s">
        <v>43</v>
      </c>
      <c r="J20" s="2" t="s">
        <v>2755</v>
      </c>
      <c r="K20" s="2" t="str">
        <f t="shared" si="2"/>
        <v>p</v>
      </c>
      <c r="L20" s="2" t="s">
        <v>916</v>
      </c>
      <c r="M20" s="50" t="s">
        <v>917</v>
      </c>
      <c r="N20" s="50" t="s">
        <v>1205</v>
      </c>
      <c r="O20" s="2" t="s">
        <v>1206</v>
      </c>
      <c r="P20" s="127" t="s">
        <v>1207</v>
      </c>
      <c r="Q20" s="93">
        <v>1</v>
      </c>
      <c r="R20" s="2"/>
      <c r="S20" s="93">
        <v>1</v>
      </c>
      <c r="T20" s="2" t="s">
        <v>5540</v>
      </c>
      <c r="U20" s="2"/>
      <c r="V20" s="2" t="str">
        <f t="shared" si="3"/>
        <v>Unique</v>
      </c>
    </row>
    <row r="21" spans="1:26" ht="15.75" customHeight="1">
      <c r="A21" s="642" t="str">
        <f t="shared" si="0"/>
        <v>80_3_300823_C15_p_pi.no</v>
      </c>
      <c r="B21" s="2" t="s">
        <v>69</v>
      </c>
      <c r="C21" s="2" t="s">
        <v>70</v>
      </c>
      <c r="D21" s="117">
        <v>80</v>
      </c>
      <c r="E21" s="117">
        <v>3</v>
      </c>
      <c r="F21" s="117">
        <v>160823</v>
      </c>
      <c r="G21" s="117">
        <v>300823</v>
      </c>
      <c r="H21" s="117" t="str">
        <f t="shared" si="1"/>
        <v>2023</v>
      </c>
      <c r="I21" s="2" t="s">
        <v>43</v>
      </c>
      <c r="J21" s="2" t="s">
        <v>73</v>
      </c>
      <c r="K21" s="2" t="str">
        <f t="shared" si="2"/>
        <v>p</v>
      </c>
      <c r="L21" s="2" t="s">
        <v>916</v>
      </c>
      <c r="M21" s="50" t="s">
        <v>917</v>
      </c>
      <c r="N21" s="50" t="s">
        <v>1205</v>
      </c>
      <c r="O21" s="2" t="s">
        <v>1206</v>
      </c>
      <c r="P21" s="127" t="s">
        <v>1207</v>
      </c>
      <c r="Q21" s="93">
        <v>1</v>
      </c>
      <c r="R21" s="2"/>
      <c r="S21" s="93">
        <v>1</v>
      </c>
      <c r="T21" s="2" t="s">
        <v>5541</v>
      </c>
      <c r="U21" s="2"/>
      <c r="V21" s="2" t="str">
        <f t="shared" si="3"/>
        <v>Unique</v>
      </c>
    </row>
    <row r="22" spans="1:26" ht="15.75" customHeight="1">
      <c r="A22" s="642" t="str">
        <f t="shared" si="0"/>
        <v>83_1_200722_C2C_p_pi.no</v>
      </c>
      <c r="B22" s="2" t="s">
        <v>2789</v>
      </c>
      <c r="C22" s="2" t="s">
        <v>2790</v>
      </c>
      <c r="D22" s="117">
        <v>83</v>
      </c>
      <c r="E22" s="117">
        <v>1</v>
      </c>
      <c r="F22" s="2" t="s">
        <v>465</v>
      </c>
      <c r="G22" s="117">
        <v>200722</v>
      </c>
      <c r="H22" s="117" t="str">
        <f t="shared" si="1"/>
        <v>2022</v>
      </c>
      <c r="I22" s="2" t="s">
        <v>43</v>
      </c>
      <c r="J22" s="2" t="s">
        <v>2792</v>
      </c>
      <c r="K22" s="2" t="str">
        <f t="shared" si="2"/>
        <v>p</v>
      </c>
      <c r="L22" s="2" t="s">
        <v>916</v>
      </c>
      <c r="M22" s="50" t="s">
        <v>917</v>
      </c>
      <c r="N22" s="50" t="s">
        <v>1205</v>
      </c>
      <c r="O22" s="2" t="s">
        <v>1206</v>
      </c>
      <c r="P22" s="127" t="s">
        <v>1207</v>
      </c>
      <c r="Q22" s="93">
        <v>1</v>
      </c>
      <c r="R22" s="2"/>
      <c r="S22" s="93">
        <v>1</v>
      </c>
      <c r="T22" s="2" t="s">
        <v>5542</v>
      </c>
      <c r="U22" s="2"/>
      <c r="V22" s="2" t="str">
        <f t="shared" si="3"/>
        <v>Unique</v>
      </c>
    </row>
    <row r="23" spans="1:26" ht="15.75" customHeight="1">
      <c r="A23" s="642" t="str">
        <f t="shared" si="0"/>
        <v>83_2_190922_C2D_p_pi.no</v>
      </c>
      <c r="B23" s="2" t="s">
        <v>2773</v>
      </c>
      <c r="C23" s="2" t="s">
        <v>2774</v>
      </c>
      <c r="D23" s="117">
        <v>83</v>
      </c>
      <c r="E23" s="117">
        <v>2</v>
      </c>
      <c r="F23" s="117">
        <v>310822</v>
      </c>
      <c r="G23" s="117">
        <v>190922</v>
      </c>
      <c r="H23" s="117" t="str">
        <f t="shared" si="1"/>
        <v>2022</v>
      </c>
      <c r="I23" s="2" t="s">
        <v>43</v>
      </c>
      <c r="J23" s="2" t="s">
        <v>2776</v>
      </c>
      <c r="K23" s="2" t="str">
        <f t="shared" si="2"/>
        <v>p</v>
      </c>
      <c r="L23" s="2" t="s">
        <v>916</v>
      </c>
      <c r="M23" s="50" t="s">
        <v>917</v>
      </c>
      <c r="N23" s="50" t="s">
        <v>1205</v>
      </c>
      <c r="O23" s="2" t="s">
        <v>1206</v>
      </c>
      <c r="P23" s="127" t="s">
        <v>1207</v>
      </c>
      <c r="Q23" s="93">
        <v>2</v>
      </c>
      <c r="R23" s="2"/>
      <c r="S23" s="93">
        <v>2</v>
      </c>
      <c r="T23" s="2" t="s">
        <v>5543</v>
      </c>
      <c r="U23" s="2"/>
      <c r="V23" s="2" t="str">
        <f t="shared" si="3"/>
        <v>Unique</v>
      </c>
    </row>
    <row r="24" spans="1:26" ht="15.75" customHeight="1">
      <c r="A24" s="642" t="str">
        <f t="shared" si="0"/>
        <v>81_1_200722_C1D_p_pi.no</v>
      </c>
      <c r="B24" s="2" t="s">
        <v>2618</v>
      </c>
      <c r="C24" s="2" t="s">
        <v>2619</v>
      </c>
      <c r="D24" s="117">
        <v>81</v>
      </c>
      <c r="E24" s="117">
        <v>1</v>
      </c>
      <c r="F24" s="2" t="s">
        <v>465</v>
      </c>
      <c r="G24" s="117">
        <v>200722</v>
      </c>
      <c r="H24" s="117" t="str">
        <f t="shared" si="1"/>
        <v>2022</v>
      </c>
      <c r="I24" s="2" t="s">
        <v>43</v>
      </c>
      <c r="J24" s="2" t="s">
        <v>2621</v>
      </c>
      <c r="K24" s="2" t="str">
        <f t="shared" si="2"/>
        <v>p</v>
      </c>
      <c r="L24" s="2" t="s">
        <v>916</v>
      </c>
      <c r="M24" s="50" t="s">
        <v>917</v>
      </c>
      <c r="N24" s="50" t="s">
        <v>1205</v>
      </c>
      <c r="O24" s="2" t="s">
        <v>1206</v>
      </c>
      <c r="P24" s="127" t="s">
        <v>1207</v>
      </c>
      <c r="Q24" s="93">
        <v>1</v>
      </c>
      <c r="R24" s="2"/>
      <c r="S24" s="93">
        <v>1</v>
      </c>
      <c r="T24" s="2" t="s">
        <v>5544</v>
      </c>
      <c r="U24" s="2"/>
      <c r="V24" s="2" t="str">
        <f t="shared" si="3"/>
        <v>Unique</v>
      </c>
    </row>
    <row r="25" spans="1:26" ht="15.75" customHeight="1">
      <c r="A25" s="642" t="str">
        <f t="shared" si="0"/>
        <v>119_2_310822_C2Y_p_pi.no</v>
      </c>
      <c r="B25" s="2" t="s">
        <v>2517</v>
      </c>
      <c r="C25" s="2" t="s">
        <v>2518</v>
      </c>
      <c r="D25" s="117">
        <v>119</v>
      </c>
      <c r="E25" s="117">
        <v>2</v>
      </c>
      <c r="F25" s="117">
        <v>170822</v>
      </c>
      <c r="G25" s="117">
        <v>310822</v>
      </c>
      <c r="H25" s="117" t="str">
        <f t="shared" si="1"/>
        <v>2022</v>
      </c>
      <c r="I25" s="2" t="s">
        <v>43</v>
      </c>
      <c r="J25" s="2" t="s">
        <v>2520</v>
      </c>
      <c r="K25" s="2" t="str">
        <f t="shared" si="2"/>
        <v>p</v>
      </c>
      <c r="L25" s="2" t="s">
        <v>916</v>
      </c>
      <c r="M25" s="50" t="s">
        <v>917</v>
      </c>
      <c r="N25" s="50" t="s">
        <v>1205</v>
      </c>
      <c r="O25" s="2" t="s">
        <v>1206</v>
      </c>
      <c r="P25" s="127" t="s">
        <v>1207</v>
      </c>
      <c r="Q25" s="93">
        <v>1</v>
      </c>
      <c r="R25" s="2"/>
      <c r="S25" s="93">
        <v>1</v>
      </c>
      <c r="T25" s="2" t="s">
        <v>5545</v>
      </c>
      <c r="U25" s="2"/>
      <c r="V25" s="2" t="str">
        <f t="shared" si="3"/>
        <v>Unique</v>
      </c>
    </row>
    <row r="26" spans="1:26" ht="15.75" customHeight="1">
      <c r="A26" s="642" t="str">
        <f t="shared" si="0"/>
        <v>71_1_200921_C1A_p_pi.no</v>
      </c>
      <c r="B26" s="2" t="s">
        <v>2352</v>
      </c>
      <c r="C26" s="2" t="s">
        <v>2353</v>
      </c>
      <c r="D26" s="117">
        <v>71</v>
      </c>
      <c r="E26" s="117">
        <v>1</v>
      </c>
      <c r="F26" s="2" t="s">
        <v>2403</v>
      </c>
      <c r="G26" s="117">
        <v>200921</v>
      </c>
      <c r="H26" s="117" t="str">
        <f t="shared" si="1"/>
        <v>2021</v>
      </c>
      <c r="I26" s="2" t="s">
        <v>43</v>
      </c>
      <c r="J26" s="2" t="s">
        <v>2355</v>
      </c>
      <c r="K26" s="2" t="str">
        <f t="shared" si="2"/>
        <v>p</v>
      </c>
      <c r="L26" s="2" t="s">
        <v>916</v>
      </c>
      <c r="M26" s="50" t="s">
        <v>917</v>
      </c>
      <c r="N26" s="50" t="s">
        <v>1205</v>
      </c>
      <c r="O26" s="2" t="s">
        <v>1206</v>
      </c>
      <c r="P26" s="127" t="s">
        <v>1207</v>
      </c>
      <c r="Q26" s="93">
        <v>1</v>
      </c>
      <c r="R26" s="2"/>
      <c r="S26" s="93">
        <v>1</v>
      </c>
      <c r="T26" s="2" t="s">
        <v>5546</v>
      </c>
      <c r="U26" s="2"/>
      <c r="V26" s="2" t="str">
        <f t="shared" si="3"/>
        <v>Unique</v>
      </c>
    </row>
    <row r="27" spans="1:26" ht="15.75" customHeight="1">
      <c r="A27" s="642" t="str">
        <f t="shared" si="0"/>
        <v>61_1_030822_C2X_p_pi.no</v>
      </c>
      <c r="B27" s="2" t="s">
        <v>2372</v>
      </c>
      <c r="C27" s="2" t="s">
        <v>2373</v>
      </c>
      <c r="D27" s="117">
        <v>61</v>
      </c>
      <c r="E27" s="117">
        <v>1</v>
      </c>
      <c r="F27" s="117">
        <v>200722</v>
      </c>
      <c r="G27" s="117" t="s">
        <v>3145</v>
      </c>
      <c r="H27" s="117" t="str">
        <f t="shared" si="1"/>
        <v>2022</v>
      </c>
      <c r="I27" s="2" t="s">
        <v>43</v>
      </c>
      <c r="J27" s="2" t="s">
        <v>2375</v>
      </c>
      <c r="K27" s="2" t="str">
        <f t="shared" si="2"/>
        <v>p</v>
      </c>
      <c r="L27" s="2" t="s">
        <v>916</v>
      </c>
      <c r="M27" s="50" t="s">
        <v>917</v>
      </c>
      <c r="N27" s="50" t="s">
        <v>1205</v>
      </c>
      <c r="O27" s="2" t="s">
        <v>1206</v>
      </c>
      <c r="P27" s="127" t="s">
        <v>1207</v>
      </c>
      <c r="Q27" s="93">
        <v>4</v>
      </c>
      <c r="R27" s="2"/>
      <c r="S27" s="93">
        <v>4</v>
      </c>
      <c r="T27" s="2" t="s">
        <v>5547</v>
      </c>
      <c r="U27" s="2"/>
      <c r="V27" s="2" t="str">
        <f t="shared" si="3"/>
        <v>Unique</v>
      </c>
    </row>
    <row r="28" spans="1:26" ht="15.75" customHeight="1">
      <c r="A28" s="642" t="str">
        <f t="shared" si="0"/>
        <v>128_1_170822_C3D_p_pi.no</v>
      </c>
      <c r="B28" s="2" t="s">
        <v>2767</v>
      </c>
      <c r="C28" s="2" t="s">
        <v>2768</v>
      </c>
      <c r="D28" s="117">
        <v>128</v>
      </c>
      <c r="E28" s="117">
        <v>1</v>
      </c>
      <c r="F28" s="2" t="s">
        <v>3145</v>
      </c>
      <c r="G28" s="117">
        <v>170822</v>
      </c>
      <c r="H28" s="117" t="str">
        <f t="shared" si="1"/>
        <v>2022</v>
      </c>
      <c r="I28" s="2" t="s">
        <v>43</v>
      </c>
      <c r="J28" s="2" t="s">
        <v>2770</v>
      </c>
      <c r="K28" s="2" t="str">
        <f t="shared" si="2"/>
        <v>p</v>
      </c>
      <c r="L28" s="2" t="s">
        <v>916</v>
      </c>
      <c r="M28" s="50" t="s">
        <v>917</v>
      </c>
      <c r="N28" s="50" t="s">
        <v>1205</v>
      </c>
      <c r="O28" s="2" t="s">
        <v>1206</v>
      </c>
      <c r="P28" s="127" t="s">
        <v>1207</v>
      </c>
      <c r="Q28" s="93">
        <v>4</v>
      </c>
      <c r="R28" s="2"/>
      <c r="S28" s="93">
        <v>4</v>
      </c>
      <c r="T28" s="2" t="s">
        <v>5548</v>
      </c>
      <c r="U28" s="2"/>
      <c r="V28" s="2" t="str">
        <f t="shared" si="3"/>
        <v>Unique</v>
      </c>
    </row>
    <row r="29" spans="1:26" ht="15.75" customHeight="1">
      <c r="A29" s="645" t="s">
        <v>5549</v>
      </c>
      <c r="B29" s="473" t="s">
        <v>5550</v>
      </c>
      <c r="C29" s="473" t="s">
        <v>5551</v>
      </c>
      <c r="D29" s="643">
        <v>80</v>
      </c>
      <c r="E29" s="473">
        <v>4</v>
      </c>
      <c r="F29" s="473">
        <v>190523</v>
      </c>
      <c r="G29" s="210">
        <v>20623</v>
      </c>
      <c r="H29" s="210">
        <v>2023</v>
      </c>
      <c r="I29" s="210" t="s">
        <v>43</v>
      </c>
      <c r="J29" s="210" t="s">
        <v>2323</v>
      </c>
      <c r="K29" s="210" t="s">
        <v>1204</v>
      </c>
      <c r="L29" s="646" t="s">
        <v>5552</v>
      </c>
      <c r="M29" s="50" t="s">
        <v>5553</v>
      </c>
      <c r="N29" s="50" t="s">
        <v>5554</v>
      </c>
      <c r="O29" s="2" t="s">
        <v>1206</v>
      </c>
      <c r="P29" s="127">
        <v>45901</v>
      </c>
      <c r="Q29" s="473">
        <v>1</v>
      </c>
      <c r="R29" s="647"/>
      <c r="S29" s="473">
        <v>1</v>
      </c>
      <c r="T29" s="210" t="s">
        <v>5555</v>
      </c>
      <c r="U29" s="647"/>
      <c r="V29" s="210" t="s">
        <v>1209</v>
      </c>
      <c r="Y29" s="647"/>
      <c r="Z29" s="647"/>
    </row>
    <row r="30" spans="1:26" ht="15.75" customHeight="1">
      <c r="A30" s="645" t="s">
        <v>5549</v>
      </c>
      <c r="B30" s="473" t="s">
        <v>5550</v>
      </c>
      <c r="C30" s="473" t="s">
        <v>5551</v>
      </c>
      <c r="D30" s="643">
        <v>80</v>
      </c>
      <c r="E30" s="473">
        <v>4</v>
      </c>
      <c r="F30" s="473">
        <v>190523</v>
      </c>
      <c r="G30" s="210">
        <v>20623</v>
      </c>
      <c r="H30" s="210">
        <v>2023</v>
      </c>
      <c r="I30" s="210" t="s">
        <v>43</v>
      </c>
      <c r="J30" s="210" t="s">
        <v>2323</v>
      </c>
      <c r="K30" s="210" t="s">
        <v>1204</v>
      </c>
      <c r="L30" s="646" t="s">
        <v>5552</v>
      </c>
      <c r="M30" s="50" t="s">
        <v>5553</v>
      </c>
      <c r="N30" s="50" t="s">
        <v>5554</v>
      </c>
      <c r="O30" s="2" t="s">
        <v>1206</v>
      </c>
      <c r="P30" s="127">
        <v>45901</v>
      </c>
      <c r="Q30" s="473">
        <v>2</v>
      </c>
      <c r="R30" s="647"/>
      <c r="S30" s="473">
        <v>2</v>
      </c>
      <c r="T30" s="210" t="s">
        <v>5556</v>
      </c>
      <c r="U30" s="647"/>
      <c r="V30" s="210" t="s">
        <v>1209</v>
      </c>
      <c r="Y30" s="647"/>
      <c r="Z30" s="647"/>
    </row>
    <row r="31" spans="1:26" ht="15.75" customHeight="1">
      <c r="A31" s="645" t="s">
        <v>5549</v>
      </c>
      <c r="B31" s="473" t="s">
        <v>5550</v>
      </c>
      <c r="C31" s="473" t="s">
        <v>5551</v>
      </c>
      <c r="D31" s="643">
        <v>80</v>
      </c>
      <c r="E31" s="473">
        <v>4</v>
      </c>
      <c r="F31" s="473">
        <v>190523</v>
      </c>
      <c r="G31" s="210">
        <v>20623</v>
      </c>
      <c r="H31" s="210">
        <v>2023</v>
      </c>
      <c r="I31" s="210" t="s">
        <v>43</v>
      </c>
      <c r="J31" s="210" t="s">
        <v>2323</v>
      </c>
      <c r="K31" s="210" t="s">
        <v>1204</v>
      </c>
      <c r="L31" s="646" t="s">
        <v>5552</v>
      </c>
      <c r="M31" s="50" t="s">
        <v>5557</v>
      </c>
      <c r="N31" s="50" t="s">
        <v>5558</v>
      </c>
      <c r="O31" s="2" t="s">
        <v>1206</v>
      </c>
      <c r="P31" s="127">
        <v>45901</v>
      </c>
      <c r="Q31" s="473">
        <v>4</v>
      </c>
      <c r="R31" s="647"/>
      <c r="S31" s="473">
        <v>4</v>
      </c>
      <c r="T31" s="210" t="s">
        <v>5559</v>
      </c>
      <c r="U31" s="647"/>
      <c r="V31" s="210" t="s">
        <v>1209</v>
      </c>
      <c r="Y31" s="647"/>
      <c r="Z31" s="647"/>
    </row>
    <row r="32" spans="1:26" ht="15.75" customHeight="1">
      <c r="A32" s="644" t="s">
        <v>5560</v>
      </c>
      <c r="B32" s="473" t="s">
        <v>5561</v>
      </c>
      <c r="C32" s="473" t="s">
        <v>2790</v>
      </c>
      <c r="D32" s="643">
        <v>83</v>
      </c>
      <c r="E32" s="473">
        <v>1</v>
      </c>
      <c r="F32" s="210" t="s">
        <v>330</v>
      </c>
      <c r="G32" s="473">
        <v>220622</v>
      </c>
      <c r="H32" s="210">
        <v>2022</v>
      </c>
      <c r="I32" s="210" t="s">
        <v>43</v>
      </c>
      <c r="J32" s="210" t="s">
        <v>2792</v>
      </c>
      <c r="K32" s="210" t="s">
        <v>1204</v>
      </c>
      <c r="L32" s="210" t="s">
        <v>5562</v>
      </c>
      <c r="M32" s="50" t="s">
        <v>5563</v>
      </c>
      <c r="N32" s="50" t="s">
        <v>5564</v>
      </c>
      <c r="O32" s="2" t="s">
        <v>1206</v>
      </c>
      <c r="P32" s="127">
        <v>45901</v>
      </c>
      <c r="Q32" s="473">
        <v>1</v>
      </c>
      <c r="R32" s="473">
        <v>1</v>
      </c>
      <c r="S32" s="647"/>
      <c r="T32" s="210" t="s">
        <v>5565</v>
      </c>
      <c r="U32" s="647"/>
      <c r="V32" s="210" t="s">
        <v>1209</v>
      </c>
      <c r="Y32" s="647"/>
      <c r="Z32" s="647"/>
    </row>
    <row r="33" spans="1:26" ht="15.75" customHeight="1">
      <c r="A33" s="645" t="s">
        <v>5566</v>
      </c>
      <c r="B33" s="473" t="s">
        <v>5561</v>
      </c>
      <c r="C33" s="473" t="s">
        <v>2790</v>
      </c>
      <c r="D33" s="643">
        <v>83</v>
      </c>
      <c r="E33" s="473">
        <v>1</v>
      </c>
      <c r="F33" s="210" t="s">
        <v>330</v>
      </c>
      <c r="G33" s="473">
        <v>220622</v>
      </c>
      <c r="H33" s="210">
        <v>2022</v>
      </c>
      <c r="I33" s="210" t="s">
        <v>43</v>
      </c>
      <c r="J33" s="210" t="s">
        <v>2792</v>
      </c>
      <c r="K33" s="210" t="s">
        <v>1204</v>
      </c>
      <c r="L33" s="646" t="s">
        <v>5567</v>
      </c>
      <c r="M33" s="50" t="s">
        <v>5568</v>
      </c>
      <c r="N33" s="50" t="s">
        <v>5569</v>
      </c>
      <c r="O33" s="2" t="s">
        <v>1206</v>
      </c>
      <c r="P33" s="127">
        <v>45901</v>
      </c>
      <c r="Q33" s="473">
        <v>8</v>
      </c>
      <c r="R33" s="473">
        <v>8</v>
      </c>
      <c r="S33" s="647"/>
      <c r="T33" s="210" t="s">
        <v>5570</v>
      </c>
      <c r="U33" s="647"/>
      <c r="V33" s="210" t="s">
        <v>1209</v>
      </c>
      <c r="Y33" s="647"/>
      <c r="Z33" s="647"/>
    </row>
    <row r="34" spans="1:26" ht="15.75" customHeight="1">
      <c r="A34" s="644" t="s">
        <v>5560</v>
      </c>
      <c r="B34" s="473" t="s">
        <v>5561</v>
      </c>
      <c r="C34" s="473" t="s">
        <v>2790</v>
      </c>
      <c r="D34" s="643">
        <v>83</v>
      </c>
      <c r="E34" s="473">
        <v>1</v>
      </c>
      <c r="F34" s="210" t="s">
        <v>330</v>
      </c>
      <c r="G34" s="473">
        <v>220622</v>
      </c>
      <c r="H34" s="210">
        <v>2022</v>
      </c>
      <c r="I34" s="210" t="s">
        <v>43</v>
      </c>
      <c r="J34" s="210" t="s">
        <v>2792</v>
      </c>
      <c r="K34" s="210" t="s">
        <v>1204</v>
      </c>
      <c r="L34" s="210" t="s">
        <v>5562</v>
      </c>
      <c r="M34" s="50" t="s">
        <v>5563</v>
      </c>
      <c r="N34" s="50" t="s">
        <v>5564</v>
      </c>
      <c r="O34" s="2" t="s">
        <v>1206</v>
      </c>
      <c r="P34" s="127">
        <v>45901</v>
      </c>
      <c r="Q34" s="473">
        <v>8</v>
      </c>
      <c r="R34" s="473">
        <v>8</v>
      </c>
      <c r="S34" s="647"/>
      <c r="T34" s="210" t="s">
        <v>5571</v>
      </c>
      <c r="U34" s="647"/>
      <c r="V34" s="210" t="s">
        <v>1209</v>
      </c>
      <c r="Y34" s="647"/>
      <c r="Z34" s="647"/>
    </row>
    <row r="35" spans="1:26" ht="15.75" customHeight="1">
      <c r="A35" s="650" t="s">
        <v>5572</v>
      </c>
      <c r="B35" s="478" t="s">
        <v>5573</v>
      </c>
      <c r="C35" s="478" t="s">
        <v>5574</v>
      </c>
      <c r="D35" s="478">
        <v>93</v>
      </c>
      <c r="E35" s="478">
        <v>1</v>
      </c>
      <c r="F35" s="479">
        <v>30921</v>
      </c>
      <c r="G35" s="478">
        <v>200921</v>
      </c>
      <c r="H35" s="479">
        <v>2021</v>
      </c>
      <c r="I35" s="479" t="s">
        <v>43</v>
      </c>
      <c r="J35" s="479" t="s">
        <v>2329</v>
      </c>
      <c r="K35" s="479" t="s">
        <v>1204</v>
      </c>
      <c r="L35" s="650" t="s">
        <v>548</v>
      </c>
      <c r="M35" s="50" t="s">
        <v>549</v>
      </c>
      <c r="N35" s="50" t="s">
        <v>5575</v>
      </c>
      <c r="O35" s="2" t="s">
        <v>5576</v>
      </c>
      <c r="P35" s="127">
        <v>45931</v>
      </c>
      <c r="Q35" s="478">
        <v>1</v>
      </c>
      <c r="R35" s="478">
        <v>0</v>
      </c>
      <c r="S35" s="478">
        <v>1</v>
      </c>
      <c r="T35" s="2" t="s">
        <v>5577</v>
      </c>
      <c r="U35" s="2"/>
      <c r="V35" s="210" t="s">
        <v>1209</v>
      </c>
    </row>
    <row r="36" spans="1:26" ht="15.75" customHeight="1">
      <c r="A36" s="650" t="s">
        <v>5578</v>
      </c>
      <c r="B36" s="478" t="s">
        <v>5573</v>
      </c>
      <c r="C36" s="478" t="s">
        <v>5574</v>
      </c>
      <c r="D36" s="478">
        <v>93</v>
      </c>
      <c r="E36" s="478">
        <v>1</v>
      </c>
      <c r="F36" s="479">
        <v>30921</v>
      </c>
      <c r="G36" s="478">
        <v>200921</v>
      </c>
      <c r="H36" s="479">
        <v>2021</v>
      </c>
      <c r="I36" s="479" t="s">
        <v>43</v>
      </c>
      <c r="J36" s="479" t="s">
        <v>2329</v>
      </c>
      <c r="K36" s="479" t="s">
        <v>1204</v>
      </c>
      <c r="L36" s="650" t="s">
        <v>826</v>
      </c>
      <c r="M36" s="50" t="s">
        <v>827</v>
      </c>
      <c r="N36" s="50" t="s">
        <v>5579</v>
      </c>
      <c r="O36" s="2" t="s">
        <v>5576</v>
      </c>
      <c r="P36" s="127">
        <v>45931</v>
      </c>
      <c r="Q36" s="478">
        <v>1</v>
      </c>
      <c r="R36" s="478">
        <v>1</v>
      </c>
      <c r="S36" s="478">
        <v>0</v>
      </c>
      <c r="T36" s="2" t="s">
        <v>5580</v>
      </c>
      <c r="U36" s="2"/>
      <c r="V36" s="210" t="s">
        <v>1209</v>
      </c>
    </row>
    <row r="37" spans="1:26" ht="15">
      <c r="A37" s="650" t="s">
        <v>5578</v>
      </c>
      <c r="B37" s="478" t="s">
        <v>5573</v>
      </c>
      <c r="C37" s="478" t="s">
        <v>5574</v>
      </c>
      <c r="D37" s="478">
        <v>93</v>
      </c>
      <c r="E37" s="478">
        <v>1</v>
      </c>
      <c r="F37" s="479">
        <v>30921</v>
      </c>
      <c r="G37" s="478">
        <v>200921</v>
      </c>
      <c r="H37" s="479">
        <v>2021</v>
      </c>
      <c r="I37" s="479" t="s">
        <v>43</v>
      </c>
      <c r="J37" s="479" t="s">
        <v>2329</v>
      </c>
      <c r="K37" s="479" t="s">
        <v>1204</v>
      </c>
      <c r="L37" s="650" t="s">
        <v>826</v>
      </c>
      <c r="M37" s="50" t="s">
        <v>827</v>
      </c>
      <c r="N37" s="50" t="s">
        <v>5579</v>
      </c>
      <c r="O37" s="2" t="s">
        <v>5576</v>
      </c>
      <c r="P37" s="127">
        <v>45931</v>
      </c>
      <c r="Q37" s="478">
        <v>2</v>
      </c>
      <c r="R37" s="478">
        <v>0</v>
      </c>
      <c r="S37" s="478">
        <v>2</v>
      </c>
      <c r="T37" s="2" t="s">
        <v>5581</v>
      </c>
      <c r="U37" s="2"/>
      <c r="V37" s="210" t="s">
        <v>1209</v>
      </c>
    </row>
    <row r="38" spans="1:26" ht="15">
      <c r="A38" s="650" t="s">
        <v>5582</v>
      </c>
      <c r="B38" s="478" t="s">
        <v>5573</v>
      </c>
      <c r="C38" s="478" t="s">
        <v>5574</v>
      </c>
      <c r="D38" s="478">
        <v>93</v>
      </c>
      <c r="E38" s="478">
        <v>1</v>
      </c>
      <c r="F38" s="479">
        <v>30921</v>
      </c>
      <c r="G38" s="478">
        <v>200921</v>
      </c>
      <c r="H38" s="479">
        <v>2021</v>
      </c>
      <c r="I38" s="479" t="s">
        <v>43</v>
      </c>
      <c r="J38" s="479" t="s">
        <v>2329</v>
      </c>
      <c r="K38" s="479" t="s">
        <v>1204</v>
      </c>
      <c r="L38" s="650" t="s">
        <v>5583</v>
      </c>
      <c r="M38" s="50" t="s">
        <v>5584</v>
      </c>
      <c r="N38" s="50" t="s">
        <v>5564</v>
      </c>
      <c r="O38" s="2" t="s">
        <v>5576</v>
      </c>
      <c r="P38" s="127">
        <v>45931</v>
      </c>
      <c r="Q38" s="478">
        <v>3</v>
      </c>
      <c r="R38" s="478">
        <v>0</v>
      </c>
      <c r="S38" s="478">
        <v>3</v>
      </c>
      <c r="T38" s="2" t="s">
        <v>5585</v>
      </c>
      <c r="U38" s="2"/>
      <c r="V38" s="210" t="s">
        <v>1209</v>
      </c>
    </row>
    <row r="39" spans="1:26" ht="15">
      <c r="A39" s="650" t="s">
        <v>5586</v>
      </c>
      <c r="B39" s="478" t="s">
        <v>5573</v>
      </c>
      <c r="C39" s="478" t="s">
        <v>5574</v>
      </c>
      <c r="D39" s="478">
        <v>93</v>
      </c>
      <c r="E39" s="478">
        <v>1</v>
      </c>
      <c r="F39" s="479">
        <v>30921</v>
      </c>
      <c r="G39" s="478">
        <v>200921</v>
      </c>
      <c r="H39" s="479">
        <v>2021</v>
      </c>
      <c r="I39" s="479" t="s">
        <v>43</v>
      </c>
      <c r="J39" s="479" t="s">
        <v>2329</v>
      </c>
      <c r="K39" s="479" t="s">
        <v>1204</v>
      </c>
      <c r="L39" s="650" t="s">
        <v>569</v>
      </c>
      <c r="M39" s="50" t="s">
        <v>570</v>
      </c>
      <c r="N39" s="50" t="s">
        <v>5558</v>
      </c>
      <c r="O39" s="2" t="s">
        <v>5576</v>
      </c>
      <c r="P39" s="127">
        <v>45931</v>
      </c>
      <c r="Q39" s="478">
        <v>3</v>
      </c>
      <c r="R39" s="478">
        <v>0</v>
      </c>
      <c r="S39" s="478">
        <v>3</v>
      </c>
      <c r="T39" s="2" t="s">
        <v>5587</v>
      </c>
      <c r="U39" s="2"/>
      <c r="V39" s="210" t="s">
        <v>1209</v>
      </c>
    </row>
    <row r="40" spans="1:26" ht="15">
      <c r="A40" s="650" t="s">
        <v>5588</v>
      </c>
      <c r="B40" s="478" t="s">
        <v>5573</v>
      </c>
      <c r="C40" s="478" t="s">
        <v>5574</v>
      </c>
      <c r="D40" s="478">
        <v>93</v>
      </c>
      <c r="E40" s="478">
        <v>1</v>
      </c>
      <c r="F40" s="479">
        <v>30921</v>
      </c>
      <c r="G40" s="478">
        <v>200921</v>
      </c>
      <c r="H40" s="479">
        <v>2021</v>
      </c>
      <c r="I40" s="479" t="s">
        <v>43</v>
      </c>
      <c r="J40" s="479" t="s">
        <v>2329</v>
      </c>
      <c r="K40" s="479" t="s">
        <v>1204</v>
      </c>
      <c r="L40" s="650" t="s">
        <v>916</v>
      </c>
      <c r="M40" s="50" t="s">
        <v>917</v>
      </c>
      <c r="N40" s="50" t="s">
        <v>5558</v>
      </c>
      <c r="O40" s="2" t="s">
        <v>5576</v>
      </c>
      <c r="P40" s="127">
        <v>45931</v>
      </c>
      <c r="Q40" s="478">
        <v>4</v>
      </c>
      <c r="R40" s="478">
        <v>0</v>
      </c>
      <c r="S40" s="478">
        <v>4</v>
      </c>
      <c r="T40" s="2" t="s">
        <v>5589</v>
      </c>
      <c r="U40" s="2"/>
      <c r="V40" s="210" t="s">
        <v>1209</v>
      </c>
    </row>
    <row r="41" spans="1:26" ht="15">
      <c r="A41" s="650" t="s">
        <v>5590</v>
      </c>
      <c r="B41" s="478" t="s">
        <v>5573</v>
      </c>
      <c r="C41" s="478" t="s">
        <v>5574</v>
      </c>
      <c r="D41" s="478">
        <v>93</v>
      </c>
      <c r="E41" s="478">
        <v>1</v>
      </c>
      <c r="F41" s="479">
        <v>30921</v>
      </c>
      <c r="G41" s="478">
        <v>200921</v>
      </c>
      <c r="H41" s="479">
        <v>2021</v>
      </c>
      <c r="I41" s="479" t="s">
        <v>43</v>
      </c>
      <c r="J41" s="479" t="s">
        <v>2329</v>
      </c>
      <c r="K41" s="479" t="s">
        <v>1204</v>
      </c>
      <c r="L41" s="650" t="s">
        <v>5591</v>
      </c>
      <c r="M41" s="50" t="s">
        <v>5592</v>
      </c>
      <c r="N41" s="50" t="s">
        <v>5593</v>
      </c>
      <c r="O41" s="2" t="s">
        <v>5576</v>
      </c>
      <c r="P41" s="127">
        <v>45931</v>
      </c>
      <c r="Q41" s="478">
        <v>12</v>
      </c>
      <c r="R41" s="478">
        <v>0</v>
      </c>
      <c r="S41" s="478">
        <v>12</v>
      </c>
      <c r="T41" s="2" t="s">
        <v>5594</v>
      </c>
      <c r="U41" s="2"/>
      <c r="V41" s="210" t="s">
        <v>1209</v>
      </c>
    </row>
    <row r="42" spans="1:26" ht="15">
      <c r="A42" s="650" t="s">
        <v>5595</v>
      </c>
      <c r="B42" s="478" t="s">
        <v>5573</v>
      </c>
      <c r="C42" s="478" t="s">
        <v>5574</v>
      </c>
      <c r="D42" s="478">
        <v>93</v>
      </c>
      <c r="E42" s="478">
        <v>1</v>
      </c>
      <c r="F42" s="479">
        <v>30921</v>
      </c>
      <c r="G42" s="478">
        <v>200921</v>
      </c>
      <c r="H42" s="479">
        <v>2021</v>
      </c>
      <c r="I42" s="479" t="s">
        <v>43</v>
      </c>
      <c r="J42" s="479" t="s">
        <v>2329</v>
      </c>
      <c r="K42" s="479" t="s">
        <v>1204</v>
      </c>
      <c r="L42" s="650" t="s">
        <v>5596</v>
      </c>
      <c r="M42" s="50" t="s">
        <v>5597</v>
      </c>
      <c r="N42" s="50" t="s">
        <v>5598</v>
      </c>
      <c r="O42" s="2" t="s">
        <v>5576</v>
      </c>
      <c r="P42" s="127">
        <v>45931</v>
      </c>
      <c r="Q42" s="478">
        <v>1</v>
      </c>
      <c r="R42" s="478">
        <v>0</v>
      </c>
      <c r="S42" s="478">
        <v>1</v>
      </c>
      <c r="T42" s="2" t="s">
        <v>5599</v>
      </c>
      <c r="U42" s="2"/>
      <c r="V42" s="210" t="s">
        <v>1209</v>
      </c>
    </row>
    <row r="43" spans="1:26" ht="15">
      <c r="A43" s="650" t="s">
        <v>5600</v>
      </c>
      <c r="B43" s="478" t="s">
        <v>5573</v>
      </c>
      <c r="C43" s="478" t="s">
        <v>5574</v>
      </c>
      <c r="D43" s="478">
        <v>93</v>
      </c>
      <c r="E43" s="478">
        <v>1</v>
      </c>
      <c r="F43" s="479">
        <v>30921</v>
      </c>
      <c r="G43" s="478">
        <v>200921</v>
      </c>
      <c r="H43" s="479">
        <v>2021</v>
      </c>
      <c r="I43" s="479" t="s">
        <v>43</v>
      </c>
      <c r="J43" s="479" t="s">
        <v>2329</v>
      </c>
      <c r="K43" s="479" t="s">
        <v>1204</v>
      </c>
      <c r="L43" s="650" t="s">
        <v>983</v>
      </c>
      <c r="M43" s="50" t="s">
        <v>984</v>
      </c>
      <c r="N43" s="50" t="s">
        <v>5601</v>
      </c>
      <c r="O43" s="2" t="s">
        <v>5576</v>
      </c>
      <c r="P43" s="127">
        <v>45931</v>
      </c>
      <c r="Q43" s="478">
        <v>1</v>
      </c>
      <c r="R43" s="478">
        <v>0</v>
      </c>
      <c r="S43" s="478">
        <v>1</v>
      </c>
      <c r="T43" s="2" t="s">
        <v>5602</v>
      </c>
      <c r="U43" s="2"/>
      <c r="V43" s="210" t="s">
        <v>1209</v>
      </c>
    </row>
    <row r="44" spans="1:26" ht="15">
      <c r="A44" s="650" t="s">
        <v>5603</v>
      </c>
      <c r="B44" s="478" t="s">
        <v>5573</v>
      </c>
      <c r="C44" s="478" t="s">
        <v>5574</v>
      </c>
      <c r="D44" s="478">
        <v>93</v>
      </c>
      <c r="E44" s="478">
        <v>1</v>
      </c>
      <c r="F44" s="479">
        <v>30921</v>
      </c>
      <c r="G44" s="478">
        <v>200921</v>
      </c>
      <c r="H44" s="479">
        <v>2021</v>
      </c>
      <c r="I44" s="479" t="s">
        <v>43</v>
      </c>
      <c r="J44" s="479" t="s">
        <v>2329</v>
      </c>
      <c r="K44" s="479" t="s">
        <v>1204</v>
      </c>
      <c r="L44" s="650" t="s">
        <v>770</v>
      </c>
      <c r="M44" s="50" t="s">
        <v>771</v>
      </c>
      <c r="N44" s="50" t="s">
        <v>5564</v>
      </c>
      <c r="O44" s="2" t="s">
        <v>5576</v>
      </c>
      <c r="P44" s="127">
        <v>45931</v>
      </c>
      <c r="Q44" s="478">
        <v>1</v>
      </c>
      <c r="R44" s="478">
        <v>0</v>
      </c>
      <c r="S44" s="478">
        <v>1</v>
      </c>
      <c r="T44" s="2" t="s">
        <v>5604</v>
      </c>
      <c r="U44" s="2"/>
      <c r="V44" s="210" t="s">
        <v>1209</v>
      </c>
    </row>
    <row r="45" spans="1:26" ht="15">
      <c r="A45" s="650" t="s">
        <v>5605</v>
      </c>
      <c r="B45" s="478" t="s">
        <v>5573</v>
      </c>
      <c r="C45" s="478" t="s">
        <v>5574</v>
      </c>
      <c r="D45" s="478">
        <v>93</v>
      </c>
      <c r="E45" s="478">
        <v>1</v>
      </c>
      <c r="F45" s="479">
        <v>30921</v>
      </c>
      <c r="G45" s="478">
        <v>200921</v>
      </c>
      <c r="H45" s="479">
        <v>2021</v>
      </c>
      <c r="I45" s="479" t="s">
        <v>43</v>
      </c>
      <c r="J45" s="479" t="s">
        <v>2329</v>
      </c>
      <c r="K45" s="479" t="s">
        <v>1204</v>
      </c>
      <c r="L45" s="650" t="s">
        <v>583</v>
      </c>
      <c r="M45" s="50" t="s">
        <v>584</v>
      </c>
      <c r="N45" s="50" t="s">
        <v>5606</v>
      </c>
      <c r="O45" s="2" t="s">
        <v>5576</v>
      </c>
      <c r="P45" s="127">
        <v>45931</v>
      </c>
      <c r="Q45" s="478">
        <v>5</v>
      </c>
      <c r="R45" s="478">
        <v>0</v>
      </c>
      <c r="S45" s="478">
        <v>5</v>
      </c>
      <c r="T45" s="2" t="s">
        <v>5607</v>
      </c>
      <c r="U45" s="2"/>
      <c r="V45" s="210" t="s">
        <v>1209</v>
      </c>
    </row>
    <row r="46" spans="1:26" ht="15">
      <c r="A46" s="650" t="s">
        <v>5572</v>
      </c>
      <c r="B46" s="478" t="s">
        <v>5573</v>
      </c>
      <c r="C46" s="478" t="s">
        <v>5574</v>
      </c>
      <c r="D46" s="478">
        <v>93</v>
      </c>
      <c r="E46" s="478">
        <v>1</v>
      </c>
      <c r="F46" s="479">
        <v>30921</v>
      </c>
      <c r="G46" s="478">
        <v>200921</v>
      </c>
      <c r="H46" s="479">
        <v>2021</v>
      </c>
      <c r="I46" s="479" t="s">
        <v>43</v>
      </c>
      <c r="J46" s="479" t="s">
        <v>2329</v>
      </c>
      <c r="K46" s="479" t="s">
        <v>1204</v>
      </c>
      <c r="L46" s="650" t="s">
        <v>548</v>
      </c>
      <c r="M46" s="50" t="s">
        <v>549</v>
      </c>
      <c r="N46" s="50" t="s">
        <v>5575</v>
      </c>
      <c r="O46" s="2" t="s">
        <v>5576</v>
      </c>
      <c r="P46" s="127">
        <v>45931</v>
      </c>
      <c r="Q46" s="478">
        <v>7</v>
      </c>
      <c r="R46" s="478">
        <v>2</v>
      </c>
      <c r="S46" s="478">
        <v>5</v>
      </c>
      <c r="T46" s="2" t="s">
        <v>5608</v>
      </c>
      <c r="U46" s="2"/>
      <c r="V46" s="210" t="s">
        <v>1209</v>
      </c>
    </row>
    <row r="47" spans="1:26" ht="15">
      <c r="A47" s="650" t="s">
        <v>5603</v>
      </c>
      <c r="B47" s="478" t="s">
        <v>5573</v>
      </c>
      <c r="C47" s="478" t="s">
        <v>5574</v>
      </c>
      <c r="D47" s="478">
        <v>93</v>
      </c>
      <c r="E47" s="478">
        <v>1</v>
      </c>
      <c r="F47" s="479">
        <v>30921</v>
      </c>
      <c r="G47" s="478">
        <v>200921</v>
      </c>
      <c r="H47" s="479">
        <v>2021</v>
      </c>
      <c r="I47" s="479" t="s">
        <v>43</v>
      </c>
      <c r="J47" s="479" t="s">
        <v>2329</v>
      </c>
      <c r="K47" s="479" t="s">
        <v>1204</v>
      </c>
      <c r="L47" s="650" t="s">
        <v>770</v>
      </c>
      <c r="M47" s="50" t="s">
        <v>771</v>
      </c>
      <c r="N47" s="50" t="s">
        <v>5564</v>
      </c>
      <c r="O47" s="2" t="s">
        <v>5576</v>
      </c>
      <c r="P47" s="127">
        <v>45931</v>
      </c>
      <c r="Q47" s="478">
        <v>4</v>
      </c>
      <c r="R47" s="478">
        <v>0</v>
      </c>
      <c r="S47" s="478">
        <v>4</v>
      </c>
      <c r="T47" s="2" t="s">
        <v>5609</v>
      </c>
      <c r="U47" s="2"/>
      <c r="V47" s="210" t="s">
        <v>1209</v>
      </c>
    </row>
    <row r="48" spans="1:26" ht="15">
      <c r="A48" s="650" t="s">
        <v>5610</v>
      </c>
      <c r="B48" s="478" t="s">
        <v>5550</v>
      </c>
      <c r="C48" s="478" t="s">
        <v>5611</v>
      </c>
      <c r="D48" s="478">
        <v>80</v>
      </c>
      <c r="E48" s="478">
        <v>4</v>
      </c>
      <c r="F48" s="478">
        <v>220622</v>
      </c>
      <c r="G48" s="479">
        <v>60722</v>
      </c>
      <c r="H48" s="479">
        <v>2022</v>
      </c>
      <c r="I48" s="479" t="s">
        <v>43</v>
      </c>
      <c r="J48" s="479" t="s">
        <v>2323</v>
      </c>
      <c r="K48" s="479" t="s">
        <v>1204</v>
      </c>
      <c r="L48" s="650" t="s">
        <v>5612</v>
      </c>
      <c r="M48" s="50" t="s">
        <v>5613</v>
      </c>
      <c r="N48" s="50" t="s">
        <v>5593</v>
      </c>
      <c r="O48" s="2" t="s">
        <v>5576</v>
      </c>
      <c r="P48" s="127">
        <v>45931</v>
      </c>
      <c r="Q48" s="478">
        <v>1</v>
      </c>
      <c r="R48" s="478">
        <v>0</v>
      </c>
      <c r="S48" s="478">
        <v>1</v>
      </c>
      <c r="T48" s="210" t="s">
        <v>5614</v>
      </c>
      <c r="U48" s="210"/>
      <c r="V48" s="210" t="s">
        <v>1209</v>
      </c>
    </row>
    <row r="49" spans="1:22" ht="15">
      <c r="A49" s="650" t="s">
        <v>5615</v>
      </c>
      <c r="B49" s="478" t="s">
        <v>5616</v>
      </c>
      <c r="C49" s="478" t="s">
        <v>5617</v>
      </c>
      <c r="D49" s="478">
        <v>100</v>
      </c>
      <c r="E49" s="478">
        <v>1</v>
      </c>
      <c r="F49" s="479">
        <v>90522</v>
      </c>
      <c r="G49" s="478">
        <v>230522</v>
      </c>
      <c r="H49" s="479">
        <v>2022</v>
      </c>
      <c r="I49" s="479" t="s">
        <v>43</v>
      </c>
      <c r="J49" s="479" t="s">
        <v>2802</v>
      </c>
      <c r="K49" s="479" t="s">
        <v>1204</v>
      </c>
      <c r="L49" s="650" t="s">
        <v>983</v>
      </c>
      <c r="M49" s="50" t="s">
        <v>984</v>
      </c>
      <c r="N49" s="50" t="s">
        <v>5601</v>
      </c>
      <c r="O49" s="2" t="s">
        <v>5576</v>
      </c>
      <c r="P49" s="127">
        <v>45931</v>
      </c>
      <c r="Q49" s="478">
        <v>1</v>
      </c>
      <c r="R49" s="478">
        <v>0</v>
      </c>
      <c r="S49" s="478">
        <v>1</v>
      </c>
      <c r="T49" s="2" t="s">
        <v>5618</v>
      </c>
      <c r="U49" s="2"/>
      <c r="V49" s="210" t="s">
        <v>1209</v>
      </c>
    </row>
    <row r="50" spans="1:22" ht="15">
      <c r="A50" s="650" t="s">
        <v>5619</v>
      </c>
      <c r="B50" s="478" t="s">
        <v>5620</v>
      </c>
      <c r="C50" s="478" t="s">
        <v>5621</v>
      </c>
      <c r="D50" s="478">
        <v>80</v>
      </c>
      <c r="E50" s="478">
        <v>2</v>
      </c>
      <c r="F50" s="479">
        <v>20623</v>
      </c>
      <c r="G50" s="478">
        <v>160623</v>
      </c>
      <c r="H50" s="479">
        <v>2023</v>
      </c>
      <c r="I50" s="479" t="s">
        <v>43</v>
      </c>
      <c r="J50" s="479" t="s">
        <v>2507</v>
      </c>
      <c r="K50" s="479" t="s">
        <v>1204</v>
      </c>
      <c r="L50" s="650" t="s">
        <v>1069</v>
      </c>
      <c r="M50" s="50" t="s">
        <v>1070</v>
      </c>
      <c r="N50" s="50" t="s">
        <v>5558</v>
      </c>
      <c r="O50" s="2" t="s">
        <v>5576</v>
      </c>
      <c r="P50" s="127">
        <v>45931</v>
      </c>
      <c r="Q50" s="478">
        <v>1</v>
      </c>
      <c r="R50" s="478">
        <v>0</v>
      </c>
      <c r="S50" s="478">
        <v>1</v>
      </c>
      <c r="T50" s="2" t="s">
        <v>5622</v>
      </c>
      <c r="U50" s="2"/>
      <c r="V50" s="210" t="s">
        <v>1209</v>
      </c>
    </row>
    <row r="51" spans="1:22" ht="15">
      <c r="A51" s="479" t="s">
        <v>5623</v>
      </c>
      <c r="B51" s="478" t="s">
        <v>5624</v>
      </c>
      <c r="C51" s="478" t="s">
        <v>5625</v>
      </c>
      <c r="D51" s="478">
        <v>61</v>
      </c>
      <c r="E51" s="478">
        <v>1</v>
      </c>
      <c r="F51" s="478">
        <v>180423</v>
      </c>
      <c r="G51" s="479">
        <v>40523</v>
      </c>
      <c r="H51" s="479">
        <v>2023</v>
      </c>
      <c r="I51" s="479" t="s">
        <v>43</v>
      </c>
      <c r="J51" s="479" t="s">
        <v>2375</v>
      </c>
      <c r="K51" s="479" t="s">
        <v>1204</v>
      </c>
      <c r="L51" s="479" t="s">
        <v>5626</v>
      </c>
      <c r="M51" s="50" t="s">
        <v>5627</v>
      </c>
      <c r="N51" s="50" t="s">
        <v>5628</v>
      </c>
      <c r="O51" s="2" t="s">
        <v>5576</v>
      </c>
      <c r="P51" s="127">
        <v>45931</v>
      </c>
      <c r="Q51" s="478">
        <v>1</v>
      </c>
      <c r="R51" s="478">
        <v>0</v>
      </c>
      <c r="S51" s="478">
        <v>1</v>
      </c>
      <c r="T51" s="2" t="s">
        <v>5629</v>
      </c>
      <c r="U51" s="2"/>
      <c r="V51" s="210" t="s">
        <v>1209</v>
      </c>
    </row>
    <row r="52" spans="1:22" ht="15">
      <c r="A52" s="650" t="s">
        <v>5630</v>
      </c>
      <c r="B52" s="478" t="s">
        <v>5624</v>
      </c>
      <c r="C52" s="478" t="s">
        <v>5625</v>
      </c>
      <c r="D52" s="478">
        <v>61</v>
      </c>
      <c r="E52" s="478">
        <v>1</v>
      </c>
      <c r="F52" s="478">
        <v>180423</v>
      </c>
      <c r="G52" s="479">
        <v>40523</v>
      </c>
      <c r="H52" s="479">
        <v>2023</v>
      </c>
      <c r="I52" s="479" t="s">
        <v>43</v>
      </c>
      <c r="J52" s="479" t="s">
        <v>2375</v>
      </c>
      <c r="K52" s="479" t="s">
        <v>1204</v>
      </c>
      <c r="L52" s="650" t="s">
        <v>5631</v>
      </c>
      <c r="M52" s="50" t="s">
        <v>5632</v>
      </c>
      <c r="N52" s="50" t="s">
        <v>5601</v>
      </c>
      <c r="O52" s="2" t="s">
        <v>5576</v>
      </c>
      <c r="P52" s="127">
        <v>45931</v>
      </c>
      <c r="Q52" s="478">
        <v>1</v>
      </c>
      <c r="R52" s="478">
        <v>0</v>
      </c>
      <c r="S52" s="478">
        <v>1</v>
      </c>
      <c r="T52" s="2" t="s">
        <v>5633</v>
      </c>
      <c r="U52" s="2"/>
      <c r="V52" s="210" t="s">
        <v>1209</v>
      </c>
    </row>
    <row r="53" spans="1:22" ht="15">
      <c r="A53" s="650" t="s">
        <v>5634</v>
      </c>
      <c r="B53" s="478" t="s">
        <v>5624</v>
      </c>
      <c r="C53" s="478" t="s">
        <v>5625</v>
      </c>
      <c r="D53" s="478">
        <v>61</v>
      </c>
      <c r="E53" s="478">
        <v>1</v>
      </c>
      <c r="F53" s="478">
        <v>180423</v>
      </c>
      <c r="G53" s="479">
        <v>40523</v>
      </c>
      <c r="H53" s="479">
        <v>2023</v>
      </c>
      <c r="I53" s="479" t="s">
        <v>43</v>
      </c>
      <c r="J53" s="479" t="s">
        <v>2375</v>
      </c>
      <c r="K53" s="479" t="s">
        <v>1204</v>
      </c>
      <c r="L53" s="650" t="s">
        <v>5296</v>
      </c>
      <c r="M53" s="50" t="s">
        <v>5297</v>
      </c>
      <c r="N53" s="50" t="s">
        <v>5598</v>
      </c>
      <c r="O53" s="2" t="s">
        <v>5576</v>
      </c>
      <c r="P53" s="127">
        <v>45931</v>
      </c>
      <c r="Q53" s="478">
        <v>1</v>
      </c>
      <c r="R53" s="478">
        <v>0</v>
      </c>
      <c r="S53" s="478">
        <v>1</v>
      </c>
      <c r="T53" s="2" t="s">
        <v>5635</v>
      </c>
      <c r="U53" s="2" t="s">
        <v>5636</v>
      </c>
      <c r="V53" s="210" t="s">
        <v>1209</v>
      </c>
    </row>
    <row r="54" spans="1:22" ht="15">
      <c r="A54" s="649" t="s">
        <v>5637</v>
      </c>
      <c r="B54" s="478" t="s">
        <v>2326</v>
      </c>
      <c r="C54" s="478" t="s">
        <v>2327</v>
      </c>
      <c r="D54" s="478">
        <v>93</v>
      </c>
      <c r="E54" s="478">
        <v>1</v>
      </c>
      <c r="F54" s="478">
        <v>300721</v>
      </c>
      <c r="G54" s="477">
        <v>160821</v>
      </c>
      <c r="H54" s="477">
        <v>2021</v>
      </c>
      <c r="I54" s="479" t="s">
        <v>43</v>
      </c>
      <c r="J54" s="479" t="s">
        <v>2329</v>
      </c>
      <c r="K54" s="479" t="s">
        <v>1204</v>
      </c>
      <c r="L54" s="650" t="s">
        <v>589</v>
      </c>
      <c r="M54" s="479" t="s">
        <v>590</v>
      </c>
      <c r="N54" s="479" t="s">
        <v>5558</v>
      </c>
      <c r="O54" s="479" t="s">
        <v>5576</v>
      </c>
      <c r="P54" s="651">
        <v>45962</v>
      </c>
      <c r="Q54" s="478">
        <v>1</v>
      </c>
      <c r="R54" s="478">
        <v>0</v>
      </c>
      <c r="S54" s="478">
        <v>1</v>
      </c>
      <c r="T54" s="652" t="s">
        <v>5638</v>
      </c>
      <c r="U54" s="653"/>
      <c r="V54" s="479" t="s">
        <v>1209</v>
      </c>
    </row>
    <row r="55" spans="1:22" ht="15">
      <c r="A55" s="649" t="s">
        <v>5637</v>
      </c>
      <c r="B55" s="478" t="s">
        <v>2326</v>
      </c>
      <c r="C55" s="478" t="s">
        <v>2327</v>
      </c>
      <c r="D55" s="478">
        <v>93</v>
      </c>
      <c r="E55" s="478">
        <v>1</v>
      </c>
      <c r="F55" s="478">
        <v>300721</v>
      </c>
      <c r="G55" s="477">
        <v>160821</v>
      </c>
      <c r="H55" s="477">
        <v>2021</v>
      </c>
      <c r="I55" s="479" t="s">
        <v>43</v>
      </c>
      <c r="J55" s="479" t="s">
        <v>2329</v>
      </c>
      <c r="K55" s="479" t="s">
        <v>1204</v>
      </c>
      <c r="L55" s="650" t="s">
        <v>576</v>
      </c>
      <c r="M55" s="479" t="s">
        <v>577</v>
      </c>
      <c r="N55" s="479" t="s">
        <v>5601</v>
      </c>
      <c r="O55" s="479" t="s">
        <v>5576</v>
      </c>
      <c r="P55" s="651">
        <v>45962</v>
      </c>
      <c r="Q55" s="478">
        <v>6</v>
      </c>
      <c r="R55" s="478">
        <v>3</v>
      </c>
      <c r="S55" s="478">
        <v>3</v>
      </c>
      <c r="T55" s="652" t="s">
        <v>5639</v>
      </c>
      <c r="U55" s="653"/>
      <c r="V55" s="479" t="s">
        <v>1209</v>
      </c>
    </row>
    <row r="56" spans="1:22" ht="15">
      <c r="A56" s="649" t="s">
        <v>5637</v>
      </c>
      <c r="B56" s="478" t="s">
        <v>2326</v>
      </c>
      <c r="C56" s="478" t="s">
        <v>2327</v>
      </c>
      <c r="D56" s="478">
        <v>93</v>
      </c>
      <c r="E56" s="478">
        <v>1</v>
      </c>
      <c r="F56" s="478">
        <v>300721</v>
      </c>
      <c r="G56" s="477">
        <v>160821</v>
      </c>
      <c r="H56" s="477">
        <v>2021</v>
      </c>
      <c r="I56" s="479" t="s">
        <v>43</v>
      </c>
      <c r="J56" s="479" t="s">
        <v>2329</v>
      </c>
      <c r="K56" s="479" t="s">
        <v>1204</v>
      </c>
      <c r="L56" s="650" t="s">
        <v>576</v>
      </c>
      <c r="M56" s="479" t="s">
        <v>577</v>
      </c>
      <c r="N56" s="479" t="s">
        <v>5601</v>
      </c>
      <c r="O56" s="479" t="s">
        <v>5576</v>
      </c>
      <c r="P56" s="651">
        <v>45962</v>
      </c>
      <c r="Q56" s="478">
        <v>5</v>
      </c>
      <c r="R56" s="478">
        <v>3</v>
      </c>
      <c r="S56" s="478">
        <v>2</v>
      </c>
      <c r="T56" s="652" t="s">
        <v>5640</v>
      </c>
      <c r="U56" s="653"/>
      <c r="V56" s="479" t="s">
        <v>1209</v>
      </c>
    </row>
    <row r="57" spans="1:22" ht="15">
      <c r="A57" s="649" t="s">
        <v>5641</v>
      </c>
      <c r="B57" s="478" t="s">
        <v>2326</v>
      </c>
      <c r="C57" s="478" t="s">
        <v>2327</v>
      </c>
      <c r="D57" s="478">
        <v>93</v>
      </c>
      <c r="E57" s="478">
        <v>1</v>
      </c>
      <c r="F57" s="478">
        <v>140721</v>
      </c>
      <c r="G57" s="477">
        <v>300721</v>
      </c>
      <c r="H57" s="477">
        <v>2021</v>
      </c>
      <c r="I57" s="479" t="s">
        <v>43</v>
      </c>
      <c r="J57" s="479" t="s">
        <v>2329</v>
      </c>
      <c r="K57" s="479" t="s">
        <v>1204</v>
      </c>
      <c r="L57" s="650" t="s">
        <v>1174</v>
      </c>
      <c r="M57" s="479" t="s">
        <v>1175</v>
      </c>
      <c r="N57" s="479" t="s">
        <v>5558</v>
      </c>
      <c r="O57" s="479" t="s">
        <v>5576</v>
      </c>
      <c r="P57" s="651">
        <v>45962</v>
      </c>
      <c r="Q57" s="478">
        <v>1</v>
      </c>
      <c r="R57" s="478">
        <v>0</v>
      </c>
      <c r="S57" s="478">
        <v>1</v>
      </c>
      <c r="T57" s="652" t="s">
        <v>5642</v>
      </c>
      <c r="U57" s="653"/>
      <c r="V57" s="479" t="s">
        <v>1209</v>
      </c>
    </row>
    <row r="58" spans="1:22" ht="15">
      <c r="A58" s="649" t="s">
        <v>5641</v>
      </c>
      <c r="B58" s="478" t="s">
        <v>2326</v>
      </c>
      <c r="C58" s="478" t="s">
        <v>2327</v>
      </c>
      <c r="D58" s="478">
        <v>93</v>
      </c>
      <c r="E58" s="478">
        <v>1</v>
      </c>
      <c r="F58" s="478">
        <v>140721</v>
      </c>
      <c r="G58" s="477">
        <v>300721</v>
      </c>
      <c r="H58" s="477">
        <v>2021</v>
      </c>
      <c r="I58" s="479" t="s">
        <v>43</v>
      </c>
      <c r="J58" s="479" t="s">
        <v>2329</v>
      </c>
      <c r="K58" s="479" t="s">
        <v>1204</v>
      </c>
      <c r="L58" s="650" t="s">
        <v>576</v>
      </c>
      <c r="M58" s="479" t="s">
        <v>577</v>
      </c>
      <c r="N58" s="479" t="s">
        <v>5601</v>
      </c>
      <c r="O58" s="479" t="s">
        <v>5576</v>
      </c>
      <c r="P58" s="651">
        <v>45962</v>
      </c>
      <c r="Q58" s="478">
        <v>3</v>
      </c>
      <c r="R58" s="478">
        <v>3</v>
      </c>
      <c r="S58" s="478">
        <v>0</v>
      </c>
      <c r="T58" s="652" t="s">
        <v>5643</v>
      </c>
      <c r="U58" s="653"/>
      <c r="V58" s="479" t="s">
        <v>1209</v>
      </c>
    </row>
    <row r="59" spans="1:22" ht="15">
      <c r="A59" s="649" t="s">
        <v>5644</v>
      </c>
      <c r="B59" s="478" t="s">
        <v>69</v>
      </c>
      <c r="C59" s="478" t="s">
        <v>70</v>
      </c>
      <c r="D59" s="478">
        <v>80</v>
      </c>
      <c r="E59" s="478">
        <v>3</v>
      </c>
      <c r="F59" s="478">
        <v>300721</v>
      </c>
      <c r="G59" s="477">
        <v>160821</v>
      </c>
      <c r="H59" s="477">
        <v>2021</v>
      </c>
      <c r="I59" s="479" t="s">
        <v>43</v>
      </c>
      <c r="J59" s="479" t="s">
        <v>73</v>
      </c>
      <c r="K59" s="479" t="s">
        <v>1204</v>
      </c>
      <c r="L59" s="650" t="s">
        <v>589</v>
      </c>
      <c r="M59" s="479" t="s">
        <v>590</v>
      </c>
      <c r="N59" s="479" t="s">
        <v>5558</v>
      </c>
      <c r="O59" s="479" t="s">
        <v>5576</v>
      </c>
      <c r="P59" s="651">
        <v>45962</v>
      </c>
      <c r="Q59" s="478">
        <v>1</v>
      </c>
      <c r="R59" s="478">
        <v>0</v>
      </c>
      <c r="S59" s="478">
        <v>1</v>
      </c>
      <c r="T59" s="652" t="s">
        <v>5645</v>
      </c>
      <c r="U59" s="653"/>
      <c r="V59" s="479" t="s">
        <v>1209</v>
      </c>
    </row>
    <row r="60" spans="1:22" ht="15">
      <c r="A60" s="649" t="s">
        <v>5644</v>
      </c>
      <c r="B60" s="478" t="s">
        <v>69</v>
      </c>
      <c r="C60" s="478" t="s">
        <v>70</v>
      </c>
      <c r="D60" s="478">
        <v>80</v>
      </c>
      <c r="E60" s="478">
        <v>3</v>
      </c>
      <c r="F60" s="478">
        <v>300721</v>
      </c>
      <c r="G60" s="477">
        <v>160821</v>
      </c>
      <c r="H60" s="477">
        <v>2021</v>
      </c>
      <c r="I60" s="479" t="s">
        <v>43</v>
      </c>
      <c r="J60" s="479" t="s">
        <v>73</v>
      </c>
      <c r="K60" s="479" t="s">
        <v>1204</v>
      </c>
      <c r="L60" s="650" t="s">
        <v>1174</v>
      </c>
      <c r="M60" s="479" t="s">
        <v>1175</v>
      </c>
      <c r="N60" s="479" t="s">
        <v>5558</v>
      </c>
      <c r="O60" s="479" t="s">
        <v>5576</v>
      </c>
      <c r="P60" s="651">
        <v>45962</v>
      </c>
      <c r="Q60" s="478">
        <v>1</v>
      </c>
      <c r="R60" s="478">
        <v>0</v>
      </c>
      <c r="S60" s="478">
        <v>1</v>
      </c>
      <c r="T60" s="652" t="s">
        <v>5646</v>
      </c>
      <c r="U60" s="653"/>
      <c r="V60" s="479" t="s">
        <v>1209</v>
      </c>
    </row>
    <row r="61" spans="1:22" ht="15">
      <c r="A61" s="649" t="s">
        <v>5644</v>
      </c>
      <c r="B61" s="478" t="s">
        <v>69</v>
      </c>
      <c r="C61" s="478" t="s">
        <v>70</v>
      </c>
      <c r="D61" s="478">
        <v>80</v>
      </c>
      <c r="E61" s="478">
        <v>3</v>
      </c>
      <c r="F61" s="478">
        <v>300721</v>
      </c>
      <c r="G61" s="477">
        <v>160821</v>
      </c>
      <c r="H61" s="477">
        <v>2021</v>
      </c>
      <c r="I61" s="479" t="s">
        <v>43</v>
      </c>
      <c r="J61" s="479" t="s">
        <v>73</v>
      </c>
      <c r="K61" s="479" t="s">
        <v>1204</v>
      </c>
      <c r="L61" s="650" t="s">
        <v>576</v>
      </c>
      <c r="M61" s="479" t="s">
        <v>577</v>
      </c>
      <c r="N61" s="479" t="s">
        <v>5601</v>
      </c>
      <c r="O61" s="479" t="s">
        <v>5576</v>
      </c>
      <c r="P61" s="651">
        <v>45962</v>
      </c>
      <c r="Q61" s="478">
        <v>1</v>
      </c>
      <c r="R61" s="478">
        <v>1</v>
      </c>
      <c r="S61" s="478">
        <v>0</v>
      </c>
      <c r="T61" s="652" t="s">
        <v>5647</v>
      </c>
      <c r="U61" s="653"/>
      <c r="V61" s="479" t="s">
        <v>1209</v>
      </c>
    </row>
    <row r="62" spans="1:22" ht="15">
      <c r="A62" s="649" t="s">
        <v>5648</v>
      </c>
      <c r="B62" s="478" t="s">
        <v>2417</v>
      </c>
      <c r="C62" s="478" t="s">
        <v>2418</v>
      </c>
      <c r="D62" s="478">
        <v>100</v>
      </c>
      <c r="E62" s="478">
        <v>3</v>
      </c>
      <c r="F62" s="478">
        <v>300721</v>
      </c>
      <c r="G62" s="477">
        <v>160821</v>
      </c>
      <c r="H62" s="477">
        <v>2021</v>
      </c>
      <c r="I62" s="479" t="s">
        <v>43</v>
      </c>
      <c r="J62" s="479" t="s">
        <v>2420</v>
      </c>
      <c r="K62" s="479" t="s">
        <v>1204</v>
      </c>
      <c r="L62" s="650" t="s">
        <v>576</v>
      </c>
      <c r="M62" s="479" t="s">
        <v>577</v>
      </c>
      <c r="N62" s="479" t="s">
        <v>5601</v>
      </c>
      <c r="O62" s="479" t="s">
        <v>5576</v>
      </c>
      <c r="P62" s="651">
        <v>45962</v>
      </c>
      <c r="Q62" s="478">
        <v>3</v>
      </c>
      <c r="R62" s="478">
        <v>3</v>
      </c>
      <c r="S62" s="478">
        <v>0</v>
      </c>
      <c r="T62" s="652" t="s">
        <v>5649</v>
      </c>
      <c r="U62" s="653"/>
      <c r="V62" s="479" t="s">
        <v>1209</v>
      </c>
    </row>
    <row r="63" spans="1:22" ht="15">
      <c r="A63" s="649" t="s">
        <v>5650</v>
      </c>
      <c r="B63" s="478" t="s">
        <v>2611</v>
      </c>
      <c r="C63" s="478" t="s">
        <v>2612</v>
      </c>
      <c r="D63" s="478">
        <v>119</v>
      </c>
      <c r="E63" s="478">
        <v>2</v>
      </c>
      <c r="F63" s="478">
        <v>160821</v>
      </c>
      <c r="G63" s="477">
        <v>30921</v>
      </c>
      <c r="H63" s="477">
        <v>2021</v>
      </c>
      <c r="I63" s="479" t="s">
        <v>43</v>
      </c>
      <c r="J63" s="479" t="s">
        <v>2614</v>
      </c>
      <c r="K63" s="479" t="s">
        <v>1204</v>
      </c>
      <c r="L63" s="650" t="s">
        <v>576</v>
      </c>
      <c r="M63" s="479" t="s">
        <v>577</v>
      </c>
      <c r="N63" s="479" t="s">
        <v>5601</v>
      </c>
      <c r="O63" s="479" t="s">
        <v>5576</v>
      </c>
      <c r="P63" s="651">
        <v>45962</v>
      </c>
      <c r="Q63" s="478">
        <v>1</v>
      </c>
      <c r="R63" s="478">
        <v>1</v>
      </c>
      <c r="S63" s="478">
        <v>0</v>
      </c>
      <c r="T63" s="652" t="s">
        <v>5651</v>
      </c>
      <c r="U63" s="653"/>
      <c r="V63" s="479" t="s">
        <v>1209</v>
      </c>
    </row>
    <row r="64" spans="1:22" ht="15">
      <c r="A64" s="649" t="s">
        <v>5650</v>
      </c>
      <c r="B64" s="478" t="s">
        <v>2611</v>
      </c>
      <c r="C64" s="478" t="s">
        <v>2612</v>
      </c>
      <c r="D64" s="478">
        <v>119</v>
      </c>
      <c r="E64" s="478">
        <v>2</v>
      </c>
      <c r="F64" s="478">
        <v>160821</v>
      </c>
      <c r="G64" s="477">
        <v>30921</v>
      </c>
      <c r="H64" s="477">
        <v>2021</v>
      </c>
      <c r="I64" s="479" t="s">
        <v>43</v>
      </c>
      <c r="J64" s="479" t="s">
        <v>2614</v>
      </c>
      <c r="K64" s="479" t="s">
        <v>1204</v>
      </c>
      <c r="L64" s="650" t="s">
        <v>1174</v>
      </c>
      <c r="M64" s="479" t="s">
        <v>1175</v>
      </c>
      <c r="N64" s="479" t="s">
        <v>5558</v>
      </c>
      <c r="O64" s="479" t="s">
        <v>5576</v>
      </c>
      <c r="P64" s="651">
        <v>45962</v>
      </c>
      <c r="Q64" s="478">
        <v>2</v>
      </c>
      <c r="R64" s="478">
        <v>2</v>
      </c>
      <c r="S64" s="478">
        <v>0</v>
      </c>
      <c r="T64" s="652" t="s">
        <v>5652</v>
      </c>
      <c r="U64" s="653"/>
      <c r="V64" s="479" t="s">
        <v>1209</v>
      </c>
    </row>
    <row r="65" spans="1:22" ht="15">
      <c r="A65" s="649" t="s">
        <v>5650</v>
      </c>
      <c r="B65" s="478" t="s">
        <v>2611</v>
      </c>
      <c r="C65" s="478" t="s">
        <v>2612</v>
      </c>
      <c r="D65" s="478">
        <v>119</v>
      </c>
      <c r="E65" s="478">
        <v>2</v>
      </c>
      <c r="F65" s="478">
        <v>160821</v>
      </c>
      <c r="G65" s="477">
        <v>30921</v>
      </c>
      <c r="H65" s="477">
        <v>2021</v>
      </c>
      <c r="I65" s="479" t="s">
        <v>43</v>
      </c>
      <c r="J65" s="479" t="s">
        <v>2614</v>
      </c>
      <c r="K65" s="479" t="s">
        <v>1204</v>
      </c>
      <c r="L65" s="650" t="s">
        <v>1174</v>
      </c>
      <c r="M65" s="479" t="s">
        <v>1175</v>
      </c>
      <c r="N65" s="479" t="s">
        <v>5558</v>
      </c>
      <c r="O65" s="479" t="s">
        <v>5576</v>
      </c>
      <c r="P65" s="651">
        <v>45962</v>
      </c>
      <c r="Q65" s="478">
        <v>7</v>
      </c>
      <c r="R65" s="478">
        <v>0</v>
      </c>
      <c r="S65" s="478">
        <v>7</v>
      </c>
      <c r="T65" s="652" t="s">
        <v>5653</v>
      </c>
      <c r="U65" s="653"/>
      <c r="V65" s="479" t="s">
        <v>1209</v>
      </c>
    </row>
    <row r="66" spans="1:22" ht="15">
      <c r="A66" s="649" t="s">
        <v>5650</v>
      </c>
      <c r="B66" s="478" t="s">
        <v>2611</v>
      </c>
      <c r="C66" s="478" t="s">
        <v>2612</v>
      </c>
      <c r="D66" s="478">
        <v>119</v>
      </c>
      <c r="E66" s="478">
        <v>2</v>
      </c>
      <c r="F66" s="478">
        <v>160821</v>
      </c>
      <c r="G66" s="477">
        <v>30921</v>
      </c>
      <c r="H66" s="477">
        <v>2021</v>
      </c>
      <c r="I66" s="479" t="s">
        <v>43</v>
      </c>
      <c r="J66" s="479" t="s">
        <v>2614</v>
      </c>
      <c r="K66" s="479" t="s">
        <v>1204</v>
      </c>
      <c r="L66" s="650" t="s">
        <v>589</v>
      </c>
      <c r="M66" s="479" t="s">
        <v>590</v>
      </c>
      <c r="N66" s="479" t="s">
        <v>5558</v>
      </c>
      <c r="O66" s="479" t="s">
        <v>5576</v>
      </c>
      <c r="P66" s="651">
        <v>45962</v>
      </c>
      <c r="Q66" s="478">
        <v>7</v>
      </c>
      <c r="R66" s="478">
        <v>7</v>
      </c>
      <c r="S66" s="478">
        <v>0</v>
      </c>
      <c r="T66" s="652" t="s">
        <v>5654</v>
      </c>
      <c r="U66" s="653"/>
      <c r="V66" s="479" t="s">
        <v>1209</v>
      </c>
    </row>
    <row r="67" spans="1:22" ht="15">
      <c r="A67" s="649" t="s">
        <v>5650</v>
      </c>
      <c r="B67" s="478" t="s">
        <v>2611</v>
      </c>
      <c r="C67" s="478" t="s">
        <v>2612</v>
      </c>
      <c r="D67" s="478">
        <v>119</v>
      </c>
      <c r="E67" s="478">
        <v>2</v>
      </c>
      <c r="F67" s="478">
        <v>160821</v>
      </c>
      <c r="G67" s="477">
        <v>30921</v>
      </c>
      <c r="H67" s="477">
        <v>2021</v>
      </c>
      <c r="I67" s="479" t="s">
        <v>43</v>
      </c>
      <c r="J67" s="479" t="s">
        <v>2614</v>
      </c>
      <c r="K67" s="479" t="s">
        <v>1204</v>
      </c>
      <c r="L67" s="650" t="s">
        <v>589</v>
      </c>
      <c r="M67" s="479" t="s">
        <v>590</v>
      </c>
      <c r="N67" s="479" t="s">
        <v>5558</v>
      </c>
      <c r="O67" s="479" t="s">
        <v>5576</v>
      </c>
      <c r="P67" s="651">
        <v>45962</v>
      </c>
      <c r="Q67" s="478">
        <v>5</v>
      </c>
      <c r="R67" s="478">
        <v>0</v>
      </c>
      <c r="S67" s="478">
        <v>5</v>
      </c>
      <c r="T67" s="652" t="s">
        <v>5655</v>
      </c>
      <c r="U67" s="653"/>
      <c r="V67" s="479" t="s">
        <v>1209</v>
      </c>
    </row>
    <row r="68" spans="1:22" ht="15">
      <c r="A68" s="649" t="s">
        <v>5656</v>
      </c>
      <c r="B68" s="478" t="s">
        <v>2326</v>
      </c>
      <c r="C68" s="478" t="s">
        <v>2327</v>
      </c>
      <c r="D68" s="478">
        <v>93</v>
      </c>
      <c r="E68" s="478">
        <v>1</v>
      </c>
      <c r="F68" s="478">
        <v>160821</v>
      </c>
      <c r="G68" s="477">
        <v>30921</v>
      </c>
      <c r="H68" s="477">
        <v>2021</v>
      </c>
      <c r="I68" s="479" t="s">
        <v>43</v>
      </c>
      <c r="J68" s="479" t="s">
        <v>2329</v>
      </c>
      <c r="K68" s="479" t="s">
        <v>1204</v>
      </c>
      <c r="L68" s="479" t="s">
        <v>521</v>
      </c>
      <c r="M68" s="479" t="s">
        <v>522</v>
      </c>
      <c r="N68" s="479" t="s">
        <v>5558</v>
      </c>
      <c r="O68" s="479" t="s">
        <v>5576</v>
      </c>
      <c r="P68" s="651">
        <v>45962</v>
      </c>
      <c r="Q68" s="478">
        <v>1</v>
      </c>
      <c r="R68" s="478">
        <v>1</v>
      </c>
      <c r="S68" s="478">
        <v>0</v>
      </c>
      <c r="T68" s="652" t="s">
        <v>5657</v>
      </c>
      <c r="U68" s="653"/>
      <c r="V68" s="479" t="s">
        <v>1209</v>
      </c>
    </row>
    <row r="69" spans="1:22" ht="15">
      <c r="A69" s="649" t="s">
        <v>5656</v>
      </c>
      <c r="B69" s="478" t="s">
        <v>2326</v>
      </c>
      <c r="C69" s="478" t="s">
        <v>2327</v>
      </c>
      <c r="D69" s="478">
        <v>93</v>
      </c>
      <c r="E69" s="478">
        <v>1</v>
      </c>
      <c r="F69" s="478">
        <v>160821</v>
      </c>
      <c r="G69" s="477">
        <v>30921</v>
      </c>
      <c r="H69" s="477">
        <v>2021</v>
      </c>
      <c r="I69" s="479" t="s">
        <v>43</v>
      </c>
      <c r="J69" s="479" t="s">
        <v>2329</v>
      </c>
      <c r="K69" s="479" t="s">
        <v>1204</v>
      </c>
      <c r="L69" s="650" t="s">
        <v>1174</v>
      </c>
      <c r="M69" s="479" t="s">
        <v>1175</v>
      </c>
      <c r="N69" s="479" t="s">
        <v>5558</v>
      </c>
      <c r="O69" s="479" t="s">
        <v>5576</v>
      </c>
      <c r="P69" s="651">
        <v>45962</v>
      </c>
      <c r="Q69" s="478">
        <v>2</v>
      </c>
      <c r="R69" s="478">
        <v>2</v>
      </c>
      <c r="S69" s="478">
        <v>0</v>
      </c>
      <c r="T69" s="652" t="s">
        <v>5658</v>
      </c>
      <c r="U69" s="653"/>
      <c r="V69" s="479" t="s">
        <v>1209</v>
      </c>
    </row>
    <row r="70" spans="1:22" ht="15">
      <c r="A70" s="649" t="s">
        <v>5656</v>
      </c>
      <c r="B70" s="478" t="s">
        <v>2326</v>
      </c>
      <c r="C70" s="478" t="s">
        <v>2327</v>
      </c>
      <c r="D70" s="478">
        <v>93</v>
      </c>
      <c r="E70" s="478">
        <v>1</v>
      </c>
      <c r="F70" s="478">
        <v>160821</v>
      </c>
      <c r="G70" s="477">
        <v>30921</v>
      </c>
      <c r="H70" s="477">
        <v>2021</v>
      </c>
      <c r="I70" s="479" t="s">
        <v>43</v>
      </c>
      <c r="J70" s="479" t="s">
        <v>2329</v>
      </c>
      <c r="K70" s="479" t="s">
        <v>1204</v>
      </c>
      <c r="L70" s="650" t="s">
        <v>589</v>
      </c>
      <c r="M70" s="479" t="s">
        <v>590</v>
      </c>
      <c r="N70" s="479" t="s">
        <v>5558</v>
      </c>
      <c r="O70" s="479" t="s">
        <v>5576</v>
      </c>
      <c r="P70" s="651">
        <v>45962</v>
      </c>
      <c r="Q70" s="478">
        <v>1</v>
      </c>
      <c r="R70" s="478">
        <v>0</v>
      </c>
      <c r="S70" s="478">
        <v>1</v>
      </c>
      <c r="T70" s="652" t="s">
        <v>5659</v>
      </c>
      <c r="U70" s="653"/>
      <c r="V70" s="479" t="s">
        <v>1209</v>
      </c>
    </row>
    <row r="71" spans="1:22" ht="15">
      <c r="A71" s="649" t="s">
        <v>5656</v>
      </c>
      <c r="B71" s="478" t="s">
        <v>2326</v>
      </c>
      <c r="C71" s="478" t="s">
        <v>2327</v>
      </c>
      <c r="D71" s="478">
        <v>93</v>
      </c>
      <c r="E71" s="478">
        <v>1</v>
      </c>
      <c r="F71" s="478">
        <v>160821</v>
      </c>
      <c r="G71" s="477">
        <v>30921</v>
      </c>
      <c r="H71" s="477">
        <v>2021</v>
      </c>
      <c r="I71" s="479" t="s">
        <v>43</v>
      </c>
      <c r="J71" s="479" t="s">
        <v>2329</v>
      </c>
      <c r="K71" s="479" t="s">
        <v>1204</v>
      </c>
      <c r="L71" s="650" t="s">
        <v>576</v>
      </c>
      <c r="M71" s="479" t="s">
        <v>577</v>
      </c>
      <c r="N71" s="479" t="s">
        <v>5601</v>
      </c>
      <c r="O71" s="479" t="s">
        <v>5576</v>
      </c>
      <c r="P71" s="651">
        <v>45962</v>
      </c>
      <c r="Q71" s="478">
        <v>6</v>
      </c>
      <c r="R71" s="478">
        <v>2</v>
      </c>
      <c r="S71" s="478">
        <v>4</v>
      </c>
      <c r="T71" s="652" t="s">
        <v>5660</v>
      </c>
      <c r="U71" s="653"/>
      <c r="V71" s="479" t="s">
        <v>1209</v>
      </c>
    </row>
    <row r="72" spans="1:22" ht="15">
      <c r="A72" s="649" t="s">
        <v>5656</v>
      </c>
      <c r="B72" s="478" t="s">
        <v>2326</v>
      </c>
      <c r="C72" s="478" t="s">
        <v>2327</v>
      </c>
      <c r="D72" s="478">
        <v>93</v>
      </c>
      <c r="E72" s="478">
        <v>1</v>
      </c>
      <c r="F72" s="478">
        <v>160821</v>
      </c>
      <c r="G72" s="477">
        <v>30921</v>
      </c>
      <c r="H72" s="477">
        <v>2021</v>
      </c>
      <c r="I72" s="479" t="s">
        <v>43</v>
      </c>
      <c r="J72" s="479" t="s">
        <v>2329</v>
      </c>
      <c r="K72" s="479" t="s">
        <v>1204</v>
      </c>
      <c r="L72" s="650" t="s">
        <v>5661</v>
      </c>
      <c r="M72" s="479" t="s">
        <v>5662</v>
      </c>
      <c r="N72" s="479" t="s">
        <v>5663</v>
      </c>
      <c r="O72" s="479" t="s">
        <v>5576</v>
      </c>
      <c r="P72" s="651">
        <v>45962</v>
      </c>
      <c r="Q72" s="478">
        <v>1</v>
      </c>
      <c r="R72" s="478">
        <v>1</v>
      </c>
      <c r="S72" s="478">
        <v>0</v>
      </c>
      <c r="T72" s="652" t="s">
        <v>5664</v>
      </c>
      <c r="U72" s="653"/>
      <c r="V72" s="479" t="s">
        <v>1209</v>
      </c>
    </row>
    <row r="73" spans="1:22" ht="15">
      <c r="A73" s="649" t="s">
        <v>5665</v>
      </c>
      <c r="B73" s="478" t="s">
        <v>2326</v>
      </c>
      <c r="C73" s="478" t="s">
        <v>2327</v>
      </c>
      <c r="D73" s="478">
        <v>93</v>
      </c>
      <c r="E73" s="478">
        <v>1</v>
      </c>
      <c r="F73" s="479">
        <v>30921</v>
      </c>
      <c r="G73" s="477">
        <v>200921</v>
      </c>
      <c r="H73" s="477">
        <v>2021</v>
      </c>
      <c r="I73" s="479" t="s">
        <v>43</v>
      </c>
      <c r="J73" s="479" t="s">
        <v>2329</v>
      </c>
      <c r="K73" s="479" t="s">
        <v>1204</v>
      </c>
      <c r="L73" s="650" t="s">
        <v>1174</v>
      </c>
      <c r="M73" s="479" t="s">
        <v>1175</v>
      </c>
      <c r="N73" s="479" t="s">
        <v>5558</v>
      </c>
      <c r="O73" s="479" t="s">
        <v>5576</v>
      </c>
      <c r="P73" s="651">
        <v>45962</v>
      </c>
      <c r="Q73" s="478">
        <v>3</v>
      </c>
      <c r="R73" s="478">
        <v>3</v>
      </c>
      <c r="S73" s="478">
        <v>0</v>
      </c>
      <c r="T73" s="652" t="s">
        <v>5666</v>
      </c>
      <c r="U73" s="653"/>
      <c r="V73" s="479" t="s">
        <v>1209</v>
      </c>
    </row>
    <row r="74" spans="1:22" ht="15">
      <c r="A74" s="649" t="s">
        <v>5665</v>
      </c>
      <c r="B74" s="478" t="s">
        <v>2326</v>
      </c>
      <c r="C74" s="478" t="s">
        <v>2327</v>
      </c>
      <c r="D74" s="478">
        <v>93</v>
      </c>
      <c r="E74" s="478">
        <v>1</v>
      </c>
      <c r="F74" s="479">
        <v>30921</v>
      </c>
      <c r="G74" s="477">
        <v>200921</v>
      </c>
      <c r="H74" s="477">
        <v>2021</v>
      </c>
      <c r="I74" s="479" t="s">
        <v>43</v>
      </c>
      <c r="J74" s="479" t="s">
        <v>2329</v>
      </c>
      <c r="K74" s="479" t="s">
        <v>1204</v>
      </c>
      <c r="L74" s="650" t="s">
        <v>1174</v>
      </c>
      <c r="M74" s="479" t="s">
        <v>1175</v>
      </c>
      <c r="N74" s="479" t="s">
        <v>5558</v>
      </c>
      <c r="O74" s="479" t="s">
        <v>5576</v>
      </c>
      <c r="P74" s="651">
        <v>45962</v>
      </c>
      <c r="Q74" s="478">
        <v>7</v>
      </c>
      <c r="R74" s="478">
        <v>0</v>
      </c>
      <c r="S74" s="478">
        <v>7</v>
      </c>
      <c r="T74" s="652" t="s">
        <v>5667</v>
      </c>
      <c r="U74" s="653"/>
      <c r="V74" s="479" t="s">
        <v>1209</v>
      </c>
    </row>
    <row r="75" spans="1:22" ht="15">
      <c r="A75" s="649" t="s">
        <v>5668</v>
      </c>
      <c r="B75" s="478" t="s">
        <v>2611</v>
      </c>
      <c r="C75" s="478" t="s">
        <v>2612</v>
      </c>
      <c r="D75" s="478">
        <v>119</v>
      </c>
      <c r="E75" s="478">
        <v>2</v>
      </c>
      <c r="F75" s="478">
        <v>300721</v>
      </c>
      <c r="G75" s="477">
        <v>160821</v>
      </c>
      <c r="H75" s="477">
        <v>2021</v>
      </c>
      <c r="I75" s="479" t="s">
        <v>43</v>
      </c>
      <c r="J75" s="479" t="s">
        <v>2614</v>
      </c>
      <c r="K75" s="479" t="s">
        <v>1204</v>
      </c>
      <c r="L75" s="650" t="s">
        <v>589</v>
      </c>
      <c r="M75" s="479" t="s">
        <v>590</v>
      </c>
      <c r="N75" s="479" t="s">
        <v>5558</v>
      </c>
      <c r="O75" s="479" t="s">
        <v>5576</v>
      </c>
      <c r="P75" s="651">
        <v>45962</v>
      </c>
      <c r="Q75" s="478">
        <v>1</v>
      </c>
      <c r="R75" s="478">
        <v>1</v>
      </c>
      <c r="S75" s="478">
        <v>0</v>
      </c>
      <c r="T75" s="652" t="s">
        <v>5669</v>
      </c>
      <c r="U75" s="653"/>
      <c r="V75" s="479" t="s">
        <v>1209</v>
      </c>
    </row>
    <row r="76" spans="1:22" ht="15">
      <c r="A76" s="649" t="s">
        <v>5668</v>
      </c>
      <c r="B76" s="478" t="s">
        <v>2611</v>
      </c>
      <c r="C76" s="478" t="s">
        <v>2612</v>
      </c>
      <c r="D76" s="478">
        <v>119</v>
      </c>
      <c r="E76" s="478">
        <v>2</v>
      </c>
      <c r="F76" s="478">
        <v>300721</v>
      </c>
      <c r="G76" s="477">
        <v>160821</v>
      </c>
      <c r="H76" s="477">
        <v>2021</v>
      </c>
      <c r="I76" s="479" t="s">
        <v>43</v>
      </c>
      <c r="J76" s="479" t="s">
        <v>2614</v>
      </c>
      <c r="K76" s="479" t="s">
        <v>1204</v>
      </c>
      <c r="L76" s="650" t="s">
        <v>576</v>
      </c>
      <c r="M76" s="479" t="s">
        <v>577</v>
      </c>
      <c r="N76" s="479" t="s">
        <v>5601</v>
      </c>
      <c r="O76" s="479" t="s">
        <v>5576</v>
      </c>
      <c r="P76" s="651">
        <v>45962</v>
      </c>
      <c r="Q76" s="478">
        <v>1</v>
      </c>
      <c r="R76" s="478">
        <v>0</v>
      </c>
      <c r="S76" s="478">
        <v>1</v>
      </c>
      <c r="T76" s="652" t="s">
        <v>5670</v>
      </c>
      <c r="U76" s="653"/>
      <c r="V76" s="479" t="s">
        <v>1209</v>
      </c>
    </row>
    <row r="77" spans="1:22" ht="15">
      <c r="A77" s="649" t="s">
        <v>5671</v>
      </c>
      <c r="B77" s="478" t="s">
        <v>2320</v>
      </c>
      <c r="C77" s="478" t="s">
        <v>2321</v>
      </c>
      <c r="D77" s="478">
        <v>80</v>
      </c>
      <c r="E77" s="478">
        <v>4</v>
      </c>
      <c r="F77" s="479">
        <v>30921</v>
      </c>
      <c r="G77" s="477">
        <v>200921</v>
      </c>
      <c r="H77" s="477">
        <v>2021</v>
      </c>
      <c r="I77" s="479" t="s">
        <v>43</v>
      </c>
      <c r="J77" s="479" t="s">
        <v>2323</v>
      </c>
      <c r="K77" s="479" t="s">
        <v>1204</v>
      </c>
      <c r="L77" s="650" t="s">
        <v>589</v>
      </c>
      <c r="M77" s="479" t="s">
        <v>590</v>
      </c>
      <c r="N77" s="479" t="s">
        <v>5558</v>
      </c>
      <c r="O77" s="479" t="s">
        <v>5576</v>
      </c>
      <c r="P77" s="651">
        <v>45962</v>
      </c>
      <c r="Q77" s="478">
        <v>1</v>
      </c>
      <c r="R77" s="478">
        <v>0</v>
      </c>
      <c r="S77" s="478">
        <v>1</v>
      </c>
      <c r="T77" s="652" t="s">
        <v>5672</v>
      </c>
      <c r="U77" s="653"/>
      <c r="V77" s="479" t="s">
        <v>1209</v>
      </c>
    </row>
    <row r="78" spans="1:22" ht="15">
      <c r="A78" s="649" t="s">
        <v>5668</v>
      </c>
      <c r="B78" s="478" t="s">
        <v>2611</v>
      </c>
      <c r="C78" s="478" t="s">
        <v>2612</v>
      </c>
      <c r="D78" s="478">
        <v>119</v>
      </c>
      <c r="E78" s="478">
        <v>2</v>
      </c>
      <c r="F78" s="478">
        <v>300721</v>
      </c>
      <c r="G78" s="477">
        <v>160821</v>
      </c>
      <c r="H78" s="477">
        <v>2021</v>
      </c>
      <c r="I78" s="479" t="s">
        <v>43</v>
      </c>
      <c r="J78" s="479" t="s">
        <v>2614</v>
      </c>
      <c r="K78" s="479" t="s">
        <v>1204</v>
      </c>
      <c r="L78" s="650" t="s">
        <v>589</v>
      </c>
      <c r="M78" s="479" t="s">
        <v>590</v>
      </c>
      <c r="N78" s="479" t="s">
        <v>5558</v>
      </c>
      <c r="O78" s="479" t="s">
        <v>5576</v>
      </c>
      <c r="P78" s="651">
        <v>45962</v>
      </c>
      <c r="Q78" s="478">
        <v>2</v>
      </c>
      <c r="R78" s="478">
        <v>1</v>
      </c>
      <c r="S78" s="478">
        <v>1</v>
      </c>
      <c r="T78" s="652" t="s">
        <v>5673</v>
      </c>
      <c r="U78" s="653"/>
      <c r="V78" s="479" t="s">
        <v>1209</v>
      </c>
    </row>
    <row r="79" spans="1:22" ht="15">
      <c r="A79" s="649" t="s">
        <v>5668</v>
      </c>
      <c r="B79" s="478" t="s">
        <v>2611</v>
      </c>
      <c r="C79" s="478" t="s">
        <v>2612</v>
      </c>
      <c r="D79" s="478">
        <v>119</v>
      </c>
      <c r="E79" s="478">
        <v>2</v>
      </c>
      <c r="F79" s="478">
        <v>300721</v>
      </c>
      <c r="G79" s="477">
        <v>160821</v>
      </c>
      <c r="H79" s="477">
        <v>2021</v>
      </c>
      <c r="I79" s="479" t="s">
        <v>43</v>
      </c>
      <c r="J79" s="479" t="s">
        <v>2614</v>
      </c>
      <c r="K79" s="479" t="s">
        <v>1204</v>
      </c>
      <c r="L79" s="650" t="s">
        <v>576</v>
      </c>
      <c r="M79" s="479" t="s">
        <v>577</v>
      </c>
      <c r="N79" s="479" t="s">
        <v>5601</v>
      </c>
      <c r="O79" s="479" t="s">
        <v>5576</v>
      </c>
      <c r="P79" s="651">
        <v>45962</v>
      </c>
      <c r="Q79" s="478">
        <v>1</v>
      </c>
      <c r="R79" s="478">
        <v>0</v>
      </c>
      <c r="S79" s="478">
        <v>1</v>
      </c>
      <c r="T79" s="652" t="s">
        <v>5674</v>
      </c>
      <c r="U79" s="653"/>
      <c r="V79" s="479" t="s">
        <v>1209</v>
      </c>
    </row>
    <row r="80" spans="1:22" ht="15">
      <c r="A80" s="649" t="s">
        <v>5675</v>
      </c>
      <c r="B80" s="478" t="s">
        <v>2336</v>
      </c>
      <c r="C80" s="478" t="s">
        <v>2337</v>
      </c>
      <c r="D80" s="478">
        <v>101</v>
      </c>
      <c r="E80" s="478">
        <v>2</v>
      </c>
      <c r="F80" s="478">
        <v>300721</v>
      </c>
      <c r="G80" s="477">
        <v>160821</v>
      </c>
      <c r="H80" s="477">
        <v>2021</v>
      </c>
      <c r="I80" s="479" t="s">
        <v>43</v>
      </c>
      <c r="J80" s="479" t="s">
        <v>2339</v>
      </c>
      <c r="K80" s="479" t="s">
        <v>1204</v>
      </c>
      <c r="L80" s="650" t="s">
        <v>576</v>
      </c>
      <c r="M80" s="479" t="s">
        <v>577</v>
      </c>
      <c r="N80" s="479" t="s">
        <v>5601</v>
      </c>
      <c r="O80" s="479" t="s">
        <v>5576</v>
      </c>
      <c r="P80" s="651">
        <v>45962</v>
      </c>
      <c r="Q80" s="478">
        <v>1</v>
      </c>
      <c r="R80" s="478">
        <v>0</v>
      </c>
      <c r="S80" s="478">
        <v>1</v>
      </c>
      <c r="T80" s="652" t="s">
        <v>5676</v>
      </c>
      <c r="U80" s="653"/>
      <c r="V80" s="479" t="s">
        <v>1209</v>
      </c>
    </row>
    <row r="81" spans="1:22" ht="15">
      <c r="A81" s="649" t="s">
        <v>5675</v>
      </c>
      <c r="B81" s="478" t="s">
        <v>2336</v>
      </c>
      <c r="C81" s="478" t="s">
        <v>2337</v>
      </c>
      <c r="D81" s="478">
        <v>101</v>
      </c>
      <c r="E81" s="478">
        <v>2</v>
      </c>
      <c r="F81" s="478">
        <v>300721</v>
      </c>
      <c r="G81" s="477">
        <v>160821</v>
      </c>
      <c r="H81" s="477">
        <v>2021</v>
      </c>
      <c r="I81" s="479" t="s">
        <v>43</v>
      </c>
      <c r="J81" s="479" t="s">
        <v>2339</v>
      </c>
      <c r="K81" s="479" t="s">
        <v>1204</v>
      </c>
      <c r="L81" s="650" t="s">
        <v>576</v>
      </c>
      <c r="M81" s="479" t="s">
        <v>577</v>
      </c>
      <c r="N81" s="479" t="s">
        <v>5601</v>
      </c>
      <c r="O81" s="479" t="s">
        <v>5576</v>
      </c>
      <c r="P81" s="651">
        <v>45962</v>
      </c>
      <c r="Q81" s="478">
        <v>1</v>
      </c>
      <c r="R81" s="478">
        <v>0</v>
      </c>
      <c r="S81" s="478">
        <v>1</v>
      </c>
      <c r="T81" s="652" t="s">
        <v>5677</v>
      </c>
      <c r="U81" s="653"/>
      <c r="V81" s="479" t="s">
        <v>1209</v>
      </c>
    </row>
    <row r="82" spans="1:22" ht="15">
      <c r="A82" s="649" t="s">
        <v>5656</v>
      </c>
      <c r="B82" s="478" t="s">
        <v>2326</v>
      </c>
      <c r="C82" s="478" t="s">
        <v>2327</v>
      </c>
      <c r="D82" s="478">
        <v>93</v>
      </c>
      <c r="E82" s="478">
        <v>1</v>
      </c>
      <c r="F82" s="478">
        <v>160821</v>
      </c>
      <c r="G82" s="477">
        <v>30921</v>
      </c>
      <c r="H82" s="477">
        <v>2021</v>
      </c>
      <c r="I82" s="479" t="s">
        <v>43</v>
      </c>
      <c r="J82" s="479" t="s">
        <v>2329</v>
      </c>
      <c r="K82" s="479" t="s">
        <v>1204</v>
      </c>
      <c r="L82" s="650" t="s">
        <v>576</v>
      </c>
      <c r="M82" s="479" t="s">
        <v>577</v>
      </c>
      <c r="N82" s="479" t="s">
        <v>5601</v>
      </c>
      <c r="O82" s="479" t="s">
        <v>5576</v>
      </c>
      <c r="P82" s="651">
        <v>45962</v>
      </c>
      <c r="Q82" s="478">
        <v>1</v>
      </c>
      <c r="R82" s="478">
        <v>0</v>
      </c>
      <c r="S82" s="478">
        <v>1</v>
      </c>
      <c r="T82" s="652" t="s">
        <v>5678</v>
      </c>
      <c r="U82" s="653"/>
      <c r="V82" s="479" t="s">
        <v>1209</v>
      </c>
    </row>
    <row r="83" spans="1:22" ht="15">
      <c r="A83" s="649" t="s">
        <v>5679</v>
      </c>
      <c r="B83" s="478" t="s">
        <v>2611</v>
      </c>
      <c r="C83" s="478" t="s">
        <v>2612</v>
      </c>
      <c r="D83" s="478">
        <v>119</v>
      </c>
      <c r="E83" s="478">
        <v>2</v>
      </c>
      <c r="F83" s="478">
        <v>160821</v>
      </c>
      <c r="G83" s="477">
        <v>30921</v>
      </c>
      <c r="H83" s="477">
        <v>2021</v>
      </c>
      <c r="I83" s="479" t="s">
        <v>43</v>
      </c>
      <c r="J83" s="479" t="s">
        <v>2614</v>
      </c>
      <c r="K83" s="479" t="s">
        <v>1204</v>
      </c>
      <c r="L83" s="650" t="s">
        <v>589</v>
      </c>
      <c r="M83" s="479" t="s">
        <v>590</v>
      </c>
      <c r="N83" s="479" t="s">
        <v>5558</v>
      </c>
      <c r="O83" s="479" t="s">
        <v>5576</v>
      </c>
      <c r="P83" s="651">
        <v>45962</v>
      </c>
      <c r="Q83" s="478">
        <v>1</v>
      </c>
      <c r="R83" s="478">
        <v>1</v>
      </c>
      <c r="S83" s="478">
        <v>0</v>
      </c>
      <c r="T83" s="652" t="s">
        <v>5680</v>
      </c>
      <c r="U83" s="653"/>
      <c r="V83" s="479" t="s">
        <v>1209</v>
      </c>
    </row>
    <row r="84" spans="1:22" ht="15">
      <c r="A84" s="649" t="s">
        <v>5681</v>
      </c>
      <c r="B84" s="478" t="s">
        <v>2326</v>
      </c>
      <c r="C84" s="478" t="s">
        <v>2327</v>
      </c>
      <c r="D84" s="478">
        <v>93</v>
      </c>
      <c r="E84" s="478">
        <v>1</v>
      </c>
      <c r="F84" s="479">
        <v>30921</v>
      </c>
      <c r="G84" s="477">
        <v>200921</v>
      </c>
      <c r="H84" s="477">
        <v>2021</v>
      </c>
      <c r="I84" s="479" t="s">
        <v>43</v>
      </c>
      <c r="J84" s="479" t="s">
        <v>2329</v>
      </c>
      <c r="K84" s="479" t="s">
        <v>1204</v>
      </c>
      <c r="L84" s="650" t="s">
        <v>1174</v>
      </c>
      <c r="M84" s="479" t="s">
        <v>1175</v>
      </c>
      <c r="N84" s="479" t="s">
        <v>5558</v>
      </c>
      <c r="O84" s="479" t="s">
        <v>5576</v>
      </c>
      <c r="P84" s="651">
        <v>45962</v>
      </c>
      <c r="Q84" s="478">
        <v>1</v>
      </c>
      <c r="R84" s="478">
        <v>0</v>
      </c>
      <c r="S84" s="478">
        <v>1</v>
      </c>
      <c r="T84" s="652" t="s">
        <v>5682</v>
      </c>
      <c r="U84" s="653"/>
      <c r="V84" s="479" t="s">
        <v>1209</v>
      </c>
    </row>
    <row r="85" spans="1:22" ht="15">
      <c r="A85" s="649" t="s">
        <v>5681</v>
      </c>
      <c r="B85" s="478" t="s">
        <v>2326</v>
      </c>
      <c r="C85" s="478" t="s">
        <v>2327</v>
      </c>
      <c r="D85" s="478">
        <v>93</v>
      </c>
      <c r="E85" s="478">
        <v>1</v>
      </c>
      <c r="F85" s="479">
        <v>30921</v>
      </c>
      <c r="G85" s="477">
        <v>200921</v>
      </c>
      <c r="H85" s="477">
        <v>2021</v>
      </c>
      <c r="I85" s="479" t="s">
        <v>43</v>
      </c>
      <c r="J85" s="479" t="s">
        <v>2329</v>
      </c>
      <c r="K85" s="479" t="s">
        <v>1204</v>
      </c>
      <c r="L85" s="650" t="s">
        <v>589</v>
      </c>
      <c r="M85" s="479" t="s">
        <v>590</v>
      </c>
      <c r="N85" s="479" t="s">
        <v>5558</v>
      </c>
      <c r="O85" s="479" t="s">
        <v>5576</v>
      </c>
      <c r="P85" s="651">
        <v>45962</v>
      </c>
      <c r="Q85" s="478">
        <v>1</v>
      </c>
      <c r="R85" s="478">
        <v>0</v>
      </c>
      <c r="S85" s="478">
        <v>1</v>
      </c>
      <c r="T85" s="652" t="s">
        <v>5683</v>
      </c>
      <c r="U85" s="653"/>
      <c r="V85" s="479" t="s">
        <v>1209</v>
      </c>
    </row>
    <row r="86" spans="1:22" ht="15">
      <c r="A86" s="649" t="s">
        <v>5684</v>
      </c>
      <c r="B86" s="478" t="s">
        <v>2773</v>
      </c>
      <c r="C86" s="478" t="s">
        <v>2774</v>
      </c>
      <c r="D86" s="478">
        <v>83</v>
      </c>
      <c r="E86" s="478">
        <v>2</v>
      </c>
      <c r="F86" s="478">
        <v>220622</v>
      </c>
      <c r="G86" s="477">
        <v>60722</v>
      </c>
      <c r="H86" s="477">
        <v>2022</v>
      </c>
      <c r="I86" s="479" t="s">
        <v>43</v>
      </c>
      <c r="J86" s="479" t="s">
        <v>2776</v>
      </c>
      <c r="K86" s="479" t="s">
        <v>1204</v>
      </c>
      <c r="L86" s="650" t="s">
        <v>1174</v>
      </c>
      <c r="M86" s="479" t="s">
        <v>1175</v>
      </c>
      <c r="N86" s="479" t="s">
        <v>5558</v>
      </c>
      <c r="O86" s="479" t="s">
        <v>5576</v>
      </c>
      <c r="P86" s="651">
        <v>45962</v>
      </c>
      <c r="Q86" s="478">
        <v>7</v>
      </c>
      <c r="R86" s="478">
        <v>7</v>
      </c>
      <c r="S86" s="478">
        <v>0</v>
      </c>
      <c r="T86" s="652" t="s">
        <v>5685</v>
      </c>
      <c r="U86" s="653"/>
      <c r="V86" s="479" t="s">
        <v>1209</v>
      </c>
    </row>
    <row r="87" spans="1:22" ht="15">
      <c r="A87" s="649" t="s">
        <v>5684</v>
      </c>
      <c r="B87" s="478" t="s">
        <v>2773</v>
      </c>
      <c r="C87" s="478" t="s">
        <v>2774</v>
      </c>
      <c r="D87" s="478">
        <v>83</v>
      </c>
      <c r="E87" s="478">
        <v>2</v>
      </c>
      <c r="F87" s="478">
        <v>220622</v>
      </c>
      <c r="G87" s="477">
        <v>60722</v>
      </c>
      <c r="H87" s="477">
        <v>2022</v>
      </c>
      <c r="I87" s="479" t="s">
        <v>43</v>
      </c>
      <c r="J87" s="479" t="s">
        <v>2776</v>
      </c>
      <c r="K87" s="479" t="s">
        <v>1204</v>
      </c>
      <c r="L87" s="650" t="s">
        <v>1174</v>
      </c>
      <c r="M87" s="479" t="s">
        <v>1175</v>
      </c>
      <c r="N87" s="479" t="s">
        <v>5558</v>
      </c>
      <c r="O87" s="479" t="s">
        <v>5576</v>
      </c>
      <c r="P87" s="651">
        <v>45962</v>
      </c>
      <c r="Q87" s="478">
        <v>4</v>
      </c>
      <c r="R87" s="478">
        <v>0</v>
      </c>
      <c r="S87" s="478">
        <v>4</v>
      </c>
      <c r="T87" s="652" t="s">
        <v>5686</v>
      </c>
      <c r="U87" s="653"/>
      <c r="V87" s="479" t="s">
        <v>1209</v>
      </c>
    </row>
    <row r="88" spans="1:22" ht="15">
      <c r="A88" s="649" t="s">
        <v>5687</v>
      </c>
      <c r="B88" s="478" t="s">
        <v>2611</v>
      </c>
      <c r="C88" s="478" t="s">
        <v>2612</v>
      </c>
      <c r="D88" s="478">
        <v>119</v>
      </c>
      <c r="E88" s="478">
        <v>2</v>
      </c>
      <c r="F88" s="478">
        <v>200722</v>
      </c>
      <c r="G88" s="477">
        <v>30822</v>
      </c>
      <c r="H88" s="477">
        <v>2022</v>
      </c>
      <c r="I88" s="479" t="s">
        <v>43</v>
      </c>
      <c r="J88" s="479" t="s">
        <v>2614</v>
      </c>
      <c r="K88" s="479" t="s">
        <v>1204</v>
      </c>
      <c r="L88" s="479" t="s">
        <v>5688</v>
      </c>
      <c r="M88" s="479" t="s">
        <v>5689</v>
      </c>
      <c r="N88" s="479" t="s">
        <v>5690</v>
      </c>
      <c r="O88" s="479" t="s">
        <v>5576</v>
      </c>
      <c r="P88" s="651">
        <v>45962</v>
      </c>
      <c r="Q88" s="478">
        <v>1</v>
      </c>
      <c r="R88" s="478">
        <v>0</v>
      </c>
      <c r="S88" s="478">
        <v>1</v>
      </c>
      <c r="T88" s="652" t="s">
        <v>5691</v>
      </c>
      <c r="U88" s="653"/>
      <c r="V88" s="479" t="s">
        <v>1209</v>
      </c>
    </row>
    <row r="89" spans="1:22" ht="15">
      <c r="A89" s="649" t="s">
        <v>5692</v>
      </c>
      <c r="B89" s="478" t="s">
        <v>2302</v>
      </c>
      <c r="C89" s="478" t="s">
        <v>2303</v>
      </c>
      <c r="D89" s="478">
        <v>119</v>
      </c>
      <c r="E89" s="478">
        <v>1</v>
      </c>
      <c r="F89" s="479">
        <v>80622</v>
      </c>
      <c r="G89" s="477">
        <v>220622</v>
      </c>
      <c r="H89" s="477">
        <v>2022</v>
      </c>
      <c r="I89" s="479" t="s">
        <v>43</v>
      </c>
      <c r="J89" s="479" t="s">
        <v>2305</v>
      </c>
      <c r="K89" s="479" t="s">
        <v>1204</v>
      </c>
      <c r="L89" s="650" t="s">
        <v>1174</v>
      </c>
      <c r="M89" s="479" t="s">
        <v>1175</v>
      </c>
      <c r="N89" s="479" t="s">
        <v>5558</v>
      </c>
      <c r="O89" s="479" t="s">
        <v>5576</v>
      </c>
      <c r="P89" s="651">
        <v>45962</v>
      </c>
      <c r="Q89" s="478">
        <v>1</v>
      </c>
      <c r="R89" s="478">
        <v>1</v>
      </c>
      <c r="S89" s="478">
        <v>0</v>
      </c>
      <c r="T89" s="652" t="s">
        <v>5693</v>
      </c>
      <c r="U89" s="653"/>
      <c r="V89" s="479" t="s">
        <v>1209</v>
      </c>
    </row>
    <row r="90" spans="1:22" ht="15">
      <c r="A90" s="649" t="s">
        <v>5694</v>
      </c>
      <c r="B90" s="478" t="s">
        <v>2481</v>
      </c>
      <c r="C90" s="478" t="s">
        <v>2482</v>
      </c>
      <c r="D90" s="478">
        <v>71</v>
      </c>
      <c r="E90" s="478">
        <v>2</v>
      </c>
      <c r="F90" s="478">
        <v>180423</v>
      </c>
      <c r="G90" s="477">
        <v>40523</v>
      </c>
      <c r="H90" s="477">
        <v>2023</v>
      </c>
      <c r="I90" s="479" t="s">
        <v>43</v>
      </c>
      <c r="J90" s="479" t="s">
        <v>2484</v>
      </c>
      <c r="K90" s="479" t="s">
        <v>1204</v>
      </c>
      <c r="L90" s="650" t="s">
        <v>5695</v>
      </c>
      <c r="M90" s="479" t="s">
        <v>5696</v>
      </c>
      <c r="N90" s="479" t="s">
        <v>5697</v>
      </c>
      <c r="O90" s="479" t="s">
        <v>5576</v>
      </c>
      <c r="P90" s="651">
        <v>45962</v>
      </c>
      <c r="Q90" s="478">
        <v>1</v>
      </c>
      <c r="R90" s="478">
        <v>0</v>
      </c>
      <c r="S90" s="478">
        <v>1</v>
      </c>
      <c r="T90" s="652" t="s">
        <v>5698</v>
      </c>
      <c r="U90" s="653"/>
      <c r="V90" s="479" t="s">
        <v>1209</v>
      </c>
    </row>
    <row r="91" spans="1:22" ht="15">
      <c r="A91" s="649" t="s">
        <v>5694</v>
      </c>
      <c r="B91" s="478" t="s">
        <v>2481</v>
      </c>
      <c r="C91" s="478" t="s">
        <v>2482</v>
      </c>
      <c r="D91" s="478">
        <v>71</v>
      </c>
      <c r="E91" s="478">
        <v>2</v>
      </c>
      <c r="F91" s="478">
        <v>180423</v>
      </c>
      <c r="G91" s="477">
        <v>40523</v>
      </c>
      <c r="H91" s="477">
        <v>2023</v>
      </c>
      <c r="I91" s="479" t="s">
        <v>43</v>
      </c>
      <c r="J91" s="479" t="s">
        <v>2484</v>
      </c>
      <c r="K91" s="479" t="s">
        <v>1204</v>
      </c>
      <c r="L91" s="479" t="s">
        <v>5626</v>
      </c>
      <c r="M91" s="479" t="s">
        <v>5627</v>
      </c>
      <c r="N91" s="479" t="s">
        <v>5628</v>
      </c>
      <c r="O91" s="479" t="s">
        <v>5576</v>
      </c>
      <c r="P91" s="651">
        <v>45962</v>
      </c>
      <c r="Q91" s="478">
        <v>2</v>
      </c>
      <c r="R91" s="478">
        <v>0</v>
      </c>
      <c r="S91" s="478">
        <v>2</v>
      </c>
      <c r="T91" s="652" t="s">
        <v>5699</v>
      </c>
      <c r="U91" s="653"/>
      <c r="V91" s="479" t="s">
        <v>1209</v>
      </c>
    </row>
    <row r="92" spans="1:22" ht="15">
      <c r="A92" s="649" t="s">
        <v>5694</v>
      </c>
      <c r="B92" s="478" t="s">
        <v>2481</v>
      </c>
      <c r="C92" s="478" t="s">
        <v>2482</v>
      </c>
      <c r="D92" s="478">
        <v>71</v>
      </c>
      <c r="E92" s="478">
        <v>2</v>
      </c>
      <c r="F92" s="478">
        <v>180423</v>
      </c>
      <c r="G92" s="477">
        <v>40523</v>
      </c>
      <c r="H92" s="477">
        <v>2023</v>
      </c>
      <c r="I92" s="479" t="s">
        <v>43</v>
      </c>
      <c r="J92" s="479" t="s">
        <v>2484</v>
      </c>
      <c r="K92" s="479" t="s">
        <v>1204</v>
      </c>
      <c r="L92" s="650" t="s">
        <v>916</v>
      </c>
      <c r="M92" s="479" t="s">
        <v>917</v>
      </c>
      <c r="N92" s="479" t="s">
        <v>5558</v>
      </c>
      <c r="O92" s="479" t="s">
        <v>5576</v>
      </c>
      <c r="P92" s="651">
        <v>45962</v>
      </c>
      <c r="Q92" s="478">
        <v>1</v>
      </c>
      <c r="R92" s="478">
        <v>1</v>
      </c>
      <c r="S92" s="478">
        <v>0</v>
      </c>
      <c r="T92" s="652" t="s">
        <v>5700</v>
      </c>
      <c r="U92" s="653"/>
      <c r="V92" s="479" t="s">
        <v>1209</v>
      </c>
    </row>
    <row r="93" spans="1:22" ht="15">
      <c r="A93" s="649" t="s">
        <v>5701</v>
      </c>
      <c r="B93" s="478" t="s">
        <v>2352</v>
      </c>
      <c r="C93" s="478" t="s">
        <v>2353</v>
      </c>
      <c r="D93" s="478">
        <v>71</v>
      </c>
      <c r="E93" s="478">
        <v>1</v>
      </c>
      <c r="F93" s="478">
        <v>180423</v>
      </c>
      <c r="G93" s="477">
        <v>40523</v>
      </c>
      <c r="H93" s="477">
        <v>2023</v>
      </c>
      <c r="I93" s="479" t="s">
        <v>43</v>
      </c>
      <c r="J93" s="479" t="s">
        <v>5702</v>
      </c>
      <c r="K93" s="479" t="s">
        <v>1204</v>
      </c>
      <c r="L93" s="479" t="s">
        <v>5626</v>
      </c>
      <c r="M93" s="479" t="s">
        <v>5627</v>
      </c>
      <c r="N93" s="479" t="s">
        <v>5628</v>
      </c>
      <c r="O93" s="479" t="s">
        <v>5576</v>
      </c>
      <c r="P93" s="651">
        <v>45962</v>
      </c>
      <c r="Q93" s="478">
        <v>1</v>
      </c>
      <c r="R93" s="478">
        <v>0</v>
      </c>
      <c r="S93" s="478">
        <v>1</v>
      </c>
      <c r="T93" s="652" t="s">
        <v>5703</v>
      </c>
      <c r="U93" s="653"/>
      <c r="V93" s="479" t="s">
        <v>1209</v>
      </c>
    </row>
    <row r="94" spans="1:22" ht="15">
      <c r="A94" s="649" t="s">
        <v>5704</v>
      </c>
      <c r="B94" s="478" t="s">
        <v>2360</v>
      </c>
      <c r="C94" s="478" t="s">
        <v>2361</v>
      </c>
      <c r="D94" s="478">
        <v>80</v>
      </c>
      <c r="E94" s="478">
        <v>1</v>
      </c>
      <c r="F94" s="478">
        <v>180423</v>
      </c>
      <c r="G94" s="477">
        <v>40523</v>
      </c>
      <c r="H94" s="477">
        <v>2023</v>
      </c>
      <c r="I94" s="479" t="s">
        <v>43</v>
      </c>
      <c r="J94" s="479" t="s">
        <v>2363</v>
      </c>
      <c r="K94" s="479" t="s">
        <v>1204</v>
      </c>
      <c r="L94" s="650" t="s">
        <v>5552</v>
      </c>
      <c r="M94" s="479" t="s">
        <v>5557</v>
      </c>
      <c r="N94" s="479" t="s">
        <v>5558</v>
      </c>
      <c r="O94" s="479" t="s">
        <v>5576</v>
      </c>
      <c r="P94" s="651">
        <v>45962</v>
      </c>
      <c r="Q94" s="478">
        <v>1</v>
      </c>
      <c r="R94" s="478">
        <v>1</v>
      </c>
      <c r="S94" s="478">
        <v>0</v>
      </c>
      <c r="T94" s="652" t="s">
        <v>5705</v>
      </c>
      <c r="U94" s="653"/>
      <c r="V94" s="479" t="s">
        <v>1209</v>
      </c>
    </row>
    <row r="95" spans="1:22" ht="15">
      <c r="A95" s="649" t="s">
        <v>5704</v>
      </c>
      <c r="B95" s="478" t="s">
        <v>2360</v>
      </c>
      <c r="C95" s="478" t="s">
        <v>2361</v>
      </c>
      <c r="D95" s="478">
        <v>80</v>
      </c>
      <c r="E95" s="478">
        <v>1</v>
      </c>
      <c r="F95" s="478">
        <v>180423</v>
      </c>
      <c r="G95" s="477">
        <v>40523</v>
      </c>
      <c r="H95" s="477">
        <v>2023</v>
      </c>
      <c r="I95" s="479" t="s">
        <v>43</v>
      </c>
      <c r="J95" s="479" t="s">
        <v>2363</v>
      </c>
      <c r="K95" s="479" t="s">
        <v>1204</v>
      </c>
      <c r="L95" s="650" t="s">
        <v>5631</v>
      </c>
      <c r="M95" s="479" t="s">
        <v>5632</v>
      </c>
      <c r="N95" s="479" t="s">
        <v>5601</v>
      </c>
      <c r="O95" s="479" t="s">
        <v>5576</v>
      </c>
      <c r="P95" s="651">
        <v>45962</v>
      </c>
      <c r="Q95" s="478">
        <v>7</v>
      </c>
      <c r="R95" s="478">
        <v>0</v>
      </c>
      <c r="S95" s="478">
        <v>7</v>
      </c>
      <c r="T95" s="652" t="s">
        <v>5706</v>
      </c>
      <c r="U95" s="653"/>
      <c r="V95" s="479" t="s">
        <v>1209</v>
      </c>
    </row>
    <row r="96" spans="1:22" ht="15">
      <c r="A96" s="649" t="s">
        <v>5704</v>
      </c>
      <c r="B96" s="478" t="s">
        <v>2360</v>
      </c>
      <c r="C96" s="478" t="s">
        <v>2361</v>
      </c>
      <c r="D96" s="478">
        <v>80</v>
      </c>
      <c r="E96" s="478">
        <v>1</v>
      </c>
      <c r="F96" s="478">
        <v>180423</v>
      </c>
      <c r="G96" s="477">
        <v>40523</v>
      </c>
      <c r="H96" s="477">
        <v>2023</v>
      </c>
      <c r="I96" s="479" t="s">
        <v>43</v>
      </c>
      <c r="J96" s="479" t="s">
        <v>2363</v>
      </c>
      <c r="K96" s="479" t="s">
        <v>1204</v>
      </c>
      <c r="L96" s="650" t="s">
        <v>5707</v>
      </c>
      <c r="M96" s="479" t="s">
        <v>5708</v>
      </c>
      <c r="N96" s="479" t="s">
        <v>5598</v>
      </c>
      <c r="O96" s="479" t="s">
        <v>5576</v>
      </c>
      <c r="P96" s="651">
        <v>45962</v>
      </c>
      <c r="Q96" s="478">
        <v>1</v>
      </c>
      <c r="R96" s="478">
        <v>0</v>
      </c>
      <c r="S96" s="478">
        <v>1</v>
      </c>
      <c r="T96" s="652" t="s">
        <v>5709</v>
      </c>
      <c r="U96" s="653"/>
      <c r="V96" s="479" t="s">
        <v>1209</v>
      </c>
    </row>
    <row r="97" spans="1:22" ht="15">
      <c r="A97" s="649" t="s">
        <v>5704</v>
      </c>
      <c r="B97" s="478" t="s">
        <v>2360</v>
      </c>
      <c r="C97" s="478" t="s">
        <v>2361</v>
      </c>
      <c r="D97" s="478">
        <v>80</v>
      </c>
      <c r="E97" s="478">
        <v>1</v>
      </c>
      <c r="F97" s="478">
        <v>180423</v>
      </c>
      <c r="G97" s="477">
        <v>40523</v>
      </c>
      <c r="H97" s="477">
        <v>2023</v>
      </c>
      <c r="I97" s="479" t="s">
        <v>43</v>
      </c>
      <c r="J97" s="479" t="s">
        <v>2363</v>
      </c>
      <c r="K97" s="479" t="s">
        <v>1204</v>
      </c>
      <c r="L97" s="479" t="s">
        <v>4956</v>
      </c>
      <c r="M97" s="479" t="s">
        <v>4957</v>
      </c>
      <c r="N97" s="479" t="s">
        <v>5710</v>
      </c>
      <c r="O97" s="479" t="s">
        <v>5576</v>
      </c>
      <c r="P97" s="651">
        <v>45962</v>
      </c>
      <c r="Q97" s="478">
        <v>2</v>
      </c>
      <c r="R97" s="478">
        <v>0</v>
      </c>
      <c r="S97" s="478">
        <v>2</v>
      </c>
      <c r="T97" s="652" t="s">
        <v>5711</v>
      </c>
      <c r="U97" s="653"/>
      <c r="V97" s="479" t="s">
        <v>1209</v>
      </c>
    </row>
    <row r="98" spans="1:22" ht="15">
      <c r="A98" s="649" t="s">
        <v>5704</v>
      </c>
      <c r="B98" s="478" t="s">
        <v>2360</v>
      </c>
      <c r="C98" s="478" t="s">
        <v>2361</v>
      </c>
      <c r="D98" s="478">
        <v>80</v>
      </c>
      <c r="E98" s="478">
        <v>1</v>
      </c>
      <c r="F98" s="478">
        <v>180423</v>
      </c>
      <c r="G98" s="477">
        <v>40523</v>
      </c>
      <c r="H98" s="477">
        <v>2023</v>
      </c>
      <c r="I98" s="479" t="s">
        <v>43</v>
      </c>
      <c r="J98" s="479" t="s">
        <v>2363</v>
      </c>
      <c r="K98" s="479" t="s">
        <v>1204</v>
      </c>
      <c r="L98" s="650" t="s">
        <v>923</v>
      </c>
      <c r="M98" s="479" t="s">
        <v>5712</v>
      </c>
      <c r="N98" s="479" t="s">
        <v>5601</v>
      </c>
      <c r="O98" s="479" t="s">
        <v>5576</v>
      </c>
      <c r="P98" s="651">
        <v>45962</v>
      </c>
      <c r="Q98" s="478">
        <v>2</v>
      </c>
      <c r="R98" s="478">
        <v>1</v>
      </c>
      <c r="S98" s="478">
        <v>1</v>
      </c>
      <c r="T98" s="652" t="s">
        <v>5713</v>
      </c>
      <c r="U98" s="653"/>
      <c r="V98" s="479" t="s">
        <v>1209</v>
      </c>
    </row>
    <row r="99" spans="1:22" ht="15">
      <c r="A99" s="649" t="s">
        <v>5704</v>
      </c>
      <c r="B99" s="478" t="s">
        <v>2360</v>
      </c>
      <c r="C99" s="478" t="s">
        <v>2361</v>
      </c>
      <c r="D99" s="478">
        <v>80</v>
      </c>
      <c r="E99" s="478">
        <v>1</v>
      </c>
      <c r="F99" s="478">
        <v>180423</v>
      </c>
      <c r="G99" s="477">
        <v>40523</v>
      </c>
      <c r="H99" s="477">
        <v>2023</v>
      </c>
      <c r="I99" s="479" t="s">
        <v>43</v>
      </c>
      <c r="J99" s="479" t="s">
        <v>2363</v>
      </c>
      <c r="K99" s="479" t="s">
        <v>1204</v>
      </c>
      <c r="L99" s="650" t="s">
        <v>5714</v>
      </c>
      <c r="M99" s="479" t="s">
        <v>5715</v>
      </c>
      <c r="N99" s="479" t="s">
        <v>5579</v>
      </c>
      <c r="O99" s="479" t="s">
        <v>5576</v>
      </c>
      <c r="P99" s="651">
        <v>45962</v>
      </c>
      <c r="Q99" s="478">
        <v>1</v>
      </c>
      <c r="R99" s="478">
        <v>0</v>
      </c>
      <c r="S99" s="478">
        <v>1</v>
      </c>
      <c r="T99" s="652" t="s">
        <v>5716</v>
      </c>
      <c r="U99" s="653"/>
      <c r="V99" s="479" t="s">
        <v>1209</v>
      </c>
    </row>
    <row r="100" spans="1:22" ht="15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4"/>
      <c r="U100" s="653"/>
      <c r="V100" s="653"/>
    </row>
  </sheetData>
  <dataValidations count="1">
    <dataValidation type="list" allowBlank="1" showDropDown="1" showErrorMessage="1" sqref="W1 V2:V28" xr:uid="{00000000-0002-0000-0900-000000000000}">
      <formula1>"Duplicate,Unique"</formula1>
    </dataValidation>
  </dataValidations>
  <hyperlinks>
    <hyperlink ref="A29" r:id="rId1" xr:uid="{00000000-0004-0000-0900-000000000000}"/>
    <hyperlink ref="L29" r:id="rId2" xr:uid="{00000000-0004-0000-0900-000001000000}"/>
    <hyperlink ref="A30" r:id="rId3" xr:uid="{00000000-0004-0000-0900-000002000000}"/>
    <hyperlink ref="L30" r:id="rId4" xr:uid="{00000000-0004-0000-0900-000003000000}"/>
    <hyperlink ref="A31" r:id="rId5" xr:uid="{00000000-0004-0000-0900-000004000000}"/>
    <hyperlink ref="L31" r:id="rId6" xr:uid="{00000000-0004-0000-0900-000005000000}"/>
    <hyperlink ref="A33" r:id="rId7" xr:uid="{00000000-0004-0000-0900-000006000000}"/>
    <hyperlink ref="L33" r:id="rId8" xr:uid="{00000000-0004-0000-0900-000007000000}"/>
    <hyperlink ref="A35" r:id="rId9" xr:uid="{00000000-0004-0000-0900-000008000000}"/>
    <hyperlink ref="L35" r:id="rId10" xr:uid="{00000000-0004-0000-0900-000009000000}"/>
    <hyperlink ref="A36" r:id="rId11" xr:uid="{00000000-0004-0000-0900-00000A000000}"/>
    <hyperlink ref="L36" r:id="rId12" xr:uid="{00000000-0004-0000-0900-00000B000000}"/>
    <hyperlink ref="A37" r:id="rId13" xr:uid="{00000000-0004-0000-0900-00000C000000}"/>
    <hyperlink ref="L37" r:id="rId14" xr:uid="{00000000-0004-0000-0900-00000D000000}"/>
    <hyperlink ref="A38" r:id="rId15" xr:uid="{00000000-0004-0000-0900-00000E000000}"/>
    <hyperlink ref="L38" r:id="rId16" xr:uid="{00000000-0004-0000-0900-00000F000000}"/>
    <hyperlink ref="A39" r:id="rId17" xr:uid="{00000000-0004-0000-0900-000010000000}"/>
    <hyperlink ref="L39" r:id="rId18" xr:uid="{00000000-0004-0000-0900-000011000000}"/>
    <hyperlink ref="A40" r:id="rId19" xr:uid="{00000000-0004-0000-0900-000012000000}"/>
    <hyperlink ref="L40" r:id="rId20" xr:uid="{00000000-0004-0000-0900-000013000000}"/>
    <hyperlink ref="A41" r:id="rId21" xr:uid="{00000000-0004-0000-0900-000014000000}"/>
    <hyperlink ref="L41" r:id="rId22" xr:uid="{00000000-0004-0000-0900-000015000000}"/>
    <hyperlink ref="A42" r:id="rId23" xr:uid="{00000000-0004-0000-0900-000016000000}"/>
    <hyperlink ref="L42" r:id="rId24" xr:uid="{00000000-0004-0000-0900-000017000000}"/>
    <hyperlink ref="A43" r:id="rId25" xr:uid="{00000000-0004-0000-0900-000018000000}"/>
    <hyperlink ref="L43" r:id="rId26" xr:uid="{00000000-0004-0000-0900-000019000000}"/>
    <hyperlink ref="A44" r:id="rId27" xr:uid="{00000000-0004-0000-0900-00001A000000}"/>
    <hyperlink ref="L44" r:id="rId28" xr:uid="{00000000-0004-0000-0900-00001B000000}"/>
    <hyperlink ref="A45" r:id="rId29" xr:uid="{00000000-0004-0000-0900-00001C000000}"/>
    <hyperlink ref="L45" r:id="rId30" xr:uid="{00000000-0004-0000-0900-00001D000000}"/>
    <hyperlink ref="A46" r:id="rId31" xr:uid="{00000000-0004-0000-0900-00001E000000}"/>
    <hyperlink ref="L46" r:id="rId32" xr:uid="{00000000-0004-0000-0900-00001F000000}"/>
    <hyperlink ref="A47" r:id="rId33" xr:uid="{00000000-0004-0000-0900-000020000000}"/>
    <hyperlink ref="L47" r:id="rId34" xr:uid="{00000000-0004-0000-0900-000021000000}"/>
    <hyperlink ref="A48" r:id="rId35" xr:uid="{00000000-0004-0000-0900-000022000000}"/>
    <hyperlink ref="L48" r:id="rId36" xr:uid="{00000000-0004-0000-0900-000023000000}"/>
    <hyperlink ref="A49" r:id="rId37" xr:uid="{00000000-0004-0000-0900-000024000000}"/>
    <hyperlink ref="L49" r:id="rId38" xr:uid="{00000000-0004-0000-0900-000025000000}"/>
    <hyperlink ref="A50" r:id="rId39" xr:uid="{00000000-0004-0000-0900-000026000000}"/>
    <hyperlink ref="L50" r:id="rId40" xr:uid="{00000000-0004-0000-0900-000027000000}"/>
    <hyperlink ref="A52" r:id="rId41" xr:uid="{00000000-0004-0000-0900-000028000000}"/>
    <hyperlink ref="L52" r:id="rId42" xr:uid="{00000000-0004-0000-0900-000029000000}"/>
    <hyperlink ref="A53" r:id="rId43" xr:uid="{00000000-0004-0000-0900-00002A000000}"/>
    <hyperlink ref="L53" r:id="rId44" xr:uid="{00000000-0004-0000-0900-00002B000000}"/>
    <hyperlink ref="L54" r:id="rId45" xr:uid="{00000000-0004-0000-0900-00002C000000}"/>
    <hyperlink ref="L55" r:id="rId46" xr:uid="{00000000-0004-0000-0900-00002D000000}"/>
    <hyperlink ref="L56" r:id="rId47" xr:uid="{00000000-0004-0000-0900-00002E000000}"/>
    <hyperlink ref="L57" r:id="rId48" xr:uid="{00000000-0004-0000-0900-00002F000000}"/>
    <hyperlink ref="L58" r:id="rId49" xr:uid="{00000000-0004-0000-0900-000030000000}"/>
    <hyperlink ref="L59" r:id="rId50" xr:uid="{00000000-0004-0000-0900-000031000000}"/>
    <hyperlink ref="L60" r:id="rId51" xr:uid="{00000000-0004-0000-0900-000032000000}"/>
    <hyperlink ref="L61" r:id="rId52" xr:uid="{00000000-0004-0000-0900-000033000000}"/>
    <hyperlink ref="L62" r:id="rId53" xr:uid="{00000000-0004-0000-0900-000034000000}"/>
    <hyperlink ref="L63" r:id="rId54" xr:uid="{00000000-0004-0000-0900-000035000000}"/>
    <hyperlink ref="L64" r:id="rId55" xr:uid="{00000000-0004-0000-0900-000036000000}"/>
    <hyperlink ref="L65" r:id="rId56" xr:uid="{00000000-0004-0000-0900-000037000000}"/>
    <hyperlink ref="L66" r:id="rId57" xr:uid="{00000000-0004-0000-0900-000038000000}"/>
    <hyperlink ref="L67" r:id="rId58" xr:uid="{00000000-0004-0000-0900-000039000000}"/>
    <hyperlink ref="L69" r:id="rId59" xr:uid="{00000000-0004-0000-0900-00003A000000}"/>
    <hyperlink ref="L70" r:id="rId60" xr:uid="{00000000-0004-0000-0900-00003B000000}"/>
    <hyperlink ref="L71" r:id="rId61" xr:uid="{00000000-0004-0000-0900-00003C000000}"/>
    <hyperlink ref="L72" r:id="rId62" xr:uid="{00000000-0004-0000-0900-00003D000000}"/>
    <hyperlink ref="L73" r:id="rId63" xr:uid="{00000000-0004-0000-0900-00003E000000}"/>
    <hyperlink ref="L74" r:id="rId64" xr:uid="{00000000-0004-0000-0900-00003F000000}"/>
    <hyperlink ref="L75" r:id="rId65" xr:uid="{00000000-0004-0000-0900-000040000000}"/>
    <hyperlink ref="L76" r:id="rId66" xr:uid="{00000000-0004-0000-0900-000041000000}"/>
    <hyperlink ref="L77" r:id="rId67" xr:uid="{00000000-0004-0000-0900-000042000000}"/>
    <hyperlink ref="L78" r:id="rId68" xr:uid="{00000000-0004-0000-0900-000043000000}"/>
    <hyperlink ref="L79" r:id="rId69" xr:uid="{00000000-0004-0000-0900-000044000000}"/>
    <hyperlink ref="L80" r:id="rId70" xr:uid="{00000000-0004-0000-0900-000045000000}"/>
    <hyperlink ref="L81" r:id="rId71" xr:uid="{00000000-0004-0000-0900-000046000000}"/>
    <hyperlink ref="L82" r:id="rId72" xr:uid="{00000000-0004-0000-0900-000047000000}"/>
    <hyperlink ref="L83" r:id="rId73" xr:uid="{00000000-0004-0000-0900-000048000000}"/>
    <hyperlink ref="L84" r:id="rId74" xr:uid="{00000000-0004-0000-0900-000049000000}"/>
    <hyperlink ref="L85" r:id="rId75" xr:uid="{00000000-0004-0000-0900-00004A000000}"/>
    <hyperlink ref="L86" r:id="rId76" xr:uid="{00000000-0004-0000-0900-00004B000000}"/>
    <hyperlink ref="L87" r:id="rId77" xr:uid="{00000000-0004-0000-0900-00004C000000}"/>
    <hyperlink ref="L89" r:id="rId78" xr:uid="{00000000-0004-0000-0900-00004D000000}"/>
    <hyperlink ref="L90" r:id="rId79" xr:uid="{00000000-0004-0000-0900-00004E000000}"/>
    <hyperlink ref="L92" r:id="rId80" xr:uid="{00000000-0004-0000-0900-00004F000000}"/>
    <hyperlink ref="L94" r:id="rId81" xr:uid="{00000000-0004-0000-0900-000050000000}"/>
    <hyperlink ref="L95" r:id="rId82" xr:uid="{00000000-0004-0000-0900-000051000000}"/>
    <hyperlink ref="L96" r:id="rId83" xr:uid="{00000000-0004-0000-0900-000052000000}"/>
    <hyperlink ref="L98" r:id="rId84" xr:uid="{00000000-0004-0000-0900-000053000000}"/>
    <hyperlink ref="L99" r:id="rId85" xr:uid="{00000000-0004-0000-0900-00005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K2005"/>
  <sheetViews>
    <sheetView topLeftCell="T1" workbookViewId="0">
      <pane ySplit="1" topLeftCell="A2" activePane="bottomLeft" state="frozen"/>
      <selection pane="bottomLeft" activeCell="T1" sqref="A1:XFD1"/>
    </sheetView>
  </sheetViews>
  <sheetFormatPr defaultColWidth="12.5703125" defaultRowHeight="15.75" customHeight="1"/>
  <cols>
    <col min="1" max="1" width="26.42578125" customWidth="1"/>
    <col min="17" max="17" width="18.28515625" customWidth="1"/>
    <col min="18" max="18" width="14.7109375" customWidth="1"/>
    <col min="20" max="21" width="10.42578125" customWidth="1"/>
    <col min="26" max="26" width="16.28515625" customWidth="1"/>
    <col min="27" max="27" width="16.28515625" style="398" customWidth="1"/>
    <col min="28" max="28" width="16.28515625" customWidth="1"/>
  </cols>
  <sheetData>
    <row r="1" spans="1:89" s="944" customFormat="1" ht="42.75">
      <c r="A1" s="37" t="s">
        <v>44</v>
      </c>
      <c r="B1" s="18" t="s">
        <v>45</v>
      </c>
      <c r="C1" s="36" t="s">
        <v>46</v>
      </c>
      <c r="D1" s="21" t="s">
        <v>47</v>
      </c>
      <c r="E1" s="21" t="s">
        <v>48</v>
      </c>
      <c r="F1" s="22" t="s">
        <v>49</v>
      </c>
      <c r="G1" s="21" t="s">
        <v>50</v>
      </c>
      <c r="H1" s="22" t="s">
        <v>51</v>
      </c>
      <c r="I1" s="21" t="s">
        <v>52</v>
      </c>
      <c r="J1" s="21" t="s">
        <v>53</v>
      </c>
      <c r="K1" s="22" t="s">
        <v>54</v>
      </c>
      <c r="L1" s="21" t="s">
        <v>55</v>
      </c>
      <c r="M1" s="22" t="s">
        <v>56</v>
      </c>
      <c r="N1" s="21" t="s">
        <v>57</v>
      </c>
      <c r="O1" s="22" t="s">
        <v>58</v>
      </c>
      <c r="P1" s="351" t="s">
        <v>59</v>
      </c>
      <c r="Q1" s="24" t="s">
        <v>60</v>
      </c>
      <c r="R1" s="26" t="s">
        <v>61</v>
      </c>
      <c r="S1" s="847" t="s">
        <v>62</v>
      </c>
      <c r="T1" s="26" t="s">
        <v>63</v>
      </c>
      <c r="U1" s="26" t="s">
        <v>64</v>
      </c>
      <c r="V1" s="26" t="s">
        <v>65</v>
      </c>
      <c r="W1" s="26" t="s">
        <v>66</v>
      </c>
      <c r="X1" s="27" t="s">
        <v>67</v>
      </c>
      <c r="Y1" s="27" t="s">
        <v>68</v>
      </c>
      <c r="Z1" s="37" t="s">
        <v>2109</v>
      </c>
      <c r="AA1" s="37" t="s">
        <v>87</v>
      </c>
      <c r="AB1" s="38" t="s">
        <v>1209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89" ht="14.25">
      <c r="A2" s="656" t="str">
        <f t="shared" ref="A2:A65" si="0">D2&amp;"_"&amp;E2&amp;"_"&amp;G2&amp;"_"&amp;J2&amp;"_"&amp;P2</f>
        <v>14_1_120721_HAM_p_he.pe</v>
      </c>
      <c r="B2" s="657" t="s">
        <v>5717</v>
      </c>
      <c r="C2" s="657" t="s">
        <v>5718</v>
      </c>
      <c r="D2" s="658">
        <v>14</v>
      </c>
      <c r="E2" s="658">
        <v>1</v>
      </c>
      <c r="F2" s="658" t="s">
        <v>5719</v>
      </c>
      <c r="G2" s="658" t="s">
        <v>5720</v>
      </c>
      <c r="H2" s="658">
        <v>2021</v>
      </c>
      <c r="I2" s="659" t="s">
        <v>5721</v>
      </c>
      <c r="J2" s="659" t="str">
        <f t="shared" ref="J2:J208" si="1">K2&amp;"_p"</f>
        <v>HAM_p</v>
      </c>
      <c r="K2" s="657" t="s">
        <v>5722</v>
      </c>
      <c r="L2" s="659" t="s">
        <v>5723</v>
      </c>
      <c r="M2" s="660" t="s">
        <v>476</v>
      </c>
      <c r="N2" s="661">
        <v>50</v>
      </c>
      <c r="O2" s="370"/>
      <c r="P2" s="662" t="s">
        <v>543</v>
      </c>
      <c r="Q2" s="376" t="s">
        <v>544</v>
      </c>
      <c r="R2" s="596" t="s">
        <v>100</v>
      </c>
      <c r="S2" s="376">
        <v>1</v>
      </c>
      <c r="T2" s="376">
        <v>0</v>
      </c>
      <c r="U2" s="376">
        <v>1</v>
      </c>
      <c r="V2" s="376">
        <v>0</v>
      </c>
      <c r="W2" s="370"/>
      <c r="X2" s="663">
        <v>110124</v>
      </c>
      <c r="Y2" s="376" t="s">
        <v>78</v>
      </c>
      <c r="Z2" s="596" t="s">
        <v>5724</v>
      </c>
      <c r="AA2" s="766"/>
      <c r="AB2" s="596" t="str">
        <f t="shared" ref="AB2:AB65" si="2">IF(COUNTIF(Z:Z, Z2)&gt;1, "Duplicate", "Unique")</f>
        <v>Unique</v>
      </c>
      <c r="AC2" s="603"/>
      <c r="AD2" s="603"/>
      <c r="AE2" s="603"/>
      <c r="AF2" s="603"/>
      <c r="AG2" s="603"/>
      <c r="AH2" s="603"/>
      <c r="AI2" s="603"/>
      <c r="AJ2" s="603"/>
      <c r="AK2" s="603"/>
      <c r="AL2" s="603"/>
      <c r="AM2" s="603"/>
      <c r="AN2" s="603"/>
      <c r="AO2" s="603"/>
      <c r="AP2" s="603"/>
      <c r="AQ2" s="603"/>
      <c r="AR2" s="603"/>
      <c r="AS2" s="603"/>
      <c r="AT2" s="603"/>
      <c r="AU2" s="603"/>
      <c r="AV2" s="603"/>
      <c r="AW2" s="603"/>
      <c r="AX2" s="603"/>
      <c r="AY2" s="603"/>
      <c r="AZ2" s="603"/>
      <c r="BA2" s="603"/>
      <c r="BB2" s="603"/>
      <c r="BC2" s="603"/>
      <c r="BD2" s="603"/>
      <c r="BE2" s="603"/>
      <c r="BF2" s="603"/>
      <c r="BG2" s="603"/>
      <c r="BH2" s="603"/>
      <c r="BI2" s="603"/>
      <c r="BJ2" s="603"/>
      <c r="BK2" s="603"/>
      <c r="BL2" s="603"/>
      <c r="BM2" s="603"/>
      <c r="BN2" s="603"/>
      <c r="BO2" s="603"/>
      <c r="BP2" s="603"/>
      <c r="BQ2" s="603"/>
      <c r="BR2" s="603"/>
      <c r="BS2" s="603"/>
      <c r="BT2" s="603"/>
      <c r="BU2" s="603"/>
      <c r="BV2" s="603"/>
      <c r="BW2" s="603"/>
      <c r="BX2" s="603"/>
      <c r="BY2" s="603"/>
      <c r="BZ2" s="603"/>
      <c r="CA2" s="603"/>
      <c r="CB2" s="603"/>
      <c r="CC2" s="603"/>
      <c r="CD2" s="603"/>
      <c r="CE2" s="603"/>
      <c r="CF2" s="603"/>
      <c r="CG2" s="603"/>
      <c r="CH2" s="603"/>
      <c r="CI2" s="603"/>
      <c r="CJ2" s="603"/>
      <c r="CK2" s="603"/>
    </row>
    <row r="3" spans="1:89" ht="14.25">
      <c r="A3" s="656" t="str">
        <f t="shared" si="0"/>
        <v>14_1_120721_HAM_p_ep.ba</v>
      </c>
      <c r="B3" s="657" t="s">
        <v>5717</v>
      </c>
      <c r="C3" s="657" t="s">
        <v>5718</v>
      </c>
      <c r="D3" s="658">
        <v>14</v>
      </c>
      <c r="E3" s="658">
        <v>1</v>
      </c>
      <c r="F3" s="658" t="s">
        <v>5719</v>
      </c>
      <c r="G3" s="658" t="s">
        <v>5720</v>
      </c>
      <c r="H3" s="658">
        <v>2021</v>
      </c>
      <c r="I3" s="659" t="s">
        <v>5721</v>
      </c>
      <c r="J3" s="659" t="str">
        <f t="shared" si="1"/>
        <v>HAM_p</v>
      </c>
      <c r="K3" s="657" t="s">
        <v>5722</v>
      </c>
      <c r="L3" s="659" t="s">
        <v>5723</v>
      </c>
      <c r="M3" s="660" t="s">
        <v>476</v>
      </c>
      <c r="N3" s="661">
        <v>50</v>
      </c>
      <c r="O3" s="370"/>
      <c r="P3" s="662" t="s">
        <v>84</v>
      </c>
      <c r="Q3" s="376" t="s">
        <v>85</v>
      </c>
      <c r="R3" s="596" t="s">
        <v>477</v>
      </c>
      <c r="S3" s="376">
        <v>12</v>
      </c>
      <c r="T3" s="376">
        <v>0</v>
      </c>
      <c r="U3" s="376">
        <v>1</v>
      </c>
      <c r="V3" s="376">
        <v>0</v>
      </c>
      <c r="W3" s="370"/>
      <c r="X3" s="663">
        <v>110124</v>
      </c>
      <c r="Y3" s="376" t="s">
        <v>78</v>
      </c>
      <c r="Z3" s="596" t="s">
        <v>5725</v>
      </c>
      <c r="AA3" s="766"/>
      <c r="AB3" s="596" t="str">
        <f t="shared" si="2"/>
        <v>Unique</v>
      </c>
      <c r="AC3" s="603"/>
      <c r="AD3" s="603"/>
      <c r="AE3" s="603"/>
      <c r="AF3" s="603"/>
      <c r="AG3" s="603"/>
      <c r="AH3" s="603"/>
      <c r="AI3" s="603"/>
      <c r="AJ3" s="603"/>
      <c r="AK3" s="603"/>
      <c r="AL3" s="603"/>
      <c r="AM3" s="603"/>
      <c r="AN3" s="603"/>
      <c r="AO3" s="603"/>
      <c r="AP3" s="603"/>
      <c r="AQ3" s="603"/>
      <c r="AR3" s="603"/>
      <c r="AS3" s="603"/>
      <c r="AT3" s="603"/>
      <c r="AU3" s="603"/>
      <c r="AV3" s="603"/>
      <c r="AW3" s="603"/>
      <c r="AX3" s="603"/>
      <c r="AY3" s="603"/>
      <c r="AZ3" s="603"/>
      <c r="BA3" s="603"/>
      <c r="BB3" s="603"/>
      <c r="BC3" s="603"/>
      <c r="BD3" s="603"/>
      <c r="BE3" s="603"/>
      <c r="BF3" s="603"/>
      <c r="BG3" s="603"/>
      <c r="BH3" s="603"/>
      <c r="BI3" s="603"/>
      <c r="BJ3" s="603"/>
      <c r="BK3" s="603"/>
      <c r="BL3" s="603"/>
      <c r="BM3" s="603"/>
      <c r="BN3" s="603"/>
      <c r="BO3" s="603"/>
      <c r="BP3" s="603"/>
      <c r="BQ3" s="603"/>
      <c r="BR3" s="603"/>
      <c r="BS3" s="603"/>
      <c r="BT3" s="603"/>
      <c r="BU3" s="603"/>
      <c r="BV3" s="603"/>
      <c r="BW3" s="603"/>
      <c r="BX3" s="603"/>
      <c r="BY3" s="603"/>
      <c r="BZ3" s="603"/>
      <c r="CA3" s="603"/>
      <c r="CB3" s="603"/>
      <c r="CC3" s="603"/>
      <c r="CD3" s="603"/>
      <c r="CE3" s="603"/>
      <c r="CF3" s="603"/>
      <c r="CG3" s="603"/>
      <c r="CH3" s="603"/>
      <c r="CI3" s="603"/>
      <c r="CJ3" s="603"/>
      <c r="CK3" s="603"/>
    </row>
    <row r="4" spans="1:89" ht="14.25">
      <c r="A4" s="656" t="str">
        <f t="shared" si="0"/>
        <v>5_1_310521_HAC_p_xa.co</v>
      </c>
      <c r="B4" s="664" t="s">
        <v>5726</v>
      </c>
      <c r="C4" s="664" t="s">
        <v>5727</v>
      </c>
      <c r="D4" s="665">
        <v>5</v>
      </c>
      <c r="E4" s="665">
        <v>1</v>
      </c>
      <c r="F4" s="665" t="s">
        <v>5728</v>
      </c>
      <c r="G4" s="665" t="s">
        <v>2084</v>
      </c>
      <c r="H4" s="665">
        <v>2021</v>
      </c>
      <c r="I4" s="666" t="s">
        <v>5729</v>
      </c>
      <c r="J4" s="666" t="str">
        <f t="shared" si="1"/>
        <v>HAC_p</v>
      </c>
      <c r="K4" s="664" t="s">
        <v>5730</v>
      </c>
      <c r="L4" s="666" t="s">
        <v>5723</v>
      </c>
      <c r="M4" s="666" t="s">
        <v>2422</v>
      </c>
      <c r="N4" s="661">
        <f>4+4+2+1</f>
        <v>11</v>
      </c>
      <c r="O4" s="603"/>
      <c r="P4" s="667" t="s">
        <v>3224</v>
      </c>
      <c r="Q4" s="596" t="s">
        <v>3225</v>
      </c>
      <c r="R4" s="596" t="s">
        <v>2422</v>
      </c>
      <c r="S4" s="596">
        <v>1</v>
      </c>
      <c r="T4" s="596">
        <v>1</v>
      </c>
      <c r="U4" s="596">
        <v>0</v>
      </c>
      <c r="V4" s="596">
        <v>0</v>
      </c>
      <c r="W4" s="603"/>
      <c r="X4" s="668">
        <v>160125</v>
      </c>
      <c r="Y4" s="376" t="s">
        <v>78</v>
      </c>
      <c r="Z4" s="596" t="s">
        <v>5731</v>
      </c>
      <c r="AA4" s="766"/>
      <c r="AB4" s="596" t="str">
        <f t="shared" si="2"/>
        <v>Unique</v>
      </c>
      <c r="AC4" s="603"/>
      <c r="AD4" s="603"/>
      <c r="AE4" s="603"/>
      <c r="AF4" s="603"/>
      <c r="AG4" s="603"/>
      <c r="AH4" s="603"/>
      <c r="AI4" s="603"/>
      <c r="AJ4" s="603"/>
      <c r="AK4" s="603"/>
      <c r="AL4" s="603"/>
      <c r="AM4" s="603"/>
      <c r="AN4" s="603"/>
      <c r="AO4" s="603"/>
      <c r="AP4" s="603"/>
      <c r="AQ4" s="603"/>
      <c r="AR4" s="603"/>
      <c r="AS4" s="603"/>
      <c r="AT4" s="603"/>
      <c r="AU4" s="603"/>
      <c r="AV4" s="603"/>
      <c r="AW4" s="603"/>
      <c r="AX4" s="603"/>
      <c r="AY4" s="603"/>
      <c r="AZ4" s="603"/>
      <c r="BA4" s="603"/>
      <c r="BB4" s="603"/>
      <c r="BC4" s="603"/>
      <c r="BD4" s="603"/>
      <c r="BE4" s="603"/>
      <c r="BF4" s="603"/>
      <c r="BG4" s="603"/>
      <c r="BH4" s="603"/>
      <c r="BI4" s="603"/>
      <c r="BJ4" s="603"/>
      <c r="BK4" s="603"/>
      <c r="BL4" s="603"/>
      <c r="BM4" s="603"/>
      <c r="BN4" s="603"/>
      <c r="BO4" s="603"/>
      <c r="BP4" s="603"/>
      <c r="BQ4" s="603"/>
      <c r="BR4" s="603"/>
      <c r="BS4" s="603"/>
      <c r="BT4" s="603"/>
      <c r="BU4" s="603"/>
      <c r="BV4" s="603"/>
      <c r="BW4" s="603"/>
      <c r="BX4" s="603"/>
      <c r="BY4" s="603"/>
      <c r="BZ4" s="603"/>
      <c r="CA4" s="603"/>
      <c r="CB4" s="603"/>
      <c r="CC4" s="603"/>
      <c r="CD4" s="603"/>
      <c r="CE4" s="603"/>
      <c r="CF4" s="603"/>
      <c r="CG4" s="603"/>
      <c r="CH4" s="603"/>
      <c r="CI4" s="603"/>
      <c r="CJ4" s="603"/>
      <c r="CK4" s="603"/>
    </row>
    <row r="5" spans="1:89" ht="14.25">
      <c r="A5" s="656" t="str">
        <f t="shared" si="0"/>
        <v>12_1_170521_HE_p_ep.ba</v>
      </c>
      <c r="B5" s="669" t="s">
        <v>5732</v>
      </c>
      <c r="C5" s="669" t="s">
        <v>5733</v>
      </c>
      <c r="D5" s="670">
        <v>12</v>
      </c>
      <c r="E5" s="670">
        <v>1</v>
      </c>
      <c r="F5" s="671" t="s">
        <v>2325</v>
      </c>
      <c r="G5" s="670" t="s">
        <v>5728</v>
      </c>
      <c r="H5" s="670">
        <v>2021</v>
      </c>
      <c r="I5" s="672" t="s">
        <v>5729</v>
      </c>
      <c r="J5" s="672" t="str">
        <f t="shared" si="1"/>
        <v>HE_p</v>
      </c>
      <c r="K5" s="669" t="s">
        <v>5734</v>
      </c>
      <c r="L5" s="672" t="s">
        <v>5723</v>
      </c>
      <c r="M5" s="672" t="s">
        <v>2422</v>
      </c>
      <c r="N5" s="661">
        <v>10</v>
      </c>
      <c r="O5" s="603"/>
      <c r="P5" s="662" t="s">
        <v>84</v>
      </c>
      <c r="Q5" s="376" t="s">
        <v>85</v>
      </c>
      <c r="R5" s="596" t="s">
        <v>2422</v>
      </c>
      <c r="S5" s="596">
        <v>2</v>
      </c>
      <c r="T5" s="596">
        <v>0</v>
      </c>
      <c r="U5" s="596">
        <v>2</v>
      </c>
      <c r="V5" s="596">
        <v>0</v>
      </c>
      <c r="W5" s="603"/>
      <c r="X5" s="668">
        <v>160125</v>
      </c>
      <c r="Y5" s="376" t="s">
        <v>78</v>
      </c>
      <c r="Z5" s="596" t="s">
        <v>5735</v>
      </c>
      <c r="AA5" s="766"/>
      <c r="AB5" s="596" t="str">
        <f t="shared" si="2"/>
        <v>Unique</v>
      </c>
      <c r="AC5" s="603"/>
      <c r="AD5" s="603"/>
      <c r="AE5" s="603"/>
      <c r="AF5" s="603"/>
      <c r="AG5" s="603"/>
      <c r="AH5" s="603"/>
      <c r="AI5" s="603"/>
      <c r="AJ5" s="603"/>
      <c r="AK5" s="603"/>
      <c r="AL5" s="603"/>
      <c r="AM5" s="603"/>
      <c r="AN5" s="603"/>
      <c r="AO5" s="603"/>
      <c r="AP5" s="603"/>
      <c r="AQ5" s="603"/>
      <c r="AR5" s="603"/>
      <c r="AS5" s="603"/>
      <c r="AT5" s="603"/>
      <c r="AU5" s="603"/>
      <c r="AV5" s="603"/>
      <c r="AW5" s="603"/>
      <c r="AX5" s="603"/>
      <c r="AY5" s="603"/>
      <c r="AZ5" s="603"/>
      <c r="BA5" s="603"/>
      <c r="BB5" s="603"/>
      <c r="BC5" s="603"/>
      <c r="BD5" s="603"/>
      <c r="BE5" s="603"/>
      <c r="BF5" s="603"/>
      <c r="BG5" s="603"/>
      <c r="BH5" s="603"/>
      <c r="BI5" s="603"/>
      <c r="BJ5" s="603"/>
      <c r="BK5" s="603"/>
      <c r="BL5" s="603"/>
      <c r="BM5" s="603"/>
      <c r="BN5" s="603"/>
      <c r="BO5" s="603"/>
      <c r="BP5" s="603"/>
      <c r="BQ5" s="603"/>
      <c r="BR5" s="603"/>
      <c r="BS5" s="603"/>
      <c r="BT5" s="603"/>
      <c r="BU5" s="603"/>
      <c r="BV5" s="603"/>
      <c r="BW5" s="603"/>
      <c r="BX5" s="603"/>
      <c r="BY5" s="603"/>
      <c r="BZ5" s="603"/>
      <c r="CA5" s="603"/>
      <c r="CB5" s="603"/>
      <c r="CC5" s="603"/>
      <c r="CD5" s="603"/>
      <c r="CE5" s="603"/>
      <c r="CF5" s="603"/>
      <c r="CG5" s="603"/>
      <c r="CH5" s="603"/>
      <c r="CI5" s="603"/>
      <c r="CJ5" s="603"/>
      <c r="CK5" s="603"/>
    </row>
    <row r="6" spans="1:89" ht="14.25">
      <c r="A6" s="656" t="str">
        <f t="shared" si="0"/>
        <v>31_2_310521_V_p_ep.ba</v>
      </c>
      <c r="B6" s="673" t="s">
        <v>5736</v>
      </c>
      <c r="C6" s="673" t="s">
        <v>5737</v>
      </c>
      <c r="D6" s="674">
        <v>31</v>
      </c>
      <c r="E6" s="674">
        <v>2</v>
      </c>
      <c r="F6" s="674" t="s">
        <v>5728</v>
      </c>
      <c r="G6" s="674" t="s">
        <v>2084</v>
      </c>
      <c r="H6" s="674">
        <v>2021</v>
      </c>
      <c r="I6" s="675" t="s">
        <v>5729</v>
      </c>
      <c r="J6" s="675" t="str">
        <f t="shared" si="1"/>
        <v>V_p</v>
      </c>
      <c r="K6" s="673" t="s">
        <v>5738</v>
      </c>
      <c r="L6" s="675" t="s">
        <v>5723</v>
      </c>
      <c r="M6" s="675" t="s">
        <v>2422</v>
      </c>
      <c r="N6" s="661">
        <v>6</v>
      </c>
      <c r="O6" s="603"/>
      <c r="P6" s="662" t="s">
        <v>84</v>
      </c>
      <c r="Q6" s="376" t="s">
        <v>85</v>
      </c>
      <c r="R6" s="596" t="s">
        <v>2422</v>
      </c>
      <c r="S6" s="596">
        <v>1</v>
      </c>
      <c r="T6" s="596">
        <v>0</v>
      </c>
      <c r="U6" s="596">
        <v>1</v>
      </c>
      <c r="V6" s="596">
        <v>0</v>
      </c>
      <c r="W6" s="603"/>
      <c r="X6" s="668">
        <v>160125</v>
      </c>
      <c r="Y6" s="376" t="s">
        <v>78</v>
      </c>
      <c r="Z6" s="596" t="s">
        <v>5739</v>
      </c>
      <c r="AA6" s="766"/>
      <c r="AB6" s="596" t="str">
        <f t="shared" si="2"/>
        <v>Unique</v>
      </c>
      <c r="AC6" s="603"/>
      <c r="AD6" s="603"/>
      <c r="AE6" s="603"/>
      <c r="AF6" s="603"/>
      <c r="AG6" s="603"/>
      <c r="AH6" s="603"/>
      <c r="AI6" s="603"/>
      <c r="AJ6" s="603"/>
      <c r="AK6" s="603"/>
      <c r="AL6" s="603"/>
      <c r="AM6" s="603"/>
      <c r="AN6" s="603"/>
      <c r="AO6" s="603"/>
      <c r="AP6" s="603"/>
      <c r="AQ6" s="603"/>
      <c r="AR6" s="603"/>
      <c r="AS6" s="603"/>
      <c r="AT6" s="603"/>
      <c r="AU6" s="603"/>
      <c r="AV6" s="603"/>
      <c r="AW6" s="603"/>
      <c r="AX6" s="603"/>
      <c r="AY6" s="603"/>
      <c r="AZ6" s="603"/>
      <c r="BA6" s="603"/>
      <c r="BB6" s="603"/>
      <c r="BC6" s="603"/>
      <c r="BD6" s="603"/>
      <c r="BE6" s="603"/>
      <c r="BF6" s="603"/>
      <c r="BG6" s="603"/>
      <c r="BH6" s="603"/>
      <c r="BI6" s="603"/>
      <c r="BJ6" s="603"/>
      <c r="BK6" s="603"/>
      <c r="BL6" s="603"/>
      <c r="BM6" s="603"/>
      <c r="BN6" s="603"/>
      <c r="BO6" s="603"/>
      <c r="BP6" s="603"/>
      <c r="BQ6" s="603"/>
      <c r="BR6" s="603"/>
      <c r="BS6" s="603"/>
      <c r="BT6" s="603"/>
      <c r="BU6" s="603"/>
      <c r="BV6" s="603"/>
      <c r="BW6" s="603"/>
      <c r="BX6" s="603"/>
      <c r="BY6" s="603"/>
      <c r="BZ6" s="603"/>
      <c r="CA6" s="603"/>
      <c r="CB6" s="603"/>
      <c r="CC6" s="603"/>
      <c r="CD6" s="603"/>
      <c r="CE6" s="603"/>
      <c r="CF6" s="603"/>
      <c r="CG6" s="603"/>
      <c r="CH6" s="603"/>
      <c r="CI6" s="603"/>
      <c r="CJ6" s="603"/>
      <c r="CK6" s="603"/>
    </row>
    <row r="7" spans="1:89" ht="14.25">
      <c r="A7" s="656" t="str">
        <f t="shared" si="0"/>
        <v>31_2_310521_V_p_sp.</v>
      </c>
      <c r="B7" s="673" t="s">
        <v>5736</v>
      </c>
      <c r="C7" s="673" t="s">
        <v>5737</v>
      </c>
      <c r="D7" s="674">
        <v>31</v>
      </c>
      <c r="E7" s="674">
        <v>2</v>
      </c>
      <c r="F7" s="674" t="s">
        <v>5728</v>
      </c>
      <c r="G7" s="674" t="s">
        <v>2084</v>
      </c>
      <c r="H7" s="674">
        <v>2021</v>
      </c>
      <c r="I7" s="675" t="s">
        <v>5729</v>
      </c>
      <c r="J7" s="675" t="str">
        <f t="shared" si="1"/>
        <v>V_p</v>
      </c>
      <c r="K7" s="673" t="s">
        <v>5738</v>
      </c>
      <c r="L7" s="675" t="s">
        <v>5723</v>
      </c>
      <c r="M7" s="675" t="s">
        <v>2422</v>
      </c>
      <c r="N7" s="661">
        <v>6</v>
      </c>
      <c r="O7" s="603"/>
      <c r="P7" s="667" t="s">
        <v>1163</v>
      </c>
      <c r="Q7" s="596" t="s">
        <v>1164</v>
      </c>
      <c r="R7" s="596" t="s">
        <v>2422</v>
      </c>
      <c r="S7" s="596">
        <v>1</v>
      </c>
      <c r="T7" s="596">
        <v>0</v>
      </c>
      <c r="U7" s="596">
        <v>1</v>
      </c>
      <c r="V7" s="596">
        <v>0</v>
      </c>
      <c r="W7" s="603"/>
      <c r="X7" s="668">
        <v>160125</v>
      </c>
      <c r="Y7" s="376" t="s">
        <v>78</v>
      </c>
      <c r="Z7" s="596" t="s">
        <v>5740</v>
      </c>
      <c r="AA7" s="766"/>
      <c r="AB7" s="596" t="str">
        <f t="shared" si="2"/>
        <v>Unique</v>
      </c>
      <c r="AC7" s="603"/>
      <c r="AD7" s="603"/>
      <c r="AE7" s="603"/>
      <c r="AF7" s="603"/>
      <c r="AG7" s="603"/>
      <c r="AH7" s="603"/>
      <c r="AI7" s="603"/>
      <c r="AJ7" s="603"/>
      <c r="AK7" s="603"/>
      <c r="AL7" s="603"/>
      <c r="AM7" s="603"/>
      <c r="AN7" s="603"/>
      <c r="AO7" s="603"/>
      <c r="AP7" s="603"/>
      <c r="AQ7" s="603"/>
      <c r="AR7" s="603"/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3"/>
      <c r="BF7" s="603"/>
      <c r="BG7" s="603"/>
      <c r="BH7" s="603"/>
      <c r="BI7" s="603"/>
      <c r="BJ7" s="603"/>
      <c r="BK7" s="603"/>
      <c r="BL7" s="603"/>
      <c r="BM7" s="603"/>
      <c r="BN7" s="603"/>
      <c r="BO7" s="603"/>
      <c r="BP7" s="603"/>
      <c r="BQ7" s="603"/>
      <c r="BR7" s="603"/>
      <c r="BS7" s="603"/>
      <c r="BT7" s="603"/>
      <c r="BU7" s="603"/>
      <c r="BV7" s="603"/>
      <c r="BW7" s="603"/>
      <c r="BX7" s="603"/>
      <c r="BY7" s="603"/>
      <c r="BZ7" s="603"/>
      <c r="CA7" s="603"/>
      <c r="CB7" s="603"/>
      <c r="CC7" s="603"/>
      <c r="CD7" s="603"/>
      <c r="CE7" s="603"/>
      <c r="CF7" s="603"/>
      <c r="CG7" s="603"/>
      <c r="CH7" s="603"/>
      <c r="CI7" s="603"/>
      <c r="CJ7" s="603"/>
      <c r="CK7" s="603"/>
    </row>
    <row r="8" spans="1:89" ht="14.25">
      <c r="A8" s="656" t="str">
        <f t="shared" si="0"/>
        <v>31_2_170521_V_p_ep.ba</v>
      </c>
      <c r="B8" s="673" t="s">
        <v>5736</v>
      </c>
      <c r="C8" s="673" t="s">
        <v>5737</v>
      </c>
      <c r="D8" s="674">
        <v>31</v>
      </c>
      <c r="E8" s="674">
        <v>2</v>
      </c>
      <c r="F8" s="674" t="s">
        <v>2325</v>
      </c>
      <c r="G8" s="674" t="s">
        <v>5728</v>
      </c>
      <c r="H8" s="674">
        <v>2021</v>
      </c>
      <c r="I8" s="675" t="s">
        <v>5729</v>
      </c>
      <c r="J8" s="675" t="str">
        <f t="shared" si="1"/>
        <v>V_p</v>
      </c>
      <c r="K8" s="673" t="s">
        <v>5738</v>
      </c>
      <c r="L8" s="675" t="s">
        <v>5723</v>
      </c>
      <c r="M8" s="675" t="s">
        <v>2422</v>
      </c>
      <c r="N8" s="661">
        <v>7</v>
      </c>
      <c r="O8" s="603"/>
      <c r="P8" s="662" t="s">
        <v>84</v>
      </c>
      <c r="Q8" s="376" t="s">
        <v>85</v>
      </c>
      <c r="R8" s="596" t="s">
        <v>2422</v>
      </c>
      <c r="S8" s="596">
        <v>1</v>
      </c>
      <c r="T8" s="596">
        <v>0</v>
      </c>
      <c r="U8" s="596">
        <v>1</v>
      </c>
      <c r="V8" s="596">
        <v>0</v>
      </c>
      <c r="W8" s="603"/>
      <c r="X8" s="668">
        <v>160125</v>
      </c>
      <c r="Y8" s="376" t="s">
        <v>78</v>
      </c>
      <c r="Z8" s="596" t="s">
        <v>5741</v>
      </c>
      <c r="AA8" s="766"/>
      <c r="AB8" s="596" t="str">
        <f t="shared" si="2"/>
        <v>Unique</v>
      </c>
      <c r="AC8" s="603"/>
      <c r="AD8" s="603"/>
      <c r="AE8" s="603"/>
      <c r="AF8" s="603"/>
      <c r="AG8" s="603"/>
      <c r="AH8" s="603"/>
      <c r="AI8" s="603"/>
      <c r="AJ8" s="603"/>
      <c r="AK8" s="603"/>
      <c r="AL8" s="603"/>
      <c r="AM8" s="603"/>
      <c r="AN8" s="603"/>
      <c r="AO8" s="603"/>
      <c r="AP8" s="603"/>
      <c r="AQ8" s="603"/>
      <c r="AR8" s="603"/>
      <c r="AS8" s="603"/>
      <c r="AT8" s="603"/>
      <c r="AU8" s="603"/>
      <c r="AV8" s="603"/>
      <c r="AW8" s="603"/>
      <c r="AX8" s="603"/>
      <c r="AY8" s="603"/>
      <c r="AZ8" s="603"/>
      <c r="BA8" s="603"/>
      <c r="BB8" s="603"/>
      <c r="BC8" s="603"/>
      <c r="BD8" s="603"/>
      <c r="BE8" s="603"/>
      <c r="BF8" s="603"/>
      <c r="BG8" s="603"/>
      <c r="BH8" s="603"/>
      <c r="BI8" s="603"/>
      <c r="BJ8" s="603"/>
      <c r="BK8" s="603"/>
      <c r="BL8" s="603"/>
      <c r="BM8" s="603"/>
      <c r="BN8" s="603"/>
      <c r="BO8" s="603"/>
      <c r="BP8" s="603"/>
      <c r="BQ8" s="603"/>
      <c r="BR8" s="603"/>
      <c r="BS8" s="603"/>
      <c r="BT8" s="603"/>
      <c r="BU8" s="603"/>
      <c r="BV8" s="603"/>
      <c r="BW8" s="603"/>
      <c r="BX8" s="603"/>
      <c r="BY8" s="603"/>
      <c r="BZ8" s="603"/>
      <c r="CA8" s="603"/>
      <c r="CB8" s="603"/>
      <c r="CC8" s="603"/>
      <c r="CD8" s="603"/>
      <c r="CE8" s="603"/>
      <c r="CF8" s="603"/>
      <c r="CG8" s="603"/>
      <c r="CH8" s="603"/>
      <c r="CI8" s="603"/>
      <c r="CJ8" s="603"/>
      <c r="CK8" s="603"/>
    </row>
    <row r="9" spans="1:89" ht="14.25">
      <c r="A9" s="656" t="str">
        <f t="shared" si="0"/>
        <v>16_1_170521_N_p_ep.ba</v>
      </c>
      <c r="B9" s="676" t="s">
        <v>5742</v>
      </c>
      <c r="C9" s="676" t="s">
        <v>5743</v>
      </c>
      <c r="D9" s="677">
        <v>16</v>
      </c>
      <c r="E9" s="677">
        <v>1</v>
      </c>
      <c r="F9" s="677" t="s">
        <v>2325</v>
      </c>
      <c r="G9" s="677" t="s">
        <v>5728</v>
      </c>
      <c r="H9" s="677">
        <v>2021</v>
      </c>
      <c r="I9" s="678" t="s">
        <v>5729</v>
      </c>
      <c r="J9" s="678" t="str">
        <f t="shared" si="1"/>
        <v>N_p</v>
      </c>
      <c r="K9" s="676" t="s">
        <v>5744</v>
      </c>
      <c r="L9" s="678" t="s">
        <v>5723</v>
      </c>
      <c r="M9" s="678" t="s">
        <v>2422</v>
      </c>
      <c r="N9" s="661">
        <v>27</v>
      </c>
      <c r="O9" s="603"/>
      <c r="P9" s="662" t="s">
        <v>84</v>
      </c>
      <c r="Q9" s="376" t="s">
        <v>85</v>
      </c>
      <c r="R9" s="596" t="s">
        <v>2422</v>
      </c>
      <c r="S9" s="596">
        <v>7</v>
      </c>
      <c r="T9" s="596">
        <v>2</v>
      </c>
      <c r="U9" s="596">
        <v>5</v>
      </c>
      <c r="V9" s="596">
        <v>0</v>
      </c>
      <c r="W9" s="603"/>
      <c r="X9" s="668">
        <v>160125</v>
      </c>
      <c r="Y9" s="376" t="s">
        <v>78</v>
      </c>
      <c r="Z9" s="596" t="s">
        <v>5745</v>
      </c>
      <c r="AA9" s="766"/>
      <c r="AB9" s="596" t="str">
        <f t="shared" si="2"/>
        <v>Unique</v>
      </c>
      <c r="AC9" s="603"/>
      <c r="AD9" s="603"/>
      <c r="AE9" s="603"/>
      <c r="AF9" s="603"/>
      <c r="AG9" s="603"/>
      <c r="AH9" s="603"/>
      <c r="AI9" s="603"/>
      <c r="AJ9" s="603"/>
      <c r="AK9" s="603"/>
      <c r="AL9" s="603"/>
      <c r="AM9" s="603"/>
      <c r="AN9" s="603"/>
      <c r="AO9" s="603"/>
      <c r="AP9" s="603"/>
      <c r="AQ9" s="603"/>
      <c r="AR9" s="603"/>
      <c r="AS9" s="603"/>
      <c r="AT9" s="603"/>
      <c r="AU9" s="603"/>
      <c r="AV9" s="603"/>
      <c r="AW9" s="603"/>
      <c r="AX9" s="603"/>
      <c r="AY9" s="603"/>
      <c r="AZ9" s="603"/>
      <c r="BA9" s="603"/>
      <c r="BB9" s="603"/>
      <c r="BC9" s="603"/>
      <c r="BD9" s="603"/>
      <c r="BE9" s="603"/>
      <c r="BF9" s="603"/>
      <c r="BG9" s="603"/>
      <c r="BH9" s="603"/>
      <c r="BI9" s="603"/>
      <c r="BJ9" s="603"/>
      <c r="BK9" s="603"/>
      <c r="BL9" s="603"/>
      <c r="BM9" s="603"/>
      <c r="BN9" s="603"/>
      <c r="BO9" s="603"/>
      <c r="BP9" s="603"/>
      <c r="BQ9" s="603"/>
      <c r="BR9" s="603"/>
      <c r="BS9" s="603"/>
      <c r="BT9" s="603"/>
      <c r="BU9" s="603"/>
      <c r="BV9" s="603"/>
      <c r="BW9" s="603"/>
      <c r="BX9" s="603"/>
      <c r="BY9" s="603"/>
      <c r="BZ9" s="603"/>
      <c r="CA9" s="603"/>
      <c r="CB9" s="603"/>
      <c r="CC9" s="603"/>
      <c r="CD9" s="603"/>
      <c r="CE9" s="603"/>
      <c r="CF9" s="603"/>
      <c r="CG9" s="603"/>
      <c r="CH9" s="603"/>
      <c r="CI9" s="603"/>
      <c r="CJ9" s="603"/>
      <c r="CK9" s="603"/>
    </row>
    <row r="10" spans="1:89" ht="14.25">
      <c r="A10" s="656" t="str">
        <f t="shared" si="0"/>
        <v>21_1_310521_A_p_ep.ba</v>
      </c>
      <c r="B10" s="679" t="s">
        <v>5746</v>
      </c>
      <c r="C10" s="679" t="s">
        <v>5747</v>
      </c>
      <c r="D10" s="680">
        <v>21</v>
      </c>
      <c r="E10" s="680">
        <v>1</v>
      </c>
      <c r="F10" s="680" t="s">
        <v>5728</v>
      </c>
      <c r="G10" s="680" t="s">
        <v>2084</v>
      </c>
      <c r="H10" s="680">
        <v>2021</v>
      </c>
      <c r="I10" s="681" t="s">
        <v>5729</v>
      </c>
      <c r="J10" s="681" t="str">
        <f t="shared" si="1"/>
        <v>A_p</v>
      </c>
      <c r="K10" s="679" t="s">
        <v>1810</v>
      </c>
      <c r="L10" s="681" t="s">
        <v>5723</v>
      </c>
      <c r="M10" s="681" t="s">
        <v>2422</v>
      </c>
      <c r="N10" s="661">
        <v>16</v>
      </c>
      <c r="O10" s="603"/>
      <c r="P10" s="662" t="s">
        <v>84</v>
      </c>
      <c r="Q10" s="376" t="s">
        <v>85</v>
      </c>
      <c r="R10" s="596" t="s">
        <v>2422</v>
      </c>
      <c r="S10" s="596">
        <v>3</v>
      </c>
      <c r="T10" s="596">
        <v>0</v>
      </c>
      <c r="U10" s="596">
        <v>3</v>
      </c>
      <c r="V10" s="596">
        <v>10</v>
      </c>
      <c r="W10" s="603"/>
      <c r="X10" s="668">
        <v>160125</v>
      </c>
      <c r="Y10" s="376" t="s">
        <v>78</v>
      </c>
      <c r="Z10" s="596" t="s">
        <v>5748</v>
      </c>
      <c r="AA10" s="766"/>
      <c r="AB10" s="596" t="str">
        <f t="shared" si="2"/>
        <v>Unique</v>
      </c>
      <c r="AC10" s="603"/>
      <c r="AD10" s="603"/>
      <c r="AE10" s="603"/>
      <c r="AF10" s="603"/>
      <c r="AG10" s="603"/>
      <c r="AH10" s="603"/>
      <c r="AI10" s="603"/>
      <c r="AJ10" s="603"/>
      <c r="AK10" s="603"/>
      <c r="AL10" s="603"/>
      <c r="AM10" s="603"/>
      <c r="AN10" s="603"/>
      <c r="AO10" s="603"/>
      <c r="AP10" s="603"/>
      <c r="AQ10" s="603"/>
      <c r="AR10" s="603"/>
      <c r="AS10" s="603"/>
      <c r="AT10" s="603"/>
      <c r="AU10" s="603"/>
      <c r="AV10" s="603"/>
      <c r="AW10" s="603"/>
      <c r="AX10" s="603"/>
      <c r="AY10" s="603"/>
      <c r="AZ10" s="603"/>
      <c r="BA10" s="603"/>
      <c r="BB10" s="603"/>
      <c r="BC10" s="603"/>
      <c r="BD10" s="603"/>
      <c r="BE10" s="603"/>
      <c r="BF10" s="603"/>
      <c r="BG10" s="603"/>
      <c r="BH10" s="603"/>
      <c r="BI10" s="603"/>
      <c r="BJ10" s="603"/>
      <c r="BK10" s="603"/>
      <c r="BL10" s="603"/>
      <c r="BM10" s="603"/>
      <c r="BN10" s="603"/>
      <c r="BO10" s="603"/>
      <c r="BP10" s="603"/>
      <c r="BQ10" s="603"/>
      <c r="BR10" s="603"/>
      <c r="BS10" s="603"/>
      <c r="BT10" s="603"/>
      <c r="BU10" s="603"/>
      <c r="BV10" s="603"/>
      <c r="BW10" s="603"/>
      <c r="BX10" s="603"/>
      <c r="BY10" s="603"/>
      <c r="BZ10" s="603"/>
      <c r="CA10" s="603"/>
      <c r="CB10" s="603"/>
      <c r="CC10" s="603"/>
      <c r="CD10" s="603"/>
      <c r="CE10" s="603"/>
      <c r="CF10" s="603"/>
      <c r="CG10" s="603"/>
      <c r="CH10" s="603"/>
      <c r="CI10" s="603"/>
      <c r="CJ10" s="603"/>
      <c r="CK10" s="603"/>
    </row>
    <row r="11" spans="1:89" ht="14.25">
      <c r="A11" s="656" t="str">
        <f t="shared" si="0"/>
        <v>21_1_310521_A_p_sp.</v>
      </c>
      <c r="B11" s="679" t="s">
        <v>5746</v>
      </c>
      <c r="C11" s="679" t="s">
        <v>5747</v>
      </c>
      <c r="D11" s="680">
        <v>21</v>
      </c>
      <c r="E11" s="680">
        <v>1</v>
      </c>
      <c r="F11" s="680" t="s">
        <v>5728</v>
      </c>
      <c r="G11" s="680" t="s">
        <v>2084</v>
      </c>
      <c r="H11" s="680">
        <v>2021</v>
      </c>
      <c r="I11" s="681" t="s">
        <v>5729</v>
      </c>
      <c r="J11" s="681" t="str">
        <f t="shared" si="1"/>
        <v>A_p</v>
      </c>
      <c r="K11" s="679" t="s">
        <v>1810</v>
      </c>
      <c r="L11" s="681" t="s">
        <v>5723</v>
      </c>
      <c r="M11" s="681" t="s">
        <v>2422</v>
      </c>
      <c r="N11" s="661">
        <v>16</v>
      </c>
      <c r="O11" s="603"/>
      <c r="P11" s="667" t="s">
        <v>1163</v>
      </c>
      <c r="Q11" s="596" t="s">
        <v>1164</v>
      </c>
      <c r="R11" s="596" t="s">
        <v>2422</v>
      </c>
      <c r="S11" s="596">
        <v>1</v>
      </c>
      <c r="T11" s="596">
        <v>0</v>
      </c>
      <c r="U11" s="596">
        <v>1</v>
      </c>
      <c r="V11" s="596">
        <v>0</v>
      </c>
      <c r="W11" s="603"/>
      <c r="X11" s="668">
        <v>160125</v>
      </c>
      <c r="Y11" s="376" t="s">
        <v>78</v>
      </c>
      <c r="Z11" s="596" t="s">
        <v>5749</v>
      </c>
      <c r="AA11" s="766"/>
      <c r="AB11" s="596" t="str">
        <f t="shared" si="2"/>
        <v>Unique</v>
      </c>
      <c r="AC11" s="603"/>
      <c r="AD11" s="603"/>
      <c r="AE11" s="603"/>
      <c r="AF11" s="603"/>
      <c r="AG11" s="603"/>
      <c r="AH11" s="603"/>
      <c r="AI11" s="603"/>
      <c r="AJ11" s="603"/>
      <c r="AK11" s="603"/>
      <c r="AL11" s="603"/>
      <c r="AM11" s="603"/>
      <c r="AN11" s="603"/>
      <c r="AO11" s="603"/>
      <c r="AP11" s="603"/>
      <c r="AQ11" s="603"/>
      <c r="AR11" s="603"/>
      <c r="AS11" s="603"/>
      <c r="AT11" s="603"/>
      <c r="AU11" s="603"/>
      <c r="AV11" s="603"/>
      <c r="AW11" s="603"/>
      <c r="AX11" s="603"/>
      <c r="AY11" s="603"/>
      <c r="AZ11" s="603"/>
      <c r="BA11" s="603"/>
      <c r="BB11" s="603"/>
      <c r="BC11" s="603"/>
      <c r="BD11" s="603"/>
      <c r="BE11" s="603"/>
      <c r="BF11" s="603"/>
      <c r="BG11" s="603"/>
      <c r="BH11" s="603"/>
      <c r="BI11" s="603"/>
      <c r="BJ11" s="603"/>
      <c r="BK11" s="603"/>
      <c r="BL11" s="603"/>
      <c r="BM11" s="603"/>
      <c r="BN11" s="603"/>
      <c r="BO11" s="603"/>
      <c r="BP11" s="603"/>
      <c r="BQ11" s="603"/>
      <c r="BR11" s="603"/>
      <c r="BS11" s="603"/>
      <c r="BT11" s="603"/>
      <c r="BU11" s="603"/>
      <c r="BV11" s="603"/>
      <c r="BW11" s="603"/>
      <c r="BX11" s="603"/>
      <c r="BY11" s="603"/>
      <c r="BZ11" s="603"/>
      <c r="CA11" s="603"/>
      <c r="CB11" s="603"/>
      <c r="CC11" s="603"/>
      <c r="CD11" s="603"/>
      <c r="CE11" s="603"/>
      <c r="CF11" s="603"/>
      <c r="CG11" s="603"/>
      <c r="CH11" s="603"/>
      <c r="CI11" s="603"/>
      <c r="CJ11" s="603"/>
      <c r="CK11" s="603"/>
    </row>
    <row r="12" spans="1:89" ht="14.25">
      <c r="A12" s="656" t="str">
        <f t="shared" si="0"/>
        <v>21_1_310521_A_p_ep.el</v>
      </c>
      <c r="B12" s="679" t="s">
        <v>5746</v>
      </c>
      <c r="C12" s="679" t="s">
        <v>5747</v>
      </c>
      <c r="D12" s="680">
        <v>21</v>
      </c>
      <c r="E12" s="680">
        <v>1</v>
      </c>
      <c r="F12" s="680" t="s">
        <v>5728</v>
      </c>
      <c r="G12" s="680" t="s">
        <v>2084</v>
      </c>
      <c r="H12" s="680">
        <v>2021</v>
      </c>
      <c r="I12" s="681" t="s">
        <v>5729</v>
      </c>
      <c r="J12" s="681" t="str">
        <f t="shared" si="1"/>
        <v>A_p</v>
      </c>
      <c r="K12" s="679" t="s">
        <v>1810</v>
      </c>
      <c r="L12" s="681" t="s">
        <v>5723</v>
      </c>
      <c r="M12" s="681" t="s">
        <v>2422</v>
      </c>
      <c r="N12" s="661">
        <v>16</v>
      </c>
      <c r="O12" s="603"/>
      <c r="P12" s="667" t="s">
        <v>2312</v>
      </c>
      <c r="Q12" s="596" t="s">
        <v>2313</v>
      </c>
      <c r="R12" s="596" t="s">
        <v>2422</v>
      </c>
      <c r="S12" s="596">
        <v>2</v>
      </c>
      <c r="T12" s="596">
        <v>0</v>
      </c>
      <c r="U12" s="596">
        <v>2</v>
      </c>
      <c r="V12" s="596">
        <v>0</v>
      </c>
      <c r="W12" s="603"/>
      <c r="X12" s="668">
        <v>160125</v>
      </c>
      <c r="Y12" s="376" t="s">
        <v>78</v>
      </c>
      <c r="Z12" s="596" t="s">
        <v>5750</v>
      </c>
      <c r="AA12" s="766"/>
      <c r="AB12" s="596" t="str">
        <f t="shared" si="2"/>
        <v>Unique</v>
      </c>
      <c r="AC12" s="603"/>
      <c r="AD12" s="603"/>
      <c r="AE12" s="603"/>
      <c r="AF12" s="603"/>
      <c r="AG12" s="603"/>
      <c r="AH12" s="603"/>
      <c r="AI12" s="603"/>
      <c r="AJ12" s="603"/>
      <c r="AK12" s="603"/>
      <c r="AL12" s="603"/>
      <c r="AM12" s="603"/>
      <c r="AN12" s="603"/>
      <c r="AO12" s="603"/>
      <c r="AP12" s="603"/>
      <c r="AQ12" s="603"/>
      <c r="AR12" s="603"/>
      <c r="AS12" s="603"/>
      <c r="AT12" s="603"/>
      <c r="AU12" s="603"/>
      <c r="AV12" s="603"/>
      <c r="AW12" s="603"/>
      <c r="AX12" s="603"/>
      <c r="AY12" s="603"/>
      <c r="AZ12" s="603"/>
      <c r="BA12" s="603"/>
      <c r="BB12" s="603"/>
      <c r="BC12" s="603"/>
      <c r="BD12" s="603"/>
      <c r="BE12" s="603"/>
      <c r="BF12" s="603"/>
      <c r="BG12" s="603"/>
      <c r="BH12" s="603"/>
      <c r="BI12" s="603"/>
      <c r="BJ12" s="603"/>
      <c r="BK12" s="603"/>
      <c r="BL12" s="603"/>
      <c r="BM12" s="603"/>
      <c r="BN12" s="603"/>
      <c r="BO12" s="603"/>
      <c r="BP12" s="603"/>
      <c r="BQ12" s="603"/>
      <c r="BR12" s="603"/>
      <c r="BS12" s="603"/>
      <c r="BT12" s="603"/>
      <c r="BU12" s="603"/>
      <c r="BV12" s="603"/>
      <c r="BW12" s="603"/>
      <c r="BX12" s="603"/>
      <c r="BY12" s="603"/>
      <c r="BZ12" s="603"/>
      <c r="CA12" s="603"/>
      <c r="CB12" s="603"/>
      <c r="CC12" s="603"/>
      <c r="CD12" s="603"/>
      <c r="CE12" s="603"/>
      <c r="CF12" s="603"/>
      <c r="CG12" s="603"/>
      <c r="CH12" s="603"/>
      <c r="CI12" s="603"/>
      <c r="CJ12" s="603"/>
      <c r="CK12" s="603"/>
    </row>
    <row r="13" spans="1:89" ht="14.25">
      <c r="A13" s="656" t="str">
        <f t="shared" si="0"/>
        <v>31_1_310521_HO_p_ep.ba</v>
      </c>
      <c r="B13" s="682" t="s">
        <v>5751</v>
      </c>
      <c r="C13" s="682" t="s">
        <v>5752</v>
      </c>
      <c r="D13" s="683">
        <v>31</v>
      </c>
      <c r="E13" s="683">
        <v>1</v>
      </c>
      <c r="F13" s="683" t="s">
        <v>5728</v>
      </c>
      <c r="G13" s="683" t="s">
        <v>2084</v>
      </c>
      <c r="H13" s="683">
        <v>2021</v>
      </c>
      <c r="I13" s="684" t="s">
        <v>5729</v>
      </c>
      <c r="J13" s="684" t="str">
        <f t="shared" si="1"/>
        <v>HO_p</v>
      </c>
      <c r="K13" s="682" t="s">
        <v>5753</v>
      </c>
      <c r="L13" s="684" t="s">
        <v>5723</v>
      </c>
      <c r="M13" s="684" t="s">
        <v>2422</v>
      </c>
      <c r="N13" s="661">
        <v>24</v>
      </c>
      <c r="O13" s="603"/>
      <c r="P13" s="662" t="s">
        <v>84</v>
      </c>
      <c r="Q13" s="376" t="s">
        <v>85</v>
      </c>
      <c r="R13" s="596" t="s">
        <v>2422</v>
      </c>
      <c r="S13" s="596">
        <v>1</v>
      </c>
      <c r="T13" s="596">
        <v>0</v>
      </c>
      <c r="U13" s="596">
        <v>1</v>
      </c>
      <c r="V13" s="596">
        <v>0</v>
      </c>
      <c r="W13" s="603"/>
      <c r="X13" s="668">
        <v>160125</v>
      </c>
      <c r="Y13" s="376" t="s">
        <v>78</v>
      </c>
      <c r="Z13" s="596" t="s">
        <v>5754</v>
      </c>
      <c r="AA13" s="766"/>
      <c r="AB13" s="596" t="str">
        <f t="shared" si="2"/>
        <v>Unique</v>
      </c>
      <c r="AC13" s="603"/>
      <c r="AD13" s="603"/>
      <c r="AE13" s="603"/>
      <c r="AF13" s="603"/>
      <c r="AG13" s="603"/>
      <c r="AH13" s="603"/>
      <c r="AI13" s="603"/>
      <c r="AJ13" s="603"/>
      <c r="AK13" s="603"/>
      <c r="AL13" s="603"/>
      <c r="AM13" s="603"/>
      <c r="AN13" s="603"/>
      <c r="AO13" s="603"/>
      <c r="AP13" s="603"/>
      <c r="AQ13" s="603"/>
      <c r="AR13" s="603"/>
      <c r="AS13" s="603"/>
      <c r="AT13" s="603"/>
      <c r="AU13" s="603"/>
      <c r="AV13" s="603"/>
      <c r="AW13" s="603"/>
      <c r="AX13" s="603"/>
      <c r="AY13" s="603"/>
      <c r="AZ13" s="603"/>
      <c r="BA13" s="603"/>
      <c r="BB13" s="603"/>
      <c r="BC13" s="603"/>
      <c r="BD13" s="603"/>
      <c r="BE13" s="603"/>
      <c r="BF13" s="603"/>
      <c r="BG13" s="603"/>
      <c r="BH13" s="603"/>
      <c r="BI13" s="603"/>
      <c r="BJ13" s="603"/>
      <c r="BK13" s="603"/>
      <c r="BL13" s="603"/>
      <c r="BM13" s="603"/>
      <c r="BN13" s="603"/>
      <c r="BO13" s="603"/>
      <c r="BP13" s="603"/>
      <c r="BQ13" s="603"/>
      <c r="BR13" s="603"/>
      <c r="BS13" s="603"/>
      <c r="BT13" s="603"/>
      <c r="BU13" s="603"/>
      <c r="BV13" s="603"/>
      <c r="BW13" s="603"/>
      <c r="BX13" s="603"/>
      <c r="BY13" s="603"/>
      <c r="BZ13" s="603"/>
      <c r="CA13" s="603"/>
      <c r="CB13" s="603"/>
      <c r="CC13" s="603"/>
      <c r="CD13" s="603"/>
      <c r="CE13" s="603"/>
      <c r="CF13" s="603"/>
      <c r="CG13" s="603"/>
      <c r="CH13" s="603"/>
      <c r="CI13" s="603"/>
      <c r="CJ13" s="603"/>
      <c r="CK13" s="603"/>
    </row>
    <row r="14" spans="1:89" ht="14.25">
      <c r="A14" s="656" t="str">
        <f t="shared" si="0"/>
        <v>5_1_041021_HAC_p_ep.ba</v>
      </c>
      <c r="B14" s="664" t="s">
        <v>5726</v>
      </c>
      <c r="C14" s="664" t="s">
        <v>5727</v>
      </c>
      <c r="D14" s="665">
        <v>5</v>
      </c>
      <c r="E14" s="665">
        <v>1</v>
      </c>
      <c r="F14" s="665" t="s">
        <v>5755</v>
      </c>
      <c r="G14" s="665" t="s">
        <v>2461</v>
      </c>
      <c r="H14" s="665">
        <v>2021</v>
      </c>
      <c r="I14" s="666" t="s">
        <v>5729</v>
      </c>
      <c r="J14" s="666" t="str">
        <f t="shared" si="1"/>
        <v>HAC_p</v>
      </c>
      <c r="K14" s="664" t="s">
        <v>5730</v>
      </c>
      <c r="L14" s="666" t="s">
        <v>5723</v>
      </c>
      <c r="M14" s="666" t="s">
        <v>2422</v>
      </c>
      <c r="N14" s="661">
        <v>42</v>
      </c>
      <c r="O14" s="603"/>
      <c r="P14" s="662" t="s">
        <v>84</v>
      </c>
      <c r="Q14" s="376" t="s">
        <v>85</v>
      </c>
      <c r="R14" s="596" t="s">
        <v>2422</v>
      </c>
      <c r="S14" s="596">
        <v>2</v>
      </c>
      <c r="T14" s="596">
        <v>1</v>
      </c>
      <c r="U14" s="596">
        <v>1</v>
      </c>
      <c r="V14" s="596">
        <v>0</v>
      </c>
      <c r="W14" s="603"/>
      <c r="X14" s="668">
        <v>160125</v>
      </c>
      <c r="Y14" s="376" t="s">
        <v>78</v>
      </c>
      <c r="Z14" s="596" t="s">
        <v>5756</v>
      </c>
      <c r="AA14" s="766"/>
      <c r="AB14" s="596" t="str">
        <f t="shared" si="2"/>
        <v>Unique</v>
      </c>
      <c r="AC14" s="603"/>
      <c r="AD14" s="603"/>
      <c r="AE14" s="603"/>
      <c r="AF14" s="603"/>
      <c r="AG14" s="603"/>
      <c r="AH14" s="603"/>
      <c r="AI14" s="603"/>
      <c r="AJ14" s="603"/>
      <c r="AK14" s="603"/>
      <c r="AL14" s="603"/>
      <c r="AM14" s="603"/>
      <c r="AN14" s="603"/>
      <c r="AO14" s="603"/>
      <c r="AP14" s="603"/>
      <c r="AQ14" s="603"/>
      <c r="AR14" s="603"/>
      <c r="AS14" s="603"/>
      <c r="AT14" s="603"/>
      <c r="AU14" s="603"/>
      <c r="AV14" s="603"/>
      <c r="AW14" s="603"/>
      <c r="AX14" s="603"/>
      <c r="AY14" s="603"/>
      <c r="AZ14" s="603"/>
      <c r="BA14" s="603"/>
      <c r="BB14" s="603"/>
      <c r="BC14" s="603"/>
      <c r="BD14" s="603"/>
      <c r="BE14" s="603"/>
      <c r="BF14" s="603"/>
      <c r="BG14" s="603"/>
      <c r="BH14" s="603"/>
      <c r="BI14" s="603"/>
      <c r="BJ14" s="603"/>
      <c r="BK14" s="603"/>
      <c r="BL14" s="603"/>
      <c r="BM14" s="603"/>
      <c r="BN14" s="603"/>
      <c r="BO14" s="603"/>
      <c r="BP14" s="603"/>
      <c r="BQ14" s="603"/>
      <c r="BR14" s="603"/>
      <c r="BS14" s="603"/>
      <c r="BT14" s="603"/>
      <c r="BU14" s="603"/>
      <c r="BV14" s="603"/>
      <c r="BW14" s="603"/>
      <c r="BX14" s="603"/>
      <c r="BY14" s="603"/>
      <c r="BZ14" s="603"/>
      <c r="CA14" s="603"/>
      <c r="CB14" s="603"/>
      <c r="CC14" s="603"/>
      <c r="CD14" s="603"/>
      <c r="CE14" s="603"/>
      <c r="CF14" s="603"/>
      <c r="CG14" s="603"/>
      <c r="CH14" s="603"/>
      <c r="CI14" s="603"/>
      <c r="CJ14" s="603"/>
      <c r="CK14" s="603"/>
    </row>
    <row r="15" spans="1:89" ht="14.25">
      <c r="A15" s="656" t="str">
        <f t="shared" si="0"/>
        <v>5_1_041021_HAC_p_sp.</v>
      </c>
      <c r="B15" s="664" t="s">
        <v>5726</v>
      </c>
      <c r="C15" s="664" t="s">
        <v>5727</v>
      </c>
      <c r="D15" s="665">
        <v>5</v>
      </c>
      <c r="E15" s="665">
        <v>1</v>
      </c>
      <c r="F15" s="665" t="s">
        <v>5755</v>
      </c>
      <c r="G15" s="665" t="s">
        <v>2461</v>
      </c>
      <c r="H15" s="665">
        <v>2021</v>
      </c>
      <c r="I15" s="666" t="s">
        <v>5729</v>
      </c>
      <c r="J15" s="666" t="str">
        <f t="shared" si="1"/>
        <v>HAC_p</v>
      </c>
      <c r="K15" s="664" t="s">
        <v>5730</v>
      </c>
      <c r="L15" s="666" t="s">
        <v>5723</v>
      </c>
      <c r="M15" s="666" t="s">
        <v>2422</v>
      </c>
      <c r="N15" s="661">
        <v>42</v>
      </c>
      <c r="O15" s="603"/>
      <c r="P15" s="667" t="s">
        <v>1163</v>
      </c>
      <c r="Q15" s="596" t="s">
        <v>1164</v>
      </c>
      <c r="R15" s="596" t="s">
        <v>2422</v>
      </c>
      <c r="S15" s="596">
        <v>1</v>
      </c>
      <c r="T15" s="596">
        <v>0</v>
      </c>
      <c r="U15" s="596">
        <v>1</v>
      </c>
      <c r="V15" s="596">
        <v>0</v>
      </c>
      <c r="W15" s="603"/>
      <c r="X15" s="668">
        <v>160125</v>
      </c>
      <c r="Y15" s="376" t="s">
        <v>78</v>
      </c>
      <c r="Z15" s="596" t="s">
        <v>5757</v>
      </c>
      <c r="AA15" s="766"/>
      <c r="AB15" s="596" t="str">
        <f t="shared" si="2"/>
        <v>Unique</v>
      </c>
      <c r="AC15" s="603"/>
      <c r="AD15" s="603"/>
      <c r="AE15" s="603"/>
      <c r="AF15" s="603"/>
      <c r="AG15" s="603"/>
      <c r="AH15" s="603"/>
      <c r="AI15" s="603"/>
      <c r="AJ15" s="603"/>
      <c r="AK15" s="603"/>
      <c r="AL15" s="603"/>
      <c r="AM15" s="603"/>
      <c r="AN15" s="603"/>
      <c r="AO15" s="603"/>
      <c r="AP15" s="603"/>
      <c r="AQ15" s="603"/>
      <c r="AR15" s="603"/>
      <c r="AS15" s="603"/>
      <c r="AT15" s="603"/>
      <c r="AU15" s="603"/>
      <c r="AV15" s="603"/>
      <c r="AW15" s="603"/>
      <c r="AX15" s="603"/>
      <c r="AY15" s="603"/>
      <c r="AZ15" s="603"/>
      <c r="BA15" s="603"/>
      <c r="BB15" s="603"/>
      <c r="BC15" s="603"/>
      <c r="BD15" s="603"/>
      <c r="BE15" s="603"/>
      <c r="BF15" s="603"/>
      <c r="BG15" s="603"/>
      <c r="BH15" s="603"/>
      <c r="BI15" s="603"/>
      <c r="BJ15" s="603"/>
      <c r="BK15" s="603"/>
      <c r="BL15" s="603"/>
      <c r="BM15" s="603"/>
      <c r="BN15" s="603"/>
      <c r="BO15" s="603"/>
      <c r="BP15" s="603"/>
      <c r="BQ15" s="603"/>
      <c r="BR15" s="603"/>
      <c r="BS15" s="603"/>
      <c r="BT15" s="603"/>
      <c r="BU15" s="603"/>
      <c r="BV15" s="603"/>
      <c r="BW15" s="603"/>
      <c r="BX15" s="603"/>
      <c r="BY15" s="603"/>
      <c r="BZ15" s="603"/>
      <c r="CA15" s="603"/>
      <c r="CB15" s="603"/>
      <c r="CC15" s="603"/>
      <c r="CD15" s="603"/>
      <c r="CE15" s="603"/>
      <c r="CF15" s="603"/>
      <c r="CG15" s="603"/>
      <c r="CH15" s="603"/>
      <c r="CI15" s="603"/>
      <c r="CJ15" s="603"/>
      <c r="CK15" s="603"/>
    </row>
    <row r="16" spans="1:89" ht="14.25">
      <c r="A16" s="656" t="str">
        <f t="shared" si="0"/>
        <v>5_1_041021_HAC_p_rh.ca</v>
      </c>
      <c r="B16" s="664" t="s">
        <v>5726</v>
      </c>
      <c r="C16" s="664" t="s">
        <v>5727</v>
      </c>
      <c r="D16" s="665">
        <v>5</v>
      </c>
      <c r="E16" s="665">
        <v>1</v>
      </c>
      <c r="F16" s="665" t="s">
        <v>5755</v>
      </c>
      <c r="G16" s="665" t="s">
        <v>2461</v>
      </c>
      <c r="H16" s="665">
        <v>2021</v>
      </c>
      <c r="I16" s="666" t="s">
        <v>5729</v>
      </c>
      <c r="J16" s="666" t="str">
        <f t="shared" si="1"/>
        <v>HAC_p</v>
      </c>
      <c r="K16" s="664" t="s">
        <v>5730</v>
      </c>
      <c r="L16" s="666" t="s">
        <v>5723</v>
      </c>
      <c r="M16" s="666" t="s">
        <v>2422</v>
      </c>
      <c r="N16" s="661">
        <v>42</v>
      </c>
      <c r="O16" s="603"/>
      <c r="P16" s="667" t="s">
        <v>134</v>
      </c>
      <c r="Q16" s="596" t="s">
        <v>135</v>
      </c>
      <c r="R16" s="596" t="s">
        <v>2422</v>
      </c>
      <c r="S16" s="596">
        <v>1</v>
      </c>
      <c r="T16" s="596">
        <v>0</v>
      </c>
      <c r="U16" s="596">
        <v>1</v>
      </c>
      <c r="V16" s="596">
        <v>0</v>
      </c>
      <c r="W16" s="603"/>
      <c r="X16" s="668">
        <v>160125</v>
      </c>
      <c r="Y16" s="376" t="s">
        <v>78</v>
      </c>
      <c r="Z16" s="596" t="s">
        <v>5758</v>
      </c>
      <c r="AA16" s="766"/>
      <c r="AB16" s="596" t="str">
        <f t="shared" si="2"/>
        <v>Unique</v>
      </c>
      <c r="AC16" s="603"/>
      <c r="AD16" s="603"/>
      <c r="AE16" s="603"/>
      <c r="AF16" s="603"/>
      <c r="AG16" s="603"/>
      <c r="AH16" s="603"/>
      <c r="AI16" s="603"/>
      <c r="AJ16" s="603"/>
      <c r="AK16" s="603"/>
      <c r="AL16" s="603"/>
      <c r="AM16" s="603"/>
      <c r="AN16" s="603"/>
      <c r="AO16" s="603"/>
      <c r="AP16" s="603"/>
      <c r="AQ16" s="603"/>
      <c r="AR16" s="603"/>
      <c r="AS16" s="603"/>
      <c r="AT16" s="603"/>
      <c r="AU16" s="603"/>
      <c r="AV16" s="603"/>
      <c r="AW16" s="603"/>
      <c r="AX16" s="603"/>
      <c r="AY16" s="603"/>
      <c r="AZ16" s="603"/>
      <c r="BA16" s="603"/>
      <c r="BB16" s="603"/>
      <c r="BC16" s="603"/>
      <c r="BD16" s="603"/>
      <c r="BE16" s="603"/>
      <c r="BF16" s="603"/>
      <c r="BG16" s="603"/>
      <c r="BH16" s="603"/>
      <c r="BI16" s="603"/>
      <c r="BJ16" s="603"/>
      <c r="BK16" s="603"/>
      <c r="BL16" s="603"/>
      <c r="BM16" s="603"/>
      <c r="BN16" s="603"/>
      <c r="BO16" s="603"/>
      <c r="BP16" s="603"/>
      <c r="BQ16" s="603"/>
      <c r="BR16" s="603"/>
      <c r="BS16" s="603"/>
      <c r="BT16" s="603"/>
      <c r="BU16" s="603"/>
      <c r="BV16" s="603"/>
      <c r="BW16" s="603"/>
      <c r="BX16" s="603"/>
      <c r="BY16" s="603"/>
      <c r="BZ16" s="603"/>
      <c r="CA16" s="603"/>
      <c r="CB16" s="603"/>
      <c r="CC16" s="603"/>
      <c r="CD16" s="603"/>
      <c r="CE16" s="603"/>
      <c r="CF16" s="603"/>
      <c r="CG16" s="603"/>
      <c r="CH16" s="603"/>
      <c r="CI16" s="603"/>
      <c r="CJ16" s="603"/>
      <c r="CK16" s="603"/>
    </row>
    <row r="17" spans="1:89" ht="14.25">
      <c r="A17" s="656" t="str">
        <f t="shared" si="0"/>
        <v>12_1_041021_HE_p_ep.ba</v>
      </c>
      <c r="B17" s="669" t="s">
        <v>5732</v>
      </c>
      <c r="C17" s="669" t="s">
        <v>5733</v>
      </c>
      <c r="D17" s="670">
        <v>12</v>
      </c>
      <c r="E17" s="670">
        <v>1</v>
      </c>
      <c r="F17" s="670" t="s">
        <v>5755</v>
      </c>
      <c r="G17" s="670" t="s">
        <v>2461</v>
      </c>
      <c r="H17" s="670">
        <v>2021</v>
      </c>
      <c r="I17" s="672" t="s">
        <v>5729</v>
      </c>
      <c r="J17" s="672" t="str">
        <f t="shared" si="1"/>
        <v>HE_p</v>
      </c>
      <c r="K17" s="669" t="s">
        <v>5734</v>
      </c>
      <c r="L17" s="672" t="s">
        <v>5723</v>
      </c>
      <c r="M17" s="672" t="s">
        <v>2422</v>
      </c>
      <c r="N17" s="661">
        <v>47</v>
      </c>
      <c r="O17" s="603"/>
      <c r="P17" s="662" t="s">
        <v>84</v>
      </c>
      <c r="Q17" s="376" t="s">
        <v>85</v>
      </c>
      <c r="R17" s="596" t="s">
        <v>2422</v>
      </c>
      <c r="S17" s="596">
        <v>1</v>
      </c>
      <c r="T17" s="596">
        <v>0</v>
      </c>
      <c r="U17" s="596">
        <v>1</v>
      </c>
      <c r="V17" s="596">
        <v>0</v>
      </c>
      <c r="W17" s="603"/>
      <c r="X17" s="668">
        <v>160125</v>
      </c>
      <c r="Y17" s="376" t="s">
        <v>78</v>
      </c>
      <c r="Z17" s="596" t="s">
        <v>5759</v>
      </c>
      <c r="AA17" s="766"/>
      <c r="AB17" s="596" t="str">
        <f t="shared" si="2"/>
        <v>Unique</v>
      </c>
      <c r="AC17" s="603"/>
      <c r="AD17" s="603"/>
      <c r="AE17" s="603"/>
      <c r="AF17" s="603"/>
      <c r="AG17" s="603"/>
      <c r="AH17" s="603"/>
      <c r="AI17" s="603"/>
      <c r="AJ17" s="603"/>
      <c r="AK17" s="603"/>
      <c r="AL17" s="603"/>
      <c r="AM17" s="603"/>
      <c r="AN17" s="603"/>
      <c r="AO17" s="603"/>
      <c r="AP17" s="603"/>
      <c r="AQ17" s="603"/>
      <c r="AR17" s="603"/>
      <c r="AS17" s="603"/>
      <c r="AT17" s="603"/>
      <c r="AU17" s="603"/>
      <c r="AV17" s="603"/>
      <c r="AW17" s="603"/>
      <c r="AX17" s="603"/>
      <c r="AY17" s="603"/>
      <c r="AZ17" s="603"/>
      <c r="BA17" s="603"/>
      <c r="BB17" s="603"/>
      <c r="BC17" s="603"/>
      <c r="BD17" s="603"/>
      <c r="BE17" s="603"/>
      <c r="BF17" s="603"/>
      <c r="BG17" s="603"/>
      <c r="BH17" s="603"/>
      <c r="BI17" s="603"/>
      <c r="BJ17" s="603"/>
      <c r="BK17" s="603"/>
      <c r="BL17" s="603"/>
      <c r="BM17" s="603"/>
      <c r="BN17" s="603"/>
      <c r="BO17" s="603"/>
      <c r="BP17" s="603"/>
      <c r="BQ17" s="603"/>
      <c r="BR17" s="603"/>
      <c r="BS17" s="603"/>
      <c r="BT17" s="603"/>
      <c r="BU17" s="603"/>
      <c r="BV17" s="603"/>
      <c r="BW17" s="603"/>
      <c r="BX17" s="603"/>
      <c r="BY17" s="603"/>
      <c r="BZ17" s="603"/>
      <c r="CA17" s="603"/>
      <c r="CB17" s="603"/>
      <c r="CC17" s="603"/>
      <c r="CD17" s="603"/>
      <c r="CE17" s="603"/>
      <c r="CF17" s="603"/>
      <c r="CG17" s="603"/>
      <c r="CH17" s="603"/>
      <c r="CI17" s="603"/>
      <c r="CJ17" s="603"/>
      <c r="CK17" s="603"/>
    </row>
    <row r="18" spans="1:89" ht="14.25">
      <c r="A18" s="656" t="str">
        <f t="shared" si="0"/>
        <v>14_1_310521_HAM_p_ep.ba</v>
      </c>
      <c r="B18" s="657" t="s">
        <v>5717</v>
      </c>
      <c r="C18" s="657" t="s">
        <v>5718</v>
      </c>
      <c r="D18" s="658">
        <v>14</v>
      </c>
      <c r="E18" s="658">
        <v>1</v>
      </c>
      <c r="F18" s="658" t="s">
        <v>5728</v>
      </c>
      <c r="G18" s="658" t="s">
        <v>2084</v>
      </c>
      <c r="H18" s="658">
        <v>2021</v>
      </c>
      <c r="I18" s="659" t="s">
        <v>5729</v>
      </c>
      <c r="J18" s="659" t="str">
        <f t="shared" si="1"/>
        <v>HAM_p</v>
      </c>
      <c r="K18" s="657" t="s">
        <v>5722</v>
      </c>
      <c r="L18" s="659" t="s">
        <v>5723</v>
      </c>
      <c r="M18" s="659" t="s">
        <v>2422</v>
      </c>
      <c r="N18" s="661">
        <v>29</v>
      </c>
      <c r="O18" s="603"/>
      <c r="P18" s="662" t="s">
        <v>84</v>
      </c>
      <c r="Q18" s="376" t="s">
        <v>85</v>
      </c>
      <c r="R18" s="596" t="s">
        <v>2422</v>
      </c>
      <c r="S18" s="596">
        <v>3</v>
      </c>
      <c r="T18" s="596">
        <v>0</v>
      </c>
      <c r="U18" s="596">
        <v>3</v>
      </c>
      <c r="V18" s="596">
        <v>0</v>
      </c>
      <c r="W18" s="596" t="s">
        <v>5760</v>
      </c>
      <c r="X18" s="668">
        <v>160125</v>
      </c>
      <c r="Y18" s="376" t="s">
        <v>78</v>
      </c>
      <c r="Z18" s="596" t="s">
        <v>5761</v>
      </c>
      <c r="AA18" s="766"/>
      <c r="AB18" s="596" t="str">
        <f t="shared" si="2"/>
        <v>Unique</v>
      </c>
      <c r="AC18" s="603"/>
      <c r="AD18" s="603"/>
      <c r="AE18" s="603"/>
      <c r="AF18" s="603"/>
      <c r="AG18" s="603"/>
      <c r="AH18" s="603"/>
      <c r="AI18" s="603"/>
      <c r="AJ18" s="603"/>
      <c r="AK18" s="603"/>
      <c r="AL18" s="603"/>
      <c r="AM18" s="603"/>
      <c r="AN18" s="603"/>
      <c r="AO18" s="603"/>
      <c r="AP18" s="603"/>
      <c r="AQ18" s="603"/>
      <c r="AR18" s="603"/>
      <c r="AS18" s="603"/>
      <c r="AT18" s="603"/>
      <c r="AU18" s="603"/>
      <c r="AV18" s="603"/>
      <c r="AW18" s="603"/>
      <c r="AX18" s="603"/>
      <c r="AY18" s="603"/>
      <c r="AZ18" s="603"/>
      <c r="BA18" s="603"/>
      <c r="BB18" s="603"/>
      <c r="BC18" s="603"/>
      <c r="BD18" s="603"/>
      <c r="BE18" s="603"/>
      <c r="BF18" s="603"/>
      <c r="BG18" s="603"/>
      <c r="BH18" s="603"/>
      <c r="BI18" s="603"/>
      <c r="BJ18" s="603"/>
      <c r="BK18" s="603"/>
      <c r="BL18" s="603"/>
      <c r="BM18" s="603"/>
      <c r="BN18" s="603"/>
      <c r="BO18" s="603"/>
      <c r="BP18" s="603"/>
      <c r="BQ18" s="603"/>
      <c r="BR18" s="603"/>
      <c r="BS18" s="603"/>
      <c r="BT18" s="603"/>
      <c r="BU18" s="603"/>
      <c r="BV18" s="603"/>
      <c r="BW18" s="603"/>
      <c r="BX18" s="603"/>
      <c r="BY18" s="603"/>
      <c r="BZ18" s="603"/>
      <c r="CA18" s="603"/>
      <c r="CB18" s="603"/>
      <c r="CC18" s="603"/>
      <c r="CD18" s="603"/>
      <c r="CE18" s="603"/>
      <c r="CF18" s="603"/>
      <c r="CG18" s="603"/>
      <c r="CH18" s="603"/>
      <c r="CI18" s="603"/>
      <c r="CJ18" s="603"/>
      <c r="CK18" s="603"/>
    </row>
    <row r="19" spans="1:89" ht="14.25">
      <c r="A19" s="656" t="str">
        <f t="shared" si="0"/>
        <v>14_1_310521_HAM_p_sp.</v>
      </c>
      <c r="B19" s="657" t="s">
        <v>5717</v>
      </c>
      <c r="C19" s="657" t="s">
        <v>5718</v>
      </c>
      <c r="D19" s="658">
        <v>14</v>
      </c>
      <c r="E19" s="658">
        <v>1</v>
      </c>
      <c r="F19" s="658" t="s">
        <v>5728</v>
      </c>
      <c r="G19" s="658" t="s">
        <v>2084</v>
      </c>
      <c r="H19" s="658">
        <v>2021</v>
      </c>
      <c r="I19" s="659" t="s">
        <v>5729</v>
      </c>
      <c r="J19" s="659" t="str">
        <f t="shared" si="1"/>
        <v>HAM_p</v>
      </c>
      <c r="K19" s="657" t="s">
        <v>5722</v>
      </c>
      <c r="L19" s="659" t="s">
        <v>5723</v>
      </c>
      <c r="M19" s="659" t="s">
        <v>2422</v>
      </c>
      <c r="N19" s="661">
        <v>29</v>
      </c>
      <c r="O19" s="603"/>
      <c r="P19" s="667" t="s">
        <v>1163</v>
      </c>
      <c r="Q19" s="596" t="s">
        <v>1164</v>
      </c>
      <c r="R19" s="596" t="s">
        <v>2422</v>
      </c>
      <c r="S19" s="596">
        <v>1</v>
      </c>
      <c r="T19" s="596">
        <v>0</v>
      </c>
      <c r="U19" s="596">
        <v>1</v>
      </c>
      <c r="V19" s="596">
        <v>0</v>
      </c>
      <c r="W19" s="603"/>
      <c r="X19" s="668">
        <v>160125</v>
      </c>
      <c r="Y19" s="376" t="s">
        <v>78</v>
      </c>
      <c r="Z19" s="596" t="s">
        <v>5762</v>
      </c>
      <c r="AA19" s="766"/>
      <c r="AB19" s="596" t="str">
        <f t="shared" si="2"/>
        <v>Unique</v>
      </c>
      <c r="AC19" s="603"/>
      <c r="AD19" s="603"/>
      <c r="AE19" s="603"/>
      <c r="AF19" s="603"/>
      <c r="AG19" s="603"/>
      <c r="AH19" s="603"/>
      <c r="AI19" s="603"/>
      <c r="AJ19" s="603"/>
      <c r="AK19" s="603"/>
      <c r="AL19" s="603"/>
      <c r="AM19" s="603"/>
      <c r="AN19" s="603"/>
      <c r="AO19" s="603"/>
      <c r="AP19" s="603"/>
      <c r="AQ19" s="603"/>
      <c r="AR19" s="603"/>
      <c r="AS19" s="603"/>
      <c r="AT19" s="603"/>
      <c r="AU19" s="603"/>
      <c r="AV19" s="603"/>
      <c r="AW19" s="603"/>
      <c r="AX19" s="603"/>
      <c r="AY19" s="603"/>
      <c r="AZ19" s="603"/>
      <c r="BA19" s="603"/>
      <c r="BB19" s="603"/>
      <c r="BC19" s="603"/>
      <c r="BD19" s="603"/>
      <c r="BE19" s="603"/>
      <c r="BF19" s="603"/>
      <c r="BG19" s="603"/>
      <c r="BH19" s="603"/>
      <c r="BI19" s="603"/>
      <c r="BJ19" s="603"/>
      <c r="BK19" s="603"/>
      <c r="BL19" s="603"/>
      <c r="BM19" s="603"/>
      <c r="BN19" s="603"/>
      <c r="BO19" s="603"/>
      <c r="BP19" s="603"/>
      <c r="BQ19" s="603"/>
      <c r="BR19" s="603"/>
      <c r="BS19" s="603"/>
      <c r="BT19" s="603"/>
      <c r="BU19" s="603"/>
      <c r="BV19" s="603"/>
      <c r="BW19" s="603"/>
      <c r="BX19" s="603"/>
      <c r="BY19" s="603"/>
      <c r="BZ19" s="603"/>
      <c r="CA19" s="603"/>
      <c r="CB19" s="603"/>
      <c r="CC19" s="603"/>
      <c r="CD19" s="603"/>
      <c r="CE19" s="603"/>
      <c r="CF19" s="603"/>
      <c r="CG19" s="603"/>
      <c r="CH19" s="603"/>
      <c r="CI19" s="603"/>
      <c r="CJ19" s="603"/>
      <c r="CK19" s="603"/>
    </row>
    <row r="20" spans="1:89" ht="14.25">
      <c r="A20" s="656" t="str">
        <f t="shared" si="0"/>
        <v>11_1_041021_HU_p_ep.ba</v>
      </c>
      <c r="B20" s="685" t="s">
        <v>5763</v>
      </c>
      <c r="C20" s="685" t="s">
        <v>5764</v>
      </c>
      <c r="D20" s="686">
        <v>11</v>
      </c>
      <c r="E20" s="686">
        <v>1</v>
      </c>
      <c r="F20" s="686" t="s">
        <v>5755</v>
      </c>
      <c r="G20" s="686" t="s">
        <v>2461</v>
      </c>
      <c r="H20" s="686">
        <v>2021</v>
      </c>
      <c r="I20" s="687" t="s">
        <v>5729</v>
      </c>
      <c r="J20" s="687" t="str">
        <f t="shared" si="1"/>
        <v>HU_p</v>
      </c>
      <c r="K20" s="685" t="s">
        <v>5765</v>
      </c>
      <c r="L20" s="687" t="s">
        <v>5723</v>
      </c>
      <c r="M20" s="687" t="s">
        <v>2422</v>
      </c>
      <c r="N20" s="661">
        <f>4+6+2+3+4</f>
        <v>19</v>
      </c>
      <c r="O20" s="603"/>
      <c r="P20" s="662" t="s">
        <v>84</v>
      </c>
      <c r="Q20" s="376" t="s">
        <v>85</v>
      </c>
      <c r="R20" s="596" t="s">
        <v>2422</v>
      </c>
      <c r="S20" s="596">
        <v>1</v>
      </c>
      <c r="T20" s="596">
        <v>1</v>
      </c>
      <c r="U20" s="596">
        <v>0</v>
      </c>
      <c r="V20" s="596">
        <v>0</v>
      </c>
      <c r="W20" s="603"/>
      <c r="X20" s="668">
        <v>160125</v>
      </c>
      <c r="Y20" s="376" t="s">
        <v>78</v>
      </c>
      <c r="Z20" s="596" t="s">
        <v>5766</v>
      </c>
      <c r="AA20" s="766"/>
      <c r="AB20" s="596" t="str">
        <f t="shared" si="2"/>
        <v>Unique</v>
      </c>
      <c r="AC20" s="603"/>
      <c r="AD20" s="603"/>
      <c r="AE20" s="603"/>
      <c r="AF20" s="603"/>
      <c r="AG20" s="603"/>
      <c r="AH20" s="603"/>
      <c r="AI20" s="603"/>
      <c r="AJ20" s="603"/>
      <c r="AK20" s="603"/>
      <c r="AL20" s="603"/>
      <c r="AM20" s="603"/>
      <c r="AN20" s="603"/>
      <c r="AO20" s="603"/>
      <c r="AP20" s="603"/>
      <c r="AQ20" s="603"/>
      <c r="AR20" s="603"/>
      <c r="AS20" s="603"/>
      <c r="AT20" s="603"/>
      <c r="AU20" s="603"/>
      <c r="AV20" s="603"/>
      <c r="AW20" s="603"/>
      <c r="AX20" s="603"/>
      <c r="AY20" s="603"/>
      <c r="AZ20" s="603"/>
      <c r="BA20" s="603"/>
      <c r="BB20" s="603"/>
      <c r="BC20" s="603"/>
      <c r="BD20" s="603"/>
      <c r="BE20" s="603"/>
      <c r="BF20" s="603"/>
      <c r="BG20" s="603"/>
      <c r="BH20" s="603"/>
      <c r="BI20" s="603"/>
      <c r="BJ20" s="603"/>
      <c r="BK20" s="603"/>
      <c r="BL20" s="603"/>
      <c r="BM20" s="603"/>
      <c r="BN20" s="603"/>
      <c r="BO20" s="603"/>
      <c r="BP20" s="603"/>
      <c r="BQ20" s="603"/>
      <c r="BR20" s="603"/>
      <c r="BS20" s="603"/>
      <c r="BT20" s="603"/>
      <c r="BU20" s="603"/>
      <c r="BV20" s="603"/>
      <c r="BW20" s="603"/>
      <c r="BX20" s="603"/>
      <c r="BY20" s="603"/>
      <c r="BZ20" s="603"/>
      <c r="CA20" s="603"/>
      <c r="CB20" s="603"/>
      <c r="CC20" s="603"/>
      <c r="CD20" s="603"/>
      <c r="CE20" s="603"/>
      <c r="CF20" s="603"/>
      <c r="CG20" s="603"/>
      <c r="CH20" s="603"/>
      <c r="CI20" s="603"/>
      <c r="CJ20" s="603"/>
      <c r="CK20" s="603"/>
    </row>
    <row r="21" spans="1:89" ht="14.25">
      <c r="A21" s="656" t="str">
        <f t="shared" si="0"/>
        <v>11_1_310521_HU_p_ep.ba</v>
      </c>
      <c r="B21" s="685" t="s">
        <v>5763</v>
      </c>
      <c r="C21" s="685" t="s">
        <v>5764</v>
      </c>
      <c r="D21" s="686">
        <v>11</v>
      </c>
      <c r="E21" s="686">
        <v>1</v>
      </c>
      <c r="F21" s="686" t="s">
        <v>5728</v>
      </c>
      <c r="G21" s="686" t="s">
        <v>2084</v>
      </c>
      <c r="H21" s="686">
        <v>2021</v>
      </c>
      <c r="I21" s="687" t="s">
        <v>5729</v>
      </c>
      <c r="J21" s="687" t="str">
        <f t="shared" si="1"/>
        <v>HU_p</v>
      </c>
      <c r="K21" s="685" t="s">
        <v>5765</v>
      </c>
      <c r="L21" s="687" t="s">
        <v>5723</v>
      </c>
      <c r="M21" s="687" t="s">
        <v>2422</v>
      </c>
      <c r="N21" s="661">
        <v>24</v>
      </c>
      <c r="O21" s="603"/>
      <c r="P21" s="662" t="s">
        <v>84</v>
      </c>
      <c r="Q21" s="376" t="s">
        <v>85</v>
      </c>
      <c r="R21" s="596" t="s">
        <v>2422</v>
      </c>
      <c r="S21" s="596">
        <v>7</v>
      </c>
      <c r="T21" s="596">
        <v>2</v>
      </c>
      <c r="U21" s="596">
        <v>5</v>
      </c>
      <c r="V21" s="596">
        <v>0</v>
      </c>
      <c r="W21" s="596" t="s">
        <v>5767</v>
      </c>
      <c r="X21" s="668">
        <v>160125</v>
      </c>
      <c r="Y21" s="376" t="s">
        <v>78</v>
      </c>
      <c r="Z21" s="596" t="s">
        <v>5768</v>
      </c>
      <c r="AA21" s="766"/>
      <c r="AB21" s="596" t="str">
        <f t="shared" si="2"/>
        <v>Unique</v>
      </c>
      <c r="AC21" s="603"/>
      <c r="AD21" s="603"/>
      <c r="AE21" s="603"/>
      <c r="AF21" s="603"/>
      <c r="AG21" s="603"/>
      <c r="AH21" s="603"/>
      <c r="AI21" s="603"/>
      <c r="AJ21" s="603"/>
      <c r="AK21" s="603"/>
      <c r="AL21" s="603"/>
      <c r="AM21" s="603"/>
      <c r="AN21" s="603"/>
      <c r="AO21" s="603"/>
      <c r="AP21" s="603"/>
      <c r="AQ21" s="603"/>
      <c r="AR21" s="603"/>
      <c r="AS21" s="603"/>
      <c r="AT21" s="603"/>
      <c r="AU21" s="603"/>
      <c r="AV21" s="603"/>
      <c r="AW21" s="603"/>
      <c r="AX21" s="603"/>
      <c r="AY21" s="603"/>
      <c r="AZ21" s="603"/>
      <c r="BA21" s="603"/>
      <c r="BB21" s="603"/>
      <c r="BC21" s="603"/>
      <c r="BD21" s="603"/>
      <c r="BE21" s="603"/>
      <c r="BF21" s="603"/>
      <c r="BG21" s="603"/>
      <c r="BH21" s="603"/>
      <c r="BI21" s="603"/>
      <c r="BJ21" s="603"/>
      <c r="BK21" s="603"/>
      <c r="BL21" s="603"/>
      <c r="BM21" s="603"/>
      <c r="BN21" s="603"/>
      <c r="BO21" s="603"/>
      <c r="BP21" s="603"/>
      <c r="BQ21" s="603"/>
      <c r="BR21" s="603"/>
      <c r="BS21" s="603"/>
      <c r="BT21" s="603"/>
      <c r="BU21" s="603"/>
      <c r="BV21" s="603"/>
      <c r="BW21" s="603"/>
      <c r="BX21" s="603"/>
      <c r="BY21" s="603"/>
      <c r="BZ21" s="603"/>
      <c r="CA21" s="603"/>
      <c r="CB21" s="603"/>
      <c r="CC21" s="603"/>
      <c r="CD21" s="603"/>
      <c r="CE21" s="603"/>
      <c r="CF21" s="603"/>
      <c r="CG21" s="603"/>
      <c r="CH21" s="603"/>
      <c r="CI21" s="603"/>
      <c r="CJ21" s="603"/>
      <c r="CK21" s="603"/>
    </row>
    <row r="22" spans="1:89" ht="14.25">
      <c r="A22" s="656" t="str">
        <f t="shared" si="0"/>
        <v>11_1_310521_HU_p_sp.</v>
      </c>
      <c r="B22" s="685" t="s">
        <v>5763</v>
      </c>
      <c r="C22" s="685" t="s">
        <v>5764</v>
      </c>
      <c r="D22" s="686">
        <v>11</v>
      </c>
      <c r="E22" s="686">
        <v>1</v>
      </c>
      <c r="F22" s="686" t="s">
        <v>5728</v>
      </c>
      <c r="G22" s="686" t="s">
        <v>2084</v>
      </c>
      <c r="H22" s="686">
        <v>2021</v>
      </c>
      <c r="I22" s="687" t="s">
        <v>5729</v>
      </c>
      <c r="J22" s="687" t="str">
        <f t="shared" si="1"/>
        <v>HU_p</v>
      </c>
      <c r="K22" s="685" t="s">
        <v>5765</v>
      </c>
      <c r="L22" s="687" t="s">
        <v>5723</v>
      </c>
      <c r="M22" s="687" t="s">
        <v>2422</v>
      </c>
      <c r="N22" s="661">
        <v>24</v>
      </c>
      <c r="O22" s="603"/>
      <c r="P22" s="667" t="s">
        <v>1163</v>
      </c>
      <c r="Q22" s="596" t="s">
        <v>1164</v>
      </c>
      <c r="R22" s="596" t="s">
        <v>2422</v>
      </c>
      <c r="S22" s="596">
        <v>5</v>
      </c>
      <c r="T22" s="596">
        <v>0</v>
      </c>
      <c r="U22" s="596">
        <v>5</v>
      </c>
      <c r="V22" s="596">
        <v>0</v>
      </c>
      <c r="W22" s="603"/>
      <c r="X22" s="668">
        <v>160125</v>
      </c>
      <c r="Y22" s="376" t="s">
        <v>78</v>
      </c>
      <c r="Z22" s="596" t="s">
        <v>5769</v>
      </c>
      <c r="AA22" s="766"/>
      <c r="AB22" s="596" t="str">
        <f t="shared" si="2"/>
        <v>Unique</v>
      </c>
      <c r="AC22" s="603"/>
      <c r="AD22" s="603"/>
      <c r="AE22" s="603"/>
      <c r="AF22" s="603"/>
      <c r="AG22" s="603"/>
      <c r="AH22" s="603"/>
      <c r="AI22" s="603"/>
      <c r="AJ22" s="603"/>
      <c r="AK22" s="603"/>
      <c r="AL22" s="603"/>
      <c r="AM22" s="603"/>
      <c r="AN22" s="603"/>
      <c r="AO22" s="603"/>
      <c r="AP22" s="603"/>
      <c r="AQ22" s="603"/>
      <c r="AR22" s="603"/>
      <c r="AS22" s="603"/>
      <c r="AT22" s="603"/>
      <c r="AU22" s="603"/>
      <c r="AV22" s="603"/>
      <c r="AW22" s="603"/>
      <c r="AX22" s="603"/>
      <c r="AY22" s="603"/>
      <c r="AZ22" s="603"/>
      <c r="BA22" s="603"/>
      <c r="BB22" s="603"/>
      <c r="BC22" s="603"/>
      <c r="BD22" s="603"/>
      <c r="BE22" s="603"/>
      <c r="BF22" s="603"/>
      <c r="BG22" s="603"/>
      <c r="BH22" s="603"/>
      <c r="BI22" s="603"/>
      <c r="BJ22" s="603"/>
      <c r="BK22" s="603"/>
      <c r="BL22" s="603"/>
      <c r="BM22" s="603"/>
      <c r="BN22" s="603"/>
      <c r="BO22" s="603"/>
      <c r="BP22" s="603"/>
      <c r="BQ22" s="603"/>
      <c r="BR22" s="603"/>
      <c r="BS22" s="603"/>
      <c r="BT22" s="603"/>
      <c r="BU22" s="603"/>
      <c r="BV22" s="603"/>
      <c r="BW22" s="603"/>
      <c r="BX22" s="603"/>
      <c r="BY22" s="603"/>
      <c r="BZ22" s="603"/>
      <c r="CA22" s="603"/>
      <c r="CB22" s="603"/>
      <c r="CC22" s="603"/>
      <c r="CD22" s="603"/>
      <c r="CE22" s="603"/>
      <c r="CF22" s="603"/>
      <c r="CG22" s="603"/>
      <c r="CH22" s="603"/>
      <c r="CI22" s="603"/>
      <c r="CJ22" s="603"/>
      <c r="CK22" s="603"/>
    </row>
    <row r="23" spans="1:89" ht="14.25">
      <c r="A23" s="656" t="str">
        <f t="shared" si="0"/>
        <v>1_1_310521_HAU_p_ep.ba</v>
      </c>
      <c r="B23" s="688" t="s">
        <v>5770</v>
      </c>
      <c r="C23" s="688" t="s">
        <v>5771</v>
      </c>
      <c r="D23" s="661">
        <v>1</v>
      </c>
      <c r="E23" s="661">
        <v>1</v>
      </c>
      <c r="F23" s="661" t="s">
        <v>5728</v>
      </c>
      <c r="G23" s="661" t="s">
        <v>2084</v>
      </c>
      <c r="H23" s="661">
        <v>2021</v>
      </c>
      <c r="I23" s="660" t="s">
        <v>5729</v>
      </c>
      <c r="J23" s="660" t="str">
        <f t="shared" si="1"/>
        <v>HAU_p</v>
      </c>
      <c r="K23" s="688" t="s">
        <v>5772</v>
      </c>
      <c r="L23" s="660" t="s">
        <v>5723</v>
      </c>
      <c r="M23" s="660" t="s">
        <v>2422</v>
      </c>
      <c r="N23" s="661">
        <v>19</v>
      </c>
      <c r="O23" s="603"/>
      <c r="P23" s="662" t="s">
        <v>84</v>
      </c>
      <c r="Q23" s="376" t="s">
        <v>85</v>
      </c>
      <c r="R23" s="596" t="s">
        <v>2422</v>
      </c>
      <c r="S23" s="596">
        <v>1</v>
      </c>
      <c r="T23" s="596">
        <v>0</v>
      </c>
      <c r="U23" s="596">
        <v>1</v>
      </c>
      <c r="V23" s="596">
        <v>0</v>
      </c>
      <c r="W23" s="603"/>
      <c r="X23" s="668">
        <v>160125</v>
      </c>
      <c r="Y23" s="376" t="s">
        <v>78</v>
      </c>
      <c r="Z23" s="596" t="s">
        <v>5773</v>
      </c>
      <c r="AA23" s="766"/>
      <c r="AB23" s="596" t="str">
        <f t="shared" si="2"/>
        <v>Unique</v>
      </c>
      <c r="AC23" s="603"/>
      <c r="AD23" s="603"/>
      <c r="AE23" s="603"/>
      <c r="AF23" s="603"/>
      <c r="AG23" s="603"/>
      <c r="AH23" s="603"/>
      <c r="AI23" s="603"/>
      <c r="AJ23" s="603"/>
      <c r="AK23" s="603"/>
      <c r="AL23" s="603"/>
      <c r="AM23" s="603"/>
      <c r="AN23" s="603"/>
      <c r="AO23" s="603"/>
      <c r="AP23" s="603"/>
      <c r="AQ23" s="603"/>
      <c r="AR23" s="603"/>
      <c r="AS23" s="603"/>
      <c r="AT23" s="603"/>
      <c r="AU23" s="603"/>
      <c r="AV23" s="603"/>
      <c r="AW23" s="603"/>
      <c r="AX23" s="603"/>
      <c r="AY23" s="603"/>
      <c r="AZ23" s="603"/>
      <c r="BA23" s="603"/>
      <c r="BB23" s="603"/>
      <c r="BC23" s="603"/>
      <c r="BD23" s="603"/>
      <c r="BE23" s="603"/>
      <c r="BF23" s="603"/>
      <c r="BG23" s="603"/>
      <c r="BH23" s="603"/>
      <c r="BI23" s="603"/>
      <c r="BJ23" s="603"/>
      <c r="BK23" s="603"/>
      <c r="BL23" s="603"/>
      <c r="BM23" s="603"/>
      <c r="BN23" s="603"/>
      <c r="BO23" s="603"/>
      <c r="BP23" s="603"/>
      <c r="BQ23" s="603"/>
      <c r="BR23" s="603"/>
      <c r="BS23" s="603"/>
      <c r="BT23" s="603"/>
      <c r="BU23" s="603"/>
      <c r="BV23" s="603"/>
      <c r="BW23" s="603"/>
      <c r="BX23" s="603"/>
      <c r="BY23" s="603"/>
      <c r="BZ23" s="603"/>
      <c r="CA23" s="603"/>
      <c r="CB23" s="603"/>
      <c r="CC23" s="603"/>
      <c r="CD23" s="603"/>
      <c r="CE23" s="603"/>
      <c r="CF23" s="603"/>
      <c r="CG23" s="603"/>
      <c r="CH23" s="603"/>
      <c r="CI23" s="603"/>
      <c r="CJ23" s="603"/>
      <c r="CK23" s="603"/>
    </row>
    <row r="24" spans="1:89" ht="14.25">
      <c r="A24" s="656" t="str">
        <f t="shared" si="0"/>
        <v>1_1_310521_HAU_p_sp.</v>
      </c>
      <c r="B24" s="688" t="s">
        <v>5770</v>
      </c>
      <c r="C24" s="688" t="s">
        <v>5771</v>
      </c>
      <c r="D24" s="661">
        <v>1</v>
      </c>
      <c r="E24" s="661">
        <v>1</v>
      </c>
      <c r="F24" s="661" t="s">
        <v>5728</v>
      </c>
      <c r="G24" s="661" t="s">
        <v>2084</v>
      </c>
      <c r="H24" s="661">
        <v>2021</v>
      </c>
      <c r="I24" s="660" t="s">
        <v>5729</v>
      </c>
      <c r="J24" s="660" t="str">
        <f t="shared" si="1"/>
        <v>HAU_p</v>
      </c>
      <c r="K24" s="688" t="s">
        <v>5772</v>
      </c>
      <c r="L24" s="660" t="s">
        <v>5723</v>
      </c>
      <c r="M24" s="660" t="s">
        <v>2422</v>
      </c>
      <c r="N24" s="661">
        <v>19</v>
      </c>
      <c r="O24" s="603"/>
      <c r="P24" s="667" t="s">
        <v>1163</v>
      </c>
      <c r="Q24" s="596" t="s">
        <v>1164</v>
      </c>
      <c r="R24" s="596" t="s">
        <v>2422</v>
      </c>
      <c r="S24" s="596">
        <v>4</v>
      </c>
      <c r="T24" s="596">
        <v>0</v>
      </c>
      <c r="U24" s="596">
        <v>4</v>
      </c>
      <c r="V24" s="596">
        <v>0</v>
      </c>
      <c r="W24" s="603"/>
      <c r="X24" s="668">
        <v>160125</v>
      </c>
      <c r="Y24" s="376" t="s">
        <v>78</v>
      </c>
      <c r="Z24" s="596" t="s">
        <v>5774</v>
      </c>
      <c r="AA24" s="766"/>
      <c r="AB24" s="596" t="str">
        <f t="shared" si="2"/>
        <v>Unique</v>
      </c>
      <c r="AC24" s="603"/>
      <c r="AD24" s="603"/>
      <c r="AE24" s="603"/>
      <c r="AF24" s="603"/>
      <c r="AG24" s="603"/>
      <c r="AH24" s="603"/>
      <c r="AI24" s="603"/>
      <c r="AJ24" s="603"/>
      <c r="AK24" s="603"/>
      <c r="AL24" s="603"/>
      <c r="AM24" s="603"/>
      <c r="AN24" s="603"/>
      <c r="AO24" s="603"/>
      <c r="AP24" s="603"/>
      <c r="AQ24" s="603"/>
      <c r="AR24" s="603"/>
      <c r="AS24" s="603"/>
      <c r="AT24" s="603"/>
      <c r="AU24" s="603"/>
      <c r="AV24" s="603"/>
      <c r="AW24" s="603"/>
      <c r="AX24" s="603"/>
      <c r="AY24" s="603"/>
      <c r="AZ24" s="603"/>
      <c r="BA24" s="603"/>
      <c r="BB24" s="603"/>
      <c r="BC24" s="603"/>
      <c r="BD24" s="603"/>
      <c r="BE24" s="603"/>
      <c r="BF24" s="603"/>
      <c r="BG24" s="603"/>
      <c r="BH24" s="603"/>
      <c r="BI24" s="603"/>
      <c r="BJ24" s="603"/>
      <c r="BK24" s="603"/>
      <c r="BL24" s="603"/>
      <c r="BM24" s="603"/>
      <c r="BN24" s="603"/>
      <c r="BO24" s="603"/>
      <c r="BP24" s="603"/>
      <c r="BQ24" s="603"/>
      <c r="BR24" s="603"/>
      <c r="BS24" s="603"/>
      <c r="BT24" s="603"/>
      <c r="BU24" s="603"/>
      <c r="BV24" s="603"/>
      <c r="BW24" s="603"/>
      <c r="BX24" s="603"/>
      <c r="BY24" s="603"/>
      <c r="BZ24" s="603"/>
      <c r="CA24" s="603"/>
      <c r="CB24" s="603"/>
      <c r="CC24" s="603"/>
      <c r="CD24" s="603"/>
      <c r="CE24" s="603"/>
      <c r="CF24" s="603"/>
      <c r="CG24" s="603"/>
      <c r="CH24" s="603"/>
      <c r="CI24" s="603"/>
      <c r="CJ24" s="603"/>
      <c r="CK24" s="603"/>
    </row>
    <row r="25" spans="1:89" ht="14.25">
      <c r="A25" s="656" t="str">
        <f t="shared" si="0"/>
        <v>1_1_310521_HAU_p_rh.ca</v>
      </c>
      <c r="B25" s="688" t="s">
        <v>5770</v>
      </c>
      <c r="C25" s="688" t="s">
        <v>5771</v>
      </c>
      <c r="D25" s="661">
        <v>1</v>
      </c>
      <c r="E25" s="661">
        <v>1</v>
      </c>
      <c r="F25" s="661" t="s">
        <v>5728</v>
      </c>
      <c r="G25" s="661" t="s">
        <v>2084</v>
      </c>
      <c r="H25" s="661">
        <v>2021</v>
      </c>
      <c r="I25" s="660" t="s">
        <v>5729</v>
      </c>
      <c r="J25" s="660" t="str">
        <f t="shared" si="1"/>
        <v>HAU_p</v>
      </c>
      <c r="K25" s="688" t="s">
        <v>5772</v>
      </c>
      <c r="L25" s="660" t="s">
        <v>5723</v>
      </c>
      <c r="M25" s="660" t="s">
        <v>2422</v>
      </c>
      <c r="N25" s="661">
        <v>19</v>
      </c>
      <c r="O25" s="603"/>
      <c r="P25" s="667" t="s">
        <v>134</v>
      </c>
      <c r="Q25" s="596" t="s">
        <v>135</v>
      </c>
      <c r="R25" s="596" t="s">
        <v>2422</v>
      </c>
      <c r="S25" s="596">
        <v>1</v>
      </c>
      <c r="T25" s="596">
        <v>0</v>
      </c>
      <c r="U25" s="596">
        <v>1</v>
      </c>
      <c r="V25" s="596">
        <v>0</v>
      </c>
      <c r="W25" s="603"/>
      <c r="X25" s="668">
        <v>160125</v>
      </c>
      <c r="Y25" s="376" t="s">
        <v>78</v>
      </c>
      <c r="Z25" s="596" t="s">
        <v>5775</v>
      </c>
      <c r="AA25" s="766"/>
      <c r="AB25" s="596" t="str">
        <f t="shared" si="2"/>
        <v>Unique</v>
      </c>
      <c r="AC25" s="603"/>
      <c r="AD25" s="603"/>
      <c r="AE25" s="603"/>
      <c r="AF25" s="603"/>
      <c r="AG25" s="603"/>
      <c r="AH25" s="603"/>
      <c r="AI25" s="603"/>
      <c r="AJ25" s="603"/>
      <c r="AK25" s="603"/>
      <c r="AL25" s="603"/>
      <c r="AM25" s="603"/>
      <c r="AN25" s="603"/>
      <c r="AO25" s="603"/>
      <c r="AP25" s="603"/>
      <c r="AQ25" s="603"/>
      <c r="AR25" s="603"/>
      <c r="AS25" s="603"/>
      <c r="AT25" s="603"/>
      <c r="AU25" s="603"/>
      <c r="AV25" s="603"/>
      <c r="AW25" s="603"/>
      <c r="AX25" s="603"/>
      <c r="AY25" s="603"/>
      <c r="AZ25" s="603"/>
      <c r="BA25" s="603"/>
      <c r="BB25" s="603"/>
      <c r="BC25" s="603"/>
      <c r="BD25" s="603"/>
      <c r="BE25" s="603"/>
      <c r="BF25" s="603"/>
      <c r="BG25" s="603"/>
      <c r="BH25" s="603"/>
      <c r="BI25" s="603"/>
      <c r="BJ25" s="603"/>
      <c r="BK25" s="603"/>
      <c r="BL25" s="603"/>
      <c r="BM25" s="603"/>
      <c r="BN25" s="603"/>
      <c r="BO25" s="603"/>
      <c r="BP25" s="603"/>
      <c r="BQ25" s="603"/>
      <c r="BR25" s="603"/>
      <c r="BS25" s="603"/>
      <c r="BT25" s="603"/>
      <c r="BU25" s="603"/>
      <c r="BV25" s="603"/>
      <c r="BW25" s="603"/>
      <c r="BX25" s="603"/>
      <c r="BY25" s="603"/>
      <c r="BZ25" s="603"/>
      <c r="CA25" s="603"/>
      <c r="CB25" s="603"/>
      <c r="CC25" s="603"/>
      <c r="CD25" s="603"/>
      <c r="CE25" s="603"/>
      <c r="CF25" s="603"/>
      <c r="CG25" s="603"/>
      <c r="CH25" s="603"/>
      <c r="CI25" s="603"/>
      <c r="CJ25" s="603"/>
      <c r="CK25" s="603"/>
    </row>
    <row r="26" spans="1:89" ht="14.25">
      <c r="A26" s="656" t="str">
        <f t="shared" si="0"/>
        <v>31_1_041021_HO_p_ep.ba</v>
      </c>
      <c r="B26" s="682" t="s">
        <v>5751</v>
      </c>
      <c r="C26" s="682" t="s">
        <v>5752</v>
      </c>
      <c r="D26" s="683">
        <v>31</v>
      </c>
      <c r="E26" s="683">
        <v>1</v>
      </c>
      <c r="F26" s="683" t="s">
        <v>5755</v>
      </c>
      <c r="G26" s="683" t="s">
        <v>2461</v>
      </c>
      <c r="H26" s="683">
        <v>2021</v>
      </c>
      <c r="I26" s="684" t="s">
        <v>5729</v>
      </c>
      <c r="J26" s="684" t="str">
        <f t="shared" si="1"/>
        <v>HO_p</v>
      </c>
      <c r="K26" s="682" t="s">
        <v>5753</v>
      </c>
      <c r="L26" s="684" t="s">
        <v>5723</v>
      </c>
      <c r="M26" s="684" t="s">
        <v>2422</v>
      </c>
      <c r="N26" s="661">
        <f t="shared" ref="N26:N27" si="3">6+9+6+5+7+4+2+4+3</f>
        <v>46</v>
      </c>
      <c r="O26" s="603"/>
      <c r="P26" s="662" t="s">
        <v>84</v>
      </c>
      <c r="Q26" s="376" t="s">
        <v>85</v>
      </c>
      <c r="R26" s="596" t="s">
        <v>2422</v>
      </c>
      <c r="S26" s="596">
        <v>1</v>
      </c>
      <c r="T26" s="596">
        <v>1</v>
      </c>
      <c r="U26" s="596">
        <v>0</v>
      </c>
      <c r="V26" s="596">
        <v>0</v>
      </c>
      <c r="W26" s="603"/>
      <c r="X26" s="668">
        <v>160125</v>
      </c>
      <c r="Y26" s="376" t="s">
        <v>78</v>
      </c>
      <c r="Z26" s="596" t="s">
        <v>5776</v>
      </c>
      <c r="AA26" s="766"/>
      <c r="AB26" s="596" t="str">
        <f t="shared" si="2"/>
        <v>Unique</v>
      </c>
      <c r="AC26" s="603"/>
      <c r="AD26" s="603"/>
      <c r="AE26" s="603"/>
      <c r="AF26" s="603"/>
      <c r="AG26" s="603"/>
      <c r="AH26" s="603"/>
      <c r="AI26" s="603"/>
      <c r="AJ26" s="603"/>
      <c r="AK26" s="603"/>
      <c r="AL26" s="603"/>
      <c r="AM26" s="603"/>
      <c r="AN26" s="603"/>
      <c r="AO26" s="603"/>
      <c r="AP26" s="603"/>
      <c r="AQ26" s="603"/>
      <c r="AR26" s="603"/>
      <c r="AS26" s="603"/>
      <c r="AT26" s="603"/>
      <c r="AU26" s="603"/>
      <c r="AV26" s="603"/>
      <c r="AW26" s="603"/>
      <c r="AX26" s="603"/>
      <c r="AY26" s="603"/>
      <c r="AZ26" s="603"/>
      <c r="BA26" s="603"/>
      <c r="BB26" s="603"/>
      <c r="BC26" s="603"/>
      <c r="BD26" s="603"/>
      <c r="BE26" s="603"/>
      <c r="BF26" s="603"/>
      <c r="BG26" s="603"/>
      <c r="BH26" s="603"/>
      <c r="BI26" s="603"/>
      <c r="BJ26" s="603"/>
      <c r="BK26" s="603"/>
      <c r="BL26" s="603"/>
      <c r="BM26" s="603"/>
      <c r="BN26" s="603"/>
      <c r="BO26" s="603"/>
      <c r="BP26" s="603"/>
      <c r="BQ26" s="603"/>
      <c r="BR26" s="603"/>
      <c r="BS26" s="603"/>
      <c r="BT26" s="603"/>
      <c r="BU26" s="603"/>
      <c r="BV26" s="603"/>
      <c r="BW26" s="603"/>
      <c r="BX26" s="603"/>
      <c r="BY26" s="603"/>
      <c r="BZ26" s="603"/>
      <c r="CA26" s="603"/>
      <c r="CB26" s="603"/>
      <c r="CC26" s="603"/>
      <c r="CD26" s="603"/>
      <c r="CE26" s="603"/>
      <c r="CF26" s="603"/>
      <c r="CG26" s="603"/>
      <c r="CH26" s="603"/>
      <c r="CI26" s="603"/>
      <c r="CJ26" s="603"/>
      <c r="CK26" s="603"/>
    </row>
    <row r="27" spans="1:89" ht="14.25">
      <c r="A27" s="656" t="str">
        <f t="shared" si="0"/>
        <v>31_1_041021_HO_p_sp.</v>
      </c>
      <c r="B27" s="682" t="s">
        <v>5751</v>
      </c>
      <c r="C27" s="682" t="s">
        <v>5752</v>
      </c>
      <c r="D27" s="683">
        <v>31</v>
      </c>
      <c r="E27" s="683">
        <v>1</v>
      </c>
      <c r="F27" s="683" t="s">
        <v>5755</v>
      </c>
      <c r="G27" s="683" t="s">
        <v>2461</v>
      </c>
      <c r="H27" s="683">
        <v>2021</v>
      </c>
      <c r="I27" s="684" t="s">
        <v>5729</v>
      </c>
      <c r="J27" s="684" t="str">
        <f t="shared" si="1"/>
        <v>HO_p</v>
      </c>
      <c r="K27" s="682" t="s">
        <v>5753</v>
      </c>
      <c r="L27" s="684" t="s">
        <v>5723</v>
      </c>
      <c r="M27" s="684" t="s">
        <v>2422</v>
      </c>
      <c r="N27" s="689">
        <f t="shared" si="3"/>
        <v>46</v>
      </c>
      <c r="O27" s="603"/>
      <c r="P27" s="667" t="s">
        <v>1163</v>
      </c>
      <c r="Q27" s="596" t="s">
        <v>1164</v>
      </c>
      <c r="R27" s="596" t="s">
        <v>2422</v>
      </c>
      <c r="S27" s="596">
        <v>1</v>
      </c>
      <c r="T27" s="596">
        <v>0</v>
      </c>
      <c r="U27" s="596">
        <v>1</v>
      </c>
      <c r="V27" s="596">
        <v>0</v>
      </c>
      <c r="W27" s="603"/>
      <c r="X27" s="668">
        <v>160125</v>
      </c>
      <c r="Y27" s="376" t="s">
        <v>78</v>
      </c>
      <c r="Z27" s="596" t="s">
        <v>5777</v>
      </c>
      <c r="AA27" s="766"/>
      <c r="AB27" s="596" t="str">
        <f t="shared" si="2"/>
        <v>Unique</v>
      </c>
      <c r="AC27" s="603"/>
      <c r="AD27" s="603"/>
      <c r="AE27" s="603"/>
      <c r="AF27" s="603"/>
      <c r="AG27" s="603"/>
      <c r="AH27" s="603"/>
      <c r="AI27" s="603"/>
      <c r="AJ27" s="603"/>
      <c r="AK27" s="603"/>
      <c r="AL27" s="603"/>
      <c r="AM27" s="603"/>
      <c r="AN27" s="603"/>
      <c r="AO27" s="603"/>
      <c r="AP27" s="603"/>
      <c r="AQ27" s="603"/>
      <c r="AR27" s="603"/>
      <c r="AS27" s="603"/>
      <c r="AT27" s="603"/>
      <c r="AU27" s="603"/>
      <c r="AV27" s="603"/>
      <c r="AW27" s="603"/>
      <c r="AX27" s="603"/>
      <c r="AY27" s="603"/>
      <c r="AZ27" s="603"/>
      <c r="BA27" s="603"/>
      <c r="BB27" s="603"/>
      <c r="BC27" s="603"/>
      <c r="BD27" s="603"/>
      <c r="BE27" s="603"/>
      <c r="BF27" s="603"/>
      <c r="BG27" s="603"/>
      <c r="BH27" s="603"/>
      <c r="BI27" s="603"/>
      <c r="BJ27" s="603"/>
      <c r="BK27" s="603"/>
      <c r="BL27" s="603"/>
      <c r="BM27" s="603"/>
      <c r="BN27" s="603"/>
      <c r="BO27" s="603"/>
      <c r="BP27" s="603"/>
      <c r="BQ27" s="603"/>
      <c r="BR27" s="603"/>
      <c r="BS27" s="603"/>
      <c r="BT27" s="603"/>
      <c r="BU27" s="603"/>
      <c r="BV27" s="603"/>
      <c r="BW27" s="603"/>
      <c r="BX27" s="603"/>
      <c r="BY27" s="603"/>
      <c r="BZ27" s="603"/>
      <c r="CA27" s="603"/>
      <c r="CB27" s="603"/>
      <c r="CC27" s="603"/>
      <c r="CD27" s="603"/>
      <c r="CE27" s="603"/>
      <c r="CF27" s="603"/>
      <c r="CG27" s="603"/>
      <c r="CH27" s="603"/>
      <c r="CI27" s="603"/>
      <c r="CJ27" s="603"/>
      <c r="CK27" s="603"/>
    </row>
    <row r="28" spans="1:89" ht="14.25">
      <c r="A28" s="656" t="str">
        <f t="shared" si="0"/>
        <v>1_1_170521_HAU_p_ep.ba</v>
      </c>
      <c r="B28" s="690" t="s">
        <v>5770</v>
      </c>
      <c r="C28" s="690" t="s">
        <v>5771</v>
      </c>
      <c r="D28" s="691">
        <v>1</v>
      </c>
      <c r="E28" s="691">
        <v>1</v>
      </c>
      <c r="F28" s="691" t="s">
        <v>2325</v>
      </c>
      <c r="G28" s="691" t="s">
        <v>5728</v>
      </c>
      <c r="H28" s="691">
        <v>2021</v>
      </c>
      <c r="I28" s="692" t="s">
        <v>5729</v>
      </c>
      <c r="J28" s="692" t="str">
        <f t="shared" si="1"/>
        <v>HAU_p</v>
      </c>
      <c r="K28" s="690" t="s">
        <v>5772</v>
      </c>
      <c r="L28" s="692" t="s">
        <v>5723</v>
      </c>
      <c r="M28" s="692" t="s">
        <v>2422</v>
      </c>
      <c r="N28" s="689">
        <v>37</v>
      </c>
      <c r="O28" s="603"/>
      <c r="P28" s="662" t="s">
        <v>84</v>
      </c>
      <c r="Q28" s="376" t="s">
        <v>85</v>
      </c>
      <c r="R28" s="596" t="s">
        <v>2422</v>
      </c>
      <c r="S28" s="596">
        <v>1</v>
      </c>
      <c r="T28" s="596">
        <v>1</v>
      </c>
      <c r="U28" s="596">
        <v>0</v>
      </c>
      <c r="V28" s="596">
        <v>0</v>
      </c>
      <c r="W28" s="603"/>
      <c r="X28" s="668">
        <v>160125</v>
      </c>
      <c r="Y28" s="376" t="s">
        <v>78</v>
      </c>
      <c r="Z28" s="596" t="s">
        <v>5778</v>
      </c>
      <c r="AA28" s="766"/>
      <c r="AB28" s="596" t="str">
        <f t="shared" si="2"/>
        <v>Unique</v>
      </c>
      <c r="AC28" s="603"/>
      <c r="AD28" s="603"/>
      <c r="AE28" s="603"/>
      <c r="AF28" s="603"/>
      <c r="AG28" s="603"/>
      <c r="AH28" s="603"/>
      <c r="AI28" s="603"/>
      <c r="AJ28" s="603"/>
      <c r="AK28" s="603"/>
      <c r="AL28" s="603"/>
      <c r="AM28" s="603"/>
      <c r="AN28" s="603"/>
      <c r="AO28" s="603"/>
      <c r="AP28" s="603"/>
      <c r="AQ28" s="603"/>
      <c r="AR28" s="603"/>
      <c r="AS28" s="603"/>
      <c r="AT28" s="603"/>
      <c r="AU28" s="603"/>
      <c r="AV28" s="603"/>
      <c r="AW28" s="603"/>
      <c r="AX28" s="603"/>
      <c r="AY28" s="603"/>
      <c r="AZ28" s="603"/>
      <c r="BA28" s="603"/>
      <c r="BB28" s="603"/>
      <c r="BC28" s="603"/>
      <c r="BD28" s="603"/>
      <c r="BE28" s="603"/>
      <c r="BF28" s="603"/>
      <c r="BG28" s="603"/>
      <c r="BH28" s="603"/>
      <c r="BI28" s="603"/>
      <c r="BJ28" s="603"/>
      <c r="BK28" s="603"/>
      <c r="BL28" s="603"/>
      <c r="BM28" s="603"/>
      <c r="BN28" s="603"/>
      <c r="BO28" s="603"/>
      <c r="BP28" s="603"/>
      <c r="BQ28" s="603"/>
      <c r="BR28" s="603"/>
      <c r="BS28" s="603"/>
      <c r="BT28" s="603"/>
      <c r="BU28" s="603"/>
      <c r="BV28" s="603"/>
      <c r="BW28" s="603"/>
      <c r="BX28" s="603"/>
      <c r="BY28" s="603"/>
      <c r="BZ28" s="603"/>
      <c r="CA28" s="603"/>
      <c r="CB28" s="603"/>
      <c r="CC28" s="603"/>
      <c r="CD28" s="603"/>
      <c r="CE28" s="603"/>
      <c r="CF28" s="603"/>
      <c r="CG28" s="603"/>
      <c r="CH28" s="603"/>
      <c r="CI28" s="603"/>
      <c r="CJ28" s="603"/>
      <c r="CK28" s="603"/>
    </row>
    <row r="29" spans="1:89" ht="14.25">
      <c r="A29" s="656" t="str">
        <f t="shared" si="0"/>
        <v>16_1_260721_N_p_ep.ba</v>
      </c>
      <c r="B29" s="676" t="s">
        <v>5742</v>
      </c>
      <c r="C29" s="676" t="s">
        <v>5743</v>
      </c>
      <c r="D29" s="677">
        <v>16</v>
      </c>
      <c r="E29" s="677">
        <v>1</v>
      </c>
      <c r="F29" s="677" t="s">
        <v>5720</v>
      </c>
      <c r="G29" s="677" t="s">
        <v>5779</v>
      </c>
      <c r="H29" s="677">
        <v>2021</v>
      </c>
      <c r="I29" s="678" t="s">
        <v>5729</v>
      </c>
      <c r="J29" s="678" t="str">
        <f t="shared" si="1"/>
        <v>N_p</v>
      </c>
      <c r="K29" s="676" t="s">
        <v>5744</v>
      </c>
      <c r="L29" s="678" t="s">
        <v>5723</v>
      </c>
      <c r="M29" s="678" t="s">
        <v>100</v>
      </c>
      <c r="N29" s="689">
        <v>140</v>
      </c>
      <c r="O29" s="603"/>
      <c r="P29" s="662" t="s">
        <v>84</v>
      </c>
      <c r="Q29" s="376" t="s">
        <v>85</v>
      </c>
      <c r="R29" s="596" t="s">
        <v>2422</v>
      </c>
      <c r="S29" s="596">
        <v>12</v>
      </c>
      <c r="T29" s="596">
        <v>4</v>
      </c>
      <c r="U29" s="596">
        <v>8</v>
      </c>
      <c r="V29" s="596">
        <v>0</v>
      </c>
      <c r="W29" s="603"/>
      <c r="X29" s="668">
        <v>160125</v>
      </c>
      <c r="Y29" s="376" t="s">
        <v>78</v>
      </c>
      <c r="Z29" s="596" t="s">
        <v>5780</v>
      </c>
      <c r="AA29" s="766"/>
      <c r="AB29" s="596" t="str">
        <f t="shared" si="2"/>
        <v>Unique</v>
      </c>
      <c r="AC29" s="603"/>
      <c r="AD29" s="603"/>
      <c r="AE29" s="603"/>
      <c r="AF29" s="603"/>
      <c r="AG29" s="603"/>
      <c r="AH29" s="603"/>
      <c r="AI29" s="603"/>
      <c r="AJ29" s="603"/>
      <c r="AK29" s="603"/>
      <c r="AL29" s="603"/>
      <c r="AM29" s="603"/>
      <c r="AN29" s="603"/>
      <c r="AO29" s="603"/>
      <c r="AP29" s="603"/>
      <c r="AQ29" s="603"/>
      <c r="AR29" s="603"/>
      <c r="AS29" s="603"/>
      <c r="AT29" s="603"/>
      <c r="AU29" s="603"/>
      <c r="AV29" s="603"/>
      <c r="AW29" s="603"/>
      <c r="AX29" s="603"/>
      <c r="AY29" s="603"/>
      <c r="AZ29" s="603"/>
      <c r="BA29" s="603"/>
      <c r="BB29" s="603"/>
      <c r="BC29" s="603"/>
      <c r="BD29" s="603"/>
      <c r="BE29" s="603"/>
      <c r="BF29" s="603"/>
      <c r="BG29" s="603"/>
      <c r="BH29" s="603"/>
      <c r="BI29" s="603"/>
      <c r="BJ29" s="603"/>
      <c r="BK29" s="603"/>
      <c r="BL29" s="603"/>
      <c r="BM29" s="603"/>
      <c r="BN29" s="603"/>
      <c r="BO29" s="603"/>
      <c r="BP29" s="603"/>
      <c r="BQ29" s="603"/>
      <c r="BR29" s="603"/>
      <c r="BS29" s="603"/>
      <c r="BT29" s="603"/>
      <c r="BU29" s="603"/>
      <c r="BV29" s="603"/>
      <c r="BW29" s="603"/>
      <c r="BX29" s="603"/>
      <c r="BY29" s="603"/>
      <c r="BZ29" s="603"/>
      <c r="CA29" s="603"/>
      <c r="CB29" s="603"/>
      <c r="CC29" s="603"/>
      <c r="CD29" s="603"/>
      <c r="CE29" s="603"/>
      <c r="CF29" s="603"/>
      <c r="CG29" s="603"/>
      <c r="CH29" s="603"/>
      <c r="CI29" s="603"/>
      <c r="CJ29" s="603"/>
      <c r="CK29" s="603"/>
    </row>
    <row r="30" spans="1:89" ht="14.25">
      <c r="A30" s="656" t="str">
        <f t="shared" si="0"/>
        <v>16_1_260721_N_p_sp.</v>
      </c>
      <c r="B30" s="676" t="s">
        <v>5742</v>
      </c>
      <c r="C30" s="676" t="s">
        <v>5743</v>
      </c>
      <c r="D30" s="677">
        <v>16</v>
      </c>
      <c r="E30" s="677">
        <v>1</v>
      </c>
      <c r="F30" s="677" t="s">
        <v>5720</v>
      </c>
      <c r="G30" s="677" t="s">
        <v>5779</v>
      </c>
      <c r="H30" s="677">
        <v>2021</v>
      </c>
      <c r="I30" s="678" t="s">
        <v>5729</v>
      </c>
      <c r="J30" s="678" t="str">
        <f t="shared" si="1"/>
        <v>N_p</v>
      </c>
      <c r="K30" s="676" t="s">
        <v>5744</v>
      </c>
      <c r="L30" s="678" t="s">
        <v>5723</v>
      </c>
      <c r="M30" s="678" t="s">
        <v>100</v>
      </c>
      <c r="N30" s="689">
        <v>140</v>
      </c>
      <c r="O30" s="603"/>
      <c r="P30" s="667" t="s">
        <v>1163</v>
      </c>
      <c r="Q30" s="596" t="s">
        <v>1164</v>
      </c>
      <c r="R30" s="596" t="s">
        <v>2422</v>
      </c>
      <c r="S30" s="596">
        <v>25</v>
      </c>
      <c r="T30" s="596">
        <v>0</v>
      </c>
      <c r="U30" s="596">
        <v>25</v>
      </c>
      <c r="V30" s="596">
        <v>0</v>
      </c>
      <c r="W30" s="603"/>
      <c r="X30" s="668">
        <v>160125</v>
      </c>
      <c r="Y30" s="376" t="s">
        <v>78</v>
      </c>
      <c r="Z30" s="596" t="s">
        <v>5781</v>
      </c>
      <c r="AA30" s="766"/>
      <c r="AB30" s="596" t="str">
        <f t="shared" si="2"/>
        <v>Unique</v>
      </c>
      <c r="AC30" s="603"/>
      <c r="AD30" s="603"/>
      <c r="AE30" s="603"/>
      <c r="AF30" s="603"/>
      <c r="AG30" s="603"/>
      <c r="AH30" s="603"/>
      <c r="AI30" s="603"/>
      <c r="AJ30" s="603"/>
      <c r="AK30" s="603"/>
      <c r="AL30" s="603"/>
      <c r="AM30" s="603"/>
      <c r="AN30" s="603"/>
      <c r="AO30" s="603"/>
      <c r="AP30" s="603"/>
      <c r="AQ30" s="603"/>
      <c r="AR30" s="603"/>
      <c r="AS30" s="603"/>
      <c r="AT30" s="603"/>
      <c r="AU30" s="603"/>
      <c r="AV30" s="603"/>
      <c r="AW30" s="603"/>
      <c r="AX30" s="603"/>
      <c r="AY30" s="603"/>
      <c r="AZ30" s="603"/>
      <c r="BA30" s="603"/>
      <c r="BB30" s="603"/>
      <c r="BC30" s="603"/>
      <c r="BD30" s="603"/>
      <c r="BE30" s="603"/>
      <c r="BF30" s="603"/>
      <c r="BG30" s="603"/>
      <c r="BH30" s="603"/>
      <c r="BI30" s="603"/>
      <c r="BJ30" s="603"/>
      <c r="BK30" s="603"/>
      <c r="BL30" s="603"/>
      <c r="BM30" s="603"/>
      <c r="BN30" s="603"/>
      <c r="BO30" s="603"/>
      <c r="BP30" s="603"/>
      <c r="BQ30" s="603"/>
      <c r="BR30" s="603"/>
      <c r="BS30" s="603"/>
      <c r="BT30" s="603"/>
      <c r="BU30" s="603"/>
      <c r="BV30" s="603"/>
      <c r="BW30" s="603"/>
      <c r="BX30" s="603"/>
      <c r="BY30" s="603"/>
      <c r="BZ30" s="603"/>
      <c r="CA30" s="603"/>
      <c r="CB30" s="603"/>
      <c r="CC30" s="603"/>
      <c r="CD30" s="603"/>
      <c r="CE30" s="603"/>
      <c r="CF30" s="603"/>
      <c r="CG30" s="603"/>
      <c r="CH30" s="603"/>
      <c r="CI30" s="603"/>
      <c r="CJ30" s="603"/>
      <c r="CK30" s="603"/>
    </row>
    <row r="31" spans="1:89" ht="14.25">
      <c r="A31" s="656" t="str">
        <f t="shared" si="0"/>
        <v>16_1_260721_N_p_ch.bi</v>
      </c>
      <c r="B31" s="676" t="s">
        <v>5742</v>
      </c>
      <c r="C31" s="676" t="s">
        <v>5743</v>
      </c>
      <c r="D31" s="677">
        <v>16</v>
      </c>
      <c r="E31" s="677">
        <v>1</v>
      </c>
      <c r="F31" s="677" t="s">
        <v>5720</v>
      </c>
      <c r="G31" s="677" t="s">
        <v>5779</v>
      </c>
      <c r="H31" s="677">
        <v>2021</v>
      </c>
      <c r="I31" s="678" t="s">
        <v>5729</v>
      </c>
      <c r="J31" s="678" t="str">
        <f t="shared" si="1"/>
        <v>N_p</v>
      </c>
      <c r="K31" s="676" t="s">
        <v>5744</v>
      </c>
      <c r="L31" s="678" t="s">
        <v>5723</v>
      </c>
      <c r="M31" s="678" t="s">
        <v>100</v>
      </c>
      <c r="N31" s="689">
        <v>140</v>
      </c>
      <c r="O31" s="603"/>
      <c r="P31" s="667" t="s">
        <v>287</v>
      </c>
      <c r="Q31" s="596" t="s">
        <v>288</v>
      </c>
      <c r="R31" s="596" t="s">
        <v>2422</v>
      </c>
      <c r="S31" s="596">
        <v>3</v>
      </c>
      <c r="T31" s="596">
        <v>0</v>
      </c>
      <c r="U31" s="596">
        <v>3</v>
      </c>
      <c r="V31" s="596">
        <v>0</v>
      </c>
      <c r="W31" s="603"/>
      <c r="X31" s="668">
        <v>160125</v>
      </c>
      <c r="Y31" s="376" t="s">
        <v>78</v>
      </c>
      <c r="Z31" s="596" t="s">
        <v>5782</v>
      </c>
      <c r="AA31" s="766"/>
      <c r="AB31" s="596" t="str">
        <f t="shared" si="2"/>
        <v>Unique</v>
      </c>
      <c r="AC31" s="603"/>
      <c r="AD31" s="603"/>
      <c r="AE31" s="603"/>
      <c r="AF31" s="603"/>
      <c r="AG31" s="603"/>
      <c r="AH31" s="603"/>
      <c r="AI31" s="603"/>
      <c r="AJ31" s="603"/>
      <c r="AK31" s="603"/>
      <c r="AL31" s="603"/>
      <c r="AM31" s="603"/>
      <c r="AN31" s="603"/>
      <c r="AO31" s="603"/>
      <c r="AP31" s="603"/>
      <c r="AQ31" s="603"/>
      <c r="AR31" s="603"/>
      <c r="AS31" s="603"/>
      <c r="AT31" s="603"/>
      <c r="AU31" s="603"/>
      <c r="AV31" s="603"/>
      <c r="AW31" s="603"/>
      <c r="AX31" s="603"/>
      <c r="AY31" s="603"/>
      <c r="AZ31" s="603"/>
      <c r="BA31" s="603"/>
      <c r="BB31" s="603"/>
      <c r="BC31" s="603"/>
      <c r="BD31" s="603"/>
      <c r="BE31" s="603"/>
      <c r="BF31" s="603"/>
      <c r="BG31" s="603"/>
      <c r="BH31" s="603"/>
      <c r="BI31" s="603"/>
      <c r="BJ31" s="603"/>
      <c r="BK31" s="603"/>
      <c r="BL31" s="603"/>
      <c r="BM31" s="603"/>
      <c r="BN31" s="603"/>
      <c r="BO31" s="603"/>
      <c r="BP31" s="603"/>
      <c r="BQ31" s="603"/>
      <c r="BR31" s="603"/>
      <c r="BS31" s="603"/>
      <c r="BT31" s="603"/>
      <c r="BU31" s="603"/>
      <c r="BV31" s="603"/>
      <c r="BW31" s="603"/>
      <c r="BX31" s="603"/>
      <c r="BY31" s="603"/>
      <c r="BZ31" s="603"/>
      <c r="CA31" s="603"/>
      <c r="CB31" s="603"/>
      <c r="CC31" s="603"/>
      <c r="CD31" s="603"/>
      <c r="CE31" s="603"/>
      <c r="CF31" s="603"/>
      <c r="CG31" s="603"/>
      <c r="CH31" s="603"/>
      <c r="CI31" s="603"/>
      <c r="CJ31" s="603"/>
      <c r="CK31" s="603"/>
    </row>
    <row r="32" spans="1:89" ht="14.25">
      <c r="A32" s="656" t="str">
        <f t="shared" si="0"/>
        <v>5_1_041021_HAC_p_ne.po</v>
      </c>
      <c r="B32" s="664" t="s">
        <v>5726</v>
      </c>
      <c r="C32" s="664" t="s">
        <v>5727</v>
      </c>
      <c r="D32" s="665">
        <v>5</v>
      </c>
      <c r="E32" s="665">
        <v>1</v>
      </c>
      <c r="F32" s="665" t="s">
        <v>5755</v>
      </c>
      <c r="G32" s="665" t="s">
        <v>2461</v>
      </c>
      <c r="H32" s="665">
        <v>2021</v>
      </c>
      <c r="I32" s="666" t="s">
        <v>5729</v>
      </c>
      <c r="J32" s="666" t="str">
        <f t="shared" si="1"/>
        <v>HAC_p</v>
      </c>
      <c r="K32" s="664" t="s">
        <v>5730</v>
      </c>
      <c r="L32" s="666" t="s">
        <v>5723</v>
      </c>
      <c r="M32" s="666" t="s">
        <v>2422</v>
      </c>
      <c r="N32" s="689">
        <v>42</v>
      </c>
      <c r="O32" s="370"/>
      <c r="P32" s="662" t="s">
        <v>2737</v>
      </c>
      <c r="Q32" s="376" t="s">
        <v>2738</v>
      </c>
      <c r="R32" s="376" t="s">
        <v>100</v>
      </c>
      <c r="S32" s="376">
        <v>1</v>
      </c>
      <c r="T32" s="376">
        <v>1</v>
      </c>
      <c r="U32" s="376">
        <v>0</v>
      </c>
      <c r="V32" s="376">
        <v>0</v>
      </c>
      <c r="W32" s="370"/>
      <c r="X32" s="663">
        <v>170125</v>
      </c>
      <c r="Y32" s="376" t="s">
        <v>78</v>
      </c>
      <c r="Z32" s="596" t="s">
        <v>5783</v>
      </c>
      <c r="AA32" s="766"/>
      <c r="AB32" s="596" t="str">
        <f t="shared" si="2"/>
        <v>Unique</v>
      </c>
      <c r="AC32" s="603"/>
      <c r="AD32" s="603"/>
      <c r="AE32" s="603"/>
      <c r="AF32" s="603"/>
      <c r="AG32" s="603"/>
      <c r="AH32" s="603"/>
      <c r="AI32" s="603"/>
      <c r="AJ32" s="603"/>
      <c r="AK32" s="603"/>
      <c r="AL32" s="603"/>
      <c r="AM32" s="603"/>
      <c r="AN32" s="603"/>
      <c r="AO32" s="603"/>
      <c r="AP32" s="603"/>
      <c r="AQ32" s="603"/>
      <c r="AR32" s="603"/>
      <c r="AS32" s="603"/>
      <c r="AT32" s="603"/>
      <c r="AU32" s="603"/>
      <c r="AV32" s="603"/>
      <c r="AW32" s="603"/>
      <c r="AX32" s="603"/>
      <c r="AY32" s="603"/>
      <c r="AZ32" s="603"/>
      <c r="BA32" s="603"/>
      <c r="BB32" s="603"/>
      <c r="BC32" s="603"/>
      <c r="BD32" s="603"/>
      <c r="BE32" s="603"/>
      <c r="BF32" s="603"/>
      <c r="BG32" s="603"/>
      <c r="BH32" s="603"/>
      <c r="BI32" s="603"/>
      <c r="BJ32" s="603"/>
      <c r="BK32" s="603"/>
      <c r="BL32" s="603"/>
      <c r="BM32" s="603"/>
      <c r="BN32" s="603"/>
      <c r="BO32" s="603"/>
      <c r="BP32" s="603"/>
      <c r="BQ32" s="603"/>
      <c r="BR32" s="603"/>
      <c r="BS32" s="603"/>
      <c r="BT32" s="603"/>
      <c r="BU32" s="603"/>
      <c r="BV32" s="603"/>
      <c r="BW32" s="603"/>
      <c r="BX32" s="603"/>
      <c r="BY32" s="603"/>
      <c r="BZ32" s="603"/>
      <c r="CA32" s="603"/>
      <c r="CB32" s="603"/>
      <c r="CC32" s="603"/>
      <c r="CD32" s="603"/>
      <c r="CE32" s="603"/>
      <c r="CF32" s="603"/>
      <c r="CG32" s="603"/>
      <c r="CH32" s="603"/>
      <c r="CI32" s="603"/>
      <c r="CJ32" s="603"/>
      <c r="CK32" s="603"/>
    </row>
    <row r="33" spans="1:89" ht="14.25">
      <c r="A33" s="656" t="str">
        <f t="shared" si="0"/>
        <v>5_1_310521_HAC_p_ne.me</v>
      </c>
      <c r="B33" s="664" t="s">
        <v>5726</v>
      </c>
      <c r="C33" s="664" t="s">
        <v>5727</v>
      </c>
      <c r="D33" s="665">
        <v>5</v>
      </c>
      <c r="E33" s="665">
        <v>1</v>
      </c>
      <c r="F33" s="665" t="s">
        <v>5728</v>
      </c>
      <c r="G33" s="665" t="s">
        <v>2084</v>
      </c>
      <c r="H33" s="665">
        <v>2021</v>
      </c>
      <c r="I33" s="666" t="s">
        <v>5729</v>
      </c>
      <c r="J33" s="666" t="str">
        <f t="shared" si="1"/>
        <v>HAC_p</v>
      </c>
      <c r="K33" s="664" t="s">
        <v>5730</v>
      </c>
      <c r="L33" s="666" t="s">
        <v>5723</v>
      </c>
      <c r="M33" s="666" t="s">
        <v>2422</v>
      </c>
      <c r="N33" s="661">
        <f>4+4+2+1</f>
        <v>11</v>
      </c>
      <c r="O33" s="370"/>
      <c r="P33" s="662" t="s">
        <v>3339</v>
      </c>
      <c r="Q33" s="376" t="s">
        <v>3340</v>
      </c>
      <c r="R33" s="376" t="s">
        <v>100</v>
      </c>
      <c r="S33" s="376">
        <v>1</v>
      </c>
      <c r="T33" s="376">
        <v>1</v>
      </c>
      <c r="U33" s="376">
        <v>0</v>
      </c>
      <c r="V33" s="376">
        <v>0</v>
      </c>
      <c r="W33" s="370"/>
      <c r="X33" s="663">
        <v>170125</v>
      </c>
      <c r="Y33" s="376" t="s">
        <v>78</v>
      </c>
      <c r="Z33" s="596" t="s">
        <v>5784</v>
      </c>
      <c r="AA33" s="766"/>
      <c r="AB33" s="596" t="str">
        <f t="shared" si="2"/>
        <v>Unique</v>
      </c>
      <c r="AC33" s="603"/>
      <c r="AD33" s="603"/>
      <c r="AE33" s="603"/>
      <c r="AF33" s="603"/>
      <c r="AG33" s="603"/>
      <c r="AH33" s="603"/>
      <c r="AI33" s="603"/>
      <c r="AJ33" s="603"/>
      <c r="AK33" s="603"/>
      <c r="AL33" s="603"/>
      <c r="AM33" s="603"/>
      <c r="AN33" s="603"/>
      <c r="AO33" s="603"/>
      <c r="AP33" s="603"/>
      <c r="AQ33" s="603"/>
      <c r="AR33" s="603"/>
      <c r="AS33" s="603"/>
      <c r="AT33" s="603"/>
      <c r="AU33" s="603"/>
      <c r="AV33" s="603"/>
      <c r="AW33" s="603"/>
      <c r="AX33" s="603"/>
      <c r="AY33" s="603"/>
      <c r="AZ33" s="603"/>
      <c r="BA33" s="603"/>
      <c r="BB33" s="603"/>
      <c r="BC33" s="603"/>
      <c r="BD33" s="603"/>
      <c r="BE33" s="603"/>
      <c r="BF33" s="603"/>
      <c r="BG33" s="603"/>
      <c r="BH33" s="603"/>
      <c r="BI33" s="603"/>
      <c r="BJ33" s="603"/>
      <c r="BK33" s="603"/>
      <c r="BL33" s="603"/>
      <c r="BM33" s="603"/>
      <c r="BN33" s="603"/>
      <c r="BO33" s="603"/>
      <c r="BP33" s="603"/>
      <c r="BQ33" s="603"/>
      <c r="BR33" s="603"/>
      <c r="BS33" s="603"/>
      <c r="BT33" s="603"/>
      <c r="BU33" s="603"/>
      <c r="BV33" s="603"/>
      <c r="BW33" s="603"/>
      <c r="BX33" s="603"/>
      <c r="BY33" s="603"/>
      <c r="BZ33" s="603"/>
      <c r="CA33" s="603"/>
      <c r="CB33" s="603"/>
      <c r="CC33" s="603"/>
      <c r="CD33" s="603"/>
      <c r="CE33" s="603"/>
      <c r="CF33" s="603"/>
      <c r="CG33" s="603"/>
      <c r="CH33" s="603"/>
      <c r="CI33" s="603"/>
      <c r="CJ33" s="603"/>
      <c r="CK33" s="603"/>
    </row>
    <row r="34" spans="1:89" ht="14.25">
      <c r="A34" s="656" t="str">
        <f t="shared" si="0"/>
        <v>21_1_041021_A_p_ep.ba</v>
      </c>
      <c r="B34" s="679" t="s">
        <v>5746</v>
      </c>
      <c r="C34" s="679" t="s">
        <v>5747</v>
      </c>
      <c r="D34" s="680">
        <v>21</v>
      </c>
      <c r="E34" s="680">
        <v>1</v>
      </c>
      <c r="F34" s="680" t="s">
        <v>5755</v>
      </c>
      <c r="G34" s="680" t="s">
        <v>2461</v>
      </c>
      <c r="H34" s="680">
        <v>2021</v>
      </c>
      <c r="I34" s="681" t="s">
        <v>5729</v>
      </c>
      <c r="J34" s="681" t="str">
        <f t="shared" si="1"/>
        <v>A_p</v>
      </c>
      <c r="K34" s="679" t="s">
        <v>1810</v>
      </c>
      <c r="L34" s="681" t="s">
        <v>5723</v>
      </c>
      <c r="M34" s="681" t="s">
        <v>2422</v>
      </c>
      <c r="N34" s="661">
        <v>122</v>
      </c>
      <c r="O34" s="603"/>
      <c r="P34" s="662" t="s">
        <v>84</v>
      </c>
      <c r="Q34" s="376" t="s">
        <v>85</v>
      </c>
      <c r="R34" s="596" t="s">
        <v>2422</v>
      </c>
      <c r="S34" s="596">
        <v>4</v>
      </c>
      <c r="T34" s="596">
        <v>2</v>
      </c>
      <c r="U34" s="596">
        <v>2</v>
      </c>
      <c r="V34" s="596">
        <v>0</v>
      </c>
      <c r="W34" s="603"/>
      <c r="X34" s="663">
        <v>170125</v>
      </c>
      <c r="Y34" s="376" t="s">
        <v>78</v>
      </c>
      <c r="Z34" s="596" t="s">
        <v>5785</v>
      </c>
      <c r="AA34" s="766"/>
      <c r="AB34" s="596" t="str">
        <f t="shared" si="2"/>
        <v>Unique</v>
      </c>
      <c r="AC34" s="603"/>
      <c r="AD34" s="603"/>
      <c r="AE34" s="603"/>
      <c r="AF34" s="603"/>
      <c r="AG34" s="603"/>
      <c r="AH34" s="603"/>
      <c r="AI34" s="603"/>
      <c r="AJ34" s="603"/>
      <c r="AK34" s="603"/>
      <c r="AL34" s="603"/>
      <c r="AM34" s="603"/>
      <c r="AN34" s="603"/>
      <c r="AO34" s="603"/>
      <c r="AP34" s="603"/>
      <c r="AQ34" s="603"/>
      <c r="AR34" s="603"/>
      <c r="AS34" s="603"/>
      <c r="AT34" s="603"/>
      <c r="AU34" s="603"/>
      <c r="AV34" s="603"/>
      <c r="AW34" s="603"/>
      <c r="AX34" s="603"/>
      <c r="AY34" s="603"/>
      <c r="AZ34" s="603"/>
      <c r="BA34" s="603"/>
      <c r="BB34" s="603"/>
      <c r="BC34" s="603"/>
      <c r="BD34" s="603"/>
      <c r="BE34" s="603"/>
      <c r="BF34" s="603"/>
      <c r="BG34" s="603"/>
      <c r="BH34" s="603"/>
      <c r="BI34" s="603"/>
      <c r="BJ34" s="603"/>
      <c r="BK34" s="603"/>
      <c r="BL34" s="603"/>
      <c r="BM34" s="603"/>
      <c r="BN34" s="603"/>
      <c r="BO34" s="603"/>
      <c r="BP34" s="603"/>
      <c r="BQ34" s="603"/>
      <c r="BR34" s="603"/>
      <c r="BS34" s="603"/>
      <c r="BT34" s="603"/>
      <c r="BU34" s="603"/>
      <c r="BV34" s="603"/>
      <c r="BW34" s="603"/>
      <c r="BX34" s="603"/>
      <c r="BY34" s="603"/>
      <c r="BZ34" s="603"/>
      <c r="CA34" s="603"/>
      <c r="CB34" s="603"/>
      <c r="CC34" s="603"/>
      <c r="CD34" s="603"/>
      <c r="CE34" s="603"/>
      <c r="CF34" s="603"/>
      <c r="CG34" s="603"/>
      <c r="CH34" s="603"/>
      <c r="CI34" s="603"/>
      <c r="CJ34" s="603"/>
      <c r="CK34" s="603"/>
    </row>
    <row r="35" spans="1:89" ht="14.25">
      <c r="A35" s="656" t="str">
        <f t="shared" si="0"/>
        <v>21_1_041021_A_p_sp.</v>
      </c>
      <c r="B35" s="679" t="s">
        <v>5746</v>
      </c>
      <c r="C35" s="679" t="s">
        <v>5747</v>
      </c>
      <c r="D35" s="680">
        <v>21</v>
      </c>
      <c r="E35" s="680">
        <v>1</v>
      </c>
      <c r="F35" s="680" t="s">
        <v>5755</v>
      </c>
      <c r="G35" s="680" t="s">
        <v>2461</v>
      </c>
      <c r="H35" s="680">
        <v>2021</v>
      </c>
      <c r="I35" s="681" t="s">
        <v>5729</v>
      </c>
      <c r="J35" s="681" t="str">
        <f t="shared" si="1"/>
        <v>A_p</v>
      </c>
      <c r="K35" s="679" t="s">
        <v>1810</v>
      </c>
      <c r="L35" s="681" t="s">
        <v>5723</v>
      </c>
      <c r="M35" s="681" t="s">
        <v>2422</v>
      </c>
      <c r="N35" s="661">
        <v>122</v>
      </c>
      <c r="O35" s="603"/>
      <c r="P35" s="667" t="s">
        <v>1163</v>
      </c>
      <c r="Q35" s="596" t="s">
        <v>1164</v>
      </c>
      <c r="R35" s="596" t="s">
        <v>2422</v>
      </c>
      <c r="S35" s="596">
        <v>4</v>
      </c>
      <c r="T35" s="596">
        <v>0</v>
      </c>
      <c r="U35" s="596">
        <v>4</v>
      </c>
      <c r="V35" s="596">
        <v>0</v>
      </c>
      <c r="W35" s="603"/>
      <c r="X35" s="663">
        <v>170125</v>
      </c>
      <c r="Y35" s="376" t="s">
        <v>78</v>
      </c>
      <c r="Z35" s="596" t="s">
        <v>5786</v>
      </c>
      <c r="AA35" s="766"/>
      <c r="AB35" s="596" t="str">
        <f t="shared" si="2"/>
        <v>Unique</v>
      </c>
      <c r="AC35" s="603"/>
      <c r="AD35" s="603"/>
      <c r="AE35" s="603"/>
      <c r="AF35" s="603"/>
      <c r="AG35" s="603"/>
      <c r="AH35" s="603"/>
      <c r="AI35" s="603"/>
      <c r="AJ35" s="603"/>
      <c r="AK35" s="603"/>
      <c r="AL35" s="603"/>
      <c r="AM35" s="603"/>
      <c r="AN35" s="603"/>
      <c r="AO35" s="603"/>
      <c r="AP35" s="603"/>
      <c r="AQ35" s="603"/>
      <c r="AR35" s="603"/>
      <c r="AS35" s="603"/>
      <c r="AT35" s="603"/>
      <c r="AU35" s="603"/>
      <c r="AV35" s="603"/>
      <c r="AW35" s="603"/>
      <c r="AX35" s="603"/>
      <c r="AY35" s="603"/>
      <c r="AZ35" s="603"/>
      <c r="BA35" s="603"/>
      <c r="BB35" s="603"/>
      <c r="BC35" s="603"/>
      <c r="BD35" s="603"/>
      <c r="BE35" s="603"/>
      <c r="BF35" s="603"/>
      <c r="BG35" s="603"/>
      <c r="BH35" s="603"/>
      <c r="BI35" s="603"/>
      <c r="BJ35" s="603"/>
      <c r="BK35" s="603"/>
      <c r="BL35" s="603"/>
      <c r="BM35" s="603"/>
      <c r="BN35" s="603"/>
      <c r="BO35" s="603"/>
      <c r="BP35" s="603"/>
      <c r="BQ35" s="603"/>
      <c r="BR35" s="603"/>
      <c r="BS35" s="603"/>
      <c r="BT35" s="603"/>
      <c r="BU35" s="603"/>
      <c r="BV35" s="603"/>
      <c r="BW35" s="603"/>
      <c r="BX35" s="603"/>
      <c r="BY35" s="603"/>
      <c r="BZ35" s="603"/>
      <c r="CA35" s="603"/>
      <c r="CB35" s="603"/>
      <c r="CC35" s="603"/>
      <c r="CD35" s="603"/>
      <c r="CE35" s="603"/>
      <c r="CF35" s="603"/>
      <c r="CG35" s="603"/>
      <c r="CH35" s="603"/>
      <c r="CI35" s="603"/>
      <c r="CJ35" s="603"/>
      <c r="CK35" s="603"/>
    </row>
    <row r="36" spans="1:89" ht="14.25">
      <c r="A36" s="656" t="str">
        <f t="shared" si="0"/>
        <v>21_1_041021_A_p_rh.ca</v>
      </c>
      <c r="B36" s="679" t="s">
        <v>5746</v>
      </c>
      <c r="C36" s="679" t="s">
        <v>5747</v>
      </c>
      <c r="D36" s="680">
        <v>21</v>
      </c>
      <c r="E36" s="680">
        <v>1</v>
      </c>
      <c r="F36" s="680" t="s">
        <v>5755</v>
      </c>
      <c r="G36" s="680" t="s">
        <v>2461</v>
      </c>
      <c r="H36" s="680">
        <v>2021</v>
      </c>
      <c r="I36" s="681" t="s">
        <v>5729</v>
      </c>
      <c r="J36" s="681" t="str">
        <f t="shared" si="1"/>
        <v>A_p</v>
      </c>
      <c r="K36" s="679" t="s">
        <v>1810</v>
      </c>
      <c r="L36" s="681" t="s">
        <v>5723</v>
      </c>
      <c r="M36" s="681" t="s">
        <v>2422</v>
      </c>
      <c r="N36" s="661">
        <v>122</v>
      </c>
      <c r="O36" s="603"/>
      <c r="P36" s="667" t="s">
        <v>134</v>
      </c>
      <c r="Q36" s="596" t="s">
        <v>135</v>
      </c>
      <c r="R36" s="596" t="s">
        <v>2422</v>
      </c>
      <c r="S36" s="596">
        <v>2</v>
      </c>
      <c r="T36" s="596">
        <v>0</v>
      </c>
      <c r="U36" s="596">
        <v>2</v>
      </c>
      <c r="V36" s="596">
        <v>0</v>
      </c>
      <c r="W36" s="603"/>
      <c r="X36" s="663">
        <v>170125</v>
      </c>
      <c r="Y36" s="376" t="s">
        <v>78</v>
      </c>
      <c r="Z36" s="596" t="s">
        <v>5787</v>
      </c>
      <c r="AA36" s="766"/>
      <c r="AB36" s="596" t="str">
        <f t="shared" si="2"/>
        <v>Unique</v>
      </c>
      <c r="AC36" s="603"/>
      <c r="AD36" s="603"/>
      <c r="AE36" s="603"/>
      <c r="AF36" s="603"/>
      <c r="AG36" s="603"/>
      <c r="AH36" s="603"/>
      <c r="AI36" s="603"/>
      <c r="AJ36" s="603"/>
      <c r="AK36" s="603"/>
      <c r="AL36" s="603"/>
      <c r="AM36" s="603"/>
      <c r="AN36" s="603"/>
      <c r="AO36" s="603"/>
      <c r="AP36" s="603"/>
      <c r="AQ36" s="603"/>
      <c r="AR36" s="603"/>
      <c r="AS36" s="603"/>
      <c r="AT36" s="603"/>
      <c r="AU36" s="603"/>
      <c r="AV36" s="603"/>
      <c r="AW36" s="603"/>
      <c r="AX36" s="603"/>
      <c r="AY36" s="603"/>
      <c r="AZ36" s="603"/>
      <c r="BA36" s="603"/>
      <c r="BB36" s="603"/>
      <c r="BC36" s="603"/>
      <c r="BD36" s="603"/>
      <c r="BE36" s="603"/>
      <c r="BF36" s="603"/>
      <c r="BG36" s="603"/>
      <c r="BH36" s="603"/>
      <c r="BI36" s="603"/>
      <c r="BJ36" s="603"/>
      <c r="BK36" s="603"/>
      <c r="BL36" s="603"/>
      <c r="BM36" s="603"/>
      <c r="BN36" s="603"/>
      <c r="BO36" s="603"/>
      <c r="BP36" s="603"/>
      <c r="BQ36" s="603"/>
      <c r="BR36" s="603"/>
      <c r="BS36" s="603"/>
      <c r="BT36" s="603"/>
      <c r="BU36" s="603"/>
      <c r="BV36" s="603"/>
      <c r="BW36" s="603"/>
      <c r="BX36" s="603"/>
      <c r="BY36" s="603"/>
      <c r="BZ36" s="603"/>
      <c r="CA36" s="603"/>
      <c r="CB36" s="603"/>
      <c r="CC36" s="603"/>
      <c r="CD36" s="603"/>
      <c r="CE36" s="603"/>
      <c r="CF36" s="603"/>
      <c r="CG36" s="603"/>
      <c r="CH36" s="603"/>
      <c r="CI36" s="603"/>
      <c r="CJ36" s="603"/>
      <c r="CK36" s="603"/>
    </row>
    <row r="37" spans="1:89" ht="14.25">
      <c r="A37" s="656" t="str">
        <f t="shared" si="0"/>
        <v>21_1_041021_A_p_sy.pi</v>
      </c>
      <c r="B37" s="679" t="s">
        <v>5746</v>
      </c>
      <c r="C37" s="679" t="s">
        <v>5747</v>
      </c>
      <c r="D37" s="680">
        <v>21</v>
      </c>
      <c r="E37" s="680">
        <v>1</v>
      </c>
      <c r="F37" s="680" t="s">
        <v>5755</v>
      </c>
      <c r="G37" s="680" t="s">
        <v>2461</v>
      </c>
      <c r="H37" s="680">
        <v>2021</v>
      </c>
      <c r="I37" s="681" t="s">
        <v>5729</v>
      </c>
      <c r="J37" s="681" t="str">
        <f t="shared" si="1"/>
        <v>A_p</v>
      </c>
      <c r="K37" s="679" t="s">
        <v>1810</v>
      </c>
      <c r="L37" s="681" t="s">
        <v>5723</v>
      </c>
      <c r="M37" s="681" t="s">
        <v>2422</v>
      </c>
      <c r="N37" s="661">
        <v>122</v>
      </c>
      <c r="O37" s="603"/>
      <c r="P37" s="667" t="s">
        <v>176</v>
      </c>
      <c r="Q37" s="596" t="s">
        <v>177</v>
      </c>
      <c r="R37" s="596" t="s">
        <v>2422</v>
      </c>
      <c r="S37" s="596">
        <v>6</v>
      </c>
      <c r="T37" s="596">
        <v>3</v>
      </c>
      <c r="U37" s="596">
        <v>3</v>
      </c>
      <c r="V37" s="596">
        <v>0</v>
      </c>
      <c r="W37" s="603"/>
      <c r="X37" s="663">
        <v>170125</v>
      </c>
      <c r="Y37" s="376" t="s">
        <v>78</v>
      </c>
      <c r="Z37" s="596" t="s">
        <v>5788</v>
      </c>
      <c r="AA37" s="766"/>
      <c r="AB37" s="596" t="str">
        <f t="shared" si="2"/>
        <v>Unique</v>
      </c>
      <c r="AC37" s="603"/>
      <c r="AD37" s="603"/>
      <c r="AE37" s="603"/>
      <c r="AF37" s="603"/>
      <c r="AG37" s="603"/>
      <c r="AH37" s="603"/>
      <c r="AI37" s="603"/>
      <c r="AJ37" s="603"/>
      <c r="AK37" s="603"/>
      <c r="AL37" s="603"/>
      <c r="AM37" s="603"/>
      <c r="AN37" s="603"/>
      <c r="AO37" s="603"/>
      <c r="AP37" s="603"/>
      <c r="AQ37" s="603"/>
      <c r="AR37" s="603"/>
      <c r="AS37" s="603"/>
      <c r="AT37" s="603"/>
      <c r="AU37" s="603"/>
      <c r="AV37" s="603"/>
      <c r="AW37" s="603"/>
      <c r="AX37" s="603"/>
      <c r="AY37" s="603"/>
      <c r="AZ37" s="603"/>
      <c r="BA37" s="603"/>
      <c r="BB37" s="603"/>
      <c r="BC37" s="603"/>
      <c r="BD37" s="603"/>
      <c r="BE37" s="603"/>
      <c r="BF37" s="603"/>
      <c r="BG37" s="603"/>
      <c r="BH37" s="603"/>
      <c r="BI37" s="603"/>
      <c r="BJ37" s="603"/>
      <c r="BK37" s="603"/>
      <c r="BL37" s="603"/>
      <c r="BM37" s="603"/>
      <c r="BN37" s="603"/>
      <c r="BO37" s="603"/>
      <c r="BP37" s="603"/>
      <c r="BQ37" s="603"/>
      <c r="BR37" s="603"/>
      <c r="BS37" s="603"/>
      <c r="BT37" s="603"/>
      <c r="BU37" s="603"/>
      <c r="BV37" s="603"/>
      <c r="BW37" s="603"/>
      <c r="BX37" s="603"/>
      <c r="BY37" s="603"/>
      <c r="BZ37" s="603"/>
      <c r="CA37" s="603"/>
      <c r="CB37" s="603"/>
      <c r="CC37" s="603"/>
      <c r="CD37" s="603"/>
      <c r="CE37" s="603"/>
      <c r="CF37" s="603"/>
      <c r="CG37" s="603"/>
      <c r="CH37" s="603"/>
      <c r="CI37" s="603"/>
      <c r="CJ37" s="603"/>
      <c r="CK37" s="603"/>
    </row>
    <row r="38" spans="1:89" ht="14.25">
      <c r="A38" s="656" t="str">
        <f t="shared" si="0"/>
        <v>29_1_041021_G_p_ep.ba</v>
      </c>
      <c r="B38" s="693" t="s">
        <v>5789</v>
      </c>
      <c r="C38" s="693" t="s">
        <v>5790</v>
      </c>
      <c r="D38" s="694">
        <v>29</v>
      </c>
      <c r="E38" s="694">
        <v>1</v>
      </c>
      <c r="F38" s="694" t="s">
        <v>5755</v>
      </c>
      <c r="G38" s="694" t="s">
        <v>2461</v>
      </c>
      <c r="H38" s="694">
        <v>2021</v>
      </c>
      <c r="I38" s="695" t="s">
        <v>5729</v>
      </c>
      <c r="J38" s="695" t="str">
        <f t="shared" si="1"/>
        <v>G_p</v>
      </c>
      <c r="K38" s="693" t="s">
        <v>5791</v>
      </c>
      <c r="L38" s="695" t="s">
        <v>5723</v>
      </c>
      <c r="M38" s="695" t="s">
        <v>2422</v>
      </c>
      <c r="N38" s="661">
        <v>102</v>
      </c>
      <c r="O38" s="603"/>
      <c r="P38" s="662" t="s">
        <v>84</v>
      </c>
      <c r="Q38" s="376" t="s">
        <v>85</v>
      </c>
      <c r="R38" s="596" t="s">
        <v>2422</v>
      </c>
      <c r="S38" s="596">
        <v>5</v>
      </c>
      <c r="T38" s="596">
        <v>3</v>
      </c>
      <c r="U38" s="596">
        <v>2</v>
      </c>
      <c r="V38" s="596">
        <v>0</v>
      </c>
      <c r="W38" s="603"/>
      <c r="X38" s="663">
        <v>170125</v>
      </c>
      <c r="Y38" s="376" t="s">
        <v>78</v>
      </c>
      <c r="Z38" s="596" t="s">
        <v>5792</v>
      </c>
      <c r="AA38" s="766"/>
      <c r="AB38" s="596" t="str">
        <f t="shared" si="2"/>
        <v>Unique</v>
      </c>
      <c r="AC38" s="603"/>
      <c r="AD38" s="603"/>
      <c r="AE38" s="603"/>
      <c r="AF38" s="603"/>
      <c r="AG38" s="603"/>
      <c r="AH38" s="603"/>
      <c r="AI38" s="603"/>
      <c r="AJ38" s="603"/>
      <c r="AK38" s="603"/>
      <c r="AL38" s="603"/>
      <c r="AM38" s="603"/>
      <c r="AN38" s="603"/>
      <c r="AO38" s="603"/>
      <c r="AP38" s="603"/>
      <c r="AQ38" s="603"/>
      <c r="AR38" s="603"/>
      <c r="AS38" s="603"/>
      <c r="AT38" s="603"/>
      <c r="AU38" s="603"/>
      <c r="AV38" s="603"/>
      <c r="AW38" s="603"/>
      <c r="AX38" s="603"/>
      <c r="AY38" s="603"/>
      <c r="AZ38" s="603"/>
      <c r="BA38" s="603"/>
      <c r="BB38" s="603"/>
      <c r="BC38" s="603"/>
      <c r="BD38" s="603"/>
      <c r="BE38" s="603"/>
      <c r="BF38" s="603"/>
      <c r="BG38" s="603"/>
      <c r="BH38" s="603"/>
      <c r="BI38" s="603"/>
      <c r="BJ38" s="603"/>
      <c r="BK38" s="603"/>
      <c r="BL38" s="603"/>
      <c r="BM38" s="603"/>
      <c r="BN38" s="603"/>
      <c r="BO38" s="603"/>
      <c r="BP38" s="603"/>
      <c r="BQ38" s="603"/>
      <c r="BR38" s="603"/>
      <c r="BS38" s="603"/>
      <c r="BT38" s="603"/>
      <c r="BU38" s="603"/>
      <c r="BV38" s="603"/>
      <c r="BW38" s="603"/>
      <c r="BX38" s="603"/>
      <c r="BY38" s="603"/>
      <c r="BZ38" s="603"/>
      <c r="CA38" s="603"/>
      <c r="CB38" s="603"/>
      <c r="CC38" s="603"/>
      <c r="CD38" s="603"/>
      <c r="CE38" s="603"/>
      <c r="CF38" s="603"/>
      <c r="CG38" s="603"/>
      <c r="CH38" s="603"/>
      <c r="CI38" s="603"/>
      <c r="CJ38" s="603"/>
      <c r="CK38" s="603"/>
    </row>
    <row r="39" spans="1:89" ht="14.25">
      <c r="A39" s="656" t="str">
        <f t="shared" si="0"/>
        <v>29_1_041021_G_p_sp.</v>
      </c>
      <c r="B39" s="693" t="s">
        <v>5789</v>
      </c>
      <c r="C39" s="693" t="s">
        <v>5790</v>
      </c>
      <c r="D39" s="694">
        <v>29</v>
      </c>
      <c r="E39" s="694">
        <v>1</v>
      </c>
      <c r="F39" s="694" t="s">
        <v>5755</v>
      </c>
      <c r="G39" s="694" t="s">
        <v>2461</v>
      </c>
      <c r="H39" s="694">
        <v>2021</v>
      </c>
      <c r="I39" s="695" t="s">
        <v>5729</v>
      </c>
      <c r="J39" s="695" t="str">
        <f t="shared" si="1"/>
        <v>G_p</v>
      </c>
      <c r="K39" s="693" t="s">
        <v>5791</v>
      </c>
      <c r="L39" s="695" t="s">
        <v>5723</v>
      </c>
      <c r="M39" s="695" t="s">
        <v>2422</v>
      </c>
      <c r="N39" s="661">
        <v>102</v>
      </c>
      <c r="O39" s="603"/>
      <c r="P39" s="667" t="s">
        <v>1163</v>
      </c>
      <c r="Q39" s="596" t="s">
        <v>1164</v>
      </c>
      <c r="R39" s="596" t="s">
        <v>2422</v>
      </c>
      <c r="S39" s="596">
        <v>2</v>
      </c>
      <c r="T39" s="596">
        <v>0</v>
      </c>
      <c r="U39" s="596">
        <v>2</v>
      </c>
      <c r="V39" s="596">
        <v>0</v>
      </c>
      <c r="W39" s="603"/>
      <c r="X39" s="663">
        <v>170125</v>
      </c>
      <c r="Y39" s="376" t="s">
        <v>78</v>
      </c>
      <c r="Z39" s="596" t="s">
        <v>5793</v>
      </c>
      <c r="AA39" s="766"/>
      <c r="AB39" s="596" t="str">
        <f t="shared" si="2"/>
        <v>Unique</v>
      </c>
      <c r="AC39" s="603"/>
      <c r="AD39" s="603"/>
      <c r="AE39" s="603"/>
      <c r="AF39" s="603"/>
      <c r="AG39" s="603"/>
      <c r="AH39" s="603"/>
      <c r="AI39" s="603"/>
      <c r="AJ39" s="603"/>
      <c r="AK39" s="603"/>
      <c r="AL39" s="603"/>
      <c r="AM39" s="603"/>
      <c r="AN39" s="603"/>
      <c r="AO39" s="603"/>
      <c r="AP39" s="603"/>
      <c r="AQ39" s="603"/>
      <c r="AR39" s="603"/>
      <c r="AS39" s="603"/>
      <c r="AT39" s="603"/>
      <c r="AU39" s="603"/>
      <c r="AV39" s="603"/>
      <c r="AW39" s="603"/>
      <c r="AX39" s="603"/>
      <c r="AY39" s="603"/>
      <c r="AZ39" s="603"/>
      <c r="BA39" s="603"/>
      <c r="BB39" s="603"/>
      <c r="BC39" s="603"/>
      <c r="BD39" s="603"/>
      <c r="BE39" s="603"/>
      <c r="BF39" s="603"/>
      <c r="BG39" s="603"/>
      <c r="BH39" s="603"/>
      <c r="BI39" s="603"/>
      <c r="BJ39" s="603"/>
      <c r="BK39" s="603"/>
      <c r="BL39" s="603"/>
      <c r="BM39" s="603"/>
      <c r="BN39" s="603"/>
      <c r="BO39" s="603"/>
      <c r="BP39" s="603"/>
      <c r="BQ39" s="603"/>
      <c r="BR39" s="603"/>
      <c r="BS39" s="603"/>
      <c r="BT39" s="603"/>
      <c r="BU39" s="603"/>
      <c r="BV39" s="603"/>
      <c r="BW39" s="603"/>
      <c r="BX39" s="603"/>
      <c r="BY39" s="603"/>
      <c r="BZ39" s="603"/>
      <c r="CA39" s="603"/>
      <c r="CB39" s="603"/>
      <c r="CC39" s="603"/>
      <c r="CD39" s="603"/>
      <c r="CE39" s="603"/>
      <c r="CF39" s="603"/>
      <c r="CG39" s="603"/>
      <c r="CH39" s="603"/>
      <c r="CI39" s="603"/>
      <c r="CJ39" s="603"/>
      <c r="CK39" s="603"/>
    </row>
    <row r="40" spans="1:89" ht="14.25">
      <c r="A40" s="656" t="str">
        <f t="shared" si="0"/>
        <v>29_1_041021_G_p_rh.ca</v>
      </c>
      <c r="B40" s="693" t="s">
        <v>5789</v>
      </c>
      <c r="C40" s="693" t="s">
        <v>5790</v>
      </c>
      <c r="D40" s="694">
        <v>29</v>
      </c>
      <c r="E40" s="694">
        <v>1</v>
      </c>
      <c r="F40" s="694" t="s">
        <v>5755</v>
      </c>
      <c r="G40" s="694" t="s">
        <v>2461</v>
      </c>
      <c r="H40" s="694">
        <v>2021</v>
      </c>
      <c r="I40" s="695" t="s">
        <v>5729</v>
      </c>
      <c r="J40" s="695" t="str">
        <f t="shared" si="1"/>
        <v>G_p</v>
      </c>
      <c r="K40" s="693" t="s">
        <v>5791</v>
      </c>
      <c r="L40" s="695" t="s">
        <v>5723</v>
      </c>
      <c r="M40" s="695" t="s">
        <v>2422</v>
      </c>
      <c r="N40" s="661">
        <v>102</v>
      </c>
      <c r="O40" s="603"/>
      <c r="P40" s="667" t="s">
        <v>134</v>
      </c>
      <c r="Q40" s="596" t="s">
        <v>135</v>
      </c>
      <c r="R40" s="596" t="s">
        <v>2422</v>
      </c>
      <c r="S40" s="596">
        <v>1</v>
      </c>
      <c r="T40" s="596">
        <v>0</v>
      </c>
      <c r="U40" s="596">
        <v>1</v>
      </c>
      <c r="V40" s="596">
        <v>0</v>
      </c>
      <c r="W40" s="603"/>
      <c r="X40" s="663">
        <v>170125</v>
      </c>
      <c r="Y40" s="376" t="s">
        <v>78</v>
      </c>
      <c r="Z40" s="596" t="s">
        <v>5794</v>
      </c>
      <c r="AA40" s="766"/>
      <c r="AB40" s="596" t="str">
        <f t="shared" si="2"/>
        <v>Unique</v>
      </c>
      <c r="AC40" s="603"/>
      <c r="AD40" s="603"/>
      <c r="AE40" s="603"/>
      <c r="AF40" s="603"/>
      <c r="AG40" s="603"/>
      <c r="AH40" s="603"/>
      <c r="AI40" s="603"/>
      <c r="AJ40" s="603"/>
      <c r="AK40" s="603"/>
      <c r="AL40" s="603"/>
      <c r="AM40" s="603"/>
      <c r="AN40" s="603"/>
      <c r="AO40" s="603"/>
      <c r="AP40" s="603"/>
      <c r="AQ40" s="603"/>
      <c r="AR40" s="603"/>
      <c r="AS40" s="603"/>
      <c r="AT40" s="603"/>
      <c r="AU40" s="603"/>
      <c r="AV40" s="603"/>
      <c r="AW40" s="603"/>
      <c r="AX40" s="603"/>
      <c r="AY40" s="603"/>
      <c r="AZ40" s="603"/>
      <c r="BA40" s="603"/>
      <c r="BB40" s="603"/>
      <c r="BC40" s="603"/>
      <c r="BD40" s="603"/>
      <c r="BE40" s="603"/>
      <c r="BF40" s="603"/>
      <c r="BG40" s="603"/>
      <c r="BH40" s="603"/>
      <c r="BI40" s="603"/>
      <c r="BJ40" s="603"/>
      <c r="BK40" s="603"/>
      <c r="BL40" s="603"/>
      <c r="BM40" s="603"/>
      <c r="BN40" s="603"/>
      <c r="BO40" s="603"/>
      <c r="BP40" s="603"/>
      <c r="BQ40" s="603"/>
      <c r="BR40" s="603"/>
      <c r="BS40" s="603"/>
      <c r="BT40" s="603"/>
      <c r="BU40" s="603"/>
      <c r="BV40" s="603"/>
      <c r="BW40" s="603"/>
      <c r="BX40" s="603"/>
      <c r="BY40" s="603"/>
      <c r="BZ40" s="603"/>
      <c r="CA40" s="603"/>
      <c r="CB40" s="603"/>
      <c r="CC40" s="603"/>
      <c r="CD40" s="603"/>
      <c r="CE40" s="603"/>
      <c r="CF40" s="603"/>
      <c r="CG40" s="603"/>
      <c r="CH40" s="603"/>
      <c r="CI40" s="603"/>
      <c r="CJ40" s="603"/>
      <c r="CK40" s="603"/>
    </row>
    <row r="41" spans="1:89" ht="14.25">
      <c r="A41" s="656" t="str">
        <f t="shared" si="0"/>
        <v>29_1_041021_G_p_sy.pi</v>
      </c>
      <c r="B41" s="693" t="s">
        <v>5789</v>
      </c>
      <c r="C41" s="693" t="s">
        <v>5790</v>
      </c>
      <c r="D41" s="694">
        <v>29</v>
      </c>
      <c r="E41" s="694">
        <v>1</v>
      </c>
      <c r="F41" s="694" t="s">
        <v>5755</v>
      </c>
      <c r="G41" s="694" t="s">
        <v>2461</v>
      </c>
      <c r="H41" s="694">
        <v>2021</v>
      </c>
      <c r="I41" s="695" t="s">
        <v>5729</v>
      </c>
      <c r="J41" s="695" t="str">
        <f t="shared" si="1"/>
        <v>G_p</v>
      </c>
      <c r="K41" s="693" t="s">
        <v>5791</v>
      </c>
      <c r="L41" s="695" t="s">
        <v>5723</v>
      </c>
      <c r="M41" s="695" t="s">
        <v>2422</v>
      </c>
      <c r="N41" s="661">
        <v>102</v>
      </c>
      <c r="O41" s="603"/>
      <c r="P41" s="667" t="s">
        <v>176</v>
      </c>
      <c r="Q41" s="596" t="s">
        <v>177</v>
      </c>
      <c r="R41" s="596" t="s">
        <v>2422</v>
      </c>
      <c r="S41" s="596">
        <v>1</v>
      </c>
      <c r="T41" s="596">
        <v>0</v>
      </c>
      <c r="U41" s="596">
        <v>1</v>
      </c>
      <c r="V41" s="596">
        <v>0</v>
      </c>
      <c r="W41" s="603"/>
      <c r="X41" s="663">
        <v>170125</v>
      </c>
      <c r="Y41" s="376" t="s">
        <v>78</v>
      </c>
      <c r="Z41" s="596" t="s">
        <v>5795</v>
      </c>
      <c r="AA41" s="766"/>
      <c r="AB41" s="596" t="str">
        <f t="shared" si="2"/>
        <v>Unique</v>
      </c>
      <c r="AC41" s="603"/>
      <c r="AD41" s="603"/>
      <c r="AE41" s="603"/>
      <c r="AF41" s="603"/>
      <c r="AG41" s="603"/>
      <c r="AH41" s="603"/>
      <c r="AI41" s="603"/>
      <c r="AJ41" s="603"/>
      <c r="AK41" s="603"/>
      <c r="AL41" s="603"/>
      <c r="AM41" s="603"/>
      <c r="AN41" s="603"/>
      <c r="AO41" s="603"/>
      <c r="AP41" s="603"/>
      <c r="AQ41" s="603"/>
      <c r="AR41" s="603"/>
      <c r="AS41" s="603"/>
      <c r="AT41" s="603"/>
      <c r="AU41" s="603"/>
      <c r="AV41" s="603"/>
      <c r="AW41" s="603"/>
      <c r="AX41" s="603"/>
      <c r="AY41" s="603"/>
      <c r="AZ41" s="603"/>
      <c r="BA41" s="603"/>
      <c r="BB41" s="603"/>
      <c r="BC41" s="603"/>
      <c r="BD41" s="603"/>
      <c r="BE41" s="603"/>
      <c r="BF41" s="603"/>
      <c r="BG41" s="603"/>
      <c r="BH41" s="603"/>
      <c r="BI41" s="603"/>
      <c r="BJ41" s="603"/>
      <c r="BK41" s="603"/>
      <c r="BL41" s="603"/>
      <c r="BM41" s="603"/>
      <c r="BN41" s="603"/>
      <c r="BO41" s="603"/>
      <c r="BP41" s="603"/>
      <c r="BQ41" s="603"/>
      <c r="BR41" s="603"/>
      <c r="BS41" s="603"/>
      <c r="BT41" s="603"/>
      <c r="BU41" s="603"/>
      <c r="BV41" s="603"/>
      <c r="BW41" s="603"/>
      <c r="BX41" s="603"/>
      <c r="BY41" s="603"/>
      <c r="BZ41" s="603"/>
      <c r="CA41" s="603"/>
      <c r="CB41" s="603"/>
      <c r="CC41" s="603"/>
      <c r="CD41" s="603"/>
      <c r="CE41" s="603"/>
      <c r="CF41" s="603"/>
      <c r="CG41" s="603"/>
      <c r="CH41" s="603"/>
      <c r="CI41" s="603"/>
      <c r="CJ41" s="603"/>
      <c r="CK41" s="603"/>
    </row>
    <row r="42" spans="1:89" ht="19.5" customHeight="1">
      <c r="A42" s="656" t="str">
        <f t="shared" si="0"/>
        <v>16_1_200921_N_p_ep.ba</v>
      </c>
      <c r="B42" s="676" t="s">
        <v>5742</v>
      </c>
      <c r="C42" s="676" t="s">
        <v>5743</v>
      </c>
      <c r="D42" s="677">
        <v>16</v>
      </c>
      <c r="E42" s="677">
        <v>1</v>
      </c>
      <c r="F42" s="677" t="s">
        <v>122</v>
      </c>
      <c r="G42" s="677" t="s">
        <v>5755</v>
      </c>
      <c r="H42" s="677">
        <v>2021</v>
      </c>
      <c r="I42" s="678" t="s">
        <v>5729</v>
      </c>
      <c r="J42" s="678" t="str">
        <f t="shared" si="1"/>
        <v>N_p</v>
      </c>
      <c r="K42" s="676" t="s">
        <v>5744</v>
      </c>
      <c r="L42" s="678" t="s">
        <v>5723</v>
      </c>
      <c r="M42" s="678" t="s">
        <v>2422</v>
      </c>
      <c r="N42" s="661">
        <f t="shared" ref="N42:N44" si="4">100+100+74</f>
        <v>274</v>
      </c>
      <c r="O42" s="603"/>
      <c r="P42" s="662" t="s">
        <v>84</v>
      </c>
      <c r="Q42" s="376" t="s">
        <v>85</v>
      </c>
      <c r="R42" s="596" t="s">
        <v>2422</v>
      </c>
      <c r="S42" s="596">
        <v>11</v>
      </c>
      <c r="T42" s="596">
        <v>5</v>
      </c>
      <c r="U42" s="596">
        <v>6</v>
      </c>
      <c r="V42" s="596">
        <v>0</v>
      </c>
      <c r="W42" s="603"/>
      <c r="X42" s="663">
        <v>170125</v>
      </c>
      <c r="Y42" s="376" t="s">
        <v>78</v>
      </c>
      <c r="Z42" s="596" t="s">
        <v>5796</v>
      </c>
      <c r="AA42" s="766"/>
      <c r="AB42" s="596" t="str">
        <f t="shared" si="2"/>
        <v>Unique</v>
      </c>
      <c r="AC42" s="603"/>
      <c r="AD42" s="603"/>
      <c r="AE42" s="603"/>
      <c r="AF42" s="603"/>
      <c r="AG42" s="603"/>
      <c r="AH42" s="603"/>
      <c r="AI42" s="603"/>
      <c r="AJ42" s="603"/>
      <c r="AK42" s="603"/>
      <c r="AL42" s="603"/>
      <c r="AM42" s="603"/>
      <c r="AN42" s="603"/>
      <c r="AO42" s="603"/>
      <c r="AP42" s="603"/>
      <c r="AQ42" s="603"/>
      <c r="AR42" s="603"/>
      <c r="AS42" s="603"/>
      <c r="AT42" s="603"/>
      <c r="AU42" s="603"/>
      <c r="AV42" s="603"/>
      <c r="AW42" s="603"/>
      <c r="AX42" s="603"/>
      <c r="AY42" s="603"/>
      <c r="AZ42" s="603"/>
      <c r="BA42" s="603"/>
      <c r="BB42" s="603"/>
      <c r="BC42" s="603"/>
      <c r="BD42" s="603"/>
      <c r="BE42" s="603"/>
      <c r="BF42" s="603"/>
      <c r="BG42" s="603"/>
      <c r="BH42" s="603"/>
      <c r="BI42" s="603"/>
      <c r="BJ42" s="603"/>
      <c r="BK42" s="603"/>
      <c r="BL42" s="603"/>
      <c r="BM42" s="603"/>
      <c r="BN42" s="603"/>
      <c r="BO42" s="603"/>
      <c r="BP42" s="603"/>
      <c r="BQ42" s="603"/>
      <c r="BR42" s="603"/>
      <c r="BS42" s="603"/>
      <c r="BT42" s="603"/>
      <c r="BU42" s="603"/>
      <c r="BV42" s="603"/>
      <c r="BW42" s="603"/>
      <c r="BX42" s="603"/>
      <c r="BY42" s="603"/>
      <c r="BZ42" s="603"/>
      <c r="CA42" s="603"/>
      <c r="CB42" s="603"/>
      <c r="CC42" s="603"/>
      <c r="CD42" s="603"/>
      <c r="CE42" s="603"/>
      <c r="CF42" s="603"/>
      <c r="CG42" s="603"/>
      <c r="CH42" s="603"/>
      <c r="CI42" s="603"/>
      <c r="CJ42" s="603"/>
      <c r="CK42" s="603"/>
    </row>
    <row r="43" spans="1:89" ht="14.25">
      <c r="A43" s="656" t="str">
        <f t="shared" si="0"/>
        <v>16_1_200921_N_p_sp.</v>
      </c>
      <c r="B43" s="676" t="s">
        <v>5742</v>
      </c>
      <c r="C43" s="676" t="s">
        <v>5743</v>
      </c>
      <c r="D43" s="677">
        <v>16</v>
      </c>
      <c r="E43" s="677">
        <v>1</v>
      </c>
      <c r="F43" s="677" t="s">
        <v>122</v>
      </c>
      <c r="G43" s="677" t="s">
        <v>5755</v>
      </c>
      <c r="H43" s="677">
        <v>2021</v>
      </c>
      <c r="I43" s="678" t="s">
        <v>5729</v>
      </c>
      <c r="J43" s="678" t="str">
        <f t="shared" si="1"/>
        <v>N_p</v>
      </c>
      <c r="K43" s="676" t="s">
        <v>5744</v>
      </c>
      <c r="L43" s="678" t="s">
        <v>5723</v>
      </c>
      <c r="M43" s="678" t="s">
        <v>2422</v>
      </c>
      <c r="N43" s="661">
        <f t="shared" si="4"/>
        <v>274</v>
      </c>
      <c r="O43" s="603"/>
      <c r="P43" s="667" t="s">
        <v>1163</v>
      </c>
      <c r="Q43" s="596" t="s">
        <v>1164</v>
      </c>
      <c r="R43" s="596" t="s">
        <v>2422</v>
      </c>
      <c r="S43" s="596">
        <v>8</v>
      </c>
      <c r="T43" s="596">
        <v>0</v>
      </c>
      <c r="U43" s="596">
        <v>8</v>
      </c>
      <c r="V43" s="596">
        <v>0</v>
      </c>
      <c r="W43" s="603"/>
      <c r="X43" s="663">
        <v>170125</v>
      </c>
      <c r="Y43" s="376" t="s">
        <v>78</v>
      </c>
      <c r="Z43" s="596" t="s">
        <v>5797</v>
      </c>
      <c r="AA43" s="766"/>
      <c r="AB43" s="596" t="str">
        <f t="shared" si="2"/>
        <v>Unique</v>
      </c>
      <c r="AC43" s="603"/>
      <c r="AD43" s="603"/>
      <c r="AE43" s="603"/>
      <c r="AF43" s="603"/>
      <c r="AG43" s="603"/>
      <c r="AH43" s="603"/>
      <c r="AI43" s="603"/>
      <c r="AJ43" s="603"/>
      <c r="AK43" s="603"/>
      <c r="AL43" s="603"/>
      <c r="AM43" s="603"/>
      <c r="AN43" s="603"/>
      <c r="AO43" s="603"/>
      <c r="AP43" s="603"/>
      <c r="AQ43" s="603"/>
      <c r="AR43" s="603"/>
      <c r="AS43" s="603"/>
      <c r="AT43" s="603"/>
      <c r="AU43" s="603"/>
      <c r="AV43" s="603"/>
      <c r="AW43" s="603"/>
      <c r="AX43" s="603"/>
      <c r="AY43" s="603"/>
      <c r="AZ43" s="603"/>
      <c r="BA43" s="603"/>
      <c r="BB43" s="603"/>
      <c r="BC43" s="603"/>
      <c r="BD43" s="603"/>
      <c r="BE43" s="603"/>
      <c r="BF43" s="603"/>
      <c r="BG43" s="603"/>
      <c r="BH43" s="603"/>
      <c r="BI43" s="603"/>
      <c r="BJ43" s="603"/>
      <c r="BK43" s="603"/>
      <c r="BL43" s="603"/>
      <c r="BM43" s="603"/>
      <c r="BN43" s="603"/>
      <c r="BO43" s="603"/>
      <c r="BP43" s="603"/>
      <c r="BQ43" s="603"/>
      <c r="BR43" s="603"/>
      <c r="BS43" s="603"/>
      <c r="BT43" s="603"/>
      <c r="BU43" s="603"/>
      <c r="BV43" s="603"/>
      <c r="BW43" s="603"/>
      <c r="BX43" s="603"/>
      <c r="BY43" s="603"/>
      <c r="BZ43" s="603"/>
      <c r="CA43" s="603"/>
      <c r="CB43" s="603"/>
      <c r="CC43" s="603"/>
      <c r="CD43" s="603"/>
      <c r="CE43" s="603"/>
      <c r="CF43" s="603"/>
      <c r="CG43" s="603"/>
      <c r="CH43" s="603"/>
      <c r="CI43" s="603"/>
      <c r="CJ43" s="603"/>
      <c r="CK43" s="603"/>
    </row>
    <row r="44" spans="1:89" ht="14.25">
      <c r="A44" s="656" t="str">
        <f t="shared" si="0"/>
        <v>16_1_200921_N_p_sy.pi</v>
      </c>
      <c r="B44" s="676" t="s">
        <v>5742</v>
      </c>
      <c r="C44" s="676" t="s">
        <v>5743</v>
      </c>
      <c r="D44" s="677">
        <v>16</v>
      </c>
      <c r="E44" s="677">
        <v>1</v>
      </c>
      <c r="F44" s="677" t="s">
        <v>122</v>
      </c>
      <c r="G44" s="677" t="s">
        <v>5755</v>
      </c>
      <c r="H44" s="677">
        <v>2021</v>
      </c>
      <c r="I44" s="678" t="s">
        <v>5729</v>
      </c>
      <c r="J44" s="678" t="str">
        <f t="shared" si="1"/>
        <v>N_p</v>
      </c>
      <c r="K44" s="676" t="s">
        <v>5744</v>
      </c>
      <c r="L44" s="678" t="s">
        <v>5723</v>
      </c>
      <c r="M44" s="678" t="s">
        <v>2422</v>
      </c>
      <c r="N44" s="661">
        <f t="shared" si="4"/>
        <v>274</v>
      </c>
      <c r="O44" s="603"/>
      <c r="P44" s="667" t="s">
        <v>176</v>
      </c>
      <c r="Q44" s="596" t="s">
        <v>177</v>
      </c>
      <c r="R44" s="596" t="s">
        <v>2422</v>
      </c>
      <c r="S44" s="596">
        <v>5</v>
      </c>
      <c r="T44" s="596">
        <v>1</v>
      </c>
      <c r="U44" s="596">
        <v>4</v>
      </c>
      <c r="V44" s="596">
        <v>0</v>
      </c>
      <c r="W44" s="603"/>
      <c r="X44" s="663">
        <v>170125</v>
      </c>
      <c r="Y44" s="376" t="s">
        <v>78</v>
      </c>
      <c r="Z44" s="596" t="s">
        <v>5798</v>
      </c>
      <c r="AA44" s="766"/>
      <c r="AB44" s="596" t="str">
        <f t="shared" si="2"/>
        <v>Unique</v>
      </c>
      <c r="AC44" s="603"/>
      <c r="AD44" s="603"/>
      <c r="AE44" s="603"/>
      <c r="AF44" s="603"/>
      <c r="AG44" s="603"/>
      <c r="AH44" s="603"/>
      <c r="AI44" s="603"/>
      <c r="AJ44" s="603"/>
      <c r="AK44" s="603"/>
      <c r="AL44" s="603"/>
      <c r="AM44" s="603"/>
      <c r="AN44" s="603"/>
      <c r="AO44" s="603"/>
      <c r="AP44" s="603"/>
      <c r="AQ44" s="603"/>
      <c r="AR44" s="603"/>
      <c r="AS44" s="603"/>
      <c r="AT44" s="603"/>
      <c r="AU44" s="603"/>
      <c r="AV44" s="603"/>
      <c r="AW44" s="603"/>
      <c r="AX44" s="603"/>
      <c r="AY44" s="603"/>
      <c r="AZ44" s="603"/>
      <c r="BA44" s="603"/>
      <c r="BB44" s="603"/>
      <c r="BC44" s="603"/>
      <c r="BD44" s="603"/>
      <c r="BE44" s="603"/>
      <c r="BF44" s="603"/>
      <c r="BG44" s="603"/>
      <c r="BH44" s="603"/>
      <c r="BI44" s="603"/>
      <c r="BJ44" s="603"/>
      <c r="BK44" s="603"/>
      <c r="BL44" s="603"/>
      <c r="BM44" s="603"/>
      <c r="BN44" s="603"/>
      <c r="BO44" s="603"/>
      <c r="BP44" s="603"/>
      <c r="BQ44" s="603"/>
      <c r="BR44" s="603"/>
      <c r="BS44" s="603"/>
      <c r="BT44" s="603"/>
      <c r="BU44" s="603"/>
      <c r="BV44" s="603"/>
      <c r="BW44" s="603"/>
      <c r="BX44" s="603"/>
      <c r="BY44" s="603"/>
      <c r="BZ44" s="603"/>
      <c r="CA44" s="603"/>
      <c r="CB44" s="603"/>
      <c r="CC44" s="603"/>
      <c r="CD44" s="603"/>
      <c r="CE44" s="603"/>
      <c r="CF44" s="603"/>
      <c r="CG44" s="603"/>
      <c r="CH44" s="603"/>
      <c r="CI44" s="603"/>
      <c r="CJ44" s="603"/>
      <c r="CK44" s="603"/>
    </row>
    <row r="45" spans="1:89" ht="14.25">
      <c r="A45" s="656" t="str">
        <f t="shared" si="0"/>
        <v>14_1_170521_HAM_p_ep.ba</v>
      </c>
      <c r="B45" s="657" t="s">
        <v>5717</v>
      </c>
      <c r="C45" s="657" t="s">
        <v>5718</v>
      </c>
      <c r="D45" s="658">
        <v>14</v>
      </c>
      <c r="E45" s="658">
        <v>1</v>
      </c>
      <c r="F45" s="658" t="s">
        <v>2325</v>
      </c>
      <c r="G45" s="658" t="s">
        <v>5728</v>
      </c>
      <c r="H45" s="658">
        <v>2021</v>
      </c>
      <c r="I45" s="659" t="s">
        <v>5729</v>
      </c>
      <c r="J45" s="659" t="str">
        <f t="shared" si="1"/>
        <v>HAM_p</v>
      </c>
      <c r="K45" s="657" t="s">
        <v>5722</v>
      </c>
      <c r="L45" s="659" t="s">
        <v>5723</v>
      </c>
      <c r="M45" s="659" t="s">
        <v>2911</v>
      </c>
      <c r="N45" s="661">
        <v>16</v>
      </c>
      <c r="O45" s="603"/>
      <c r="P45" s="662" t="s">
        <v>84</v>
      </c>
      <c r="Q45" s="376" t="s">
        <v>85</v>
      </c>
      <c r="R45" s="596" t="s">
        <v>2422</v>
      </c>
      <c r="S45" s="596">
        <v>1</v>
      </c>
      <c r="T45" s="596">
        <v>0</v>
      </c>
      <c r="U45" s="596">
        <v>1</v>
      </c>
      <c r="V45" s="596">
        <v>0</v>
      </c>
      <c r="W45" s="603"/>
      <c r="X45" s="663">
        <v>170125</v>
      </c>
      <c r="Y45" s="376" t="s">
        <v>78</v>
      </c>
      <c r="Z45" s="596" t="s">
        <v>5799</v>
      </c>
      <c r="AA45" s="766"/>
      <c r="AB45" s="596" t="str">
        <f t="shared" si="2"/>
        <v>Unique</v>
      </c>
      <c r="AC45" s="603"/>
      <c r="AD45" s="603"/>
      <c r="AE45" s="603"/>
      <c r="AF45" s="603"/>
      <c r="AG45" s="603"/>
      <c r="AH45" s="603"/>
      <c r="AI45" s="603"/>
      <c r="AJ45" s="603"/>
      <c r="AK45" s="603"/>
      <c r="AL45" s="603"/>
      <c r="AM45" s="603"/>
      <c r="AN45" s="603"/>
      <c r="AO45" s="603"/>
      <c r="AP45" s="603"/>
      <c r="AQ45" s="603"/>
      <c r="AR45" s="603"/>
      <c r="AS45" s="603"/>
      <c r="AT45" s="603"/>
      <c r="AU45" s="603"/>
      <c r="AV45" s="603"/>
      <c r="AW45" s="603"/>
      <c r="AX45" s="603"/>
      <c r="AY45" s="603"/>
      <c r="AZ45" s="603"/>
      <c r="BA45" s="603"/>
      <c r="BB45" s="603"/>
      <c r="BC45" s="603"/>
      <c r="BD45" s="603"/>
      <c r="BE45" s="603"/>
      <c r="BF45" s="603"/>
      <c r="BG45" s="603"/>
      <c r="BH45" s="603"/>
      <c r="BI45" s="603"/>
      <c r="BJ45" s="603"/>
      <c r="BK45" s="603"/>
      <c r="BL45" s="603"/>
      <c r="BM45" s="603"/>
      <c r="BN45" s="603"/>
      <c r="BO45" s="603"/>
      <c r="BP45" s="603"/>
      <c r="BQ45" s="603"/>
      <c r="BR45" s="603"/>
      <c r="BS45" s="603"/>
      <c r="BT45" s="603"/>
      <c r="BU45" s="603"/>
      <c r="BV45" s="603"/>
      <c r="BW45" s="603"/>
      <c r="BX45" s="603"/>
      <c r="BY45" s="603"/>
      <c r="BZ45" s="603"/>
      <c r="CA45" s="603"/>
      <c r="CB45" s="603"/>
      <c r="CC45" s="603"/>
      <c r="CD45" s="603"/>
      <c r="CE45" s="603"/>
      <c r="CF45" s="603"/>
      <c r="CG45" s="603"/>
      <c r="CH45" s="603"/>
      <c r="CI45" s="603"/>
      <c r="CJ45" s="603"/>
      <c r="CK45" s="603"/>
    </row>
    <row r="46" spans="1:89" ht="14.25">
      <c r="A46" s="656" t="str">
        <f t="shared" si="0"/>
        <v>5_1_310521_HAC_p_ep.ba</v>
      </c>
      <c r="B46" s="664" t="s">
        <v>5726</v>
      </c>
      <c r="C46" s="664" t="s">
        <v>5727</v>
      </c>
      <c r="D46" s="665">
        <v>5</v>
      </c>
      <c r="E46" s="665">
        <v>1</v>
      </c>
      <c r="F46" s="665" t="s">
        <v>5728</v>
      </c>
      <c r="G46" s="665" t="s">
        <v>2084</v>
      </c>
      <c r="H46" s="665">
        <v>2021</v>
      </c>
      <c r="I46" s="666" t="s">
        <v>5729</v>
      </c>
      <c r="J46" s="666" t="str">
        <f t="shared" si="1"/>
        <v>HAC_p</v>
      </c>
      <c r="K46" s="664" t="s">
        <v>5730</v>
      </c>
      <c r="L46" s="666" t="s">
        <v>5723</v>
      </c>
      <c r="M46" s="666" t="s">
        <v>2911</v>
      </c>
      <c r="N46" s="689">
        <v>23</v>
      </c>
      <c r="O46" s="603"/>
      <c r="P46" s="662" t="s">
        <v>84</v>
      </c>
      <c r="Q46" s="376" t="s">
        <v>85</v>
      </c>
      <c r="R46" s="596" t="s">
        <v>2422</v>
      </c>
      <c r="S46" s="596">
        <v>3</v>
      </c>
      <c r="T46" s="596">
        <v>0</v>
      </c>
      <c r="U46" s="596">
        <v>3</v>
      </c>
      <c r="V46" s="596">
        <v>0</v>
      </c>
      <c r="W46" s="603"/>
      <c r="X46" s="663">
        <v>170125</v>
      </c>
      <c r="Y46" s="376" t="s">
        <v>78</v>
      </c>
      <c r="Z46" s="596" t="s">
        <v>5800</v>
      </c>
      <c r="AA46" s="766"/>
      <c r="AB46" s="596" t="str">
        <f t="shared" si="2"/>
        <v>Unique</v>
      </c>
      <c r="AC46" s="603"/>
      <c r="AD46" s="603"/>
      <c r="AE46" s="603"/>
      <c r="AF46" s="603"/>
      <c r="AG46" s="603"/>
      <c r="AH46" s="603"/>
      <c r="AI46" s="603"/>
      <c r="AJ46" s="603"/>
      <c r="AK46" s="603"/>
      <c r="AL46" s="603"/>
      <c r="AM46" s="603"/>
      <c r="AN46" s="603"/>
      <c r="AO46" s="603"/>
      <c r="AP46" s="603"/>
      <c r="AQ46" s="603"/>
      <c r="AR46" s="603"/>
      <c r="AS46" s="603"/>
      <c r="AT46" s="603"/>
      <c r="AU46" s="603"/>
      <c r="AV46" s="603"/>
      <c r="AW46" s="603"/>
      <c r="AX46" s="603"/>
      <c r="AY46" s="603"/>
      <c r="AZ46" s="603"/>
      <c r="BA46" s="603"/>
      <c r="BB46" s="603"/>
      <c r="BC46" s="603"/>
      <c r="BD46" s="603"/>
      <c r="BE46" s="603"/>
      <c r="BF46" s="603"/>
      <c r="BG46" s="603"/>
      <c r="BH46" s="603"/>
      <c r="BI46" s="603"/>
      <c r="BJ46" s="603"/>
      <c r="BK46" s="603"/>
      <c r="BL46" s="603"/>
      <c r="BM46" s="603"/>
      <c r="BN46" s="603"/>
      <c r="BO46" s="603"/>
      <c r="BP46" s="603"/>
      <c r="BQ46" s="603"/>
      <c r="BR46" s="603"/>
      <c r="BS46" s="603"/>
      <c r="BT46" s="603"/>
      <c r="BU46" s="603"/>
      <c r="BV46" s="603"/>
      <c r="BW46" s="603"/>
      <c r="BX46" s="603"/>
      <c r="BY46" s="603"/>
      <c r="BZ46" s="603"/>
      <c r="CA46" s="603"/>
      <c r="CB46" s="603"/>
      <c r="CC46" s="603"/>
      <c r="CD46" s="603"/>
      <c r="CE46" s="603"/>
      <c r="CF46" s="603"/>
      <c r="CG46" s="603"/>
      <c r="CH46" s="603"/>
      <c r="CI46" s="603"/>
      <c r="CJ46" s="603"/>
      <c r="CK46" s="603"/>
    </row>
    <row r="47" spans="1:89" ht="14.25">
      <c r="A47" s="656" t="str">
        <f t="shared" si="0"/>
        <v>1_1_041021_HAU_p_ep.ba</v>
      </c>
      <c r="B47" s="690" t="s">
        <v>5770</v>
      </c>
      <c r="C47" s="690" t="s">
        <v>5771</v>
      </c>
      <c r="D47" s="691">
        <v>1</v>
      </c>
      <c r="E47" s="691">
        <v>1</v>
      </c>
      <c r="F47" s="691" t="s">
        <v>5755</v>
      </c>
      <c r="G47" s="691" t="s">
        <v>2461</v>
      </c>
      <c r="H47" s="691">
        <v>2021</v>
      </c>
      <c r="I47" s="692" t="s">
        <v>5729</v>
      </c>
      <c r="J47" s="692" t="str">
        <f t="shared" si="1"/>
        <v>HAU_p</v>
      </c>
      <c r="K47" s="690" t="s">
        <v>5772</v>
      </c>
      <c r="L47" s="692" t="s">
        <v>5723</v>
      </c>
      <c r="M47" s="692" t="s">
        <v>2911</v>
      </c>
      <c r="N47" s="661">
        <v>37</v>
      </c>
      <c r="O47" s="603"/>
      <c r="P47" s="662" t="s">
        <v>84</v>
      </c>
      <c r="Q47" s="376" t="s">
        <v>85</v>
      </c>
      <c r="R47" s="596" t="s">
        <v>2422</v>
      </c>
      <c r="S47" s="596">
        <v>1</v>
      </c>
      <c r="T47" s="596">
        <v>0</v>
      </c>
      <c r="U47" s="596">
        <v>1</v>
      </c>
      <c r="V47" s="596">
        <v>0</v>
      </c>
      <c r="W47" s="603"/>
      <c r="X47" s="663">
        <v>170125</v>
      </c>
      <c r="Y47" s="376" t="s">
        <v>78</v>
      </c>
      <c r="Z47" s="596" t="s">
        <v>5801</v>
      </c>
      <c r="AA47" s="766"/>
      <c r="AB47" s="596" t="str">
        <f t="shared" si="2"/>
        <v>Unique</v>
      </c>
      <c r="AC47" s="603"/>
      <c r="AD47" s="603"/>
      <c r="AE47" s="603"/>
      <c r="AF47" s="603"/>
      <c r="AG47" s="603"/>
      <c r="AH47" s="603"/>
      <c r="AI47" s="603"/>
      <c r="AJ47" s="603"/>
      <c r="AK47" s="603"/>
      <c r="AL47" s="603"/>
      <c r="AM47" s="603"/>
      <c r="AN47" s="603"/>
      <c r="AO47" s="603"/>
      <c r="AP47" s="603"/>
      <c r="AQ47" s="603"/>
      <c r="AR47" s="603"/>
      <c r="AS47" s="603"/>
      <c r="AT47" s="603"/>
      <c r="AU47" s="603"/>
      <c r="AV47" s="603"/>
      <c r="AW47" s="603"/>
      <c r="AX47" s="603"/>
      <c r="AY47" s="603"/>
      <c r="AZ47" s="603"/>
      <c r="BA47" s="603"/>
      <c r="BB47" s="603"/>
      <c r="BC47" s="603"/>
      <c r="BD47" s="603"/>
      <c r="BE47" s="603"/>
      <c r="BF47" s="603"/>
      <c r="BG47" s="603"/>
      <c r="BH47" s="603"/>
      <c r="BI47" s="603"/>
      <c r="BJ47" s="603"/>
      <c r="BK47" s="603"/>
      <c r="BL47" s="603"/>
      <c r="BM47" s="603"/>
      <c r="BN47" s="603"/>
      <c r="BO47" s="603"/>
      <c r="BP47" s="603"/>
      <c r="BQ47" s="603"/>
      <c r="BR47" s="603"/>
      <c r="BS47" s="603"/>
      <c r="BT47" s="603"/>
      <c r="BU47" s="603"/>
      <c r="BV47" s="603"/>
      <c r="BW47" s="603"/>
      <c r="BX47" s="603"/>
      <c r="BY47" s="603"/>
      <c r="BZ47" s="603"/>
      <c r="CA47" s="603"/>
      <c r="CB47" s="603"/>
      <c r="CC47" s="603"/>
      <c r="CD47" s="603"/>
      <c r="CE47" s="603"/>
      <c r="CF47" s="603"/>
      <c r="CG47" s="603"/>
      <c r="CH47" s="603"/>
      <c r="CI47" s="603"/>
      <c r="CJ47" s="603"/>
      <c r="CK47" s="603"/>
    </row>
    <row r="48" spans="1:89" ht="14.25">
      <c r="A48" s="656" t="str">
        <f t="shared" si="0"/>
        <v>31_2_041021_V_p_sp.</v>
      </c>
      <c r="B48" s="673" t="s">
        <v>5736</v>
      </c>
      <c r="C48" s="673" t="s">
        <v>5737</v>
      </c>
      <c r="D48" s="674">
        <v>31</v>
      </c>
      <c r="E48" s="674">
        <v>2</v>
      </c>
      <c r="F48" s="674" t="s">
        <v>5755</v>
      </c>
      <c r="G48" s="674" t="s">
        <v>2461</v>
      </c>
      <c r="H48" s="674">
        <v>2021</v>
      </c>
      <c r="I48" s="675" t="s">
        <v>5729</v>
      </c>
      <c r="J48" s="675" t="str">
        <f t="shared" si="1"/>
        <v>V_p</v>
      </c>
      <c r="K48" s="673" t="s">
        <v>5738</v>
      </c>
      <c r="L48" s="675" t="s">
        <v>5723</v>
      </c>
      <c r="M48" s="675" t="s">
        <v>2911</v>
      </c>
      <c r="N48" s="661">
        <v>49</v>
      </c>
      <c r="O48" s="603"/>
      <c r="P48" s="667" t="s">
        <v>1163</v>
      </c>
      <c r="Q48" s="596" t="s">
        <v>1164</v>
      </c>
      <c r="R48" s="596" t="s">
        <v>2422</v>
      </c>
      <c r="S48" s="596">
        <v>1</v>
      </c>
      <c r="T48" s="596">
        <v>0</v>
      </c>
      <c r="U48" s="596">
        <v>1</v>
      </c>
      <c r="V48" s="596">
        <v>0</v>
      </c>
      <c r="W48" s="603"/>
      <c r="X48" s="668">
        <v>270125</v>
      </c>
      <c r="Y48" s="376" t="s">
        <v>78</v>
      </c>
      <c r="Z48" s="596" t="s">
        <v>5802</v>
      </c>
      <c r="AA48" s="766"/>
      <c r="AB48" s="596" t="str">
        <f t="shared" si="2"/>
        <v>Unique</v>
      </c>
      <c r="AC48" s="603"/>
      <c r="AD48" s="603"/>
      <c r="AE48" s="603"/>
      <c r="AF48" s="603"/>
      <c r="AG48" s="603"/>
      <c r="AH48" s="603"/>
      <c r="AI48" s="603"/>
      <c r="AJ48" s="603"/>
      <c r="AK48" s="603"/>
      <c r="AL48" s="603"/>
      <c r="AM48" s="603"/>
      <c r="AN48" s="603"/>
      <c r="AO48" s="603"/>
      <c r="AP48" s="603"/>
      <c r="AQ48" s="603"/>
      <c r="AR48" s="603"/>
      <c r="AS48" s="603"/>
      <c r="AT48" s="603"/>
      <c r="AU48" s="603"/>
      <c r="AV48" s="603"/>
      <c r="AW48" s="603"/>
      <c r="AX48" s="603"/>
      <c r="AY48" s="603"/>
      <c r="AZ48" s="603"/>
      <c r="BA48" s="603"/>
      <c r="BB48" s="603"/>
      <c r="BC48" s="603"/>
      <c r="BD48" s="603"/>
      <c r="BE48" s="603"/>
      <c r="BF48" s="603"/>
      <c r="BG48" s="603"/>
      <c r="BH48" s="603"/>
      <c r="BI48" s="603"/>
      <c r="BJ48" s="603"/>
      <c r="BK48" s="603"/>
      <c r="BL48" s="603"/>
      <c r="BM48" s="603"/>
      <c r="BN48" s="603"/>
      <c r="BO48" s="603"/>
      <c r="BP48" s="603"/>
      <c r="BQ48" s="603"/>
      <c r="BR48" s="603"/>
      <c r="BS48" s="603"/>
      <c r="BT48" s="603"/>
      <c r="BU48" s="603"/>
      <c r="BV48" s="603"/>
      <c r="BW48" s="603"/>
      <c r="BX48" s="603"/>
      <c r="BY48" s="603"/>
      <c r="BZ48" s="603"/>
      <c r="CA48" s="603"/>
      <c r="CB48" s="603"/>
      <c r="CC48" s="603"/>
      <c r="CD48" s="603"/>
      <c r="CE48" s="603"/>
      <c r="CF48" s="603"/>
      <c r="CG48" s="603"/>
      <c r="CH48" s="603"/>
      <c r="CI48" s="603"/>
      <c r="CJ48" s="603"/>
      <c r="CK48" s="603"/>
    </row>
    <row r="49" spans="1:89" ht="14.25">
      <c r="A49" s="656" t="str">
        <f t="shared" si="0"/>
        <v>31_2_041021_V_p_my.fl</v>
      </c>
      <c r="B49" s="673" t="s">
        <v>5736</v>
      </c>
      <c r="C49" s="673" t="s">
        <v>5737</v>
      </c>
      <c r="D49" s="674">
        <v>31</v>
      </c>
      <c r="E49" s="674">
        <v>2</v>
      </c>
      <c r="F49" s="674" t="s">
        <v>5755</v>
      </c>
      <c r="G49" s="674" t="s">
        <v>2461</v>
      </c>
      <c r="H49" s="674">
        <v>2021</v>
      </c>
      <c r="I49" s="675" t="s">
        <v>5729</v>
      </c>
      <c r="J49" s="675" t="str">
        <f t="shared" si="1"/>
        <v>V_p</v>
      </c>
      <c r="K49" s="673" t="s">
        <v>5738</v>
      </c>
      <c r="L49" s="675" t="s">
        <v>5723</v>
      </c>
      <c r="M49" s="675" t="s">
        <v>2911</v>
      </c>
      <c r="N49" s="661">
        <v>49</v>
      </c>
      <c r="O49" s="603"/>
      <c r="P49" s="667" t="s">
        <v>98</v>
      </c>
      <c r="Q49" s="596" t="s">
        <v>99</v>
      </c>
      <c r="R49" s="596" t="s">
        <v>2422</v>
      </c>
      <c r="S49" s="596">
        <v>2</v>
      </c>
      <c r="T49" s="596">
        <v>0</v>
      </c>
      <c r="U49" s="596">
        <v>2</v>
      </c>
      <c r="V49" s="596">
        <v>0</v>
      </c>
      <c r="W49" s="603"/>
      <c r="X49" s="668">
        <v>270125</v>
      </c>
      <c r="Y49" s="376" t="s">
        <v>78</v>
      </c>
      <c r="Z49" s="596" t="s">
        <v>5803</v>
      </c>
      <c r="AA49" s="766"/>
      <c r="AB49" s="596" t="str">
        <f t="shared" si="2"/>
        <v>Unique</v>
      </c>
      <c r="AC49" s="603"/>
      <c r="AD49" s="603"/>
      <c r="AE49" s="603"/>
      <c r="AF49" s="603"/>
      <c r="AG49" s="603"/>
      <c r="AH49" s="603"/>
      <c r="AI49" s="603"/>
      <c r="AJ49" s="603"/>
      <c r="AK49" s="603"/>
      <c r="AL49" s="603"/>
      <c r="AM49" s="603"/>
      <c r="AN49" s="603"/>
      <c r="AO49" s="603"/>
      <c r="AP49" s="603"/>
      <c r="AQ49" s="603"/>
      <c r="AR49" s="603"/>
      <c r="AS49" s="603"/>
      <c r="AT49" s="603"/>
      <c r="AU49" s="603"/>
      <c r="AV49" s="603"/>
      <c r="AW49" s="603"/>
      <c r="AX49" s="603"/>
      <c r="AY49" s="603"/>
      <c r="AZ49" s="603"/>
      <c r="BA49" s="603"/>
      <c r="BB49" s="603"/>
      <c r="BC49" s="603"/>
      <c r="BD49" s="603"/>
      <c r="BE49" s="603"/>
      <c r="BF49" s="603"/>
      <c r="BG49" s="603"/>
      <c r="BH49" s="603"/>
      <c r="BI49" s="603"/>
      <c r="BJ49" s="603"/>
      <c r="BK49" s="603"/>
      <c r="BL49" s="603"/>
      <c r="BM49" s="603"/>
      <c r="BN49" s="603"/>
      <c r="BO49" s="603"/>
      <c r="BP49" s="603"/>
      <c r="BQ49" s="603"/>
      <c r="BR49" s="603"/>
      <c r="BS49" s="603"/>
      <c r="BT49" s="603"/>
      <c r="BU49" s="603"/>
      <c r="BV49" s="603"/>
      <c r="BW49" s="603"/>
      <c r="BX49" s="603"/>
      <c r="BY49" s="603"/>
      <c r="BZ49" s="603"/>
      <c r="CA49" s="603"/>
      <c r="CB49" s="603"/>
      <c r="CC49" s="603"/>
      <c r="CD49" s="603"/>
      <c r="CE49" s="603"/>
      <c r="CF49" s="603"/>
      <c r="CG49" s="603"/>
      <c r="CH49" s="603"/>
      <c r="CI49" s="603"/>
      <c r="CJ49" s="603"/>
      <c r="CK49" s="603"/>
    </row>
    <row r="50" spans="1:89" ht="14.25">
      <c r="A50" s="656" t="str">
        <f t="shared" si="0"/>
        <v>16_1_041021_N_p_ep.ba</v>
      </c>
      <c r="B50" s="676" t="s">
        <v>5742</v>
      </c>
      <c r="C50" s="676" t="s">
        <v>5743</v>
      </c>
      <c r="D50" s="677">
        <v>16</v>
      </c>
      <c r="E50" s="677">
        <v>1</v>
      </c>
      <c r="F50" s="677" t="s">
        <v>5755</v>
      </c>
      <c r="G50" s="677" t="s">
        <v>2461</v>
      </c>
      <c r="H50" s="677">
        <v>2021</v>
      </c>
      <c r="I50" s="678" t="s">
        <v>5729</v>
      </c>
      <c r="J50" s="678" t="str">
        <f t="shared" si="1"/>
        <v>N_p</v>
      </c>
      <c r="K50" s="676" t="s">
        <v>5744</v>
      </c>
      <c r="L50" s="678" t="s">
        <v>5723</v>
      </c>
      <c r="M50" s="678" t="s">
        <v>2911</v>
      </c>
      <c r="N50" s="661">
        <v>70</v>
      </c>
      <c r="O50" s="603"/>
      <c r="P50" s="662" t="s">
        <v>84</v>
      </c>
      <c r="Q50" s="376" t="s">
        <v>85</v>
      </c>
      <c r="R50" s="596" t="s">
        <v>2422</v>
      </c>
      <c r="S50" s="596">
        <v>3</v>
      </c>
      <c r="T50" s="596">
        <v>2</v>
      </c>
      <c r="U50" s="596">
        <v>1</v>
      </c>
      <c r="V50" s="596">
        <v>0</v>
      </c>
      <c r="W50" s="603"/>
      <c r="X50" s="668">
        <v>280125</v>
      </c>
      <c r="Y50" s="376" t="s">
        <v>78</v>
      </c>
      <c r="Z50" s="596" t="s">
        <v>5804</v>
      </c>
      <c r="AA50" s="766"/>
      <c r="AB50" s="596" t="str">
        <f t="shared" si="2"/>
        <v>Unique</v>
      </c>
      <c r="AC50" s="603"/>
      <c r="AD50" s="603"/>
      <c r="AE50" s="603"/>
      <c r="AF50" s="603"/>
      <c r="AG50" s="603"/>
      <c r="AH50" s="603"/>
      <c r="AI50" s="603"/>
      <c r="AJ50" s="603"/>
      <c r="AK50" s="603"/>
      <c r="AL50" s="603"/>
      <c r="AM50" s="603"/>
      <c r="AN50" s="603"/>
      <c r="AO50" s="603"/>
      <c r="AP50" s="603"/>
      <c r="AQ50" s="603"/>
      <c r="AR50" s="603"/>
      <c r="AS50" s="603"/>
      <c r="AT50" s="603"/>
      <c r="AU50" s="603"/>
      <c r="AV50" s="603"/>
      <c r="AW50" s="603"/>
      <c r="AX50" s="603"/>
      <c r="AY50" s="603"/>
      <c r="AZ50" s="603"/>
      <c r="BA50" s="603"/>
      <c r="BB50" s="603"/>
      <c r="BC50" s="603"/>
      <c r="BD50" s="603"/>
      <c r="BE50" s="603"/>
      <c r="BF50" s="603"/>
      <c r="BG50" s="603"/>
      <c r="BH50" s="603"/>
      <c r="BI50" s="603"/>
      <c r="BJ50" s="603"/>
      <c r="BK50" s="603"/>
      <c r="BL50" s="603"/>
      <c r="BM50" s="603"/>
      <c r="BN50" s="603"/>
      <c r="BO50" s="603"/>
      <c r="BP50" s="603"/>
      <c r="BQ50" s="603"/>
      <c r="BR50" s="603"/>
      <c r="BS50" s="603"/>
      <c r="BT50" s="603"/>
      <c r="BU50" s="603"/>
      <c r="BV50" s="603"/>
      <c r="BW50" s="603"/>
      <c r="BX50" s="603"/>
      <c r="BY50" s="603"/>
      <c r="BZ50" s="603"/>
      <c r="CA50" s="603"/>
      <c r="CB50" s="603"/>
      <c r="CC50" s="603"/>
      <c r="CD50" s="603"/>
      <c r="CE50" s="603"/>
      <c r="CF50" s="603"/>
      <c r="CG50" s="603"/>
      <c r="CH50" s="603"/>
      <c r="CI50" s="603"/>
      <c r="CJ50" s="603"/>
      <c r="CK50" s="603"/>
    </row>
    <row r="51" spans="1:89" ht="14.25">
      <c r="A51" s="656" t="str">
        <f t="shared" si="0"/>
        <v>16_1_041021_N_p_sp.</v>
      </c>
      <c r="B51" s="676" t="s">
        <v>5742</v>
      </c>
      <c r="C51" s="676" t="s">
        <v>5743</v>
      </c>
      <c r="D51" s="677">
        <v>16</v>
      </c>
      <c r="E51" s="677">
        <v>1</v>
      </c>
      <c r="F51" s="677" t="s">
        <v>5755</v>
      </c>
      <c r="G51" s="677" t="s">
        <v>2461</v>
      </c>
      <c r="H51" s="677">
        <v>2021</v>
      </c>
      <c r="I51" s="678" t="s">
        <v>5729</v>
      </c>
      <c r="J51" s="678" t="str">
        <f t="shared" si="1"/>
        <v>N_p</v>
      </c>
      <c r="K51" s="676" t="s">
        <v>5744</v>
      </c>
      <c r="L51" s="678" t="s">
        <v>5723</v>
      </c>
      <c r="M51" s="678" t="s">
        <v>2911</v>
      </c>
      <c r="N51" s="661">
        <v>70</v>
      </c>
      <c r="O51" s="603"/>
      <c r="P51" s="667" t="s">
        <v>1163</v>
      </c>
      <c r="Q51" s="596" t="s">
        <v>1164</v>
      </c>
      <c r="R51" s="596" t="s">
        <v>2422</v>
      </c>
      <c r="S51" s="596">
        <v>1</v>
      </c>
      <c r="T51" s="596">
        <v>0</v>
      </c>
      <c r="U51" s="596">
        <v>1</v>
      </c>
      <c r="V51" s="596">
        <v>0</v>
      </c>
      <c r="W51" s="603"/>
      <c r="X51" s="668">
        <v>280125</v>
      </c>
      <c r="Y51" s="376" t="s">
        <v>78</v>
      </c>
      <c r="Z51" s="596" t="s">
        <v>5805</v>
      </c>
      <c r="AA51" s="766"/>
      <c r="AB51" s="596" t="str">
        <f t="shared" si="2"/>
        <v>Unique</v>
      </c>
      <c r="AC51" s="603"/>
      <c r="AD51" s="603"/>
      <c r="AE51" s="603"/>
      <c r="AF51" s="603"/>
      <c r="AG51" s="603"/>
      <c r="AH51" s="603"/>
      <c r="AI51" s="603"/>
      <c r="AJ51" s="603"/>
      <c r="AK51" s="603"/>
      <c r="AL51" s="603"/>
      <c r="AM51" s="603"/>
      <c r="AN51" s="603"/>
      <c r="AO51" s="603"/>
      <c r="AP51" s="603"/>
      <c r="AQ51" s="603"/>
      <c r="AR51" s="603"/>
      <c r="AS51" s="603"/>
      <c r="AT51" s="603"/>
      <c r="AU51" s="603"/>
      <c r="AV51" s="603"/>
      <c r="AW51" s="603"/>
      <c r="AX51" s="603"/>
      <c r="AY51" s="603"/>
      <c r="AZ51" s="603"/>
      <c r="BA51" s="603"/>
      <c r="BB51" s="603"/>
      <c r="BC51" s="603"/>
      <c r="BD51" s="603"/>
      <c r="BE51" s="603"/>
      <c r="BF51" s="603"/>
      <c r="BG51" s="603"/>
      <c r="BH51" s="603"/>
      <c r="BI51" s="603"/>
      <c r="BJ51" s="603"/>
      <c r="BK51" s="603"/>
      <c r="BL51" s="603"/>
      <c r="BM51" s="603"/>
      <c r="BN51" s="603"/>
      <c r="BO51" s="603"/>
      <c r="BP51" s="603"/>
      <c r="BQ51" s="603"/>
      <c r="BR51" s="603"/>
      <c r="BS51" s="603"/>
      <c r="BT51" s="603"/>
      <c r="BU51" s="603"/>
      <c r="BV51" s="603"/>
      <c r="BW51" s="603"/>
      <c r="BX51" s="603"/>
      <c r="BY51" s="603"/>
      <c r="BZ51" s="603"/>
      <c r="CA51" s="603"/>
      <c r="CB51" s="603"/>
      <c r="CC51" s="603"/>
      <c r="CD51" s="603"/>
      <c r="CE51" s="603"/>
      <c r="CF51" s="603"/>
      <c r="CG51" s="603"/>
      <c r="CH51" s="603"/>
      <c r="CI51" s="603"/>
      <c r="CJ51" s="603"/>
      <c r="CK51" s="603"/>
    </row>
    <row r="52" spans="1:89" ht="14.25">
      <c r="A52" s="656" t="str">
        <f t="shared" si="0"/>
        <v>12_1_120721_HE_p_ep.ba</v>
      </c>
      <c r="B52" s="669" t="s">
        <v>5732</v>
      </c>
      <c r="C52" s="669" t="s">
        <v>5733</v>
      </c>
      <c r="D52" s="670">
        <v>12</v>
      </c>
      <c r="E52" s="670">
        <v>1</v>
      </c>
      <c r="F52" s="670" t="s">
        <v>5719</v>
      </c>
      <c r="G52" s="670" t="s">
        <v>5720</v>
      </c>
      <c r="H52" s="670">
        <v>2021</v>
      </c>
      <c r="I52" s="672" t="s">
        <v>5729</v>
      </c>
      <c r="J52" s="672" t="str">
        <f t="shared" si="1"/>
        <v>HE_p</v>
      </c>
      <c r="K52" s="669" t="s">
        <v>5734</v>
      </c>
      <c r="L52" s="672" t="s">
        <v>5723</v>
      </c>
      <c r="M52" s="672" t="s">
        <v>5806</v>
      </c>
      <c r="N52" s="661">
        <f t="shared" ref="N52:N53" si="5">48+7</f>
        <v>55</v>
      </c>
      <c r="O52" s="603"/>
      <c r="P52" s="662" t="s">
        <v>84</v>
      </c>
      <c r="Q52" s="376" t="s">
        <v>85</v>
      </c>
      <c r="R52" s="596" t="s">
        <v>2422</v>
      </c>
      <c r="S52" s="596">
        <v>1</v>
      </c>
      <c r="T52" s="596">
        <v>1</v>
      </c>
      <c r="U52" s="596">
        <v>0</v>
      </c>
      <c r="V52" s="596">
        <v>0</v>
      </c>
      <c r="W52" s="603"/>
      <c r="X52" s="668">
        <v>280125</v>
      </c>
      <c r="Y52" s="376" t="s">
        <v>78</v>
      </c>
      <c r="Z52" s="596" t="s">
        <v>5807</v>
      </c>
      <c r="AA52" s="766"/>
      <c r="AB52" s="596" t="str">
        <f t="shared" si="2"/>
        <v>Unique</v>
      </c>
      <c r="AC52" s="603"/>
      <c r="AD52" s="603"/>
      <c r="AE52" s="603"/>
      <c r="AF52" s="603"/>
      <c r="AG52" s="603"/>
      <c r="AH52" s="603"/>
      <c r="AI52" s="603"/>
      <c r="AJ52" s="603"/>
      <c r="AK52" s="603"/>
      <c r="AL52" s="603"/>
      <c r="AM52" s="603"/>
      <c r="AN52" s="603"/>
      <c r="AO52" s="603"/>
      <c r="AP52" s="603"/>
      <c r="AQ52" s="603"/>
      <c r="AR52" s="603"/>
      <c r="AS52" s="603"/>
      <c r="AT52" s="603"/>
      <c r="AU52" s="603"/>
      <c r="AV52" s="603"/>
      <c r="AW52" s="603"/>
      <c r="AX52" s="603"/>
      <c r="AY52" s="603"/>
      <c r="AZ52" s="603"/>
      <c r="BA52" s="603"/>
      <c r="BB52" s="603"/>
      <c r="BC52" s="603"/>
      <c r="BD52" s="603"/>
      <c r="BE52" s="603"/>
      <c r="BF52" s="603"/>
      <c r="BG52" s="603"/>
      <c r="BH52" s="603"/>
      <c r="BI52" s="603"/>
      <c r="BJ52" s="603"/>
      <c r="BK52" s="603"/>
      <c r="BL52" s="603"/>
      <c r="BM52" s="603"/>
      <c r="BN52" s="603"/>
      <c r="BO52" s="603"/>
      <c r="BP52" s="603"/>
      <c r="BQ52" s="603"/>
      <c r="BR52" s="603"/>
      <c r="BS52" s="603"/>
      <c r="BT52" s="603"/>
      <c r="BU52" s="603"/>
      <c r="BV52" s="603"/>
      <c r="BW52" s="603"/>
      <c r="BX52" s="603"/>
      <c r="BY52" s="603"/>
      <c r="BZ52" s="603"/>
      <c r="CA52" s="603"/>
      <c r="CB52" s="603"/>
      <c r="CC52" s="603"/>
      <c r="CD52" s="603"/>
      <c r="CE52" s="603"/>
      <c r="CF52" s="603"/>
      <c r="CG52" s="603"/>
      <c r="CH52" s="603"/>
      <c r="CI52" s="603"/>
      <c r="CJ52" s="603"/>
      <c r="CK52" s="603"/>
    </row>
    <row r="53" spans="1:89" ht="14.25">
      <c r="A53" s="656" t="str">
        <f t="shared" si="0"/>
        <v>12_1_120721_HE_p_sp.</v>
      </c>
      <c r="B53" s="669" t="s">
        <v>5732</v>
      </c>
      <c r="C53" s="669" t="s">
        <v>5733</v>
      </c>
      <c r="D53" s="670">
        <v>12</v>
      </c>
      <c r="E53" s="670">
        <v>1</v>
      </c>
      <c r="F53" s="670" t="s">
        <v>5719</v>
      </c>
      <c r="G53" s="670" t="s">
        <v>5720</v>
      </c>
      <c r="H53" s="670">
        <v>2021</v>
      </c>
      <c r="I53" s="672" t="s">
        <v>5729</v>
      </c>
      <c r="J53" s="672" t="str">
        <f t="shared" si="1"/>
        <v>HE_p</v>
      </c>
      <c r="K53" s="669" t="s">
        <v>5734</v>
      </c>
      <c r="L53" s="672" t="s">
        <v>5723</v>
      </c>
      <c r="M53" s="672" t="s">
        <v>5806</v>
      </c>
      <c r="N53" s="661">
        <f t="shared" si="5"/>
        <v>55</v>
      </c>
      <c r="O53" s="603"/>
      <c r="P53" s="667" t="s">
        <v>1163</v>
      </c>
      <c r="Q53" s="596" t="s">
        <v>1164</v>
      </c>
      <c r="R53" s="596" t="s">
        <v>2422</v>
      </c>
      <c r="S53" s="596">
        <v>23</v>
      </c>
      <c r="T53" s="596">
        <v>0</v>
      </c>
      <c r="U53" s="596">
        <v>23</v>
      </c>
      <c r="V53" s="596">
        <v>0</v>
      </c>
      <c r="W53" s="603"/>
      <c r="X53" s="668">
        <v>280125</v>
      </c>
      <c r="Y53" s="376" t="s">
        <v>78</v>
      </c>
      <c r="Z53" s="596" t="s">
        <v>5808</v>
      </c>
      <c r="AA53" s="766"/>
      <c r="AB53" s="596" t="str">
        <f t="shared" si="2"/>
        <v>Unique</v>
      </c>
      <c r="AC53" s="603"/>
      <c r="AD53" s="603"/>
      <c r="AE53" s="603"/>
      <c r="AF53" s="603"/>
      <c r="AG53" s="603"/>
      <c r="AH53" s="603"/>
      <c r="AI53" s="603"/>
      <c r="AJ53" s="603"/>
      <c r="AK53" s="603"/>
      <c r="AL53" s="603"/>
      <c r="AM53" s="603"/>
      <c r="AN53" s="603"/>
      <c r="AO53" s="603"/>
      <c r="AP53" s="603"/>
      <c r="AQ53" s="603"/>
      <c r="AR53" s="603"/>
      <c r="AS53" s="603"/>
      <c r="AT53" s="603"/>
      <c r="AU53" s="603"/>
      <c r="AV53" s="603"/>
      <c r="AW53" s="603"/>
      <c r="AX53" s="603"/>
      <c r="AY53" s="603"/>
      <c r="AZ53" s="603"/>
      <c r="BA53" s="603"/>
      <c r="BB53" s="603"/>
      <c r="BC53" s="603"/>
      <c r="BD53" s="603"/>
      <c r="BE53" s="603"/>
      <c r="BF53" s="603"/>
      <c r="BG53" s="603"/>
      <c r="BH53" s="603"/>
      <c r="BI53" s="603"/>
      <c r="BJ53" s="603"/>
      <c r="BK53" s="603"/>
      <c r="BL53" s="603"/>
      <c r="BM53" s="603"/>
      <c r="BN53" s="603"/>
      <c r="BO53" s="603"/>
      <c r="BP53" s="603"/>
      <c r="BQ53" s="603"/>
      <c r="BR53" s="603"/>
      <c r="BS53" s="603"/>
      <c r="BT53" s="603"/>
      <c r="BU53" s="603"/>
      <c r="BV53" s="603"/>
      <c r="BW53" s="603"/>
      <c r="BX53" s="603"/>
      <c r="BY53" s="603"/>
      <c r="BZ53" s="603"/>
      <c r="CA53" s="603"/>
      <c r="CB53" s="603"/>
      <c r="CC53" s="603"/>
      <c r="CD53" s="603"/>
      <c r="CE53" s="603"/>
      <c r="CF53" s="603"/>
      <c r="CG53" s="603"/>
      <c r="CH53" s="603"/>
      <c r="CI53" s="603"/>
      <c r="CJ53" s="603"/>
      <c r="CK53" s="603"/>
    </row>
    <row r="54" spans="1:89" ht="14.25">
      <c r="A54" s="656" t="str">
        <f t="shared" si="0"/>
        <v>14_1_041021_HAM_p_ep.ba</v>
      </c>
      <c r="B54" s="657" t="s">
        <v>5717</v>
      </c>
      <c r="C54" s="657" t="s">
        <v>5718</v>
      </c>
      <c r="D54" s="658">
        <v>14</v>
      </c>
      <c r="E54" s="658">
        <v>1</v>
      </c>
      <c r="F54" s="658" t="s">
        <v>5755</v>
      </c>
      <c r="G54" s="658" t="s">
        <v>2461</v>
      </c>
      <c r="H54" s="658">
        <v>2021</v>
      </c>
      <c r="I54" s="659" t="s">
        <v>5729</v>
      </c>
      <c r="J54" s="659" t="str">
        <f t="shared" si="1"/>
        <v>HAM_p</v>
      </c>
      <c r="K54" s="657" t="s">
        <v>5722</v>
      </c>
      <c r="L54" s="659" t="s">
        <v>5723</v>
      </c>
      <c r="M54" s="659" t="s">
        <v>2422</v>
      </c>
      <c r="N54" s="661">
        <v>80</v>
      </c>
      <c r="O54" s="603"/>
      <c r="P54" s="662" t="s">
        <v>84</v>
      </c>
      <c r="Q54" s="376" t="s">
        <v>85</v>
      </c>
      <c r="R54" s="596" t="s">
        <v>2422</v>
      </c>
      <c r="S54" s="596">
        <v>6</v>
      </c>
      <c r="T54" s="596">
        <v>4</v>
      </c>
      <c r="U54" s="596">
        <v>2</v>
      </c>
      <c r="V54" s="596">
        <v>0</v>
      </c>
      <c r="W54" s="603"/>
      <c r="X54" s="668">
        <v>280125</v>
      </c>
      <c r="Y54" s="376" t="s">
        <v>78</v>
      </c>
      <c r="Z54" s="596" t="s">
        <v>5809</v>
      </c>
      <c r="AA54" s="766"/>
      <c r="AB54" s="596" t="str">
        <f t="shared" si="2"/>
        <v>Unique</v>
      </c>
      <c r="AC54" s="603"/>
      <c r="AD54" s="603"/>
      <c r="AE54" s="603"/>
      <c r="AF54" s="603"/>
      <c r="AG54" s="603"/>
      <c r="AH54" s="603"/>
      <c r="AI54" s="603"/>
      <c r="AJ54" s="603"/>
      <c r="AK54" s="603"/>
      <c r="AL54" s="603"/>
      <c r="AM54" s="603"/>
      <c r="AN54" s="603"/>
      <c r="AO54" s="603"/>
      <c r="AP54" s="603"/>
      <c r="AQ54" s="603"/>
      <c r="AR54" s="603"/>
      <c r="AS54" s="603"/>
      <c r="AT54" s="603"/>
      <c r="AU54" s="603"/>
      <c r="AV54" s="603"/>
      <c r="AW54" s="603"/>
      <c r="AX54" s="603"/>
      <c r="AY54" s="603"/>
      <c r="AZ54" s="603"/>
      <c r="BA54" s="603"/>
      <c r="BB54" s="603"/>
      <c r="BC54" s="603"/>
      <c r="BD54" s="603"/>
      <c r="BE54" s="603"/>
      <c r="BF54" s="603"/>
      <c r="BG54" s="603"/>
      <c r="BH54" s="603"/>
      <c r="BI54" s="603"/>
      <c r="BJ54" s="603"/>
      <c r="BK54" s="603"/>
      <c r="BL54" s="603"/>
      <c r="BM54" s="603"/>
      <c r="BN54" s="603"/>
      <c r="BO54" s="603"/>
      <c r="BP54" s="603"/>
      <c r="BQ54" s="603"/>
      <c r="BR54" s="603"/>
      <c r="BS54" s="603"/>
      <c r="BT54" s="603"/>
      <c r="BU54" s="603"/>
      <c r="BV54" s="603"/>
      <c r="BW54" s="603"/>
      <c r="BX54" s="603"/>
      <c r="BY54" s="603"/>
      <c r="BZ54" s="603"/>
      <c r="CA54" s="603"/>
      <c r="CB54" s="603"/>
      <c r="CC54" s="603"/>
      <c r="CD54" s="603"/>
      <c r="CE54" s="603"/>
      <c r="CF54" s="603"/>
      <c r="CG54" s="603"/>
      <c r="CH54" s="603"/>
      <c r="CI54" s="603"/>
      <c r="CJ54" s="603"/>
      <c r="CK54" s="603"/>
    </row>
    <row r="55" spans="1:89" ht="14.25">
      <c r="A55" s="656" t="str">
        <f t="shared" si="0"/>
        <v>14_1_041021_HAM_p_rh.ca</v>
      </c>
      <c r="B55" s="657" t="s">
        <v>5717</v>
      </c>
      <c r="C55" s="657" t="s">
        <v>5718</v>
      </c>
      <c r="D55" s="658">
        <v>14</v>
      </c>
      <c r="E55" s="658">
        <v>1</v>
      </c>
      <c r="F55" s="658" t="s">
        <v>5755</v>
      </c>
      <c r="G55" s="658" t="s">
        <v>2461</v>
      </c>
      <c r="H55" s="658">
        <v>2021</v>
      </c>
      <c r="I55" s="659" t="s">
        <v>5729</v>
      </c>
      <c r="J55" s="659" t="str">
        <f t="shared" si="1"/>
        <v>HAM_p</v>
      </c>
      <c r="K55" s="657" t="s">
        <v>5722</v>
      </c>
      <c r="L55" s="659" t="s">
        <v>5723</v>
      </c>
      <c r="M55" s="659" t="s">
        <v>2422</v>
      </c>
      <c r="N55" s="661">
        <v>80</v>
      </c>
      <c r="O55" s="603"/>
      <c r="P55" s="667" t="s">
        <v>134</v>
      </c>
      <c r="Q55" s="596" t="s">
        <v>135</v>
      </c>
      <c r="R55" s="596" t="s">
        <v>2422</v>
      </c>
      <c r="S55" s="596">
        <v>2</v>
      </c>
      <c r="T55" s="596">
        <v>0</v>
      </c>
      <c r="U55" s="596">
        <v>2</v>
      </c>
      <c r="V55" s="596">
        <v>0</v>
      </c>
      <c r="W55" s="603"/>
      <c r="X55" s="668">
        <v>280125</v>
      </c>
      <c r="Y55" s="376" t="s">
        <v>78</v>
      </c>
      <c r="Z55" s="596" t="s">
        <v>5810</v>
      </c>
      <c r="AA55" s="766"/>
      <c r="AB55" s="596" t="str">
        <f t="shared" si="2"/>
        <v>Unique</v>
      </c>
      <c r="AC55" s="603"/>
      <c r="AD55" s="603"/>
      <c r="AE55" s="603"/>
      <c r="AF55" s="603"/>
      <c r="AG55" s="603"/>
      <c r="AH55" s="603"/>
      <c r="AI55" s="603"/>
      <c r="AJ55" s="603"/>
      <c r="AK55" s="603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3"/>
      <c r="AZ55" s="603"/>
      <c r="BA55" s="603"/>
      <c r="BB55" s="603"/>
      <c r="BC55" s="603"/>
      <c r="BD55" s="603"/>
      <c r="BE55" s="603"/>
      <c r="BF55" s="603"/>
      <c r="BG55" s="603"/>
      <c r="BH55" s="603"/>
      <c r="BI55" s="603"/>
      <c r="BJ55" s="603"/>
      <c r="BK55" s="603"/>
      <c r="BL55" s="603"/>
      <c r="BM55" s="603"/>
      <c r="BN55" s="603"/>
      <c r="BO55" s="603"/>
      <c r="BP55" s="603"/>
      <c r="BQ55" s="603"/>
      <c r="BR55" s="603"/>
      <c r="BS55" s="603"/>
      <c r="BT55" s="603"/>
      <c r="BU55" s="603"/>
      <c r="BV55" s="603"/>
      <c r="BW55" s="603"/>
      <c r="BX55" s="603"/>
      <c r="BY55" s="603"/>
      <c r="BZ55" s="603"/>
      <c r="CA55" s="603"/>
      <c r="CB55" s="603"/>
      <c r="CC55" s="603"/>
      <c r="CD55" s="603"/>
      <c r="CE55" s="603"/>
      <c r="CF55" s="603"/>
      <c r="CG55" s="603"/>
      <c r="CH55" s="603"/>
      <c r="CI55" s="603"/>
      <c r="CJ55" s="603"/>
      <c r="CK55" s="603"/>
    </row>
    <row r="56" spans="1:89" ht="14.25">
      <c r="A56" s="656" t="str">
        <f t="shared" si="0"/>
        <v>29_1_120721_G_p_ep.ba</v>
      </c>
      <c r="B56" s="693" t="s">
        <v>5789</v>
      </c>
      <c r="C56" s="693" t="s">
        <v>5790</v>
      </c>
      <c r="D56" s="694">
        <v>29</v>
      </c>
      <c r="E56" s="694">
        <v>1</v>
      </c>
      <c r="F56" s="694" t="s">
        <v>5719</v>
      </c>
      <c r="G56" s="694" t="s">
        <v>5720</v>
      </c>
      <c r="H56" s="694">
        <v>2021</v>
      </c>
      <c r="I56" s="695" t="s">
        <v>5729</v>
      </c>
      <c r="J56" s="695" t="str">
        <f t="shared" si="1"/>
        <v>G_p</v>
      </c>
      <c r="K56" s="693" t="s">
        <v>5791</v>
      </c>
      <c r="L56" s="695" t="s">
        <v>5723</v>
      </c>
      <c r="M56" s="695" t="s">
        <v>2422</v>
      </c>
      <c r="N56" s="661">
        <v>67</v>
      </c>
      <c r="O56" s="603"/>
      <c r="P56" s="662" t="s">
        <v>84</v>
      </c>
      <c r="Q56" s="376" t="s">
        <v>85</v>
      </c>
      <c r="R56" s="596" t="s">
        <v>2422</v>
      </c>
      <c r="S56" s="596">
        <v>10</v>
      </c>
      <c r="T56" s="596">
        <v>2</v>
      </c>
      <c r="U56" s="596">
        <v>8</v>
      </c>
      <c r="V56" s="596">
        <v>0</v>
      </c>
      <c r="W56" s="603"/>
      <c r="X56" s="668">
        <v>280125</v>
      </c>
      <c r="Y56" s="376" t="s">
        <v>78</v>
      </c>
      <c r="Z56" s="596" t="s">
        <v>5811</v>
      </c>
      <c r="AA56" s="766"/>
      <c r="AB56" s="596" t="str">
        <f t="shared" si="2"/>
        <v>Unique</v>
      </c>
      <c r="AC56" s="603"/>
      <c r="AD56" s="603"/>
      <c r="AE56" s="603"/>
      <c r="AF56" s="603"/>
      <c r="AG56" s="603"/>
      <c r="AH56" s="603"/>
      <c r="AI56" s="603"/>
      <c r="AJ56" s="603"/>
      <c r="AK56" s="603"/>
      <c r="AL56" s="603"/>
      <c r="AM56" s="603"/>
      <c r="AN56" s="603"/>
      <c r="AO56" s="603"/>
      <c r="AP56" s="603"/>
      <c r="AQ56" s="603"/>
      <c r="AR56" s="603"/>
      <c r="AS56" s="603"/>
      <c r="AT56" s="603"/>
      <c r="AU56" s="603"/>
      <c r="AV56" s="603"/>
      <c r="AW56" s="603"/>
      <c r="AX56" s="603"/>
      <c r="AY56" s="603"/>
      <c r="AZ56" s="603"/>
      <c r="BA56" s="603"/>
      <c r="BB56" s="603"/>
      <c r="BC56" s="603"/>
      <c r="BD56" s="603"/>
      <c r="BE56" s="603"/>
      <c r="BF56" s="603"/>
      <c r="BG56" s="603"/>
      <c r="BH56" s="603"/>
      <c r="BI56" s="603"/>
      <c r="BJ56" s="603"/>
      <c r="BK56" s="603"/>
      <c r="BL56" s="603"/>
      <c r="BM56" s="603"/>
      <c r="BN56" s="603"/>
      <c r="BO56" s="603"/>
      <c r="BP56" s="603"/>
      <c r="BQ56" s="603"/>
      <c r="BR56" s="603"/>
      <c r="BS56" s="603"/>
      <c r="BT56" s="603"/>
      <c r="BU56" s="603"/>
      <c r="BV56" s="603"/>
      <c r="BW56" s="603"/>
      <c r="BX56" s="603"/>
      <c r="BY56" s="603"/>
      <c r="BZ56" s="603"/>
      <c r="CA56" s="603"/>
      <c r="CB56" s="603"/>
      <c r="CC56" s="603"/>
      <c r="CD56" s="603"/>
      <c r="CE56" s="603"/>
      <c r="CF56" s="603"/>
      <c r="CG56" s="603"/>
      <c r="CH56" s="603"/>
      <c r="CI56" s="603"/>
      <c r="CJ56" s="603"/>
      <c r="CK56" s="603"/>
    </row>
    <row r="57" spans="1:89" ht="14.25">
      <c r="A57" s="656" t="str">
        <f t="shared" si="0"/>
        <v>29_1_120721_G_p_sp.</v>
      </c>
      <c r="B57" s="693" t="s">
        <v>5789</v>
      </c>
      <c r="C57" s="693" t="s">
        <v>5790</v>
      </c>
      <c r="D57" s="694">
        <v>29</v>
      </c>
      <c r="E57" s="694">
        <v>1</v>
      </c>
      <c r="F57" s="694" t="s">
        <v>5719</v>
      </c>
      <c r="G57" s="694" t="s">
        <v>5720</v>
      </c>
      <c r="H57" s="694">
        <v>2021</v>
      </c>
      <c r="I57" s="695" t="s">
        <v>5729</v>
      </c>
      <c r="J57" s="695" t="str">
        <f t="shared" si="1"/>
        <v>G_p</v>
      </c>
      <c r="K57" s="693" t="s">
        <v>5791</v>
      </c>
      <c r="L57" s="695" t="s">
        <v>5723</v>
      </c>
      <c r="M57" s="695" t="s">
        <v>2422</v>
      </c>
      <c r="N57" s="661">
        <v>67</v>
      </c>
      <c r="O57" s="603"/>
      <c r="P57" s="667" t="s">
        <v>1163</v>
      </c>
      <c r="Q57" s="596" t="s">
        <v>1164</v>
      </c>
      <c r="R57" s="596" t="s">
        <v>2422</v>
      </c>
      <c r="S57" s="596">
        <v>23</v>
      </c>
      <c r="T57" s="596">
        <v>0</v>
      </c>
      <c r="U57" s="596">
        <v>23</v>
      </c>
      <c r="V57" s="596">
        <v>0</v>
      </c>
      <c r="W57" s="603"/>
      <c r="X57" s="668">
        <v>280125</v>
      </c>
      <c r="Y57" s="376" t="s">
        <v>78</v>
      </c>
      <c r="Z57" s="596" t="s">
        <v>5812</v>
      </c>
      <c r="AA57" s="766"/>
      <c r="AB57" s="596" t="str">
        <f t="shared" si="2"/>
        <v>Unique</v>
      </c>
      <c r="AC57" s="603"/>
      <c r="AD57" s="603"/>
      <c r="AE57" s="603"/>
      <c r="AF57" s="603"/>
      <c r="AG57" s="603"/>
      <c r="AH57" s="603"/>
      <c r="AI57" s="603"/>
      <c r="AJ57" s="603"/>
      <c r="AK57" s="603"/>
      <c r="AL57" s="603"/>
      <c r="AM57" s="603"/>
      <c r="AN57" s="603"/>
      <c r="AO57" s="603"/>
      <c r="AP57" s="603"/>
      <c r="AQ57" s="603"/>
      <c r="AR57" s="603"/>
      <c r="AS57" s="603"/>
      <c r="AT57" s="603"/>
      <c r="AU57" s="603"/>
      <c r="AV57" s="603"/>
      <c r="AW57" s="603"/>
      <c r="AX57" s="603"/>
      <c r="AY57" s="603"/>
      <c r="AZ57" s="603"/>
      <c r="BA57" s="603"/>
      <c r="BB57" s="603"/>
      <c r="BC57" s="603"/>
      <c r="BD57" s="603"/>
      <c r="BE57" s="603"/>
      <c r="BF57" s="603"/>
      <c r="BG57" s="603"/>
      <c r="BH57" s="603"/>
      <c r="BI57" s="603"/>
      <c r="BJ57" s="603"/>
      <c r="BK57" s="603"/>
      <c r="BL57" s="603"/>
      <c r="BM57" s="603"/>
      <c r="BN57" s="603"/>
      <c r="BO57" s="603"/>
      <c r="BP57" s="603"/>
      <c r="BQ57" s="603"/>
      <c r="BR57" s="603"/>
      <c r="BS57" s="603"/>
      <c r="BT57" s="603"/>
      <c r="BU57" s="603"/>
      <c r="BV57" s="603"/>
      <c r="BW57" s="603"/>
      <c r="BX57" s="603"/>
      <c r="BY57" s="603"/>
      <c r="BZ57" s="603"/>
      <c r="CA57" s="603"/>
      <c r="CB57" s="603"/>
      <c r="CC57" s="603"/>
      <c r="CD57" s="603"/>
      <c r="CE57" s="603"/>
      <c r="CF57" s="603"/>
      <c r="CG57" s="603"/>
      <c r="CH57" s="603"/>
      <c r="CI57" s="603"/>
      <c r="CJ57" s="603"/>
      <c r="CK57" s="603"/>
    </row>
    <row r="58" spans="1:89" ht="14.25">
      <c r="A58" s="656" t="str">
        <f t="shared" si="0"/>
        <v>29_1_120721_G_p_sy.pi</v>
      </c>
      <c r="B58" s="693" t="s">
        <v>5789</v>
      </c>
      <c r="C58" s="693" t="s">
        <v>5790</v>
      </c>
      <c r="D58" s="694">
        <v>29</v>
      </c>
      <c r="E58" s="694">
        <v>1</v>
      </c>
      <c r="F58" s="694" t="s">
        <v>5719</v>
      </c>
      <c r="G58" s="694" t="s">
        <v>5720</v>
      </c>
      <c r="H58" s="694">
        <v>2021</v>
      </c>
      <c r="I58" s="695" t="s">
        <v>5729</v>
      </c>
      <c r="J58" s="695" t="str">
        <f t="shared" si="1"/>
        <v>G_p</v>
      </c>
      <c r="K58" s="693" t="s">
        <v>5791</v>
      </c>
      <c r="L58" s="695" t="s">
        <v>5723</v>
      </c>
      <c r="M58" s="695" t="s">
        <v>2422</v>
      </c>
      <c r="N58" s="661">
        <v>67</v>
      </c>
      <c r="O58" s="603"/>
      <c r="P58" s="667" t="s">
        <v>176</v>
      </c>
      <c r="Q58" s="596" t="s">
        <v>177</v>
      </c>
      <c r="R58" s="596" t="s">
        <v>2422</v>
      </c>
      <c r="S58" s="596">
        <v>3</v>
      </c>
      <c r="T58" s="596">
        <v>1</v>
      </c>
      <c r="U58" s="596">
        <v>2</v>
      </c>
      <c r="V58" s="596">
        <v>0</v>
      </c>
      <c r="W58" s="603"/>
      <c r="X58" s="668">
        <v>280125</v>
      </c>
      <c r="Y58" s="376" t="s">
        <v>78</v>
      </c>
      <c r="Z58" s="596" t="s">
        <v>5813</v>
      </c>
      <c r="AA58" s="766"/>
      <c r="AB58" s="596" t="str">
        <f t="shared" si="2"/>
        <v>Unique</v>
      </c>
      <c r="AC58" s="603"/>
      <c r="AD58" s="603"/>
      <c r="AE58" s="603"/>
      <c r="AF58" s="603"/>
      <c r="AG58" s="603"/>
      <c r="AH58" s="603"/>
      <c r="AI58" s="603"/>
      <c r="AJ58" s="603"/>
      <c r="AK58" s="603"/>
      <c r="AL58" s="603"/>
      <c r="AM58" s="603"/>
      <c r="AN58" s="603"/>
      <c r="AO58" s="603"/>
      <c r="AP58" s="603"/>
      <c r="AQ58" s="603"/>
      <c r="AR58" s="603"/>
      <c r="AS58" s="603"/>
      <c r="AT58" s="603"/>
      <c r="AU58" s="603"/>
      <c r="AV58" s="603"/>
      <c r="AW58" s="603"/>
      <c r="AX58" s="603"/>
      <c r="AY58" s="603"/>
      <c r="AZ58" s="603"/>
      <c r="BA58" s="603"/>
      <c r="BB58" s="603"/>
      <c r="BC58" s="603"/>
      <c r="BD58" s="603"/>
      <c r="BE58" s="603"/>
      <c r="BF58" s="603"/>
      <c r="BG58" s="603"/>
      <c r="BH58" s="603"/>
      <c r="BI58" s="603"/>
      <c r="BJ58" s="603"/>
      <c r="BK58" s="603"/>
      <c r="BL58" s="603"/>
      <c r="BM58" s="603"/>
      <c r="BN58" s="603"/>
      <c r="BO58" s="603"/>
      <c r="BP58" s="603"/>
      <c r="BQ58" s="603"/>
      <c r="BR58" s="603"/>
      <c r="BS58" s="603"/>
      <c r="BT58" s="603"/>
      <c r="BU58" s="603"/>
      <c r="BV58" s="603"/>
      <c r="BW58" s="603"/>
      <c r="BX58" s="603"/>
      <c r="BY58" s="603"/>
      <c r="BZ58" s="603"/>
      <c r="CA58" s="603"/>
      <c r="CB58" s="603"/>
      <c r="CC58" s="603"/>
      <c r="CD58" s="603"/>
      <c r="CE58" s="603"/>
      <c r="CF58" s="603"/>
      <c r="CG58" s="603"/>
      <c r="CH58" s="603"/>
      <c r="CI58" s="603"/>
      <c r="CJ58" s="603"/>
      <c r="CK58" s="603"/>
    </row>
    <row r="59" spans="1:89" ht="14.25">
      <c r="A59" s="656" t="str">
        <f t="shared" si="0"/>
        <v>29_1_120721_G_p_ch.bi</v>
      </c>
      <c r="B59" s="693" t="s">
        <v>5789</v>
      </c>
      <c r="C59" s="693" t="s">
        <v>5790</v>
      </c>
      <c r="D59" s="694">
        <v>29</v>
      </c>
      <c r="E59" s="694">
        <v>1</v>
      </c>
      <c r="F59" s="694" t="s">
        <v>5719</v>
      </c>
      <c r="G59" s="694" t="s">
        <v>5720</v>
      </c>
      <c r="H59" s="694">
        <v>2021</v>
      </c>
      <c r="I59" s="695" t="s">
        <v>5729</v>
      </c>
      <c r="J59" s="695" t="str">
        <f t="shared" si="1"/>
        <v>G_p</v>
      </c>
      <c r="K59" s="693" t="s">
        <v>5791</v>
      </c>
      <c r="L59" s="695" t="s">
        <v>5723</v>
      </c>
      <c r="M59" s="695" t="s">
        <v>2422</v>
      </c>
      <c r="N59" s="661">
        <v>67</v>
      </c>
      <c r="O59" s="603"/>
      <c r="P59" s="667" t="s">
        <v>287</v>
      </c>
      <c r="Q59" s="596" t="s">
        <v>288</v>
      </c>
      <c r="R59" s="596" t="s">
        <v>2422</v>
      </c>
      <c r="S59" s="596">
        <v>1</v>
      </c>
      <c r="T59" s="596">
        <v>0</v>
      </c>
      <c r="U59" s="596">
        <v>1</v>
      </c>
      <c r="V59" s="596">
        <v>0</v>
      </c>
      <c r="W59" s="603"/>
      <c r="X59" s="668">
        <v>280125</v>
      </c>
      <c r="Y59" s="376" t="s">
        <v>78</v>
      </c>
      <c r="Z59" s="596" t="s">
        <v>5814</v>
      </c>
      <c r="AA59" s="766"/>
      <c r="AB59" s="596" t="str">
        <f t="shared" si="2"/>
        <v>Unique</v>
      </c>
      <c r="AC59" s="603"/>
      <c r="AD59" s="603"/>
      <c r="AE59" s="603"/>
      <c r="AF59" s="603"/>
      <c r="AG59" s="603"/>
      <c r="AH59" s="603"/>
      <c r="AI59" s="603"/>
      <c r="AJ59" s="603"/>
      <c r="AK59" s="603"/>
      <c r="AL59" s="603"/>
      <c r="AM59" s="603"/>
      <c r="AN59" s="603"/>
      <c r="AO59" s="603"/>
      <c r="AP59" s="603"/>
      <c r="AQ59" s="603"/>
      <c r="AR59" s="603"/>
      <c r="AS59" s="603"/>
      <c r="AT59" s="603"/>
      <c r="AU59" s="603"/>
      <c r="AV59" s="603"/>
      <c r="AW59" s="603"/>
      <c r="AX59" s="603"/>
      <c r="AY59" s="603"/>
      <c r="AZ59" s="603"/>
      <c r="BA59" s="603"/>
      <c r="BB59" s="603"/>
      <c r="BC59" s="603"/>
      <c r="BD59" s="603"/>
      <c r="BE59" s="603"/>
      <c r="BF59" s="603"/>
      <c r="BG59" s="603"/>
      <c r="BH59" s="603"/>
      <c r="BI59" s="603"/>
      <c r="BJ59" s="603"/>
      <c r="BK59" s="603"/>
      <c r="BL59" s="603"/>
      <c r="BM59" s="603"/>
      <c r="BN59" s="603"/>
      <c r="BO59" s="603"/>
      <c r="BP59" s="603"/>
      <c r="BQ59" s="603"/>
      <c r="BR59" s="603"/>
      <c r="BS59" s="603"/>
      <c r="BT59" s="603"/>
      <c r="BU59" s="603"/>
      <c r="BV59" s="603"/>
      <c r="BW59" s="603"/>
      <c r="BX59" s="603"/>
      <c r="BY59" s="603"/>
      <c r="BZ59" s="603"/>
      <c r="CA59" s="603"/>
      <c r="CB59" s="603"/>
      <c r="CC59" s="603"/>
      <c r="CD59" s="603"/>
      <c r="CE59" s="603"/>
      <c r="CF59" s="603"/>
      <c r="CG59" s="603"/>
      <c r="CH59" s="603"/>
      <c r="CI59" s="603"/>
      <c r="CJ59" s="603"/>
      <c r="CK59" s="603"/>
    </row>
    <row r="60" spans="1:89" ht="14.25">
      <c r="A60" s="656" t="str">
        <f t="shared" si="0"/>
        <v>5_1_200921_HAC_p_ep.ba</v>
      </c>
      <c r="B60" s="664" t="s">
        <v>5726</v>
      </c>
      <c r="C60" s="664" t="s">
        <v>5727</v>
      </c>
      <c r="D60" s="665">
        <v>5</v>
      </c>
      <c r="E60" s="665">
        <v>1</v>
      </c>
      <c r="F60" s="665" t="s">
        <v>122</v>
      </c>
      <c r="G60" s="665" t="s">
        <v>5755</v>
      </c>
      <c r="H60" s="665">
        <v>2021</v>
      </c>
      <c r="I60" s="666" t="s">
        <v>5729</v>
      </c>
      <c r="J60" s="666" t="str">
        <f t="shared" si="1"/>
        <v>HAC_p</v>
      </c>
      <c r="K60" s="664" t="s">
        <v>5730</v>
      </c>
      <c r="L60" s="666" t="s">
        <v>5723</v>
      </c>
      <c r="M60" s="666" t="s">
        <v>2422</v>
      </c>
      <c r="N60" s="661">
        <v>184</v>
      </c>
      <c r="O60" s="603"/>
      <c r="P60" s="662" t="s">
        <v>84</v>
      </c>
      <c r="Q60" s="376" t="s">
        <v>85</v>
      </c>
      <c r="R60" s="596" t="s">
        <v>2422</v>
      </c>
      <c r="S60" s="596">
        <v>13</v>
      </c>
      <c r="T60" s="596">
        <v>6</v>
      </c>
      <c r="U60" s="596">
        <v>7</v>
      </c>
      <c r="V60" s="596">
        <v>0</v>
      </c>
      <c r="W60" s="603"/>
      <c r="X60" s="668">
        <v>280125</v>
      </c>
      <c r="Y60" s="376" t="s">
        <v>78</v>
      </c>
      <c r="Z60" s="596" t="s">
        <v>5815</v>
      </c>
      <c r="AA60" s="766"/>
      <c r="AB60" s="596" t="str">
        <f t="shared" si="2"/>
        <v>Unique</v>
      </c>
      <c r="AC60" s="603"/>
      <c r="AD60" s="603"/>
      <c r="AE60" s="603"/>
      <c r="AF60" s="603"/>
      <c r="AG60" s="603"/>
      <c r="AH60" s="603"/>
      <c r="AI60" s="603"/>
      <c r="AJ60" s="603"/>
      <c r="AK60" s="603"/>
      <c r="AL60" s="603"/>
      <c r="AM60" s="603"/>
      <c r="AN60" s="603"/>
      <c r="AO60" s="603"/>
      <c r="AP60" s="603"/>
      <c r="AQ60" s="603"/>
      <c r="AR60" s="603"/>
      <c r="AS60" s="603"/>
      <c r="AT60" s="603"/>
      <c r="AU60" s="603"/>
      <c r="AV60" s="603"/>
      <c r="AW60" s="603"/>
      <c r="AX60" s="603"/>
      <c r="AY60" s="603"/>
      <c r="AZ60" s="603"/>
      <c r="BA60" s="603"/>
      <c r="BB60" s="603"/>
      <c r="BC60" s="603"/>
      <c r="BD60" s="603"/>
      <c r="BE60" s="603"/>
      <c r="BF60" s="603"/>
      <c r="BG60" s="603"/>
      <c r="BH60" s="603"/>
      <c r="BI60" s="603"/>
      <c r="BJ60" s="603"/>
      <c r="BK60" s="603"/>
      <c r="BL60" s="603"/>
      <c r="BM60" s="603"/>
      <c r="BN60" s="603"/>
      <c r="BO60" s="603"/>
      <c r="BP60" s="603"/>
      <c r="BQ60" s="603"/>
      <c r="BR60" s="603"/>
      <c r="BS60" s="603"/>
      <c r="BT60" s="603"/>
      <c r="BU60" s="603"/>
      <c r="BV60" s="603"/>
      <c r="BW60" s="603"/>
      <c r="BX60" s="603"/>
      <c r="BY60" s="603"/>
      <c r="BZ60" s="603"/>
      <c r="CA60" s="603"/>
      <c r="CB60" s="603"/>
      <c r="CC60" s="603"/>
      <c r="CD60" s="603"/>
      <c r="CE60" s="603"/>
      <c r="CF60" s="603"/>
      <c r="CG60" s="603"/>
      <c r="CH60" s="603"/>
      <c r="CI60" s="603"/>
      <c r="CJ60" s="603"/>
      <c r="CK60" s="603"/>
    </row>
    <row r="61" spans="1:89" ht="14.25">
      <c r="A61" s="656" t="str">
        <f t="shared" si="0"/>
        <v>5_1_200921_HAC_p_sp.</v>
      </c>
      <c r="B61" s="664" t="s">
        <v>5726</v>
      </c>
      <c r="C61" s="664" t="s">
        <v>5727</v>
      </c>
      <c r="D61" s="665">
        <v>5</v>
      </c>
      <c r="E61" s="665">
        <v>1</v>
      </c>
      <c r="F61" s="665" t="s">
        <v>122</v>
      </c>
      <c r="G61" s="665" t="s">
        <v>5755</v>
      </c>
      <c r="H61" s="665">
        <v>2021</v>
      </c>
      <c r="I61" s="666" t="s">
        <v>5729</v>
      </c>
      <c r="J61" s="666" t="str">
        <f t="shared" si="1"/>
        <v>HAC_p</v>
      </c>
      <c r="K61" s="664" t="s">
        <v>5730</v>
      </c>
      <c r="L61" s="666" t="s">
        <v>5723</v>
      </c>
      <c r="M61" s="666" t="s">
        <v>2422</v>
      </c>
      <c r="N61" s="661">
        <v>184</v>
      </c>
      <c r="O61" s="603"/>
      <c r="P61" s="667" t="s">
        <v>1163</v>
      </c>
      <c r="Q61" s="596" t="s">
        <v>1164</v>
      </c>
      <c r="R61" s="596" t="s">
        <v>2422</v>
      </c>
      <c r="S61" s="596">
        <v>12</v>
      </c>
      <c r="T61" s="596">
        <v>0</v>
      </c>
      <c r="U61" s="596">
        <v>12</v>
      </c>
      <c r="V61" s="596">
        <v>0</v>
      </c>
      <c r="W61" s="603"/>
      <c r="X61" s="668">
        <v>280125</v>
      </c>
      <c r="Y61" s="376" t="s">
        <v>78</v>
      </c>
      <c r="Z61" s="596" t="s">
        <v>5816</v>
      </c>
      <c r="AA61" s="766"/>
      <c r="AB61" s="596" t="str">
        <f t="shared" si="2"/>
        <v>Unique</v>
      </c>
      <c r="AC61" s="603"/>
      <c r="AD61" s="603"/>
      <c r="AE61" s="603"/>
      <c r="AF61" s="603"/>
      <c r="AG61" s="603"/>
      <c r="AH61" s="603"/>
      <c r="AI61" s="603"/>
      <c r="AJ61" s="603"/>
      <c r="AK61" s="603"/>
      <c r="AL61" s="603"/>
      <c r="AM61" s="603"/>
      <c r="AN61" s="603"/>
      <c r="AO61" s="603"/>
      <c r="AP61" s="603"/>
      <c r="AQ61" s="603"/>
      <c r="AR61" s="603"/>
      <c r="AS61" s="603"/>
      <c r="AT61" s="603"/>
      <c r="AU61" s="603"/>
      <c r="AV61" s="603"/>
      <c r="AW61" s="603"/>
      <c r="AX61" s="603"/>
      <c r="AY61" s="603"/>
      <c r="AZ61" s="603"/>
      <c r="BA61" s="603"/>
      <c r="BB61" s="603"/>
      <c r="BC61" s="603"/>
      <c r="BD61" s="603"/>
      <c r="BE61" s="603"/>
      <c r="BF61" s="603"/>
      <c r="BG61" s="603"/>
      <c r="BH61" s="603"/>
      <c r="BI61" s="603"/>
      <c r="BJ61" s="603"/>
      <c r="BK61" s="603"/>
      <c r="BL61" s="603"/>
      <c r="BM61" s="603"/>
      <c r="BN61" s="603"/>
      <c r="BO61" s="603"/>
      <c r="BP61" s="603"/>
      <c r="BQ61" s="603"/>
      <c r="BR61" s="603"/>
      <c r="BS61" s="603"/>
      <c r="BT61" s="603"/>
      <c r="BU61" s="603"/>
      <c r="BV61" s="603"/>
      <c r="BW61" s="603"/>
      <c r="BX61" s="603"/>
      <c r="BY61" s="603"/>
      <c r="BZ61" s="603"/>
      <c r="CA61" s="603"/>
      <c r="CB61" s="603"/>
      <c r="CC61" s="603"/>
      <c r="CD61" s="603"/>
      <c r="CE61" s="603"/>
      <c r="CF61" s="603"/>
      <c r="CG61" s="603"/>
      <c r="CH61" s="603"/>
      <c r="CI61" s="603"/>
      <c r="CJ61" s="603"/>
      <c r="CK61" s="603"/>
    </row>
    <row r="62" spans="1:89" ht="14.25">
      <c r="A62" s="656" t="str">
        <f t="shared" si="0"/>
        <v>5_1_200921_HAC_p_rh.ca</v>
      </c>
      <c r="B62" s="664" t="s">
        <v>5726</v>
      </c>
      <c r="C62" s="664" t="s">
        <v>5727</v>
      </c>
      <c r="D62" s="665">
        <v>5</v>
      </c>
      <c r="E62" s="665">
        <v>1</v>
      </c>
      <c r="F62" s="665" t="s">
        <v>122</v>
      </c>
      <c r="G62" s="665" t="s">
        <v>5755</v>
      </c>
      <c r="H62" s="665">
        <v>2021</v>
      </c>
      <c r="I62" s="666" t="s">
        <v>5729</v>
      </c>
      <c r="J62" s="666" t="str">
        <f t="shared" si="1"/>
        <v>HAC_p</v>
      </c>
      <c r="K62" s="664" t="s">
        <v>5730</v>
      </c>
      <c r="L62" s="666" t="s">
        <v>5723</v>
      </c>
      <c r="M62" s="666" t="s">
        <v>2422</v>
      </c>
      <c r="N62" s="661">
        <v>184</v>
      </c>
      <c r="O62" s="603"/>
      <c r="P62" s="667" t="s">
        <v>134</v>
      </c>
      <c r="Q62" s="596" t="s">
        <v>135</v>
      </c>
      <c r="R62" s="596" t="s">
        <v>2422</v>
      </c>
      <c r="S62" s="596">
        <v>8</v>
      </c>
      <c r="T62" s="596">
        <v>1</v>
      </c>
      <c r="U62" s="596">
        <v>7</v>
      </c>
      <c r="V62" s="596">
        <v>0</v>
      </c>
      <c r="W62" s="603"/>
      <c r="X62" s="668">
        <v>280125</v>
      </c>
      <c r="Y62" s="376" t="s">
        <v>78</v>
      </c>
      <c r="Z62" s="596" t="s">
        <v>5817</v>
      </c>
      <c r="AA62" s="766"/>
      <c r="AB62" s="596" t="str">
        <f t="shared" si="2"/>
        <v>Unique</v>
      </c>
      <c r="AC62" s="603"/>
      <c r="AD62" s="603"/>
      <c r="AE62" s="603"/>
      <c r="AF62" s="603"/>
      <c r="AG62" s="603"/>
      <c r="AH62" s="603"/>
      <c r="AI62" s="603"/>
      <c r="AJ62" s="603"/>
      <c r="AK62" s="603"/>
      <c r="AL62" s="603"/>
      <c r="AM62" s="603"/>
      <c r="AN62" s="603"/>
      <c r="AO62" s="603"/>
      <c r="AP62" s="603"/>
      <c r="AQ62" s="603"/>
      <c r="AR62" s="603"/>
      <c r="AS62" s="603"/>
      <c r="AT62" s="603"/>
      <c r="AU62" s="603"/>
      <c r="AV62" s="603"/>
      <c r="AW62" s="603"/>
      <c r="AX62" s="603"/>
      <c r="AY62" s="603"/>
      <c r="AZ62" s="603"/>
      <c r="BA62" s="603"/>
      <c r="BB62" s="603"/>
      <c r="BC62" s="603"/>
      <c r="BD62" s="603"/>
      <c r="BE62" s="603"/>
      <c r="BF62" s="603"/>
      <c r="BG62" s="603"/>
      <c r="BH62" s="603"/>
      <c r="BI62" s="603"/>
      <c r="BJ62" s="603"/>
      <c r="BK62" s="603"/>
      <c r="BL62" s="603"/>
      <c r="BM62" s="603"/>
      <c r="BN62" s="603"/>
      <c r="BO62" s="603"/>
      <c r="BP62" s="603"/>
      <c r="BQ62" s="603"/>
      <c r="BR62" s="603"/>
      <c r="BS62" s="603"/>
      <c r="BT62" s="603"/>
      <c r="BU62" s="603"/>
      <c r="BV62" s="603"/>
      <c r="BW62" s="603"/>
      <c r="BX62" s="603"/>
      <c r="BY62" s="603"/>
      <c r="BZ62" s="603"/>
      <c r="CA62" s="603"/>
      <c r="CB62" s="603"/>
      <c r="CC62" s="603"/>
      <c r="CD62" s="603"/>
      <c r="CE62" s="603"/>
      <c r="CF62" s="603"/>
      <c r="CG62" s="603"/>
      <c r="CH62" s="603"/>
      <c r="CI62" s="603"/>
      <c r="CJ62" s="603"/>
      <c r="CK62" s="603"/>
    </row>
    <row r="63" spans="1:89" ht="14.25">
      <c r="A63" s="656" t="str">
        <f t="shared" si="0"/>
        <v>5_1_200921_HAC_p_sy.pi</v>
      </c>
      <c r="B63" s="664" t="s">
        <v>5726</v>
      </c>
      <c r="C63" s="664" t="s">
        <v>5727</v>
      </c>
      <c r="D63" s="665">
        <v>5</v>
      </c>
      <c r="E63" s="665">
        <v>1</v>
      </c>
      <c r="F63" s="665" t="s">
        <v>122</v>
      </c>
      <c r="G63" s="665" t="s">
        <v>5755</v>
      </c>
      <c r="H63" s="665">
        <v>2021</v>
      </c>
      <c r="I63" s="666" t="s">
        <v>5729</v>
      </c>
      <c r="J63" s="666" t="str">
        <f t="shared" si="1"/>
        <v>HAC_p</v>
      </c>
      <c r="K63" s="664" t="s">
        <v>5730</v>
      </c>
      <c r="L63" s="666" t="s">
        <v>5723</v>
      </c>
      <c r="M63" s="666" t="s">
        <v>2422</v>
      </c>
      <c r="N63" s="661">
        <v>184</v>
      </c>
      <c r="O63" s="603"/>
      <c r="P63" s="667" t="s">
        <v>176</v>
      </c>
      <c r="Q63" s="596" t="s">
        <v>177</v>
      </c>
      <c r="R63" s="596" t="s">
        <v>2422</v>
      </c>
      <c r="S63" s="596">
        <v>6</v>
      </c>
      <c r="T63" s="596">
        <v>4</v>
      </c>
      <c r="U63" s="596">
        <v>2</v>
      </c>
      <c r="V63" s="596">
        <v>0</v>
      </c>
      <c r="W63" s="603"/>
      <c r="X63" s="668">
        <v>280125</v>
      </c>
      <c r="Y63" s="376" t="s">
        <v>78</v>
      </c>
      <c r="Z63" s="596" t="s">
        <v>5818</v>
      </c>
      <c r="AA63" s="766"/>
      <c r="AB63" s="596" t="str">
        <f t="shared" si="2"/>
        <v>Unique</v>
      </c>
      <c r="AC63" s="603"/>
      <c r="AD63" s="603"/>
      <c r="AE63" s="603"/>
      <c r="AF63" s="603"/>
      <c r="AG63" s="603"/>
      <c r="AH63" s="603"/>
      <c r="AI63" s="603"/>
      <c r="AJ63" s="603"/>
      <c r="AK63" s="603"/>
      <c r="AL63" s="603"/>
      <c r="AM63" s="603"/>
      <c r="AN63" s="603"/>
      <c r="AO63" s="603"/>
      <c r="AP63" s="603"/>
      <c r="AQ63" s="603"/>
      <c r="AR63" s="603"/>
      <c r="AS63" s="603"/>
      <c r="AT63" s="603"/>
      <c r="AU63" s="603"/>
      <c r="AV63" s="603"/>
      <c r="AW63" s="603"/>
      <c r="AX63" s="603"/>
      <c r="AY63" s="603"/>
      <c r="AZ63" s="603"/>
      <c r="BA63" s="603"/>
      <c r="BB63" s="603"/>
      <c r="BC63" s="603"/>
      <c r="BD63" s="603"/>
      <c r="BE63" s="603"/>
      <c r="BF63" s="603"/>
      <c r="BG63" s="603"/>
      <c r="BH63" s="603"/>
      <c r="BI63" s="603"/>
      <c r="BJ63" s="603"/>
      <c r="BK63" s="603"/>
      <c r="BL63" s="603"/>
      <c r="BM63" s="603"/>
      <c r="BN63" s="603"/>
      <c r="BO63" s="603"/>
      <c r="BP63" s="603"/>
      <c r="BQ63" s="603"/>
      <c r="BR63" s="603"/>
      <c r="BS63" s="603"/>
      <c r="BT63" s="603"/>
      <c r="BU63" s="603"/>
      <c r="BV63" s="603"/>
      <c r="BW63" s="603"/>
      <c r="BX63" s="603"/>
      <c r="BY63" s="603"/>
      <c r="BZ63" s="603"/>
      <c r="CA63" s="603"/>
      <c r="CB63" s="603"/>
      <c r="CC63" s="603"/>
      <c r="CD63" s="603"/>
      <c r="CE63" s="603"/>
      <c r="CF63" s="603"/>
      <c r="CG63" s="603"/>
      <c r="CH63" s="603"/>
      <c r="CI63" s="603"/>
      <c r="CJ63" s="603"/>
      <c r="CK63" s="603"/>
    </row>
    <row r="64" spans="1:89" ht="14.25">
      <c r="A64" s="656" t="str">
        <f t="shared" si="0"/>
        <v>5_1_200921_HAC_p_ch.bi</v>
      </c>
      <c r="B64" s="664" t="s">
        <v>5726</v>
      </c>
      <c r="C64" s="664" t="s">
        <v>5727</v>
      </c>
      <c r="D64" s="665">
        <v>5</v>
      </c>
      <c r="E64" s="665">
        <v>1</v>
      </c>
      <c r="F64" s="665" t="s">
        <v>122</v>
      </c>
      <c r="G64" s="665" t="s">
        <v>5755</v>
      </c>
      <c r="H64" s="665">
        <v>2021</v>
      </c>
      <c r="I64" s="666" t="s">
        <v>5729</v>
      </c>
      <c r="J64" s="666" t="str">
        <f t="shared" si="1"/>
        <v>HAC_p</v>
      </c>
      <c r="K64" s="664" t="s">
        <v>5730</v>
      </c>
      <c r="L64" s="666" t="s">
        <v>5723</v>
      </c>
      <c r="M64" s="666" t="s">
        <v>2422</v>
      </c>
      <c r="N64" s="661">
        <v>184</v>
      </c>
      <c r="O64" s="603"/>
      <c r="P64" s="667" t="s">
        <v>287</v>
      </c>
      <c r="Q64" s="596" t="s">
        <v>288</v>
      </c>
      <c r="R64" s="596" t="s">
        <v>2422</v>
      </c>
      <c r="S64" s="596">
        <v>1</v>
      </c>
      <c r="T64" s="596">
        <v>0</v>
      </c>
      <c r="U64" s="596">
        <v>1</v>
      </c>
      <c r="V64" s="596">
        <v>0</v>
      </c>
      <c r="W64" s="603"/>
      <c r="X64" s="668">
        <v>280125</v>
      </c>
      <c r="Y64" s="376" t="s">
        <v>78</v>
      </c>
      <c r="Z64" s="596" t="s">
        <v>5819</v>
      </c>
      <c r="AA64" s="766"/>
      <c r="AB64" s="596" t="str">
        <f t="shared" si="2"/>
        <v>Unique</v>
      </c>
      <c r="AC64" s="603"/>
      <c r="AD64" s="603"/>
      <c r="AE64" s="603"/>
      <c r="AF64" s="603"/>
      <c r="AG64" s="603"/>
      <c r="AH64" s="603"/>
      <c r="AI64" s="603"/>
      <c r="AJ64" s="603"/>
      <c r="AK64" s="603"/>
      <c r="AL64" s="603"/>
      <c r="AM64" s="603"/>
      <c r="AN64" s="603"/>
      <c r="AO64" s="603"/>
      <c r="AP64" s="603"/>
      <c r="AQ64" s="603"/>
      <c r="AR64" s="603"/>
      <c r="AS64" s="603"/>
      <c r="AT64" s="603"/>
      <c r="AU64" s="603"/>
      <c r="AV64" s="603"/>
      <c r="AW64" s="603"/>
      <c r="AX64" s="603"/>
      <c r="AY64" s="603"/>
      <c r="AZ64" s="603"/>
      <c r="BA64" s="603"/>
      <c r="BB64" s="603"/>
      <c r="BC64" s="603"/>
      <c r="BD64" s="603"/>
      <c r="BE64" s="603"/>
      <c r="BF64" s="603"/>
      <c r="BG64" s="603"/>
      <c r="BH64" s="603"/>
      <c r="BI64" s="603"/>
      <c r="BJ64" s="603"/>
      <c r="BK64" s="603"/>
      <c r="BL64" s="603"/>
      <c r="BM64" s="603"/>
      <c r="BN64" s="603"/>
      <c r="BO64" s="603"/>
      <c r="BP64" s="603"/>
      <c r="BQ64" s="603"/>
      <c r="BR64" s="603"/>
      <c r="BS64" s="603"/>
      <c r="BT64" s="603"/>
      <c r="BU64" s="603"/>
      <c r="BV64" s="603"/>
      <c r="BW64" s="603"/>
      <c r="BX64" s="603"/>
      <c r="BY64" s="603"/>
      <c r="BZ64" s="603"/>
      <c r="CA64" s="603"/>
      <c r="CB64" s="603"/>
      <c r="CC64" s="603"/>
      <c r="CD64" s="603"/>
      <c r="CE64" s="603"/>
      <c r="CF64" s="603"/>
      <c r="CG64" s="603"/>
      <c r="CH64" s="603"/>
      <c r="CI64" s="603"/>
      <c r="CJ64" s="603"/>
      <c r="CK64" s="603"/>
    </row>
    <row r="65" spans="1:89" ht="14.25">
      <c r="A65" s="656" t="str">
        <f t="shared" si="0"/>
        <v>11_1_200921_HU_p_ep.ba</v>
      </c>
      <c r="B65" s="685" t="s">
        <v>5763</v>
      </c>
      <c r="C65" s="685" t="s">
        <v>5764</v>
      </c>
      <c r="D65" s="686">
        <v>11</v>
      </c>
      <c r="E65" s="686">
        <v>1</v>
      </c>
      <c r="F65" s="686" t="s">
        <v>122</v>
      </c>
      <c r="G65" s="686" t="s">
        <v>5755</v>
      </c>
      <c r="H65" s="686">
        <v>2021</v>
      </c>
      <c r="I65" s="687" t="s">
        <v>5729</v>
      </c>
      <c r="J65" s="687" t="str">
        <f t="shared" si="1"/>
        <v>HU_p</v>
      </c>
      <c r="K65" s="685" t="s">
        <v>5765</v>
      </c>
      <c r="L65" s="687" t="s">
        <v>5723</v>
      </c>
      <c r="M65" s="687" t="s">
        <v>2422</v>
      </c>
      <c r="N65" s="661">
        <v>212</v>
      </c>
      <c r="O65" s="603"/>
      <c r="P65" s="662" t="s">
        <v>84</v>
      </c>
      <c r="Q65" s="376" t="s">
        <v>85</v>
      </c>
      <c r="R65" s="596" t="s">
        <v>2422</v>
      </c>
      <c r="S65" s="596">
        <v>9</v>
      </c>
      <c r="T65" s="596">
        <v>3</v>
      </c>
      <c r="U65" s="596">
        <v>6</v>
      </c>
      <c r="V65" s="596">
        <v>0</v>
      </c>
      <c r="W65" s="603"/>
      <c r="X65" s="668">
        <v>280125</v>
      </c>
      <c r="Y65" s="376" t="s">
        <v>78</v>
      </c>
      <c r="Z65" s="596" t="s">
        <v>5820</v>
      </c>
      <c r="AA65" s="766"/>
      <c r="AB65" s="596" t="str">
        <f t="shared" si="2"/>
        <v>Unique</v>
      </c>
      <c r="AC65" s="603"/>
      <c r="AD65" s="603"/>
      <c r="AE65" s="603"/>
      <c r="AF65" s="603"/>
      <c r="AG65" s="603"/>
      <c r="AH65" s="603"/>
      <c r="AI65" s="603"/>
      <c r="AJ65" s="603"/>
      <c r="AK65" s="603"/>
      <c r="AL65" s="603"/>
      <c r="AM65" s="603"/>
      <c r="AN65" s="603"/>
      <c r="AO65" s="603"/>
      <c r="AP65" s="603"/>
      <c r="AQ65" s="603"/>
      <c r="AR65" s="603"/>
      <c r="AS65" s="603"/>
      <c r="AT65" s="603"/>
      <c r="AU65" s="603"/>
      <c r="AV65" s="603"/>
      <c r="AW65" s="603"/>
      <c r="AX65" s="603"/>
      <c r="AY65" s="603"/>
      <c r="AZ65" s="603"/>
      <c r="BA65" s="603"/>
      <c r="BB65" s="603"/>
      <c r="BC65" s="603"/>
      <c r="BD65" s="603"/>
      <c r="BE65" s="603"/>
      <c r="BF65" s="603"/>
      <c r="BG65" s="603"/>
      <c r="BH65" s="603"/>
      <c r="BI65" s="603"/>
      <c r="BJ65" s="603"/>
      <c r="BK65" s="603"/>
      <c r="BL65" s="603"/>
      <c r="BM65" s="603"/>
      <c r="BN65" s="603"/>
      <c r="BO65" s="603"/>
      <c r="BP65" s="603"/>
      <c r="BQ65" s="603"/>
      <c r="BR65" s="603"/>
      <c r="BS65" s="603"/>
      <c r="BT65" s="603"/>
      <c r="BU65" s="603"/>
      <c r="BV65" s="603"/>
      <c r="BW65" s="603"/>
      <c r="BX65" s="603"/>
      <c r="BY65" s="603"/>
      <c r="BZ65" s="603"/>
      <c r="CA65" s="603"/>
      <c r="CB65" s="603"/>
      <c r="CC65" s="603"/>
      <c r="CD65" s="603"/>
      <c r="CE65" s="603"/>
      <c r="CF65" s="603"/>
      <c r="CG65" s="603"/>
      <c r="CH65" s="603"/>
      <c r="CI65" s="603"/>
      <c r="CJ65" s="603"/>
      <c r="CK65" s="603"/>
    </row>
    <row r="66" spans="1:89" ht="14.25">
      <c r="A66" s="656" t="str">
        <f t="shared" ref="A66:A129" si="6">D66&amp;"_"&amp;E66&amp;"_"&amp;G66&amp;"_"&amp;J66&amp;"_"&amp;P66</f>
        <v>11_1_200921_HU_p_rh.ca</v>
      </c>
      <c r="B66" s="685" t="s">
        <v>5763</v>
      </c>
      <c r="C66" s="685" t="s">
        <v>5764</v>
      </c>
      <c r="D66" s="686">
        <v>11</v>
      </c>
      <c r="E66" s="686">
        <v>1</v>
      </c>
      <c r="F66" s="686" t="s">
        <v>122</v>
      </c>
      <c r="G66" s="686" t="s">
        <v>5755</v>
      </c>
      <c r="H66" s="686">
        <v>2021</v>
      </c>
      <c r="I66" s="687" t="s">
        <v>5729</v>
      </c>
      <c r="J66" s="687" t="str">
        <f t="shared" si="1"/>
        <v>HU_p</v>
      </c>
      <c r="K66" s="685" t="s">
        <v>5765</v>
      </c>
      <c r="L66" s="687" t="s">
        <v>5723</v>
      </c>
      <c r="M66" s="687" t="s">
        <v>2422</v>
      </c>
      <c r="N66" s="661">
        <v>212</v>
      </c>
      <c r="O66" s="603"/>
      <c r="P66" s="667" t="s">
        <v>134</v>
      </c>
      <c r="Q66" s="596" t="s">
        <v>135</v>
      </c>
      <c r="R66" s="596" t="s">
        <v>2422</v>
      </c>
      <c r="S66" s="596">
        <v>1</v>
      </c>
      <c r="T66" s="596">
        <v>0</v>
      </c>
      <c r="U66" s="596">
        <v>1</v>
      </c>
      <c r="V66" s="596">
        <v>0</v>
      </c>
      <c r="W66" s="603"/>
      <c r="X66" s="668">
        <v>280125</v>
      </c>
      <c r="Y66" s="376" t="s">
        <v>78</v>
      </c>
      <c r="Z66" s="596" t="s">
        <v>5821</v>
      </c>
      <c r="AA66" s="766"/>
      <c r="AB66" s="596" t="str">
        <f t="shared" ref="AB66:AB129" si="7">IF(COUNTIF(Z:Z, Z66)&gt;1, "Duplicate", "Unique")</f>
        <v>Unique</v>
      </c>
      <c r="AC66" s="603"/>
      <c r="AD66" s="603"/>
      <c r="AE66" s="603"/>
      <c r="AF66" s="603"/>
      <c r="AG66" s="603"/>
      <c r="AH66" s="603"/>
      <c r="AI66" s="603"/>
      <c r="AJ66" s="603"/>
      <c r="AK66" s="603"/>
      <c r="AL66" s="603"/>
      <c r="AM66" s="603"/>
      <c r="AN66" s="603"/>
      <c r="AO66" s="603"/>
      <c r="AP66" s="603"/>
      <c r="AQ66" s="603"/>
      <c r="AR66" s="603"/>
      <c r="AS66" s="603"/>
      <c r="AT66" s="603"/>
      <c r="AU66" s="603"/>
      <c r="AV66" s="603"/>
      <c r="AW66" s="603"/>
      <c r="AX66" s="603"/>
      <c r="AY66" s="603"/>
      <c r="AZ66" s="603"/>
      <c r="BA66" s="603"/>
      <c r="BB66" s="603"/>
      <c r="BC66" s="603"/>
      <c r="BD66" s="603"/>
      <c r="BE66" s="603"/>
      <c r="BF66" s="603"/>
      <c r="BG66" s="603"/>
      <c r="BH66" s="603"/>
      <c r="BI66" s="603"/>
      <c r="BJ66" s="603"/>
      <c r="BK66" s="603"/>
      <c r="BL66" s="603"/>
      <c r="BM66" s="603"/>
      <c r="BN66" s="603"/>
      <c r="BO66" s="603"/>
      <c r="BP66" s="603"/>
      <c r="BQ66" s="603"/>
      <c r="BR66" s="603"/>
      <c r="BS66" s="603"/>
      <c r="BT66" s="603"/>
      <c r="BU66" s="603"/>
      <c r="BV66" s="603"/>
      <c r="BW66" s="603"/>
      <c r="BX66" s="603"/>
      <c r="BY66" s="603"/>
      <c r="BZ66" s="603"/>
      <c r="CA66" s="603"/>
      <c r="CB66" s="603"/>
      <c r="CC66" s="603"/>
      <c r="CD66" s="603"/>
      <c r="CE66" s="603"/>
      <c r="CF66" s="603"/>
      <c r="CG66" s="603"/>
      <c r="CH66" s="603"/>
      <c r="CI66" s="603"/>
      <c r="CJ66" s="603"/>
      <c r="CK66" s="603"/>
    </row>
    <row r="67" spans="1:89" ht="14.25">
      <c r="A67" s="656" t="str">
        <f t="shared" si="6"/>
        <v>11_1_200921_HU_p_sy.pi</v>
      </c>
      <c r="B67" s="685" t="s">
        <v>5763</v>
      </c>
      <c r="C67" s="685" t="s">
        <v>5764</v>
      </c>
      <c r="D67" s="686">
        <v>11</v>
      </c>
      <c r="E67" s="686">
        <v>1</v>
      </c>
      <c r="F67" s="686" t="s">
        <v>122</v>
      </c>
      <c r="G67" s="686" t="s">
        <v>5755</v>
      </c>
      <c r="H67" s="686">
        <v>2021</v>
      </c>
      <c r="I67" s="687" t="s">
        <v>5729</v>
      </c>
      <c r="J67" s="687" t="str">
        <f t="shared" si="1"/>
        <v>HU_p</v>
      </c>
      <c r="K67" s="685" t="s">
        <v>5765</v>
      </c>
      <c r="L67" s="687" t="s">
        <v>5723</v>
      </c>
      <c r="M67" s="687" t="s">
        <v>2422</v>
      </c>
      <c r="N67" s="661">
        <v>212</v>
      </c>
      <c r="O67" s="603"/>
      <c r="P67" s="667" t="s">
        <v>176</v>
      </c>
      <c r="Q67" s="596" t="s">
        <v>177</v>
      </c>
      <c r="R67" s="596" t="s">
        <v>2422</v>
      </c>
      <c r="S67" s="596">
        <v>3</v>
      </c>
      <c r="T67" s="596">
        <v>1</v>
      </c>
      <c r="U67" s="596">
        <v>2</v>
      </c>
      <c r="V67" s="596">
        <v>0</v>
      </c>
      <c r="W67" s="603"/>
      <c r="X67" s="668">
        <v>280125</v>
      </c>
      <c r="Y67" s="376" t="s">
        <v>78</v>
      </c>
      <c r="Z67" s="596" t="s">
        <v>5822</v>
      </c>
      <c r="AA67" s="766"/>
      <c r="AB67" s="596" t="str">
        <f t="shared" si="7"/>
        <v>Unique</v>
      </c>
      <c r="AC67" s="603"/>
      <c r="AD67" s="603"/>
      <c r="AE67" s="603"/>
      <c r="AF67" s="603"/>
      <c r="AG67" s="603"/>
      <c r="AH67" s="603"/>
      <c r="AI67" s="603"/>
      <c r="AJ67" s="603"/>
      <c r="AK67" s="603"/>
      <c r="AL67" s="603"/>
      <c r="AM67" s="603"/>
      <c r="AN67" s="603"/>
      <c r="AO67" s="603"/>
      <c r="AP67" s="603"/>
      <c r="AQ67" s="603"/>
      <c r="AR67" s="603"/>
      <c r="AS67" s="603"/>
      <c r="AT67" s="603"/>
      <c r="AU67" s="603"/>
      <c r="AV67" s="603"/>
      <c r="AW67" s="603"/>
      <c r="AX67" s="603"/>
      <c r="AY67" s="603"/>
      <c r="AZ67" s="603"/>
      <c r="BA67" s="603"/>
      <c r="BB67" s="603"/>
      <c r="BC67" s="603"/>
      <c r="BD67" s="603"/>
      <c r="BE67" s="603"/>
      <c r="BF67" s="603"/>
      <c r="BG67" s="603"/>
      <c r="BH67" s="603"/>
      <c r="BI67" s="603"/>
      <c r="BJ67" s="603"/>
      <c r="BK67" s="603"/>
      <c r="BL67" s="603"/>
      <c r="BM67" s="603"/>
      <c r="BN67" s="603"/>
      <c r="BO67" s="603"/>
      <c r="BP67" s="603"/>
      <c r="BQ67" s="603"/>
      <c r="BR67" s="603"/>
      <c r="BS67" s="603"/>
      <c r="BT67" s="603"/>
      <c r="BU67" s="603"/>
      <c r="BV67" s="603"/>
      <c r="BW67" s="603"/>
      <c r="BX67" s="603"/>
      <c r="BY67" s="603"/>
      <c r="BZ67" s="603"/>
      <c r="CA67" s="603"/>
      <c r="CB67" s="603"/>
      <c r="CC67" s="603"/>
      <c r="CD67" s="603"/>
      <c r="CE67" s="603"/>
      <c r="CF67" s="603"/>
      <c r="CG67" s="603"/>
      <c r="CH67" s="603"/>
      <c r="CI67" s="603"/>
      <c r="CJ67" s="603"/>
      <c r="CK67" s="603"/>
    </row>
    <row r="68" spans="1:89" ht="14.25">
      <c r="A68" s="656" t="str">
        <f t="shared" si="6"/>
        <v>14_1_200921_HAM_p_ep.ba</v>
      </c>
      <c r="B68" s="657" t="s">
        <v>5717</v>
      </c>
      <c r="C68" s="657" t="s">
        <v>5718</v>
      </c>
      <c r="D68" s="658">
        <v>14</v>
      </c>
      <c r="E68" s="658">
        <v>1</v>
      </c>
      <c r="F68" s="658" t="s">
        <v>122</v>
      </c>
      <c r="G68" s="658" t="s">
        <v>5755</v>
      </c>
      <c r="H68" s="658">
        <v>2021</v>
      </c>
      <c r="I68" s="659" t="s">
        <v>5729</v>
      </c>
      <c r="J68" s="659" t="str">
        <f t="shared" si="1"/>
        <v>HAM_p</v>
      </c>
      <c r="K68" s="657" t="s">
        <v>5722</v>
      </c>
      <c r="L68" s="659" t="s">
        <v>5723</v>
      </c>
      <c r="M68" s="659" t="s">
        <v>2422</v>
      </c>
      <c r="N68" s="661">
        <v>319</v>
      </c>
      <c r="O68" s="603"/>
      <c r="P68" s="662" t="s">
        <v>84</v>
      </c>
      <c r="Q68" s="376" t="s">
        <v>85</v>
      </c>
      <c r="R68" s="596" t="s">
        <v>2422</v>
      </c>
      <c r="S68" s="596">
        <v>10</v>
      </c>
      <c r="T68" s="596">
        <v>5</v>
      </c>
      <c r="U68" s="596">
        <v>5</v>
      </c>
      <c r="V68" s="596">
        <v>0</v>
      </c>
      <c r="W68" s="603"/>
      <c r="X68" s="668">
        <v>280125</v>
      </c>
      <c r="Y68" s="376" t="s">
        <v>78</v>
      </c>
      <c r="Z68" s="596" t="s">
        <v>5823</v>
      </c>
      <c r="AA68" s="766"/>
      <c r="AB68" s="596" t="str">
        <f t="shared" si="7"/>
        <v>Unique</v>
      </c>
      <c r="AC68" s="603"/>
      <c r="AD68" s="603"/>
      <c r="AE68" s="603"/>
      <c r="AF68" s="603"/>
      <c r="AG68" s="603"/>
      <c r="AH68" s="603"/>
      <c r="AI68" s="603"/>
      <c r="AJ68" s="603"/>
      <c r="AK68" s="603"/>
      <c r="AL68" s="603"/>
      <c r="AM68" s="603"/>
      <c r="AN68" s="603"/>
      <c r="AO68" s="603"/>
      <c r="AP68" s="603"/>
      <c r="AQ68" s="603"/>
      <c r="AR68" s="603"/>
      <c r="AS68" s="603"/>
      <c r="AT68" s="603"/>
      <c r="AU68" s="603"/>
      <c r="AV68" s="603"/>
      <c r="AW68" s="603"/>
      <c r="AX68" s="603"/>
      <c r="AY68" s="603"/>
      <c r="AZ68" s="603"/>
      <c r="BA68" s="603"/>
      <c r="BB68" s="603"/>
      <c r="BC68" s="603"/>
      <c r="BD68" s="603"/>
      <c r="BE68" s="603"/>
      <c r="BF68" s="603"/>
      <c r="BG68" s="603"/>
      <c r="BH68" s="603"/>
      <c r="BI68" s="603"/>
      <c r="BJ68" s="603"/>
      <c r="BK68" s="603"/>
      <c r="BL68" s="603"/>
      <c r="BM68" s="603"/>
      <c r="BN68" s="603"/>
      <c r="BO68" s="603"/>
      <c r="BP68" s="603"/>
      <c r="BQ68" s="603"/>
      <c r="BR68" s="603"/>
      <c r="BS68" s="603"/>
      <c r="BT68" s="603"/>
      <c r="BU68" s="603"/>
      <c r="BV68" s="603"/>
      <c r="BW68" s="603"/>
      <c r="BX68" s="603"/>
      <c r="BY68" s="603"/>
      <c r="BZ68" s="603"/>
      <c r="CA68" s="603"/>
      <c r="CB68" s="603"/>
      <c r="CC68" s="603"/>
      <c r="CD68" s="603"/>
      <c r="CE68" s="603"/>
      <c r="CF68" s="603"/>
      <c r="CG68" s="603"/>
      <c r="CH68" s="603"/>
      <c r="CI68" s="603"/>
      <c r="CJ68" s="603"/>
      <c r="CK68" s="603"/>
    </row>
    <row r="69" spans="1:89" ht="14.25">
      <c r="A69" s="656" t="str">
        <f t="shared" si="6"/>
        <v>14_1_200921_HAM_p_sp.</v>
      </c>
      <c r="B69" s="657" t="s">
        <v>5717</v>
      </c>
      <c r="C69" s="657" t="s">
        <v>5718</v>
      </c>
      <c r="D69" s="658">
        <v>14</v>
      </c>
      <c r="E69" s="658">
        <v>1</v>
      </c>
      <c r="F69" s="658" t="s">
        <v>122</v>
      </c>
      <c r="G69" s="658" t="s">
        <v>5755</v>
      </c>
      <c r="H69" s="658">
        <v>2021</v>
      </c>
      <c r="I69" s="659" t="s">
        <v>5729</v>
      </c>
      <c r="J69" s="659" t="str">
        <f t="shared" si="1"/>
        <v>HAM_p</v>
      </c>
      <c r="K69" s="657" t="s">
        <v>5722</v>
      </c>
      <c r="L69" s="659" t="s">
        <v>5723</v>
      </c>
      <c r="M69" s="659" t="s">
        <v>2422</v>
      </c>
      <c r="N69" s="661">
        <v>319</v>
      </c>
      <c r="O69" s="603"/>
      <c r="P69" s="667" t="s">
        <v>1163</v>
      </c>
      <c r="Q69" s="596" t="s">
        <v>1164</v>
      </c>
      <c r="R69" s="596" t="s">
        <v>2422</v>
      </c>
      <c r="S69" s="596">
        <v>3</v>
      </c>
      <c r="T69" s="596">
        <v>0</v>
      </c>
      <c r="U69" s="596">
        <v>3</v>
      </c>
      <c r="V69" s="596">
        <v>0</v>
      </c>
      <c r="W69" s="603"/>
      <c r="X69" s="668">
        <v>280125</v>
      </c>
      <c r="Y69" s="376" t="s">
        <v>78</v>
      </c>
      <c r="Z69" s="596" t="s">
        <v>5824</v>
      </c>
      <c r="AA69" s="766"/>
      <c r="AB69" s="596" t="str">
        <f t="shared" si="7"/>
        <v>Unique</v>
      </c>
      <c r="AC69" s="603"/>
      <c r="AD69" s="603"/>
      <c r="AE69" s="603"/>
      <c r="AF69" s="603"/>
      <c r="AG69" s="603"/>
      <c r="AH69" s="603"/>
      <c r="AI69" s="603"/>
      <c r="AJ69" s="603"/>
      <c r="AK69" s="603"/>
      <c r="AL69" s="603"/>
      <c r="AM69" s="603"/>
      <c r="AN69" s="603"/>
      <c r="AO69" s="603"/>
      <c r="AP69" s="603"/>
      <c r="AQ69" s="603"/>
      <c r="AR69" s="603"/>
      <c r="AS69" s="603"/>
      <c r="AT69" s="603"/>
      <c r="AU69" s="603"/>
      <c r="AV69" s="603"/>
      <c r="AW69" s="603"/>
      <c r="AX69" s="603"/>
      <c r="AY69" s="603"/>
      <c r="AZ69" s="603"/>
      <c r="BA69" s="603"/>
      <c r="BB69" s="603"/>
      <c r="BC69" s="603"/>
      <c r="BD69" s="603"/>
      <c r="BE69" s="603"/>
      <c r="BF69" s="603"/>
      <c r="BG69" s="603"/>
      <c r="BH69" s="603"/>
      <c r="BI69" s="603"/>
      <c r="BJ69" s="603"/>
      <c r="BK69" s="603"/>
      <c r="BL69" s="603"/>
      <c r="BM69" s="603"/>
      <c r="BN69" s="603"/>
      <c r="BO69" s="603"/>
      <c r="BP69" s="603"/>
      <c r="BQ69" s="603"/>
      <c r="BR69" s="603"/>
      <c r="BS69" s="603"/>
      <c r="BT69" s="603"/>
      <c r="BU69" s="603"/>
      <c r="BV69" s="603"/>
      <c r="BW69" s="603"/>
      <c r="BX69" s="603"/>
      <c r="BY69" s="603"/>
      <c r="BZ69" s="603"/>
      <c r="CA69" s="603"/>
      <c r="CB69" s="603"/>
      <c r="CC69" s="603"/>
      <c r="CD69" s="603"/>
      <c r="CE69" s="603"/>
      <c r="CF69" s="603"/>
      <c r="CG69" s="603"/>
      <c r="CH69" s="603"/>
      <c r="CI69" s="603"/>
      <c r="CJ69" s="603"/>
      <c r="CK69" s="603"/>
    </row>
    <row r="70" spans="1:89" ht="14.25">
      <c r="A70" s="656" t="str">
        <f t="shared" si="6"/>
        <v>14_1_200921_HAM_p_rh.ca</v>
      </c>
      <c r="B70" s="657" t="s">
        <v>5717</v>
      </c>
      <c r="C70" s="657" t="s">
        <v>5718</v>
      </c>
      <c r="D70" s="658">
        <v>14</v>
      </c>
      <c r="E70" s="658">
        <v>1</v>
      </c>
      <c r="F70" s="658" t="s">
        <v>122</v>
      </c>
      <c r="G70" s="658" t="s">
        <v>5755</v>
      </c>
      <c r="H70" s="658">
        <v>2021</v>
      </c>
      <c r="I70" s="659" t="s">
        <v>5729</v>
      </c>
      <c r="J70" s="659" t="str">
        <f t="shared" si="1"/>
        <v>HAM_p</v>
      </c>
      <c r="K70" s="657" t="s">
        <v>5722</v>
      </c>
      <c r="L70" s="659" t="s">
        <v>5723</v>
      </c>
      <c r="M70" s="659" t="s">
        <v>2422</v>
      </c>
      <c r="N70" s="661">
        <v>319</v>
      </c>
      <c r="O70" s="603"/>
      <c r="P70" s="667" t="s">
        <v>134</v>
      </c>
      <c r="Q70" s="596" t="s">
        <v>135</v>
      </c>
      <c r="R70" s="596" t="s">
        <v>2422</v>
      </c>
      <c r="S70" s="596">
        <v>12</v>
      </c>
      <c r="T70" s="596">
        <v>5</v>
      </c>
      <c r="U70" s="596">
        <v>7</v>
      </c>
      <c r="V70" s="596">
        <v>0</v>
      </c>
      <c r="W70" s="603"/>
      <c r="X70" s="668">
        <v>280125</v>
      </c>
      <c r="Y70" s="376" t="s">
        <v>78</v>
      </c>
      <c r="Z70" s="596" t="s">
        <v>5825</v>
      </c>
      <c r="AA70" s="766"/>
      <c r="AB70" s="596" t="str">
        <f t="shared" si="7"/>
        <v>Unique</v>
      </c>
      <c r="AC70" s="603"/>
      <c r="AD70" s="603"/>
      <c r="AE70" s="603"/>
      <c r="AF70" s="603"/>
      <c r="AG70" s="603"/>
      <c r="AH70" s="603"/>
      <c r="AI70" s="603"/>
      <c r="AJ70" s="603"/>
      <c r="AK70" s="603"/>
      <c r="AL70" s="603"/>
      <c r="AM70" s="603"/>
      <c r="AN70" s="603"/>
      <c r="AO70" s="603"/>
      <c r="AP70" s="603"/>
      <c r="AQ70" s="603"/>
      <c r="AR70" s="603"/>
      <c r="AS70" s="603"/>
      <c r="AT70" s="603"/>
      <c r="AU70" s="603"/>
      <c r="AV70" s="603"/>
      <c r="AW70" s="603"/>
      <c r="AX70" s="603"/>
      <c r="AY70" s="603"/>
      <c r="AZ70" s="603"/>
      <c r="BA70" s="603"/>
      <c r="BB70" s="603"/>
      <c r="BC70" s="603"/>
      <c r="BD70" s="603"/>
      <c r="BE70" s="603"/>
      <c r="BF70" s="603"/>
      <c r="BG70" s="603"/>
      <c r="BH70" s="603"/>
      <c r="BI70" s="603"/>
      <c r="BJ70" s="603"/>
      <c r="BK70" s="603"/>
      <c r="BL70" s="603"/>
      <c r="BM70" s="603"/>
      <c r="BN70" s="603"/>
      <c r="BO70" s="603"/>
      <c r="BP70" s="603"/>
      <c r="BQ70" s="603"/>
      <c r="BR70" s="603"/>
      <c r="BS70" s="603"/>
      <c r="BT70" s="603"/>
      <c r="BU70" s="603"/>
      <c r="BV70" s="603"/>
      <c r="BW70" s="603"/>
      <c r="BX70" s="603"/>
      <c r="BY70" s="603"/>
      <c r="BZ70" s="603"/>
      <c r="CA70" s="603"/>
      <c r="CB70" s="603"/>
      <c r="CC70" s="603"/>
      <c r="CD70" s="603"/>
      <c r="CE70" s="603"/>
      <c r="CF70" s="603"/>
      <c r="CG70" s="603"/>
      <c r="CH70" s="603"/>
      <c r="CI70" s="603"/>
      <c r="CJ70" s="603"/>
      <c r="CK70" s="603"/>
    </row>
    <row r="71" spans="1:89" ht="14.25">
      <c r="A71" s="656" t="str">
        <f t="shared" si="6"/>
        <v>14_1_200921_HAM_p_sy.pi</v>
      </c>
      <c r="B71" s="657" t="s">
        <v>5717</v>
      </c>
      <c r="C71" s="657" t="s">
        <v>5718</v>
      </c>
      <c r="D71" s="658">
        <v>14</v>
      </c>
      <c r="E71" s="658">
        <v>1</v>
      </c>
      <c r="F71" s="658" t="s">
        <v>122</v>
      </c>
      <c r="G71" s="658" t="s">
        <v>5755</v>
      </c>
      <c r="H71" s="658">
        <v>2021</v>
      </c>
      <c r="I71" s="659" t="s">
        <v>5729</v>
      </c>
      <c r="J71" s="659" t="str">
        <f t="shared" si="1"/>
        <v>HAM_p</v>
      </c>
      <c r="K71" s="657" t="s">
        <v>5722</v>
      </c>
      <c r="L71" s="659" t="s">
        <v>5723</v>
      </c>
      <c r="M71" s="659" t="s">
        <v>2422</v>
      </c>
      <c r="N71" s="661">
        <v>319</v>
      </c>
      <c r="O71" s="603"/>
      <c r="P71" s="667" t="s">
        <v>176</v>
      </c>
      <c r="Q71" s="596" t="s">
        <v>177</v>
      </c>
      <c r="R71" s="596" t="s">
        <v>2422</v>
      </c>
      <c r="S71" s="596">
        <v>7</v>
      </c>
      <c r="T71" s="596">
        <v>5</v>
      </c>
      <c r="U71" s="596">
        <v>2</v>
      </c>
      <c r="V71" s="596">
        <v>0</v>
      </c>
      <c r="W71" s="603"/>
      <c r="X71" s="668">
        <v>280125</v>
      </c>
      <c r="Y71" s="376" t="s">
        <v>78</v>
      </c>
      <c r="Z71" s="596" t="s">
        <v>5826</v>
      </c>
      <c r="AA71" s="766"/>
      <c r="AB71" s="596" t="str">
        <f t="shared" si="7"/>
        <v>Unique</v>
      </c>
      <c r="AC71" s="603"/>
      <c r="AD71" s="603"/>
      <c r="AE71" s="603"/>
      <c r="AF71" s="603"/>
      <c r="AG71" s="603"/>
      <c r="AH71" s="603"/>
      <c r="AI71" s="603"/>
      <c r="AJ71" s="603"/>
      <c r="AK71" s="603"/>
      <c r="AL71" s="603"/>
      <c r="AM71" s="603"/>
      <c r="AN71" s="603"/>
      <c r="AO71" s="603"/>
      <c r="AP71" s="603"/>
      <c r="AQ71" s="603"/>
      <c r="AR71" s="603"/>
      <c r="AS71" s="603"/>
      <c r="AT71" s="603"/>
      <c r="AU71" s="603"/>
      <c r="AV71" s="603"/>
      <c r="AW71" s="603"/>
      <c r="AX71" s="603"/>
      <c r="AY71" s="603"/>
      <c r="AZ71" s="603"/>
      <c r="BA71" s="603"/>
      <c r="BB71" s="603"/>
      <c r="BC71" s="603"/>
      <c r="BD71" s="603"/>
      <c r="BE71" s="603"/>
      <c r="BF71" s="603"/>
      <c r="BG71" s="603"/>
      <c r="BH71" s="603"/>
      <c r="BI71" s="603"/>
      <c r="BJ71" s="603"/>
      <c r="BK71" s="603"/>
      <c r="BL71" s="603"/>
      <c r="BM71" s="603"/>
      <c r="BN71" s="603"/>
      <c r="BO71" s="603"/>
      <c r="BP71" s="603"/>
      <c r="BQ71" s="603"/>
      <c r="BR71" s="603"/>
      <c r="BS71" s="603"/>
      <c r="BT71" s="603"/>
      <c r="BU71" s="603"/>
      <c r="BV71" s="603"/>
      <c r="BW71" s="603"/>
      <c r="BX71" s="603"/>
      <c r="BY71" s="603"/>
      <c r="BZ71" s="603"/>
      <c r="CA71" s="603"/>
      <c r="CB71" s="603"/>
      <c r="CC71" s="603"/>
      <c r="CD71" s="603"/>
      <c r="CE71" s="603"/>
      <c r="CF71" s="603"/>
      <c r="CG71" s="603"/>
      <c r="CH71" s="603"/>
      <c r="CI71" s="603"/>
      <c r="CJ71" s="603"/>
      <c r="CK71" s="603"/>
    </row>
    <row r="72" spans="1:89" ht="14.25">
      <c r="A72" s="656" t="str">
        <f t="shared" si="6"/>
        <v>29_1_140621_G_p_ep.ba</v>
      </c>
      <c r="B72" s="693" t="s">
        <v>5789</v>
      </c>
      <c r="C72" s="693" t="s">
        <v>5790</v>
      </c>
      <c r="D72" s="694">
        <v>29</v>
      </c>
      <c r="E72" s="694">
        <v>1</v>
      </c>
      <c r="F72" s="694" t="s">
        <v>2084</v>
      </c>
      <c r="G72" s="694" t="s">
        <v>5827</v>
      </c>
      <c r="H72" s="694">
        <v>2021</v>
      </c>
      <c r="I72" s="695" t="s">
        <v>5729</v>
      </c>
      <c r="J72" s="695" t="str">
        <f t="shared" si="1"/>
        <v>G_p</v>
      </c>
      <c r="K72" s="693" t="s">
        <v>5791</v>
      </c>
      <c r="L72" s="695" t="s">
        <v>5723</v>
      </c>
      <c r="M72" s="695" t="s">
        <v>476</v>
      </c>
      <c r="N72" s="661">
        <v>31</v>
      </c>
      <c r="O72" s="603"/>
      <c r="P72" s="662" t="s">
        <v>84</v>
      </c>
      <c r="Q72" s="376" t="s">
        <v>85</v>
      </c>
      <c r="R72" s="596" t="s">
        <v>2422</v>
      </c>
      <c r="S72" s="596">
        <v>1</v>
      </c>
      <c r="T72" s="596">
        <v>0</v>
      </c>
      <c r="U72" s="596">
        <v>1</v>
      </c>
      <c r="V72" s="596">
        <v>0</v>
      </c>
      <c r="W72" s="603"/>
      <c r="X72" s="668">
        <v>290125</v>
      </c>
      <c r="Y72" s="376" t="s">
        <v>78</v>
      </c>
      <c r="Z72" s="596" t="s">
        <v>5828</v>
      </c>
      <c r="AA72" s="766"/>
      <c r="AB72" s="596" t="str">
        <f t="shared" si="7"/>
        <v>Unique</v>
      </c>
      <c r="AC72" s="603"/>
      <c r="AD72" s="603"/>
      <c r="AE72" s="603"/>
      <c r="AF72" s="603"/>
      <c r="AG72" s="603"/>
      <c r="AH72" s="603"/>
      <c r="AI72" s="603"/>
      <c r="AJ72" s="603"/>
      <c r="AK72" s="603"/>
      <c r="AL72" s="603"/>
      <c r="AM72" s="603"/>
      <c r="AN72" s="603"/>
      <c r="AO72" s="603"/>
      <c r="AP72" s="603"/>
      <c r="AQ72" s="603"/>
      <c r="AR72" s="603"/>
      <c r="AS72" s="603"/>
      <c r="AT72" s="603"/>
      <c r="AU72" s="603"/>
      <c r="AV72" s="603"/>
      <c r="AW72" s="603"/>
      <c r="AX72" s="603"/>
      <c r="AY72" s="603"/>
      <c r="AZ72" s="603"/>
      <c r="BA72" s="603"/>
      <c r="BB72" s="603"/>
      <c r="BC72" s="603"/>
      <c r="BD72" s="603"/>
      <c r="BE72" s="603"/>
      <c r="BF72" s="603"/>
      <c r="BG72" s="603"/>
      <c r="BH72" s="603"/>
      <c r="BI72" s="603"/>
      <c r="BJ72" s="603"/>
      <c r="BK72" s="603"/>
      <c r="BL72" s="603"/>
      <c r="BM72" s="603"/>
      <c r="BN72" s="603"/>
      <c r="BO72" s="603"/>
      <c r="BP72" s="603"/>
      <c r="BQ72" s="603"/>
      <c r="BR72" s="603"/>
      <c r="BS72" s="603"/>
      <c r="BT72" s="603"/>
      <c r="BU72" s="603"/>
      <c r="BV72" s="603"/>
      <c r="BW72" s="603"/>
      <c r="BX72" s="603"/>
      <c r="BY72" s="603"/>
      <c r="BZ72" s="603"/>
      <c r="CA72" s="603"/>
      <c r="CB72" s="603"/>
      <c r="CC72" s="603"/>
      <c r="CD72" s="603"/>
      <c r="CE72" s="603"/>
      <c r="CF72" s="603"/>
      <c r="CG72" s="603"/>
      <c r="CH72" s="603"/>
      <c r="CI72" s="603"/>
      <c r="CJ72" s="603"/>
      <c r="CK72" s="603"/>
    </row>
    <row r="73" spans="1:89" ht="14.25">
      <c r="A73" s="656" t="str">
        <f t="shared" si="6"/>
        <v>29_1_140621_G_p_sp.</v>
      </c>
      <c r="B73" s="693" t="s">
        <v>5789</v>
      </c>
      <c r="C73" s="693" t="s">
        <v>5790</v>
      </c>
      <c r="D73" s="694">
        <v>29</v>
      </c>
      <c r="E73" s="694">
        <v>1</v>
      </c>
      <c r="F73" s="694" t="s">
        <v>2084</v>
      </c>
      <c r="G73" s="694" t="s">
        <v>5827</v>
      </c>
      <c r="H73" s="694">
        <v>2021</v>
      </c>
      <c r="I73" s="695" t="s">
        <v>5729</v>
      </c>
      <c r="J73" s="695" t="str">
        <f t="shared" si="1"/>
        <v>G_p</v>
      </c>
      <c r="K73" s="693" t="s">
        <v>5791</v>
      </c>
      <c r="L73" s="695" t="s">
        <v>5723</v>
      </c>
      <c r="M73" s="695" t="s">
        <v>476</v>
      </c>
      <c r="N73" s="661">
        <v>31</v>
      </c>
      <c r="O73" s="603"/>
      <c r="P73" s="667" t="s">
        <v>1163</v>
      </c>
      <c r="Q73" s="596" t="s">
        <v>1164</v>
      </c>
      <c r="R73" s="596" t="s">
        <v>2422</v>
      </c>
      <c r="S73" s="596">
        <v>7</v>
      </c>
      <c r="T73" s="596">
        <v>0</v>
      </c>
      <c r="U73" s="596">
        <v>7</v>
      </c>
      <c r="V73" s="596">
        <v>0</v>
      </c>
      <c r="W73" s="603"/>
      <c r="X73" s="668">
        <v>290125</v>
      </c>
      <c r="Y73" s="376" t="s">
        <v>78</v>
      </c>
      <c r="Z73" s="596" t="s">
        <v>5829</v>
      </c>
      <c r="AA73" s="766"/>
      <c r="AB73" s="596" t="str">
        <f t="shared" si="7"/>
        <v>Unique</v>
      </c>
      <c r="AC73" s="603"/>
      <c r="AD73" s="603"/>
      <c r="AE73" s="603"/>
      <c r="AF73" s="603"/>
      <c r="AG73" s="603"/>
      <c r="AH73" s="603"/>
      <c r="AI73" s="603"/>
      <c r="AJ73" s="603"/>
      <c r="AK73" s="603"/>
      <c r="AL73" s="603"/>
      <c r="AM73" s="603"/>
      <c r="AN73" s="603"/>
      <c r="AO73" s="603"/>
      <c r="AP73" s="603"/>
      <c r="AQ73" s="603"/>
      <c r="AR73" s="603"/>
      <c r="AS73" s="603"/>
      <c r="AT73" s="603"/>
      <c r="AU73" s="603"/>
      <c r="AV73" s="603"/>
      <c r="AW73" s="603"/>
      <c r="AX73" s="603"/>
      <c r="AY73" s="603"/>
      <c r="AZ73" s="603"/>
      <c r="BA73" s="603"/>
      <c r="BB73" s="603"/>
      <c r="BC73" s="603"/>
      <c r="BD73" s="603"/>
      <c r="BE73" s="603"/>
      <c r="BF73" s="603"/>
      <c r="BG73" s="603"/>
      <c r="BH73" s="603"/>
      <c r="BI73" s="603"/>
      <c r="BJ73" s="603"/>
      <c r="BK73" s="603"/>
      <c r="BL73" s="603"/>
      <c r="BM73" s="603"/>
      <c r="BN73" s="603"/>
      <c r="BO73" s="603"/>
      <c r="BP73" s="603"/>
      <c r="BQ73" s="603"/>
      <c r="BR73" s="603"/>
      <c r="BS73" s="603"/>
      <c r="BT73" s="603"/>
      <c r="BU73" s="603"/>
      <c r="BV73" s="603"/>
      <c r="BW73" s="603"/>
      <c r="BX73" s="603"/>
      <c r="BY73" s="603"/>
      <c r="BZ73" s="603"/>
      <c r="CA73" s="603"/>
      <c r="CB73" s="603"/>
      <c r="CC73" s="603"/>
      <c r="CD73" s="603"/>
      <c r="CE73" s="603"/>
      <c r="CF73" s="603"/>
      <c r="CG73" s="603"/>
      <c r="CH73" s="603"/>
      <c r="CI73" s="603"/>
      <c r="CJ73" s="603"/>
      <c r="CK73" s="603"/>
    </row>
    <row r="74" spans="1:89" ht="14.25">
      <c r="A74" s="656" t="str">
        <f t="shared" si="6"/>
        <v>29_1_140621_G_p_ep.el</v>
      </c>
      <c r="B74" s="693" t="s">
        <v>5789</v>
      </c>
      <c r="C74" s="693" t="s">
        <v>5790</v>
      </c>
      <c r="D74" s="694">
        <v>29</v>
      </c>
      <c r="E74" s="694">
        <v>1</v>
      </c>
      <c r="F74" s="694" t="s">
        <v>2084</v>
      </c>
      <c r="G74" s="694" t="s">
        <v>5827</v>
      </c>
      <c r="H74" s="694">
        <v>2021</v>
      </c>
      <c r="I74" s="695" t="s">
        <v>5729</v>
      </c>
      <c r="J74" s="695" t="str">
        <f t="shared" si="1"/>
        <v>G_p</v>
      </c>
      <c r="K74" s="693" t="s">
        <v>5791</v>
      </c>
      <c r="L74" s="695" t="s">
        <v>5723</v>
      </c>
      <c r="M74" s="695" t="s">
        <v>476</v>
      </c>
      <c r="N74" s="661">
        <v>31</v>
      </c>
      <c r="O74" s="603"/>
      <c r="P74" s="667" t="s">
        <v>2312</v>
      </c>
      <c r="Q74" s="596" t="s">
        <v>2313</v>
      </c>
      <c r="R74" s="596" t="s">
        <v>2422</v>
      </c>
      <c r="S74" s="596">
        <v>1</v>
      </c>
      <c r="T74" s="596">
        <v>0</v>
      </c>
      <c r="U74" s="596">
        <v>1</v>
      </c>
      <c r="V74" s="596">
        <v>0</v>
      </c>
      <c r="W74" s="603"/>
      <c r="X74" s="668">
        <v>290125</v>
      </c>
      <c r="Y74" s="376" t="s">
        <v>78</v>
      </c>
      <c r="Z74" s="596" t="s">
        <v>5830</v>
      </c>
      <c r="AA74" s="766"/>
      <c r="AB74" s="596" t="str">
        <f t="shared" si="7"/>
        <v>Unique</v>
      </c>
      <c r="AC74" s="603"/>
      <c r="AD74" s="603"/>
      <c r="AE74" s="603"/>
      <c r="AF74" s="603"/>
      <c r="AG74" s="603"/>
      <c r="AH74" s="603"/>
      <c r="AI74" s="603"/>
      <c r="AJ74" s="603"/>
      <c r="AK74" s="603"/>
      <c r="AL74" s="603"/>
      <c r="AM74" s="603"/>
      <c r="AN74" s="603"/>
      <c r="AO74" s="603"/>
      <c r="AP74" s="603"/>
      <c r="AQ74" s="603"/>
      <c r="AR74" s="603"/>
      <c r="AS74" s="603"/>
      <c r="AT74" s="603"/>
      <c r="AU74" s="603"/>
      <c r="AV74" s="603"/>
      <c r="AW74" s="603"/>
      <c r="AX74" s="603"/>
      <c r="AY74" s="603"/>
      <c r="AZ74" s="603"/>
      <c r="BA74" s="603"/>
      <c r="BB74" s="603"/>
      <c r="BC74" s="603"/>
      <c r="BD74" s="603"/>
      <c r="BE74" s="603"/>
      <c r="BF74" s="603"/>
      <c r="BG74" s="603"/>
      <c r="BH74" s="603"/>
      <c r="BI74" s="603"/>
      <c r="BJ74" s="603"/>
      <c r="BK74" s="603"/>
      <c r="BL74" s="603"/>
      <c r="BM74" s="603"/>
      <c r="BN74" s="603"/>
      <c r="BO74" s="603"/>
      <c r="BP74" s="603"/>
      <c r="BQ74" s="603"/>
      <c r="BR74" s="603"/>
      <c r="BS74" s="603"/>
      <c r="BT74" s="603"/>
      <c r="BU74" s="603"/>
      <c r="BV74" s="603"/>
      <c r="BW74" s="603"/>
      <c r="BX74" s="603"/>
      <c r="BY74" s="603"/>
      <c r="BZ74" s="603"/>
      <c r="CA74" s="603"/>
      <c r="CB74" s="603"/>
      <c r="CC74" s="603"/>
      <c r="CD74" s="603"/>
      <c r="CE74" s="603"/>
      <c r="CF74" s="603"/>
      <c r="CG74" s="603"/>
      <c r="CH74" s="603"/>
      <c r="CI74" s="603"/>
      <c r="CJ74" s="603"/>
      <c r="CK74" s="603"/>
    </row>
    <row r="75" spans="1:89" ht="14.25">
      <c r="A75" s="656" t="str">
        <f t="shared" si="6"/>
        <v>11_1_170521_HU_p_ep.ba</v>
      </c>
      <c r="B75" s="685" t="s">
        <v>5763</v>
      </c>
      <c r="C75" s="685" t="s">
        <v>5764</v>
      </c>
      <c r="D75" s="686">
        <v>11</v>
      </c>
      <c r="E75" s="686">
        <v>1</v>
      </c>
      <c r="F75" s="686" t="s">
        <v>2325</v>
      </c>
      <c r="G75" s="686" t="s">
        <v>5728</v>
      </c>
      <c r="H75" s="686">
        <v>2021</v>
      </c>
      <c r="I75" s="687" t="s">
        <v>5729</v>
      </c>
      <c r="J75" s="687" t="str">
        <f t="shared" si="1"/>
        <v>HU_p</v>
      </c>
      <c r="K75" s="685" t="s">
        <v>5765</v>
      </c>
      <c r="L75" s="687" t="s">
        <v>5723</v>
      </c>
      <c r="M75" s="687" t="s">
        <v>476</v>
      </c>
      <c r="N75" s="661">
        <v>14</v>
      </c>
      <c r="O75" s="603"/>
      <c r="P75" s="662" t="s">
        <v>84</v>
      </c>
      <c r="Q75" s="376" t="s">
        <v>85</v>
      </c>
      <c r="R75" s="596" t="s">
        <v>2422</v>
      </c>
      <c r="S75" s="596">
        <v>3</v>
      </c>
      <c r="T75" s="596">
        <v>0</v>
      </c>
      <c r="U75" s="596">
        <v>3</v>
      </c>
      <c r="V75" s="596">
        <v>0</v>
      </c>
      <c r="W75" s="603"/>
      <c r="X75" s="668">
        <v>290125</v>
      </c>
      <c r="Y75" s="376" t="s">
        <v>78</v>
      </c>
      <c r="Z75" s="596" t="s">
        <v>5831</v>
      </c>
      <c r="AA75" s="766"/>
      <c r="AB75" s="596" t="str">
        <f t="shared" si="7"/>
        <v>Unique</v>
      </c>
      <c r="AC75" s="603"/>
      <c r="AD75" s="603"/>
      <c r="AE75" s="603"/>
      <c r="AF75" s="603"/>
      <c r="AG75" s="603"/>
      <c r="AH75" s="603"/>
      <c r="AI75" s="603"/>
      <c r="AJ75" s="603"/>
      <c r="AK75" s="603"/>
      <c r="AL75" s="603"/>
      <c r="AM75" s="603"/>
      <c r="AN75" s="603"/>
      <c r="AO75" s="603"/>
      <c r="AP75" s="603"/>
      <c r="AQ75" s="603"/>
      <c r="AR75" s="603"/>
      <c r="AS75" s="603"/>
      <c r="AT75" s="603"/>
      <c r="AU75" s="603"/>
      <c r="AV75" s="603"/>
      <c r="AW75" s="603"/>
      <c r="AX75" s="603"/>
      <c r="AY75" s="603"/>
      <c r="AZ75" s="603"/>
      <c r="BA75" s="603"/>
      <c r="BB75" s="603"/>
      <c r="BC75" s="603"/>
      <c r="BD75" s="603"/>
      <c r="BE75" s="603"/>
      <c r="BF75" s="603"/>
      <c r="BG75" s="603"/>
      <c r="BH75" s="603"/>
      <c r="BI75" s="603"/>
      <c r="BJ75" s="603"/>
      <c r="BK75" s="603"/>
      <c r="BL75" s="603"/>
      <c r="BM75" s="603"/>
      <c r="BN75" s="603"/>
      <c r="BO75" s="603"/>
      <c r="BP75" s="603"/>
      <c r="BQ75" s="603"/>
      <c r="BR75" s="603"/>
      <c r="BS75" s="603"/>
      <c r="BT75" s="603"/>
      <c r="BU75" s="603"/>
      <c r="BV75" s="603"/>
      <c r="BW75" s="603"/>
      <c r="BX75" s="603"/>
      <c r="BY75" s="603"/>
      <c r="BZ75" s="603"/>
      <c r="CA75" s="603"/>
      <c r="CB75" s="603"/>
      <c r="CC75" s="603"/>
      <c r="CD75" s="603"/>
      <c r="CE75" s="603"/>
      <c r="CF75" s="603"/>
      <c r="CG75" s="603"/>
      <c r="CH75" s="603"/>
      <c r="CI75" s="603"/>
      <c r="CJ75" s="603"/>
      <c r="CK75" s="603"/>
    </row>
    <row r="76" spans="1:89" ht="14.25">
      <c r="A76" s="656" t="str">
        <f t="shared" si="6"/>
        <v>31_1_170521_HO_p_ep.ba</v>
      </c>
      <c r="B76" s="682" t="s">
        <v>5751</v>
      </c>
      <c r="C76" s="682" t="s">
        <v>5752</v>
      </c>
      <c r="D76" s="683">
        <v>31</v>
      </c>
      <c r="E76" s="683">
        <v>1</v>
      </c>
      <c r="F76" s="683" t="s">
        <v>2325</v>
      </c>
      <c r="G76" s="683" t="s">
        <v>5728</v>
      </c>
      <c r="H76" s="683">
        <v>2021</v>
      </c>
      <c r="I76" s="684" t="s">
        <v>5729</v>
      </c>
      <c r="J76" s="684" t="str">
        <f t="shared" si="1"/>
        <v>HO_p</v>
      </c>
      <c r="K76" s="682" t="s">
        <v>5753</v>
      </c>
      <c r="L76" s="684" t="s">
        <v>5723</v>
      </c>
      <c r="M76" s="684" t="s">
        <v>476</v>
      </c>
      <c r="N76" s="661">
        <v>32</v>
      </c>
      <c r="O76" s="603"/>
      <c r="P76" s="662" t="s">
        <v>84</v>
      </c>
      <c r="Q76" s="376" t="s">
        <v>85</v>
      </c>
      <c r="R76" s="596" t="s">
        <v>2422</v>
      </c>
      <c r="S76" s="596">
        <v>2</v>
      </c>
      <c r="T76" s="596">
        <v>0</v>
      </c>
      <c r="U76" s="596">
        <v>2</v>
      </c>
      <c r="V76" s="596">
        <v>0</v>
      </c>
      <c r="W76" s="603"/>
      <c r="X76" s="668">
        <v>290125</v>
      </c>
      <c r="Y76" s="376" t="s">
        <v>78</v>
      </c>
      <c r="Z76" s="596" t="s">
        <v>5832</v>
      </c>
      <c r="AA76" s="766"/>
      <c r="AB76" s="596" t="str">
        <f t="shared" si="7"/>
        <v>Unique</v>
      </c>
      <c r="AC76" s="603"/>
      <c r="AD76" s="603"/>
      <c r="AE76" s="603"/>
      <c r="AF76" s="603"/>
      <c r="AG76" s="603"/>
      <c r="AH76" s="603"/>
      <c r="AI76" s="603"/>
      <c r="AJ76" s="603"/>
      <c r="AK76" s="603"/>
      <c r="AL76" s="603"/>
      <c r="AM76" s="603"/>
      <c r="AN76" s="603"/>
      <c r="AO76" s="603"/>
      <c r="AP76" s="603"/>
      <c r="AQ76" s="603"/>
      <c r="AR76" s="603"/>
      <c r="AS76" s="603"/>
      <c r="AT76" s="603"/>
      <c r="AU76" s="603"/>
      <c r="AV76" s="603"/>
      <c r="AW76" s="603"/>
      <c r="AX76" s="603"/>
      <c r="AY76" s="603"/>
      <c r="AZ76" s="603"/>
      <c r="BA76" s="603"/>
      <c r="BB76" s="603"/>
      <c r="BC76" s="603"/>
      <c r="BD76" s="603"/>
      <c r="BE76" s="603"/>
      <c r="BF76" s="603"/>
      <c r="BG76" s="603"/>
      <c r="BH76" s="603"/>
      <c r="BI76" s="603"/>
      <c r="BJ76" s="603"/>
      <c r="BK76" s="603"/>
      <c r="BL76" s="603"/>
      <c r="BM76" s="603"/>
      <c r="BN76" s="603"/>
      <c r="BO76" s="603"/>
      <c r="BP76" s="603"/>
      <c r="BQ76" s="603"/>
      <c r="BR76" s="603"/>
      <c r="BS76" s="603"/>
      <c r="BT76" s="603"/>
      <c r="BU76" s="603"/>
      <c r="BV76" s="603"/>
      <c r="BW76" s="603"/>
      <c r="BX76" s="603"/>
      <c r="BY76" s="603"/>
      <c r="BZ76" s="603"/>
      <c r="CA76" s="603"/>
      <c r="CB76" s="603"/>
      <c r="CC76" s="603"/>
      <c r="CD76" s="603"/>
      <c r="CE76" s="603"/>
      <c r="CF76" s="603"/>
      <c r="CG76" s="603"/>
      <c r="CH76" s="603"/>
      <c r="CI76" s="603"/>
      <c r="CJ76" s="603"/>
      <c r="CK76" s="603"/>
    </row>
    <row r="77" spans="1:89" ht="14.25">
      <c r="A77" s="656" t="str">
        <f t="shared" si="6"/>
        <v>31_1_170521_HO_p_sp.</v>
      </c>
      <c r="B77" s="682" t="s">
        <v>5751</v>
      </c>
      <c r="C77" s="682" t="s">
        <v>5752</v>
      </c>
      <c r="D77" s="683">
        <v>31</v>
      </c>
      <c r="E77" s="683">
        <v>1</v>
      </c>
      <c r="F77" s="683" t="s">
        <v>2325</v>
      </c>
      <c r="G77" s="683" t="s">
        <v>5728</v>
      </c>
      <c r="H77" s="683">
        <v>2021</v>
      </c>
      <c r="I77" s="684" t="s">
        <v>5729</v>
      </c>
      <c r="J77" s="684" t="str">
        <f t="shared" si="1"/>
        <v>HO_p</v>
      </c>
      <c r="K77" s="682" t="s">
        <v>5753</v>
      </c>
      <c r="L77" s="684" t="s">
        <v>5723</v>
      </c>
      <c r="M77" s="684" t="s">
        <v>476</v>
      </c>
      <c r="N77" s="661">
        <v>32</v>
      </c>
      <c r="O77" s="603"/>
      <c r="P77" s="667" t="s">
        <v>1163</v>
      </c>
      <c r="Q77" s="596" t="s">
        <v>1164</v>
      </c>
      <c r="R77" s="596" t="s">
        <v>2422</v>
      </c>
      <c r="S77" s="596">
        <v>1</v>
      </c>
      <c r="T77" s="596">
        <v>0</v>
      </c>
      <c r="U77" s="596">
        <v>1</v>
      </c>
      <c r="V77" s="596">
        <v>0</v>
      </c>
      <c r="W77" s="603"/>
      <c r="X77" s="668">
        <v>290125</v>
      </c>
      <c r="Y77" s="376" t="s">
        <v>78</v>
      </c>
      <c r="Z77" s="596" t="s">
        <v>5833</v>
      </c>
      <c r="AA77" s="766"/>
      <c r="AB77" s="596" t="str">
        <f t="shared" si="7"/>
        <v>Unique</v>
      </c>
      <c r="AC77" s="603"/>
      <c r="AD77" s="603"/>
      <c r="AE77" s="603"/>
      <c r="AF77" s="603"/>
      <c r="AG77" s="603"/>
      <c r="AH77" s="603"/>
      <c r="AI77" s="603"/>
      <c r="AJ77" s="603"/>
      <c r="AK77" s="603"/>
      <c r="AL77" s="603"/>
      <c r="AM77" s="603"/>
      <c r="AN77" s="603"/>
      <c r="AO77" s="603"/>
      <c r="AP77" s="603"/>
      <c r="AQ77" s="603"/>
      <c r="AR77" s="603"/>
      <c r="AS77" s="603"/>
      <c r="AT77" s="603"/>
      <c r="AU77" s="603"/>
      <c r="AV77" s="603"/>
      <c r="AW77" s="603"/>
      <c r="AX77" s="603"/>
      <c r="AY77" s="603"/>
      <c r="AZ77" s="603"/>
      <c r="BA77" s="603"/>
      <c r="BB77" s="603"/>
      <c r="BC77" s="603"/>
      <c r="BD77" s="603"/>
      <c r="BE77" s="603"/>
      <c r="BF77" s="603"/>
      <c r="BG77" s="603"/>
      <c r="BH77" s="603"/>
      <c r="BI77" s="603"/>
      <c r="BJ77" s="603"/>
      <c r="BK77" s="603"/>
      <c r="BL77" s="603"/>
      <c r="BM77" s="603"/>
      <c r="BN77" s="603"/>
      <c r="BO77" s="603"/>
      <c r="BP77" s="603"/>
      <c r="BQ77" s="603"/>
      <c r="BR77" s="603"/>
      <c r="BS77" s="603"/>
      <c r="BT77" s="603"/>
      <c r="BU77" s="603"/>
      <c r="BV77" s="603"/>
      <c r="BW77" s="603"/>
      <c r="BX77" s="603"/>
      <c r="BY77" s="603"/>
      <c r="BZ77" s="603"/>
      <c r="CA77" s="603"/>
      <c r="CB77" s="603"/>
      <c r="CC77" s="603"/>
      <c r="CD77" s="603"/>
      <c r="CE77" s="603"/>
      <c r="CF77" s="603"/>
      <c r="CG77" s="603"/>
      <c r="CH77" s="603"/>
      <c r="CI77" s="603"/>
      <c r="CJ77" s="603"/>
      <c r="CK77" s="603"/>
    </row>
    <row r="78" spans="1:89" ht="14.25">
      <c r="A78" s="656" t="str">
        <f t="shared" si="6"/>
        <v>16_1_310521_N_p_sp.</v>
      </c>
      <c r="B78" s="676" t="s">
        <v>5742</v>
      </c>
      <c r="C78" s="676" t="s">
        <v>5743</v>
      </c>
      <c r="D78" s="677">
        <v>16</v>
      </c>
      <c r="E78" s="677">
        <v>1</v>
      </c>
      <c r="F78" s="677" t="s">
        <v>5728</v>
      </c>
      <c r="G78" s="677" t="s">
        <v>2084</v>
      </c>
      <c r="H78" s="677">
        <v>2021</v>
      </c>
      <c r="I78" s="678" t="s">
        <v>5729</v>
      </c>
      <c r="J78" s="678" t="str">
        <f t="shared" si="1"/>
        <v>N_p</v>
      </c>
      <c r="K78" s="676" t="s">
        <v>5744</v>
      </c>
      <c r="L78" s="678" t="s">
        <v>5723</v>
      </c>
      <c r="M78" s="678" t="s">
        <v>5834</v>
      </c>
      <c r="N78" s="661">
        <v>35</v>
      </c>
      <c r="O78" s="603"/>
      <c r="P78" s="667" t="s">
        <v>1163</v>
      </c>
      <c r="Q78" s="596" t="s">
        <v>1164</v>
      </c>
      <c r="R78" s="596" t="s">
        <v>2422</v>
      </c>
      <c r="S78" s="596">
        <v>1</v>
      </c>
      <c r="T78" s="596">
        <v>0</v>
      </c>
      <c r="U78" s="596">
        <v>1</v>
      </c>
      <c r="V78" s="596">
        <v>0</v>
      </c>
      <c r="W78" s="603"/>
      <c r="X78" s="668">
        <v>290125</v>
      </c>
      <c r="Y78" s="376" t="s">
        <v>78</v>
      </c>
      <c r="Z78" s="596" t="s">
        <v>5835</v>
      </c>
      <c r="AA78" s="766"/>
      <c r="AB78" s="596" t="str">
        <f t="shared" si="7"/>
        <v>Unique</v>
      </c>
      <c r="AC78" s="603"/>
      <c r="AD78" s="603"/>
      <c r="AE78" s="603"/>
      <c r="AF78" s="603"/>
      <c r="AG78" s="603"/>
      <c r="AH78" s="603"/>
      <c r="AI78" s="603"/>
      <c r="AJ78" s="603"/>
      <c r="AK78" s="603"/>
      <c r="AL78" s="603"/>
      <c r="AM78" s="603"/>
      <c r="AN78" s="603"/>
      <c r="AO78" s="603"/>
      <c r="AP78" s="603"/>
      <c r="AQ78" s="603"/>
      <c r="AR78" s="603"/>
      <c r="AS78" s="603"/>
      <c r="AT78" s="603"/>
      <c r="AU78" s="603"/>
      <c r="AV78" s="603"/>
      <c r="AW78" s="603"/>
      <c r="AX78" s="603"/>
      <c r="AY78" s="603"/>
      <c r="AZ78" s="603"/>
      <c r="BA78" s="603"/>
      <c r="BB78" s="603"/>
      <c r="BC78" s="603"/>
      <c r="BD78" s="603"/>
      <c r="BE78" s="603"/>
      <c r="BF78" s="603"/>
      <c r="BG78" s="603"/>
      <c r="BH78" s="603"/>
      <c r="BI78" s="603"/>
      <c r="BJ78" s="603"/>
      <c r="BK78" s="603"/>
      <c r="BL78" s="603"/>
      <c r="BM78" s="603"/>
      <c r="BN78" s="603"/>
      <c r="BO78" s="603"/>
      <c r="BP78" s="603"/>
      <c r="BQ78" s="603"/>
      <c r="BR78" s="603"/>
      <c r="BS78" s="603"/>
      <c r="BT78" s="603"/>
      <c r="BU78" s="603"/>
      <c r="BV78" s="603"/>
      <c r="BW78" s="603"/>
      <c r="BX78" s="603"/>
      <c r="BY78" s="603"/>
      <c r="BZ78" s="603"/>
      <c r="CA78" s="603"/>
      <c r="CB78" s="603"/>
      <c r="CC78" s="603"/>
      <c r="CD78" s="603"/>
      <c r="CE78" s="603"/>
      <c r="CF78" s="603"/>
      <c r="CG78" s="603"/>
      <c r="CH78" s="603"/>
      <c r="CI78" s="603"/>
      <c r="CJ78" s="603"/>
      <c r="CK78" s="603"/>
    </row>
    <row r="79" spans="1:89" ht="14.25">
      <c r="A79" s="656" t="str">
        <f t="shared" si="6"/>
        <v>5_1_120721_HAC_p_ep.ba</v>
      </c>
      <c r="B79" s="664" t="s">
        <v>5726</v>
      </c>
      <c r="C79" s="664" t="s">
        <v>5727</v>
      </c>
      <c r="D79" s="665">
        <v>5</v>
      </c>
      <c r="E79" s="665">
        <v>1</v>
      </c>
      <c r="F79" s="665" t="s">
        <v>5719</v>
      </c>
      <c r="G79" s="665" t="s">
        <v>5720</v>
      </c>
      <c r="H79" s="665">
        <v>2021</v>
      </c>
      <c r="I79" s="666" t="s">
        <v>5729</v>
      </c>
      <c r="J79" s="666" t="str">
        <f t="shared" si="1"/>
        <v>HAC_p</v>
      </c>
      <c r="K79" s="664" t="s">
        <v>5730</v>
      </c>
      <c r="L79" s="666" t="s">
        <v>5723</v>
      </c>
      <c r="M79" s="666" t="s">
        <v>476</v>
      </c>
      <c r="N79" s="661">
        <v>49</v>
      </c>
      <c r="O79" s="603"/>
      <c r="P79" s="662" t="s">
        <v>84</v>
      </c>
      <c r="Q79" s="376" t="s">
        <v>85</v>
      </c>
      <c r="R79" s="596" t="s">
        <v>2422</v>
      </c>
      <c r="S79" s="596">
        <v>12</v>
      </c>
      <c r="T79" s="596">
        <v>5</v>
      </c>
      <c r="U79" s="596">
        <v>7</v>
      </c>
      <c r="V79" s="596">
        <v>0</v>
      </c>
      <c r="W79" s="603"/>
      <c r="X79" s="668">
        <v>290125</v>
      </c>
      <c r="Y79" s="376" t="s">
        <v>78</v>
      </c>
      <c r="Z79" s="596" t="s">
        <v>5836</v>
      </c>
      <c r="AA79" s="766"/>
      <c r="AB79" s="596" t="str">
        <f t="shared" si="7"/>
        <v>Unique</v>
      </c>
      <c r="AC79" s="603"/>
      <c r="AD79" s="603"/>
      <c r="AE79" s="603"/>
      <c r="AF79" s="603"/>
      <c r="AG79" s="603"/>
      <c r="AH79" s="603"/>
      <c r="AI79" s="603"/>
      <c r="AJ79" s="603"/>
      <c r="AK79" s="603"/>
      <c r="AL79" s="603"/>
      <c r="AM79" s="603"/>
      <c r="AN79" s="603"/>
      <c r="AO79" s="603"/>
      <c r="AP79" s="603"/>
      <c r="AQ79" s="603"/>
      <c r="AR79" s="603"/>
      <c r="AS79" s="603"/>
      <c r="AT79" s="603"/>
      <c r="AU79" s="603"/>
      <c r="AV79" s="603"/>
      <c r="AW79" s="603"/>
      <c r="AX79" s="603"/>
      <c r="AY79" s="603"/>
      <c r="AZ79" s="603"/>
      <c r="BA79" s="603"/>
      <c r="BB79" s="603"/>
      <c r="BC79" s="603"/>
      <c r="BD79" s="603"/>
      <c r="BE79" s="603"/>
      <c r="BF79" s="603"/>
      <c r="BG79" s="603"/>
      <c r="BH79" s="603"/>
      <c r="BI79" s="603"/>
      <c r="BJ79" s="603"/>
      <c r="BK79" s="603"/>
      <c r="BL79" s="603"/>
      <c r="BM79" s="603"/>
      <c r="BN79" s="603"/>
      <c r="BO79" s="603"/>
      <c r="BP79" s="603"/>
      <c r="BQ79" s="603"/>
      <c r="BR79" s="603"/>
      <c r="BS79" s="603"/>
      <c r="BT79" s="603"/>
      <c r="BU79" s="603"/>
      <c r="BV79" s="603"/>
      <c r="BW79" s="603"/>
      <c r="BX79" s="603"/>
      <c r="BY79" s="603"/>
      <c r="BZ79" s="603"/>
      <c r="CA79" s="603"/>
      <c r="CB79" s="603"/>
      <c r="CC79" s="603"/>
      <c r="CD79" s="603"/>
      <c r="CE79" s="603"/>
      <c r="CF79" s="603"/>
      <c r="CG79" s="603"/>
      <c r="CH79" s="603"/>
      <c r="CI79" s="603"/>
      <c r="CJ79" s="603"/>
      <c r="CK79" s="603"/>
    </row>
    <row r="80" spans="1:89" ht="14.25">
      <c r="A80" s="656" t="str">
        <f t="shared" si="6"/>
        <v>5_1_120721_HAC_p_sp.</v>
      </c>
      <c r="B80" s="664" t="s">
        <v>5726</v>
      </c>
      <c r="C80" s="664" t="s">
        <v>5727</v>
      </c>
      <c r="D80" s="665">
        <v>5</v>
      </c>
      <c r="E80" s="665">
        <v>1</v>
      </c>
      <c r="F80" s="665" t="s">
        <v>5719</v>
      </c>
      <c r="G80" s="665" t="s">
        <v>5720</v>
      </c>
      <c r="H80" s="665">
        <v>2021</v>
      </c>
      <c r="I80" s="666" t="s">
        <v>5729</v>
      </c>
      <c r="J80" s="666" t="str">
        <f t="shared" si="1"/>
        <v>HAC_p</v>
      </c>
      <c r="K80" s="664" t="s">
        <v>5730</v>
      </c>
      <c r="L80" s="666" t="s">
        <v>5723</v>
      </c>
      <c r="M80" s="666" t="s">
        <v>476</v>
      </c>
      <c r="N80" s="661">
        <v>49</v>
      </c>
      <c r="O80" s="603"/>
      <c r="P80" s="667" t="s">
        <v>1163</v>
      </c>
      <c r="Q80" s="596" t="s">
        <v>1164</v>
      </c>
      <c r="R80" s="596" t="s">
        <v>2422</v>
      </c>
      <c r="S80" s="596">
        <v>15</v>
      </c>
      <c r="T80" s="596">
        <v>0</v>
      </c>
      <c r="U80" s="596">
        <v>15</v>
      </c>
      <c r="V80" s="596">
        <v>0</v>
      </c>
      <c r="W80" s="603"/>
      <c r="X80" s="668">
        <v>290125</v>
      </c>
      <c r="Y80" s="376" t="s">
        <v>78</v>
      </c>
      <c r="Z80" s="596" t="s">
        <v>5837</v>
      </c>
      <c r="AA80" s="766"/>
      <c r="AB80" s="596" t="str">
        <f t="shared" si="7"/>
        <v>Unique</v>
      </c>
      <c r="AC80" s="603"/>
      <c r="AD80" s="603"/>
      <c r="AE80" s="603"/>
      <c r="AF80" s="603"/>
      <c r="AG80" s="603"/>
      <c r="AH80" s="603"/>
      <c r="AI80" s="603"/>
      <c r="AJ80" s="603"/>
      <c r="AK80" s="603"/>
      <c r="AL80" s="603"/>
      <c r="AM80" s="603"/>
      <c r="AN80" s="603"/>
      <c r="AO80" s="603"/>
      <c r="AP80" s="603"/>
      <c r="AQ80" s="603"/>
      <c r="AR80" s="603"/>
      <c r="AS80" s="603"/>
      <c r="AT80" s="603"/>
      <c r="AU80" s="603"/>
      <c r="AV80" s="603"/>
      <c r="AW80" s="603"/>
      <c r="AX80" s="603"/>
      <c r="AY80" s="603"/>
      <c r="AZ80" s="603"/>
      <c r="BA80" s="603"/>
      <c r="BB80" s="603"/>
      <c r="BC80" s="603"/>
      <c r="BD80" s="603"/>
      <c r="BE80" s="603"/>
      <c r="BF80" s="603"/>
      <c r="BG80" s="603"/>
      <c r="BH80" s="603"/>
      <c r="BI80" s="603"/>
      <c r="BJ80" s="603"/>
      <c r="BK80" s="603"/>
      <c r="BL80" s="603"/>
      <c r="BM80" s="603"/>
      <c r="BN80" s="603"/>
      <c r="BO80" s="603"/>
      <c r="BP80" s="603"/>
      <c r="BQ80" s="603"/>
      <c r="BR80" s="603"/>
      <c r="BS80" s="603"/>
      <c r="BT80" s="603"/>
      <c r="BU80" s="603"/>
      <c r="BV80" s="603"/>
      <c r="BW80" s="603"/>
      <c r="BX80" s="603"/>
      <c r="BY80" s="603"/>
      <c r="BZ80" s="603"/>
      <c r="CA80" s="603"/>
      <c r="CB80" s="603"/>
      <c r="CC80" s="603"/>
      <c r="CD80" s="603"/>
      <c r="CE80" s="603"/>
      <c r="CF80" s="603"/>
      <c r="CG80" s="603"/>
      <c r="CH80" s="603"/>
      <c r="CI80" s="603"/>
      <c r="CJ80" s="603"/>
      <c r="CK80" s="603"/>
    </row>
    <row r="81" spans="1:89" ht="14.25">
      <c r="A81" s="656" t="str">
        <f t="shared" si="6"/>
        <v>5_1_120721_HAC_p_rh.ca</v>
      </c>
      <c r="B81" s="664" t="s">
        <v>5726</v>
      </c>
      <c r="C81" s="664" t="s">
        <v>5727</v>
      </c>
      <c r="D81" s="665">
        <v>5</v>
      </c>
      <c r="E81" s="665">
        <v>1</v>
      </c>
      <c r="F81" s="665" t="s">
        <v>5719</v>
      </c>
      <c r="G81" s="665" t="s">
        <v>5720</v>
      </c>
      <c r="H81" s="665">
        <v>2021</v>
      </c>
      <c r="I81" s="666" t="s">
        <v>5729</v>
      </c>
      <c r="J81" s="666" t="str">
        <f t="shared" si="1"/>
        <v>HAC_p</v>
      </c>
      <c r="K81" s="664" t="s">
        <v>5730</v>
      </c>
      <c r="L81" s="666" t="s">
        <v>5723</v>
      </c>
      <c r="M81" s="666" t="s">
        <v>476</v>
      </c>
      <c r="N81" s="661">
        <v>49</v>
      </c>
      <c r="O81" s="603"/>
      <c r="P81" s="667" t="s">
        <v>134</v>
      </c>
      <c r="Q81" s="596" t="s">
        <v>135</v>
      </c>
      <c r="R81" s="596" t="s">
        <v>2422</v>
      </c>
      <c r="S81" s="596">
        <v>1</v>
      </c>
      <c r="T81" s="596">
        <v>0</v>
      </c>
      <c r="U81" s="596">
        <v>1</v>
      </c>
      <c r="V81" s="596">
        <v>0</v>
      </c>
      <c r="W81" s="603"/>
      <c r="X81" s="668">
        <v>290125</v>
      </c>
      <c r="Y81" s="376" t="s">
        <v>78</v>
      </c>
      <c r="Z81" s="596" t="s">
        <v>5838</v>
      </c>
      <c r="AA81" s="766"/>
      <c r="AB81" s="596" t="str">
        <f t="shared" si="7"/>
        <v>Unique</v>
      </c>
      <c r="AC81" s="603"/>
      <c r="AD81" s="603"/>
      <c r="AE81" s="603"/>
      <c r="AF81" s="603"/>
      <c r="AG81" s="603"/>
      <c r="AH81" s="603"/>
      <c r="AI81" s="603"/>
      <c r="AJ81" s="603"/>
      <c r="AK81" s="603"/>
      <c r="AL81" s="603"/>
      <c r="AM81" s="603"/>
      <c r="AN81" s="603"/>
      <c r="AO81" s="603"/>
      <c r="AP81" s="603"/>
      <c r="AQ81" s="603"/>
      <c r="AR81" s="603"/>
      <c r="AS81" s="603"/>
      <c r="AT81" s="603"/>
      <c r="AU81" s="603"/>
      <c r="AV81" s="603"/>
      <c r="AW81" s="603"/>
      <c r="AX81" s="603"/>
      <c r="AY81" s="603"/>
      <c r="AZ81" s="603"/>
      <c r="BA81" s="603"/>
      <c r="BB81" s="603"/>
      <c r="BC81" s="603"/>
      <c r="BD81" s="603"/>
      <c r="BE81" s="603"/>
      <c r="BF81" s="603"/>
      <c r="BG81" s="603"/>
      <c r="BH81" s="603"/>
      <c r="BI81" s="603"/>
      <c r="BJ81" s="603"/>
      <c r="BK81" s="603"/>
      <c r="BL81" s="603"/>
      <c r="BM81" s="603"/>
      <c r="BN81" s="603"/>
      <c r="BO81" s="603"/>
      <c r="BP81" s="603"/>
      <c r="BQ81" s="603"/>
      <c r="BR81" s="603"/>
      <c r="BS81" s="603"/>
      <c r="BT81" s="603"/>
      <c r="BU81" s="603"/>
      <c r="BV81" s="603"/>
      <c r="BW81" s="603"/>
      <c r="BX81" s="603"/>
      <c r="BY81" s="603"/>
      <c r="BZ81" s="603"/>
      <c r="CA81" s="603"/>
      <c r="CB81" s="603"/>
      <c r="CC81" s="603"/>
      <c r="CD81" s="603"/>
      <c r="CE81" s="603"/>
      <c r="CF81" s="603"/>
      <c r="CG81" s="603"/>
      <c r="CH81" s="603"/>
      <c r="CI81" s="603"/>
      <c r="CJ81" s="603"/>
      <c r="CK81" s="603"/>
    </row>
    <row r="82" spans="1:89" ht="14.25">
      <c r="A82" s="656" t="str">
        <f t="shared" si="6"/>
        <v>5_1_120721_HAC_p_sy.pi</v>
      </c>
      <c r="B82" s="664" t="s">
        <v>5726</v>
      </c>
      <c r="C82" s="664" t="s">
        <v>5727</v>
      </c>
      <c r="D82" s="665">
        <v>5</v>
      </c>
      <c r="E82" s="665">
        <v>1</v>
      </c>
      <c r="F82" s="665" t="s">
        <v>5719</v>
      </c>
      <c r="G82" s="665" t="s">
        <v>5720</v>
      </c>
      <c r="H82" s="665">
        <v>2021</v>
      </c>
      <c r="I82" s="666" t="s">
        <v>5729</v>
      </c>
      <c r="J82" s="666" t="str">
        <f t="shared" si="1"/>
        <v>HAC_p</v>
      </c>
      <c r="K82" s="664" t="s">
        <v>5730</v>
      </c>
      <c r="L82" s="666" t="s">
        <v>5723</v>
      </c>
      <c r="M82" s="666" t="s">
        <v>476</v>
      </c>
      <c r="N82" s="661">
        <v>49</v>
      </c>
      <c r="O82" s="603"/>
      <c r="P82" s="667" t="s">
        <v>176</v>
      </c>
      <c r="Q82" s="596" t="s">
        <v>177</v>
      </c>
      <c r="R82" s="596" t="s">
        <v>2422</v>
      </c>
      <c r="S82" s="596">
        <v>1</v>
      </c>
      <c r="T82" s="596">
        <v>0</v>
      </c>
      <c r="U82" s="596">
        <v>1</v>
      </c>
      <c r="V82" s="596">
        <v>0</v>
      </c>
      <c r="W82" s="603"/>
      <c r="X82" s="668">
        <v>290125</v>
      </c>
      <c r="Y82" s="376" t="s">
        <v>78</v>
      </c>
      <c r="Z82" s="596" t="s">
        <v>5839</v>
      </c>
      <c r="AA82" s="766"/>
      <c r="AB82" s="596" t="str">
        <f t="shared" si="7"/>
        <v>Unique</v>
      </c>
      <c r="AC82" s="603"/>
      <c r="AD82" s="603"/>
      <c r="AE82" s="603"/>
      <c r="AF82" s="603"/>
      <c r="AG82" s="603"/>
      <c r="AH82" s="603"/>
      <c r="AI82" s="603"/>
      <c r="AJ82" s="603"/>
      <c r="AK82" s="603"/>
      <c r="AL82" s="603"/>
      <c r="AM82" s="603"/>
      <c r="AN82" s="603"/>
      <c r="AO82" s="603"/>
      <c r="AP82" s="603"/>
      <c r="AQ82" s="603"/>
      <c r="AR82" s="603"/>
      <c r="AS82" s="603"/>
      <c r="AT82" s="603"/>
      <c r="AU82" s="603"/>
      <c r="AV82" s="603"/>
      <c r="AW82" s="603"/>
      <c r="AX82" s="603"/>
      <c r="AY82" s="603"/>
      <c r="AZ82" s="603"/>
      <c r="BA82" s="603"/>
      <c r="BB82" s="603"/>
      <c r="BC82" s="603"/>
      <c r="BD82" s="603"/>
      <c r="BE82" s="603"/>
      <c r="BF82" s="603"/>
      <c r="BG82" s="603"/>
      <c r="BH82" s="603"/>
      <c r="BI82" s="603"/>
      <c r="BJ82" s="603"/>
      <c r="BK82" s="603"/>
      <c r="BL82" s="603"/>
      <c r="BM82" s="603"/>
      <c r="BN82" s="603"/>
      <c r="BO82" s="603"/>
      <c r="BP82" s="603"/>
      <c r="BQ82" s="603"/>
      <c r="BR82" s="603"/>
      <c r="BS82" s="603"/>
      <c r="BT82" s="603"/>
      <c r="BU82" s="603"/>
      <c r="BV82" s="603"/>
      <c r="BW82" s="603"/>
      <c r="BX82" s="603"/>
      <c r="BY82" s="603"/>
      <c r="BZ82" s="603"/>
      <c r="CA82" s="603"/>
      <c r="CB82" s="603"/>
      <c r="CC82" s="603"/>
      <c r="CD82" s="603"/>
      <c r="CE82" s="603"/>
      <c r="CF82" s="603"/>
      <c r="CG82" s="603"/>
      <c r="CH82" s="603"/>
      <c r="CI82" s="603"/>
      <c r="CJ82" s="603"/>
      <c r="CK82" s="603"/>
    </row>
    <row r="83" spans="1:89" ht="14.25">
      <c r="A83" s="656" t="str">
        <f t="shared" si="6"/>
        <v>31_2_120721_V_p_ep.ba</v>
      </c>
      <c r="B83" s="673" t="s">
        <v>5736</v>
      </c>
      <c r="C83" s="673" t="s">
        <v>5737</v>
      </c>
      <c r="D83" s="674">
        <v>31</v>
      </c>
      <c r="E83" s="674">
        <v>2</v>
      </c>
      <c r="F83" s="674" t="s">
        <v>5719</v>
      </c>
      <c r="G83" s="674" t="s">
        <v>5720</v>
      </c>
      <c r="H83" s="674">
        <v>2021</v>
      </c>
      <c r="I83" s="675" t="s">
        <v>5729</v>
      </c>
      <c r="J83" s="675" t="str">
        <f t="shared" si="1"/>
        <v>V_p</v>
      </c>
      <c r="K83" s="673" t="s">
        <v>5738</v>
      </c>
      <c r="L83" s="675" t="s">
        <v>5723</v>
      </c>
      <c r="M83" s="675" t="s">
        <v>5834</v>
      </c>
      <c r="N83" s="661">
        <v>148</v>
      </c>
      <c r="O83" s="603"/>
      <c r="P83" s="662" t="s">
        <v>84</v>
      </c>
      <c r="Q83" s="376" t="s">
        <v>85</v>
      </c>
      <c r="R83" s="596" t="s">
        <v>2422</v>
      </c>
      <c r="S83" s="596">
        <v>1</v>
      </c>
      <c r="T83" s="596">
        <v>0</v>
      </c>
      <c r="U83" s="596">
        <v>1</v>
      </c>
      <c r="V83" s="596">
        <v>0</v>
      </c>
      <c r="W83" s="603"/>
      <c r="X83" s="668">
        <v>290125</v>
      </c>
      <c r="Y83" s="376" t="s">
        <v>78</v>
      </c>
      <c r="Z83" s="596" t="s">
        <v>5840</v>
      </c>
      <c r="AA83" s="766"/>
      <c r="AB83" s="596" t="str">
        <f t="shared" si="7"/>
        <v>Unique</v>
      </c>
      <c r="AC83" s="603"/>
      <c r="AD83" s="603"/>
      <c r="AE83" s="603"/>
      <c r="AF83" s="603"/>
      <c r="AG83" s="603"/>
      <c r="AH83" s="603"/>
      <c r="AI83" s="603"/>
      <c r="AJ83" s="603"/>
      <c r="AK83" s="603"/>
      <c r="AL83" s="603"/>
      <c r="AM83" s="603"/>
      <c r="AN83" s="603"/>
      <c r="AO83" s="603"/>
      <c r="AP83" s="603"/>
      <c r="AQ83" s="603"/>
      <c r="AR83" s="603"/>
      <c r="AS83" s="603"/>
      <c r="AT83" s="603"/>
      <c r="AU83" s="603"/>
      <c r="AV83" s="603"/>
      <c r="AW83" s="603"/>
      <c r="AX83" s="603"/>
      <c r="AY83" s="603"/>
      <c r="AZ83" s="603"/>
      <c r="BA83" s="603"/>
      <c r="BB83" s="603"/>
      <c r="BC83" s="603"/>
      <c r="BD83" s="603"/>
      <c r="BE83" s="603"/>
      <c r="BF83" s="603"/>
      <c r="BG83" s="603"/>
      <c r="BH83" s="603"/>
      <c r="BI83" s="603"/>
      <c r="BJ83" s="603"/>
      <c r="BK83" s="603"/>
      <c r="BL83" s="603"/>
      <c r="BM83" s="603"/>
      <c r="BN83" s="603"/>
      <c r="BO83" s="603"/>
      <c r="BP83" s="603"/>
      <c r="BQ83" s="603"/>
      <c r="BR83" s="603"/>
      <c r="BS83" s="603"/>
      <c r="BT83" s="603"/>
      <c r="BU83" s="603"/>
      <c r="BV83" s="603"/>
      <c r="BW83" s="603"/>
      <c r="BX83" s="603"/>
      <c r="BY83" s="603"/>
      <c r="BZ83" s="603"/>
      <c r="CA83" s="603"/>
      <c r="CB83" s="603"/>
      <c r="CC83" s="603"/>
      <c r="CD83" s="603"/>
      <c r="CE83" s="603"/>
      <c r="CF83" s="603"/>
      <c r="CG83" s="603"/>
      <c r="CH83" s="603"/>
      <c r="CI83" s="603"/>
      <c r="CJ83" s="603"/>
      <c r="CK83" s="603"/>
    </row>
    <row r="84" spans="1:89" ht="14.25">
      <c r="A84" s="656" t="str">
        <f t="shared" si="6"/>
        <v>31_2_120721_V_p_sp.</v>
      </c>
      <c r="B84" s="673" t="s">
        <v>5736</v>
      </c>
      <c r="C84" s="673" t="s">
        <v>5737</v>
      </c>
      <c r="D84" s="674">
        <v>31</v>
      </c>
      <c r="E84" s="674">
        <v>2</v>
      </c>
      <c r="F84" s="674" t="s">
        <v>5719</v>
      </c>
      <c r="G84" s="674" t="s">
        <v>5720</v>
      </c>
      <c r="H84" s="674">
        <v>2021</v>
      </c>
      <c r="I84" s="675" t="s">
        <v>5729</v>
      </c>
      <c r="J84" s="675" t="str">
        <f t="shared" si="1"/>
        <v>V_p</v>
      </c>
      <c r="K84" s="673" t="s">
        <v>5738</v>
      </c>
      <c r="L84" s="675" t="s">
        <v>5723</v>
      </c>
      <c r="M84" s="675" t="s">
        <v>5834</v>
      </c>
      <c r="N84" s="661">
        <v>148</v>
      </c>
      <c r="O84" s="603"/>
      <c r="P84" s="667" t="s">
        <v>1163</v>
      </c>
      <c r="Q84" s="596" t="s">
        <v>1164</v>
      </c>
      <c r="R84" s="596" t="s">
        <v>2422</v>
      </c>
      <c r="S84" s="596">
        <v>20</v>
      </c>
      <c r="T84" s="596">
        <v>0</v>
      </c>
      <c r="U84" s="596">
        <v>20</v>
      </c>
      <c r="V84" s="596">
        <v>0</v>
      </c>
      <c r="W84" s="603"/>
      <c r="X84" s="668">
        <v>290125</v>
      </c>
      <c r="Y84" s="376" t="s">
        <v>78</v>
      </c>
      <c r="Z84" s="596" t="s">
        <v>5841</v>
      </c>
      <c r="AA84" s="766"/>
      <c r="AB84" s="596" t="str">
        <f t="shared" si="7"/>
        <v>Unique</v>
      </c>
      <c r="AC84" s="603"/>
      <c r="AD84" s="603"/>
      <c r="AE84" s="603"/>
      <c r="AF84" s="603"/>
      <c r="AG84" s="603"/>
      <c r="AH84" s="603"/>
      <c r="AI84" s="603"/>
      <c r="AJ84" s="603"/>
      <c r="AK84" s="603"/>
      <c r="AL84" s="603"/>
      <c r="AM84" s="603"/>
      <c r="AN84" s="603"/>
      <c r="AO84" s="603"/>
      <c r="AP84" s="603"/>
      <c r="AQ84" s="603"/>
      <c r="AR84" s="603"/>
      <c r="AS84" s="603"/>
      <c r="AT84" s="603"/>
      <c r="AU84" s="603"/>
      <c r="AV84" s="603"/>
      <c r="AW84" s="603"/>
      <c r="AX84" s="603"/>
      <c r="AY84" s="603"/>
      <c r="AZ84" s="603"/>
      <c r="BA84" s="603"/>
      <c r="BB84" s="603"/>
      <c r="BC84" s="603"/>
      <c r="BD84" s="603"/>
      <c r="BE84" s="603"/>
      <c r="BF84" s="603"/>
      <c r="BG84" s="603"/>
      <c r="BH84" s="603"/>
      <c r="BI84" s="603"/>
      <c r="BJ84" s="603"/>
      <c r="BK84" s="603"/>
      <c r="BL84" s="603"/>
      <c r="BM84" s="603"/>
      <c r="BN84" s="603"/>
      <c r="BO84" s="603"/>
      <c r="BP84" s="603"/>
      <c r="BQ84" s="603"/>
      <c r="BR84" s="603"/>
      <c r="BS84" s="603"/>
      <c r="BT84" s="603"/>
      <c r="BU84" s="603"/>
      <c r="BV84" s="603"/>
      <c r="BW84" s="603"/>
      <c r="BX84" s="603"/>
      <c r="BY84" s="603"/>
      <c r="BZ84" s="603"/>
      <c r="CA84" s="603"/>
      <c r="CB84" s="603"/>
      <c r="CC84" s="603"/>
      <c r="CD84" s="603"/>
      <c r="CE84" s="603"/>
      <c r="CF84" s="603"/>
      <c r="CG84" s="603"/>
      <c r="CH84" s="603"/>
      <c r="CI84" s="603"/>
      <c r="CJ84" s="603"/>
      <c r="CK84" s="603"/>
    </row>
    <row r="85" spans="1:89" ht="14.25">
      <c r="A85" s="656" t="str">
        <f t="shared" si="6"/>
        <v>14_1_140621_HAM_p_ep.ba</v>
      </c>
      <c r="B85" s="657" t="s">
        <v>5717</v>
      </c>
      <c r="C85" s="657" t="s">
        <v>5718</v>
      </c>
      <c r="D85" s="658">
        <v>14</v>
      </c>
      <c r="E85" s="658">
        <v>1</v>
      </c>
      <c r="F85" s="658" t="s">
        <v>2084</v>
      </c>
      <c r="G85" s="658" t="s">
        <v>5827</v>
      </c>
      <c r="H85" s="658">
        <v>2021</v>
      </c>
      <c r="I85" s="659" t="s">
        <v>5729</v>
      </c>
      <c r="J85" s="659" t="str">
        <f t="shared" si="1"/>
        <v>HAM_p</v>
      </c>
      <c r="K85" s="657" t="s">
        <v>5722</v>
      </c>
      <c r="L85" s="659" t="s">
        <v>5723</v>
      </c>
      <c r="M85" s="659" t="s">
        <v>5834</v>
      </c>
      <c r="N85" s="661">
        <v>204</v>
      </c>
      <c r="O85" s="603"/>
      <c r="P85" s="662" t="s">
        <v>84</v>
      </c>
      <c r="Q85" s="376" t="s">
        <v>85</v>
      </c>
      <c r="R85" s="596" t="s">
        <v>2422</v>
      </c>
      <c r="S85" s="596">
        <v>35</v>
      </c>
      <c r="T85" s="596">
        <v>18</v>
      </c>
      <c r="U85" s="596">
        <v>17</v>
      </c>
      <c r="V85" s="596">
        <v>0</v>
      </c>
      <c r="W85" s="603"/>
      <c r="X85" s="668">
        <v>290125</v>
      </c>
      <c r="Y85" s="376" t="s">
        <v>78</v>
      </c>
      <c r="Z85" s="596" t="s">
        <v>5842</v>
      </c>
      <c r="AA85" s="766"/>
      <c r="AB85" s="596" t="str">
        <f t="shared" si="7"/>
        <v>Unique</v>
      </c>
      <c r="AC85" s="603"/>
      <c r="AD85" s="603"/>
      <c r="AE85" s="603"/>
      <c r="AF85" s="603"/>
      <c r="AG85" s="603"/>
      <c r="AH85" s="603"/>
      <c r="AI85" s="603"/>
      <c r="AJ85" s="603"/>
      <c r="AK85" s="603"/>
      <c r="AL85" s="603"/>
      <c r="AM85" s="603"/>
      <c r="AN85" s="603"/>
      <c r="AO85" s="603"/>
      <c r="AP85" s="603"/>
      <c r="AQ85" s="603"/>
      <c r="AR85" s="603"/>
      <c r="AS85" s="603"/>
      <c r="AT85" s="603"/>
      <c r="AU85" s="603"/>
      <c r="AV85" s="603"/>
      <c r="AW85" s="603"/>
      <c r="AX85" s="603"/>
      <c r="AY85" s="603"/>
      <c r="AZ85" s="603"/>
      <c r="BA85" s="603"/>
      <c r="BB85" s="603"/>
      <c r="BC85" s="603"/>
      <c r="BD85" s="603"/>
      <c r="BE85" s="603"/>
      <c r="BF85" s="603"/>
      <c r="BG85" s="603"/>
      <c r="BH85" s="603"/>
      <c r="BI85" s="603"/>
      <c r="BJ85" s="603"/>
      <c r="BK85" s="603"/>
      <c r="BL85" s="603"/>
      <c r="BM85" s="603"/>
      <c r="BN85" s="603"/>
      <c r="BO85" s="603"/>
      <c r="BP85" s="603"/>
      <c r="BQ85" s="603"/>
      <c r="BR85" s="603"/>
      <c r="BS85" s="603"/>
      <c r="BT85" s="603"/>
      <c r="BU85" s="603"/>
      <c r="BV85" s="603"/>
      <c r="BW85" s="603"/>
      <c r="BX85" s="603"/>
      <c r="BY85" s="603"/>
      <c r="BZ85" s="603"/>
      <c r="CA85" s="603"/>
      <c r="CB85" s="603"/>
      <c r="CC85" s="603"/>
      <c r="CD85" s="603"/>
      <c r="CE85" s="603"/>
      <c r="CF85" s="603"/>
      <c r="CG85" s="603"/>
      <c r="CH85" s="603"/>
      <c r="CI85" s="603"/>
      <c r="CJ85" s="603"/>
      <c r="CK85" s="603"/>
    </row>
    <row r="86" spans="1:89" ht="14.25">
      <c r="A86" s="656" t="str">
        <f t="shared" si="6"/>
        <v>14_1_140621_HAM_p_sp.</v>
      </c>
      <c r="B86" s="657" t="s">
        <v>5717</v>
      </c>
      <c r="C86" s="657" t="s">
        <v>5718</v>
      </c>
      <c r="D86" s="658">
        <v>14</v>
      </c>
      <c r="E86" s="658">
        <v>1</v>
      </c>
      <c r="F86" s="658" t="s">
        <v>2084</v>
      </c>
      <c r="G86" s="658" t="s">
        <v>5827</v>
      </c>
      <c r="H86" s="658">
        <v>2021</v>
      </c>
      <c r="I86" s="659" t="s">
        <v>5729</v>
      </c>
      <c r="J86" s="659" t="str">
        <f t="shared" si="1"/>
        <v>HAM_p</v>
      </c>
      <c r="K86" s="657" t="s">
        <v>5722</v>
      </c>
      <c r="L86" s="659" t="s">
        <v>5723</v>
      </c>
      <c r="M86" s="659" t="s">
        <v>5834</v>
      </c>
      <c r="N86" s="661">
        <v>204</v>
      </c>
      <c r="O86" s="603"/>
      <c r="P86" s="667" t="s">
        <v>1163</v>
      </c>
      <c r="Q86" s="596" t="s">
        <v>1164</v>
      </c>
      <c r="R86" s="596" t="s">
        <v>2422</v>
      </c>
      <c r="S86" s="596">
        <v>31</v>
      </c>
      <c r="T86" s="596">
        <v>0</v>
      </c>
      <c r="U86" s="596">
        <v>31</v>
      </c>
      <c r="V86" s="596">
        <v>0</v>
      </c>
      <c r="W86" s="603"/>
      <c r="X86" s="668">
        <v>290125</v>
      </c>
      <c r="Y86" s="376" t="s">
        <v>78</v>
      </c>
      <c r="Z86" s="596" t="s">
        <v>5843</v>
      </c>
      <c r="AA86" s="766"/>
      <c r="AB86" s="596" t="str">
        <f t="shared" si="7"/>
        <v>Unique</v>
      </c>
      <c r="AC86" s="603"/>
      <c r="AD86" s="603"/>
      <c r="AE86" s="603"/>
      <c r="AF86" s="603"/>
      <c r="AG86" s="603"/>
      <c r="AH86" s="603"/>
      <c r="AI86" s="603"/>
      <c r="AJ86" s="603"/>
      <c r="AK86" s="603"/>
      <c r="AL86" s="603"/>
      <c r="AM86" s="603"/>
      <c r="AN86" s="603"/>
      <c r="AO86" s="603"/>
      <c r="AP86" s="603"/>
      <c r="AQ86" s="603"/>
      <c r="AR86" s="603"/>
      <c r="AS86" s="603"/>
      <c r="AT86" s="603"/>
      <c r="AU86" s="603"/>
      <c r="AV86" s="603"/>
      <c r="AW86" s="603"/>
      <c r="AX86" s="603"/>
      <c r="AY86" s="603"/>
      <c r="AZ86" s="603"/>
      <c r="BA86" s="603"/>
      <c r="BB86" s="603"/>
      <c r="BC86" s="603"/>
      <c r="BD86" s="603"/>
      <c r="BE86" s="603"/>
      <c r="BF86" s="603"/>
      <c r="BG86" s="603"/>
      <c r="BH86" s="603"/>
      <c r="BI86" s="603"/>
      <c r="BJ86" s="603"/>
      <c r="BK86" s="603"/>
      <c r="BL86" s="603"/>
      <c r="BM86" s="603"/>
      <c r="BN86" s="603"/>
      <c r="BO86" s="603"/>
      <c r="BP86" s="603"/>
      <c r="BQ86" s="603"/>
      <c r="BR86" s="603"/>
      <c r="BS86" s="603"/>
      <c r="BT86" s="603"/>
      <c r="BU86" s="603"/>
      <c r="BV86" s="603"/>
      <c r="BW86" s="603"/>
      <c r="BX86" s="603"/>
      <c r="BY86" s="603"/>
      <c r="BZ86" s="603"/>
      <c r="CA86" s="603"/>
      <c r="CB86" s="603"/>
      <c r="CC86" s="603"/>
      <c r="CD86" s="603"/>
      <c r="CE86" s="603"/>
      <c r="CF86" s="603"/>
      <c r="CG86" s="603"/>
      <c r="CH86" s="603"/>
      <c r="CI86" s="603"/>
      <c r="CJ86" s="603"/>
      <c r="CK86" s="603"/>
    </row>
    <row r="87" spans="1:89" ht="14.25">
      <c r="A87" s="656" t="str">
        <f t="shared" si="6"/>
        <v>14_1_140621_HAM_p_rh.ca</v>
      </c>
      <c r="B87" s="657" t="s">
        <v>5717</v>
      </c>
      <c r="C87" s="657" t="s">
        <v>5718</v>
      </c>
      <c r="D87" s="658">
        <v>14</v>
      </c>
      <c r="E87" s="658">
        <v>1</v>
      </c>
      <c r="F87" s="658" t="s">
        <v>2084</v>
      </c>
      <c r="G87" s="658" t="s">
        <v>5827</v>
      </c>
      <c r="H87" s="658">
        <v>2021</v>
      </c>
      <c r="I87" s="659" t="s">
        <v>5729</v>
      </c>
      <c r="J87" s="659" t="str">
        <f t="shared" si="1"/>
        <v>HAM_p</v>
      </c>
      <c r="K87" s="657" t="s">
        <v>5722</v>
      </c>
      <c r="L87" s="659" t="s">
        <v>5723</v>
      </c>
      <c r="M87" s="659" t="s">
        <v>5834</v>
      </c>
      <c r="N87" s="661">
        <v>204</v>
      </c>
      <c r="O87" s="603"/>
      <c r="P87" s="667" t="s">
        <v>134</v>
      </c>
      <c r="Q87" s="596" t="s">
        <v>135</v>
      </c>
      <c r="R87" s="596" t="s">
        <v>2422</v>
      </c>
      <c r="S87" s="596">
        <v>6</v>
      </c>
      <c r="T87" s="596">
        <v>3</v>
      </c>
      <c r="U87" s="596">
        <v>3</v>
      </c>
      <c r="V87" s="596">
        <v>0</v>
      </c>
      <c r="W87" s="603"/>
      <c r="X87" s="668">
        <v>290125</v>
      </c>
      <c r="Y87" s="376" t="s">
        <v>78</v>
      </c>
      <c r="Z87" s="596" t="s">
        <v>5844</v>
      </c>
      <c r="AA87" s="766"/>
      <c r="AB87" s="596" t="str">
        <f t="shared" si="7"/>
        <v>Unique</v>
      </c>
      <c r="AC87" s="603"/>
      <c r="AD87" s="603"/>
      <c r="AE87" s="603"/>
      <c r="AF87" s="603"/>
      <c r="AG87" s="603"/>
      <c r="AH87" s="603"/>
      <c r="AI87" s="603"/>
      <c r="AJ87" s="603"/>
      <c r="AK87" s="603"/>
      <c r="AL87" s="603"/>
      <c r="AM87" s="603"/>
      <c r="AN87" s="603"/>
      <c r="AO87" s="603"/>
      <c r="AP87" s="603"/>
      <c r="AQ87" s="603"/>
      <c r="AR87" s="603"/>
      <c r="AS87" s="603"/>
      <c r="AT87" s="603"/>
      <c r="AU87" s="603"/>
      <c r="AV87" s="603"/>
      <c r="AW87" s="603"/>
      <c r="AX87" s="603"/>
      <c r="AY87" s="603"/>
      <c r="AZ87" s="603"/>
      <c r="BA87" s="603"/>
      <c r="BB87" s="603"/>
      <c r="BC87" s="603"/>
      <c r="BD87" s="603"/>
      <c r="BE87" s="603"/>
      <c r="BF87" s="603"/>
      <c r="BG87" s="603"/>
      <c r="BH87" s="603"/>
      <c r="BI87" s="603"/>
      <c r="BJ87" s="603"/>
      <c r="BK87" s="603"/>
      <c r="BL87" s="603"/>
      <c r="BM87" s="603"/>
      <c r="BN87" s="603"/>
      <c r="BO87" s="603"/>
      <c r="BP87" s="603"/>
      <c r="BQ87" s="603"/>
      <c r="BR87" s="603"/>
      <c r="BS87" s="603"/>
      <c r="BT87" s="603"/>
      <c r="BU87" s="603"/>
      <c r="BV87" s="603"/>
      <c r="BW87" s="603"/>
      <c r="BX87" s="603"/>
      <c r="BY87" s="603"/>
      <c r="BZ87" s="603"/>
      <c r="CA87" s="603"/>
      <c r="CB87" s="603"/>
      <c r="CC87" s="603"/>
      <c r="CD87" s="603"/>
      <c r="CE87" s="603"/>
      <c r="CF87" s="603"/>
      <c r="CG87" s="603"/>
      <c r="CH87" s="603"/>
      <c r="CI87" s="603"/>
      <c r="CJ87" s="603"/>
      <c r="CK87" s="603"/>
    </row>
    <row r="88" spans="1:89" ht="14.25">
      <c r="A88" s="656" t="str">
        <f t="shared" si="6"/>
        <v>14_1_140621_HAM_p_sy.pi</v>
      </c>
      <c r="B88" s="657" t="s">
        <v>5717</v>
      </c>
      <c r="C88" s="657" t="s">
        <v>5718</v>
      </c>
      <c r="D88" s="658">
        <v>14</v>
      </c>
      <c r="E88" s="658">
        <v>1</v>
      </c>
      <c r="F88" s="658" t="s">
        <v>2084</v>
      </c>
      <c r="G88" s="658" t="s">
        <v>5827</v>
      </c>
      <c r="H88" s="658">
        <v>2021</v>
      </c>
      <c r="I88" s="659" t="s">
        <v>5729</v>
      </c>
      <c r="J88" s="659" t="str">
        <f t="shared" si="1"/>
        <v>HAM_p</v>
      </c>
      <c r="K88" s="657" t="s">
        <v>5722</v>
      </c>
      <c r="L88" s="659" t="s">
        <v>5723</v>
      </c>
      <c r="M88" s="659" t="s">
        <v>5834</v>
      </c>
      <c r="N88" s="661">
        <v>204</v>
      </c>
      <c r="O88" s="603"/>
      <c r="P88" s="667" t="s">
        <v>176</v>
      </c>
      <c r="Q88" s="596" t="s">
        <v>177</v>
      </c>
      <c r="R88" s="596" t="s">
        <v>2422</v>
      </c>
      <c r="S88" s="596">
        <v>2</v>
      </c>
      <c r="T88" s="596">
        <v>1</v>
      </c>
      <c r="U88" s="596">
        <v>1</v>
      </c>
      <c r="V88" s="596">
        <v>0</v>
      </c>
      <c r="W88" s="603"/>
      <c r="X88" s="668">
        <v>290125</v>
      </c>
      <c r="Y88" s="376" t="s">
        <v>78</v>
      </c>
      <c r="Z88" s="596" t="s">
        <v>5845</v>
      </c>
      <c r="AA88" s="766"/>
      <c r="AB88" s="596" t="str">
        <f t="shared" si="7"/>
        <v>Unique</v>
      </c>
      <c r="AC88" s="603"/>
      <c r="AD88" s="603"/>
      <c r="AE88" s="603"/>
      <c r="AF88" s="603"/>
      <c r="AG88" s="603"/>
      <c r="AH88" s="603"/>
      <c r="AI88" s="603"/>
      <c r="AJ88" s="603"/>
      <c r="AK88" s="603"/>
      <c r="AL88" s="603"/>
      <c r="AM88" s="603"/>
      <c r="AN88" s="603"/>
      <c r="AO88" s="603"/>
      <c r="AP88" s="603"/>
      <c r="AQ88" s="603"/>
      <c r="AR88" s="603"/>
      <c r="AS88" s="603"/>
      <c r="AT88" s="603"/>
      <c r="AU88" s="603"/>
      <c r="AV88" s="603"/>
      <c r="AW88" s="603"/>
      <c r="AX88" s="603"/>
      <c r="AY88" s="603"/>
      <c r="AZ88" s="603"/>
      <c r="BA88" s="603"/>
      <c r="BB88" s="603"/>
      <c r="BC88" s="603"/>
      <c r="BD88" s="603"/>
      <c r="BE88" s="603"/>
      <c r="BF88" s="603"/>
      <c r="BG88" s="603"/>
      <c r="BH88" s="603"/>
      <c r="BI88" s="603"/>
      <c r="BJ88" s="603"/>
      <c r="BK88" s="603"/>
      <c r="BL88" s="603"/>
      <c r="BM88" s="603"/>
      <c r="BN88" s="603"/>
      <c r="BO88" s="603"/>
      <c r="BP88" s="603"/>
      <c r="BQ88" s="603"/>
      <c r="BR88" s="603"/>
      <c r="BS88" s="603"/>
      <c r="BT88" s="603"/>
      <c r="BU88" s="603"/>
      <c r="BV88" s="603"/>
      <c r="BW88" s="603"/>
      <c r="BX88" s="603"/>
      <c r="BY88" s="603"/>
      <c r="BZ88" s="603"/>
      <c r="CA88" s="603"/>
      <c r="CB88" s="603"/>
      <c r="CC88" s="603"/>
      <c r="CD88" s="603"/>
      <c r="CE88" s="603"/>
      <c r="CF88" s="603"/>
      <c r="CG88" s="603"/>
      <c r="CH88" s="603"/>
      <c r="CI88" s="603"/>
      <c r="CJ88" s="603"/>
      <c r="CK88" s="603"/>
    </row>
    <row r="89" spans="1:89" ht="14.25">
      <c r="A89" s="656" t="str">
        <f t="shared" si="6"/>
        <v>14_1_140621_HAM_p_ep.el</v>
      </c>
      <c r="B89" s="657" t="s">
        <v>5717</v>
      </c>
      <c r="C89" s="657" t="s">
        <v>5718</v>
      </c>
      <c r="D89" s="658">
        <v>14</v>
      </c>
      <c r="E89" s="658">
        <v>1</v>
      </c>
      <c r="F89" s="658" t="s">
        <v>2084</v>
      </c>
      <c r="G89" s="658" t="s">
        <v>5827</v>
      </c>
      <c r="H89" s="658">
        <v>2021</v>
      </c>
      <c r="I89" s="659" t="s">
        <v>5729</v>
      </c>
      <c r="J89" s="659" t="str">
        <f t="shared" si="1"/>
        <v>HAM_p</v>
      </c>
      <c r="K89" s="657" t="s">
        <v>5722</v>
      </c>
      <c r="L89" s="659" t="s">
        <v>5723</v>
      </c>
      <c r="M89" s="659" t="s">
        <v>5834</v>
      </c>
      <c r="N89" s="661">
        <v>204</v>
      </c>
      <c r="O89" s="603"/>
      <c r="P89" s="667" t="s">
        <v>2312</v>
      </c>
      <c r="Q89" s="596" t="s">
        <v>2313</v>
      </c>
      <c r="R89" s="596" t="s">
        <v>2422</v>
      </c>
      <c r="S89" s="596">
        <v>4</v>
      </c>
      <c r="T89" s="596">
        <v>0</v>
      </c>
      <c r="U89" s="596">
        <v>4</v>
      </c>
      <c r="V89" s="596">
        <v>0</v>
      </c>
      <c r="W89" s="603"/>
      <c r="X89" s="668">
        <v>290125</v>
      </c>
      <c r="Y89" s="376" t="s">
        <v>78</v>
      </c>
      <c r="Z89" s="596" t="s">
        <v>5846</v>
      </c>
      <c r="AA89" s="766"/>
      <c r="AB89" s="596" t="str">
        <f t="shared" si="7"/>
        <v>Unique</v>
      </c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603"/>
      <c r="AQ89" s="603"/>
      <c r="AR89" s="603"/>
      <c r="AS89" s="603"/>
      <c r="AT89" s="603"/>
      <c r="AU89" s="603"/>
      <c r="AV89" s="603"/>
      <c r="AW89" s="603"/>
      <c r="AX89" s="603"/>
      <c r="AY89" s="603"/>
      <c r="AZ89" s="603"/>
      <c r="BA89" s="603"/>
      <c r="BB89" s="603"/>
      <c r="BC89" s="603"/>
      <c r="BD89" s="603"/>
      <c r="BE89" s="603"/>
      <c r="BF89" s="603"/>
      <c r="BG89" s="603"/>
      <c r="BH89" s="603"/>
      <c r="BI89" s="603"/>
      <c r="BJ89" s="603"/>
      <c r="BK89" s="603"/>
      <c r="BL89" s="603"/>
      <c r="BM89" s="603"/>
      <c r="BN89" s="603"/>
      <c r="BO89" s="603"/>
      <c r="BP89" s="603"/>
      <c r="BQ89" s="603"/>
      <c r="BR89" s="603"/>
      <c r="BS89" s="603"/>
      <c r="BT89" s="603"/>
      <c r="BU89" s="603"/>
      <c r="BV89" s="603"/>
      <c r="BW89" s="603"/>
      <c r="BX89" s="603"/>
      <c r="BY89" s="603"/>
      <c r="BZ89" s="603"/>
      <c r="CA89" s="603"/>
      <c r="CB89" s="603"/>
      <c r="CC89" s="603"/>
      <c r="CD89" s="603"/>
      <c r="CE89" s="603"/>
      <c r="CF89" s="603"/>
      <c r="CG89" s="603"/>
      <c r="CH89" s="603"/>
      <c r="CI89" s="603"/>
      <c r="CJ89" s="603"/>
      <c r="CK89" s="603"/>
    </row>
    <row r="90" spans="1:89" ht="14.25">
      <c r="A90" s="656" t="str">
        <f t="shared" si="6"/>
        <v>14_1_140621_HAM_p_my.fl</v>
      </c>
      <c r="B90" s="657" t="s">
        <v>5717</v>
      </c>
      <c r="C90" s="657" t="s">
        <v>5718</v>
      </c>
      <c r="D90" s="658">
        <v>14</v>
      </c>
      <c r="E90" s="658">
        <v>1</v>
      </c>
      <c r="F90" s="658" t="s">
        <v>2084</v>
      </c>
      <c r="G90" s="658" t="s">
        <v>5827</v>
      </c>
      <c r="H90" s="658">
        <v>2021</v>
      </c>
      <c r="I90" s="659" t="s">
        <v>5729</v>
      </c>
      <c r="J90" s="659" t="str">
        <f t="shared" si="1"/>
        <v>HAM_p</v>
      </c>
      <c r="K90" s="657" t="s">
        <v>5722</v>
      </c>
      <c r="L90" s="659" t="s">
        <v>5723</v>
      </c>
      <c r="M90" s="659" t="s">
        <v>5834</v>
      </c>
      <c r="N90" s="661">
        <v>204</v>
      </c>
      <c r="O90" s="603"/>
      <c r="P90" s="667" t="s">
        <v>98</v>
      </c>
      <c r="Q90" s="596" t="s">
        <v>99</v>
      </c>
      <c r="R90" s="596" t="s">
        <v>2422</v>
      </c>
      <c r="S90" s="596">
        <v>1</v>
      </c>
      <c r="T90" s="596">
        <v>0</v>
      </c>
      <c r="U90" s="596">
        <v>1</v>
      </c>
      <c r="V90" s="596">
        <v>0</v>
      </c>
      <c r="W90" s="603"/>
      <c r="X90" s="668">
        <v>290125</v>
      </c>
      <c r="Y90" s="376" t="s">
        <v>78</v>
      </c>
      <c r="Z90" s="596" t="s">
        <v>5847</v>
      </c>
      <c r="AA90" s="766"/>
      <c r="AB90" s="596" t="str">
        <f t="shared" si="7"/>
        <v>Unique</v>
      </c>
      <c r="AC90" s="603"/>
      <c r="AD90" s="603"/>
      <c r="AE90" s="603"/>
      <c r="AF90" s="603"/>
      <c r="AG90" s="603"/>
      <c r="AH90" s="603"/>
      <c r="AI90" s="603"/>
      <c r="AJ90" s="603"/>
      <c r="AK90" s="603"/>
      <c r="AL90" s="603"/>
      <c r="AM90" s="603"/>
      <c r="AN90" s="603"/>
      <c r="AO90" s="603"/>
      <c r="AP90" s="603"/>
      <c r="AQ90" s="603"/>
      <c r="AR90" s="603"/>
      <c r="AS90" s="603"/>
      <c r="AT90" s="603"/>
      <c r="AU90" s="603"/>
      <c r="AV90" s="603"/>
      <c r="AW90" s="603"/>
      <c r="AX90" s="603"/>
      <c r="AY90" s="603"/>
      <c r="AZ90" s="603"/>
      <c r="BA90" s="603"/>
      <c r="BB90" s="603"/>
      <c r="BC90" s="603"/>
      <c r="BD90" s="603"/>
      <c r="BE90" s="603"/>
      <c r="BF90" s="603"/>
      <c r="BG90" s="603"/>
      <c r="BH90" s="603"/>
      <c r="BI90" s="603"/>
      <c r="BJ90" s="603"/>
      <c r="BK90" s="603"/>
      <c r="BL90" s="603"/>
      <c r="BM90" s="603"/>
      <c r="BN90" s="603"/>
      <c r="BO90" s="603"/>
      <c r="BP90" s="603"/>
      <c r="BQ90" s="603"/>
      <c r="BR90" s="603"/>
      <c r="BS90" s="603"/>
      <c r="BT90" s="603"/>
      <c r="BU90" s="603"/>
      <c r="BV90" s="603"/>
      <c r="BW90" s="603"/>
      <c r="BX90" s="603"/>
      <c r="BY90" s="603"/>
      <c r="BZ90" s="603"/>
      <c r="CA90" s="603"/>
      <c r="CB90" s="603"/>
      <c r="CC90" s="603"/>
      <c r="CD90" s="603"/>
      <c r="CE90" s="603"/>
      <c r="CF90" s="603"/>
      <c r="CG90" s="603"/>
      <c r="CH90" s="603"/>
      <c r="CI90" s="603"/>
      <c r="CJ90" s="603"/>
      <c r="CK90" s="603"/>
    </row>
    <row r="91" spans="1:89" ht="14.25">
      <c r="A91" s="656" t="str">
        <f t="shared" si="6"/>
        <v>14_1_140621_HAM_p_xa.co</v>
      </c>
      <c r="B91" s="657" t="s">
        <v>5717</v>
      </c>
      <c r="C91" s="657" t="s">
        <v>5718</v>
      </c>
      <c r="D91" s="658">
        <v>14</v>
      </c>
      <c r="E91" s="658">
        <v>1</v>
      </c>
      <c r="F91" s="658" t="s">
        <v>2084</v>
      </c>
      <c r="G91" s="658" t="s">
        <v>5827</v>
      </c>
      <c r="H91" s="658">
        <v>2021</v>
      </c>
      <c r="I91" s="659" t="s">
        <v>5729</v>
      </c>
      <c r="J91" s="659" t="str">
        <f t="shared" si="1"/>
        <v>HAM_p</v>
      </c>
      <c r="K91" s="657" t="s">
        <v>5722</v>
      </c>
      <c r="L91" s="659" t="s">
        <v>5723</v>
      </c>
      <c r="M91" s="659" t="s">
        <v>5834</v>
      </c>
      <c r="N91" s="661">
        <v>204</v>
      </c>
      <c r="O91" s="603"/>
      <c r="P91" s="667" t="s">
        <v>3224</v>
      </c>
      <c r="Q91" s="596" t="s">
        <v>3225</v>
      </c>
      <c r="R91" s="596" t="s">
        <v>2422</v>
      </c>
      <c r="S91" s="596">
        <v>1</v>
      </c>
      <c r="T91" s="596">
        <v>0</v>
      </c>
      <c r="U91" s="596">
        <v>1</v>
      </c>
      <c r="V91" s="596">
        <v>0</v>
      </c>
      <c r="W91" s="603"/>
      <c r="X91" s="668">
        <v>290125</v>
      </c>
      <c r="Y91" s="376" t="s">
        <v>78</v>
      </c>
      <c r="Z91" s="596" t="s">
        <v>5848</v>
      </c>
      <c r="AA91" s="766"/>
      <c r="AB91" s="596" t="str">
        <f t="shared" si="7"/>
        <v>Unique</v>
      </c>
      <c r="AC91" s="603"/>
      <c r="AD91" s="603"/>
      <c r="AE91" s="603"/>
      <c r="AF91" s="603"/>
      <c r="AG91" s="603"/>
      <c r="AH91" s="603"/>
      <c r="AI91" s="603"/>
      <c r="AJ91" s="603"/>
      <c r="AK91" s="603"/>
      <c r="AL91" s="603"/>
      <c r="AM91" s="603"/>
      <c r="AN91" s="603"/>
      <c r="AO91" s="603"/>
      <c r="AP91" s="603"/>
      <c r="AQ91" s="603"/>
      <c r="AR91" s="603"/>
      <c r="AS91" s="603"/>
      <c r="AT91" s="603"/>
      <c r="AU91" s="603"/>
      <c r="AV91" s="603"/>
      <c r="AW91" s="603"/>
      <c r="AX91" s="603"/>
      <c r="AY91" s="603"/>
      <c r="AZ91" s="603"/>
      <c r="BA91" s="603"/>
      <c r="BB91" s="603"/>
      <c r="BC91" s="603"/>
      <c r="BD91" s="603"/>
      <c r="BE91" s="603"/>
      <c r="BF91" s="603"/>
      <c r="BG91" s="603"/>
      <c r="BH91" s="603"/>
      <c r="BI91" s="603"/>
      <c r="BJ91" s="603"/>
      <c r="BK91" s="603"/>
      <c r="BL91" s="603"/>
      <c r="BM91" s="603"/>
      <c r="BN91" s="603"/>
      <c r="BO91" s="603"/>
      <c r="BP91" s="603"/>
      <c r="BQ91" s="603"/>
      <c r="BR91" s="603"/>
      <c r="BS91" s="603"/>
      <c r="BT91" s="603"/>
      <c r="BU91" s="603"/>
      <c r="BV91" s="603"/>
      <c r="BW91" s="603"/>
      <c r="BX91" s="603"/>
      <c r="BY91" s="603"/>
      <c r="BZ91" s="603"/>
      <c r="CA91" s="603"/>
      <c r="CB91" s="603"/>
      <c r="CC91" s="603"/>
      <c r="CD91" s="603"/>
      <c r="CE91" s="603"/>
      <c r="CF91" s="603"/>
      <c r="CG91" s="603"/>
      <c r="CH91" s="603"/>
      <c r="CI91" s="603"/>
      <c r="CJ91" s="603"/>
      <c r="CK91" s="603"/>
    </row>
    <row r="92" spans="1:89" ht="14.25">
      <c r="A92" s="656" t="str">
        <f t="shared" si="6"/>
        <v>14_1_140621_HAM_p_ca.pr</v>
      </c>
      <c r="B92" s="657" t="s">
        <v>5717</v>
      </c>
      <c r="C92" s="657" t="s">
        <v>5718</v>
      </c>
      <c r="D92" s="658">
        <v>14</v>
      </c>
      <c r="E92" s="658">
        <v>1</v>
      </c>
      <c r="F92" s="658" t="s">
        <v>2084</v>
      </c>
      <c r="G92" s="658" t="s">
        <v>5827</v>
      </c>
      <c r="H92" s="658">
        <v>2021</v>
      </c>
      <c r="I92" s="659" t="s">
        <v>5729</v>
      </c>
      <c r="J92" s="659" t="str">
        <f t="shared" si="1"/>
        <v>HAM_p</v>
      </c>
      <c r="K92" s="657" t="s">
        <v>5722</v>
      </c>
      <c r="L92" s="659" t="s">
        <v>5723</v>
      </c>
      <c r="M92" s="659" t="s">
        <v>5834</v>
      </c>
      <c r="N92" s="661">
        <v>204</v>
      </c>
      <c r="O92" s="603"/>
      <c r="P92" s="667" t="s">
        <v>3248</v>
      </c>
      <c r="Q92" s="596" t="s">
        <v>2795</v>
      </c>
      <c r="R92" s="596" t="s">
        <v>2422</v>
      </c>
      <c r="S92" s="596">
        <v>1</v>
      </c>
      <c r="T92" s="596">
        <v>0</v>
      </c>
      <c r="U92" s="596">
        <v>1</v>
      </c>
      <c r="V92" s="596">
        <v>0</v>
      </c>
      <c r="W92" s="603"/>
      <c r="X92" s="668">
        <v>290125</v>
      </c>
      <c r="Y92" s="376" t="s">
        <v>78</v>
      </c>
      <c r="Z92" s="596" t="s">
        <v>5849</v>
      </c>
      <c r="AA92" s="766"/>
      <c r="AB92" s="596" t="str">
        <f t="shared" si="7"/>
        <v>Unique</v>
      </c>
      <c r="AC92" s="603"/>
      <c r="AD92" s="603"/>
      <c r="AE92" s="603"/>
      <c r="AF92" s="603"/>
      <c r="AG92" s="603"/>
      <c r="AH92" s="603"/>
      <c r="AI92" s="603"/>
      <c r="AJ92" s="603"/>
      <c r="AK92" s="603"/>
      <c r="AL92" s="603"/>
      <c r="AM92" s="603"/>
      <c r="AN92" s="603"/>
      <c r="AO92" s="603"/>
      <c r="AP92" s="603"/>
      <c r="AQ92" s="603"/>
      <c r="AR92" s="603"/>
      <c r="AS92" s="603"/>
      <c r="AT92" s="603"/>
      <c r="AU92" s="603"/>
      <c r="AV92" s="603"/>
      <c r="AW92" s="603"/>
      <c r="AX92" s="603"/>
      <c r="AY92" s="603"/>
      <c r="AZ92" s="603"/>
      <c r="BA92" s="603"/>
      <c r="BB92" s="603"/>
      <c r="BC92" s="603"/>
      <c r="BD92" s="603"/>
      <c r="BE92" s="603"/>
      <c r="BF92" s="603"/>
      <c r="BG92" s="603"/>
      <c r="BH92" s="603"/>
      <c r="BI92" s="603"/>
      <c r="BJ92" s="603"/>
      <c r="BK92" s="603"/>
      <c r="BL92" s="603"/>
      <c r="BM92" s="603"/>
      <c r="BN92" s="603"/>
      <c r="BO92" s="603"/>
      <c r="BP92" s="603"/>
      <c r="BQ92" s="603"/>
      <c r="BR92" s="603"/>
      <c r="BS92" s="603"/>
      <c r="BT92" s="603"/>
      <c r="BU92" s="603"/>
      <c r="BV92" s="603"/>
      <c r="BW92" s="603"/>
      <c r="BX92" s="603"/>
      <c r="BY92" s="603"/>
      <c r="BZ92" s="603"/>
      <c r="CA92" s="603"/>
      <c r="CB92" s="603"/>
      <c r="CC92" s="603"/>
      <c r="CD92" s="603"/>
      <c r="CE92" s="603"/>
      <c r="CF92" s="603"/>
      <c r="CG92" s="603"/>
      <c r="CH92" s="603"/>
      <c r="CI92" s="603"/>
      <c r="CJ92" s="603"/>
      <c r="CK92" s="603"/>
    </row>
    <row r="93" spans="1:89" ht="14.25">
      <c r="A93" s="656" t="str">
        <f t="shared" si="6"/>
        <v>14_1_140621_HAM_p_le.lu</v>
      </c>
      <c r="B93" s="657" t="s">
        <v>5717</v>
      </c>
      <c r="C93" s="657" t="s">
        <v>5718</v>
      </c>
      <c r="D93" s="658">
        <v>14</v>
      </c>
      <c r="E93" s="658">
        <v>1</v>
      </c>
      <c r="F93" s="658" t="s">
        <v>2084</v>
      </c>
      <c r="G93" s="658" t="s">
        <v>5827</v>
      </c>
      <c r="H93" s="658">
        <v>2021</v>
      </c>
      <c r="I93" s="659" t="s">
        <v>5729</v>
      </c>
      <c r="J93" s="659" t="str">
        <f t="shared" si="1"/>
        <v>HAM_p</v>
      </c>
      <c r="K93" s="657" t="s">
        <v>5722</v>
      </c>
      <c r="L93" s="659" t="s">
        <v>5723</v>
      </c>
      <c r="M93" s="659" t="s">
        <v>5834</v>
      </c>
      <c r="N93" s="661">
        <v>204</v>
      </c>
      <c r="O93" s="603"/>
      <c r="P93" s="667" t="s">
        <v>5850</v>
      </c>
      <c r="Q93" s="596" t="s">
        <v>5851</v>
      </c>
      <c r="R93" s="596" t="s">
        <v>100</v>
      </c>
      <c r="S93" s="596">
        <v>1</v>
      </c>
      <c r="T93" s="596">
        <v>0</v>
      </c>
      <c r="U93" s="596">
        <v>1</v>
      </c>
      <c r="V93" s="596">
        <v>0</v>
      </c>
      <c r="W93" s="596" t="s">
        <v>5852</v>
      </c>
      <c r="X93" s="668">
        <v>170325</v>
      </c>
      <c r="Y93" s="376" t="s">
        <v>78</v>
      </c>
      <c r="Z93" s="596" t="s">
        <v>5853</v>
      </c>
      <c r="AA93" s="766"/>
      <c r="AB93" s="596" t="str">
        <f t="shared" si="7"/>
        <v>Unique</v>
      </c>
      <c r="AC93" s="603"/>
      <c r="AD93" s="603"/>
      <c r="AE93" s="603"/>
      <c r="AF93" s="603"/>
      <c r="AG93" s="603"/>
      <c r="AH93" s="603"/>
      <c r="AI93" s="603"/>
      <c r="AJ93" s="603"/>
      <c r="AK93" s="603"/>
      <c r="AL93" s="603"/>
      <c r="AM93" s="603"/>
      <c r="AN93" s="603"/>
      <c r="AO93" s="603"/>
      <c r="AP93" s="603"/>
      <c r="AQ93" s="603"/>
      <c r="AR93" s="603"/>
      <c r="AS93" s="603"/>
      <c r="AT93" s="603"/>
      <c r="AU93" s="603"/>
      <c r="AV93" s="603"/>
      <c r="AW93" s="603"/>
      <c r="AX93" s="603"/>
      <c r="AY93" s="603"/>
      <c r="AZ93" s="603"/>
      <c r="BA93" s="603"/>
      <c r="BB93" s="603"/>
      <c r="BC93" s="603"/>
      <c r="BD93" s="603"/>
      <c r="BE93" s="603"/>
      <c r="BF93" s="603"/>
      <c r="BG93" s="603"/>
      <c r="BH93" s="603"/>
      <c r="BI93" s="603"/>
      <c r="BJ93" s="603"/>
      <c r="BK93" s="603"/>
      <c r="BL93" s="603"/>
      <c r="BM93" s="603"/>
      <c r="BN93" s="603"/>
      <c r="BO93" s="603"/>
      <c r="BP93" s="603"/>
      <c r="BQ93" s="603"/>
      <c r="BR93" s="603"/>
      <c r="BS93" s="603"/>
      <c r="BT93" s="603"/>
      <c r="BU93" s="603"/>
      <c r="BV93" s="603"/>
      <c r="BW93" s="603"/>
      <c r="BX93" s="603"/>
      <c r="BY93" s="603"/>
      <c r="BZ93" s="603"/>
      <c r="CA93" s="603"/>
      <c r="CB93" s="603"/>
      <c r="CC93" s="603"/>
      <c r="CD93" s="603"/>
      <c r="CE93" s="603"/>
      <c r="CF93" s="603"/>
      <c r="CG93" s="603"/>
      <c r="CH93" s="603"/>
      <c r="CI93" s="603"/>
      <c r="CJ93" s="603"/>
      <c r="CK93" s="603"/>
    </row>
    <row r="94" spans="1:89" ht="14.25">
      <c r="A94" s="656" t="str">
        <f t="shared" si="6"/>
        <v>16_1_140621_N_p_ep.ba</v>
      </c>
      <c r="B94" s="676" t="s">
        <v>5742</v>
      </c>
      <c r="C94" s="676" t="s">
        <v>5743</v>
      </c>
      <c r="D94" s="677">
        <v>16</v>
      </c>
      <c r="E94" s="677">
        <v>1</v>
      </c>
      <c r="F94" s="677" t="s">
        <v>2084</v>
      </c>
      <c r="G94" s="677" t="s">
        <v>5827</v>
      </c>
      <c r="H94" s="677">
        <v>2021</v>
      </c>
      <c r="I94" s="678" t="s">
        <v>5729</v>
      </c>
      <c r="J94" s="678" t="str">
        <f t="shared" si="1"/>
        <v>N_p</v>
      </c>
      <c r="K94" s="676" t="s">
        <v>5744</v>
      </c>
      <c r="L94" s="678" t="s">
        <v>5723</v>
      </c>
      <c r="M94" s="678" t="s">
        <v>476</v>
      </c>
      <c r="N94" s="661">
        <v>186</v>
      </c>
      <c r="O94" s="603"/>
      <c r="P94" s="662" t="s">
        <v>84</v>
      </c>
      <c r="Q94" s="376" t="s">
        <v>85</v>
      </c>
      <c r="R94" s="596" t="s">
        <v>2422</v>
      </c>
      <c r="S94" s="596">
        <v>6</v>
      </c>
      <c r="T94" s="596">
        <v>2</v>
      </c>
      <c r="U94" s="596">
        <v>4</v>
      </c>
      <c r="V94" s="596">
        <v>0</v>
      </c>
      <c r="W94" s="603"/>
      <c r="X94" s="668">
        <v>290125</v>
      </c>
      <c r="Y94" s="376" t="s">
        <v>78</v>
      </c>
      <c r="Z94" s="596" t="s">
        <v>5854</v>
      </c>
      <c r="AA94" s="766"/>
      <c r="AB94" s="596" t="str">
        <f t="shared" si="7"/>
        <v>Unique</v>
      </c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3"/>
      <c r="AQ94" s="603"/>
      <c r="AR94" s="603"/>
      <c r="AS94" s="603"/>
      <c r="AT94" s="603"/>
      <c r="AU94" s="603"/>
      <c r="AV94" s="603"/>
      <c r="AW94" s="603"/>
      <c r="AX94" s="603"/>
      <c r="AY94" s="603"/>
      <c r="AZ94" s="603"/>
      <c r="BA94" s="603"/>
      <c r="BB94" s="603"/>
      <c r="BC94" s="603"/>
      <c r="BD94" s="603"/>
      <c r="BE94" s="603"/>
      <c r="BF94" s="603"/>
      <c r="BG94" s="603"/>
      <c r="BH94" s="603"/>
      <c r="BI94" s="603"/>
      <c r="BJ94" s="603"/>
      <c r="BK94" s="603"/>
      <c r="BL94" s="603"/>
      <c r="BM94" s="603"/>
      <c r="BN94" s="603"/>
      <c r="BO94" s="603"/>
      <c r="BP94" s="603"/>
      <c r="BQ94" s="603"/>
      <c r="BR94" s="603"/>
      <c r="BS94" s="603"/>
      <c r="BT94" s="603"/>
      <c r="BU94" s="603"/>
      <c r="BV94" s="603"/>
      <c r="BW94" s="603"/>
      <c r="BX94" s="603"/>
      <c r="BY94" s="603"/>
      <c r="BZ94" s="603"/>
      <c r="CA94" s="603"/>
      <c r="CB94" s="603"/>
      <c r="CC94" s="603"/>
      <c r="CD94" s="603"/>
      <c r="CE94" s="603"/>
      <c r="CF94" s="603"/>
      <c r="CG94" s="603"/>
      <c r="CH94" s="603"/>
      <c r="CI94" s="603"/>
      <c r="CJ94" s="603"/>
      <c r="CK94" s="603"/>
    </row>
    <row r="95" spans="1:89" ht="14.25">
      <c r="A95" s="656" t="str">
        <f t="shared" si="6"/>
        <v>16_1_140621_N_p_sp.</v>
      </c>
      <c r="B95" s="676" t="s">
        <v>5742</v>
      </c>
      <c r="C95" s="676" t="s">
        <v>5743</v>
      </c>
      <c r="D95" s="677">
        <v>16</v>
      </c>
      <c r="E95" s="677">
        <v>1</v>
      </c>
      <c r="F95" s="677" t="s">
        <v>2084</v>
      </c>
      <c r="G95" s="677" t="s">
        <v>5827</v>
      </c>
      <c r="H95" s="677">
        <v>2021</v>
      </c>
      <c r="I95" s="678" t="s">
        <v>5729</v>
      </c>
      <c r="J95" s="678" t="str">
        <f t="shared" si="1"/>
        <v>N_p</v>
      </c>
      <c r="K95" s="676" t="s">
        <v>5744</v>
      </c>
      <c r="L95" s="678" t="s">
        <v>5723</v>
      </c>
      <c r="M95" s="678" t="s">
        <v>476</v>
      </c>
      <c r="N95" s="661">
        <v>186</v>
      </c>
      <c r="O95" s="603"/>
      <c r="P95" s="667" t="s">
        <v>1163</v>
      </c>
      <c r="Q95" s="596" t="s">
        <v>1164</v>
      </c>
      <c r="R95" s="596" t="s">
        <v>2422</v>
      </c>
      <c r="S95" s="596">
        <v>34</v>
      </c>
      <c r="T95" s="596">
        <v>0</v>
      </c>
      <c r="U95" s="596">
        <v>34</v>
      </c>
      <c r="V95" s="596">
        <v>0</v>
      </c>
      <c r="W95" s="603"/>
      <c r="X95" s="668">
        <v>290125</v>
      </c>
      <c r="Y95" s="376" t="s">
        <v>78</v>
      </c>
      <c r="Z95" s="596" t="s">
        <v>5855</v>
      </c>
      <c r="AA95" s="766"/>
      <c r="AB95" s="596" t="str">
        <f t="shared" si="7"/>
        <v>Unique</v>
      </c>
      <c r="AC95" s="603"/>
      <c r="AD95" s="603"/>
      <c r="AE95" s="603"/>
      <c r="AF95" s="603"/>
      <c r="AG95" s="603"/>
      <c r="AH95" s="603"/>
      <c r="AI95" s="603"/>
      <c r="AJ95" s="603"/>
      <c r="AK95" s="603"/>
      <c r="AL95" s="603"/>
      <c r="AM95" s="603"/>
      <c r="AN95" s="603"/>
      <c r="AO95" s="603"/>
      <c r="AP95" s="603"/>
      <c r="AQ95" s="603"/>
      <c r="AR95" s="603"/>
      <c r="AS95" s="603"/>
      <c r="AT95" s="603"/>
      <c r="AU95" s="603"/>
      <c r="AV95" s="603"/>
      <c r="AW95" s="603"/>
      <c r="AX95" s="603"/>
      <c r="AY95" s="603"/>
      <c r="AZ95" s="603"/>
      <c r="BA95" s="603"/>
      <c r="BB95" s="603"/>
      <c r="BC95" s="603"/>
      <c r="BD95" s="603"/>
      <c r="BE95" s="603"/>
      <c r="BF95" s="603"/>
      <c r="BG95" s="603"/>
      <c r="BH95" s="603"/>
      <c r="BI95" s="603"/>
      <c r="BJ95" s="603"/>
      <c r="BK95" s="603"/>
      <c r="BL95" s="603"/>
      <c r="BM95" s="603"/>
      <c r="BN95" s="603"/>
      <c r="BO95" s="603"/>
      <c r="BP95" s="603"/>
      <c r="BQ95" s="603"/>
      <c r="BR95" s="603"/>
      <c r="BS95" s="603"/>
      <c r="BT95" s="603"/>
      <c r="BU95" s="603"/>
      <c r="BV95" s="603"/>
      <c r="BW95" s="603"/>
      <c r="BX95" s="603"/>
      <c r="BY95" s="603"/>
      <c r="BZ95" s="603"/>
      <c r="CA95" s="603"/>
      <c r="CB95" s="603"/>
      <c r="CC95" s="603"/>
      <c r="CD95" s="603"/>
      <c r="CE95" s="603"/>
      <c r="CF95" s="603"/>
      <c r="CG95" s="603"/>
      <c r="CH95" s="603"/>
      <c r="CI95" s="603"/>
      <c r="CJ95" s="603"/>
      <c r="CK95" s="603"/>
    </row>
    <row r="96" spans="1:89" ht="14.25">
      <c r="A96" s="656" t="str">
        <f t="shared" si="6"/>
        <v>16_1_140621_N_p_rh.ca</v>
      </c>
      <c r="B96" s="676" t="s">
        <v>5742</v>
      </c>
      <c r="C96" s="676" t="s">
        <v>5743</v>
      </c>
      <c r="D96" s="677">
        <v>16</v>
      </c>
      <c r="E96" s="677">
        <v>1</v>
      </c>
      <c r="F96" s="677" t="s">
        <v>2084</v>
      </c>
      <c r="G96" s="677" t="s">
        <v>5827</v>
      </c>
      <c r="H96" s="677">
        <v>2021</v>
      </c>
      <c r="I96" s="678" t="s">
        <v>5729</v>
      </c>
      <c r="J96" s="678" t="str">
        <f t="shared" si="1"/>
        <v>N_p</v>
      </c>
      <c r="K96" s="676" t="s">
        <v>5744</v>
      </c>
      <c r="L96" s="678" t="s">
        <v>5723</v>
      </c>
      <c r="M96" s="678" t="s">
        <v>476</v>
      </c>
      <c r="N96" s="661">
        <v>186</v>
      </c>
      <c r="O96" s="603"/>
      <c r="P96" s="667" t="s">
        <v>134</v>
      </c>
      <c r="Q96" s="596" t="s">
        <v>135</v>
      </c>
      <c r="R96" s="596" t="s">
        <v>2422</v>
      </c>
      <c r="S96" s="596">
        <v>1</v>
      </c>
      <c r="T96" s="596">
        <v>0</v>
      </c>
      <c r="U96" s="596">
        <v>1</v>
      </c>
      <c r="V96" s="596">
        <v>0</v>
      </c>
      <c r="W96" s="603"/>
      <c r="X96" s="668">
        <v>290125</v>
      </c>
      <c r="Y96" s="376" t="s">
        <v>78</v>
      </c>
      <c r="Z96" s="596" t="s">
        <v>5856</v>
      </c>
      <c r="AA96" s="766"/>
      <c r="AB96" s="596" t="str">
        <f t="shared" si="7"/>
        <v>Unique</v>
      </c>
      <c r="AC96" s="603"/>
      <c r="AD96" s="603"/>
      <c r="AE96" s="603"/>
      <c r="AF96" s="603"/>
      <c r="AG96" s="603"/>
      <c r="AH96" s="603"/>
      <c r="AI96" s="603"/>
      <c r="AJ96" s="603"/>
      <c r="AK96" s="603"/>
      <c r="AL96" s="603"/>
      <c r="AM96" s="603"/>
      <c r="AN96" s="603"/>
      <c r="AO96" s="603"/>
      <c r="AP96" s="603"/>
      <c r="AQ96" s="603"/>
      <c r="AR96" s="603"/>
      <c r="AS96" s="603"/>
      <c r="AT96" s="603"/>
      <c r="AU96" s="603"/>
      <c r="AV96" s="603"/>
      <c r="AW96" s="603"/>
      <c r="AX96" s="603"/>
      <c r="AY96" s="603"/>
      <c r="AZ96" s="603"/>
      <c r="BA96" s="603"/>
      <c r="BB96" s="603"/>
      <c r="BC96" s="603"/>
      <c r="BD96" s="603"/>
      <c r="BE96" s="603"/>
      <c r="BF96" s="603"/>
      <c r="BG96" s="603"/>
      <c r="BH96" s="603"/>
      <c r="BI96" s="603"/>
      <c r="BJ96" s="603"/>
      <c r="BK96" s="603"/>
      <c r="BL96" s="603"/>
      <c r="BM96" s="603"/>
      <c r="BN96" s="603"/>
      <c r="BO96" s="603"/>
      <c r="BP96" s="603"/>
      <c r="BQ96" s="603"/>
      <c r="BR96" s="603"/>
      <c r="BS96" s="603"/>
      <c r="BT96" s="603"/>
      <c r="BU96" s="603"/>
      <c r="BV96" s="603"/>
      <c r="BW96" s="603"/>
      <c r="BX96" s="603"/>
      <c r="BY96" s="603"/>
      <c r="BZ96" s="603"/>
      <c r="CA96" s="603"/>
      <c r="CB96" s="603"/>
      <c r="CC96" s="603"/>
      <c r="CD96" s="603"/>
      <c r="CE96" s="603"/>
      <c r="CF96" s="603"/>
      <c r="CG96" s="603"/>
      <c r="CH96" s="603"/>
      <c r="CI96" s="603"/>
      <c r="CJ96" s="603"/>
      <c r="CK96" s="603"/>
    </row>
    <row r="97" spans="1:89" ht="14.25">
      <c r="A97" s="656" t="str">
        <f t="shared" si="6"/>
        <v>16_1_140621_N_p_my.fl</v>
      </c>
      <c r="B97" s="676" t="s">
        <v>5742</v>
      </c>
      <c r="C97" s="676" t="s">
        <v>5743</v>
      </c>
      <c r="D97" s="677">
        <v>16</v>
      </c>
      <c r="E97" s="677">
        <v>1</v>
      </c>
      <c r="F97" s="677" t="s">
        <v>2084</v>
      </c>
      <c r="G97" s="677" t="s">
        <v>5827</v>
      </c>
      <c r="H97" s="677">
        <v>2021</v>
      </c>
      <c r="I97" s="678" t="s">
        <v>5729</v>
      </c>
      <c r="J97" s="678" t="str">
        <f t="shared" si="1"/>
        <v>N_p</v>
      </c>
      <c r="K97" s="676" t="s">
        <v>5744</v>
      </c>
      <c r="L97" s="678" t="s">
        <v>5723</v>
      </c>
      <c r="M97" s="678" t="s">
        <v>476</v>
      </c>
      <c r="N97" s="661">
        <v>186</v>
      </c>
      <c r="O97" s="603"/>
      <c r="P97" s="667" t="s">
        <v>98</v>
      </c>
      <c r="Q97" s="596" t="s">
        <v>99</v>
      </c>
      <c r="R97" s="596" t="s">
        <v>2422</v>
      </c>
      <c r="S97" s="596">
        <v>2</v>
      </c>
      <c r="T97" s="596">
        <v>0</v>
      </c>
      <c r="U97" s="596">
        <v>2</v>
      </c>
      <c r="V97" s="596">
        <v>0</v>
      </c>
      <c r="W97" s="603"/>
      <c r="X97" s="668">
        <v>290125</v>
      </c>
      <c r="Y97" s="376" t="s">
        <v>78</v>
      </c>
      <c r="Z97" s="596" t="s">
        <v>5857</v>
      </c>
      <c r="AA97" s="766"/>
      <c r="AB97" s="596" t="str">
        <f t="shared" si="7"/>
        <v>Unique</v>
      </c>
      <c r="AC97" s="603"/>
      <c r="AD97" s="603"/>
      <c r="AE97" s="603"/>
      <c r="AF97" s="603"/>
      <c r="AG97" s="603"/>
      <c r="AH97" s="603"/>
      <c r="AI97" s="603"/>
      <c r="AJ97" s="603"/>
      <c r="AK97" s="603"/>
      <c r="AL97" s="603"/>
      <c r="AM97" s="603"/>
      <c r="AN97" s="603"/>
      <c r="AO97" s="603"/>
      <c r="AP97" s="603"/>
      <c r="AQ97" s="603"/>
      <c r="AR97" s="603"/>
      <c r="AS97" s="603"/>
      <c r="AT97" s="603"/>
      <c r="AU97" s="603"/>
      <c r="AV97" s="603"/>
      <c r="AW97" s="603"/>
      <c r="AX97" s="603"/>
      <c r="AY97" s="603"/>
      <c r="AZ97" s="603"/>
      <c r="BA97" s="603"/>
      <c r="BB97" s="603"/>
      <c r="BC97" s="603"/>
      <c r="BD97" s="603"/>
      <c r="BE97" s="603"/>
      <c r="BF97" s="603"/>
      <c r="BG97" s="603"/>
      <c r="BH97" s="603"/>
      <c r="BI97" s="603"/>
      <c r="BJ97" s="603"/>
      <c r="BK97" s="603"/>
      <c r="BL97" s="603"/>
      <c r="BM97" s="603"/>
      <c r="BN97" s="603"/>
      <c r="BO97" s="603"/>
      <c r="BP97" s="603"/>
      <c r="BQ97" s="603"/>
      <c r="BR97" s="603"/>
      <c r="BS97" s="603"/>
      <c r="BT97" s="603"/>
      <c r="BU97" s="603"/>
      <c r="BV97" s="603"/>
      <c r="BW97" s="603"/>
      <c r="BX97" s="603"/>
      <c r="BY97" s="603"/>
      <c r="BZ97" s="603"/>
      <c r="CA97" s="603"/>
      <c r="CB97" s="603"/>
      <c r="CC97" s="603"/>
      <c r="CD97" s="603"/>
      <c r="CE97" s="603"/>
      <c r="CF97" s="603"/>
      <c r="CG97" s="603"/>
      <c r="CH97" s="603"/>
      <c r="CI97" s="603"/>
      <c r="CJ97" s="603"/>
      <c r="CK97" s="603"/>
    </row>
    <row r="98" spans="1:89" ht="14.25">
      <c r="A98" s="656" t="str">
        <f t="shared" si="6"/>
        <v>16_1_140621_N_p_ca.pr</v>
      </c>
      <c r="B98" s="676" t="s">
        <v>5742</v>
      </c>
      <c r="C98" s="676" t="s">
        <v>5743</v>
      </c>
      <c r="D98" s="677">
        <v>16</v>
      </c>
      <c r="E98" s="677">
        <v>1</v>
      </c>
      <c r="F98" s="677" t="s">
        <v>2084</v>
      </c>
      <c r="G98" s="677" t="s">
        <v>5827</v>
      </c>
      <c r="H98" s="677">
        <v>2021</v>
      </c>
      <c r="I98" s="678" t="s">
        <v>5729</v>
      </c>
      <c r="J98" s="678" t="str">
        <f t="shared" si="1"/>
        <v>N_p</v>
      </c>
      <c r="K98" s="676" t="s">
        <v>5744</v>
      </c>
      <c r="L98" s="678" t="s">
        <v>5723</v>
      </c>
      <c r="M98" s="678" t="s">
        <v>476</v>
      </c>
      <c r="N98" s="661">
        <v>186</v>
      </c>
      <c r="O98" s="603"/>
      <c r="P98" s="667" t="s">
        <v>3248</v>
      </c>
      <c r="Q98" s="596" t="s">
        <v>2795</v>
      </c>
      <c r="R98" s="596" t="s">
        <v>2422</v>
      </c>
      <c r="S98" s="596">
        <v>1</v>
      </c>
      <c r="T98" s="596">
        <v>0</v>
      </c>
      <c r="U98" s="596">
        <v>1</v>
      </c>
      <c r="V98" s="596">
        <v>0</v>
      </c>
      <c r="W98" s="603"/>
      <c r="X98" s="668">
        <v>290125</v>
      </c>
      <c r="Y98" s="376" t="s">
        <v>78</v>
      </c>
      <c r="Z98" s="596" t="s">
        <v>5858</v>
      </c>
      <c r="AA98" s="766"/>
      <c r="AB98" s="596" t="str">
        <f t="shared" si="7"/>
        <v>Unique</v>
      </c>
      <c r="AC98" s="603"/>
      <c r="AD98" s="603"/>
      <c r="AE98" s="603"/>
      <c r="AF98" s="603"/>
      <c r="AG98" s="603"/>
      <c r="AH98" s="603"/>
      <c r="AI98" s="603"/>
      <c r="AJ98" s="603"/>
      <c r="AK98" s="603"/>
      <c r="AL98" s="603"/>
      <c r="AM98" s="603"/>
      <c r="AN98" s="603"/>
      <c r="AO98" s="603"/>
      <c r="AP98" s="603"/>
      <c r="AQ98" s="603"/>
      <c r="AR98" s="603"/>
      <c r="AS98" s="603"/>
      <c r="AT98" s="603"/>
      <c r="AU98" s="603"/>
      <c r="AV98" s="603"/>
      <c r="AW98" s="603"/>
      <c r="AX98" s="603"/>
      <c r="AY98" s="603"/>
      <c r="AZ98" s="603"/>
      <c r="BA98" s="603"/>
      <c r="BB98" s="603"/>
      <c r="BC98" s="603"/>
      <c r="BD98" s="603"/>
      <c r="BE98" s="603"/>
      <c r="BF98" s="603"/>
      <c r="BG98" s="603"/>
      <c r="BH98" s="603"/>
      <c r="BI98" s="603"/>
      <c r="BJ98" s="603"/>
      <c r="BK98" s="603"/>
      <c r="BL98" s="603"/>
      <c r="BM98" s="603"/>
      <c r="BN98" s="603"/>
      <c r="BO98" s="603"/>
      <c r="BP98" s="603"/>
      <c r="BQ98" s="603"/>
      <c r="BR98" s="603"/>
      <c r="BS98" s="603"/>
      <c r="BT98" s="603"/>
      <c r="BU98" s="603"/>
      <c r="BV98" s="603"/>
      <c r="BW98" s="603"/>
      <c r="BX98" s="603"/>
      <c r="BY98" s="603"/>
      <c r="BZ98" s="603"/>
      <c r="CA98" s="603"/>
      <c r="CB98" s="603"/>
      <c r="CC98" s="603"/>
      <c r="CD98" s="603"/>
      <c r="CE98" s="603"/>
      <c r="CF98" s="603"/>
      <c r="CG98" s="603"/>
      <c r="CH98" s="603"/>
      <c r="CI98" s="603"/>
      <c r="CJ98" s="603"/>
      <c r="CK98" s="603"/>
    </row>
    <row r="99" spans="1:89" ht="14.25">
      <c r="A99" s="656" t="str">
        <f t="shared" si="6"/>
        <v>16_1_140621_N_p_le.lu</v>
      </c>
      <c r="B99" s="676" t="s">
        <v>5742</v>
      </c>
      <c r="C99" s="676" t="s">
        <v>5743</v>
      </c>
      <c r="D99" s="677">
        <v>16</v>
      </c>
      <c r="E99" s="677">
        <v>1</v>
      </c>
      <c r="F99" s="677" t="s">
        <v>2084</v>
      </c>
      <c r="G99" s="677" t="s">
        <v>5827</v>
      </c>
      <c r="H99" s="677">
        <v>2021</v>
      </c>
      <c r="I99" s="678" t="s">
        <v>5729</v>
      </c>
      <c r="J99" s="678" t="str">
        <f t="shared" si="1"/>
        <v>N_p</v>
      </c>
      <c r="K99" s="676" t="s">
        <v>5744</v>
      </c>
      <c r="L99" s="678" t="s">
        <v>5723</v>
      </c>
      <c r="M99" s="678" t="s">
        <v>476</v>
      </c>
      <c r="N99" s="661">
        <v>186</v>
      </c>
      <c r="O99" s="603"/>
      <c r="P99" s="667" t="s">
        <v>5850</v>
      </c>
      <c r="Q99" s="596" t="s">
        <v>5851</v>
      </c>
      <c r="R99" s="596" t="s">
        <v>100</v>
      </c>
      <c r="S99" s="596">
        <v>1</v>
      </c>
      <c r="T99" s="596">
        <v>0</v>
      </c>
      <c r="U99" s="596">
        <v>1</v>
      </c>
      <c r="V99" s="596">
        <v>0</v>
      </c>
      <c r="W99" s="596" t="s">
        <v>5859</v>
      </c>
      <c r="X99" s="668">
        <v>170325</v>
      </c>
      <c r="Y99" s="376" t="s">
        <v>78</v>
      </c>
      <c r="Z99" s="596" t="s">
        <v>5860</v>
      </c>
      <c r="AA99" s="766"/>
      <c r="AB99" s="596" t="str">
        <f t="shared" si="7"/>
        <v>Unique</v>
      </c>
      <c r="AC99" s="603"/>
      <c r="AD99" s="603"/>
      <c r="AE99" s="603"/>
      <c r="AF99" s="603"/>
      <c r="AG99" s="603"/>
      <c r="AH99" s="603"/>
      <c r="AI99" s="603"/>
      <c r="AJ99" s="603"/>
      <c r="AK99" s="603"/>
      <c r="AL99" s="603"/>
      <c r="AM99" s="603"/>
      <c r="AN99" s="603"/>
      <c r="AO99" s="603"/>
      <c r="AP99" s="603"/>
      <c r="AQ99" s="603"/>
      <c r="AR99" s="603"/>
      <c r="AS99" s="603"/>
      <c r="AT99" s="603"/>
      <c r="AU99" s="603"/>
      <c r="AV99" s="603"/>
      <c r="AW99" s="603"/>
      <c r="AX99" s="603"/>
      <c r="AY99" s="603"/>
      <c r="AZ99" s="603"/>
      <c r="BA99" s="603"/>
      <c r="BB99" s="603"/>
      <c r="BC99" s="603"/>
      <c r="BD99" s="603"/>
      <c r="BE99" s="603"/>
      <c r="BF99" s="603"/>
      <c r="BG99" s="603"/>
      <c r="BH99" s="603"/>
      <c r="BI99" s="603"/>
      <c r="BJ99" s="603"/>
      <c r="BK99" s="603"/>
      <c r="BL99" s="603"/>
      <c r="BM99" s="603"/>
      <c r="BN99" s="603"/>
      <c r="BO99" s="603"/>
      <c r="BP99" s="603"/>
      <c r="BQ99" s="603"/>
      <c r="BR99" s="603"/>
      <c r="BS99" s="603"/>
      <c r="BT99" s="603"/>
      <c r="BU99" s="603"/>
      <c r="BV99" s="603"/>
      <c r="BW99" s="603"/>
      <c r="BX99" s="603"/>
      <c r="BY99" s="603"/>
      <c r="BZ99" s="603"/>
      <c r="CA99" s="603"/>
      <c r="CB99" s="603"/>
      <c r="CC99" s="603"/>
      <c r="CD99" s="603"/>
      <c r="CE99" s="603"/>
      <c r="CF99" s="603"/>
      <c r="CG99" s="603"/>
      <c r="CH99" s="603"/>
      <c r="CI99" s="603"/>
      <c r="CJ99" s="603"/>
      <c r="CK99" s="603"/>
    </row>
    <row r="100" spans="1:89" ht="14.25">
      <c r="A100" s="656" t="str">
        <f t="shared" si="6"/>
        <v>14_1_280621_HAM_p_ep.ba</v>
      </c>
      <c r="B100" s="657" t="s">
        <v>5717</v>
      </c>
      <c r="C100" s="657" t="s">
        <v>5718</v>
      </c>
      <c r="D100" s="658">
        <v>14</v>
      </c>
      <c r="E100" s="658">
        <v>1</v>
      </c>
      <c r="F100" s="658" t="s">
        <v>5827</v>
      </c>
      <c r="G100" s="658" t="s">
        <v>5719</v>
      </c>
      <c r="H100" s="658">
        <v>2021</v>
      </c>
      <c r="I100" s="659" t="s">
        <v>5729</v>
      </c>
      <c r="J100" s="659" t="str">
        <f t="shared" si="1"/>
        <v>HAM_p</v>
      </c>
      <c r="K100" s="657" t="s">
        <v>5722</v>
      </c>
      <c r="L100" s="659" t="s">
        <v>5723</v>
      </c>
      <c r="M100" s="659" t="s">
        <v>476</v>
      </c>
      <c r="N100" s="661">
        <v>255</v>
      </c>
      <c r="O100" s="603"/>
      <c r="P100" s="662" t="s">
        <v>84</v>
      </c>
      <c r="Q100" s="376" t="s">
        <v>85</v>
      </c>
      <c r="R100" s="596" t="s">
        <v>2422</v>
      </c>
      <c r="S100" s="596">
        <v>14</v>
      </c>
      <c r="T100" s="596">
        <v>4</v>
      </c>
      <c r="U100" s="596">
        <v>10</v>
      </c>
      <c r="V100" s="596">
        <v>0</v>
      </c>
      <c r="W100" s="603"/>
      <c r="X100" s="668">
        <v>290125</v>
      </c>
      <c r="Y100" s="376" t="s">
        <v>78</v>
      </c>
      <c r="Z100" s="596" t="s">
        <v>5861</v>
      </c>
      <c r="AA100" s="766"/>
      <c r="AB100" s="596" t="str">
        <f t="shared" si="7"/>
        <v>Unique</v>
      </c>
      <c r="AC100" s="603"/>
      <c r="AD100" s="603"/>
      <c r="AE100" s="603"/>
      <c r="AF100" s="603"/>
      <c r="AG100" s="603"/>
      <c r="AH100" s="603"/>
      <c r="AI100" s="603"/>
      <c r="AJ100" s="603"/>
      <c r="AK100" s="603"/>
      <c r="AL100" s="603"/>
      <c r="AM100" s="603"/>
      <c r="AN100" s="603"/>
      <c r="AO100" s="603"/>
      <c r="AP100" s="603"/>
      <c r="AQ100" s="603"/>
      <c r="AR100" s="603"/>
      <c r="AS100" s="603"/>
      <c r="AT100" s="603"/>
      <c r="AU100" s="603"/>
      <c r="AV100" s="603"/>
      <c r="AW100" s="603"/>
      <c r="AX100" s="603"/>
      <c r="AY100" s="603"/>
      <c r="AZ100" s="603"/>
      <c r="BA100" s="603"/>
      <c r="BB100" s="603"/>
      <c r="BC100" s="603"/>
      <c r="BD100" s="603"/>
      <c r="BE100" s="603"/>
      <c r="BF100" s="603"/>
      <c r="BG100" s="603"/>
      <c r="BH100" s="603"/>
      <c r="BI100" s="603"/>
      <c r="BJ100" s="603"/>
      <c r="BK100" s="603"/>
      <c r="BL100" s="603"/>
      <c r="BM100" s="603"/>
      <c r="BN100" s="603"/>
      <c r="BO100" s="603"/>
      <c r="BP100" s="603"/>
      <c r="BQ100" s="603"/>
      <c r="BR100" s="603"/>
      <c r="BS100" s="603"/>
      <c r="BT100" s="603"/>
      <c r="BU100" s="603"/>
      <c r="BV100" s="603"/>
      <c r="BW100" s="603"/>
      <c r="BX100" s="603"/>
      <c r="BY100" s="603"/>
      <c r="BZ100" s="603"/>
      <c r="CA100" s="603"/>
      <c r="CB100" s="603"/>
      <c r="CC100" s="603"/>
      <c r="CD100" s="603"/>
      <c r="CE100" s="603"/>
      <c r="CF100" s="603"/>
      <c r="CG100" s="603"/>
      <c r="CH100" s="603"/>
      <c r="CI100" s="603"/>
      <c r="CJ100" s="603"/>
      <c r="CK100" s="603"/>
    </row>
    <row r="101" spans="1:89" ht="14.25">
      <c r="A101" s="656" t="str">
        <f t="shared" si="6"/>
        <v>14_1_280621_HAM_p_sp.</v>
      </c>
      <c r="B101" s="657" t="s">
        <v>5717</v>
      </c>
      <c r="C101" s="657" t="s">
        <v>5718</v>
      </c>
      <c r="D101" s="658">
        <v>14</v>
      </c>
      <c r="E101" s="658">
        <v>1</v>
      </c>
      <c r="F101" s="658" t="s">
        <v>5827</v>
      </c>
      <c r="G101" s="658" t="s">
        <v>5719</v>
      </c>
      <c r="H101" s="658">
        <v>2021</v>
      </c>
      <c r="I101" s="659" t="s">
        <v>5729</v>
      </c>
      <c r="J101" s="659" t="str">
        <f t="shared" si="1"/>
        <v>HAM_p</v>
      </c>
      <c r="K101" s="657" t="s">
        <v>5722</v>
      </c>
      <c r="L101" s="659" t="s">
        <v>5723</v>
      </c>
      <c r="M101" s="659" t="s">
        <v>476</v>
      </c>
      <c r="N101" s="661">
        <v>255</v>
      </c>
      <c r="O101" s="603"/>
      <c r="P101" s="667" t="s">
        <v>1163</v>
      </c>
      <c r="Q101" s="596" t="s">
        <v>1164</v>
      </c>
      <c r="R101" s="596" t="s">
        <v>2422</v>
      </c>
      <c r="S101" s="596">
        <v>46</v>
      </c>
      <c r="T101" s="596">
        <v>0</v>
      </c>
      <c r="U101" s="596">
        <v>46</v>
      </c>
      <c r="V101" s="596">
        <v>0</v>
      </c>
      <c r="W101" s="603"/>
      <c r="X101" s="668">
        <v>290125</v>
      </c>
      <c r="Y101" s="376" t="s">
        <v>78</v>
      </c>
      <c r="Z101" s="596" t="s">
        <v>5862</v>
      </c>
      <c r="AA101" s="766"/>
      <c r="AB101" s="596" t="str">
        <f t="shared" si="7"/>
        <v>Unique</v>
      </c>
      <c r="AC101" s="603"/>
      <c r="AD101" s="603"/>
      <c r="AE101" s="603"/>
      <c r="AF101" s="603"/>
      <c r="AG101" s="603"/>
      <c r="AH101" s="603"/>
      <c r="AI101" s="603"/>
      <c r="AJ101" s="603"/>
      <c r="AK101" s="603"/>
      <c r="AL101" s="603"/>
      <c r="AM101" s="603"/>
      <c r="AN101" s="603"/>
      <c r="AO101" s="603"/>
      <c r="AP101" s="603"/>
      <c r="AQ101" s="603"/>
      <c r="AR101" s="603"/>
      <c r="AS101" s="603"/>
      <c r="AT101" s="603"/>
      <c r="AU101" s="603"/>
      <c r="AV101" s="603"/>
      <c r="AW101" s="603"/>
      <c r="AX101" s="603"/>
      <c r="AY101" s="603"/>
      <c r="AZ101" s="603"/>
      <c r="BA101" s="603"/>
      <c r="BB101" s="603"/>
      <c r="BC101" s="603"/>
      <c r="BD101" s="603"/>
      <c r="BE101" s="603"/>
      <c r="BF101" s="603"/>
      <c r="BG101" s="603"/>
      <c r="BH101" s="603"/>
      <c r="BI101" s="603"/>
      <c r="BJ101" s="603"/>
      <c r="BK101" s="603"/>
      <c r="BL101" s="603"/>
      <c r="BM101" s="603"/>
      <c r="BN101" s="603"/>
      <c r="BO101" s="603"/>
      <c r="BP101" s="603"/>
      <c r="BQ101" s="603"/>
      <c r="BR101" s="603"/>
      <c r="BS101" s="603"/>
      <c r="BT101" s="603"/>
      <c r="BU101" s="603"/>
      <c r="BV101" s="603"/>
      <c r="BW101" s="603"/>
      <c r="BX101" s="603"/>
      <c r="BY101" s="603"/>
      <c r="BZ101" s="603"/>
      <c r="CA101" s="603"/>
      <c r="CB101" s="603"/>
      <c r="CC101" s="603"/>
      <c r="CD101" s="603"/>
      <c r="CE101" s="603"/>
      <c r="CF101" s="603"/>
      <c r="CG101" s="603"/>
      <c r="CH101" s="603"/>
      <c r="CI101" s="603"/>
      <c r="CJ101" s="603"/>
      <c r="CK101" s="603"/>
    </row>
    <row r="102" spans="1:89" ht="14.25">
      <c r="A102" s="656" t="str">
        <f t="shared" si="6"/>
        <v>14_1_280621_HAM_p_rh.ca</v>
      </c>
      <c r="B102" s="657" t="s">
        <v>5717</v>
      </c>
      <c r="C102" s="657" t="s">
        <v>5718</v>
      </c>
      <c r="D102" s="658">
        <v>14</v>
      </c>
      <c r="E102" s="658">
        <v>1</v>
      </c>
      <c r="F102" s="658" t="s">
        <v>5827</v>
      </c>
      <c r="G102" s="658" t="s">
        <v>5719</v>
      </c>
      <c r="H102" s="658">
        <v>2021</v>
      </c>
      <c r="I102" s="659" t="s">
        <v>5729</v>
      </c>
      <c r="J102" s="659" t="str">
        <f t="shared" si="1"/>
        <v>HAM_p</v>
      </c>
      <c r="K102" s="657" t="s">
        <v>5722</v>
      </c>
      <c r="L102" s="659" t="s">
        <v>5723</v>
      </c>
      <c r="M102" s="659" t="s">
        <v>476</v>
      </c>
      <c r="N102" s="661">
        <v>255</v>
      </c>
      <c r="O102" s="603"/>
      <c r="P102" s="667" t="s">
        <v>134</v>
      </c>
      <c r="Q102" s="596" t="s">
        <v>135</v>
      </c>
      <c r="R102" s="596" t="s">
        <v>2422</v>
      </c>
      <c r="S102" s="596">
        <v>2</v>
      </c>
      <c r="T102" s="596">
        <v>1</v>
      </c>
      <c r="U102" s="596">
        <v>1</v>
      </c>
      <c r="V102" s="596">
        <v>0</v>
      </c>
      <c r="W102" s="603"/>
      <c r="X102" s="668">
        <v>290125</v>
      </c>
      <c r="Y102" s="376" t="s">
        <v>78</v>
      </c>
      <c r="Z102" s="596" t="s">
        <v>5863</v>
      </c>
      <c r="AA102" s="766"/>
      <c r="AB102" s="596" t="str">
        <f t="shared" si="7"/>
        <v>Unique</v>
      </c>
      <c r="AC102" s="603"/>
      <c r="AD102" s="603"/>
      <c r="AE102" s="603"/>
      <c r="AF102" s="603"/>
      <c r="AG102" s="603"/>
      <c r="AH102" s="603"/>
      <c r="AI102" s="603"/>
      <c r="AJ102" s="603"/>
      <c r="AK102" s="603"/>
      <c r="AL102" s="603"/>
      <c r="AM102" s="603"/>
      <c r="AN102" s="603"/>
      <c r="AO102" s="603"/>
      <c r="AP102" s="603"/>
      <c r="AQ102" s="603"/>
      <c r="AR102" s="603"/>
      <c r="AS102" s="603"/>
      <c r="AT102" s="603"/>
      <c r="AU102" s="603"/>
      <c r="AV102" s="603"/>
      <c r="AW102" s="603"/>
      <c r="AX102" s="603"/>
      <c r="AY102" s="603"/>
      <c r="AZ102" s="603"/>
      <c r="BA102" s="603"/>
      <c r="BB102" s="603"/>
      <c r="BC102" s="603"/>
      <c r="BD102" s="603"/>
      <c r="BE102" s="603"/>
      <c r="BF102" s="603"/>
      <c r="BG102" s="603"/>
      <c r="BH102" s="603"/>
      <c r="BI102" s="603"/>
      <c r="BJ102" s="603"/>
      <c r="BK102" s="603"/>
      <c r="BL102" s="603"/>
      <c r="BM102" s="603"/>
      <c r="BN102" s="603"/>
      <c r="BO102" s="603"/>
      <c r="BP102" s="603"/>
      <c r="BQ102" s="603"/>
      <c r="BR102" s="603"/>
      <c r="BS102" s="603"/>
      <c r="BT102" s="603"/>
      <c r="BU102" s="603"/>
      <c r="BV102" s="603"/>
      <c r="BW102" s="603"/>
      <c r="BX102" s="603"/>
      <c r="BY102" s="603"/>
      <c r="BZ102" s="603"/>
      <c r="CA102" s="603"/>
      <c r="CB102" s="603"/>
      <c r="CC102" s="603"/>
      <c r="CD102" s="603"/>
      <c r="CE102" s="603"/>
      <c r="CF102" s="603"/>
      <c r="CG102" s="603"/>
      <c r="CH102" s="603"/>
      <c r="CI102" s="603"/>
      <c r="CJ102" s="603"/>
      <c r="CK102" s="603"/>
    </row>
    <row r="103" spans="1:89" ht="14.25">
      <c r="A103" s="656" t="str">
        <f t="shared" si="6"/>
        <v>14_1_280621_HAM_p_sy.pi</v>
      </c>
      <c r="B103" s="657" t="s">
        <v>5717</v>
      </c>
      <c r="C103" s="657" t="s">
        <v>5718</v>
      </c>
      <c r="D103" s="658">
        <v>14</v>
      </c>
      <c r="E103" s="658">
        <v>1</v>
      </c>
      <c r="F103" s="658" t="s">
        <v>5827</v>
      </c>
      <c r="G103" s="658" t="s">
        <v>5719</v>
      </c>
      <c r="H103" s="658">
        <v>2021</v>
      </c>
      <c r="I103" s="659" t="s">
        <v>5729</v>
      </c>
      <c r="J103" s="659" t="str">
        <f t="shared" si="1"/>
        <v>HAM_p</v>
      </c>
      <c r="K103" s="657" t="s">
        <v>5722</v>
      </c>
      <c r="L103" s="659" t="s">
        <v>5723</v>
      </c>
      <c r="M103" s="659" t="s">
        <v>476</v>
      </c>
      <c r="N103" s="661">
        <v>255</v>
      </c>
      <c r="O103" s="603"/>
      <c r="P103" s="667" t="s">
        <v>176</v>
      </c>
      <c r="Q103" s="596" t="s">
        <v>177</v>
      </c>
      <c r="R103" s="596" t="s">
        <v>2422</v>
      </c>
      <c r="S103" s="596">
        <v>8</v>
      </c>
      <c r="T103" s="596">
        <v>5</v>
      </c>
      <c r="U103" s="596">
        <v>3</v>
      </c>
      <c r="V103" s="596">
        <v>0</v>
      </c>
      <c r="W103" s="603"/>
      <c r="X103" s="668">
        <v>290125</v>
      </c>
      <c r="Y103" s="376" t="s">
        <v>78</v>
      </c>
      <c r="Z103" s="596" t="s">
        <v>5864</v>
      </c>
      <c r="AA103" s="766"/>
      <c r="AB103" s="596" t="str">
        <f t="shared" si="7"/>
        <v>Unique</v>
      </c>
      <c r="AC103" s="603"/>
      <c r="AD103" s="603"/>
      <c r="AE103" s="603"/>
      <c r="AF103" s="603"/>
      <c r="AG103" s="603"/>
      <c r="AH103" s="603"/>
      <c r="AI103" s="603"/>
      <c r="AJ103" s="603"/>
      <c r="AK103" s="603"/>
      <c r="AL103" s="603"/>
      <c r="AM103" s="603"/>
      <c r="AN103" s="603"/>
      <c r="AO103" s="603"/>
      <c r="AP103" s="603"/>
      <c r="AQ103" s="603"/>
      <c r="AR103" s="603"/>
      <c r="AS103" s="603"/>
      <c r="AT103" s="603"/>
      <c r="AU103" s="603"/>
      <c r="AV103" s="603"/>
      <c r="AW103" s="603"/>
      <c r="AX103" s="603"/>
      <c r="AY103" s="603"/>
      <c r="AZ103" s="603"/>
      <c r="BA103" s="603"/>
      <c r="BB103" s="603"/>
      <c r="BC103" s="603"/>
      <c r="BD103" s="603"/>
      <c r="BE103" s="603"/>
      <c r="BF103" s="603"/>
      <c r="BG103" s="603"/>
      <c r="BH103" s="603"/>
      <c r="BI103" s="603"/>
      <c r="BJ103" s="603"/>
      <c r="BK103" s="603"/>
      <c r="BL103" s="603"/>
      <c r="BM103" s="603"/>
      <c r="BN103" s="603"/>
      <c r="BO103" s="603"/>
      <c r="BP103" s="603"/>
      <c r="BQ103" s="603"/>
      <c r="BR103" s="603"/>
      <c r="BS103" s="603"/>
      <c r="BT103" s="603"/>
      <c r="BU103" s="603"/>
      <c r="BV103" s="603"/>
      <c r="BW103" s="603"/>
      <c r="BX103" s="603"/>
      <c r="BY103" s="603"/>
      <c r="BZ103" s="603"/>
      <c r="CA103" s="603"/>
      <c r="CB103" s="603"/>
      <c r="CC103" s="603"/>
      <c r="CD103" s="603"/>
      <c r="CE103" s="603"/>
      <c r="CF103" s="603"/>
      <c r="CG103" s="603"/>
      <c r="CH103" s="603"/>
      <c r="CI103" s="603"/>
      <c r="CJ103" s="603"/>
      <c r="CK103" s="603"/>
    </row>
    <row r="104" spans="1:89" ht="14.25">
      <c r="A104" s="656" t="str">
        <f t="shared" si="6"/>
        <v>14_1_280621_HAM_p_ch.bi</v>
      </c>
      <c r="B104" s="657" t="s">
        <v>5717</v>
      </c>
      <c r="C104" s="657" t="s">
        <v>5718</v>
      </c>
      <c r="D104" s="658">
        <v>14</v>
      </c>
      <c r="E104" s="658">
        <v>1</v>
      </c>
      <c r="F104" s="658" t="s">
        <v>5827</v>
      </c>
      <c r="G104" s="658" t="s">
        <v>5719</v>
      </c>
      <c r="H104" s="658">
        <v>2021</v>
      </c>
      <c r="I104" s="659" t="s">
        <v>5729</v>
      </c>
      <c r="J104" s="659" t="str">
        <f t="shared" si="1"/>
        <v>HAM_p</v>
      </c>
      <c r="K104" s="657" t="s">
        <v>5722</v>
      </c>
      <c r="L104" s="659" t="s">
        <v>5723</v>
      </c>
      <c r="M104" s="659" t="s">
        <v>476</v>
      </c>
      <c r="N104" s="661">
        <v>255</v>
      </c>
      <c r="O104" s="603"/>
      <c r="P104" s="667" t="s">
        <v>287</v>
      </c>
      <c r="Q104" s="596" t="s">
        <v>288</v>
      </c>
      <c r="R104" s="596" t="s">
        <v>2422</v>
      </c>
      <c r="S104" s="596">
        <v>2</v>
      </c>
      <c r="T104" s="596">
        <v>1</v>
      </c>
      <c r="U104" s="596">
        <v>1</v>
      </c>
      <c r="V104" s="596">
        <v>0</v>
      </c>
      <c r="W104" s="603"/>
      <c r="X104" s="668">
        <v>290125</v>
      </c>
      <c r="Y104" s="376" t="s">
        <v>78</v>
      </c>
      <c r="Z104" s="596" t="s">
        <v>5865</v>
      </c>
      <c r="AA104" s="766"/>
      <c r="AB104" s="596" t="str">
        <f t="shared" si="7"/>
        <v>Unique</v>
      </c>
      <c r="AC104" s="603"/>
      <c r="AD104" s="603"/>
      <c r="AE104" s="603"/>
      <c r="AF104" s="603"/>
      <c r="AG104" s="603"/>
      <c r="AH104" s="603"/>
      <c r="AI104" s="603"/>
      <c r="AJ104" s="603"/>
      <c r="AK104" s="603"/>
      <c r="AL104" s="603"/>
      <c r="AM104" s="603"/>
      <c r="AN104" s="603"/>
      <c r="AO104" s="603"/>
      <c r="AP104" s="603"/>
      <c r="AQ104" s="603"/>
      <c r="AR104" s="603"/>
      <c r="AS104" s="603"/>
      <c r="AT104" s="603"/>
      <c r="AU104" s="603"/>
      <c r="AV104" s="603"/>
      <c r="AW104" s="603"/>
      <c r="AX104" s="603"/>
      <c r="AY104" s="603"/>
      <c r="AZ104" s="603"/>
      <c r="BA104" s="603"/>
      <c r="BB104" s="603"/>
      <c r="BC104" s="603"/>
      <c r="BD104" s="603"/>
      <c r="BE104" s="603"/>
      <c r="BF104" s="603"/>
      <c r="BG104" s="603"/>
      <c r="BH104" s="603"/>
      <c r="BI104" s="603"/>
      <c r="BJ104" s="603"/>
      <c r="BK104" s="603"/>
      <c r="BL104" s="603"/>
      <c r="BM104" s="603"/>
      <c r="BN104" s="603"/>
      <c r="BO104" s="603"/>
      <c r="BP104" s="603"/>
      <c r="BQ104" s="603"/>
      <c r="BR104" s="603"/>
      <c r="BS104" s="603"/>
      <c r="BT104" s="603"/>
      <c r="BU104" s="603"/>
      <c r="BV104" s="603"/>
      <c r="BW104" s="603"/>
      <c r="BX104" s="603"/>
      <c r="BY104" s="603"/>
      <c r="BZ104" s="603"/>
      <c r="CA104" s="603"/>
      <c r="CB104" s="603"/>
      <c r="CC104" s="603"/>
      <c r="CD104" s="603"/>
      <c r="CE104" s="603"/>
      <c r="CF104" s="603"/>
      <c r="CG104" s="603"/>
      <c r="CH104" s="603"/>
      <c r="CI104" s="603"/>
      <c r="CJ104" s="603"/>
      <c r="CK104" s="603"/>
    </row>
    <row r="105" spans="1:89" ht="14.25">
      <c r="A105" s="656" t="str">
        <f t="shared" si="6"/>
        <v>14_1_280621_HAM_p_vo.bo</v>
      </c>
      <c r="B105" s="657" t="s">
        <v>5717</v>
      </c>
      <c r="C105" s="657" t="s">
        <v>5718</v>
      </c>
      <c r="D105" s="658">
        <v>14</v>
      </c>
      <c r="E105" s="658">
        <v>1</v>
      </c>
      <c r="F105" s="658" t="s">
        <v>5827</v>
      </c>
      <c r="G105" s="658" t="s">
        <v>5719</v>
      </c>
      <c r="H105" s="658">
        <v>2021</v>
      </c>
      <c r="I105" s="659" t="s">
        <v>5729</v>
      </c>
      <c r="J105" s="659" t="str">
        <f t="shared" si="1"/>
        <v>HAM_p</v>
      </c>
      <c r="K105" s="657" t="s">
        <v>5722</v>
      </c>
      <c r="L105" s="659" t="s">
        <v>5723</v>
      </c>
      <c r="M105" s="659" t="s">
        <v>476</v>
      </c>
      <c r="N105" s="661">
        <v>255</v>
      </c>
      <c r="O105" s="603"/>
      <c r="P105" s="667" t="s">
        <v>366</v>
      </c>
      <c r="Q105" s="596" t="s">
        <v>367</v>
      </c>
      <c r="R105" s="596" t="s">
        <v>2422</v>
      </c>
      <c r="S105" s="596">
        <v>2</v>
      </c>
      <c r="T105" s="596">
        <v>0</v>
      </c>
      <c r="U105" s="596">
        <v>2</v>
      </c>
      <c r="V105" s="596">
        <v>0</v>
      </c>
      <c r="W105" s="603"/>
      <c r="X105" s="668">
        <v>290125</v>
      </c>
      <c r="Y105" s="376" t="s">
        <v>78</v>
      </c>
      <c r="Z105" s="596" t="s">
        <v>5866</v>
      </c>
      <c r="AA105" s="766"/>
      <c r="AB105" s="596" t="str">
        <f t="shared" si="7"/>
        <v>Unique</v>
      </c>
      <c r="AC105" s="603"/>
      <c r="AD105" s="603"/>
      <c r="AE105" s="603"/>
      <c r="AF105" s="603"/>
      <c r="AG105" s="603"/>
      <c r="AH105" s="603"/>
      <c r="AI105" s="603"/>
      <c r="AJ105" s="603"/>
      <c r="AK105" s="603"/>
      <c r="AL105" s="603"/>
      <c r="AM105" s="603"/>
      <c r="AN105" s="603"/>
      <c r="AO105" s="603"/>
      <c r="AP105" s="603"/>
      <c r="AQ105" s="603"/>
      <c r="AR105" s="603"/>
      <c r="AS105" s="603"/>
      <c r="AT105" s="603"/>
      <c r="AU105" s="603"/>
      <c r="AV105" s="603"/>
      <c r="AW105" s="603"/>
      <c r="AX105" s="603"/>
      <c r="AY105" s="603"/>
      <c r="AZ105" s="603"/>
      <c r="BA105" s="603"/>
      <c r="BB105" s="603"/>
      <c r="BC105" s="603"/>
      <c r="BD105" s="603"/>
      <c r="BE105" s="603"/>
      <c r="BF105" s="603"/>
      <c r="BG105" s="603"/>
      <c r="BH105" s="603"/>
      <c r="BI105" s="603"/>
      <c r="BJ105" s="603"/>
      <c r="BK105" s="603"/>
      <c r="BL105" s="603"/>
      <c r="BM105" s="603"/>
      <c r="BN105" s="603"/>
      <c r="BO105" s="603"/>
      <c r="BP105" s="603"/>
      <c r="BQ105" s="603"/>
      <c r="BR105" s="603"/>
      <c r="BS105" s="603"/>
      <c r="BT105" s="603"/>
      <c r="BU105" s="603"/>
      <c r="BV105" s="603"/>
      <c r="BW105" s="603"/>
      <c r="BX105" s="603"/>
      <c r="BY105" s="603"/>
      <c r="BZ105" s="603"/>
      <c r="CA105" s="603"/>
      <c r="CB105" s="603"/>
      <c r="CC105" s="603"/>
      <c r="CD105" s="603"/>
      <c r="CE105" s="603"/>
      <c r="CF105" s="603"/>
      <c r="CG105" s="603"/>
      <c r="CH105" s="603"/>
      <c r="CI105" s="603"/>
      <c r="CJ105" s="603"/>
      <c r="CK105" s="603"/>
    </row>
    <row r="106" spans="1:89" ht="14.25">
      <c r="A106" s="656" t="str">
        <f t="shared" si="6"/>
        <v>31_2_260721_V_p_ep.ba</v>
      </c>
      <c r="B106" s="673" t="s">
        <v>5736</v>
      </c>
      <c r="C106" s="673" t="s">
        <v>5737</v>
      </c>
      <c r="D106" s="674">
        <v>31</v>
      </c>
      <c r="E106" s="674">
        <v>2</v>
      </c>
      <c r="F106" s="674" t="s">
        <v>5720</v>
      </c>
      <c r="G106" s="674" t="s">
        <v>5779</v>
      </c>
      <c r="H106" s="674">
        <v>2021</v>
      </c>
      <c r="I106" s="675" t="s">
        <v>5729</v>
      </c>
      <c r="J106" s="675" t="str">
        <f t="shared" si="1"/>
        <v>V_p</v>
      </c>
      <c r="K106" s="673" t="s">
        <v>5738</v>
      </c>
      <c r="L106" s="675" t="s">
        <v>5723</v>
      </c>
      <c r="M106" s="675" t="s">
        <v>476</v>
      </c>
      <c r="N106" s="661">
        <v>365</v>
      </c>
      <c r="O106" s="603"/>
      <c r="P106" s="662" t="s">
        <v>84</v>
      </c>
      <c r="Q106" s="376" t="s">
        <v>85</v>
      </c>
      <c r="R106" s="596" t="s">
        <v>2422</v>
      </c>
      <c r="S106" s="596">
        <v>3</v>
      </c>
      <c r="T106" s="596">
        <v>2</v>
      </c>
      <c r="U106" s="596">
        <v>1</v>
      </c>
      <c r="V106" s="596">
        <v>0</v>
      </c>
      <c r="W106" s="603"/>
      <c r="X106" s="668">
        <v>290125</v>
      </c>
      <c r="Y106" s="376" t="s">
        <v>78</v>
      </c>
      <c r="Z106" s="596" t="s">
        <v>5867</v>
      </c>
      <c r="AA106" s="766"/>
      <c r="AB106" s="596" t="str">
        <f t="shared" si="7"/>
        <v>Unique</v>
      </c>
      <c r="AC106" s="603"/>
      <c r="AD106" s="603"/>
      <c r="AE106" s="603"/>
      <c r="AF106" s="603"/>
      <c r="AG106" s="603"/>
      <c r="AH106" s="603"/>
      <c r="AI106" s="603"/>
      <c r="AJ106" s="603"/>
      <c r="AK106" s="603"/>
      <c r="AL106" s="603"/>
      <c r="AM106" s="603"/>
      <c r="AN106" s="603"/>
      <c r="AO106" s="603"/>
      <c r="AP106" s="603"/>
      <c r="AQ106" s="603"/>
      <c r="AR106" s="603"/>
      <c r="AS106" s="603"/>
      <c r="AT106" s="603"/>
      <c r="AU106" s="603"/>
      <c r="AV106" s="603"/>
      <c r="AW106" s="603"/>
      <c r="AX106" s="603"/>
      <c r="AY106" s="603"/>
      <c r="AZ106" s="603"/>
      <c r="BA106" s="603"/>
      <c r="BB106" s="603"/>
      <c r="BC106" s="603"/>
      <c r="BD106" s="603"/>
      <c r="BE106" s="603"/>
      <c r="BF106" s="603"/>
      <c r="BG106" s="603"/>
      <c r="BH106" s="603"/>
      <c r="BI106" s="603"/>
      <c r="BJ106" s="603"/>
      <c r="BK106" s="603"/>
      <c r="BL106" s="603"/>
      <c r="BM106" s="603"/>
      <c r="BN106" s="603"/>
      <c r="BO106" s="603"/>
      <c r="BP106" s="603"/>
      <c r="BQ106" s="603"/>
      <c r="BR106" s="603"/>
      <c r="BS106" s="603"/>
      <c r="BT106" s="603"/>
      <c r="BU106" s="603"/>
      <c r="BV106" s="603"/>
      <c r="BW106" s="603"/>
      <c r="BX106" s="603"/>
      <c r="BY106" s="603"/>
      <c r="BZ106" s="603"/>
      <c r="CA106" s="603"/>
      <c r="CB106" s="603"/>
      <c r="CC106" s="603"/>
      <c r="CD106" s="603"/>
      <c r="CE106" s="603"/>
      <c r="CF106" s="603"/>
      <c r="CG106" s="603"/>
      <c r="CH106" s="603"/>
      <c r="CI106" s="603"/>
      <c r="CJ106" s="603"/>
      <c r="CK106" s="603"/>
    </row>
    <row r="107" spans="1:89" ht="14.25">
      <c r="A107" s="656" t="str">
        <f t="shared" si="6"/>
        <v>31_2_260721_V_p_sp.</v>
      </c>
      <c r="B107" s="673" t="s">
        <v>5736</v>
      </c>
      <c r="C107" s="673" t="s">
        <v>5737</v>
      </c>
      <c r="D107" s="674">
        <v>31</v>
      </c>
      <c r="E107" s="674">
        <v>2</v>
      </c>
      <c r="F107" s="674" t="s">
        <v>5720</v>
      </c>
      <c r="G107" s="674" t="s">
        <v>5779</v>
      </c>
      <c r="H107" s="674">
        <v>2021</v>
      </c>
      <c r="I107" s="675" t="s">
        <v>5729</v>
      </c>
      <c r="J107" s="675" t="str">
        <f t="shared" si="1"/>
        <v>V_p</v>
      </c>
      <c r="K107" s="673" t="s">
        <v>5738</v>
      </c>
      <c r="L107" s="675" t="s">
        <v>5723</v>
      </c>
      <c r="M107" s="675" t="s">
        <v>476</v>
      </c>
      <c r="N107" s="661">
        <v>365</v>
      </c>
      <c r="O107" s="603"/>
      <c r="P107" s="667" t="s">
        <v>1163</v>
      </c>
      <c r="Q107" s="596" t="s">
        <v>1164</v>
      </c>
      <c r="R107" s="596" t="s">
        <v>2422</v>
      </c>
      <c r="S107" s="596">
        <v>63</v>
      </c>
      <c r="T107" s="596">
        <v>0</v>
      </c>
      <c r="U107" s="596">
        <v>63</v>
      </c>
      <c r="V107" s="596">
        <v>0</v>
      </c>
      <c r="W107" s="603"/>
      <c r="X107" s="668">
        <v>290125</v>
      </c>
      <c r="Y107" s="376" t="s">
        <v>78</v>
      </c>
      <c r="Z107" s="596" t="s">
        <v>5868</v>
      </c>
      <c r="AA107" s="766"/>
      <c r="AB107" s="596" t="str">
        <f t="shared" si="7"/>
        <v>Unique</v>
      </c>
      <c r="AC107" s="603"/>
      <c r="AD107" s="603"/>
      <c r="AE107" s="603"/>
      <c r="AF107" s="603"/>
      <c r="AG107" s="603"/>
      <c r="AH107" s="603"/>
      <c r="AI107" s="603"/>
      <c r="AJ107" s="603"/>
      <c r="AK107" s="603"/>
      <c r="AL107" s="603"/>
      <c r="AM107" s="603"/>
      <c r="AN107" s="603"/>
      <c r="AO107" s="603"/>
      <c r="AP107" s="603"/>
      <c r="AQ107" s="603"/>
      <c r="AR107" s="603"/>
      <c r="AS107" s="603"/>
      <c r="AT107" s="603"/>
      <c r="AU107" s="603"/>
      <c r="AV107" s="603"/>
      <c r="AW107" s="603"/>
      <c r="AX107" s="603"/>
      <c r="AY107" s="603"/>
      <c r="AZ107" s="603"/>
      <c r="BA107" s="603"/>
      <c r="BB107" s="603"/>
      <c r="BC107" s="603"/>
      <c r="BD107" s="603"/>
      <c r="BE107" s="603"/>
      <c r="BF107" s="603"/>
      <c r="BG107" s="603"/>
      <c r="BH107" s="603"/>
      <c r="BI107" s="603"/>
      <c r="BJ107" s="603"/>
      <c r="BK107" s="603"/>
      <c r="BL107" s="603"/>
      <c r="BM107" s="603"/>
      <c r="BN107" s="603"/>
      <c r="BO107" s="603"/>
      <c r="BP107" s="603"/>
      <c r="BQ107" s="603"/>
      <c r="BR107" s="603"/>
      <c r="BS107" s="603"/>
      <c r="BT107" s="603"/>
      <c r="BU107" s="603"/>
      <c r="BV107" s="603"/>
      <c r="BW107" s="603"/>
      <c r="BX107" s="603"/>
      <c r="BY107" s="603"/>
      <c r="BZ107" s="603"/>
      <c r="CA107" s="603"/>
      <c r="CB107" s="603"/>
      <c r="CC107" s="603"/>
      <c r="CD107" s="603"/>
      <c r="CE107" s="603"/>
      <c r="CF107" s="603"/>
      <c r="CG107" s="603"/>
      <c r="CH107" s="603"/>
      <c r="CI107" s="603"/>
      <c r="CJ107" s="603"/>
      <c r="CK107" s="603"/>
    </row>
    <row r="108" spans="1:89" ht="14.25">
      <c r="A108" s="656" t="str">
        <f t="shared" si="6"/>
        <v>31_2_260721_V_p_sy.pi</v>
      </c>
      <c r="B108" s="673" t="s">
        <v>5736</v>
      </c>
      <c r="C108" s="673" t="s">
        <v>5737</v>
      </c>
      <c r="D108" s="674">
        <v>31</v>
      </c>
      <c r="E108" s="674">
        <v>2</v>
      </c>
      <c r="F108" s="674" t="s">
        <v>5720</v>
      </c>
      <c r="G108" s="674" t="s">
        <v>5779</v>
      </c>
      <c r="H108" s="674">
        <v>2021</v>
      </c>
      <c r="I108" s="675" t="s">
        <v>5729</v>
      </c>
      <c r="J108" s="675" t="str">
        <f t="shared" si="1"/>
        <v>V_p</v>
      </c>
      <c r="K108" s="673" t="s">
        <v>5738</v>
      </c>
      <c r="L108" s="675" t="s">
        <v>5723</v>
      </c>
      <c r="M108" s="675" t="s">
        <v>476</v>
      </c>
      <c r="N108" s="661">
        <v>365</v>
      </c>
      <c r="O108" s="603"/>
      <c r="P108" s="667" t="s">
        <v>176</v>
      </c>
      <c r="Q108" s="596" t="s">
        <v>177</v>
      </c>
      <c r="R108" s="596" t="s">
        <v>2422</v>
      </c>
      <c r="S108" s="596">
        <v>6</v>
      </c>
      <c r="T108" s="596">
        <v>3</v>
      </c>
      <c r="U108" s="596">
        <v>3</v>
      </c>
      <c r="V108" s="596">
        <v>0</v>
      </c>
      <c r="W108" s="603"/>
      <c r="X108" s="668">
        <v>290125</v>
      </c>
      <c r="Y108" s="376" t="s">
        <v>78</v>
      </c>
      <c r="Z108" s="596" t="s">
        <v>5869</v>
      </c>
      <c r="AA108" s="766"/>
      <c r="AB108" s="596" t="str">
        <f t="shared" si="7"/>
        <v>Unique</v>
      </c>
      <c r="AC108" s="603"/>
      <c r="AD108" s="603"/>
      <c r="AE108" s="603"/>
      <c r="AF108" s="603"/>
      <c r="AG108" s="603"/>
      <c r="AH108" s="603"/>
      <c r="AI108" s="603"/>
      <c r="AJ108" s="603"/>
      <c r="AK108" s="603"/>
      <c r="AL108" s="603"/>
      <c r="AM108" s="603"/>
      <c r="AN108" s="603"/>
      <c r="AO108" s="603"/>
      <c r="AP108" s="603"/>
      <c r="AQ108" s="603"/>
      <c r="AR108" s="603"/>
      <c r="AS108" s="603"/>
      <c r="AT108" s="603"/>
      <c r="AU108" s="603"/>
      <c r="AV108" s="603"/>
      <c r="AW108" s="603"/>
      <c r="AX108" s="603"/>
      <c r="AY108" s="603"/>
      <c r="AZ108" s="603"/>
      <c r="BA108" s="603"/>
      <c r="BB108" s="603"/>
      <c r="BC108" s="603"/>
      <c r="BD108" s="603"/>
      <c r="BE108" s="603"/>
      <c r="BF108" s="603"/>
      <c r="BG108" s="603"/>
      <c r="BH108" s="603"/>
      <c r="BI108" s="603"/>
      <c r="BJ108" s="603"/>
      <c r="BK108" s="603"/>
      <c r="BL108" s="603"/>
      <c r="BM108" s="603"/>
      <c r="BN108" s="603"/>
      <c r="BO108" s="603"/>
      <c r="BP108" s="603"/>
      <c r="BQ108" s="603"/>
      <c r="BR108" s="603"/>
      <c r="BS108" s="603"/>
      <c r="BT108" s="603"/>
      <c r="BU108" s="603"/>
      <c r="BV108" s="603"/>
      <c r="BW108" s="603"/>
      <c r="BX108" s="603"/>
      <c r="BY108" s="603"/>
      <c r="BZ108" s="603"/>
      <c r="CA108" s="603"/>
      <c r="CB108" s="603"/>
      <c r="CC108" s="603"/>
      <c r="CD108" s="603"/>
      <c r="CE108" s="603"/>
      <c r="CF108" s="603"/>
      <c r="CG108" s="603"/>
      <c r="CH108" s="603"/>
      <c r="CI108" s="603"/>
      <c r="CJ108" s="603"/>
      <c r="CK108" s="603"/>
    </row>
    <row r="109" spans="1:89" ht="14.25">
      <c r="A109" s="656" t="str">
        <f t="shared" si="6"/>
        <v>31_2_260721_V_p_vo.pe</v>
      </c>
      <c r="B109" s="673" t="s">
        <v>5736</v>
      </c>
      <c r="C109" s="673" t="s">
        <v>5737</v>
      </c>
      <c r="D109" s="674">
        <v>31</v>
      </c>
      <c r="E109" s="674">
        <v>2</v>
      </c>
      <c r="F109" s="674" t="s">
        <v>5720</v>
      </c>
      <c r="G109" s="674" t="s">
        <v>5779</v>
      </c>
      <c r="H109" s="674">
        <v>2021</v>
      </c>
      <c r="I109" s="675" t="s">
        <v>5729</v>
      </c>
      <c r="J109" s="675" t="str">
        <f t="shared" si="1"/>
        <v>V_p</v>
      </c>
      <c r="K109" s="673" t="s">
        <v>5738</v>
      </c>
      <c r="L109" s="675" t="s">
        <v>5723</v>
      </c>
      <c r="M109" s="675" t="s">
        <v>476</v>
      </c>
      <c r="N109" s="661">
        <v>365</v>
      </c>
      <c r="O109" s="603"/>
      <c r="P109" s="667" t="s">
        <v>112</v>
      </c>
      <c r="Q109" s="596" t="s">
        <v>113</v>
      </c>
      <c r="R109" s="596" t="s">
        <v>2422</v>
      </c>
      <c r="S109" s="596">
        <v>1</v>
      </c>
      <c r="T109" s="596">
        <v>0</v>
      </c>
      <c r="U109" s="596">
        <v>1</v>
      </c>
      <c r="V109" s="596">
        <v>0</v>
      </c>
      <c r="W109" s="603"/>
      <c r="X109" s="668">
        <v>290125</v>
      </c>
      <c r="Y109" s="376" t="s">
        <v>78</v>
      </c>
      <c r="Z109" s="596" t="s">
        <v>5870</v>
      </c>
      <c r="AA109" s="766"/>
      <c r="AB109" s="596" t="str">
        <f t="shared" si="7"/>
        <v>Unique</v>
      </c>
      <c r="AC109" s="603"/>
      <c r="AD109" s="603"/>
      <c r="AE109" s="603"/>
      <c r="AF109" s="603"/>
      <c r="AG109" s="603"/>
      <c r="AH109" s="603"/>
      <c r="AI109" s="603"/>
      <c r="AJ109" s="603"/>
      <c r="AK109" s="603"/>
      <c r="AL109" s="603"/>
      <c r="AM109" s="603"/>
      <c r="AN109" s="603"/>
      <c r="AO109" s="603"/>
      <c r="AP109" s="603"/>
      <c r="AQ109" s="603"/>
      <c r="AR109" s="603"/>
      <c r="AS109" s="603"/>
      <c r="AT109" s="603"/>
      <c r="AU109" s="603"/>
      <c r="AV109" s="603"/>
      <c r="AW109" s="603"/>
      <c r="AX109" s="603"/>
      <c r="AY109" s="603"/>
      <c r="AZ109" s="603"/>
      <c r="BA109" s="603"/>
      <c r="BB109" s="603"/>
      <c r="BC109" s="603"/>
      <c r="BD109" s="603"/>
      <c r="BE109" s="603"/>
      <c r="BF109" s="603"/>
      <c r="BG109" s="603"/>
      <c r="BH109" s="603"/>
      <c r="BI109" s="603"/>
      <c r="BJ109" s="603"/>
      <c r="BK109" s="603"/>
      <c r="BL109" s="603"/>
      <c r="BM109" s="603"/>
      <c r="BN109" s="603"/>
      <c r="BO109" s="603"/>
      <c r="BP109" s="603"/>
      <c r="BQ109" s="603"/>
      <c r="BR109" s="603"/>
      <c r="BS109" s="603"/>
      <c r="BT109" s="603"/>
      <c r="BU109" s="603"/>
      <c r="BV109" s="603"/>
      <c r="BW109" s="603"/>
      <c r="BX109" s="603"/>
      <c r="BY109" s="603"/>
      <c r="BZ109" s="603"/>
      <c r="CA109" s="603"/>
      <c r="CB109" s="603"/>
      <c r="CC109" s="603"/>
      <c r="CD109" s="603"/>
      <c r="CE109" s="603"/>
      <c r="CF109" s="603"/>
      <c r="CG109" s="603"/>
      <c r="CH109" s="603"/>
      <c r="CI109" s="603"/>
      <c r="CJ109" s="603"/>
      <c r="CK109" s="603"/>
    </row>
    <row r="110" spans="1:89" ht="14.25">
      <c r="A110" s="656" t="str">
        <f t="shared" si="6"/>
        <v>31_2_200921_V_p_sp.</v>
      </c>
      <c r="B110" s="673" t="s">
        <v>5736</v>
      </c>
      <c r="C110" s="673" t="s">
        <v>5737</v>
      </c>
      <c r="D110" s="674">
        <v>31</v>
      </c>
      <c r="E110" s="674">
        <v>2</v>
      </c>
      <c r="F110" s="674" t="s">
        <v>122</v>
      </c>
      <c r="G110" s="674" t="s">
        <v>5755</v>
      </c>
      <c r="H110" s="674">
        <v>2021</v>
      </c>
      <c r="I110" s="675" t="s">
        <v>5729</v>
      </c>
      <c r="J110" s="675" t="str">
        <f t="shared" si="1"/>
        <v>V_p</v>
      </c>
      <c r="K110" s="673" t="s">
        <v>5738</v>
      </c>
      <c r="L110" s="675" t="s">
        <v>5723</v>
      </c>
      <c r="M110" s="675" t="s">
        <v>100</v>
      </c>
      <c r="N110" s="661">
        <f t="shared" ref="N110:N111" si="8">56+10+90+20+2</f>
        <v>178</v>
      </c>
      <c r="O110" s="603"/>
      <c r="P110" s="667" t="s">
        <v>1163</v>
      </c>
      <c r="Q110" s="596" t="s">
        <v>1164</v>
      </c>
      <c r="R110" s="596" t="s">
        <v>2422</v>
      </c>
      <c r="S110" s="596">
        <v>5</v>
      </c>
      <c r="T110" s="596">
        <v>0</v>
      </c>
      <c r="U110" s="596">
        <v>5</v>
      </c>
      <c r="V110" s="596">
        <v>0</v>
      </c>
      <c r="W110" s="603"/>
      <c r="X110" s="668">
        <v>290125</v>
      </c>
      <c r="Y110" s="376" t="s">
        <v>78</v>
      </c>
      <c r="Z110" s="596" t="s">
        <v>5871</v>
      </c>
      <c r="AA110" s="766"/>
      <c r="AB110" s="596" t="str">
        <f t="shared" si="7"/>
        <v>Unique</v>
      </c>
      <c r="AC110" s="603"/>
      <c r="AD110" s="603"/>
      <c r="AE110" s="603"/>
      <c r="AF110" s="603"/>
      <c r="AG110" s="603"/>
      <c r="AH110" s="603"/>
      <c r="AI110" s="603"/>
      <c r="AJ110" s="603"/>
      <c r="AK110" s="603"/>
      <c r="AL110" s="603"/>
      <c r="AM110" s="603"/>
      <c r="AN110" s="603"/>
      <c r="AO110" s="603"/>
      <c r="AP110" s="603"/>
      <c r="AQ110" s="603"/>
      <c r="AR110" s="603"/>
      <c r="AS110" s="603"/>
      <c r="AT110" s="603"/>
      <c r="AU110" s="603"/>
      <c r="AV110" s="603"/>
      <c r="AW110" s="603"/>
      <c r="AX110" s="603"/>
      <c r="AY110" s="603"/>
      <c r="AZ110" s="603"/>
      <c r="BA110" s="603"/>
      <c r="BB110" s="603"/>
      <c r="BC110" s="603"/>
      <c r="BD110" s="603"/>
      <c r="BE110" s="603"/>
      <c r="BF110" s="603"/>
      <c r="BG110" s="603"/>
      <c r="BH110" s="603"/>
      <c r="BI110" s="603"/>
      <c r="BJ110" s="603"/>
      <c r="BK110" s="603"/>
      <c r="BL110" s="603"/>
      <c r="BM110" s="603"/>
      <c r="BN110" s="603"/>
      <c r="BO110" s="603"/>
      <c r="BP110" s="603"/>
      <c r="BQ110" s="603"/>
      <c r="BR110" s="603"/>
      <c r="BS110" s="603"/>
      <c r="BT110" s="603"/>
      <c r="BU110" s="603"/>
      <c r="BV110" s="603"/>
      <c r="BW110" s="603"/>
      <c r="BX110" s="603"/>
      <c r="BY110" s="603"/>
      <c r="BZ110" s="603"/>
      <c r="CA110" s="603"/>
      <c r="CB110" s="603"/>
      <c r="CC110" s="603"/>
      <c r="CD110" s="603"/>
      <c r="CE110" s="603"/>
      <c r="CF110" s="603"/>
      <c r="CG110" s="603"/>
      <c r="CH110" s="603"/>
      <c r="CI110" s="603"/>
      <c r="CJ110" s="603"/>
      <c r="CK110" s="603"/>
    </row>
    <row r="111" spans="1:89" ht="14.25">
      <c r="A111" s="656" t="str">
        <f t="shared" si="6"/>
        <v>31_2_200921_V_p_my.fl</v>
      </c>
      <c r="B111" s="673" t="s">
        <v>5736</v>
      </c>
      <c r="C111" s="673" t="s">
        <v>5737</v>
      </c>
      <c r="D111" s="674">
        <v>31</v>
      </c>
      <c r="E111" s="674">
        <v>2</v>
      </c>
      <c r="F111" s="674" t="s">
        <v>122</v>
      </c>
      <c r="G111" s="674" t="s">
        <v>5755</v>
      </c>
      <c r="H111" s="674">
        <v>2021</v>
      </c>
      <c r="I111" s="675" t="s">
        <v>5729</v>
      </c>
      <c r="J111" s="675" t="str">
        <f t="shared" si="1"/>
        <v>V_p</v>
      </c>
      <c r="K111" s="673" t="s">
        <v>5738</v>
      </c>
      <c r="L111" s="675" t="s">
        <v>5723</v>
      </c>
      <c r="M111" s="675" t="s">
        <v>100</v>
      </c>
      <c r="N111" s="661">
        <f t="shared" si="8"/>
        <v>178</v>
      </c>
      <c r="O111" s="603"/>
      <c r="P111" s="667" t="s">
        <v>98</v>
      </c>
      <c r="Q111" s="596" t="s">
        <v>99</v>
      </c>
      <c r="R111" s="596" t="s">
        <v>2422</v>
      </c>
      <c r="S111" s="596">
        <v>2</v>
      </c>
      <c r="T111" s="596">
        <v>0</v>
      </c>
      <c r="U111" s="596">
        <v>2</v>
      </c>
      <c r="V111" s="596">
        <v>0</v>
      </c>
      <c r="W111" s="603"/>
      <c r="X111" s="668">
        <v>290125</v>
      </c>
      <c r="Y111" s="376" t="s">
        <v>78</v>
      </c>
      <c r="Z111" s="596" t="s">
        <v>5872</v>
      </c>
      <c r="AA111" s="766"/>
      <c r="AB111" s="596" t="str">
        <f t="shared" si="7"/>
        <v>Unique</v>
      </c>
      <c r="AC111" s="603"/>
      <c r="AD111" s="603"/>
      <c r="AE111" s="603"/>
      <c r="AF111" s="603"/>
      <c r="AG111" s="603"/>
      <c r="AH111" s="603"/>
      <c r="AI111" s="603"/>
      <c r="AJ111" s="603"/>
      <c r="AK111" s="603"/>
      <c r="AL111" s="603"/>
      <c r="AM111" s="603"/>
      <c r="AN111" s="603"/>
      <c r="AO111" s="603"/>
      <c r="AP111" s="603"/>
      <c r="AQ111" s="603"/>
      <c r="AR111" s="603"/>
      <c r="AS111" s="603"/>
      <c r="AT111" s="603"/>
      <c r="AU111" s="603"/>
      <c r="AV111" s="603"/>
      <c r="AW111" s="603"/>
      <c r="AX111" s="603"/>
      <c r="AY111" s="603"/>
      <c r="AZ111" s="603"/>
      <c r="BA111" s="603"/>
      <c r="BB111" s="603"/>
      <c r="BC111" s="603"/>
      <c r="BD111" s="603"/>
      <c r="BE111" s="603"/>
      <c r="BF111" s="603"/>
      <c r="BG111" s="603"/>
      <c r="BH111" s="603"/>
      <c r="BI111" s="603"/>
      <c r="BJ111" s="603"/>
      <c r="BK111" s="603"/>
      <c r="BL111" s="603"/>
      <c r="BM111" s="603"/>
      <c r="BN111" s="603"/>
      <c r="BO111" s="603"/>
      <c r="BP111" s="603"/>
      <c r="BQ111" s="603"/>
      <c r="BR111" s="603"/>
      <c r="BS111" s="603"/>
      <c r="BT111" s="603"/>
      <c r="BU111" s="603"/>
      <c r="BV111" s="603"/>
      <c r="BW111" s="603"/>
      <c r="BX111" s="603"/>
      <c r="BY111" s="603"/>
      <c r="BZ111" s="603"/>
      <c r="CA111" s="603"/>
      <c r="CB111" s="603"/>
      <c r="CC111" s="603"/>
      <c r="CD111" s="603"/>
      <c r="CE111" s="603"/>
      <c r="CF111" s="603"/>
      <c r="CG111" s="603"/>
      <c r="CH111" s="603"/>
      <c r="CI111" s="603"/>
      <c r="CJ111" s="603"/>
      <c r="CK111" s="603"/>
    </row>
    <row r="112" spans="1:89" ht="14.25">
      <c r="A112" s="656" t="str">
        <f t="shared" si="6"/>
        <v>31_1_200921_HO_p_ep.ba</v>
      </c>
      <c r="B112" s="682" t="s">
        <v>5751</v>
      </c>
      <c r="C112" s="682" t="s">
        <v>5752</v>
      </c>
      <c r="D112" s="683">
        <v>31</v>
      </c>
      <c r="E112" s="683">
        <v>1</v>
      </c>
      <c r="F112" s="683" t="s">
        <v>122</v>
      </c>
      <c r="G112" s="683" t="s">
        <v>5755</v>
      </c>
      <c r="H112" s="683">
        <v>2021</v>
      </c>
      <c r="I112" s="684" t="s">
        <v>5729</v>
      </c>
      <c r="J112" s="684" t="str">
        <f t="shared" si="1"/>
        <v>HO_p</v>
      </c>
      <c r="K112" s="682" t="s">
        <v>5753</v>
      </c>
      <c r="L112" s="684" t="s">
        <v>5723</v>
      </c>
      <c r="M112" s="684" t="s">
        <v>2422</v>
      </c>
      <c r="N112" s="661">
        <f t="shared" ref="N112:N115" si="9">31+100+100+9+100+100+76+10</f>
        <v>526</v>
      </c>
      <c r="O112" s="596" t="s">
        <v>5873</v>
      </c>
      <c r="P112" s="662" t="s">
        <v>84</v>
      </c>
      <c r="Q112" s="376" t="s">
        <v>85</v>
      </c>
      <c r="R112" s="596" t="s">
        <v>2422</v>
      </c>
      <c r="S112" s="596">
        <v>6</v>
      </c>
      <c r="T112" s="596">
        <v>2</v>
      </c>
      <c r="U112" s="596">
        <v>4</v>
      </c>
      <c r="V112" s="596">
        <v>0</v>
      </c>
      <c r="W112" s="603"/>
      <c r="X112" s="668">
        <v>290125</v>
      </c>
      <c r="Y112" s="376" t="s">
        <v>78</v>
      </c>
      <c r="Z112" s="596" t="s">
        <v>5874</v>
      </c>
      <c r="AA112" s="766"/>
      <c r="AB112" s="596" t="str">
        <f t="shared" si="7"/>
        <v>Unique</v>
      </c>
      <c r="AC112" s="603"/>
      <c r="AD112" s="603"/>
      <c r="AE112" s="603"/>
      <c r="AF112" s="603"/>
      <c r="AG112" s="603"/>
      <c r="AH112" s="603"/>
      <c r="AI112" s="603"/>
      <c r="AJ112" s="603"/>
      <c r="AK112" s="603"/>
      <c r="AL112" s="603"/>
      <c r="AM112" s="603"/>
      <c r="AN112" s="603"/>
      <c r="AO112" s="603"/>
      <c r="AP112" s="603"/>
      <c r="AQ112" s="603"/>
      <c r="AR112" s="603"/>
      <c r="AS112" s="603"/>
      <c r="AT112" s="603"/>
      <c r="AU112" s="603"/>
      <c r="AV112" s="603"/>
      <c r="AW112" s="603"/>
      <c r="AX112" s="603"/>
      <c r="AY112" s="603"/>
      <c r="AZ112" s="603"/>
      <c r="BA112" s="603"/>
      <c r="BB112" s="603"/>
      <c r="BC112" s="603"/>
      <c r="BD112" s="603"/>
      <c r="BE112" s="603"/>
      <c r="BF112" s="603"/>
      <c r="BG112" s="603"/>
      <c r="BH112" s="603"/>
      <c r="BI112" s="603"/>
      <c r="BJ112" s="603"/>
      <c r="BK112" s="603"/>
      <c r="BL112" s="603"/>
      <c r="BM112" s="603"/>
      <c r="BN112" s="603"/>
      <c r="BO112" s="603"/>
      <c r="BP112" s="603"/>
      <c r="BQ112" s="603"/>
      <c r="BR112" s="603"/>
      <c r="BS112" s="603"/>
      <c r="BT112" s="603"/>
      <c r="BU112" s="603"/>
      <c r="BV112" s="603"/>
      <c r="BW112" s="603"/>
      <c r="BX112" s="603"/>
      <c r="BY112" s="603"/>
      <c r="BZ112" s="603"/>
      <c r="CA112" s="603"/>
      <c r="CB112" s="603"/>
      <c r="CC112" s="603"/>
      <c r="CD112" s="603"/>
      <c r="CE112" s="603"/>
      <c r="CF112" s="603"/>
      <c r="CG112" s="603"/>
      <c r="CH112" s="603"/>
      <c r="CI112" s="603"/>
      <c r="CJ112" s="603"/>
      <c r="CK112" s="603"/>
    </row>
    <row r="113" spans="1:89" ht="14.25">
      <c r="A113" s="656" t="str">
        <f t="shared" si="6"/>
        <v>31_1_200921_HO_p_sp.</v>
      </c>
      <c r="B113" s="682" t="s">
        <v>5751</v>
      </c>
      <c r="C113" s="682" t="s">
        <v>5752</v>
      </c>
      <c r="D113" s="683">
        <v>31</v>
      </c>
      <c r="E113" s="683">
        <v>1</v>
      </c>
      <c r="F113" s="683" t="s">
        <v>122</v>
      </c>
      <c r="G113" s="683" t="s">
        <v>5755</v>
      </c>
      <c r="H113" s="683">
        <v>2021</v>
      </c>
      <c r="I113" s="684" t="s">
        <v>5729</v>
      </c>
      <c r="J113" s="684" t="str">
        <f t="shared" si="1"/>
        <v>HO_p</v>
      </c>
      <c r="K113" s="682" t="s">
        <v>5753</v>
      </c>
      <c r="L113" s="684" t="s">
        <v>5723</v>
      </c>
      <c r="M113" s="684" t="s">
        <v>2422</v>
      </c>
      <c r="N113" s="661">
        <f t="shared" si="9"/>
        <v>526</v>
      </c>
      <c r="O113" s="596" t="s">
        <v>5873</v>
      </c>
      <c r="P113" s="667" t="s">
        <v>1163</v>
      </c>
      <c r="Q113" s="596" t="s">
        <v>1164</v>
      </c>
      <c r="R113" s="596" t="s">
        <v>2422</v>
      </c>
      <c r="S113" s="596">
        <v>10</v>
      </c>
      <c r="T113" s="596">
        <v>0</v>
      </c>
      <c r="U113" s="596">
        <v>10</v>
      </c>
      <c r="V113" s="596">
        <v>0</v>
      </c>
      <c r="W113" s="603"/>
      <c r="X113" s="668">
        <v>290125</v>
      </c>
      <c r="Y113" s="376" t="s">
        <v>78</v>
      </c>
      <c r="Z113" s="596" t="s">
        <v>5875</v>
      </c>
      <c r="AA113" s="766"/>
      <c r="AB113" s="596" t="str">
        <f t="shared" si="7"/>
        <v>Unique</v>
      </c>
      <c r="AC113" s="603"/>
      <c r="AD113" s="603"/>
      <c r="AE113" s="603"/>
      <c r="AF113" s="603"/>
      <c r="AG113" s="603"/>
      <c r="AH113" s="603"/>
      <c r="AI113" s="603"/>
      <c r="AJ113" s="603"/>
      <c r="AK113" s="603"/>
      <c r="AL113" s="603"/>
      <c r="AM113" s="603"/>
      <c r="AN113" s="603"/>
      <c r="AO113" s="603"/>
      <c r="AP113" s="603"/>
      <c r="AQ113" s="603"/>
      <c r="AR113" s="603"/>
      <c r="AS113" s="603"/>
      <c r="AT113" s="603"/>
      <c r="AU113" s="603"/>
      <c r="AV113" s="603"/>
      <c r="AW113" s="603"/>
      <c r="AX113" s="603"/>
      <c r="AY113" s="603"/>
      <c r="AZ113" s="603"/>
      <c r="BA113" s="603"/>
      <c r="BB113" s="603"/>
      <c r="BC113" s="603"/>
      <c r="BD113" s="603"/>
      <c r="BE113" s="603"/>
      <c r="BF113" s="603"/>
      <c r="BG113" s="603"/>
      <c r="BH113" s="603"/>
      <c r="BI113" s="603"/>
      <c r="BJ113" s="603"/>
      <c r="BK113" s="603"/>
      <c r="BL113" s="603"/>
      <c r="BM113" s="603"/>
      <c r="BN113" s="603"/>
      <c r="BO113" s="603"/>
      <c r="BP113" s="603"/>
      <c r="BQ113" s="603"/>
      <c r="BR113" s="603"/>
      <c r="BS113" s="603"/>
      <c r="BT113" s="603"/>
      <c r="BU113" s="603"/>
      <c r="BV113" s="603"/>
      <c r="BW113" s="603"/>
      <c r="BX113" s="603"/>
      <c r="BY113" s="603"/>
      <c r="BZ113" s="603"/>
      <c r="CA113" s="603"/>
      <c r="CB113" s="603"/>
      <c r="CC113" s="603"/>
      <c r="CD113" s="603"/>
      <c r="CE113" s="603"/>
      <c r="CF113" s="603"/>
      <c r="CG113" s="603"/>
      <c r="CH113" s="603"/>
      <c r="CI113" s="603"/>
      <c r="CJ113" s="603"/>
      <c r="CK113" s="603"/>
    </row>
    <row r="114" spans="1:89" ht="14.25">
      <c r="A114" s="656" t="str">
        <f t="shared" si="6"/>
        <v>31_1_200921_HO_p_sy.pi</v>
      </c>
      <c r="B114" s="682" t="s">
        <v>5751</v>
      </c>
      <c r="C114" s="682" t="s">
        <v>5752</v>
      </c>
      <c r="D114" s="683">
        <v>31</v>
      </c>
      <c r="E114" s="683">
        <v>1</v>
      </c>
      <c r="F114" s="683" t="s">
        <v>122</v>
      </c>
      <c r="G114" s="683" t="s">
        <v>5755</v>
      </c>
      <c r="H114" s="683">
        <v>2021</v>
      </c>
      <c r="I114" s="684" t="s">
        <v>5729</v>
      </c>
      <c r="J114" s="684" t="str">
        <f t="shared" si="1"/>
        <v>HO_p</v>
      </c>
      <c r="K114" s="682" t="s">
        <v>5753</v>
      </c>
      <c r="L114" s="684" t="s">
        <v>5723</v>
      </c>
      <c r="M114" s="684" t="s">
        <v>2422</v>
      </c>
      <c r="N114" s="661">
        <f t="shared" si="9"/>
        <v>526</v>
      </c>
      <c r="O114" s="596" t="s">
        <v>5873</v>
      </c>
      <c r="P114" s="667" t="s">
        <v>176</v>
      </c>
      <c r="Q114" s="596" t="s">
        <v>177</v>
      </c>
      <c r="R114" s="596" t="s">
        <v>2422</v>
      </c>
      <c r="S114" s="596">
        <v>1</v>
      </c>
      <c r="T114" s="596">
        <v>1</v>
      </c>
      <c r="U114" s="596">
        <v>0</v>
      </c>
      <c r="V114" s="596">
        <v>0</v>
      </c>
      <c r="W114" s="603"/>
      <c r="X114" s="668">
        <v>290125</v>
      </c>
      <c r="Y114" s="376" t="s">
        <v>78</v>
      </c>
      <c r="Z114" s="596" t="s">
        <v>5876</v>
      </c>
      <c r="AA114" s="766"/>
      <c r="AB114" s="596" t="str">
        <f t="shared" si="7"/>
        <v>Unique</v>
      </c>
      <c r="AC114" s="603"/>
      <c r="AD114" s="603"/>
      <c r="AE114" s="603"/>
      <c r="AF114" s="603"/>
      <c r="AG114" s="603"/>
      <c r="AH114" s="603"/>
      <c r="AI114" s="603"/>
      <c r="AJ114" s="603"/>
      <c r="AK114" s="603"/>
      <c r="AL114" s="603"/>
      <c r="AM114" s="603"/>
      <c r="AN114" s="603"/>
      <c r="AO114" s="603"/>
      <c r="AP114" s="603"/>
      <c r="AQ114" s="603"/>
      <c r="AR114" s="603"/>
      <c r="AS114" s="603"/>
      <c r="AT114" s="603"/>
      <c r="AU114" s="603"/>
      <c r="AV114" s="603"/>
      <c r="AW114" s="603"/>
      <c r="AX114" s="603"/>
      <c r="AY114" s="603"/>
      <c r="AZ114" s="603"/>
      <c r="BA114" s="603"/>
      <c r="BB114" s="603"/>
      <c r="BC114" s="603"/>
      <c r="BD114" s="603"/>
      <c r="BE114" s="603"/>
      <c r="BF114" s="603"/>
      <c r="BG114" s="603"/>
      <c r="BH114" s="603"/>
      <c r="BI114" s="603"/>
      <c r="BJ114" s="603"/>
      <c r="BK114" s="603"/>
      <c r="BL114" s="603"/>
      <c r="BM114" s="603"/>
      <c r="BN114" s="603"/>
      <c r="BO114" s="603"/>
      <c r="BP114" s="603"/>
      <c r="BQ114" s="603"/>
      <c r="BR114" s="603"/>
      <c r="BS114" s="603"/>
      <c r="BT114" s="603"/>
      <c r="BU114" s="603"/>
      <c r="BV114" s="603"/>
      <c r="BW114" s="603"/>
      <c r="BX114" s="603"/>
      <c r="BY114" s="603"/>
      <c r="BZ114" s="603"/>
      <c r="CA114" s="603"/>
      <c r="CB114" s="603"/>
      <c r="CC114" s="603"/>
      <c r="CD114" s="603"/>
      <c r="CE114" s="603"/>
      <c r="CF114" s="603"/>
      <c r="CG114" s="603"/>
      <c r="CH114" s="603"/>
      <c r="CI114" s="603"/>
      <c r="CJ114" s="603"/>
      <c r="CK114" s="603"/>
    </row>
    <row r="115" spans="1:89" ht="14.25">
      <c r="A115" s="656" t="str">
        <f t="shared" si="6"/>
        <v>31_1_200921_HO_p_my.fl</v>
      </c>
      <c r="B115" s="682" t="s">
        <v>5751</v>
      </c>
      <c r="C115" s="682" t="s">
        <v>5752</v>
      </c>
      <c r="D115" s="683">
        <v>31</v>
      </c>
      <c r="E115" s="683">
        <v>1</v>
      </c>
      <c r="F115" s="683" t="s">
        <v>122</v>
      </c>
      <c r="G115" s="683" t="s">
        <v>5755</v>
      </c>
      <c r="H115" s="683">
        <v>2021</v>
      </c>
      <c r="I115" s="684" t="s">
        <v>5729</v>
      </c>
      <c r="J115" s="684" t="str">
        <f t="shared" si="1"/>
        <v>HO_p</v>
      </c>
      <c r="K115" s="682" t="s">
        <v>5753</v>
      </c>
      <c r="L115" s="684" t="s">
        <v>5723</v>
      </c>
      <c r="M115" s="684" t="s">
        <v>2422</v>
      </c>
      <c r="N115" s="661">
        <f t="shared" si="9"/>
        <v>526</v>
      </c>
      <c r="O115" s="596" t="s">
        <v>5873</v>
      </c>
      <c r="P115" s="667" t="s">
        <v>98</v>
      </c>
      <c r="Q115" s="596" t="s">
        <v>99</v>
      </c>
      <c r="R115" s="596" t="s">
        <v>2422</v>
      </c>
      <c r="S115" s="596">
        <v>1</v>
      </c>
      <c r="T115" s="596">
        <v>0</v>
      </c>
      <c r="U115" s="596">
        <v>1</v>
      </c>
      <c r="V115" s="596">
        <v>0</v>
      </c>
      <c r="W115" s="603"/>
      <c r="X115" s="668">
        <v>290125</v>
      </c>
      <c r="Y115" s="376" t="s">
        <v>78</v>
      </c>
      <c r="Z115" s="596" t="s">
        <v>5877</v>
      </c>
      <c r="AA115" s="766"/>
      <c r="AB115" s="596" t="str">
        <f t="shared" si="7"/>
        <v>Unique</v>
      </c>
      <c r="AC115" s="603"/>
      <c r="AD115" s="603"/>
      <c r="AE115" s="603"/>
      <c r="AF115" s="603"/>
      <c r="AG115" s="603"/>
      <c r="AH115" s="603"/>
      <c r="AI115" s="603"/>
      <c r="AJ115" s="603"/>
      <c r="AK115" s="603"/>
      <c r="AL115" s="603"/>
      <c r="AM115" s="603"/>
      <c r="AN115" s="603"/>
      <c r="AO115" s="603"/>
      <c r="AP115" s="603"/>
      <c r="AQ115" s="603"/>
      <c r="AR115" s="603"/>
      <c r="AS115" s="603"/>
      <c r="AT115" s="603"/>
      <c r="AU115" s="603"/>
      <c r="AV115" s="603"/>
      <c r="AW115" s="603"/>
      <c r="AX115" s="603"/>
      <c r="AY115" s="603"/>
      <c r="AZ115" s="603"/>
      <c r="BA115" s="603"/>
      <c r="BB115" s="603"/>
      <c r="BC115" s="603"/>
      <c r="BD115" s="603"/>
      <c r="BE115" s="603"/>
      <c r="BF115" s="603"/>
      <c r="BG115" s="603"/>
      <c r="BH115" s="603"/>
      <c r="BI115" s="603"/>
      <c r="BJ115" s="603"/>
      <c r="BK115" s="603"/>
      <c r="BL115" s="603"/>
      <c r="BM115" s="603"/>
      <c r="BN115" s="603"/>
      <c r="BO115" s="603"/>
      <c r="BP115" s="603"/>
      <c r="BQ115" s="603"/>
      <c r="BR115" s="603"/>
      <c r="BS115" s="603"/>
      <c r="BT115" s="603"/>
      <c r="BU115" s="603"/>
      <c r="BV115" s="603"/>
      <c r="BW115" s="603"/>
      <c r="BX115" s="603"/>
      <c r="BY115" s="603"/>
      <c r="BZ115" s="603"/>
      <c r="CA115" s="603"/>
      <c r="CB115" s="603"/>
      <c r="CC115" s="603"/>
      <c r="CD115" s="603"/>
      <c r="CE115" s="603"/>
      <c r="CF115" s="603"/>
      <c r="CG115" s="603"/>
      <c r="CH115" s="603"/>
      <c r="CI115" s="603"/>
      <c r="CJ115" s="603"/>
      <c r="CK115" s="603"/>
    </row>
    <row r="116" spans="1:89" ht="14.25">
      <c r="A116" s="656" t="str">
        <f t="shared" si="6"/>
        <v>1_1_120721_HAU_p_ep.ba</v>
      </c>
      <c r="B116" s="690" t="s">
        <v>5770</v>
      </c>
      <c r="C116" s="690" t="s">
        <v>5771</v>
      </c>
      <c r="D116" s="691">
        <v>1</v>
      </c>
      <c r="E116" s="691">
        <v>1</v>
      </c>
      <c r="F116" s="691" t="s">
        <v>5719</v>
      </c>
      <c r="G116" s="691" t="s">
        <v>5720</v>
      </c>
      <c r="H116" s="691">
        <v>2021</v>
      </c>
      <c r="I116" s="692" t="s">
        <v>5729</v>
      </c>
      <c r="J116" s="692" t="str">
        <f t="shared" si="1"/>
        <v>HAU_p</v>
      </c>
      <c r="K116" s="690" t="s">
        <v>5772</v>
      </c>
      <c r="L116" s="692" t="s">
        <v>5723</v>
      </c>
      <c r="M116" s="692" t="s">
        <v>5834</v>
      </c>
      <c r="N116" s="661">
        <v>282</v>
      </c>
      <c r="O116" s="603"/>
      <c r="P116" s="662" t="s">
        <v>84</v>
      </c>
      <c r="Q116" s="376" t="s">
        <v>85</v>
      </c>
      <c r="R116" s="596" t="s">
        <v>2422</v>
      </c>
      <c r="S116" s="596">
        <v>84</v>
      </c>
      <c r="T116" s="596">
        <v>34</v>
      </c>
      <c r="U116" s="596">
        <v>50</v>
      </c>
      <c r="V116" s="596">
        <v>0</v>
      </c>
      <c r="W116" s="603"/>
      <c r="X116" s="668">
        <v>290125</v>
      </c>
      <c r="Y116" s="376" t="s">
        <v>78</v>
      </c>
      <c r="Z116" s="596" t="s">
        <v>5878</v>
      </c>
      <c r="AA116" s="766"/>
      <c r="AB116" s="596" t="str">
        <f t="shared" si="7"/>
        <v>Unique</v>
      </c>
      <c r="AC116" s="603"/>
      <c r="AD116" s="603"/>
      <c r="AE116" s="603"/>
      <c r="AF116" s="603"/>
      <c r="AG116" s="603"/>
      <c r="AH116" s="603"/>
      <c r="AI116" s="603"/>
      <c r="AJ116" s="603"/>
      <c r="AK116" s="603"/>
      <c r="AL116" s="603"/>
      <c r="AM116" s="603"/>
      <c r="AN116" s="603"/>
      <c r="AO116" s="603"/>
      <c r="AP116" s="603"/>
      <c r="AQ116" s="603"/>
      <c r="AR116" s="603"/>
      <c r="AS116" s="603"/>
      <c r="AT116" s="603"/>
      <c r="AU116" s="603"/>
      <c r="AV116" s="603"/>
      <c r="AW116" s="603"/>
      <c r="AX116" s="603"/>
      <c r="AY116" s="603"/>
      <c r="AZ116" s="603"/>
      <c r="BA116" s="603"/>
      <c r="BB116" s="603"/>
      <c r="BC116" s="603"/>
      <c r="BD116" s="603"/>
      <c r="BE116" s="603"/>
      <c r="BF116" s="603"/>
      <c r="BG116" s="603"/>
      <c r="BH116" s="603"/>
      <c r="BI116" s="603"/>
      <c r="BJ116" s="603"/>
      <c r="BK116" s="603"/>
      <c r="BL116" s="603"/>
      <c r="BM116" s="603"/>
      <c r="BN116" s="603"/>
      <c r="BO116" s="603"/>
      <c r="BP116" s="603"/>
      <c r="BQ116" s="603"/>
      <c r="BR116" s="603"/>
      <c r="BS116" s="603"/>
      <c r="BT116" s="603"/>
      <c r="BU116" s="603"/>
      <c r="BV116" s="603"/>
      <c r="BW116" s="603"/>
      <c r="BX116" s="603"/>
      <c r="BY116" s="603"/>
      <c r="BZ116" s="603"/>
      <c r="CA116" s="603"/>
      <c r="CB116" s="603"/>
      <c r="CC116" s="603"/>
      <c r="CD116" s="603"/>
      <c r="CE116" s="603"/>
      <c r="CF116" s="603"/>
      <c r="CG116" s="603"/>
      <c r="CH116" s="603"/>
      <c r="CI116" s="603"/>
      <c r="CJ116" s="603"/>
      <c r="CK116" s="603"/>
    </row>
    <row r="117" spans="1:89" ht="14.25">
      <c r="A117" s="656" t="str">
        <f t="shared" si="6"/>
        <v>1_1_120721_HAU_p_sp.</v>
      </c>
      <c r="B117" s="690" t="s">
        <v>5770</v>
      </c>
      <c r="C117" s="690" t="s">
        <v>5771</v>
      </c>
      <c r="D117" s="691">
        <v>1</v>
      </c>
      <c r="E117" s="691">
        <v>1</v>
      </c>
      <c r="F117" s="691" t="s">
        <v>5719</v>
      </c>
      <c r="G117" s="691" t="s">
        <v>5720</v>
      </c>
      <c r="H117" s="691">
        <v>2021</v>
      </c>
      <c r="I117" s="692" t="s">
        <v>5729</v>
      </c>
      <c r="J117" s="692" t="str">
        <f t="shared" si="1"/>
        <v>HAU_p</v>
      </c>
      <c r="K117" s="690" t="s">
        <v>5772</v>
      </c>
      <c r="L117" s="692" t="s">
        <v>5723</v>
      </c>
      <c r="M117" s="692" t="s">
        <v>5834</v>
      </c>
      <c r="N117" s="661">
        <v>282</v>
      </c>
      <c r="O117" s="603"/>
      <c r="P117" s="667" t="s">
        <v>1163</v>
      </c>
      <c r="Q117" s="596" t="s">
        <v>1164</v>
      </c>
      <c r="R117" s="596" t="s">
        <v>2422</v>
      </c>
      <c r="S117" s="596">
        <v>64</v>
      </c>
      <c r="T117" s="596">
        <v>0</v>
      </c>
      <c r="U117" s="596">
        <v>64</v>
      </c>
      <c r="V117" s="596">
        <v>0</v>
      </c>
      <c r="W117" s="603"/>
      <c r="X117" s="668">
        <v>290125</v>
      </c>
      <c r="Y117" s="376" t="s">
        <v>78</v>
      </c>
      <c r="Z117" s="596" t="s">
        <v>5879</v>
      </c>
      <c r="AA117" s="766"/>
      <c r="AB117" s="596" t="str">
        <f t="shared" si="7"/>
        <v>Unique</v>
      </c>
      <c r="AC117" s="603"/>
      <c r="AD117" s="603"/>
      <c r="AE117" s="603"/>
      <c r="AF117" s="603"/>
      <c r="AG117" s="603"/>
      <c r="AH117" s="603"/>
      <c r="AI117" s="603"/>
      <c r="AJ117" s="603"/>
      <c r="AK117" s="603"/>
      <c r="AL117" s="603"/>
      <c r="AM117" s="603"/>
      <c r="AN117" s="603"/>
      <c r="AO117" s="603"/>
      <c r="AP117" s="603"/>
      <c r="AQ117" s="603"/>
      <c r="AR117" s="603"/>
      <c r="AS117" s="603"/>
      <c r="AT117" s="603"/>
      <c r="AU117" s="603"/>
      <c r="AV117" s="603"/>
      <c r="AW117" s="603"/>
      <c r="AX117" s="603"/>
      <c r="AY117" s="603"/>
      <c r="AZ117" s="603"/>
      <c r="BA117" s="603"/>
      <c r="BB117" s="603"/>
      <c r="BC117" s="603"/>
      <c r="BD117" s="603"/>
      <c r="BE117" s="603"/>
      <c r="BF117" s="603"/>
      <c r="BG117" s="603"/>
      <c r="BH117" s="603"/>
      <c r="BI117" s="603"/>
      <c r="BJ117" s="603"/>
      <c r="BK117" s="603"/>
      <c r="BL117" s="603"/>
      <c r="BM117" s="603"/>
      <c r="BN117" s="603"/>
      <c r="BO117" s="603"/>
      <c r="BP117" s="603"/>
      <c r="BQ117" s="603"/>
      <c r="BR117" s="603"/>
      <c r="BS117" s="603"/>
      <c r="BT117" s="603"/>
      <c r="BU117" s="603"/>
      <c r="BV117" s="603"/>
      <c r="BW117" s="603"/>
      <c r="BX117" s="603"/>
      <c r="BY117" s="603"/>
      <c r="BZ117" s="603"/>
      <c r="CA117" s="603"/>
      <c r="CB117" s="603"/>
      <c r="CC117" s="603"/>
      <c r="CD117" s="603"/>
      <c r="CE117" s="603"/>
      <c r="CF117" s="603"/>
      <c r="CG117" s="603"/>
      <c r="CH117" s="603"/>
      <c r="CI117" s="603"/>
      <c r="CJ117" s="603"/>
      <c r="CK117" s="603"/>
    </row>
    <row r="118" spans="1:89" ht="14.25">
      <c r="A118" s="656" t="str">
        <f t="shared" si="6"/>
        <v>1_1_120721_HAU_p_my.fl</v>
      </c>
      <c r="B118" s="690" t="s">
        <v>5770</v>
      </c>
      <c r="C118" s="690" t="s">
        <v>5771</v>
      </c>
      <c r="D118" s="691">
        <v>1</v>
      </c>
      <c r="E118" s="691">
        <v>1</v>
      </c>
      <c r="F118" s="691" t="s">
        <v>5719</v>
      </c>
      <c r="G118" s="691" t="s">
        <v>5720</v>
      </c>
      <c r="H118" s="691">
        <v>2021</v>
      </c>
      <c r="I118" s="692" t="s">
        <v>5729</v>
      </c>
      <c r="J118" s="692" t="str">
        <f t="shared" si="1"/>
        <v>HAU_p</v>
      </c>
      <c r="K118" s="690" t="s">
        <v>5772</v>
      </c>
      <c r="L118" s="692" t="s">
        <v>5723</v>
      </c>
      <c r="M118" s="692" t="s">
        <v>5834</v>
      </c>
      <c r="N118" s="661">
        <v>282</v>
      </c>
      <c r="O118" s="603"/>
      <c r="P118" s="667" t="s">
        <v>98</v>
      </c>
      <c r="Q118" s="596" t="s">
        <v>99</v>
      </c>
      <c r="R118" s="596" t="s">
        <v>2422</v>
      </c>
      <c r="S118" s="596">
        <v>1</v>
      </c>
      <c r="T118" s="596">
        <v>0</v>
      </c>
      <c r="U118" s="596">
        <v>1</v>
      </c>
      <c r="V118" s="596">
        <v>0</v>
      </c>
      <c r="W118" s="603"/>
      <c r="X118" s="668">
        <v>290125</v>
      </c>
      <c r="Y118" s="376" t="s">
        <v>78</v>
      </c>
      <c r="Z118" s="596" t="s">
        <v>5880</v>
      </c>
      <c r="AA118" s="766"/>
      <c r="AB118" s="596" t="str">
        <f t="shared" si="7"/>
        <v>Unique</v>
      </c>
      <c r="AC118" s="603"/>
      <c r="AD118" s="603"/>
      <c r="AE118" s="603"/>
      <c r="AF118" s="603"/>
      <c r="AG118" s="603"/>
      <c r="AH118" s="603"/>
      <c r="AI118" s="603"/>
      <c r="AJ118" s="603"/>
      <c r="AK118" s="603"/>
      <c r="AL118" s="603"/>
      <c r="AM118" s="603"/>
      <c r="AN118" s="603"/>
      <c r="AO118" s="603"/>
      <c r="AP118" s="603"/>
      <c r="AQ118" s="603"/>
      <c r="AR118" s="603"/>
      <c r="AS118" s="603"/>
      <c r="AT118" s="603"/>
      <c r="AU118" s="603"/>
      <c r="AV118" s="603"/>
      <c r="AW118" s="603"/>
      <c r="AX118" s="603"/>
      <c r="AY118" s="603"/>
      <c r="AZ118" s="603"/>
      <c r="BA118" s="603"/>
      <c r="BB118" s="603"/>
      <c r="BC118" s="603"/>
      <c r="BD118" s="603"/>
      <c r="BE118" s="603"/>
      <c r="BF118" s="603"/>
      <c r="BG118" s="603"/>
      <c r="BH118" s="603"/>
      <c r="BI118" s="603"/>
      <c r="BJ118" s="603"/>
      <c r="BK118" s="603"/>
      <c r="BL118" s="603"/>
      <c r="BM118" s="603"/>
      <c r="BN118" s="603"/>
      <c r="BO118" s="603"/>
      <c r="BP118" s="603"/>
      <c r="BQ118" s="603"/>
      <c r="BR118" s="603"/>
      <c r="BS118" s="603"/>
      <c r="BT118" s="603"/>
      <c r="BU118" s="603"/>
      <c r="BV118" s="603"/>
      <c r="BW118" s="603"/>
      <c r="BX118" s="603"/>
      <c r="BY118" s="603"/>
      <c r="BZ118" s="603"/>
      <c r="CA118" s="603"/>
      <c r="CB118" s="603"/>
      <c r="CC118" s="603"/>
      <c r="CD118" s="603"/>
      <c r="CE118" s="603"/>
      <c r="CF118" s="603"/>
      <c r="CG118" s="603"/>
      <c r="CH118" s="603"/>
      <c r="CI118" s="603"/>
      <c r="CJ118" s="603"/>
      <c r="CK118" s="603"/>
    </row>
    <row r="119" spans="1:89" ht="14.25">
      <c r="A119" s="656" t="str">
        <f t="shared" si="6"/>
        <v>21_1_120721_A_p_ep.ba</v>
      </c>
      <c r="B119" s="679" t="s">
        <v>5746</v>
      </c>
      <c r="C119" s="679" t="s">
        <v>5747</v>
      </c>
      <c r="D119" s="680">
        <v>21</v>
      </c>
      <c r="E119" s="680">
        <v>1</v>
      </c>
      <c r="F119" s="680" t="s">
        <v>5719</v>
      </c>
      <c r="G119" s="680" t="s">
        <v>5720</v>
      </c>
      <c r="H119" s="680">
        <v>2021</v>
      </c>
      <c r="I119" s="681" t="s">
        <v>5729</v>
      </c>
      <c r="J119" s="681" t="str">
        <f t="shared" si="1"/>
        <v>A_p</v>
      </c>
      <c r="K119" s="679" t="s">
        <v>1810</v>
      </c>
      <c r="L119" s="681" t="s">
        <v>5723</v>
      </c>
      <c r="M119" s="681" t="s">
        <v>2422</v>
      </c>
      <c r="N119" s="661">
        <f t="shared" ref="N119:N122" si="10">50+119+60+70+9</f>
        <v>308</v>
      </c>
      <c r="O119" s="603"/>
      <c r="P119" s="662" t="s">
        <v>84</v>
      </c>
      <c r="Q119" s="376" t="s">
        <v>85</v>
      </c>
      <c r="R119" s="596" t="s">
        <v>2422</v>
      </c>
      <c r="S119" s="603">
        <f>T119+U119</f>
        <v>45</v>
      </c>
      <c r="T119" s="596">
        <v>18</v>
      </c>
      <c r="U119" s="596">
        <v>27</v>
      </c>
      <c r="V119" s="596">
        <v>0</v>
      </c>
      <c r="W119" s="603"/>
      <c r="X119" s="668">
        <v>290125</v>
      </c>
      <c r="Y119" s="376" t="s">
        <v>78</v>
      </c>
      <c r="Z119" s="596" t="s">
        <v>5881</v>
      </c>
      <c r="AA119" s="766"/>
      <c r="AB119" s="596" t="str">
        <f t="shared" si="7"/>
        <v>Unique</v>
      </c>
      <c r="AC119" s="603"/>
      <c r="AD119" s="603"/>
      <c r="AE119" s="603"/>
      <c r="AF119" s="603"/>
      <c r="AG119" s="603"/>
      <c r="AH119" s="603"/>
      <c r="AI119" s="603"/>
      <c r="AJ119" s="603"/>
      <c r="AK119" s="603"/>
      <c r="AL119" s="603"/>
      <c r="AM119" s="603"/>
      <c r="AN119" s="603"/>
      <c r="AO119" s="603"/>
      <c r="AP119" s="603"/>
      <c r="AQ119" s="603"/>
      <c r="AR119" s="603"/>
      <c r="AS119" s="603"/>
      <c r="AT119" s="603"/>
      <c r="AU119" s="603"/>
      <c r="AV119" s="603"/>
      <c r="AW119" s="603"/>
      <c r="AX119" s="603"/>
      <c r="AY119" s="603"/>
      <c r="AZ119" s="603"/>
      <c r="BA119" s="603"/>
      <c r="BB119" s="603"/>
      <c r="BC119" s="603"/>
      <c r="BD119" s="603"/>
      <c r="BE119" s="603"/>
      <c r="BF119" s="603"/>
      <c r="BG119" s="603"/>
      <c r="BH119" s="603"/>
      <c r="BI119" s="603"/>
      <c r="BJ119" s="603"/>
      <c r="BK119" s="603"/>
      <c r="BL119" s="603"/>
      <c r="BM119" s="603"/>
      <c r="BN119" s="603"/>
      <c r="BO119" s="603"/>
      <c r="BP119" s="603"/>
      <c r="BQ119" s="603"/>
      <c r="BR119" s="603"/>
      <c r="BS119" s="603"/>
      <c r="BT119" s="603"/>
      <c r="BU119" s="603"/>
      <c r="BV119" s="603"/>
      <c r="BW119" s="603"/>
      <c r="BX119" s="603"/>
      <c r="BY119" s="603"/>
      <c r="BZ119" s="603"/>
      <c r="CA119" s="603"/>
      <c r="CB119" s="603"/>
      <c r="CC119" s="603"/>
      <c r="CD119" s="603"/>
      <c r="CE119" s="603"/>
      <c r="CF119" s="603"/>
      <c r="CG119" s="603"/>
      <c r="CH119" s="603"/>
      <c r="CI119" s="603"/>
      <c r="CJ119" s="603"/>
      <c r="CK119" s="603"/>
    </row>
    <row r="120" spans="1:89" ht="14.25">
      <c r="A120" s="656" t="str">
        <f t="shared" si="6"/>
        <v>21_1_120721_A_p_sp.</v>
      </c>
      <c r="B120" s="679" t="s">
        <v>5746</v>
      </c>
      <c r="C120" s="679" t="s">
        <v>5747</v>
      </c>
      <c r="D120" s="680">
        <v>21</v>
      </c>
      <c r="E120" s="680">
        <v>1</v>
      </c>
      <c r="F120" s="680" t="s">
        <v>5719</v>
      </c>
      <c r="G120" s="680" t="s">
        <v>5720</v>
      </c>
      <c r="H120" s="680">
        <v>2021</v>
      </c>
      <c r="I120" s="681" t="s">
        <v>5729</v>
      </c>
      <c r="J120" s="681" t="str">
        <f t="shared" si="1"/>
        <v>A_p</v>
      </c>
      <c r="K120" s="679" t="s">
        <v>1810</v>
      </c>
      <c r="L120" s="681" t="s">
        <v>5723</v>
      </c>
      <c r="M120" s="681" t="s">
        <v>2422</v>
      </c>
      <c r="N120" s="661">
        <f t="shared" si="10"/>
        <v>308</v>
      </c>
      <c r="O120" s="603"/>
      <c r="P120" s="667" t="s">
        <v>1163</v>
      </c>
      <c r="Q120" s="596" t="s">
        <v>1164</v>
      </c>
      <c r="R120" s="596" t="s">
        <v>2422</v>
      </c>
      <c r="S120" s="596">
        <v>102</v>
      </c>
      <c r="T120" s="596">
        <v>0</v>
      </c>
      <c r="U120" s="596">
        <v>102</v>
      </c>
      <c r="V120" s="596">
        <v>0</v>
      </c>
      <c r="W120" s="603"/>
      <c r="X120" s="668">
        <v>290125</v>
      </c>
      <c r="Y120" s="376" t="s">
        <v>78</v>
      </c>
      <c r="Z120" s="596" t="s">
        <v>5882</v>
      </c>
      <c r="AA120" s="766"/>
      <c r="AB120" s="596" t="str">
        <f t="shared" si="7"/>
        <v>Unique</v>
      </c>
      <c r="AC120" s="603"/>
      <c r="AD120" s="603"/>
      <c r="AE120" s="603"/>
      <c r="AF120" s="603"/>
      <c r="AG120" s="603"/>
      <c r="AH120" s="603"/>
      <c r="AI120" s="603"/>
      <c r="AJ120" s="603"/>
      <c r="AK120" s="603"/>
      <c r="AL120" s="603"/>
      <c r="AM120" s="603"/>
      <c r="AN120" s="603"/>
      <c r="AO120" s="603"/>
      <c r="AP120" s="603"/>
      <c r="AQ120" s="603"/>
      <c r="AR120" s="603"/>
      <c r="AS120" s="603"/>
      <c r="AT120" s="603"/>
      <c r="AU120" s="603"/>
      <c r="AV120" s="603"/>
      <c r="AW120" s="603"/>
      <c r="AX120" s="603"/>
      <c r="AY120" s="603"/>
      <c r="AZ120" s="603"/>
      <c r="BA120" s="603"/>
      <c r="BB120" s="603"/>
      <c r="BC120" s="603"/>
      <c r="BD120" s="603"/>
      <c r="BE120" s="603"/>
      <c r="BF120" s="603"/>
      <c r="BG120" s="603"/>
      <c r="BH120" s="603"/>
      <c r="BI120" s="603"/>
      <c r="BJ120" s="603"/>
      <c r="BK120" s="603"/>
      <c r="BL120" s="603"/>
      <c r="BM120" s="603"/>
      <c r="BN120" s="603"/>
      <c r="BO120" s="603"/>
      <c r="BP120" s="603"/>
      <c r="BQ120" s="603"/>
      <c r="BR120" s="603"/>
      <c r="BS120" s="603"/>
      <c r="BT120" s="603"/>
      <c r="BU120" s="603"/>
      <c r="BV120" s="603"/>
      <c r="BW120" s="603"/>
      <c r="BX120" s="603"/>
      <c r="BY120" s="603"/>
      <c r="BZ120" s="603"/>
      <c r="CA120" s="603"/>
      <c r="CB120" s="603"/>
      <c r="CC120" s="603"/>
      <c r="CD120" s="603"/>
      <c r="CE120" s="603"/>
      <c r="CF120" s="603"/>
      <c r="CG120" s="603"/>
      <c r="CH120" s="603"/>
      <c r="CI120" s="603"/>
      <c r="CJ120" s="603"/>
      <c r="CK120" s="603"/>
    </row>
    <row r="121" spans="1:89" ht="14.25">
      <c r="A121" s="656" t="str">
        <f t="shared" si="6"/>
        <v>21_1_120721_A_p_sy.pi</v>
      </c>
      <c r="B121" s="679" t="s">
        <v>5746</v>
      </c>
      <c r="C121" s="679" t="s">
        <v>5747</v>
      </c>
      <c r="D121" s="680">
        <v>21</v>
      </c>
      <c r="E121" s="680">
        <v>1</v>
      </c>
      <c r="F121" s="680" t="s">
        <v>5719</v>
      </c>
      <c r="G121" s="680" t="s">
        <v>5720</v>
      </c>
      <c r="H121" s="680">
        <v>2021</v>
      </c>
      <c r="I121" s="681" t="s">
        <v>5729</v>
      </c>
      <c r="J121" s="681" t="str">
        <f t="shared" si="1"/>
        <v>A_p</v>
      </c>
      <c r="K121" s="679" t="s">
        <v>1810</v>
      </c>
      <c r="L121" s="681" t="s">
        <v>5723</v>
      </c>
      <c r="M121" s="681" t="s">
        <v>2422</v>
      </c>
      <c r="N121" s="661">
        <f t="shared" si="10"/>
        <v>308</v>
      </c>
      <c r="O121" s="603"/>
      <c r="P121" s="667" t="s">
        <v>176</v>
      </c>
      <c r="Q121" s="596" t="s">
        <v>177</v>
      </c>
      <c r="R121" s="596" t="s">
        <v>2422</v>
      </c>
      <c r="S121" s="596">
        <v>2</v>
      </c>
      <c r="T121" s="596">
        <v>2</v>
      </c>
      <c r="U121" s="596">
        <v>0</v>
      </c>
      <c r="V121" s="596">
        <v>0</v>
      </c>
      <c r="W121" s="603"/>
      <c r="X121" s="668">
        <v>290125</v>
      </c>
      <c r="Y121" s="376" t="s">
        <v>78</v>
      </c>
      <c r="Z121" s="596" t="s">
        <v>5883</v>
      </c>
      <c r="AA121" s="766"/>
      <c r="AB121" s="596" t="str">
        <f t="shared" si="7"/>
        <v>Unique</v>
      </c>
      <c r="AC121" s="603"/>
      <c r="AD121" s="603"/>
      <c r="AE121" s="603"/>
      <c r="AF121" s="603"/>
      <c r="AG121" s="603"/>
      <c r="AH121" s="603"/>
      <c r="AI121" s="603"/>
      <c r="AJ121" s="603"/>
      <c r="AK121" s="603"/>
      <c r="AL121" s="603"/>
      <c r="AM121" s="603"/>
      <c r="AN121" s="603"/>
      <c r="AO121" s="603"/>
      <c r="AP121" s="603"/>
      <c r="AQ121" s="603"/>
      <c r="AR121" s="603"/>
      <c r="AS121" s="603"/>
      <c r="AT121" s="603"/>
      <c r="AU121" s="603"/>
      <c r="AV121" s="603"/>
      <c r="AW121" s="603"/>
      <c r="AX121" s="603"/>
      <c r="AY121" s="603"/>
      <c r="AZ121" s="603"/>
      <c r="BA121" s="603"/>
      <c r="BB121" s="603"/>
      <c r="BC121" s="603"/>
      <c r="BD121" s="603"/>
      <c r="BE121" s="603"/>
      <c r="BF121" s="603"/>
      <c r="BG121" s="603"/>
      <c r="BH121" s="603"/>
      <c r="BI121" s="603"/>
      <c r="BJ121" s="603"/>
      <c r="BK121" s="603"/>
      <c r="BL121" s="603"/>
      <c r="BM121" s="603"/>
      <c r="BN121" s="603"/>
      <c r="BO121" s="603"/>
      <c r="BP121" s="603"/>
      <c r="BQ121" s="603"/>
      <c r="BR121" s="603"/>
      <c r="BS121" s="603"/>
      <c r="BT121" s="603"/>
      <c r="BU121" s="603"/>
      <c r="BV121" s="603"/>
      <c r="BW121" s="603"/>
      <c r="BX121" s="603"/>
      <c r="BY121" s="603"/>
      <c r="BZ121" s="603"/>
      <c r="CA121" s="603"/>
      <c r="CB121" s="603"/>
      <c r="CC121" s="603"/>
      <c r="CD121" s="603"/>
      <c r="CE121" s="603"/>
      <c r="CF121" s="603"/>
      <c r="CG121" s="603"/>
      <c r="CH121" s="603"/>
      <c r="CI121" s="603"/>
      <c r="CJ121" s="603"/>
      <c r="CK121" s="603"/>
    </row>
    <row r="122" spans="1:89" ht="14.25">
      <c r="A122" s="656" t="str">
        <f t="shared" si="6"/>
        <v>21_1_120721_A_p_ch.bi</v>
      </c>
      <c r="B122" s="679" t="s">
        <v>5746</v>
      </c>
      <c r="C122" s="679" t="s">
        <v>5747</v>
      </c>
      <c r="D122" s="680">
        <v>21</v>
      </c>
      <c r="E122" s="680">
        <v>1</v>
      </c>
      <c r="F122" s="680" t="s">
        <v>5719</v>
      </c>
      <c r="G122" s="680" t="s">
        <v>5720</v>
      </c>
      <c r="H122" s="680">
        <v>2021</v>
      </c>
      <c r="I122" s="681" t="s">
        <v>5729</v>
      </c>
      <c r="J122" s="681" t="str">
        <f t="shared" si="1"/>
        <v>A_p</v>
      </c>
      <c r="K122" s="679" t="s">
        <v>1810</v>
      </c>
      <c r="L122" s="681" t="s">
        <v>5723</v>
      </c>
      <c r="M122" s="681" t="s">
        <v>2422</v>
      </c>
      <c r="N122" s="661">
        <f t="shared" si="10"/>
        <v>308</v>
      </c>
      <c r="O122" s="603"/>
      <c r="P122" s="667" t="s">
        <v>287</v>
      </c>
      <c r="Q122" s="596" t="s">
        <v>288</v>
      </c>
      <c r="R122" s="596" t="s">
        <v>2422</v>
      </c>
      <c r="S122" s="596">
        <v>1</v>
      </c>
      <c r="T122" s="596">
        <v>0</v>
      </c>
      <c r="U122" s="596">
        <v>1</v>
      </c>
      <c r="V122" s="596">
        <v>0</v>
      </c>
      <c r="W122" s="603"/>
      <c r="X122" s="668">
        <v>290125</v>
      </c>
      <c r="Y122" s="376" t="s">
        <v>78</v>
      </c>
      <c r="Z122" s="596" t="s">
        <v>5884</v>
      </c>
      <c r="AA122" s="766"/>
      <c r="AB122" s="596" t="str">
        <f t="shared" si="7"/>
        <v>Unique</v>
      </c>
      <c r="AC122" s="603"/>
      <c r="AD122" s="603"/>
      <c r="AE122" s="603"/>
      <c r="AF122" s="603"/>
      <c r="AG122" s="603"/>
      <c r="AH122" s="603"/>
      <c r="AI122" s="603"/>
      <c r="AJ122" s="603"/>
      <c r="AK122" s="603"/>
      <c r="AL122" s="603"/>
      <c r="AM122" s="603"/>
      <c r="AN122" s="603"/>
      <c r="AO122" s="603"/>
      <c r="AP122" s="603"/>
      <c r="AQ122" s="603"/>
      <c r="AR122" s="603"/>
      <c r="AS122" s="603"/>
      <c r="AT122" s="603"/>
      <c r="AU122" s="603"/>
      <c r="AV122" s="603"/>
      <c r="AW122" s="603"/>
      <c r="AX122" s="603"/>
      <c r="AY122" s="603"/>
      <c r="AZ122" s="603"/>
      <c r="BA122" s="603"/>
      <c r="BB122" s="603"/>
      <c r="BC122" s="603"/>
      <c r="BD122" s="603"/>
      <c r="BE122" s="603"/>
      <c r="BF122" s="603"/>
      <c r="BG122" s="603"/>
      <c r="BH122" s="603"/>
      <c r="BI122" s="603"/>
      <c r="BJ122" s="603"/>
      <c r="BK122" s="603"/>
      <c r="BL122" s="603"/>
      <c r="BM122" s="603"/>
      <c r="BN122" s="603"/>
      <c r="BO122" s="603"/>
      <c r="BP122" s="603"/>
      <c r="BQ122" s="603"/>
      <c r="BR122" s="603"/>
      <c r="BS122" s="603"/>
      <c r="BT122" s="603"/>
      <c r="BU122" s="603"/>
      <c r="BV122" s="603"/>
      <c r="BW122" s="603"/>
      <c r="BX122" s="603"/>
      <c r="BY122" s="603"/>
      <c r="BZ122" s="603"/>
      <c r="CA122" s="603"/>
      <c r="CB122" s="603"/>
      <c r="CC122" s="603"/>
      <c r="CD122" s="603"/>
      <c r="CE122" s="603"/>
      <c r="CF122" s="603"/>
      <c r="CG122" s="603"/>
      <c r="CH122" s="603"/>
      <c r="CI122" s="603"/>
      <c r="CJ122" s="603"/>
      <c r="CK122" s="603"/>
    </row>
    <row r="123" spans="1:89" ht="14.25">
      <c r="A123" s="656" t="str">
        <f t="shared" si="6"/>
        <v>11_1_120721_HU_p_ep.ba</v>
      </c>
      <c r="B123" s="685" t="s">
        <v>5763</v>
      </c>
      <c r="C123" s="685" t="s">
        <v>5764</v>
      </c>
      <c r="D123" s="686">
        <v>11</v>
      </c>
      <c r="E123" s="686">
        <v>1</v>
      </c>
      <c r="F123" s="686" t="s">
        <v>5719</v>
      </c>
      <c r="G123" s="686" t="s">
        <v>5720</v>
      </c>
      <c r="H123" s="686">
        <v>2021</v>
      </c>
      <c r="I123" s="687" t="s">
        <v>5729</v>
      </c>
      <c r="J123" s="687" t="str">
        <f t="shared" si="1"/>
        <v>HU_p</v>
      </c>
      <c r="K123" s="685" t="s">
        <v>5765</v>
      </c>
      <c r="L123" s="687" t="s">
        <v>5723</v>
      </c>
      <c r="M123" s="687" t="s">
        <v>476</v>
      </c>
      <c r="N123" s="661">
        <v>318</v>
      </c>
      <c r="O123" s="603"/>
      <c r="P123" s="662" t="s">
        <v>84</v>
      </c>
      <c r="Q123" s="376" t="s">
        <v>85</v>
      </c>
      <c r="R123" s="596" t="s">
        <v>2422</v>
      </c>
      <c r="S123" s="603">
        <f>T123+U123</f>
        <v>232</v>
      </c>
      <c r="T123" s="596">
        <v>99</v>
      </c>
      <c r="U123" s="596">
        <v>133</v>
      </c>
      <c r="V123" s="596">
        <v>0</v>
      </c>
      <c r="W123" s="603"/>
      <c r="X123" s="668">
        <v>300125</v>
      </c>
      <c r="Y123" s="376" t="s">
        <v>78</v>
      </c>
      <c r="Z123" s="596" t="s">
        <v>5885</v>
      </c>
      <c r="AA123" s="766"/>
      <c r="AB123" s="596" t="str">
        <f t="shared" si="7"/>
        <v>Unique</v>
      </c>
      <c r="AC123" s="603"/>
      <c r="AD123" s="603"/>
      <c r="AE123" s="603"/>
      <c r="AF123" s="603"/>
      <c r="AG123" s="603"/>
      <c r="AH123" s="603"/>
      <c r="AI123" s="603"/>
      <c r="AJ123" s="603"/>
      <c r="AK123" s="603"/>
      <c r="AL123" s="603"/>
      <c r="AM123" s="603"/>
      <c r="AN123" s="603"/>
      <c r="AO123" s="603"/>
      <c r="AP123" s="603"/>
      <c r="AQ123" s="603"/>
      <c r="AR123" s="603"/>
      <c r="AS123" s="603"/>
      <c r="AT123" s="603"/>
      <c r="AU123" s="603"/>
      <c r="AV123" s="603"/>
      <c r="AW123" s="603"/>
      <c r="AX123" s="603"/>
      <c r="AY123" s="603"/>
      <c r="AZ123" s="603"/>
      <c r="BA123" s="603"/>
      <c r="BB123" s="603"/>
      <c r="BC123" s="603"/>
      <c r="BD123" s="603"/>
      <c r="BE123" s="603"/>
      <c r="BF123" s="603"/>
      <c r="BG123" s="603"/>
      <c r="BH123" s="603"/>
      <c r="BI123" s="603"/>
      <c r="BJ123" s="603"/>
      <c r="BK123" s="603"/>
      <c r="BL123" s="603"/>
      <c r="BM123" s="603"/>
      <c r="BN123" s="603"/>
      <c r="BO123" s="603"/>
      <c r="BP123" s="603"/>
      <c r="BQ123" s="603"/>
      <c r="BR123" s="603"/>
      <c r="BS123" s="603"/>
      <c r="BT123" s="603"/>
      <c r="BU123" s="603"/>
      <c r="BV123" s="603"/>
      <c r="BW123" s="603"/>
      <c r="BX123" s="603"/>
      <c r="BY123" s="603"/>
      <c r="BZ123" s="603"/>
      <c r="CA123" s="603"/>
      <c r="CB123" s="603"/>
      <c r="CC123" s="603"/>
      <c r="CD123" s="603"/>
      <c r="CE123" s="603"/>
      <c r="CF123" s="603"/>
      <c r="CG123" s="603"/>
      <c r="CH123" s="603"/>
      <c r="CI123" s="603"/>
      <c r="CJ123" s="603"/>
      <c r="CK123" s="603"/>
    </row>
    <row r="124" spans="1:89" ht="14.25">
      <c r="A124" s="656" t="str">
        <f t="shared" si="6"/>
        <v>11_1_120721_HU_p_sp.</v>
      </c>
      <c r="B124" s="685" t="s">
        <v>5763</v>
      </c>
      <c r="C124" s="685" t="s">
        <v>5764</v>
      </c>
      <c r="D124" s="686">
        <v>11</v>
      </c>
      <c r="E124" s="686">
        <v>1</v>
      </c>
      <c r="F124" s="686" t="s">
        <v>5719</v>
      </c>
      <c r="G124" s="686" t="s">
        <v>5720</v>
      </c>
      <c r="H124" s="686">
        <v>2021</v>
      </c>
      <c r="I124" s="687" t="s">
        <v>5729</v>
      </c>
      <c r="J124" s="687" t="str">
        <f t="shared" si="1"/>
        <v>HU_p</v>
      </c>
      <c r="K124" s="685" t="s">
        <v>5765</v>
      </c>
      <c r="L124" s="687" t="s">
        <v>5723</v>
      </c>
      <c r="M124" s="687" t="s">
        <v>476</v>
      </c>
      <c r="N124" s="661">
        <v>318</v>
      </c>
      <c r="O124" s="603"/>
      <c r="P124" s="667" t="s">
        <v>1163</v>
      </c>
      <c r="Q124" s="596" t="s">
        <v>1164</v>
      </c>
      <c r="R124" s="596" t="s">
        <v>2422</v>
      </c>
      <c r="S124" s="596">
        <v>36</v>
      </c>
      <c r="T124" s="596">
        <v>0</v>
      </c>
      <c r="U124" s="596">
        <v>36</v>
      </c>
      <c r="V124" s="596">
        <v>0</v>
      </c>
      <c r="W124" s="603"/>
      <c r="X124" s="668">
        <v>300125</v>
      </c>
      <c r="Y124" s="376" t="s">
        <v>78</v>
      </c>
      <c r="Z124" s="596" t="s">
        <v>5886</v>
      </c>
      <c r="AA124" s="766"/>
      <c r="AB124" s="596" t="str">
        <f t="shared" si="7"/>
        <v>Unique</v>
      </c>
      <c r="AC124" s="603"/>
      <c r="AD124" s="603"/>
      <c r="AE124" s="603"/>
      <c r="AF124" s="603"/>
      <c r="AG124" s="603"/>
      <c r="AH124" s="603"/>
      <c r="AI124" s="603"/>
      <c r="AJ124" s="603"/>
      <c r="AK124" s="603"/>
      <c r="AL124" s="603"/>
      <c r="AM124" s="603"/>
      <c r="AN124" s="603"/>
      <c r="AO124" s="603"/>
      <c r="AP124" s="603"/>
      <c r="AQ124" s="603"/>
      <c r="AR124" s="603"/>
      <c r="AS124" s="603"/>
      <c r="AT124" s="603"/>
      <c r="AU124" s="603"/>
      <c r="AV124" s="603"/>
      <c r="AW124" s="603"/>
      <c r="AX124" s="603"/>
      <c r="AY124" s="603"/>
      <c r="AZ124" s="603"/>
      <c r="BA124" s="603"/>
      <c r="BB124" s="603"/>
      <c r="BC124" s="603"/>
      <c r="BD124" s="603"/>
      <c r="BE124" s="603"/>
      <c r="BF124" s="603"/>
      <c r="BG124" s="603"/>
      <c r="BH124" s="603"/>
      <c r="BI124" s="603"/>
      <c r="BJ124" s="603"/>
      <c r="BK124" s="603"/>
      <c r="BL124" s="603"/>
      <c r="BM124" s="603"/>
      <c r="BN124" s="603"/>
      <c r="BO124" s="603"/>
      <c r="BP124" s="603"/>
      <c r="BQ124" s="603"/>
      <c r="BR124" s="603"/>
      <c r="BS124" s="603"/>
      <c r="BT124" s="603"/>
      <c r="BU124" s="603"/>
      <c r="BV124" s="603"/>
      <c r="BW124" s="603"/>
      <c r="BX124" s="603"/>
      <c r="BY124" s="603"/>
      <c r="BZ124" s="603"/>
      <c r="CA124" s="603"/>
      <c r="CB124" s="603"/>
      <c r="CC124" s="603"/>
      <c r="CD124" s="603"/>
      <c r="CE124" s="603"/>
      <c r="CF124" s="603"/>
      <c r="CG124" s="603"/>
      <c r="CH124" s="603"/>
      <c r="CI124" s="603"/>
      <c r="CJ124" s="603"/>
      <c r="CK124" s="603"/>
    </row>
    <row r="125" spans="1:89" ht="14.25">
      <c r="A125" s="656" t="str">
        <f t="shared" si="6"/>
        <v>11_1_120721_HU_p_sy.pi</v>
      </c>
      <c r="B125" s="685" t="s">
        <v>5763</v>
      </c>
      <c r="C125" s="685" t="s">
        <v>5764</v>
      </c>
      <c r="D125" s="686">
        <v>11</v>
      </c>
      <c r="E125" s="686">
        <v>1</v>
      </c>
      <c r="F125" s="686" t="s">
        <v>5719</v>
      </c>
      <c r="G125" s="686" t="s">
        <v>5720</v>
      </c>
      <c r="H125" s="686">
        <v>2021</v>
      </c>
      <c r="I125" s="687" t="s">
        <v>5729</v>
      </c>
      <c r="J125" s="687" t="str">
        <f t="shared" si="1"/>
        <v>HU_p</v>
      </c>
      <c r="K125" s="685" t="s">
        <v>5765</v>
      </c>
      <c r="L125" s="687" t="s">
        <v>5723</v>
      </c>
      <c r="M125" s="687" t="s">
        <v>476</v>
      </c>
      <c r="N125" s="661">
        <v>318</v>
      </c>
      <c r="O125" s="603"/>
      <c r="P125" s="667" t="s">
        <v>176</v>
      </c>
      <c r="Q125" s="596" t="s">
        <v>177</v>
      </c>
      <c r="R125" s="596" t="s">
        <v>2422</v>
      </c>
      <c r="S125" s="596">
        <v>1</v>
      </c>
      <c r="T125" s="596">
        <v>0</v>
      </c>
      <c r="U125" s="596">
        <v>1</v>
      </c>
      <c r="V125" s="596">
        <v>0</v>
      </c>
      <c r="W125" s="603"/>
      <c r="X125" s="668">
        <v>300125</v>
      </c>
      <c r="Y125" s="376" t="s">
        <v>78</v>
      </c>
      <c r="Z125" s="596" t="s">
        <v>5887</v>
      </c>
      <c r="AA125" s="766"/>
      <c r="AB125" s="596" t="str">
        <f t="shared" si="7"/>
        <v>Unique</v>
      </c>
      <c r="AC125" s="603"/>
      <c r="AD125" s="603"/>
      <c r="AE125" s="603"/>
      <c r="AF125" s="603"/>
      <c r="AG125" s="603"/>
      <c r="AH125" s="603"/>
      <c r="AI125" s="603"/>
      <c r="AJ125" s="603"/>
      <c r="AK125" s="603"/>
      <c r="AL125" s="603"/>
      <c r="AM125" s="603"/>
      <c r="AN125" s="603"/>
      <c r="AO125" s="603"/>
      <c r="AP125" s="603"/>
      <c r="AQ125" s="603"/>
      <c r="AR125" s="603"/>
      <c r="AS125" s="603"/>
      <c r="AT125" s="603"/>
      <c r="AU125" s="603"/>
      <c r="AV125" s="603"/>
      <c r="AW125" s="603"/>
      <c r="AX125" s="603"/>
      <c r="AY125" s="603"/>
      <c r="AZ125" s="603"/>
      <c r="BA125" s="603"/>
      <c r="BB125" s="603"/>
      <c r="BC125" s="603"/>
      <c r="BD125" s="603"/>
      <c r="BE125" s="603"/>
      <c r="BF125" s="603"/>
      <c r="BG125" s="603"/>
      <c r="BH125" s="603"/>
      <c r="BI125" s="603"/>
      <c r="BJ125" s="603"/>
      <c r="BK125" s="603"/>
      <c r="BL125" s="603"/>
      <c r="BM125" s="603"/>
      <c r="BN125" s="603"/>
      <c r="BO125" s="603"/>
      <c r="BP125" s="603"/>
      <c r="BQ125" s="603"/>
      <c r="BR125" s="603"/>
      <c r="BS125" s="603"/>
      <c r="BT125" s="603"/>
      <c r="BU125" s="603"/>
      <c r="BV125" s="603"/>
      <c r="BW125" s="603"/>
      <c r="BX125" s="603"/>
      <c r="BY125" s="603"/>
      <c r="BZ125" s="603"/>
      <c r="CA125" s="603"/>
      <c r="CB125" s="603"/>
      <c r="CC125" s="603"/>
      <c r="CD125" s="603"/>
      <c r="CE125" s="603"/>
      <c r="CF125" s="603"/>
      <c r="CG125" s="603"/>
      <c r="CH125" s="603"/>
      <c r="CI125" s="603"/>
      <c r="CJ125" s="603"/>
      <c r="CK125" s="603"/>
    </row>
    <row r="126" spans="1:89" ht="14.25">
      <c r="A126" s="656" t="str">
        <f t="shared" si="6"/>
        <v>11_1_120721_HU_p_rh.ca</v>
      </c>
      <c r="B126" s="685" t="s">
        <v>5763</v>
      </c>
      <c r="C126" s="685" t="s">
        <v>5764</v>
      </c>
      <c r="D126" s="686">
        <v>11</v>
      </c>
      <c r="E126" s="686">
        <v>1</v>
      </c>
      <c r="F126" s="686" t="s">
        <v>5719</v>
      </c>
      <c r="G126" s="686" t="s">
        <v>5720</v>
      </c>
      <c r="H126" s="686">
        <v>2021</v>
      </c>
      <c r="I126" s="687" t="s">
        <v>5729</v>
      </c>
      <c r="J126" s="687" t="str">
        <f t="shared" si="1"/>
        <v>HU_p</v>
      </c>
      <c r="K126" s="685" t="s">
        <v>5765</v>
      </c>
      <c r="L126" s="687" t="s">
        <v>5723</v>
      </c>
      <c r="M126" s="687" t="s">
        <v>476</v>
      </c>
      <c r="N126" s="661">
        <v>318</v>
      </c>
      <c r="O126" s="603"/>
      <c r="P126" s="667" t="s">
        <v>134</v>
      </c>
      <c r="Q126" s="596" t="s">
        <v>135</v>
      </c>
      <c r="R126" s="596" t="s">
        <v>2422</v>
      </c>
      <c r="S126" s="596">
        <v>1</v>
      </c>
      <c r="T126" s="596">
        <v>1</v>
      </c>
      <c r="U126" s="596">
        <v>0</v>
      </c>
      <c r="V126" s="596">
        <v>0</v>
      </c>
      <c r="W126" s="603"/>
      <c r="X126" s="668">
        <v>300125</v>
      </c>
      <c r="Y126" s="376" t="s">
        <v>78</v>
      </c>
      <c r="Z126" s="596" t="s">
        <v>5888</v>
      </c>
      <c r="AA126" s="766"/>
      <c r="AB126" s="596" t="str">
        <f t="shared" si="7"/>
        <v>Unique</v>
      </c>
      <c r="AC126" s="603"/>
      <c r="AD126" s="603"/>
      <c r="AE126" s="603"/>
      <c r="AF126" s="603"/>
      <c r="AG126" s="603"/>
      <c r="AH126" s="603"/>
      <c r="AI126" s="603"/>
      <c r="AJ126" s="603"/>
      <c r="AK126" s="603"/>
      <c r="AL126" s="603"/>
      <c r="AM126" s="603"/>
      <c r="AN126" s="603"/>
      <c r="AO126" s="603"/>
      <c r="AP126" s="603"/>
      <c r="AQ126" s="603"/>
      <c r="AR126" s="603"/>
      <c r="AS126" s="603"/>
      <c r="AT126" s="603"/>
      <c r="AU126" s="603"/>
      <c r="AV126" s="603"/>
      <c r="AW126" s="603"/>
      <c r="AX126" s="603"/>
      <c r="AY126" s="603"/>
      <c r="AZ126" s="603"/>
      <c r="BA126" s="603"/>
      <c r="BB126" s="603"/>
      <c r="BC126" s="603"/>
      <c r="BD126" s="603"/>
      <c r="BE126" s="603"/>
      <c r="BF126" s="603"/>
      <c r="BG126" s="603"/>
      <c r="BH126" s="603"/>
      <c r="BI126" s="603"/>
      <c r="BJ126" s="603"/>
      <c r="BK126" s="603"/>
      <c r="BL126" s="603"/>
      <c r="BM126" s="603"/>
      <c r="BN126" s="603"/>
      <c r="BO126" s="603"/>
      <c r="BP126" s="603"/>
      <c r="BQ126" s="603"/>
      <c r="BR126" s="603"/>
      <c r="BS126" s="603"/>
      <c r="BT126" s="603"/>
      <c r="BU126" s="603"/>
      <c r="BV126" s="603"/>
      <c r="BW126" s="603"/>
      <c r="BX126" s="603"/>
      <c r="BY126" s="603"/>
      <c r="BZ126" s="603"/>
      <c r="CA126" s="603"/>
      <c r="CB126" s="603"/>
      <c r="CC126" s="603"/>
      <c r="CD126" s="603"/>
      <c r="CE126" s="603"/>
      <c r="CF126" s="603"/>
      <c r="CG126" s="603"/>
      <c r="CH126" s="603"/>
      <c r="CI126" s="603"/>
      <c r="CJ126" s="603"/>
      <c r="CK126" s="603"/>
    </row>
    <row r="127" spans="1:89" ht="14.25">
      <c r="A127" s="656" t="str">
        <f t="shared" si="6"/>
        <v>21_1_200921_A_p_ep.ba</v>
      </c>
      <c r="B127" s="679" t="s">
        <v>5746</v>
      </c>
      <c r="C127" s="679" t="s">
        <v>5747</v>
      </c>
      <c r="D127" s="680">
        <v>21</v>
      </c>
      <c r="E127" s="680">
        <v>1</v>
      </c>
      <c r="F127" s="680" t="s">
        <v>122</v>
      </c>
      <c r="G127" s="680" t="s">
        <v>5755</v>
      </c>
      <c r="H127" s="680">
        <v>2021</v>
      </c>
      <c r="I127" s="681" t="s">
        <v>5729</v>
      </c>
      <c r="J127" s="681" t="str">
        <f t="shared" si="1"/>
        <v>A_p</v>
      </c>
      <c r="K127" s="679" t="s">
        <v>1810</v>
      </c>
      <c r="L127" s="681" t="s">
        <v>5723</v>
      </c>
      <c r="M127" s="681" t="s">
        <v>2422</v>
      </c>
      <c r="N127" s="661">
        <f t="shared" ref="N127:N131" si="11">100+100+100+100+60+9</f>
        <v>469</v>
      </c>
      <c r="O127" s="603"/>
      <c r="P127" s="662" t="s">
        <v>84</v>
      </c>
      <c r="Q127" s="376" t="s">
        <v>85</v>
      </c>
      <c r="R127" s="596" t="s">
        <v>2422</v>
      </c>
      <c r="S127" s="596">
        <v>8</v>
      </c>
      <c r="T127" s="596">
        <v>2</v>
      </c>
      <c r="U127" s="596">
        <v>6</v>
      </c>
      <c r="V127" s="596">
        <v>0</v>
      </c>
      <c r="W127" s="603"/>
      <c r="X127" s="668">
        <v>300125</v>
      </c>
      <c r="Y127" s="376" t="s">
        <v>78</v>
      </c>
      <c r="Z127" s="596" t="s">
        <v>5889</v>
      </c>
      <c r="AA127" s="766"/>
      <c r="AB127" s="596" t="str">
        <f t="shared" si="7"/>
        <v>Unique</v>
      </c>
      <c r="AC127" s="603"/>
      <c r="AD127" s="603"/>
      <c r="AE127" s="603"/>
      <c r="AF127" s="603"/>
      <c r="AG127" s="603"/>
      <c r="AH127" s="603"/>
      <c r="AI127" s="603"/>
      <c r="AJ127" s="603"/>
      <c r="AK127" s="603"/>
      <c r="AL127" s="603"/>
      <c r="AM127" s="603"/>
      <c r="AN127" s="603"/>
      <c r="AO127" s="603"/>
      <c r="AP127" s="603"/>
      <c r="AQ127" s="603"/>
      <c r="AR127" s="603"/>
      <c r="AS127" s="603"/>
      <c r="AT127" s="603"/>
      <c r="AU127" s="603"/>
      <c r="AV127" s="603"/>
      <c r="AW127" s="603"/>
      <c r="AX127" s="603"/>
      <c r="AY127" s="603"/>
      <c r="AZ127" s="603"/>
      <c r="BA127" s="603"/>
      <c r="BB127" s="603"/>
      <c r="BC127" s="603"/>
      <c r="BD127" s="603"/>
      <c r="BE127" s="603"/>
      <c r="BF127" s="603"/>
      <c r="BG127" s="603"/>
      <c r="BH127" s="603"/>
      <c r="BI127" s="603"/>
      <c r="BJ127" s="603"/>
      <c r="BK127" s="603"/>
      <c r="BL127" s="603"/>
      <c r="BM127" s="603"/>
      <c r="BN127" s="603"/>
      <c r="BO127" s="603"/>
      <c r="BP127" s="603"/>
      <c r="BQ127" s="603"/>
      <c r="BR127" s="603"/>
      <c r="BS127" s="603"/>
      <c r="BT127" s="603"/>
      <c r="BU127" s="603"/>
      <c r="BV127" s="603"/>
      <c r="BW127" s="603"/>
      <c r="BX127" s="603"/>
      <c r="BY127" s="603"/>
      <c r="BZ127" s="603"/>
      <c r="CA127" s="603"/>
      <c r="CB127" s="603"/>
      <c r="CC127" s="603"/>
      <c r="CD127" s="603"/>
      <c r="CE127" s="603"/>
      <c r="CF127" s="603"/>
      <c r="CG127" s="603"/>
      <c r="CH127" s="603"/>
      <c r="CI127" s="603"/>
      <c r="CJ127" s="603"/>
      <c r="CK127" s="603"/>
    </row>
    <row r="128" spans="1:89" ht="14.25">
      <c r="A128" s="656" t="str">
        <f t="shared" si="6"/>
        <v>21_1_200921_A_p_sp.</v>
      </c>
      <c r="B128" s="679" t="s">
        <v>5746</v>
      </c>
      <c r="C128" s="679" t="s">
        <v>5747</v>
      </c>
      <c r="D128" s="680">
        <v>21</v>
      </c>
      <c r="E128" s="680">
        <v>1</v>
      </c>
      <c r="F128" s="680" t="s">
        <v>122</v>
      </c>
      <c r="G128" s="680" t="s">
        <v>5755</v>
      </c>
      <c r="H128" s="680">
        <v>2021</v>
      </c>
      <c r="I128" s="681" t="s">
        <v>5729</v>
      </c>
      <c r="J128" s="681" t="str">
        <f t="shared" si="1"/>
        <v>A_p</v>
      </c>
      <c r="K128" s="679" t="s">
        <v>1810</v>
      </c>
      <c r="L128" s="681" t="s">
        <v>5723</v>
      </c>
      <c r="M128" s="681" t="s">
        <v>2422</v>
      </c>
      <c r="N128" s="661">
        <f t="shared" si="11"/>
        <v>469</v>
      </c>
      <c r="O128" s="603"/>
      <c r="P128" s="667" t="s">
        <v>1163</v>
      </c>
      <c r="Q128" s="596" t="s">
        <v>1164</v>
      </c>
      <c r="R128" s="596" t="s">
        <v>2422</v>
      </c>
      <c r="S128" s="596">
        <v>16</v>
      </c>
      <c r="T128" s="596">
        <v>0</v>
      </c>
      <c r="U128" s="596">
        <v>16</v>
      </c>
      <c r="V128" s="596">
        <v>0</v>
      </c>
      <c r="W128" s="603"/>
      <c r="X128" s="668">
        <v>300125</v>
      </c>
      <c r="Y128" s="376" t="s">
        <v>78</v>
      </c>
      <c r="Z128" s="596" t="s">
        <v>5890</v>
      </c>
      <c r="AA128" s="766"/>
      <c r="AB128" s="596" t="str">
        <f t="shared" si="7"/>
        <v>Unique</v>
      </c>
      <c r="AC128" s="603"/>
      <c r="AD128" s="603"/>
      <c r="AE128" s="603"/>
      <c r="AF128" s="603"/>
      <c r="AG128" s="603"/>
      <c r="AH128" s="603"/>
      <c r="AI128" s="603"/>
      <c r="AJ128" s="603"/>
      <c r="AK128" s="603"/>
      <c r="AL128" s="603"/>
      <c r="AM128" s="603"/>
      <c r="AN128" s="603"/>
      <c r="AO128" s="603"/>
      <c r="AP128" s="603"/>
      <c r="AQ128" s="603"/>
      <c r="AR128" s="603"/>
      <c r="AS128" s="603"/>
      <c r="AT128" s="603"/>
      <c r="AU128" s="603"/>
      <c r="AV128" s="603"/>
      <c r="AW128" s="603"/>
      <c r="AX128" s="603"/>
      <c r="AY128" s="603"/>
      <c r="AZ128" s="603"/>
      <c r="BA128" s="603"/>
      <c r="BB128" s="603"/>
      <c r="BC128" s="603"/>
      <c r="BD128" s="603"/>
      <c r="BE128" s="603"/>
      <c r="BF128" s="603"/>
      <c r="BG128" s="603"/>
      <c r="BH128" s="603"/>
      <c r="BI128" s="603"/>
      <c r="BJ128" s="603"/>
      <c r="BK128" s="603"/>
      <c r="BL128" s="603"/>
      <c r="BM128" s="603"/>
      <c r="BN128" s="603"/>
      <c r="BO128" s="603"/>
      <c r="BP128" s="603"/>
      <c r="BQ128" s="603"/>
      <c r="BR128" s="603"/>
      <c r="BS128" s="603"/>
      <c r="BT128" s="603"/>
      <c r="BU128" s="603"/>
      <c r="BV128" s="603"/>
      <c r="BW128" s="603"/>
      <c r="BX128" s="603"/>
      <c r="BY128" s="603"/>
      <c r="BZ128" s="603"/>
      <c r="CA128" s="603"/>
      <c r="CB128" s="603"/>
      <c r="CC128" s="603"/>
      <c r="CD128" s="603"/>
      <c r="CE128" s="603"/>
      <c r="CF128" s="603"/>
      <c r="CG128" s="603"/>
      <c r="CH128" s="603"/>
      <c r="CI128" s="603"/>
      <c r="CJ128" s="603"/>
      <c r="CK128" s="603"/>
    </row>
    <row r="129" spans="1:89" ht="14.25">
      <c r="A129" s="656" t="str">
        <f t="shared" si="6"/>
        <v>21_1_200921_A_p_sy.pi</v>
      </c>
      <c r="B129" s="679" t="s">
        <v>5746</v>
      </c>
      <c r="C129" s="679" t="s">
        <v>5747</v>
      </c>
      <c r="D129" s="680">
        <v>21</v>
      </c>
      <c r="E129" s="680">
        <v>1</v>
      </c>
      <c r="F129" s="680" t="s">
        <v>122</v>
      </c>
      <c r="G129" s="680" t="s">
        <v>5755</v>
      </c>
      <c r="H129" s="680">
        <v>2021</v>
      </c>
      <c r="I129" s="681" t="s">
        <v>5729</v>
      </c>
      <c r="J129" s="681" t="str">
        <f t="shared" si="1"/>
        <v>A_p</v>
      </c>
      <c r="K129" s="679" t="s">
        <v>1810</v>
      </c>
      <c r="L129" s="681" t="s">
        <v>5723</v>
      </c>
      <c r="M129" s="681" t="s">
        <v>2422</v>
      </c>
      <c r="N129" s="661">
        <f t="shared" si="11"/>
        <v>469</v>
      </c>
      <c r="O129" s="603"/>
      <c r="P129" s="667" t="s">
        <v>176</v>
      </c>
      <c r="Q129" s="596" t="s">
        <v>177</v>
      </c>
      <c r="R129" s="596" t="s">
        <v>2422</v>
      </c>
      <c r="S129" s="596">
        <v>5</v>
      </c>
      <c r="T129" s="596">
        <v>1</v>
      </c>
      <c r="U129" s="596">
        <v>4</v>
      </c>
      <c r="V129" s="596">
        <v>0</v>
      </c>
      <c r="W129" s="603"/>
      <c r="X129" s="668">
        <v>300125</v>
      </c>
      <c r="Y129" s="376" t="s">
        <v>78</v>
      </c>
      <c r="Z129" s="596" t="s">
        <v>5891</v>
      </c>
      <c r="AA129" s="766"/>
      <c r="AB129" s="596" t="str">
        <f t="shared" si="7"/>
        <v>Unique</v>
      </c>
      <c r="AC129" s="603"/>
      <c r="AD129" s="603"/>
      <c r="AE129" s="603"/>
      <c r="AF129" s="603"/>
      <c r="AG129" s="603"/>
      <c r="AH129" s="603"/>
      <c r="AI129" s="603"/>
      <c r="AJ129" s="603"/>
      <c r="AK129" s="603"/>
      <c r="AL129" s="603"/>
      <c r="AM129" s="603"/>
      <c r="AN129" s="603"/>
      <c r="AO129" s="603"/>
      <c r="AP129" s="603"/>
      <c r="AQ129" s="603"/>
      <c r="AR129" s="603"/>
      <c r="AS129" s="603"/>
      <c r="AT129" s="603"/>
      <c r="AU129" s="603"/>
      <c r="AV129" s="603"/>
      <c r="AW129" s="603"/>
      <c r="AX129" s="603"/>
      <c r="AY129" s="603"/>
      <c r="AZ129" s="603"/>
      <c r="BA129" s="603"/>
      <c r="BB129" s="603"/>
      <c r="BC129" s="603"/>
      <c r="BD129" s="603"/>
      <c r="BE129" s="603"/>
      <c r="BF129" s="603"/>
      <c r="BG129" s="603"/>
      <c r="BH129" s="603"/>
      <c r="BI129" s="603"/>
      <c r="BJ129" s="603"/>
      <c r="BK129" s="603"/>
      <c r="BL129" s="603"/>
      <c r="BM129" s="603"/>
      <c r="BN129" s="603"/>
      <c r="BO129" s="603"/>
      <c r="BP129" s="603"/>
      <c r="BQ129" s="603"/>
      <c r="BR129" s="603"/>
      <c r="BS129" s="603"/>
      <c r="BT129" s="603"/>
      <c r="BU129" s="603"/>
      <c r="BV129" s="603"/>
      <c r="BW129" s="603"/>
      <c r="BX129" s="603"/>
      <c r="BY129" s="603"/>
      <c r="BZ129" s="603"/>
      <c r="CA129" s="603"/>
      <c r="CB129" s="603"/>
      <c r="CC129" s="603"/>
      <c r="CD129" s="603"/>
      <c r="CE129" s="603"/>
      <c r="CF129" s="603"/>
      <c r="CG129" s="603"/>
      <c r="CH129" s="603"/>
      <c r="CI129" s="603"/>
      <c r="CJ129" s="603"/>
      <c r="CK129" s="603"/>
    </row>
    <row r="130" spans="1:89" ht="14.25">
      <c r="A130" s="656" t="str">
        <f t="shared" ref="A130:A193" si="12">D130&amp;"_"&amp;E130&amp;"_"&amp;G130&amp;"_"&amp;J130&amp;"_"&amp;P130</f>
        <v>21_1_200921_A_p_rh.ca</v>
      </c>
      <c r="B130" s="679" t="s">
        <v>5746</v>
      </c>
      <c r="C130" s="679" t="s">
        <v>5747</v>
      </c>
      <c r="D130" s="680">
        <v>21</v>
      </c>
      <c r="E130" s="680">
        <v>1</v>
      </c>
      <c r="F130" s="680" t="s">
        <v>122</v>
      </c>
      <c r="G130" s="680" t="s">
        <v>5755</v>
      </c>
      <c r="H130" s="680">
        <v>2021</v>
      </c>
      <c r="I130" s="681" t="s">
        <v>5729</v>
      </c>
      <c r="J130" s="681" t="str">
        <f t="shared" si="1"/>
        <v>A_p</v>
      </c>
      <c r="K130" s="679" t="s">
        <v>1810</v>
      </c>
      <c r="L130" s="681" t="s">
        <v>5723</v>
      </c>
      <c r="M130" s="681" t="s">
        <v>2422</v>
      </c>
      <c r="N130" s="661">
        <f t="shared" si="11"/>
        <v>469</v>
      </c>
      <c r="O130" s="603"/>
      <c r="P130" s="667" t="s">
        <v>134</v>
      </c>
      <c r="Q130" s="596" t="s">
        <v>135</v>
      </c>
      <c r="R130" s="596" t="s">
        <v>2422</v>
      </c>
      <c r="S130" s="596">
        <v>3</v>
      </c>
      <c r="T130" s="596">
        <v>1</v>
      </c>
      <c r="U130" s="596">
        <v>2</v>
      </c>
      <c r="V130" s="596">
        <v>0</v>
      </c>
      <c r="W130" s="603"/>
      <c r="X130" s="668">
        <v>300125</v>
      </c>
      <c r="Y130" s="376" t="s">
        <v>78</v>
      </c>
      <c r="Z130" s="596" t="s">
        <v>5892</v>
      </c>
      <c r="AA130" s="766"/>
      <c r="AB130" s="596" t="str">
        <f t="shared" ref="AB130:AB193" si="13">IF(COUNTIF(Z:Z, Z130)&gt;1, "Duplicate", "Unique")</f>
        <v>Unique</v>
      </c>
      <c r="AC130" s="603"/>
      <c r="AD130" s="603"/>
      <c r="AE130" s="603"/>
      <c r="AF130" s="603"/>
      <c r="AG130" s="603"/>
      <c r="AH130" s="603"/>
      <c r="AI130" s="603"/>
      <c r="AJ130" s="603"/>
      <c r="AK130" s="603"/>
      <c r="AL130" s="603"/>
      <c r="AM130" s="603"/>
      <c r="AN130" s="603"/>
      <c r="AO130" s="603"/>
      <c r="AP130" s="603"/>
      <c r="AQ130" s="603"/>
      <c r="AR130" s="603"/>
      <c r="AS130" s="603"/>
      <c r="AT130" s="603"/>
      <c r="AU130" s="603"/>
      <c r="AV130" s="603"/>
      <c r="AW130" s="603"/>
      <c r="AX130" s="603"/>
      <c r="AY130" s="603"/>
      <c r="AZ130" s="603"/>
      <c r="BA130" s="603"/>
      <c r="BB130" s="603"/>
      <c r="BC130" s="603"/>
      <c r="BD130" s="603"/>
      <c r="BE130" s="603"/>
      <c r="BF130" s="603"/>
      <c r="BG130" s="603"/>
      <c r="BH130" s="603"/>
      <c r="BI130" s="603"/>
      <c r="BJ130" s="603"/>
      <c r="BK130" s="603"/>
      <c r="BL130" s="603"/>
      <c r="BM130" s="603"/>
      <c r="BN130" s="603"/>
      <c r="BO130" s="603"/>
      <c r="BP130" s="603"/>
      <c r="BQ130" s="603"/>
      <c r="BR130" s="603"/>
      <c r="BS130" s="603"/>
      <c r="BT130" s="603"/>
      <c r="BU130" s="603"/>
      <c r="BV130" s="603"/>
      <c r="BW130" s="603"/>
      <c r="BX130" s="603"/>
      <c r="BY130" s="603"/>
      <c r="BZ130" s="603"/>
      <c r="CA130" s="603"/>
      <c r="CB130" s="603"/>
      <c r="CC130" s="603"/>
      <c r="CD130" s="603"/>
      <c r="CE130" s="603"/>
      <c r="CF130" s="603"/>
      <c r="CG130" s="603"/>
      <c r="CH130" s="603"/>
      <c r="CI130" s="603"/>
      <c r="CJ130" s="603"/>
      <c r="CK130" s="603"/>
    </row>
    <row r="131" spans="1:89" ht="14.25">
      <c r="A131" s="656" t="str">
        <f t="shared" si="12"/>
        <v>21_1_200921_A_p_xa.co</v>
      </c>
      <c r="B131" s="679" t="s">
        <v>5746</v>
      </c>
      <c r="C131" s="679" t="s">
        <v>5747</v>
      </c>
      <c r="D131" s="680">
        <v>21</v>
      </c>
      <c r="E131" s="680">
        <v>1</v>
      </c>
      <c r="F131" s="680" t="s">
        <v>122</v>
      </c>
      <c r="G131" s="680" t="s">
        <v>5755</v>
      </c>
      <c r="H131" s="680">
        <v>2021</v>
      </c>
      <c r="I131" s="681" t="s">
        <v>5729</v>
      </c>
      <c r="J131" s="681" t="str">
        <f t="shared" si="1"/>
        <v>A_p</v>
      </c>
      <c r="K131" s="679" t="s">
        <v>1810</v>
      </c>
      <c r="L131" s="681" t="s">
        <v>5723</v>
      </c>
      <c r="M131" s="681" t="s">
        <v>2422</v>
      </c>
      <c r="N131" s="661">
        <f t="shared" si="11"/>
        <v>469</v>
      </c>
      <c r="O131" s="603"/>
      <c r="P131" s="667" t="s">
        <v>3224</v>
      </c>
      <c r="Q131" s="596" t="s">
        <v>3225</v>
      </c>
      <c r="R131" s="596" t="s">
        <v>2422</v>
      </c>
      <c r="S131" s="596">
        <v>2</v>
      </c>
      <c r="T131" s="596">
        <v>1</v>
      </c>
      <c r="U131" s="596">
        <v>1</v>
      </c>
      <c r="V131" s="596">
        <v>0</v>
      </c>
      <c r="W131" s="603"/>
      <c r="X131" s="668">
        <v>300125</v>
      </c>
      <c r="Y131" s="376" t="s">
        <v>78</v>
      </c>
      <c r="Z131" s="596" t="s">
        <v>5893</v>
      </c>
      <c r="AA131" s="766"/>
      <c r="AB131" s="596" t="str">
        <f t="shared" si="13"/>
        <v>Unique</v>
      </c>
      <c r="AC131" s="603"/>
      <c r="AD131" s="603"/>
      <c r="AE131" s="603"/>
      <c r="AF131" s="603"/>
      <c r="AG131" s="603"/>
      <c r="AH131" s="603"/>
      <c r="AI131" s="603"/>
      <c r="AJ131" s="603"/>
      <c r="AK131" s="603"/>
      <c r="AL131" s="603"/>
      <c r="AM131" s="603"/>
      <c r="AN131" s="603"/>
      <c r="AO131" s="603"/>
      <c r="AP131" s="603"/>
      <c r="AQ131" s="603"/>
      <c r="AR131" s="603"/>
      <c r="AS131" s="603"/>
      <c r="AT131" s="603"/>
      <c r="AU131" s="603"/>
      <c r="AV131" s="603"/>
      <c r="AW131" s="603"/>
      <c r="AX131" s="603"/>
      <c r="AY131" s="603"/>
      <c r="AZ131" s="603"/>
      <c r="BA131" s="603"/>
      <c r="BB131" s="603"/>
      <c r="BC131" s="603"/>
      <c r="BD131" s="603"/>
      <c r="BE131" s="603"/>
      <c r="BF131" s="603"/>
      <c r="BG131" s="603"/>
      <c r="BH131" s="603"/>
      <c r="BI131" s="603"/>
      <c r="BJ131" s="603"/>
      <c r="BK131" s="603"/>
      <c r="BL131" s="603"/>
      <c r="BM131" s="603"/>
      <c r="BN131" s="603"/>
      <c r="BO131" s="603"/>
      <c r="BP131" s="603"/>
      <c r="BQ131" s="603"/>
      <c r="BR131" s="603"/>
      <c r="BS131" s="603"/>
      <c r="BT131" s="603"/>
      <c r="BU131" s="603"/>
      <c r="BV131" s="603"/>
      <c r="BW131" s="603"/>
      <c r="BX131" s="603"/>
      <c r="BY131" s="603"/>
      <c r="BZ131" s="603"/>
      <c r="CA131" s="603"/>
      <c r="CB131" s="603"/>
      <c r="CC131" s="603"/>
      <c r="CD131" s="603"/>
      <c r="CE131" s="603"/>
      <c r="CF131" s="603"/>
      <c r="CG131" s="603"/>
      <c r="CH131" s="603"/>
      <c r="CI131" s="603"/>
      <c r="CJ131" s="603"/>
      <c r="CK131" s="603"/>
    </row>
    <row r="132" spans="1:89" ht="14.25">
      <c r="A132" s="656" t="str">
        <f t="shared" si="12"/>
        <v>1_1_200921_HAU_p_ep.ba</v>
      </c>
      <c r="B132" s="690" t="s">
        <v>5770</v>
      </c>
      <c r="C132" s="690" t="s">
        <v>5771</v>
      </c>
      <c r="D132" s="691">
        <v>1</v>
      </c>
      <c r="E132" s="691">
        <v>1</v>
      </c>
      <c r="F132" s="691" t="s">
        <v>122</v>
      </c>
      <c r="G132" s="691" t="s">
        <v>5755</v>
      </c>
      <c r="H132" s="691">
        <v>2021</v>
      </c>
      <c r="I132" s="692" t="s">
        <v>5729</v>
      </c>
      <c r="J132" s="692" t="str">
        <f t="shared" si="1"/>
        <v>HAU_p</v>
      </c>
      <c r="K132" s="690" t="s">
        <v>5772</v>
      </c>
      <c r="L132" s="692" t="s">
        <v>5723</v>
      </c>
      <c r="M132" s="692" t="s">
        <v>2422</v>
      </c>
      <c r="N132" s="661">
        <v>435</v>
      </c>
      <c r="O132" s="603"/>
      <c r="P132" s="662" t="s">
        <v>84</v>
      </c>
      <c r="Q132" s="376" t="s">
        <v>85</v>
      </c>
      <c r="R132" s="596" t="s">
        <v>2422</v>
      </c>
      <c r="S132" s="596">
        <v>3</v>
      </c>
      <c r="T132" s="596">
        <v>1</v>
      </c>
      <c r="U132" s="596">
        <v>2</v>
      </c>
      <c r="V132" s="596">
        <v>0</v>
      </c>
      <c r="W132" s="603"/>
      <c r="X132" s="668">
        <v>300125</v>
      </c>
      <c r="Y132" s="376" t="s">
        <v>78</v>
      </c>
      <c r="Z132" s="596" t="s">
        <v>5894</v>
      </c>
      <c r="AA132" s="766"/>
      <c r="AB132" s="596" t="str">
        <f t="shared" si="13"/>
        <v>Unique</v>
      </c>
      <c r="AC132" s="603"/>
      <c r="AD132" s="603"/>
      <c r="AE132" s="603"/>
      <c r="AF132" s="603"/>
      <c r="AG132" s="603"/>
      <c r="AH132" s="603"/>
      <c r="AI132" s="603"/>
      <c r="AJ132" s="603"/>
      <c r="AK132" s="603"/>
      <c r="AL132" s="603"/>
      <c r="AM132" s="603"/>
      <c r="AN132" s="603"/>
      <c r="AO132" s="603"/>
      <c r="AP132" s="603"/>
      <c r="AQ132" s="603"/>
      <c r="AR132" s="603"/>
      <c r="AS132" s="603"/>
      <c r="AT132" s="603"/>
      <c r="AU132" s="603"/>
      <c r="AV132" s="603"/>
      <c r="AW132" s="603"/>
      <c r="AX132" s="603"/>
      <c r="AY132" s="603"/>
      <c r="AZ132" s="603"/>
      <c r="BA132" s="603"/>
      <c r="BB132" s="603"/>
      <c r="BC132" s="603"/>
      <c r="BD132" s="603"/>
      <c r="BE132" s="603"/>
      <c r="BF132" s="603"/>
      <c r="BG132" s="603"/>
      <c r="BH132" s="603"/>
      <c r="BI132" s="603"/>
      <c r="BJ132" s="603"/>
      <c r="BK132" s="603"/>
      <c r="BL132" s="603"/>
      <c r="BM132" s="603"/>
      <c r="BN132" s="603"/>
      <c r="BO132" s="603"/>
      <c r="BP132" s="603"/>
      <c r="BQ132" s="603"/>
      <c r="BR132" s="603"/>
      <c r="BS132" s="603"/>
      <c r="BT132" s="603"/>
      <c r="BU132" s="603"/>
      <c r="BV132" s="603"/>
      <c r="BW132" s="603"/>
      <c r="BX132" s="603"/>
      <c r="BY132" s="603"/>
      <c r="BZ132" s="603"/>
      <c r="CA132" s="603"/>
      <c r="CB132" s="603"/>
      <c r="CC132" s="603"/>
      <c r="CD132" s="603"/>
      <c r="CE132" s="603"/>
      <c r="CF132" s="603"/>
      <c r="CG132" s="603"/>
      <c r="CH132" s="603"/>
      <c r="CI132" s="603"/>
      <c r="CJ132" s="603"/>
      <c r="CK132" s="603"/>
    </row>
    <row r="133" spans="1:89" ht="14.25">
      <c r="A133" s="656" t="str">
        <f t="shared" si="12"/>
        <v>1_1_200921_HAU_p_sp.</v>
      </c>
      <c r="B133" s="690" t="s">
        <v>5770</v>
      </c>
      <c r="C133" s="690" t="s">
        <v>5771</v>
      </c>
      <c r="D133" s="691">
        <v>1</v>
      </c>
      <c r="E133" s="691">
        <v>1</v>
      </c>
      <c r="F133" s="691" t="s">
        <v>122</v>
      </c>
      <c r="G133" s="691" t="s">
        <v>5755</v>
      </c>
      <c r="H133" s="691">
        <v>2021</v>
      </c>
      <c r="I133" s="692" t="s">
        <v>5729</v>
      </c>
      <c r="J133" s="692" t="str">
        <f t="shared" si="1"/>
        <v>HAU_p</v>
      </c>
      <c r="K133" s="690" t="s">
        <v>5772</v>
      </c>
      <c r="L133" s="692" t="s">
        <v>5723</v>
      </c>
      <c r="M133" s="692" t="s">
        <v>2422</v>
      </c>
      <c r="N133" s="661">
        <v>435</v>
      </c>
      <c r="O133" s="603"/>
      <c r="P133" s="667" t="s">
        <v>1163</v>
      </c>
      <c r="Q133" s="596" t="s">
        <v>1164</v>
      </c>
      <c r="R133" s="596" t="s">
        <v>2422</v>
      </c>
      <c r="S133" s="596">
        <v>8</v>
      </c>
      <c r="T133" s="596">
        <v>0</v>
      </c>
      <c r="U133" s="596">
        <v>8</v>
      </c>
      <c r="V133" s="596">
        <v>0</v>
      </c>
      <c r="W133" s="603"/>
      <c r="X133" s="668">
        <v>300125</v>
      </c>
      <c r="Y133" s="376" t="s">
        <v>78</v>
      </c>
      <c r="Z133" s="596" t="s">
        <v>5895</v>
      </c>
      <c r="AA133" s="766"/>
      <c r="AB133" s="596" t="str">
        <f t="shared" si="13"/>
        <v>Unique</v>
      </c>
      <c r="AC133" s="603"/>
      <c r="AD133" s="603"/>
      <c r="AE133" s="603"/>
      <c r="AF133" s="603"/>
      <c r="AG133" s="603"/>
      <c r="AH133" s="603"/>
      <c r="AI133" s="603"/>
      <c r="AJ133" s="603"/>
      <c r="AK133" s="603"/>
      <c r="AL133" s="603"/>
      <c r="AM133" s="603"/>
      <c r="AN133" s="603"/>
      <c r="AO133" s="603"/>
      <c r="AP133" s="603"/>
      <c r="AQ133" s="603"/>
      <c r="AR133" s="603"/>
      <c r="AS133" s="603"/>
      <c r="AT133" s="603"/>
      <c r="AU133" s="603"/>
      <c r="AV133" s="603"/>
      <c r="AW133" s="603"/>
      <c r="AX133" s="603"/>
      <c r="AY133" s="603"/>
      <c r="AZ133" s="603"/>
      <c r="BA133" s="603"/>
      <c r="BB133" s="603"/>
      <c r="BC133" s="603"/>
      <c r="BD133" s="603"/>
      <c r="BE133" s="603"/>
      <c r="BF133" s="603"/>
      <c r="BG133" s="603"/>
      <c r="BH133" s="603"/>
      <c r="BI133" s="603"/>
      <c r="BJ133" s="603"/>
      <c r="BK133" s="603"/>
      <c r="BL133" s="603"/>
      <c r="BM133" s="603"/>
      <c r="BN133" s="603"/>
      <c r="BO133" s="603"/>
      <c r="BP133" s="603"/>
      <c r="BQ133" s="603"/>
      <c r="BR133" s="603"/>
      <c r="BS133" s="603"/>
      <c r="BT133" s="603"/>
      <c r="BU133" s="603"/>
      <c r="BV133" s="603"/>
      <c r="BW133" s="603"/>
      <c r="BX133" s="603"/>
      <c r="BY133" s="603"/>
      <c r="BZ133" s="603"/>
      <c r="CA133" s="603"/>
      <c r="CB133" s="603"/>
      <c r="CC133" s="603"/>
      <c r="CD133" s="603"/>
      <c r="CE133" s="603"/>
      <c r="CF133" s="603"/>
      <c r="CG133" s="603"/>
      <c r="CH133" s="603"/>
      <c r="CI133" s="603"/>
      <c r="CJ133" s="603"/>
      <c r="CK133" s="603"/>
    </row>
    <row r="134" spans="1:89" ht="14.25">
      <c r="A134" s="656" t="str">
        <f t="shared" si="12"/>
        <v>1_1_200921_HAU_p_sy.pi</v>
      </c>
      <c r="B134" s="690" t="s">
        <v>5770</v>
      </c>
      <c r="C134" s="690" t="s">
        <v>5771</v>
      </c>
      <c r="D134" s="691">
        <v>1</v>
      </c>
      <c r="E134" s="691">
        <v>1</v>
      </c>
      <c r="F134" s="691" t="s">
        <v>122</v>
      </c>
      <c r="G134" s="691" t="s">
        <v>5755</v>
      </c>
      <c r="H134" s="691">
        <v>2021</v>
      </c>
      <c r="I134" s="692" t="s">
        <v>5729</v>
      </c>
      <c r="J134" s="692" t="str">
        <f t="shared" si="1"/>
        <v>HAU_p</v>
      </c>
      <c r="K134" s="690" t="s">
        <v>5772</v>
      </c>
      <c r="L134" s="692" t="s">
        <v>5723</v>
      </c>
      <c r="M134" s="692" t="s">
        <v>2422</v>
      </c>
      <c r="N134" s="661">
        <v>435</v>
      </c>
      <c r="O134" s="603"/>
      <c r="P134" s="667" t="s">
        <v>176</v>
      </c>
      <c r="Q134" s="596" t="s">
        <v>177</v>
      </c>
      <c r="R134" s="596" t="s">
        <v>2422</v>
      </c>
      <c r="S134" s="596">
        <v>8</v>
      </c>
      <c r="T134" s="596">
        <v>1</v>
      </c>
      <c r="U134" s="596">
        <v>7</v>
      </c>
      <c r="V134" s="596">
        <v>0</v>
      </c>
      <c r="W134" s="603"/>
      <c r="X134" s="668">
        <v>300125</v>
      </c>
      <c r="Y134" s="376" t="s">
        <v>78</v>
      </c>
      <c r="Z134" s="596" t="s">
        <v>5896</v>
      </c>
      <c r="AA134" s="766"/>
      <c r="AB134" s="596" t="str">
        <f t="shared" si="13"/>
        <v>Unique</v>
      </c>
      <c r="AC134" s="603"/>
      <c r="AD134" s="603"/>
      <c r="AE134" s="603"/>
      <c r="AF134" s="603"/>
      <c r="AG134" s="603"/>
      <c r="AH134" s="603"/>
      <c r="AI134" s="603"/>
      <c r="AJ134" s="603"/>
      <c r="AK134" s="603"/>
      <c r="AL134" s="603"/>
      <c r="AM134" s="603"/>
      <c r="AN134" s="603"/>
      <c r="AO134" s="603"/>
      <c r="AP134" s="603"/>
      <c r="AQ134" s="603"/>
      <c r="AR134" s="603"/>
      <c r="AS134" s="603"/>
      <c r="AT134" s="603"/>
      <c r="AU134" s="603"/>
      <c r="AV134" s="603"/>
      <c r="AW134" s="603"/>
      <c r="AX134" s="603"/>
      <c r="AY134" s="603"/>
      <c r="AZ134" s="603"/>
      <c r="BA134" s="603"/>
      <c r="BB134" s="603"/>
      <c r="BC134" s="603"/>
      <c r="BD134" s="603"/>
      <c r="BE134" s="603"/>
      <c r="BF134" s="603"/>
      <c r="BG134" s="603"/>
      <c r="BH134" s="603"/>
      <c r="BI134" s="603"/>
      <c r="BJ134" s="603"/>
      <c r="BK134" s="603"/>
      <c r="BL134" s="603"/>
      <c r="BM134" s="603"/>
      <c r="BN134" s="603"/>
      <c r="BO134" s="603"/>
      <c r="BP134" s="603"/>
      <c r="BQ134" s="603"/>
      <c r="BR134" s="603"/>
      <c r="BS134" s="603"/>
      <c r="BT134" s="603"/>
      <c r="BU134" s="603"/>
      <c r="BV134" s="603"/>
      <c r="BW134" s="603"/>
      <c r="BX134" s="603"/>
      <c r="BY134" s="603"/>
      <c r="BZ134" s="603"/>
      <c r="CA134" s="603"/>
      <c r="CB134" s="603"/>
      <c r="CC134" s="603"/>
      <c r="CD134" s="603"/>
      <c r="CE134" s="603"/>
      <c r="CF134" s="603"/>
      <c r="CG134" s="603"/>
      <c r="CH134" s="603"/>
      <c r="CI134" s="603"/>
      <c r="CJ134" s="603"/>
      <c r="CK134" s="603"/>
    </row>
    <row r="135" spans="1:89" ht="14.25">
      <c r="A135" s="656" t="str">
        <f t="shared" si="12"/>
        <v>1_1_200921_HAU_p_rh.ca</v>
      </c>
      <c r="B135" s="690" t="s">
        <v>5770</v>
      </c>
      <c r="C135" s="690" t="s">
        <v>5771</v>
      </c>
      <c r="D135" s="691">
        <v>1</v>
      </c>
      <c r="E135" s="691">
        <v>1</v>
      </c>
      <c r="F135" s="691" t="s">
        <v>122</v>
      </c>
      <c r="G135" s="691" t="s">
        <v>5755</v>
      </c>
      <c r="H135" s="691">
        <v>2021</v>
      </c>
      <c r="I135" s="692" t="s">
        <v>5729</v>
      </c>
      <c r="J135" s="692" t="str">
        <f t="shared" si="1"/>
        <v>HAU_p</v>
      </c>
      <c r="K135" s="690" t="s">
        <v>5772</v>
      </c>
      <c r="L135" s="692" t="s">
        <v>5723</v>
      </c>
      <c r="M135" s="692" t="s">
        <v>2422</v>
      </c>
      <c r="N135" s="661">
        <v>435</v>
      </c>
      <c r="O135" s="603"/>
      <c r="P135" s="667" t="s">
        <v>134</v>
      </c>
      <c r="Q135" s="596" t="s">
        <v>135</v>
      </c>
      <c r="R135" s="596" t="s">
        <v>2422</v>
      </c>
      <c r="S135" s="596">
        <v>38</v>
      </c>
      <c r="T135" s="596">
        <v>20</v>
      </c>
      <c r="U135" s="596">
        <v>18</v>
      </c>
      <c r="V135" s="596">
        <v>0</v>
      </c>
      <c r="W135" s="603"/>
      <c r="X135" s="668">
        <v>300125</v>
      </c>
      <c r="Y135" s="376" t="s">
        <v>78</v>
      </c>
      <c r="Z135" s="596" t="s">
        <v>5897</v>
      </c>
      <c r="AA135" s="766"/>
      <c r="AB135" s="596" t="str">
        <f t="shared" si="13"/>
        <v>Unique</v>
      </c>
      <c r="AC135" s="603"/>
      <c r="AD135" s="603"/>
      <c r="AE135" s="603"/>
      <c r="AF135" s="603"/>
      <c r="AG135" s="603"/>
      <c r="AH135" s="603"/>
      <c r="AI135" s="603"/>
      <c r="AJ135" s="603"/>
      <c r="AK135" s="603"/>
      <c r="AL135" s="603"/>
      <c r="AM135" s="603"/>
      <c r="AN135" s="603"/>
      <c r="AO135" s="603"/>
      <c r="AP135" s="603"/>
      <c r="AQ135" s="603"/>
      <c r="AR135" s="603"/>
      <c r="AS135" s="603"/>
      <c r="AT135" s="603"/>
      <c r="AU135" s="603"/>
      <c r="AV135" s="603"/>
      <c r="AW135" s="603"/>
      <c r="AX135" s="603"/>
      <c r="AY135" s="603"/>
      <c r="AZ135" s="603"/>
      <c r="BA135" s="603"/>
      <c r="BB135" s="603"/>
      <c r="BC135" s="603"/>
      <c r="BD135" s="603"/>
      <c r="BE135" s="603"/>
      <c r="BF135" s="603"/>
      <c r="BG135" s="603"/>
      <c r="BH135" s="603"/>
      <c r="BI135" s="603"/>
      <c r="BJ135" s="603"/>
      <c r="BK135" s="603"/>
      <c r="BL135" s="603"/>
      <c r="BM135" s="603"/>
      <c r="BN135" s="603"/>
      <c r="BO135" s="603"/>
      <c r="BP135" s="603"/>
      <c r="BQ135" s="603"/>
      <c r="BR135" s="603"/>
      <c r="BS135" s="603"/>
      <c r="BT135" s="603"/>
      <c r="BU135" s="603"/>
      <c r="BV135" s="603"/>
      <c r="BW135" s="603"/>
      <c r="BX135" s="603"/>
      <c r="BY135" s="603"/>
      <c r="BZ135" s="603"/>
      <c r="CA135" s="603"/>
      <c r="CB135" s="603"/>
      <c r="CC135" s="603"/>
      <c r="CD135" s="603"/>
      <c r="CE135" s="603"/>
      <c r="CF135" s="603"/>
      <c r="CG135" s="603"/>
      <c r="CH135" s="603"/>
      <c r="CI135" s="603"/>
      <c r="CJ135" s="603"/>
      <c r="CK135" s="603"/>
    </row>
    <row r="136" spans="1:89" ht="14.25">
      <c r="A136" s="656" t="str">
        <f t="shared" si="12"/>
        <v>29_1_200921_G_p_ep.ba</v>
      </c>
      <c r="B136" s="693" t="s">
        <v>5789</v>
      </c>
      <c r="C136" s="693" t="s">
        <v>5790</v>
      </c>
      <c r="D136" s="694">
        <v>29</v>
      </c>
      <c r="E136" s="694">
        <v>1</v>
      </c>
      <c r="F136" s="694" t="s">
        <v>122</v>
      </c>
      <c r="G136" s="694" t="s">
        <v>5755</v>
      </c>
      <c r="H136" s="694">
        <v>2021</v>
      </c>
      <c r="I136" s="695" t="s">
        <v>5729</v>
      </c>
      <c r="J136" s="695" t="str">
        <f t="shared" si="1"/>
        <v>G_p</v>
      </c>
      <c r="K136" s="693" t="s">
        <v>5791</v>
      </c>
      <c r="L136" s="695" t="s">
        <v>5723</v>
      </c>
      <c r="M136" s="695" t="s">
        <v>2422</v>
      </c>
      <c r="N136" s="661">
        <f t="shared" ref="N136:N138" si="14">100+100+100+100+100+14</f>
        <v>514</v>
      </c>
      <c r="O136" s="603"/>
      <c r="P136" s="662" t="s">
        <v>84</v>
      </c>
      <c r="Q136" s="376" t="s">
        <v>85</v>
      </c>
      <c r="R136" s="596" t="s">
        <v>2422</v>
      </c>
      <c r="S136" s="596">
        <v>22</v>
      </c>
      <c r="T136" s="596">
        <v>16</v>
      </c>
      <c r="U136" s="596">
        <v>6</v>
      </c>
      <c r="V136" s="596">
        <v>0</v>
      </c>
      <c r="W136" s="603"/>
      <c r="X136" s="668">
        <v>300125</v>
      </c>
      <c r="Y136" s="376" t="s">
        <v>78</v>
      </c>
      <c r="Z136" s="596" t="s">
        <v>5898</v>
      </c>
      <c r="AA136" s="766"/>
      <c r="AB136" s="596" t="str">
        <f t="shared" si="13"/>
        <v>Unique</v>
      </c>
      <c r="AC136" s="603"/>
      <c r="AD136" s="603"/>
      <c r="AE136" s="603"/>
      <c r="AF136" s="603"/>
      <c r="AG136" s="603"/>
      <c r="AH136" s="603"/>
      <c r="AI136" s="603"/>
      <c r="AJ136" s="603"/>
      <c r="AK136" s="603"/>
      <c r="AL136" s="603"/>
      <c r="AM136" s="603"/>
      <c r="AN136" s="603"/>
      <c r="AO136" s="603"/>
      <c r="AP136" s="603"/>
      <c r="AQ136" s="603"/>
      <c r="AR136" s="603"/>
      <c r="AS136" s="603"/>
      <c r="AT136" s="603"/>
      <c r="AU136" s="603"/>
      <c r="AV136" s="603"/>
      <c r="AW136" s="603"/>
      <c r="AX136" s="603"/>
      <c r="AY136" s="603"/>
      <c r="AZ136" s="603"/>
      <c r="BA136" s="603"/>
      <c r="BB136" s="603"/>
      <c r="BC136" s="603"/>
      <c r="BD136" s="603"/>
      <c r="BE136" s="603"/>
      <c r="BF136" s="603"/>
      <c r="BG136" s="603"/>
      <c r="BH136" s="603"/>
      <c r="BI136" s="603"/>
      <c r="BJ136" s="603"/>
      <c r="BK136" s="603"/>
      <c r="BL136" s="603"/>
      <c r="BM136" s="603"/>
      <c r="BN136" s="603"/>
      <c r="BO136" s="603"/>
      <c r="BP136" s="603"/>
      <c r="BQ136" s="603"/>
      <c r="BR136" s="603"/>
      <c r="BS136" s="603"/>
      <c r="BT136" s="603"/>
      <c r="BU136" s="603"/>
      <c r="BV136" s="603"/>
      <c r="BW136" s="603"/>
      <c r="BX136" s="603"/>
      <c r="BY136" s="603"/>
      <c r="BZ136" s="603"/>
      <c r="CA136" s="603"/>
      <c r="CB136" s="603"/>
      <c r="CC136" s="603"/>
      <c r="CD136" s="603"/>
      <c r="CE136" s="603"/>
      <c r="CF136" s="603"/>
      <c r="CG136" s="603"/>
      <c r="CH136" s="603"/>
      <c r="CI136" s="603"/>
      <c r="CJ136" s="603"/>
      <c r="CK136" s="603"/>
    </row>
    <row r="137" spans="1:89" ht="14.25">
      <c r="A137" s="656" t="str">
        <f t="shared" si="12"/>
        <v>29_1_200921_G_p_sp.</v>
      </c>
      <c r="B137" s="693" t="s">
        <v>5789</v>
      </c>
      <c r="C137" s="693" t="s">
        <v>5790</v>
      </c>
      <c r="D137" s="694">
        <v>29</v>
      </c>
      <c r="E137" s="694">
        <v>1</v>
      </c>
      <c r="F137" s="694" t="s">
        <v>122</v>
      </c>
      <c r="G137" s="694" t="s">
        <v>5755</v>
      </c>
      <c r="H137" s="694">
        <v>2021</v>
      </c>
      <c r="I137" s="695" t="s">
        <v>5729</v>
      </c>
      <c r="J137" s="695" t="str">
        <f t="shared" si="1"/>
        <v>G_p</v>
      </c>
      <c r="K137" s="693" t="s">
        <v>5791</v>
      </c>
      <c r="L137" s="695" t="s">
        <v>5723</v>
      </c>
      <c r="M137" s="695" t="s">
        <v>2422</v>
      </c>
      <c r="N137" s="661">
        <f t="shared" si="14"/>
        <v>514</v>
      </c>
      <c r="O137" s="603"/>
      <c r="P137" s="667" t="s">
        <v>1163</v>
      </c>
      <c r="Q137" s="596" t="s">
        <v>1164</v>
      </c>
      <c r="R137" s="596" t="s">
        <v>2422</v>
      </c>
      <c r="S137" s="596">
        <v>12</v>
      </c>
      <c r="T137" s="596">
        <v>0</v>
      </c>
      <c r="U137" s="596">
        <v>12</v>
      </c>
      <c r="V137" s="596">
        <v>0</v>
      </c>
      <c r="W137" s="603"/>
      <c r="X137" s="668">
        <v>300125</v>
      </c>
      <c r="Y137" s="376" t="s">
        <v>78</v>
      </c>
      <c r="Z137" s="596" t="s">
        <v>5899</v>
      </c>
      <c r="AA137" s="766"/>
      <c r="AB137" s="596" t="str">
        <f t="shared" si="13"/>
        <v>Unique</v>
      </c>
      <c r="AC137" s="603"/>
      <c r="AD137" s="603"/>
      <c r="AE137" s="603"/>
      <c r="AF137" s="603"/>
      <c r="AG137" s="603"/>
      <c r="AH137" s="603"/>
      <c r="AI137" s="603"/>
      <c r="AJ137" s="603"/>
      <c r="AK137" s="603"/>
      <c r="AL137" s="603"/>
      <c r="AM137" s="603"/>
      <c r="AN137" s="603"/>
      <c r="AO137" s="603"/>
      <c r="AP137" s="603"/>
      <c r="AQ137" s="603"/>
      <c r="AR137" s="603"/>
      <c r="AS137" s="603"/>
      <c r="AT137" s="603"/>
      <c r="AU137" s="603"/>
      <c r="AV137" s="603"/>
      <c r="AW137" s="603"/>
      <c r="AX137" s="603"/>
      <c r="AY137" s="603"/>
      <c r="AZ137" s="603"/>
      <c r="BA137" s="603"/>
      <c r="BB137" s="603"/>
      <c r="BC137" s="603"/>
      <c r="BD137" s="603"/>
      <c r="BE137" s="603"/>
      <c r="BF137" s="603"/>
      <c r="BG137" s="603"/>
      <c r="BH137" s="603"/>
      <c r="BI137" s="603"/>
      <c r="BJ137" s="603"/>
      <c r="BK137" s="603"/>
      <c r="BL137" s="603"/>
      <c r="BM137" s="603"/>
      <c r="BN137" s="603"/>
      <c r="BO137" s="603"/>
      <c r="BP137" s="603"/>
      <c r="BQ137" s="603"/>
      <c r="BR137" s="603"/>
      <c r="BS137" s="603"/>
      <c r="BT137" s="603"/>
      <c r="BU137" s="603"/>
      <c r="BV137" s="603"/>
      <c r="BW137" s="603"/>
      <c r="BX137" s="603"/>
      <c r="BY137" s="603"/>
      <c r="BZ137" s="603"/>
      <c r="CA137" s="603"/>
      <c r="CB137" s="603"/>
      <c r="CC137" s="603"/>
      <c r="CD137" s="603"/>
      <c r="CE137" s="603"/>
      <c r="CF137" s="603"/>
      <c r="CG137" s="603"/>
      <c r="CH137" s="603"/>
      <c r="CI137" s="603"/>
      <c r="CJ137" s="603"/>
      <c r="CK137" s="603"/>
    </row>
    <row r="138" spans="1:89" ht="14.25">
      <c r="A138" s="656" t="str">
        <f t="shared" si="12"/>
        <v>29_1_200921_G_p_sy.pi</v>
      </c>
      <c r="B138" s="693" t="s">
        <v>5789</v>
      </c>
      <c r="C138" s="693" t="s">
        <v>5790</v>
      </c>
      <c r="D138" s="694">
        <v>29</v>
      </c>
      <c r="E138" s="694">
        <v>1</v>
      </c>
      <c r="F138" s="694" t="s">
        <v>122</v>
      </c>
      <c r="G138" s="694" t="s">
        <v>5755</v>
      </c>
      <c r="H138" s="694">
        <v>2021</v>
      </c>
      <c r="I138" s="695" t="s">
        <v>5729</v>
      </c>
      <c r="J138" s="695" t="str">
        <f t="shared" si="1"/>
        <v>G_p</v>
      </c>
      <c r="K138" s="693" t="s">
        <v>5791</v>
      </c>
      <c r="L138" s="695" t="s">
        <v>5723</v>
      </c>
      <c r="M138" s="695" t="s">
        <v>2422</v>
      </c>
      <c r="N138" s="661">
        <f t="shared" si="14"/>
        <v>514</v>
      </c>
      <c r="O138" s="603"/>
      <c r="P138" s="667" t="s">
        <v>176</v>
      </c>
      <c r="Q138" s="596" t="s">
        <v>177</v>
      </c>
      <c r="R138" s="596" t="s">
        <v>2422</v>
      </c>
      <c r="S138" s="596">
        <v>15</v>
      </c>
      <c r="T138" s="596">
        <v>8</v>
      </c>
      <c r="U138" s="596">
        <v>7</v>
      </c>
      <c r="V138" s="596">
        <v>0</v>
      </c>
      <c r="W138" s="603"/>
      <c r="X138" s="668">
        <v>300125</v>
      </c>
      <c r="Y138" s="376" t="s">
        <v>78</v>
      </c>
      <c r="Z138" s="596" t="s">
        <v>5900</v>
      </c>
      <c r="AA138" s="766"/>
      <c r="AB138" s="596" t="str">
        <f t="shared" si="13"/>
        <v>Unique</v>
      </c>
      <c r="AC138" s="603"/>
      <c r="AD138" s="603"/>
      <c r="AE138" s="603"/>
      <c r="AF138" s="603"/>
      <c r="AG138" s="603"/>
      <c r="AH138" s="603"/>
      <c r="AI138" s="603"/>
      <c r="AJ138" s="603"/>
      <c r="AK138" s="603"/>
      <c r="AL138" s="603"/>
      <c r="AM138" s="603"/>
      <c r="AN138" s="603"/>
      <c r="AO138" s="603"/>
      <c r="AP138" s="603"/>
      <c r="AQ138" s="603"/>
      <c r="AR138" s="603"/>
      <c r="AS138" s="603"/>
      <c r="AT138" s="603"/>
      <c r="AU138" s="603"/>
      <c r="AV138" s="603"/>
      <c r="AW138" s="603"/>
      <c r="AX138" s="603"/>
      <c r="AY138" s="603"/>
      <c r="AZ138" s="603"/>
      <c r="BA138" s="603"/>
      <c r="BB138" s="603"/>
      <c r="BC138" s="603"/>
      <c r="BD138" s="603"/>
      <c r="BE138" s="603"/>
      <c r="BF138" s="603"/>
      <c r="BG138" s="603"/>
      <c r="BH138" s="603"/>
      <c r="BI138" s="603"/>
      <c r="BJ138" s="603"/>
      <c r="BK138" s="603"/>
      <c r="BL138" s="603"/>
      <c r="BM138" s="603"/>
      <c r="BN138" s="603"/>
      <c r="BO138" s="603"/>
      <c r="BP138" s="603"/>
      <c r="BQ138" s="603"/>
      <c r="BR138" s="603"/>
      <c r="BS138" s="603"/>
      <c r="BT138" s="603"/>
      <c r="BU138" s="603"/>
      <c r="BV138" s="603"/>
      <c r="BW138" s="603"/>
      <c r="BX138" s="603"/>
      <c r="BY138" s="603"/>
      <c r="BZ138" s="603"/>
      <c r="CA138" s="603"/>
      <c r="CB138" s="603"/>
      <c r="CC138" s="603"/>
      <c r="CD138" s="603"/>
      <c r="CE138" s="603"/>
      <c r="CF138" s="603"/>
      <c r="CG138" s="603"/>
      <c r="CH138" s="603"/>
      <c r="CI138" s="603"/>
      <c r="CJ138" s="603"/>
      <c r="CK138" s="603"/>
    </row>
    <row r="139" spans="1:89" ht="14.25">
      <c r="A139" s="656" t="str">
        <f t="shared" si="12"/>
        <v>21_1_260721_A_p_ep.ba</v>
      </c>
      <c r="B139" s="679" t="s">
        <v>5746</v>
      </c>
      <c r="C139" s="679" t="s">
        <v>5747</v>
      </c>
      <c r="D139" s="680">
        <v>21</v>
      </c>
      <c r="E139" s="680">
        <v>1</v>
      </c>
      <c r="F139" s="680" t="s">
        <v>5720</v>
      </c>
      <c r="G139" s="680" t="s">
        <v>5779</v>
      </c>
      <c r="H139" s="680">
        <v>2021</v>
      </c>
      <c r="I139" s="681" t="s">
        <v>5729</v>
      </c>
      <c r="J139" s="681" t="str">
        <f t="shared" si="1"/>
        <v>A_p</v>
      </c>
      <c r="K139" s="679" t="s">
        <v>1810</v>
      </c>
      <c r="L139" s="681" t="s">
        <v>5723</v>
      </c>
      <c r="M139" s="681" t="s">
        <v>5834</v>
      </c>
      <c r="N139" s="661">
        <v>533</v>
      </c>
      <c r="O139" s="603"/>
      <c r="P139" s="662" t="s">
        <v>84</v>
      </c>
      <c r="Q139" s="376" t="s">
        <v>85</v>
      </c>
      <c r="R139" s="596" t="s">
        <v>2422</v>
      </c>
      <c r="S139" s="596">
        <f>T139+U139</f>
        <v>75</v>
      </c>
      <c r="T139" s="596">
        <v>26</v>
      </c>
      <c r="U139" s="596">
        <v>49</v>
      </c>
      <c r="V139" s="596">
        <v>0</v>
      </c>
      <c r="W139" s="603"/>
      <c r="X139" s="668">
        <v>300125</v>
      </c>
      <c r="Y139" s="376" t="s">
        <v>78</v>
      </c>
      <c r="Z139" s="596" t="s">
        <v>5901</v>
      </c>
      <c r="AA139" s="766"/>
      <c r="AB139" s="596" t="str">
        <f t="shared" si="13"/>
        <v>Unique</v>
      </c>
      <c r="AC139" s="603"/>
      <c r="AD139" s="603"/>
      <c r="AE139" s="603"/>
      <c r="AF139" s="603"/>
      <c r="AG139" s="603"/>
      <c r="AH139" s="603"/>
      <c r="AI139" s="603"/>
      <c r="AJ139" s="603"/>
      <c r="AK139" s="603"/>
      <c r="AL139" s="603"/>
      <c r="AM139" s="603"/>
      <c r="AN139" s="603"/>
      <c r="AO139" s="603"/>
      <c r="AP139" s="603"/>
      <c r="AQ139" s="603"/>
      <c r="AR139" s="603"/>
      <c r="AS139" s="603"/>
      <c r="AT139" s="603"/>
      <c r="AU139" s="603"/>
      <c r="AV139" s="603"/>
      <c r="AW139" s="603"/>
      <c r="AX139" s="603"/>
      <c r="AY139" s="603"/>
      <c r="AZ139" s="603"/>
      <c r="BA139" s="603"/>
      <c r="BB139" s="603"/>
      <c r="BC139" s="603"/>
      <c r="BD139" s="603"/>
      <c r="BE139" s="603"/>
      <c r="BF139" s="603"/>
      <c r="BG139" s="603"/>
      <c r="BH139" s="603"/>
      <c r="BI139" s="603"/>
      <c r="BJ139" s="603"/>
      <c r="BK139" s="603"/>
      <c r="BL139" s="603"/>
      <c r="BM139" s="603"/>
      <c r="BN139" s="603"/>
      <c r="BO139" s="603"/>
      <c r="BP139" s="603"/>
      <c r="BQ139" s="603"/>
      <c r="BR139" s="603"/>
      <c r="BS139" s="603"/>
      <c r="BT139" s="603"/>
      <c r="BU139" s="603"/>
      <c r="BV139" s="603"/>
      <c r="BW139" s="603"/>
      <c r="BX139" s="603"/>
      <c r="BY139" s="603"/>
      <c r="BZ139" s="603"/>
      <c r="CA139" s="603"/>
      <c r="CB139" s="603"/>
      <c r="CC139" s="603"/>
      <c r="CD139" s="603"/>
      <c r="CE139" s="603"/>
      <c r="CF139" s="603"/>
      <c r="CG139" s="603"/>
      <c r="CH139" s="603"/>
      <c r="CI139" s="603"/>
      <c r="CJ139" s="603"/>
      <c r="CK139" s="603"/>
    </row>
    <row r="140" spans="1:89" ht="14.25">
      <c r="A140" s="656" t="str">
        <f t="shared" si="12"/>
        <v>21_1_260721_A_p_sp.</v>
      </c>
      <c r="B140" s="679" t="s">
        <v>5746</v>
      </c>
      <c r="C140" s="679" t="s">
        <v>5747</v>
      </c>
      <c r="D140" s="680">
        <v>21</v>
      </c>
      <c r="E140" s="680">
        <v>1</v>
      </c>
      <c r="F140" s="680" t="s">
        <v>5720</v>
      </c>
      <c r="G140" s="680" t="s">
        <v>5779</v>
      </c>
      <c r="H140" s="680">
        <v>2021</v>
      </c>
      <c r="I140" s="681" t="s">
        <v>5729</v>
      </c>
      <c r="J140" s="681" t="str">
        <f t="shared" si="1"/>
        <v>A_p</v>
      </c>
      <c r="K140" s="679" t="s">
        <v>1810</v>
      </c>
      <c r="L140" s="681" t="s">
        <v>5723</v>
      </c>
      <c r="M140" s="681" t="s">
        <v>5834</v>
      </c>
      <c r="N140" s="661">
        <v>533</v>
      </c>
      <c r="O140" s="603"/>
      <c r="P140" s="667" t="s">
        <v>1163</v>
      </c>
      <c r="Q140" s="596" t="s">
        <v>1164</v>
      </c>
      <c r="R140" s="596" t="s">
        <v>2422</v>
      </c>
      <c r="S140" s="596">
        <v>152</v>
      </c>
      <c r="T140" s="596">
        <v>0</v>
      </c>
      <c r="U140" s="596">
        <v>152</v>
      </c>
      <c r="V140" s="596">
        <v>0</v>
      </c>
      <c r="W140" s="603"/>
      <c r="X140" s="668">
        <v>300125</v>
      </c>
      <c r="Y140" s="376" t="s">
        <v>78</v>
      </c>
      <c r="Z140" s="596" t="s">
        <v>5902</v>
      </c>
      <c r="AA140" s="766"/>
      <c r="AB140" s="596" t="str">
        <f t="shared" si="13"/>
        <v>Unique</v>
      </c>
      <c r="AC140" s="603"/>
      <c r="AD140" s="603"/>
      <c r="AE140" s="603"/>
      <c r="AF140" s="603"/>
      <c r="AG140" s="603"/>
      <c r="AH140" s="603"/>
      <c r="AI140" s="603"/>
      <c r="AJ140" s="603"/>
      <c r="AK140" s="603"/>
      <c r="AL140" s="603"/>
      <c r="AM140" s="603"/>
      <c r="AN140" s="603"/>
      <c r="AO140" s="603"/>
      <c r="AP140" s="603"/>
      <c r="AQ140" s="603"/>
      <c r="AR140" s="603"/>
      <c r="AS140" s="603"/>
      <c r="AT140" s="603"/>
      <c r="AU140" s="603"/>
      <c r="AV140" s="603"/>
      <c r="AW140" s="603"/>
      <c r="AX140" s="603"/>
      <c r="AY140" s="603"/>
      <c r="AZ140" s="603"/>
      <c r="BA140" s="603"/>
      <c r="BB140" s="603"/>
      <c r="BC140" s="603"/>
      <c r="BD140" s="603"/>
      <c r="BE140" s="603"/>
      <c r="BF140" s="603"/>
      <c r="BG140" s="603"/>
      <c r="BH140" s="603"/>
      <c r="BI140" s="603"/>
      <c r="BJ140" s="603"/>
      <c r="BK140" s="603"/>
      <c r="BL140" s="603"/>
      <c r="BM140" s="603"/>
      <c r="BN140" s="603"/>
      <c r="BO140" s="603"/>
      <c r="BP140" s="603"/>
      <c r="BQ140" s="603"/>
      <c r="BR140" s="603"/>
      <c r="BS140" s="603"/>
      <c r="BT140" s="603"/>
      <c r="BU140" s="603"/>
      <c r="BV140" s="603"/>
      <c r="BW140" s="603"/>
      <c r="BX140" s="603"/>
      <c r="BY140" s="603"/>
      <c r="BZ140" s="603"/>
      <c r="CA140" s="603"/>
      <c r="CB140" s="603"/>
      <c r="CC140" s="603"/>
      <c r="CD140" s="603"/>
      <c r="CE140" s="603"/>
      <c r="CF140" s="603"/>
      <c r="CG140" s="603"/>
      <c r="CH140" s="603"/>
      <c r="CI140" s="603"/>
      <c r="CJ140" s="603"/>
      <c r="CK140" s="603"/>
    </row>
    <row r="141" spans="1:89" ht="14.25">
      <c r="A141" s="656" t="str">
        <f t="shared" si="12"/>
        <v>21_1_260721_A_p_sy.pi</v>
      </c>
      <c r="B141" s="679" t="s">
        <v>5746</v>
      </c>
      <c r="C141" s="679" t="s">
        <v>5747</v>
      </c>
      <c r="D141" s="680">
        <v>21</v>
      </c>
      <c r="E141" s="680">
        <v>1</v>
      </c>
      <c r="F141" s="680" t="s">
        <v>5720</v>
      </c>
      <c r="G141" s="680" t="s">
        <v>5779</v>
      </c>
      <c r="H141" s="680">
        <v>2021</v>
      </c>
      <c r="I141" s="681" t="s">
        <v>5729</v>
      </c>
      <c r="J141" s="681" t="str">
        <f t="shared" si="1"/>
        <v>A_p</v>
      </c>
      <c r="K141" s="679" t="s">
        <v>1810</v>
      </c>
      <c r="L141" s="681" t="s">
        <v>5723</v>
      </c>
      <c r="M141" s="681" t="s">
        <v>5834</v>
      </c>
      <c r="N141" s="661">
        <v>533</v>
      </c>
      <c r="O141" s="603"/>
      <c r="P141" s="667" t="s">
        <v>176</v>
      </c>
      <c r="Q141" s="596" t="s">
        <v>177</v>
      </c>
      <c r="R141" s="596" t="s">
        <v>2422</v>
      </c>
      <c r="S141" s="596">
        <v>2</v>
      </c>
      <c r="T141" s="596">
        <v>1</v>
      </c>
      <c r="U141" s="596">
        <v>1</v>
      </c>
      <c r="V141" s="596">
        <v>0</v>
      </c>
      <c r="W141" s="603"/>
      <c r="X141" s="668">
        <v>300125</v>
      </c>
      <c r="Y141" s="376" t="s">
        <v>78</v>
      </c>
      <c r="Z141" s="596" t="s">
        <v>5903</v>
      </c>
      <c r="AA141" s="766"/>
      <c r="AB141" s="596" t="str">
        <f t="shared" si="13"/>
        <v>Unique</v>
      </c>
      <c r="AC141" s="603"/>
      <c r="AD141" s="603"/>
      <c r="AE141" s="603"/>
      <c r="AF141" s="603"/>
      <c r="AG141" s="603"/>
      <c r="AH141" s="603"/>
      <c r="AI141" s="603"/>
      <c r="AJ141" s="603"/>
      <c r="AK141" s="603"/>
      <c r="AL141" s="603"/>
      <c r="AM141" s="603"/>
      <c r="AN141" s="603"/>
      <c r="AO141" s="603"/>
      <c r="AP141" s="603"/>
      <c r="AQ141" s="603"/>
      <c r="AR141" s="603"/>
      <c r="AS141" s="603"/>
      <c r="AT141" s="603"/>
      <c r="AU141" s="603"/>
      <c r="AV141" s="603"/>
      <c r="AW141" s="603"/>
      <c r="AX141" s="603"/>
      <c r="AY141" s="603"/>
      <c r="AZ141" s="603"/>
      <c r="BA141" s="603"/>
      <c r="BB141" s="603"/>
      <c r="BC141" s="603"/>
      <c r="BD141" s="603"/>
      <c r="BE141" s="603"/>
      <c r="BF141" s="603"/>
      <c r="BG141" s="603"/>
      <c r="BH141" s="603"/>
      <c r="BI141" s="603"/>
      <c r="BJ141" s="603"/>
      <c r="BK141" s="603"/>
      <c r="BL141" s="603"/>
      <c r="BM141" s="603"/>
      <c r="BN141" s="603"/>
      <c r="BO141" s="603"/>
      <c r="BP141" s="603"/>
      <c r="BQ141" s="603"/>
      <c r="BR141" s="603"/>
      <c r="BS141" s="603"/>
      <c r="BT141" s="603"/>
      <c r="BU141" s="603"/>
      <c r="BV141" s="603"/>
      <c r="BW141" s="603"/>
      <c r="BX141" s="603"/>
      <c r="BY141" s="603"/>
      <c r="BZ141" s="603"/>
      <c r="CA141" s="603"/>
      <c r="CB141" s="603"/>
      <c r="CC141" s="603"/>
      <c r="CD141" s="603"/>
      <c r="CE141" s="603"/>
      <c r="CF141" s="603"/>
      <c r="CG141" s="603"/>
      <c r="CH141" s="603"/>
      <c r="CI141" s="603"/>
      <c r="CJ141" s="603"/>
      <c r="CK141" s="603"/>
    </row>
    <row r="142" spans="1:89" ht="14.25">
      <c r="A142" s="656" t="str">
        <f t="shared" si="12"/>
        <v>21_1_260721_A_p_ch.bi</v>
      </c>
      <c r="B142" s="679" t="s">
        <v>5746</v>
      </c>
      <c r="C142" s="679" t="s">
        <v>5747</v>
      </c>
      <c r="D142" s="680">
        <v>21</v>
      </c>
      <c r="E142" s="680">
        <v>1</v>
      </c>
      <c r="F142" s="680" t="s">
        <v>5720</v>
      </c>
      <c r="G142" s="680" t="s">
        <v>5779</v>
      </c>
      <c r="H142" s="680">
        <v>2021</v>
      </c>
      <c r="I142" s="681" t="s">
        <v>5729</v>
      </c>
      <c r="J142" s="681" t="str">
        <f t="shared" si="1"/>
        <v>A_p</v>
      </c>
      <c r="K142" s="679" t="s">
        <v>1810</v>
      </c>
      <c r="L142" s="681" t="s">
        <v>5723</v>
      </c>
      <c r="M142" s="681" t="s">
        <v>5834</v>
      </c>
      <c r="N142" s="661">
        <v>533</v>
      </c>
      <c r="O142" s="603"/>
      <c r="P142" s="667" t="s">
        <v>287</v>
      </c>
      <c r="Q142" s="596" t="s">
        <v>288</v>
      </c>
      <c r="R142" s="596" t="s">
        <v>2422</v>
      </c>
      <c r="S142" s="596">
        <v>6</v>
      </c>
      <c r="T142" s="596">
        <v>1</v>
      </c>
      <c r="U142" s="596">
        <v>5</v>
      </c>
      <c r="V142" s="596">
        <v>0</v>
      </c>
      <c r="W142" s="603"/>
      <c r="X142" s="668">
        <v>300125</v>
      </c>
      <c r="Y142" s="376" t="s">
        <v>78</v>
      </c>
      <c r="Z142" s="596" t="s">
        <v>5904</v>
      </c>
      <c r="AA142" s="766"/>
      <c r="AB142" s="596" t="str">
        <f t="shared" si="13"/>
        <v>Unique</v>
      </c>
      <c r="AC142" s="603"/>
      <c r="AD142" s="603"/>
      <c r="AE142" s="603"/>
      <c r="AF142" s="603"/>
      <c r="AG142" s="603"/>
      <c r="AH142" s="603"/>
      <c r="AI142" s="603"/>
      <c r="AJ142" s="603"/>
      <c r="AK142" s="603"/>
      <c r="AL142" s="603"/>
      <c r="AM142" s="603"/>
      <c r="AN142" s="603"/>
      <c r="AO142" s="603"/>
      <c r="AP142" s="603"/>
      <c r="AQ142" s="603"/>
      <c r="AR142" s="603"/>
      <c r="AS142" s="603"/>
      <c r="AT142" s="603"/>
      <c r="AU142" s="603"/>
      <c r="AV142" s="603"/>
      <c r="AW142" s="603"/>
      <c r="AX142" s="603"/>
      <c r="AY142" s="603"/>
      <c r="AZ142" s="603"/>
      <c r="BA142" s="603"/>
      <c r="BB142" s="603"/>
      <c r="BC142" s="603"/>
      <c r="BD142" s="603"/>
      <c r="BE142" s="603"/>
      <c r="BF142" s="603"/>
      <c r="BG142" s="603"/>
      <c r="BH142" s="603"/>
      <c r="BI142" s="603"/>
      <c r="BJ142" s="603"/>
      <c r="BK142" s="603"/>
      <c r="BL142" s="603"/>
      <c r="BM142" s="603"/>
      <c r="BN142" s="603"/>
      <c r="BO142" s="603"/>
      <c r="BP142" s="603"/>
      <c r="BQ142" s="603"/>
      <c r="BR142" s="603"/>
      <c r="BS142" s="603"/>
      <c r="BT142" s="603"/>
      <c r="BU142" s="603"/>
      <c r="BV142" s="603"/>
      <c r="BW142" s="603"/>
      <c r="BX142" s="603"/>
      <c r="BY142" s="603"/>
      <c r="BZ142" s="603"/>
      <c r="CA142" s="603"/>
      <c r="CB142" s="603"/>
      <c r="CC142" s="603"/>
      <c r="CD142" s="603"/>
      <c r="CE142" s="603"/>
      <c r="CF142" s="603"/>
      <c r="CG142" s="603"/>
      <c r="CH142" s="603"/>
      <c r="CI142" s="603"/>
      <c r="CJ142" s="603"/>
      <c r="CK142" s="603"/>
    </row>
    <row r="143" spans="1:89" ht="14.25">
      <c r="A143" s="656" t="str">
        <f t="shared" si="12"/>
        <v>21_1_260721_A_p_xa.co</v>
      </c>
      <c r="B143" s="679" t="s">
        <v>5746</v>
      </c>
      <c r="C143" s="679" t="s">
        <v>5747</v>
      </c>
      <c r="D143" s="680">
        <v>21</v>
      </c>
      <c r="E143" s="680">
        <v>1</v>
      </c>
      <c r="F143" s="680" t="s">
        <v>5720</v>
      </c>
      <c r="G143" s="680" t="s">
        <v>5779</v>
      </c>
      <c r="H143" s="680">
        <v>2021</v>
      </c>
      <c r="I143" s="681" t="s">
        <v>5729</v>
      </c>
      <c r="J143" s="681" t="str">
        <f t="shared" si="1"/>
        <v>A_p</v>
      </c>
      <c r="K143" s="679" t="s">
        <v>1810</v>
      </c>
      <c r="L143" s="681" t="s">
        <v>5723</v>
      </c>
      <c r="M143" s="681" t="s">
        <v>5834</v>
      </c>
      <c r="N143" s="661">
        <v>533</v>
      </c>
      <c r="O143" s="603"/>
      <c r="P143" s="667" t="s">
        <v>3224</v>
      </c>
      <c r="Q143" s="596" t="s">
        <v>3225</v>
      </c>
      <c r="R143" s="596" t="s">
        <v>2422</v>
      </c>
      <c r="S143" s="596">
        <v>1</v>
      </c>
      <c r="T143" s="596">
        <v>1</v>
      </c>
      <c r="U143" s="596">
        <v>0</v>
      </c>
      <c r="V143" s="596">
        <v>0</v>
      </c>
      <c r="W143" s="603"/>
      <c r="X143" s="668">
        <v>300125</v>
      </c>
      <c r="Y143" s="376" t="s">
        <v>78</v>
      </c>
      <c r="Z143" s="596" t="s">
        <v>5905</v>
      </c>
      <c r="AA143" s="766"/>
      <c r="AB143" s="596" t="str">
        <f t="shared" si="13"/>
        <v>Unique</v>
      </c>
      <c r="AC143" s="603"/>
      <c r="AD143" s="603"/>
      <c r="AE143" s="603"/>
      <c r="AF143" s="603"/>
      <c r="AG143" s="603"/>
      <c r="AH143" s="603"/>
      <c r="AI143" s="603"/>
      <c r="AJ143" s="603"/>
      <c r="AK143" s="603"/>
      <c r="AL143" s="603"/>
      <c r="AM143" s="603"/>
      <c r="AN143" s="603"/>
      <c r="AO143" s="603"/>
      <c r="AP143" s="603"/>
      <c r="AQ143" s="603"/>
      <c r="AR143" s="603"/>
      <c r="AS143" s="603"/>
      <c r="AT143" s="603"/>
      <c r="AU143" s="603"/>
      <c r="AV143" s="603"/>
      <c r="AW143" s="603"/>
      <c r="AX143" s="603"/>
      <c r="AY143" s="603"/>
      <c r="AZ143" s="603"/>
      <c r="BA143" s="603"/>
      <c r="BB143" s="603"/>
      <c r="BC143" s="603"/>
      <c r="BD143" s="603"/>
      <c r="BE143" s="603"/>
      <c r="BF143" s="603"/>
      <c r="BG143" s="603"/>
      <c r="BH143" s="603"/>
      <c r="BI143" s="603"/>
      <c r="BJ143" s="603"/>
      <c r="BK143" s="603"/>
      <c r="BL143" s="603"/>
      <c r="BM143" s="603"/>
      <c r="BN143" s="603"/>
      <c r="BO143" s="603"/>
      <c r="BP143" s="603"/>
      <c r="BQ143" s="603"/>
      <c r="BR143" s="603"/>
      <c r="BS143" s="603"/>
      <c r="BT143" s="603"/>
      <c r="BU143" s="603"/>
      <c r="BV143" s="603"/>
      <c r="BW143" s="603"/>
      <c r="BX143" s="603"/>
      <c r="BY143" s="603"/>
      <c r="BZ143" s="603"/>
      <c r="CA143" s="603"/>
      <c r="CB143" s="603"/>
      <c r="CC143" s="603"/>
      <c r="CD143" s="603"/>
      <c r="CE143" s="603"/>
      <c r="CF143" s="603"/>
      <c r="CG143" s="603"/>
      <c r="CH143" s="603"/>
      <c r="CI143" s="603"/>
      <c r="CJ143" s="603"/>
      <c r="CK143" s="603"/>
    </row>
    <row r="144" spans="1:89" ht="14.25">
      <c r="A144" s="656" t="str">
        <f t="shared" si="12"/>
        <v>21_1_260721_A_p_vo.pe</v>
      </c>
      <c r="B144" s="679" t="s">
        <v>5746</v>
      </c>
      <c r="C144" s="679" t="s">
        <v>5747</v>
      </c>
      <c r="D144" s="680">
        <v>21</v>
      </c>
      <c r="E144" s="680">
        <v>1</v>
      </c>
      <c r="F144" s="680" t="s">
        <v>5720</v>
      </c>
      <c r="G144" s="680" t="s">
        <v>5779</v>
      </c>
      <c r="H144" s="680">
        <v>2021</v>
      </c>
      <c r="I144" s="681" t="s">
        <v>5729</v>
      </c>
      <c r="J144" s="681" t="str">
        <f t="shared" si="1"/>
        <v>A_p</v>
      </c>
      <c r="K144" s="679" t="s">
        <v>1810</v>
      </c>
      <c r="L144" s="681" t="s">
        <v>5723</v>
      </c>
      <c r="M144" s="681" t="s">
        <v>5834</v>
      </c>
      <c r="N144" s="661">
        <v>533</v>
      </c>
      <c r="O144" s="603"/>
      <c r="P144" s="667" t="s">
        <v>112</v>
      </c>
      <c r="Q144" s="596" t="s">
        <v>113</v>
      </c>
      <c r="R144" s="596" t="s">
        <v>2422</v>
      </c>
      <c r="S144" s="596">
        <v>4</v>
      </c>
      <c r="T144" s="596">
        <v>0</v>
      </c>
      <c r="U144" s="596">
        <v>4</v>
      </c>
      <c r="V144" s="596">
        <v>0</v>
      </c>
      <c r="W144" s="603"/>
      <c r="X144" s="668">
        <v>300125</v>
      </c>
      <c r="Y144" s="376" t="s">
        <v>78</v>
      </c>
      <c r="Z144" s="596" t="s">
        <v>5906</v>
      </c>
      <c r="AA144" s="766"/>
      <c r="AB144" s="596" t="str">
        <f t="shared" si="13"/>
        <v>Unique</v>
      </c>
      <c r="AC144" s="603"/>
      <c r="AD144" s="603"/>
      <c r="AE144" s="603"/>
      <c r="AF144" s="603"/>
      <c r="AG144" s="603"/>
      <c r="AH144" s="603"/>
      <c r="AI144" s="603"/>
      <c r="AJ144" s="603"/>
      <c r="AK144" s="603"/>
      <c r="AL144" s="603"/>
      <c r="AM144" s="603"/>
      <c r="AN144" s="603"/>
      <c r="AO144" s="603"/>
      <c r="AP144" s="603"/>
      <c r="AQ144" s="603"/>
      <c r="AR144" s="603"/>
      <c r="AS144" s="603"/>
      <c r="AT144" s="603"/>
      <c r="AU144" s="603"/>
      <c r="AV144" s="603"/>
      <c r="AW144" s="603"/>
      <c r="AX144" s="603"/>
      <c r="AY144" s="603"/>
      <c r="AZ144" s="603"/>
      <c r="BA144" s="603"/>
      <c r="BB144" s="603"/>
      <c r="BC144" s="603"/>
      <c r="BD144" s="603"/>
      <c r="BE144" s="603"/>
      <c r="BF144" s="603"/>
      <c r="BG144" s="603"/>
      <c r="BH144" s="603"/>
      <c r="BI144" s="603"/>
      <c r="BJ144" s="603"/>
      <c r="BK144" s="603"/>
      <c r="BL144" s="603"/>
      <c r="BM144" s="603"/>
      <c r="BN144" s="603"/>
      <c r="BO144" s="603"/>
      <c r="BP144" s="603"/>
      <c r="BQ144" s="603"/>
      <c r="BR144" s="603"/>
      <c r="BS144" s="603"/>
      <c r="BT144" s="603"/>
      <c r="BU144" s="603"/>
      <c r="BV144" s="603"/>
      <c r="BW144" s="603"/>
      <c r="BX144" s="603"/>
      <c r="BY144" s="603"/>
      <c r="BZ144" s="603"/>
      <c r="CA144" s="603"/>
      <c r="CB144" s="603"/>
      <c r="CC144" s="603"/>
      <c r="CD144" s="603"/>
      <c r="CE144" s="603"/>
      <c r="CF144" s="603"/>
      <c r="CG144" s="603"/>
      <c r="CH144" s="603"/>
      <c r="CI144" s="603"/>
      <c r="CJ144" s="603"/>
      <c r="CK144" s="603"/>
    </row>
    <row r="145" spans="1:89" ht="14.25">
      <c r="A145" s="656" t="str">
        <f t="shared" si="12"/>
        <v>12_1_200921_HE_p_sp.</v>
      </c>
      <c r="B145" s="669" t="s">
        <v>5732</v>
      </c>
      <c r="C145" s="669" t="s">
        <v>5733</v>
      </c>
      <c r="D145" s="670">
        <v>12</v>
      </c>
      <c r="E145" s="670">
        <v>1</v>
      </c>
      <c r="F145" s="670" t="s">
        <v>122</v>
      </c>
      <c r="G145" s="670" t="s">
        <v>5755</v>
      </c>
      <c r="H145" s="670">
        <v>2021</v>
      </c>
      <c r="I145" s="672" t="s">
        <v>5729</v>
      </c>
      <c r="J145" s="672" t="str">
        <f t="shared" si="1"/>
        <v>HE_p</v>
      </c>
      <c r="K145" s="669" t="s">
        <v>5734</v>
      </c>
      <c r="L145" s="672" t="s">
        <v>5723</v>
      </c>
      <c r="M145" s="672" t="s">
        <v>2422</v>
      </c>
      <c r="N145" s="661">
        <f t="shared" ref="N145:N146" si="15">20+37+30+30+20+28+42+9+24+42+31+30+14+24+34+30+53+37</f>
        <v>535</v>
      </c>
      <c r="O145" s="603"/>
      <c r="P145" s="667" t="s">
        <v>1163</v>
      </c>
      <c r="Q145" s="596" t="s">
        <v>1164</v>
      </c>
      <c r="R145" s="596" t="s">
        <v>2422</v>
      </c>
      <c r="S145" s="596">
        <v>18</v>
      </c>
      <c r="T145" s="596">
        <v>0</v>
      </c>
      <c r="U145" s="596">
        <v>18</v>
      </c>
      <c r="V145" s="596">
        <v>0</v>
      </c>
      <c r="W145" s="603"/>
      <c r="X145" s="668">
        <v>300125</v>
      </c>
      <c r="Y145" s="376" t="s">
        <v>78</v>
      </c>
      <c r="Z145" s="596" t="s">
        <v>5907</v>
      </c>
      <c r="AA145" s="766"/>
      <c r="AB145" s="596" t="str">
        <f t="shared" si="13"/>
        <v>Unique</v>
      </c>
      <c r="AC145" s="603"/>
      <c r="AD145" s="603"/>
      <c r="AE145" s="603"/>
      <c r="AF145" s="603"/>
      <c r="AG145" s="603"/>
      <c r="AH145" s="603"/>
      <c r="AI145" s="603"/>
      <c r="AJ145" s="603"/>
      <c r="AK145" s="603"/>
      <c r="AL145" s="603"/>
      <c r="AM145" s="603"/>
      <c r="AN145" s="603"/>
      <c r="AO145" s="603"/>
      <c r="AP145" s="603"/>
      <c r="AQ145" s="603"/>
      <c r="AR145" s="603"/>
      <c r="AS145" s="603"/>
      <c r="AT145" s="603"/>
      <c r="AU145" s="603"/>
      <c r="AV145" s="603"/>
      <c r="AW145" s="603"/>
      <c r="AX145" s="603"/>
      <c r="AY145" s="603"/>
      <c r="AZ145" s="603"/>
      <c r="BA145" s="603"/>
      <c r="BB145" s="603"/>
      <c r="BC145" s="603"/>
      <c r="BD145" s="603"/>
      <c r="BE145" s="603"/>
      <c r="BF145" s="603"/>
      <c r="BG145" s="603"/>
      <c r="BH145" s="603"/>
      <c r="BI145" s="603"/>
      <c r="BJ145" s="603"/>
      <c r="BK145" s="603"/>
      <c r="BL145" s="603"/>
      <c r="BM145" s="603"/>
      <c r="BN145" s="603"/>
      <c r="BO145" s="603"/>
      <c r="BP145" s="603"/>
      <c r="BQ145" s="603"/>
      <c r="BR145" s="603"/>
      <c r="BS145" s="603"/>
      <c r="BT145" s="603"/>
      <c r="BU145" s="603"/>
      <c r="BV145" s="603"/>
      <c r="BW145" s="603"/>
      <c r="BX145" s="603"/>
      <c r="BY145" s="603"/>
      <c r="BZ145" s="603"/>
      <c r="CA145" s="603"/>
      <c r="CB145" s="603"/>
      <c r="CC145" s="603"/>
      <c r="CD145" s="603"/>
      <c r="CE145" s="603"/>
      <c r="CF145" s="603"/>
      <c r="CG145" s="603"/>
      <c r="CH145" s="603"/>
      <c r="CI145" s="603"/>
      <c r="CJ145" s="603"/>
      <c r="CK145" s="603"/>
    </row>
    <row r="146" spans="1:89" ht="14.25">
      <c r="A146" s="656" t="str">
        <f t="shared" si="12"/>
        <v>12_1_200921_HE_p_sy.pi</v>
      </c>
      <c r="B146" s="669" t="s">
        <v>5732</v>
      </c>
      <c r="C146" s="669" t="s">
        <v>5733</v>
      </c>
      <c r="D146" s="670">
        <v>12</v>
      </c>
      <c r="E146" s="670">
        <v>1</v>
      </c>
      <c r="F146" s="670" t="s">
        <v>122</v>
      </c>
      <c r="G146" s="670" t="s">
        <v>5755</v>
      </c>
      <c r="H146" s="670">
        <v>2021</v>
      </c>
      <c r="I146" s="672" t="s">
        <v>5729</v>
      </c>
      <c r="J146" s="672" t="str">
        <f t="shared" si="1"/>
        <v>HE_p</v>
      </c>
      <c r="K146" s="669" t="s">
        <v>5734</v>
      </c>
      <c r="L146" s="672" t="s">
        <v>5723</v>
      </c>
      <c r="M146" s="672" t="s">
        <v>2422</v>
      </c>
      <c r="N146" s="661">
        <f t="shared" si="15"/>
        <v>535</v>
      </c>
      <c r="O146" s="603"/>
      <c r="P146" s="667" t="s">
        <v>176</v>
      </c>
      <c r="Q146" s="596" t="s">
        <v>177</v>
      </c>
      <c r="R146" s="596" t="s">
        <v>2422</v>
      </c>
      <c r="S146" s="596">
        <v>13</v>
      </c>
      <c r="T146" s="596">
        <v>8</v>
      </c>
      <c r="U146" s="596">
        <v>5</v>
      </c>
      <c r="V146" s="596">
        <v>0</v>
      </c>
      <c r="W146" s="603"/>
      <c r="X146" s="668">
        <v>300125</v>
      </c>
      <c r="Y146" s="376" t="s">
        <v>78</v>
      </c>
      <c r="Z146" s="596" t="s">
        <v>5908</v>
      </c>
      <c r="AA146" s="766"/>
      <c r="AB146" s="596" t="str">
        <f t="shared" si="13"/>
        <v>Unique</v>
      </c>
      <c r="AC146" s="603"/>
      <c r="AD146" s="603"/>
      <c r="AE146" s="603"/>
      <c r="AF146" s="603"/>
      <c r="AG146" s="603"/>
      <c r="AH146" s="603"/>
      <c r="AI146" s="603"/>
      <c r="AJ146" s="603"/>
      <c r="AK146" s="603"/>
      <c r="AL146" s="603"/>
      <c r="AM146" s="603"/>
      <c r="AN146" s="603"/>
      <c r="AO146" s="603"/>
      <c r="AP146" s="603"/>
      <c r="AQ146" s="603"/>
      <c r="AR146" s="603"/>
      <c r="AS146" s="603"/>
      <c r="AT146" s="603"/>
      <c r="AU146" s="603"/>
      <c r="AV146" s="603"/>
      <c r="AW146" s="603"/>
      <c r="AX146" s="603"/>
      <c r="AY146" s="603"/>
      <c r="AZ146" s="603"/>
      <c r="BA146" s="603"/>
      <c r="BB146" s="603"/>
      <c r="BC146" s="603"/>
      <c r="BD146" s="603"/>
      <c r="BE146" s="603"/>
      <c r="BF146" s="603"/>
      <c r="BG146" s="603"/>
      <c r="BH146" s="603"/>
      <c r="BI146" s="603"/>
      <c r="BJ146" s="603"/>
      <c r="BK146" s="603"/>
      <c r="BL146" s="603"/>
      <c r="BM146" s="603"/>
      <c r="BN146" s="603"/>
      <c r="BO146" s="603"/>
      <c r="BP146" s="603"/>
      <c r="BQ146" s="603"/>
      <c r="BR146" s="603"/>
      <c r="BS146" s="603"/>
      <c r="BT146" s="603"/>
      <c r="BU146" s="603"/>
      <c r="BV146" s="603"/>
      <c r="BW146" s="603"/>
      <c r="BX146" s="603"/>
      <c r="BY146" s="603"/>
      <c r="BZ146" s="603"/>
      <c r="CA146" s="603"/>
      <c r="CB146" s="603"/>
      <c r="CC146" s="603"/>
      <c r="CD146" s="603"/>
      <c r="CE146" s="603"/>
      <c r="CF146" s="603"/>
      <c r="CG146" s="603"/>
      <c r="CH146" s="603"/>
      <c r="CI146" s="603"/>
      <c r="CJ146" s="603"/>
      <c r="CK146" s="603"/>
    </row>
    <row r="147" spans="1:89" ht="14.25">
      <c r="A147" s="656" t="str">
        <f t="shared" si="12"/>
        <v>31_1_280621_HO_p_ep.ba</v>
      </c>
      <c r="B147" s="682" t="s">
        <v>5751</v>
      </c>
      <c r="C147" s="682" t="s">
        <v>5752</v>
      </c>
      <c r="D147" s="683">
        <v>31</v>
      </c>
      <c r="E147" s="683">
        <v>1</v>
      </c>
      <c r="F147" s="683" t="s">
        <v>5827</v>
      </c>
      <c r="G147" s="683" t="s">
        <v>5719</v>
      </c>
      <c r="H147" s="683">
        <v>2021</v>
      </c>
      <c r="I147" s="684" t="s">
        <v>5729</v>
      </c>
      <c r="J147" s="684" t="str">
        <f t="shared" si="1"/>
        <v>HO_p</v>
      </c>
      <c r="K147" s="682" t="s">
        <v>5753</v>
      </c>
      <c r="L147" s="684" t="s">
        <v>5723</v>
      </c>
      <c r="M147" s="684" t="s">
        <v>476</v>
      </c>
      <c r="N147" s="696">
        <v>121</v>
      </c>
      <c r="O147" s="603"/>
      <c r="P147" s="662" t="s">
        <v>84</v>
      </c>
      <c r="Q147" s="376" t="s">
        <v>85</v>
      </c>
      <c r="R147" s="596" t="s">
        <v>2422</v>
      </c>
      <c r="S147" s="596">
        <v>27</v>
      </c>
      <c r="T147" s="596">
        <v>7</v>
      </c>
      <c r="U147" s="596">
        <v>20</v>
      </c>
      <c r="V147" s="596">
        <v>0</v>
      </c>
      <c r="W147" s="603"/>
      <c r="X147" s="668">
        <v>300125</v>
      </c>
      <c r="Y147" s="376" t="s">
        <v>78</v>
      </c>
      <c r="Z147" s="596" t="s">
        <v>5909</v>
      </c>
      <c r="AA147" s="766"/>
      <c r="AB147" s="596" t="str">
        <f t="shared" si="13"/>
        <v>Unique</v>
      </c>
      <c r="AC147" s="603"/>
      <c r="AD147" s="603"/>
      <c r="AE147" s="603"/>
      <c r="AF147" s="603"/>
      <c r="AG147" s="603"/>
      <c r="AH147" s="603"/>
      <c r="AI147" s="603"/>
      <c r="AJ147" s="603"/>
      <c r="AK147" s="603"/>
      <c r="AL147" s="603"/>
      <c r="AM147" s="603"/>
      <c r="AN147" s="603"/>
      <c r="AO147" s="603"/>
      <c r="AP147" s="603"/>
      <c r="AQ147" s="603"/>
      <c r="AR147" s="603"/>
      <c r="AS147" s="603"/>
      <c r="AT147" s="603"/>
      <c r="AU147" s="603"/>
      <c r="AV147" s="603"/>
      <c r="AW147" s="603"/>
      <c r="AX147" s="603"/>
      <c r="AY147" s="603"/>
      <c r="AZ147" s="603"/>
      <c r="BA147" s="603"/>
      <c r="BB147" s="603"/>
      <c r="BC147" s="603"/>
      <c r="BD147" s="603"/>
      <c r="BE147" s="603"/>
      <c r="BF147" s="603"/>
      <c r="BG147" s="603"/>
      <c r="BH147" s="603"/>
      <c r="BI147" s="603"/>
      <c r="BJ147" s="603"/>
      <c r="BK147" s="603"/>
      <c r="BL147" s="603"/>
      <c r="BM147" s="603"/>
      <c r="BN147" s="603"/>
      <c r="BO147" s="603"/>
      <c r="BP147" s="603"/>
      <c r="BQ147" s="603"/>
      <c r="BR147" s="603"/>
      <c r="BS147" s="603"/>
      <c r="BT147" s="603"/>
      <c r="BU147" s="603"/>
      <c r="BV147" s="603"/>
      <c r="BW147" s="603"/>
      <c r="BX147" s="603"/>
      <c r="BY147" s="603"/>
      <c r="BZ147" s="603"/>
      <c r="CA147" s="603"/>
      <c r="CB147" s="603"/>
      <c r="CC147" s="603"/>
      <c r="CD147" s="603"/>
      <c r="CE147" s="603"/>
      <c r="CF147" s="603"/>
      <c r="CG147" s="603"/>
      <c r="CH147" s="603"/>
      <c r="CI147" s="603"/>
      <c r="CJ147" s="603"/>
      <c r="CK147" s="603"/>
    </row>
    <row r="148" spans="1:89" ht="14.25">
      <c r="A148" s="656" t="str">
        <f t="shared" si="12"/>
        <v>31_1_280621_HO_p_sp.</v>
      </c>
      <c r="B148" s="682" t="s">
        <v>5751</v>
      </c>
      <c r="C148" s="682" t="s">
        <v>5752</v>
      </c>
      <c r="D148" s="683">
        <v>31</v>
      </c>
      <c r="E148" s="683">
        <v>1</v>
      </c>
      <c r="F148" s="683" t="s">
        <v>5827</v>
      </c>
      <c r="G148" s="683" t="s">
        <v>5719</v>
      </c>
      <c r="H148" s="683">
        <v>2021</v>
      </c>
      <c r="I148" s="684" t="s">
        <v>5729</v>
      </c>
      <c r="J148" s="684" t="str">
        <f t="shared" si="1"/>
        <v>HO_p</v>
      </c>
      <c r="K148" s="682" t="s">
        <v>5753</v>
      </c>
      <c r="L148" s="684" t="s">
        <v>5723</v>
      </c>
      <c r="M148" s="684" t="s">
        <v>476</v>
      </c>
      <c r="N148" s="696">
        <v>121</v>
      </c>
      <c r="O148" s="603"/>
      <c r="P148" s="667" t="s">
        <v>1163</v>
      </c>
      <c r="Q148" s="596" t="s">
        <v>1164</v>
      </c>
      <c r="R148" s="596" t="s">
        <v>2422</v>
      </c>
      <c r="S148" s="596">
        <v>33</v>
      </c>
      <c r="T148" s="596">
        <v>0</v>
      </c>
      <c r="U148" s="596">
        <v>33</v>
      </c>
      <c r="V148" s="596">
        <v>0</v>
      </c>
      <c r="W148" s="603"/>
      <c r="X148" s="668">
        <v>300125</v>
      </c>
      <c r="Y148" s="376" t="s">
        <v>78</v>
      </c>
      <c r="Z148" s="596" t="s">
        <v>5910</v>
      </c>
      <c r="AA148" s="766"/>
      <c r="AB148" s="596" t="str">
        <f t="shared" si="13"/>
        <v>Unique</v>
      </c>
      <c r="AC148" s="603"/>
      <c r="AD148" s="603"/>
      <c r="AE148" s="603"/>
      <c r="AF148" s="603"/>
      <c r="AG148" s="603"/>
      <c r="AH148" s="603"/>
      <c r="AI148" s="603"/>
      <c r="AJ148" s="603"/>
      <c r="AK148" s="603"/>
      <c r="AL148" s="603"/>
      <c r="AM148" s="603"/>
      <c r="AN148" s="603"/>
      <c r="AO148" s="603"/>
      <c r="AP148" s="603"/>
      <c r="AQ148" s="603"/>
      <c r="AR148" s="603"/>
      <c r="AS148" s="603"/>
      <c r="AT148" s="603"/>
      <c r="AU148" s="603"/>
      <c r="AV148" s="603"/>
      <c r="AW148" s="603"/>
      <c r="AX148" s="603"/>
      <c r="AY148" s="603"/>
      <c r="AZ148" s="603"/>
      <c r="BA148" s="603"/>
      <c r="BB148" s="603"/>
      <c r="BC148" s="603"/>
      <c r="BD148" s="603"/>
      <c r="BE148" s="603"/>
      <c r="BF148" s="603"/>
      <c r="BG148" s="603"/>
      <c r="BH148" s="603"/>
      <c r="BI148" s="603"/>
      <c r="BJ148" s="603"/>
      <c r="BK148" s="603"/>
      <c r="BL148" s="603"/>
      <c r="BM148" s="603"/>
      <c r="BN148" s="603"/>
      <c r="BO148" s="603"/>
      <c r="BP148" s="603"/>
      <c r="BQ148" s="603"/>
      <c r="BR148" s="603"/>
      <c r="BS148" s="603"/>
      <c r="BT148" s="603"/>
      <c r="BU148" s="603"/>
      <c r="BV148" s="603"/>
      <c r="BW148" s="603"/>
      <c r="BX148" s="603"/>
      <c r="BY148" s="603"/>
      <c r="BZ148" s="603"/>
      <c r="CA148" s="603"/>
      <c r="CB148" s="603"/>
      <c r="CC148" s="603"/>
      <c r="CD148" s="603"/>
      <c r="CE148" s="603"/>
      <c r="CF148" s="603"/>
      <c r="CG148" s="603"/>
      <c r="CH148" s="603"/>
      <c r="CI148" s="603"/>
      <c r="CJ148" s="603"/>
      <c r="CK148" s="603"/>
    </row>
    <row r="149" spans="1:89" ht="14.25">
      <c r="A149" s="656" t="str">
        <f t="shared" si="12"/>
        <v>31_1_280621_HO_p_ch.bi</v>
      </c>
      <c r="B149" s="682" t="s">
        <v>5751</v>
      </c>
      <c r="C149" s="682" t="s">
        <v>5752</v>
      </c>
      <c r="D149" s="683">
        <v>31</v>
      </c>
      <c r="E149" s="683">
        <v>1</v>
      </c>
      <c r="F149" s="683" t="s">
        <v>5827</v>
      </c>
      <c r="G149" s="683" t="s">
        <v>5719</v>
      </c>
      <c r="H149" s="683">
        <v>2021</v>
      </c>
      <c r="I149" s="684" t="s">
        <v>5729</v>
      </c>
      <c r="J149" s="684" t="str">
        <f t="shared" si="1"/>
        <v>HO_p</v>
      </c>
      <c r="K149" s="682" t="s">
        <v>5753</v>
      </c>
      <c r="L149" s="684" t="s">
        <v>5723</v>
      </c>
      <c r="M149" s="684" t="s">
        <v>476</v>
      </c>
      <c r="N149" s="696">
        <v>121</v>
      </c>
      <c r="O149" s="603"/>
      <c r="P149" s="667" t="s">
        <v>287</v>
      </c>
      <c r="Q149" s="596" t="s">
        <v>288</v>
      </c>
      <c r="R149" s="596" t="s">
        <v>2422</v>
      </c>
      <c r="S149" s="596">
        <v>1</v>
      </c>
      <c r="T149" s="596">
        <v>0</v>
      </c>
      <c r="U149" s="596">
        <v>1</v>
      </c>
      <c r="V149" s="596">
        <v>0</v>
      </c>
      <c r="W149" s="603"/>
      <c r="X149" s="668">
        <v>300125</v>
      </c>
      <c r="Y149" s="376" t="s">
        <v>78</v>
      </c>
      <c r="Z149" s="596" t="s">
        <v>5911</v>
      </c>
      <c r="AA149" s="766"/>
      <c r="AB149" s="596" t="str">
        <f t="shared" si="13"/>
        <v>Unique</v>
      </c>
      <c r="AC149" s="603"/>
      <c r="AD149" s="603"/>
      <c r="AE149" s="603"/>
      <c r="AF149" s="603"/>
      <c r="AG149" s="603"/>
      <c r="AH149" s="603"/>
      <c r="AI149" s="603"/>
      <c r="AJ149" s="603"/>
      <c r="AK149" s="603"/>
      <c r="AL149" s="603"/>
      <c r="AM149" s="603"/>
      <c r="AN149" s="603"/>
      <c r="AO149" s="603"/>
      <c r="AP149" s="603"/>
      <c r="AQ149" s="603"/>
      <c r="AR149" s="603"/>
      <c r="AS149" s="603"/>
      <c r="AT149" s="603"/>
      <c r="AU149" s="603"/>
      <c r="AV149" s="603"/>
      <c r="AW149" s="603"/>
      <c r="AX149" s="603"/>
      <c r="AY149" s="603"/>
      <c r="AZ149" s="603"/>
      <c r="BA149" s="603"/>
      <c r="BB149" s="603"/>
      <c r="BC149" s="603"/>
      <c r="BD149" s="603"/>
      <c r="BE149" s="603"/>
      <c r="BF149" s="603"/>
      <c r="BG149" s="603"/>
      <c r="BH149" s="603"/>
      <c r="BI149" s="603"/>
      <c r="BJ149" s="603"/>
      <c r="BK149" s="603"/>
      <c r="BL149" s="603"/>
      <c r="BM149" s="603"/>
      <c r="BN149" s="603"/>
      <c r="BO149" s="603"/>
      <c r="BP149" s="603"/>
      <c r="BQ149" s="603"/>
      <c r="BR149" s="603"/>
      <c r="BS149" s="603"/>
      <c r="BT149" s="603"/>
      <c r="BU149" s="603"/>
      <c r="BV149" s="603"/>
      <c r="BW149" s="603"/>
      <c r="BX149" s="603"/>
      <c r="BY149" s="603"/>
      <c r="BZ149" s="603"/>
      <c r="CA149" s="603"/>
      <c r="CB149" s="603"/>
      <c r="CC149" s="603"/>
      <c r="CD149" s="603"/>
      <c r="CE149" s="603"/>
      <c r="CF149" s="603"/>
      <c r="CG149" s="603"/>
      <c r="CH149" s="603"/>
      <c r="CI149" s="603"/>
      <c r="CJ149" s="603"/>
      <c r="CK149" s="603"/>
    </row>
    <row r="150" spans="1:89" ht="14.25">
      <c r="A150" s="656" t="str">
        <f t="shared" si="12"/>
        <v>12_1_280621_HE_p_ep.ba</v>
      </c>
      <c r="B150" s="669" t="s">
        <v>5732</v>
      </c>
      <c r="C150" s="669" t="s">
        <v>5733</v>
      </c>
      <c r="D150" s="670">
        <v>12</v>
      </c>
      <c r="E150" s="670">
        <v>1</v>
      </c>
      <c r="F150" s="670" t="s">
        <v>5827</v>
      </c>
      <c r="G150" s="670" t="s">
        <v>5719</v>
      </c>
      <c r="H150" s="670">
        <v>2021</v>
      </c>
      <c r="I150" s="672" t="s">
        <v>5729</v>
      </c>
      <c r="J150" s="672" t="str">
        <f t="shared" si="1"/>
        <v>HE_p</v>
      </c>
      <c r="K150" s="669" t="s">
        <v>5734</v>
      </c>
      <c r="L150" s="672" t="s">
        <v>5723</v>
      </c>
      <c r="M150" s="672" t="s">
        <v>476</v>
      </c>
      <c r="N150" s="661">
        <v>80</v>
      </c>
      <c r="O150" s="603"/>
      <c r="P150" s="662" t="s">
        <v>84</v>
      </c>
      <c r="Q150" s="376" t="s">
        <v>85</v>
      </c>
      <c r="R150" s="596" t="s">
        <v>2422</v>
      </c>
      <c r="S150" s="596">
        <v>6</v>
      </c>
      <c r="T150" s="596">
        <v>0</v>
      </c>
      <c r="U150" s="596">
        <v>6</v>
      </c>
      <c r="V150" s="596">
        <v>0</v>
      </c>
      <c r="W150" s="603"/>
      <c r="X150" s="668">
        <v>310125</v>
      </c>
      <c r="Y150" s="376" t="s">
        <v>78</v>
      </c>
      <c r="Z150" s="596" t="s">
        <v>5912</v>
      </c>
      <c r="AA150" s="766"/>
      <c r="AB150" s="596" t="str">
        <f t="shared" si="13"/>
        <v>Unique</v>
      </c>
      <c r="AC150" s="603"/>
      <c r="AD150" s="603"/>
      <c r="AE150" s="603"/>
      <c r="AF150" s="603"/>
      <c r="AG150" s="603"/>
      <c r="AH150" s="603"/>
      <c r="AI150" s="603"/>
      <c r="AJ150" s="603"/>
      <c r="AK150" s="603"/>
      <c r="AL150" s="603"/>
      <c r="AM150" s="603"/>
      <c r="AN150" s="603"/>
      <c r="AO150" s="603"/>
      <c r="AP150" s="603"/>
      <c r="AQ150" s="603"/>
      <c r="AR150" s="603"/>
      <c r="AS150" s="603"/>
      <c r="AT150" s="603"/>
      <c r="AU150" s="603"/>
      <c r="AV150" s="603"/>
      <c r="AW150" s="603"/>
      <c r="AX150" s="603"/>
      <c r="AY150" s="603"/>
      <c r="AZ150" s="603"/>
      <c r="BA150" s="603"/>
      <c r="BB150" s="603"/>
      <c r="BC150" s="603"/>
      <c r="BD150" s="603"/>
      <c r="BE150" s="603"/>
      <c r="BF150" s="603"/>
      <c r="BG150" s="603"/>
      <c r="BH150" s="603"/>
      <c r="BI150" s="603"/>
      <c r="BJ150" s="603"/>
      <c r="BK150" s="603"/>
      <c r="BL150" s="603"/>
      <c r="BM150" s="603"/>
      <c r="BN150" s="603"/>
      <c r="BO150" s="603"/>
      <c r="BP150" s="603"/>
      <c r="BQ150" s="603"/>
      <c r="BR150" s="603"/>
      <c r="BS150" s="603"/>
      <c r="BT150" s="603"/>
      <c r="BU150" s="603"/>
      <c r="BV150" s="603"/>
      <c r="BW150" s="603"/>
      <c r="BX150" s="603"/>
      <c r="BY150" s="603"/>
      <c r="BZ150" s="603"/>
      <c r="CA150" s="603"/>
      <c r="CB150" s="603"/>
      <c r="CC150" s="603"/>
      <c r="CD150" s="603"/>
      <c r="CE150" s="603"/>
      <c r="CF150" s="603"/>
      <c r="CG150" s="603"/>
      <c r="CH150" s="603"/>
      <c r="CI150" s="603"/>
      <c r="CJ150" s="603"/>
      <c r="CK150" s="603"/>
    </row>
    <row r="151" spans="1:89" ht="14.25">
      <c r="A151" s="656" t="str">
        <f t="shared" si="12"/>
        <v>12_1_280621_HE_p_sp.</v>
      </c>
      <c r="B151" s="669" t="s">
        <v>5732</v>
      </c>
      <c r="C151" s="669" t="s">
        <v>5733</v>
      </c>
      <c r="D151" s="670">
        <v>12</v>
      </c>
      <c r="E151" s="670">
        <v>1</v>
      </c>
      <c r="F151" s="670" t="s">
        <v>5827</v>
      </c>
      <c r="G151" s="670" t="s">
        <v>5719</v>
      </c>
      <c r="H151" s="670">
        <v>2021</v>
      </c>
      <c r="I151" s="672" t="s">
        <v>5729</v>
      </c>
      <c r="J151" s="672" t="str">
        <f t="shared" si="1"/>
        <v>HE_p</v>
      </c>
      <c r="K151" s="669" t="s">
        <v>5734</v>
      </c>
      <c r="L151" s="672" t="s">
        <v>5723</v>
      </c>
      <c r="M151" s="672" t="s">
        <v>476</v>
      </c>
      <c r="N151" s="661">
        <v>80</v>
      </c>
      <c r="O151" s="603"/>
      <c r="P151" s="667" t="s">
        <v>1163</v>
      </c>
      <c r="Q151" s="596" t="s">
        <v>1164</v>
      </c>
      <c r="R151" s="596" t="s">
        <v>2422</v>
      </c>
      <c r="S151" s="596">
        <v>24</v>
      </c>
      <c r="T151" s="596">
        <v>0</v>
      </c>
      <c r="U151" s="596">
        <v>24</v>
      </c>
      <c r="V151" s="596">
        <v>0</v>
      </c>
      <c r="W151" s="603"/>
      <c r="X151" s="668">
        <v>310125</v>
      </c>
      <c r="Y151" s="376" t="s">
        <v>78</v>
      </c>
      <c r="Z151" s="596" t="s">
        <v>5913</v>
      </c>
      <c r="AA151" s="766"/>
      <c r="AB151" s="596" t="str">
        <f t="shared" si="13"/>
        <v>Unique</v>
      </c>
      <c r="AC151" s="603"/>
      <c r="AD151" s="603"/>
      <c r="AE151" s="603"/>
      <c r="AF151" s="603"/>
      <c r="AG151" s="603"/>
      <c r="AH151" s="603"/>
      <c r="AI151" s="603"/>
      <c r="AJ151" s="603"/>
      <c r="AK151" s="603"/>
      <c r="AL151" s="603"/>
      <c r="AM151" s="603"/>
      <c r="AN151" s="603"/>
      <c r="AO151" s="603"/>
      <c r="AP151" s="603"/>
      <c r="AQ151" s="603"/>
      <c r="AR151" s="603"/>
      <c r="AS151" s="603"/>
      <c r="AT151" s="603"/>
      <c r="AU151" s="603"/>
      <c r="AV151" s="603"/>
      <c r="AW151" s="603"/>
      <c r="AX151" s="603"/>
      <c r="AY151" s="603"/>
      <c r="AZ151" s="603"/>
      <c r="BA151" s="603"/>
      <c r="BB151" s="603"/>
      <c r="BC151" s="603"/>
      <c r="BD151" s="603"/>
      <c r="BE151" s="603"/>
      <c r="BF151" s="603"/>
      <c r="BG151" s="603"/>
      <c r="BH151" s="603"/>
      <c r="BI151" s="603"/>
      <c r="BJ151" s="603"/>
      <c r="BK151" s="603"/>
      <c r="BL151" s="603"/>
      <c r="BM151" s="603"/>
      <c r="BN151" s="603"/>
      <c r="BO151" s="603"/>
      <c r="BP151" s="603"/>
      <c r="BQ151" s="603"/>
      <c r="BR151" s="603"/>
      <c r="BS151" s="603"/>
      <c r="BT151" s="603"/>
      <c r="BU151" s="603"/>
      <c r="BV151" s="603"/>
      <c r="BW151" s="603"/>
      <c r="BX151" s="603"/>
      <c r="BY151" s="603"/>
      <c r="BZ151" s="603"/>
      <c r="CA151" s="603"/>
      <c r="CB151" s="603"/>
      <c r="CC151" s="603"/>
      <c r="CD151" s="603"/>
      <c r="CE151" s="603"/>
      <c r="CF151" s="603"/>
      <c r="CG151" s="603"/>
      <c r="CH151" s="603"/>
      <c r="CI151" s="603"/>
      <c r="CJ151" s="603"/>
      <c r="CK151" s="603"/>
    </row>
    <row r="152" spans="1:89" ht="14.25">
      <c r="A152" s="656" t="str">
        <f t="shared" si="12"/>
        <v>29_1_280621_G_p_ep.ba</v>
      </c>
      <c r="B152" s="693" t="s">
        <v>5789</v>
      </c>
      <c r="C152" s="693" t="s">
        <v>5790</v>
      </c>
      <c r="D152" s="694">
        <v>29</v>
      </c>
      <c r="E152" s="694">
        <v>1</v>
      </c>
      <c r="F152" s="694" t="s">
        <v>5827</v>
      </c>
      <c r="G152" s="694" t="s">
        <v>5719</v>
      </c>
      <c r="H152" s="694">
        <v>2021</v>
      </c>
      <c r="I152" s="695" t="s">
        <v>5729</v>
      </c>
      <c r="J152" s="695" t="str">
        <f t="shared" si="1"/>
        <v>G_p</v>
      </c>
      <c r="K152" s="693" t="s">
        <v>5791</v>
      </c>
      <c r="L152" s="695" t="s">
        <v>5723</v>
      </c>
      <c r="M152" s="695" t="s">
        <v>476</v>
      </c>
      <c r="N152" s="661">
        <f t="shared" ref="N152:N153" si="16">13+4+1+8+14</f>
        <v>40</v>
      </c>
      <c r="O152" s="603"/>
      <c r="P152" s="662" t="s">
        <v>84</v>
      </c>
      <c r="Q152" s="376" t="s">
        <v>85</v>
      </c>
      <c r="R152" s="596" t="s">
        <v>2422</v>
      </c>
      <c r="S152" s="596">
        <v>8</v>
      </c>
      <c r="T152" s="596">
        <v>3</v>
      </c>
      <c r="U152" s="596">
        <v>5</v>
      </c>
      <c r="V152" s="596">
        <v>0</v>
      </c>
      <c r="W152" s="603"/>
      <c r="X152" s="668">
        <v>310125</v>
      </c>
      <c r="Y152" s="376" t="s">
        <v>78</v>
      </c>
      <c r="Z152" s="596" t="s">
        <v>5914</v>
      </c>
      <c r="AA152" s="766"/>
      <c r="AB152" s="596" t="str">
        <f t="shared" si="13"/>
        <v>Unique</v>
      </c>
      <c r="AC152" s="603"/>
      <c r="AD152" s="603"/>
      <c r="AE152" s="603"/>
      <c r="AF152" s="603"/>
      <c r="AG152" s="603"/>
      <c r="AH152" s="603"/>
      <c r="AI152" s="603"/>
      <c r="AJ152" s="603"/>
      <c r="AK152" s="603"/>
      <c r="AL152" s="603"/>
      <c r="AM152" s="603"/>
      <c r="AN152" s="603"/>
      <c r="AO152" s="603"/>
      <c r="AP152" s="603"/>
      <c r="AQ152" s="603"/>
      <c r="AR152" s="603"/>
      <c r="AS152" s="603"/>
      <c r="AT152" s="603"/>
      <c r="AU152" s="603"/>
      <c r="AV152" s="603"/>
      <c r="AW152" s="603"/>
      <c r="AX152" s="603"/>
      <c r="AY152" s="603"/>
      <c r="AZ152" s="603"/>
      <c r="BA152" s="603"/>
      <c r="BB152" s="603"/>
      <c r="BC152" s="603"/>
      <c r="BD152" s="603"/>
      <c r="BE152" s="603"/>
      <c r="BF152" s="603"/>
      <c r="BG152" s="603"/>
      <c r="BH152" s="603"/>
      <c r="BI152" s="603"/>
      <c r="BJ152" s="603"/>
      <c r="BK152" s="603"/>
      <c r="BL152" s="603"/>
      <c r="BM152" s="603"/>
      <c r="BN152" s="603"/>
      <c r="BO152" s="603"/>
      <c r="BP152" s="603"/>
      <c r="BQ152" s="603"/>
      <c r="BR152" s="603"/>
      <c r="BS152" s="603"/>
      <c r="BT152" s="603"/>
      <c r="BU152" s="603"/>
      <c r="BV152" s="603"/>
      <c r="BW152" s="603"/>
      <c r="BX152" s="603"/>
      <c r="BY152" s="603"/>
      <c r="BZ152" s="603"/>
      <c r="CA152" s="603"/>
      <c r="CB152" s="603"/>
      <c r="CC152" s="603"/>
      <c r="CD152" s="603"/>
      <c r="CE152" s="603"/>
      <c r="CF152" s="603"/>
      <c r="CG152" s="603"/>
      <c r="CH152" s="603"/>
      <c r="CI152" s="603"/>
      <c r="CJ152" s="603"/>
      <c r="CK152" s="603"/>
    </row>
    <row r="153" spans="1:89" ht="14.25">
      <c r="A153" s="656" t="str">
        <f t="shared" si="12"/>
        <v>29_1_280621_G_p_sp.</v>
      </c>
      <c r="B153" s="693" t="s">
        <v>5789</v>
      </c>
      <c r="C153" s="693" t="s">
        <v>5790</v>
      </c>
      <c r="D153" s="694">
        <v>29</v>
      </c>
      <c r="E153" s="694">
        <v>1</v>
      </c>
      <c r="F153" s="694" t="s">
        <v>5827</v>
      </c>
      <c r="G153" s="694" t="s">
        <v>5719</v>
      </c>
      <c r="H153" s="694">
        <v>2021</v>
      </c>
      <c r="I153" s="695" t="s">
        <v>5729</v>
      </c>
      <c r="J153" s="695" t="str">
        <f t="shared" si="1"/>
        <v>G_p</v>
      </c>
      <c r="K153" s="693" t="s">
        <v>5791</v>
      </c>
      <c r="L153" s="695" t="s">
        <v>5723</v>
      </c>
      <c r="M153" s="695" t="s">
        <v>476</v>
      </c>
      <c r="N153" s="661">
        <f t="shared" si="16"/>
        <v>40</v>
      </c>
      <c r="O153" s="603"/>
      <c r="P153" s="667" t="s">
        <v>1163</v>
      </c>
      <c r="Q153" s="596" t="s">
        <v>1164</v>
      </c>
      <c r="R153" s="596" t="s">
        <v>2422</v>
      </c>
      <c r="S153" s="596">
        <v>14</v>
      </c>
      <c r="T153" s="596">
        <v>0</v>
      </c>
      <c r="U153" s="596">
        <v>14</v>
      </c>
      <c r="V153" s="596">
        <v>0</v>
      </c>
      <c r="W153" s="603"/>
      <c r="X153" s="668">
        <v>310125</v>
      </c>
      <c r="Y153" s="376" t="s">
        <v>78</v>
      </c>
      <c r="Z153" s="596" t="s">
        <v>5915</v>
      </c>
      <c r="AA153" s="766"/>
      <c r="AB153" s="596" t="str">
        <f t="shared" si="13"/>
        <v>Unique</v>
      </c>
      <c r="AC153" s="603"/>
      <c r="AD153" s="603"/>
      <c r="AE153" s="603"/>
      <c r="AF153" s="603"/>
      <c r="AG153" s="603"/>
      <c r="AH153" s="603"/>
      <c r="AI153" s="603"/>
      <c r="AJ153" s="603"/>
      <c r="AK153" s="603"/>
      <c r="AL153" s="603"/>
      <c r="AM153" s="603"/>
      <c r="AN153" s="603"/>
      <c r="AO153" s="603"/>
      <c r="AP153" s="603"/>
      <c r="AQ153" s="603"/>
      <c r="AR153" s="603"/>
      <c r="AS153" s="603"/>
      <c r="AT153" s="603"/>
      <c r="AU153" s="603"/>
      <c r="AV153" s="603"/>
      <c r="AW153" s="603"/>
      <c r="AX153" s="603"/>
      <c r="AY153" s="603"/>
      <c r="AZ153" s="603"/>
      <c r="BA153" s="603"/>
      <c r="BB153" s="603"/>
      <c r="BC153" s="603"/>
      <c r="BD153" s="603"/>
      <c r="BE153" s="603"/>
      <c r="BF153" s="603"/>
      <c r="BG153" s="603"/>
      <c r="BH153" s="603"/>
      <c r="BI153" s="603"/>
      <c r="BJ153" s="603"/>
      <c r="BK153" s="603"/>
      <c r="BL153" s="603"/>
      <c r="BM153" s="603"/>
      <c r="BN153" s="603"/>
      <c r="BO153" s="603"/>
      <c r="BP153" s="603"/>
      <c r="BQ153" s="603"/>
      <c r="BR153" s="603"/>
      <c r="BS153" s="603"/>
      <c r="BT153" s="603"/>
      <c r="BU153" s="603"/>
      <c r="BV153" s="603"/>
      <c r="BW153" s="603"/>
      <c r="BX153" s="603"/>
      <c r="BY153" s="603"/>
      <c r="BZ153" s="603"/>
      <c r="CA153" s="603"/>
      <c r="CB153" s="603"/>
      <c r="CC153" s="603"/>
      <c r="CD153" s="603"/>
      <c r="CE153" s="603"/>
      <c r="CF153" s="603"/>
      <c r="CG153" s="603"/>
      <c r="CH153" s="603"/>
      <c r="CI153" s="603"/>
      <c r="CJ153" s="603"/>
      <c r="CK153" s="603"/>
    </row>
    <row r="154" spans="1:89" ht="14.25">
      <c r="A154" s="656" t="str">
        <f t="shared" si="12"/>
        <v>31_2_140621_V_p_ep.ba</v>
      </c>
      <c r="B154" s="673" t="s">
        <v>5736</v>
      </c>
      <c r="C154" s="673" t="s">
        <v>5737</v>
      </c>
      <c r="D154" s="674">
        <v>31</v>
      </c>
      <c r="E154" s="674">
        <v>2</v>
      </c>
      <c r="F154" s="674" t="s">
        <v>2084</v>
      </c>
      <c r="G154" s="674" t="s">
        <v>5827</v>
      </c>
      <c r="H154" s="674">
        <v>2021</v>
      </c>
      <c r="I154" s="675" t="s">
        <v>5729</v>
      </c>
      <c r="J154" s="675" t="str">
        <f t="shared" si="1"/>
        <v>V_p</v>
      </c>
      <c r="K154" s="673" t="s">
        <v>5738</v>
      </c>
      <c r="L154" s="675" t="s">
        <v>5723</v>
      </c>
      <c r="M154" s="675" t="s">
        <v>476</v>
      </c>
      <c r="N154" s="661">
        <f t="shared" ref="N154:N155" si="17">17+3+4+22+15</f>
        <v>61</v>
      </c>
      <c r="O154" s="603"/>
      <c r="P154" s="662" t="s">
        <v>84</v>
      </c>
      <c r="Q154" s="376" t="s">
        <v>85</v>
      </c>
      <c r="R154" s="596" t="s">
        <v>2422</v>
      </c>
      <c r="S154" s="596">
        <v>4</v>
      </c>
      <c r="T154" s="596">
        <v>0</v>
      </c>
      <c r="U154" s="596">
        <v>4</v>
      </c>
      <c r="V154" s="596">
        <v>0</v>
      </c>
      <c r="W154" s="603"/>
      <c r="X154" s="668">
        <v>310125</v>
      </c>
      <c r="Y154" s="376" t="s">
        <v>78</v>
      </c>
      <c r="Z154" s="596" t="s">
        <v>5916</v>
      </c>
      <c r="AA154" s="766"/>
      <c r="AB154" s="596" t="str">
        <f t="shared" si="13"/>
        <v>Unique</v>
      </c>
      <c r="AC154" s="603"/>
      <c r="AD154" s="603"/>
      <c r="AE154" s="603"/>
      <c r="AF154" s="603"/>
      <c r="AG154" s="603"/>
      <c r="AH154" s="603"/>
      <c r="AI154" s="603"/>
      <c r="AJ154" s="603"/>
      <c r="AK154" s="603"/>
      <c r="AL154" s="603"/>
      <c r="AM154" s="603"/>
      <c r="AN154" s="603"/>
      <c r="AO154" s="603"/>
      <c r="AP154" s="603"/>
      <c r="AQ154" s="603"/>
      <c r="AR154" s="603"/>
      <c r="AS154" s="603"/>
      <c r="AT154" s="603"/>
      <c r="AU154" s="603"/>
      <c r="AV154" s="603"/>
      <c r="AW154" s="603"/>
      <c r="AX154" s="603"/>
      <c r="AY154" s="603"/>
      <c r="AZ154" s="603"/>
      <c r="BA154" s="603"/>
      <c r="BB154" s="603"/>
      <c r="BC154" s="603"/>
      <c r="BD154" s="603"/>
      <c r="BE154" s="603"/>
      <c r="BF154" s="603"/>
      <c r="BG154" s="603"/>
      <c r="BH154" s="603"/>
      <c r="BI154" s="603"/>
      <c r="BJ154" s="603"/>
      <c r="BK154" s="603"/>
      <c r="BL154" s="603"/>
      <c r="BM154" s="603"/>
      <c r="BN154" s="603"/>
      <c r="BO154" s="603"/>
      <c r="BP154" s="603"/>
      <c r="BQ154" s="603"/>
      <c r="BR154" s="603"/>
      <c r="BS154" s="603"/>
      <c r="BT154" s="603"/>
      <c r="BU154" s="603"/>
      <c r="BV154" s="603"/>
      <c r="BW154" s="603"/>
      <c r="BX154" s="603"/>
      <c r="BY154" s="603"/>
      <c r="BZ154" s="603"/>
      <c r="CA154" s="603"/>
      <c r="CB154" s="603"/>
      <c r="CC154" s="603"/>
      <c r="CD154" s="603"/>
      <c r="CE154" s="603"/>
      <c r="CF154" s="603"/>
      <c r="CG154" s="603"/>
      <c r="CH154" s="603"/>
      <c r="CI154" s="603"/>
      <c r="CJ154" s="603"/>
      <c r="CK154" s="603"/>
    </row>
    <row r="155" spans="1:89" ht="14.25">
      <c r="A155" s="656" t="str">
        <f t="shared" si="12"/>
        <v>31_2_140621_V_p_sp.</v>
      </c>
      <c r="B155" s="673" t="s">
        <v>5736</v>
      </c>
      <c r="C155" s="673" t="s">
        <v>5737</v>
      </c>
      <c r="D155" s="674">
        <v>31</v>
      </c>
      <c r="E155" s="674">
        <v>2</v>
      </c>
      <c r="F155" s="674" t="s">
        <v>2084</v>
      </c>
      <c r="G155" s="674" t="s">
        <v>5827</v>
      </c>
      <c r="H155" s="674">
        <v>2021</v>
      </c>
      <c r="I155" s="675" t="s">
        <v>5729</v>
      </c>
      <c r="J155" s="675" t="str">
        <f t="shared" si="1"/>
        <v>V_p</v>
      </c>
      <c r="K155" s="673" t="s">
        <v>5738</v>
      </c>
      <c r="L155" s="675" t="s">
        <v>5723</v>
      </c>
      <c r="M155" s="675" t="s">
        <v>476</v>
      </c>
      <c r="N155" s="661">
        <f t="shared" si="17"/>
        <v>61</v>
      </c>
      <c r="O155" s="603"/>
      <c r="P155" s="667" t="s">
        <v>1163</v>
      </c>
      <c r="Q155" s="596" t="s">
        <v>1164</v>
      </c>
      <c r="R155" s="596" t="s">
        <v>2422</v>
      </c>
      <c r="S155" s="596">
        <v>22</v>
      </c>
      <c r="T155" s="596">
        <v>0</v>
      </c>
      <c r="U155" s="596">
        <v>22</v>
      </c>
      <c r="V155" s="596">
        <v>0</v>
      </c>
      <c r="W155" s="603"/>
      <c r="X155" s="668">
        <v>310125</v>
      </c>
      <c r="Y155" s="376" t="s">
        <v>78</v>
      </c>
      <c r="Z155" s="596" t="s">
        <v>5917</v>
      </c>
      <c r="AA155" s="766"/>
      <c r="AB155" s="596" t="str">
        <f t="shared" si="13"/>
        <v>Unique</v>
      </c>
      <c r="AC155" s="603"/>
      <c r="AD155" s="603"/>
      <c r="AE155" s="603"/>
      <c r="AF155" s="603"/>
      <c r="AG155" s="603"/>
      <c r="AH155" s="603"/>
      <c r="AI155" s="603"/>
      <c r="AJ155" s="603"/>
      <c r="AK155" s="603"/>
      <c r="AL155" s="603"/>
      <c r="AM155" s="603"/>
      <c r="AN155" s="603"/>
      <c r="AO155" s="603"/>
      <c r="AP155" s="603"/>
      <c r="AQ155" s="603"/>
      <c r="AR155" s="603"/>
      <c r="AS155" s="603"/>
      <c r="AT155" s="603"/>
      <c r="AU155" s="603"/>
      <c r="AV155" s="603"/>
      <c r="AW155" s="603"/>
      <c r="AX155" s="603"/>
      <c r="AY155" s="603"/>
      <c r="AZ155" s="603"/>
      <c r="BA155" s="603"/>
      <c r="BB155" s="603"/>
      <c r="BC155" s="603"/>
      <c r="BD155" s="603"/>
      <c r="BE155" s="603"/>
      <c r="BF155" s="603"/>
      <c r="BG155" s="603"/>
      <c r="BH155" s="603"/>
      <c r="BI155" s="603"/>
      <c r="BJ155" s="603"/>
      <c r="BK155" s="603"/>
      <c r="BL155" s="603"/>
      <c r="BM155" s="603"/>
      <c r="BN155" s="603"/>
      <c r="BO155" s="603"/>
      <c r="BP155" s="603"/>
      <c r="BQ155" s="603"/>
      <c r="BR155" s="603"/>
      <c r="BS155" s="603"/>
      <c r="BT155" s="603"/>
      <c r="BU155" s="603"/>
      <c r="BV155" s="603"/>
      <c r="BW155" s="603"/>
      <c r="BX155" s="603"/>
      <c r="BY155" s="603"/>
      <c r="BZ155" s="603"/>
      <c r="CA155" s="603"/>
      <c r="CB155" s="603"/>
      <c r="CC155" s="603"/>
      <c r="CD155" s="603"/>
      <c r="CE155" s="603"/>
      <c r="CF155" s="603"/>
      <c r="CG155" s="603"/>
      <c r="CH155" s="603"/>
      <c r="CI155" s="603"/>
      <c r="CJ155" s="603"/>
      <c r="CK155" s="603"/>
    </row>
    <row r="156" spans="1:89" ht="14.25">
      <c r="A156" s="656" t="str">
        <f t="shared" si="12"/>
        <v>31_1_120721_HO_p_ep.ba</v>
      </c>
      <c r="B156" s="682" t="s">
        <v>5751</v>
      </c>
      <c r="C156" s="682" t="s">
        <v>5752</v>
      </c>
      <c r="D156" s="683">
        <v>31</v>
      </c>
      <c r="E156" s="683">
        <v>1</v>
      </c>
      <c r="F156" s="683" t="s">
        <v>5719</v>
      </c>
      <c r="G156" s="683" t="s">
        <v>5720</v>
      </c>
      <c r="H156" s="683">
        <v>2021</v>
      </c>
      <c r="I156" s="684" t="s">
        <v>5729</v>
      </c>
      <c r="J156" s="684" t="str">
        <f t="shared" si="1"/>
        <v>HO_p</v>
      </c>
      <c r="K156" s="682" t="s">
        <v>5753</v>
      </c>
      <c r="L156" s="684" t="s">
        <v>5723</v>
      </c>
      <c r="M156" s="684" t="s">
        <v>476</v>
      </c>
      <c r="N156" s="661">
        <v>62</v>
      </c>
      <c r="O156" s="603"/>
      <c r="P156" s="662" t="s">
        <v>84</v>
      </c>
      <c r="Q156" s="376" t="s">
        <v>85</v>
      </c>
      <c r="R156" s="596" t="s">
        <v>2422</v>
      </c>
      <c r="S156" s="596">
        <v>5</v>
      </c>
      <c r="T156" s="596">
        <v>1</v>
      </c>
      <c r="U156" s="596">
        <v>4</v>
      </c>
      <c r="V156" s="596">
        <v>0</v>
      </c>
      <c r="W156" s="603"/>
      <c r="X156" s="668">
        <v>310125</v>
      </c>
      <c r="Y156" s="376" t="s">
        <v>78</v>
      </c>
      <c r="Z156" s="596" t="s">
        <v>5918</v>
      </c>
      <c r="AA156" s="766"/>
      <c r="AB156" s="596" t="str">
        <f t="shared" si="13"/>
        <v>Unique</v>
      </c>
      <c r="AC156" s="603"/>
      <c r="AD156" s="603"/>
      <c r="AE156" s="603"/>
      <c r="AF156" s="603"/>
      <c r="AG156" s="603"/>
      <c r="AH156" s="603"/>
      <c r="AI156" s="603"/>
      <c r="AJ156" s="603"/>
      <c r="AK156" s="603"/>
      <c r="AL156" s="603"/>
      <c r="AM156" s="603"/>
      <c r="AN156" s="603"/>
      <c r="AO156" s="603"/>
      <c r="AP156" s="603"/>
      <c r="AQ156" s="603"/>
      <c r="AR156" s="603"/>
      <c r="AS156" s="603"/>
      <c r="AT156" s="603"/>
      <c r="AU156" s="603"/>
      <c r="AV156" s="603"/>
      <c r="AW156" s="603"/>
      <c r="AX156" s="603"/>
      <c r="AY156" s="603"/>
      <c r="AZ156" s="603"/>
      <c r="BA156" s="603"/>
      <c r="BB156" s="603"/>
      <c r="BC156" s="603"/>
      <c r="BD156" s="603"/>
      <c r="BE156" s="603"/>
      <c r="BF156" s="603"/>
      <c r="BG156" s="603"/>
      <c r="BH156" s="603"/>
      <c r="BI156" s="603"/>
      <c r="BJ156" s="603"/>
      <c r="BK156" s="603"/>
      <c r="BL156" s="603"/>
      <c r="BM156" s="603"/>
      <c r="BN156" s="603"/>
      <c r="BO156" s="603"/>
      <c r="BP156" s="603"/>
      <c r="BQ156" s="603"/>
      <c r="BR156" s="603"/>
      <c r="BS156" s="603"/>
      <c r="BT156" s="603"/>
      <c r="BU156" s="603"/>
      <c r="BV156" s="603"/>
      <c r="BW156" s="603"/>
      <c r="BX156" s="603"/>
      <c r="BY156" s="603"/>
      <c r="BZ156" s="603"/>
      <c r="CA156" s="603"/>
      <c r="CB156" s="603"/>
      <c r="CC156" s="603"/>
      <c r="CD156" s="603"/>
      <c r="CE156" s="603"/>
      <c r="CF156" s="603"/>
      <c r="CG156" s="603"/>
      <c r="CH156" s="603"/>
      <c r="CI156" s="603"/>
      <c r="CJ156" s="603"/>
      <c r="CK156" s="603"/>
    </row>
    <row r="157" spans="1:89" ht="14.25">
      <c r="A157" s="656" t="str">
        <f t="shared" si="12"/>
        <v>31_1_120721_HO_p_sp.</v>
      </c>
      <c r="B157" s="682" t="s">
        <v>5751</v>
      </c>
      <c r="C157" s="682" t="s">
        <v>5752</v>
      </c>
      <c r="D157" s="683">
        <v>31</v>
      </c>
      <c r="E157" s="683">
        <v>1</v>
      </c>
      <c r="F157" s="683" t="s">
        <v>5719</v>
      </c>
      <c r="G157" s="683" t="s">
        <v>5720</v>
      </c>
      <c r="H157" s="683">
        <v>2021</v>
      </c>
      <c r="I157" s="684" t="s">
        <v>5729</v>
      </c>
      <c r="J157" s="684" t="str">
        <f t="shared" si="1"/>
        <v>HO_p</v>
      </c>
      <c r="K157" s="682" t="s">
        <v>5753</v>
      </c>
      <c r="L157" s="684" t="s">
        <v>5723</v>
      </c>
      <c r="M157" s="684" t="s">
        <v>476</v>
      </c>
      <c r="N157" s="661">
        <v>62</v>
      </c>
      <c r="O157" s="603"/>
      <c r="P157" s="667" t="s">
        <v>1163</v>
      </c>
      <c r="Q157" s="596" t="s">
        <v>1164</v>
      </c>
      <c r="R157" s="596" t="s">
        <v>2422</v>
      </c>
      <c r="S157" s="596">
        <v>17</v>
      </c>
      <c r="T157" s="596">
        <v>0</v>
      </c>
      <c r="U157" s="596">
        <v>17</v>
      </c>
      <c r="V157" s="596">
        <v>0</v>
      </c>
      <c r="W157" s="603"/>
      <c r="X157" s="668">
        <v>310125</v>
      </c>
      <c r="Y157" s="376" t="s">
        <v>78</v>
      </c>
      <c r="Z157" s="596" t="s">
        <v>5919</v>
      </c>
      <c r="AA157" s="766"/>
      <c r="AB157" s="596" t="str">
        <f t="shared" si="13"/>
        <v>Unique</v>
      </c>
      <c r="AC157" s="603"/>
      <c r="AD157" s="603"/>
      <c r="AE157" s="603"/>
      <c r="AF157" s="603"/>
      <c r="AG157" s="603"/>
      <c r="AH157" s="603"/>
      <c r="AI157" s="603"/>
      <c r="AJ157" s="603"/>
      <c r="AK157" s="603"/>
      <c r="AL157" s="603"/>
      <c r="AM157" s="603"/>
      <c r="AN157" s="603"/>
      <c r="AO157" s="603"/>
      <c r="AP157" s="603"/>
      <c r="AQ157" s="603"/>
      <c r="AR157" s="603"/>
      <c r="AS157" s="603"/>
      <c r="AT157" s="603"/>
      <c r="AU157" s="603"/>
      <c r="AV157" s="603"/>
      <c r="AW157" s="603"/>
      <c r="AX157" s="603"/>
      <c r="AY157" s="603"/>
      <c r="AZ157" s="603"/>
      <c r="BA157" s="603"/>
      <c r="BB157" s="603"/>
      <c r="BC157" s="603"/>
      <c r="BD157" s="603"/>
      <c r="BE157" s="603"/>
      <c r="BF157" s="603"/>
      <c r="BG157" s="603"/>
      <c r="BH157" s="603"/>
      <c r="BI157" s="603"/>
      <c r="BJ157" s="603"/>
      <c r="BK157" s="603"/>
      <c r="BL157" s="603"/>
      <c r="BM157" s="603"/>
      <c r="BN157" s="603"/>
      <c r="BO157" s="603"/>
      <c r="BP157" s="603"/>
      <c r="BQ157" s="603"/>
      <c r="BR157" s="603"/>
      <c r="BS157" s="603"/>
      <c r="BT157" s="603"/>
      <c r="BU157" s="603"/>
      <c r="BV157" s="603"/>
      <c r="BW157" s="603"/>
      <c r="BX157" s="603"/>
      <c r="BY157" s="603"/>
      <c r="BZ157" s="603"/>
      <c r="CA157" s="603"/>
      <c r="CB157" s="603"/>
      <c r="CC157" s="603"/>
      <c r="CD157" s="603"/>
      <c r="CE157" s="603"/>
      <c r="CF157" s="603"/>
      <c r="CG157" s="603"/>
      <c r="CH157" s="603"/>
      <c r="CI157" s="603"/>
      <c r="CJ157" s="603"/>
      <c r="CK157" s="603"/>
    </row>
    <row r="158" spans="1:89" ht="14.25">
      <c r="A158" s="656" t="str">
        <f t="shared" si="12"/>
        <v>31_1_120721_HO_p_sy.pi</v>
      </c>
      <c r="B158" s="682" t="s">
        <v>5751</v>
      </c>
      <c r="C158" s="682" t="s">
        <v>5752</v>
      </c>
      <c r="D158" s="683">
        <v>31</v>
      </c>
      <c r="E158" s="683">
        <v>1</v>
      </c>
      <c r="F158" s="683" t="s">
        <v>5719</v>
      </c>
      <c r="G158" s="683" t="s">
        <v>5720</v>
      </c>
      <c r="H158" s="683">
        <v>2021</v>
      </c>
      <c r="I158" s="684" t="s">
        <v>5729</v>
      </c>
      <c r="J158" s="684" t="str">
        <f t="shared" si="1"/>
        <v>HO_p</v>
      </c>
      <c r="K158" s="682" t="s">
        <v>5753</v>
      </c>
      <c r="L158" s="684" t="s">
        <v>5723</v>
      </c>
      <c r="M158" s="684" t="s">
        <v>476</v>
      </c>
      <c r="N158" s="661">
        <v>62</v>
      </c>
      <c r="O158" s="603"/>
      <c r="P158" s="667" t="s">
        <v>176</v>
      </c>
      <c r="Q158" s="596" t="s">
        <v>177</v>
      </c>
      <c r="R158" s="596" t="s">
        <v>2422</v>
      </c>
      <c r="S158" s="596">
        <v>1</v>
      </c>
      <c r="T158" s="596">
        <v>1</v>
      </c>
      <c r="U158" s="596">
        <v>0</v>
      </c>
      <c r="V158" s="596">
        <v>0</v>
      </c>
      <c r="W158" s="603"/>
      <c r="X158" s="668">
        <v>310125</v>
      </c>
      <c r="Y158" s="376" t="s">
        <v>78</v>
      </c>
      <c r="Z158" s="596" t="s">
        <v>5920</v>
      </c>
      <c r="AA158" s="766"/>
      <c r="AB158" s="596" t="str">
        <f t="shared" si="13"/>
        <v>Unique</v>
      </c>
      <c r="AC158" s="603"/>
      <c r="AD158" s="603"/>
      <c r="AE158" s="603"/>
      <c r="AF158" s="603"/>
      <c r="AG158" s="603"/>
      <c r="AH158" s="603"/>
      <c r="AI158" s="603"/>
      <c r="AJ158" s="603"/>
      <c r="AK158" s="603"/>
      <c r="AL158" s="603"/>
      <c r="AM158" s="603"/>
      <c r="AN158" s="603"/>
      <c r="AO158" s="603"/>
      <c r="AP158" s="603"/>
      <c r="AQ158" s="603"/>
      <c r="AR158" s="603"/>
      <c r="AS158" s="603"/>
      <c r="AT158" s="603"/>
      <c r="AU158" s="603"/>
      <c r="AV158" s="603"/>
      <c r="AW158" s="603"/>
      <c r="AX158" s="603"/>
      <c r="AY158" s="603"/>
      <c r="AZ158" s="603"/>
      <c r="BA158" s="603"/>
      <c r="BB158" s="603"/>
      <c r="BC158" s="603"/>
      <c r="BD158" s="603"/>
      <c r="BE158" s="603"/>
      <c r="BF158" s="603"/>
      <c r="BG158" s="603"/>
      <c r="BH158" s="603"/>
      <c r="BI158" s="603"/>
      <c r="BJ158" s="603"/>
      <c r="BK158" s="603"/>
      <c r="BL158" s="603"/>
      <c r="BM158" s="603"/>
      <c r="BN158" s="603"/>
      <c r="BO158" s="603"/>
      <c r="BP158" s="603"/>
      <c r="BQ158" s="603"/>
      <c r="BR158" s="603"/>
      <c r="BS158" s="603"/>
      <c r="BT158" s="603"/>
      <c r="BU158" s="603"/>
      <c r="BV158" s="603"/>
      <c r="BW158" s="603"/>
      <c r="BX158" s="603"/>
      <c r="BY158" s="603"/>
      <c r="BZ158" s="603"/>
      <c r="CA158" s="603"/>
      <c r="CB158" s="603"/>
      <c r="CC158" s="603"/>
      <c r="CD158" s="603"/>
      <c r="CE158" s="603"/>
      <c r="CF158" s="603"/>
      <c r="CG158" s="603"/>
      <c r="CH158" s="603"/>
      <c r="CI158" s="603"/>
      <c r="CJ158" s="603"/>
      <c r="CK158" s="603"/>
    </row>
    <row r="159" spans="1:89" ht="14.25">
      <c r="A159" s="656" t="str">
        <f t="shared" si="12"/>
        <v>5_1_140621_HAC_p_ep.ba</v>
      </c>
      <c r="B159" s="664" t="s">
        <v>5726</v>
      </c>
      <c r="C159" s="664" t="s">
        <v>5727</v>
      </c>
      <c r="D159" s="665">
        <v>5</v>
      </c>
      <c r="E159" s="665">
        <v>1</v>
      </c>
      <c r="F159" s="665" t="s">
        <v>2084</v>
      </c>
      <c r="G159" s="665" t="s">
        <v>5827</v>
      </c>
      <c r="H159" s="665">
        <v>2021</v>
      </c>
      <c r="I159" s="666" t="s">
        <v>5729</v>
      </c>
      <c r="J159" s="666" t="str">
        <f t="shared" si="1"/>
        <v>HAC_p</v>
      </c>
      <c r="K159" s="664" t="s">
        <v>5730</v>
      </c>
      <c r="L159" s="666" t="s">
        <v>5723</v>
      </c>
      <c r="M159" s="666" t="s">
        <v>476</v>
      </c>
      <c r="N159" s="661">
        <f t="shared" ref="N159:N162" si="18">31+7+1+2+18+18+33</f>
        <v>110</v>
      </c>
      <c r="O159" s="603"/>
      <c r="P159" s="662" t="s">
        <v>84</v>
      </c>
      <c r="Q159" s="376" t="s">
        <v>85</v>
      </c>
      <c r="R159" s="596" t="s">
        <v>2422</v>
      </c>
      <c r="S159" s="596">
        <v>18</v>
      </c>
      <c r="T159" s="596">
        <v>7</v>
      </c>
      <c r="U159" s="596">
        <v>11</v>
      </c>
      <c r="V159" s="596">
        <v>0</v>
      </c>
      <c r="W159" s="603"/>
      <c r="X159" s="668">
        <v>310125</v>
      </c>
      <c r="Y159" s="376" t="s">
        <v>78</v>
      </c>
      <c r="Z159" s="596" t="s">
        <v>5921</v>
      </c>
      <c r="AA159" s="766"/>
      <c r="AB159" s="596" t="str">
        <f t="shared" si="13"/>
        <v>Unique</v>
      </c>
      <c r="AC159" s="603"/>
      <c r="AD159" s="603"/>
      <c r="AE159" s="603"/>
      <c r="AF159" s="603"/>
      <c r="AG159" s="603"/>
      <c r="AH159" s="603"/>
      <c r="AI159" s="603"/>
      <c r="AJ159" s="603"/>
      <c r="AK159" s="603"/>
      <c r="AL159" s="603"/>
      <c r="AM159" s="603"/>
      <c r="AN159" s="603"/>
      <c r="AO159" s="603"/>
      <c r="AP159" s="603"/>
      <c r="AQ159" s="603"/>
      <c r="AR159" s="603"/>
      <c r="AS159" s="603"/>
      <c r="AT159" s="603"/>
      <c r="AU159" s="603"/>
      <c r="AV159" s="603"/>
      <c r="AW159" s="603"/>
      <c r="AX159" s="603"/>
      <c r="AY159" s="603"/>
      <c r="AZ159" s="603"/>
      <c r="BA159" s="603"/>
      <c r="BB159" s="603"/>
      <c r="BC159" s="603"/>
      <c r="BD159" s="603"/>
      <c r="BE159" s="603"/>
      <c r="BF159" s="603"/>
      <c r="BG159" s="603"/>
      <c r="BH159" s="603"/>
      <c r="BI159" s="603"/>
      <c r="BJ159" s="603"/>
      <c r="BK159" s="603"/>
      <c r="BL159" s="603"/>
      <c r="BM159" s="603"/>
      <c r="BN159" s="603"/>
      <c r="BO159" s="603"/>
      <c r="BP159" s="603"/>
      <c r="BQ159" s="603"/>
      <c r="BR159" s="603"/>
      <c r="BS159" s="603"/>
      <c r="BT159" s="603"/>
      <c r="BU159" s="603"/>
      <c r="BV159" s="603"/>
      <c r="BW159" s="603"/>
      <c r="BX159" s="603"/>
      <c r="BY159" s="603"/>
      <c r="BZ159" s="603"/>
      <c r="CA159" s="603"/>
      <c r="CB159" s="603"/>
      <c r="CC159" s="603"/>
      <c r="CD159" s="603"/>
      <c r="CE159" s="603"/>
      <c r="CF159" s="603"/>
      <c r="CG159" s="603"/>
      <c r="CH159" s="603"/>
      <c r="CI159" s="603"/>
      <c r="CJ159" s="603"/>
      <c r="CK159" s="603"/>
    </row>
    <row r="160" spans="1:89" ht="14.25">
      <c r="A160" s="656" t="str">
        <f t="shared" si="12"/>
        <v>5_1_140621_HAC_p_sp.</v>
      </c>
      <c r="B160" s="664" t="s">
        <v>5726</v>
      </c>
      <c r="C160" s="664" t="s">
        <v>5727</v>
      </c>
      <c r="D160" s="665">
        <v>5</v>
      </c>
      <c r="E160" s="665">
        <v>1</v>
      </c>
      <c r="F160" s="665" t="s">
        <v>2084</v>
      </c>
      <c r="G160" s="665" t="s">
        <v>5827</v>
      </c>
      <c r="H160" s="665">
        <v>2021</v>
      </c>
      <c r="I160" s="666" t="s">
        <v>5729</v>
      </c>
      <c r="J160" s="666" t="str">
        <f t="shared" si="1"/>
        <v>HAC_p</v>
      </c>
      <c r="K160" s="664" t="s">
        <v>5730</v>
      </c>
      <c r="L160" s="666" t="s">
        <v>5723</v>
      </c>
      <c r="M160" s="666" t="s">
        <v>476</v>
      </c>
      <c r="N160" s="661">
        <f t="shared" si="18"/>
        <v>110</v>
      </c>
      <c r="O160" s="603"/>
      <c r="P160" s="667" t="s">
        <v>1163</v>
      </c>
      <c r="Q160" s="596" t="s">
        <v>1164</v>
      </c>
      <c r="R160" s="596" t="s">
        <v>2422</v>
      </c>
      <c r="S160" s="596">
        <v>18</v>
      </c>
      <c r="T160" s="596">
        <v>0</v>
      </c>
      <c r="U160" s="596">
        <v>18</v>
      </c>
      <c r="V160" s="596">
        <v>0</v>
      </c>
      <c r="W160" s="603"/>
      <c r="X160" s="668">
        <v>310125</v>
      </c>
      <c r="Y160" s="376" t="s">
        <v>78</v>
      </c>
      <c r="Z160" s="596" t="s">
        <v>5922</v>
      </c>
      <c r="AA160" s="766"/>
      <c r="AB160" s="596" t="str">
        <f t="shared" si="13"/>
        <v>Unique</v>
      </c>
      <c r="AC160" s="603"/>
      <c r="AD160" s="603"/>
      <c r="AE160" s="603"/>
      <c r="AF160" s="603"/>
      <c r="AG160" s="603"/>
      <c r="AH160" s="603"/>
      <c r="AI160" s="603"/>
      <c r="AJ160" s="603"/>
      <c r="AK160" s="603"/>
      <c r="AL160" s="603"/>
      <c r="AM160" s="603"/>
      <c r="AN160" s="603"/>
      <c r="AO160" s="603"/>
      <c r="AP160" s="603"/>
      <c r="AQ160" s="603"/>
      <c r="AR160" s="603"/>
      <c r="AS160" s="603"/>
      <c r="AT160" s="603"/>
      <c r="AU160" s="603"/>
      <c r="AV160" s="603"/>
      <c r="AW160" s="603"/>
      <c r="AX160" s="603"/>
      <c r="AY160" s="603"/>
      <c r="AZ160" s="603"/>
      <c r="BA160" s="603"/>
      <c r="BB160" s="603"/>
      <c r="BC160" s="603"/>
      <c r="BD160" s="603"/>
      <c r="BE160" s="603"/>
      <c r="BF160" s="603"/>
      <c r="BG160" s="603"/>
      <c r="BH160" s="603"/>
      <c r="BI160" s="603"/>
      <c r="BJ160" s="603"/>
      <c r="BK160" s="603"/>
      <c r="BL160" s="603"/>
      <c r="BM160" s="603"/>
      <c r="BN160" s="603"/>
      <c r="BO160" s="603"/>
      <c r="BP160" s="603"/>
      <c r="BQ160" s="603"/>
      <c r="BR160" s="603"/>
      <c r="BS160" s="603"/>
      <c r="BT160" s="603"/>
      <c r="BU160" s="603"/>
      <c r="BV160" s="603"/>
      <c r="BW160" s="603"/>
      <c r="BX160" s="603"/>
      <c r="BY160" s="603"/>
      <c r="BZ160" s="603"/>
      <c r="CA160" s="603"/>
      <c r="CB160" s="603"/>
      <c r="CC160" s="603"/>
      <c r="CD160" s="603"/>
      <c r="CE160" s="603"/>
      <c r="CF160" s="603"/>
      <c r="CG160" s="603"/>
      <c r="CH160" s="603"/>
      <c r="CI160" s="603"/>
      <c r="CJ160" s="603"/>
      <c r="CK160" s="603"/>
    </row>
    <row r="161" spans="1:89" ht="14.25">
      <c r="A161" s="656" t="str">
        <f t="shared" si="12"/>
        <v>5_1_140621_HAC_p_rh.ca</v>
      </c>
      <c r="B161" s="664" t="s">
        <v>5726</v>
      </c>
      <c r="C161" s="664" t="s">
        <v>5727</v>
      </c>
      <c r="D161" s="665">
        <v>5</v>
      </c>
      <c r="E161" s="665">
        <v>1</v>
      </c>
      <c r="F161" s="665" t="s">
        <v>2084</v>
      </c>
      <c r="G161" s="665" t="s">
        <v>5827</v>
      </c>
      <c r="H161" s="665">
        <v>2021</v>
      </c>
      <c r="I161" s="666" t="s">
        <v>5729</v>
      </c>
      <c r="J161" s="666" t="str">
        <f t="shared" si="1"/>
        <v>HAC_p</v>
      </c>
      <c r="K161" s="664" t="s">
        <v>5730</v>
      </c>
      <c r="L161" s="666" t="s">
        <v>5723</v>
      </c>
      <c r="M161" s="666" t="s">
        <v>476</v>
      </c>
      <c r="N161" s="661">
        <f t="shared" si="18"/>
        <v>110</v>
      </c>
      <c r="O161" s="603"/>
      <c r="P161" s="667" t="s">
        <v>134</v>
      </c>
      <c r="Q161" s="596" t="s">
        <v>135</v>
      </c>
      <c r="R161" s="596" t="s">
        <v>2422</v>
      </c>
      <c r="S161" s="596">
        <v>7</v>
      </c>
      <c r="T161" s="596">
        <v>2</v>
      </c>
      <c r="U161" s="596">
        <v>5</v>
      </c>
      <c r="V161" s="596">
        <v>0</v>
      </c>
      <c r="W161" s="603"/>
      <c r="X161" s="668">
        <v>310125</v>
      </c>
      <c r="Y161" s="376" t="s">
        <v>78</v>
      </c>
      <c r="Z161" s="596" t="s">
        <v>5923</v>
      </c>
      <c r="AA161" s="766"/>
      <c r="AB161" s="596" t="str">
        <f t="shared" si="13"/>
        <v>Unique</v>
      </c>
      <c r="AC161" s="603"/>
      <c r="AD161" s="603"/>
      <c r="AE161" s="603"/>
      <c r="AF161" s="603"/>
      <c r="AG161" s="603"/>
      <c r="AH161" s="603"/>
      <c r="AI161" s="603"/>
      <c r="AJ161" s="603"/>
      <c r="AK161" s="603"/>
      <c r="AL161" s="603"/>
      <c r="AM161" s="603"/>
      <c r="AN161" s="603"/>
      <c r="AO161" s="603"/>
      <c r="AP161" s="603"/>
      <c r="AQ161" s="603"/>
      <c r="AR161" s="603"/>
      <c r="AS161" s="603"/>
      <c r="AT161" s="603"/>
      <c r="AU161" s="603"/>
      <c r="AV161" s="603"/>
      <c r="AW161" s="603"/>
      <c r="AX161" s="603"/>
      <c r="AY161" s="603"/>
      <c r="AZ161" s="603"/>
      <c r="BA161" s="603"/>
      <c r="BB161" s="603"/>
      <c r="BC161" s="603"/>
      <c r="BD161" s="603"/>
      <c r="BE161" s="603"/>
      <c r="BF161" s="603"/>
      <c r="BG161" s="603"/>
      <c r="BH161" s="603"/>
      <c r="BI161" s="603"/>
      <c r="BJ161" s="603"/>
      <c r="BK161" s="603"/>
      <c r="BL161" s="603"/>
      <c r="BM161" s="603"/>
      <c r="BN161" s="603"/>
      <c r="BO161" s="603"/>
      <c r="BP161" s="603"/>
      <c r="BQ161" s="603"/>
      <c r="BR161" s="603"/>
      <c r="BS161" s="603"/>
      <c r="BT161" s="603"/>
      <c r="BU161" s="603"/>
      <c r="BV161" s="603"/>
      <c r="BW161" s="603"/>
      <c r="BX161" s="603"/>
      <c r="BY161" s="603"/>
      <c r="BZ161" s="603"/>
      <c r="CA161" s="603"/>
      <c r="CB161" s="603"/>
      <c r="CC161" s="603"/>
      <c r="CD161" s="603"/>
      <c r="CE161" s="603"/>
      <c r="CF161" s="603"/>
      <c r="CG161" s="603"/>
      <c r="CH161" s="603"/>
      <c r="CI161" s="603"/>
      <c r="CJ161" s="603"/>
      <c r="CK161" s="603"/>
    </row>
    <row r="162" spans="1:89" ht="14.25">
      <c r="A162" s="656" t="str">
        <f t="shared" si="12"/>
        <v>5_1_140621_HAC_p_le.lu</v>
      </c>
      <c r="B162" s="664" t="s">
        <v>5726</v>
      </c>
      <c r="C162" s="664" t="s">
        <v>5727</v>
      </c>
      <c r="D162" s="665">
        <v>5</v>
      </c>
      <c r="E162" s="665">
        <v>1</v>
      </c>
      <c r="F162" s="665" t="s">
        <v>2084</v>
      </c>
      <c r="G162" s="665" t="s">
        <v>5827</v>
      </c>
      <c r="H162" s="665">
        <v>2021</v>
      </c>
      <c r="I162" s="666" t="s">
        <v>5729</v>
      </c>
      <c r="J162" s="666" t="str">
        <f t="shared" si="1"/>
        <v>HAC_p</v>
      </c>
      <c r="K162" s="664" t="s">
        <v>5730</v>
      </c>
      <c r="L162" s="666" t="s">
        <v>5723</v>
      </c>
      <c r="M162" s="666" t="s">
        <v>476</v>
      </c>
      <c r="N162" s="661">
        <f t="shared" si="18"/>
        <v>110</v>
      </c>
      <c r="O162" s="603"/>
      <c r="P162" s="667" t="s">
        <v>5850</v>
      </c>
      <c r="Q162" s="596" t="s">
        <v>5851</v>
      </c>
      <c r="R162" s="596" t="s">
        <v>100</v>
      </c>
      <c r="S162" s="596">
        <v>1</v>
      </c>
      <c r="T162" s="596">
        <v>0</v>
      </c>
      <c r="U162" s="596">
        <v>1</v>
      </c>
      <c r="V162" s="596">
        <v>0</v>
      </c>
      <c r="W162" s="596" t="s">
        <v>5924</v>
      </c>
      <c r="X162" s="668">
        <v>170325</v>
      </c>
      <c r="Y162" s="376" t="s">
        <v>78</v>
      </c>
      <c r="Z162" s="596" t="s">
        <v>5925</v>
      </c>
      <c r="AA162" s="766"/>
      <c r="AB162" s="596" t="str">
        <f t="shared" si="13"/>
        <v>Unique</v>
      </c>
      <c r="AC162" s="603"/>
      <c r="AD162" s="603"/>
      <c r="AE162" s="603"/>
      <c r="AF162" s="603"/>
      <c r="AG162" s="603"/>
      <c r="AH162" s="603"/>
      <c r="AI162" s="603"/>
      <c r="AJ162" s="603"/>
      <c r="AK162" s="603"/>
      <c r="AL162" s="603"/>
      <c r="AM162" s="603"/>
      <c r="AN162" s="603"/>
      <c r="AO162" s="603"/>
      <c r="AP162" s="603"/>
      <c r="AQ162" s="603"/>
      <c r="AR162" s="603"/>
      <c r="AS162" s="603"/>
      <c r="AT162" s="603"/>
      <c r="AU162" s="603"/>
      <c r="AV162" s="603"/>
      <c r="AW162" s="603"/>
      <c r="AX162" s="603"/>
      <c r="AY162" s="603"/>
      <c r="AZ162" s="603"/>
      <c r="BA162" s="603"/>
      <c r="BB162" s="603"/>
      <c r="BC162" s="603"/>
      <c r="BD162" s="603"/>
      <c r="BE162" s="603"/>
      <c r="BF162" s="603"/>
      <c r="BG162" s="603"/>
      <c r="BH162" s="603"/>
      <c r="BI162" s="603"/>
      <c r="BJ162" s="603"/>
      <c r="BK162" s="603"/>
      <c r="BL162" s="603"/>
      <c r="BM162" s="603"/>
      <c r="BN162" s="603"/>
      <c r="BO162" s="603"/>
      <c r="BP162" s="603"/>
      <c r="BQ162" s="603"/>
      <c r="BR162" s="603"/>
      <c r="BS162" s="603"/>
      <c r="BT162" s="603"/>
      <c r="BU162" s="603"/>
      <c r="BV162" s="603"/>
      <c r="BW162" s="603"/>
      <c r="BX162" s="603"/>
      <c r="BY162" s="603"/>
      <c r="BZ162" s="603"/>
      <c r="CA162" s="603"/>
      <c r="CB162" s="603"/>
      <c r="CC162" s="603"/>
      <c r="CD162" s="603"/>
      <c r="CE162" s="603"/>
      <c r="CF162" s="603"/>
      <c r="CG162" s="603"/>
      <c r="CH162" s="603"/>
      <c r="CI162" s="603"/>
      <c r="CJ162" s="603"/>
      <c r="CK162" s="603"/>
    </row>
    <row r="163" spans="1:89" ht="14.25">
      <c r="A163" s="656" t="str">
        <f t="shared" si="12"/>
        <v>5_1_260721_HAC_p_ep.ba</v>
      </c>
      <c r="B163" s="664" t="s">
        <v>5726</v>
      </c>
      <c r="C163" s="664" t="s">
        <v>5727</v>
      </c>
      <c r="D163" s="665">
        <v>5</v>
      </c>
      <c r="E163" s="665">
        <v>1</v>
      </c>
      <c r="F163" s="665" t="s">
        <v>5720</v>
      </c>
      <c r="G163" s="665" t="s">
        <v>5779</v>
      </c>
      <c r="H163" s="665">
        <v>2021</v>
      </c>
      <c r="I163" s="666" t="s">
        <v>5729</v>
      </c>
      <c r="J163" s="666" t="str">
        <f t="shared" si="1"/>
        <v>HAC_p</v>
      </c>
      <c r="K163" s="664" t="s">
        <v>5730</v>
      </c>
      <c r="L163" s="666" t="s">
        <v>5723</v>
      </c>
      <c r="M163" s="666" t="s">
        <v>5834</v>
      </c>
      <c r="N163" s="661">
        <v>169</v>
      </c>
      <c r="O163" s="603"/>
      <c r="P163" s="662" t="s">
        <v>84</v>
      </c>
      <c r="Q163" s="376" t="s">
        <v>85</v>
      </c>
      <c r="R163" s="596" t="s">
        <v>2422</v>
      </c>
      <c r="S163" s="596">
        <v>30</v>
      </c>
      <c r="T163" s="596">
        <v>6</v>
      </c>
      <c r="U163" s="596">
        <v>24</v>
      </c>
      <c r="V163" s="596">
        <v>0</v>
      </c>
      <c r="W163" s="603"/>
      <c r="X163" s="668">
        <v>310125</v>
      </c>
      <c r="Y163" s="376" t="s">
        <v>78</v>
      </c>
      <c r="Z163" s="596" t="s">
        <v>5926</v>
      </c>
      <c r="AA163" s="766"/>
      <c r="AB163" s="596" t="str">
        <f t="shared" si="13"/>
        <v>Unique</v>
      </c>
      <c r="AC163" s="603"/>
      <c r="AD163" s="603"/>
      <c r="AE163" s="603"/>
      <c r="AF163" s="603"/>
      <c r="AG163" s="603"/>
      <c r="AH163" s="603"/>
      <c r="AI163" s="603"/>
      <c r="AJ163" s="603"/>
      <c r="AK163" s="603"/>
      <c r="AL163" s="603"/>
      <c r="AM163" s="603"/>
      <c r="AN163" s="603"/>
      <c r="AO163" s="603"/>
      <c r="AP163" s="603"/>
      <c r="AQ163" s="603"/>
      <c r="AR163" s="603"/>
      <c r="AS163" s="603"/>
      <c r="AT163" s="603"/>
      <c r="AU163" s="603"/>
      <c r="AV163" s="603"/>
      <c r="AW163" s="603"/>
      <c r="AX163" s="603"/>
      <c r="AY163" s="603"/>
      <c r="AZ163" s="603"/>
      <c r="BA163" s="603"/>
      <c r="BB163" s="603"/>
      <c r="BC163" s="603"/>
      <c r="BD163" s="603"/>
      <c r="BE163" s="603"/>
      <c r="BF163" s="603"/>
      <c r="BG163" s="603"/>
      <c r="BH163" s="603"/>
      <c r="BI163" s="603"/>
      <c r="BJ163" s="603"/>
      <c r="BK163" s="603"/>
      <c r="BL163" s="603"/>
      <c r="BM163" s="603"/>
      <c r="BN163" s="603"/>
      <c r="BO163" s="603"/>
      <c r="BP163" s="603"/>
      <c r="BQ163" s="603"/>
      <c r="BR163" s="603"/>
      <c r="BS163" s="603"/>
      <c r="BT163" s="603"/>
      <c r="BU163" s="603"/>
      <c r="BV163" s="603"/>
      <c r="BW163" s="603"/>
      <c r="BX163" s="603"/>
      <c r="BY163" s="603"/>
      <c r="BZ163" s="603"/>
      <c r="CA163" s="603"/>
      <c r="CB163" s="603"/>
      <c r="CC163" s="603"/>
      <c r="CD163" s="603"/>
      <c r="CE163" s="603"/>
      <c r="CF163" s="603"/>
      <c r="CG163" s="603"/>
      <c r="CH163" s="603"/>
      <c r="CI163" s="603"/>
      <c r="CJ163" s="603"/>
      <c r="CK163" s="603"/>
    </row>
    <row r="164" spans="1:89" ht="14.25">
      <c r="A164" s="656" t="str">
        <f t="shared" si="12"/>
        <v>5_1_260721_HAC_p_sp.</v>
      </c>
      <c r="B164" s="664" t="s">
        <v>5726</v>
      </c>
      <c r="C164" s="664" t="s">
        <v>5727</v>
      </c>
      <c r="D164" s="665">
        <v>5</v>
      </c>
      <c r="E164" s="665">
        <v>1</v>
      </c>
      <c r="F164" s="665" t="s">
        <v>5720</v>
      </c>
      <c r="G164" s="665" t="s">
        <v>5779</v>
      </c>
      <c r="H164" s="665">
        <v>2021</v>
      </c>
      <c r="I164" s="666" t="s">
        <v>5729</v>
      </c>
      <c r="J164" s="666" t="str">
        <f t="shared" si="1"/>
        <v>HAC_p</v>
      </c>
      <c r="K164" s="664" t="s">
        <v>5730</v>
      </c>
      <c r="L164" s="666" t="s">
        <v>5723</v>
      </c>
      <c r="M164" s="666" t="s">
        <v>5834</v>
      </c>
      <c r="N164" s="661">
        <v>169</v>
      </c>
      <c r="O164" s="603"/>
      <c r="P164" s="667" t="s">
        <v>1163</v>
      </c>
      <c r="Q164" s="596" t="s">
        <v>1164</v>
      </c>
      <c r="R164" s="596" t="s">
        <v>2422</v>
      </c>
      <c r="S164" s="596">
        <v>42</v>
      </c>
      <c r="T164" s="596">
        <v>0</v>
      </c>
      <c r="U164" s="596">
        <v>42</v>
      </c>
      <c r="V164" s="596">
        <v>0</v>
      </c>
      <c r="W164" s="603"/>
      <c r="X164" s="668">
        <v>310125</v>
      </c>
      <c r="Y164" s="376" t="s">
        <v>78</v>
      </c>
      <c r="Z164" s="596" t="s">
        <v>5927</v>
      </c>
      <c r="AA164" s="766"/>
      <c r="AB164" s="596" t="str">
        <f t="shared" si="13"/>
        <v>Unique</v>
      </c>
      <c r="AC164" s="603"/>
      <c r="AD164" s="603"/>
      <c r="AE164" s="603"/>
      <c r="AF164" s="603"/>
      <c r="AG164" s="603"/>
      <c r="AH164" s="603"/>
      <c r="AI164" s="603"/>
      <c r="AJ164" s="603"/>
      <c r="AK164" s="603"/>
      <c r="AL164" s="603"/>
      <c r="AM164" s="603"/>
      <c r="AN164" s="603"/>
      <c r="AO164" s="603"/>
      <c r="AP164" s="603"/>
      <c r="AQ164" s="603"/>
      <c r="AR164" s="603"/>
      <c r="AS164" s="603"/>
      <c r="AT164" s="603"/>
      <c r="AU164" s="603"/>
      <c r="AV164" s="603"/>
      <c r="AW164" s="603"/>
      <c r="AX164" s="603"/>
      <c r="AY164" s="603"/>
      <c r="AZ164" s="603"/>
      <c r="BA164" s="603"/>
      <c r="BB164" s="603"/>
      <c r="BC164" s="603"/>
      <c r="BD164" s="603"/>
      <c r="BE164" s="603"/>
      <c r="BF164" s="603"/>
      <c r="BG164" s="603"/>
      <c r="BH164" s="603"/>
      <c r="BI164" s="603"/>
      <c r="BJ164" s="603"/>
      <c r="BK164" s="603"/>
      <c r="BL164" s="603"/>
      <c r="BM164" s="603"/>
      <c r="BN164" s="603"/>
      <c r="BO164" s="603"/>
      <c r="BP164" s="603"/>
      <c r="BQ164" s="603"/>
      <c r="BR164" s="603"/>
      <c r="BS164" s="603"/>
      <c r="BT164" s="603"/>
      <c r="BU164" s="603"/>
      <c r="BV164" s="603"/>
      <c r="BW164" s="603"/>
      <c r="BX164" s="603"/>
      <c r="BY164" s="603"/>
      <c r="BZ164" s="603"/>
      <c r="CA164" s="603"/>
      <c r="CB164" s="603"/>
      <c r="CC164" s="603"/>
      <c r="CD164" s="603"/>
      <c r="CE164" s="603"/>
      <c r="CF164" s="603"/>
      <c r="CG164" s="603"/>
      <c r="CH164" s="603"/>
      <c r="CI164" s="603"/>
      <c r="CJ164" s="603"/>
      <c r="CK164" s="603"/>
    </row>
    <row r="165" spans="1:89" ht="14.25">
      <c r="A165" s="656" t="str">
        <f t="shared" si="12"/>
        <v>5_1_260721_HAC_p_sy.pi</v>
      </c>
      <c r="B165" s="664" t="s">
        <v>5726</v>
      </c>
      <c r="C165" s="664" t="s">
        <v>5727</v>
      </c>
      <c r="D165" s="665">
        <v>5</v>
      </c>
      <c r="E165" s="665">
        <v>1</v>
      </c>
      <c r="F165" s="665" t="s">
        <v>5720</v>
      </c>
      <c r="G165" s="665" t="s">
        <v>5779</v>
      </c>
      <c r="H165" s="665">
        <v>2021</v>
      </c>
      <c r="I165" s="666" t="s">
        <v>5729</v>
      </c>
      <c r="J165" s="666" t="str">
        <f t="shared" si="1"/>
        <v>HAC_p</v>
      </c>
      <c r="K165" s="664" t="s">
        <v>5730</v>
      </c>
      <c r="L165" s="666" t="s">
        <v>5723</v>
      </c>
      <c r="M165" s="666" t="s">
        <v>5834</v>
      </c>
      <c r="N165" s="661">
        <v>169</v>
      </c>
      <c r="O165" s="603"/>
      <c r="P165" s="667" t="s">
        <v>176</v>
      </c>
      <c r="Q165" s="596" t="s">
        <v>177</v>
      </c>
      <c r="R165" s="596" t="s">
        <v>2422</v>
      </c>
      <c r="S165" s="596">
        <v>5</v>
      </c>
      <c r="T165" s="596">
        <v>2</v>
      </c>
      <c r="U165" s="596">
        <v>3</v>
      </c>
      <c r="V165" s="596">
        <v>0</v>
      </c>
      <c r="W165" s="603"/>
      <c r="X165" s="668">
        <v>310125</v>
      </c>
      <c r="Y165" s="376" t="s">
        <v>78</v>
      </c>
      <c r="Z165" s="596" t="s">
        <v>5928</v>
      </c>
      <c r="AA165" s="766"/>
      <c r="AB165" s="596" t="str">
        <f t="shared" si="13"/>
        <v>Unique</v>
      </c>
      <c r="AC165" s="603"/>
      <c r="AD165" s="603"/>
      <c r="AE165" s="603"/>
      <c r="AF165" s="603"/>
      <c r="AG165" s="603"/>
      <c r="AH165" s="603"/>
      <c r="AI165" s="603"/>
      <c r="AJ165" s="603"/>
      <c r="AK165" s="603"/>
      <c r="AL165" s="603"/>
      <c r="AM165" s="603"/>
      <c r="AN165" s="603"/>
      <c r="AO165" s="603"/>
      <c r="AP165" s="603"/>
      <c r="AQ165" s="603"/>
      <c r="AR165" s="603"/>
      <c r="AS165" s="603"/>
      <c r="AT165" s="603"/>
      <c r="AU165" s="603"/>
      <c r="AV165" s="603"/>
      <c r="AW165" s="603"/>
      <c r="AX165" s="603"/>
      <c r="AY165" s="603"/>
      <c r="AZ165" s="603"/>
      <c r="BA165" s="603"/>
      <c r="BB165" s="603"/>
      <c r="BC165" s="603"/>
      <c r="BD165" s="603"/>
      <c r="BE165" s="603"/>
      <c r="BF165" s="603"/>
      <c r="BG165" s="603"/>
      <c r="BH165" s="603"/>
      <c r="BI165" s="603"/>
      <c r="BJ165" s="603"/>
      <c r="BK165" s="603"/>
      <c r="BL165" s="603"/>
      <c r="BM165" s="603"/>
      <c r="BN165" s="603"/>
      <c r="BO165" s="603"/>
      <c r="BP165" s="603"/>
      <c r="BQ165" s="603"/>
      <c r="BR165" s="603"/>
      <c r="BS165" s="603"/>
      <c r="BT165" s="603"/>
      <c r="BU165" s="603"/>
      <c r="BV165" s="603"/>
      <c r="BW165" s="603"/>
      <c r="BX165" s="603"/>
      <c r="BY165" s="603"/>
      <c r="BZ165" s="603"/>
      <c r="CA165" s="603"/>
      <c r="CB165" s="603"/>
      <c r="CC165" s="603"/>
      <c r="CD165" s="603"/>
      <c r="CE165" s="603"/>
      <c r="CF165" s="603"/>
      <c r="CG165" s="603"/>
      <c r="CH165" s="603"/>
      <c r="CI165" s="603"/>
      <c r="CJ165" s="603"/>
      <c r="CK165" s="603"/>
    </row>
    <row r="166" spans="1:89" ht="14.25">
      <c r="A166" s="656" t="str">
        <f t="shared" si="12"/>
        <v>5_1_260721_HAC_p_ch.bi</v>
      </c>
      <c r="B166" s="664" t="s">
        <v>5726</v>
      </c>
      <c r="C166" s="664" t="s">
        <v>5727</v>
      </c>
      <c r="D166" s="665">
        <v>5</v>
      </c>
      <c r="E166" s="665">
        <v>1</v>
      </c>
      <c r="F166" s="665" t="s">
        <v>5720</v>
      </c>
      <c r="G166" s="665" t="s">
        <v>5779</v>
      </c>
      <c r="H166" s="665">
        <v>2021</v>
      </c>
      <c r="I166" s="666" t="s">
        <v>5729</v>
      </c>
      <c r="J166" s="666" t="str">
        <f t="shared" si="1"/>
        <v>HAC_p</v>
      </c>
      <c r="K166" s="664" t="s">
        <v>5730</v>
      </c>
      <c r="L166" s="666" t="s">
        <v>5723</v>
      </c>
      <c r="M166" s="666" t="s">
        <v>5834</v>
      </c>
      <c r="N166" s="661">
        <v>169</v>
      </c>
      <c r="O166" s="603"/>
      <c r="P166" s="667" t="s">
        <v>287</v>
      </c>
      <c r="Q166" s="596" t="s">
        <v>288</v>
      </c>
      <c r="R166" s="596" t="s">
        <v>2422</v>
      </c>
      <c r="S166" s="596">
        <v>1</v>
      </c>
      <c r="T166" s="596">
        <v>0</v>
      </c>
      <c r="U166" s="596">
        <v>1</v>
      </c>
      <c r="V166" s="596">
        <v>0</v>
      </c>
      <c r="W166" s="603"/>
      <c r="X166" s="668">
        <v>310125</v>
      </c>
      <c r="Y166" s="376" t="s">
        <v>78</v>
      </c>
      <c r="Z166" s="596" t="s">
        <v>5929</v>
      </c>
      <c r="AA166" s="766"/>
      <c r="AB166" s="596" t="str">
        <f t="shared" si="13"/>
        <v>Unique</v>
      </c>
      <c r="AC166" s="603"/>
      <c r="AD166" s="603"/>
      <c r="AE166" s="603"/>
      <c r="AF166" s="603"/>
      <c r="AG166" s="603"/>
      <c r="AH166" s="603"/>
      <c r="AI166" s="603"/>
      <c r="AJ166" s="603"/>
      <c r="AK166" s="603"/>
      <c r="AL166" s="603"/>
      <c r="AM166" s="603"/>
      <c r="AN166" s="603"/>
      <c r="AO166" s="603"/>
      <c r="AP166" s="603"/>
      <c r="AQ166" s="603"/>
      <c r="AR166" s="603"/>
      <c r="AS166" s="603"/>
      <c r="AT166" s="603"/>
      <c r="AU166" s="603"/>
      <c r="AV166" s="603"/>
      <c r="AW166" s="603"/>
      <c r="AX166" s="603"/>
      <c r="AY166" s="603"/>
      <c r="AZ166" s="603"/>
      <c r="BA166" s="603"/>
      <c r="BB166" s="603"/>
      <c r="BC166" s="603"/>
      <c r="BD166" s="603"/>
      <c r="BE166" s="603"/>
      <c r="BF166" s="603"/>
      <c r="BG166" s="603"/>
      <c r="BH166" s="603"/>
      <c r="BI166" s="603"/>
      <c r="BJ166" s="603"/>
      <c r="BK166" s="603"/>
      <c r="BL166" s="603"/>
      <c r="BM166" s="603"/>
      <c r="BN166" s="603"/>
      <c r="BO166" s="603"/>
      <c r="BP166" s="603"/>
      <c r="BQ166" s="603"/>
      <c r="BR166" s="603"/>
      <c r="BS166" s="603"/>
      <c r="BT166" s="603"/>
      <c r="BU166" s="603"/>
      <c r="BV166" s="603"/>
      <c r="BW166" s="603"/>
      <c r="BX166" s="603"/>
      <c r="BY166" s="603"/>
      <c r="BZ166" s="603"/>
      <c r="CA166" s="603"/>
      <c r="CB166" s="603"/>
      <c r="CC166" s="603"/>
      <c r="CD166" s="603"/>
      <c r="CE166" s="603"/>
      <c r="CF166" s="603"/>
      <c r="CG166" s="603"/>
      <c r="CH166" s="603"/>
      <c r="CI166" s="603"/>
      <c r="CJ166" s="603"/>
      <c r="CK166" s="603"/>
    </row>
    <row r="167" spans="1:89" ht="14.25">
      <c r="A167" s="656" t="str">
        <f t="shared" si="12"/>
        <v>11_1_280621_HU_p_ep.ba</v>
      </c>
      <c r="B167" s="685" t="s">
        <v>5763</v>
      </c>
      <c r="C167" s="685" t="s">
        <v>5764</v>
      </c>
      <c r="D167" s="686">
        <v>11</v>
      </c>
      <c r="E167" s="686">
        <v>1</v>
      </c>
      <c r="F167" s="686" t="s">
        <v>5827</v>
      </c>
      <c r="G167" s="686" t="s">
        <v>5719</v>
      </c>
      <c r="H167" s="686">
        <v>2021</v>
      </c>
      <c r="I167" s="687" t="s">
        <v>5729</v>
      </c>
      <c r="J167" s="687" t="str">
        <f t="shared" si="1"/>
        <v>HU_p</v>
      </c>
      <c r="K167" s="685" t="s">
        <v>5765</v>
      </c>
      <c r="L167" s="687" t="s">
        <v>5723</v>
      </c>
      <c r="M167" s="687" t="s">
        <v>476</v>
      </c>
      <c r="N167" s="697">
        <v>188</v>
      </c>
      <c r="O167" s="603"/>
      <c r="P167" s="662" t="s">
        <v>84</v>
      </c>
      <c r="Q167" s="376" t="s">
        <v>85</v>
      </c>
      <c r="R167" s="596" t="s">
        <v>2422</v>
      </c>
      <c r="S167" s="596">
        <v>40</v>
      </c>
      <c r="T167" s="596">
        <v>9</v>
      </c>
      <c r="U167" s="596">
        <v>31</v>
      </c>
      <c r="V167" s="596">
        <v>0</v>
      </c>
      <c r="W167" s="603"/>
      <c r="X167" s="668">
        <v>310125</v>
      </c>
      <c r="Y167" s="376" t="s">
        <v>78</v>
      </c>
      <c r="Z167" s="596" t="s">
        <v>5930</v>
      </c>
      <c r="AA167" s="766"/>
      <c r="AB167" s="596" t="str">
        <f t="shared" si="13"/>
        <v>Unique</v>
      </c>
      <c r="AC167" s="603"/>
      <c r="AD167" s="603"/>
      <c r="AE167" s="603"/>
      <c r="AF167" s="603"/>
      <c r="AG167" s="603"/>
      <c r="AH167" s="603"/>
      <c r="AI167" s="603"/>
      <c r="AJ167" s="603"/>
      <c r="AK167" s="603"/>
      <c r="AL167" s="603"/>
      <c r="AM167" s="603"/>
      <c r="AN167" s="603"/>
      <c r="AO167" s="603"/>
      <c r="AP167" s="603"/>
      <c r="AQ167" s="603"/>
      <c r="AR167" s="603"/>
      <c r="AS167" s="603"/>
      <c r="AT167" s="603"/>
      <c r="AU167" s="603"/>
      <c r="AV167" s="603"/>
      <c r="AW167" s="603"/>
      <c r="AX167" s="603"/>
      <c r="AY167" s="603"/>
      <c r="AZ167" s="603"/>
      <c r="BA167" s="603"/>
      <c r="BB167" s="603"/>
      <c r="BC167" s="603"/>
      <c r="BD167" s="603"/>
      <c r="BE167" s="603"/>
      <c r="BF167" s="603"/>
      <c r="BG167" s="603"/>
      <c r="BH167" s="603"/>
      <c r="BI167" s="603"/>
      <c r="BJ167" s="603"/>
      <c r="BK167" s="603"/>
      <c r="BL167" s="603"/>
      <c r="BM167" s="603"/>
      <c r="BN167" s="603"/>
      <c r="BO167" s="603"/>
      <c r="BP167" s="603"/>
      <c r="BQ167" s="603"/>
      <c r="BR167" s="603"/>
      <c r="BS167" s="603"/>
      <c r="BT167" s="603"/>
      <c r="BU167" s="603"/>
      <c r="BV167" s="603"/>
      <c r="BW167" s="603"/>
      <c r="BX167" s="603"/>
      <c r="BY167" s="603"/>
      <c r="BZ167" s="603"/>
      <c r="CA167" s="603"/>
      <c r="CB167" s="603"/>
      <c r="CC167" s="603"/>
      <c r="CD167" s="603"/>
      <c r="CE167" s="603"/>
      <c r="CF167" s="603"/>
      <c r="CG167" s="603"/>
      <c r="CH167" s="603"/>
      <c r="CI167" s="603"/>
      <c r="CJ167" s="603"/>
      <c r="CK167" s="603"/>
    </row>
    <row r="168" spans="1:89" ht="14.25">
      <c r="A168" s="656" t="str">
        <f t="shared" si="12"/>
        <v>11_1_280621_HU_p_sp.</v>
      </c>
      <c r="B168" s="685" t="s">
        <v>5763</v>
      </c>
      <c r="C168" s="685" t="s">
        <v>5764</v>
      </c>
      <c r="D168" s="686">
        <v>11</v>
      </c>
      <c r="E168" s="686">
        <v>1</v>
      </c>
      <c r="F168" s="686" t="s">
        <v>5827</v>
      </c>
      <c r="G168" s="686" t="s">
        <v>5719</v>
      </c>
      <c r="H168" s="686">
        <v>2021</v>
      </c>
      <c r="I168" s="687" t="s">
        <v>5729</v>
      </c>
      <c r="J168" s="687" t="str">
        <f t="shared" si="1"/>
        <v>HU_p</v>
      </c>
      <c r="K168" s="685" t="s">
        <v>5765</v>
      </c>
      <c r="L168" s="687" t="s">
        <v>5723</v>
      </c>
      <c r="M168" s="687" t="s">
        <v>476</v>
      </c>
      <c r="N168" s="697">
        <v>188</v>
      </c>
      <c r="O168" s="603"/>
      <c r="P168" s="667" t="s">
        <v>1163</v>
      </c>
      <c r="Q168" s="596" t="s">
        <v>1164</v>
      </c>
      <c r="R168" s="596" t="s">
        <v>2422</v>
      </c>
      <c r="S168" s="596">
        <v>55</v>
      </c>
      <c r="T168" s="596">
        <v>0</v>
      </c>
      <c r="U168" s="596">
        <v>55</v>
      </c>
      <c r="V168" s="596">
        <v>0</v>
      </c>
      <c r="W168" s="603"/>
      <c r="X168" s="668">
        <v>310125</v>
      </c>
      <c r="Y168" s="376" t="s">
        <v>78</v>
      </c>
      <c r="Z168" s="596" t="s">
        <v>5931</v>
      </c>
      <c r="AA168" s="766"/>
      <c r="AB168" s="596" t="str">
        <f t="shared" si="13"/>
        <v>Unique</v>
      </c>
      <c r="AC168" s="603"/>
      <c r="AD168" s="603"/>
      <c r="AE168" s="603"/>
      <c r="AF168" s="603"/>
      <c r="AG168" s="603"/>
      <c r="AH168" s="603"/>
      <c r="AI168" s="603"/>
      <c r="AJ168" s="603"/>
      <c r="AK168" s="603"/>
      <c r="AL168" s="603"/>
      <c r="AM168" s="603"/>
      <c r="AN168" s="603"/>
      <c r="AO168" s="603"/>
      <c r="AP168" s="603"/>
      <c r="AQ168" s="603"/>
      <c r="AR168" s="603"/>
      <c r="AS168" s="603"/>
      <c r="AT168" s="603"/>
      <c r="AU168" s="603"/>
      <c r="AV168" s="603"/>
      <c r="AW168" s="603"/>
      <c r="AX168" s="603"/>
      <c r="AY168" s="603"/>
      <c r="AZ168" s="603"/>
      <c r="BA168" s="603"/>
      <c r="BB168" s="603"/>
      <c r="BC168" s="603"/>
      <c r="BD168" s="603"/>
      <c r="BE168" s="603"/>
      <c r="BF168" s="603"/>
      <c r="BG168" s="603"/>
      <c r="BH168" s="603"/>
      <c r="BI168" s="603"/>
      <c r="BJ168" s="603"/>
      <c r="BK168" s="603"/>
      <c r="BL168" s="603"/>
      <c r="BM168" s="603"/>
      <c r="BN168" s="603"/>
      <c r="BO168" s="603"/>
      <c r="BP168" s="603"/>
      <c r="BQ168" s="603"/>
      <c r="BR168" s="603"/>
      <c r="BS168" s="603"/>
      <c r="BT168" s="603"/>
      <c r="BU168" s="603"/>
      <c r="BV168" s="603"/>
      <c r="BW168" s="603"/>
      <c r="BX168" s="603"/>
      <c r="BY168" s="603"/>
      <c r="BZ168" s="603"/>
      <c r="CA168" s="603"/>
      <c r="CB168" s="603"/>
      <c r="CC168" s="603"/>
      <c r="CD168" s="603"/>
      <c r="CE168" s="603"/>
      <c r="CF168" s="603"/>
      <c r="CG168" s="603"/>
      <c r="CH168" s="603"/>
      <c r="CI168" s="603"/>
      <c r="CJ168" s="603"/>
      <c r="CK168" s="603"/>
    </row>
    <row r="169" spans="1:89" ht="14.25">
      <c r="A169" s="656" t="str">
        <f t="shared" si="12"/>
        <v>11_1_280621_HU_p_sy.pi</v>
      </c>
      <c r="B169" s="685" t="s">
        <v>5763</v>
      </c>
      <c r="C169" s="685" t="s">
        <v>5764</v>
      </c>
      <c r="D169" s="686">
        <v>11</v>
      </c>
      <c r="E169" s="686">
        <v>1</v>
      </c>
      <c r="F169" s="686" t="s">
        <v>5827</v>
      </c>
      <c r="G169" s="686" t="s">
        <v>5719</v>
      </c>
      <c r="H169" s="686">
        <v>2021</v>
      </c>
      <c r="I169" s="687" t="s">
        <v>5729</v>
      </c>
      <c r="J169" s="687" t="str">
        <f t="shared" si="1"/>
        <v>HU_p</v>
      </c>
      <c r="K169" s="685" t="s">
        <v>5765</v>
      </c>
      <c r="L169" s="687" t="s">
        <v>5723</v>
      </c>
      <c r="M169" s="687" t="s">
        <v>476</v>
      </c>
      <c r="N169" s="697">
        <v>188</v>
      </c>
      <c r="O169" s="603"/>
      <c r="P169" s="667" t="s">
        <v>176</v>
      </c>
      <c r="Q169" s="596" t="s">
        <v>177</v>
      </c>
      <c r="R169" s="596" t="s">
        <v>2422</v>
      </c>
      <c r="S169" s="596">
        <v>1</v>
      </c>
      <c r="T169" s="596">
        <v>0</v>
      </c>
      <c r="U169" s="596">
        <v>1</v>
      </c>
      <c r="V169" s="596">
        <v>0</v>
      </c>
      <c r="W169" s="603"/>
      <c r="X169" s="668">
        <v>310125</v>
      </c>
      <c r="Y169" s="376" t="s">
        <v>78</v>
      </c>
      <c r="Z169" s="596" t="s">
        <v>5932</v>
      </c>
      <c r="AA169" s="766"/>
      <c r="AB169" s="596" t="str">
        <f t="shared" si="13"/>
        <v>Unique</v>
      </c>
      <c r="AC169" s="603"/>
      <c r="AD169" s="603"/>
      <c r="AE169" s="603"/>
      <c r="AF169" s="603"/>
      <c r="AG169" s="603"/>
      <c r="AH169" s="603"/>
      <c r="AI169" s="603"/>
      <c r="AJ169" s="603"/>
      <c r="AK169" s="603"/>
      <c r="AL169" s="603"/>
      <c r="AM169" s="603"/>
      <c r="AN169" s="603"/>
      <c r="AO169" s="603"/>
      <c r="AP169" s="603"/>
      <c r="AQ169" s="603"/>
      <c r="AR169" s="603"/>
      <c r="AS169" s="603"/>
      <c r="AT169" s="603"/>
      <c r="AU169" s="603"/>
      <c r="AV169" s="603"/>
      <c r="AW169" s="603"/>
      <c r="AX169" s="603"/>
      <c r="AY169" s="603"/>
      <c r="AZ169" s="603"/>
      <c r="BA169" s="603"/>
      <c r="BB169" s="603"/>
      <c r="BC169" s="603"/>
      <c r="BD169" s="603"/>
      <c r="BE169" s="603"/>
      <c r="BF169" s="603"/>
      <c r="BG169" s="603"/>
      <c r="BH169" s="603"/>
      <c r="BI169" s="603"/>
      <c r="BJ169" s="603"/>
      <c r="BK169" s="603"/>
      <c r="BL169" s="603"/>
      <c r="BM169" s="603"/>
      <c r="BN169" s="603"/>
      <c r="BO169" s="603"/>
      <c r="BP169" s="603"/>
      <c r="BQ169" s="603"/>
      <c r="BR169" s="603"/>
      <c r="BS169" s="603"/>
      <c r="BT169" s="603"/>
      <c r="BU169" s="603"/>
      <c r="BV169" s="603"/>
      <c r="BW169" s="603"/>
      <c r="BX169" s="603"/>
      <c r="BY169" s="603"/>
      <c r="BZ169" s="603"/>
      <c r="CA169" s="603"/>
      <c r="CB169" s="603"/>
      <c r="CC169" s="603"/>
      <c r="CD169" s="603"/>
      <c r="CE169" s="603"/>
      <c r="CF169" s="603"/>
      <c r="CG169" s="603"/>
      <c r="CH169" s="603"/>
      <c r="CI169" s="603"/>
      <c r="CJ169" s="603"/>
      <c r="CK169" s="603"/>
    </row>
    <row r="170" spans="1:89" ht="14.25">
      <c r="A170" s="656" t="str">
        <f t="shared" si="12"/>
        <v>31_1_140621_HO_p_ep.ba</v>
      </c>
      <c r="B170" s="682" t="s">
        <v>5751</v>
      </c>
      <c r="C170" s="682" t="s">
        <v>5752</v>
      </c>
      <c r="D170" s="683">
        <v>31</v>
      </c>
      <c r="E170" s="683">
        <v>1</v>
      </c>
      <c r="F170" s="683" t="s">
        <v>2084</v>
      </c>
      <c r="G170" s="683" t="s">
        <v>5827</v>
      </c>
      <c r="H170" s="683">
        <v>2021</v>
      </c>
      <c r="I170" s="684" t="s">
        <v>5729</v>
      </c>
      <c r="J170" s="684" t="str">
        <f t="shared" si="1"/>
        <v>HO_p</v>
      </c>
      <c r="K170" s="682" t="s">
        <v>5753</v>
      </c>
      <c r="L170" s="684" t="s">
        <v>5723</v>
      </c>
      <c r="M170" s="684" t="s">
        <v>476</v>
      </c>
      <c r="N170" s="661">
        <f t="shared" ref="N170:N172" si="19">17+35+1+2+1+6+33</f>
        <v>95</v>
      </c>
      <c r="O170" s="603"/>
      <c r="P170" s="662" t="s">
        <v>84</v>
      </c>
      <c r="Q170" s="376" t="s">
        <v>85</v>
      </c>
      <c r="R170" s="596" t="s">
        <v>2422</v>
      </c>
      <c r="S170" s="596">
        <v>6</v>
      </c>
      <c r="T170" s="596">
        <v>1</v>
      </c>
      <c r="U170" s="596">
        <v>5</v>
      </c>
      <c r="V170" s="596">
        <v>0</v>
      </c>
      <c r="W170" s="603"/>
      <c r="X170" s="668">
        <v>310125</v>
      </c>
      <c r="Y170" s="376" t="s">
        <v>78</v>
      </c>
      <c r="Z170" s="596" t="s">
        <v>5933</v>
      </c>
      <c r="AA170" s="766"/>
      <c r="AB170" s="596" t="str">
        <f t="shared" si="13"/>
        <v>Unique</v>
      </c>
      <c r="AC170" s="603"/>
      <c r="AD170" s="603"/>
      <c r="AE170" s="603"/>
      <c r="AF170" s="603"/>
      <c r="AG170" s="603"/>
      <c r="AH170" s="603"/>
      <c r="AI170" s="603"/>
      <c r="AJ170" s="603"/>
      <c r="AK170" s="603"/>
      <c r="AL170" s="603"/>
      <c r="AM170" s="603"/>
      <c r="AN170" s="603"/>
      <c r="AO170" s="603"/>
      <c r="AP170" s="603"/>
      <c r="AQ170" s="603"/>
      <c r="AR170" s="603"/>
      <c r="AS170" s="603"/>
      <c r="AT170" s="603"/>
      <c r="AU170" s="603"/>
      <c r="AV170" s="603"/>
      <c r="AW170" s="603"/>
      <c r="AX170" s="603"/>
      <c r="AY170" s="603"/>
      <c r="AZ170" s="603"/>
      <c r="BA170" s="603"/>
      <c r="BB170" s="603"/>
      <c r="BC170" s="603"/>
      <c r="BD170" s="603"/>
      <c r="BE170" s="603"/>
      <c r="BF170" s="603"/>
      <c r="BG170" s="603"/>
      <c r="BH170" s="603"/>
      <c r="BI170" s="603"/>
      <c r="BJ170" s="603"/>
      <c r="BK170" s="603"/>
      <c r="BL170" s="603"/>
      <c r="BM170" s="603"/>
      <c r="BN170" s="603"/>
      <c r="BO170" s="603"/>
      <c r="BP170" s="603"/>
      <c r="BQ170" s="603"/>
      <c r="BR170" s="603"/>
      <c r="BS170" s="603"/>
      <c r="BT170" s="603"/>
      <c r="BU170" s="603"/>
      <c r="BV170" s="603"/>
      <c r="BW170" s="603"/>
      <c r="BX170" s="603"/>
      <c r="BY170" s="603"/>
      <c r="BZ170" s="603"/>
      <c r="CA170" s="603"/>
      <c r="CB170" s="603"/>
      <c r="CC170" s="603"/>
      <c r="CD170" s="603"/>
      <c r="CE170" s="603"/>
      <c r="CF170" s="603"/>
      <c r="CG170" s="603"/>
      <c r="CH170" s="603"/>
      <c r="CI170" s="603"/>
      <c r="CJ170" s="603"/>
      <c r="CK170" s="603"/>
    </row>
    <row r="171" spans="1:89" ht="14.25">
      <c r="A171" s="656" t="str">
        <f t="shared" si="12"/>
        <v>31_1_140621_HO_p_sp.</v>
      </c>
      <c r="B171" s="682" t="s">
        <v>5751</v>
      </c>
      <c r="C171" s="682" t="s">
        <v>5752</v>
      </c>
      <c r="D171" s="683">
        <v>31</v>
      </c>
      <c r="E171" s="683">
        <v>1</v>
      </c>
      <c r="F171" s="683" t="s">
        <v>2084</v>
      </c>
      <c r="G171" s="683" t="s">
        <v>5827</v>
      </c>
      <c r="H171" s="683">
        <v>2021</v>
      </c>
      <c r="I171" s="684" t="s">
        <v>5729</v>
      </c>
      <c r="J171" s="684" t="str">
        <f t="shared" si="1"/>
        <v>HO_p</v>
      </c>
      <c r="K171" s="682" t="s">
        <v>5753</v>
      </c>
      <c r="L171" s="684" t="s">
        <v>5723</v>
      </c>
      <c r="M171" s="684" t="s">
        <v>476</v>
      </c>
      <c r="N171" s="661">
        <f t="shared" si="19"/>
        <v>95</v>
      </c>
      <c r="O171" s="603"/>
      <c r="P171" s="667" t="s">
        <v>1163</v>
      </c>
      <c r="Q171" s="596" t="s">
        <v>1164</v>
      </c>
      <c r="R171" s="596" t="s">
        <v>2422</v>
      </c>
      <c r="S171" s="596">
        <v>35</v>
      </c>
      <c r="T171" s="596">
        <v>0</v>
      </c>
      <c r="U171" s="596">
        <v>35</v>
      </c>
      <c r="V171" s="596">
        <v>0</v>
      </c>
      <c r="W171" s="603"/>
      <c r="X171" s="668">
        <v>310125</v>
      </c>
      <c r="Y171" s="376" t="s">
        <v>78</v>
      </c>
      <c r="Z171" s="596" t="s">
        <v>5934</v>
      </c>
      <c r="AA171" s="766"/>
      <c r="AB171" s="596" t="str">
        <f t="shared" si="13"/>
        <v>Unique</v>
      </c>
      <c r="AC171" s="603"/>
      <c r="AD171" s="603"/>
      <c r="AE171" s="603"/>
      <c r="AF171" s="603"/>
      <c r="AG171" s="603"/>
      <c r="AH171" s="603"/>
      <c r="AI171" s="603"/>
      <c r="AJ171" s="603"/>
      <c r="AK171" s="603"/>
      <c r="AL171" s="603"/>
      <c r="AM171" s="603"/>
      <c r="AN171" s="603"/>
      <c r="AO171" s="603"/>
      <c r="AP171" s="603"/>
      <c r="AQ171" s="603"/>
      <c r="AR171" s="603"/>
      <c r="AS171" s="603"/>
      <c r="AT171" s="603"/>
      <c r="AU171" s="603"/>
      <c r="AV171" s="603"/>
      <c r="AW171" s="603"/>
      <c r="AX171" s="603"/>
      <c r="AY171" s="603"/>
      <c r="AZ171" s="603"/>
      <c r="BA171" s="603"/>
      <c r="BB171" s="603"/>
      <c r="BC171" s="603"/>
      <c r="BD171" s="603"/>
      <c r="BE171" s="603"/>
      <c r="BF171" s="603"/>
      <c r="BG171" s="603"/>
      <c r="BH171" s="603"/>
      <c r="BI171" s="603"/>
      <c r="BJ171" s="603"/>
      <c r="BK171" s="603"/>
      <c r="BL171" s="603"/>
      <c r="BM171" s="603"/>
      <c r="BN171" s="603"/>
      <c r="BO171" s="603"/>
      <c r="BP171" s="603"/>
      <c r="BQ171" s="603"/>
      <c r="BR171" s="603"/>
      <c r="BS171" s="603"/>
      <c r="BT171" s="603"/>
      <c r="BU171" s="603"/>
      <c r="BV171" s="603"/>
      <c r="BW171" s="603"/>
      <c r="BX171" s="603"/>
      <c r="BY171" s="603"/>
      <c r="BZ171" s="603"/>
      <c r="CA171" s="603"/>
      <c r="CB171" s="603"/>
      <c r="CC171" s="603"/>
      <c r="CD171" s="603"/>
      <c r="CE171" s="603"/>
      <c r="CF171" s="603"/>
      <c r="CG171" s="603"/>
      <c r="CH171" s="603"/>
      <c r="CI171" s="603"/>
      <c r="CJ171" s="603"/>
      <c r="CK171" s="603"/>
    </row>
    <row r="172" spans="1:89" ht="14.25">
      <c r="A172" s="656" t="str">
        <f t="shared" si="12"/>
        <v>31_1_140621_HO_p_xa.co</v>
      </c>
      <c r="B172" s="682" t="s">
        <v>5751</v>
      </c>
      <c r="C172" s="682" t="s">
        <v>5752</v>
      </c>
      <c r="D172" s="683">
        <v>31</v>
      </c>
      <c r="E172" s="683">
        <v>1</v>
      </c>
      <c r="F172" s="683" t="s">
        <v>2084</v>
      </c>
      <c r="G172" s="683" t="s">
        <v>5827</v>
      </c>
      <c r="H172" s="683">
        <v>2021</v>
      </c>
      <c r="I172" s="684" t="s">
        <v>5729</v>
      </c>
      <c r="J172" s="684" t="str">
        <f t="shared" si="1"/>
        <v>HO_p</v>
      </c>
      <c r="K172" s="682" t="s">
        <v>5753</v>
      </c>
      <c r="L172" s="684" t="s">
        <v>5723</v>
      </c>
      <c r="M172" s="684" t="s">
        <v>476</v>
      </c>
      <c r="N172" s="661">
        <f t="shared" si="19"/>
        <v>95</v>
      </c>
      <c r="O172" s="603"/>
      <c r="P172" s="667" t="s">
        <v>3224</v>
      </c>
      <c r="Q172" s="596" t="s">
        <v>3225</v>
      </c>
      <c r="R172" s="596" t="s">
        <v>2422</v>
      </c>
      <c r="S172" s="596">
        <v>1</v>
      </c>
      <c r="T172" s="596">
        <v>0</v>
      </c>
      <c r="U172" s="596">
        <v>1</v>
      </c>
      <c r="V172" s="596">
        <v>0</v>
      </c>
      <c r="W172" s="603"/>
      <c r="X172" s="668">
        <v>310125</v>
      </c>
      <c r="Y172" s="376" t="s">
        <v>78</v>
      </c>
      <c r="Z172" s="596" t="s">
        <v>5935</v>
      </c>
      <c r="AA172" s="766"/>
      <c r="AB172" s="596" t="str">
        <f t="shared" si="13"/>
        <v>Unique</v>
      </c>
      <c r="AC172" s="603"/>
      <c r="AD172" s="603"/>
      <c r="AE172" s="603"/>
      <c r="AF172" s="603"/>
      <c r="AG172" s="603"/>
      <c r="AH172" s="603"/>
      <c r="AI172" s="603"/>
      <c r="AJ172" s="603"/>
      <c r="AK172" s="603"/>
      <c r="AL172" s="603"/>
      <c r="AM172" s="603"/>
      <c r="AN172" s="603"/>
      <c r="AO172" s="603"/>
      <c r="AP172" s="603"/>
      <c r="AQ172" s="603"/>
      <c r="AR172" s="603"/>
      <c r="AS172" s="603"/>
      <c r="AT172" s="603"/>
      <c r="AU172" s="603"/>
      <c r="AV172" s="603"/>
      <c r="AW172" s="603"/>
      <c r="AX172" s="603"/>
      <c r="AY172" s="603"/>
      <c r="AZ172" s="603"/>
      <c r="BA172" s="603"/>
      <c r="BB172" s="603"/>
      <c r="BC172" s="603"/>
      <c r="BD172" s="603"/>
      <c r="BE172" s="603"/>
      <c r="BF172" s="603"/>
      <c r="BG172" s="603"/>
      <c r="BH172" s="603"/>
      <c r="BI172" s="603"/>
      <c r="BJ172" s="603"/>
      <c r="BK172" s="603"/>
      <c r="BL172" s="603"/>
      <c r="BM172" s="603"/>
      <c r="BN172" s="603"/>
      <c r="BO172" s="603"/>
      <c r="BP172" s="603"/>
      <c r="BQ172" s="603"/>
      <c r="BR172" s="603"/>
      <c r="BS172" s="603"/>
      <c r="BT172" s="603"/>
      <c r="BU172" s="603"/>
      <c r="BV172" s="603"/>
      <c r="BW172" s="603"/>
      <c r="BX172" s="603"/>
      <c r="BY172" s="603"/>
      <c r="BZ172" s="603"/>
      <c r="CA172" s="603"/>
      <c r="CB172" s="603"/>
      <c r="CC172" s="603"/>
      <c r="CD172" s="603"/>
      <c r="CE172" s="603"/>
      <c r="CF172" s="603"/>
      <c r="CG172" s="603"/>
      <c r="CH172" s="603"/>
      <c r="CI172" s="603"/>
      <c r="CJ172" s="603"/>
      <c r="CK172" s="603"/>
    </row>
    <row r="173" spans="1:89" ht="14.25">
      <c r="A173" s="656" t="str">
        <f t="shared" si="12"/>
        <v>31_2_280621_V_p_ep.ba</v>
      </c>
      <c r="B173" s="673" t="s">
        <v>5736</v>
      </c>
      <c r="C173" s="673" t="s">
        <v>5737</v>
      </c>
      <c r="D173" s="674">
        <v>31</v>
      </c>
      <c r="E173" s="674">
        <v>2</v>
      </c>
      <c r="F173" s="674" t="s">
        <v>5827</v>
      </c>
      <c r="G173" s="674" t="s">
        <v>5719</v>
      </c>
      <c r="H173" s="674">
        <v>2021</v>
      </c>
      <c r="I173" s="675" t="s">
        <v>5729</v>
      </c>
      <c r="J173" s="675" t="str">
        <f t="shared" si="1"/>
        <v>V_p</v>
      </c>
      <c r="K173" s="673" t="s">
        <v>5738</v>
      </c>
      <c r="L173" s="675" t="s">
        <v>5723</v>
      </c>
      <c r="M173" s="675" t="s">
        <v>476</v>
      </c>
      <c r="N173" s="661">
        <f t="shared" ref="N173:N174" si="20">19+1+1+4+10+20+41</f>
        <v>96</v>
      </c>
      <c r="O173" s="603"/>
      <c r="P173" s="662" t="s">
        <v>84</v>
      </c>
      <c r="Q173" s="376" t="s">
        <v>85</v>
      </c>
      <c r="R173" s="596" t="s">
        <v>2422</v>
      </c>
      <c r="S173" s="596">
        <v>10</v>
      </c>
      <c r="T173" s="596">
        <v>1</v>
      </c>
      <c r="U173" s="596">
        <v>9</v>
      </c>
      <c r="V173" s="596">
        <v>0</v>
      </c>
      <c r="W173" s="603"/>
      <c r="X173" s="668">
        <v>310125</v>
      </c>
      <c r="Y173" s="376" t="s">
        <v>78</v>
      </c>
      <c r="Z173" s="596" t="s">
        <v>5936</v>
      </c>
      <c r="AA173" s="766"/>
      <c r="AB173" s="596" t="str">
        <f t="shared" si="13"/>
        <v>Unique</v>
      </c>
      <c r="AC173" s="603"/>
      <c r="AD173" s="603"/>
      <c r="AE173" s="603"/>
      <c r="AF173" s="603"/>
      <c r="AG173" s="603"/>
      <c r="AH173" s="603"/>
      <c r="AI173" s="603"/>
      <c r="AJ173" s="603"/>
      <c r="AK173" s="603"/>
      <c r="AL173" s="603"/>
      <c r="AM173" s="603"/>
      <c r="AN173" s="603"/>
      <c r="AO173" s="603"/>
      <c r="AP173" s="603"/>
      <c r="AQ173" s="603"/>
      <c r="AR173" s="603"/>
      <c r="AS173" s="603"/>
      <c r="AT173" s="603"/>
      <c r="AU173" s="603"/>
      <c r="AV173" s="603"/>
      <c r="AW173" s="603"/>
      <c r="AX173" s="603"/>
      <c r="AY173" s="603"/>
      <c r="AZ173" s="603"/>
      <c r="BA173" s="603"/>
      <c r="BB173" s="603"/>
      <c r="BC173" s="603"/>
      <c r="BD173" s="603"/>
      <c r="BE173" s="603"/>
      <c r="BF173" s="603"/>
      <c r="BG173" s="603"/>
      <c r="BH173" s="603"/>
      <c r="BI173" s="603"/>
      <c r="BJ173" s="603"/>
      <c r="BK173" s="603"/>
      <c r="BL173" s="603"/>
      <c r="BM173" s="603"/>
      <c r="BN173" s="603"/>
      <c r="BO173" s="603"/>
      <c r="BP173" s="603"/>
      <c r="BQ173" s="603"/>
      <c r="BR173" s="603"/>
      <c r="BS173" s="603"/>
      <c r="BT173" s="603"/>
      <c r="BU173" s="603"/>
      <c r="BV173" s="603"/>
      <c r="BW173" s="603"/>
      <c r="BX173" s="603"/>
      <c r="BY173" s="603"/>
      <c r="BZ173" s="603"/>
      <c r="CA173" s="603"/>
      <c r="CB173" s="603"/>
      <c r="CC173" s="603"/>
      <c r="CD173" s="603"/>
      <c r="CE173" s="603"/>
      <c r="CF173" s="603"/>
      <c r="CG173" s="603"/>
      <c r="CH173" s="603"/>
      <c r="CI173" s="603"/>
      <c r="CJ173" s="603"/>
      <c r="CK173" s="603"/>
    </row>
    <row r="174" spans="1:89" ht="14.25">
      <c r="A174" s="656" t="str">
        <f t="shared" si="12"/>
        <v>31_2_280621_V_p_sp.</v>
      </c>
      <c r="B174" s="673" t="s">
        <v>5736</v>
      </c>
      <c r="C174" s="673" t="s">
        <v>5737</v>
      </c>
      <c r="D174" s="674">
        <v>31</v>
      </c>
      <c r="E174" s="674">
        <v>2</v>
      </c>
      <c r="F174" s="674" t="s">
        <v>5827</v>
      </c>
      <c r="G174" s="674" t="s">
        <v>5719</v>
      </c>
      <c r="H174" s="674">
        <v>2021</v>
      </c>
      <c r="I174" s="675" t="s">
        <v>5729</v>
      </c>
      <c r="J174" s="675" t="str">
        <f t="shared" si="1"/>
        <v>V_p</v>
      </c>
      <c r="K174" s="673" t="s">
        <v>5738</v>
      </c>
      <c r="L174" s="675" t="s">
        <v>5723</v>
      </c>
      <c r="M174" s="675" t="s">
        <v>476</v>
      </c>
      <c r="N174" s="661">
        <f t="shared" si="20"/>
        <v>96</v>
      </c>
      <c r="O174" s="603"/>
      <c r="P174" s="667" t="s">
        <v>1163</v>
      </c>
      <c r="Q174" s="596" t="s">
        <v>1164</v>
      </c>
      <c r="R174" s="596" t="s">
        <v>2422</v>
      </c>
      <c r="S174" s="596">
        <v>20</v>
      </c>
      <c r="T174" s="596">
        <v>0</v>
      </c>
      <c r="U174" s="596">
        <v>20</v>
      </c>
      <c r="V174" s="596">
        <v>0</v>
      </c>
      <c r="W174" s="603"/>
      <c r="X174" s="668">
        <v>310125</v>
      </c>
      <c r="Y174" s="376" t="s">
        <v>78</v>
      </c>
      <c r="Z174" s="596" t="s">
        <v>5937</v>
      </c>
      <c r="AA174" s="766"/>
      <c r="AB174" s="596" t="str">
        <f t="shared" si="13"/>
        <v>Unique</v>
      </c>
      <c r="AC174" s="603"/>
      <c r="AD174" s="603"/>
      <c r="AE174" s="603"/>
      <c r="AF174" s="603"/>
      <c r="AG174" s="603"/>
      <c r="AH174" s="603"/>
      <c r="AI174" s="603"/>
      <c r="AJ174" s="603"/>
      <c r="AK174" s="603"/>
      <c r="AL174" s="603"/>
      <c r="AM174" s="603"/>
      <c r="AN174" s="603"/>
      <c r="AO174" s="603"/>
      <c r="AP174" s="603"/>
      <c r="AQ174" s="603"/>
      <c r="AR174" s="603"/>
      <c r="AS174" s="603"/>
      <c r="AT174" s="603"/>
      <c r="AU174" s="603"/>
      <c r="AV174" s="603"/>
      <c r="AW174" s="603"/>
      <c r="AX174" s="603"/>
      <c r="AY174" s="603"/>
      <c r="AZ174" s="603"/>
      <c r="BA174" s="603"/>
      <c r="BB174" s="603"/>
      <c r="BC174" s="603"/>
      <c r="BD174" s="603"/>
      <c r="BE174" s="603"/>
      <c r="BF174" s="603"/>
      <c r="BG174" s="603"/>
      <c r="BH174" s="603"/>
      <c r="BI174" s="603"/>
      <c r="BJ174" s="603"/>
      <c r="BK174" s="603"/>
      <c r="BL174" s="603"/>
      <c r="BM174" s="603"/>
      <c r="BN174" s="603"/>
      <c r="BO174" s="603"/>
      <c r="BP174" s="603"/>
      <c r="BQ174" s="603"/>
      <c r="BR174" s="603"/>
      <c r="BS174" s="603"/>
      <c r="BT174" s="603"/>
      <c r="BU174" s="603"/>
      <c r="BV174" s="603"/>
      <c r="BW174" s="603"/>
      <c r="BX174" s="603"/>
      <c r="BY174" s="603"/>
      <c r="BZ174" s="603"/>
      <c r="CA174" s="603"/>
      <c r="CB174" s="603"/>
      <c r="CC174" s="603"/>
      <c r="CD174" s="603"/>
      <c r="CE174" s="603"/>
      <c r="CF174" s="603"/>
      <c r="CG174" s="603"/>
      <c r="CH174" s="603"/>
      <c r="CI174" s="603"/>
      <c r="CJ174" s="603"/>
      <c r="CK174" s="603"/>
    </row>
    <row r="175" spans="1:89" ht="14.25">
      <c r="A175" s="656" t="str">
        <f t="shared" si="12"/>
        <v>5_1_280621_HAC_p_ep.ba</v>
      </c>
      <c r="B175" s="664" t="s">
        <v>5726</v>
      </c>
      <c r="C175" s="664" t="s">
        <v>5727</v>
      </c>
      <c r="D175" s="665">
        <v>5</v>
      </c>
      <c r="E175" s="665">
        <v>1</v>
      </c>
      <c r="F175" s="665" t="s">
        <v>5827</v>
      </c>
      <c r="G175" s="665" t="s">
        <v>5719</v>
      </c>
      <c r="H175" s="665">
        <v>2021</v>
      </c>
      <c r="I175" s="666" t="s">
        <v>5729</v>
      </c>
      <c r="J175" s="666" t="str">
        <f t="shared" si="1"/>
        <v>HAC_p</v>
      </c>
      <c r="K175" s="664" t="s">
        <v>5730</v>
      </c>
      <c r="L175" s="666" t="s">
        <v>5723</v>
      </c>
      <c r="M175" s="666" t="s">
        <v>476</v>
      </c>
      <c r="N175" s="661">
        <f t="shared" ref="N175:N179" si="21">21+2+1+1+3+20+31+59</f>
        <v>138</v>
      </c>
      <c r="O175" s="370" t="s">
        <v>5938</v>
      </c>
      <c r="P175" s="662" t="s">
        <v>84</v>
      </c>
      <c r="Q175" s="376" t="s">
        <v>85</v>
      </c>
      <c r="R175" s="596" t="s">
        <v>2422</v>
      </c>
      <c r="S175" s="596">
        <v>20</v>
      </c>
      <c r="T175" s="596">
        <v>3</v>
      </c>
      <c r="U175" s="596">
        <v>17</v>
      </c>
      <c r="V175" s="596">
        <v>0</v>
      </c>
      <c r="W175" s="596" t="s">
        <v>5939</v>
      </c>
      <c r="X175" s="668">
        <v>310125</v>
      </c>
      <c r="Y175" s="376" t="s">
        <v>78</v>
      </c>
      <c r="Z175" s="596" t="s">
        <v>5940</v>
      </c>
      <c r="AA175" s="766"/>
      <c r="AB175" s="596" t="str">
        <f t="shared" si="13"/>
        <v>Unique</v>
      </c>
      <c r="AC175" s="603"/>
      <c r="AD175" s="603"/>
      <c r="AE175" s="603"/>
      <c r="AF175" s="603"/>
      <c r="AG175" s="603"/>
      <c r="AH175" s="603"/>
      <c r="AI175" s="603"/>
      <c r="AJ175" s="603"/>
      <c r="AK175" s="603"/>
      <c r="AL175" s="603"/>
      <c r="AM175" s="603"/>
      <c r="AN175" s="603"/>
      <c r="AO175" s="603"/>
      <c r="AP175" s="603"/>
      <c r="AQ175" s="603"/>
      <c r="AR175" s="603"/>
      <c r="AS175" s="603"/>
      <c r="AT175" s="603"/>
      <c r="AU175" s="603"/>
      <c r="AV175" s="603"/>
      <c r="AW175" s="603"/>
      <c r="AX175" s="603"/>
      <c r="AY175" s="603"/>
      <c r="AZ175" s="603"/>
      <c r="BA175" s="603"/>
      <c r="BB175" s="603"/>
      <c r="BC175" s="603"/>
      <c r="BD175" s="603"/>
      <c r="BE175" s="603"/>
      <c r="BF175" s="603"/>
      <c r="BG175" s="603"/>
      <c r="BH175" s="603"/>
      <c r="BI175" s="603"/>
      <c r="BJ175" s="603"/>
      <c r="BK175" s="603"/>
      <c r="BL175" s="603"/>
      <c r="BM175" s="603"/>
      <c r="BN175" s="603"/>
      <c r="BO175" s="603"/>
      <c r="BP175" s="603"/>
      <c r="BQ175" s="603"/>
      <c r="BR175" s="603"/>
      <c r="BS175" s="603"/>
      <c r="BT175" s="603"/>
      <c r="BU175" s="603"/>
      <c r="BV175" s="603"/>
      <c r="BW175" s="603"/>
      <c r="BX175" s="603"/>
      <c r="BY175" s="603"/>
      <c r="BZ175" s="603"/>
      <c r="CA175" s="603"/>
      <c r="CB175" s="603"/>
      <c r="CC175" s="603"/>
      <c r="CD175" s="603"/>
      <c r="CE175" s="603"/>
      <c r="CF175" s="603"/>
      <c r="CG175" s="603"/>
      <c r="CH175" s="603"/>
      <c r="CI175" s="603"/>
      <c r="CJ175" s="603"/>
      <c r="CK175" s="603"/>
    </row>
    <row r="176" spans="1:89" ht="14.25">
      <c r="A176" s="656" t="str">
        <f t="shared" si="12"/>
        <v>5_1_280621_HAC_p_sp.</v>
      </c>
      <c r="B176" s="664" t="s">
        <v>5726</v>
      </c>
      <c r="C176" s="664" t="s">
        <v>5727</v>
      </c>
      <c r="D176" s="665">
        <v>5</v>
      </c>
      <c r="E176" s="665">
        <v>1</v>
      </c>
      <c r="F176" s="665" t="s">
        <v>5827</v>
      </c>
      <c r="G176" s="665" t="s">
        <v>5719</v>
      </c>
      <c r="H176" s="665">
        <v>2021</v>
      </c>
      <c r="I176" s="666" t="s">
        <v>5729</v>
      </c>
      <c r="J176" s="666" t="str">
        <f t="shared" si="1"/>
        <v>HAC_p</v>
      </c>
      <c r="K176" s="664" t="s">
        <v>5730</v>
      </c>
      <c r="L176" s="666" t="s">
        <v>5723</v>
      </c>
      <c r="M176" s="666" t="s">
        <v>476</v>
      </c>
      <c r="N176" s="661">
        <f t="shared" si="21"/>
        <v>138</v>
      </c>
      <c r="O176" s="370" t="s">
        <v>5938</v>
      </c>
      <c r="P176" s="667" t="s">
        <v>1163</v>
      </c>
      <c r="Q176" s="596" t="s">
        <v>1164</v>
      </c>
      <c r="R176" s="596" t="s">
        <v>2422</v>
      </c>
      <c r="S176" s="596">
        <v>59</v>
      </c>
      <c r="T176" s="596">
        <v>0</v>
      </c>
      <c r="U176" s="596">
        <v>59</v>
      </c>
      <c r="V176" s="596">
        <v>0</v>
      </c>
      <c r="W176" s="603"/>
      <c r="X176" s="668">
        <v>310125</v>
      </c>
      <c r="Y176" s="376" t="s">
        <v>78</v>
      </c>
      <c r="Z176" s="596" t="s">
        <v>5941</v>
      </c>
      <c r="AA176" s="766"/>
      <c r="AB176" s="596" t="str">
        <f t="shared" si="13"/>
        <v>Unique</v>
      </c>
      <c r="AC176" s="603"/>
      <c r="AD176" s="603"/>
      <c r="AE176" s="603"/>
      <c r="AF176" s="603"/>
      <c r="AG176" s="603"/>
      <c r="AH176" s="603"/>
      <c r="AI176" s="603"/>
      <c r="AJ176" s="603"/>
      <c r="AK176" s="603"/>
      <c r="AL176" s="603"/>
      <c r="AM176" s="603"/>
      <c r="AN176" s="603"/>
      <c r="AO176" s="603"/>
      <c r="AP176" s="603"/>
      <c r="AQ176" s="603"/>
      <c r="AR176" s="603"/>
      <c r="AS176" s="603"/>
      <c r="AT176" s="603"/>
      <c r="AU176" s="603"/>
      <c r="AV176" s="603"/>
      <c r="AW176" s="603"/>
      <c r="AX176" s="603"/>
      <c r="AY176" s="603"/>
      <c r="AZ176" s="603"/>
      <c r="BA176" s="603"/>
      <c r="BB176" s="603"/>
      <c r="BC176" s="603"/>
      <c r="BD176" s="603"/>
      <c r="BE176" s="603"/>
      <c r="BF176" s="603"/>
      <c r="BG176" s="603"/>
      <c r="BH176" s="603"/>
      <c r="BI176" s="603"/>
      <c r="BJ176" s="603"/>
      <c r="BK176" s="603"/>
      <c r="BL176" s="603"/>
      <c r="BM176" s="603"/>
      <c r="BN176" s="603"/>
      <c r="BO176" s="603"/>
      <c r="BP176" s="603"/>
      <c r="BQ176" s="603"/>
      <c r="BR176" s="603"/>
      <c r="BS176" s="603"/>
      <c r="BT176" s="603"/>
      <c r="BU176" s="603"/>
      <c r="BV176" s="603"/>
      <c r="BW176" s="603"/>
      <c r="BX176" s="603"/>
      <c r="BY176" s="603"/>
      <c r="BZ176" s="603"/>
      <c r="CA176" s="603"/>
      <c r="CB176" s="603"/>
      <c r="CC176" s="603"/>
      <c r="CD176" s="603"/>
      <c r="CE176" s="603"/>
      <c r="CF176" s="603"/>
      <c r="CG176" s="603"/>
      <c r="CH176" s="603"/>
      <c r="CI176" s="603"/>
      <c r="CJ176" s="603"/>
      <c r="CK176" s="603"/>
    </row>
    <row r="177" spans="1:89" ht="14.25">
      <c r="A177" s="656" t="str">
        <f t="shared" si="12"/>
        <v>5_1_280621_HAC_p_sy.pi</v>
      </c>
      <c r="B177" s="664" t="s">
        <v>5726</v>
      </c>
      <c r="C177" s="664" t="s">
        <v>5727</v>
      </c>
      <c r="D177" s="665">
        <v>5</v>
      </c>
      <c r="E177" s="665">
        <v>1</v>
      </c>
      <c r="F177" s="665" t="s">
        <v>5827</v>
      </c>
      <c r="G177" s="665" t="s">
        <v>5719</v>
      </c>
      <c r="H177" s="665">
        <v>2021</v>
      </c>
      <c r="I177" s="666" t="s">
        <v>5729</v>
      </c>
      <c r="J177" s="666" t="str">
        <f t="shared" si="1"/>
        <v>HAC_p</v>
      </c>
      <c r="K177" s="664" t="s">
        <v>5730</v>
      </c>
      <c r="L177" s="666" t="s">
        <v>5723</v>
      </c>
      <c r="M177" s="666" t="s">
        <v>476</v>
      </c>
      <c r="N177" s="661">
        <f t="shared" si="21"/>
        <v>138</v>
      </c>
      <c r="O177" s="370" t="s">
        <v>5938</v>
      </c>
      <c r="P177" s="667" t="s">
        <v>176</v>
      </c>
      <c r="Q177" s="596" t="s">
        <v>177</v>
      </c>
      <c r="R177" s="596" t="s">
        <v>2422</v>
      </c>
      <c r="S177" s="596">
        <v>2</v>
      </c>
      <c r="T177" s="596">
        <v>2</v>
      </c>
      <c r="U177" s="596">
        <v>0</v>
      </c>
      <c r="V177" s="596">
        <v>0</v>
      </c>
      <c r="W177" s="603"/>
      <c r="X177" s="668">
        <v>310125</v>
      </c>
      <c r="Y177" s="376" t="s">
        <v>78</v>
      </c>
      <c r="Z177" s="596" t="s">
        <v>5942</v>
      </c>
      <c r="AA177" s="766"/>
      <c r="AB177" s="596" t="str">
        <f t="shared" si="13"/>
        <v>Unique</v>
      </c>
      <c r="AC177" s="603"/>
      <c r="AD177" s="603"/>
      <c r="AE177" s="603"/>
      <c r="AF177" s="603"/>
      <c r="AG177" s="603"/>
      <c r="AH177" s="603"/>
      <c r="AI177" s="603"/>
      <c r="AJ177" s="603"/>
      <c r="AK177" s="603"/>
      <c r="AL177" s="603"/>
      <c r="AM177" s="603"/>
      <c r="AN177" s="603"/>
      <c r="AO177" s="603"/>
      <c r="AP177" s="603"/>
      <c r="AQ177" s="603"/>
      <c r="AR177" s="603"/>
      <c r="AS177" s="603"/>
      <c r="AT177" s="603"/>
      <c r="AU177" s="603"/>
      <c r="AV177" s="603"/>
      <c r="AW177" s="603"/>
      <c r="AX177" s="603"/>
      <c r="AY177" s="603"/>
      <c r="AZ177" s="603"/>
      <c r="BA177" s="603"/>
      <c r="BB177" s="603"/>
      <c r="BC177" s="603"/>
      <c r="BD177" s="603"/>
      <c r="BE177" s="603"/>
      <c r="BF177" s="603"/>
      <c r="BG177" s="603"/>
      <c r="BH177" s="603"/>
      <c r="BI177" s="603"/>
      <c r="BJ177" s="603"/>
      <c r="BK177" s="603"/>
      <c r="BL177" s="603"/>
      <c r="BM177" s="603"/>
      <c r="BN177" s="603"/>
      <c r="BO177" s="603"/>
      <c r="BP177" s="603"/>
      <c r="BQ177" s="603"/>
      <c r="BR177" s="603"/>
      <c r="BS177" s="603"/>
      <c r="BT177" s="603"/>
      <c r="BU177" s="603"/>
      <c r="BV177" s="603"/>
      <c r="BW177" s="603"/>
      <c r="BX177" s="603"/>
      <c r="BY177" s="603"/>
      <c r="BZ177" s="603"/>
      <c r="CA177" s="603"/>
      <c r="CB177" s="603"/>
      <c r="CC177" s="603"/>
      <c r="CD177" s="603"/>
      <c r="CE177" s="603"/>
      <c r="CF177" s="603"/>
      <c r="CG177" s="603"/>
      <c r="CH177" s="603"/>
      <c r="CI177" s="603"/>
      <c r="CJ177" s="603"/>
      <c r="CK177" s="603"/>
    </row>
    <row r="178" spans="1:89" ht="14.25">
      <c r="A178" s="656" t="str">
        <f t="shared" si="12"/>
        <v>5_1_280621_HAC_p_rh.ca</v>
      </c>
      <c r="B178" s="664" t="s">
        <v>5726</v>
      </c>
      <c r="C178" s="664" t="s">
        <v>5727</v>
      </c>
      <c r="D178" s="665">
        <v>5</v>
      </c>
      <c r="E178" s="665">
        <v>1</v>
      </c>
      <c r="F178" s="665" t="s">
        <v>5827</v>
      </c>
      <c r="G178" s="665" t="s">
        <v>5719</v>
      </c>
      <c r="H178" s="665">
        <v>2021</v>
      </c>
      <c r="I178" s="666" t="s">
        <v>5729</v>
      </c>
      <c r="J178" s="666" t="str">
        <f t="shared" si="1"/>
        <v>HAC_p</v>
      </c>
      <c r="K178" s="664" t="s">
        <v>5730</v>
      </c>
      <c r="L178" s="666" t="s">
        <v>5723</v>
      </c>
      <c r="M178" s="666" t="s">
        <v>476</v>
      </c>
      <c r="N178" s="661">
        <f t="shared" si="21"/>
        <v>138</v>
      </c>
      <c r="O178" s="370" t="s">
        <v>5938</v>
      </c>
      <c r="P178" s="667" t="s">
        <v>134</v>
      </c>
      <c r="Q178" s="596" t="s">
        <v>135</v>
      </c>
      <c r="R178" s="596" t="s">
        <v>2422</v>
      </c>
      <c r="S178" s="596">
        <v>3</v>
      </c>
      <c r="T178" s="596">
        <v>0</v>
      </c>
      <c r="U178" s="596">
        <v>3</v>
      </c>
      <c r="V178" s="596">
        <v>0</v>
      </c>
      <c r="W178" s="603"/>
      <c r="X178" s="668">
        <v>310125</v>
      </c>
      <c r="Y178" s="376" t="s">
        <v>78</v>
      </c>
      <c r="Z178" s="596" t="s">
        <v>5943</v>
      </c>
      <c r="AA178" s="766"/>
      <c r="AB178" s="596" t="str">
        <f t="shared" si="13"/>
        <v>Unique</v>
      </c>
      <c r="AC178" s="603"/>
      <c r="AD178" s="603"/>
      <c r="AE178" s="603"/>
      <c r="AF178" s="603"/>
      <c r="AG178" s="603"/>
      <c r="AH178" s="603"/>
      <c r="AI178" s="603"/>
      <c r="AJ178" s="603"/>
      <c r="AK178" s="603"/>
      <c r="AL178" s="603"/>
      <c r="AM178" s="603"/>
      <c r="AN178" s="603"/>
      <c r="AO178" s="603"/>
      <c r="AP178" s="603"/>
      <c r="AQ178" s="603"/>
      <c r="AR178" s="603"/>
      <c r="AS178" s="603"/>
      <c r="AT178" s="603"/>
      <c r="AU178" s="603"/>
      <c r="AV178" s="603"/>
      <c r="AW178" s="603"/>
      <c r="AX178" s="603"/>
      <c r="AY178" s="603"/>
      <c r="AZ178" s="603"/>
      <c r="BA178" s="603"/>
      <c r="BB178" s="603"/>
      <c r="BC178" s="603"/>
      <c r="BD178" s="603"/>
      <c r="BE178" s="603"/>
      <c r="BF178" s="603"/>
      <c r="BG178" s="603"/>
      <c r="BH178" s="603"/>
      <c r="BI178" s="603"/>
      <c r="BJ178" s="603"/>
      <c r="BK178" s="603"/>
      <c r="BL178" s="603"/>
      <c r="BM178" s="603"/>
      <c r="BN178" s="603"/>
      <c r="BO178" s="603"/>
      <c r="BP178" s="603"/>
      <c r="BQ178" s="603"/>
      <c r="BR178" s="603"/>
      <c r="BS178" s="603"/>
      <c r="BT178" s="603"/>
      <c r="BU178" s="603"/>
      <c r="BV178" s="603"/>
      <c r="BW178" s="603"/>
      <c r="BX178" s="603"/>
      <c r="BY178" s="603"/>
      <c r="BZ178" s="603"/>
      <c r="CA178" s="603"/>
      <c r="CB178" s="603"/>
      <c r="CC178" s="603"/>
      <c r="CD178" s="603"/>
      <c r="CE178" s="603"/>
      <c r="CF178" s="603"/>
      <c r="CG178" s="603"/>
      <c r="CH178" s="603"/>
      <c r="CI178" s="603"/>
      <c r="CJ178" s="603"/>
      <c r="CK178" s="603"/>
    </row>
    <row r="179" spans="1:89" ht="14.25">
      <c r="A179" s="656" t="str">
        <f t="shared" si="12"/>
        <v>5_1_280621_HAC_p_vo.pe</v>
      </c>
      <c r="B179" s="664" t="s">
        <v>5726</v>
      </c>
      <c r="C179" s="664" t="s">
        <v>5727</v>
      </c>
      <c r="D179" s="665">
        <v>5</v>
      </c>
      <c r="E179" s="665">
        <v>1</v>
      </c>
      <c r="F179" s="665" t="s">
        <v>5827</v>
      </c>
      <c r="G179" s="665" t="s">
        <v>5719</v>
      </c>
      <c r="H179" s="665">
        <v>2021</v>
      </c>
      <c r="I179" s="666" t="s">
        <v>5729</v>
      </c>
      <c r="J179" s="666" t="str">
        <f t="shared" si="1"/>
        <v>HAC_p</v>
      </c>
      <c r="K179" s="664" t="s">
        <v>5730</v>
      </c>
      <c r="L179" s="666" t="s">
        <v>5723</v>
      </c>
      <c r="M179" s="666" t="s">
        <v>476</v>
      </c>
      <c r="N179" s="661">
        <f t="shared" si="21"/>
        <v>138</v>
      </c>
      <c r="O179" s="370" t="s">
        <v>5938</v>
      </c>
      <c r="P179" s="667" t="s">
        <v>112</v>
      </c>
      <c r="Q179" s="596" t="s">
        <v>113</v>
      </c>
      <c r="R179" s="596" t="s">
        <v>2422</v>
      </c>
      <c r="S179" s="596">
        <v>1</v>
      </c>
      <c r="T179" s="596">
        <v>0</v>
      </c>
      <c r="U179" s="596">
        <v>1</v>
      </c>
      <c r="V179" s="596">
        <v>0</v>
      </c>
      <c r="W179" s="603"/>
      <c r="X179" s="668">
        <v>310125</v>
      </c>
      <c r="Y179" s="376" t="s">
        <v>78</v>
      </c>
      <c r="Z179" s="596" t="s">
        <v>5944</v>
      </c>
      <c r="AA179" s="766"/>
      <c r="AB179" s="596" t="str">
        <f t="shared" si="13"/>
        <v>Unique</v>
      </c>
      <c r="AC179" s="603"/>
      <c r="AD179" s="603"/>
      <c r="AE179" s="603"/>
      <c r="AF179" s="603"/>
      <c r="AG179" s="603"/>
      <c r="AH179" s="603"/>
      <c r="AI179" s="603"/>
      <c r="AJ179" s="603"/>
      <c r="AK179" s="603"/>
      <c r="AL179" s="603"/>
      <c r="AM179" s="603"/>
      <c r="AN179" s="603"/>
      <c r="AO179" s="603"/>
      <c r="AP179" s="603"/>
      <c r="AQ179" s="603"/>
      <c r="AR179" s="603"/>
      <c r="AS179" s="603"/>
      <c r="AT179" s="603"/>
      <c r="AU179" s="603"/>
      <c r="AV179" s="603"/>
      <c r="AW179" s="603"/>
      <c r="AX179" s="603"/>
      <c r="AY179" s="603"/>
      <c r="AZ179" s="603"/>
      <c r="BA179" s="603"/>
      <c r="BB179" s="603"/>
      <c r="BC179" s="603"/>
      <c r="BD179" s="603"/>
      <c r="BE179" s="603"/>
      <c r="BF179" s="603"/>
      <c r="BG179" s="603"/>
      <c r="BH179" s="603"/>
      <c r="BI179" s="603"/>
      <c r="BJ179" s="603"/>
      <c r="BK179" s="603"/>
      <c r="BL179" s="603"/>
      <c r="BM179" s="603"/>
      <c r="BN179" s="603"/>
      <c r="BO179" s="603"/>
      <c r="BP179" s="603"/>
      <c r="BQ179" s="603"/>
      <c r="BR179" s="603"/>
      <c r="BS179" s="603"/>
      <c r="BT179" s="603"/>
      <c r="BU179" s="603"/>
      <c r="BV179" s="603"/>
      <c r="BW179" s="603"/>
      <c r="BX179" s="603"/>
      <c r="BY179" s="603"/>
      <c r="BZ179" s="603"/>
      <c r="CA179" s="603"/>
      <c r="CB179" s="603"/>
      <c r="CC179" s="603"/>
      <c r="CD179" s="603"/>
      <c r="CE179" s="603"/>
      <c r="CF179" s="603"/>
      <c r="CG179" s="603"/>
      <c r="CH179" s="603"/>
      <c r="CI179" s="603"/>
      <c r="CJ179" s="603"/>
      <c r="CK179" s="603"/>
    </row>
    <row r="180" spans="1:89" ht="14.25">
      <c r="A180" s="656" t="str">
        <f t="shared" si="12"/>
        <v>16_1_120721_N_p_ep.ba</v>
      </c>
      <c r="B180" s="676" t="s">
        <v>5742</v>
      </c>
      <c r="C180" s="676" t="s">
        <v>5743</v>
      </c>
      <c r="D180" s="677">
        <v>16</v>
      </c>
      <c r="E180" s="677">
        <v>1</v>
      </c>
      <c r="F180" s="677" t="s">
        <v>5719</v>
      </c>
      <c r="G180" s="677" t="s">
        <v>5720</v>
      </c>
      <c r="H180" s="677">
        <v>2021</v>
      </c>
      <c r="I180" s="678" t="s">
        <v>5729</v>
      </c>
      <c r="J180" s="678" t="str">
        <f t="shared" si="1"/>
        <v>N_p</v>
      </c>
      <c r="K180" s="676" t="s">
        <v>5744</v>
      </c>
      <c r="L180" s="678" t="s">
        <v>5723</v>
      </c>
      <c r="M180" s="678" t="s">
        <v>5834</v>
      </c>
      <c r="N180" s="661">
        <v>101</v>
      </c>
      <c r="O180" s="603"/>
      <c r="P180" s="662" t="s">
        <v>84</v>
      </c>
      <c r="Q180" s="376" t="s">
        <v>85</v>
      </c>
      <c r="R180" s="596" t="s">
        <v>2422</v>
      </c>
      <c r="S180" s="603">
        <f>T180+U180</f>
        <v>24</v>
      </c>
      <c r="T180" s="596">
        <v>7</v>
      </c>
      <c r="U180" s="596">
        <v>17</v>
      </c>
      <c r="V180" s="596">
        <v>0</v>
      </c>
      <c r="W180" s="603"/>
      <c r="X180" s="668">
        <v>310125</v>
      </c>
      <c r="Y180" s="376" t="s">
        <v>78</v>
      </c>
      <c r="Z180" s="596" t="s">
        <v>5945</v>
      </c>
      <c r="AA180" s="766"/>
      <c r="AB180" s="596" t="str">
        <f t="shared" si="13"/>
        <v>Unique</v>
      </c>
      <c r="AC180" s="603"/>
      <c r="AD180" s="603"/>
      <c r="AE180" s="603"/>
      <c r="AF180" s="603"/>
      <c r="AG180" s="603"/>
      <c r="AH180" s="603"/>
      <c r="AI180" s="603"/>
      <c r="AJ180" s="603"/>
      <c r="AK180" s="603"/>
      <c r="AL180" s="603"/>
      <c r="AM180" s="603"/>
      <c r="AN180" s="603"/>
      <c r="AO180" s="603"/>
      <c r="AP180" s="603"/>
      <c r="AQ180" s="603"/>
      <c r="AR180" s="603"/>
      <c r="AS180" s="603"/>
      <c r="AT180" s="603"/>
      <c r="AU180" s="603"/>
      <c r="AV180" s="603"/>
      <c r="AW180" s="603"/>
      <c r="AX180" s="603"/>
      <c r="AY180" s="603"/>
      <c r="AZ180" s="603"/>
      <c r="BA180" s="603"/>
      <c r="BB180" s="603"/>
      <c r="BC180" s="603"/>
      <c r="BD180" s="603"/>
      <c r="BE180" s="603"/>
      <c r="BF180" s="603"/>
      <c r="BG180" s="603"/>
      <c r="BH180" s="603"/>
      <c r="BI180" s="603"/>
      <c r="BJ180" s="603"/>
      <c r="BK180" s="603"/>
      <c r="BL180" s="603"/>
      <c r="BM180" s="603"/>
      <c r="BN180" s="603"/>
      <c r="BO180" s="603"/>
      <c r="BP180" s="603"/>
      <c r="BQ180" s="603"/>
      <c r="BR180" s="603"/>
      <c r="BS180" s="603"/>
      <c r="BT180" s="603"/>
      <c r="BU180" s="603"/>
      <c r="BV180" s="603"/>
      <c r="BW180" s="603"/>
      <c r="BX180" s="603"/>
      <c r="BY180" s="603"/>
      <c r="BZ180" s="603"/>
      <c r="CA180" s="603"/>
      <c r="CB180" s="603"/>
      <c r="CC180" s="603"/>
      <c r="CD180" s="603"/>
      <c r="CE180" s="603"/>
      <c r="CF180" s="603"/>
      <c r="CG180" s="603"/>
      <c r="CH180" s="603"/>
      <c r="CI180" s="603"/>
      <c r="CJ180" s="603"/>
      <c r="CK180" s="603"/>
    </row>
    <row r="181" spans="1:89" ht="14.25">
      <c r="A181" s="656" t="str">
        <f t="shared" si="12"/>
        <v>16_1_120721_N_p_sp.</v>
      </c>
      <c r="B181" s="676" t="s">
        <v>5742</v>
      </c>
      <c r="C181" s="676" t="s">
        <v>5743</v>
      </c>
      <c r="D181" s="677">
        <v>16</v>
      </c>
      <c r="E181" s="677">
        <v>1</v>
      </c>
      <c r="F181" s="677" t="s">
        <v>5719</v>
      </c>
      <c r="G181" s="677" t="s">
        <v>5720</v>
      </c>
      <c r="H181" s="677">
        <v>2021</v>
      </c>
      <c r="I181" s="678" t="s">
        <v>5729</v>
      </c>
      <c r="J181" s="678" t="str">
        <f t="shared" si="1"/>
        <v>N_p</v>
      </c>
      <c r="K181" s="676" t="s">
        <v>5744</v>
      </c>
      <c r="L181" s="678" t="s">
        <v>5723</v>
      </c>
      <c r="M181" s="678" t="s">
        <v>5834</v>
      </c>
      <c r="N181" s="661">
        <v>101</v>
      </c>
      <c r="O181" s="603"/>
      <c r="P181" s="667" t="s">
        <v>1163</v>
      </c>
      <c r="Q181" s="596" t="s">
        <v>1164</v>
      </c>
      <c r="R181" s="596" t="s">
        <v>2422</v>
      </c>
      <c r="S181" s="596">
        <v>29</v>
      </c>
      <c r="T181" s="596">
        <v>0</v>
      </c>
      <c r="U181" s="596">
        <v>29</v>
      </c>
      <c r="V181" s="596">
        <v>0</v>
      </c>
      <c r="W181" s="603"/>
      <c r="X181" s="668">
        <v>310125</v>
      </c>
      <c r="Y181" s="376" t="s">
        <v>78</v>
      </c>
      <c r="Z181" s="596" t="s">
        <v>5946</v>
      </c>
      <c r="AA181" s="766"/>
      <c r="AB181" s="596" t="str">
        <f t="shared" si="13"/>
        <v>Unique</v>
      </c>
      <c r="AC181" s="603"/>
      <c r="AD181" s="603"/>
      <c r="AE181" s="603"/>
      <c r="AF181" s="603"/>
      <c r="AG181" s="603"/>
      <c r="AH181" s="603"/>
      <c r="AI181" s="603"/>
      <c r="AJ181" s="603"/>
      <c r="AK181" s="603"/>
      <c r="AL181" s="603"/>
      <c r="AM181" s="603"/>
      <c r="AN181" s="603"/>
      <c r="AO181" s="603"/>
      <c r="AP181" s="603"/>
      <c r="AQ181" s="603"/>
      <c r="AR181" s="603"/>
      <c r="AS181" s="603"/>
      <c r="AT181" s="603"/>
      <c r="AU181" s="603"/>
      <c r="AV181" s="603"/>
      <c r="AW181" s="603"/>
      <c r="AX181" s="603"/>
      <c r="AY181" s="603"/>
      <c r="AZ181" s="603"/>
      <c r="BA181" s="603"/>
      <c r="BB181" s="603"/>
      <c r="BC181" s="603"/>
      <c r="BD181" s="603"/>
      <c r="BE181" s="603"/>
      <c r="BF181" s="603"/>
      <c r="BG181" s="603"/>
      <c r="BH181" s="603"/>
      <c r="BI181" s="603"/>
      <c r="BJ181" s="603"/>
      <c r="BK181" s="603"/>
      <c r="BL181" s="603"/>
      <c r="BM181" s="603"/>
      <c r="BN181" s="603"/>
      <c r="BO181" s="603"/>
      <c r="BP181" s="603"/>
      <c r="BQ181" s="603"/>
      <c r="BR181" s="603"/>
      <c r="BS181" s="603"/>
      <c r="BT181" s="603"/>
      <c r="BU181" s="603"/>
      <c r="BV181" s="603"/>
      <c r="BW181" s="603"/>
      <c r="BX181" s="603"/>
      <c r="BY181" s="603"/>
      <c r="BZ181" s="603"/>
      <c r="CA181" s="603"/>
      <c r="CB181" s="603"/>
      <c r="CC181" s="603"/>
      <c r="CD181" s="603"/>
      <c r="CE181" s="603"/>
      <c r="CF181" s="603"/>
      <c r="CG181" s="603"/>
      <c r="CH181" s="603"/>
      <c r="CI181" s="603"/>
      <c r="CJ181" s="603"/>
      <c r="CK181" s="603"/>
    </row>
    <row r="182" spans="1:89" ht="14.25">
      <c r="A182" s="656" t="str">
        <f t="shared" si="12"/>
        <v>16_1_120721_N_p_ch.bi</v>
      </c>
      <c r="B182" s="676" t="s">
        <v>5742</v>
      </c>
      <c r="C182" s="676" t="s">
        <v>5743</v>
      </c>
      <c r="D182" s="677">
        <v>16</v>
      </c>
      <c r="E182" s="677">
        <v>1</v>
      </c>
      <c r="F182" s="677" t="s">
        <v>5719</v>
      </c>
      <c r="G182" s="677" t="s">
        <v>5720</v>
      </c>
      <c r="H182" s="677">
        <v>2021</v>
      </c>
      <c r="I182" s="678" t="s">
        <v>5729</v>
      </c>
      <c r="J182" s="678" t="str">
        <f t="shared" si="1"/>
        <v>N_p</v>
      </c>
      <c r="K182" s="676" t="s">
        <v>5744</v>
      </c>
      <c r="L182" s="678" t="s">
        <v>5723</v>
      </c>
      <c r="M182" s="678" t="s">
        <v>5834</v>
      </c>
      <c r="N182" s="661">
        <v>101</v>
      </c>
      <c r="O182" s="603"/>
      <c r="P182" s="667" t="s">
        <v>287</v>
      </c>
      <c r="Q182" s="596" t="s">
        <v>288</v>
      </c>
      <c r="R182" s="596" t="s">
        <v>2422</v>
      </c>
      <c r="S182" s="596">
        <v>3</v>
      </c>
      <c r="T182" s="596">
        <v>0</v>
      </c>
      <c r="U182" s="596">
        <v>3</v>
      </c>
      <c r="V182" s="596">
        <v>0</v>
      </c>
      <c r="W182" s="603"/>
      <c r="X182" s="668">
        <v>310125</v>
      </c>
      <c r="Y182" s="376" t="s">
        <v>78</v>
      </c>
      <c r="Z182" s="596" t="s">
        <v>5947</v>
      </c>
      <c r="AA182" s="766"/>
      <c r="AB182" s="596" t="str">
        <f t="shared" si="13"/>
        <v>Unique</v>
      </c>
      <c r="AC182" s="603"/>
      <c r="AD182" s="603"/>
      <c r="AE182" s="603"/>
      <c r="AF182" s="603"/>
      <c r="AG182" s="603"/>
      <c r="AH182" s="603"/>
      <c r="AI182" s="603"/>
      <c r="AJ182" s="603"/>
      <c r="AK182" s="603"/>
      <c r="AL182" s="603"/>
      <c r="AM182" s="603"/>
      <c r="AN182" s="603"/>
      <c r="AO182" s="603"/>
      <c r="AP182" s="603"/>
      <c r="AQ182" s="603"/>
      <c r="AR182" s="603"/>
      <c r="AS182" s="603"/>
      <c r="AT182" s="603"/>
      <c r="AU182" s="603"/>
      <c r="AV182" s="603"/>
      <c r="AW182" s="603"/>
      <c r="AX182" s="603"/>
      <c r="AY182" s="603"/>
      <c r="AZ182" s="603"/>
      <c r="BA182" s="603"/>
      <c r="BB182" s="603"/>
      <c r="BC182" s="603"/>
      <c r="BD182" s="603"/>
      <c r="BE182" s="603"/>
      <c r="BF182" s="603"/>
      <c r="BG182" s="603"/>
      <c r="BH182" s="603"/>
      <c r="BI182" s="603"/>
      <c r="BJ182" s="603"/>
      <c r="BK182" s="603"/>
      <c r="BL182" s="603"/>
      <c r="BM182" s="603"/>
      <c r="BN182" s="603"/>
      <c r="BO182" s="603"/>
      <c r="BP182" s="603"/>
      <c r="BQ182" s="603"/>
      <c r="BR182" s="603"/>
      <c r="BS182" s="603"/>
      <c r="BT182" s="603"/>
      <c r="BU182" s="603"/>
      <c r="BV182" s="603"/>
      <c r="BW182" s="603"/>
      <c r="BX182" s="603"/>
      <c r="BY182" s="603"/>
      <c r="BZ182" s="603"/>
      <c r="CA182" s="603"/>
      <c r="CB182" s="603"/>
      <c r="CC182" s="603"/>
      <c r="CD182" s="603"/>
      <c r="CE182" s="603"/>
      <c r="CF182" s="603"/>
      <c r="CG182" s="603"/>
      <c r="CH182" s="603"/>
      <c r="CI182" s="603"/>
      <c r="CJ182" s="603"/>
      <c r="CK182" s="603"/>
    </row>
    <row r="183" spans="1:89" ht="14.25">
      <c r="A183" s="656" t="str">
        <f t="shared" si="12"/>
        <v>14_1_260721_HAM_p_ep.ba</v>
      </c>
      <c r="B183" s="657" t="s">
        <v>5717</v>
      </c>
      <c r="C183" s="657" t="s">
        <v>5718</v>
      </c>
      <c r="D183" s="658">
        <v>14</v>
      </c>
      <c r="E183" s="658">
        <v>1</v>
      </c>
      <c r="F183" s="658" t="s">
        <v>5720</v>
      </c>
      <c r="G183" s="658" t="s">
        <v>5779</v>
      </c>
      <c r="H183" s="658">
        <v>2021</v>
      </c>
      <c r="I183" s="659" t="s">
        <v>5729</v>
      </c>
      <c r="J183" s="659" t="str">
        <f t="shared" si="1"/>
        <v>HAM_p</v>
      </c>
      <c r="K183" s="657" t="s">
        <v>5722</v>
      </c>
      <c r="L183" s="659" t="s">
        <v>5723</v>
      </c>
      <c r="M183" s="659" t="s">
        <v>476</v>
      </c>
      <c r="N183" s="698">
        <f t="shared" ref="N183:N187" si="22">4+3+5+4+1+6+59+103+19+172</f>
        <v>376</v>
      </c>
      <c r="O183" s="603"/>
      <c r="P183" s="662" t="s">
        <v>84</v>
      </c>
      <c r="Q183" s="376" t="s">
        <v>85</v>
      </c>
      <c r="R183" s="596" t="s">
        <v>2422</v>
      </c>
      <c r="S183" s="596">
        <v>19</v>
      </c>
      <c r="T183" s="596">
        <v>2</v>
      </c>
      <c r="U183" s="596">
        <v>17</v>
      </c>
      <c r="V183" s="596">
        <v>0</v>
      </c>
      <c r="W183" s="603"/>
      <c r="X183" s="668">
        <v>310125</v>
      </c>
      <c r="Y183" s="376" t="s">
        <v>78</v>
      </c>
      <c r="Z183" s="596" t="s">
        <v>5948</v>
      </c>
      <c r="AA183" s="766"/>
      <c r="AB183" s="596" t="str">
        <f t="shared" si="13"/>
        <v>Unique</v>
      </c>
      <c r="AC183" s="603"/>
      <c r="AD183" s="603"/>
      <c r="AE183" s="603"/>
      <c r="AF183" s="603"/>
      <c r="AG183" s="603"/>
      <c r="AH183" s="603"/>
      <c r="AI183" s="603"/>
      <c r="AJ183" s="603"/>
      <c r="AK183" s="603"/>
      <c r="AL183" s="603"/>
      <c r="AM183" s="603"/>
      <c r="AN183" s="603"/>
      <c r="AO183" s="603"/>
      <c r="AP183" s="603"/>
      <c r="AQ183" s="603"/>
      <c r="AR183" s="603"/>
      <c r="AS183" s="603"/>
      <c r="AT183" s="603"/>
      <c r="AU183" s="603"/>
      <c r="AV183" s="603"/>
      <c r="AW183" s="603"/>
      <c r="AX183" s="603"/>
      <c r="AY183" s="603"/>
      <c r="AZ183" s="603"/>
      <c r="BA183" s="603"/>
      <c r="BB183" s="603"/>
      <c r="BC183" s="603"/>
      <c r="BD183" s="603"/>
      <c r="BE183" s="603"/>
      <c r="BF183" s="603"/>
      <c r="BG183" s="603"/>
      <c r="BH183" s="603"/>
      <c r="BI183" s="603"/>
      <c r="BJ183" s="603"/>
      <c r="BK183" s="603"/>
      <c r="BL183" s="603"/>
      <c r="BM183" s="603"/>
      <c r="BN183" s="603"/>
      <c r="BO183" s="603"/>
      <c r="BP183" s="603"/>
      <c r="BQ183" s="603"/>
      <c r="BR183" s="603"/>
      <c r="BS183" s="603"/>
      <c r="BT183" s="603"/>
      <c r="BU183" s="603"/>
      <c r="BV183" s="603"/>
      <c r="BW183" s="603"/>
      <c r="BX183" s="603"/>
      <c r="BY183" s="603"/>
      <c r="BZ183" s="603"/>
      <c r="CA183" s="603"/>
      <c r="CB183" s="603"/>
      <c r="CC183" s="603"/>
      <c r="CD183" s="603"/>
      <c r="CE183" s="603"/>
      <c r="CF183" s="603"/>
      <c r="CG183" s="603"/>
      <c r="CH183" s="603"/>
      <c r="CI183" s="603"/>
      <c r="CJ183" s="603"/>
      <c r="CK183" s="603"/>
    </row>
    <row r="184" spans="1:89" ht="14.25">
      <c r="A184" s="656" t="str">
        <f t="shared" si="12"/>
        <v>14_1_260721_HAM_p_sp.</v>
      </c>
      <c r="B184" s="657" t="s">
        <v>5717</v>
      </c>
      <c r="C184" s="657" t="s">
        <v>5718</v>
      </c>
      <c r="D184" s="658">
        <v>14</v>
      </c>
      <c r="E184" s="658">
        <v>1</v>
      </c>
      <c r="F184" s="658" t="s">
        <v>5720</v>
      </c>
      <c r="G184" s="658" t="s">
        <v>5779</v>
      </c>
      <c r="H184" s="658">
        <v>2021</v>
      </c>
      <c r="I184" s="659" t="s">
        <v>5729</v>
      </c>
      <c r="J184" s="659" t="str">
        <f t="shared" si="1"/>
        <v>HAM_p</v>
      </c>
      <c r="K184" s="657" t="s">
        <v>5722</v>
      </c>
      <c r="L184" s="659" t="s">
        <v>5723</v>
      </c>
      <c r="M184" s="659" t="s">
        <v>476</v>
      </c>
      <c r="N184" s="698">
        <f t="shared" si="22"/>
        <v>376</v>
      </c>
      <c r="O184" s="603"/>
      <c r="P184" s="667" t="s">
        <v>1163</v>
      </c>
      <c r="Q184" s="596" t="s">
        <v>1164</v>
      </c>
      <c r="R184" s="596" t="s">
        <v>2422</v>
      </c>
      <c r="S184" s="596">
        <v>103</v>
      </c>
      <c r="T184" s="596">
        <v>0</v>
      </c>
      <c r="U184" s="596">
        <v>103</v>
      </c>
      <c r="V184" s="596">
        <v>0</v>
      </c>
      <c r="W184" s="603"/>
      <c r="X184" s="668">
        <v>310125</v>
      </c>
      <c r="Y184" s="376" t="s">
        <v>78</v>
      </c>
      <c r="Z184" s="596" t="s">
        <v>5949</v>
      </c>
      <c r="AA184" s="766"/>
      <c r="AB184" s="596" t="str">
        <f t="shared" si="13"/>
        <v>Unique</v>
      </c>
      <c r="AC184" s="603"/>
      <c r="AD184" s="603"/>
      <c r="AE184" s="603"/>
      <c r="AF184" s="603"/>
      <c r="AG184" s="603"/>
      <c r="AH184" s="603"/>
      <c r="AI184" s="603"/>
      <c r="AJ184" s="603"/>
      <c r="AK184" s="603"/>
      <c r="AL184" s="603"/>
      <c r="AM184" s="603"/>
      <c r="AN184" s="603"/>
      <c r="AO184" s="603"/>
      <c r="AP184" s="603"/>
      <c r="AQ184" s="603"/>
      <c r="AR184" s="603"/>
      <c r="AS184" s="603"/>
      <c r="AT184" s="603"/>
      <c r="AU184" s="603"/>
      <c r="AV184" s="603"/>
      <c r="AW184" s="603"/>
      <c r="AX184" s="603"/>
      <c r="AY184" s="603"/>
      <c r="AZ184" s="603"/>
      <c r="BA184" s="603"/>
      <c r="BB184" s="603"/>
      <c r="BC184" s="603"/>
      <c r="BD184" s="603"/>
      <c r="BE184" s="603"/>
      <c r="BF184" s="603"/>
      <c r="BG184" s="603"/>
      <c r="BH184" s="603"/>
      <c r="BI184" s="603"/>
      <c r="BJ184" s="603"/>
      <c r="BK184" s="603"/>
      <c r="BL184" s="603"/>
      <c r="BM184" s="603"/>
      <c r="BN184" s="603"/>
      <c r="BO184" s="603"/>
      <c r="BP184" s="603"/>
      <c r="BQ184" s="603"/>
      <c r="BR184" s="603"/>
      <c r="BS184" s="603"/>
      <c r="BT184" s="603"/>
      <c r="BU184" s="603"/>
      <c r="BV184" s="603"/>
      <c r="BW184" s="603"/>
      <c r="BX184" s="603"/>
      <c r="BY184" s="603"/>
      <c r="BZ184" s="603"/>
      <c r="CA184" s="603"/>
      <c r="CB184" s="603"/>
      <c r="CC184" s="603"/>
      <c r="CD184" s="603"/>
      <c r="CE184" s="603"/>
      <c r="CF184" s="603"/>
      <c r="CG184" s="603"/>
      <c r="CH184" s="603"/>
      <c r="CI184" s="603"/>
      <c r="CJ184" s="603"/>
      <c r="CK184" s="603"/>
    </row>
    <row r="185" spans="1:89" ht="14.25">
      <c r="A185" s="656" t="str">
        <f t="shared" si="12"/>
        <v>14_1_260721_HAM_p_sy.pi</v>
      </c>
      <c r="B185" s="657" t="s">
        <v>5717</v>
      </c>
      <c r="C185" s="657" t="s">
        <v>5718</v>
      </c>
      <c r="D185" s="658">
        <v>14</v>
      </c>
      <c r="E185" s="658">
        <v>1</v>
      </c>
      <c r="F185" s="658" t="s">
        <v>5720</v>
      </c>
      <c r="G185" s="658" t="s">
        <v>5779</v>
      </c>
      <c r="H185" s="658">
        <v>2021</v>
      </c>
      <c r="I185" s="659" t="s">
        <v>5729</v>
      </c>
      <c r="J185" s="659" t="str">
        <f t="shared" si="1"/>
        <v>HAM_p</v>
      </c>
      <c r="K185" s="657" t="s">
        <v>5722</v>
      </c>
      <c r="L185" s="659" t="s">
        <v>5723</v>
      </c>
      <c r="M185" s="659" t="s">
        <v>476</v>
      </c>
      <c r="N185" s="698">
        <f t="shared" si="22"/>
        <v>376</v>
      </c>
      <c r="O185" s="603"/>
      <c r="P185" s="667" t="s">
        <v>176</v>
      </c>
      <c r="Q185" s="596" t="s">
        <v>177</v>
      </c>
      <c r="R185" s="596" t="s">
        <v>2422</v>
      </c>
      <c r="S185" s="596">
        <v>6</v>
      </c>
      <c r="T185" s="596">
        <v>2</v>
      </c>
      <c r="U185" s="596">
        <v>4</v>
      </c>
      <c r="V185" s="596">
        <v>0</v>
      </c>
      <c r="W185" s="603"/>
      <c r="X185" s="668">
        <v>310125</v>
      </c>
      <c r="Y185" s="376" t="s">
        <v>78</v>
      </c>
      <c r="Z185" s="596" t="s">
        <v>5950</v>
      </c>
      <c r="AA185" s="766"/>
      <c r="AB185" s="596" t="str">
        <f t="shared" si="13"/>
        <v>Unique</v>
      </c>
      <c r="AC185" s="603"/>
      <c r="AD185" s="603"/>
      <c r="AE185" s="603"/>
      <c r="AF185" s="603"/>
      <c r="AG185" s="603"/>
      <c r="AH185" s="603"/>
      <c r="AI185" s="603"/>
      <c r="AJ185" s="603"/>
      <c r="AK185" s="603"/>
      <c r="AL185" s="603"/>
      <c r="AM185" s="603"/>
      <c r="AN185" s="603"/>
      <c r="AO185" s="603"/>
      <c r="AP185" s="603"/>
      <c r="AQ185" s="603"/>
      <c r="AR185" s="603"/>
      <c r="AS185" s="603"/>
      <c r="AT185" s="603"/>
      <c r="AU185" s="603"/>
      <c r="AV185" s="603"/>
      <c r="AW185" s="603"/>
      <c r="AX185" s="603"/>
      <c r="AY185" s="603"/>
      <c r="AZ185" s="603"/>
      <c r="BA185" s="603"/>
      <c r="BB185" s="603"/>
      <c r="BC185" s="603"/>
      <c r="BD185" s="603"/>
      <c r="BE185" s="603"/>
      <c r="BF185" s="603"/>
      <c r="BG185" s="603"/>
      <c r="BH185" s="603"/>
      <c r="BI185" s="603"/>
      <c r="BJ185" s="603"/>
      <c r="BK185" s="603"/>
      <c r="BL185" s="603"/>
      <c r="BM185" s="603"/>
      <c r="BN185" s="603"/>
      <c r="BO185" s="603"/>
      <c r="BP185" s="603"/>
      <c r="BQ185" s="603"/>
      <c r="BR185" s="603"/>
      <c r="BS185" s="603"/>
      <c r="BT185" s="603"/>
      <c r="BU185" s="603"/>
      <c r="BV185" s="603"/>
      <c r="BW185" s="603"/>
      <c r="BX185" s="603"/>
      <c r="BY185" s="603"/>
      <c r="BZ185" s="603"/>
      <c r="CA185" s="603"/>
      <c r="CB185" s="603"/>
      <c r="CC185" s="603"/>
      <c r="CD185" s="603"/>
      <c r="CE185" s="603"/>
      <c r="CF185" s="603"/>
      <c r="CG185" s="603"/>
      <c r="CH185" s="603"/>
      <c r="CI185" s="603"/>
      <c r="CJ185" s="603"/>
      <c r="CK185" s="603"/>
    </row>
    <row r="186" spans="1:89" ht="14.25">
      <c r="A186" s="656" t="str">
        <f t="shared" si="12"/>
        <v>14_1_260721_HAM_p_ch.bi</v>
      </c>
      <c r="B186" s="657" t="s">
        <v>5717</v>
      </c>
      <c r="C186" s="657" t="s">
        <v>5718</v>
      </c>
      <c r="D186" s="658">
        <v>14</v>
      </c>
      <c r="E186" s="658">
        <v>1</v>
      </c>
      <c r="F186" s="658" t="s">
        <v>5720</v>
      </c>
      <c r="G186" s="658" t="s">
        <v>5779</v>
      </c>
      <c r="H186" s="658">
        <v>2021</v>
      </c>
      <c r="I186" s="659" t="s">
        <v>5729</v>
      </c>
      <c r="J186" s="659" t="str">
        <f t="shared" si="1"/>
        <v>HAM_p</v>
      </c>
      <c r="K186" s="657" t="s">
        <v>5722</v>
      </c>
      <c r="L186" s="659" t="s">
        <v>5723</v>
      </c>
      <c r="M186" s="659" t="s">
        <v>476</v>
      </c>
      <c r="N186" s="698">
        <f t="shared" si="22"/>
        <v>376</v>
      </c>
      <c r="O186" s="603"/>
      <c r="P186" s="667" t="s">
        <v>287</v>
      </c>
      <c r="Q186" s="596" t="s">
        <v>288</v>
      </c>
      <c r="R186" s="596" t="s">
        <v>2422</v>
      </c>
      <c r="S186" s="596">
        <v>4</v>
      </c>
      <c r="T186" s="596">
        <v>0</v>
      </c>
      <c r="U186" s="596">
        <v>4</v>
      </c>
      <c r="V186" s="596">
        <v>0</v>
      </c>
      <c r="W186" s="603"/>
      <c r="X186" s="668">
        <v>310125</v>
      </c>
      <c r="Y186" s="376" t="s">
        <v>78</v>
      </c>
      <c r="Z186" s="596" t="s">
        <v>5951</v>
      </c>
      <c r="AA186" s="766"/>
      <c r="AB186" s="596" t="str">
        <f t="shared" si="13"/>
        <v>Unique</v>
      </c>
      <c r="AC186" s="603"/>
      <c r="AD186" s="603"/>
      <c r="AE186" s="603"/>
      <c r="AF186" s="603"/>
      <c r="AG186" s="603"/>
      <c r="AH186" s="603"/>
      <c r="AI186" s="603"/>
      <c r="AJ186" s="603"/>
      <c r="AK186" s="603"/>
      <c r="AL186" s="603"/>
      <c r="AM186" s="603"/>
      <c r="AN186" s="603"/>
      <c r="AO186" s="603"/>
      <c r="AP186" s="603"/>
      <c r="AQ186" s="603"/>
      <c r="AR186" s="603"/>
      <c r="AS186" s="603"/>
      <c r="AT186" s="603"/>
      <c r="AU186" s="603"/>
      <c r="AV186" s="603"/>
      <c r="AW186" s="603"/>
      <c r="AX186" s="603"/>
      <c r="AY186" s="603"/>
      <c r="AZ186" s="603"/>
      <c r="BA186" s="603"/>
      <c r="BB186" s="603"/>
      <c r="BC186" s="603"/>
      <c r="BD186" s="603"/>
      <c r="BE186" s="603"/>
      <c r="BF186" s="603"/>
      <c r="BG186" s="603"/>
      <c r="BH186" s="603"/>
      <c r="BI186" s="603"/>
      <c r="BJ186" s="603"/>
      <c r="BK186" s="603"/>
      <c r="BL186" s="603"/>
      <c r="BM186" s="603"/>
      <c r="BN186" s="603"/>
      <c r="BO186" s="603"/>
      <c r="BP186" s="603"/>
      <c r="BQ186" s="603"/>
      <c r="BR186" s="603"/>
      <c r="BS186" s="603"/>
      <c r="BT186" s="603"/>
      <c r="BU186" s="603"/>
      <c r="BV186" s="603"/>
      <c r="BW186" s="603"/>
      <c r="BX186" s="603"/>
      <c r="BY186" s="603"/>
      <c r="BZ186" s="603"/>
      <c r="CA186" s="603"/>
      <c r="CB186" s="603"/>
      <c r="CC186" s="603"/>
      <c r="CD186" s="603"/>
      <c r="CE186" s="603"/>
      <c r="CF186" s="603"/>
      <c r="CG186" s="603"/>
      <c r="CH186" s="603"/>
      <c r="CI186" s="603"/>
      <c r="CJ186" s="603"/>
      <c r="CK186" s="603"/>
    </row>
    <row r="187" spans="1:89" ht="14.25">
      <c r="A187" s="656" t="str">
        <f t="shared" si="12"/>
        <v>14_1_260721_HAM_p_xa.co</v>
      </c>
      <c r="B187" s="657" t="s">
        <v>5717</v>
      </c>
      <c r="C187" s="657" t="s">
        <v>5718</v>
      </c>
      <c r="D187" s="658">
        <v>14</v>
      </c>
      <c r="E187" s="658">
        <v>1</v>
      </c>
      <c r="F187" s="658" t="s">
        <v>5720</v>
      </c>
      <c r="G187" s="658" t="s">
        <v>5779</v>
      </c>
      <c r="H187" s="658">
        <v>2021</v>
      </c>
      <c r="I187" s="659" t="s">
        <v>5729</v>
      </c>
      <c r="J187" s="659" t="str">
        <f t="shared" si="1"/>
        <v>HAM_p</v>
      </c>
      <c r="K187" s="657" t="s">
        <v>5722</v>
      </c>
      <c r="L187" s="659" t="s">
        <v>5723</v>
      </c>
      <c r="M187" s="659" t="s">
        <v>476</v>
      </c>
      <c r="N187" s="698">
        <f t="shared" si="22"/>
        <v>376</v>
      </c>
      <c r="O187" s="603"/>
      <c r="P187" s="667" t="s">
        <v>3224</v>
      </c>
      <c r="Q187" s="596" t="s">
        <v>3225</v>
      </c>
      <c r="R187" s="596" t="s">
        <v>2422</v>
      </c>
      <c r="S187" s="596">
        <v>1</v>
      </c>
      <c r="T187" s="596">
        <v>0</v>
      </c>
      <c r="U187" s="596">
        <v>1</v>
      </c>
      <c r="V187" s="596">
        <v>0</v>
      </c>
      <c r="W187" s="603"/>
      <c r="X187" s="668">
        <v>310125</v>
      </c>
      <c r="Y187" s="376" t="s">
        <v>78</v>
      </c>
      <c r="Z187" s="596" t="s">
        <v>5952</v>
      </c>
      <c r="AA187" s="766"/>
      <c r="AB187" s="596" t="str">
        <f t="shared" si="13"/>
        <v>Unique</v>
      </c>
      <c r="AC187" s="603"/>
      <c r="AD187" s="603"/>
      <c r="AE187" s="603"/>
      <c r="AF187" s="603"/>
      <c r="AG187" s="603"/>
      <c r="AH187" s="603"/>
      <c r="AI187" s="603"/>
      <c r="AJ187" s="603"/>
      <c r="AK187" s="603"/>
      <c r="AL187" s="603"/>
      <c r="AM187" s="603"/>
      <c r="AN187" s="603"/>
      <c r="AO187" s="603"/>
      <c r="AP187" s="603"/>
      <c r="AQ187" s="603"/>
      <c r="AR187" s="603"/>
      <c r="AS187" s="603"/>
      <c r="AT187" s="603"/>
      <c r="AU187" s="603"/>
      <c r="AV187" s="603"/>
      <c r="AW187" s="603"/>
      <c r="AX187" s="603"/>
      <c r="AY187" s="603"/>
      <c r="AZ187" s="603"/>
      <c r="BA187" s="603"/>
      <c r="BB187" s="603"/>
      <c r="BC187" s="603"/>
      <c r="BD187" s="603"/>
      <c r="BE187" s="603"/>
      <c r="BF187" s="603"/>
      <c r="BG187" s="603"/>
      <c r="BH187" s="603"/>
      <c r="BI187" s="603"/>
      <c r="BJ187" s="603"/>
      <c r="BK187" s="603"/>
      <c r="BL187" s="603"/>
      <c r="BM187" s="603"/>
      <c r="BN187" s="603"/>
      <c r="BO187" s="603"/>
      <c r="BP187" s="603"/>
      <c r="BQ187" s="603"/>
      <c r="BR187" s="603"/>
      <c r="BS187" s="603"/>
      <c r="BT187" s="603"/>
      <c r="BU187" s="603"/>
      <c r="BV187" s="603"/>
      <c r="BW187" s="603"/>
      <c r="BX187" s="603"/>
      <c r="BY187" s="603"/>
      <c r="BZ187" s="603"/>
      <c r="CA187" s="603"/>
      <c r="CB187" s="603"/>
      <c r="CC187" s="603"/>
      <c r="CD187" s="603"/>
      <c r="CE187" s="603"/>
      <c r="CF187" s="603"/>
      <c r="CG187" s="603"/>
      <c r="CH187" s="603"/>
      <c r="CI187" s="603"/>
      <c r="CJ187" s="603"/>
      <c r="CK187" s="603"/>
    </row>
    <row r="188" spans="1:89" ht="14.25">
      <c r="A188" s="656" t="str">
        <f t="shared" si="12"/>
        <v>29_1_260721_G_p_ep.ba</v>
      </c>
      <c r="B188" s="693" t="s">
        <v>5789</v>
      </c>
      <c r="C188" s="693" t="s">
        <v>5790</v>
      </c>
      <c r="D188" s="694">
        <v>29</v>
      </c>
      <c r="E188" s="694">
        <v>1</v>
      </c>
      <c r="F188" s="694" t="s">
        <v>5720</v>
      </c>
      <c r="G188" s="694" t="s">
        <v>5779</v>
      </c>
      <c r="H188" s="694">
        <v>2021</v>
      </c>
      <c r="I188" s="695" t="s">
        <v>5729</v>
      </c>
      <c r="J188" s="695" t="str">
        <f t="shared" si="1"/>
        <v>G_p</v>
      </c>
      <c r="K188" s="693" t="s">
        <v>5791</v>
      </c>
      <c r="L188" s="695" t="s">
        <v>5723</v>
      </c>
      <c r="M188" s="695" t="s">
        <v>476</v>
      </c>
      <c r="N188" s="696">
        <v>234</v>
      </c>
      <c r="O188" s="603"/>
      <c r="P188" s="662" t="s">
        <v>84</v>
      </c>
      <c r="Q188" s="376" t="s">
        <v>85</v>
      </c>
      <c r="R188" s="596" t="s">
        <v>2422</v>
      </c>
      <c r="S188" s="596">
        <v>12</v>
      </c>
      <c r="T188" s="596">
        <v>1</v>
      </c>
      <c r="U188" s="596">
        <v>11</v>
      </c>
      <c r="V188" s="596">
        <v>0</v>
      </c>
      <c r="W188" s="603"/>
      <c r="X188" s="668">
        <v>310125</v>
      </c>
      <c r="Y188" s="376" t="s">
        <v>78</v>
      </c>
      <c r="Z188" s="596" t="s">
        <v>5953</v>
      </c>
      <c r="AA188" s="766"/>
      <c r="AB188" s="596" t="str">
        <f t="shared" si="13"/>
        <v>Unique</v>
      </c>
      <c r="AC188" s="603"/>
      <c r="AD188" s="603"/>
      <c r="AE188" s="603"/>
      <c r="AF188" s="603"/>
      <c r="AG188" s="603"/>
      <c r="AH188" s="603"/>
      <c r="AI188" s="603"/>
      <c r="AJ188" s="603"/>
      <c r="AK188" s="603"/>
      <c r="AL188" s="603"/>
      <c r="AM188" s="603"/>
      <c r="AN188" s="603"/>
      <c r="AO188" s="603"/>
      <c r="AP188" s="603"/>
      <c r="AQ188" s="603"/>
      <c r="AR188" s="603"/>
      <c r="AS188" s="603"/>
      <c r="AT188" s="603"/>
      <c r="AU188" s="603"/>
      <c r="AV188" s="603"/>
      <c r="AW188" s="603"/>
      <c r="AX188" s="603"/>
      <c r="AY188" s="603"/>
      <c r="AZ188" s="603"/>
      <c r="BA188" s="603"/>
      <c r="BB188" s="603"/>
      <c r="BC188" s="603"/>
      <c r="BD188" s="603"/>
      <c r="BE188" s="603"/>
      <c r="BF188" s="603"/>
      <c r="BG188" s="603"/>
      <c r="BH188" s="603"/>
      <c r="BI188" s="603"/>
      <c r="BJ188" s="603"/>
      <c r="BK188" s="603"/>
      <c r="BL188" s="603"/>
      <c r="BM188" s="603"/>
      <c r="BN188" s="603"/>
      <c r="BO188" s="603"/>
      <c r="BP188" s="603"/>
      <c r="BQ188" s="603"/>
      <c r="BR188" s="603"/>
      <c r="BS188" s="603"/>
      <c r="BT188" s="603"/>
      <c r="BU188" s="603"/>
      <c r="BV188" s="603"/>
      <c r="BW188" s="603"/>
      <c r="BX188" s="603"/>
      <c r="BY188" s="603"/>
      <c r="BZ188" s="603"/>
      <c r="CA188" s="603"/>
      <c r="CB188" s="603"/>
      <c r="CC188" s="603"/>
      <c r="CD188" s="603"/>
      <c r="CE188" s="603"/>
      <c r="CF188" s="603"/>
      <c r="CG188" s="603"/>
      <c r="CH188" s="603"/>
      <c r="CI188" s="603"/>
      <c r="CJ188" s="603"/>
      <c r="CK188" s="603"/>
    </row>
    <row r="189" spans="1:89" ht="14.25">
      <c r="A189" s="656" t="str">
        <f t="shared" si="12"/>
        <v>29_1_260721_G_p_sp.</v>
      </c>
      <c r="B189" s="693" t="s">
        <v>5789</v>
      </c>
      <c r="C189" s="693" t="s">
        <v>5790</v>
      </c>
      <c r="D189" s="694">
        <v>29</v>
      </c>
      <c r="E189" s="694">
        <v>1</v>
      </c>
      <c r="F189" s="694" t="s">
        <v>5720</v>
      </c>
      <c r="G189" s="694" t="s">
        <v>5779</v>
      </c>
      <c r="H189" s="694">
        <v>2021</v>
      </c>
      <c r="I189" s="695" t="s">
        <v>5729</v>
      </c>
      <c r="J189" s="695" t="str">
        <f t="shared" si="1"/>
        <v>G_p</v>
      </c>
      <c r="K189" s="693" t="s">
        <v>5791</v>
      </c>
      <c r="L189" s="695" t="s">
        <v>5723</v>
      </c>
      <c r="M189" s="695" t="s">
        <v>476</v>
      </c>
      <c r="N189" s="696">
        <v>234</v>
      </c>
      <c r="O189" s="603"/>
      <c r="P189" s="667" t="s">
        <v>1163</v>
      </c>
      <c r="Q189" s="596" t="s">
        <v>1164</v>
      </c>
      <c r="R189" s="596" t="s">
        <v>2422</v>
      </c>
      <c r="S189" s="596">
        <v>60</v>
      </c>
      <c r="T189" s="596">
        <v>0</v>
      </c>
      <c r="U189" s="596">
        <v>60</v>
      </c>
      <c r="V189" s="596">
        <v>0</v>
      </c>
      <c r="W189" s="603"/>
      <c r="X189" s="668">
        <v>310125</v>
      </c>
      <c r="Y189" s="376" t="s">
        <v>78</v>
      </c>
      <c r="Z189" s="596" t="s">
        <v>5954</v>
      </c>
      <c r="AA189" s="766"/>
      <c r="AB189" s="596" t="str">
        <f t="shared" si="13"/>
        <v>Unique</v>
      </c>
      <c r="AC189" s="603"/>
      <c r="AD189" s="603"/>
      <c r="AE189" s="603"/>
      <c r="AF189" s="603"/>
      <c r="AG189" s="603"/>
      <c r="AH189" s="603"/>
      <c r="AI189" s="603"/>
      <c r="AJ189" s="603"/>
      <c r="AK189" s="603"/>
      <c r="AL189" s="603"/>
      <c r="AM189" s="603"/>
      <c r="AN189" s="603"/>
      <c r="AO189" s="603"/>
      <c r="AP189" s="603"/>
      <c r="AQ189" s="603"/>
      <c r="AR189" s="603"/>
      <c r="AS189" s="603"/>
      <c r="AT189" s="603"/>
      <c r="AU189" s="603"/>
      <c r="AV189" s="603"/>
      <c r="AW189" s="603"/>
      <c r="AX189" s="603"/>
      <c r="AY189" s="603"/>
      <c r="AZ189" s="603"/>
      <c r="BA189" s="603"/>
      <c r="BB189" s="603"/>
      <c r="BC189" s="603"/>
      <c r="BD189" s="603"/>
      <c r="BE189" s="603"/>
      <c r="BF189" s="603"/>
      <c r="BG189" s="603"/>
      <c r="BH189" s="603"/>
      <c r="BI189" s="603"/>
      <c r="BJ189" s="603"/>
      <c r="BK189" s="603"/>
      <c r="BL189" s="603"/>
      <c r="BM189" s="603"/>
      <c r="BN189" s="603"/>
      <c r="BO189" s="603"/>
      <c r="BP189" s="603"/>
      <c r="BQ189" s="603"/>
      <c r="BR189" s="603"/>
      <c r="BS189" s="603"/>
      <c r="BT189" s="603"/>
      <c r="BU189" s="603"/>
      <c r="BV189" s="603"/>
      <c r="BW189" s="603"/>
      <c r="BX189" s="603"/>
      <c r="BY189" s="603"/>
      <c r="BZ189" s="603"/>
      <c r="CA189" s="603"/>
      <c r="CB189" s="603"/>
      <c r="CC189" s="603"/>
      <c r="CD189" s="603"/>
      <c r="CE189" s="603"/>
      <c r="CF189" s="603"/>
      <c r="CG189" s="603"/>
      <c r="CH189" s="603"/>
      <c r="CI189" s="603"/>
      <c r="CJ189" s="603"/>
      <c r="CK189" s="603"/>
    </row>
    <row r="190" spans="1:89" ht="14.25">
      <c r="A190" s="656" t="str">
        <f t="shared" si="12"/>
        <v>29_1_260721_G_p_sy.pi</v>
      </c>
      <c r="B190" s="693" t="s">
        <v>5789</v>
      </c>
      <c r="C190" s="693" t="s">
        <v>5790</v>
      </c>
      <c r="D190" s="694">
        <v>29</v>
      </c>
      <c r="E190" s="694">
        <v>1</v>
      </c>
      <c r="F190" s="694" t="s">
        <v>5720</v>
      </c>
      <c r="G190" s="694" t="s">
        <v>5779</v>
      </c>
      <c r="H190" s="694">
        <v>2021</v>
      </c>
      <c r="I190" s="695" t="s">
        <v>5729</v>
      </c>
      <c r="J190" s="695" t="str">
        <f t="shared" si="1"/>
        <v>G_p</v>
      </c>
      <c r="K190" s="693" t="s">
        <v>5791</v>
      </c>
      <c r="L190" s="695" t="s">
        <v>5723</v>
      </c>
      <c r="M190" s="695" t="s">
        <v>476</v>
      </c>
      <c r="N190" s="696">
        <v>234</v>
      </c>
      <c r="O190" s="603"/>
      <c r="P190" s="667" t="s">
        <v>176</v>
      </c>
      <c r="Q190" s="596" t="s">
        <v>177</v>
      </c>
      <c r="R190" s="596" t="s">
        <v>2422</v>
      </c>
      <c r="S190" s="596">
        <v>2</v>
      </c>
      <c r="T190" s="596">
        <v>1</v>
      </c>
      <c r="U190" s="596">
        <v>1</v>
      </c>
      <c r="V190" s="596">
        <v>0</v>
      </c>
      <c r="W190" s="603"/>
      <c r="X190" s="668">
        <v>310125</v>
      </c>
      <c r="Y190" s="376" t="s">
        <v>78</v>
      </c>
      <c r="Z190" s="596" t="s">
        <v>5955</v>
      </c>
      <c r="AA190" s="766"/>
      <c r="AB190" s="596" t="str">
        <f t="shared" si="13"/>
        <v>Unique</v>
      </c>
      <c r="AC190" s="603"/>
      <c r="AD190" s="603"/>
      <c r="AE190" s="603"/>
      <c r="AF190" s="603"/>
      <c r="AG190" s="603"/>
      <c r="AH190" s="603"/>
      <c r="AI190" s="603"/>
      <c r="AJ190" s="603"/>
      <c r="AK190" s="603"/>
      <c r="AL190" s="603"/>
      <c r="AM190" s="603"/>
      <c r="AN190" s="603"/>
      <c r="AO190" s="603"/>
      <c r="AP190" s="603"/>
      <c r="AQ190" s="603"/>
      <c r="AR190" s="603"/>
      <c r="AS190" s="603"/>
      <c r="AT190" s="603"/>
      <c r="AU190" s="603"/>
      <c r="AV190" s="603"/>
      <c r="AW190" s="603"/>
      <c r="AX190" s="603"/>
      <c r="AY190" s="603"/>
      <c r="AZ190" s="603"/>
      <c r="BA190" s="603"/>
      <c r="BB190" s="603"/>
      <c r="BC190" s="603"/>
      <c r="BD190" s="603"/>
      <c r="BE190" s="603"/>
      <c r="BF190" s="603"/>
      <c r="BG190" s="603"/>
      <c r="BH190" s="603"/>
      <c r="BI190" s="603"/>
      <c r="BJ190" s="603"/>
      <c r="BK190" s="603"/>
      <c r="BL190" s="603"/>
      <c r="BM190" s="603"/>
      <c r="BN190" s="603"/>
      <c r="BO190" s="603"/>
      <c r="BP190" s="603"/>
      <c r="BQ190" s="603"/>
      <c r="BR190" s="603"/>
      <c r="BS190" s="603"/>
      <c r="BT190" s="603"/>
      <c r="BU190" s="603"/>
      <c r="BV190" s="603"/>
      <c r="BW190" s="603"/>
      <c r="BX190" s="603"/>
      <c r="BY190" s="603"/>
      <c r="BZ190" s="603"/>
      <c r="CA190" s="603"/>
      <c r="CB190" s="603"/>
      <c r="CC190" s="603"/>
      <c r="CD190" s="603"/>
      <c r="CE190" s="603"/>
      <c r="CF190" s="603"/>
      <c r="CG190" s="603"/>
      <c r="CH190" s="603"/>
      <c r="CI190" s="603"/>
      <c r="CJ190" s="603"/>
      <c r="CK190" s="603"/>
    </row>
    <row r="191" spans="1:89" ht="14.25">
      <c r="A191" s="656" t="str">
        <f t="shared" si="12"/>
        <v>29_1_260721_G_p_xa.co</v>
      </c>
      <c r="B191" s="693" t="s">
        <v>5789</v>
      </c>
      <c r="C191" s="693" t="s">
        <v>5790</v>
      </c>
      <c r="D191" s="694">
        <v>29</v>
      </c>
      <c r="E191" s="694">
        <v>1</v>
      </c>
      <c r="F191" s="694" t="s">
        <v>5720</v>
      </c>
      <c r="G191" s="694" t="s">
        <v>5779</v>
      </c>
      <c r="H191" s="694">
        <v>2021</v>
      </c>
      <c r="I191" s="695" t="s">
        <v>5729</v>
      </c>
      <c r="J191" s="695" t="str">
        <f t="shared" si="1"/>
        <v>G_p</v>
      </c>
      <c r="K191" s="693" t="s">
        <v>5791</v>
      </c>
      <c r="L191" s="695" t="s">
        <v>5723</v>
      </c>
      <c r="M191" s="695" t="s">
        <v>476</v>
      </c>
      <c r="N191" s="696">
        <v>234</v>
      </c>
      <c r="O191" s="603"/>
      <c r="P191" s="667" t="s">
        <v>3224</v>
      </c>
      <c r="Q191" s="596" t="s">
        <v>3225</v>
      </c>
      <c r="R191" s="596" t="s">
        <v>2422</v>
      </c>
      <c r="S191" s="596">
        <v>1</v>
      </c>
      <c r="T191" s="596">
        <v>1</v>
      </c>
      <c r="U191" s="596">
        <v>0</v>
      </c>
      <c r="V191" s="596">
        <v>0</v>
      </c>
      <c r="W191" s="603"/>
      <c r="X191" s="668">
        <v>310125</v>
      </c>
      <c r="Y191" s="376" t="s">
        <v>78</v>
      </c>
      <c r="Z191" s="596" t="s">
        <v>5956</v>
      </c>
      <c r="AA191" s="766"/>
      <c r="AB191" s="596" t="str">
        <f t="shared" si="13"/>
        <v>Unique</v>
      </c>
      <c r="AC191" s="603"/>
      <c r="AD191" s="603"/>
      <c r="AE191" s="603"/>
      <c r="AF191" s="603"/>
      <c r="AG191" s="603"/>
      <c r="AH191" s="603"/>
      <c r="AI191" s="603"/>
      <c r="AJ191" s="603"/>
      <c r="AK191" s="603"/>
      <c r="AL191" s="603"/>
      <c r="AM191" s="603"/>
      <c r="AN191" s="603"/>
      <c r="AO191" s="603"/>
      <c r="AP191" s="603"/>
      <c r="AQ191" s="603"/>
      <c r="AR191" s="603"/>
      <c r="AS191" s="603"/>
      <c r="AT191" s="603"/>
      <c r="AU191" s="603"/>
      <c r="AV191" s="603"/>
      <c r="AW191" s="603"/>
      <c r="AX191" s="603"/>
      <c r="AY191" s="603"/>
      <c r="AZ191" s="603"/>
      <c r="BA191" s="603"/>
      <c r="BB191" s="603"/>
      <c r="BC191" s="603"/>
      <c r="BD191" s="603"/>
      <c r="BE191" s="603"/>
      <c r="BF191" s="603"/>
      <c r="BG191" s="603"/>
      <c r="BH191" s="603"/>
      <c r="BI191" s="603"/>
      <c r="BJ191" s="603"/>
      <c r="BK191" s="603"/>
      <c r="BL191" s="603"/>
      <c r="BM191" s="603"/>
      <c r="BN191" s="603"/>
      <c r="BO191" s="603"/>
      <c r="BP191" s="603"/>
      <c r="BQ191" s="603"/>
      <c r="BR191" s="603"/>
      <c r="BS191" s="603"/>
      <c r="BT191" s="603"/>
      <c r="BU191" s="603"/>
      <c r="BV191" s="603"/>
      <c r="BW191" s="603"/>
      <c r="BX191" s="603"/>
      <c r="BY191" s="603"/>
      <c r="BZ191" s="603"/>
      <c r="CA191" s="603"/>
      <c r="CB191" s="603"/>
      <c r="CC191" s="603"/>
      <c r="CD191" s="603"/>
      <c r="CE191" s="603"/>
      <c r="CF191" s="603"/>
      <c r="CG191" s="603"/>
      <c r="CH191" s="603"/>
      <c r="CI191" s="603"/>
      <c r="CJ191" s="603"/>
      <c r="CK191" s="603"/>
    </row>
    <row r="192" spans="1:89" ht="14.25">
      <c r="A192" s="656" t="str">
        <f t="shared" si="12"/>
        <v>14_1_120721_HAM_p_ep.ba</v>
      </c>
      <c r="B192" s="657" t="s">
        <v>5717</v>
      </c>
      <c r="C192" s="657" t="s">
        <v>5718</v>
      </c>
      <c r="D192" s="658">
        <v>14</v>
      </c>
      <c r="E192" s="658">
        <v>1</v>
      </c>
      <c r="F192" s="658" t="s">
        <v>5719</v>
      </c>
      <c r="G192" s="658" t="s">
        <v>5720</v>
      </c>
      <c r="H192" s="658">
        <v>2021</v>
      </c>
      <c r="I192" s="659" t="s">
        <v>5729</v>
      </c>
      <c r="J192" s="659" t="str">
        <f t="shared" si="1"/>
        <v>HAM_p</v>
      </c>
      <c r="K192" s="657" t="s">
        <v>5722</v>
      </c>
      <c r="L192" s="659" t="s">
        <v>5723</v>
      </c>
      <c r="M192" s="659" t="s">
        <v>476</v>
      </c>
      <c r="N192" s="661">
        <v>50</v>
      </c>
      <c r="O192" s="603"/>
      <c r="P192" s="662" t="s">
        <v>84</v>
      </c>
      <c r="Q192" s="376" t="s">
        <v>85</v>
      </c>
      <c r="R192" s="596" t="s">
        <v>2422</v>
      </c>
      <c r="S192" s="596">
        <v>18</v>
      </c>
      <c r="T192" s="596">
        <v>5</v>
      </c>
      <c r="U192" s="596">
        <v>13</v>
      </c>
      <c r="V192" s="596">
        <v>0</v>
      </c>
      <c r="W192" s="603"/>
      <c r="X192" s="668">
        <v>310125</v>
      </c>
      <c r="Y192" s="376" t="s">
        <v>78</v>
      </c>
      <c r="Z192" s="596" t="s">
        <v>5957</v>
      </c>
      <c r="AA192" s="766"/>
      <c r="AB192" s="596" t="str">
        <f t="shared" si="13"/>
        <v>Unique</v>
      </c>
      <c r="AC192" s="603"/>
      <c r="AD192" s="603"/>
      <c r="AE192" s="603"/>
      <c r="AF192" s="603"/>
      <c r="AG192" s="603"/>
      <c r="AH192" s="603"/>
      <c r="AI192" s="603"/>
      <c r="AJ192" s="603"/>
      <c r="AK192" s="603"/>
      <c r="AL192" s="603"/>
      <c r="AM192" s="603"/>
      <c r="AN192" s="603"/>
      <c r="AO192" s="603"/>
      <c r="AP192" s="603"/>
      <c r="AQ192" s="603"/>
      <c r="AR192" s="603"/>
      <c r="AS192" s="603"/>
      <c r="AT192" s="603"/>
      <c r="AU192" s="603"/>
      <c r="AV192" s="603"/>
      <c r="AW192" s="603"/>
      <c r="AX192" s="603"/>
      <c r="AY192" s="603"/>
      <c r="AZ192" s="603"/>
      <c r="BA192" s="603"/>
      <c r="BB192" s="603"/>
      <c r="BC192" s="603"/>
      <c r="BD192" s="603"/>
      <c r="BE192" s="603"/>
      <c r="BF192" s="603"/>
      <c r="BG192" s="603"/>
      <c r="BH192" s="603"/>
      <c r="BI192" s="603"/>
      <c r="BJ192" s="603"/>
      <c r="BK192" s="603"/>
      <c r="BL192" s="603"/>
      <c r="BM192" s="603"/>
      <c r="BN192" s="603"/>
      <c r="BO192" s="603"/>
      <c r="BP192" s="603"/>
      <c r="BQ192" s="603"/>
      <c r="BR192" s="603"/>
      <c r="BS192" s="603"/>
      <c r="BT192" s="603"/>
      <c r="BU192" s="603"/>
      <c r="BV192" s="603"/>
      <c r="BW192" s="603"/>
      <c r="BX192" s="603"/>
      <c r="BY192" s="603"/>
      <c r="BZ192" s="603"/>
      <c r="CA192" s="603"/>
      <c r="CB192" s="603"/>
      <c r="CC192" s="603"/>
      <c r="CD192" s="603"/>
      <c r="CE192" s="603"/>
      <c r="CF192" s="603"/>
      <c r="CG192" s="603"/>
      <c r="CH192" s="603"/>
      <c r="CI192" s="603"/>
      <c r="CJ192" s="603"/>
      <c r="CK192" s="603"/>
    </row>
    <row r="193" spans="1:89" ht="14.25">
      <c r="A193" s="656" t="str">
        <f t="shared" si="12"/>
        <v>14_1_120721_HAM_p_sp.</v>
      </c>
      <c r="B193" s="657" t="s">
        <v>5717</v>
      </c>
      <c r="C193" s="657" t="s">
        <v>5718</v>
      </c>
      <c r="D193" s="658">
        <v>14</v>
      </c>
      <c r="E193" s="658">
        <v>1</v>
      </c>
      <c r="F193" s="658" t="s">
        <v>5719</v>
      </c>
      <c r="G193" s="658" t="s">
        <v>5720</v>
      </c>
      <c r="H193" s="658">
        <v>2021</v>
      </c>
      <c r="I193" s="659" t="s">
        <v>5729</v>
      </c>
      <c r="J193" s="659" t="str">
        <f t="shared" si="1"/>
        <v>HAM_p</v>
      </c>
      <c r="K193" s="657" t="s">
        <v>5722</v>
      </c>
      <c r="L193" s="659" t="s">
        <v>5723</v>
      </c>
      <c r="M193" s="659" t="s">
        <v>476</v>
      </c>
      <c r="N193" s="661">
        <v>50</v>
      </c>
      <c r="O193" s="603"/>
      <c r="P193" s="667" t="s">
        <v>1163</v>
      </c>
      <c r="Q193" s="596" t="s">
        <v>1164</v>
      </c>
      <c r="R193" s="596" t="s">
        <v>2422</v>
      </c>
      <c r="S193" s="596">
        <v>33</v>
      </c>
      <c r="T193" s="596">
        <v>0</v>
      </c>
      <c r="U193" s="596">
        <v>33</v>
      </c>
      <c r="V193" s="596">
        <v>0</v>
      </c>
      <c r="W193" s="603"/>
      <c r="X193" s="668">
        <v>310125</v>
      </c>
      <c r="Y193" s="376" t="s">
        <v>78</v>
      </c>
      <c r="Z193" s="596" t="s">
        <v>5958</v>
      </c>
      <c r="AA193" s="766"/>
      <c r="AB193" s="596" t="str">
        <f t="shared" si="13"/>
        <v>Unique</v>
      </c>
      <c r="AC193" s="603"/>
      <c r="AD193" s="603"/>
      <c r="AE193" s="603"/>
      <c r="AF193" s="603"/>
      <c r="AG193" s="603"/>
      <c r="AH193" s="603"/>
      <c r="AI193" s="603"/>
      <c r="AJ193" s="603"/>
      <c r="AK193" s="603"/>
      <c r="AL193" s="603"/>
      <c r="AM193" s="603"/>
      <c r="AN193" s="603"/>
      <c r="AO193" s="603"/>
      <c r="AP193" s="603"/>
      <c r="AQ193" s="603"/>
      <c r="AR193" s="603"/>
      <c r="AS193" s="603"/>
      <c r="AT193" s="603"/>
      <c r="AU193" s="603"/>
      <c r="AV193" s="603"/>
      <c r="AW193" s="603"/>
      <c r="AX193" s="603"/>
      <c r="AY193" s="603"/>
      <c r="AZ193" s="603"/>
      <c r="BA193" s="603"/>
      <c r="BB193" s="603"/>
      <c r="BC193" s="603"/>
      <c r="BD193" s="603"/>
      <c r="BE193" s="603"/>
      <c r="BF193" s="603"/>
      <c r="BG193" s="603"/>
      <c r="BH193" s="603"/>
      <c r="BI193" s="603"/>
      <c r="BJ193" s="603"/>
      <c r="BK193" s="603"/>
      <c r="BL193" s="603"/>
      <c r="BM193" s="603"/>
      <c r="BN193" s="603"/>
      <c r="BO193" s="603"/>
      <c r="BP193" s="603"/>
      <c r="BQ193" s="603"/>
      <c r="BR193" s="603"/>
      <c r="BS193" s="603"/>
      <c r="BT193" s="603"/>
      <c r="BU193" s="603"/>
      <c r="BV193" s="603"/>
      <c r="BW193" s="603"/>
      <c r="BX193" s="603"/>
      <c r="BY193" s="603"/>
      <c r="BZ193" s="603"/>
      <c r="CA193" s="603"/>
      <c r="CB193" s="603"/>
      <c r="CC193" s="603"/>
      <c r="CD193" s="603"/>
      <c r="CE193" s="603"/>
      <c r="CF193" s="603"/>
      <c r="CG193" s="603"/>
      <c r="CH193" s="603"/>
      <c r="CI193" s="603"/>
      <c r="CJ193" s="603"/>
      <c r="CK193" s="603"/>
    </row>
    <row r="194" spans="1:89" ht="14.25">
      <c r="A194" s="656" t="str">
        <f t="shared" ref="A194:A257" si="23">D194&amp;"_"&amp;E194&amp;"_"&amp;G194&amp;"_"&amp;J194&amp;"_"&amp;P194</f>
        <v>14_1_120721_HAM_p_sy.pi</v>
      </c>
      <c r="B194" s="657" t="s">
        <v>5717</v>
      </c>
      <c r="C194" s="657" t="s">
        <v>5718</v>
      </c>
      <c r="D194" s="658">
        <v>14</v>
      </c>
      <c r="E194" s="658">
        <v>1</v>
      </c>
      <c r="F194" s="658" t="s">
        <v>5719</v>
      </c>
      <c r="G194" s="658" t="s">
        <v>5720</v>
      </c>
      <c r="H194" s="658">
        <v>2021</v>
      </c>
      <c r="I194" s="659" t="s">
        <v>5729</v>
      </c>
      <c r="J194" s="659" t="str">
        <f t="shared" si="1"/>
        <v>HAM_p</v>
      </c>
      <c r="K194" s="657" t="s">
        <v>5722</v>
      </c>
      <c r="L194" s="659" t="s">
        <v>5723</v>
      </c>
      <c r="M194" s="659" t="s">
        <v>476</v>
      </c>
      <c r="N194" s="661">
        <v>50</v>
      </c>
      <c r="O194" s="603"/>
      <c r="P194" s="667" t="s">
        <v>176</v>
      </c>
      <c r="Q194" s="596" t="s">
        <v>177</v>
      </c>
      <c r="R194" s="596" t="s">
        <v>2422</v>
      </c>
      <c r="S194" s="596">
        <v>6</v>
      </c>
      <c r="T194" s="596">
        <v>4</v>
      </c>
      <c r="U194" s="596">
        <v>2</v>
      </c>
      <c r="V194" s="596">
        <v>0</v>
      </c>
      <c r="W194" s="603"/>
      <c r="X194" s="668">
        <v>310125</v>
      </c>
      <c r="Y194" s="376" t="s">
        <v>78</v>
      </c>
      <c r="Z194" s="596" t="s">
        <v>5959</v>
      </c>
      <c r="AA194" s="766"/>
      <c r="AB194" s="596" t="str">
        <f t="shared" ref="AB194:AB257" si="24">IF(COUNTIF(Z:Z, Z194)&gt;1, "Duplicate", "Unique")</f>
        <v>Unique</v>
      </c>
      <c r="AC194" s="603"/>
      <c r="AD194" s="603"/>
      <c r="AE194" s="603"/>
      <c r="AF194" s="603"/>
      <c r="AG194" s="603"/>
      <c r="AH194" s="603"/>
      <c r="AI194" s="603"/>
      <c r="AJ194" s="603"/>
      <c r="AK194" s="603"/>
      <c r="AL194" s="603"/>
      <c r="AM194" s="603"/>
      <c r="AN194" s="603"/>
      <c r="AO194" s="603"/>
      <c r="AP194" s="603"/>
      <c r="AQ194" s="603"/>
      <c r="AR194" s="603"/>
      <c r="AS194" s="603"/>
      <c r="AT194" s="603"/>
      <c r="AU194" s="603"/>
      <c r="AV194" s="603"/>
      <c r="AW194" s="603"/>
      <c r="AX194" s="603"/>
      <c r="AY194" s="603"/>
      <c r="AZ194" s="603"/>
      <c r="BA194" s="603"/>
      <c r="BB194" s="603"/>
      <c r="BC194" s="603"/>
      <c r="BD194" s="603"/>
      <c r="BE194" s="603"/>
      <c r="BF194" s="603"/>
      <c r="BG194" s="603"/>
      <c r="BH194" s="603"/>
      <c r="BI194" s="603"/>
      <c r="BJ194" s="603"/>
      <c r="BK194" s="603"/>
      <c r="BL194" s="603"/>
      <c r="BM194" s="603"/>
      <c r="BN194" s="603"/>
      <c r="BO194" s="603"/>
      <c r="BP194" s="603"/>
      <c r="BQ194" s="603"/>
      <c r="BR194" s="603"/>
      <c r="BS194" s="603"/>
      <c r="BT194" s="603"/>
      <c r="BU194" s="603"/>
      <c r="BV194" s="603"/>
      <c r="BW194" s="603"/>
      <c r="BX194" s="603"/>
      <c r="BY194" s="603"/>
      <c r="BZ194" s="603"/>
      <c r="CA194" s="603"/>
      <c r="CB194" s="603"/>
      <c r="CC194" s="603"/>
      <c r="CD194" s="603"/>
      <c r="CE194" s="603"/>
      <c r="CF194" s="603"/>
      <c r="CG194" s="603"/>
      <c r="CH194" s="603"/>
      <c r="CI194" s="603"/>
      <c r="CJ194" s="603"/>
      <c r="CK194" s="603"/>
    </row>
    <row r="195" spans="1:89" ht="14.25">
      <c r="A195" s="656" t="str">
        <f t="shared" si="23"/>
        <v>5_1_200921_HAC_p_ne.po</v>
      </c>
      <c r="B195" s="664" t="s">
        <v>5726</v>
      </c>
      <c r="C195" s="664" t="s">
        <v>5727</v>
      </c>
      <c r="D195" s="665">
        <v>5</v>
      </c>
      <c r="E195" s="665">
        <v>1</v>
      </c>
      <c r="F195" s="665" t="s">
        <v>122</v>
      </c>
      <c r="G195" s="665" t="s">
        <v>5755</v>
      </c>
      <c r="H195" s="665">
        <v>2021</v>
      </c>
      <c r="I195" s="666" t="s">
        <v>5729</v>
      </c>
      <c r="J195" s="666" t="str">
        <f t="shared" si="1"/>
        <v>HAC_p</v>
      </c>
      <c r="K195" s="664" t="s">
        <v>5730</v>
      </c>
      <c r="L195" s="666" t="s">
        <v>5723</v>
      </c>
      <c r="M195" s="666" t="s">
        <v>2422</v>
      </c>
      <c r="N195" s="661">
        <v>184</v>
      </c>
      <c r="O195" s="370"/>
      <c r="P195" s="662" t="s">
        <v>2737</v>
      </c>
      <c r="Q195" s="376" t="s">
        <v>2738</v>
      </c>
      <c r="R195" s="376" t="s">
        <v>100</v>
      </c>
      <c r="S195" s="376">
        <v>3</v>
      </c>
      <c r="T195" s="376">
        <v>1</v>
      </c>
      <c r="U195" s="376">
        <v>2</v>
      </c>
      <c r="V195" s="376">
        <v>0</v>
      </c>
      <c r="W195" s="370"/>
      <c r="X195" s="663">
        <v>310125</v>
      </c>
      <c r="Y195" s="376" t="s">
        <v>78</v>
      </c>
      <c r="Z195" s="699" t="s">
        <v>5960</v>
      </c>
      <c r="AA195" s="777"/>
      <c r="AB195" s="699" t="str">
        <f t="shared" si="24"/>
        <v>Unique</v>
      </c>
      <c r="AC195" s="603"/>
      <c r="AD195" s="603"/>
      <c r="AE195" s="603"/>
      <c r="AF195" s="603"/>
      <c r="AG195" s="603"/>
      <c r="AH195" s="603"/>
      <c r="AI195" s="603"/>
      <c r="AJ195" s="603"/>
      <c r="AK195" s="603"/>
      <c r="AL195" s="603"/>
      <c r="AM195" s="603"/>
      <c r="AN195" s="603"/>
      <c r="AO195" s="603"/>
      <c r="AP195" s="603"/>
      <c r="AQ195" s="603"/>
      <c r="AR195" s="603"/>
      <c r="AS195" s="603"/>
      <c r="AT195" s="603"/>
      <c r="AU195" s="603"/>
      <c r="AV195" s="603"/>
      <c r="AW195" s="603"/>
      <c r="AX195" s="603"/>
      <c r="AY195" s="603"/>
      <c r="AZ195" s="603"/>
      <c r="BA195" s="603"/>
      <c r="BB195" s="603"/>
      <c r="BC195" s="603"/>
      <c r="BD195" s="603"/>
      <c r="BE195" s="603"/>
      <c r="BF195" s="603"/>
      <c r="BG195" s="603"/>
      <c r="BH195" s="603"/>
      <c r="BI195" s="603"/>
      <c r="BJ195" s="603"/>
      <c r="BK195" s="603"/>
      <c r="BL195" s="603"/>
      <c r="BM195" s="603"/>
      <c r="BN195" s="603"/>
      <c r="BO195" s="603"/>
      <c r="BP195" s="603"/>
      <c r="BQ195" s="603"/>
      <c r="BR195" s="603"/>
      <c r="BS195" s="603"/>
      <c r="BT195" s="603"/>
      <c r="BU195" s="603"/>
      <c r="BV195" s="603"/>
      <c r="BW195" s="603"/>
      <c r="BX195" s="603"/>
      <c r="BY195" s="603"/>
      <c r="BZ195" s="603"/>
      <c r="CA195" s="603"/>
      <c r="CB195" s="603"/>
      <c r="CC195" s="603"/>
      <c r="CD195" s="603"/>
      <c r="CE195" s="603"/>
      <c r="CF195" s="603"/>
      <c r="CG195" s="603"/>
      <c r="CH195" s="603"/>
      <c r="CI195" s="603"/>
      <c r="CJ195" s="603"/>
      <c r="CK195" s="603"/>
    </row>
    <row r="196" spans="1:89" ht="14.25">
      <c r="A196" s="656" t="str">
        <f t="shared" si="23"/>
        <v>12_1_200921_HE_p_ne.po</v>
      </c>
      <c r="B196" s="669" t="s">
        <v>5732</v>
      </c>
      <c r="C196" s="669" t="s">
        <v>5733</v>
      </c>
      <c r="D196" s="670">
        <v>12</v>
      </c>
      <c r="E196" s="670">
        <v>1</v>
      </c>
      <c r="F196" s="670" t="s">
        <v>122</v>
      </c>
      <c r="G196" s="670" t="s">
        <v>5755</v>
      </c>
      <c r="H196" s="670">
        <v>2021</v>
      </c>
      <c r="I196" s="672" t="s">
        <v>5729</v>
      </c>
      <c r="J196" s="672" t="str">
        <f t="shared" si="1"/>
        <v>HE_p</v>
      </c>
      <c r="K196" s="669" t="s">
        <v>5734</v>
      </c>
      <c r="L196" s="672" t="s">
        <v>5723</v>
      </c>
      <c r="M196" s="672" t="s">
        <v>2422</v>
      </c>
      <c r="N196" s="661">
        <f>20+37+30+30+20+28+42+9+24+42+31+30+14+24+34+30+53+37</f>
        <v>535</v>
      </c>
      <c r="O196" s="370"/>
      <c r="P196" s="662" t="s">
        <v>2737</v>
      </c>
      <c r="Q196" s="376" t="s">
        <v>2738</v>
      </c>
      <c r="R196" s="376" t="s">
        <v>100</v>
      </c>
      <c r="S196" s="376">
        <v>2</v>
      </c>
      <c r="T196" s="376">
        <v>0</v>
      </c>
      <c r="U196" s="376">
        <v>2</v>
      </c>
      <c r="V196" s="376">
        <v>0</v>
      </c>
      <c r="W196" s="370"/>
      <c r="X196" s="663">
        <v>310125</v>
      </c>
      <c r="Y196" s="376" t="s">
        <v>78</v>
      </c>
      <c r="Z196" s="699" t="s">
        <v>5961</v>
      </c>
      <c r="AA196" s="777"/>
      <c r="AB196" s="699" t="str">
        <f t="shared" si="24"/>
        <v>Unique</v>
      </c>
      <c r="AC196" s="603"/>
      <c r="AD196" s="603"/>
      <c r="AE196" s="603"/>
      <c r="AF196" s="603"/>
      <c r="AG196" s="603"/>
      <c r="AH196" s="603"/>
      <c r="AI196" s="603"/>
      <c r="AJ196" s="603"/>
      <c r="AK196" s="603"/>
      <c r="AL196" s="603"/>
      <c r="AM196" s="603"/>
      <c r="AN196" s="603"/>
      <c r="AO196" s="603"/>
      <c r="AP196" s="603"/>
      <c r="AQ196" s="603"/>
      <c r="AR196" s="603"/>
      <c r="AS196" s="603"/>
      <c r="AT196" s="603"/>
      <c r="AU196" s="603"/>
      <c r="AV196" s="603"/>
      <c r="AW196" s="603"/>
      <c r="AX196" s="603"/>
      <c r="AY196" s="603"/>
      <c r="AZ196" s="603"/>
      <c r="BA196" s="603"/>
      <c r="BB196" s="603"/>
      <c r="BC196" s="603"/>
      <c r="BD196" s="603"/>
      <c r="BE196" s="603"/>
      <c r="BF196" s="603"/>
      <c r="BG196" s="603"/>
      <c r="BH196" s="603"/>
      <c r="BI196" s="603"/>
      <c r="BJ196" s="603"/>
      <c r="BK196" s="603"/>
      <c r="BL196" s="603"/>
      <c r="BM196" s="603"/>
      <c r="BN196" s="603"/>
      <c r="BO196" s="603"/>
      <c r="BP196" s="603"/>
      <c r="BQ196" s="603"/>
      <c r="BR196" s="603"/>
      <c r="BS196" s="603"/>
      <c r="BT196" s="603"/>
      <c r="BU196" s="603"/>
      <c r="BV196" s="603"/>
      <c r="BW196" s="603"/>
      <c r="BX196" s="603"/>
      <c r="BY196" s="603"/>
      <c r="BZ196" s="603"/>
      <c r="CA196" s="603"/>
      <c r="CB196" s="603"/>
      <c r="CC196" s="603"/>
      <c r="CD196" s="603"/>
      <c r="CE196" s="603"/>
      <c r="CF196" s="603"/>
      <c r="CG196" s="603"/>
      <c r="CH196" s="603"/>
      <c r="CI196" s="603"/>
      <c r="CJ196" s="603"/>
      <c r="CK196" s="603"/>
    </row>
    <row r="197" spans="1:89" ht="14.25">
      <c r="A197" s="656" t="str">
        <f t="shared" si="23"/>
        <v>14_1_200921_HAM_p_ne.po</v>
      </c>
      <c r="B197" s="657" t="s">
        <v>5717</v>
      </c>
      <c r="C197" s="657" t="s">
        <v>5718</v>
      </c>
      <c r="D197" s="658">
        <v>14</v>
      </c>
      <c r="E197" s="658">
        <v>1</v>
      </c>
      <c r="F197" s="658" t="s">
        <v>122</v>
      </c>
      <c r="G197" s="658" t="s">
        <v>5755</v>
      </c>
      <c r="H197" s="658">
        <v>2021</v>
      </c>
      <c r="I197" s="659" t="s">
        <v>5729</v>
      </c>
      <c r="J197" s="659" t="str">
        <f t="shared" si="1"/>
        <v>HAM_p</v>
      </c>
      <c r="K197" s="657" t="s">
        <v>5722</v>
      </c>
      <c r="L197" s="659" t="s">
        <v>5723</v>
      </c>
      <c r="M197" s="659" t="s">
        <v>2422</v>
      </c>
      <c r="N197" s="661">
        <v>319</v>
      </c>
      <c r="O197" s="370"/>
      <c r="P197" s="662" t="s">
        <v>2737</v>
      </c>
      <c r="Q197" s="376" t="s">
        <v>2738</v>
      </c>
      <c r="R197" s="376" t="s">
        <v>100</v>
      </c>
      <c r="S197" s="376">
        <v>1</v>
      </c>
      <c r="T197" s="376">
        <v>0</v>
      </c>
      <c r="U197" s="376">
        <v>1</v>
      </c>
      <c r="V197" s="376">
        <v>0</v>
      </c>
      <c r="W197" s="370"/>
      <c r="X197" s="663">
        <v>310125</v>
      </c>
      <c r="Y197" s="376" t="s">
        <v>78</v>
      </c>
      <c r="Z197" s="699" t="s">
        <v>5962</v>
      </c>
      <c r="AA197" s="777"/>
      <c r="AB197" s="699" t="str">
        <f t="shared" si="24"/>
        <v>Unique</v>
      </c>
      <c r="AC197" s="603"/>
      <c r="AD197" s="603"/>
      <c r="AE197" s="603"/>
      <c r="AF197" s="603"/>
      <c r="AG197" s="603"/>
      <c r="AH197" s="603"/>
      <c r="AI197" s="603"/>
      <c r="AJ197" s="603"/>
      <c r="AK197" s="603"/>
      <c r="AL197" s="603"/>
      <c r="AM197" s="603"/>
      <c r="AN197" s="603"/>
      <c r="AO197" s="603"/>
      <c r="AP197" s="603"/>
      <c r="AQ197" s="603"/>
      <c r="AR197" s="603"/>
      <c r="AS197" s="603"/>
      <c r="AT197" s="603"/>
      <c r="AU197" s="603"/>
      <c r="AV197" s="603"/>
      <c r="AW197" s="603"/>
      <c r="AX197" s="603"/>
      <c r="AY197" s="603"/>
      <c r="AZ197" s="603"/>
      <c r="BA197" s="603"/>
      <c r="BB197" s="603"/>
      <c r="BC197" s="603"/>
      <c r="BD197" s="603"/>
      <c r="BE197" s="603"/>
      <c r="BF197" s="603"/>
      <c r="BG197" s="603"/>
      <c r="BH197" s="603"/>
      <c r="BI197" s="603"/>
      <c r="BJ197" s="603"/>
      <c r="BK197" s="603"/>
      <c r="BL197" s="603"/>
      <c r="BM197" s="603"/>
      <c r="BN197" s="603"/>
      <c r="BO197" s="603"/>
      <c r="BP197" s="603"/>
      <c r="BQ197" s="603"/>
      <c r="BR197" s="603"/>
      <c r="BS197" s="603"/>
      <c r="BT197" s="603"/>
      <c r="BU197" s="603"/>
      <c r="BV197" s="603"/>
      <c r="BW197" s="603"/>
      <c r="BX197" s="603"/>
      <c r="BY197" s="603"/>
      <c r="BZ197" s="603"/>
      <c r="CA197" s="603"/>
      <c r="CB197" s="603"/>
      <c r="CC197" s="603"/>
      <c r="CD197" s="603"/>
      <c r="CE197" s="603"/>
      <c r="CF197" s="603"/>
      <c r="CG197" s="603"/>
      <c r="CH197" s="603"/>
      <c r="CI197" s="603"/>
      <c r="CJ197" s="603"/>
      <c r="CK197" s="603"/>
    </row>
    <row r="198" spans="1:89" ht="14.25">
      <c r="A198" s="656" t="str">
        <f t="shared" si="23"/>
        <v>16_1_140621_N_p_ne.po</v>
      </c>
      <c r="B198" s="676" t="s">
        <v>5742</v>
      </c>
      <c r="C198" s="676" t="s">
        <v>5743</v>
      </c>
      <c r="D198" s="677">
        <v>16</v>
      </c>
      <c r="E198" s="677">
        <v>1</v>
      </c>
      <c r="F198" s="677" t="s">
        <v>2084</v>
      </c>
      <c r="G198" s="677" t="s">
        <v>5827</v>
      </c>
      <c r="H198" s="677">
        <v>2021</v>
      </c>
      <c r="I198" s="678" t="s">
        <v>5729</v>
      </c>
      <c r="J198" s="678" t="str">
        <f t="shared" si="1"/>
        <v>N_p</v>
      </c>
      <c r="K198" s="676" t="s">
        <v>5744</v>
      </c>
      <c r="L198" s="678" t="s">
        <v>5723</v>
      </c>
      <c r="M198" s="678" t="s">
        <v>476</v>
      </c>
      <c r="N198" s="661">
        <v>186</v>
      </c>
      <c r="O198" s="370"/>
      <c r="P198" s="662" t="s">
        <v>2737</v>
      </c>
      <c r="Q198" s="376" t="s">
        <v>2738</v>
      </c>
      <c r="R198" s="376" t="s">
        <v>100</v>
      </c>
      <c r="S198" s="376">
        <v>1</v>
      </c>
      <c r="T198" s="376">
        <v>1</v>
      </c>
      <c r="U198" s="376">
        <v>0</v>
      </c>
      <c r="V198" s="376">
        <v>0</v>
      </c>
      <c r="W198" s="370"/>
      <c r="X198" s="663">
        <v>310125</v>
      </c>
      <c r="Y198" s="376" t="s">
        <v>78</v>
      </c>
      <c r="Z198" s="699" t="s">
        <v>5963</v>
      </c>
      <c r="AA198" s="777"/>
      <c r="AB198" s="699" t="str">
        <f t="shared" si="24"/>
        <v>Unique</v>
      </c>
      <c r="AC198" s="603"/>
      <c r="AD198" s="603"/>
      <c r="AE198" s="603"/>
      <c r="AF198" s="603"/>
      <c r="AG198" s="603"/>
      <c r="AH198" s="603"/>
      <c r="AI198" s="603"/>
      <c r="AJ198" s="603"/>
      <c r="AK198" s="603"/>
      <c r="AL198" s="603"/>
      <c r="AM198" s="603"/>
      <c r="AN198" s="603"/>
      <c r="AO198" s="603"/>
      <c r="AP198" s="603"/>
      <c r="AQ198" s="603"/>
      <c r="AR198" s="603"/>
      <c r="AS198" s="603"/>
      <c r="AT198" s="603"/>
      <c r="AU198" s="603"/>
      <c r="AV198" s="603"/>
      <c r="AW198" s="603"/>
      <c r="AX198" s="603"/>
      <c r="AY198" s="603"/>
      <c r="AZ198" s="603"/>
      <c r="BA198" s="603"/>
      <c r="BB198" s="603"/>
      <c r="BC198" s="603"/>
      <c r="BD198" s="603"/>
      <c r="BE198" s="603"/>
      <c r="BF198" s="603"/>
      <c r="BG198" s="603"/>
      <c r="BH198" s="603"/>
      <c r="BI198" s="603"/>
      <c r="BJ198" s="603"/>
      <c r="BK198" s="603"/>
      <c r="BL198" s="603"/>
      <c r="BM198" s="603"/>
      <c r="BN198" s="603"/>
      <c r="BO198" s="603"/>
      <c r="BP198" s="603"/>
      <c r="BQ198" s="603"/>
      <c r="BR198" s="603"/>
      <c r="BS198" s="603"/>
      <c r="BT198" s="603"/>
      <c r="BU198" s="603"/>
      <c r="BV198" s="603"/>
      <c r="BW198" s="603"/>
      <c r="BX198" s="603"/>
      <c r="BY198" s="603"/>
      <c r="BZ198" s="603"/>
      <c r="CA198" s="603"/>
      <c r="CB198" s="603"/>
      <c r="CC198" s="603"/>
      <c r="CD198" s="603"/>
      <c r="CE198" s="603"/>
      <c r="CF198" s="603"/>
      <c r="CG198" s="603"/>
      <c r="CH198" s="603"/>
      <c r="CI198" s="603"/>
      <c r="CJ198" s="603"/>
      <c r="CK198" s="603"/>
    </row>
    <row r="199" spans="1:89" ht="14.25">
      <c r="A199" s="656" t="str">
        <f t="shared" si="23"/>
        <v>14_1_260721_HAM_p_ep.ba</v>
      </c>
      <c r="B199" s="657" t="s">
        <v>5717</v>
      </c>
      <c r="C199" s="657" t="s">
        <v>5718</v>
      </c>
      <c r="D199" s="658">
        <v>14</v>
      </c>
      <c r="E199" s="658">
        <v>1</v>
      </c>
      <c r="F199" s="658" t="s">
        <v>5720</v>
      </c>
      <c r="G199" s="658" t="s">
        <v>5779</v>
      </c>
      <c r="H199" s="658">
        <v>2021</v>
      </c>
      <c r="I199" s="659" t="s">
        <v>5729</v>
      </c>
      <c r="J199" s="659" t="str">
        <f t="shared" si="1"/>
        <v>HAM_p</v>
      </c>
      <c r="K199" s="657" t="s">
        <v>5722</v>
      </c>
      <c r="L199" s="659" t="s">
        <v>5723</v>
      </c>
      <c r="M199" s="659" t="s">
        <v>476</v>
      </c>
      <c r="N199" s="661">
        <v>235</v>
      </c>
      <c r="O199" s="603"/>
      <c r="P199" s="662" t="s">
        <v>84</v>
      </c>
      <c r="Q199" s="376" t="s">
        <v>85</v>
      </c>
      <c r="R199" s="596" t="s">
        <v>2422</v>
      </c>
      <c r="S199" s="596">
        <v>10</v>
      </c>
      <c r="T199" s="596">
        <v>3</v>
      </c>
      <c r="U199" s="596">
        <v>7</v>
      </c>
      <c r="V199" s="596">
        <v>0</v>
      </c>
      <c r="W199" s="603"/>
      <c r="X199" s="700" t="s">
        <v>4348</v>
      </c>
      <c r="Y199" s="376" t="s">
        <v>78</v>
      </c>
      <c r="Z199" s="699" t="s">
        <v>5964</v>
      </c>
      <c r="AA199" s="777"/>
      <c r="AB199" s="699" t="str">
        <f t="shared" si="24"/>
        <v>Unique</v>
      </c>
      <c r="AC199" s="603"/>
      <c r="AD199" s="603"/>
      <c r="AE199" s="603"/>
      <c r="AF199" s="603"/>
      <c r="AG199" s="603"/>
      <c r="AH199" s="603"/>
      <c r="AI199" s="603"/>
      <c r="AJ199" s="603"/>
      <c r="AK199" s="603"/>
      <c r="AL199" s="603"/>
      <c r="AM199" s="603"/>
      <c r="AN199" s="603"/>
      <c r="AO199" s="603"/>
      <c r="AP199" s="603"/>
      <c r="AQ199" s="603"/>
      <c r="AR199" s="603"/>
      <c r="AS199" s="603"/>
      <c r="AT199" s="603"/>
      <c r="AU199" s="603"/>
      <c r="AV199" s="603"/>
      <c r="AW199" s="603"/>
      <c r="AX199" s="603"/>
      <c r="AY199" s="603"/>
      <c r="AZ199" s="603"/>
      <c r="BA199" s="603"/>
      <c r="BB199" s="603"/>
      <c r="BC199" s="603"/>
      <c r="BD199" s="603"/>
      <c r="BE199" s="603"/>
      <c r="BF199" s="603"/>
      <c r="BG199" s="603"/>
      <c r="BH199" s="603"/>
      <c r="BI199" s="603"/>
      <c r="BJ199" s="603"/>
      <c r="BK199" s="603"/>
      <c r="BL199" s="603"/>
      <c r="BM199" s="603"/>
      <c r="BN199" s="603"/>
      <c r="BO199" s="603"/>
      <c r="BP199" s="603"/>
      <c r="BQ199" s="603"/>
      <c r="BR199" s="603"/>
      <c r="BS199" s="603"/>
      <c r="BT199" s="603"/>
      <c r="BU199" s="603"/>
      <c r="BV199" s="603"/>
      <c r="BW199" s="603"/>
      <c r="BX199" s="603"/>
      <c r="BY199" s="603"/>
      <c r="BZ199" s="603"/>
      <c r="CA199" s="603"/>
      <c r="CB199" s="603"/>
      <c r="CC199" s="603"/>
      <c r="CD199" s="603"/>
      <c r="CE199" s="603"/>
      <c r="CF199" s="603"/>
      <c r="CG199" s="603"/>
      <c r="CH199" s="603"/>
      <c r="CI199" s="603"/>
      <c r="CJ199" s="603"/>
      <c r="CK199" s="603"/>
    </row>
    <row r="200" spans="1:89" ht="14.25">
      <c r="A200" s="656" t="str">
        <f t="shared" si="23"/>
        <v>14_1_260721_HAM_p_sp.</v>
      </c>
      <c r="B200" s="657" t="s">
        <v>5717</v>
      </c>
      <c r="C200" s="657" t="s">
        <v>5718</v>
      </c>
      <c r="D200" s="658">
        <v>14</v>
      </c>
      <c r="E200" s="658">
        <v>1</v>
      </c>
      <c r="F200" s="658" t="s">
        <v>5720</v>
      </c>
      <c r="G200" s="658" t="s">
        <v>5779</v>
      </c>
      <c r="H200" s="658">
        <v>2021</v>
      </c>
      <c r="I200" s="659" t="s">
        <v>5729</v>
      </c>
      <c r="J200" s="659" t="str">
        <f t="shared" si="1"/>
        <v>HAM_p</v>
      </c>
      <c r="K200" s="657" t="s">
        <v>5722</v>
      </c>
      <c r="L200" s="659" t="s">
        <v>5723</v>
      </c>
      <c r="M200" s="659" t="s">
        <v>476</v>
      </c>
      <c r="N200" s="661">
        <v>235</v>
      </c>
      <c r="O200" s="603"/>
      <c r="P200" s="667" t="s">
        <v>1163</v>
      </c>
      <c r="Q200" s="596" t="s">
        <v>1164</v>
      </c>
      <c r="R200" s="596" t="s">
        <v>2422</v>
      </c>
      <c r="S200" s="596">
        <v>48</v>
      </c>
      <c r="T200" s="596">
        <v>0</v>
      </c>
      <c r="U200" s="596">
        <v>48</v>
      </c>
      <c r="V200" s="596">
        <v>0</v>
      </c>
      <c r="W200" s="603"/>
      <c r="X200" s="700" t="s">
        <v>4348</v>
      </c>
      <c r="Y200" s="376" t="s">
        <v>78</v>
      </c>
      <c r="Z200" s="699" t="s">
        <v>5965</v>
      </c>
      <c r="AA200" s="777"/>
      <c r="AB200" s="699" t="str">
        <f t="shared" si="24"/>
        <v>Unique</v>
      </c>
      <c r="AC200" s="603"/>
      <c r="AD200" s="603"/>
      <c r="AE200" s="603"/>
      <c r="AF200" s="603"/>
      <c r="AG200" s="603"/>
      <c r="AH200" s="603"/>
      <c r="AI200" s="603"/>
      <c r="AJ200" s="603"/>
      <c r="AK200" s="603"/>
      <c r="AL200" s="603"/>
      <c r="AM200" s="603"/>
      <c r="AN200" s="603"/>
      <c r="AO200" s="603"/>
      <c r="AP200" s="603"/>
      <c r="AQ200" s="603"/>
      <c r="AR200" s="603"/>
      <c r="AS200" s="603"/>
      <c r="AT200" s="603"/>
      <c r="AU200" s="603"/>
      <c r="AV200" s="603"/>
      <c r="AW200" s="603"/>
      <c r="AX200" s="603"/>
      <c r="AY200" s="603"/>
      <c r="AZ200" s="603"/>
      <c r="BA200" s="603"/>
      <c r="BB200" s="603"/>
      <c r="BC200" s="603"/>
      <c r="BD200" s="603"/>
      <c r="BE200" s="603"/>
      <c r="BF200" s="603"/>
      <c r="BG200" s="603"/>
      <c r="BH200" s="603"/>
      <c r="BI200" s="603"/>
      <c r="BJ200" s="603"/>
      <c r="BK200" s="603"/>
      <c r="BL200" s="603"/>
      <c r="BM200" s="603"/>
      <c r="BN200" s="603"/>
      <c r="BO200" s="603"/>
      <c r="BP200" s="603"/>
      <c r="BQ200" s="603"/>
      <c r="BR200" s="603"/>
      <c r="BS200" s="603"/>
      <c r="BT200" s="603"/>
      <c r="BU200" s="603"/>
      <c r="BV200" s="603"/>
      <c r="BW200" s="603"/>
      <c r="BX200" s="603"/>
      <c r="BY200" s="603"/>
      <c r="BZ200" s="603"/>
      <c r="CA200" s="603"/>
      <c r="CB200" s="603"/>
      <c r="CC200" s="603"/>
      <c r="CD200" s="603"/>
      <c r="CE200" s="603"/>
      <c r="CF200" s="603"/>
      <c r="CG200" s="603"/>
      <c r="CH200" s="603"/>
      <c r="CI200" s="603"/>
      <c r="CJ200" s="603"/>
      <c r="CK200" s="603"/>
    </row>
    <row r="201" spans="1:89" ht="14.25">
      <c r="A201" s="656" t="str">
        <f t="shared" si="23"/>
        <v>14_1_260721_HAM_p_sy.pi</v>
      </c>
      <c r="B201" s="657" t="s">
        <v>5717</v>
      </c>
      <c r="C201" s="657" t="s">
        <v>5718</v>
      </c>
      <c r="D201" s="658">
        <v>14</v>
      </c>
      <c r="E201" s="658">
        <v>1</v>
      </c>
      <c r="F201" s="658" t="s">
        <v>5720</v>
      </c>
      <c r="G201" s="658" t="s">
        <v>5779</v>
      </c>
      <c r="H201" s="658">
        <v>2021</v>
      </c>
      <c r="I201" s="659" t="s">
        <v>5729</v>
      </c>
      <c r="J201" s="659" t="str">
        <f t="shared" si="1"/>
        <v>HAM_p</v>
      </c>
      <c r="K201" s="657" t="s">
        <v>5722</v>
      </c>
      <c r="L201" s="659" t="s">
        <v>5723</v>
      </c>
      <c r="M201" s="659" t="s">
        <v>476</v>
      </c>
      <c r="N201" s="661">
        <v>235</v>
      </c>
      <c r="O201" s="603"/>
      <c r="P201" s="667" t="s">
        <v>176</v>
      </c>
      <c r="Q201" s="596" t="s">
        <v>177</v>
      </c>
      <c r="R201" s="596" t="s">
        <v>2422</v>
      </c>
      <c r="S201" s="596">
        <v>1</v>
      </c>
      <c r="T201" s="596">
        <v>1</v>
      </c>
      <c r="U201" s="596">
        <v>0</v>
      </c>
      <c r="V201" s="596">
        <v>0</v>
      </c>
      <c r="W201" s="603"/>
      <c r="X201" s="700" t="s">
        <v>4348</v>
      </c>
      <c r="Y201" s="376" t="s">
        <v>78</v>
      </c>
      <c r="Z201" s="699" t="s">
        <v>5966</v>
      </c>
      <c r="AA201" s="777"/>
      <c r="AB201" s="699" t="str">
        <f t="shared" si="24"/>
        <v>Unique</v>
      </c>
      <c r="AC201" s="603"/>
      <c r="AD201" s="603"/>
      <c r="AE201" s="603"/>
      <c r="AF201" s="603"/>
      <c r="AG201" s="603"/>
      <c r="AH201" s="603"/>
      <c r="AI201" s="603"/>
      <c r="AJ201" s="603"/>
      <c r="AK201" s="603"/>
      <c r="AL201" s="603"/>
      <c r="AM201" s="603"/>
      <c r="AN201" s="603"/>
      <c r="AO201" s="603"/>
      <c r="AP201" s="603"/>
      <c r="AQ201" s="603"/>
      <c r="AR201" s="603"/>
      <c r="AS201" s="603"/>
      <c r="AT201" s="603"/>
      <c r="AU201" s="603"/>
      <c r="AV201" s="603"/>
      <c r="AW201" s="603"/>
      <c r="AX201" s="603"/>
      <c r="AY201" s="603"/>
      <c r="AZ201" s="603"/>
      <c r="BA201" s="603"/>
      <c r="BB201" s="603"/>
      <c r="BC201" s="603"/>
      <c r="BD201" s="603"/>
      <c r="BE201" s="603"/>
      <c r="BF201" s="603"/>
      <c r="BG201" s="603"/>
      <c r="BH201" s="603"/>
      <c r="BI201" s="603"/>
      <c r="BJ201" s="603"/>
      <c r="BK201" s="603"/>
      <c r="BL201" s="603"/>
      <c r="BM201" s="603"/>
      <c r="BN201" s="603"/>
      <c r="BO201" s="603"/>
      <c r="BP201" s="603"/>
      <c r="BQ201" s="603"/>
      <c r="BR201" s="603"/>
      <c r="BS201" s="603"/>
      <c r="BT201" s="603"/>
      <c r="BU201" s="603"/>
      <c r="BV201" s="603"/>
      <c r="BW201" s="603"/>
      <c r="BX201" s="603"/>
      <c r="BY201" s="603"/>
      <c r="BZ201" s="603"/>
      <c r="CA201" s="603"/>
      <c r="CB201" s="603"/>
      <c r="CC201" s="603"/>
      <c r="CD201" s="603"/>
      <c r="CE201" s="603"/>
      <c r="CF201" s="603"/>
      <c r="CG201" s="603"/>
      <c r="CH201" s="603"/>
      <c r="CI201" s="603"/>
      <c r="CJ201" s="603"/>
      <c r="CK201" s="603"/>
    </row>
    <row r="202" spans="1:89" ht="14.25">
      <c r="A202" s="656" t="str">
        <f t="shared" si="23"/>
        <v>12_1_260721_HE_p_ep.ba</v>
      </c>
      <c r="B202" s="669" t="s">
        <v>5732</v>
      </c>
      <c r="C202" s="669" t="s">
        <v>5733</v>
      </c>
      <c r="D202" s="670">
        <v>12</v>
      </c>
      <c r="E202" s="670">
        <v>1</v>
      </c>
      <c r="F202" s="670" t="s">
        <v>5720</v>
      </c>
      <c r="G202" s="670" t="s">
        <v>5779</v>
      </c>
      <c r="H202" s="670">
        <v>2021</v>
      </c>
      <c r="I202" s="672" t="s">
        <v>5729</v>
      </c>
      <c r="J202" s="672" t="str">
        <f t="shared" si="1"/>
        <v>HE_p</v>
      </c>
      <c r="K202" s="669" t="s">
        <v>5734</v>
      </c>
      <c r="L202" s="672" t="s">
        <v>5723</v>
      </c>
      <c r="M202" s="672" t="s">
        <v>476</v>
      </c>
      <c r="N202" s="661">
        <v>455</v>
      </c>
      <c r="O202" s="603"/>
      <c r="P202" s="662" t="s">
        <v>84</v>
      </c>
      <c r="Q202" s="376" t="s">
        <v>85</v>
      </c>
      <c r="R202" s="596" t="s">
        <v>2422</v>
      </c>
      <c r="S202" s="596">
        <v>1</v>
      </c>
      <c r="T202" s="596">
        <v>0</v>
      </c>
      <c r="U202" s="596">
        <v>1</v>
      </c>
      <c r="V202" s="596">
        <v>0</v>
      </c>
      <c r="W202" s="603"/>
      <c r="X202" s="663" t="s">
        <v>4348</v>
      </c>
      <c r="Y202" s="376" t="s">
        <v>78</v>
      </c>
      <c r="Z202" s="699" t="s">
        <v>5967</v>
      </c>
      <c r="AA202" s="777"/>
      <c r="AB202" s="699" t="str">
        <f t="shared" si="24"/>
        <v>Unique</v>
      </c>
      <c r="AC202" s="603"/>
      <c r="AD202" s="603"/>
      <c r="AE202" s="603"/>
      <c r="AF202" s="603"/>
      <c r="AG202" s="603"/>
      <c r="AH202" s="603"/>
      <c r="AI202" s="603"/>
      <c r="AJ202" s="603"/>
      <c r="AK202" s="603"/>
      <c r="AL202" s="603"/>
      <c r="AM202" s="603"/>
      <c r="AN202" s="603"/>
      <c r="AO202" s="603"/>
      <c r="AP202" s="603"/>
      <c r="AQ202" s="603"/>
      <c r="AR202" s="603"/>
      <c r="AS202" s="603"/>
      <c r="AT202" s="603"/>
      <c r="AU202" s="603"/>
      <c r="AV202" s="603"/>
      <c r="AW202" s="603"/>
      <c r="AX202" s="603"/>
      <c r="AY202" s="603"/>
      <c r="AZ202" s="603"/>
      <c r="BA202" s="603"/>
      <c r="BB202" s="603"/>
      <c r="BC202" s="603"/>
      <c r="BD202" s="603"/>
      <c r="BE202" s="603"/>
      <c r="BF202" s="603"/>
      <c r="BG202" s="603"/>
      <c r="BH202" s="603"/>
      <c r="BI202" s="603"/>
      <c r="BJ202" s="603"/>
      <c r="BK202" s="603"/>
      <c r="BL202" s="603"/>
      <c r="BM202" s="603"/>
      <c r="BN202" s="603"/>
      <c r="BO202" s="603"/>
      <c r="BP202" s="603"/>
      <c r="BQ202" s="603"/>
      <c r="BR202" s="603"/>
      <c r="BS202" s="603"/>
      <c r="BT202" s="603"/>
      <c r="BU202" s="603"/>
      <c r="BV202" s="603"/>
      <c r="BW202" s="603"/>
      <c r="BX202" s="603"/>
      <c r="BY202" s="603"/>
      <c r="BZ202" s="603"/>
      <c r="CA202" s="603"/>
      <c r="CB202" s="603"/>
      <c r="CC202" s="603"/>
      <c r="CD202" s="603"/>
      <c r="CE202" s="603"/>
      <c r="CF202" s="603"/>
      <c r="CG202" s="603"/>
      <c r="CH202" s="603"/>
      <c r="CI202" s="603"/>
      <c r="CJ202" s="603"/>
      <c r="CK202" s="603"/>
    </row>
    <row r="203" spans="1:89" ht="14.25">
      <c r="A203" s="656" t="str">
        <f t="shared" si="23"/>
        <v>12_1_260721_HE_p_sp.</v>
      </c>
      <c r="B203" s="669" t="s">
        <v>5732</v>
      </c>
      <c r="C203" s="669" t="s">
        <v>5733</v>
      </c>
      <c r="D203" s="670">
        <v>12</v>
      </c>
      <c r="E203" s="670">
        <v>1</v>
      </c>
      <c r="F203" s="670" t="s">
        <v>5720</v>
      </c>
      <c r="G203" s="670" t="s">
        <v>5779</v>
      </c>
      <c r="H203" s="670">
        <v>2021</v>
      </c>
      <c r="I203" s="672" t="s">
        <v>5729</v>
      </c>
      <c r="J203" s="672" t="str">
        <f t="shared" si="1"/>
        <v>HE_p</v>
      </c>
      <c r="K203" s="669" t="s">
        <v>5734</v>
      </c>
      <c r="L203" s="672" t="s">
        <v>5723</v>
      </c>
      <c r="M203" s="672" t="s">
        <v>476</v>
      </c>
      <c r="N203" s="661">
        <v>455</v>
      </c>
      <c r="O203" s="603"/>
      <c r="P203" s="667" t="s">
        <v>1163</v>
      </c>
      <c r="Q203" s="596" t="s">
        <v>1164</v>
      </c>
      <c r="R203" s="596" t="s">
        <v>2422</v>
      </c>
      <c r="S203" s="596">
        <v>100</v>
      </c>
      <c r="T203" s="596">
        <v>0</v>
      </c>
      <c r="U203" s="596">
        <v>100</v>
      </c>
      <c r="V203" s="596">
        <v>0</v>
      </c>
      <c r="W203" s="603"/>
      <c r="X203" s="663" t="s">
        <v>4348</v>
      </c>
      <c r="Y203" s="376" t="s">
        <v>78</v>
      </c>
      <c r="Z203" s="699" t="s">
        <v>5968</v>
      </c>
      <c r="AA203" s="777"/>
      <c r="AB203" s="699" t="str">
        <f t="shared" si="24"/>
        <v>Unique</v>
      </c>
      <c r="AC203" s="603"/>
      <c r="AD203" s="603"/>
      <c r="AE203" s="603"/>
      <c r="AF203" s="603"/>
      <c r="AG203" s="603"/>
      <c r="AH203" s="603"/>
      <c r="AI203" s="603"/>
      <c r="AJ203" s="603"/>
      <c r="AK203" s="603"/>
      <c r="AL203" s="603"/>
      <c r="AM203" s="603"/>
      <c r="AN203" s="603"/>
      <c r="AO203" s="603"/>
      <c r="AP203" s="603"/>
      <c r="AQ203" s="603"/>
      <c r="AR203" s="603"/>
      <c r="AS203" s="603"/>
      <c r="AT203" s="603"/>
      <c r="AU203" s="603"/>
      <c r="AV203" s="603"/>
      <c r="AW203" s="603"/>
      <c r="AX203" s="603"/>
      <c r="AY203" s="603"/>
      <c r="AZ203" s="603"/>
      <c r="BA203" s="603"/>
      <c r="BB203" s="603"/>
      <c r="BC203" s="603"/>
      <c r="BD203" s="603"/>
      <c r="BE203" s="603"/>
      <c r="BF203" s="603"/>
      <c r="BG203" s="603"/>
      <c r="BH203" s="603"/>
      <c r="BI203" s="603"/>
      <c r="BJ203" s="603"/>
      <c r="BK203" s="603"/>
      <c r="BL203" s="603"/>
      <c r="BM203" s="603"/>
      <c r="BN203" s="603"/>
      <c r="BO203" s="603"/>
      <c r="BP203" s="603"/>
      <c r="BQ203" s="603"/>
      <c r="BR203" s="603"/>
      <c r="BS203" s="603"/>
      <c r="BT203" s="603"/>
      <c r="BU203" s="603"/>
      <c r="BV203" s="603"/>
      <c r="BW203" s="603"/>
      <c r="BX203" s="603"/>
      <c r="BY203" s="603"/>
      <c r="BZ203" s="603"/>
      <c r="CA203" s="603"/>
      <c r="CB203" s="603"/>
      <c r="CC203" s="603"/>
      <c r="CD203" s="603"/>
      <c r="CE203" s="603"/>
      <c r="CF203" s="603"/>
      <c r="CG203" s="603"/>
      <c r="CH203" s="603"/>
      <c r="CI203" s="603"/>
      <c r="CJ203" s="603"/>
      <c r="CK203" s="603"/>
    </row>
    <row r="204" spans="1:89" ht="14.25">
      <c r="A204" s="656" t="str">
        <f t="shared" si="23"/>
        <v>12_1_260721_HE_p_sy.pi</v>
      </c>
      <c r="B204" s="669" t="s">
        <v>5732</v>
      </c>
      <c r="C204" s="669" t="s">
        <v>5733</v>
      </c>
      <c r="D204" s="670">
        <v>12</v>
      </c>
      <c r="E204" s="670">
        <v>1</v>
      </c>
      <c r="F204" s="670" t="s">
        <v>5720</v>
      </c>
      <c r="G204" s="670" t="s">
        <v>5779</v>
      </c>
      <c r="H204" s="670">
        <v>2021</v>
      </c>
      <c r="I204" s="672" t="s">
        <v>5729</v>
      </c>
      <c r="J204" s="672" t="str">
        <f t="shared" si="1"/>
        <v>HE_p</v>
      </c>
      <c r="K204" s="669" t="s">
        <v>5734</v>
      </c>
      <c r="L204" s="672" t="s">
        <v>5723</v>
      </c>
      <c r="M204" s="672" t="s">
        <v>476</v>
      </c>
      <c r="N204" s="661">
        <v>455</v>
      </c>
      <c r="O204" s="603"/>
      <c r="P204" s="667" t="s">
        <v>176</v>
      </c>
      <c r="Q204" s="596" t="s">
        <v>177</v>
      </c>
      <c r="R204" s="596" t="s">
        <v>2422</v>
      </c>
      <c r="S204" s="596">
        <v>3</v>
      </c>
      <c r="T204" s="596">
        <v>2</v>
      </c>
      <c r="U204" s="596">
        <v>1</v>
      </c>
      <c r="V204" s="596">
        <v>0</v>
      </c>
      <c r="W204" s="603"/>
      <c r="X204" s="663" t="s">
        <v>4348</v>
      </c>
      <c r="Y204" s="376" t="s">
        <v>78</v>
      </c>
      <c r="Z204" s="699" t="s">
        <v>5969</v>
      </c>
      <c r="AA204" s="777"/>
      <c r="AB204" s="699" t="str">
        <f t="shared" si="24"/>
        <v>Unique</v>
      </c>
      <c r="AC204" s="603"/>
      <c r="AD204" s="603"/>
      <c r="AE204" s="603"/>
      <c r="AF204" s="603"/>
      <c r="AG204" s="603"/>
      <c r="AH204" s="603"/>
      <c r="AI204" s="603"/>
      <c r="AJ204" s="603"/>
      <c r="AK204" s="603"/>
      <c r="AL204" s="603"/>
      <c r="AM204" s="603"/>
      <c r="AN204" s="603"/>
      <c r="AO204" s="603"/>
      <c r="AP204" s="603"/>
      <c r="AQ204" s="603"/>
      <c r="AR204" s="603"/>
      <c r="AS204" s="603"/>
      <c r="AT204" s="603"/>
      <c r="AU204" s="603"/>
      <c r="AV204" s="603"/>
      <c r="AW204" s="603"/>
      <c r="AX204" s="603"/>
      <c r="AY204" s="603"/>
      <c r="AZ204" s="603"/>
      <c r="BA204" s="603"/>
      <c r="BB204" s="603"/>
      <c r="BC204" s="603"/>
      <c r="BD204" s="603"/>
      <c r="BE204" s="603"/>
      <c r="BF204" s="603"/>
      <c r="BG204" s="603"/>
      <c r="BH204" s="603"/>
      <c r="BI204" s="603"/>
      <c r="BJ204" s="603"/>
      <c r="BK204" s="603"/>
      <c r="BL204" s="603"/>
      <c r="BM204" s="603"/>
      <c r="BN204" s="603"/>
      <c r="BO204" s="603"/>
      <c r="BP204" s="603"/>
      <c r="BQ204" s="603"/>
      <c r="BR204" s="603"/>
      <c r="BS204" s="603"/>
      <c r="BT204" s="603"/>
      <c r="BU204" s="603"/>
      <c r="BV204" s="603"/>
      <c r="BW204" s="603"/>
      <c r="BX204" s="603"/>
      <c r="BY204" s="603"/>
      <c r="BZ204" s="603"/>
      <c r="CA204" s="603"/>
      <c r="CB204" s="603"/>
      <c r="CC204" s="603"/>
      <c r="CD204" s="603"/>
      <c r="CE204" s="603"/>
      <c r="CF204" s="603"/>
      <c r="CG204" s="603"/>
      <c r="CH204" s="603"/>
      <c r="CI204" s="603"/>
      <c r="CJ204" s="603"/>
      <c r="CK204" s="603"/>
    </row>
    <row r="205" spans="1:89" ht="14.25">
      <c r="A205" s="656" t="str">
        <f t="shared" si="23"/>
        <v>12_1_260721_HE_p_vo.bo</v>
      </c>
      <c r="B205" s="669" t="s">
        <v>5732</v>
      </c>
      <c r="C205" s="669" t="s">
        <v>5733</v>
      </c>
      <c r="D205" s="670">
        <v>12</v>
      </c>
      <c r="E205" s="670">
        <v>1</v>
      </c>
      <c r="F205" s="670" t="s">
        <v>5720</v>
      </c>
      <c r="G205" s="670" t="s">
        <v>5779</v>
      </c>
      <c r="H205" s="670">
        <v>2021</v>
      </c>
      <c r="I205" s="672" t="s">
        <v>5729</v>
      </c>
      <c r="J205" s="672" t="str">
        <f t="shared" si="1"/>
        <v>HE_p</v>
      </c>
      <c r="K205" s="669" t="s">
        <v>5734</v>
      </c>
      <c r="L205" s="672" t="s">
        <v>5723</v>
      </c>
      <c r="M205" s="672" t="s">
        <v>476</v>
      </c>
      <c r="N205" s="661">
        <v>455</v>
      </c>
      <c r="O205" s="603"/>
      <c r="P205" s="667" t="s">
        <v>366</v>
      </c>
      <c r="Q205" s="596" t="s">
        <v>367</v>
      </c>
      <c r="R205" s="596" t="s">
        <v>2422</v>
      </c>
      <c r="S205" s="596">
        <v>1</v>
      </c>
      <c r="T205" s="596">
        <v>0</v>
      </c>
      <c r="U205" s="596">
        <v>1</v>
      </c>
      <c r="V205" s="596">
        <v>0</v>
      </c>
      <c r="W205" s="603"/>
      <c r="X205" s="663" t="s">
        <v>4348</v>
      </c>
      <c r="Y205" s="376" t="s">
        <v>78</v>
      </c>
      <c r="Z205" s="699" t="s">
        <v>5970</v>
      </c>
      <c r="AA205" s="777"/>
      <c r="AB205" s="699" t="str">
        <f t="shared" si="24"/>
        <v>Unique</v>
      </c>
      <c r="AC205" s="603"/>
      <c r="AD205" s="603"/>
      <c r="AE205" s="603"/>
      <c r="AF205" s="603"/>
      <c r="AG205" s="603"/>
      <c r="AH205" s="603"/>
      <c r="AI205" s="603"/>
      <c r="AJ205" s="603"/>
      <c r="AK205" s="603"/>
      <c r="AL205" s="603"/>
      <c r="AM205" s="603"/>
      <c r="AN205" s="603"/>
      <c r="AO205" s="603"/>
      <c r="AP205" s="603"/>
      <c r="AQ205" s="603"/>
      <c r="AR205" s="603"/>
      <c r="AS205" s="603"/>
      <c r="AT205" s="603"/>
      <c r="AU205" s="603"/>
      <c r="AV205" s="603"/>
      <c r="AW205" s="603"/>
      <c r="AX205" s="603"/>
      <c r="AY205" s="603"/>
      <c r="AZ205" s="603"/>
      <c r="BA205" s="603"/>
      <c r="BB205" s="603"/>
      <c r="BC205" s="603"/>
      <c r="BD205" s="603"/>
      <c r="BE205" s="603"/>
      <c r="BF205" s="603"/>
      <c r="BG205" s="603"/>
      <c r="BH205" s="603"/>
      <c r="BI205" s="603"/>
      <c r="BJ205" s="603"/>
      <c r="BK205" s="603"/>
      <c r="BL205" s="603"/>
      <c r="BM205" s="603"/>
      <c r="BN205" s="603"/>
      <c r="BO205" s="603"/>
      <c r="BP205" s="603"/>
      <c r="BQ205" s="603"/>
      <c r="BR205" s="603"/>
      <c r="BS205" s="603"/>
      <c r="BT205" s="603"/>
      <c r="BU205" s="603"/>
      <c r="BV205" s="603"/>
      <c r="BW205" s="603"/>
      <c r="BX205" s="603"/>
      <c r="BY205" s="603"/>
      <c r="BZ205" s="603"/>
      <c r="CA205" s="603"/>
      <c r="CB205" s="603"/>
      <c r="CC205" s="603"/>
      <c r="CD205" s="603"/>
      <c r="CE205" s="603"/>
      <c r="CF205" s="603"/>
      <c r="CG205" s="603"/>
      <c r="CH205" s="603"/>
      <c r="CI205" s="603"/>
      <c r="CJ205" s="603"/>
      <c r="CK205" s="603"/>
    </row>
    <row r="206" spans="1:89" ht="14.25">
      <c r="A206" s="656" t="str">
        <f t="shared" si="23"/>
        <v>1_1_280621_HAU_p_ep.ba</v>
      </c>
      <c r="B206" s="690" t="s">
        <v>5770</v>
      </c>
      <c r="C206" s="690" t="s">
        <v>5771</v>
      </c>
      <c r="D206" s="691">
        <v>1</v>
      </c>
      <c r="E206" s="691">
        <v>1</v>
      </c>
      <c r="F206" s="691" t="s">
        <v>5827</v>
      </c>
      <c r="G206" s="691" t="s">
        <v>5719</v>
      </c>
      <c r="H206" s="691">
        <v>2021</v>
      </c>
      <c r="I206" s="692" t="s">
        <v>5729</v>
      </c>
      <c r="J206" s="692" t="str">
        <f t="shared" si="1"/>
        <v>HAU_p</v>
      </c>
      <c r="K206" s="690" t="s">
        <v>5772</v>
      </c>
      <c r="L206" s="692" t="s">
        <v>5723</v>
      </c>
      <c r="M206" s="692" t="s">
        <v>476</v>
      </c>
      <c r="N206" s="661">
        <v>656</v>
      </c>
      <c r="O206" s="603"/>
      <c r="P206" s="667" t="s">
        <v>84</v>
      </c>
      <c r="Q206" s="596" t="s">
        <v>85</v>
      </c>
      <c r="R206" s="596" t="s">
        <v>2422</v>
      </c>
      <c r="S206" s="596">
        <v>17</v>
      </c>
      <c r="T206" s="596">
        <v>2</v>
      </c>
      <c r="U206" s="596">
        <v>15</v>
      </c>
      <c r="V206" s="596">
        <v>0</v>
      </c>
      <c r="W206" s="603"/>
      <c r="X206" s="663" t="s">
        <v>4348</v>
      </c>
      <c r="Y206" s="376" t="s">
        <v>78</v>
      </c>
      <c r="Z206" s="699" t="s">
        <v>5971</v>
      </c>
      <c r="AA206" s="777"/>
      <c r="AB206" s="699" t="str">
        <f t="shared" si="24"/>
        <v>Unique</v>
      </c>
      <c r="AC206" s="603"/>
      <c r="AD206" s="603"/>
      <c r="AE206" s="603"/>
      <c r="AF206" s="603"/>
      <c r="AG206" s="603"/>
      <c r="AH206" s="603"/>
      <c r="AI206" s="603"/>
      <c r="AJ206" s="603"/>
      <c r="AK206" s="603"/>
      <c r="AL206" s="603"/>
      <c r="AM206" s="603"/>
      <c r="AN206" s="603"/>
      <c r="AO206" s="603"/>
      <c r="AP206" s="603"/>
      <c r="AQ206" s="603"/>
      <c r="AR206" s="603"/>
      <c r="AS206" s="603"/>
      <c r="AT206" s="603"/>
      <c r="AU206" s="603"/>
      <c r="AV206" s="603"/>
      <c r="AW206" s="603"/>
      <c r="AX206" s="603"/>
      <c r="AY206" s="603"/>
      <c r="AZ206" s="603"/>
      <c r="BA206" s="603"/>
      <c r="BB206" s="603"/>
      <c r="BC206" s="603"/>
      <c r="BD206" s="603"/>
      <c r="BE206" s="603"/>
      <c r="BF206" s="603"/>
      <c r="BG206" s="603"/>
      <c r="BH206" s="603"/>
      <c r="BI206" s="603"/>
      <c r="BJ206" s="603"/>
      <c r="BK206" s="603"/>
      <c r="BL206" s="603"/>
      <c r="BM206" s="603"/>
      <c r="BN206" s="603"/>
      <c r="BO206" s="603"/>
      <c r="BP206" s="603"/>
      <c r="BQ206" s="603"/>
      <c r="BR206" s="603"/>
      <c r="BS206" s="603"/>
      <c r="BT206" s="603"/>
      <c r="BU206" s="603"/>
      <c r="BV206" s="603"/>
      <c r="BW206" s="603"/>
      <c r="BX206" s="603"/>
      <c r="BY206" s="603"/>
      <c r="BZ206" s="603"/>
      <c r="CA206" s="603"/>
      <c r="CB206" s="603"/>
      <c r="CC206" s="603"/>
      <c r="CD206" s="603"/>
      <c r="CE206" s="603"/>
      <c r="CF206" s="603"/>
      <c r="CG206" s="603"/>
      <c r="CH206" s="603"/>
      <c r="CI206" s="603"/>
      <c r="CJ206" s="603"/>
      <c r="CK206" s="603"/>
    </row>
    <row r="207" spans="1:89" ht="14.25">
      <c r="A207" s="656" t="str">
        <f t="shared" si="23"/>
        <v>1_1_280621_HAU_p_sp.</v>
      </c>
      <c r="B207" s="690" t="s">
        <v>5770</v>
      </c>
      <c r="C207" s="690" t="s">
        <v>5771</v>
      </c>
      <c r="D207" s="691">
        <v>1</v>
      </c>
      <c r="E207" s="691">
        <v>1</v>
      </c>
      <c r="F207" s="691" t="s">
        <v>5827</v>
      </c>
      <c r="G207" s="691" t="s">
        <v>5719</v>
      </c>
      <c r="H207" s="691">
        <v>2021</v>
      </c>
      <c r="I207" s="692" t="s">
        <v>5729</v>
      </c>
      <c r="J207" s="692" t="str">
        <f t="shared" si="1"/>
        <v>HAU_p</v>
      </c>
      <c r="K207" s="690" t="s">
        <v>5772</v>
      </c>
      <c r="L207" s="692" t="s">
        <v>5723</v>
      </c>
      <c r="M207" s="692" t="s">
        <v>476</v>
      </c>
      <c r="N207" s="661">
        <v>656</v>
      </c>
      <c r="O207" s="603"/>
      <c r="P207" s="667" t="s">
        <v>1163</v>
      </c>
      <c r="Q207" s="596" t="s">
        <v>1164</v>
      </c>
      <c r="R207" s="596" t="s">
        <v>2422</v>
      </c>
      <c r="S207" s="596">
        <v>183</v>
      </c>
      <c r="T207" s="596">
        <v>0</v>
      </c>
      <c r="U207" s="596">
        <v>183</v>
      </c>
      <c r="V207" s="596">
        <v>0</v>
      </c>
      <c r="W207" s="603"/>
      <c r="X207" s="663" t="s">
        <v>4348</v>
      </c>
      <c r="Y207" s="376" t="s">
        <v>78</v>
      </c>
      <c r="Z207" s="699" t="s">
        <v>5972</v>
      </c>
      <c r="AA207" s="777"/>
      <c r="AB207" s="699" t="str">
        <f t="shared" si="24"/>
        <v>Unique</v>
      </c>
      <c r="AC207" s="603"/>
      <c r="AD207" s="603"/>
      <c r="AE207" s="603"/>
      <c r="AF207" s="603"/>
      <c r="AG207" s="603"/>
      <c r="AH207" s="603"/>
      <c r="AI207" s="603"/>
      <c r="AJ207" s="603"/>
      <c r="AK207" s="603"/>
      <c r="AL207" s="603"/>
      <c r="AM207" s="603"/>
      <c r="AN207" s="603"/>
      <c r="AO207" s="603"/>
      <c r="AP207" s="603"/>
      <c r="AQ207" s="603"/>
      <c r="AR207" s="603"/>
      <c r="AS207" s="603"/>
      <c r="AT207" s="603"/>
      <c r="AU207" s="603"/>
      <c r="AV207" s="603"/>
      <c r="AW207" s="603"/>
      <c r="AX207" s="603"/>
      <c r="AY207" s="603"/>
      <c r="AZ207" s="603"/>
      <c r="BA207" s="603"/>
      <c r="BB207" s="603"/>
      <c r="BC207" s="603"/>
      <c r="BD207" s="603"/>
      <c r="BE207" s="603"/>
      <c r="BF207" s="603"/>
      <c r="BG207" s="603"/>
      <c r="BH207" s="603"/>
      <c r="BI207" s="603"/>
      <c r="BJ207" s="603"/>
      <c r="BK207" s="603"/>
      <c r="BL207" s="603"/>
      <c r="BM207" s="603"/>
      <c r="BN207" s="603"/>
      <c r="BO207" s="603"/>
      <c r="BP207" s="603"/>
      <c r="BQ207" s="603"/>
      <c r="BR207" s="603"/>
      <c r="BS207" s="603"/>
      <c r="BT207" s="603"/>
      <c r="BU207" s="603"/>
      <c r="BV207" s="603"/>
      <c r="BW207" s="603"/>
      <c r="BX207" s="603"/>
      <c r="BY207" s="603"/>
      <c r="BZ207" s="603"/>
      <c r="CA207" s="603"/>
      <c r="CB207" s="603"/>
      <c r="CC207" s="603"/>
      <c r="CD207" s="603"/>
      <c r="CE207" s="603"/>
      <c r="CF207" s="603"/>
      <c r="CG207" s="603"/>
      <c r="CH207" s="603"/>
      <c r="CI207" s="603"/>
      <c r="CJ207" s="603"/>
      <c r="CK207" s="603"/>
    </row>
    <row r="208" spans="1:89" ht="14.25">
      <c r="A208" s="656" t="str">
        <f t="shared" si="23"/>
        <v>1_1_280621_HAU_p_ch.bi</v>
      </c>
      <c r="B208" s="690" t="s">
        <v>5770</v>
      </c>
      <c r="C208" s="690" t="s">
        <v>5771</v>
      </c>
      <c r="D208" s="691">
        <v>1</v>
      </c>
      <c r="E208" s="691">
        <v>1</v>
      </c>
      <c r="F208" s="691" t="s">
        <v>5827</v>
      </c>
      <c r="G208" s="691" t="s">
        <v>5719</v>
      </c>
      <c r="H208" s="691">
        <v>2021</v>
      </c>
      <c r="I208" s="692" t="s">
        <v>5729</v>
      </c>
      <c r="J208" s="692" t="str">
        <f t="shared" si="1"/>
        <v>HAU_p</v>
      </c>
      <c r="K208" s="690" t="s">
        <v>5772</v>
      </c>
      <c r="L208" s="692" t="s">
        <v>5723</v>
      </c>
      <c r="M208" s="692" t="s">
        <v>476</v>
      </c>
      <c r="N208" s="661">
        <v>656</v>
      </c>
      <c r="O208" s="603"/>
      <c r="P208" s="667" t="s">
        <v>287</v>
      </c>
      <c r="Q208" s="596" t="s">
        <v>288</v>
      </c>
      <c r="R208" s="596" t="s">
        <v>2422</v>
      </c>
      <c r="S208" s="596">
        <v>1</v>
      </c>
      <c r="T208" s="596">
        <v>0</v>
      </c>
      <c r="U208" s="596">
        <v>1</v>
      </c>
      <c r="V208" s="596">
        <v>0</v>
      </c>
      <c r="W208" s="603"/>
      <c r="X208" s="663" t="s">
        <v>4348</v>
      </c>
      <c r="Y208" s="376" t="s">
        <v>78</v>
      </c>
      <c r="Z208" s="699" t="s">
        <v>5973</v>
      </c>
      <c r="AA208" s="777"/>
      <c r="AB208" s="699" t="str">
        <f t="shared" si="24"/>
        <v>Unique</v>
      </c>
      <c r="AC208" s="603"/>
      <c r="AD208" s="603"/>
      <c r="AE208" s="603"/>
      <c r="AF208" s="603"/>
      <c r="AG208" s="603"/>
      <c r="AH208" s="603"/>
      <c r="AI208" s="603"/>
      <c r="AJ208" s="603"/>
      <c r="AK208" s="603"/>
      <c r="AL208" s="603"/>
      <c r="AM208" s="603"/>
      <c r="AN208" s="603"/>
      <c r="AO208" s="603"/>
      <c r="AP208" s="603"/>
      <c r="AQ208" s="603"/>
      <c r="AR208" s="603"/>
      <c r="AS208" s="603"/>
      <c r="AT208" s="603"/>
      <c r="AU208" s="603"/>
      <c r="AV208" s="603"/>
      <c r="AW208" s="603"/>
      <c r="AX208" s="603"/>
      <c r="AY208" s="603"/>
      <c r="AZ208" s="603"/>
      <c r="BA208" s="603"/>
      <c r="BB208" s="603"/>
      <c r="BC208" s="603"/>
      <c r="BD208" s="603"/>
      <c r="BE208" s="603"/>
      <c r="BF208" s="603"/>
      <c r="BG208" s="603"/>
      <c r="BH208" s="603"/>
      <c r="BI208" s="603"/>
      <c r="BJ208" s="603"/>
      <c r="BK208" s="603"/>
      <c r="BL208" s="603"/>
      <c r="BM208" s="603"/>
      <c r="BN208" s="603"/>
      <c r="BO208" s="603"/>
      <c r="BP208" s="603"/>
      <c r="BQ208" s="603"/>
      <c r="BR208" s="603"/>
      <c r="BS208" s="603"/>
      <c r="BT208" s="603"/>
      <c r="BU208" s="603"/>
      <c r="BV208" s="603"/>
      <c r="BW208" s="603"/>
      <c r="BX208" s="603"/>
      <c r="BY208" s="603"/>
      <c r="BZ208" s="603"/>
      <c r="CA208" s="603"/>
      <c r="CB208" s="603"/>
      <c r="CC208" s="603"/>
      <c r="CD208" s="603"/>
      <c r="CE208" s="603"/>
      <c r="CF208" s="603"/>
      <c r="CG208" s="603"/>
      <c r="CH208" s="603"/>
      <c r="CI208" s="603"/>
      <c r="CJ208" s="603"/>
      <c r="CK208" s="603"/>
    </row>
    <row r="209" spans="1:89" ht="14.25">
      <c r="A209" s="656" t="str">
        <f t="shared" si="23"/>
        <v>69_1_120721_HEF_p_ep.ba</v>
      </c>
      <c r="B209" s="666" t="s">
        <v>5974</v>
      </c>
      <c r="C209" s="666" t="s">
        <v>5975</v>
      </c>
      <c r="D209" s="665">
        <v>69</v>
      </c>
      <c r="E209" s="665">
        <v>1</v>
      </c>
      <c r="F209" s="665" t="s">
        <v>5719</v>
      </c>
      <c r="G209" s="665" t="s">
        <v>5720</v>
      </c>
      <c r="H209" s="665">
        <v>2021</v>
      </c>
      <c r="I209" s="666" t="s">
        <v>5976</v>
      </c>
      <c r="J209" s="666" t="s">
        <v>5977</v>
      </c>
      <c r="K209" s="666"/>
      <c r="L209" s="666" t="s">
        <v>5723</v>
      </c>
      <c r="M209" s="666" t="s">
        <v>2422</v>
      </c>
      <c r="N209" s="661">
        <f t="shared" ref="N209:N212" si="25">51+63+56+51+50+40+26</f>
        <v>337</v>
      </c>
      <c r="O209" s="370"/>
      <c r="P209" s="667" t="s">
        <v>84</v>
      </c>
      <c r="Q209" s="596" t="s">
        <v>85</v>
      </c>
      <c r="R209" s="376" t="s">
        <v>5978</v>
      </c>
      <c r="S209" s="376">
        <v>23</v>
      </c>
      <c r="T209" s="376">
        <v>9</v>
      </c>
      <c r="U209" s="376">
        <v>14</v>
      </c>
      <c r="V209" s="376">
        <v>0</v>
      </c>
      <c r="W209" s="370"/>
      <c r="X209" s="663" t="s">
        <v>4348</v>
      </c>
      <c r="Y209" s="376" t="s">
        <v>78</v>
      </c>
      <c r="Z209" s="596" t="s">
        <v>5979</v>
      </c>
      <c r="AA209" s="766"/>
      <c r="AB209" s="596" t="str">
        <f t="shared" si="24"/>
        <v>Unique</v>
      </c>
      <c r="AC209" s="603"/>
      <c r="AD209" s="603"/>
      <c r="AE209" s="603"/>
      <c r="AF209" s="603"/>
      <c r="AG209" s="603"/>
      <c r="AH209" s="603"/>
      <c r="AI209" s="603"/>
      <c r="AJ209" s="603"/>
      <c r="AK209" s="603"/>
      <c r="AL209" s="603"/>
      <c r="AM209" s="603"/>
      <c r="AN209" s="603"/>
      <c r="AO209" s="603"/>
      <c r="AP209" s="603"/>
      <c r="AQ209" s="603"/>
      <c r="AR209" s="603"/>
      <c r="AS209" s="603"/>
      <c r="AT209" s="603"/>
      <c r="AU209" s="603"/>
      <c r="AV209" s="603"/>
      <c r="AW209" s="603"/>
      <c r="AX209" s="603"/>
      <c r="AY209" s="603"/>
      <c r="AZ209" s="603"/>
      <c r="BA209" s="603"/>
      <c r="BB209" s="603"/>
      <c r="BC209" s="603"/>
      <c r="BD209" s="603"/>
      <c r="BE209" s="603"/>
      <c r="BF209" s="603"/>
      <c r="BG209" s="603"/>
      <c r="BH209" s="603"/>
      <c r="BI209" s="603"/>
      <c r="BJ209" s="603"/>
      <c r="BK209" s="603"/>
      <c r="BL209" s="603"/>
      <c r="BM209" s="603"/>
      <c r="BN209" s="603"/>
      <c r="BO209" s="603"/>
      <c r="BP209" s="603"/>
      <c r="BQ209" s="603"/>
      <c r="BR209" s="603"/>
      <c r="BS209" s="603"/>
      <c r="BT209" s="603"/>
      <c r="BU209" s="603"/>
      <c r="BV209" s="603"/>
      <c r="BW209" s="603"/>
      <c r="BX209" s="603"/>
      <c r="BY209" s="603"/>
      <c r="BZ209" s="603"/>
      <c r="CA209" s="603"/>
      <c r="CB209" s="603"/>
      <c r="CC209" s="603"/>
      <c r="CD209" s="603"/>
      <c r="CE209" s="603"/>
      <c r="CF209" s="603"/>
      <c r="CG209" s="603"/>
      <c r="CH209" s="603"/>
      <c r="CI209" s="603"/>
      <c r="CJ209" s="603"/>
      <c r="CK209" s="603"/>
    </row>
    <row r="210" spans="1:89" ht="14.25">
      <c r="A210" s="656" t="str">
        <f t="shared" si="23"/>
        <v>69_1_120721_HEF_p_sp.</v>
      </c>
      <c r="B210" s="666" t="s">
        <v>5974</v>
      </c>
      <c r="C210" s="666" t="s">
        <v>5975</v>
      </c>
      <c r="D210" s="665">
        <v>69</v>
      </c>
      <c r="E210" s="665">
        <v>1</v>
      </c>
      <c r="F210" s="665" t="s">
        <v>5719</v>
      </c>
      <c r="G210" s="665" t="s">
        <v>5720</v>
      </c>
      <c r="H210" s="665">
        <v>2021</v>
      </c>
      <c r="I210" s="666" t="s">
        <v>5976</v>
      </c>
      <c r="J210" s="666" t="s">
        <v>5977</v>
      </c>
      <c r="K210" s="666"/>
      <c r="L210" s="666" t="s">
        <v>5723</v>
      </c>
      <c r="M210" s="666" t="s">
        <v>2422</v>
      </c>
      <c r="N210" s="661">
        <f t="shared" si="25"/>
        <v>337</v>
      </c>
      <c r="O210" s="370"/>
      <c r="P210" s="667" t="s">
        <v>1163</v>
      </c>
      <c r="Q210" s="596" t="s">
        <v>1164</v>
      </c>
      <c r="R210" s="376" t="s">
        <v>5978</v>
      </c>
      <c r="S210" s="376">
        <v>90</v>
      </c>
      <c r="T210" s="376">
        <v>0</v>
      </c>
      <c r="U210" s="376">
        <v>90</v>
      </c>
      <c r="V210" s="376">
        <v>0</v>
      </c>
      <c r="W210" s="370"/>
      <c r="X210" s="663" t="s">
        <v>4348</v>
      </c>
      <c r="Y210" s="376" t="s">
        <v>78</v>
      </c>
      <c r="Z210" s="596" t="s">
        <v>5980</v>
      </c>
      <c r="AA210" s="766"/>
      <c r="AB210" s="596" t="str">
        <f t="shared" si="24"/>
        <v>Unique</v>
      </c>
      <c r="AC210" s="603"/>
      <c r="AD210" s="603"/>
      <c r="AE210" s="603"/>
      <c r="AF210" s="603"/>
      <c r="AG210" s="603"/>
      <c r="AH210" s="603"/>
      <c r="AI210" s="603"/>
      <c r="AJ210" s="603"/>
      <c r="AK210" s="603"/>
      <c r="AL210" s="603"/>
      <c r="AM210" s="603"/>
      <c r="AN210" s="603"/>
      <c r="AO210" s="603"/>
      <c r="AP210" s="603"/>
      <c r="AQ210" s="603"/>
      <c r="AR210" s="603"/>
      <c r="AS210" s="603"/>
      <c r="AT210" s="603"/>
      <c r="AU210" s="603"/>
      <c r="AV210" s="603"/>
      <c r="AW210" s="603"/>
      <c r="AX210" s="603"/>
      <c r="AY210" s="603"/>
      <c r="AZ210" s="603"/>
      <c r="BA210" s="603"/>
      <c r="BB210" s="603"/>
      <c r="BC210" s="603"/>
      <c r="BD210" s="603"/>
      <c r="BE210" s="603"/>
      <c r="BF210" s="603"/>
      <c r="BG210" s="603"/>
      <c r="BH210" s="603"/>
      <c r="BI210" s="603"/>
      <c r="BJ210" s="603"/>
      <c r="BK210" s="603"/>
      <c r="BL210" s="603"/>
      <c r="BM210" s="603"/>
      <c r="BN210" s="603"/>
      <c r="BO210" s="603"/>
      <c r="BP210" s="603"/>
      <c r="BQ210" s="603"/>
      <c r="BR210" s="603"/>
      <c r="BS210" s="603"/>
      <c r="BT210" s="603"/>
      <c r="BU210" s="603"/>
      <c r="BV210" s="603"/>
      <c r="BW210" s="603"/>
      <c r="BX210" s="603"/>
      <c r="BY210" s="603"/>
      <c r="BZ210" s="603"/>
      <c r="CA210" s="603"/>
      <c r="CB210" s="603"/>
      <c r="CC210" s="603"/>
      <c r="CD210" s="603"/>
      <c r="CE210" s="603"/>
      <c r="CF210" s="603"/>
      <c r="CG210" s="603"/>
      <c r="CH210" s="603"/>
      <c r="CI210" s="603"/>
      <c r="CJ210" s="603"/>
      <c r="CK210" s="603"/>
    </row>
    <row r="211" spans="1:89" ht="14.25">
      <c r="A211" s="656" t="str">
        <f t="shared" si="23"/>
        <v>69_1_120721_HEF_p_he.tr</v>
      </c>
      <c r="B211" s="660" t="s">
        <v>5974</v>
      </c>
      <c r="C211" s="660" t="s">
        <v>5975</v>
      </c>
      <c r="D211" s="661">
        <v>69</v>
      </c>
      <c r="E211" s="661">
        <v>1</v>
      </c>
      <c r="F211" s="661" t="s">
        <v>5719</v>
      </c>
      <c r="G211" s="661" t="s">
        <v>5720</v>
      </c>
      <c r="H211" s="661">
        <v>2021</v>
      </c>
      <c r="I211" s="660" t="s">
        <v>5976</v>
      </c>
      <c r="J211" s="660" t="s">
        <v>5977</v>
      </c>
      <c r="K211" s="660"/>
      <c r="L211" s="660" t="s">
        <v>5723</v>
      </c>
      <c r="M211" s="660" t="s">
        <v>2422</v>
      </c>
      <c r="N211" s="661">
        <f t="shared" si="25"/>
        <v>337</v>
      </c>
      <c r="O211" s="370"/>
      <c r="P211" s="667" t="s">
        <v>498</v>
      </c>
      <c r="Q211" s="596" t="s">
        <v>499</v>
      </c>
      <c r="R211" s="376" t="s">
        <v>5978</v>
      </c>
      <c r="S211" s="376">
        <v>2</v>
      </c>
      <c r="T211" s="376">
        <v>0</v>
      </c>
      <c r="U211" s="376">
        <v>2</v>
      </c>
      <c r="V211" s="376">
        <v>0</v>
      </c>
      <c r="W211" s="370"/>
      <c r="X211" s="663" t="s">
        <v>4348</v>
      </c>
      <c r="Y211" s="376" t="s">
        <v>78</v>
      </c>
      <c r="Z211" s="596" t="s">
        <v>5981</v>
      </c>
      <c r="AA211" s="766"/>
      <c r="AB211" s="596" t="str">
        <f t="shared" si="24"/>
        <v>Unique</v>
      </c>
      <c r="AC211" s="603"/>
      <c r="AD211" s="603"/>
      <c r="AE211" s="603"/>
      <c r="AF211" s="603"/>
      <c r="AG211" s="603"/>
      <c r="AH211" s="603"/>
      <c r="AI211" s="603"/>
      <c r="AJ211" s="603"/>
      <c r="AK211" s="603"/>
      <c r="AL211" s="603"/>
      <c r="AM211" s="603"/>
      <c r="AN211" s="603"/>
      <c r="AO211" s="603"/>
      <c r="AP211" s="603"/>
      <c r="AQ211" s="603"/>
      <c r="AR211" s="603"/>
      <c r="AS211" s="603"/>
      <c r="AT211" s="603"/>
      <c r="AU211" s="603"/>
      <c r="AV211" s="603"/>
      <c r="AW211" s="603"/>
      <c r="AX211" s="603"/>
      <c r="AY211" s="603"/>
      <c r="AZ211" s="603"/>
      <c r="BA211" s="603"/>
      <c r="BB211" s="603"/>
      <c r="BC211" s="603"/>
      <c r="BD211" s="603"/>
      <c r="BE211" s="603"/>
      <c r="BF211" s="603"/>
      <c r="BG211" s="603"/>
      <c r="BH211" s="603"/>
      <c r="BI211" s="603"/>
      <c r="BJ211" s="603"/>
      <c r="BK211" s="603"/>
      <c r="BL211" s="603"/>
      <c r="BM211" s="603"/>
      <c r="BN211" s="603"/>
      <c r="BO211" s="603"/>
      <c r="BP211" s="603"/>
      <c r="BQ211" s="603"/>
      <c r="BR211" s="603"/>
      <c r="BS211" s="603"/>
      <c r="BT211" s="603"/>
      <c r="BU211" s="603"/>
      <c r="BV211" s="603"/>
      <c r="BW211" s="603"/>
      <c r="BX211" s="603"/>
      <c r="BY211" s="603"/>
      <c r="BZ211" s="603"/>
      <c r="CA211" s="603"/>
      <c r="CB211" s="603"/>
      <c r="CC211" s="603"/>
      <c r="CD211" s="603"/>
      <c r="CE211" s="603"/>
      <c r="CF211" s="603"/>
      <c r="CG211" s="603"/>
      <c r="CH211" s="603"/>
      <c r="CI211" s="603"/>
      <c r="CJ211" s="603"/>
      <c r="CK211" s="603"/>
    </row>
    <row r="212" spans="1:89" ht="14.25">
      <c r="A212" s="656" t="str">
        <f t="shared" si="23"/>
        <v>69_1_120721_HEF_p_er.te</v>
      </c>
      <c r="B212" s="660" t="s">
        <v>5974</v>
      </c>
      <c r="C212" s="660" t="s">
        <v>5975</v>
      </c>
      <c r="D212" s="661">
        <v>69</v>
      </c>
      <c r="E212" s="661">
        <v>1</v>
      </c>
      <c r="F212" s="661" t="s">
        <v>5719</v>
      </c>
      <c r="G212" s="661" t="s">
        <v>5720</v>
      </c>
      <c r="H212" s="661">
        <v>2021</v>
      </c>
      <c r="I212" s="660" t="s">
        <v>5976</v>
      </c>
      <c r="J212" s="660" t="s">
        <v>5977</v>
      </c>
      <c r="K212" s="660"/>
      <c r="L212" s="660" t="s">
        <v>5723</v>
      </c>
      <c r="M212" s="660" t="s">
        <v>2422</v>
      </c>
      <c r="N212" s="661">
        <f t="shared" si="25"/>
        <v>337</v>
      </c>
      <c r="O212" s="370"/>
      <c r="P212" s="667" t="s">
        <v>521</v>
      </c>
      <c r="Q212" s="596" t="s">
        <v>522</v>
      </c>
      <c r="R212" s="376" t="s">
        <v>5978</v>
      </c>
      <c r="S212" s="376">
        <v>23</v>
      </c>
      <c r="T212" s="376">
        <v>14</v>
      </c>
      <c r="U212" s="376">
        <v>9</v>
      </c>
      <c r="V212" s="376">
        <v>0</v>
      </c>
      <c r="W212" s="370"/>
      <c r="X212" s="663" t="s">
        <v>4348</v>
      </c>
      <c r="Y212" s="376" t="s">
        <v>78</v>
      </c>
      <c r="Z212" s="596" t="s">
        <v>5982</v>
      </c>
      <c r="AA212" s="766"/>
      <c r="AB212" s="596" t="str">
        <f t="shared" si="24"/>
        <v>Unique</v>
      </c>
      <c r="AC212" s="603"/>
      <c r="AD212" s="603"/>
      <c r="AE212" s="603"/>
      <c r="AF212" s="603"/>
      <c r="AG212" s="603"/>
      <c r="AH212" s="603"/>
      <c r="AI212" s="603"/>
      <c r="AJ212" s="603"/>
      <c r="AK212" s="603"/>
      <c r="AL212" s="603"/>
      <c r="AM212" s="603"/>
      <c r="AN212" s="603"/>
      <c r="AO212" s="603"/>
      <c r="AP212" s="603"/>
      <c r="AQ212" s="603"/>
      <c r="AR212" s="603"/>
      <c r="AS212" s="603"/>
      <c r="AT212" s="603"/>
      <c r="AU212" s="603"/>
      <c r="AV212" s="603"/>
      <c r="AW212" s="603"/>
      <c r="AX212" s="603"/>
      <c r="AY212" s="603"/>
      <c r="AZ212" s="603"/>
      <c r="BA212" s="603"/>
      <c r="BB212" s="603"/>
      <c r="BC212" s="603"/>
      <c r="BD212" s="603"/>
      <c r="BE212" s="603"/>
      <c r="BF212" s="603"/>
      <c r="BG212" s="603"/>
      <c r="BH212" s="603"/>
      <c r="BI212" s="603"/>
      <c r="BJ212" s="603"/>
      <c r="BK212" s="603"/>
      <c r="BL212" s="603"/>
      <c r="BM212" s="603"/>
      <c r="BN212" s="603"/>
      <c r="BO212" s="603"/>
      <c r="BP212" s="603"/>
      <c r="BQ212" s="603"/>
      <c r="BR212" s="603"/>
      <c r="BS212" s="603"/>
      <c r="BT212" s="603"/>
      <c r="BU212" s="603"/>
      <c r="BV212" s="603"/>
      <c r="BW212" s="603"/>
      <c r="BX212" s="603"/>
      <c r="BY212" s="603"/>
      <c r="BZ212" s="603"/>
      <c r="CA212" s="603"/>
      <c r="CB212" s="603"/>
      <c r="CC212" s="603"/>
      <c r="CD212" s="603"/>
      <c r="CE212" s="603"/>
      <c r="CF212" s="603"/>
      <c r="CG212" s="603"/>
      <c r="CH212" s="603"/>
      <c r="CI212" s="603"/>
      <c r="CJ212" s="603"/>
      <c r="CK212" s="603"/>
    </row>
    <row r="213" spans="1:89" ht="14.25">
      <c r="A213" s="656" t="str">
        <f t="shared" si="23"/>
        <v>21_1_280621_A_p_ep.ba</v>
      </c>
      <c r="B213" s="679" t="s">
        <v>5746</v>
      </c>
      <c r="C213" s="679" t="s">
        <v>5747</v>
      </c>
      <c r="D213" s="680">
        <v>21</v>
      </c>
      <c r="E213" s="680">
        <v>1</v>
      </c>
      <c r="F213" s="680" t="s">
        <v>5827</v>
      </c>
      <c r="G213" s="680" t="s">
        <v>5719</v>
      </c>
      <c r="H213" s="680">
        <v>2021</v>
      </c>
      <c r="I213" s="681" t="s">
        <v>5729</v>
      </c>
      <c r="J213" s="681" t="str">
        <f t="shared" ref="J213:J218" si="26">K213&amp;"_p"</f>
        <v>A_p</v>
      </c>
      <c r="K213" s="679" t="s">
        <v>1810</v>
      </c>
      <c r="L213" s="681" t="s">
        <v>5723</v>
      </c>
      <c r="M213" s="681" t="s">
        <v>476</v>
      </c>
      <c r="N213" s="696">
        <v>700</v>
      </c>
      <c r="O213" s="603"/>
      <c r="P213" s="667" t="s">
        <v>84</v>
      </c>
      <c r="Q213" s="596" t="s">
        <v>85</v>
      </c>
      <c r="R213" s="596" t="s">
        <v>2422</v>
      </c>
      <c r="S213" s="596">
        <v>70</v>
      </c>
      <c r="T213" s="596">
        <v>16</v>
      </c>
      <c r="U213" s="596">
        <v>54</v>
      </c>
      <c r="V213" s="596">
        <v>0</v>
      </c>
      <c r="W213" s="603"/>
      <c r="X213" s="663" t="s">
        <v>4348</v>
      </c>
      <c r="Y213" s="376" t="s">
        <v>78</v>
      </c>
      <c r="Z213" s="596" t="s">
        <v>5983</v>
      </c>
      <c r="AA213" s="766"/>
      <c r="AB213" s="596" t="str">
        <f t="shared" si="24"/>
        <v>Unique</v>
      </c>
      <c r="AC213" s="603"/>
      <c r="AD213" s="603"/>
      <c r="AE213" s="603"/>
      <c r="AF213" s="603"/>
      <c r="AG213" s="603"/>
      <c r="AH213" s="603"/>
      <c r="AI213" s="603"/>
      <c r="AJ213" s="603"/>
      <c r="AK213" s="603"/>
      <c r="AL213" s="603"/>
      <c r="AM213" s="603"/>
      <c r="AN213" s="603"/>
      <c r="AO213" s="603"/>
      <c r="AP213" s="603"/>
      <c r="AQ213" s="603"/>
      <c r="AR213" s="603"/>
      <c r="AS213" s="603"/>
      <c r="AT213" s="603"/>
      <c r="AU213" s="603"/>
      <c r="AV213" s="603"/>
      <c r="AW213" s="603"/>
      <c r="AX213" s="603"/>
      <c r="AY213" s="603"/>
      <c r="AZ213" s="603"/>
      <c r="BA213" s="603"/>
      <c r="BB213" s="603"/>
      <c r="BC213" s="603"/>
      <c r="BD213" s="603"/>
      <c r="BE213" s="603"/>
      <c r="BF213" s="603"/>
      <c r="BG213" s="603"/>
      <c r="BH213" s="603"/>
      <c r="BI213" s="603"/>
      <c r="BJ213" s="603"/>
      <c r="BK213" s="603"/>
      <c r="BL213" s="603"/>
      <c r="BM213" s="603"/>
      <c r="BN213" s="603"/>
      <c r="BO213" s="603"/>
      <c r="BP213" s="603"/>
      <c r="BQ213" s="603"/>
      <c r="BR213" s="603"/>
      <c r="BS213" s="603"/>
      <c r="BT213" s="603"/>
      <c r="BU213" s="603"/>
      <c r="BV213" s="603"/>
      <c r="BW213" s="603"/>
      <c r="BX213" s="603"/>
      <c r="BY213" s="603"/>
      <c r="BZ213" s="603"/>
      <c r="CA213" s="603"/>
      <c r="CB213" s="603"/>
      <c r="CC213" s="603"/>
      <c r="CD213" s="603"/>
      <c r="CE213" s="603"/>
      <c r="CF213" s="603"/>
      <c r="CG213" s="603"/>
      <c r="CH213" s="603"/>
      <c r="CI213" s="603"/>
      <c r="CJ213" s="603"/>
      <c r="CK213" s="603"/>
    </row>
    <row r="214" spans="1:89" ht="14.25">
      <c r="A214" s="656" t="str">
        <f t="shared" si="23"/>
        <v>21_1_280621_A_p_sp.</v>
      </c>
      <c r="B214" s="679" t="s">
        <v>5746</v>
      </c>
      <c r="C214" s="679" t="s">
        <v>5747</v>
      </c>
      <c r="D214" s="680">
        <v>21</v>
      </c>
      <c r="E214" s="680">
        <v>1</v>
      </c>
      <c r="F214" s="680" t="s">
        <v>5827</v>
      </c>
      <c r="G214" s="680" t="s">
        <v>5719</v>
      </c>
      <c r="H214" s="680">
        <v>2021</v>
      </c>
      <c r="I214" s="681" t="s">
        <v>5729</v>
      </c>
      <c r="J214" s="681" t="str">
        <f t="shared" si="26"/>
        <v>A_p</v>
      </c>
      <c r="K214" s="679" t="s">
        <v>1810</v>
      </c>
      <c r="L214" s="681" t="s">
        <v>5723</v>
      </c>
      <c r="M214" s="681" t="s">
        <v>476</v>
      </c>
      <c r="N214" s="696">
        <v>700</v>
      </c>
      <c r="O214" s="603"/>
      <c r="P214" s="667" t="s">
        <v>1163</v>
      </c>
      <c r="Q214" s="596" t="s">
        <v>1164</v>
      </c>
      <c r="R214" s="596" t="s">
        <v>2422</v>
      </c>
      <c r="S214" s="596">
        <f>100+100+142</f>
        <v>342</v>
      </c>
      <c r="T214" s="596">
        <v>0</v>
      </c>
      <c r="U214" s="596">
        <v>342</v>
      </c>
      <c r="V214" s="596">
        <v>0</v>
      </c>
      <c r="W214" s="603"/>
      <c r="X214" s="663" t="s">
        <v>4348</v>
      </c>
      <c r="Y214" s="376" t="s">
        <v>78</v>
      </c>
      <c r="Z214" s="596" t="s">
        <v>5984</v>
      </c>
      <c r="AA214" s="766"/>
      <c r="AB214" s="596" t="str">
        <f t="shared" si="24"/>
        <v>Unique</v>
      </c>
      <c r="AC214" s="603"/>
      <c r="AD214" s="603"/>
      <c r="AE214" s="603"/>
      <c r="AF214" s="603"/>
      <c r="AG214" s="603"/>
      <c r="AH214" s="603"/>
      <c r="AI214" s="603"/>
      <c r="AJ214" s="603"/>
      <c r="AK214" s="603"/>
      <c r="AL214" s="603"/>
      <c r="AM214" s="603"/>
      <c r="AN214" s="603"/>
      <c r="AO214" s="603"/>
      <c r="AP214" s="603"/>
      <c r="AQ214" s="603"/>
      <c r="AR214" s="603"/>
      <c r="AS214" s="603"/>
      <c r="AT214" s="603"/>
      <c r="AU214" s="603"/>
      <c r="AV214" s="603"/>
      <c r="AW214" s="603"/>
      <c r="AX214" s="603"/>
      <c r="AY214" s="603"/>
      <c r="AZ214" s="603"/>
      <c r="BA214" s="603"/>
      <c r="BB214" s="603"/>
      <c r="BC214" s="603"/>
      <c r="BD214" s="603"/>
      <c r="BE214" s="603"/>
      <c r="BF214" s="603"/>
      <c r="BG214" s="603"/>
      <c r="BH214" s="603"/>
      <c r="BI214" s="603"/>
      <c r="BJ214" s="603"/>
      <c r="BK214" s="603"/>
      <c r="BL214" s="603"/>
      <c r="BM214" s="603"/>
      <c r="BN214" s="603"/>
      <c r="BO214" s="603"/>
      <c r="BP214" s="603"/>
      <c r="BQ214" s="603"/>
      <c r="BR214" s="603"/>
      <c r="BS214" s="603"/>
      <c r="BT214" s="603"/>
      <c r="BU214" s="603"/>
      <c r="BV214" s="603"/>
      <c r="BW214" s="603"/>
      <c r="BX214" s="603"/>
      <c r="BY214" s="603"/>
      <c r="BZ214" s="603"/>
      <c r="CA214" s="603"/>
      <c r="CB214" s="603"/>
      <c r="CC214" s="603"/>
      <c r="CD214" s="603"/>
      <c r="CE214" s="603"/>
      <c r="CF214" s="603"/>
      <c r="CG214" s="603"/>
      <c r="CH214" s="603"/>
      <c r="CI214" s="603"/>
      <c r="CJ214" s="603"/>
      <c r="CK214" s="603"/>
    </row>
    <row r="215" spans="1:89" ht="14.25">
      <c r="A215" s="656" t="str">
        <f t="shared" si="23"/>
        <v>21_1_280621_A_p_sy.pi</v>
      </c>
      <c r="B215" s="679" t="s">
        <v>5746</v>
      </c>
      <c r="C215" s="679" t="s">
        <v>5747</v>
      </c>
      <c r="D215" s="680">
        <v>21</v>
      </c>
      <c r="E215" s="680">
        <v>1</v>
      </c>
      <c r="F215" s="680" t="s">
        <v>5827</v>
      </c>
      <c r="G215" s="680" t="s">
        <v>5719</v>
      </c>
      <c r="H215" s="680">
        <v>2021</v>
      </c>
      <c r="I215" s="681" t="s">
        <v>5729</v>
      </c>
      <c r="J215" s="681" t="str">
        <f t="shared" si="26"/>
        <v>A_p</v>
      </c>
      <c r="K215" s="679" t="s">
        <v>1810</v>
      </c>
      <c r="L215" s="681" t="s">
        <v>5723</v>
      </c>
      <c r="M215" s="681" t="s">
        <v>476</v>
      </c>
      <c r="N215" s="696">
        <v>700</v>
      </c>
      <c r="O215" s="603"/>
      <c r="P215" s="667" t="s">
        <v>176</v>
      </c>
      <c r="Q215" s="596" t="s">
        <v>177</v>
      </c>
      <c r="R215" s="596" t="s">
        <v>2422</v>
      </c>
      <c r="S215" s="596">
        <v>3</v>
      </c>
      <c r="T215" s="596">
        <v>3</v>
      </c>
      <c r="U215" s="596">
        <v>0</v>
      </c>
      <c r="V215" s="596">
        <v>0</v>
      </c>
      <c r="W215" s="603"/>
      <c r="X215" s="663" t="s">
        <v>4348</v>
      </c>
      <c r="Y215" s="376" t="s">
        <v>78</v>
      </c>
      <c r="Z215" s="596" t="s">
        <v>5985</v>
      </c>
      <c r="AA215" s="766"/>
      <c r="AB215" s="596" t="str">
        <f t="shared" si="24"/>
        <v>Unique</v>
      </c>
      <c r="AC215" s="603"/>
      <c r="AD215" s="603"/>
      <c r="AE215" s="603"/>
      <c r="AF215" s="603"/>
      <c r="AG215" s="603"/>
      <c r="AH215" s="603"/>
      <c r="AI215" s="603"/>
      <c r="AJ215" s="603"/>
      <c r="AK215" s="603"/>
      <c r="AL215" s="603"/>
      <c r="AM215" s="603"/>
      <c r="AN215" s="603"/>
      <c r="AO215" s="603"/>
      <c r="AP215" s="603"/>
      <c r="AQ215" s="603"/>
      <c r="AR215" s="603"/>
      <c r="AS215" s="603"/>
      <c r="AT215" s="603"/>
      <c r="AU215" s="603"/>
      <c r="AV215" s="603"/>
      <c r="AW215" s="603"/>
      <c r="AX215" s="603"/>
      <c r="AY215" s="603"/>
      <c r="AZ215" s="603"/>
      <c r="BA215" s="603"/>
      <c r="BB215" s="603"/>
      <c r="BC215" s="603"/>
      <c r="BD215" s="603"/>
      <c r="BE215" s="603"/>
      <c r="BF215" s="603"/>
      <c r="BG215" s="603"/>
      <c r="BH215" s="603"/>
      <c r="BI215" s="603"/>
      <c r="BJ215" s="603"/>
      <c r="BK215" s="603"/>
      <c r="BL215" s="603"/>
      <c r="BM215" s="603"/>
      <c r="BN215" s="603"/>
      <c r="BO215" s="603"/>
      <c r="BP215" s="603"/>
      <c r="BQ215" s="603"/>
      <c r="BR215" s="603"/>
      <c r="BS215" s="603"/>
      <c r="BT215" s="603"/>
      <c r="BU215" s="603"/>
      <c r="BV215" s="603"/>
      <c r="BW215" s="603"/>
      <c r="BX215" s="603"/>
      <c r="BY215" s="603"/>
      <c r="BZ215" s="603"/>
      <c r="CA215" s="603"/>
      <c r="CB215" s="603"/>
      <c r="CC215" s="603"/>
      <c r="CD215" s="603"/>
      <c r="CE215" s="603"/>
      <c r="CF215" s="603"/>
      <c r="CG215" s="603"/>
      <c r="CH215" s="603"/>
      <c r="CI215" s="603"/>
      <c r="CJ215" s="603"/>
      <c r="CK215" s="603"/>
    </row>
    <row r="216" spans="1:89" ht="14.25">
      <c r="A216" s="656" t="str">
        <f t="shared" si="23"/>
        <v>21_1_280621_A_p_rh.ca</v>
      </c>
      <c r="B216" s="679" t="s">
        <v>5746</v>
      </c>
      <c r="C216" s="679" t="s">
        <v>5747</v>
      </c>
      <c r="D216" s="680">
        <v>21</v>
      </c>
      <c r="E216" s="680">
        <v>1</v>
      </c>
      <c r="F216" s="680" t="s">
        <v>5827</v>
      </c>
      <c r="G216" s="680" t="s">
        <v>5719</v>
      </c>
      <c r="H216" s="680">
        <v>2021</v>
      </c>
      <c r="I216" s="681" t="s">
        <v>5729</v>
      </c>
      <c r="J216" s="681" t="str">
        <f t="shared" si="26"/>
        <v>A_p</v>
      </c>
      <c r="K216" s="679" t="s">
        <v>1810</v>
      </c>
      <c r="L216" s="681" t="s">
        <v>5723</v>
      </c>
      <c r="M216" s="681" t="s">
        <v>476</v>
      </c>
      <c r="N216" s="696">
        <v>700</v>
      </c>
      <c r="O216" s="603"/>
      <c r="P216" s="667" t="s">
        <v>134</v>
      </c>
      <c r="Q216" s="596" t="s">
        <v>135</v>
      </c>
      <c r="R216" s="596" t="s">
        <v>2422</v>
      </c>
      <c r="S216" s="596">
        <v>1</v>
      </c>
      <c r="T216" s="596">
        <v>0</v>
      </c>
      <c r="U216" s="596">
        <v>1</v>
      </c>
      <c r="V216" s="596">
        <v>0</v>
      </c>
      <c r="W216" s="603"/>
      <c r="X216" s="663" t="s">
        <v>4348</v>
      </c>
      <c r="Y216" s="376" t="s">
        <v>78</v>
      </c>
      <c r="Z216" s="596" t="s">
        <v>5986</v>
      </c>
      <c r="AA216" s="766"/>
      <c r="AB216" s="596" t="str">
        <f t="shared" si="24"/>
        <v>Unique</v>
      </c>
      <c r="AC216" s="603"/>
      <c r="AD216" s="603"/>
      <c r="AE216" s="603"/>
      <c r="AF216" s="603"/>
      <c r="AG216" s="603"/>
      <c r="AH216" s="603"/>
      <c r="AI216" s="603"/>
      <c r="AJ216" s="603"/>
      <c r="AK216" s="603"/>
      <c r="AL216" s="603"/>
      <c r="AM216" s="603"/>
      <c r="AN216" s="603"/>
      <c r="AO216" s="603"/>
      <c r="AP216" s="603"/>
      <c r="AQ216" s="603"/>
      <c r="AR216" s="603"/>
      <c r="AS216" s="603"/>
      <c r="AT216" s="603"/>
      <c r="AU216" s="603"/>
      <c r="AV216" s="603"/>
      <c r="AW216" s="603"/>
      <c r="AX216" s="603"/>
      <c r="AY216" s="603"/>
      <c r="AZ216" s="603"/>
      <c r="BA216" s="603"/>
      <c r="BB216" s="603"/>
      <c r="BC216" s="603"/>
      <c r="BD216" s="603"/>
      <c r="BE216" s="603"/>
      <c r="BF216" s="603"/>
      <c r="BG216" s="603"/>
      <c r="BH216" s="603"/>
      <c r="BI216" s="603"/>
      <c r="BJ216" s="603"/>
      <c r="BK216" s="603"/>
      <c r="BL216" s="603"/>
      <c r="BM216" s="603"/>
      <c r="BN216" s="603"/>
      <c r="BO216" s="603"/>
      <c r="BP216" s="603"/>
      <c r="BQ216" s="603"/>
      <c r="BR216" s="603"/>
      <c r="BS216" s="603"/>
      <c r="BT216" s="603"/>
      <c r="BU216" s="603"/>
      <c r="BV216" s="603"/>
      <c r="BW216" s="603"/>
      <c r="BX216" s="603"/>
      <c r="BY216" s="603"/>
      <c r="BZ216" s="603"/>
      <c r="CA216" s="603"/>
      <c r="CB216" s="603"/>
      <c r="CC216" s="603"/>
      <c r="CD216" s="603"/>
      <c r="CE216" s="603"/>
      <c r="CF216" s="603"/>
      <c r="CG216" s="603"/>
      <c r="CH216" s="603"/>
      <c r="CI216" s="603"/>
      <c r="CJ216" s="603"/>
      <c r="CK216" s="603"/>
    </row>
    <row r="217" spans="1:89" ht="14.25">
      <c r="A217" s="656" t="str">
        <f t="shared" si="23"/>
        <v>21_1_280621_A_p_ch.bi</v>
      </c>
      <c r="B217" s="679" t="s">
        <v>5746</v>
      </c>
      <c r="C217" s="679" t="s">
        <v>5747</v>
      </c>
      <c r="D217" s="680">
        <v>21</v>
      </c>
      <c r="E217" s="680">
        <v>1</v>
      </c>
      <c r="F217" s="680" t="s">
        <v>5827</v>
      </c>
      <c r="G217" s="680" t="s">
        <v>5719</v>
      </c>
      <c r="H217" s="680">
        <v>2021</v>
      </c>
      <c r="I217" s="681" t="s">
        <v>5729</v>
      </c>
      <c r="J217" s="681" t="str">
        <f t="shared" si="26"/>
        <v>A_p</v>
      </c>
      <c r="K217" s="679" t="s">
        <v>1810</v>
      </c>
      <c r="L217" s="681" t="s">
        <v>5723</v>
      </c>
      <c r="M217" s="681" t="s">
        <v>476</v>
      </c>
      <c r="N217" s="696">
        <v>700</v>
      </c>
      <c r="O217" s="603"/>
      <c r="P217" s="667" t="s">
        <v>287</v>
      </c>
      <c r="Q217" s="596" t="s">
        <v>288</v>
      </c>
      <c r="R217" s="596" t="s">
        <v>2422</v>
      </c>
      <c r="S217" s="596">
        <v>5</v>
      </c>
      <c r="T217" s="596">
        <v>3</v>
      </c>
      <c r="U217" s="596">
        <v>2</v>
      </c>
      <c r="V217" s="596">
        <v>0</v>
      </c>
      <c r="W217" s="603"/>
      <c r="X217" s="663" t="s">
        <v>4348</v>
      </c>
      <c r="Y217" s="376" t="s">
        <v>78</v>
      </c>
      <c r="Z217" s="596" t="s">
        <v>5987</v>
      </c>
      <c r="AA217" s="766"/>
      <c r="AB217" s="596" t="str">
        <f t="shared" si="24"/>
        <v>Unique</v>
      </c>
      <c r="AC217" s="603"/>
      <c r="AD217" s="603"/>
      <c r="AE217" s="603"/>
      <c r="AF217" s="603"/>
      <c r="AG217" s="603"/>
      <c r="AH217" s="603"/>
      <c r="AI217" s="603"/>
      <c r="AJ217" s="603"/>
      <c r="AK217" s="603"/>
      <c r="AL217" s="603"/>
      <c r="AM217" s="603"/>
      <c r="AN217" s="603"/>
      <c r="AO217" s="603"/>
      <c r="AP217" s="603"/>
      <c r="AQ217" s="603"/>
      <c r="AR217" s="603"/>
      <c r="AS217" s="603"/>
      <c r="AT217" s="603"/>
      <c r="AU217" s="603"/>
      <c r="AV217" s="603"/>
      <c r="AW217" s="603"/>
      <c r="AX217" s="603"/>
      <c r="AY217" s="603"/>
      <c r="AZ217" s="603"/>
      <c r="BA217" s="603"/>
      <c r="BB217" s="603"/>
      <c r="BC217" s="603"/>
      <c r="BD217" s="603"/>
      <c r="BE217" s="603"/>
      <c r="BF217" s="603"/>
      <c r="BG217" s="603"/>
      <c r="BH217" s="603"/>
      <c r="BI217" s="603"/>
      <c r="BJ217" s="603"/>
      <c r="BK217" s="603"/>
      <c r="BL217" s="603"/>
      <c r="BM217" s="603"/>
      <c r="BN217" s="603"/>
      <c r="BO217" s="603"/>
      <c r="BP217" s="603"/>
      <c r="BQ217" s="603"/>
      <c r="BR217" s="603"/>
      <c r="BS217" s="603"/>
      <c r="BT217" s="603"/>
      <c r="BU217" s="603"/>
      <c r="BV217" s="603"/>
      <c r="BW217" s="603"/>
      <c r="BX217" s="603"/>
      <c r="BY217" s="603"/>
      <c r="BZ217" s="603"/>
      <c r="CA217" s="603"/>
      <c r="CB217" s="603"/>
      <c r="CC217" s="603"/>
      <c r="CD217" s="603"/>
      <c r="CE217" s="603"/>
      <c r="CF217" s="603"/>
      <c r="CG217" s="603"/>
      <c r="CH217" s="603"/>
      <c r="CI217" s="603"/>
      <c r="CJ217" s="603"/>
      <c r="CK217" s="603"/>
    </row>
    <row r="218" spans="1:89" ht="14.25">
      <c r="A218" s="656" t="str">
        <f t="shared" si="23"/>
        <v>21_1_280621_A_p_my.fl</v>
      </c>
      <c r="B218" s="679" t="s">
        <v>5746</v>
      </c>
      <c r="C218" s="679" t="s">
        <v>5747</v>
      </c>
      <c r="D218" s="680">
        <v>21</v>
      </c>
      <c r="E218" s="680">
        <v>1</v>
      </c>
      <c r="F218" s="680" t="s">
        <v>5827</v>
      </c>
      <c r="G218" s="680" t="s">
        <v>5719</v>
      </c>
      <c r="H218" s="680">
        <v>2021</v>
      </c>
      <c r="I218" s="681" t="s">
        <v>5729</v>
      </c>
      <c r="J218" s="681" t="str">
        <f t="shared" si="26"/>
        <v>A_p</v>
      </c>
      <c r="K218" s="679" t="s">
        <v>1810</v>
      </c>
      <c r="L218" s="681" t="s">
        <v>5723</v>
      </c>
      <c r="M218" s="681" t="s">
        <v>476</v>
      </c>
      <c r="N218" s="696">
        <f>111+3+1+5+1+2+7+1+157+342+70</f>
        <v>700</v>
      </c>
      <c r="O218" s="603"/>
      <c r="P218" s="667" t="s">
        <v>98</v>
      </c>
      <c r="Q218" s="596" t="s">
        <v>99</v>
      </c>
      <c r="R218" s="596" t="s">
        <v>2422</v>
      </c>
      <c r="S218" s="596">
        <v>1</v>
      </c>
      <c r="T218" s="596">
        <v>1</v>
      </c>
      <c r="U218" s="596">
        <v>0</v>
      </c>
      <c r="V218" s="596">
        <v>0</v>
      </c>
      <c r="W218" s="603"/>
      <c r="X218" s="663" t="s">
        <v>4348</v>
      </c>
      <c r="Y218" s="376" t="s">
        <v>78</v>
      </c>
      <c r="Z218" s="596" t="s">
        <v>5988</v>
      </c>
      <c r="AA218" s="766"/>
      <c r="AB218" s="596" t="str">
        <f t="shared" si="24"/>
        <v>Unique</v>
      </c>
      <c r="AC218" s="603"/>
      <c r="AD218" s="603"/>
      <c r="AE218" s="603"/>
      <c r="AF218" s="603"/>
      <c r="AG218" s="603"/>
      <c r="AH218" s="603"/>
      <c r="AI218" s="603"/>
      <c r="AJ218" s="603"/>
      <c r="AK218" s="603"/>
      <c r="AL218" s="603"/>
      <c r="AM218" s="603"/>
      <c r="AN218" s="603"/>
      <c r="AO218" s="603"/>
      <c r="AP218" s="603"/>
      <c r="AQ218" s="603"/>
      <c r="AR218" s="603"/>
      <c r="AS218" s="603"/>
      <c r="AT218" s="603"/>
      <c r="AU218" s="603"/>
      <c r="AV218" s="603"/>
      <c r="AW218" s="603"/>
      <c r="AX218" s="603"/>
      <c r="AY218" s="603"/>
      <c r="AZ218" s="603"/>
      <c r="BA218" s="603"/>
      <c r="BB218" s="603"/>
      <c r="BC218" s="603"/>
      <c r="BD218" s="603"/>
      <c r="BE218" s="603"/>
      <c r="BF218" s="603"/>
      <c r="BG218" s="603"/>
      <c r="BH218" s="603"/>
      <c r="BI218" s="603"/>
      <c r="BJ218" s="603"/>
      <c r="BK218" s="603"/>
      <c r="BL218" s="603"/>
      <c r="BM218" s="603"/>
      <c r="BN218" s="603"/>
      <c r="BO218" s="603"/>
      <c r="BP218" s="603"/>
      <c r="BQ218" s="603"/>
      <c r="BR218" s="603"/>
      <c r="BS218" s="603"/>
      <c r="BT218" s="603"/>
      <c r="BU218" s="603"/>
      <c r="BV218" s="603"/>
      <c r="BW218" s="603"/>
      <c r="BX218" s="603"/>
      <c r="BY218" s="603"/>
      <c r="BZ218" s="603"/>
      <c r="CA218" s="603"/>
      <c r="CB218" s="603"/>
      <c r="CC218" s="603"/>
      <c r="CD218" s="603"/>
      <c r="CE218" s="603"/>
      <c r="CF218" s="603"/>
      <c r="CG218" s="603"/>
      <c r="CH218" s="603"/>
      <c r="CI218" s="603"/>
      <c r="CJ218" s="603"/>
      <c r="CK218" s="603"/>
    </row>
    <row r="219" spans="1:89" ht="14.25">
      <c r="A219" s="656" t="str">
        <f t="shared" si="23"/>
        <v>60_1_200921_E_p_xa.co</v>
      </c>
      <c r="B219" s="659" t="s">
        <v>5989</v>
      </c>
      <c r="C219" s="659" t="s">
        <v>5990</v>
      </c>
      <c r="D219" s="658">
        <v>60</v>
      </c>
      <c r="E219" s="658">
        <v>1</v>
      </c>
      <c r="F219" s="658" t="s">
        <v>122</v>
      </c>
      <c r="G219" s="658" t="s">
        <v>5755</v>
      </c>
      <c r="H219" s="658">
        <v>2021</v>
      </c>
      <c r="I219" s="659" t="s">
        <v>5976</v>
      </c>
      <c r="J219" s="659" t="s">
        <v>5991</v>
      </c>
      <c r="K219" s="659"/>
      <c r="L219" s="659" t="s">
        <v>5723</v>
      </c>
      <c r="M219" s="659" t="s">
        <v>2422</v>
      </c>
      <c r="N219" s="661">
        <f t="shared" ref="N219:N221" si="27">100+100+100+100+100+31</f>
        <v>531</v>
      </c>
      <c r="O219" s="370"/>
      <c r="P219" s="667" t="s">
        <v>3224</v>
      </c>
      <c r="Q219" s="596" t="s">
        <v>3225</v>
      </c>
      <c r="R219" s="376" t="s">
        <v>100</v>
      </c>
      <c r="S219" s="376">
        <v>1</v>
      </c>
      <c r="T219" s="376">
        <v>0</v>
      </c>
      <c r="U219" s="376">
        <v>1</v>
      </c>
      <c r="V219" s="376">
        <v>0</v>
      </c>
      <c r="W219" s="370"/>
      <c r="X219" s="700" t="s">
        <v>4348</v>
      </c>
      <c r="Y219" s="376" t="s">
        <v>78</v>
      </c>
      <c r="Z219" s="596" t="s">
        <v>5992</v>
      </c>
      <c r="AA219" s="766"/>
      <c r="AB219" s="596" t="str">
        <f t="shared" si="24"/>
        <v>Unique</v>
      </c>
      <c r="AC219" s="603"/>
      <c r="AD219" s="603"/>
      <c r="AE219" s="603"/>
      <c r="AF219" s="603"/>
      <c r="AG219" s="603"/>
      <c r="AH219" s="603"/>
      <c r="AI219" s="603"/>
      <c r="AJ219" s="603"/>
      <c r="AK219" s="603"/>
      <c r="AL219" s="603"/>
      <c r="AM219" s="603"/>
      <c r="AN219" s="603"/>
      <c r="AO219" s="603"/>
      <c r="AP219" s="603"/>
      <c r="AQ219" s="603"/>
      <c r="AR219" s="603"/>
      <c r="AS219" s="603"/>
      <c r="AT219" s="603"/>
      <c r="AU219" s="603"/>
      <c r="AV219" s="603"/>
      <c r="AW219" s="603"/>
      <c r="AX219" s="603"/>
      <c r="AY219" s="603"/>
      <c r="AZ219" s="603"/>
      <c r="BA219" s="603"/>
      <c r="BB219" s="603"/>
      <c r="BC219" s="603"/>
      <c r="BD219" s="603"/>
      <c r="BE219" s="603"/>
      <c r="BF219" s="603"/>
      <c r="BG219" s="603"/>
      <c r="BH219" s="603"/>
      <c r="BI219" s="603"/>
      <c r="BJ219" s="603"/>
      <c r="BK219" s="603"/>
      <c r="BL219" s="603"/>
      <c r="BM219" s="603"/>
      <c r="BN219" s="603"/>
      <c r="BO219" s="603"/>
      <c r="BP219" s="603"/>
      <c r="BQ219" s="603"/>
      <c r="BR219" s="603"/>
      <c r="BS219" s="603"/>
      <c r="BT219" s="603"/>
      <c r="BU219" s="603"/>
      <c r="BV219" s="603"/>
      <c r="BW219" s="603"/>
      <c r="BX219" s="603"/>
      <c r="BY219" s="603"/>
      <c r="BZ219" s="603"/>
      <c r="CA219" s="603"/>
      <c r="CB219" s="603"/>
      <c r="CC219" s="603"/>
      <c r="CD219" s="603"/>
      <c r="CE219" s="603"/>
      <c r="CF219" s="603"/>
      <c r="CG219" s="603"/>
      <c r="CH219" s="603"/>
      <c r="CI219" s="603"/>
      <c r="CJ219" s="603"/>
      <c r="CK219" s="603"/>
    </row>
    <row r="220" spans="1:89" ht="14.25">
      <c r="A220" s="656" t="str">
        <f t="shared" si="23"/>
        <v>60_1_200921_E_p_er.se</v>
      </c>
      <c r="B220" s="659" t="s">
        <v>5989</v>
      </c>
      <c r="C220" s="659" t="s">
        <v>5990</v>
      </c>
      <c r="D220" s="658">
        <v>60</v>
      </c>
      <c r="E220" s="658">
        <v>1</v>
      </c>
      <c r="F220" s="658" t="s">
        <v>122</v>
      </c>
      <c r="G220" s="658" t="s">
        <v>5755</v>
      </c>
      <c r="H220" s="658">
        <v>2021</v>
      </c>
      <c r="I220" s="659" t="s">
        <v>5976</v>
      </c>
      <c r="J220" s="659" t="s">
        <v>5991</v>
      </c>
      <c r="K220" s="659"/>
      <c r="L220" s="659" t="s">
        <v>5723</v>
      </c>
      <c r="M220" s="659" t="s">
        <v>2422</v>
      </c>
      <c r="N220" s="661">
        <f t="shared" si="27"/>
        <v>531</v>
      </c>
      <c r="O220" s="370"/>
      <c r="P220" s="667" t="s">
        <v>654</v>
      </c>
      <c r="Q220" s="596" t="s">
        <v>522</v>
      </c>
      <c r="R220" s="376" t="s">
        <v>100</v>
      </c>
      <c r="S220" s="376">
        <v>1</v>
      </c>
      <c r="T220" s="376">
        <v>0</v>
      </c>
      <c r="U220" s="376">
        <v>1</v>
      </c>
      <c r="V220" s="376">
        <v>0</v>
      </c>
      <c r="W220" s="370"/>
      <c r="X220" s="700" t="s">
        <v>4348</v>
      </c>
      <c r="Y220" s="376" t="s">
        <v>78</v>
      </c>
      <c r="Z220" s="596" t="s">
        <v>5993</v>
      </c>
      <c r="AA220" s="766"/>
      <c r="AB220" s="596" t="str">
        <f t="shared" si="24"/>
        <v>Unique</v>
      </c>
      <c r="AC220" s="603"/>
      <c r="AD220" s="603"/>
      <c r="AE220" s="603"/>
      <c r="AF220" s="603"/>
      <c r="AG220" s="603"/>
      <c r="AH220" s="603"/>
      <c r="AI220" s="603"/>
      <c r="AJ220" s="603"/>
      <c r="AK220" s="603"/>
      <c r="AL220" s="603"/>
      <c r="AM220" s="603"/>
      <c r="AN220" s="603"/>
      <c r="AO220" s="603"/>
      <c r="AP220" s="603"/>
      <c r="AQ220" s="603"/>
      <c r="AR220" s="603"/>
      <c r="AS220" s="603"/>
      <c r="AT220" s="603"/>
      <c r="AU220" s="603"/>
      <c r="AV220" s="603"/>
      <c r="AW220" s="603"/>
      <c r="AX220" s="603"/>
      <c r="AY220" s="603"/>
      <c r="AZ220" s="603"/>
      <c r="BA220" s="603"/>
      <c r="BB220" s="603"/>
      <c r="BC220" s="603"/>
      <c r="BD220" s="603"/>
      <c r="BE220" s="603"/>
      <c r="BF220" s="603"/>
      <c r="BG220" s="603"/>
      <c r="BH220" s="603"/>
      <c r="BI220" s="603"/>
      <c r="BJ220" s="603"/>
      <c r="BK220" s="603"/>
      <c r="BL220" s="603"/>
      <c r="BM220" s="603"/>
      <c r="BN220" s="603"/>
      <c r="BO220" s="603"/>
      <c r="BP220" s="603"/>
      <c r="BQ220" s="603"/>
      <c r="BR220" s="603"/>
      <c r="BS220" s="603"/>
      <c r="BT220" s="603"/>
      <c r="BU220" s="603"/>
      <c r="BV220" s="603"/>
      <c r="BW220" s="603"/>
      <c r="BX220" s="603"/>
      <c r="BY220" s="603"/>
      <c r="BZ220" s="603"/>
      <c r="CA220" s="603"/>
      <c r="CB220" s="603"/>
      <c r="CC220" s="603"/>
      <c r="CD220" s="603"/>
      <c r="CE220" s="603"/>
      <c r="CF220" s="603"/>
      <c r="CG220" s="603"/>
      <c r="CH220" s="603"/>
      <c r="CI220" s="603"/>
      <c r="CJ220" s="603"/>
      <c r="CK220" s="603"/>
    </row>
    <row r="221" spans="1:89" ht="14.25">
      <c r="A221" s="656" t="str">
        <f t="shared" si="23"/>
        <v>60_1_200921_E_p_sp.</v>
      </c>
      <c r="B221" s="659" t="s">
        <v>5989</v>
      </c>
      <c r="C221" s="659" t="s">
        <v>5990</v>
      </c>
      <c r="D221" s="658">
        <v>60</v>
      </c>
      <c r="E221" s="658">
        <v>1</v>
      </c>
      <c r="F221" s="658" t="s">
        <v>122</v>
      </c>
      <c r="G221" s="658" t="s">
        <v>5755</v>
      </c>
      <c r="H221" s="658">
        <v>2021</v>
      </c>
      <c r="I221" s="659" t="s">
        <v>5976</v>
      </c>
      <c r="J221" s="659" t="s">
        <v>5991</v>
      </c>
      <c r="K221" s="659"/>
      <c r="L221" s="659" t="s">
        <v>5723</v>
      </c>
      <c r="M221" s="659" t="s">
        <v>2422</v>
      </c>
      <c r="N221" s="661">
        <f t="shared" si="27"/>
        <v>531</v>
      </c>
      <c r="O221" s="370"/>
      <c r="P221" s="667" t="s">
        <v>1163</v>
      </c>
      <c r="Q221" s="596" t="s">
        <v>1164</v>
      </c>
      <c r="R221" s="376" t="s">
        <v>100</v>
      </c>
      <c r="S221" s="376">
        <f>T221+U221</f>
        <v>57</v>
      </c>
      <c r="T221" s="376">
        <v>0</v>
      </c>
      <c r="U221" s="376">
        <v>57</v>
      </c>
      <c r="V221" s="376">
        <v>0</v>
      </c>
      <c r="W221" s="370"/>
      <c r="X221" s="700" t="s">
        <v>4348</v>
      </c>
      <c r="Y221" s="376" t="s">
        <v>78</v>
      </c>
      <c r="Z221" s="596" t="s">
        <v>5994</v>
      </c>
      <c r="AA221" s="766"/>
      <c r="AB221" s="596" t="str">
        <f t="shared" si="24"/>
        <v>Unique</v>
      </c>
      <c r="AC221" s="603"/>
      <c r="AD221" s="603"/>
      <c r="AE221" s="603"/>
      <c r="AF221" s="603"/>
      <c r="AG221" s="603"/>
      <c r="AH221" s="603"/>
      <c r="AI221" s="603"/>
      <c r="AJ221" s="603"/>
      <c r="AK221" s="603"/>
      <c r="AL221" s="603"/>
      <c r="AM221" s="603"/>
      <c r="AN221" s="603"/>
      <c r="AO221" s="603"/>
      <c r="AP221" s="603"/>
      <c r="AQ221" s="603"/>
      <c r="AR221" s="603"/>
      <c r="AS221" s="603"/>
      <c r="AT221" s="603"/>
      <c r="AU221" s="603"/>
      <c r="AV221" s="603"/>
      <c r="AW221" s="603"/>
      <c r="AX221" s="603"/>
      <c r="AY221" s="603"/>
      <c r="AZ221" s="603"/>
      <c r="BA221" s="603"/>
      <c r="BB221" s="603"/>
      <c r="BC221" s="603"/>
      <c r="BD221" s="603"/>
      <c r="BE221" s="603"/>
      <c r="BF221" s="603"/>
      <c r="BG221" s="603"/>
      <c r="BH221" s="603"/>
      <c r="BI221" s="603"/>
      <c r="BJ221" s="603"/>
      <c r="BK221" s="603"/>
      <c r="BL221" s="603"/>
      <c r="BM221" s="603"/>
      <c r="BN221" s="603"/>
      <c r="BO221" s="603"/>
      <c r="BP221" s="603"/>
      <c r="BQ221" s="603"/>
      <c r="BR221" s="603"/>
      <c r="BS221" s="603"/>
      <c r="BT221" s="603"/>
      <c r="BU221" s="603"/>
      <c r="BV221" s="603"/>
      <c r="BW221" s="603"/>
      <c r="BX221" s="603"/>
      <c r="BY221" s="603"/>
      <c r="BZ221" s="603"/>
      <c r="CA221" s="603"/>
      <c r="CB221" s="603"/>
      <c r="CC221" s="603"/>
      <c r="CD221" s="603"/>
      <c r="CE221" s="603"/>
      <c r="CF221" s="603"/>
      <c r="CG221" s="603"/>
      <c r="CH221" s="603"/>
      <c r="CI221" s="603"/>
      <c r="CJ221" s="603"/>
      <c r="CK221" s="603"/>
    </row>
    <row r="222" spans="1:89" ht="14.25">
      <c r="A222" s="656" t="str">
        <f t="shared" si="23"/>
        <v>69_1_170521_HEF_p_sp.</v>
      </c>
      <c r="B222" s="666" t="s">
        <v>5974</v>
      </c>
      <c r="C222" s="666" t="s">
        <v>5975</v>
      </c>
      <c r="D222" s="665">
        <v>69</v>
      </c>
      <c r="E222" s="665">
        <v>1</v>
      </c>
      <c r="F222" s="665" t="s">
        <v>2325</v>
      </c>
      <c r="G222" s="665" t="s">
        <v>5728</v>
      </c>
      <c r="H222" s="665">
        <v>2021</v>
      </c>
      <c r="I222" s="666" t="s">
        <v>5976</v>
      </c>
      <c r="J222" s="666" t="s">
        <v>5977</v>
      </c>
      <c r="K222" s="666"/>
      <c r="L222" s="666" t="s">
        <v>5723</v>
      </c>
      <c r="M222" s="666" t="s">
        <v>2422</v>
      </c>
      <c r="N222" s="661">
        <v>11</v>
      </c>
      <c r="O222" s="603"/>
      <c r="P222" s="667" t="s">
        <v>1163</v>
      </c>
      <c r="Q222" s="596" t="s">
        <v>1164</v>
      </c>
      <c r="R222" s="596" t="s">
        <v>2422</v>
      </c>
      <c r="S222" s="596">
        <v>2</v>
      </c>
      <c r="T222" s="596">
        <v>0</v>
      </c>
      <c r="U222" s="596">
        <v>2</v>
      </c>
      <c r="V222" s="596">
        <v>0</v>
      </c>
      <c r="W222" s="603"/>
      <c r="X222" s="701" t="s">
        <v>4364</v>
      </c>
      <c r="Y222" s="376" t="s">
        <v>78</v>
      </c>
      <c r="Z222" s="596" t="s">
        <v>5995</v>
      </c>
      <c r="AA222" s="766"/>
      <c r="AB222" s="596" t="str">
        <f t="shared" si="24"/>
        <v>Unique</v>
      </c>
      <c r="AC222" s="603"/>
      <c r="AD222" s="603"/>
      <c r="AE222" s="603"/>
      <c r="AF222" s="603"/>
      <c r="AG222" s="603"/>
      <c r="AH222" s="603"/>
      <c r="AI222" s="603"/>
      <c r="AJ222" s="603"/>
      <c r="AK222" s="603"/>
      <c r="AL222" s="603"/>
      <c r="AM222" s="603"/>
      <c r="AN222" s="603"/>
      <c r="AO222" s="603"/>
      <c r="AP222" s="603"/>
      <c r="AQ222" s="603"/>
      <c r="AR222" s="603"/>
      <c r="AS222" s="603"/>
      <c r="AT222" s="603"/>
      <c r="AU222" s="603"/>
      <c r="AV222" s="603"/>
      <c r="AW222" s="603"/>
      <c r="AX222" s="603"/>
      <c r="AY222" s="603"/>
      <c r="AZ222" s="603"/>
      <c r="BA222" s="603"/>
      <c r="BB222" s="603"/>
      <c r="BC222" s="603"/>
      <c r="BD222" s="603"/>
      <c r="BE222" s="603"/>
      <c r="BF222" s="603"/>
      <c r="BG222" s="603"/>
      <c r="BH222" s="603"/>
      <c r="BI222" s="603"/>
      <c r="BJ222" s="603"/>
      <c r="BK222" s="603"/>
      <c r="BL222" s="603"/>
      <c r="BM222" s="603"/>
      <c r="BN222" s="603"/>
      <c r="BO222" s="603"/>
      <c r="BP222" s="603"/>
      <c r="BQ222" s="603"/>
      <c r="BR222" s="603"/>
      <c r="BS222" s="603"/>
      <c r="BT222" s="603"/>
      <c r="BU222" s="603"/>
      <c r="BV222" s="603"/>
      <c r="BW222" s="603"/>
      <c r="BX222" s="603"/>
      <c r="BY222" s="603"/>
      <c r="BZ222" s="603"/>
      <c r="CA222" s="603"/>
      <c r="CB222" s="603"/>
      <c r="CC222" s="603"/>
      <c r="CD222" s="603"/>
      <c r="CE222" s="603"/>
      <c r="CF222" s="603"/>
      <c r="CG222" s="603"/>
      <c r="CH222" s="603"/>
      <c r="CI222" s="603"/>
      <c r="CJ222" s="603"/>
      <c r="CK222" s="603"/>
    </row>
    <row r="223" spans="1:89" ht="14.25">
      <c r="A223" s="656" t="str">
        <f t="shared" si="23"/>
        <v>60_2_170521_BE_p_ep.ba</v>
      </c>
      <c r="B223" s="695" t="s">
        <v>5996</v>
      </c>
      <c r="C223" s="695" t="s">
        <v>5997</v>
      </c>
      <c r="D223" s="694">
        <v>60</v>
      </c>
      <c r="E223" s="694">
        <v>2</v>
      </c>
      <c r="F223" s="694" t="s">
        <v>2325</v>
      </c>
      <c r="G223" s="694" t="s">
        <v>5728</v>
      </c>
      <c r="H223" s="694">
        <v>2021</v>
      </c>
      <c r="I223" s="695" t="s">
        <v>5976</v>
      </c>
      <c r="J223" s="695" t="s">
        <v>5998</v>
      </c>
      <c r="K223" s="695"/>
      <c r="L223" s="695" t="s">
        <v>5723</v>
      </c>
      <c r="M223" s="695" t="s">
        <v>2422</v>
      </c>
      <c r="N223" s="661">
        <v>15</v>
      </c>
      <c r="O223" s="603"/>
      <c r="P223" s="667" t="s">
        <v>84</v>
      </c>
      <c r="Q223" s="596" t="s">
        <v>85</v>
      </c>
      <c r="R223" s="596" t="s">
        <v>2422</v>
      </c>
      <c r="S223" s="596">
        <v>1</v>
      </c>
      <c r="T223" s="596">
        <v>0</v>
      </c>
      <c r="U223" s="596">
        <v>1</v>
      </c>
      <c r="V223" s="596">
        <v>0</v>
      </c>
      <c r="W223" s="603"/>
      <c r="X223" s="701" t="s">
        <v>4364</v>
      </c>
      <c r="Y223" s="376" t="s">
        <v>78</v>
      </c>
      <c r="Z223" s="596" t="s">
        <v>5999</v>
      </c>
      <c r="AA223" s="766"/>
      <c r="AB223" s="596" t="str">
        <f t="shared" si="24"/>
        <v>Unique</v>
      </c>
      <c r="AC223" s="603"/>
      <c r="AD223" s="603"/>
      <c r="AE223" s="603"/>
      <c r="AF223" s="603"/>
      <c r="AG223" s="603"/>
      <c r="AH223" s="603"/>
      <c r="AI223" s="603"/>
      <c r="AJ223" s="603"/>
      <c r="AK223" s="603"/>
      <c r="AL223" s="603"/>
      <c r="AM223" s="603"/>
      <c r="AN223" s="603"/>
      <c r="AO223" s="603"/>
      <c r="AP223" s="603"/>
      <c r="AQ223" s="603"/>
      <c r="AR223" s="603"/>
      <c r="AS223" s="603"/>
      <c r="AT223" s="603"/>
      <c r="AU223" s="603"/>
      <c r="AV223" s="603"/>
      <c r="AW223" s="603"/>
      <c r="AX223" s="603"/>
      <c r="AY223" s="603"/>
      <c r="AZ223" s="603"/>
      <c r="BA223" s="603"/>
      <c r="BB223" s="603"/>
      <c r="BC223" s="603"/>
      <c r="BD223" s="603"/>
      <c r="BE223" s="603"/>
      <c r="BF223" s="603"/>
      <c r="BG223" s="603"/>
      <c r="BH223" s="603"/>
      <c r="BI223" s="603"/>
      <c r="BJ223" s="603"/>
      <c r="BK223" s="603"/>
      <c r="BL223" s="603"/>
      <c r="BM223" s="603"/>
      <c r="BN223" s="603"/>
      <c r="BO223" s="603"/>
      <c r="BP223" s="603"/>
      <c r="BQ223" s="603"/>
      <c r="BR223" s="603"/>
      <c r="BS223" s="603"/>
      <c r="BT223" s="603"/>
      <c r="BU223" s="603"/>
      <c r="BV223" s="603"/>
      <c r="BW223" s="603"/>
      <c r="BX223" s="603"/>
      <c r="BY223" s="603"/>
      <c r="BZ223" s="603"/>
      <c r="CA223" s="603"/>
      <c r="CB223" s="603"/>
      <c r="CC223" s="603"/>
      <c r="CD223" s="603"/>
      <c r="CE223" s="603"/>
      <c r="CF223" s="603"/>
      <c r="CG223" s="603"/>
      <c r="CH223" s="603"/>
      <c r="CI223" s="603"/>
      <c r="CJ223" s="603"/>
      <c r="CK223" s="603"/>
    </row>
    <row r="224" spans="1:89" ht="14.25">
      <c r="A224" s="656" t="str">
        <f t="shared" si="23"/>
        <v>60_2_170521_BE_p_rh.ca</v>
      </c>
      <c r="B224" s="695" t="s">
        <v>5996</v>
      </c>
      <c r="C224" s="695" t="s">
        <v>5997</v>
      </c>
      <c r="D224" s="694">
        <v>60</v>
      </c>
      <c r="E224" s="694">
        <v>2</v>
      </c>
      <c r="F224" s="694" t="s">
        <v>2325</v>
      </c>
      <c r="G224" s="694" t="s">
        <v>5728</v>
      </c>
      <c r="H224" s="694">
        <v>2021</v>
      </c>
      <c r="I224" s="695" t="s">
        <v>5976</v>
      </c>
      <c r="J224" s="695" t="s">
        <v>5998</v>
      </c>
      <c r="K224" s="695"/>
      <c r="L224" s="695" t="s">
        <v>5723</v>
      </c>
      <c r="M224" s="695" t="s">
        <v>2422</v>
      </c>
      <c r="N224" s="661">
        <v>15</v>
      </c>
      <c r="O224" s="603"/>
      <c r="P224" s="667" t="s">
        <v>134</v>
      </c>
      <c r="Q224" s="596" t="s">
        <v>135</v>
      </c>
      <c r="R224" s="596" t="s">
        <v>2422</v>
      </c>
      <c r="S224" s="596">
        <v>1</v>
      </c>
      <c r="T224" s="596">
        <v>0</v>
      </c>
      <c r="U224" s="596">
        <v>1</v>
      </c>
      <c r="V224" s="596">
        <v>0</v>
      </c>
      <c r="W224" s="603"/>
      <c r="X224" s="668" t="s">
        <v>4364</v>
      </c>
      <c r="Y224" s="376" t="s">
        <v>78</v>
      </c>
      <c r="Z224" s="596" t="s">
        <v>6000</v>
      </c>
      <c r="AA224" s="766"/>
      <c r="AB224" s="596" t="str">
        <f t="shared" si="24"/>
        <v>Unique</v>
      </c>
      <c r="AC224" s="603"/>
      <c r="AD224" s="603"/>
      <c r="AE224" s="603"/>
      <c r="AF224" s="603"/>
      <c r="AG224" s="603"/>
      <c r="AH224" s="603"/>
      <c r="AI224" s="603"/>
      <c r="AJ224" s="603"/>
      <c r="AK224" s="603"/>
      <c r="AL224" s="603"/>
      <c r="AM224" s="603"/>
      <c r="AN224" s="603"/>
      <c r="AO224" s="603"/>
      <c r="AP224" s="603"/>
      <c r="AQ224" s="603"/>
      <c r="AR224" s="603"/>
      <c r="AS224" s="603"/>
      <c r="AT224" s="603"/>
      <c r="AU224" s="603"/>
      <c r="AV224" s="603"/>
      <c r="AW224" s="603"/>
      <c r="AX224" s="603"/>
      <c r="AY224" s="603"/>
      <c r="AZ224" s="603"/>
      <c r="BA224" s="603"/>
      <c r="BB224" s="603"/>
      <c r="BC224" s="603"/>
      <c r="BD224" s="603"/>
      <c r="BE224" s="603"/>
      <c r="BF224" s="603"/>
      <c r="BG224" s="603"/>
      <c r="BH224" s="603"/>
      <c r="BI224" s="603"/>
      <c r="BJ224" s="603"/>
      <c r="BK224" s="603"/>
      <c r="BL224" s="603"/>
      <c r="BM224" s="603"/>
      <c r="BN224" s="603"/>
      <c r="BO224" s="603"/>
      <c r="BP224" s="603"/>
      <c r="BQ224" s="603"/>
      <c r="BR224" s="603"/>
      <c r="BS224" s="603"/>
      <c r="BT224" s="603"/>
      <c r="BU224" s="603"/>
      <c r="BV224" s="603"/>
      <c r="BW224" s="603"/>
      <c r="BX224" s="603"/>
      <c r="BY224" s="603"/>
      <c r="BZ224" s="603"/>
      <c r="CA224" s="603"/>
      <c r="CB224" s="603"/>
      <c r="CC224" s="603"/>
      <c r="CD224" s="603"/>
      <c r="CE224" s="603"/>
      <c r="CF224" s="603"/>
      <c r="CG224" s="603"/>
      <c r="CH224" s="603"/>
      <c r="CI224" s="603"/>
      <c r="CJ224" s="603"/>
      <c r="CK224" s="603"/>
    </row>
    <row r="225" spans="1:89" ht="14.25">
      <c r="A225" s="656" t="str">
        <f t="shared" si="23"/>
        <v>60_2_170521_BE_p_ep.el</v>
      </c>
      <c r="B225" s="695" t="s">
        <v>5996</v>
      </c>
      <c r="C225" s="695" t="s">
        <v>5997</v>
      </c>
      <c r="D225" s="694">
        <v>60</v>
      </c>
      <c r="E225" s="694">
        <v>2</v>
      </c>
      <c r="F225" s="694" t="s">
        <v>2325</v>
      </c>
      <c r="G225" s="694" t="s">
        <v>5728</v>
      </c>
      <c r="H225" s="694">
        <v>2021</v>
      </c>
      <c r="I225" s="695" t="s">
        <v>5976</v>
      </c>
      <c r="J225" s="695" t="s">
        <v>5998</v>
      </c>
      <c r="K225" s="695"/>
      <c r="L225" s="695" t="s">
        <v>5723</v>
      </c>
      <c r="M225" s="695" t="s">
        <v>2422</v>
      </c>
      <c r="N225" s="661">
        <v>15</v>
      </c>
      <c r="O225" s="603"/>
      <c r="P225" s="667" t="s">
        <v>2312</v>
      </c>
      <c r="Q225" s="596" t="s">
        <v>2313</v>
      </c>
      <c r="R225" s="596" t="s">
        <v>2422</v>
      </c>
      <c r="S225" s="596">
        <v>1</v>
      </c>
      <c r="T225" s="596">
        <v>0</v>
      </c>
      <c r="U225" s="596">
        <v>1</v>
      </c>
      <c r="V225" s="596">
        <v>0</v>
      </c>
      <c r="W225" s="603"/>
      <c r="X225" s="668" t="s">
        <v>4364</v>
      </c>
      <c r="Y225" s="376" t="s">
        <v>78</v>
      </c>
      <c r="Z225" s="596" t="s">
        <v>6001</v>
      </c>
      <c r="AA225" s="766"/>
      <c r="AB225" s="596" t="str">
        <f t="shared" si="24"/>
        <v>Unique</v>
      </c>
      <c r="AC225" s="603"/>
      <c r="AD225" s="603"/>
      <c r="AE225" s="603"/>
      <c r="AF225" s="603"/>
      <c r="AG225" s="603"/>
      <c r="AH225" s="603"/>
      <c r="AI225" s="603"/>
      <c r="AJ225" s="603"/>
      <c r="AK225" s="603"/>
      <c r="AL225" s="603"/>
      <c r="AM225" s="603"/>
      <c r="AN225" s="603"/>
      <c r="AO225" s="603"/>
      <c r="AP225" s="603"/>
      <c r="AQ225" s="603"/>
      <c r="AR225" s="603"/>
      <c r="AS225" s="603"/>
      <c r="AT225" s="603"/>
      <c r="AU225" s="603"/>
      <c r="AV225" s="603"/>
      <c r="AW225" s="603"/>
      <c r="AX225" s="603"/>
      <c r="AY225" s="603"/>
      <c r="AZ225" s="603"/>
      <c r="BA225" s="603"/>
      <c r="BB225" s="603"/>
      <c r="BC225" s="603"/>
      <c r="BD225" s="603"/>
      <c r="BE225" s="603"/>
      <c r="BF225" s="603"/>
      <c r="BG225" s="603"/>
      <c r="BH225" s="603"/>
      <c r="BI225" s="603"/>
      <c r="BJ225" s="603"/>
      <c r="BK225" s="603"/>
      <c r="BL225" s="603"/>
      <c r="BM225" s="603"/>
      <c r="BN225" s="603"/>
      <c r="BO225" s="603"/>
      <c r="BP225" s="603"/>
      <c r="BQ225" s="603"/>
      <c r="BR225" s="603"/>
      <c r="BS225" s="603"/>
      <c r="BT225" s="603"/>
      <c r="BU225" s="603"/>
      <c r="BV225" s="603"/>
      <c r="BW225" s="603"/>
      <c r="BX225" s="603"/>
      <c r="BY225" s="603"/>
      <c r="BZ225" s="603"/>
      <c r="CA225" s="603"/>
      <c r="CB225" s="603"/>
      <c r="CC225" s="603"/>
      <c r="CD225" s="603"/>
      <c r="CE225" s="603"/>
      <c r="CF225" s="603"/>
      <c r="CG225" s="603"/>
      <c r="CH225" s="603"/>
      <c r="CI225" s="603"/>
      <c r="CJ225" s="603"/>
      <c r="CK225" s="603"/>
    </row>
    <row r="226" spans="1:89" ht="14.25">
      <c r="A226" s="656" t="str">
        <f t="shared" si="23"/>
        <v>72_1_170521_HER_p_ep.ba</v>
      </c>
      <c r="B226" s="702" t="s">
        <v>6002</v>
      </c>
      <c r="C226" s="702" t="s">
        <v>6003</v>
      </c>
      <c r="D226" s="703">
        <v>72</v>
      </c>
      <c r="E226" s="703">
        <v>1</v>
      </c>
      <c r="F226" s="703" t="s">
        <v>2325</v>
      </c>
      <c r="G226" s="703" t="s">
        <v>5728</v>
      </c>
      <c r="H226" s="703">
        <v>2021</v>
      </c>
      <c r="I226" s="702" t="s">
        <v>5976</v>
      </c>
      <c r="J226" s="702" t="s">
        <v>6004</v>
      </c>
      <c r="K226" s="702"/>
      <c r="L226" s="702" t="s">
        <v>5723</v>
      </c>
      <c r="M226" s="702" t="s">
        <v>2422</v>
      </c>
      <c r="N226" s="661">
        <v>14</v>
      </c>
      <c r="O226" s="603"/>
      <c r="P226" s="667" t="s">
        <v>84</v>
      </c>
      <c r="Q226" s="596" t="s">
        <v>85</v>
      </c>
      <c r="R226" s="596" t="s">
        <v>2422</v>
      </c>
      <c r="S226" s="596">
        <v>6</v>
      </c>
      <c r="T226" s="596">
        <v>0</v>
      </c>
      <c r="U226" s="596">
        <v>6</v>
      </c>
      <c r="V226" s="596">
        <v>0</v>
      </c>
      <c r="W226" s="603"/>
      <c r="X226" s="668" t="s">
        <v>4364</v>
      </c>
      <c r="Y226" s="376" t="s">
        <v>78</v>
      </c>
      <c r="Z226" s="596" t="s">
        <v>6005</v>
      </c>
      <c r="AA226" s="766"/>
      <c r="AB226" s="596" t="str">
        <f t="shared" si="24"/>
        <v>Unique</v>
      </c>
      <c r="AC226" s="603"/>
      <c r="AD226" s="603"/>
      <c r="AE226" s="603"/>
      <c r="AF226" s="603"/>
      <c r="AG226" s="603"/>
      <c r="AH226" s="603"/>
      <c r="AI226" s="603"/>
      <c r="AJ226" s="603"/>
      <c r="AK226" s="603"/>
      <c r="AL226" s="603"/>
      <c r="AM226" s="603"/>
      <c r="AN226" s="603"/>
      <c r="AO226" s="603"/>
      <c r="AP226" s="603"/>
      <c r="AQ226" s="603"/>
      <c r="AR226" s="603"/>
      <c r="AS226" s="603"/>
      <c r="AT226" s="603"/>
      <c r="AU226" s="603"/>
      <c r="AV226" s="603"/>
      <c r="AW226" s="603"/>
      <c r="AX226" s="603"/>
      <c r="AY226" s="603"/>
      <c r="AZ226" s="603"/>
      <c r="BA226" s="603"/>
      <c r="BB226" s="603"/>
      <c r="BC226" s="603"/>
      <c r="BD226" s="603"/>
      <c r="BE226" s="603"/>
      <c r="BF226" s="603"/>
      <c r="BG226" s="603"/>
      <c r="BH226" s="603"/>
      <c r="BI226" s="603"/>
      <c r="BJ226" s="603"/>
      <c r="BK226" s="603"/>
      <c r="BL226" s="603"/>
      <c r="BM226" s="603"/>
      <c r="BN226" s="603"/>
      <c r="BO226" s="603"/>
      <c r="BP226" s="603"/>
      <c r="BQ226" s="603"/>
      <c r="BR226" s="603"/>
      <c r="BS226" s="603"/>
      <c r="BT226" s="603"/>
      <c r="BU226" s="603"/>
      <c r="BV226" s="603"/>
      <c r="BW226" s="603"/>
      <c r="BX226" s="603"/>
      <c r="BY226" s="603"/>
      <c r="BZ226" s="603"/>
      <c r="CA226" s="603"/>
      <c r="CB226" s="603"/>
      <c r="CC226" s="603"/>
      <c r="CD226" s="603"/>
      <c r="CE226" s="603"/>
      <c r="CF226" s="603"/>
      <c r="CG226" s="603"/>
      <c r="CH226" s="603"/>
      <c r="CI226" s="603"/>
      <c r="CJ226" s="603"/>
      <c r="CK226" s="603"/>
    </row>
    <row r="227" spans="1:89" ht="14.25">
      <c r="A227" s="656" t="str">
        <f t="shared" si="23"/>
        <v>72_1_310521_HER_p_ep.ba</v>
      </c>
      <c r="B227" s="702" t="s">
        <v>6002</v>
      </c>
      <c r="C227" s="702" t="s">
        <v>6003</v>
      </c>
      <c r="D227" s="703">
        <v>72</v>
      </c>
      <c r="E227" s="703">
        <v>1</v>
      </c>
      <c r="F227" s="703" t="s">
        <v>5728</v>
      </c>
      <c r="G227" s="703" t="s">
        <v>2084</v>
      </c>
      <c r="H227" s="703">
        <v>2021</v>
      </c>
      <c r="I227" s="702" t="s">
        <v>5976</v>
      </c>
      <c r="J227" s="702" t="s">
        <v>6004</v>
      </c>
      <c r="K227" s="702"/>
      <c r="L227" s="702" t="s">
        <v>5723</v>
      </c>
      <c r="M227" s="702" t="s">
        <v>2422</v>
      </c>
      <c r="N227" s="661">
        <v>26</v>
      </c>
      <c r="O227" s="603"/>
      <c r="P227" s="667" t="s">
        <v>84</v>
      </c>
      <c r="Q227" s="596" t="s">
        <v>85</v>
      </c>
      <c r="R227" s="596" t="s">
        <v>2422</v>
      </c>
      <c r="S227" s="596">
        <v>6</v>
      </c>
      <c r="T227" s="596">
        <v>0</v>
      </c>
      <c r="U227" s="596">
        <v>6</v>
      </c>
      <c r="V227" s="596">
        <v>0</v>
      </c>
      <c r="W227" s="603"/>
      <c r="X227" s="668" t="s">
        <v>4364</v>
      </c>
      <c r="Y227" s="376" t="s">
        <v>78</v>
      </c>
      <c r="Z227" s="596" t="s">
        <v>6006</v>
      </c>
      <c r="AA227" s="766"/>
      <c r="AB227" s="596" t="str">
        <f t="shared" si="24"/>
        <v>Unique</v>
      </c>
      <c r="AC227" s="603"/>
      <c r="AD227" s="603"/>
      <c r="AE227" s="603"/>
      <c r="AF227" s="603"/>
      <c r="AG227" s="603"/>
      <c r="AH227" s="603"/>
      <c r="AI227" s="603"/>
      <c r="AJ227" s="603"/>
      <c r="AK227" s="603"/>
      <c r="AL227" s="603"/>
      <c r="AM227" s="603"/>
      <c r="AN227" s="603"/>
      <c r="AO227" s="603"/>
      <c r="AP227" s="603"/>
      <c r="AQ227" s="603"/>
      <c r="AR227" s="603"/>
      <c r="AS227" s="603"/>
      <c r="AT227" s="603"/>
      <c r="AU227" s="603"/>
      <c r="AV227" s="603"/>
      <c r="AW227" s="603"/>
      <c r="AX227" s="603"/>
      <c r="AY227" s="603"/>
      <c r="AZ227" s="603"/>
      <c r="BA227" s="603"/>
      <c r="BB227" s="603"/>
      <c r="BC227" s="603"/>
      <c r="BD227" s="603"/>
      <c r="BE227" s="603"/>
      <c r="BF227" s="603"/>
      <c r="BG227" s="603"/>
      <c r="BH227" s="603"/>
      <c r="BI227" s="603"/>
      <c r="BJ227" s="603"/>
      <c r="BK227" s="603"/>
      <c r="BL227" s="603"/>
      <c r="BM227" s="603"/>
      <c r="BN227" s="603"/>
      <c r="BO227" s="603"/>
      <c r="BP227" s="603"/>
      <c r="BQ227" s="603"/>
      <c r="BR227" s="603"/>
      <c r="BS227" s="603"/>
      <c r="BT227" s="603"/>
      <c r="BU227" s="603"/>
      <c r="BV227" s="603"/>
      <c r="BW227" s="603"/>
      <c r="BX227" s="603"/>
      <c r="BY227" s="603"/>
      <c r="BZ227" s="603"/>
      <c r="CA227" s="603"/>
      <c r="CB227" s="603"/>
      <c r="CC227" s="603"/>
      <c r="CD227" s="603"/>
      <c r="CE227" s="603"/>
      <c r="CF227" s="603"/>
      <c r="CG227" s="603"/>
      <c r="CH227" s="603"/>
      <c r="CI227" s="603"/>
      <c r="CJ227" s="603"/>
      <c r="CK227" s="603"/>
    </row>
    <row r="228" spans="1:89" ht="14.25">
      <c r="A228" s="656" t="str">
        <f t="shared" si="23"/>
        <v>72_1_310521_HER_p_ep.el</v>
      </c>
      <c r="B228" s="702" t="s">
        <v>6002</v>
      </c>
      <c r="C228" s="702" t="s">
        <v>6003</v>
      </c>
      <c r="D228" s="703">
        <v>72</v>
      </c>
      <c r="E228" s="703">
        <v>1</v>
      </c>
      <c r="F228" s="703" t="s">
        <v>5728</v>
      </c>
      <c r="G228" s="703" t="s">
        <v>2084</v>
      </c>
      <c r="H228" s="703">
        <v>2021</v>
      </c>
      <c r="I228" s="702" t="s">
        <v>5976</v>
      </c>
      <c r="J228" s="702" t="s">
        <v>6004</v>
      </c>
      <c r="K228" s="702"/>
      <c r="L228" s="702" t="s">
        <v>5723</v>
      </c>
      <c r="M228" s="702" t="s">
        <v>2422</v>
      </c>
      <c r="N228" s="661">
        <v>26</v>
      </c>
      <c r="O228" s="603"/>
      <c r="P228" s="667" t="s">
        <v>2312</v>
      </c>
      <c r="Q228" s="596" t="s">
        <v>2313</v>
      </c>
      <c r="R228" s="596" t="s">
        <v>2422</v>
      </c>
      <c r="S228" s="596">
        <v>3</v>
      </c>
      <c r="T228" s="596">
        <v>0</v>
      </c>
      <c r="U228" s="596">
        <v>3</v>
      </c>
      <c r="V228" s="596">
        <v>0</v>
      </c>
      <c r="W228" s="603"/>
      <c r="X228" s="668" t="s">
        <v>4364</v>
      </c>
      <c r="Y228" s="376" t="s">
        <v>78</v>
      </c>
      <c r="Z228" s="596" t="s">
        <v>6007</v>
      </c>
      <c r="AA228" s="766"/>
      <c r="AB228" s="596" t="str">
        <f t="shared" si="24"/>
        <v>Unique</v>
      </c>
      <c r="AC228" s="603"/>
      <c r="AD228" s="603"/>
      <c r="AE228" s="603"/>
      <c r="AF228" s="603"/>
      <c r="AG228" s="603"/>
      <c r="AH228" s="603"/>
      <c r="AI228" s="603"/>
      <c r="AJ228" s="603"/>
      <c r="AK228" s="603"/>
      <c r="AL228" s="603"/>
      <c r="AM228" s="603"/>
      <c r="AN228" s="603"/>
      <c r="AO228" s="603"/>
      <c r="AP228" s="603"/>
      <c r="AQ228" s="603"/>
      <c r="AR228" s="603"/>
      <c r="AS228" s="603"/>
      <c r="AT228" s="603"/>
      <c r="AU228" s="603"/>
      <c r="AV228" s="603"/>
      <c r="AW228" s="603"/>
      <c r="AX228" s="603"/>
      <c r="AY228" s="603"/>
      <c r="AZ228" s="603"/>
      <c r="BA228" s="603"/>
      <c r="BB228" s="603"/>
      <c r="BC228" s="603"/>
      <c r="BD228" s="603"/>
      <c r="BE228" s="603"/>
      <c r="BF228" s="603"/>
      <c r="BG228" s="603"/>
      <c r="BH228" s="603"/>
      <c r="BI228" s="603"/>
      <c r="BJ228" s="603"/>
      <c r="BK228" s="603"/>
      <c r="BL228" s="603"/>
      <c r="BM228" s="603"/>
      <c r="BN228" s="603"/>
      <c r="BO228" s="603"/>
      <c r="BP228" s="603"/>
      <c r="BQ228" s="603"/>
      <c r="BR228" s="603"/>
      <c r="BS228" s="603"/>
      <c r="BT228" s="603"/>
      <c r="BU228" s="603"/>
      <c r="BV228" s="603"/>
      <c r="BW228" s="603"/>
      <c r="BX228" s="603"/>
      <c r="BY228" s="603"/>
      <c r="BZ228" s="603"/>
      <c r="CA228" s="603"/>
      <c r="CB228" s="603"/>
      <c r="CC228" s="603"/>
      <c r="CD228" s="603"/>
      <c r="CE228" s="603"/>
      <c r="CF228" s="603"/>
      <c r="CG228" s="603"/>
      <c r="CH228" s="603"/>
      <c r="CI228" s="603"/>
      <c r="CJ228" s="603"/>
      <c r="CK228" s="603"/>
    </row>
    <row r="229" spans="1:89" ht="14.25">
      <c r="A229" s="656" t="str">
        <f t="shared" si="23"/>
        <v>48_1_041021_BI_p_ep.ba</v>
      </c>
      <c r="B229" s="704" t="s">
        <v>6008</v>
      </c>
      <c r="C229" s="704" t="s">
        <v>6009</v>
      </c>
      <c r="D229" s="705">
        <v>48</v>
      </c>
      <c r="E229" s="705">
        <v>1</v>
      </c>
      <c r="F229" s="705" t="s">
        <v>5755</v>
      </c>
      <c r="G229" s="705" t="s">
        <v>2461</v>
      </c>
      <c r="H229" s="705">
        <v>2021</v>
      </c>
      <c r="I229" s="704" t="s">
        <v>5976</v>
      </c>
      <c r="J229" s="704" t="s">
        <v>6010</v>
      </c>
      <c r="K229" s="704"/>
      <c r="L229" s="704" t="s">
        <v>5723</v>
      </c>
      <c r="M229" s="704" t="s">
        <v>2422</v>
      </c>
      <c r="N229" s="661">
        <f>28</f>
        <v>28</v>
      </c>
      <c r="O229" s="603"/>
      <c r="P229" s="667" t="s">
        <v>84</v>
      </c>
      <c r="Q229" s="596" t="s">
        <v>85</v>
      </c>
      <c r="R229" s="596" t="s">
        <v>2422</v>
      </c>
      <c r="S229" s="596">
        <v>1</v>
      </c>
      <c r="T229" s="596">
        <v>0</v>
      </c>
      <c r="U229" s="596">
        <v>1</v>
      </c>
      <c r="V229" s="596">
        <v>0</v>
      </c>
      <c r="W229" s="603"/>
      <c r="X229" s="668" t="s">
        <v>4364</v>
      </c>
      <c r="Y229" s="376" t="s">
        <v>78</v>
      </c>
      <c r="Z229" s="596" t="s">
        <v>6011</v>
      </c>
      <c r="AA229" s="766"/>
      <c r="AB229" s="596" t="str">
        <f t="shared" si="24"/>
        <v>Unique</v>
      </c>
      <c r="AC229" s="603"/>
      <c r="AD229" s="603"/>
      <c r="AE229" s="603"/>
      <c r="AF229" s="603"/>
      <c r="AG229" s="603"/>
      <c r="AH229" s="603"/>
      <c r="AI229" s="603"/>
      <c r="AJ229" s="603"/>
      <c r="AK229" s="603"/>
      <c r="AL229" s="603"/>
      <c r="AM229" s="603"/>
      <c r="AN229" s="603"/>
      <c r="AO229" s="603"/>
      <c r="AP229" s="603"/>
      <c r="AQ229" s="603"/>
      <c r="AR229" s="603"/>
      <c r="AS229" s="603"/>
      <c r="AT229" s="603"/>
      <c r="AU229" s="603"/>
      <c r="AV229" s="603"/>
      <c r="AW229" s="603"/>
      <c r="AX229" s="603"/>
      <c r="AY229" s="603"/>
      <c r="AZ229" s="603"/>
      <c r="BA229" s="603"/>
      <c r="BB229" s="603"/>
      <c r="BC229" s="603"/>
      <c r="BD229" s="603"/>
      <c r="BE229" s="603"/>
      <c r="BF229" s="603"/>
      <c r="BG229" s="603"/>
      <c r="BH229" s="603"/>
      <c r="BI229" s="603"/>
      <c r="BJ229" s="603"/>
      <c r="BK229" s="603"/>
      <c r="BL229" s="603"/>
      <c r="BM229" s="603"/>
      <c r="BN229" s="603"/>
      <c r="BO229" s="603"/>
      <c r="BP229" s="603"/>
      <c r="BQ229" s="603"/>
      <c r="BR229" s="603"/>
      <c r="BS229" s="603"/>
      <c r="BT229" s="603"/>
      <c r="BU229" s="603"/>
      <c r="BV229" s="603"/>
      <c r="BW229" s="603"/>
      <c r="BX229" s="603"/>
      <c r="BY229" s="603"/>
      <c r="BZ229" s="603"/>
      <c r="CA229" s="603"/>
      <c r="CB229" s="603"/>
      <c r="CC229" s="603"/>
      <c r="CD229" s="603"/>
      <c r="CE229" s="603"/>
      <c r="CF229" s="603"/>
      <c r="CG229" s="603"/>
      <c r="CH229" s="603"/>
      <c r="CI229" s="603"/>
      <c r="CJ229" s="603"/>
      <c r="CK229" s="603"/>
    </row>
    <row r="230" spans="1:89" ht="14.25">
      <c r="A230" s="656" t="str">
        <f t="shared" si="23"/>
        <v>48_1_170521_BI_p_ep.ba</v>
      </c>
      <c r="B230" s="704" t="s">
        <v>6008</v>
      </c>
      <c r="C230" s="704" t="s">
        <v>6009</v>
      </c>
      <c r="D230" s="705">
        <v>48</v>
      </c>
      <c r="E230" s="705">
        <v>1</v>
      </c>
      <c r="F230" s="705" t="s">
        <v>2325</v>
      </c>
      <c r="G230" s="705" t="s">
        <v>5728</v>
      </c>
      <c r="H230" s="705">
        <v>2021</v>
      </c>
      <c r="I230" s="704" t="s">
        <v>5976</v>
      </c>
      <c r="J230" s="704" t="s">
        <v>6010</v>
      </c>
      <c r="K230" s="704"/>
      <c r="L230" s="704" t="s">
        <v>5723</v>
      </c>
      <c r="M230" s="704" t="s">
        <v>2422</v>
      </c>
      <c r="N230" s="661">
        <v>14</v>
      </c>
      <c r="O230" s="603"/>
      <c r="P230" s="667" t="s">
        <v>84</v>
      </c>
      <c r="Q230" s="596" t="s">
        <v>85</v>
      </c>
      <c r="R230" s="596" t="s">
        <v>2422</v>
      </c>
      <c r="S230" s="596">
        <v>1</v>
      </c>
      <c r="T230" s="596">
        <v>0</v>
      </c>
      <c r="U230" s="596">
        <v>1</v>
      </c>
      <c r="V230" s="596">
        <v>0</v>
      </c>
      <c r="W230" s="603"/>
      <c r="X230" s="668" t="s">
        <v>4364</v>
      </c>
      <c r="Y230" s="376" t="s">
        <v>78</v>
      </c>
      <c r="Z230" s="596" t="s">
        <v>6012</v>
      </c>
      <c r="AA230" s="766"/>
      <c r="AB230" s="596" t="str">
        <f t="shared" si="24"/>
        <v>Unique</v>
      </c>
      <c r="AC230" s="603"/>
      <c r="AD230" s="603"/>
      <c r="AE230" s="603"/>
      <c r="AF230" s="603"/>
      <c r="AG230" s="603"/>
      <c r="AH230" s="603"/>
      <c r="AI230" s="603"/>
      <c r="AJ230" s="603"/>
      <c r="AK230" s="603"/>
      <c r="AL230" s="603"/>
      <c r="AM230" s="603"/>
      <c r="AN230" s="603"/>
      <c r="AO230" s="603"/>
      <c r="AP230" s="603"/>
      <c r="AQ230" s="603"/>
      <c r="AR230" s="603"/>
      <c r="AS230" s="603"/>
      <c r="AT230" s="603"/>
      <c r="AU230" s="603"/>
      <c r="AV230" s="603"/>
      <c r="AW230" s="603"/>
      <c r="AX230" s="603"/>
      <c r="AY230" s="603"/>
      <c r="AZ230" s="603"/>
      <c r="BA230" s="603"/>
      <c r="BB230" s="603"/>
      <c r="BC230" s="603"/>
      <c r="BD230" s="603"/>
      <c r="BE230" s="603"/>
      <c r="BF230" s="603"/>
      <c r="BG230" s="603"/>
      <c r="BH230" s="603"/>
      <c r="BI230" s="603"/>
      <c r="BJ230" s="603"/>
      <c r="BK230" s="603"/>
      <c r="BL230" s="603"/>
      <c r="BM230" s="603"/>
      <c r="BN230" s="603"/>
      <c r="BO230" s="603"/>
      <c r="BP230" s="603"/>
      <c r="BQ230" s="603"/>
      <c r="BR230" s="603"/>
      <c r="BS230" s="603"/>
      <c r="BT230" s="603"/>
      <c r="BU230" s="603"/>
      <c r="BV230" s="603"/>
      <c r="BW230" s="603"/>
      <c r="BX230" s="603"/>
      <c r="BY230" s="603"/>
      <c r="BZ230" s="603"/>
      <c r="CA230" s="603"/>
      <c r="CB230" s="603"/>
      <c r="CC230" s="603"/>
      <c r="CD230" s="603"/>
      <c r="CE230" s="603"/>
      <c r="CF230" s="603"/>
      <c r="CG230" s="603"/>
      <c r="CH230" s="603"/>
      <c r="CI230" s="603"/>
      <c r="CJ230" s="603"/>
      <c r="CK230" s="603"/>
    </row>
    <row r="231" spans="1:89" ht="14.25">
      <c r="A231" s="656" t="str">
        <f t="shared" si="23"/>
        <v>48_1_170521_BI_p_sp.</v>
      </c>
      <c r="B231" s="704" t="s">
        <v>6008</v>
      </c>
      <c r="C231" s="704" t="s">
        <v>6009</v>
      </c>
      <c r="D231" s="705">
        <v>48</v>
      </c>
      <c r="E231" s="705">
        <v>1</v>
      </c>
      <c r="F231" s="705" t="s">
        <v>2325</v>
      </c>
      <c r="G231" s="705" t="s">
        <v>5728</v>
      </c>
      <c r="H231" s="705">
        <v>2021</v>
      </c>
      <c r="I231" s="704" t="s">
        <v>5976</v>
      </c>
      <c r="J231" s="704" t="s">
        <v>6010</v>
      </c>
      <c r="K231" s="704"/>
      <c r="L231" s="704" t="s">
        <v>5723</v>
      </c>
      <c r="M231" s="704" t="s">
        <v>2422</v>
      </c>
      <c r="N231" s="661">
        <v>14</v>
      </c>
      <c r="O231" s="603"/>
      <c r="P231" s="667" t="s">
        <v>1163</v>
      </c>
      <c r="Q231" s="596" t="s">
        <v>1164</v>
      </c>
      <c r="R231" s="596" t="s">
        <v>2422</v>
      </c>
      <c r="S231" s="596">
        <v>1</v>
      </c>
      <c r="T231" s="596">
        <v>0</v>
      </c>
      <c r="U231" s="596">
        <v>1</v>
      </c>
      <c r="V231" s="596">
        <v>0</v>
      </c>
      <c r="W231" s="603"/>
      <c r="X231" s="668" t="s">
        <v>4364</v>
      </c>
      <c r="Y231" s="376" t="s">
        <v>78</v>
      </c>
      <c r="Z231" s="596" t="s">
        <v>6013</v>
      </c>
      <c r="AA231" s="766"/>
      <c r="AB231" s="596" t="str">
        <f t="shared" si="24"/>
        <v>Unique</v>
      </c>
      <c r="AC231" s="603"/>
      <c r="AD231" s="603"/>
      <c r="AE231" s="603"/>
      <c r="AF231" s="603"/>
      <c r="AG231" s="603"/>
      <c r="AH231" s="603"/>
      <c r="AI231" s="603"/>
      <c r="AJ231" s="603"/>
      <c r="AK231" s="603"/>
      <c r="AL231" s="603"/>
      <c r="AM231" s="603"/>
      <c r="AN231" s="603"/>
      <c r="AO231" s="603"/>
      <c r="AP231" s="603"/>
      <c r="AQ231" s="603"/>
      <c r="AR231" s="603"/>
      <c r="AS231" s="603"/>
      <c r="AT231" s="603"/>
      <c r="AU231" s="603"/>
      <c r="AV231" s="603"/>
      <c r="AW231" s="603"/>
      <c r="AX231" s="603"/>
      <c r="AY231" s="603"/>
      <c r="AZ231" s="603"/>
      <c r="BA231" s="603"/>
      <c r="BB231" s="603"/>
      <c r="BC231" s="603"/>
      <c r="BD231" s="603"/>
      <c r="BE231" s="603"/>
      <c r="BF231" s="603"/>
      <c r="BG231" s="603"/>
      <c r="BH231" s="603"/>
      <c r="BI231" s="603"/>
      <c r="BJ231" s="603"/>
      <c r="BK231" s="603"/>
      <c r="BL231" s="603"/>
      <c r="BM231" s="603"/>
      <c r="BN231" s="603"/>
      <c r="BO231" s="603"/>
      <c r="BP231" s="603"/>
      <c r="BQ231" s="603"/>
      <c r="BR231" s="603"/>
      <c r="BS231" s="603"/>
      <c r="BT231" s="603"/>
      <c r="BU231" s="603"/>
      <c r="BV231" s="603"/>
      <c r="BW231" s="603"/>
      <c r="BX231" s="603"/>
      <c r="BY231" s="603"/>
      <c r="BZ231" s="603"/>
      <c r="CA231" s="603"/>
      <c r="CB231" s="603"/>
      <c r="CC231" s="603"/>
      <c r="CD231" s="603"/>
      <c r="CE231" s="603"/>
      <c r="CF231" s="603"/>
      <c r="CG231" s="603"/>
      <c r="CH231" s="603"/>
      <c r="CI231" s="603"/>
      <c r="CJ231" s="603"/>
      <c r="CK231" s="603"/>
    </row>
    <row r="232" spans="1:89" ht="14.25">
      <c r="A232" s="656" t="str">
        <f t="shared" si="23"/>
        <v>48_1_170521_BI_p_rh.ca</v>
      </c>
      <c r="B232" s="704" t="s">
        <v>6008</v>
      </c>
      <c r="C232" s="704" t="s">
        <v>6009</v>
      </c>
      <c r="D232" s="705">
        <v>48</v>
      </c>
      <c r="E232" s="705">
        <v>1</v>
      </c>
      <c r="F232" s="705" t="s">
        <v>2325</v>
      </c>
      <c r="G232" s="705" t="s">
        <v>5728</v>
      </c>
      <c r="H232" s="705">
        <v>2021</v>
      </c>
      <c r="I232" s="704" t="s">
        <v>5976</v>
      </c>
      <c r="J232" s="704" t="s">
        <v>6010</v>
      </c>
      <c r="K232" s="704"/>
      <c r="L232" s="704" t="s">
        <v>5723</v>
      </c>
      <c r="M232" s="704" t="s">
        <v>2422</v>
      </c>
      <c r="N232" s="661">
        <v>14</v>
      </c>
      <c r="O232" s="603"/>
      <c r="P232" s="667" t="s">
        <v>134</v>
      </c>
      <c r="Q232" s="596" t="s">
        <v>135</v>
      </c>
      <c r="R232" s="596" t="s">
        <v>2422</v>
      </c>
      <c r="S232" s="596">
        <v>1</v>
      </c>
      <c r="T232" s="596">
        <v>0</v>
      </c>
      <c r="U232" s="596">
        <v>1</v>
      </c>
      <c r="V232" s="596">
        <v>0</v>
      </c>
      <c r="W232" s="603"/>
      <c r="X232" s="668" t="s">
        <v>4364</v>
      </c>
      <c r="Y232" s="376" t="s">
        <v>78</v>
      </c>
      <c r="Z232" s="596" t="s">
        <v>6014</v>
      </c>
      <c r="AA232" s="766"/>
      <c r="AB232" s="596" t="str">
        <f t="shared" si="24"/>
        <v>Unique</v>
      </c>
      <c r="AC232" s="603"/>
      <c r="AD232" s="603"/>
      <c r="AE232" s="603"/>
      <c r="AF232" s="603"/>
      <c r="AG232" s="603"/>
      <c r="AH232" s="603"/>
      <c r="AI232" s="603"/>
      <c r="AJ232" s="603"/>
      <c r="AK232" s="603"/>
      <c r="AL232" s="603"/>
      <c r="AM232" s="603"/>
      <c r="AN232" s="603"/>
      <c r="AO232" s="603"/>
      <c r="AP232" s="603"/>
      <c r="AQ232" s="603"/>
      <c r="AR232" s="603"/>
      <c r="AS232" s="603"/>
      <c r="AT232" s="603"/>
      <c r="AU232" s="603"/>
      <c r="AV232" s="603"/>
      <c r="AW232" s="603"/>
      <c r="AX232" s="603"/>
      <c r="AY232" s="603"/>
      <c r="AZ232" s="603"/>
      <c r="BA232" s="603"/>
      <c r="BB232" s="603"/>
      <c r="BC232" s="603"/>
      <c r="BD232" s="603"/>
      <c r="BE232" s="603"/>
      <c r="BF232" s="603"/>
      <c r="BG232" s="603"/>
      <c r="BH232" s="603"/>
      <c r="BI232" s="603"/>
      <c r="BJ232" s="603"/>
      <c r="BK232" s="603"/>
      <c r="BL232" s="603"/>
      <c r="BM232" s="603"/>
      <c r="BN232" s="603"/>
      <c r="BO232" s="603"/>
      <c r="BP232" s="603"/>
      <c r="BQ232" s="603"/>
      <c r="BR232" s="603"/>
      <c r="BS232" s="603"/>
      <c r="BT232" s="603"/>
      <c r="BU232" s="603"/>
      <c r="BV232" s="603"/>
      <c r="BW232" s="603"/>
      <c r="BX232" s="603"/>
      <c r="BY232" s="603"/>
      <c r="BZ232" s="603"/>
      <c r="CA232" s="603"/>
      <c r="CB232" s="603"/>
      <c r="CC232" s="603"/>
      <c r="CD232" s="603"/>
      <c r="CE232" s="603"/>
      <c r="CF232" s="603"/>
      <c r="CG232" s="603"/>
      <c r="CH232" s="603"/>
      <c r="CI232" s="603"/>
      <c r="CJ232" s="603"/>
      <c r="CK232" s="603"/>
    </row>
    <row r="233" spans="1:89" ht="14.25">
      <c r="A233" s="656" t="str">
        <f t="shared" si="23"/>
        <v>59_1_170521_H_p_ep.ba</v>
      </c>
      <c r="B233" s="706" t="s">
        <v>6015</v>
      </c>
      <c r="C233" s="706" t="s">
        <v>6016</v>
      </c>
      <c r="D233" s="707">
        <v>59</v>
      </c>
      <c r="E233" s="707">
        <v>1</v>
      </c>
      <c r="F233" s="707" t="s">
        <v>2325</v>
      </c>
      <c r="G233" s="707" t="s">
        <v>5728</v>
      </c>
      <c r="H233" s="707">
        <v>2021</v>
      </c>
      <c r="I233" s="706" t="s">
        <v>5976</v>
      </c>
      <c r="J233" s="706" t="s">
        <v>6017</v>
      </c>
      <c r="K233" s="706"/>
      <c r="L233" s="706" t="s">
        <v>5723</v>
      </c>
      <c r="M233" s="706" t="s">
        <v>2422</v>
      </c>
      <c r="N233" s="661">
        <v>14</v>
      </c>
      <c r="O233" s="603"/>
      <c r="P233" s="667" t="s">
        <v>84</v>
      </c>
      <c r="Q233" s="596" t="s">
        <v>85</v>
      </c>
      <c r="R233" s="596" t="s">
        <v>2422</v>
      </c>
      <c r="S233" s="596">
        <v>2</v>
      </c>
      <c r="T233" s="596">
        <v>1</v>
      </c>
      <c r="U233" s="596">
        <v>1</v>
      </c>
      <c r="V233" s="596">
        <v>0</v>
      </c>
      <c r="W233" s="603"/>
      <c r="X233" s="668" t="s">
        <v>4364</v>
      </c>
      <c r="Y233" s="376" t="s">
        <v>78</v>
      </c>
      <c r="Z233" s="596" t="s">
        <v>6018</v>
      </c>
      <c r="AA233" s="766"/>
      <c r="AB233" s="596" t="str">
        <f t="shared" si="24"/>
        <v>Unique</v>
      </c>
      <c r="AC233" s="603"/>
      <c r="AD233" s="603"/>
      <c r="AE233" s="603"/>
      <c r="AF233" s="603"/>
      <c r="AG233" s="603"/>
      <c r="AH233" s="603"/>
      <c r="AI233" s="603"/>
      <c r="AJ233" s="603"/>
      <c r="AK233" s="603"/>
      <c r="AL233" s="603"/>
      <c r="AM233" s="603"/>
      <c r="AN233" s="603"/>
      <c r="AO233" s="603"/>
      <c r="AP233" s="603"/>
      <c r="AQ233" s="603"/>
      <c r="AR233" s="603"/>
      <c r="AS233" s="603"/>
      <c r="AT233" s="603"/>
      <c r="AU233" s="603"/>
      <c r="AV233" s="603"/>
      <c r="AW233" s="603"/>
      <c r="AX233" s="603"/>
      <c r="AY233" s="603"/>
      <c r="AZ233" s="603"/>
      <c r="BA233" s="603"/>
      <c r="BB233" s="603"/>
      <c r="BC233" s="603"/>
      <c r="BD233" s="603"/>
      <c r="BE233" s="603"/>
      <c r="BF233" s="603"/>
      <c r="BG233" s="603"/>
      <c r="BH233" s="603"/>
      <c r="BI233" s="603"/>
      <c r="BJ233" s="603"/>
      <c r="BK233" s="603"/>
      <c r="BL233" s="603"/>
      <c r="BM233" s="603"/>
      <c r="BN233" s="603"/>
      <c r="BO233" s="603"/>
      <c r="BP233" s="603"/>
      <c r="BQ233" s="603"/>
      <c r="BR233" s="603"/>
      <c r="BS233" s="603"/>
      <c r="BT233" s="603"/>
      <c r="BU233" s="603"/>
      <c r="BV233" s="603"/>
      <c r="BW233" s="603"/>
      <c r="BX233" s="603"/>
      <c r="BY233" s="603"/>
      <c r="BZ233" s="603"/>
      <c r="CA233" s="603"/>
      <c r="CB233" s="603"/>
      <c r="CC233" s="603"/>
      <c r="CD233" s="603"/>
      <c r="CE233" s="603"/>
      <c r="CF233" s="603"/>
      <c r="CG233" s="603"/>
      <c r="CH233" s="603"/>
      <c r="CI233" s="603"/>
      <c r="CJ233" s="603"/>
      <c r="CK233" s="603"/>
    </row>
    <row r="234" spans="1:89" ht="14.25">
      <c r="A234" s="656" t="str">
        <f t="shared" si="23"/>
        <v>59_1_041021_H_p_my.fl</v>
      </c>
      <c r="B234" s="706" t="s">
        <v>6015</v>
      </c>
      <c r="C234" s="706" t="s">
        <v>6016</v>
      </c>
      <c r="D234" s="707">
        <v>59</v>
      </c>
      <c r="E234" s="707">
        <v>1</v>
      </c>
      <c r="F234" s="707" t="s">
        <v>5755</v>
      </c>
      <c r="G234" s="707" t="s">
        <v>2461</v>
      </c>
      <c r="H234" s="707">
        <v>2021</v>
      </c>
      <c r="I234" s="706" t="s">
        <v>5976</v>
      </c>
      <c r="J234" s="706" t="s">
        <v>6017</v>
      </c>
      <c r="K234" s="706"/>
      <c r="L234" s="706" t="s">
        <v>5723</v>
      </c>
      <c r="M234" s="706" t="s">
        <v>2422</v>
      </c>
      <c r="N234" s="661">
        <f>18</f>
        <v>18</v>
      </c>
      <c r="O234" s="603"/>
      <c r="P234" s="667" t="s">
        <v>98</v>
      </c>
      <c r="Q234" s="596" t="s">
        <v>99</v>
      </c>
      <c r="R234" s="596" t="s">
        <v>2422</v>
      </c>
      <c r="S234" s="596">
        <v>1</v>
      </c>
      <c r="T234" s="596">
        <v>0</v>
      </c>
      <c r="U234" s="596">
        <v>1</v>
      </c>
      <c r="V234" s="596">
        <v>0</v>
      </c>
      <c r="W234" s="603"/>
      <c r="X234" s="668" t="s">
        <v>4364</v>
      </c>
      <c r="Y234" s="376" t="s">
        <v>78</v>
      </c>
      <c r="Z234" s="596" t="s">
        <v>6019</v>
      </c>
      <c r="AA234" s="766"/>
      <c r="AB234" s="596" t="str">
        <f t="shared" si="24"/>
        <v>Unique</v>
      </c>
      <c r="AC234" s="603"/>
      <c r="AD234" s="603"/>
      <c r="AE234" s="603"/>
      <c r="AF234" s="603"/>
      <c r="AG234" s="603"/>
      <c r="AH234" s="603"/>
      <c r="AI234" s="603"/>
      <c r="AJ234" s="603"/>
      <c r="AK234" s="603"/>
      <c r="AL234" s="603"/>
      <c r="AM234" s="603"/>
      <c r="AN234" s="603"/>
      <c r="AO234" s="603"/>
      <c r="AP234" s="603"/>
      <c r="AQ234" s="603"/>
      <c r="AR234" s="603"/>
      <c r="AS234" s="603"/>
      <c r="AT234" s="603"/>
      <c r="AU234" s="603"/>
      <c r="AV234" s="603"/>
      <c r="AW234" s="603"/>
      <c r="AX234" s="603"/>
      <c r="AY234" s="603"/>
      <c r="AZ234" s="603"/>
      <c r="BA234" s="603"/>
      <c r="BB234" s="603"/>
      <c r="BC234" s="603"/>
      <c r="BD234" s="603"/>
      <c r="BE234" s="603"/>
      <c r="BF234" s="603"/>
      <c r="BG234" s="603"/>
      <c r="BH234" s="603"/>
      <c r="BI234" s="603"/>
      <c r="BJ234" s="603"/>
      <c r="BK234" s="603"/>
      <c r="BL234" s="603"/>
      <c r="BM234" s="603"/>
      <c r="BN234" s="603"/>
      <c r="BO234" s="603"/>
      <c r="BP234" s="603"/>
      <c r="BQ234" s="603"/>
      <c r="BR234" s="603"/>
      <c r="BS234" s="603"/>
      <c r="BT234" s="603"/>
      <c r="BU234" s="603"/>
      <c r="BV234" s="603"/>
      <c r="BW234" s="603"/>
      <c r="BX234" s="603"/>
      <c r="BY234" s="603"/>
      <c r="BZ234" s="603"/>
      <c r="CA234" s="603"/>
      <c r="CB234" s="603"/>
      <c r="CC234" s="603"/>
      <c r="CD234" s="603"/>
      <c r="CE234" s="603"/>
      <c r="CF234" s="603"/>
      <c r="CG234" s="603"/>
      <c r="CH234" s="603"/>
      <c r="CI234" s="603"/>
      <c r="CJ234" s="603"/>
      <c r="CK234" s="603"/>
    </row>
    <row r="235" spans="1:89" ht="14.25">
      <c r="A235" s="656" t="str">
        <f t="shared" si="23"/>
        <v>60_1_120721_E_p_sp.</v>
      </c>
      <c r="B235" s="659" t="s">
        <v>5989</v>
      </c>
      <c r="C235" s="659" t="s">
        <v>5990</v>
      </c>
      <c r="D235" s="658">
        <v>60</v>
      </c>
      <c r="E235" s="658">
        <v>1</v>
      </c>
      <c r="F235" s="658" t="s">
        <v>5719</v>
      </c>
      <c r="G235" s="658" t="s">
        <v>5720</v>
      </c>
      <c r="H235" s="658">
        <v>2021</v>
      </c>
      <c r="I235" s="659" t="s">
        <v>5976</v>
      </c>
      <c r="J235" s="659" t="s">
        <v>5991</v>
      </c>
      <c r="K235" s="659"/>
      <c r="L235" s="659" t="s">
        <v>5723</v>
      </c>
      <c r="M235" s="659" t="s">
        <v>2422</v>
      </c>
      <c r="N235" s="661">
        <v>270</v>
      </c>
      <c r="O235" s="370"/>
      <c r="P235" s="662" t="s">
        <v>1163</v>
      </c>
      <c r="Q235" s="376" t="s">
        <v>1164</v>
      </c>
      <c r="R235" s="376" t="s">
        <v>5978</v>
      </c>
      <c r="S235" s="376">
        <v>74</v>
      </c>
      <c r="T235" s="376">
        <v>0</v>
      </c>
      <c r="U235" s="376">
        <v>74</v>
      </c>
      <c r="V235" s="376">
        <v>0</v>
      </c>
      <c r="W235" s="370"/>
      <c r="X235" s="668" t="s">
        <v>4364</v>
      </c>
      <c r="Y235" s="376" t="s">
        <v>78</v>
      </c>
      <c r="Z235" s="596" t="s">
        <v>6020</v>
      </c>
      <c r="AA235" s="766"/>
      <c r="AB235" s="596" t="str">
        <f t="shared" si="24"/>
        <v>Unique</v>
      </c>
      <c r="AC235" s="603"/>
      <c r="AD235" s="603"/>
      <c r="AE235" s="603"/>
      <c r="AF235" s="603"/>
      <c r="AG235" s="603"/>
      <c r="AH235" s="603"/>
      <c r="AI235" s="603"/>
      <c r="AJ235" s="603"/>
      <c r="AK235" s="603"/>
      <c r="AL235" s="603"/>
      <c r="AM235" s="603"/>
      <c r="AN235" s="603"/>
      <c r="AO235" s="603"/>
      <c r="AP235" s="603"/>
      <c r="AQ235" s="603"/>
      <c r="AR235" s="603"/>
      <c r="AS235" s="603"/>
      <c r="AT235" s="603"/>
      <c r="AU235" s="603"/>
      <c r="AV235" s="603"/>
      <c r="AW235" s="603"/>
      <c r="AX235" s="603"/>
      <c r="AY235" s="603"/>
      <c r="AZ235" s="603"/>
      <c r="BA235" s="603"/>
      <c r="BB235" s="603"/>
      <c r="BC235" s="603"/>
      <c r="BD235" s="603"/>
      <c r="BE235" s="603"/>
      <c r="BF235" s="603"/>
      <c r="BG235" s="603"/>
      <c r="BH235" s="603"/>
      <c r="BI235" s="603"/>
      <c r="BJ235" s="603"/>
      <c r="BK235" s="603"/>
      <c r="BL235" s="603"/>
      <c r="BM235" s="603"/>
      <c r="BN235" s="603"/>
      <c r="BO235" s="603"/>
      <c r="BP235" s="603"/>
      <c r="BQ235" s="603"/>
      <c r="BR235" s="603"/>
      <c r="BS235" s="603"/>
      <c r="BT235" s="603"/>
      <c r="BU235" s="603"/>
      <c r="BV235" s="603"/>
      <c r="BW235" s="603"/>
      <c r="BX235" s="603"/>
      <c r="BY235" s="603"/>
      <c r="BZ235" s="603"/>
      <c r="CA235" s="603"/>
      <c r="CB235" s="603"/>
      <c r="CC235" s="603"/>
      <c r="CD235" s="603"/>
      <c r="CE235" s="603"/>
      <c r="CF235" s="603"/>
      <c r="CG235" s="603"/>
      <c r="CH235" s="603"/>
      <c r="CI235" s="603"/>
      <c r="CJ235" s="603"/>
      <c r="CK235" s="603"/>
    </row>
    <row r="236" spans="1:89" ht="14.25">
      <c r="A236" s="656" t="str">
        <f t="shared" si="23"/>
        <v>60_1_120721_E_p_er.te</v>
      </c>
      <c r="B236" s="659" t="s">
        <v>5989</v>
      </c>
      <c r="C236" s="659" t="s">
        <v>5990</v>
      </c>
      <c r="D236" s="658">
        <v>60</v>
      </c>
      <c r="E236" s="658">
        <v>1</v>
      </c>
      <c r="F236" s="658" t="s">
        <v>5719</v>
      </c>
      <c r="G236" s="658" t="s">
        <v>5720</v>
      </c>
      <c r="H236" s="658">
        <v>2021</v>
      </c>
      <c r="I236" s="659" t="s">
        <v>5976</v>
      </c>
      <c r="J236" s="659" t="s">
        <v>5991</v>
      </c>
      <c r="K236" s="659"/>
      <c r="L236" s="659" t="s">
        <v>5723</v>
      </c>
      <c r="M236" s="659" t="s">
        <v>2422</v>
      </c>
      <c r="N236" s="661">
        <v>270</v>
      </c>
      <c r="O236" s="370"/>
      <c r="P236" s="662" t="s">
        <v>521</v>
      </c>
      <c r="Q236" s="376" t="s">
        <v>522</v>
      </c>
      <c r="R236" s="376" t="s">
        <v>5978</v>
      </c>
      <c r="S236" s="376">
        <v>10</v>
      </c>
      <c r="T236" s="376">
        <v>1</v>
      </c>
      <c r="U236" s="376">
        <v>9</v>
      </c>
      <c r="V236" s="376">
        <v>0</v>
      </c>
      <c r="W236" s="370"/>
      <c r="X236" s="668" t="s">
        <v>4364</v>
      </c>
      <c r="Y236" s="376" t="s">
        <v>78</v>
      </c>
      <c r="Z236" s="596" t="s">
        <v>6021</v>
      </c>
      <c r="AA236" s="766"/>
      <c r="AB236" s="596" t="str">
        <f t="shared" si="24"/>
        <v>Unique</v>
      </c>
      <c r="AC236" s="603"/>
      <c r="AD236" s="603"/>
      <c r="AE236" s="603"/>
      <c r="AF236" s="603"/>
      <c r="AG236" s="603"/>
      <c r="AH236" s="603"/>
      <c r="AI236" s="603"/>
      <c r="AJ236" s="603"/>
      <c r="AK236" s="603"/>
      <c r="AL236" s="603"/>
      <c r="AM236" s="603"/>
      <c r="AN236" s="603"/>
      <c r="AO236" s="603"/>
      <c r="AP236" s="603"/>
      <c r="AQ236" s="603"/>
      <c r="AR236" s="603"/>
      <c r="AS236" s="603"/>
      <c r="AT236" s="603"/>
      <c r="AU236" s="603"/>
      <c r="AV236" s="603"/>
      <c r="AW236" s="603"/>
      <c r="AX236" s="603"/>
      <c r="AY236" s="603"/>
      <c r="AZ236" s="603"/>
      <c r="BA236" s="603"/>
      <c r="BB236" s="603"/>
      <c r="BC236" s="603"/>
      <c r="BD236" s="603"/>
      <c r="BE236" s="603"/>
      <c r="BF236" s="603"/>
      <c r="BG236" s="603"/>
      <c r="BH236" s="603"/>
      <c r="BI236" s="603"/>
      <c r="BJ236" s="603"/>
      <c r="BK236" s="603"/>
      <c r="BL236" s="603"/>
      <c r="BM236" s="603"/>
      <c r="BN236" s="603"/>
      <c r="BO236" s="603"/>
      <c r="BP236" s="603"/>
      <c r="BQ236" s="603"/>
      <c r="BR236" s="603"/>
      <c r="BS236" s="603"/>
      <c r="BT236" s="603"/>
      <c r="BU236" s="603"/>
      <c r="BV236" s="603"/>
      <c r="BW236" s="603"/>
      <c r="BX236" s="603"/>
      <c r="BY236" s="603"/>
      <c r="BZ236" s="603"/>
      <c r="CA236" s="603"/>
      <c r="CB236" s="603"/>
      <c r="CC236" s="603"/>
      <c r="CD236" s="603"/>
      <c r="CE236" s="603"/>
      <c r="CF236" s="603"/>
      <c r="CG236" s="603"/>
      <c r="CH236" s="603"/>
      <c r="CI236" s="603"/>
      <c r="CJ236" s="603"/>
      <c r="CK236" s="603"/>
    </row>
    <row r="237" spans="1:89" ht="14.25">
      <c r="A237" s="656" t="str">
        <f t="shared" si="23"/>
        <v>60_1_120721_E_p_sy.pi</v>
      </c>
      <c r="B237" s="659" t="s">
        <v>5989</v>
      </c>
      <c r="C237" s="659" t="s">
        <v>5990</v>
      </c>
      <c r="D237" s="658">
        <v>60</v>
      </c>
      <c r="E237" s="658">
        <v>1</v>
      </c>
      <c r="F237" s="658" t="s">
        <v>5719</v>
      </c>
      <c r="G237" s="658" t="s">
        <v>5720</v>
      </c>
      <c r="H237" s="658">
        <v>2021</v>
      </c>
      <c r="I237" s="659" t="s">
        <v>5976</v>
      </c>
      <c r="J237" s="659" t="s">
        <v>5991</v>
      </c>
      <c r="K237" s="659"/>
      <c r="L237" s="659" t="s">
        <v>5723</v>
      </c>
      <c r="M237" s="659" t="s">
        <v>2422</v>
      </c>
      <c r="N237" s="661">
        <v>270</v>
      </c>
      <c r="O237" s="370"/>
      <c r="P237" s="662" t="s">
        <v>176</v>
      </c>
      <c r="Q237" s="376" t="s">
        <v>177</v>
      </c>
      <c r="R237" s="376" t="s">
        <v>5978</v>
      </c>
      <c r="S237" s="376">
        <v>2</v>
      </c>
      <c r="T237" s="376">
        <v>2</v>
      </c>
      <c r="U237" s="376">
        <v>0</v>
      </c>
      <c r="V237" s="376">
        <v>0</v>
      </c>
      <c r="W237" s="370"/>
      <c r="X237" s="668" t="s">
        <v>4364</v>
      </c>
      <c r="Y237" s="376" t="s">
        <v>78</v>
      </c>
      <c r="Z237" s="596" t="s">
        <v>6022</v>
      </c>
      <c r="AA237" s="766"/>
      <c r="AB237" s="596" t="str">
        <f t="shared" si="24"/>
        <v>Unique</v>
      </c>
      <c r="AC237" s="603"/>
      <c r="AD237" s="603"/>
      <c r="AE237" s="603"/>
      <c r="AF237" s="603"/>
      <c r="AG237" s="603"/>
      <c r="AH237" s="603"/>
      <c r="AI237" s="603"/>
      <c r="AJ237" s="603"/>
      <c r="AK237" s="603"/>
      <c r="AL237" s="603"/>
      <c r="AM237" s="603"/>
      <c r="AN237" s="603"/>
      <c r="AO237" s="603"/>
      <c r="AP237" s="603"/>
      <c r="AQ237" s="603"/>
      <c r="AR237" s="603"/>
      <c r="AS237" s="603"/>
      <c r="AT237" s="603"/>
      <c r="AU237" s="603"/>
      <c r="AV237" s="603"/>
      <c r="AW237" s="603"/>
      <c r="AX237" s="603"/>
      <c r="AY237" s="603"/>
      <c r="AZ237" s="603"/>
      <c r="BA237" s="603"/>
      <c r="BB237" s="603"/>
      <c r="BC237" s="603"/>
      <c r="BD237" s="603"/>
      <c r="BE237" s="603"/>
      <c r="BF237" s="603"/>
      <c r="BG237" s="603"/>
      <c r="BH237" s="603"/>
      <c r="BI237" s="603"/>
      <c r="BJ237" s="603"/>
      <c r="BK237" s="603"/>
      <c r="BL237" s="603"/>
      <c r="BM237" s="603"/>
      <c r="BN237" s="603"/>
      <c r="BO237" s="603"/>
      <c r="BP237" s="603"/>
      <c r="BQ237" s="603"/>
      <c r="BR237" s="603"/>
      <c r="BS237" s="603"/>
      <c r="BT237" s="603"/>
      <c r="BU237" s="603"/>
      <c r="BV237" s="603"/>
      <c r="BW237" s="603"/>
      <c r="BX237" s="603"/>
      <c r="BY237" s="603"/>
      <c r="BZ237" s="603"/>
      <c r="CA237" s="603"/>
      <c r="CB237" s="603"/>
      <c r="CC237" s="603"/>
      <c r="CD237" s="603"/>
      <c r="CE237" s="603"/>
      <c r="CF237" s="603"/>
      <c r="CG237" s="603"/>
      <c r="CH237" s="603"/>
      <c r="CI237" s="603"/>
      <c r="CJ237" s="603"/>
      <c r="CK237" s="603"/>
    </row>
    <row r="238" spans="1:89" ht="14.25">
      <c r="A238" s="656" t="str">
        <f t="shared" si="23"/>
        <v>60_1_120721_E_p_ep.ba</v>
      </c>
      <c r="B238" s="659" t="s">
        <v>5989</v>
      </c>
      <c r="C238" s="659" t="s">
        <v>5990</v>
      </c>
      <c r="D238" s="658">
        <v>60</v>
      </c>
      <c r="E238" s="658">
        <v>1</v>
      </c>
      <c r="F238" s="658" t="s">
        <v>5719</v>
      </c>
      <c r="G238" s="658" t="s">
        <v>5720</v>
      </c>
      <c r="H238" s="658">
        <v>2021</v>
      </c>
      <c r="I238" s="659" t="s">
        <v>5976</v>
      </c>
      <c r="J238" s="659" t="s">
        <v>5991</v>
      </c>
      <c r="K238" s="659"/>
      <c r="L238" s="659" t="s">
        <v>5723</v>
      </c>
      <c r="M238" s="659" t="s">
        <v>2422</v>
      </c>
      <c r="N238" s="661">
        <v>270</v>
      </c>
      <c r="O238" s="370"/>
      <c r="P238" s="662" t="s">
        <v>84</v>
      </c>
      <c r="Q238" s="376" t="s">
        <v>85</v>
      </c>
      <c r="R238" s="376" t="s">
        <v>5978</v>
      </c>
      <c r="S238" s="376">
        <v>58</v>
      </c>
      <c r="T238" s="376">
        <v>21</v>
      </c>
      <c r="U238" s="376">
        <v>37</v>
      </c>
      <c r="V238" s="376">
        <v>0</v>
      </c>
      <c r="W238" s="370"/>
      <c r="X238" s="668" t="s">
        <v>4364</v>
      </c>
      <c r="Y238" s="376" t="s">
        <v>78</v>
      </c>
      <c r="Z238" s="596" t="s">
        <v>6023</v>
      </c>
      <c r="AA238" s="766"/>
      <c r="AB238" s="596" t="str">
        <f t="shared" si="24"/>
        <v>Unique</v>
      </c>
      <c r="AC238" s="603"/>
      <c r="AD238" s="603"/>
      <c r="AE238" s="603"/>
      <c r="AF238" s="603"/>
      <c r="AG238" s="603"/>
      <c r="AH238" s="603"/>
      <c r="AI238" s="603"/>
      <c r="AJ238" s="603"/>
      <c r="AK238" s="603"/>
      <c r="AL238" s="603"/>
      <c r="AM238" s="603"/>
      <c r="AN238" s="603"/>
      <c r="AO238" s="603"/>
      <c r="AP238" s="603"/>
      <c r="AQ238" s="603"/>
      <c r="AR238" s="603"/>
      <c r="AS238" s="603"/>
      <c r="AT238" s="603"/>
      <c r="AU238" s="603"/>
      <c r="AV238" s="603"/>
      <c r="AW238" s="603"/>
      <c r="AX238" s="603"/>
      <c r="AY238" s="603"/>
      <c r="AZ238" s="603"/>
      <c r="BA238" s="603"/>
      <c r="BB238" s="603"/>
      <c r="BC238" s="603"/>
      <c r="BD238" s="603"/>
      <c r="BE238" s="603"/>
      <c r="BF238" s="603"/>
      <c r="BG238" s="603"/>
      <c r="BH238" s="603"/>
      <c r="BI238" s="603"/>
      <c r="BJ238" s="603"/>
      <c r="BK238" s="603"/>
      <c r="BL238" s="603"/>
      <c r="BM238" s="603"/>
      <c r="BN238" s="603"/>
      <c r="BO238" s="603"/>
      <c r="BP238" s="603"/>
      <c r="BQ238" s="603"/>
      <c r="BR238" s="603"/>
      <c r="BS238" s="603"/>
      <c r="BT238" s="603"/>
      <c r="BU238" s="603"/>
      <c r="BV238" s="603"/>
      <c r="BW238" s="603"/>
      <c r="BX238" s="603"/>
      <c r="BY238" s="603"/>
      <c r="BZ238" s="603"/>
      <c r="CA238" s="603"/>
      <c r="CB238" s="603"/>
      <c r="CC238" s="603"/>
      <c r="CD238" s="603"/>
      <c r="CE238" s="603"/>
      <c r="CF238" s="603"/>
      <c r="CG238" s="603"/>
      <c r="CH238" s="603"/>
      <c r="CI238" s="603"/>
      <c r="CJ238" s="603"/>
      <c r="CK238" s="603"/>
    </row>
    <row r="239" spans="1:89" ht="14.25">
      <c r="A239" s="656" t="str">
        <f t="shared" si="23"/>
        <v>60_1_200921_E_p_ep.ba</v>
      </c>
      <c r="B239" s="659" t="s">
        <v>5989</v>
      </c>
      <c r="C239" s="659" t="s">
        <v>5990</v>
      </c>
      <c r="D239" s="658">
        <v>60</v>
      </c>
      <c r="E239" s="658">
        <v>1</v>
      </c>
      <c r="F239" s="658" t="s">
        <v>122</v>
      </c>
      <c r="G239" s="658" t="s">
        <v>5755</v>
      </c>
      <c r="H239" s="658">
        <v>2021</v>
      </c>
      <c r="I239" s="659" t="s">
        <v>5976</v>
      </c>
      <c r="J239" s="659" t="s">
        <v>5991</v>
      </c>
      <c r="K239" s="659"/>
      <c r="L239" s="659" t="s">
        <v>5723</v>
      </c>
      <c r="M239" s="659" t="s">
        <v>2422</v>
      </c>
      <c r="N239" s="661">
        <f t="shared" ref="N239:N243" si="28">100+100+100+100+100+31</f>
        <v>531</v>
      </c>
      <c r="O239" s="370"/>
      <c r="P239" s="662" t="s">
        <v>84</v>
      </c>
      <c r="Q239" s="376" t="s">
        <v>85</v>
      </c>
      <c r="R239" s="376" t="s">
        <v>5978</v>
      </c>
      <c r="S239" s="376">
        <v>47</v>
      </c>
      <c r="T239" s="376">
        <v>16</v>
      </c>
      <c r="U239" s="376">
        <v>31</v>
      </c>
      <c r="V239" s="376">
        <v>0</v>
      </c>
      <c r="W239" s="370"/>
      <c r="X239" s="668" t="s">
        <v>4364</v>
      </c>
      <c r="Y239" s="376" t="s">
        <v>78</v>
      </c>
      <c r="Z239" s="596" t="s">
        <v>6024</v>
      </c>
      <c r="AA239" s="766"/>
      <c r="AB239" s="596" t="str">
        <f t="shared" si="24"/>
        <v>Unique</v>
      </c>
      <c r="AC239" s="603"/>
      <c r="AD239" s="603"/>
      <c r="AE239" s="603"/>
      <c r="AF239" s="603"/>
      <c r="AG239" s="603"/>
      <c r="AH239" s="603"/>
      <c r="AI239" s="603"/>
      <c r="AJ239" s="603"/>
      <c r="AK239" s="603"/>
      <c r="AL239" s="603"/>
      <c r="AM239" s="603"/>
      <c r="AN239" s="603"/>
      <c r="AO239" s="603"/>
      <c r="AP239" s="603"/>
      <c r="AQ239" s="603"/>
      <c r="AR239" s="603"/>
      <c r="AS239" s="603"/>
      <c r="AT239" s="603"/>
      <c r="AU239" s="603"/>
      <c r="AV239" s="603"/>
      <c r="AW239" s="603"/>
      <c r="AX239" s="603"/>
      <c r="AY239" s="603"/>
      <c r="AZ239" s="603"/>
      <c r="BA239" s="603"/>
      <c r="BB239" s="603"/>
      <c r="BC239" s="603"/>
      <c r="BD239" s="603"/>
      <c r="BE239" s="603"/>
      <c r="BF239" s="603"/>
      <c r="BG239" s="603"/>
      <c r="BH239" s="603"/>
      <c r="BI239" s="603"/>
      <c r="BJ239" s="603"/>
      <c r="BK239" s="603"/>
      <c r="BL239" s="603"/>
      <c r="BM239" s="603"/>
      <c r="BN239" s="603"/>
      <c r="BO239" s="603"/>
      <c r="BP239" s="603"/>
      <c r="BQ239" s="603"/>
      <c r="BR239" s="603"/>
      <c r="BS239" s="603"/>
      <c r="BT239" s="603"/>
      <c r="BU239" s="603"/>
      <c r="BV239" s="603"/>
      <c r="BW239" s="603"/>
      <c r="BX239" s="603"/>
      <c r="BY239" s="603"/>
      <c r="BZ239" s="603"/>
      <c r="CA239" s="603"/>
      <c r="CB239" s="603"/>
      <c r="CC239" s="603"/>
      <c r="CD239" s="603"/>
      <c r="CE239" s="603"/>
      <c r="CF239" s="603"/>
      <c r="CG239" s="603"/>
      <c r="CH239" s="603"/>
      <c r="CI239" s="603"/>
      <c r="CJ239" s="603"/>
      <c r="CK239" s="603"/>
    </row>
    <row r="240" spans="1:89" ht="14.25">
      <c r="A240" s="656" t="str">
        <f t="shared" si="23"/>
        <v>60_1_200921_E_p_sy.pi</v>
      </c>
      <c r="B240" s="659" t="s">
        <v>5989</v>
      </c>
      <c r="C240" s="659" t="s">
        <v>5990</v>
      </c>
      <c r="D240" s="658">
        <v>60</v>
      </c>
      <c r="E240" s="658">
        <v>1</v>
      </c>
      <c r="F240" s="658" t="s">
        <v>122</v>
      </c>
      <c r="G240" s="658" t="s">
        <v>5755</v>
      </c>
      <c r="H240" s="658">
        <v>2021</v>
      </c>
      <c r="I240" s="659" t="s">
        <v>5976</v>
      </c>
      <c r="J240" s="659" t="s">
        <v>5991</v>
      </c>
      <c r="K240" s="659"/>
      <c r="L240" s="659" t="s">
        <v>5723</v>
      </c>
      <c r="M240" s="659" t="s">
        <v>2422</v>
      </c>
      <c r="N240" s="661">
        <f t="shared" si="28"/>
        <v>531</v>
      </c>
      <c r="O240" s="370"/>
      <c r="P240" s="708" t="s">
        <v>176</v>
      </c>
      <c r="Q240" s="376" t="s">
        <v>177</v>
      </c>
      <c r="R240" s="376" t="s">
        <v>5978</v>
      </c>
      <c r="S240" s="376">
        <v>60</v>
      </c>
      <c r="T240" s="376">
        <v>43</v>
      </c>
      <c r="U240" s="376">
        <v>17</v>
      </c>
      <c r="V240" s="376">
        <v>0</v>
      </c>
      <c r="W240" s="370"/>
      <c r="X240" s="668" t="s">
        <v>4364</v>
      </c>
      <c r="Y240" s="376" t="s">
        <v>78</v>
      </c>
      <c r="Z240" s="596" t="s">
        <v>6025</v>
      </c>
      <c r="AA240" s="766"/>
      <c r="AB240" s="596" t="str">
        <f t="shared" si="24"/>
        <v>Unique</v>
      </c>
      <c r="AC240" s="603"/>
      <c r="AD240" s="603"/>
      <c r="AE240" s="603"/>
      <c r="AF240" s="603"/>
      <c r="AG240" s="603"/>
      <c r="AH240" s="603"/>
      <c r="AI240" s="603"/>
      <c r="AJ240" s="603"/>
      <c r="AK240" s="603"/>
      <c r="AL240" s="603"/>
      <c r="AM240" s="603"/>
      <c r="AN240" s="603"/>
      <c r="AO240" s="603"/>
      <c r="AP240" s="603"/>
      <c r="AQ240" s="603"/>
      <c r="AR240" s="603"/>
      <c r="AS240" s="603"/>
      <c r="AT240" s="603"/>
      <c r="AU240" s="603"/>
      <c r="AV240" s="603"/>
      <c r="AW240" s="603"/>
      <c r="AX240" s="603"/>
      <c r="AY240" s="603"/>
      <c r="AZ240" s="603"/>
      <c r="BA240" s="603"/>
      <c r="BB240" s="603"/>
      <c r="BC240" s="603"/>
      <c r="BD240" s="603"/>
      <c r="BE240" s="603"/>
      <c r="BF240" s="603"/>
      <c r="BG240" s="603"/>
      <c r="BH240" s="603"/>
      <c r="BI240" s="603"/>
      <c r="BJ240" s="603"/>
      <c r="BK240" s="603"/>
      <c r="BL240" s="603"/>
      <c r="BM240" s="603"/>
      <c r="BN240" s="603"/>
      <c r="BO240" s="603"/>
      <c r="BP240" s="603"/>
      <c r="BQ240" s="603"/>
      <c r="BR240" s="603"/>
      <c r="BS240" s="603"/>
      <c r="BT240" s="603"/>
      <c r="BU240" s="603"/>
      <c r="BV240" s="603"/>
      <c r="BW240" s="603"/>
      <c r="BX240" s="603"/>
      <c r="BY240" s="603"/>
      <c r="BZ240" s="603"/>
      <c r="CA240" s="603"/>
      <c r="CB240" s="603"/>
      <c r="CC240" s="603"/>
      <c r="CD240" s="603"/>
      <c r="CE240" s="603"/>
      <c r="CF240" s="603"/>
      <c r="CG240" s="603"/>
      <c r="CH240" s="603"/>
      <c r="CI240" s="603"/>
      <c r="CJ240" s="603"/>
      <c r="CK240" s="603"/>
    </row>
    <row r="241" spans="1:89" ht="14.25">
      <c r="A241" s="656" t="str">
        <f t="shared" si="23"/>
        <v>60_1_200921_E_p_er.te</v>
      </c>
      <c r="B241" s="659" t="s">
        <v>5989</v>
      </c>
      <c r="C241" s="659" t="s">
        <v>5990</v>
      </c>
      <c r="D241" s="658">
        <v>60</v>
      </c>
      <c r="E241" s="658">
        <v>1</v>
      </c>
      <c r="F241" s="658" t="s">
        <v>122</v>
      </c>
      <c r="G241" s="658" t="s">
        <v>5755</v>
      </c>
      <c r="H241" s="658">
        <v>2021</v>
      </c>
      <c r="I241" s="659" t="s">
        <v>5976</v>
      </c>
      <c r="J241" s="659" t="s">
        <v>5991</v>
      </c>
      <c r="K241" s="659"/>
      <c r="L241" s="659" t="s">
        <v>5723</v>
      </c>
      <c r="M241" s="659" t="s">
        <v>2422</v>
      </c>
      <c r="N241" s="661">
        <f t="shared" si="28"/>
        <v>531</v>
      </c>
      <c r="O241" s="370"/>
      <c r="P241" s="708" t="s">
        <v>521</v>
      </c>
      <c r="Q241" s="376" t="s">
        <v>522</v>
      </c>
      <c r="R241" s="376" t="s">
        <v>100</v>
      </c>
      <c r="S241" s="376">
        <f t="shared" ref="S241:S247" si="29">T241+U241</f>
        <v>4</v>
      </c>
      <c r="T241" s="376">
        <v>2</v>
      </c>
      <c r="U241" s="376">
        <v>2</v>
      </c>
      <c r="V241" s="376">
        <v>0</v>
      </c>
      <c r="W241" s="370"/>
      <c r="X241" s="668" t="s">
        <v>4364</v>
      </c>
      <c r="Y241" s="376" t="s">
        <v>78</v>
      </c>
      <c r="Z241" s="596" t="s">
        <v>6026</v>
      </c>
      <c r="AA241" s="766"/>
      <c r="AB241" s="596" t="str">
        <f t="shared" si="24"/>
        <v>Unique</v>
      </c>
      <c r="AC241" s="603"/>
      <c r="AD241" s="603"/>
      <c r="AE241" s="603"/>
      <c r="AF241" s="603"/>
      <c r="AG241" s="603"/>
      <c r="AH241" s="603"/>
      <c r="AI241" s="603"/>
      <c r="AJ241" s="603"/>
      <c r="AK241" s="603"/>
      <c r="AL241" s="603"/>
      <c r="AM241" s="603"/>
      <c r="AN241" s="603"/>
      <c r="AO241" s="603"/>
      <c r="AP241" s="603"/>
      <c r="AQ241" s="603"/>
      <c r="AR241" s="603"/>
      <c r="AS241" s="603"/>
      <c r="AT241" s="603"/>
      <c r="AU241" s="603"/>
      <c r="AV241" s="603"/>
      <c r="AW241" s="603"/>
      <c r="AX241" s="603"/>
      <c r="AY241" s="603"/>
      <c r="AZ241" s="603"/>
      <c r="BA241" s="603"/>
      <c r="BB241" s="603"/>
      <c r="BC241" s="603"/>
      <c r="BD241" s="603"/>
      <c r="BE241" s="603"/>
      <c r="BF241" s="603"/>
      <c r="BG241" s="603"/>
      <c r="BH241" s="603"/>
      <c r="BI241" s="603"/>
      <c r="BJ241" s="603"/>
      <c r="BK241" s="603"/>
      <c r="BL241" s="603"/>
      <c r="BM241" s="603"/>
      <c r="BN241" s="603"/>
      <c r="BO241" s="603"/>
      <c r="BP241" s="603"/>
      <c r="BQ241" s="603"/>
      <c r="BR241" s="603"/>
      <c r="BS241" s="603"/>
      <c r="BT241" s="603"/>
      <c r="BU241" s="603"/>
      <c r="BV241" s="603"/>
      <c r="BW241" s="603"/>
      <c r="BX241" s="603"/>
      <c r="BY241" s="603"/>
      <c r="BZ241" s="603"/>
      <c r="CA241" s="603"/>
      <c r="CB241" s="603"/>
      <c r="CC241" s="603"/>
      <c r="CD241" s="603"/>
      <c r="CE241" s="603"/>
      <c r="CF241" s="603"/>
      <c r="CG241" s="603"/>
      <c r="CH241" s="603"/>
      <c r="CI241" s="603"/>
      <c r="CJ241" s="603"/>
      <c r="CK241" s="603"/>
    </row>
    <row r="242" spans="1:89" ht="14.25">
      <c r="A242" s="656" t="str">
        <f t="shared" si="23"/>
        <v>60_1_200921_E_p_ph.pe</v>
      </c>
      <c r="B242" s="659" t="s">
        <v>5989</v>
      </c>
      <c r="C242" s="659" t="s">
        <v>5990</v>
      </c>
      <c r="D242" s="658">
        <v>60</v>
      </c>
      <c r="E242" s="658">
        <v>1</v>
      </c>
      <c r="F242" s="658" t="s">
        <v>122</v>
      </c>
      <c r="G242" s="658" t="s">
        <v>5755</v>
      </c>
      <c r="H242" s="658">
        <v>2021</v>
      </c>
      <c r="I242" s="659" t="s">
        <v>5976</v>
      </c>
      <c r="J242" s="659" t="s">
        <v>5991</v>
      </c>
      <c r="K242" s="659"/>
      <c r="L242" s="659" t="s">
        <v>5723</v>
      </c>
      <c r="M242" s="659" t="s">
        <v>2422</v>
      </c>
      <c r="N242" s="661">
        <f t="shared" si="28"/>
        <v>531</v>
      </c>
      <c r="O242" s="370"/>
      <c r="P242" s="662" t="s">
        <v>3722</v>
      </c>
      <c r="Q242" s="376" t="s">
        <v>3723</v>
      </c>
      <c r="R242" s="376" t="s">
        <v>100</v>
      </c>
      <c r="S242" s="376">
        <f t="shared" si="29"/>
        <v>1</v>
      </c>
      <c r="T242" s="376">
        <v>0</v>
      </c>
      <c r="U242" s="376">
        <v>1</v>
      </c>
      <c r="V242" s="376">
        <v>0</v>
      </c>
      <c r="W242" s="370"/>
      <c r="X242" s="668" t="s">
        <v>4364</v>
      </c>
      <c r="Y242" s="376" t="s">
        <v>78</v>
      </c>
      <c r="Z242" s="596" t="s">
        <v>6027</v>
      </c>
      <c r="AA242" s="766"/>
      <c r="AB242" s="596" t="str">
        <f t="shared" si="24"/>
        <v>Unique</v>
      </c>
      <c r="AC242" s="603"/>
      <c r="AD242" s="603"/>
      <c r="AE242" s="603"/>
      <c r="AF242" s="603"/>
      <c r="AG242" s="603"/>
      <c r="AH242" s="603"/>
      <c r="AI242" s="603"/>
      <c r="AJ242" s="603"/>
      <c r="AK242" s="603"/>
      <c r="AL242" s="603"/>
      <c r="AM242" s="603"/>
      <c r="AN242" s="603"/>
      <c r="AO242" s="603"/>
      <c r="AP242" s="603"/>
      <c r="AQ242" s="603"/>
      <c r="AR242" s="603"/>
      <c r="AS242" s="603"/>
      <c r="AT242" s="603"/>
      <c r="AU242" s="603"/>
      <c r="AV242" s="603"/>
      <c r="AW242" s="603"/>
      <c r="AX242" s="603"/>
      <c r="AY242" s="603"/>
      <c r="AZ242" s="603"/>
      <c r="BA242" s="603"/>
      <c r="BB242" s="603"/>
      <c r="BC242" s="603"/>
      <c r="BD242" s="603"/>
      <c r="BE242" s="603"/>
      <c r="BF242" s="603"/>
      <c r="BG242" s="603"/>
      <c r="BH242" s="603"/>
      <c r="BI242" s="603"/>
      <c r="BJ242" s="603"/>
      <c r="BK242" s="603"/>
      <c r="BL242" s="603"/>
      <c r="BM242" s="603"/>
      <c r="BN242" s="603"/>
      <c r="BO242" s="603"/>
      <c r="BP242" s="603"/>
      <c r="BQ242" s="603"/>
      <c r="BR242" s="603"/>
      <c r="BS242" s="603"/>
      <c r="BT242" s="603"/>
      <c r="BU242" s="603"/>
      <c r="BV242" s="603"/>
      <c r="BW242" s="603"/>
      <c r="BX242" s="603"/>
      <c r="BY242" s="603"/>
      <c r="BZ242" s="603"/>
      <c r="CA242" s="603"/>
      <c r="CB242" s="603"/>
      <c r="CC242" s="603"/>
      <c r="CD242" s="603"/>
      <c r="CE242" s="603"/>
      <c r="CF242" s="603"/>
      <c r="CG242" s="603"/>
      <c r="CH242" s="603"/>
      <c r="CI242" s="603"/>
      <c r="CJ242" s="603"/>
      <c r="CK242" s="603"/>
    </row>
    <row r="243" spans="1:89" ht="14.25">
      <c r="A243" s="656" t="str">
        <f t="shared" si="23"/>
        <v>60_1_200921_E_p_sp.sc</v>
      </c>
      <c r="B243" s="659" t="s">
        <v>5989</v>
      </c>
      <c r="C243" s="659" t="s">
        <v>5990</v>
      </c>
      <c r="D243" s="658">
        <v>60</v>
      </c>
      <c r="E243" s="658">
        <v>1</v>
      </c>
      <c r="F243" s="658" t="s">
        <v>122</v>
      </c>
      <c r="G243" s="658" t="s">
        <v>5755</v>
      </c>
      <c r="H243" s="658">
        <v>2021</v>
      </c>
      <c r="I243" s="659" t="s">
        <v>5976</v>
      </c>
      <c r="J243" s="659" t="s">
        <v>5991</v>
      </c>
      <c r="K243" s="659"/>
      <c r="L243" s="659" t="s">
        <v>5723</v>
      </c>
      <c r="M243" s="659" t="s">
        <v>2422</v>
      </c>
      <c r="N243" s="661">
        <f t="shared" si="28"/>
        <v>531</v>
      </c>
      <c r="O243" s="370"/>
      <c r="P243" s="662" t="s">
        <v>509</v>
      </c>
      <c r="Q243" s="376" t="s">
        <v>510</v>
      </c>
      <c r="R243" s="376" t="s">
        <v>100</v>
      </c>
      <c r="S243" s="376">
        <f t="shared" si="29"/>
        <v>52</v>
      </c>
      <c r="T243" s="376">
        <v>52</v>
      </c>
      <c r="U243" s="376">
        <v>0</v>
      </c>
      <c r="V243" s="376">
        <v>0</v>
      </c>
      <c r="W243" s="370"/>
      <c r="X243" s="668" t="s">
        <v>4364</v>
      </c>
      <c r="Y243" s="376" t="s">
        <v>78</v>
      </c>
      <c r="Z243" s="596" t="s">
        <v>6028</v>
      </c>
      <c r="AA243" s="766"/>
      <c r="AB243" s="596" t="str">
        <f t="shared" si="24"/>
        <v>Unique</v>
      </c>
      <c r="AC243" s="603"/>
      <c r="AD243" s="603"/>
      <c r="AE243" s="603"/>
      <c r="AF243" s="603"/>
      <c r="AG243" s="603"/>
      <c r="AH243" s="603"/>
      <c r="AI243" s="603"/>
      <c r="AJ243" s="603"/>
      <c r="AK243" s="603"/>
      <c r="AL243" s="603"/>
      <c r="AM243" s="603"/>
      <c r="AN243" s="603"/>
      <c r="AO243" s="603"/>
      <c r="AP243" s="603"/>
      <c r="AQ243" s="603"/>
      <c r="AR243" s="603"/>
      <c r="AS243" s="603"/>
      <c r="AT243" s="603"/>
      <c r="AU243" s="603"/>
      <c r="AV243" s="603"/>
      <c r="AW243" s="603"/>
      <c r="AX243" s="603"/>
      <c r="AY243" s="603"/>
      <c r="AZ243" s="603"/>
      <c r="BA243" s="603"/>
      <c r="BB243" s="603"/>
      <c r="BC243" s="603"/>
      <c r="BD243" s="603"/>
      <c r="BE243" s="603"/>
      <c r="BF243" s="603"/>
      <c r="BG243" s="603"/>
      <c r="BH243" s="603"/>
      <c r="BI243" s="603"/>
      <c r="BJ243" s="603"/>
      <c r="BK243" s="603"/>
      <c r="BL243" s="603"/>
      <c r="BM243" s="603"/>
      <c r="BN243" s="603"/>
      <c r="BO243" s="603"/>
      <c r="BP243" s="603"/>
      <c r="BQ243" s="603"/>
      <c r="BR243" s="603"/>
      <c r="BS243" s="603"/>
      <c r="BT243" s="603"/>
      <c r="BU243" s="603"/>
      <c r="BV243" s="603"/>
      <c r="BW243" s="603"/>
      <c r="BX243" s="603"/>
      <c r="BY243" s="603"/>
      <c r="BZ243" s="603"/>
      <c r="CA243" s="603"/>
      <c r="CB243" s="603"/>
      <c r="CC243" s="603"/>
      <c r="CD243" s="603"/>
      <c r="CE243" s="603"/>
      <c r="CF243" s="603"/>
      <c r="CG243" s="603"/>
      <c r="CH243" s="603"/>
      <c r="CI243" s="603"/>
      <c r="CJ243" s="603"/>
      <c r="CK243" s="603"/>
    </row>
    <row r="244" spans="1:89" ht="14.25">
      <c r="A244" s="656" t="str">
        <f t="shared" si="23"/>
        <v>60_1_120721_E_p_ph.pe</v>
      </c>
      <c r="B244" s="659" t="s">
        <v>5989</v>
      </c>
      <c r="C244" s="659" t="s">
        <v>5990</v>
      </c>
      <c r="D244" s="658">
        <v>60</v>
      </c>
      <c r="E244" s="658">
        <v>1</v>
      </c>
      <c r="F244" s="658" t="s">
        <v>5719</v>
      </c>
      <c r="G244" s="658" t="s">
        <v>5720</v>
      </c>
      <c r="H244" s="658">
        <v>2021</v>
      </c>
      <c r="I244" s="659" t="s">
        <v>5976</v>
      </c>
      <c r="J244" s="659" t="s">
        <v>5991</v>
      </c>
      <c r="K244" s="659"/>
      <c r="L244" s="659" t="s">
        <v>5723</v>
      </c>
      <c r="M244" s="659" t="s">
        <v>2422</v>
      </c>
      <c r="N244" s="661">
        <v>270</v>
      </c>
      <c r="O244" s="370"/>
      <c r="P244" s="662" t="s">
        <v>3722</v>
      </c>
      <c r="Q244" s="376" t="s">
        <v>3723</v>
      </c>
      <c r="R244" s="376" t="s">
        <v>100</v>
      </c>
      <c r="S244" s="376">
        <f t="shared" si="29"/>
        <v>1</v>
      </c>
      <c r="T244" s="376">
        <v>0</v>
      </c>
      <c r="U244" s="376">
        <v>1</v>
      </c>
      <c r="V244" s="376">
        <v>0</v>
      </c>
      <c r="W244" s="370"/>
      <c r="X244" s="668" t="s">
        <v>4364</v>
      </c>
      <c r="Y244" s="376" t="s">
        <v>78</v>
      </c>
      <c r="Z244" s="596" t="s">
        <v>6029</v>
      </c>
      <c r="AA244" s="766"/>
      <c r="AB244" s="596" t="str">
        <f t="shared" si="24"/>
        <v>Unique</v>
      </c>
      <c r="AC244" s="603"/>
      <c r="AD244" s="603"/>
      <c r="AE244" s="603"/>
      <c r="AF244" s="603"/>
      <c r="AG244" s="603"/>
      <c r="AH244" s="603"/>
      <c r="AI244" s="603"/>
      <c r="AJ244" s="603"/>
      <c r="AK244" s="603"/>
      <c r="AL244" s="603"/>
      <c r="AM244" s="603"/>
      <c r="AN244" s="603"/>
      <c r="AO244" s="603"/>
      <c r="AP244" s="603"/>
      <c r="AQ244" s="603"/>
      <c r="AR244" s="603"/>
      <c r="AS244" s="603"/>
      <c r="AT244" s="603"/>
      <c r="AU244" s="603"/>
      <c r="AV244" s="603"/>
      <c r="AW244" s="603"/>
      <c r="AX244" s="603"/>
      <c r="AY244" s="603"/>
      <c r="AZ244" s="603"/>
      <c r="BA244" s="603"/>
      <c r="BB244" s="603"/>
      <c r="BC244" s="603"/>
      <c r="BD244" s="603"/>
      <c r="BE244" s="603"/>
      <c r="BF244" s="603"/>
      <c r="BG244" s="603"/>
      <c r="BH244" s="603"/>
      <c r="BI244" s="603"/>
      <c r="BJ244" s="603"/>
      <c r="BK244" s="603"/>
      <c r="BL244" s="603"/>
      <c r="BM244" s="603"/>
      <c r="BN244" s="603"/>
      <c r="BO244" s="603"/>
      <c r="BP244" s="603"/>
      <c r="BQ244" s="603"/>
      <c r="BR244" s="603"/>
      <c r="BS244" s="603"/>
      <c r="BT244" s="603"/>
      <c r="BU244" s="603"/>
      <c r="BV244" s="603"/>
      <c r="BW244" s="603"/>
      <c r="BX244" s="603"/>
      <c r="BY244" s="603"/>
      <c r="BZ244" s="603"/>
      <c r="CA244" s="603"/>
      <c r="CB244" s="603"/>
      <c r="CC244" s="603"/>
      <c r="CD244" s="603"/>
      <c r="CE244" s="603"/>
      <c r="CF244" s="603"/>
      <c r="CG244" s="603"/>
      <c r="CH244" s="603"/>
      <c r="CI244" s="603"/>
      <c r="CJ244" s="603"/>
      <c r="CK244" s="603"/>
    </row>
    <row r="245" spans="1:89" ht="14.25">
      <c r="A245" s="656" t="str">
        <f t="shared" si="23"/>
        <v>60_1_120721_E_p_ph.di</v>
      </c>
      <c r="B245" s="659" t="s">
        <v>5989</v>
      </c>
      <c r="C245" s="659" t="s">
        <v>5990</v>
      </c>
      <c r="D245" s="658">
        <v>60</v>
      </c>
      <c r="E245" s="658">
        <v>1</v>
      </c>
      <c r="F245" s="658" t="s">
        <v>5719</v>
      </c>
      <c r="G245" s="658" t="s">
        <v>5720</v>
      </c>
      <c r="H245" s="658">
        <v>2021</v>
      </c>
      <c r="I245" s="659" t="s">
        <v>5976</v>
      </c>
      <c r="J245" s="659" t="s">
        <v>5991</v>
      </c>
      <c r="K245" s="659"/>
      <c r="L245" s="659" t="s">
        <v>5723</v>
      </c>
      <c r="M245" s="659" t="s">
        <v>2422</v>
      </c>
      <c r="N245" s="661">
        <v>270</v>
      </c>
      <c r="O245" s="370"/>
      <c r="P245" s="662" t="s">
        <v>6030</v>
      </c>
      <c r="Q245" s="376" t="s">
        <v>4123</v>
      </c>
      <c r="R245" s="376" t="s">
        <v>100</v>
      </c>
      <c r="S245" s="376">
        <f t="shared" si="29"/>
        <v>1</v>
      </c>
      <c r="T245" s="376">
        <v>0</v>
      </c>
      <c r="U245" s="376">
        <v>1</v>
      </c>
      <c r="V245" s="376">
        <v>0</v>
      </c>
      <c r="W245" s="370"/>
      <c r="X245" s="668" t="s">
        <v>4364</v>
      </c>
      <c r="Y245" s="376" t="s">
        <v>78</v>
      </c>
      <c r="Z245" s="596" t="s">
        <v>6031</v>
      </c>
      <c r="AA245" s="766"/>
      <c r="AB245" s="596" t="str">
        <f t="shared" si="24"/>
        <v>Unique</v>
      </c>
      <c r="AC245" s="603"/>
      <c r="AD245" s="603"/>
      <c r="AE245" s="603"/>
      <c r="AF245" s="603"/>
      <c r="AG245" s="603"/>
      <c r="AH245" s="603"/>
      <c r="AI245" s="603"/>
      <c r="AJ245" s="603"/>
      <c r="AK245" s="603"/>
      <c r="AL245" s="603"/>
      <c r="AM245" s="603"/>
      <c r="AN245" s="603"/>
      <c r="AO245" s="603"/>
      <c r="AP245" s="603"/>
      <c r="AQ245" s="603"/>
      <c r="AR245" s="603"/>
      <c r="AS245" s="603"/>
      <c r="AT245" s="603"/>
      <c r="AU245" s="603"/>
      <c r="AV245" s="603"/>
      <c r="AW245" s="603"/>
      <c r="AX245" s="603"/>
      <c r="AY245" s="603"/>
      <c r="AZ245" s="603"/>
      <c r="BA245" s="603"/>
      <c r="BB245" s="603"/>
      <c r="BC245" s="603"/>
      <c r="BD245" s="603"/>
      <c r="BE245" s="603"/>
      <c r="BF245" s="603"/>
      <c r="BG245" s="603"/>
      <c r="BH245" s="603"/>
      <c r="BI245" s="603"/>
      <c r="BJ245" s="603"/>
      <c r="BK245" s="603"/>
      <c r="BL245" s="603"/>
      <c r="BM245" s="603"/>
      <c r="BN245" s="603"/>
      <c r="BO245" s="603"/>
      <c r="BP245" s="603"/>
      <c r="BQ245" s="603"/>
      <c r="BR245" s="603"/>
      <c r="BS245" s="603"/>
      <c r="BT245" s="603"/>
      <c r="BU245" s="603"/>
      <c r="BV245" s="603"/>
      <c r="BW245" s="603"/>
      <c r="BX245" s="603"/>
      <c r="BY245" s="603"/>
      <c r="BZ245" s="603"/>
      <c r="CA245" s="603"/>
      <c r="CB245" s="603"/>
      <c r="CC245" s="603"/>
      <c r="CD245" s="603"/>
      <c r="CE245" s="603"/>
      <c r="CF245" s="603"/>
      <c r="CG245" s="603"/>
      <c r="CH245" s="603"/>
      <c r="CI245" s="603"/>
      <c r="CJ245" s="603"/>
      <c r="CK245" s="603"/>
    </row>
    <row r="246" spans="1:89" ht="14.25">
      <c r="A246" s="656" t="str">
        <f t="shared" si="23"/>
        <v>60_1_120721_E_p_ch.fe</v>
      </c>
      <c r="B246" s="659" t="s">
        <v>5989</v>
      </c>
      <c r="C246" s="659" t="s">
        <v>5990</v>
      </c>
      <c r="D246" s="658">
        <v>60</v>
      </c>
      <c r="E246" s="658">
        <v>1</v>
      </c>
      <c r="F246" s="658" t="s">
        <v>5719</v>
      </c>
      <c r="G246" s="658" t="s">
        <v>5720</v>
      </c>
      <c r="H246" s="658">
        <v>2021</v>
      </c>
      <c r="I246" s="659" t="s">
        <v>5976</v>
      </c>
      <c r="J246" s="659" t="s">
        <v>5991</v>
      </c>
      <c r="K246" s="659"/>
      <c r="L246" s="659" t="s">
        <v>5723</v>
      </c>
      <c r="M246" s="659" t="s">
        <v>2422</v>
      </c>
      <c r="N246" s="661">
        <v>270</v>
      </c>
      <c r="O246" s="370"/>
      <c r="P246" s="708" t="s">
        <v>2378</v>
      </c>
      <c r="Q246" s="376" t="s">
        <v>2379</v>
      </c>
      <c r="R246" s="376" t="s">
        <v>100</v>
      </c>
      <c r="S246" s="376">
        <f t="shared" si="29"/>
        <v>1</v>
      </c>
      <c r="T246" s="376">
        <v>0</v>
      </c>
      <c r="U246" s="376">
        <v>1</v>
      </c>
      <c r="V246" s="376">
        <v>0</v>
      </c>
      <c r="W246" s="370"/>
      <c r="X246" s="668" t="s">
        <v>4364</v>
      </c>
      <c r="Y246" s="376" t="s">
        <v>78</v>
      </c>
      <c r="Z246" s="596" t="s">
        <v>6032</v>
      </c>
      <c r="AA246" s="766"/>
      <c r="AB246" s="596" t="str">
        <f t="shared" si="24"/>
        <v>Unique</v>
      </c>
      <c r="AC246" s="603"/>
      <c r="AD246" s="603"/>
      <c r="AE246" s="603"/>
      <c r="AF246" s="603"/>
      <c r="AG246" s="603"/>
      <c r="AH246" s="603"/>
      <c r="AI246" s="603"/>
      <c r="AJ246" s="603"/>
      <c r="AK246" s="603"/>
      <c r="AL246" s="603"/>
      <c r="AM246" s="603"/>
      <c r="AN246" s="603"/>
      <c r="AO246" s="603"/>
      <c r="AP246" s="603"/>
      <c r="AQ246" s="603"/>
      <c r="AR246" s="603"/>
      <c r="AS246" s="603"/>
      <c r="AT246" s="603"/>
      <c r="AU246" s="603"/>
      <c r="AV246" s="603"/>
      <c r="AW246" s="603"/>
      <c r="AX246" s="603"/>
      <c r="AY246" s="603"/>
      <c r="AZ246" s="603"/>
      <c r="BA246" s="603"/>
      <c r="BB246" s="603"/>
      <c r="BC246" s="603"/>
      <c r="BD246" s="603"/>
      <c r="BE246" s="603"/>
      <c r="BF246" s="603"/>
      <c r="BG246" s="603"/>
      <c r="BH246" s="603"/>
      <c r="BI246" s="603"/>
      <c r="BJ246" s="603"/>
      <c r="BK246" s="603"/>
      <c r="BL246" s="603"/>
      <c r="BM246" s="603"/>
      <c r="BN246" s="603"/>
      <c r="BO246" s="603"/>
      <c r="BP246" s="603"/>
      <c r="BQ246" s="603"/>
      <c r="BR246" s="603"/>
      <c r="BS246" s="603"/>
      <c r="BT246" s="603"/>
      <c r="BU246" s="603"/>
      <c r="BV246" s="603"/>
      <c r="BW246" s="603"/>
      <c r="BX246" s="603"/>
      <c r="BY246" s="603"/>
      <c r="BZ246" s="603"/>
      <c r="CA246" s="603"/>
      <c r="CB246" s="603"/>
      <c r="CC246" s="603"/>
      <c r="CD246" s="603"/>
      <c r="CE246" s="603"/>
      <c r="CF246" s="603"/>
      <c r="CG246" s="603"/>
      <c r="CH246" s="603"/>
      <c r="CI246" s="603"/>
      <c r="CJ246" s="603"/>
      <c r="CK246" s="603"/>
    </row>
    <row r="247" spans="1:89" ht="14.25">
      <c r="A247" s="656" t="str">
        <f t="shared" si="23"/>
        <v>60_1_120721_E_p_sp.sc</v>
      </c>
      <c r="B247" s="659" t="s">
        <v>5989</v>
      </c>
      <c r="C247" s="659" t="s">
        <v>5990</v>
      </c>
      <c r="D247" s="658">
        <v>60</v>
      </c>
      <c r="E247" s="658">
        <v>1</v>
      </c>
      <c r="F247" s="658" t="s">
        <v>5719</v>
      </c>
      <c r="G247" s="658" t="s">
        <v>5720</v>
      </c>
      <c r="H247" s="658">
        <v>2021</v>
      </c>
      <c r="I247" s="659" t="s">
        <v>5976</v>
      </c>
      <c r="J247" s="659" t="s">
        <v>5991</v>
      </c>
      <c r="K247" s="659"/>
      <c r="L247" s="659" t="s">
        <v>5723</v>
      </c>
      <c r="M247" s="659" t="s">
        <v>2422</v>
      </c>
      <c r="N247" s="661">
        <v>270</v>
      </c>
      <c r="O247" s="370"/>
      <c r="P247" s="662" t="s">
        <v>509</v>
      </c>
      <c r="Q247" s="376" t="s">
        <v>510</v>
      </c>
      <c r="R247" s="376" t="s">
        <v>100</v>
      </c>
      <c r="S247" s="376">
        <f t="shared" si="29"/>
        <v>106</v>
      </c>
      <c r="T247" s="376">
        <v>106</v>
      </c>
      <c r="U247" s="376">
        <v>0</v>
      </c>
      <c r="V247" s="376">
        <v>0</v>
      </c>
      <c r="W247" s="370"/>
      <c r="X247" s="668" t="s">
        <v>4364</v>
      </c>
      <c r="Y247" s="376" t="s">
        <v>78</v>
      </c>
      <c r="Z247" s="596" t="s">
        <v>6033</v>
      </c>
      <c r="AA247" s="766"/>
      <c r="AB247" s="596" t="str">
        <f t="shared" si="24"/>
        <v>Unique</v>
      </c>
      <c r="AC247" s="603"/>
      <c r="AD247" s="603"/>
      <c r="AE247" s="603"/>
      <c r="AF247" s="603"/>
      <c r="AG247" s="603"/>
      <c r="AH247" s="603"/>
      <c r="AI247" s="603"/>
      <c r="AJ247" s="603"/>
      <c r="AK247" s="603"/>
      <c r="AL247" s="603"/>
      <c r="AM247" s="603"/>
      <c r="AN247" s="603"/>
      <c r="AO247" s="603"/>
      <c r="AP247" s="603"/>
      <c r="AQ247" s="603"/>
      <c r="AR247" s="603"/>
      <c r="AS247" s="603"/>
      <c r="AT247" s="603"/>
      <c r="AU247" s="603"/>
      <c r="AV247" s="603"/>
      <c r="AW247" s="603"/>
      <c r="AX247" s="603"/>
      <c r="AY247" s="603"/>
      <c r="AZ247" s="603"/>
      <c r="BA247" s="603"/>
      <c r="BB247" s="603"/>
      <c r="BC247" s="603"/>
      <c r="BD247" s="603"/>
      <c r="BE247" s="603"/>
      <c r="BF247" s="603"/>
      <c r="BG247" s="603"/>
      <c r="BH247" s="603"/>
      <c r="BI247" s="603"/>
      <c r="BJ247" s="603"/>
      <c r="BK247" s="603"/>
      <c r="BL247" s="603"/>
      <c r="BM247" s="603"/>
      <c r="BN247" s="603"/>
      <c r="BO247" s="603"/>
      <c r="BP247" s="603"/>
      <c r="BQ247" s="603"/>
      <c r="BR247" s="603"/>
      <c r="BS247" s="603"/>
      <c r="BT247" s="603"/>
      <c r="BU247" s="603"/>
      <c r="BV247" s="603"/>
      <c r="BW247" s="603"/>
      <c r="BX247" s="603"/>
      <c r="BY247" s="603"/>
      <c r="BZ247" s="603"/>
      <c r="CA247" s="603"/>
      <c r="CB247" s="603"/>
      <c r="CC247" s="603"/>
      <c r="CD247" s="603"/>
      <c r="CE247" s="603"/>
      <c r="CF247" s="603"/>
      <c r="CG247" s="603"/>
      <c r="CH247" s="603"/>
      <c r="CI247" s="603"/>
      <c r="CJ247" s="603"/>
      <c r="CK247" s="603"/>
    </row>
    <row r="248" spans="1:89" ht="14.25">
      <c r="A248" s="656" t="str">
        <f t="shared" si="23"/>
        <v>69_1_310521_HEF_p_ep.ba</v>
      </c>
      <c r="B248" s="666" t="s">
        <v>5974</v>
      </c>
      <c r="C248" s="666" t="s">
        <v>5975</v>
      </c>
      <c r="D248" s="665">
        <v>69</v>
      </c>
      <c r="E248" s="665">
        <v>1</v>
      </c>
      <c r="F248" s="665" t="s">
        <v>5728</v>
      </c>
      <c r="G248" s="665" t="s">
        <v>2084</v>
      </c>
      <c r="H248" s="665">
        <v>2021</v>
      </c>
      <c r="I248" s="666" t="s">
        <v>5976</v>
      </c>
      <c r="J248" s="666" t="s">
        <v>5977</v>
      </c>
      <c r="K248" s="666"/>
      <c r="L248" s="666" t="s">
        <v>5723</v>
      </c>
      <c r="M248" s="666" t="s">
        <v>2422</v>
      </c>
      <c r="N248" s="661">
        <v>17</v>
      </c>
      <c r="O248" s="603"/>
      <c r="P248" s="667" t="s">
        <v>84</v>
      </c>
      <c r="Q248" s="596" t="s">
        <v>85</v>
      </c>
      <c r="R248" s="596" t="s">
        <v>2422</v>
      </c>
      <c r="S248" s="596">
        <v>2</v>
      </c>
      <c r="T248" s="596">
        <v>0</v>
      </c>
      <c r="U248" s="596">
        <v>2</v>
      </c>
      <c r="V248" s="596">
        <v>0</v>
      </c>
      <c r="W248" s="603"/>
      <c r="X248" s="701" t="s">
        <v>4364</v>
      </c>
      <c r="Y248" s="376" t="s">
        <v>78</v>
      </c>
      <c r="Z248" s="596" t="s">
        <v>6034</v>
      </c>
      <c r="AA248" s="766"/>
      <c r="AB248" s="596" t="str">
        <f t="shared" si="24"/>
        <v>Unique</v>
      </c>
      <c r="AC248" s="603"/>
      <c r="AD248" s="603"/>
      <c r="AE248" s="603"/>
      <c r="AF248" s="603"/>
      <c r="AG248" s="603"/>
      <c r="AH248" s="603"/>
      <c r="AI248" s="603"/>
      <c r="AJ248" s="603"/>
      <c r="AK248" s="603"/>
      <c r="AL248" s="603"/>
      <c r="AM248" s="603"/>
      <c r="AN248" s="603"/>
      <c r="AO248" s="603"/>
      <c r="AP248" s="603"/>
      <c r="AQ248" s="603"/>
      <c r="AR248" s="603"/>
      <c r="AS248" s="603"/>
      <c r="AT248" s="603"/>
      <c r="AU248" s="603"/>
      <c r="AV248" s="603"/>
      <c r="AW248" s="603"/>
      <c r="AX248" s="603"/>
      <c r="AY248" s="603"/>
      <c r="AZ248" s="603"/>
      <c r="BA248" s="603"/>
      <c r="BB248" s="603"/>
      <c r="BC248" s="603"/>
      <c r="BD248" s="603"/>
      <c r="BE248" s="603"/>
      <c r="BF248" s="603"/>
      <c r="BG248" s="603"/>
      <c r="BH248" s="603"/>
      <c r="BI248" s="603"/>
      <c r="BJ248" s="603"/>
      <c r="BK248" s="603"/>
      <c r="BL248" s="603"/>
      <c r="BM248" s="603"/>
      <c r="BN248" s="603"/>
      <c r="BO248" s="603"/>
      <c r="BP248" s="603"/>
      <c r="BQ248" s="603"/>
      <c r="BR248" s="603"/>
      <c r="BS248" s="603"/>
      <c r="BT248" s="603"/>
      <c r="BU248" s="603"/>
      <c r="BV248" s="603"/>
      <c r="BW248" s="603"/>
      <c r="BX248" s="603"/>
      <c r="BY248" s="603"/>
      <c r="BZ248" s="603"/>
      <c r="CA248" s="603"/>
      <c r="CB248" s="603"/>
      <c r="CC248" s="603"/>
      <c r="CD248" s="603"/>
      <c r="CE248" s="603"/>
      <c r="CF248" s="603"/>
      <c r="CG248" s="603"/>
      <c r="CH248" s="603"/>
      <c r="CI248" s="603"/>
      <c r="CJ248" s="603"/>
      <c r="CK248" s="603"/>
    </row>
    <row r="249" spans="1:89" ht="14.25">
      <c r="A249" s="656" t="str">
        <f t="shared" si="23"/>
        <v>69_1_310521_HEF_p_sp.</v>
      </c>
      <c r="B249" s="666" t="s">
        <v>5974</v>
      </c>
      <c r="C249" s="666" t="s">
        <v>5975</v>
      </c>
      <c r="D249" s="665">
        <v>69</v>
      </c>
      <c r="E249" s="665">
        <v>1</v>
      </c>
      <c r="F249" s="665" t="s">
        <v>5728</v>
      </c>
      <c r="G249" s="665" t="s">
        <v>2084</v>
      </c>
      <c r="H249" s="665">
        <v>2021</v>
      </c>
      <c r="I249" s="666" t="s">
        <v>5976</v>
      </c>
      <c r="J249" s="666" t="s">
        <v>5977</v>
      </c>
      <c r="K249" s="666"/>
      <c r="L249" s="666" t="s">
        <v>5723</v>
      </c>
      <c r="M249" s="666" t="s">
        <v>2422</v>
      </c>
      <c r="N249" s="661">
        <v>17</v>
      </c>
      <c r="O249" s="603"/>
      <c r="P249" s="667" t="s">
        <v>1163</v>
      </c>
      <c r="Q249" s="596" t="s">
        <v>1164</v>
      </c>
      <c r="R249" s="596" t="s">
        <v>2422</v>
      </c>
      <c r="S249" s="596">
        <v>1</v>
      </c>
      <c r="T249" s="596">
        <v>0</v>
      </c>
      <c r="U249" s="596">
        <v>1</v>
      </c>
      <c r="V249" s="596">
        <v>0</v>
      </c>
      <c r="W249" s="603"/>
      <c r="X249" s="701" t="s">
        <v>4364</v>
      </c>
      <c r="Y249" s="376" t="s">
        <v>78</v>
      </c>
      <c r="Z249" s="596" t="s">
        <v>6035</v>
      </c>
      <c r="AA249" s="766"/>
      <c r="AB249" s="596" t="str">
        <f t="shared" si="24"/>
        <v>Unique</v>
      </c>
      <c r="AC249" s="603"/>
      <c r="AD249" s="603"/>
      <c r="AE249" s="603"/>
      <c r="AF249" s="603"/>
      <c r="AG249" s="603"/>
      <c r="AH249" s="603"/>
      <c r="AI249" s="603"/>
      <c r="AJ249" s="603"/>
      <c r="AK249" s="603"/>
      <c r="AL249" s="603"/>
      <c r="AM249" s="603"/>
      <c r="AN249" s="603"/>
      <c r="AO249" s="603"/>
      <c r="AP249" s="603"/>
      <c r="AQ249" s="603"/>
      <c r="AR249" s="603"/>
      <c r="AS249" s="603"/>
      <c r="AT249" s="603"/>
      <c r="AU249" s="603"/>
      <c r="AV249" s="603"/>
      <c r="AW249" s="603"/>
      <c r="AX249" s="603"/>
      <c r="AY249" s="603"/>
      <c r="AZ249" s="603"/>
      <c r="BA249" s="603"/>
      <c r="BB249" s="603"/>
      <c r="BC249" s="603"/>
      <c r="BD249" s="603"/>
      <c r="BE249" s="603"/>
      <c r="BF249" s="603"/>
      <c r="BG249" s="603"/>
      <c r="BH249" s="603"/>
      <c r="BI249" s="603"/>
      <c r="BJ249" s="603"/>
      <c r="BK249" s="603"/>
      <c r="BL249" s="603"/>
      <c r="BM249" s="603"/>
      <c r="BN249" s="603"/>
      <c r="BO249" s="603"/>
      <c r="BP249" s="603"/>
      <c r="BQ249" s="603"/>
      <c r="BR249" s="603"/>
      <c r="BS249" s="603"/>
      <c r="BT249" s="603"/>
      <c r="BU249" s="603"/>
      <c r="BV249" s="603"/>
      <c r="BW249" s="603"/>
      <c r="BX249" s="603"/>
      <c r="BY249" s="603"/>
      <c r="BZ249" s="603"/>
      <c r="CA249" s="603"/>
      <c r="CB249" s="603"/>
      <c r="CC249" s="603"/>
      <c r="CD249" s="603"/>
      <c r="CE249" s="603"/>
      <c r="CF249" s="603"/>
      <c r="CG249" s="603"/>
      <c r="CH249" s="603"/>
      <c r="CI249" s="603"/>
      <c r="CJ249" s="603"/>
      <c r="CK249" s="603"/>
    </row>
    <row r="250" spans="1:89" ht="14.25">
      <c r="A250" s="656" t="str">
        <f t="shared" si="23"/>
        <v>69_1_310521_HEF_p_ep.el</v>
      </c>
      <c r="B250" s="666" t="s">
        <v>5974</v>
      </c>
      <c r="C250" s="666" t="s">
        <v>5975</v>
      </c>
      <c r="D250" s="665">
        <v>69</v>
      </c>
      <c r="E250" s="665">
        <v>1</v>
      </c>
      <c r="F250" s="665" t="s">
        <v>5728</v>
      </c>
      <c r="G250" s="665" t="s">
        <v>2084</v>
      </c>
      <c r="H250" s="665">
        <v>2021</v>
      </c>
      <c r="I250" s="666" t="s">
        <v>5976</v>
      </c>
      <c r="J250" s="666" t="s">
        <v>5977</v>
      </c>
      <c r="K250" s="666"/>
      <c r="L250" s="666" t="s">
        <v>5723</v>
      </c>
      <c r="M250" s="666" t="s">
        <v>2422</v>
      </c>
      <c r="N250" s="661">
        <v>17</v>
      </c>
      <c r="O250" s="603"/>
      <c r="P250" s="667" t="s">
        <v>2312</v>
      </c>
      <c r="Q250" s="596" t="s">
        <v>2313</v>
      </c>
      <c r="R250" s="596" t="s">
        <v>2422</v>
      </c>
      <c r="S250" s="596">
        <v>2</v>
      </c>
      <c r="T250" s="596">
        <v>0</v>
      </c>
      <c r="U250" s="596">
        <v>2</v>
      </c>
      <c r="V250" s="596">
        <v>0</v>
      </c>
      <c r="W250" s="603"/>
      <c r="X250" s="701" t="s">
        <v>4364</v>
      </c>
      <c r="Y250" s="376" t="s">
        <v>78</v>
      </c>
      <c r="Z250" s="596" t="s">
        <v>6036</v>
      </c>
      <c r="AA250" s="766"/>
      <c r="AB250" s="596" t="str">
        <f t="shared" si="24"/>
        <v>Unique</v>
      </c>
      <c r="AC250" s="603"/>
      <c r="AD250" s="603"/>
      <c r="AE250" s="603"/>
      <c r="AF250" s="603"/>
      <c r="AG250" s="603"/>
      <c r="AH250" s="603"/>
      <c r="AI250" s="603"/>
      <c r="AJ250" s="603"/>
      <c r="AK250" s="603"/>
      <c r="AL250" s="603"/>
      <c r="AM250" s="603"/>
      <c r="AN250" s="603"/>
      <c r="AO250" s="603"/>
      <c r="AP250" s="603"/>
      <c r="AQ250" s="603"/>
      <c r="AR250" s="603"/>
      <c r="AS250" s="603"/>
      <c r="AT250" s="603"/>
      <c r="AU250" s="603"/>
      <c r="AV250" s="603"/>
      <c r="AW250" s="603"/>
      <c r="AX250" s="603"/>
      <c r="AY250" s="603"/>
      <c r="AZ250" s="603"/>
      <c r="BA250" s="603"/>
      <c r="BB250" s="603"/>
      <c r="BC250" s="603"/>
      <c r="BD250" s="603"/>
      <c r="BE250" s="603"/>
      <c r="BF250" s="603"/>
      <c r="BG250" s="603"/>
      <c r="BH250" s="603"/>
      <c r="BI250" s="603"/>
      <c r="BJ250" s="603"/>
      <c r="BK250" s="603"/>
      <c r="BL250" s="603"/>
      <c r="BM250" s="603"/>
      <c r="BN250" s="603"/>
      <c r="BO250" s="603"/>
      <c r="BP250" s="603"/>
      <c r="BQ250" s="603"/>
      <c r="BR250" s="603"/>
      <c r="BS250" s="603"/>
      <c r="BT250" s="603"/>
      <c r="BU250" s="603"/>
      <c r="BV250" s="603"/>
      <c r="BW250" s="603"/>
      <c r="BX250" s="603"/>
      <c r="BY250" s="603"/>
      <c r="BZ250" s="603"/>
      <c r="CA250" s="603"/>
      <c r="CB250" s="603"/>
      <c r="CC250" s="603"/>
      <c r="CD250" s="603"/>
      <c r="CE250" s="603"/>
      <c r="CF250" s="603"/>
      <c r="CG250" s="603"/>
      <c r="CH250" s="603"/>
      <c r="CI250" s="603"/>
      <c r="CJ250" s="603"/>
      <c r="CK250" s="603"/>
    </row>
    <row r="251" spans="1:89" ht="14.25">
      <c r="A251" s="656" t="str">
        <f t="shared" si="23"/>
        <v>48_1_310521_BI_p_ep.ba</v>
      </c>
      <c r="B251" s="704" t="s">
        <v>6008</v>
      </c>
      <c r="C251" s="704" t="s">
        <v>6009</v>
      </c>
      <c r="D251" s="705">
        <v>48</v>
      </c>
      <c r="E251" s="705">
        <v>1</v>
      </c>
      <c r="F251" s="705" t="s">
        <v>5728</v>
      </c>
      <c r="G251" s="705" t="s">
        <v>2084</v>
      </c>
      <c r="H251" s="705">
        <v>2021</v>
      </c>
      <c r="I251" s="704" t="s">
        <v>5976</v>
      </c>
      <c r="J251" s="704" t="s">
        <v>6010</v>
      </c>
      <c r="K251" s="704"/>
      <c r="L251" s="704" t="s">
        <v>5723</v>
      </c>
      <c r="M251" s="704" t="s">
        <v>2422</v>
      </c>
      <c r="N251" s="661">
        <v>10</v>
      </c>
      <c r="O251" s="603"/>
      <c r="P251" s="667" t="s">
        <v>84</v>
      </c>
      <c r="Q251" s="596" t="s">
        <v>85</v>
      </c>
      <c r="R251" s="596" t="s">
        <v>2422</v>
      </c>
      <c r="S251" s="596">
        <v>1</v>
      </c>
      <c r="T251" s="596">
        <v>0</v>
      </c>
      <c r="U251" s="596">
        <v>1</v>
      </c>
      <c r="V251" s="596">
        <v>0</v>
      </c>
      <c r="W251" s="603"/>
      <c r="X251" s="668" t="s">
        <v>4364</v>
      </c>
      <c r="Y251" s="376" t="s">
        <v>78</v>
      </c>
      <c r="Z251" s="596" t="s">
        <v>6037</v>
      </c>
      <c r="AA251" s="766"/>
      <c r="AB251" s="596" t="str">
        <f t="shared" si="24"/>
        <v>Unique</v>
      </c>
      <c r="AC251" s="603"/>
      <c r="AD251" s="603"/>
      <c r="AE251" s="603"/>
      <c r="AF251" s="603"/>
      <c r="AG251" s="603"/>
      <c r="AH251" s="603"/>
      <c r="AI251" s="603"/>
      <c r="AJ251" s="603"/>
      <c r="AK251" s="603"/>
      <c r="AL251" s="603"/>
      <c r="AM251" s="603"/>
      <c r="AN251" s="603"/>
      <c r="AO251" s="603"/>
      <c r="AP251" s="603"/>
      <c r="AQ251" s="603"/>
      <c r="AR251" s="603"/>
      <c r="AS251" s="603"/>
      <c r="AT251" s="603"/>
      <c r="AU251" s="603"/>
      <c r="AV251" s="603"/>
      <c r="AW251" s="603"/>
      <c r="AX251" s="603"/>
      <c r="AY251" s="603"/>
      <c r="AZ251" s="603"/>
      <c r="BA251" s="603"/>
      <c r="BB251" s="603"/>
      <c r="BC251" s="603"/>
      <c r="BD251" s="603"/>
      <c r="BE251" s="603"/>
      <c r="BF251" s="603"/>
      <c r="BG251" s="603"/>
      <c r="BH251" s="603"/>
      <c r="BI251" s="603"/>
      <c r="BJ251" s="603"/>
      <c r="BK251" s="603"/>
      <c r="BL251" s="603"/>
      <c r="BM251" s="603"/>
      <c r="BN251" s="603"/>
      <c r="BO251" s="603"/>
      <c r="BP251" s="603"/>
      <c r="BQ251" s="603"/>
      <c r="BR251" s="603"/>
      <c r="BS251" s="603"/>
      <c r="BT251" s="603"/>
      <c r="BU251" s="603"/>
      <c r="BV251" s="603"/>
      <c r="BW251" s="603"/>
      <c r="BX251" s="603"/>
      <c r="BY251" s="603"/>
      <c r="BZ251" s="603"/>
      <c r="CA251" s="603"/>
      <c r="CB251" s="603"/>
      <c r="CC251" s="603"/>
      <c r="CD251" s="603"/>
      <c r="CE251" s="603"/>
      <c r="CF251" s="603"/>
      <c r="CG251" s="603"/>
      <c r="CH251" s="603"/>
      <c r="CI251" s="603"/>
      <c r="CJ251" s="603"/>
      <c r="CK251" s="603"/>
    </row>
    <row r="252" spans="1:89" ht="14.25">
      <c r="A252" s="656" t="str">
        <f t="shared" si="23"/>
        <v>60_1_310521_E_p_ep.ba</v>
      </c>
      <c r="B252" s="659" t="s">
        <v>5989</v>
      </c>
      <c r="C252" s="659" t="s">
        <v>5990</v>
      </c>
      <c r="D252" s="658">
        <v>60</v>
      </c>
      <c r="E252" s="658">
        <v>1</v>
      </c>
      <c r="F252" s="658" t="s">
        <v>5728</v>
      </c>
      <c r="G252" s="658" t="s">
        <v>2084</v>
      </c>
      <c r="H252" s="658">
        <v>2021</v>
      </c>
      <c r="I252" s="659" t="s">
        <v>5976</v>
      </c>
      <c r="J252" s="659" t="s">
        <v>5991</v>
      </c>
      <c r="K252" s="659"/>
      <c r="L252" s="659" t="s">
        <v>5723</v>
      </c>
      <c r="M252" s="659" t="s">
        <v>2422</v>
      </c>
      <c r="N252" s="661">
        <v>14</v>
      </c>
      <c r="O252" s="603"/>
      <c r="P252" s="667" t="s">
        <v>84</v>
      </c>
      <c r="Q252" s="596" t="s">
        <v>85</v>
      </c>
      <c r="R252" s="596" t="s">
        <v>2422</v>
      </c>
      <c r="S252" s="596">
        <v>1</v>
      </c>
      <c r="T252" s="596">
        <v>0</v>
      </c>
      <c r="U252" s="596">
        <v>1</v>
      </c>
      <c r="V252" s="596">
        <v>0</v>
      </c>
      <c r="W252" s="603"/>
      <c r="X252" s="668" t="s">
        <v>4364</v>
      </c>
      <c r="Y252" s="376" t="s">
        <v>78</v>
      </c>
      <c r="Z252" s="596" t="s">
        <v>6038</v>
      </c>
      <c r="AA252" s="766"/>
      <c r="AB252" s="596" t="str">
        <f t="shared" si="24"/>
        <v>Unique</v>
      </c>
      <c r="AC252" s="603"/>
      <c r="AD252" s="603"/>
      <c r="AE252" s="603"/>
      <c r="AF252" s="603"/>
      <c r="AG252" s="603"/>
      <c r="AH252" s="603"/>
      <c r="AI252" s="603"/>
      <c r="AJ252" s="603"/>
      <c r="AK252" s="603"/>
      <c r="AL252" s="603"/>
      <c r="AM252" s="603"/>
      <c r="AN252" s="603"/>
      <c r="AO252" s="603"/>
      <c r="AP252" s="603"/>
      <c r="AQ252" s="603"/>
      <c r="AR252" s="603"/>
      <c r="AS252" s="603"/>
      <c r="AT252" s="603"/>
      <c r="AU252" s="603"/>
      <c r="AV252" s="603"/>
      <c r="AW252" s="603"/>
      <c r="AX252" s="603"/>
      <c r="AY252" s="603"/>
      <c r="AZ252" s="603"/>
      <c r="BA252" s="603"/>
      <c r="BB252" s="603"/>
      <c r="BC252" s="603"/>
      <c r="BD252" s="603"/>
      <c r="BE252" s="603"/>
      <c r="BF252" s="603"/>
      <c r="BG252" s="603"/>
      <c r="BH252" s="603"/>
      <c r="BI252" s="603"/>
      <c r="BJ252" s="603"/>
      <c r="BK252" s="603"/>
      <c r="BL252" s="603"/>
      <c r="BM252" s="603"/>
      <c r="BN252" s="603"/>
      <c r="BO252" s="603"/>
      <c r="BP252" s="603"/>
      <c r="BQ252" s="603"/>
      <c r="BR252" s="603"/>
      <c r="BS252" s="603"/>
      <c r="BT252" s="603"/>
      <c r="BU252" s="603"/>
      <c r="BV252" s="603"/>
      <c r="BW252" s="603"/>
      <c r="BX252" s="603"/>
      <c r="BY252" s="603"/>
      <c r="BZ252" s="603"/>
      <c r="CA252" s="603"/>
      <c r="CB252" s="603"/>
      <c r="CC252" s="603"/>
      <c r="CD252" s="603"/>
      <c r="CE252" s="603"/>
      <c r="CF252" s="603"/>
      <c r="CG252" s="603"/>
      <c r="CH252" s="603"/>
      <c r="CI252" s="603"/>
      <c r="CJ252" s="603"/>
      <c r="CK252" s="603"/>
    </row>
    <row r="253" spans="1:89" ht="14.25">
      <c r="A253" s="656" t="str">
        <f t="shared" si="23"/>
        <v>60_1_310521_E_p_sp.</v>
      </c>
      <c r="B253" s="659" t="s">
        <v>5989</v>
      </c>
      <c r="C253" s="659" t="s">
        <v>5990</v>
      </c>
      <c r="D253" s="658">
        <v>60</v>
      </c>
      <c r="E253" s="658">
        <v>1</v>
      </c>
      <c r="F253" s="658" t="s">
        <v>5728</v>
      </c>
      <c r="G253" s="658" t="s">
        <v>2084</v>
      </c>
      <c r="H253" s="658">
        <v>2021</v>
      </c>
      <c r="I253" s="659" t="s">
        <v>5976</v>
      </c>
      <c r="J253" s="659" t="s">
        <v>5991</v>
      </c>
      <c r="K253" s="659"/>
      <c r="L253" s="659" t="s">
        <v>5723</v>
      </c>
      <c r="M253" s="659" t="s">
        <v>2422</v>
      </c>
      <c r="N253" s="661">
        <v>14</v>
      </c>
      <c r="O253" s="603"/>
      <c r="P253" s="667" t="s">
        <v>1163</v>
      </c>
      <c r="Q253" s="596" t="s">
        <v>1164</v>
      </c>
      <c r="R253" s="596" t="s">
        <v>2422</v>
      </c>
      <c r="S253" s="596">
        <v>1</v>
      </c>
      <c r="T253" s="596">
        <v>0</v>
      </c>
      <c r="U253" s="596">
        <v>1</v>
      </c>
      <c r="V253" s="596">
        <v>0</v>
      </c>
      <c r="W253" s="603"/>
      <c r="X253" s="668" t="s">
        <v>4364</v>
      </c>
      <c r="Y253" s="376" t="s">
        <v>78</v>
      </c>
      <c r="Z253" s="596" t="s">
        <v>6039</v>
      </c>
      <c r="AA253" s="766"/>
      <c r="AB253" s="596" t="str">
        <f t="shared" si="24"/>
        <v>Unique</v>
      </c>
      <c r="AC253" s="603"/>
      <c r="AD253" s="603"/>
      <c r="AE253" s="603"/>
      <c r="AF253" s="603"/>
      <c r="AG253" s="603"/>
      <c r="AH253" s="603"/>
      <c r="AI253" s="603"/>
      <c r="AJ253" s="603"/>
      <c r="AK253" s="603"/>
      <c r="AL253" s="603"/>
      <c r="AM253" s="603"/>
      <c r="AN253" s="603"/>
      <c r="AO253" s="603"/>
      <c r="AP253" s="603"/>
      <c r="AQ253" s="603"/>
      <c r="AR253" s="603"/>
      <c r="AS253" s="603"/>
      <c r="AT253" s="603"/>
      <c r="AU253" s="603"/>
      <c r="AV253" s="603"/>
      <c r="AW253" s="603"/>
      <c r="AX253" s="603"/>
      <c r="AY253" s="603"/>
      <c r="AZ253" s="603"/>
      <c r="BA253" s="603"/>
      <c r="BB253" s="603"/>
      <c r="BC253" s="603"/>
      <c r="BD253" s="603"/>
      <c r="BE253" s="603"/>
      <c r="BF253" s="603"/>
      <c r="BG253" s="603"/>
      <c r="BH253" s="603"/>
      <c r="BI253" s="603"/>
      <c r="BJ253" s="603"/>
      <c r="BK253" s="603"/>
      <c r="BL253" s="603"/>
      <c r="BM253" s="603"/>
      <c r="BN253" s="603"/>
      <c r="BO253" s="603"/>
      <c r="BP253" s="603"/>
      <c r="BQ253" s="603"/>
      <c r="BR253" s="603"/>
      <c r="BS253" s="603"/>
      <c r="BT253" s="603"/>
      <c r="BU253" s="603"/>
      <c r="BV253" s="603"/>
      <c r="BW253" s="603"/>
      <c r="BX253" s="603"/>
      <c r="BY253" s="603"/>
      <c r="BZ253" s="603"/>
      <c r="CA253" s="603"/>
      <c r="CB253" s="603"/>
      <c r="CC253" s="603"/>
      <c r="CD253" s="603"/>
      <c r="CE253" s="603"/>
      <c r="CF253" s="603"/>
      <c r="CG253" s="603"/>
      <c r="CH253" s="603"/>
      <c r="CI253" s="603"/>
      <c r="CJ253" s="603"/>
      <c r="CK253" s="603"/>
    </row>
    <row r="254" spans="1:89" ht="14.25">
      <c r="A254" s="656" t="str">
        <f t="shared" si="23"/>
        <v>48_1_120721_BI_p_ep.ba</v>
      </c>
      <c r="B254" s="704" t="s">
        <v>6008</v>
      </c>
      <c r="C254" s="704" t="s">
        <v>6009</v>
      </c>
      <c r="D254" s="705">
        <v>48</v>
      </c>
      <c r="E254" s="705">
        <v>1</v>
      </c>
      <c r="F254" s="705" t="s">
        <v>5719</v>
      </c>
      <c r="G254" s="705" t="s">
        <v>5720</v>
      </c>
      <c r="H254" s="705">
        <v>2021</v>
      </c>
      <c r="I254" s="704" t="s">
        <v>5976</v>
      </c>
      <c r="J254" s="704" t="s">
        <v>6010</v>
      </c>
      <c r="K254" s="704"/>
      <c r="L254" s="704" t="s">
        <v>5723</v>
      </c>
      <c r="M254" s="704" t="s">
        <v>2422</v>
      </c>
      <c r="N254" s="661">
        <f t="shared" ref="N254:N256" si="30">6+11+25+10+22</f>
        <v>74</v>
      </c>
      <c r="O254" s="603"/>
      <c r="P254" s="667" t="s">
        <v>84</v>
      </c>
      <c r="Q254" s="596" t="s">
        <v>85</v>
      </c>
      <c r="R254" s="596" t="s">
        <v>2422</v>
      </c>
      <c r="S254" s="596">
        <v>9</v>
      </c>
      <c r="T254" s="596">
        <v>4</v>
      </c>
      <c r="U254" s="596">
        <v>5</v>
      </c>
      <c r="V254" s="596">
        <v>0</v>
      </c>
      <c r="W254" s="603"/>
      <c r="X254" s="668" t="s">
        <v>4364</v>
      </c>
      <c r="Y254" s="376" t="s">
        <v>78</v>
      </c>
      <c r="Z254" s="596" t="s">
        <v>6040</v>
      </c>
      <c r="AA254" s="766"/>
      <c r="AB254" s="596" t="str">
        <f t="shared" si="24"/>
        <v>Unique</v>
      </c>
      <c r="AC254" s="603"/>
      <c r="AD254" s="603"/>
      <c r="AE254" s="603"/>
      <c r="AF254" s="603"/>
      <c r="AG254" s="603"/>
      <c r="AH254" s="603"/>
      <c r="AI254" s="603"/>
      <c r="AJ254" s="603"/>
      <c r="AK254" s="603"/>
      <c r="AL254" s="603"/>
      <c r="AM254" s="603"/>
      <c r="AN254" s="603"/>
      <c r="AO254" s="603"/>
      <c r="AP254" s="603"/>
      <c r="AQ254" s="603"/>
      <c r="AR254" s="603"/>
      <c r="AS254" s="603"/>
      <c r="AT254" s="603"/>
      <c r="AU254" s="603"/>
      <c r="AV254" s="603"/>
      <c r="AW254" s="603"/>
      <c r="AX254" s="603"/>
      <c r="AY254" s="603"/>
      <c r="AZ254" s="603"/>
      <c r="BA254" s="603"/>
      <c r="BB254" s="603"/>
      <c r="BC254" s="603"/>
      <c r="BD254" s="603"/>
      <c r="BE254" s="603"/>
      <c r="BF254" s="603"/>
      <c r="BG254" s="603"/>
      <c r="BH254" s="603"/>
      <c r="BI254" s="603"/>
      <c r="BJ254" s="603"/>
      <c r="BK254" s="603"/>
      <c r="BL254" s="603"/>
      <c r="BM254" s="603"/>
      <c r="BN254" s="603"/>
      <c r="BO254" s="603"/>
      <c r="BP254" s="603"/>
      <c r="BQ254" s="603"/>
      <c r="BR254" s="603"/>
      <c r="BS254" s="603"/>
      <c r="BT254" s="603"/>
      <c r="BU254" s="603"/>
      <c r="BV254" s="603"/>
      <c r="BW254" s="603"/>
      <c r="BX254" s="603"/>
      <c r="BY254" s="603"/>
      <c r="BZ254" s="603"/>
      <c r="CA254" s="603"/>
      <c r="CB254" s="603"/>
      <c r="CC254" s="603"/>
      <c r="CD254" s="603"/>
      <c r="CE254" s="603"/>
      <c r="CF254" s="603"/>
      <c r="CG254" s="603"/>
      <c r="CH254" s="603"/>
      <c r="CI254" s="603"/>
      <c r="CJ254" s="603"/>
      <c r="CK254" s="603"/>
    </row>
    <row r="255" spans="1:89" ht="14.25">
      <c r="A255" s="656" t="str">
        <f t="shared" si="23"/>
        <v>48_1_120721_BI_p_sp.</v>
      </c>
      <c r="B255" s="704" t="s">
        <v>6008</v>
      </c>
      <c r="C255" s="704" t="s">
        <v>6009</v>
      </c>
      <c r="D255" s="705">
        <v>48</v>
      </c>
      <c r="E255" s="705">
        <v>1</v>
      </c>
      <c r="F255" s="705" t="s">
        <v>5719</v>
      </c>
      <c r="G255" s="705" t="s">
        <v>5720</v>
      </c>
      <c r="H255" s="705">
        <v>2021</v>
      </c>
      <c r="I255" s="704" t="s">
        <v>5976</v>
      </c>
      <c r="J255" s="704" t="s">
        <v>6010</v>
      </c>
      <c r="K255" s="704"/>
      <c r="L255" s="704" t="s">
        <v>5723</v>
      </c>
      <c r="M255" s="704" t="s">
        <v>2422</v>
      </c>
      <c r="N255" s="661">
        <f t="shared" si="30"/>
        <v>74</v>
      </c>
      <c r="O255" s="603"/>
      <c r="P255" s="667" t="s">
        <v>1163</v>
      </c>
      <c r="Q255" s="596" t="s">
        <v>1164</v>
      </c>
      <c r="R255" s="596" t="s">
        <v>2422</v>
      </c>
      <c r="S255" s="596">
        <v>27</v>
      </c>
      <c r="T255" s="596">
        <v>0</v>
      </c>
      <c r="U255" s="596">
        <v>27</v>
      </c>
      <c r="V255" s="596">
        <v>0</v>
      </c>
      <c r="W255" s="603"/>
      <c r="X255" s="668" t="s">
        <v>4364</v>
      </c>
      <c r="Y255" s="376" t="s">
        <v>78</v>
      </c>
      <c r="Z255" s="596" t="s">
        <v>6041</v>
      </c>
      <c r="AA255" s="766"/>
      <c r="AB255" s="596" t="str">
        <f t="shared" si="24"/>
        <v>Unique</v>
      </c>
      <c r="AC255" s="603"/>
      <c r="AD255" s="603"/>
      <c r="AE255" s="603"/>
      <c r="AF255" s="603"/>
      <c r="AG255" s="603"/>
      <c r="AH255" s="603"/>
      <c r="AI255" s="603"/>
      <c r="AJ255" s="603"/>
      <c r="AK255" s="603"/>
      <c r="AL255" s="603"/>
      <c r="AM255" s="603"/>
      <c r="AN255" s="603"/>
      <c r="AO255" s="603"/>
      <c r="AP255" s="603"/>
      <c r="AQ255" s="603"/>
      <c r="AR255" s="603"/>
      <c r="AS255" s="603"/>
      <c r="AT255" s="603"/>
      <c r="AU255" s="603"/>
      <c r="AV255" s="603"/>
      <c r="AW255" s="603"/>
      <c r="AX255" s="603"/>
      <c r="AY255" s="603"/>
      <c r="AZ255" s="603"/>
      <c r="BA255" s="603"/>
      <c r="BB255" s="603"/>
      <c r="BC255" s="603"/>
      <c r="BD255" s="603"/>
      <c r="BE255" s="603"/>
      <c r="BF255" s="603"/>
      <c r="BG255" s="603"/>
      <c r="BH255" s="603"/>
      <c r="BI255" s="603"/>
      <c r="BJ255" s="603"/>
      <c r="BK255" s="603"/>
      <c r="BL255" s="603"/>
      <c r="BM255" s="603"/>
      <c r="BN255" s="603"/>
      <c r="BO255" s="603"/>
      <c r="BP255" s="603"/>
      <c r="BQ255" s="603"/>
      <c r="BR255" s="603"/>
      <c r="BS255" s="603"/>
      <c r="BT255" s="603"/>
      <c r="BU255" s="603"/>
      <c r="BV255" s="603"/>
      <c r="BW255" s="603"/>
      <c r="BX255" s="603"/>
      <c r="BY255" s="603"/>
      <c r="BZ255" s="603"/>
      <c r="CA255" s="603"/>
      <c r="CB255" s="603"/>
      <c r="CC255" s="603"/>
      <c r="CD255" s="603"/>
      <c r="CE255" s="603"/>
      <c r="CF255" s="603"/>
      <c r="CG255" s="603"/>
      <c r="CH255" s="603"/>
      <c r="CI255" s="603"/>
      <c r="CJ255" s="603"/>
      <c r="CK255" s="603"/>
    </row>
    <row r="256" spans="1:89" ht="14.25">
      <c r="A256" s="656" t="str">
        <f t="shared" si="23"/>
        <v>48_1_120721_BI_p_sy.pi</v>
      </c>
      <c r="B256" s="704" t="s">
        <v>6008</v>
      </c>
      <c r="C256" s="704" t="s">
        <v>6009</v>
      </c>
      <c r="D256" s="705">
        <v>48</v>
      </c>
      <c r="E256" s="705">
        <v>1</v>
      </c>
      <c r="F256" s="705" t="s">
        <v>5719</v>
      </c>
      <c r="G256" s="705" t="s">
        <v>5720</v>
      </c>
      <c r="H256" s="705">
        <v>2021</v>
      </c>
      <c r="I256" s="704" t="s">
        <v>5976</v>
      </c>
      <c r="J256" s="704" t="s">
        <v>6010</v>
      </c>
      <c r="K256" s="704"/>
      <c r="L256" s="704" t="s">
        <v>5723</v>
      </c>
      <c r="M256" s="704" t="s">
        <v>2422</v>
      </c>
      <c r="N256" s="661">
        <f t="shared" si="30"/>
        <v>74</v>
      </c>
      <c r="O256" s="603"/>
      <c r="P256" s="662" t="s">
        <v>176</v>
      </c>
      <c r="Q256" s="376" t="s">
        <v>177</v>
      </c>
      <c r="R256" s="596" t="s">
        <v>2422</v>
      </c>
      <c r="S256" s="596">
        <v>1</v>
      </c>
      <c r="T256" s="596">
        <v>0</v>
      </c>
      <c r="U256" s="596">
        <v>1</v>
      </c>
      <c r="V256" s="596">
        <v>0</v>
      </c>
      <c r="W256" s="603"/>
      <c r="X256" s="668" t="s">
        <v>4364</v>
      </c>
      <c r="Y256" s="376" t="s">
        <v>78</v>
      </c>
      <c r="Z256" s="596" t="s">
        <v>6042</v>
      </c>
      <c r="AA256" s="766"/>
      <c r="AB256" s="596" t="str">
        <f t="shared" si="24"/>
        <v>Unique</v>
      </c>
      <c r="AC256" s="603"/>
      <c r="AD256" s="603"/>
      <c r="AE256" s="603"/>
      <c r="AF256" s="603"/>
      <c r="AG256" s="603"/>
      <c r="AH256" s="603"/>
      <c r="AI256" s="603"/>
      <c r="AJ256" s="603"/>
      <c r="AK256" s="603"/>
      <c r="AL256" s="603"/>
      <c r="AM256" s="603"/>
      <c r="AN256" s="603"/>
      <c r="AO256" s="603"/>
      <c r="AP256" s="603"/>
      <c r="AQ256" s="603"/>
      <c r="AR256" s="603"/>
      <c r="AS256" s="603"/>
      <c r="AT256" s="603"/>
      <c r="AU256" s="603"/>
      <c r="AV256" s="603"/>
      <c r="AW256" s="603"/>
      <c r="AX256" s="603"/>
      <c r="AY256" s="603"/>
      <c r="AZ256" s="603"/>
      <c r="BA256" s="603"/>
      <c r="BB256" s="603"/>
      <c r="BC256" s="603"/>
      <c r="BD256" s="603"/>
      <c r="BE256" s="603"/>
      <c r="BF256" s="603"/>
      <c r="BG256" s="603"/>
      <c r="BH256" s="603"/>
      <c r="BI256" s="603"/>
      <c r="BJ256" s="603"/>
      <c r="BK256" s="603"/>
      <c r="BL256" s="603"/>
      <c r="BM256" s="603"/>
      <c r="BN256" s="603"/>
      <c r="BO256" s="603"/>
      <c r="BP256" s="603"/>
      <c r="BQ256" s="603"/>
      <c r="BR256" s="603"/>
      <c r="BS256" s="603"/>
      <c r="BT256" s="603"/>
      <c r="BU256" s="603"/>
      <c r="BV256" s="603"/>
      <c r="BW256" s="603"/>
      <c r="BX256" s="603"/>
      <c r="BY256" s="603"/>
      <c r="BZ256" s="603"/>
      <c r="CA256" s="603"/>
      <c r="CB256" s="603"/>
      <c r="CC256" s="603"/>
      <c r="CD256" s="603"/>
      <c r="CE256" s="603"/>
      <c r="CF256" s="603"/>
      <c r="CG256" s="603"/>
      <c r="CH256" s="603"/>
      <c r="CI256" s="603"/>
      <c r="CJ256" s="603"/>
      <c r="CK256" s="603"/>
    </row>
    <row r="257" spans="1:89" ht="14.25">
      <c r="A257" s="656" t="str">
        <f t="shared" si="23"/>
        <v>72_1_120721_HER_p_ep.ba</v>
      </c>
      <c r="B257" s="702" t="s">
        <v>6002</v>
      </c>
      <c r="C257" s="702" t="s">
        <v>6003</v>
      </c>
      <c r="D257" s="703">
        <v>72</v>
      </c>
      <c r="E257" s="703">
        <v>1</v>
      </c>
      <c r="F257" s="703" t="s">
        <v>5719</v>
      </c>
      <c r="G257" s="703" t="s">
        <v>5720</v>
      </c>
      <c r="H257" s="703">
        <v>2021</v>
      </c>
      <c r="I257" s="702" t="s">
        <v>5976</v>
      </c>
      <c r="J257" s="702" t="s">
        <v>6004</v>
      </c>
      <c r="K257" s="702"/>
      <c r="L257" s="702" t="s">
        <v>5723</v>
      </c>
      <c r="M257" s="702" t="s">
        <v>2422</v>
      </c>
      <c r="N257" s="661">
        <f t="shared" ref="N257:N259" si="31">59</f>
        <v>59</v>
      </c>
      <c r="O257" s="603"/>
      <c r="P257" s="667" t="s">
        <v>84</v>
      </c>
      <c r="Q257" s="596" t="s">
        <v>85</v>
      </c>
      <c r="R257" s="596" t="s">
        <v>2422</v>
      </c>
      <c r="S257" s="603">
        <f>T257+U257</f>
        <v>40</v>
      </c>
      <c r="T257" s="596">
        <v>11</v>
      </c>
      <c r="U257" s="596">
        <v>29</v>
      </c>
      <c r="V257" s="596">
        <v>0</v>
      </c>
      <c r="W257" s="603"/>
      <c r="X257" s="668" t="s">
        <v>4364</v>
      </c>
      <c r="Y257" s="376" t="s">
        <v>78</v>
      </c>
      <c r="Z257" s="596" t="s">
        <v>6043</v>
      </c>
      <c r="AA257" s="766"/>
      <c r="AB257" s="596" t="str">
        <f t="shared" si="24"/>
        <v>Unique</v>
      </c>
      <c r="AC257" s="603"/>
      <c r="AD257" s="603"/>
      <c r="AE257" s="603"/>
      <c r="AF257" s="603"/>
      <c r="AG257" s="603"/>
      <c r="AH257" s="603"/>
      <c r="AI257" s="603"/>
      <c r="AJ257" s="603"/>
      <c r="AK257" s="603"/>
      <c r="AL257" s="603"/>
      <c r="AM257" s="603"/>
      <c r="AN257" s="603"/>
      <c r="AO257" s="603"/>
      <c r="AP257" s="603"/>
      <c r="AQ257" s="603"/>
      <c r="AR257" s="603"/>
      <c r="AS257" s="603"/>
      <c r="AT257" s="603"/>
      <c r="AU257" s="603"/>
      <c r="AV257" s="603"/>
      <c r="AW257" s="603"/>
      <c r="AX257" s="603"/>
      <c r="AY257" s="603"/>
      <c r="AZ257" s="603"/>
      <c r="BA257" s="603"/>
      <c r="BB257" s="603"/>
      <c r="BC257" s="603"/>
      <c r="BD257" s="603"/>
      <c r="BE257" s="603"/>
      <c r="BF257" s="603"/>
      <c r="BG257" s="603"/>
      <c r="BH257" s="603"/>
      <c r="BI257" s="603"/>
      <c r="BJ257" s="603"/>
      <c r="BK257" s="603"/>
      <c r="BL257" s="603"/>
      <c r="BM257" s="603"/>
      <c r="BN257" s="603"/>
      <c r="BO257" s="603"/>
      <c r="BP257" s="603"/>
      <c r="BQ257" s="603"/>
      <c r="BR257" s="603"/>
      <c r="BS257" s="603"/>
      <c r="BT257" s="603"/>
      <c r="BU257" s="603"/>
      <c r="BV257" s="603"/>
      <c r="BW257" s="603"/>
      <c r="BX257" s="603"/>
      <c r="BY257" s="603"/>
      <c r="BZ257" s="603"/>
      <c r="CA257" s="603"/>
      <c r="CB257" s="603"/>
      <c r="CC257" s="603"/>
      <c r="CD257" s="603"/>
      <c r="CE257" s="603"/>
      <c r="CF257" s="603"/>
      <c r="CG257" s="603"/>
      <c r="CH257" s="603"/>
      <c r="CI257" s="603"/>
      <c r="CJ257" s="603"/>
      <c r="CK257" s="603"/>
    </row>
    <row r="258" spans="1:89" ht="14.25">
      <c r="A258" s="656" t="str">
        <f t="shared" ref="A258:A321" si="32">D258&amp;"_"&amp;E258&amp;"_"&amp;G258&amp;"_"&amp;J258&amp;"_"&amp;P258</f>
        <v>72_1_120721_HER_p_sp.</v>
      </c>
      <c r="B258" s="702" t="s">
        <v>6002</v>
      </c>
      <c r="C258" s="702" t="s">
        <v>6003</v>
      </c>
      <c r="D258" s="703">
        <v>72</v>
      </c>
      <c r="E258" s="703">
        <v>1</v>
      </c>
      <c r="F258" s="703" t="s">
        <v>5719</v>
      </c>
      <c r="G258" s="703" t="s">
        <v>5720</v>
      </c>
      <c r="H258" s="703">
        <v>2021</v>
      </c>
      <c r="I258" s="702" t="s">
        <v>5976</v>
      </c>
      <c r="J258" s="702" t="s">
        <v>6004</v>
      </c>
      <c r="K258" s="702"/>
      <c r="L258" s="702" t="s">
        <v>5723</v>
      </c>
      <c r="M258" s="702" t="s">
        <v>2422</v>
      </c>
      <c r="N258" s="661">
        <f t="shared" si="31"/>
        <v>59</v>
      </c>
      <c r="O258" s="603"/>
      <c r="P258" s="667" t="s">
        <v>1163</v>
      </c>
      <c r="Q258" s="596" t="s">
        <v>1164</v>
      </c>
      <c r="R258" s="596" t="s">
        <v>2422</v>
      </c>
      <c r="S258" s="596">
        <v>2</v>
      </c>
      <c r="T258" s="596">
        <v>0</v>
      </c>
      <c r="U258" s="596">
        <v>2</v>
      </c>
      <c r="V258" s="596">
        <v>0</v>
      </c>
      <c r="W258" s="603"/>
      <c r="X258" s="668" t="s">
        <v>4364</v>
      </c>
      <c r="Y258" s="376" t="s">
        <v>78</v>
      </c>
      <c r="Z258" s="596" t="s">
        <v>6044</v>
      </c>
      <c r="AA258" s="766"/>
      <c r="AB258" s="596" t="str">
        <f t="shared" ref="AB258:AB321" si="33">IF(COUNTIF(Z:Z, Z258)&gt;1, "Duplicate", "Unique")</f>
        <v>Unique</v>
      </c>
      <c r="AC258" s="603"/>
      <c r="AD258" s="603"/>
      <c r="AE258" s="603"/>
      <c r="AF258" s="603"/>
      <c r="AG258" s="603"/>
      <c r="AH258" s="603"/>
      <c r="AI258" s="603"/>
      <c r="AJ258" s="603"/>
      <c r="AK258" s="603"/>
      <c r="AL258" s="603"/>
      <c r="AM258" s="603"/>
      <c r="AN258" s="603"/>
      <c r="AO258" s="603"/>
      <c r="AP258" s="603"/>
      <c r="AQ258" s="603"/>
      <c r="AR258" s="603"/>
      <c r="AS258" s="603"/>
      <c r="AT258" s="603"/>
      <c r="AU258" s="603"/>
      <c r="AV258" s="603"/>
      <c r="AW258" s="603"/>
      <c r="AX258" s="603"/>
      <c r="AY258" s="603"/>
      <c r="AZ258" s="603"/>
      <c r="BA258" s="603"/>
      <c r="BB258" s="603"/>
      <c r="BC258" s="603"/>
      <c r="BD258" s="603"/>
      <c r="BE258" s="603"/>
      <c r="BF258" s="603"/>
      <c r="BG258" s="603"/>
      <c r="BH258" s="603"/>
      <c r="BI258" s="603"/>
      <c r="BJ258" s="603"/>
      <c r="BK258" s="603"/>
      <c r="BL258" s="603"/>
      <c r="BM258" s="603"/>
      <c r="BN258" s="603"/>
      <c r="BO258" s="603"/>
      <c r="BP258" s="603"/>
      <c r="BQ258" s="603"/>
      <c r="BR258" s="603"/>
      <c r="BS258" s="603"/>
      <c r="BT258" s="603"/>
      <c r="BU258" s="603"/>
      <c r="BV258" s="603"/>
      <c r="BW258" s="603"/>
      <c r="BX258" s="603"/>
      <c r="BY258" s="603"/>
      <c r="BZ258" s="603"/>
      <c r="CA258" s="603"/>
      <c r="CB258" s="603"/>
      <c r="CC258" s="603"/>
      <c r="CD258" s="603"/>
      <c r="CE258" s="603"/>
      <c r="CF258" s="603"/>
      <c r="CG258" s="603"/>
      <c r="CH258" s="603"/>
      <c r="CI258" s="603"/>
      <c r="CJ258" s="603"/>
      <c r="CK258" s="603"/>
    </row>
    <row r="259" spans="1:89" ht="14.25">
      <c r="A259" s="656" t="str">
        <f t="shared" si="32"/>
        <v>72_1_120721_HER_p_ch.bi</v>
      </c>
      <c r="B259" s="702" t="s">
        <v>6002</v>
      </c>
      <c r="C259" s="702" t="s">
        <v>6003</v>
      </c>
      <c r="D259" s="703">
        <v>72</v>
      </c>
      <c r="E259" s="703">
        <v>1</v>
      </c>
      <c r="F259" s="703" t="s">
        <v>5719</v>
      </c>
      <c r="G259" s="703" t="s">
        <v>5720</v>
      </c>
      <c r="H259" s="703">
        <v>2021</v>
      </c>
      <c r="I259" s="702" t="s">
        <v>5976</v>
      </c>
      <c r="J259" s="702" t="s">
        <v>6004</v>
      </c>
      <c r="K259" s="702"/>
      <c r="L259" s="702" t="s">
        <v>5723</v>
      </c>
      <c r="M259" s="702" t="s">
        <v>2422</v>
      </c>
      <c r="N259" s="661">
        <f t="shared" si="31"/>
        <v>59</v>
      </c>
      <c r="O259" s="603"/>
      <c r="P259" s="667" t="s">
        <v>287</v>
      </c>
      <c r="Q259" s="596" t="s">
        <v>288</v>
      </c>
      <c r="R259" s="596" t="s">
        <v>2422</v>
      </c>
      <c r="S259" s="596">
        <v>1</v>
      </c>
      <c r="T259" s="596">
        <v>0</v>
      </c>
      <c r="U259" s="596">
        <v>1</v>
      </c>
      <c r="V259" s="596">
        <v>0</v>
      </c>
      <c r="W259" s="603"/>
      <c r="X259" s="668" t="s">
        <v>4364</v>
      </c>
      <c r="Y259" s="376" t="s">
        <v>78</v>
      </c>
      <c r="Z259" s="596" t="s">
        <v>6045</v>
      </c>
      <c r="AA259" s="766"/>
      <c r="AB259" s="596" t="str">
        <f t="shared" si="33"/>
        <v>Unique</v>
      </c>
      <c r="AC259" s="603"/>
      <c r="AD259" s="603"/>
      <c r="AE259" s="603"/>
      <c r="AF259" s="603"/>
      <c r="AG259" s="603"/>
      <c r="AH259" s="603"/>
      <c r="AI259" s="603"/>
      <c r="AJ259" s="603"/>
      <c r="AK259" s="603"/>
      <c r="AL259" s="603"/>
      <c r="AM259" s="603"/>
      <c r="AN259" s="603"/>
      <c r="AO259" s="603"/>
      <c r="AP259" s="603"/>
      <c r="AQ259" s="603"/>
      <c r="AR259" s="603"/>
      <c r="AS259" s="603"/>
      <c r="AT259" s="603"/>
      <c r="AU259" s="603"/>
      <c r="AV259" s="603"/>
      <c r="AW259" s="603"/>
      <c r="AX259" s="603"/>
      <c r="AY259" s="603"/>
      <c r="AZ259" s="603"/>
      <c r="BA259" s="603"/>
      <c r="BB259" s="603"/>
      <c r="BC259" s="603"/>
      <c r="BD259" s="603"/>
      <c r="BE259" s="603"/>
      <c r="BF259" s="603"/>
      <c r="BG259" s="603"/>
      <c r="BH259" s="603"/>
      <c r="BI259" s="603"/>
      <c r="BJ259" s="603"/>
      <c r="BK259" s="603"/>
      <c r="BL259" s="603"/>
      <c r="BM259" s="603"/>
      <c r="BN259" s="603"/>
      <c r="BO259" s="603"/>
      <c r="BP259" s="603"/>
      <c r="BQ259" s="603"/>
      <c r="BR259" s="603"/>
      <c r="BS259" s="603"/>
      <c r="BT259" s="603"/>
      <c r="BU259" s="603"/>
      <c r="BV259" s="603"/>
      <c r="BW259" s="603"/>
      <c r="BX259" s="603"/>
      <c r="BY259" s="603"/>
      <c r="BZ259" s="603"/>
      <c r="CA259" s="603"/>
      <c r="CB259" s="603"/>
      <c r="CC259" s="603"/>
      <c r="CD259" s="603"/>
      <c r="CE259" s="603"/>
      <c r="CF259" s="603"/>
      <c r="CG259" s="603"/>
      <c r="CH259" s="603"/>
      <c r="CI259" s="603"/>
      <c r="CJ259" s="603"/>
      <c r="CK259" s="603"/>
    </row>
    <row r="260" spans="1:89" ht="14.25">
      <c r="A260" s="656" t="str">
        <f t="shared" si="32"/>
        <v>72_1_041021_HER_p_ep.ba</v>
      </c>
      <c r="B260" s="702" t="s">
        <v>6002</v>
      </c>
      <c r="C260" s="702" t="s">
        <v>6003</v>
      </c>
      <c r="D260" s="703">
        <v>72</v>
      </c>
      <c r="E260" s="703">
        <v>1</v>
      </c>
      <c r="F260" s="703" t="s">
        <v>5755</v>
      </c>
      <c r="G260" s="703" t="s">
        <v>2461</v>
      </c>
      <c r="H260" s="703">
        <v>2021</v>
      </c>
      <c r="I260" s="702" t="s">
        <v>5976</v>
      </c>
      <c r="J260" s="702" t="s">
        <v>6004</v>
      </c>
      <c r="K260" s="702"/>
      <c r="L260" s="702" t="s">
        <v>5723</v>
      </c>
      <c r="M260" s="702" t="s">
        <v>2422</v>
      </c>
      <c r="N260" s="661">
        <f t="shared" ref="N260:N263" si="34">15+31+13+13+19+7</f>
        <v>98</v>
      </c>
      <c r="O260" s="603"/>
      <c r="P260" s="667" t="s">
        <v>84</v>
      </c>
      <c r="Q260" s="596" t="s">
        <v>85</v>
      </c>
      <c r="R260" s="596" t="s">
        <v>2422</v>
      </c>
      <c r="S260" s="596">
        <v>3</v>
      </c>
      <c r="T260" s="596">
        <v>2</v>
      </c>
      <c r="U260" s="596">
        <v>1</v>
      </c>
      <c r="V260" s="596">
        <v>0</v>
      </c>
      <c r="W260" s="603"/>
      <c r="X260" s="668" t="s">
        <v>4364</v>
      </c>
      <c r="Y260" s="376" t="s">
        <v>78</v>
      </c>
      <c r="Z260" s="596" t="s">
        <v>6046</v>
      </c>
      <c r="AA260" s="766"/>
      <c r="AB260" s="596" t="str">
        <f t="shared" si="33"/>
        <v>Unique</v>
      </c>
      <c r="AC260" s="603"/>
      <c r="AD260" s="603"/>
      <c r="AE260" s="603"/>
      <c r="AF260" s="603"/>
      <c r="AG260" s="603"/>
      <c r="AH260" s="603"/>
      <c r="AI260" s="603"/>
      <c r="AJ260" s="603"/>
      <c r="AK260" s="603"/>
      <c r="AL260" s="603"/>
      <c r="AM260" s="603"/>
      <c r="AN260" s="603"/>
      <c r="AO260" s="603"/>
      <c r="AP260" s="603"/>
      <c r="AQ260" s="603"/>
      <c r="AR260" s="603"/>
      <c r="AS260" s="603"/>
      <c r="AT260" s="603"/>
      <c r="AU260" s="603"/>
      <c r="AV260" s="603"/>
      <c r="AW260" s="603"/>
      <c r="AX260" s="603"/>
      <c r="AY260" s="603"/>
      <c r="AZ260" s="603"/>
      <c r="BA260" s="603"/>
      <c r="BB260" s="603"/>
      <c r="BC260" s="603"/>
      <c r="BD260" s="603"/>
      <c r="BE260" s="603"/>
      <c r="BF260" s="603"/>
      <c r="BG260" s="603"/>
      <c r="BH260" s="603"/>
      <c r="BI260" s="603"/>
      <c r="BJ260" s="603"/>
      <c r="BK260" s="603"/>
      <c r="BL260" s="603"/>
      <c r="BM260" s="603"/>
      <c r="BN260" s="603"/>
      <c r="BO260" s="603"/>
      <c r="BP260" s="603"/>
      <c r="BQ260" s="603"/>
      <c r="BR260" s="603"/>
      <c r="BS260" s="603"/>
      <c r="BT260" s="603"/>
      <c r="BU260" s="603"/>
      <c r="BV260" s="603"/>
      <c r="BW260" s="603"/>
      <c r="BX260" s="603"/>
      <c r="BY260" s="603"/>
      <c r="BZ260" s="603"/>
      <c r="CA260" s="603"/>
      <c r="CB260" s="603"/>
      <c r="CC260" s="603"/>
      <c r="CD260" s="603"/>
      <c r="CE260" s="603"/>
      <c r="CF260" s="603"/>
      <c r="CG260" s="603"/>
      <c r="CH260" s="603"/>
      <c r="CI260" s="603"/>
      <c r="CJ260" s="603"/>
      <c r="CK260" s="603"/>
    </row>
    <row r="261" spans="1:89" ht="14.25">
      <c r="A261" s="656" t="str">
        <f t="shared" si="32"/>
        <v>72_1_041021_HER_p_rh.ca</v>
      </c>
      <c r="B261" s="702" t="s">
        <v>6002</v>
      </c>
      <c r="C261" s="702" t="s">
        <v>6003</v>
      </c>
      <c r="D261" s="703">
        <v>72</v>
      </c>
      <c r="E261" s="703">
        <v>1</v>
      </c>
      <c r="F261" s="703" t="s">
        <v>5755</v>
      </c>
      <c r="G261" s="703" t="s">
        <v>2461</v>
      </c>
      <c r="H261" s="703">
        <v>2021</v>
      </c>
      <c r="I261" s="702" t="s">
        <v>5976</v>
      </c>
      <c r="J261" s="702" t="s">
        <v>6004</v>
      </c>
      <c r="K261" s="702"/>
      <c r="L261" s="702" t="s">
        <v>5723</v>
      </c>
      <c r="M261" s="702" t="s">
        <v>2422</v>
      </c>
      <c r="N261" s="661">
        <f t="shared" si="34"/>
        <v>98</v>
      </c>
      <c r="O261" s="603"/>
      <c r="P261" s="667" t="s">
        <v>134</v>
      </c>
      <c r="Q261" s="596" t="s">
        <v>135</v>
      </c>
      <c r="R261" s="596" t="s">
        <v>2422</v>
      </c>
      <c r="S261" s="596">
        <v>1</v>
      </c>
      <c r="T261" s="596">
        <v>0</v>
      </c>
      <c r="U261" s="596">
        <v>1</v>
      </c>
      <c r="V261" s="596">
        <v>0</v>
      </c>
      <c r="W261" s="603"/>
      <c r="X261" s="668" t="s">
        <v>4364</v>
      </c>
      <c r="Y261" s="376" t="s">
        <v>78</v>
      </c>
      <c r="Z261" s="596" t="s">
        <v>6047</v>
      </c>
      <c r="AA261" s="766"/>
      <c r="AB261" s="596" t="str">
        <f t="shared" si="33"/>
        <v>Unique</v>
      </c>
      <c r="AC261" s="603"/>
      <c r="AD261" s="603"/>
      <c r="AE261" s="603"/>
      <c r="AF261" s="603"/>
      <c r="AG261" s="603"/>
      <c r="AH261" s="603"/>
      <c r="AI261" s="603"/>
      <c r="AJ261" s="603"/>
      <c r="AK261" s="603"/>
      <c r="AL261" s="603"/>
      <c r="AM261" s="603"/>
      <c r="AN261" s="603"/>
      <c r="AO261" s="603"/>
      <c r="AP261" s="603"/>
      <c r="AQ261" s="603"/>
      <c r="AR261" s="603"/>
      <c r="AS261" s="603"/>
      <c r="AT261" s="603"/>
      <c r="AU261" s="603"/>
      <c r="AV261" s="603"/>
      <c r="AW261" s="603"/>
      <c r="AX261" s="603"/>
      <c r="AY261" s="603"/>
      <c r="AZ261" s="603"/>
      <c r="BA261" s="603"/>
      <c r="BB261" s="603"/>
      <c r="BC261" s="603"/>
      <c r="BD261" s="603"/>
      <c r="BE261" s="603"/>
      <c r="BF261" s="603"/>
      <c r="BG261" s="603"/>
      <c r="BH261" s="603"/>
      <c r="BI261" s="603"/>
      <c r="BJ261" s="603"/>
      <c r="BK261" s="603"/>
      <c r="BL261" s="603"/>
      <c r="BM261" s="603"/>
      <c r="BN261" s="603"/>
      <c r="BO261" s="603"/>
      <c r="BP261" s="603"/>
      <c r="BQ261" s="603"/>
      <c r="BR261" s="603"/>
      <c r="BS261" s="603"/>
      <c r="BT261" s="603"/>
      <c r="BU261" s="603"/>
      <c r="BV261" s="603"/>
      <c r="BW261" s="603"/>
      <c r="BX261" s="603"/>
      <c r="BY261" s="603"/>
      <c r="BZ261" s="603"/>
      <c r="CA261" s="603"/>
      <c r="CB261" s="603"/>
      <c r="CC261" s="603"/>
      <c r="CD261" s="603"/>
      <c r="CE261" s="603"/>
      <c r="CF261" s="603"/>
      <c r="CG261" s="603"/>
      <c r="CH261" s="603"/>
      <c r="CI261" s="603"/>
      <c r="CJ261" s="603"/>
      <c r="CK261" s="603"/>
    </row>
    <row r="262" spans="1:89" ht="14.25">
      <c r="A262" s="656" t="str">
        <f t="shared" si="32"/>
        <v>72_1_041021_HER_p_my.fl</v>
      </c>
      <c r="B262" s="702" t="s">
        <v>6002</v>
      </c>
      <c r="C262" s="702" t="s">
        <v>6003</v>
      </c>
      <c r="D262" s="703">
        <v>72</v>
      </c>
      <c r="E262" s="703">
        <v>1</v>
      </c>
      <c r="F262" s="703" t="s">
        <v>5755</v>
      </c>
      <c r="G262" s="703" t="s">
        <v>2461</v>
      </c>
      <c r="H262" s="703">
        <v>2021</v>
      </c>
      <c r="I262" s="702" t="s">
        <v>5976</v>
      </c>
      <c r="J262" s="702" t="s">
        <v>6004</v>
      </c>
      <c r="K262" s="702"/>
      <c r="L262" s="702" t="s">
        <v>5723</v>
      </c>
      <c r="M262" s="702" t="s">
        <v>2422</v>
      </c>
      <c r="N262" s="661">
        <f t="shared" si="34"/>
        <v>98</v>
      </c>
      <c r="O262" s="603"/>
      <c r="P262" s="667" t="s">
        <v>98</v>
      </c>
      <c r="Q262" s="596" t="s">
        <v>99</v>
      </c>
      <c r="R262" s="596" t="s">
        <v>2422</v>
      </c>
      <c r="S262" s="596">
        <v>1</v>
      </c>
      <c r="T262" s="596">
        <v>0</v>
      </c>
      <c r="U262" s="596">
        <v>1</v>
      </c>
      <c r="V262" s="596">
        <v>0</v>
      </c>
      <c r="W262" s="603"/>
      <c r="X262" s="668" t="s">
        <v>4364</v>
      </c>
      <c r="Y262" s="376" t="s">
        <v>78</v>
      </c>
      <c r="Z262" s="596" t="s">
        <v>6048</v>
      </c>
      <c r="AA262" s="766"/>
      <c r="AB262" s="596" t="str">
        <f t="shared" si="33"/>
        <v>Unique</v>
      </c>
      <c r="AC262" s="603"/>
      <c r="AD262" s="603"/>
      <c r="AE262" s="603"/>
      <c r="AF262" s="603"/>
      <c r="AG262" s="603"/>
      <c r="AH262" s="603"/>
      <c r="AI262" s="603"/>
      <c r="AJ262" s="603"/>
      <c r="AK262" s="603"/>
      <c r="AL262" s="603"/>
      <c r="AM262" s="603"/>
      <c r="AN262" s="603"/>
      <c r="AO262" s="603"/>
      <c r="AP262" s="603"/>
      <c r="AQ262" s="603"/>
      <c r="AR262" s="603"/>
      <c r="AS262" s="603"/>
      <c r="AT262" s="603"/>
      <c r="AU262" s="603"/>
      <c r="AV262" s="603"/>
      <c r="AW262" s="603"/>
      <c r="AX262" s="603"/>
      <c r="AY262" s="603"/>
      <c r="AZ262" s="603"/>
      <c r="BA262" s="603"/>
      <c r="BB262" s="603"/>
      <c r="BC262" s="603"/>
      <c r="BD262" s="603"/>
      <c r="BE262" s="603"/>
      <c r="BF262" s="603"/>
      <c r="BG262" s="603"/>
      <c r="BH262" s="603"/>
      <c r="BI262" s="603"/>
      <c r="BJ262" s="603"/>
      <c r="BK262" s="603"/>
      <c r="BL262" s="603"/>
      <c r="BM262" s="603"/>
      <c r="BN262" s="603"/>
      <c r="BO262" s="603"/>
      <c r="BP262" s="603"/>
      <c r="BQ262" s="603"/>
      <c r="BR262" s="603"/>
      <c r="BS262" s="603"/>
      <c r="BT262" s="603"/>
      <c r="BU262" s="603"/>
      <c r="BV262" s="603"/>
      <c r="BW262" s="603"/>
      <c r="BX262" s="603"/>
      <c r="BY262" s="603"/>
      <c r="BZ262" s="603"/>
      <c r="CA262" s="603"/>
      <c r="CB262" s="603"/>
      <c r="CC262" s="603"/>
      <c r="CD262" s="603"/>
      <c r="CE262" s="603"/>
      <c r="CF262" s="603"/>
      <c r="CG262" s="603"/>
      <c r="CH262" s="603"/>
      <c r="CI262" s="603"/>
      <c r="CJ262" s="603"/>
      <c r="CK262" s="603"/>
    </row>
    <row r="263" spans="1:89" ht="14.25">
      <c r="A263" s="656" t="str">
        <f t="shared" si="32"/>
        <v>72_1_041021_HER_p_ba.el</v>
      </c>
      <c r="B263" s="702" t="s">
        <v>6002</v>
      </c>
      <c r="C263" s="702" t="s">
        <v>6003</v>
      </c>
      <c r="D263" s="703">
        <v>72</v>
      </c>
      <c r="E263" s="703">
        <v>1</v>
      </c>
      <c r="F263" s="703" t="s">
        <v>5755</v>
      </c>
      <c r="G263" s="703" t="s">
        <v>2461</v>
      </c>
      <c r="H263" s="703">
        <v>2021</v>
      </c>
      <c r="I263" s="702" t="s">
        <v>5976</v>
      </c>
      <c r="J263" s="702" t="s">
        <v>6004</v>
      </c>
      <c r="K263" s="702"/>
      <c r="L263" s="702" t="s">
        <v>5723</v>
      </c>
      <c r="M263" s="702" t="s">
        <v>2422</v>
      </c>
      <c r="N263" s="661">
        <f t="shared" si="34"/>
        <v>98</v>
      </c>
      <c r="O263" s="603"/>
      <c r="P263" s="667" t="s">
        <v>274</v>
      </c>
      <c r="Q263" s="596" t="s">
        <v>275</v>
      </c>
      <c r="R263" s="596" t="s">
        <v>2422</v>
      </c>
      <c r="S263" s="596">
        <v>1</v>
      </c>
      <c r="T263" s="596">
        <v>0</v>
      </c>
      <c r="U263" s="596">
        <v>1</v>
      </c>
      <c r="V263" s="596">
        <v>0</v>
      </c>
      <c r="W263" s="603"/>
      <c r="X263" s="668" t="s">
        <v>4364</v>
      </c>
      <c r="Y263" s="376" t="s">
        <v>78</v>
      </c>
      <c r="Z263" s="596" t="s">
        <v>6049</v>
      </c>
      <c r="AA263" s="766"/>
      <c r="AB263" s="596" t="str">
        <f t="shared" si="33"/>
        <v>Unique</v>
      </c>
      <c r="AC263" s="603"/>
      <c r="AD263" s="603"/>
      <c r="AE263" s="603"/>
      <c r="AF263" s="603"/>
      <c r="AG263" s="603"/>
      <c r="AH263" s="603"/>
      <c r="AI263" s="603"/>
      <c r="AJ263" s="603"/>
      <c r="AK263" s="603"/>
      <c r="AL263" s="603"/>
      <c r="AM263" s="603"/>
      <c r="AN263" s="603"/>
      <c r="AO263" s="603"/>
      <c r="AP263" s="603"/>
      <c r="AQ263" s="603"/>
      <c r="AR263" s="603"/>
      <c r="AS263" s="603"/>
      <c r="AT263" s="603"/>
      <c r="AU263" s="603"/>
      <c r="AV263" s="603"/>
      <c r="AW263" s="603"/>
      <c r="AX263" s="603"/>
      <c r="AY263" s="603"/>
      <c r="AZ263" s="603"/>
      <c r="BA263" s="603"/>
      <c r="BB263" s="603"/>
      <c r="BC263" s="603"/>
      <c r="BD263" s="603"/>
      <c r="BE263" s="603"/>
      <c r="BF263" s="603"/>
      <c r="BG263" s="603"/>
      <c r="BH263" s="603"/>
      <c r="BI263" s="603"/>
      <c r="BJ263" s="603"/>
      <c r="BK263" s="603"/>
      <c r="BL263" s="603"/>
      <c r="BM263" s="603"/>
      <c r="BN263" s="603"/>
      <c r="BO263" s="603"/>
      <c r="BP263" s="603"/>
      <c r="BQ263" s="603"/>
      <c r="BR263" s="603"/>
      <c r="BS263" s="603"/>
      <c r="BT263" s="603"/>
      <c r="BU263" s="603"/>
      <c r="BV263" s="603"/>
      <c r="BW263" s="603"/>
      <c r="BX263" s="603"/>
      <c r="BY263" s="603"/>
      <c r="BZ263" s="603"/>
      <c r="CA263" s="603"/>
      <c r="CB263" s="603"/>
      <c r="CC263" s="603"/>
      <c r="CD263" s="603"/>
      <c r="CE263" s="603"/>
      <c r="CF263" s="603"/>
      <c r="CG263" s="603"/>
      <c r="CH263" s="603"/>
      <c r="CI263" s="603"/>
      <c r="CJ263" s="603"/>
      <c r="CK263" s="603"/>
    </row>
    <row r="264" spans="1:89" ht="14.25">
      <c r="A264" s="656" t="str">
        <f t="shared" si="32"/>
        <v>48_1_200921_BI_p_ep.ba</v>
      </c>
      <c r="B264" s="704" t="s">
        <v>6008</v>
      </c>
      <c r="C264" s="704" t="s">
        <v>6009</v>
      </c>
      <c r="D264" s="705">
        <v>48</v>
      </c>
      <c r="E264" s="705">
        <v>1</v>
      </c>
      <c r="F264" s="705" t="s">
        <v>122</v>
      </c>
      <c r="G264" s="705" t="s">
        <v>5755</v>
      </c>
      <c r="H264" s="705">
        <v>2021</v>
      </c>
      <c r="I264" s="704" t="s">
        <v>5976</v>
      </c>
      <c r="J264" s="704" t="s">
        <v>6010</v>
      </c>
      <c r="K264" s="704"/>
      <c r="L264" s="704" t="s">
        <v>5723</v>
      </c>
      <c r="M264" s="704" t="s">
        <v>2422</v>
      </c>
      <c r="N264" s="661">
        <f t="shared" ref="N264:N265" si="35">43+35</f>
        <v>78</v>
      </c>
      <c r="O264" s="603"/>
      <c r="P264" s="667" t="s">
        <v>84</v>
      </c>
      <c r="Q264" s="596" t="s">
        <v>85</v>
      </c>
      <c r="R264" s="596" t="s">
        <v>2422</v>
      </c>
      <c r="S264" s="596">
        <v>1</v>
      </c>
      <c r="T264" s="596">
        <v>1</v>
      </c>
      <c r="U264" s="596">
        <v>0</v>
      </c>
      <c r="V264" s="596">
        <v>0</v>
      </c>
      <c r="W264" s="603"/>
      <c r="X264" s="668" t="s">
        <v>4364</v>
      </c>
      <c r="Y264" s="376" t="s">
        <v>78</v>
      </c>
      <c r="Z264" s="596" t="s">
        <v>6050</v>
      </c>
      <c r="AA264" s="766"/>
      <c r="AB264" s="596" t="str">
        <f t="shared" si="33"/>
        <v>Unique</v>
      </c>
      <c r="AC264" s="603"/>
      <c r="AD264" s="603"/>
      <c r="AE264" s="603"/>
      <c r="AF264" s="603"/>
      <c r="AG264" s="603"/>
      <c r="AH264" s="603"/>
      <c r="AI264" s="603"/>
      <c r="AJ264" s="603"/>
      <c r="AK264" s="603"/>
      <c r="AL264" s="603"/>
      <c r="AM264" s="603"/>
      <c r="AN264" s="603"/>
      <c r="AO264" s="603"/>
      <c r="AP264" s="603"/>
      <c r="AQ264" s="603"/>
      <c r="AR264" s="603"/>
      <c r="AS264" s="603"/>
      <c r="AT264" s="603"/>
      <c r="AU264" s="603"/>
      <c r="AV264" s="603"/>
      <c r="AW264" s="603"/>
      <c r="AX264" s="603"/>
      <c r="AY264" s="603"/>
      <c r="AZ264" s="603"/>
      <c r="BA264" s="603"/>
      <c r="BB264" s="603"/>
      <c r="BC264" s="603"/>
      <c r="BD264" s="603"/>
      <c r="BE264" s="603"/>
      <c r="BF264" s="603"/>
      <c r="BG264" s="603"/>
      <c r="BH264" s="603"/>
      <c r="BI264" s="603"/>
      <c r="BJ264" s="603"/>
      <c r="BK264" s="603"/>
      <c r="BL264" s="603"/>
      <c r="BM264" s="603"/>
      <c r="BN264" s="603"/>
      <c r="BO264" s="603"/>
      <c r="BP264" s="603"/>
      <c r="BQ264" s="603"/>
      <c r="BR264" s="603"/>
      <c r="BS264" s="603"/>
      <c r="BT264" s="603"/>
      <c r="BU264" s="603"/>
      <c r="BV264" s="603"/>
      <c r="BW264" s="603"/>
      <c r="BX264" s="603"/>
      <c r="BY264" s="603"/>
      <c r="BZ264" s="603"/>
      <c r="CA264" s="603"/>
      <c r="CB264" s="603"/>
      <c r="CC264" s="603"/>
      <c r="CD264" s="603"/>
      <c r="CE264" s="603"/>
      <c r="CF264" s="603"/>
      <c r="CG264" s="603"/>
      <c r="CH264" s="603"/>
      <c r="CI264" s="603"/>
      <c r="CJ264" s="603"/>
      <c r="CK264" s="603"/>
    </row>
    <row r="265" spans="1:89" ht="14.25">
      <c r="A265" s="656" t="str">
        <f t="shared" si="32"/>
        <v>48_1_200921_BI_p_sp.</v>
      </c>
      <c r="B265" s="704" t="s">
        <v>6008</v>
      </c>
      <c r="C265" s="704" t="s">
        <v>6009</v>
      </c>
      <c r="D265" s="705">
        <v>48</v>
      </c>
      <c r="E265" s="705">
        <v>1</v>
      </c>
      <c r="F265" s="705" t="s">
        <v>122</v>
      </c>
      <c r="G265" s="705" t="s">
        <v>5755</v>
      </c>
      <c r="H265" s="705">
        <v>2021</v>
      </c>
      <c r="I265" s="704" t="s">
        <v>5976</v>
      </c>
      <c r="J265" s="704" t="s">
        <v>6010</v>
      </c>
      <c r="K265" s="704"/>
      <c r="L265" s="704" t="s">
        <v>5723</v>
      </c>
      <c r="M265" s="704" t="s">
        <v>2422</v>
      </c>
      <c r="N265" s="661">
        <f t="shared" si="35"/>
        <v>78</v>
      </c>
      <c r="O265" s="603"/>
      <c r="P265" s="667" t="s">
        <v>1163</v>
      </c>
      <c r="Q265" s="596" t="s">
        <v>1164</v>
      </c>
      <c r="R265" s="596" t="s">
        <v>2422</v>
      </c>
      <c r="S265" s="596">
        <v>3</v>
      </c>
      <c r="T265" s="596">
        <v>0</v>
      </c>
      <c r="U265" s="596">
        <v>3</v>
      </c>
      <c r="V265" s="596">
        <v>0</v>
      </c>
      <c r="W265" s="603"/>
      <c r="X265" s="668" t="s">
        <v>4364</v>
      </c>
      <c r="Y265" s="376" t="s">
        <v>78</v>
      </c>
      <c r="Z265" s="596" t="s">
        <v>6051</v>
      </c>
      <c r="AA265" s="766"/>
      <c r="AB265" s="596" t="str">
        <f t="shared" si="33"/>
        <v>Unique</v>
      </c>
      <c r="AC265" s="603"/>
      <c r="AD265" s="603"/>
      <c r="AE265" s="603"/>
      <c r="AF265" s="603"/>
      <c r="AG265" s="603"/>
      <c r="AH265" s="603"/>
      <c r="AI265" s="603"/>
      <c r="AJ265" s="603"/>
      <c r="AK265" s="603"/>
      <c r="AL265" s="603"/>
      <c r="AM265" s="603"/>
      <c r="AN265" s="603"/>
      <c r="AO265" s="603"/>
      <c r="AP265" s="603"/>
      <c r="AQ265" s="603"/>
      <c r="AR265" s="603"/>
      <c r="AS265" s="603"/>
      <c r="AT265" s="603"/>
      <c r="AU265" s="603"/>
      <c r="AV265" s="603"/>
      <c r="AW265" s="603"/>
      <c r="AX265" s="603"/>
      <c r="AY265" s="603"/>
      <c r="AZ265" s="603"/>
      <c r="BA265" s="603"/>
      <c r="BB265" s="603"/>
      <c r="BC265" s="603"/>
      <c r="BD265" s="603"/>
      <c r="BE265" s="603"/>
      <c r="BF265" s="603"/>
      <c r="BG265" s="603"/>
      <c r="BH265" s="603"/>
      <c r="BI265" s="603"/>
      <c r="BJ265" s="603"/>
      <c r="BK265" s="603"/>
      <c r="BL265" s="603"/>
      <c r="BM265" s="603"/>
      <c r="BN265" s="603"/>
      <c r="BO265" s="603"/>
      <c r="BP265" s="603"/>
      <c r="BQ265" s="603"/>
      <c r="BR265" s="603"/>
      <c r="BS265" s="603"/>
      <c r="BT265" s="603"/>
      <c r="BU265" s="603"/>
      <c r="BV265" s="603"/>
      <c r="BW265" s="603"/>
      <c r="BX265" s="603"/>
      <c r="BY265" s="603"/>
      <c r="BZ265" s="603"/>
      <c r="CA265" s="603"/>
      <c r="CB265" s="603"/>
      <c r="CC265" s="603"/>
      <c r="CD265" s="603"/>
      <c r="CE265" s="603"/>
      <c r="CF265" s="603"/>
      <c r="CG265" s="603"/>
      <c r="CH265" s="603"/>
      <c r="CI265" s="603"/>
      <c r="CJ265" s="603"/>
      <c r="CK265" s="603"/>
    </row>
    <row r="266" spans="1:89" ht="14.25">
      <c r="A266" s="656" t="str">
        <f t="shared" si="32"/>
        <v>60_2_200921_BE_p_ep.ba</v>
      </c>
      <c r="B266" s="695" t="s">
        <v>5996</v>
      </c>
      <c r="C266" s="695" t="s">
        <v>5997</v>
      </c>
      <c r="D266" s="694">
        <v>60</v>
      </c>
      <c r="E266" s="694">
        <v>2</v>
      </c>
      <c r="F266" s="694" t="s">
        <v>122</v>
      </c>
      <c r="G266" s="694" t="s">
        <v>5755</v>
      </c>
      <c r="H266" s="694">
        <v>2021</v>
      </c>
      <c r="I266" s="695" t="s">
        <v>5976</v>
      </c>
      <c r="J266" s="695" t="s">
        <v>5998</v>
      </c>
      <c r="K266" s="695"/>
      <c r="L266" s="695" t="s">
        <v>5723</v>
      </c>
      <c r="M266" s="695" t="s">
        <v>2422</v>
      </c>
      <c r="N266" s="661">
        <f t="shared" ref="N266:N269" si="36">28+10+33+17+26+27</f>
        <v>141</v>
      </c>
      <c r="O266" s="603"/>
      <c r="P266" s="667" t="s">
        <v>84</v>
      </c>
      <c r="Q266" s="596" t="s">
        <v>85</v>
      </c>
      <c r="R266" s="596" t="s">
        <v>2422</v>
      </c>
      <c r="S266" s="596">
        <v>4</v>
      </c>
      <c r="T266" s="596">
        <v>1</v>
      </c>
      <c r="U266" s="596">
        <v>3</v>
      </c>
      <c r="V266" s="596">
        <v>0</v>
      </c>
      <c r="W266" s="603"/>
      <c r="X266" s="668" t="s">
        <v>4364</v>
      </c>
      <c r="Y266" s="376" t="s">
        <v>78</v>
      </c>
      <c r="Z266" s="596" t="s">
        <v>6052</v>
      </c>
      <c r="AA266" s="766"/>
      <c r="AB266" s="596" t="str">
        <f t="shared" si="33"/>
        <v>Unique</v>
      </c>
      <c r="AC266" s="603"/>
      <c r="AD266" s="603"/>
      <c r="AE266" s="603"/>
      <c r="AF266" s="603"/>
      <c r="AG266" s="603"/>
      <c r="AH266" s="603"/>
      <c r="AI266" s="603"/>
      <c r="AJ266" s="603"/>
      <c r="AK266" s="603"/>
      <c r="AL266" s="603"/>
      <c r="AM266" s="603"/>
      <c r="AN266" s="603"/>
      <c r="AO266" s="603"/>
      <c r="AP266" s="603"/>
      <c r="AQ266" s="603"/>
      <c r="AR266" s="603"/>
      <c r="AS266" s="603"/>
      <c r="AT266" s="603"/>
      <c r="AU266" s="603"/>
      <c r="AV266" s="603"/>
      <c r="AW266" s="603"/>
      <c r="AX266" s="603"/>
      <c r="AY266" s="603"/>
      <c r="AZ266" s="603"/>
      <c r="BA266" s="603"/>
      <c r="BB266" s="603"/>
      <c r="BC266" s="603"/>
      <c r="BD266" s="603"/>
      <c r="BE266" s="603"/>
      <c r="BF266" s="603"/>
      <c r="BG266" s="603"/>
      <c r="BH266" s="603"/>
      <c r="BI266" s="603"/>
      <c r="BJ266" s="603"/>
      <c r="BK266" s="603"/>
      <c r="BL266" s="603"/>
      <c r="BM266" s="603"/>
      <c r="BN266" s="603"/>
      <c r="BO266" s="603"/>
      <c r="BP266" s="603"/>
      <c r="BQ266" s="603"/>
      <c r="BR266" s="603"/>
      <c r="BS266" s="603"/>
      <c r="BT266" s="603"/>
      <c r="BU266" s="603"/>
      <c r="BV266" s="603"/>
      <c r="BW266" s="603"/>
      <c r="BX266" s="603"/>
      <c r="BY266" s="603"/>
      <c r="BZ266" s="603"/>
      <c r="CA266" s="603"/>
      <c r="CB266" s="603"/>
      <c r="CC266" s="603"/>
      <c r="CD266" s="603"/>
      <c r="CE266" s="603"/>
      <c r="CF266" s="603"/>
      <c r="CG266" s="603"/>
      <c r="CH266" s="603"/>
      <c r="CI266" s="603"/>
      <c r="CJ266" s="603"/>
      <c r="CK266" s="603"/>
    </row>
    <row r="267" spans="1:89" ht="14.25">
      <c r="A267" s="656" t="str">
        <f t="shared" si="32"/>
        <v>60_2_200921_BE_p_sp.</v>
      </c>
      <c r="B267" s="695" t="s">
        <v>5996</v>
      </c>
      <c r="C267" s="695" t="s">
        <v>5997</v>
      </c>
      <c r="D267" s="694">
        <v>60</v>
      </c>
      <c r="E267" s="694">
        <v>2</v>
      </c>
      <c r="F267" s="694" t="s">
        <v>122</v>
      </c>
      <c r="G267" s="694" t="s">
        <v>5755</v>
      </c>
      <c r="H267" s="694">
        <v>2021</v>
      </c>
      <c r="I267" s="695" t="s">
        <v>5976</v>
      </c>
      <c r="J267" s="695" t="s">
        <v>5998</v>
      </c>
      <c r="K267" s="695"/>
      <c r="L267" s="695" t="s">
        <v>5723</v>
      </c>
      <c r="M267" s="695" t="s">
        <v>2422</v>
      </c>
      <c r="N267" s="661">
        <f t="shared" si="36"/>
        <v>141</v>
      </c>
      <c r="O267" s="603"/>
      <c r="P267" s="667" t="s">
        <v>1163</v>
      </c>
      <c r="Q267" s="596" t="s">
        <v>1164</v>
      </c>
      <c r="R267" s="596" t="s">
        <v>2422</v>
      </c>
      <c r="S267" s="596">
        <v>1</v>
      </c>
      <c r="T267" s="596">
        <v>0</v>
      </c>
      <c r="U267" s="596">
        <v>1</v>
      </c>
      <c r="V267" s="596">
        <v>0</v>
      </c>
      <c r="W267" s="603"/>
      <c r="X267" s="668" t="s">
        <v>4364</v>
      </c>
      <c r="Y267" s="376" t="s">
        <v>78</v>
      </c>
      <c r="Z267" s="596" t="s">
        <v>6053</v>
      </c>
      <c r="AA267" s="766"/>
      <c r="AB267" s="596" t="str">
        <f t="shared" si="33"/>
        <v>Unique</v>
      </c>
      <c r="AC267" s="603"/>
      <c r="AD267" s="603"/>
      <c r="AE267" s="603"/>
      <c r="AF267" s="603"/>
      <c r="AG267" s="603"/>
      <c r="AH267" s="603"/>
      <c r="AI267" s="603"/>
      <c r="AJ267" s="603"/>
      <c r="AK267" s="603"/>
      <c r="AL267" s="603"/>
      <c r="AM267" s="603"/>
      <c r="AN267" s="603"/>
      <c r="AO267" s="603"/>
      <c r="AP267" s="603"/>
      <c r="AQ267" s="603"/>
      <c r="AR267" s="603"/>
      <c r="AS267" s="603"/>
      <c r="AT267" s="603"/>
      <c r="AU267" s="603"/>
      <c r="AV267" s="603"/>
      <c r="AW267" s="603"/>
      <c r="AX267" s="603"/>
      <c r="AY267" s="603"/>
      <c r="AZ267" s="603"/>
      <c r="BA267" s="603"/>
      <c r="BB267" s="603"/>
      <c r="BC267" s="603"/>
      <c r="BD267" s="603"/>
      <c r="BE267" s="603"/>
      <c r="BF267" s="603"/>
      <c r="BG267" s="603"/>
      <c r="BH267" s="603"/>
      <c r="BI267" s="603"/>
      <c r="BJ267" s="603"/>
      <c r="BK267" s="603"/>
      <c r="BL267" s="603"/>
      <c r="BM267" s="603"/>
      <c r="BN267" s="603"/>
      <c r="BO267" s="603"/>
      <c r="BP267" s="603"/>
      <c r="BQ267" s="603"/>
      <c r="BR267" s="603"/>
      <c r="BS267" s="603"/>
      <c r="BT267" s="603"/>
      <c r="BU267" s="603"/>
      <c r="BV267" s="603"/>
      <c r="BW267" s="603"/>
      <c r="BX267" s="603"/>
      <c r="BY267" s="603"/>
      <c r="BZ267" s="603"/>
      <c r="CA267" s="603"/>
      <c r="CB267" s="603"/>
      <c r="CC267" s="603"/>
      <c r="CD267" s="603"/>
      <c r="CE267" s="603"/>
      <c r="CF267" s="603"/>
      <c r="CG267" s="603"/>
      <c r="CH267" s="603"/>
      <c r="CI267" s="603"/>
      <c r="CJ267" s="603"/>
      <c r="CK267" s="603"/>
    </row>
    <row r="268" spans="1:89" ht="14.25">
      <c r="A268" s="656" t="str">
        <f t="shared" si="32"/>
        <v>60_2_200921_BE_p_rh.ca</v>
      </c>
      <c r="B268" s="695" t="s">
        <v>5996</v>
      </c>
      <c r="C268" s="695" t="s">
        <v>5997</v>
      </c>
      <c r="D268" s="694">
        <v>60</v>
      </c>
      <c r="E268" s="694">
        <v>2</v>
      </c>
      <c r="F268" s="694" t="s">
        <v>122</v>
      </c>
      <c r="G268" s="694" t="s">
        <v>5755</v>
      </c>
      <c r="H268" s="694">
        <v>2021</v>
      </c>
      <c r="I268" s="695" t="s">
        <v>5976</v>
      </c>
      <c r="J268" s="695" t="s">
        <v>5998</v>
      </c>
      <c r="K268" s="695"/>
      <c r="L268" s="695" t="s">
        <v>5723</v>
      </c>
      <c r="M268" s="695" t="s">
        <v>2422</v>
      </c>
      <c r="N268" s="661">
        <f t="shared" si="36"/>
        <v>141</v>
      </c>
      <c r="O268" s="603"/>
      <c r="P268" s="667" t="s">
        <v>134</v>
      </c>
      <c r="Q268" s="596" t="s">
        <v>135</v>
      </c>
      <c r="R268" s="596" t="s">
        <v>2422</v>
      </c>
      <c r="S268" s="596">
        <v>1</v>
      </c>
      <c r="T268" s="596">
        <v>0</v>
      </c>
      <c r="U268" s="596">
        <v>1</v>
      </c>
      <c r="V268" s="596">
        <v>0</v>
      </c>
      <c r="W268" s="603"/>
      <c r="X268" s="668" t="s">
        <v>4364</v>
      </c>
      <c r="Y268" s="376" t="s">
        <v>78</v>
      </c>
      <c r="Z268" s="596" t="s">
        <v>6054</v>
      </c>
      <c r="AA268" s="766"/>
      <c r="AB268" s="596" t="str">
        <f t="shared" si="33"/>
        <v>Unique</v>
      </c>
      <c r="AC268" s="603"/>
      <c r="AD268" s="603"/>
      <c r="AE268" s="603"/>
      <c r="AF268" s="603"/>
      <c r="AG268" s="603"/>
      <c r="AH268" s="603"/>
      <c r="AI268" s="603"/>
      <c r="AJ268" s="603"/>
      <c r="AK268" s="603"/>
      <c r="AL268" s="603"/>
      <c r="AM268" s="603"/>
      <c r="AN268" s="603"/>
      <c r="AO268" s="603"/>
      <c r="AP268" s="603"/>
      <c r="AQ268" s="603"/>
      <c r="AR268" s="603"/>
      <c r="AS268" s="603"/>
      <c r="AT268" s="603"/>
      <c r="AU268" s="603"/>
      <c r="AV268" s="603"/>
      <c r="AW268" s="603"/>
      <c r="AX268" s="603"/>
      <c r="AY268" s="603"/>
      <c r="AZ268" s="603"/>
      <c r="BA268" s="603"/>
      <c r="BB268" s="603"/>
      <c r="BC268" s="603"/>
      <c r="BD268" s="603"/>
      <c r="BE268" s="603"/>
      <c r="BF268" s="603"/>
      <c r="BG268" s="603"/>
      <c r="BH268" s="603"/>
      <c r="BI268" s="603"/>
      <c r="BJ268" s="603"/>
      <c r="BK268" s="603"/>
      <c r="BL268" s="603"/>
      <c r="BM268" s="603"/>
      <c r="BN268" s="603"/>
      <c r="BO268" s="603"/>
      <c r="BP268" s="603"/>
      <c r="BQ268" s="603"/>
      <c r="BR268" s="603"/>
      <c r="BS268" s="603"/>
      <c r="BT268" s="603"/>
      <c r="BU268" s="603"/>
      <c r="BV268" s="603"/>
      <c r="BW268" s="603"/>
      <c r="BX268" s="603"/>
      <c r="BY268" s="603"/>
      <c r="BZ268" s="603"/>
      <c r="CA268" s="603"/>
      <c r="CB268" s="603"/>
      <c r="CC268" s="603"/>
      <c r="CD268" s="603"/>
      <c r="CE268" s="603"/>
      <c r="CF268" s="603"/>
      <c r="CG268" s="603"/>
      <c r="CH268" s="603"/>
      <c r="CI268" s="603"/>
      <c r="CJ268" s="603"/>
      <c r="CK268" s="603"/>
    </row>
    <row r="269" spans="1:89" ht="14.25">
      <c r="A269" s="656" t="str">
        <f t="shared" si="32"/>
        <v>60_2_200921_BE_p_sy.pi</v>
      </c>
      <c r="B269" s="695" t="s">
        <v>5996</v>
      </c>
      <c r="C269" s="695" t="s">
        <v>5997</v>
      </c>
      <c r="D269" s="694">
        <v>60</v>
      </c>
      <c r="E269" s="694">
        <v>2</v>
      </c>
      <c r="F269" s="694" t="s">
        <v>122</v>
      </c>
      <c r="G269" s="694" t="s">
        <v>5755</v>
      </c>
      <c r="H269" s="694">
        <v>2021</v>
      </c>
      <c r="I269" s="695" t="s">
        <v>5976</v>
      </c>
      <c r="J269" s="695" t="s">
        <v>5998</v>
      </c>
      <c r="K269" s="695"/>
      <c r="L269" s="695" t="s">
        <v>5723</v>
      </c>
      <c r="M269" s="695" t="s">
        <v>2422</v>
      </c>
      <c r="N269" s="661">
        <f t="shared" si="36"/>
        <v>141</v>
      </c>
      <c r="O269" s="603"/>
      <c r="P269" s="662" t="s">
        <v>176</v>
      </c>
      <c r="Q269" s="376" t="s">
        <v>177</v>
      </c>
      <c r="R269" s="596" t="s">
        <v>2422</v>
      </c>
      <c r="S269" s="596">
        <v>1</v>
      </c>
      <c r="T269" s="596">
        <v>1</v>
      </c>
      <c r="U269" s="596">
        <v>0</v>
      </c>
      <c r="V269" s="596">
        <v>0</v>
      </c>
      <c r="W269" s="603"/>
      <c r="X269" s="668" t="s">
        <v>4364</v>
      </c>
      <c r="Y269" s="376" t="s">
        <v>78</v>
      </c>
      <c r="Z269" s="596" t="s">
        <v>6055</v>
      </c>
      <c r="AA269" s="766"/>
      <c r="AB269" s="596" t="str">
        <f t="shared" si="33"/>
        <v>Unique</v>
      </c>
      <c r="AC269" s="603"/>
      <c r="AD269" s="603"/>
      <c r="AE269" s="603"/>
      <c r="AF269" s="603"/>
      <c r="AG269" s="603"/>
      <c r="AH269" s="603"/>
      <c r="AI269" s="603"/>
      <c r="AJ269" s="603"/>
      <c r="AK269" s="603"/>
      <c r="AL269" s="603"/>
      <c r="AM269" s="603"/>
      <c r="AN269" s="603"/>
      <c r="AO269" s="603"/>
      <c r="AP269" s="603"/>
      <c r="AQ269" s="603"/>
      <c r="AR269" s="603"/>
      <c r="AS269" s="603"/>
      <c r="AT269" s="603"/>
      <c r="AU269" s="603"/>
      <c r="AV269" s="603"/>
      <c r="AW269" s="603"/>
      <c r="AX269" s="603"/>
      <c r="AY269" s="603"/>
      <c r="AZ269" s="603"/>
      <c r="BA269" s="603"/>
      <c r="BB269" s="603"/>
      <c r="BC269" s="603"/>
      <c r="BD269" s="603"/>
      <c r="BE269" s="603"/>
      <c r="BF269" s="603"/>
      <c r="BG269" s="603"/>
      <c r="BH269" s="603"/>
      <c r="BI269" s="603"/>
      <c r="BJ269" s="603"/>
      <c r="BK269" s="603"/>
      <c r="BL269" s="603"/>
      <c r="BM269" s="603"/>
      <c r="BN269" s="603"/>
      <c r="BO269" s="603"/>
      <c r="BP269" s="603"/>
      <c r="BQ269" s="603"/>
      <c r="BR269" s="603"/>
      <c r="BS269" s="603"/>
      <c r="BT269" s="603"/>
      <c r="BU269" s="603"/>
      <c r="BV269" s="603"/>
      <c r="BW269" s="603"/>
      <c r="BX269" s="603"/>
      <c r="BY269" s="603"/>
      <c r="BZ269" s="603"/>
      <c r="CA269" s="603"/>
      <c r="CB269" s="603"/>
      <c r="CC269" s="603"/>
      <c r="CD269" s="603"/>
      <c r="CE269" s="603"/>
      <c r="CF269" s="603"/>
      <c r="CG269" s="603"/>
      <c r="CH269" s="603"/>
      <c r="CI269" s="603"/>
      <c r="CJ269" s="603"/>
      <c r="CK269" s="603"/>
    </row>
    <row r="270" spans="1:89" ht="14.25">
      <c r="A270" s="656" t="str">
        <f t="shared" si="32"/>
        <v>60_2_120721_BE_p_ep.ba</v>
      </c>
      <c r="B270" s="695" t="s">
        <v>5996</v>
      </c>
      <c r="C270" s="695" t="s">
        <v>5997</v>
      </c>
      <c r="D270" s="694">
        <v>60</v>
      </c>
      <c r="E270" s="694">
        <v>2</v>
      </c>
      <c r="F270" s="694" t="s">
        <v>5719</v>
      </c>
      <c r="G270" s="694" t="s">
        <v>5720</v>
      </c>
      <c r="H270" s="694">
        <v>2021</v>
      </c>
      <c r="I270" s="695" t="s">
        <v>5976</v>
      </c>
      <c r="J270" s="695" t="s">
        <v>5998</v>
      </c>
      <c r="K270" s="695"/>
      <c r="L270" s="695" t="s">
        <v>5723</v>
      </c>
      <c r="M270" s="695" t="s">
        <v>2422</v>
      </c>
      <c r="N270" s="661">
        <f t="shared" ref="N270:N271" si="37">12+17+10+5+7+10+6+5+1+3</f>
        <v>76</v>
      </c>
      <c r="O270" s="603"/>
      <c r="P270" s="667" t="s">
        <v>84</v>
      </c>
      <c r="Q270" s="596" t="s">
        <v>85</v>
      </c>
      <c r="R270" s="596" t="s">
        <v>2422</v>
      </c>
      <c r="S270" s="596">
        <v>29</v>
      </c>
      <c r="T270" s="596">
        <v>7</v>
      </c>
      <c r="U270" s="596">
        <v>22</v>
      </c>
      <c r="V270" s="596">
        <v>0</v>
      </c>
      <c r="W270" s="603"/>
      <c r="X270" s="668" t="s">
        <v>4364</v>
      </c>
      <c r="Y270" s="376" t="s">
        <v>78</v>
      </c>
      <c r="Z270" s="596" t="s">
        <v>6056</v>
      </c>
      <c r="AA270" s="766"/>
      <c r="AB270" s="596" t="str">
        <f t="shared" si="33"/>
        <v>Unique</v>
      </c>
      <c r="AC270" s="603"/>
      <c r="AD270" s="603"/>
      <c r="AE270" s="603"/>
      <c r="AF270" s="603"/>
      <c r="AG270" s="603"/>
      <c r="AH270" s="603"/>
      <c r="AI270" s="603"/>
      <c r="AJ270" s="603"/>
      <c r="AK270" s="603"/>
      <c r="AL270" s="603"/>
      <c r="AM270" s="603"/>
      <c r="AN270" s="603"/>
      <c r="AO270" s="603"/>
      <c r="AP270" s="603"/>
      <c r="AQ270" s="603"/>
      <c r="AR270" s="603"/>
      <c r="AS270" s="603"/>
      <c r="AT270" s="603"/>
      <c r="AU270" s="603"/>
      <c r="AV270" s="603"/>
      <c r="AW270" s="603"/>
      <c r="AX270" s="603"/>
      <c r="AY270" s="603"/>
      <c r="AZ270" s="603"/>
      <c r="BA270" s="603"/>
      <c r="BB270" s="603"/>
      <c r="BC270" s="603"/>
      <c r="BD270" s="603"/>
      <c r="BE270" s="603"/>
      <c r="BF270" s="603"/>
      <c r="BG270" s="603"/>
      <c r="BH270" s="603"/>
      <c r="BI270" s="603"/>
      <c r="BJ270" s="603"/>
      <c r="BK270" s="603"/>
      <c r="BL270" s="603"/>
      <c r="BM270" s="603"/>
      <c r="BN270" s="603"/>
      <c r="BO270" s="603"/>
      <c r="BP270" s="603"/>
      <c r="BQ270" s="603"/>
      <c r="BR270" s="603"/>
      <c r="BS270" s="603"/>
      <c r="BT270" s="603"/>
      <c r="BU270" s="603"/>
      <c r="BV270" s="603"/>
      <c r="BW270" s="603"/>
      <c r="BX270" s="603"/>
      <c r="BY270" s="603"/>
      <c r="BZ270" s="603"/>
      <c r="CA270" s="603"/>
      <c r="CB270" s="603"/>
      <c r="CC270" s="603"/>
      <c r="CD270" s="603"/>
      <c r="CE270" s="603"/>
      <c r="CF270" s="603"/>
      <c r="CG270" s="603"/>
      <c r="CH270" s="603"/>
      <c r="CI270" s="603"/>
      <c r="CJ270" s="603"/>
      <c r="CK270" s="603"/>
    </row>
    <row r="271" spans="1:89" ht="14.25">
      <c r="A271" s="656" t="str">
        <f t="shared" si="32"/>
        <v>60_2_120721_BE_p_sp.</v>
      </c>
      <c r="B271" s="695" t="s">
        <v>5996</v>
      </c>
      <c r="C271" s="695" t="s">
        <v>5997</v>
      </c>
      <c r="D271" s="694">
        <v>60</v>
      </c>
      <c r="E271" s="694">
        <v>2</v>
      </c>
      <c r="F271" s="694" t="s">
        <v>5719</v>
      </c>
      <c r="G271" s="694" t="s">
        <v>5720</v>
      </c>
      <c r="H271" s="694">
        <v>2021</v>
      </c>
      <c r="I271" s="695" t="s">
        <v>5976</v>
      </c>
      <c r="J271" s="695" t="s">
        <v>5998</v>
      </c>
      <c r="K271" s="695"/>
      <c r="L271" s="695" t="s">
        <v>5723</v>
      </c>
      <c r="M271" s="695" t="s">
        <v>2422</v>
      </c>
      <c r="N271" s="661">
        <f t="shared" si="37"/>
        <v>76</v>
      </c>
      <c r="O271" s="603"/>
      <c r="P271" s="667" t="s">
        <v>1163</v>
      </c>
      <c r="Q271" s="596" t="s">
        <v>1164</v>
      </c>
      <c r="R271" s="596" t="s">
        <v>2422</v>
      </c>
      <c r="S271" s="596">
        <v>18</v>
      </c>
      <c r="T271" s="596">
        <v>0</v>
      </c>
      <c r="U271" s="596">
        <v>18</v>
      </c>
      <c r="V271" s="596">
        <v>0</v>
      </c>
      <c r="W271" s="603"/>
      <c r="X271" s="668" t="s">
        <v>4364</v>
      </c>
      <c r="Y271" s="376" t="s">
        <v>78</v>
      </c>
      <c r="Z271" s="596" t="s">
        <v>6057</v>
      </c>
      <c r="AA271" s="766"/>
      <c r="AB271" s="596" t="str">
        <f t="shared" si="33"/>
        <v>Unique</v>
      </c>
      <c r="AC271" s="603"/>
      <c r="AD271" s="603"/>
      <c r="AE271" s="603"/>
      <c r="AF271" s="603"/>
      <c r="AG271" s="603"/>
      <c r="AH271" s="603"/>
      <c r="AI271" s="603"/>
      <c r="AJ271" s="603"/>
      <c r="AK271" s="603"/>
      <c r="AL271" s="603"/>
      <c r="AM271" s="603"/>
      <c r="AN271" s="603"/>
      <c r="AO271" s="603"/>
      <c r="AP271" s="603"/>
      <c r="AQ271" s="603"/>
      <c r="AR271" s="603"/>
      <c r="AS271" s="603"/>
      <c r="AT271" s="603"/>
      <c r="AU271" s="603"/>
      <c r="AV271" s="603"/>
      <c r="AW271" s="603"/>
      <c r="AX271" s="603"/>
      <c r="AY271" s="603"/>
      <c r="AZ271" s="603"/>
      <c r="BA271" s="603"/>
      <c r="BB271" s="603"/>
      <c r="BC271" s="603"/>
      <c r="BD271" s="603"/>
      <c r="BE271" s="603"/>
      <c r="BF271" s="603"/>
      <c r="BG271" s="603"/>
      <c r="BH271" s="603"/>
      <c r="BI271" s="603"/>
      <c r="BJ271" s="603"/>
      <c r="BK271" s="603"/>
      <c r="BL271" s="603"/>
      <c r="BM271" s="603"/>
      <c r="BN271" s="603"/>
      <c r="BO271" s="603"/>
      <c r="BP271" s="603"/>
      <c r="BQ271" s="603"/>
      <c r="BR271" s="603"/>
      <c r="BS271" s="603"/>
      <c r="BT271" s="603"/>
      <c r="BU271" s="603"/>
      <c r="BV271" s="603"/>
      <c r="BW271" s="603"/>
      <c r="BX271" s="603"/>
      <c r="BY271" s="603"/>
      <c r="BZ271" s="603"/>
      <c r="CA271" s="603"/>
      <c r="CB271" s="603"/>
      <c r="CC271" s="603"/>
      <c r="CD271" s="603"/>
      <c r="CE271" s="603"/>
      <c r="CF271" s="603"/>
      <c r="CG271" s="603"/>
      <c r="CH271" s="603"/>
      <c r="CI271" s="603"/>
      <c r="CJ271" s="603"/>
      <c r="CK271" s="603"/>
    </row>
    <row r="272" spans="1:89" ht="14.25">
      <c r="A272" s="656" t="str">
        <f t="shared" si="32"/>
        <v>59_1_200921_H_p_ep.ba</v>
      </c>
      <c r="B272" s="706" t="s">
        <v>6015</v>
      </c>
      <c r="C272" s="706" t="s">
        <v>6016</v>
      </c>
      <c r="D272" s="707">
        <v>59</v>
      </c>
      <c r="E272" s="707">
        <v>1</v>
      </c>
      <c r="F272" s="707" t="s">
        <v>122</v>
      </c>
      <c r="G272" s="707" t="s">
        <v>5755</v>
      </c>
      <c r="H272" s="707">
        <v>2021</v>
      </c>
      <c r="I272" s="706" t="s">
        <v>5976</v>
      </c>
      <c r="J272" s="706" t="s">
        <v>6017</v>
      </c>
      <c r="K272" s="706"/>
      <c r="L272" s="706" t="s">
        <v>5723</v>
      </c>
      <c r="M272" s="706" t="s">
        <v>2422</v>
      </c>
      <c r="N272" s="661">
        <v>75</v>
      </c>
      <c r="O272" s="603"/>
      <c r="P272" s="667" t="s">
        <v>84</v>
      </c>
      <c r="Q272" s="596" t="s">
        <v>85</v>
      </c>
      <c r="R272" s="596" t="s">
        <v>2422</v>
      </c>
      <c r="S272" s="596">
        <v>6</v>
      </c>
      <c r="T272" s="596">
        <v>3</v>
      </c>
      <c r="U272" s="596">
        <v>3</v>
      </c>
      <c r="V272" s="596">
        <v>0</v>
      </c>
      <c r="W272" s="603"/>
      <c r="X272" s="668" t="s">
        <v>4364</v>
      </c>
      <c r="Y272" s="376" t="s">
        <v>78</v>
      </c>
      <c r="Z272" s="596" t="s">
        <v>6058</v>
      </c>
      <c r="AA272" s="766"/>
      <c r="AB272" s="596" t="str">
        <f t="shared" si="33"/>
        <v>Unique</v>
      </c>
      <c r="AC272" s="603"/>
      <c r="AD272" s="603"/>
      <c r="AE272" s="603"/>
      <c r="AF272" s="603"/>
      <c r="AG272" s="603"/>
      <c r="AH272" s="603"/>
      <c r="AI272" s="603"/>
      <c r="AJ272" s="603"/>
      <c r="AK272" s="603"/>
      <c r="AL272" s="603"/>
      <c r="AM272" s="603"/>
      <c r="AN272" s="603"/>
      <c r="AO272" s="603"/>
      <c r="AP272" s="603"/>
      <c r="AQ272" s="603"/>
      <c r="AR272" s="603"/>
      <c r="AS272" s="603"/>
      <c r="AT272" s="603"/>
      <c r="AU272" s="603"/>
      <c r="AV272" s="603"/>
      <c r="AW272" s="603"/>
      <c r="AX272" s="603"/>
      <c r="AY272" s="603"/>
      <c r="AZ272" s="603"/>
      <c r="BA272" s="603"/>
      <c r="BB272" s="603"/>
      <c r="BC272" s="603"/>
      <c r="BD272" s="603"/>
      <c r="BE272" s="603"/>
      <c r="BF272" s="603"/>
      <c r="BG272" s="603"/>
      <c r="BH272" s="603"/>
      <c r="BI272" s="603"/>
      <c r="BJ272" s="603"/>
      <c r="BK272" s="603"/>
      <c r="BL272" s="603"/>
      <c r="BM272" s="603"/>
      <c r="BN272" s="603"/>
      <c r="BO272" s="603"/>
      <c r="BP272" s="603"/>
      <c r="BQ272" s="603"/>
      <c r="BR272" s="603"/>
      <c r="BS272" s="603"/>
      <c r="BT272" s="603"/>
      <c r="BU272" s="603"/>
      <c r="BV272" s="603"/>
      <c r="BW272" s="603"/>
      <c r="BX272" s="603"/>
      <c r="BY272" s="603"/>
      <c r="BZ272" s="603"/>
      <c r="CA272" s="603"/>
      <c r="CB272" s="603"/>
      <c r="CC272" s="603"/>
      <c r="CD272" s="603"/>
      <c r="CE272" s="603"/>
      <c r="CF272" s="603"/>
      <c r="CG272" s="603"/>
      <c r="CH272" s="603"/>
      <c r="CI272" s="603"/>
      <c r="CJ272" s="603"/>
      <c r="CK272" s="603"/>
    </row>
    <row r="273" spans="1:89" ht="14.25">
      <c r="A273" s="656" t="str">
        <f t="shared" si="32"/>
        <v>59_1_200921_H_p_rh.ca</v>
      </c>
      <c r="B273" s="706" t="s">
        <v>6015</v>
      </c>
      <c r="C273" s="706" t="s">
        <v>6016</v>
      </c>
      <c r="D273" s="707">
        <v>59</v>
      </c>
      <c r="E273" s="707">
        <v>1</v>
      </c>
      <c r="F273" s="707" t="s">
        <v>122</v>
      </c>
      <c r="G273" s="707" t="s">
        <v>5755</v>
      </c>
      <c r="H273" s="707">
        <v>2021</v>
      </c>
      <c r="I273" s="706" t="s">
        <v>5976</v>
      </c>
      <c r="J273" s="706" t="s">
        <v>6017</v>
      </c>
      <c r="K273" s="706"/>
      <c r="L273" s="706" t="s">
        <v>5723</v>
      </c>
      <c r="M273" s="706" t="s">
        <v>2422</v>
      </c>
      <c r="N273" s="661">
        <v>75</v>
      </c>
      <c r="O273" s="603"/>
      <c r="P273" s="667" t="s">
        <v>134</v>
      </c>
      <c r="Q273" s="596" t="s">
        <v>135</v>
      </c>
      <c r="R273" s="596" t="s">
        <v>2422</v>
      </c>
      <c r="S273" s="596">
        <v>9</v>
      </c>
      <c r="T273" s="596">
        <v>4</v>
      </c>
      <c r="U273" s="596">
        <v>5</v>
      </c>
      <c r="V273" s="596">
        <v>0</v>
      </c>
      <c r="W273" s="603"/>
      <c r="X273" s="668" t="s">
        <v>4364</v>
      </c>
      <c r="Y273" s="376" t="s">
        <v>78</v>
      </c>
      <c r="Z273" s="596" t="s">
        <v>6059</v>
      </c>
      <c r="AA273" s="766"/>
      <c r="AB273" s="596" t="str">
        <f t="shared" si="33"/>
        <v>Unique</v>
      </c>
      <c r="AC273" s="603"/>
      <c r="AD273" s="603"/>
      <c r="AE273" s="603"/>
      <c r="AF273" s="603"/>
      <c r="AG273" s="603"/>
      <c r="AH273" s="603"/>
      <c r="AI273" s="603"/>
      <c r="AJ273" s="603"/>
      <c r="AK273" s="603"/>
      <c r="AL273" s="603"/>
      <c r="AM273" s="603"/>
      <c r="AN273" s="603"/>
      <c r="AO273" s="603"/>
      <c r="AP273" s="603"/>
      <c r="AQ273" s="603"/>
      <c r="AR273" s="603"/>
      <c r="AS273" s="603"/>
      <c r="AT273" s="603"/>
      <c r="AU273" s="603"/>
      <c r="AV273" s="603"/>
      <c r="AW273" s="603"/>
      <c r="AX273" s="603"/>
      <c r="AY273" s="603"/>
      <c r="AZ273" s="603"/>
      <c r="BA273" s="603"/>
      <c r="BB273" s="603"/>
      <c r="BC273" s="603"/>
      <c r="BD273" s="603"/>
      <c r="BE273" s="603"/>
      <c r="BF273" s="603"/>
      <c r="BG273" s="603"/>
      <c r="BH273" s="603"/>
      <c r="BI273" s="603"/>
      <c r="BJ273" s="603"/>
      <c r="BK273" s="603"/>
      <c r="BL273" s="603"/>
      <c r="BM273" s="603"/>
      <c r="BN273" s="603"/>
      <c r="BO273" s="603"/>
      <c r="BP273" s="603"/>
      <c r="BQ273" s="603"/>
      <c r="BR273" s="603"/>
      <c r="BS273" s="603"/>
      <c r="BT273" s="603"/>
      <c r="BU273" s="603"/>
      <c r="BV273" s="603"/>
      <c r="BW273" s="603"/>
      <c r="BX273" s="603"/>
      <c r="BY273" s="603"/>
      <c r="BZ273" s="603"/>
      <c r="CA273" s="603"/>
      <c r="CB273" s="603"/>
      <c r="CC273" s="603"/>
      <c r="CD273" s="603"/>
      <c r="CE273" s="603"/>
      <c r="CF273" s="603"/>
      <c r="CG273" s="603"/>
      <c r="CH273" s="603"/>
      <c r="CI273" s="603"/>
      <c r="CJ273" s="603"/>
      <c r="CK273" s="603"/>
    </row>
    <row r="274" spans="1:89" ht="14.25">
      <c r="A274" s="656" t="str">
        <f t="shared" si="32"/>
        <v>59_1_200921_H_p_sy.pi</v>
      </c>
      <c r="B274" s="706" t="s">
        <v>6015</v>
      </c>
      <c r="C274" s="706" t="s">
        <v>6016</v>
      </c>
      <c r="D274" s="707">
        <v>59</v>
      </c>
      <c r="E274" s="707">
        <v>1</v>
      </c>
      <c r="F274" s="707" t="s">
        <v>122</v>
      </c>
      <c r="G274" s="707" t="s">
        <v>5755</v>
      </c>
      <c r="H274" s="707">
        <v>2021</v>
      </c>
      <c r="I274" s="706" t="s">
        <v>5976</v>
      </c>
      <c r="J274" s="706" t="s">
        <v>6017</v>
      </c>
      <c r="K274" s="706"/>
      <c r="L274" s="706" t="s">
        <v>5723</v>
      </c>
      <c r="M274" s="706" t="s">
        <v>2422</v>
      </c>
      <c r="N274" s="661">
        <v>75</v>
      </c>
      <c r="O274" s="603"/>
      <c r="P274" s="667" t="s">
        <v>176</v>
      </c>
      <c r="Q274" s="596" t="s">
        <v>177</v>
      </c>
      <c r="R274" s="596" t="s">
        <v>2422</v>
      </c>
      <c r="S274" s="596">
        <v>3</v>
      </c>
      <c r="T274" s="596">
        <v>0</v>
      </c>
      <c r="U274" s="596">
        <v>3</v>
      </c>
      <c r="V274" s="596">
        <v>0</v>
      </c>
      <c r="W274" s="603"/>
      <c r="X274" s="668" t="s">
        <v>4364</v>
      </c>
      <c r="Y274" s="376" t="s">
        <v>78</v>
      </c>
      <c r="Z274" s="596" t="s">
        <v>6060</v>
      </c>
      <c r="AA274" s="766"/>
      <c r="AB274" s="596" t="str">
        <f t="shared" si="33"/>
        <v>Unique</v>
      </c>
      <c r="AC274" s="603"/>
      <c r="AD274" s="603"/>
      <c r="AE274" s="603"/>
      <c r="AF274" s="603"/>
      <c r="AG274" s="603"/>
      <c r="AH274" s="603"/>
      <c r="AI274" s="603"/>
      <c r="AJ274" s="603"/>
      <c r="AK274" s="603"/>
      <c r="AL274" s="603"/>
      <c r="AM274" s="603"/>
      <c r="AN274" s="603"/>
      <c r="AO274" s="603"/>
      <c r="AP274" s="603"/>
      <c r="AQ274" s="603"/>
      <c r="AR274" s="603"/>
      <c r="AS274" s="603"/>
      <c r="AT274" s="603"/>
      <c r="AU274" s="603"/>
      <c r="AV274" s="603"/>
      <c r="AW274" s="603"/>
      <c r="AX274" s="603"/>
      <c r="AY274" s="603"/>
      <c r="AZ274" s="603"/>
      <c r="BA274" s="603"/>
      <c r="BB274" s="603"/>
      <c r="BC274" s="603"/>
      <c r="BD274" s="603"/>
      <c r="BE274" s="603"/>
      <c r="BF274" s="603"/>
      <c r="BG274" s="603"/>
      <c r="BH274" s="603"/>
      <c r="BI274" s="603"/>
      <c r="BJ274" s="603"/>
      <c r="BK274" s="603"/>
      <c r="BL274" s="603"/>
      <c r="BM274" s="603"/>
      <c r="BN274" s="603"/>
      <c r="BO274" s="603"/>
      <c r="BP274" s="603"/>
      <c r="BQ274" s="603"/>
      <c r="BR274" s="603"/>
      <c r="BS274" s="603"/>
      <c r="BT274" s="603"/>
      <c r="BU274" s="603"/>
      <c r="BV274" s="603"/>
      <c r="BW274" s="603"/>
      <c r="BX274" s="603"/>
      <c r="BY274" s="603"/>
      <c r="BZ274" s="603"/>
      <c r="CA274" s="603"/>
      <c r="CB274" s="603"/>
      <c r="CC274" s="603"/>
      <c r="CD274" s="603"/>
      <c r="CE274" s="603"/>
      <c r="CF274" s="603"/>
      <c r="CG274" s="603"/>
      <c r="CH274" s="603"/>
      <c r="CI274" s="603"/>
      <c r="CJ274" s="603"/>
      <c r="CK274" s="603"/>
    </row>
    <row r="275" spans="1:89" ht="14.25">
      <c r="A275" s="656" t="str">
        <f t="shared" si="32"/>
        <v>59_1_200921_H_p_my.fl</v>
      </c>
      <c r="B275" s="706" t="s">
        <v>6015</v>
      </c>
      <c r="C275" s="706" t="s">
        <v>6016</v>
      </c>
      <c r="D275" s="707">
        <v>59</v>
      </c>
      <c r="E275" s="707">
        <v>1</v>
      </c>
      <c r="F275" s="707" t="s">
        <v>122</v>
      </c>
      <c r="G275" s="707" t="s">
        <v>5755</v>
      </c>
      <c r="H275" s="707">
        <v>2021</v>
      </c>
      <c r="I275" s="706" t="s">
        <v>5976</v>
      </c>
      <c r="J275" s="706" t="s">
        <v>6017</v>
      </c>
      <c r="K275" s="706"/>
      <c r="L275" s="706" t="s">
        <v>5723</v>
      </c>
      <c r="M275" s="706" t="s">
        <v>2422</v>
      </c>
      <c r="N275" s="661">
        <v>75</v>
      </c>
      <c r="O275" s="603"/>
      <c r="P275" s="667" t="s">
        <v>98</v>
      </c>
      <c r="Q275" s="596" t="s">
        <v>99</v>
      </c>
      <c r="R275" s="596" t="s">
        <v>2422</v>
      </c>
      <c r="S275" s="596">
        <v>1</v>
      </c>
      <c r="T275" s="596">
        <v>0</v>
      </c>
      <c r="U275" s="596">
        <v>1</v>
      </c>
      <c r="V275" s="596">
        <v>0</v>
      </c>
      <c r="W275" s="603"/>
      <c r="X275" s="668" t="s">
        <v>4364</v>
      </c>
      <c r="Y275" s="376" t="s">
        <v>78</v>
      </c>
      <c r="Z275" s="596" t="s">
        <v>6061</v>
      </c>
      <c r="AA275" s="766"/>
      <c r="AB275" s="596" t="str">
        <f t="shared" si="33"/>
        <v>Unique</v>
      </c>
      <c r="AC275" s="603"/>
      <c r="AD275" s="603"/>
      <c r="AE275" s="603"/>
      <c r="AF275" s="603"/>
      <c r="AG275" s="603"/>
      <c r="AH275" s="603"/>
      <c r="AI275" s="603"/>
      <c r="AJ275" s="603"/>
      <c r="AK275" s="603"/>
      <c r="AL275" s="603"/>
      <c r="AM275" s="603"/>
      <c r="AN275" s="603"/>
      <c r="AO275" s="603"/>
      <c r="AP275" s="603"/>
      <c r="AQ275" s="603"/>
      <c r="AR275" s="603"/>
      <c r="AS275" s="603"/>
      <c r="AT275" s="603"/>
      <c r="AU275" s="603"/>
      <c r="AV275" s="603"/>
      <c r="AW275" s="603"/>
      <c r="AX275" s="603"/>
      <c r="AY275" s="603"/>
      <c r="AZ275" s="603"/>
      <c r="BA275" s="603"/>
      <c r="BB275" s="603"/>
      <c r="BC275" s="603"/>
      <c r="BD275" s="603"/>
      <c r="BE275" s="603"/>
      <c r="BF275" s="603"/>
      <c r="BG275" s="603"/>
      <c r="BH275" s="603"/>
      <c r="BI275" s="603"/>
      <c r="BJ275" s="603"/>
      <c r="BK275" s="603"/>
      <c r="BL275" s="603"/>
      <c r="BM275" s="603"/>
      <c r="BN275" s="603"/>
      <c r="BO275" s="603"/>
      <c r="BP275" s="603"/>
      <c r="BQ275" s="603"/>
      <c r="BR275" s="603"/>
      <c r="BS275" s="603"/>
      <c r="BT275" s="603"/>
      <c r="BU275" s="603"/>
      <c r="BV275" s="603"/>
      <c r="BW275" s="603"/>
      <c r="BX275" s="603"/>
      <c r="BY275" s="603"/>
      <c r="BZ275" s="603"/>
      <c r="CA275" s="603"/>
      <c r="CB275" s="603"/>
      <c r="CC275" s="603"/>
      <c r="CD275" s="603"/>
      <c r="CE275" s="603"/>
      <c r="CF275" s="603"/>
      <c r="CG275" s="603"/>
      <c r="CH275" s="603"/>
      <c r="CI275" s="603"/>
      <c r="CJ275" s="603"/>
      <c r="CK275" s="603"/>
    </row>
    <row r="276" spans="1:89" ht="14.25">
      <c r="A276" s="656" t="str">
        <f t="shared" si="32"/>
        <v>60_1_041021_E_p_ep.ba</v>
      </c>
      <c r="B276" s="659" t="s">
        <v>5989</v>
      </c>
      <c r="C276" s="659" t="s">
        <v>5990</v>
      </c>
      <c r="D276" s="658">
        <v>60</v>
      </c>
      <c r="E276" s="658">
        <v>1</v>
      </c>
      <c r="F276" s="658" t="s">
        <v>5755</v>
      </c>
      <c r="G276" s="658" t="s">
        <v>2461</v>
      </c>
      <c r="H276" s="658">
        <v>2021</v>
      </c>
      <c r="I276" s="659" t="s">
        <v>5976</v>
      </c>
      <c r="J276" s="659" t="s">
        <v>5991</v>
      </c>
      <c r="K276" s="659"/>
      <c r="L276" s="659" t="s">
        <v>5723</v>
      </c>
      <c r="M276" s="659" t="s">
        <v>2422</v>
      </c>
      <c r="N276" s="661">
        <f t="shared" ref="N276:N280" si="38">15+19+17+20+27+20+14</f>
        <v>132</v>
      </c>
      <c r="O276" s="603"/>
      <c r="P276" s="667" t="s">
        <v>84</v>
      </c>
      <c r="Q276" s="596" t="s">
        <v>85</v>
      </c>
      <c r="R276" s="596" t="s">
        <v>2422</v>
      </c>
      <c r="S276" s="596">
        <v>16</v>
      </c>
      <c r="T276" s="596">
        <v>9</v>
      </c>
      <c r="U276" s="596">
        <v>7</v>
      </c>
      <c r="V276" s="596">
        <v>0</v>
      </c>
      <c r="W276" s="603"/>
      <c r="X276" s="701" t="s">
        <v>4366</v>
      </c>
      <c r="Y276" s="376" t="s">
        <v>78</v>
      </c>
      <c r="Z276" s="596" t="s">
        <v>6062</v>
      </c>
      <c r="AA276" s="766"/>
      <c r="AB276" s="596" t="str">
        <f t="shared" si="33"/>
        <v>Unique</v>
      </c>
      <c r="AC276" s="603"/>
      <c r="AD276" s="603"/>
      <c r="AE276" s="603"/>
      <c r="AF276" s="603"/>
      <c r="AG276" s="603"/>
      <c r="AH276" s="603"/>
      <c r="AI276" s="603"/>
      <c r="AJ276" s="603"/>
      <c r="AK276" s="603"/>
      <c r="AL276" s="603"/>
      <c r="AM276" s="603"/>
      <c r="AN276" s="603"/>
      <c r="AO276" s="603"/>
      <c r="AP276" s="603"/>
      <c r="AQ276" s="603"/>
      <c r="AR276" s="603"/>
      <c r="AS276" s="603"/>
      <c r="AT276" s="603"/>
      <c r="AU276" s="603"/>
      <c r="AV276" s="603"/>
      <c r="AW276" s="603"/>
      <c r="AX276" s="603"/>
      <c r="AY276" s="603"/>
      <c r="AZ276" s="603"/>
      <c r="BA276" s="603"/>
      <c r="BB276" s="603"/>
      <c r="BC276" s="603"/>
      <c r="BD276" s="603"/>
      <c r="BE276" s="603"/>
      <c r="BF276" s="603"/>
      <c r="BG276" s="603"/>
      <c r="BH276" s="603"/>
      <c r="BI276" s="603"/>
      <c r="BJ276" s="603"/>
      <c r="BK276" s="603"/>
      <c r="BL276" s="603"/>
      <c r="BM276" s="603"/>
      <c r="BN276" s="603"/>
      <c r="BO276" s="603"/>
      <c r="BP276" s="603"/>
      <c r="BQ276" s="603"/>
      <c r="BR276" s="603"/>
      <c r="BS276" s="603"/>
      <c r="BT276" s="603"/>
      <c r="BU276" s="603"/>
      <c r="BV276" s="603"/>
      <c r="BW276" s="603"/>
      <c r="BX276" s="603"/>
      <c r="BY276" s="603"/>
      <c r="BZ276" s="603"/>
      <c r="CA276" s="603"/>
      <c r="CB276" s="603"/>
      <c r="CC276" s="603"/>
      <c r="CD276" s="603"/>
      <c r="CE276" s="603"/>
      <c r="CF276" s="603"/>
      <c r="CG276" s="603"/>
      <c r="CH276" s="603"/>
      <c r="CI276" s="603"/>
      <c r="CJ276" s="603"/>
      <c r="CK276" s="603"/>
    </row>
    <row r="277" spans="1:89" ht="14.25">
      <c r="A277" s="656" t="str">
        <f t="shared" si="32"/>
        <v>60_1_041021_E_p_sp.</v>
      </c>
      <c r="B277" s="659" t="s">
        <v>5989</v>
      </c>
      <c r="C277" s="659" t="s">
        <v>5990</v>
      </c>
      <c r="D277" s="658">
        <v>60</v>
      </c>
      <c r="E277" s="658">
        <v>1</v>
      </c>
      <c r="F277" s="658" t="s">
        <v>5755</v>
      </c>
      <c r="G277" s="658" t="s">
        <v>2461</v>
      </c>
      <c r="H277" s="658">
        <v>2021</v>
      </c>
      <c r="I277" s="659" t="s">
        <v>5976</v>
      </c>
      <c r="J277" s="659" t="s">
        <v>5991</v>
      </c>
      <c r="K277" s="659"/>
      <c r="L277" s="659" t="s">
        <v>5723</v>
      </c>
      <c r="M277" s="659" t="s">
        <v>2422</v>
      </c>
      <c r="N277" s="661">
        <f t="shared" si="38"/>
        <v>132</v>
      </c>
      <c r="O277" s="603"/>
      <c r="P277" s="667" t="s">
        <v>1163</v>
      </c>
      <c r="Q277" s="596" t="s">
        <v>1164</v>
      </c>
      <c r="R277" s="596" t="s">
        <v>2422</v>
      </c>
      <c r="S277" s="596">
        <v>13</v>
      </c>
      <c r="T277" s="596">
        <v>0</v>
      </c>
      <c r="U277" s="596">
        <v>13</v>
      </c>
      <c r="V277" s="596">
        <v>0</v>
      </c>
      <c r="W277" s="603"/>
      <c r="X277" s="701" t="s">
        <v>4366</v>
      </c>
      <c r="Y277" s="376" t="s">
        <v>78</v>
      </c>
      <c r="Z277" s="596" t="s">
        <v>6063</v>
      </c>
      <c r="AA277" s="766"/>
      <c r="AB277" s="596" t="str">
        <f t="shared" si="33"/>
        <v>Unique</v>
      </c>
      <c r="AC277" s="603"/>
      <c r="AD277" s="603"/>
      <c r="AE277" s="603"/>
      <c r="AF277" s="603"/>
      <c r="AG277" s="603"/>
      <c r="AH277" s="603"/>
      <c r="AI277" s="603"/>
      <c r="AJ277" s="603"/>
      <c r="AK277" s="603"/>
      <c r="AL277" s="603"/>
      <c r="AM277" s="603"/>
      <c r="AN277" s="603"/>
      <c r="AO277" s="603"/>
      <c r="AP277" s="603"/>
      <c r="AQ277" s="603"/>
      <c r="AR277" s="603"/>
      <c r="AS277" s="603"/>
      <c r="AT277" s="603"/>
      <c r="AU277" s="603"/>
      <c r="AV277" s="603"/>
      <c r="AW277" s="603"/>
      <c r="AX277" s="603"/>
      <c r="AY277" s="603"/>
      <c r="AZ277" s="603"/>
      <c r="BA277" s="603"/>
      <c r="BB277" s="603"/>
      <c r="BC277" s="603"/>
      <c r="BD277" s="603"/>
      <c r="BE277" s="603"/>
      <c r="BF277" s="603"/>
      <c r="BG277" s="603"/>
      <c r="BH277" s="603"/>
      <c r="BI277" s="603"/>
      <c r="BJ277" s="603"/>
      <c r="BK277" s="603"/>
      <c r="BL277" s="603"/>
      <c r="BM277" s="603"/>
      <c r="BN277" s="603"/>
      <c r="BO277" s="603"/>
      <c r="BP277" s="603"/>
      <c r="BQ277" s="603"/>
      <c r="BR277" s="603"/>
      <c r="BS277" s="603"/>
      <c r="BT277" s="603"/>
      <c r="BU277" s="603"/>
      <c r="BV277" s="603"/>
      <c r="BW277" s="603"/>
      <c r="BX277" s="603"/>
      <c r="BY277" s="603"/>
      <c r="BZ277" s="603"/>
      <c r="CA277" s="603"/>
      <c r="CB277" s="603"/>
      <c r="CC277" s="603"/>
      <c r="CD277" s="603"/>
      <c r="CE277" s="603"/>
      <c r="CF277" s="603"/>
      <c r="CG277" s="603"/>
      <c r="CH277" s="603"/>
      <c r="CI277" s="603"/>
      <c r="CJ277" s="603"/>
      <c r="CK277" s="603"/>
    </row>
    <row r="278" spans="1:89" ht="14.25">
      <c r="A278" s="656" t="str">
        <f t="shared" si="32"/>
        <v>60_1_041021_E_p_rh.ca</v>
      </c>
      <c r="B278" s="659" t="s">
        <v>5989</v>
      </c>
      <c r="C278" s="659" t="s">
        <v>5990</v>
      </c>
      <c r="D278" s="658">
        <v>60</v>
      </c>
      <c r="E278" s="658">
        <v>1</v>
      </c>
      <c r="F278" s="658" t="s">
        <v>5755</v>
      </c>
      <c r="G278" s="658" t="s">
        <v>2461</v>
      </c>
      <c r="H278" s="658">
        <v>2021</v>
      </c>
      <c r="I278" s="659" t="s">
        <v>5976</v>
      </c>
      <c r="J278" s="659" t="s">
        <v>5991</v>
      </c>
      <c r="K278" s="659"/>
      <c r="L278" s="659" t="s">
        <v>5723</v>
      </c>
      <c r="M278" s="659" t="s">
        <v>2422</v>
      </c>
      <c r="N278" s="661">
        <f t="shared" si="38"/>
        <v>132</v>
      </c>
      <c r="O278" s="603"/>
      <c r="P278" s="667" t="s">
        <v>134</v>
      </c>
      <c r="Q278" s="596" t="s">
        <v>135</v>
      </c>
      <c r="R278" s="596" t="s">
        <v>2422</v>
      </c>
      <c r="S278" s="596">
        <v>1</v>
      </c>
      <c r="T278" s="596">
        <v>0</v>
      </c>
      <c r="U278" s="596">
        <v>1</v>
      </c>
      <c r="V278" s="596">
        <v>0</v>
      </c>
      <c r="W278" s="603"/>
      <c r="X278" s="668" t="s">
        <v>4366</v>
      </c>
      <c r="Y278" s="376" t="s">
        <v>78</v>
      </c>
      <c r="Z278" s="596" t="s">
        <v>6064</v>
      </c>
      <c r="AA278" s="766"/>
      <c r="AB278" s="596" t="str">
        <f t="shared" si="33"/>
        <v>Unique</v>
      </c>
      <c r="AC278" s="603"/>
      <c r="AD278" s="603"/>
      <c r="AE278" s="603"/>
      <c r="AF278" s="603"/>
      <c r="AG278" s="603"/>
      <c r="AH278" s="603"/>
      <c r="AI278" s="603"/>
      <c r="AJ278" s="603"/>
      <c r="AK278" s="603"/>
      <c r="AL278" s="603"/>
      <c r="AM278" s="603"/>
      <c r="AN278" s="603"/>
      <c r="AO278" s="603"/>
      <c r="AP278" s="603"/>
      <c r="AQ278" s="603"/>
      <c r="AR278" s="603"/>
      <c r="AS278" s="603"/>
      <c r="AT278" s="603"/>
      <c r="AU278" s="603"/>
      <c r="AV278" s="603"/>
      <c r="AW278" s="603"/>
      <c r="AX278" s="603"/>
      <c r="AY278" s="603"/>
      <c r="AZ278" s="603"/>
      <c r="BA278" s="603"/>
      <c r="BB278" s="603"/>
      <c r="BC278" s="603"/>
      <c r="BD278" s="603"/>
      <c r="BE278" s="603"/>
      <c r="BF278" s="603"/>
      <c r="BG278" s="603"/>
      <c r="BH278" s="603"/>
      <c r="BI278" s="603"/>
      <c r="BJ278" s="603"/>
      <c r="BK278" s="603"/>
      <c r="BL278" s="603"/>
      <c r="BM278" s="603"/>
      <c r="BN278" s="603"/>
      <c r="BO278" s="603"/>
      <c r="BP278" s="603"/>
      <c r="BQ278" s="603"/>
      <c r="BR278" s="603"/>
      <c r="BS278" s="603"/>
      <c r="BT278" s="603"/>
      <c r="BU278" s="603"/>
      <c r="BV278" s="603"/>
      <c r="BW278" s="603"/>
      <c r="BX278" s="603"/>
      <c r="BY278" s="603"/>
      <c r="BZ278" s="603"/>
      <c r="CA278" s="603"/>
      <c r="CB278" s="603"/>
      <c r="CC278" s="603"/>
      <c r="CD278" s="603"/>
      <c r="CE278" s="603"/>
      <c r="CF278" s="603"/>
      <c r="CG278" s="603"/>
      <c r="CH278" s="603"/>
      <c r="CI278" s="603"/>
      <c r="CJ278" s="603"/>
      <c r="CK278" s="603"/>
    </row>
    <row r="279" spans="1:89" ht="14.25">
      <c r="A279" s="656" t="str">
        <f t="shared" si="32"/>
        <v>60_1_041021_E_p_sy.pi</v>
      </c>
      <c r="B279" s="659" t="s">
        <v>5989</v>
      </c>
      <c r="C279" s="659" t="s">
        <v>5990</v>
      </c>
      <c r="D279" s="658">
        <v>60</v>
      </c>
      <c r="E279" s="658">
        <v>1</v>
      </c>
      <c r="F279" s="658" t="s">
        <v>5755</v>
      </c>
      <c r="G279" s="658" t="s">
        <v>2461</v>
      </c>
      <c r="H279" s="658">
        <v>2021</v>
      </c>
      <c r="I279" s="659" t="s">
        <v>5976</v>
      </c>
      <c r="J279" s="659" t="s">
        <v>5991</v>
      </c>
      <c r="K279" s="659"/>
      <c r="L279" s="659" t="s">
        <v>5723</v>
      </c>
      <c r="M279" s="659" t="s">
        <v>2422</v>
      </c>
      <c r="N279" s="661">
        <f t="shared" si="38"/>
        <v>132</v>
      </c>
      <c r="O279" s="603"/>
      <c r="P279" s="667" t="s">
        <v>176</v>
      </c>
      <c r="Q279" s="596" t="s">
        <v>177</v>
      </c>
      <c r="R279" s="596" t="s">
        <v>2422</v>
      </c>
      <c r="S279" s="596">
        <v>11</v>
      </c>
      <c r="T279" s="596">
        <v>7</v>
      </c>
      <c r="U279" s="596">
        <v>4</v>
      </c>
      <c r="V279" s="596">
        <v>0</v>
      </c>
      <c r="W279" s="603"/>
      <c r="X279" s="668" t="s">
        <v>4366</v>
      </c>
      <c r="Y279" s="376" t="s">
        <v>78</v>
      </c>
      <c r="Z279" s="596" t="s">
        <v>6065</v>
      </c>
      <c r="AA279" s="766"/>
      <c r="AB279" s="596" t="str">
        <f t="shared" si="33"/>
        <v>Unique</v>
      </c>
      <c r="AC279" s="603"/>
      <c r="AD279" s="603"/>
      <c r="AE279" s="603"/>
      <c r="AF279" s="603"/>
      <c r="AG279" s="603"/>
      <c r="AH279" s="603"/>
      <c r="AI279" s="603"/>
      <c r="AJ279" s="603"/>
      <c r="AK279" s="603"/>
      <c r="AL279" s="603"/>
      <c r="AM279" s="603"/>
      <c r="AN279" s="603"/>
      <c r="AO279" s="603"/>
      <c r="AP279" s="603"/>
      <c r="AQ279" s="603"/>
      <c r="AR279" s="603"/>
      <c r="AS279" s="603"/>
      <c r="AT279" s="603"/>
      <c r="AU279" s="603"/>
      <c r="AV279" s="603"/>
      <c r="AW279" s="603"/>
      <c r="AX279" s="603"/>
      <c r="AY279" s="603"/>
      <c r="AZ279" s="603"/>
      <c r="BA279" s="603"/>
      <c r="BB279" s="603"/>
      <c r="BC279" s="603"/>
      <c r="BD279" s="603"/>
      <c r="BE279" s="603"/>
      <c r="BF279" s="603"/>
      <c r="BG279" s="603"/>
      <c r="BH279" s="603"/>
      <c r="BI279" s="603"/>
      <c r="BJ279" s="603"/>
      <c r="BK279" s="603"/>
      <c r="BL279" s="603"/>
      <c r="BM279" s="603"/>
      <c r="BN279" s="603"/>
      <c r="BO279" s="603"/>
      <c r="BP279" s="603"/>
      <c r="BQ279" s="603"/>
      <c r="BR279" s="603"/>
      <c r="BS279" s="603"/>
      <c r="BT279" s="603"/>
      <c r="BU279" s="603"/>
      <c r="BV279" s="603"/>
      <c r="BW279" s="603"/>
      <c r="BX279" s="603"/>
      <c r="BY279" s="603"/>
      <c r="BZ279" s="603"/>
      <c r="CA279" s="603"/>
      <c r="CB279" s="603"/>
      <c r="CC279" s="603"/>
      <c r="CD279" s="603"/>
      <c r="CE279" s="603"/>
      <c r="CF279" s="603"/>
      <c r="CG279" s="603"/>
      <c r="CH279" s="603"/>
      <c r="CI279" s="603"/>
      <c r="CJ279" s="603"/>
      <c r="CK279" s="603"/>
    </row>
    <row r="280" spans="1:89" ht="14.25">
      <c r="A280" s="656" t="str">
        <f t="shared" si="32"/>
        <v>60_1_041021_E_p_ba.el</v>
      </c>
      <c r="B280" s="659" t="s">
        <v>5989</v>
      </c>
      <c r="C280" s="659" t="s">
        <v>5990</v>
      </c>
      <c r="D280" s="658">
        <v>60</v>
      </c>
      <c r="E280" s="658">
        <v>1</v>
      </c>
      <c r="F280" s="658" t="s">
        <v>5755</v>
      </c>
      <c r="G280" s="658" t="s">
        <v>2461</v>
      </c>
      <c r="H280" s="658">
        <v>2021</v>
      </c>
      <c r="I280" s="659" t="s">
        <v>5976</v>
      </c>
      <c r="J280" s="659" t="s">
        <v>5991</v>
      </c>
      <c r="K280" s="659"/>
      <c r="L280" s="659" t="s">
        <v>5723</v>
      </c>
      <c r="M280" s="659" t="s">
        <v>2422</v>
      </c>
      <c r="N280" s="661">
        <f t="shared" si="38"/>
        <v>132</v>
      </c>
      <c r="O280" s="603"/>
      <c r="P280" s="667" t="s">
        <v>274</v>
      </c>
      <c r="Q280" s="596" t="s">
        <v>275</v>
      </c>
      <c r="R280" s="596" t="s">
        <v>2422</v>
      </c>
      <c r="S280" s="596">
        <v>2</v>
      </c>
      <c r="T280" s="596">
        <v>0</v>
      </c>
      <c r="U280" s="596">
        <v>2</v>
      </c>
      <c r="V280" s="596">
        <v>0</v>
      </c>
      <c r="W280" s="603"/>
      <c r="X280" s="668" t="s">
        <v>4366</v>
      </c>
      <c r="Y280" s="376" t="s">
        <v>78</v>
      </c>
      <c r="Z280" s="596" t="s">
        <v>6066</v>
      </c>
      <c r="AA280" s="766"/>
      <c r="AB280" s="596" t="str">
        <f t="shared" si="33"/>
        <v>Unique</v>
      </c>
      <c r="AC280" s="603"/>
      <c r="AD280" s="603"/>
      <c r="AE280" s="603"/>
      <c r="AF280" s="603"/>
      <c r="AG280" s="603"/>
      <c r="AH280" s="603"/>
      <c r="AI280" s="603"/>
      <c r="AJ280" s="603"/>
      <c r="AK280" s="603"/>
      <c r="AL280" s="603"/>
      <c r="AM280" s="603"/>
      <c r="AN280" s="603"/>
      <c r="AO280" s="603"/>
      <c r="AP280" s="603"/>
      <c r="AQ280" s="603"/>
      <c r="AR280" s="603"/>
      <c r="AS280" s="603"/>
      <c r="AT280" s="603"/>
      <c r="AU280" s="603"/>
      <c r="AV280" s="603"/>
      <c r="AW280" s="603"/>
      <c r="AX280" s="603"/>
      <c r="AY280" s="603"/>
      <c r="AZ280" s="603"/>
      <c r="BA280" s="603"/>
      <c r="BB280" s="603"/>
      <c r="BC280" s="603"/>
      <c r="BD280" s="603"/>
      <c r="BE280" s="603"/>
      <c r="BF280" s="603"/>
      <c r="BG280" s="603"/>
      <c r="BH280" s="603"/>
      <c r="BI280" s="603"/>
      <c r="BJ280" s="603"/>
      <c r="BK280" s="603"/>
      <c r="BL280" s="603"/>
      <c r="BM280" s="603"/>
      <c r="BN280" s="603"/>
      <c r="BO280" s="603"/>
      <c r="BP280" s="603"/>
      <c r="BQ280" s="603"/>
      <c r="BR280" s="603"/>
      <c r="BS280" s="603"/>
      <c r="BT280" s="603"/>
      <c r="BU280" s="603"/>
      <c r="BV280" s="603"/>
      <c r="BW280" s="603"/>
      <c r="BX280" s="603"/>
      <c r="BY280" s="603"/>
      <c r="BZ280" s="603"/>
      <c r="CA280" s="603"/>
      <c r="CB280" s="603"/>
      <c r="CC280" s="603"/>
      <c r="CD280" s="603"/>
      <c r="CE280" s="603"/>
      <c r="CF280" s="603"/>
      <c r="CG280" s="603"/>
      <c r="CH280" s="603"/>
      <c r="CI280" s="603"/>
      <c r="CJ280" s="603"/>
      <c r="CK280" s="603"/>
    </row>
    <row r="281" spans="1:89" ht="14.25">
      <c r="A281" s="656" t="str">
        <f t="shared" si="32"/>
        <v>60_1_200921_E_p_ne.po</v>
      </c>
      <c r="B281" s="659" t="s">
        <v>5989</v>
      </c>
      <c r="C281" s="659" t="s">
        <v>5990</v>
      </c>
      <c r="D281" s="658">
        <v>60</v>
      </c>
      <c r="E281" s="658">
        <v>1</v>
      </c>
      <c r="F281" s="658" t="s">
        <v>122</v>
      </c>
      <c r="G281" s="658" t="s">
        <v>5755</v>
      </c>
      <c r="H281" s="658">
        <v>2021</v>
      </c>
      <c r="I281" s="659" t="s">
        <v>5976</v>
      </c>
      <c r="J281" s="659" t="s">
        <v>5991</v>
      </c>
      <c r="K281" s="659"/>
      <c r="L281" s="659" t="s">
        <v>5723</v>
      </c>
      <c r="M281" s="659" t="s">
        <v>2422</v>
      </c>
      <c r="N281" s="661">
        <f>100+100+100+100+100+31</f>
        <v>531</v>
      </c>
      <c r="O281" s="370"/>
      <c r="P281" s="708" t="s">
        <v>2737</v>
      </c>
      <c r="Q281" s="376" t="s">
        <v>2738</v>
      </c>
      <c r="R281" s="376" t="s">
        <v>100</v>
      </c>
      <c r="S281" s="376">
        <f>T281+U281</f>
        <v>3</v>
      </c>
      <c r="T281" s="376">
        <v>0</v>
      </c>
      <c r="U281" s="376">
        <v>3</v>
      </c>
      <c r="V281" s="376">
        <v>0</v>
      </c>
      <c r="W281" s="370"/>
      <c r="X281" s="701" t="s">
        <v>4366</v>
      </c>
      <c r="Y281" s="376" t="s">
        <v>78</v>
      </c>
      <c r="Z281" s="596" t="s">
        <v>6067</v>
      </c>
      <c r="AA281" s="766"/>
      <c r="AB281" s="596" t="str">
        <f t="shared" si="33"/>
        <v>Unique</v>
      </c>
      <c r="AC281" s="603"/>
      <c r="AD281" s="603"/>
      <c r="AE281" s="603"/>
      <c r="AF281" s="603"/>
      <c r="AG281" s="603"/>
      <c r="AH281" s="603"/>
      <c r="AI281" s="603"/>
      <c r="AJ281" s="603"/>
      <c r="AK281" s="603"/>
      <c r="AL281" s="603"/>
      <c r="AM281" s="603"/>
      <c r="AN281" s="603"/>
      <c r="AO281" s="603"/>
      <c r="AP281" s="603"/>
      <c r="AQ281" s="603"/>
      <c r="AR281" s="603"/>
      <c r="AS281" s="603"/>
      <c r="AT281" s="603"/>
      <c r="AU281" s="603"/>
      <c r="AV281" s="603"/>
      <c r="AW281" s="603"/>
      <c r="AX281" s="603"/>
      <c r="AY281" s="603"/>
      <c r="AZ281" s="603"/>
      <c r="BA281" s="603"/>
      <c r="BB281" s="603"/>
      <c r="BC281" s="603"/>
      <c r="BD281" s="603"/>
      <c r="BE281" s="603"/>
      <c r="BF281" s="603"/>
      <c r="BG281" s="603"/>
      <c r="BH281" s="603"/>
      <c r="BI281" s="603"/>
      <c r="BJ281" s="603"/>
      <c r="BK281" s="603"/>
      <c r="BL281" s="603"/>
      <c r="BM281" s="603"/>
      <c r="BN281" s="603"/>
      <c r="BO281" s="603"/>
      <c r="BP281" s="603"/>
      <c r="BQ281" s="603"/>
      <c r="BR281" s="603"/>
      <c r="BS281" s="603"/>
      <c r="BT281" s="603"/>
      <c r="BU281" s="603"/>
      <c r="BV281" s="603"/>
      <c r="BW281" s="603"/>
      <c r="BX281" s="603"/>
      <c r="BY281" s="603"/>
      <c r="BZ281" s="603"/>
      <c r="CA281" s="603"/>
      <c r="CB281" s="603"/>
      <c r="CC281" s="603"/>
      <c r="CD281" s="603"/>
      <c r="CE281" s="603"/>
      <c r="CF281" s="603"/>
      <c r="CG281" s="603"/>
      <c r="CH281" s="603"/>
      <c r="CI281" s="603"/>
      <c r="CJ281" s="603"/>
      <c r="CK281" s="603"/>
    </row>
    <row r="282" spans="1:89" ht="14.25">
      <c r="A282" s="656" t="str">
        <f t="shared" si="32"/>
        <v>59_1_200921_H_p_he.pe</v>
      </c>
      <c r="B282" s="706" t="s">
        <v>6015</v>
      </c>
      <c r="C282" s="706" t="s">
        <v>6016</v>
      </c>
      <c r="D282" s="707">
        <v>59</v>
      </c>
      <c r="E282" s="707">
        <v>1</v>
      </c>
      <c r="F282" s="707" t="s">
        <v>122</v>
      </c>
      <c r="G282" s="707" t="s">
        <v>5755</v>
      </c>
      <c r="H282" s="707">
        <v>2021</v>
      </c>
      <c r="I282" s="706" t="s">
        <v>5976</v>
      </c>
      <c r="J282" s="706" t="s">
        <v>6017</v>
      </c>
      <c r="K282" s="706"/>
      <c r="L282" s="706" t="s">
        <v>5723</v>
      </c>
      <c r="M282" s="706" t="s">
        <v>2422</v>
      </c>
      <c r="N282" s="661">
        <v>75</v>
      </c>
      <c r="O282" s="603"/>
      <c r="P282" s="667" t="s">
        <v>543</v>
      </c>
      <c r="Q282" s="596" t="s">
        <v>544</v>
      </c>
      <c r="R282" s="596" t="s">
        <v>2422</v>
      </c>
      <c r="S282" s="596">
        <v>3</v>
      </c>
      <c r="T282" s="596">
        <v>0</v>
      </c>
      <c r="U282" s="596">
        <v>3</v>
      </c>
      <c r="V282" s="596">
        <v>0</v>
      </c>
      <c r="W282" s="603"/>
      <c r="X282" s="668" t="s">
        <v>4366</v>
      </c>
      <c r="Y282" s="376" t="s">
        <v>78</v>
      </c>
      <c r="Z282" s="596" t="s">
        <v>6068</v>
      </c>
      <c r="AA282" s="766"/>
      <c r="AB282" s="596" t="str">
        <f t="shared" si="33"/>
        <v>Unique</v>
      </c>
      <c r="AC282" s="603"/>
      <c r="AD282" s="603"/>
      <c r="AE282" s="603"/>
      <c r="AF282" s="603"/>
      <c r="AG282" s="603"/>
      <c r="AH282" s="603"/>
      <c r="AI282" s="603"/>
      <c r="AJ282" s="603"/>
      <c r="AK282" s="603"/>
      <c r="AL282" s="603"/>
      <c r="AM282" s="603"/>
      <c r="AN282" s="603"/>
      <c r="AO282" s="603"/>
      <c r="AP282" s="603"/>
      <c r="AQ282" s="603"/>
      <c r="AR282" s="603"/>
      <c r="AS282" s="603"/>
      <c r="AT282" s="603"/>
      <c r="AU282" s="603"/>
      <c r="AV282" s="603"/>
      <c r="AW282" s="603"/>
      <c r="AX282" s="603"/>
      <c r="AY282" s="603"/>
      <c r="AZ282" s="603"/>
      <c r="BA282" s="603"/>
      <c r="BB282" s="603"/>
      <c r="BC282" s="603"/>
      <c r="BD282" s="603"/>
      <c r="BE282" s="603"/>
      <c r="BF282" s="603"/>
      <c r="BG282" s="603"/>
      <c r="BH282" s="603"/>
      <c r="BI282" s="603"/>
      <c r="BJ282" s="603"/>
      <c r="BK282" s="603"/>
      <c r="BL282" s="603"/>
      <c r="BM282" s="603"/>
      <c r="BN282" s="603"/>
      <c r="BO282" s="603"/>
      <c r="BP282" s="603"/>
      <c r="BQ282" s="603"/>
      <c r="BR282" s="603"/>
      <c r="BS282" s="603"/>
      <c r="BT282" s="603"/>
      <c r="BU282" s="603"/>
      <c r="BV282" s="603"/>
      <c r="BW282" s="603"/>
      <c r="BX282" s="603"/>
      <c r="BY282" s="603"/>
      <c r="BZ282" s="603"/>
      <c r="CA282" s="603"/>
      <c r="CB282" s="603"/>
      <c r="CC282" s="603"/>
      <c r="CD282" s="603"/>
      <c r="CE282" s="603"/>
      <c r="CF282" s="603"/>
      <c r="CG282" s="603"/>
      <c r="CH282" s="603"/>
      <c r="CI282" s="603"/>
      <c r="CJ282" s="603"/>
      <c r="CK282" s="603"/>
    </row>
    <row r="283" spans="1:89" ht="14.25">
      <c r="A283" s="656" t="str">
        <f t="shared" si="32"/>
        <v>60_1_310521_E_p_he.pe</v>
      </c>
      <c r="B283" s="659" t="s">
        <v>5989</v>
      </c>
      <c r="C283" s="659" t="s">
        <v>5990</v>
      </c>
      <c r="D283" s="658">
        <v>60</v>
      </c>
      <c r="E283" s="658">
        <v>1</v>
      </c>
      <c r="F283" s="658" t="s">
        <v>5728</v>
      </c>
      <c r="G283" s="658" t="s">
        <v>2084</v>
      </c>
      <c r="H283" s="658">
        <v>2021</v>
      </c>
      <c r="I283" s="659" t="s">
        <v>5976</v>
      </c>
      <c r="J283" s="659" t="s">
        <v>5991</v>
      </c>
      <c r="K283" s="659"/>
      <c r="L283" s="659" t="s">
        <v>5723</v>
      </c>
      <c r="M283" s="659" t="s">
        <v>2422</v>
      </c>
      <c r="N283" s="661">
        <v>14</v>
      </c>
      <c r="O283" s="603"/>
      <c r="P283" s="667" t="s">
        <v>543</v>
      </c>
      <c r="Q283" s="596" t="s">
        <v>544</v>
      </c>
      <c r="R283" s="596" t="s">
        <v>2422</v>
      </c>
      <c r="S283" s="596">
        <v>1</v>
      </c>
      <c r="T283" s="596">
        <v>1</v>
      </c>
      <c r="U283" s="596">
        <v>0</v>
      </c>
      <c r="V283" s="596">
        <v>0</v>
      </c>
      <c r="W283" s="603"/>
      <c r="X283" s="701" t="s">
        <v>4366</v>
      </c>
      <c r="Y283" s="376" t="s">
        <v>78</v>
      </c>
      <c r="Z283" s="596" t="s">
        <v>6069</v>
      </c>
      <c r="AA283" s="766"/>
      <c r="AB283" s="596" t="str">
        <f t="shared" si="33"/>
        <v>Unique</v>
      </c>
      <c r="AC283" s="603"/>
      <c r="AD283" s="603"/>
      <c r="AE283" s="603"/>
      <c r="AF283" s="603"/>
      <c r="AG283" s="603"/>
      <c r="AH283" s="603"/>
      <c r="AI283" s="603"/>
      <c r="AJ283" s="603"/>
      <c r="AK283" s="603"/>
      <c r="AL283" s="603"/>
      <c r="AM283" s="603"/>
      <c r="AN283" s="603"/>
      <c r="AO283" s="603"/>
      <c r="AP283" s="603"/>
      <c r="AQ283" s="603"/>
      <c r="AR283" s="603"/>
      <c r="AS283" s="603"/>
      <c r="AT283" s="603"/>
      <c r="AU283" s="603"/>
      <c r="AV283" s="603"/>
      <c r="AW283" s="603"/>
      <c r="AX283" s="603"/>
      <c r="AY283" s="603"/>
      <c r="AZ283" s="603"/>
      <c r="BA283" s="603"/>
      <c r="BB283" s="603"/>
      <c r="BC283" s="603"/>
      <c r="BD283" s="603"/>
      <c r="BE283" s="603"/>
      <c r="BF283" s="603"/>
      <c r="BG283" s="603"/>
      <c r="BH283" s="603"/>
      <c r="BI283" s="603"/>
      <c r="BJ283" s="603"/>
      <c r="BK283" s="603"/>
      <c r="BL283" s="603"/>
      <c r="BM283" s="603"/>
      <c r="BN283" s="603"/>
      <c r="BO283" s="603"/>
      <c r="BP283" s="603"/>
      <c r="BQ283" s="603"/>
      <c r="BR283" s="603"/>
      <c r="BS283" s="603"/>
      <c r="BT283" s="603"/>
      <c r="BU283" s="603"/>
      <c r="BV283" s="603"/>
      <c r="BW283" s="603"/>
      <c r="BX283" s="603"/>
      <c r="BY283" s="603"/>
      <c r="BZ283" s="603"/>
      <c r="CA283" s="603"/>
      <c r="CB283" s="603"/>
      <c r="CC283" s="603"/>
      <c r="CD283" s="603"/>
      <c r="CE283" s="603"/>
      <c r="CF283" s="603"/>
      <c r="CG283" s="603"/>
      <c r="CH283" s="603"/>
      <c r="CI283" s="603"/>
      <c r="CJ283" s="603"/>
      <c r="CK283" s="603"/>
    </row>
    <row r="284" spans="1:89" ht="14.25">
      <c r="A284" s="656" t="str">
        <f t="shared" si="32"/>
        <v>14_1_280621_HAM_p_he.pe</v>
      </c>
      <c r="B284" s="657" t="s">
        <v>5717</v>
      </c>
      <c r="C284" s="657" t="s">
        <v>5718</v>
      </c>
      <c r="D284" s="658">
        <v>14</v>
      </c>
      <c r="E284" s="658">
        <v>1</v>
      </c>
      <c r="F284" s="658" t="s">
        <v>5827</v>
      </c>
      <c r="G284" s="658" t="s">
        <v>5719</v>
      </c>
      <c r="H284" s="658">
        <v>2021</v>
      </c>
      <c r="I284" s="659" t="s">
        <v>5729</v>
      </c>
      <c r="J284" s="659" t="str">
        <f t="shared" ref="J284:J306" si="39">K284&amp;"_p"</f>
        <v>HAM_p</v>
      </c>
      <c r="K284" s="657" t="s">
        <v>5722</v>
      </c>
      <c r="L284" s="659" t="s">
        <v>5723</v>
      </c>
      <c r="M284" s="659" t="s">
        <v>476</v>
      </c>
      <c r="N284" s="661">
        <v>255</v>
      </c>
      <c r="O284" s="603"/>
      <c r="P284" s="667" t="s">
        <v>543</v>
      </c>
      <c r="Q284" s="596" t="s">
        <v>544</v>
      </c>
      <c r="R284" s="596" t="s">
        <v>2422</v>
      </c>
      <c r="S284" s="596">
        <v>1</v>
      </c>
      <c r="T284" s="596">
        <v>0</v>
      </c>
      <c r="U284" s="596">
        <v>1</v>
      </c>
      <c r="V284" s="596">
        <v>0</v>
      </c>
      <c r="W284" s="603"/>
      <c r="X284" s="668" t="s">
        <v>4366</v>
      </c>
      <c r="Y284" s="376" t="s">
        <v>78</v>
      </c>
      <c r="Z284" s="596" t="s">
        <v>6070</v>
      </c>
      <c r="AA284" s="766"/>
      <c r="AB284" s="596" t="str">
        <f t="shared" si="33"/>
        <v>Unique</v>
      </c>
      <c r="AC284" s="603"/>
      <c r="AD284" s="603"/>
      <c r="AE284" s="603"/>
      <c r="AF284" s="603"/>
      <c r="AG284" s="603"/>
      <c r="AH284" s="603"/>
      <c r="AI284" s="603"/>
      <c r="AJ284" s="603"/>
      <c r="AK284" s="603"/>
      <c r="AL284" s="603"/>
      <c r="AM284" s="603"/>
      <c r="AN284" s="603"/>
      <c r="AO284" s="603"/>
      <c r="AP284" s="603"/>
      <c r="AQ284" s="603"/>
      <c r="AR284" s="603"/>
      <c r="AS284" s="603"/>
      <c r="AT284" s="603"/>
      <c r="AU284" s="603"/>
      <c r="AV284" s="603"/>
      <c r="AW284" s="603"/>
      <c r="AX284" s="603"/>
      <c r="AY284" s="603"/>
      <c r="AZ284" s="603"/>
      <c r="BA284" s="603"/>
      <c r="BB284" s="603"/>
      <c r="BC284" s="603"/>
      <c r="BD284" s="603"/>
      <c r="BE284" s="603"/>
      <c r="BF284" s="603"/>
      <c r="BG284" s="603"/>
      <c r="BH284" s="603"/>
      <c r="BI284" s="603"/>
      <c r="BJ284" s="603"/>
      <c r="BK284" s="603"/>
      <c r="BL284" s="603"/>
      <c r="BM284" s="603"/>
      <c r="BN284" s="603"/>
      <c r="BO284" s="603"/>
      <c r="BP284" s="603"/>
      <c r="BQ284" s="603"/>
      <c r="BR284" s="603"/>
      <c r="BS284" s="603"/>
      <c r="BT284" s="603"/>
      <c r="BU284" s="603"/>
      <c r="BV284" s="603"/>
      <c r="BW284" s="603"/>
      <c r="BX284" s="603"/>
      <c r="BY284" s="603"/>
      <c r="BZ284" s="603"/>
      <c r="CA284" s="603"/>
      <c r="CB284" s="603"/>
      <c r="CC284" s="603"/>
      <c r="CD284" s="603"/>
      <c r="CE284" s="603"/>
      <c r="CF284" s="603"/>
      <c r="CG284" s="603"/>
      <c r="CH284" s="603"/>
      <c r="CI284" s="603"/>
      <c r="CJ284" s="603"/>
      <c r="CK284" s="603"/>
    </row>
    <row r="285" spans="1:89" ht="14.25">
      <c r="A285" s="656" t="str">
        <f t="shared" si="32"/>
        <v>5_1_200921_HAC_p_he.pe</v>
      </c>
      <c r="B285" s="664" t="s">
        <v>5726</v>
      </c>
      <c r="C285" s="664" t="s">
        <v>5727</v>
      </c>
      <c r="D285" s="665">
        <v>5</v>
      </c>
      <c r="E285" s="665">
        <v>1</v>
      </c>
      <c r="F285" s="665" t="s">
        <v>122</v>
      </c>
      <c r="G285" s="665" t="s">
        <v>5755</v>
      </c>
      <c r="H285" s="665">
        <v>2021</v>
      </c>
      <c r="I285" s="666" t="s">
        <v>5729</v>
      </c>
      <c r="J285" s="666" t="str">
        <f t="shared" si="39"/>
        <v>HAC_p</v>
      </c>
      <c r="K285" s="664" t="s">
        <v>5730</v>
      </c>
      <c r="L285" s="666" t="s">
        <v>5723</v>
      </c>
      <c r="M285" s="666" t="s">
        <v>2422</v>
      </c>
      <c r="N285" s="661">
        <v>184</v>
      </c>
      <c r="O285" s="603"/>
      <c r="P285" s="667" t="s">
        <v>543</v>
      </c>
      <c r="Q285" s="596" t="s">
        <v>544</v>
      </c>
      <c r="R285" s="596" t="s">
        <v>2422</v>
      </c>
      <c r="S285" s="596">
        <v>1</v>
      </c>
      <c r="T285" s="596">
        <v>0</v>
      </c>
      <c r="U285" s="596">
        <v>1</v>
      </c>
      <c r="V285" s="596">
        <v>0</v>
      </c>
      <c r="W285" s="603"/>
      <c r="X285" s="668" t="s">
        <v>4366</v>
      </c>
      <c r="Y285" s="376" t="s">
        <v>78</v>
      </c>
      <c r="Z285" s="596" t="s">
        <v>6071</v>
      </c>
      <c r="AA285" s="766"/>
      <c r="AB285" s="596" t="str">
        <f t="shared" si="33"/>
        <v>Unique</v>
      </c>
      <c r="AC285" s="603"/>
      <c r="AD285" s="603"/>
      <c r="AE285" s="603"/>
      <c r="AF285" s="603"/>
      <c r="AG285" s="603"/>
      <c r="AH285" s="603"/>
      <c r="AI285" s="603"/>
      <c r="AJ285" s="603"/>
      <c r="AK285" s="603"/>
      <c r="AL285" s="603"/>
      <c r="AM285" s="603"/>
      <c r="AN285" s="603"/>
      <c r="AO285" s="603"/>
      <c r="AP285" s="603"/>
      <c r="AQ285" s="603"/>
      <c r="AR285" s="603"/>
      <c r="AS285" s="603"/>
      <c r="AT285" s="603"/>
      <c r="AU285" s="603"/>
      <c r="AV285" s="603"/>
      <c r="AW285" s="603"/>
      <c r="AX285" s="603"/>
      <c r="AY285" s="603"/>
      <c r="AZ285" s="603"/>
      <c r="BA285" s="603"/>
      <c r="BB285" s="603"/>
      <c r="BC285" s="603"/>
      <c r="BD285" s="603"/>
      <c r="BE285" s="603"/>
      <c r="BF285" s="603"/>
      <c r="BG285" s="603"/>
      <c r="BH285" s="603"/>
      <c r="BI285" s="603"/>
      <c r="BJ285" s="603"/>
      <c r="BK285" s="603"/>
      <c r="BL285" s="603"/>
      <c r="BM285" s="603"/>
      <c r="BN285" s="603"/>
      <c r="BO285" s="603"/>
      <c r="BP285" s="603"/>
      <c r="BQ285" s="603"/>
      <c r="BR285" s="603"/>
      <c r="BS285" s="603"/>
      <c r="BT285" s="603"/>
      <c r="BU285" s="603"/>
      <c r="BV285" s="603"/>
      <c r="BW285" s="603"/>
      <c r="BX285" s="603"/>
      <c r="BY285" s="603"/>
      <c r="BZ285" s="603"/>
      <c r="CA285" s="603"/>
      <c r="CB285" s="603"/>
      <c r="CC285" s="603"/>
      <c r="CD285" s="603"/>
      <c r="CE285" s="603"/>
      <c r="CF285" s="603"/>
      <c r="CG285" s="603"/>
      <c r="CH285" s="603"/>
      <c r="CI285" s="603"/>
      <c r="CJ285" s="603"/>
      <c r="CK285" s="603"/>
    </row>
    <row r="286" spans="1:89" ht="14.25">
      <c r="A286" s="656" t="str">
        <f t="shared" si="32"/>
        <v>16_1_041021_N_p_he.pe</v>
      </c>
      <c r="B286" s="676" t="s">
        <v>5742</v>
      </c>
      <c r="C286" s="676" t="s">
        <v>5743</v>
      </c>
      <c r="D286" s="677">
        <v>16</v>
      </c>
      <c r="E286" s="677">
        <v>1</v>
      </c>
      <c r="F286" s="677" t="s">
        <v>5755</v>
      </c>
      <c r="G286" s="677" t="s">
        <v>2461</v>
      </c>
      <c r="H286" s="677">
        <v>2021</v>
      </c>
      <c r="I286" s="678" t="s">
        <v>5729</v>
      </c>
      <c r="J286" s="678" t="str">
        <f t="shared" si="39"/>
        <v>N_p</v>
      </c>
      <c r="K286" s="676" t="s">
        <v>5744</v>
      </c>
      <c r="L286" s="678" t="s">
        <v>5723</v>
      </c>
      <c r="M286" s="678" t="s">
        <v>2911</v>
      </c>
      <c r="N286" s="661">
        <v>70</v>
      </c>
      <c r="O286" s="603"/>
      <c r="P286" s="667" t="s">
        <v>543</v>
      </c>
      <c r="Q286" s="596" t="s">
        <v>544</v>
      </c>
      <c r="R286" s="596" t="s">
        <v>2422</v>
      </c>
      <c r="S286" s="596">
        <v>1</v>
      </c>
      <c r="T286" s="596">
        <v>0</v>
      </c>
      <c r="U286" s="596">
        <v>1</v>
      </c>
      <c r="V286" s="596">
        <v>0</v>
      </c>
      <c r="W286" s="603"/>
      <c r="X286" s="668" t="s">
        <v>4366</v>
      </c>
      <c r="Y286" s="376" t="s">
        <v>78</v>
      </c>
      <c r="Z286" s="596" t="s">
        <v>6072</v>
      </c>
      <c r="AA286" s="766"/>
      <c r="AB286" s="596" t="str">
        <f t="shared" si="33"/>
        <v>Unique</v>
      </c>
      <c r="AC286" s="603"/>
      <c r="AD286" s="603"/>
      <c r="AE286" s="603"/>
      <c r="AF286" s="603"/>
      <c r="AG286" s="603"/>
      <c r="AH286" s="603"/>
      <c r="AI286" s="603"/>
      <c r="AJ286" s="603"/>
      <c r="AK286" s="603"/>
      <c r="AL286" s="603"/>
      <c r="AM286" s="603"/>
      <c r="AN286" s="603"/>
      <c r="AO286" s="603"/>
      <c r="AP286" s="603"/>
      <c r="AQ286" s="603"/>
      <c r="AR286" s="603"/>
      <c r="AS286" s="603"/>
      <c r="AT286" s="603"/>
      <c r="AU286" s="603"/>
      <c r="AV286" s="603"/>
      <c r="AW286" s="603"/>
      <c r="AX286" s="603"/>
      <c r="AY286" s="603"/>
      <c r="AZ286" s="603"/>
      <c r="BA286" s="603"/>
      <c r="BB286" s="603"/>
      <c r="BC286" s="603"/>
      <c r="BD286" s="603"/>
      <c r="BE286" s="603"/>
      <c r="BF286" s="603"/>
      <c r="BG286" s="603"/>
      <c r="BH286" s="603"/>
      <c r="BI286" s="603"/>
      <c r="BJ286" s="603"/>
      <c r="BK286" s="603"/>
      <c r="BL286" s="603"/>
      <c r="BM286" s="603"/>
      <c r="BN286" s="603"/>
      <c r="BO286" s="603"/>
      <c r="BP286" s="603"/>
      <c r="BQ286" s="603"/>
      <c r="BR286" s="603"/>
      <c r="BS286" s="603"/>
      <c r="BT286" s="603"/>
      <c r="BU286" s="603"/>
      <c r="BV286" s="603"/>
      <c r="BW286" s="603"/>
      <c r="BX286" s="603"/>
      <c r="BY286" s="603"/>
      <c r="BZ286" s="603"/>
      <c r="CA286" s="603"/>
      <c r="CB286" s="603"/>
      <c r="CC286" s="603"/>
      <c r="CD286" s="603"/>
      <c r="CE286" s="603"/>
      <c r="CF286" s="603"/>
      <c r="CG286" s="603"/>
      <c r="CH286" s="603"/>
      <c r="CI286" s="603"/>
      <c r="CJ286" s="603"/>
      <c r="CK286" s="603"/>
    </row>
    <row r="287" spans="1:89" ht="14.25">
      <c r="A287" s="656" t="str">
        <f t="shared" si="32"/>
        <v>31_1_140621_HO_p_he.pe</v>
      </c>
      <c r="B287" s="682" t="s">
        <v>5751</v>
      </c>
      <c r="C287" s="682" t="s">
        <v>5752</v>
      </c>
      <c r="D287" s="683">
        <v>31</v>
      </c>
      <c r="E287" s="683">
        <v>1</v>
      </c>
      <c r="F287" s="683" t="s">
        <v>2084</v>
      </c>
      <c r="G287" s="683" t="s">
        <v>5827</v>
      </c>
      <c r="H287" s="683">
        <v>2021</v>
      </c>
      <c r="I287" s="684" t="s">
        <v>5729</v>
      </c>
      <c r="J287" s="684" t="str">
        <f t="shared" si="39"/>
        <v>HO_p</v>
      </c>
      <c r="K287" s="682" t="s">
        <v>5753</v>
      </c>
      <c r="L287" s="684" t="s">
        <v>5723</v>
      </c>
      <c r="M287" s="684" t="s">
        <v>476</v>
      </c>
      <c r="N287" s="661">
        <f>17+35+1+2+1+6+33</f>
        <v>95</v>
      </c>
      <c r="O287" s="603"/>
      <c r="P287" s="667" t="s">
        <v>543</v>
      </c>
      <c r="Q287" s="596" t="s">
        <v>544</v>
      </c>
      <c r="R287" s="596" t="s">
        <v>2422</v>
      </c>
      <c r="S287" s="596">
        <v>1</v>
      </c>
      <c r="T287" s="596">
        <v>0</v>
      </c>
      <c r="U287" s="596">
        <v>1</v>
      </c>
      <c r="V287" s="596">
        <v>0</v>
      </c>
      <c r="W287" s="603"/>
      <c r="X287" s="668" t="s">
        <v>4366</v>
      </c>
      <c r="Y287" s="376" t="s">
        <v>78</v>
      </c>
      <c r="Z287" s="596" t="s">
        <v>6073</v>
      </c>
      <c r="AA287" s="766"/>
      <c r="AB287" s="596" t="str">
        <f t="shared" si="33"/>
        <v>Unique</v>
      </c>
      <c r="AC287" s="603"/>
      <c r="AD287" s="603"/>
      <c r="AE287" s="603"/>
      <c r="AF287" s="603"/>
      <c r="AG287" s="603"/>
      <c r="AH287" s="603"/>
      <c r="AI287" s="603"/>
      <c r="AJ287" s="603"/>
      <c r="AK287" s="603"/>
      <c r="AL287" s="603"/>
      <c r="AM287" s="603"/>
      <c r="AN287" s="603"/>
      <c r="AO287" s="603"/>
      <c r="AP287" s="603"/>
      <c r="AQ287" s="603"/>
      <c r="AR287" s="603"/>
      <c r="AS287" s="603"/>
      <c r="AT287" s="603"/>
      <c r="AU287" s="603"/>
      <c r="AV287" s="603"/>
      <c r="AW287" s="603"/>
      <c r="AX287" s="603"/>
      <c r="AY287" s="603"/>
      <c r="AZ287" s="603"/>
      <c r="BA287" s="603"/>
      <c r="BB287" s="603"/>
      <c r="BC287" s="603"/>
      <c r="BD287" s="603"/>
      <c r="BE287" s="603"/>
      <c r="BF287" s="603"/>
      <c r="BG287" s="603"/>
      <c r="BH287" s="603"/>
      <c r="BI287" s="603"/>
      <c r="BJ287" s="603"/>
      <c r="BK287" s="603"/>
      <c r="BL287" s="603"/>
      <c r="BM287" s="603"/>
      <c r="BN287" s="603"/>
      <c r="BO287" s="603"/>
      <c r="BP287" s="603"/>
      <c r="BQ287" s="603"/>
      <c r="BR287" s="603"/>
      <c r="BS287" s="603"/>
      <c r="BT287" s="603"/>
      <c r="BU287" s="603"/>
      <c r="BV287" s="603"/>
      <c r="BW287" s="603"/>
      <c r="BX287" s="603"/>
      <c r="BY287" s="603"/>
      <c r="BZ287" s="603"/>
      <c r="CA287" s="603"/>
      <c r="CB287" s="603"/>
      <c r="CC287" s="603"/>
      <c r="CD287" s="603"/>
      <c r="CE287" s="603"/>
      <c r="CF287" s="603"/>
      <c r="CG287" s="603"/>
      <c r="CH287" s="603"/>
      <c r="CI287" s="603"/>
      <c r="CJ287" s="603"/>
      <c r="CK287" s="603"/>
    </row>
    <row r="288" spans="1:89" ht="14.25">
      <c r="A288" s="656" t="str">
        <f t="shared" si="32"/>
        <v>31_2_200921_V_p_he.tr</v>
      </c>
      <c r="B288" s="673" t="s">
        <v>5736</v>
      </c>
      <c r="C288" s="673" t="s">
        <v>5737</v>
      </c>
      <c r="D288" s="674">
        <v>31</v>
      </c>
      <c r="E288" s="674">
        <v>2</v>
      </c>
      <c r="F288" s="674" t="s">
        <v>122</v>
      </c>
      <c r="G288" s="674" t="s">
        <v>5755</v>
      </c>
      <c r="H288" s="674">
        <v>2021</v>
      </c>
      <c r="I288" s="675" t="s">
        <v>5729</v>
      </c>
      <c r="J288" s="675" t="str">
        <f t="shared" si="39"/>
        <v>V_p</v>
      </c>
      <c r="K288" s="673" t="s">
        <v>5738</v>
      </c>
      <c r="L288" s="675" t="s">
        <v>5723</v>
      </c>
      <c r="M288" s="675" t="s">
        <v>100</v>
      </c>
      <c r="N288" s="661">
        <f>56+10+90+20+2</f>
        <v>178</v>
      </c>
      <c r="O288" s="603"/>
      <c r="P288" s="667" t="s">
        <v>498</v>
      </c>
      <c r="Q288" s="596" t="s">
        <v>499</v>
      </c>
      <c r="R288" s="596" t="s">
        <v>2422</v>
      </c>
      <c r="S288" s="596">
        <v>1</v>
      </c>
      <c r="T288" s="596">
        <v>0</v>
      </c>
      <c r="U288" s="596">
        <v>1</v>
      </c>
      <c r="V288" s="596">
        <v>0</v>
      </c>
      <c r="W288" s="603"/>
      <c r="X288" s="668" t="s">
        <v>4366</v>
      </c>
      <c r="Y288" s="376" t="s">
        <v>78</v>
      </c>
      <c r="Z288" s="596" t="s">
        <v>6074</v>
      </c>
      <c r="AA288" s="766"/>
      <c r="AB288" s="596" t="str">
        <f t="shared" si="33"/>
        <v>Unique</v>
      </c>
      <c r="AC288" s="603"/>
      <c r="AD288" s="603"/>
      <c r="AE288" s="603"/>
      <c r="AF288" s="603"/>
      <c r="AG288" s="603"/>
      <c r="AH288" s="603"/>
      <c r="AI288" s="603"/>
      <c r="AJ288" s="603"/>
      <c r="AK288" s="603"/>
      <c r="AL288" s="603"/>
      <c r="AM288" s="603"/>
      <c r="AN288" s="603"/>
      <c r="AO288" s="603"/>
      <c r="AP288" s="603"/>
      <c r="AQ288" s="603"/>
      <c r="AR288" s="603"/>
      <c r="AS288" s="603"/>
      <c r="AT288" s="603"/>
      <c r="AU288" s="603"/>
      <c r="AV288" s="603"/>
      <c r="AW288" s="603"/>
      <c r="AX288" s="603"/>
      <c r="AY288" s="603"/>
      <c r="AZ288" s="603"/>
      <c r="BA288" s="603"/>
      <c r="BB288" s="603"/>
      <c r="BC288" s="603"/>
      <c r="BD288" s="603"/>
      <c r="BE288" s="603"/>
      <c r="BF288" s="603"/>
      <c r="BG288" s="603"/>
      <c r="BH288" s="603"/>
      <c r="BI288" s="603"/>
      <c r="BJ288" s="603"/>
      <c r="BK288" s="603"/>
      <c r="BL288" s="603"/>
      <c r="BM288" s="603"/>
      <c r="BN288" s="603"/>
      <c r="BO288" s="603"/>
      <c r="BP288" s="603"/>
      <c r="BQ288" s="603"/>
      <c r="BR288" s="603"/>
      <c r="BS288" s="603"/>
      <c r="BT288" s="603"/>
      <c r="BU288" s="603"/>
      <c r="BV288" s="603"/>
      <c r="BW288" s="603"/>
      <c r="BX288" s="603"/>
      <c r="BY288" s="603"/>
      <c r="BZ288" s="603"/>
      <c r="CA288" s="603"/>
      <c r="CB288" s="603"/>
      <c r="CC288" s="603"/>
      <c r="CD288" s="603"/>
      <c r="CE288" s="603"/>
      <c r="CF288" s="603"/>
      <c r="CG288" s="603"/>
      <c r="CH288" s="603"/>
      <c r="CI288" s="603"/>
      <c r="CJ288" s="603"/>
      <c r="CK288" s="603"/>
    </row>
    <row r="289" spans="1:89" ht="14.25">
      <c r="A289" s="656" t="str">
        <f t="shared" si="32"/>
        <v>31_1_041021_HO_p_he.pe</v>
      </c>
      <c r="B289" s="682" t="s">
        <v>5751</v>
      </c>
      <c r="C289" s="682" t="s">
        <v>5752</v>
      </c>
      <c r="D289" s="683">
        <v>31</v>
      </c>
      <c r="E289" s="683">
        <v>1</v>
      </c>
      <c r="F289" s="683" t="s">
        <v>5755</v>
      </c>
      <c r="G289" s="683" t="s">
        <v>2461</v>
      </c>
      <c r="H289" s="683">
        <v>2021</v>
      </c>
      <c r="I289" s="684" t="s">
        <v>5729</v>
      </c>
      <c r="J289" s="684" t="str">
        <f t="shared" si="39"/>
        <v>HO_p</v>
      </c>
      <c r="K289" s="682" t="s">
        <v>5753</v>
      </c>
      <c r="L289" s="684" t="s">
        <v>5723</v>
      </c>
      <c r="M289" s="684" t="s">
        <v>2422</v>
      </c>
      <c r="N289" s="661">
        <f>6+9+6+5+7+4+2+4+3</f>
        <v>46</v>
      </c>
      <c r="O289" s="603"/>
      <c r="P289" s="667" t="s">
        <v>543</v>
      </c>
      <c r="Q289" s="596" t="s">
        <v>544</v>
      </c>
      <c r="R289" s="596" t="s">
        <v>2422</v>
      </c>
      <c r="S289" s="596">
        <v>1</v>
      </c>
      <c r="T289" s="596">
        <v>1</v>
      </c>
      <c r="U289" s="596">
        <v>0</v>
      </c>
      <c r="V289" s="596">
        <v>0</v>
      </c>
      <c r="W289" s="603"/>
      <c r="X289" s="668" t="s">
        <v>4366</v>
      </c>
      <c r="Y289" s="376" t="s">
        <v>78</v>
      </c>
      <c r="Z289" s="596" t="s">
        <v>6075</v>
      </c>
      <c r="AA289" s="766"/>
      <c r="AB289" s="596" t="str">
        <f t="shared" si="33"/>
        <v>Unique</v>
      </c>
      <c r="AC289" s="603"/>
      <c r="AD289" s="603"/>
      <c r="AE289" s="603"/>
      <c r="AF289" s="603"/>
      <c r="AG289" s="603"/>
      <c r="AH289" s="603"/>
      <c r="AI289" s="603"/>
      <c r="AJ289" s="603"/>
      <c r="AK289" s="603"/>
      <c r="AL289" s="603"/>
      <c r="AM289" s="603"/>
      <c r="AN289" s="603"/>
      <c r="AO289" s="603"/>
      <c r="AP289" s="603"/>
      <c r="AQ289" s="603"/>
      <c r="AR289" s="603"/>
      <c r="AS289" s="603"/>
      <c r="AT289" s="603"/>
      <c r="AU289" s="603"/>
      <c r="AV289" s="603"/>
      <c r="AW289" s="603"/>
      <c r="AX289" s="603"/>
      <c r="AY289" s="603"/>
      <c r="AZ289" s="603"/>
      <c r="BA289" s="603"/>
      <c r="BB289" s="603"/>
      <c r="BC289" s="603"/>
      <c r="BD289" s="603"/>
      <c r="BE289" s="603"/>
      <c r="BF289" s="603"/>
      <c r="BG289" s="603"/>
      <c r="BH289" s="603"/>
      <c r="BI289" s="603"/>
      <c r="BJ289" s="603"/>
      <c r="BK289" s="603"/>
      <c r="BL289" s="603"/>
      <c r="BM289" s="603"/>
      <c r="BN289" s="603"/>
      <c r="BO289" s="603"/>
      <c r="BP289" s="603"/>
      <c r="BQ289" s="603"/>
      <c r="BR289" s="603"/>
      <c r="BS289" s="603"/>
      <c r="BT289" s="603"/>
      <c r="BU289" s="603"/>
      <c r="BV289" s="603"/>
      <c r="BW289" s="603"/>
      <c r="BX289" s="603"/>
      <c r="BY289" s="603"/>
      <c r="BZ289" s="603"/>
      <c r="CA289" s="603"/>
      <c r="CB289" s="603"/>
      <c r="CC289" s="603"/>
      <c r="CD289" s="603"/>
      <c r="CE289" s="603"/>
      <c r="CF289" s="603"/>
      <c r="CG289" s="603"/>
      <c r="CH289" s="603"/>
      <c r="CI289" s="603"/>
      <c r="CJ289" s="603"/>
      <c r="CK289" s="603"/>
    </row>
    <row r="290" spans="1:89" ht="14.25">
      <c r="A290" s="656" t="str">
        <f t="shared" si="32"/>
        <v>12_1_260721_HE_p_he.pe</v>
      </c>
      <c r="B290" s="669" t="s">
        <v>5732</v>
      </c>
      <c r="C290" s="669" t="s">
        <v>5733</v>
      </c>
      <c r="D290" s="670">
        <v>12</v>
      </c>
      <c r="E290" s="670">
        <v>1</v>
      </c>
      <c r="F290" s="670" t="s">
        <v>5720</v>
      </c>
      <c r="G290" s="670" t="s">
        <v>5779</v>
      </c>
      <c r="H290" s="670">
        <v>2021</v>
      </c>
      <c r="I290" s="672" t="s">
        <v>5729</v>
      </c>
      <c r="J290" s="672" t="str">
        <f t="shared" si="39"/>
        <v>HE_p</v>
      </c>
      <c r="K290" s="669" t="s">
        <v>5734</v>
      </c>
      <c r="L290" s="672" t="s">
        <v>5723</v>
      </c>
      <c r="M290" s="672" t="s">
        <v>476</v>
      </c>
      <c r="N290" s="661">
        <v>455</v>
      </c>
      <c r="O290" s="603"/>
      <c r="P290" s="667" t="s">
        <v>543</v>
      </c>
      <c r="Q290" s="596" t="s">
        <v>544</v>
      </c>
      <c r="R290" s="596" t="s">
        <v>2422</v>
      </c>
      <c r="S290" s="596">
        <v>1</v>
      </c>
      <c r="T290" s="596">
        <v>1</v>
      </c>
      <c r="U290" s="596">
        <v>0</v>
      </c>
      <c r="V290" s="596">
        <v>0</v>
      </c>
      <c r="W290" s="603"/>
      <c r="X290" s="668" t="s">
        <v>4366</v>
      </c>
      <c r="Y290" s="376" t="s">
        <v>78</v>
      </c>
      <c r="Z290" s="596" t="s">
        <v>6076</v>
      </c>
      <c r="AA290" s="766"/>
      <c r="AB290" s="596" t="str">
        <f t="shared" si="33"/>
        <v>Unique</v>
      </c>
      <c r="AC290" s="603"/>
      <c r="AD290" s="603"/>
      <c r="AE290" s="603"/>
      <c r="AF290" s="603"/>
      <c r="AG290" s="603"/>
      <c r="AH290" s="603"/>
      <c r="AI290" s="603"/>
      <c r="AJ290" s="603"/>
      <c r="AK290" s="603"/>
      <c r="AL290" s="603"/>
      <c r="AM290" s="603"/>
      <c r="AN290" s="603"/>
      <c r="AO290" s="603"/>
      <c r="AP290" s="603"/>
      <c r="AQ290" s="603"/>
      <c r="AR290" s="603"/>
      <c r="AS290" s="603"/>
      <c r="AT290" s="603"/>
      <c r="AU290" s="603"/>
      <c r="AV290" s="603"/>
      <c r="AW290" s="603"/>
      <c r="AX290" s="603"/>
      <c r="AY290" s="603"/>
      <c r="AZ290" s="603"/>
      <c r="BA290" s="603"/>
      <c r="BB290" s="603"/>
      <c r="BC290" s="603"/>
      <c r="BD290" s="603"/>
      <c r="BE290" s="603"/>
      <c r="BF290" s="603"/>
      <c r="BG290" s="603"/>
      <c r="BH290" s="603"/>
      <c r="BI290" s="603"/>
      <c r="BJ290" s="603"/>
      <c r="BK290" s="603"/>
      <c r="BL290" s="603"/>
      <c r="BM290" s="603"/>
      <c r="BN290" s="603"/>
      <c r="BO290" s="603"/>
      <c r="BP290" s="603"/>
      <c r="BQ290" s="603"/>
      <c r="BR290" s="603"/>
      <c r="BS290" s="603"/>
      <c r="BT290" s="603"/>
      <c r="BU290" s="603"/>
      <c r="BV290" s="603"/>
      <c r="BW290" s="603"/>
      <c r="BX290" s="603"/>
      <c r="BY290" s="603"/>
      <c r="BZ290" s="603"/>
      <c r="CA290" s="603"/>
      <c r="CB290" s="603"/>
      <c r="CC290" s="603"/>
      <c r="CD290" s="603"/>
      <c r="CE290" s="603"/>
      <c r="CF290" s="603"/>
      <c r="CG290" s="603"/>
      <c r="CH290" s="603"/>
      <c r="CI290" s="603"/>
      <c r="CJ290" s="603"/>
      <c r="CK290" s="603"/>
    </row>
    <row r="291" spans="1:89" ht="14.25">
      <c r="A291" s="656" t="str">
        <f t="shared" si="32"/>
        <v>14_1_120721_HAM_p_he.tr</v>
      </c>
      <c r="B291" s="657" t="s">
        <v>5717</v>
      </c>
      <c r="C291" s="657" t="s">
        <v>5718</v>
      </c>
      <c r="D291" s="658">
        <v>14</v>
      </c>
      <c r="E291" s="658">
        <v>1</v>
      </c>
      <c r="F291" s="658" t="s">
        <v>5719</v>
      </c>
      <c r="G291" s="658" t="s">
        <v>5720</v>
      </c>
      <c r="H291" s="658">
        <v>2021</v>
      </c>
      <c r="I291" s="659" t="s">
        <v>5729</v>
      </c>
      <c r="J291" s="659" t="str">
        <f t="shared" si="39"/>
        <v>HAM_p</v>
      </c>
      <c r="K291" s="657" t="s">
        <v>5722</v>
      </c>
      <c r="L291" s="659" t="s">
        <v>5723</v>
      </c>
      <c r="M291" s="659" t="s">
        <v>476</v>
      </c>
      <c r="N291" s="661">
        <v>50</v>
      </c>
      <c r="O291" s="603"/>
      <c r="P291" s="667" t="s">
        <v>498</v>
      </c>
      <c r="Q291" s="596" t="s">
        <v>499</v>
      </c>
      <c r="R291" s="596" t="s">
        <v>2422</v>
      </c>
      <c r="S291" s="596">
        <v>1</v>
      </c>
      <c r="T291" s="596">
        <v>0</v>
      </c>
      <c r="U291" s="596">
        <v>1</v>
      </c>
      <c r="V291" s="596">
        <v>0</v>
      </c>
      <c r="W291" s="603"/>
      <c r="X291" s="701" t="s">
        <v>4366</v>
      </c>
      <c r="Y291" s="376" t="s">
        <v>78</v>
      </c>
      <c r="Z291" s="596" t="s">
        <v>6077</v>
      </c>
      <c r="AA291" s="766"/>
      <c r="AB291" s="596" t="str">
        <f t="shared" si="33"/>
        <v>Unique</v>
      </c>
      <c r="AC291" s="603"/>
      <c r="AD291" s="603"/>
      <c r="AE291" s="603"/>
      <c r="AF291" s="603"/>
      <c r="AG291" s="603"/>
      <c r="AH291" s="603"/>
      <c r="AI291" s="603"/>
      <c r="AJ291" s="603"/>
      <c r="AK291" s="603"/>
      <c r="AL291" s="603"/>
      <c r="AM291" s="603"/>
      <c r="AN291" s="603"/>
      <c r="AO291" s="603"/>
      <c r="AP291" s="603"/>
      <c r="AQ291" s="603"/>
      <c r="AR291" s="603"/>
      <c r="AS291" s="603"/>
      <c r="AT291" s="603"/>
      <c r="AU291" s="603"/>
      <c r="AV291" s="603"/>
      <c r="AW291" s="603"/>
      <c r="AX291" s="603"/>
      <c r="AY291" s="603"/>
      <c r="AZ291" s="603"/>
      <c r="BA291" s="603"/>
      <c r="BB291" s="603"/>
      <c r="BC291" s="603"/>
      <c r="BD291" s="603"/>
      <c r="BE291" s="603"/>
      <c r="BF291" s="603"/>
      <c r="BG291" s="603"/>
      <c r="BH291" s="603"/>
      <c r="BI291" s="603"/>
      <c r="BJ291" s="603"/>
      <c r="BK291" s="603"/>
      <c r="BL291" s="603"/>
      <c r="BM291" s="603"/>
      <c r="BN291" s="603"/>
      <c r="BO291" s="603"/>
      <c r="BP291" s="603"/>
      <c r="BQ291" s="603"/>
      <c r="BR291" s="603"/>
      <c r="BS291" s="603"/>
      <c r="BT291" s="603"/>
      <c r="BU291" s="603"/>
      <c r="BV291" s="603"/>
      <c r="BW291" s="603"/>
      <c r="BX291" s="603"/>
      <c r="BY291" s="603"/>
      <c r="BZ291" s="603"/>
      <c r="CA291" s="603"/>
      <c r="CB291" s="603"/>
      <c r="CC291" s="603"/>
      <c r="CD291" s="603"/>
      <c r="CE291" s="603"/>
      <c r="CF291" s="603"/>
      <c r="CG291" s="603"/>
      <c r="CH291" s="603"/>
      <c r="CI291" s="603"/>
      <c r="CJ291" s="603"/>
      <c r="CK291" s="603"/>
    </row>
    <row r="292" spans="1:89" ht="14.25">
      <c r="A292" s="656" t="str">
        <f t="shared" si="32"/>
        <v>12_1_200921_HE_p_he.pe</v>
      </c>
      <c r="B292" s="669" t="s">
        <v>5732</v>
      </c>
      <c r="C292" s="669" t="s">
        <v>5733</v>
      </c>
      <c r="D292" s="670">
        <v>12</v>
      </c>
      <c r="E292" s="670">
        <v>1</v>
      </c>
      <c r="F292" s="670" t="s">
        <v>122</v>
      </c>
      <c r="G292" s="670" t="s">
        <v>5755</v>
      </c>
      <c r="H292" s="670">
        <v>2021</v>
      </c>
      <c r="I292" s="672" t="s">
        <v>5729</v>
      </c>
      <c r="J292" s="672" t="str">
        <f t="shared" si="39"/>
        <v>HE_p</v>
      </c>
      <c r="K292" s="669" t="s">
        <v>5734</v>
      </c>
      <c r="L292" s="672" t="s">
        <v>5723</v>
      </c>
      <c r="M292" s="672" t="s">
        <v>2422</v>
      </c>
      <c r="N292" s="661">
        <f t="shared" ref="N292:N293" si="40">20+37+30+30+20+28+42+9+24+42+31+30+14+24+34+30+53+37</f>
        <v>535</v>
      </c>
      <c r="O292" s="603"/>
      <c r="P292" s="667" t="s">
        <v>543</v>
      </c>
      <c r="Q292" s="596" t="s">
        <v>544</v>
      </c>
      <c r="R292" s="596" t="s">
        <v>2422</v>
      </c>
      <c r="S292" s="596">
        <v>1</v>
      </c>
      <c r="T292" s="596">
        <v>1</v>
      </c>
      <c r="U292" s="596">
        <v>0</v>
      </c>
      <c r="V292" s="596">
        <v>0</v>
      </c>
      <c r="W292" s="603"/>
      <c r="X292" s="668" t="s">
        <v>4366</v>
      </c>
      <c r="Y292" s="376" t="s">
        <v>78</v>
      </c>
      <c r="Z292" s="596" t="s">
        <v>6078</v>
      </c>
      <c r="AA292" s="766"/>
      <c r="AB292" s="596" t="str">
        <f t="shared" si="33"/>
        <v>Unique</v>
      </c>
      <c r="AC292" s="603"/>
      <c r="AD292" s="603"/>
      <c r="AE292" s="603"/>
      <c r="AF292" s="603"/>
      <c r="AG292" s="603"/>
      <c r="AH292" s="603"/>
      <c r="AI292" s="603"/>
      <c r="AJ292" s="603"/>
      <c r="AK292" s="603"/>
      <c r="AL292" s="603"/>
      <c r="AM292" s="603"/>
      <c r="AN292" s="603"/>
      <c r="AO292" s="603"/>
      <c r="AP292" s="603"/>
      <c r="AQ292" s="603"/>
      <c r="AR292" s="603"/>
      <c r="AS292" s="603"/>
      <c r="AT292" s="603"/>
      <c r="AU292" s="603"/>
      <c r="AV292" s="603"/>
      <c r="AW292" s="603"/>
      <c r="AX292" s="603"/>
      <c r="AY292" s="603"/>
      <c r="AZ292" s="603"/>
      <c r="BA292" s="603"/>
      <c r="BB292" s="603"/>
      <c r="BC292" s="603"/>
      <c r="BD292" s="603"/>
      <c r="BE292" s="603"/>
      <c r="BF292" s="603"/>
      <c r="BG292" s="603"/>
      <c r="BH292" s="603"/>
      <c r="BI292" s="603"/>
      <c r="BJ292" s="603"/>
      <c r="BK292" s="603"/>
      <c r="BL292" s="603"/>
      <c r="BM292" s="603"/>
      <c r="BN292" s="603"/>
      <c r="BO292" s="603"/>
      <c r="BP292" s="603"/>
      <c r="BQ292" s="603"/>
      <c r="BR292" s="603"/>
      <c r="BS292" s="603"/>
      <c r="BT292" s="603"/>
      <c r="BU292" s="603"/>
      <c r="BV292" s="603"/>
      <c r="BW292" s="603"/>
      <c r="BX292" s="603"/>
      <c r="BY292" s="603"/>
      <c r="BZ292" s="603"/>
      <c r="CA292" s="603"/>
      <c r="CB292" s="603"/>
      <c r="CC292" s="603"/>
      <c r="CD292" s="603"/>
      <c r="CE292" s="603"/>
      <c r="CF292" s="603"/>
      <c r="CG292" s="603"/>
      <c r="CH292" s="603"/>
      <c r="CI292" s="603"/>
      <c r="CJ292" s="603"/>
      <c r="CK292" s="603"/>
    </row>
    <row r="293" spans="1:89" ht="14.25">
      <c r="A293" s="656" t="str">
        <f t="shared" si="32"/>
        <v>12_1_200921_HE_p_he.tr</v>
      </c>
      <c r="B293" s="669" t="s">
        <v>5732</v>
      </c>
      <c r="C293" s="669" t="s">
        <v>5733</v>
      </c>
      <c r="D293" s="670">
        <v>12</v>
      </c>
      <c r="E293" s="670">
        <v>1</v>
      </c>
      <c r="F293" s="670" t="s">
        <v>122</v>
      </c>
      <c r="G293" s="670" t="s">
        <v>5755</v>
      </c>
      <c r="H293" s="670">
        <v>2021</v>
      </c>
      <c r="I293" s="672" t="s">
        <v>5729</v>
      </c>
      <c r="J293" s="672" t="str">
        <f t="shared" si="39"/>
        <v>HE_p</v>
      </c>
      <c r="K293" s="669" t="s">
        <v>5734</v>
      </c>
      <c r="L293" s="672" t="s">
        <v>5723</v>
      </c>
      <c r="M293" s="672" t="s">
        <v>2422</v>
      </c>
      <c r="N293" s="661">
        <f t="shared" si="40"/>
        <v>535</v>
      </c>
      <c r="O293" s="603"/>
      <c r="P293" s="667" t="s">
        <v>498</v>
      </c>
      <c r="Q293" s="596" t="s">
        <v>499</v>
      </c>
      <c r="R293" s="596" t="s">
        <v>2422</v>
      </c>
      <c r="S293" s="596">
        <v>1</v>
      </c>
      <c r="T293" s="596">
        <v>0</v>
      </c>
      <c r="U293" s="596">
        <v>1</v>
      </c>
      <c r="V293" s="596">
        <v>0</v>
      </c>
      <c r="W293" s="603"/>
      <c r="X293" s="668" t="s">
        <v>4366</v>
      </c>
      <c r="Y293" s="376" t="s">
        <v>78</v>
      </c>
      <c r="Z293" s="596" t="s">
        <v>6079</v>
      </c>
      <c r="AA293" s="766"/>
      <c r="AB293" s="596" t="str">
        <f t="shared" si="33"/>
        <v>Unique</v>
      </c>
      <c r="AC293" s="603"/>
      <c r="AD293" s="603"/>
      <c r="AE293" s="603"/>
      <c r="AF293" s="603"/>
      <c r="AG293" s="603"/>
      <c r="AH293" s="603"/>
      <c r="AI293" s="603"/>
      <c r="AJ293" s="603"/>
      <c r="AK293" s="603"/>
      <c r="AL293" s="603"/>
      <c r="AM293" s="603"/>
      <c r="AN293" s="603"/>
      <c r="AO293" s="603"/>
      <c r="AP293" s="603"/>
      <c r="AQ293" s="603"/>
      <c r="AR293" s="603"/>
      <c r="AS293" s="603"/>
      <c r="AT293" s="603"/>
      <c r="AU293" s="603"/>
      <c r="AV293" s="603"/>
      <c r="AW293" s="603"/>
      <c r="AX293" s="603"/>
      <c r="AY293" s="603"/>
      <c r="AZ293" s="603"/>
      <c r="BA293" s="603"/>
      <c r="BB293" s="603"/>
      <c r="BC293" s="603"/>
      <c r="BD293" s="603"/>
      <c r="BE293" s="603"/>
      <c r="BF293" s="603"/>
      <c r="BG293" s="603"/>
      <c r="BH293" s="603"/>
      <c r="BI293" s="603"/>
      <c r="BJ293" s="603"/>
      <c r="BK293" s="603"/>
      <c r="BL293" s="603"/>
      <c r="BM293" s="603"/>
      <c r="BN293" s="603"/>
      <c r="BO293" s="603"/>
      <c r="BP293" s="603"/>
      <c r="BQ293" s="603"/>
      <c r="BR293" s="603"/>
      <c r="BS293" s="603"/>
      <c r="BT293" s="603"/>
      <c r="BU293" s="603"/>
      <c r="BV293" s="603"/>
      <c r="BW293" s="603"/>
      <c r="BX293" s="603"/>
      <c r="BY293" s="603"/>
      <c r="BZ293" s="603"/>
      <c r="CA293" s="603"/>
      <c r="CB293" s="603"/>
      <c r="CC293" s="603"/>
      <c r="CD293" s="603"/>
      <c r="CE293" s="603"/>
      <c r="CF293" s="603"/>
      <c r="CG293" s="603"/>
      <c r="CH293" s="603"/>
      <c r="CI293" s="603"/>
      <c r="CJ293" s="603"/>
      <c r="CK293" s="603"/>
    </row>
    <row r="294" spans="1:89" ht="14.25">
      <c r="A294" s="656" t="str">
        <f t="shared" si="32"/>
        <v>21_1_041021_A_p_he.pe</v>
      </c>
      <c r="B294" s="679" t="s">
        <v>5746</v>
      </c>
      <c r="C294" s="679" t="s">
        <v>5747</v>
      </c>
      <c r="D294" s="680">
        <v>21</v>
      </c>
      <c r="E294" s="680">
        <v>1</v>
      </c>
      <c r="F294" s="680" t="s">
        <v>5755</v>
      </c>
      <c r="G294" s="680" t="s">
        <v>2461</v>
      </c>
      <c r="H294" s="680">
        <v>2021</v>
      </c>
      <c r="I294" s="681" t="s">
        <v>5729</v>
      </c>
      <c r="J294" s="681" t="str">
        <f t="shared" si="39"/>
        <v>A_p</v>
      </c>
      <c r="K294" s="679" t="s">
        <v>1810</v>
      </c>
      <c r="L294" s="681" t="s">
        <v>5723</v>
      </c>
      <c r="M294" s="681" t="s">
        <v>2422</v>
      </c>
      <c r="N294" s="661">
        <v>122</v>
      </c>
      <c r="O294" s="603"/>
      <c r="P294" s="667" t="s">
        <v>543</v>
      </c>
      <c r="Q294" s="596" t="s">
        <v>544</v>
      </c>
      <c r="R294" s="596" t="s">
        <v>2422</v>
      </c>
      <c r="S294" s="596">
        <v>2</v>
      </c>
      <c r="T294" s="596">
        <v>1</v>
      </c>
      <c r="U294" s="596">
        <v>1</v>
      </c>
      <c r="V294" s="596">
        <v>0</v>
      </c>
      <c r="W294" s="603"/>
      <c r="X294" s="668" t="s">
        <v>4366</v>
      </c>
      <c r="Y294" s="376" t="s">
        <v>78</v>
      </c>
      <c r="Z294" s="596" t="s">
        <v>6080</v>
      </c>
      <c r="AA294" s="766"/>
      <c r="AB294" s="596" t="str">
        <f t="shared" si="33"/>
        <v>Unique</v>
      </c>
      <c r="AC294" s="603"/>
      <c r="AD294" s="603"/>
      <c r="AE294" s="603"/>
      <c r="AF294" s="603"/>
      <c r="AG294" s="603"/>
      <c r="AH294" s="603"/>
      <c r="AI294" s="603"/>
      <c r="AJ294" s="603"/>
      <c r="AK294" s="603"/>
      <c r="AL294" s="603"/>
      <c r="AM294" s="603"/>
      <c r="AN294" s="603"/>
      <c r="AO294" s="603"/>
      <c r="AP294" s="603"/>
      <c r="AQ294" s="603"/>
      <c r="AR294" s="603"/>
      <c r="AS294" s="603"/>
      <c r="AT294" s="603"/>
      <c r="AU294" s="603"/>
      <c r="AV294" s="603"/>
      <c r="AW294" s="603"/>
      <c r="AX294" s="603"/>
      <c r="AY294" s="603"/>
      <c r="AZ294" s="603"/>
      <c r="BA294" s="603"/>
      <c r="BB294" s="603"/>
      <c r="BC294" s="603"/>
      <c r="BD294" s="603"/>
      <c r="BE294" s="603"/>
      <c r="BF294" s="603"/>
      <c r="BG294" s="603"/>
      <c r="BH294" s="603"/>
      <c r="BI294" s="603"/>
      <c r="BJ294" s="603"/>
      <c r="BK294" s="603"/>
      <c r="BL294" s="603"/>
      <c r="BM294" s="603"/>
      <c r="BN294" s="603"/>
      <c r="BO294" s="603"/>
      <c r="BP294" s="603"/>
      <c r="BQ294" s="603"/>
      <c r="BR294" s="603"/>
      <c r="BS294" s="603"/>
      <c r="BT294" s="603"/>
      <c r="BU294" s="603"/>
      <c r="BV294" s="603"/>
      <c r="BW294" s="603"/>
      <c r="BX294" s="603"/>
      <c r="BY294" s="603"/>
      <c r="BZ294" s="603"/>
      <c r="CA294" s="603"/>
      <c r="CB294" s="603"/>
      <c r="CC294" s="603"/>
      <c r="CD294" s="603"/>
      <c r="CE294" s="603"/>
      <c r="CF294" s="603"/>
      <c r="CG294" s="603"/>
      <c r="CH294" s="603"/>
      <c r="CI294" s="603"/>
      <c r="CJ294" s="603"/>
      <c r="CK294" s="603"/>
    </row>
    <row r="295" spans="1:89" ht="14.25">
      <c r="A295" s="656" t="str">
        <f t="shared" si="32"/>
        <v>21_1_200921_A_p_he.tr</v>
      </c>
      <c r="B295" s="679" t="s">
        <v>5746</v>
      </c>
      <c r="C295" s="679" t="s">
        <v>5747</v>
      </c>
      <c r="D295" s="680">
        <v>21</v>
      </c>
      <c r="E295" s="680">
        <v>1</v>
      </c>
      <c r="F295" s="680" t="s">
        <v>122</v>
      </c>
      <c r="G295" s="680" t="s">
        <v>5755</v>
      </c>
      <c r="H295" s="680">
        <v>2021</v>
      </c>
      <c r="I295" s="681" t="s">
        <v>5729</v>
      </c>
      <c r="J295" s="681" t="str">
        <f t="shared" si="39"/>
        <v>A_p</v>
      </c>
      <c r="K295" s="679" t="s">
        <v>1810</v>
      </c>
      <c r="L295" s="681" t="s">
        <v>5723</v>
      </c>
      <c r="M295" s="681" t="s">
        <v>2422</v>
      </c>
      <c r="N295" s="661">
        <f>100+100+100+100+60+9</f>
        <v>469</v>
      </c>
      <c r="O295" s="603"/>
      <c r="P295" s="667" t="s">
        <v>498</v>
      </c>
      <c r="Q295" s="596" t="s">
        <v>499</v>
      </c>
      <c r="R295" s="596" t="s">
        <v>2422</v>
      </c>
      <c r="S295" s="596">
        <v>3</v>
      </c>
      <c r="T295" s="596">
        <v>2</v>
      </c>
      <c r="U295" s="596">
        <v>1</v>
      </c>
      <c r="V295" s="596">
        <v>0</v>
      </c>
      <c r="W295" s="603"/>
      <c r="X295" s="668" t="s">
        <v>4366</v>
      </c>
      <c r="Y295" s="376" t="s">
        <v>78</v>
      </c>
      <c r="Z295" s="596" t="s">
        <v>6081</v>
      </c>
      <c r="AA295" s="766"/>
      <c r="AB295" s="596" t="str">
        <f t="shared" si="33"/>
        <v>Unique</v>
      </c>
      <c r="AC295" s="603"/>
      <c r="AD295" s="603"/>
      <c r="AE295" s="603"/>
      <c r="AF295" s="603"/>
      <c r="AG295" s="603"/>
      <c r="AH295" s="603"/>
      <c r="AI295" s="603"/>
      <c r="AJ295" s="603"/>
      <c r="AK295" s="603"/>
      <c r="AL295" s="603"/>
      <c r="AM295" s="603"/>
      <c r="AN295" s="603"/>
      <c r="AO295" s="603"/>
      <c r="AP295" s="603"/>
      <c r="AQ295" s="603"/>
      <c r="AR295" s="603"/>
      <c r="AS295" s="603"/>
      <c r="AT295" s="603"/>
      <c r="AU295" s="603"/>
      <c r="AV295" s="603"/>
      <c r="AW295" s="603"/>
      <c r="AX295" s="603"/>
      <c r="AY295" s="603"/>
      <c r="AZ295" s="603"/>
      <c r="BA295" s="603"/>
      <c r="BB295" s="603"/>
      <c r="BC295" s="603"/>
      <c r="BD295" s="603"/>
      <c r="BE295" s="603"/>
      <c r="BF295" s="603"/>
      <c r="BG295" s="603"/>
      <c r="BH295" s="603"/>
      <c r="BI295" s="603"/>
      <c r="BJ295" s="603"/>
      <c r="BK295" s="603"/>
      <c r="BL295" s="603"/>
      <c r="BM295" s="603"/>
      <c r="BN295" s="603"/>
      <c r="BO295" s="603"/>
      <c r="BP295" s="603"/>
      <c r="BQ295" s="603"/>
      <c r="BR295" s="603"/>
      <c r="BS295" s="603"/>
      <c r="BT295" s="603"/>
      <c r="BU295" s="603"/>
      <c r="BV295" s="603"/>
      <c r="BW295" s="603"/>
      <c r="BX295" s="603"/>
      <c r="BY295" s="603"/>
      <c r="BZ295" s="603"/>
      <c r="CA295" s="603"/>
      <c r="CB295" s="603"/>
      <c r="CC295" s="603"/>
      <c r="CD295" s="603"/>
      <c r="CE295" s="603"/>
      <c r="CF295" s="603"/>
      <c r="CG295" s="603"/>
      <c r="CH295" s="603"/>
      <c r="CI295" s="603"/>
      <c r="CJ295" s="603"/>
      <c r="CK295" s="603"/>
    </row>
    <row r="296" spans="1:89" ht="14.25">
      <c r="A296" s="656" t="str">
        <f t="shared" si="32"/>
        <v>14_1_041021_HAM_p_he.pe</v>
      </c>
      <c r="B296" s="657" t="s">
        <v>5717</v>
      </c>
      <c r="C296" s="657" t="s">
        <v>5718</v>
      </c>
      <c r="D296" s="658">
        <v>14</v>
      </c>
      <c r="E296" s="658">
        <v>1</v>
      </c>
      <c r="F296" s="658" t="s">
        <v>5755</v>
      </c>
      <c r="G296" s="658" t="s">
        <v>2461</v>
      </c>
      <c r="H296" s="658">
        <v>2021</v>
      </c>
      <c r="I296" s="659" t="s">
        <v>5729</v>
      </c>
      <c r="J296" s="659" t="str">
        <f t="shared" si="39"/>
        <v>HAM_p</v>
      </c>
      <c r="K296" s="657" t="s">
        <v>5722</v>
      </c>
      <c r="L296" s="659" t="s">
        <v>5723</v>
      </c>
      <c r="M296" s="659" t="s">
        <v>2422</v>
      </c>
      <c r="N296" s="661">
        <v>80</v>
      </c>
      <c r="O296" s="603"/>
      <c r="P296" s="667" t="s">
        <v>543</v>
      </c>
      <c r="Q296" s="596" t="s">
        <v>544</v>
      </c>
      <c r="R296" s="596" t="s">
        <v>2422</v>
      </c>
      <c r="S296" s="596">
        <v>3</v>
      </c>
      <c r="T296" s="596">
        <v>3</v>
      </c>
      <c r="U296" s="596">
        <v>0</v>
      </c>
      <c r="V296" s="596">
        <v>0</v>
      </c>
      <c r="W296" s="603"/>
      <c r="X296" s="668" t="s">
        <v>4366</v>
      </c>
      <c r="Y296" s="376" t="s">
        <v>78</v>
      </c>
      <c r="Z296" s="596" t="s">
        <v>6082</v>
      </c>
      <c r="AA296" s="766"/>
      <c r="AB296" s="596" t="str">
        <f t="shared" si="33"/>
        <v>Unique</v>
      </c>
      <c r="AC296" s="603"/>
      <c r="AD296" s="603"/>
      <c r="AE296" s="603"/>
      <c r="AF296" s="603"/>
      <c r="AG296" s="603"/>
      <c r="AH296" s="603"/>
      <c r="AI296" s="603"/>
      <c r="AJ296" s="603"/>
      <c r="AK296" s="603"/>
      <c r="AL296" s="603"/>
      <c r="AM296" s="603"/>
      <c r="AN296" s="603"/>
      <c r="AO296" s="603"/>
      <c r="AP296" s="603"/>
      <c r="AQ296" s="603"/>
      <c r="AR296" s="603"/>
      <c r="AS296" s="603"/>
      <c r="AT296" s="603"/>
      <c r="AU296" s="603"/>
      <c r="AV296" s="603"/>
      <c r="AW296" s="603"/>
      <c r="AX296" s="603"/>
      <c r="AY296" s="603"/>
      <c r="AZ296" s="603"/>
      <c r="BA296" s="603"/>
      <c r="BB296" s="603"/>
      <c r="BC296" s="603"/>
      <c r="BD296" s="603"/>
      <c r="BE296" s="603"/>
      <c r="BF296" s="603"/>
      <c r="BG296" s="603"/>
      <c r="BH296" s="603"/>
      <c r="BI296" s="603"/>
      <c r="BJ296" s="603"/>
      <c r="BK296" s="603"/>
      <c r="BL296" s="603"/>
      <c r="BM296" s="603"/>
      <c r="BN296" s="603"/>
      <c r="BO296" s="603"/>
      <c r="BP296" s="603"/>
      <c r="BQ296" s="603"/>
      <c r="BR296" s="603"/>
      <c r="BS296" s="603"/>
      <c r="BT296" s="603"/>
      <c r="BU296" s="603"/>
      <c r="BV296" s="603"/>
      <c r="BW296" s="603"/>
      <c r="BX296" s="603"/>
      <c r="BY296" s="603"/>
      <c r="BZ296" s="603"/>
      <c r="CA296" s="603"/>
      <c r="CB296" s="603"/>
      <c r="CC296" s="603"/>
      <c r="CD296" s="603"/>
      <c r="CE296" s="603"/>
      <c r="CF296" s="603"/>
      <c r="CG296" s="603"/>
      <c r="CH296" s="603"/>
      <c r="CI296" s="603"/>
      <c r="CJ296" s="603"/>
      <c r="CK296" s="603"/>
    </row>
    <row r="297" spans="1:89" ht="14.25">
      <c r="A297" s="656" t="str">
        <f t="shared" si="32"/>
        <v>1_1_200921_HAU_p_he.tr</v>
      </c>
      <c r="B297" s="690" t="s">
        <v>5770</v>
      </c>
      <c r="C297" s="690" t="s">
        <v>5771</v>
      </c>
      <c r="D297" s="691">
        <v>1</v>
      </c>
      <c r="E297" s="691">
        <v>1</v>
      </c>
      <c r="F297" s="691" t="s">
        <v>122</v>
      </c>
      <c r="G297" s="691" t="s">
        <v>5755</v>
      </c>
      <c r="H297" s="691">
        <v>2021</v>
      </c>
      <c r="I297" s="692" t="s">
        <v>5729</v>
      </c>
      <c r="J297" s="692" t="str">
        <f t="shared" si="39"/>
        <v>HAU_p</v>
      </c>
      <c r="K297" s="690" t="s">
        <v>5772</v>
      </c>
      <c r="L297" s="692" t="s">
        <v>5723</v>
      </c>
      <c r="M297" s="692" t="s">
        <v>2422</v>
      </c>
      <c r="N297" s="661">
        <v>435</v>
      </c>
      <c r="O297" s="603"/>
      <c r="P297" s="667" t="s">
        <v>498</v>
      </c>
      <c r="Q297" s="596" t="s">
        <v>499</v>
      </c>
      <c r="R297" s="596" t="s">
        <v>2422</v>
      </c>
      <c r="S297" s="596">
        <v>3</v>
      </c>
      <c r="T297" s="596">
        <v>2</v>
      </c>
      <c r="U297" s="596">
        <v>1</v>
      </c>
      <c r="V297" s="596">
        <v>0</v>
      </c>
      <c r="W297" s="603"/>
      <c r="X297" s="668" t="s">
        <v>4366</v>
      </c>
      <c r="Y297" s="376" t="s">
        <v>78</v>
      </c>
      <c r="Z297" s="596" t="s">
        <v>6083</v>
      </c>
      <c r="AA297" s="766"/>
      <c r="AB297" s="596" t="str">
        <f t="shared" si="33"/>
        <v>Unique</v>
      </c>
      <c r="AC297" s="603"/>
      <c r="AD297" s="603"/>
      <c r="AE297" s="603"/>
      <c r="AF297" s="603"/>
      <c r="AG297" s="603"/>
      <c r="AH297" s="603"/>
      <c r="AI297" s="603"/>
      <c r="AJ297" s="603"/>
      <c r="AK297" s="603"/>
      <c r="AL297" s="603"/>
      <c r="AM297" s="603"/>
      <c r="AN297" s="603"/>
      <c r="AO297" s="603"/>
      <c r="AP297" s="603"/>
      <c r="AQ297" s="603"/>
      <c r="AR297" s="603"/>
      <c r="AS297" s="603"/>
      <c r="AT297" s="603"/>
      <c r="AU297" s="603"/>
      <c r="AV297" s="603"/>
      <c r="AW297" s="603"/>
      <c r="AX297" s="603"/>
      <c r="AY297" s="603"/>
      <c r="AZ297" s="603"/>
      <c r="BA297" s="603"/>
      <c r="BB297" s="603"/>
      <c r="BC297" s="603"/>
      <c r="BD297" s="603"/>
      <c r="BE297" s="603"/>
      <c r="BF297" s="603"/>
      <c r="BG297" s="603"/>
      <c r="BH297" s="603"/>
      <c r="BI297" s="603"/>
      <c r="BJ297" s="603"/>
      <c r="BK297" s="603"/>
      <c r="BL297" s="603"/>
      <c r="BM297" s="603"/>
      <c r="BN297" s="603"/>
      <c r="BO297" s="603"/>
      <c r="BP297" s="603"/>
      <c r="BQ297" s="603"/>
      <c r="BR297" s="603"/>
      <c r="BS297" s="603"/>
      <c r="BT297" s="603"/>
      <c r="BU297" s="603"/>
      <c r="BV297" s="603"/>
      <c r="BW297" s="603"/>
      <c r="BX297" s="603"/>
      <c r="BY297" s="603"/>
      <c r="BZ297" s="603"/>
      <c r="CA297" s="603"/>
      <c r="CB297" s="603"/>
      <c r="CC297" s="603"/>
      <c r="CD297" s="603"/>
      <c r="CE297" s="603"/>
      <c r="CF297" s="603"/>
      <c r="CG297" s="603"/>
      <c r="CH297" s="603"/>
      <c r="CI297" s="603"/>
      <c r="CJ297" s="603"/>
      <c r="CK297" s="603"/>
    </row>
    <row r="298" spans="1:89" ht="14.25">
      <c r="A298" s="656" t="str">
        <f t="shared" si="32"/>
        <v>1_1_200921_HAU_p_he.pe</v>
      </c>
      <c r="B298" s="690" t="s">
        <v>5770</v>
      </c>
      <c r="C298" s="690" t="s">
        <v>5771</v>
      </c>
      <c r="D298" s="691">
        <v>1</v>
      </c>
      <c r="E298" s="691">
        <v>1</v>
      </c>
      <c r="F298" s="691" t="s">
        <v>122</v>
      </c>
      <c r="G298" s="691" t="s">
        <v>5755</v>
      </c>
      <c r="H298" s="691">
        <v>2021</v>
      </c>
      <c r="I298" s="692" t="s">
        <v>5729</v>
      </c>
      <c r="J298" s="692" t="str">
        <f t="shared" si="39"/>
        <v>HAU_p</v>
      </c>
      <c r="K298" s="690" t="s">
        <v>5772</v>
      </c>
      <c r="L298" s="692" t="s">
        <v>5723</v>
      </c>
      <c r="M298" s="692" t="s">
        <v>2422</v>
      </c>
      <c r="N298" s="661">
        <v>435</v>
      </c>
      <c r="O298" s="603"/>
      <c r="P298" s="667" t="s">
        <v>543</v>
      </c>
      <c r="Q298" s="596" t="s">
        <v>544</v>
      </c>
      <c r="R298" s="596" t="s">
        <v>2422</v>
      </c>
      <c r="S298" s="596">
        <v>1</v>
      </c>
      <c r="T298" s="596">
        <v>0</v>
      </c>
      <c r="U298" s="596">
        <v>1</v>
      </c>
      <c r="V298" s="596">
        <v>0</v>
      </c>
      <c r="W298" s="603"/>
      <c r="X298" s="668" t="s">
        <v>4366</v>
      </c>
      <c r="Y298" s="376" t="s">
        <v>78</v>
      </c>
      <c r="Z298" s="596" t="s">
        <v>6084</v>
      </c>
      <c r="AA298" s="766"/>
      <c r="AB298" s="596" t="str">
        <f t="shared" si="33"/>
        <v>Unique</v>
      </c>
      <c r="AC298" s="603"/>
      <c r="AD298" s="603"/>
      <c r="AE298" s="603"/>
      <c r="AF298" s="603"/>
      <c r="AG298" s="603"/>
      <c r="AH298" s="603"/>
      <c r="AI298" s="603"/>
      <c r="AJ298" s="603"/>
      <c r="AK298" s="603"/>
      <c r="AL298" s="603"/>
      <c r="AM298" s="603"/>
      <c r="AN298" s="603"/>
      <c r="AO298" s="603"/>
      <c r="AP298" s="603"/>
      <c r="AQ298" s="603"/>
      <c r="AR298" s="603"/>
      <c r="AS298" s="603"/>
      <c r="AT298" s="603"/>
      <c r="AU298" s="603"/>
      <c r="AV298" s="603"/>
      <c r="AW298" s="603"/>
      <c r="AX298" s="603"/>
      <c r="AY298" s="603"/>
      <c r="AZ298" s="603"/>
      <c r="BA298" s="603"/>
      <c r="BB298" s="603"/>
      <c r="BC298" s="603"/>
      <c r="BD298" s="603"/>
      <c r="BE298" s="603"/>
      <c r="BF298" s="603"/>
      <c r="BG298" s="603"/>
      <c r="BH298" s="603"/>
      <c r="BI298" s="603"/>
      <c r="BJ298" s="603"/>
      <c r="BK298" s="603"/>
      <c r="BL298" s="603"/>
      <c r="BM298" s="603"/>
      <c r="BN298" s="603"/>
      <c r="BO298" s="603"/>
      <c r="BP298" s="603"/>
      <c r="BQ298" s="603"/>
      <c r="BR298" s="603"/>
      <c r="BS298" s="603"/>
      <c r="BT298" s="603"/>
      <c r="BU298" s="603"/>
      <c r="BV298" s="603"/>
      <c r="BW298" s="603"/>
      <c r="BX298" s="603"/>
      <c r="BY298" s="603"/>
      <c r="BZ298" s="603"/>
      <c r="CA298" s="603"/>
      <c r="CB298" s="603"/>
      <c r="CC298" s="603"/>
      <c r="CD298" s="603"/>
      <c r="CE298" s="603"/>
      <c r="CF298" s="603"/>
      <c r="CG298" s="603"/>
      <c r="CH298" s="603"/>
      <c r="CI298" s="603"/>
      <c r="CJ298" s="603"/>
      <c r="CK298" s="603"/>
    </row>
    <row r="299" spans="1:89" ht="14.25">
      <c r="A299" s="656" t="str">
        <f t="shared" si="32"/>
        <v>31_1_200921_HO_p_he.tr</v>
      </c>
      <c r="B299" s="682" t="s">
        <v>5751</v>
      </c>
      <c r="C299" s="682" t="s">
        <v>5752</v>
      </c>
      <c r="D299" s="683">
        <v>31</v>
      </c>
      <c r="E299" s="683">
        <v>1</v>
      </c>
      <c r="F299" s="683" t="s">
        <v>122</v>
      </c>
      <c r="G299" s="683" t="s">
        <v>5755</v>
      </c>
      <c r="H299" s="683">
        <v>2021</v>
      </c>
      <c r="I299" s="684" t="s">
        <v>5729</v>
      </c>
      <c r="J299" s="684" t="str">
        <f t="shared" si="39"/>
        <v>HO_p</v>
      </c>
      <c r="K299" s="682" t="s">
        <v>5753</v>
      </c>
      <c r="L299" s="684" t="s">
        <v>5723</v>
      </c>
      <c r="M299" s="684" t="s">
        <v>2422</v>
      </c>
      <c r="N299" s="661">
        <f t="shared" ref="N299:N300" si="41">31+100+100+9+100+100+76+10</f>
        <v>526</v>
      </c>
      <c r="O299" s="370" t="s">
        <v>5873</v>
      </c>
      <c r="P299" s="667" t="s">
        <v>498</v>
      </c>
      <c r="Q299" s="596" t="s">
        <v>499</v>
      </c>
      <c r="R299" s="596" t="s">
        <v>2422</v>
      </c>
      <c r="S299" s="596">
        <v>2</v>
      </c>
      <c r="T299" s="596">
        <v>2</v>
      </c>
      <c r="U299" s="596">
        <v>0</v>
      </c>
      <c r="V299" s="596">
        <v>0</v>
      </c>
      <c r="W299" s="603"/>
      <c r="X299" s="668" t="s">
        <v>4366</v>
      </c>
      <c r="Y299" s="376" t="s">
        <v>78</v>
      </c>
      <c r="Z299" s="596" t="s">
        <v>6085</v>
      </c>
      <c r="AA299" s="766"/>
      <c r="AB299" s="596" t="str">
        <f t="shared" si="33"/>
        <v>Unique</v>
      </c>
      <c r="AC299" s="603"/>
      <c r="AD299" s="603"/>
      <c r="AE299" s="603"/>
      <c r="AF299" s="603"/>
      <c r="AG299" s="603"/>
      <c r="AH299" s="603"/>
      <c r="AI299" s="603"/>
      <c r="AJ299" s="603"/>
      <c r="AK299" s="603"/>
      <c r="AL299" s="603"/>
      <c r="AM299" s="603"/>
      <c r="AN299" s="603"/>
      <c r="AO299" s="603"/>
      <c r="AP299" s="603"/>
      <c r="AQ299" s="603"/>
      <c r="AR299" s="603"/>
      <c r="AS299" s="603"/>
      <c r="AT299" s="603"/>
      <c r="AU299" s="603"/>
      <c r="AV299" s="603"/>
      <c r="AW299" s="603"/>
      <c r="AX299" s="603"/>
      <c r="AY299" s="603"/>
      <c r="AZ299" s="603"/>
      <c r="BA299" s="603"/>
      <c r="BB299" s="603"/>
      <c r="BC299" s="603"/>
      <c r="BD299" s="603"/>
      <c r="BE299" s="603"/>
      <c r="BF299" s="603"/>
      <c r="BG299" s="603"/>
      <c r="BH299" s="603"/>
      <c r="BI299" s="603"/>
      <c r="BJ299" s="603"/>
      <c r="BK299" s="603"/>
      <c r="BL299" s="603"/>
      <c r="BM299" s="603"/>
      <c r="BN299" s="603"/>
      <c r="BO299" s="603"/>
      <c r="BP299" s="603"/>
      <c r="BQ299" s="603"/>
      <c r="BR299" s="603"/>
      <c r="BS299" s="603"/>
      <c r="BT299" s="603"/>
      <c r="BU299" s="603"/>
      <c r="BV299" s="603"/>
      <c r="BW299" s="603"/>
      <c r="BX299" s="603"/>
      <c r="BY299" s="603"/>
      <c r="BZ299" s="603"/>
      <c r="CA299" s="603"/>
      <c r="CB299" s="603"/>
      <c r="CC299" s="603"/>
      <c r="CD299" s="603"/>
      <c r="CE299" s="603"/>
      <c r="CF299" s="603"/>
      <c r="CG299" s="603"/>
      <c r="CH299" s="603"/>
      <c r="CI299" s="603"/>
      <c r="CJ299" s="603"/>
      <c r="CK299" s="603"/>
    </row>
    <row r="300" spans="1:89" ht="14.25">
      <c r="A300" s="656" t="str">
        <f t="shared" si="32"/>
        <v>31_1_200921_HO_p_he.pe</v>
      </c>
      <c r="B300" s="682" t="s">
        <v>5751</v>
      </c>
      <c r="C300" s="682" t="s">
        <v>5752</v>
      </c>
      <c r="D300" s="683">
        <v>31</v>
      </c>
      <c r="E300" s="683">
        <v>1</v>
      </c>
      <c r="F300" s="683" t="s">
        <v>122</v>
      </c>
      <c r="G300" s="683" t="s">
        <v>5755</v>
      </c>
      <c r="H300" s="683">
        <v>2021</v>
      </c>
      <c r="I300" s="684" t="s">
        <v>5729</v>
      </c>
      <c r="J300" s="684" t="str">
        <f t="shared" si="39"/>
        <v>HO_p</v>
      </c>
      <c r="K300" s="682" t="s">
        <v>5753</v>
      </c>
      <c r="L300" s="684" t="s">
        <v>5723</v>
      </c>
      <c r="M300" s="684" t="s">
        <v>2422</v>
      </c>
      <c r="N300" s="661">
        <f t="shared" si="41"/>
        <v>526</v>
      </c>
      <c r="O300" s="370" t="s">
        <v>5873</v>
      </c>
      <c r="P300" s="667" t="s">
        <v>543</v>
      </c>
      <c r="Q300" s="596" t="s">
        <v>544</v>
      </c>
      <c r="R300" s="596" t="s">
        <v>2422</v>
      </c>
      <c r="S300" s="596">
        <v>2</v>
      </c>
      <c r="T300" s="596">
        <v>1</v>
      </c>
      <c r="U300" s="596">
        <v>1</v>
      </c>
      <c r="V300" s="596">
        <v>0</v>
      </c>
      <c r="W300" s="603"/>
      <c r="X300" s="668" t="s">
        <v>4366</v>
      </c>
      <c r="Y300" s="376" t="s">
        <v>78</v>
      </c>
      <c r="Z300" s="596" t="s">
        <v>6086</v>
      </c>
      <c r="AA300" s="766"/>
      <c r="AB300" s="596" t="str">
        <f t="shared" si="33"/>
        <v>Unique</v>
      </c>
      <c r="AC300" s="603"/>
      <c r="AD300" s="603"/>
      <c r="AE300" s="603"/>
      <c r="AF300" s="603"/>
      <c r="AG300" s="603"/>
      <c r="AH300" s="603"/>
      <c r="AI300" s="603"/>
      <c r="AJ300" s="603"/>
      <c r="AK300" s="603"/>
      <c r="AL300" s="603"/>
      <c r="AM300" s="603"/>
      <c r="AN300" s="603"/>
      <c r="AO300" s="603"/>
      <c r="AP300" s="603"/>
      <c r="AQ300" s="603"/>
      <c r="AR300" s="603"/>
      <c r="AS300" s="603"/>
      <c r="AT300" s="603"/>
      <c r="AU300" s="603"/>
      <c r="AV300" s="603"/>
      <c r="AW300" s="603"/>
      <c r="AX300" s="603"/>
      <c r="AY300" s="603"/>
      <c r="AZ300" s="603"/>
      <c r="BA300" s="603"/>
      <c r="BB300" s="603"/>
      <c r="BC300" s="603"/>
      <c r="BD300" s="603"/>
      <c r="BE300" s="603"/>
      <c r="BF300" s="603"/>
      <c r="BG300" s="603"/>
      <c r="BH300" s="603"/>
      <c r="BI300" s="603"/>
      <c r="BJ300" s="603"/>
      <c r="BK300" s="603"/>
      <c r="BL300" s="603"/>
      <c r="BM300" s="603"/>
      <c r="BN300" s="603"/>
      <c r="BO300" s="603"/>
      <c r="BP300" s="603"/>
      <c r="BQ300" s="603"/>
      <c r="BR300" s="603"/>
      <c r="BS300" s="603"/>
      <c r="BT300" s="603"/>
      <c r="BU300" s="603"/>
      <c r="BV300" s="603"/>
      <c r="BW300" s="603"/>
      <c r="BX300" s="603"/>
      <c r="BY300" s="603"/>
      <c r="BZ300" s="603"/>
      <c r="CA300" s="603"/>
      <c r="CB300" s="603"/>
      <c r="CC300" s="603"/>
      <c r="CD300" s="603"/>
      <c r="CE300" s="603"/>
      <c r="CF300" s="603"/>
      <c r="CG300" s="603"/>
      <c r="CH300" s="603"/>
      <c r="CI300" s="603"/>
      <c r="CJ300" s="603"/>
      <c r="CK300" s="603"/>
    </row>
    <row r="301" spans="1:89" ht="14.25">
      <c r="A301" s="656" t="str">
        <f t="shared" si="32"/>
        <v>14_1_200921_HAM_p_he.tr</v>
      </c>
      <c r="B301" s="657" t="s">
        <v>5717</v>
      </c>
      <c r="C301" s="657" t="s">
        <v>5718</v>
      </c>
      <c r="D301" s="658">
        <v>14</v>
      </c>
      <c r="E301" s="658">
        <v>1</v>
      </c>
      <c r="F301" s="658" t="s">
        <v>122</v>
      </c>
      <c r="G301" s="658" t="s">
        <v>5755</v>
      </c>
      <c r="H301" s="658">
        <v>2021</v>
      </c>
      <c r="I301" s="659" t="s">
        <v>5729</v>
      </c>
      <c r="J301" s="659" t="str">
        <f t="shared" si="39"/>
        <v>HAM_p</v>
      </c>
      <c r="K301" s="657" t="s">
        <v>5722</v>
      </c>
      <c r="L301" s="659" t="s">
        <v>5723</v>
      </c>
      <c r="M301" s="659" t="s">
        <v>2422</v>
      </c>
      <c r="N301" s="661">
        <v>319</v>
      </c>
      <c r="O301" s="603"/>
      <c r="P301" s="667" t="s">
        <v>498</v>
      </c>
      <c r="Q301" s="596" t="s">
        <v>499</v>
      </c>
      <c r="R301" s="596" t="s">
        <v>2422</v>
      </c>
      <c r="S301" s="596">
        <v>3</v>
      </c>
      <c r="T301" s="596">
        <v>2</v>
      </c>
      <c r="U301" s="596">
        <v>1</v>
      </c>
      <c r="V301" s="596">
        <v>0</v>
      </c>
      <c r="W301" s="603"/>
      <c r="X301" s="668" t="s">
        <v>4366</v>
      </c>
      <c r="Y301" s="376" t="s">
        <v>78</v>
      </c>
      <c r="Z301" s="596" t="s">
        <v>6087</v>
      </c>
      <c r="AA301" s="766"/>
      <c r="AB301" s="596" t="str">
        <f t="shared" si="33"/>
        <v>Unique</v>
      </c>
      <c r="AC301" s="603"/>
      <c r="AD301" s="603"/>
      <c r="AE301" s="603"/>
      <c r="AF301" s="603"/>
      <c r="AG301" s="603"/>
      <c r="AH301" s="603"/>
      <c r="AI301" s="603"/>
      <c r="AJ301" s="603"/>
      <c r="AK301" s="603"/>
      <c r="AL301" s="603"/>
      <c r="AM301" s="603"/>
      <c r="AN301" s="603"/>
      <c r="AO301" s="603"/>
      <c r="AP301" s="603"/>
      <c r="AQ301" s="603"/>
      <c r="AR301" s="603"/>
      <c r="AS301" s="603"/>
      <c r="AT301" s="603"/>
      <c r="AU301" s="603"/>
      <c r="AV301" s="603"/>
      <c r="AW301" s="603"/>
      <c r="AX301" s="603"/>
      <c r="AY301" s="603"/>
      <c r="AZ301" s="603"/>
      <c r="BA301" s="603"/>
      <c r="BB301" s="603"/>
      <c r="BC301" s="603"/>
      <c r="BD301" s="603"/>
      <c r="BE301" s="603"/>
      <c r="BF301" s="603"/>
      <c r="BG301" s="603"/>
      <c r="BH301" s="603"/>
      <c r="BI301" s="603"/>
      <c r="BJ301" s="603"/>
      <c r="BK301" s="603"/>
      <c r="BL301" s="603"/>
      <c r="BM301" s="603"/>
      <c r="BN301" s="603"/>
      <c r="BO301" s="603"/>
      <c r="BP301" s="603"/>
      <c r="BQ301" s="603"/>
      <c r="BR301" s="603"/>
      <c r="BS301" s="603"/>
      <c r="BT301" s="603"/>
      <c r="BU301" s="603"/>
      <c r="BV301" s="603"/>
      <c r="BW301" s="603"/>
      <c r="BX301" s="603"/>
      <c r="BY301" s="603"/>
      <c r="BZ301" s="603"/>
      <c r="CA301" s="603"/>
      <c r="CB301" s="603"/>
      <c r="CC301" s="603"/>
      <c r="CD301" s="603"/>
      <c r="CE301" s="603"/>
      <c r="CF301" s="603"/>
      <c r="CG301" s="603"/>
      <c r="CH301" s="603"/>
      <c r="CI301" s="603"/>
      <c r="CJ301" s="603"/>
      <c r="CK301" s="603"/>
    </row>
    <row r="302" spans="1:89" ht="14.25">
      <c r="A302" s="656" t="str">
        <f t="shared" si="32"/>
        <v>14_1_200921_HAM_p_he.pe</v>
      </c>
      <c r="B302" s="657" t="s">
        <v>5717</v>
      </c>
      <c r="C302" s="657" t="s">
        <v>5718</v>
      </c>
      <c r="D302" s="658">
        <v>14</v>
      </c>
      <c r="E302" s="658">
        <v>1</v>
      </c>
      <c r="F302" s="658" t="s">
        <v>122</v>
      </c>
      <c r="G302" s="658" t="s">
        <v>5755</v>
      </c>
      <c r="H302" s="658">
        <v>2021</v>
      </c>
      <c r="I302" s="659" t="s">
        <v>5729</v>
      </c>
      <c r="J302" s="659" t="str">
        <f t="shared" si="39"/>
        <v>HAM_p</v>
      </c>
      <c r="K302" s="657" t="s">
        <v>5722</v>
      </c>
      <c r="L302" s="659" t="s">
        <v>5723</v>
      </c>
      <c r="M302" s="659" t="s">
        <v>2422</v>
      </c>
      <c r="N302" s="661">
        <v>319</v>
      </c>
      <c r="O302" s="603"/>
      <c r="P302" s="667" t="s">
        <v>543</v>
      </c>
      <c r="Q302" s="596" t="s">
        <v>544</v>
      </c>
      <c r="R302" s="596" t="s">
        <v>2422</v>
      </c>
      <c r="S302" s="596">
        <v>4</v>
      </c>
      <c r="T302" s="596">
        <v>1</v>
      </c>
      <c r="U302" s="596">
        <v>3</v>
      </c>
      <c r="V302" s="596">
        <v>0</v>
      </c>
      <c r="W302" s="603"/>
      <c r="X302" s="668" t="s">
        <v>4366</v>
      </c>
      <c r="Y302" s="376" t="s">
        <v>78</v>
      </c>
      <c r="Z302" s="596" t="s">
        <v>6088</v>
      </c>
      <c r="AA302" s="766"/>
      <c r="AB302" s="596" t="str">
        <f t="shared" si="33"/>
        <v>Unique</v>
      </c>
      <c r="AC302" s="603"/>
      <c r="AD302" s="603"/>
      <c r="AE302" s="603"/>
      <c r="AF302" s="603"/>
      <c r="AG302" s="603"/>
      <c r="AH302" s="603"/>
      <c r="AI302" s="603"/>
      <c r="AJ302" s="603"/>
      <c r="AK302" s="603"/>
      <c r="AL302" s="603"/>
      <c r="AM302" s="603"/>
      <c r="AN302" s="603"/>
      <c r="AO302" s="603"/>
      <c r="AP302" s="603"/>
      <c r="AQ302" s="603"/>
      <c r="AR302" s="603"/>
      <c r="AS302" s="603"/>
      <c r="AT302" s="603"/>
      <c r="AU302" s="603"/>
      <c r="AV302" s="603"/>
      <c r="AW302" s="603"/>
      <c r="AX302" s="603"/>
      <c r="AY302" s="603"/>
      <c r="AZ302" s="603"/>
      <c r="BA302" s="603"/>
      <c r="BB302" s="603"/>
      <c r="BC302" s="603"/>
      <c r="BD302" s="603"/>
      <c r="BE302" s="603"/>
      <c r="BF302" s="603"/>
      <c r="BG302" s="603"/>
      <c r="BH302" s="603"/>
      <c r="BI302" s="603"/>
      <c r="BJ302" s="603"/>
      <c r="BK302" s="603"/>
      <c r="BL302" s="603"/>
      <c r="BM302" s="603"/>
      <c r="BN302" s="603"/>
      <c r="BO302" s="603"/>
      <c r="BP302" s="603"/>
      <c r="BQ302" s="603"/>
      <c r="BR302" s="603"/>
      <c r="BS302" s="603"/>
      <c r="BT302" s="603"/>
      <c r="BU302" s="603"/>
      <c r="BV302" s="603"/>
      <c r="BW302" s="603"/>
      <c r="BX302" s="603"/>
      <c r="BY302" s="603"/>
      <c r="BZ302" s="603"/>
      <c r="CA302" s="603"/>
      <c r="CB302" s="603"/>
      <c r="CC302" s="603"/>
      <c r="CD302" s="603"/>
      <c r="CE302" s="603"/>
      <c r="CF302" s="603"/>
      <c r="CG302" s="603"/>
      <c r="CH302" s="603"/>
      <c r="CI302" s="603"/>
      <c r="CJ302" s="603"/>
      <c r="CK302" s="603"/>
    </row>
    <row r="303" spans="1:89" ht="14.25">
      <c r="A303" s="656" t="str">
        <f t="shared" si="32"/>
        <v>29_1_200921_G_p_he.tr</v>
      </c>
      <c r="B303" s="693" t="s">
        <v>5789</v>
      </c>
      <c r="C303" s="693" t="s">
        <v>5790</v>
      </c>
      <c r="D303" s="694">
        <v>29</v>
      </c>
      <c r="E303" s="694">
        <v>1</v>
      </c>
      <c r="F303" s="694" t="s">
        <v>122</v>
      </c>
      <c r="G303" s="694" t="s">
        <v>5755</v>
      </c>
      <c r="H303" s="694">
        <v>2021</v>
      </c>
      <c r="I303" s="695" t="s">
        <v>5729</v>
      </c>
      <c r="J303" s="695" t="str">
        <f t="shared" si="39"/>
        <v>G_p</v>
      </c>
      <c r="K303" s="693" t="s">
        <v>5791</v>
      </c>
      <c r="L303" s="695" t="s">
        <v>5723</v>
      </c>
      <c r="M303" s="695" t="s">
        <v>2422</v>
      </c>
      <c r="N303" s="661">
        <f t="shared" ref="N303:N304" si="42">100+100+100+100+100+14</f>
        <v>514</v>
      </c>
      <c r="O303" s="603"/>
      <c r="P303" s="667" t="s">
        <v>498</v>
      </c>
      <c r="Q303" s="596" t="s">
        <v>499</v>
      </c>
      <c r="R303" s="596" t="s">
        <v>2422</v>
      </c>
      <c r="S303" s="596">
        <v>4</v>
      </c>
      <c r="T303" s="596">
        <v>2</v>
      </c>
      <c r="U303" s="596">
        <v>2</v>
      </c>
      <c r="V303" s="596">
        <v>0</v>
      </c>
      <c r="W303" s="603"/>
      <c r="X303" s="668" t="s">
        <v>4366</v>
      </c>
      <c r="Y303" s="376" t="s">
        <v>78</v>
      </c>
      <c r="Z303" s="596" t="s">
        <v>6089</v>
      </c>
      <c r="AA303" s="766"/>
      <c r="AB303" s="596" t="str">
        <f t="shared" si="33"/>
        <v>Unique</v>
      </c>
      <c r="AC303" s="603"/>
      <c r="AD303" s="603"/>
      <c r="AE303" s="603"/>
      <c r="AF303" s="603"/>
      <c r="AG303" s="603"/>
      <c r="AH303" s="603"/>
      <c r="AI303" s="603"/>
      <c r="AJ303" s="603"/>
      <c r="AK303" s="603"/>
      <c r="AL303" s="603"/>
      <c r="AM303" s="603"/>
      <c r="AN303" s="603"/>
      <c r="AO303" s="603"/>
      <c r="AP303" s="603"/>
      <c r="AQ303" s="603"/>
      <c r="AR303" s="603"/>
      <c r="AS303" s="603"/>
      <c r="AT303" s="603"/>
      <c r="AU303" s="603"/>
      <c r="AV303" s="603"/>
      <c r="AW303" s="603"/>
      <c r="AX303" s="603"/>
      <c r="AY303" s="603"/>
      <c r="AZ303" s="603"/>
      <c r="BA303" s="603"/>
      <c r="BB303" s="603"/>
      <c r="BC303" s="603"/>
      <c r="BD303" s="603"/>
      <c r="BE303" s="603"/>
      <c r="BF303" s="603"/>
      <c r="BG303" s="603"/>
      <c r="BH303" s="603"/>
      <c r="BI303" s="603"/>
      <c r="BJ303" s="603"/>
      <c r="BK303" s="603"/>
      <c r="BL303" s="603"/>
      <c r="BM303" s="603"/>
      <c r="BN303" s="603"/>
      <c r="BO303" s="603"/>
      <c r="BP303" s="603"/>
      <c r="BQ303" s="603"/>
      <c r="BR303" s="603"/>
      <c r="BS303" s="603"/>
      <c r="BT303" s="603"/>
      <c r="BU303" s="603"/>
      <c r="BV303" s="603"/>
      <c r="BW303" s="603"/>
      <c r="BX303" s="603"/>
      <c r="BY303" s="603"/>
      <c r="BZ303" s="603"/>
      <c r="CA303" s="603"/>
      <c r="CB303" s="603"/>
      <c r="CC303" s="603"/>
      <c r="CD303" s="603"/>
      <c r="CE303" s="603"/>
      <c r="CF303" s="603"/>
      <c r="CG303" s="603"/>
      <c r="CH303" s="603"/>
      <c r="CI303" s="603"/>
      <c r="CJ303" s="603"/>
      <c r="CK303" s="603"/>
    </row>
    <row r="304" spans="1:89" ht="14.25">
      <c r="A304" s="656" t="str">
        <f t="shared" si="32"/>
        <v>29_1_200921_G_p_he.pe</v>
      </c>
      <c r="B304" s="693" t="s">
        <v>5789</v>
      </c>
      <c r="C304" s="693" t="s">
        <v>5790</v>
      </c>
      <c r="D304" s="694">
        <v>29</v>
      </c>
      <c r="E304" s="694">
        <v>1</v>
      </c>
      <c r="F304" s="694" t="s">
        <v>122</v>
      </c>
      <c r="G304" s="694" t="s">
        <v>5755</v>
      </c>
      <c r="H304" s="694">
        <v>2021</v>
      </c>
      <c r="I304" s="695" t="s">
        <v>5729</v>
      </c>
      <c r="J304" s="695" t="str">
        <f t="shared" si="39"/>
        <v>G_p</v>
      </c>
      <c r="K304" s="693" t="s">
        <v>5791</v>
      </c>
      <c r="L304" s="695" t="s">
        <v>5723</v>
      </c>
      <c r="M304" s="695" t="s">
        <v>2422</v>
      </c>
      <c r="N304" s="661">
        <f t="shared" si="42"/>
        <v>514</v>
      </c>
      <c r="O304" s="603"/>
      <c r="P304" s="667" t="s">
        <v>543</v>
      </c>
      <c r="Q304" s="596" t="s">
        <v>544</v>
      </c>
      <c r="R304" s="596" t="s">
        <v>2422</v>
      </c>
      <c r="S304" s="596">
        <v>6</v>
      </c>
      <c r="T304" s="596">
        <v>2</v>
      </c>
      <c r="U304" s="596">
        <v>4</v>
      </c>
      <c r="V304" s="596">
        <v>0</v>
      </c>
      <c r="W304" s="603"/>
      <c r="X304" s="668" t="s">
        <v>4366</v>
      </c>
      <c r="Y304" s="376" t="s">
        <v>78</v>
      </c>
      <c r="Z304" s="596" t="s">
        <v>6090</v>
      </c>
      <c r="AA304" s="766"/>
      <c r="AB304" s="596" t="str">
        <f t="shared" si="33"/>
        <v>Unique</v>
      </c>
      <c r="AC304" s="603"/>
      <c r="AD304" s="603"/>
      <c r="AE304" s="603"/>
      <c r="AF304" s="603"/>
      <c r="AG304" s="603"/>
      <c r="AH304" s="603"/>
      <c r="AI304" s="603"/>
      <c r="AJ304" s="603"/>
      <c r="AK304" s="603"/>
      <c r="AL304" s="603"/>
      <c r="AM304" s="603"/>
      <c r="AN304" s="603"/>
      <c r="AO304" s="603"/>
      <c r="AP304" s="603"/>
      <c r="AQ304" s="603"/>
      <c r="AR304" s="603"/>
      <c r="AS304" s="603"/>
      <c r="AT304" s="603"/>
      <c r="AU304" s="603"/>
      <c r="AV304" s="603"/>
      <c r="AW304" s="603"/>
      <c r="AX304" s="603"/>
      <c r="AY304" s="603"/>
      <c r="AZ304" s="603"/>
      <c r="BA304" s="603"/>
      <c r="BB304" s="603"/>
      <c r="BC304" s="603"/>
      <c r="BD304" s="603"/>
      <c r="BE304" s="603"/>
      <c r="BF304" s="603"/>
      <c r="BG304" s="603"/>
      <c r="BH304" s="603"/>
      <c r="BI304" s="603"/>
      <c r="BJ304" s="603"/>
      <c r="BK304" s="603"/>
      <c r="BL304" s="603"/>
      <c r="BM304" s="603"/>
      <c r="BN304" s="603"/>
      <c r="BO304" s="603"/>
      <c r="BP304" s="603"/>
      <c r="BQ304" s="603"/>
      <c r="BR304" s="603"/>
      <c r="BS304" s="603"/>
      <c r="BT304" s="603"/>
      <c r="BU304" s="603"/>
      <c r="BV304" s="603"/>
      <c r="BW304" s="603"/>
      <c r="BX304" s="603"/>
      <c r="BY304" s="603"/>
      <c r="BZ304" s="603"/>
      <c r="CA304" s="603"/>
      <c r="CB304" s="603"/>
      <c r="CC304" s="603"/>
      <c r="CD304" s="603"/>
      <c r="CE304" s="603"/>
      <c r="CF304" s="603"/>
      <c r="CG304" s="603"/>
      <c r="CH304" s="603"/>
      <c r="CI304" s="603"/>
      <c r="CJ304" s="603"/>
      <c r="CK304" s="603"/>
    </row>
    <row r="305" spans="1:89" ht="14.25">
      <c r="A305" s="656" t="str">
        <f t="shared" si="32"/>
        <v>16_1_200921_N_p_he.tr</v>
      </c>
      <c r="B305" s="676" t="s">
        <v>5742</v>
      </c>
      <c r="C305" s="676" t="s">
        <v>5743</v>
      </c>
      <c r="D305" s="677">
        <v>16</v>
      </c>
      <c r="E305" s="677">
        <v>1</v>
      </c>
      <c r="F305" s="677" t="s">
        <v>122</v>
      </c>
      <c r="G305" s="677" t="s">
        <v>5755</v>
      </c>
      <c r="H305" s="677">
        <v>2021</v>
      </c>
      <c r="I305" s="678" t="s">
        <v>5729</v>
      </c>
      <c r="J305" s="678" t="str">
        <f t="shared" si="39"/>
        <v>N_p</v>
      </c>
      <c r="K305" s="676" t="s">
        <v>5744</v>
      </c>
      <c r="L305" s="678" t="s">
        <v>5723</v>
      </c>
      <c r="M305" s="678" t="s">
        <v>2422</v>
      </c>
      <c r="N305" s="661">
        <f t="shared" ref="N305:N306" si="43">100+100+74</f>
        <v>274</v>
      </c>
      <c r="O305" s="603"/>
      <c r="P305" s="667" t="s">
        <v>498</v>
      </c>
      <c r="Q305" s="596" t="s">
        <v>499</v>
      </c>
      <c r="R305" s="596" t="s">
        <v>2422</v>
      </c>
      <c r="S305" s="596">
        <v>3</v>
      </c>
      <c r="T305" s="596">
        <v>2</v>
      </c>
      <c r="U305" s="596">
        <v>1</v>
      </c>
      <c r="V305" s="596">
        <v>0</v>
      </c>
      <c r="W305" s="603"/>
      <c r="X305" s="668" t="s">
        <v>4366</v>
      </c>
      <c r="Y305" s="376" t="s">
        <v>78</v>
      </c>
      <c r="Z305" s="596" t="s">
        <v>6091</v>
      </c>
      <c r="AA305" s="766"/>
      <c r="AB305" s="596" t="str">
        <f t="shared" si="33"/>
        <v>Unique</v>
      </c>
      <c r="AC305" s="603"/>
      <c r="AD305" s="603"/>
      <c r="AE305" s="603"/>
      <c r="AF305" s="603"/>
      <c r="AG305" s="603"/>
      <c r="AH305" s="603"/>
      <c r="AI305" s="603"/>
      <c r="AJ305" s="603"/>
      <c r="AK305" s="603"/>
      <c r="AL305" s="603"/>
      <c r="AM305" s="603"/>
      <c r="AN305" s="603"/>
      <c r="AO305" s="603"/>
      <c r="AP305" s="603"/>
      <c r="AQ305" s="603"/>
      <c r="AR305" s="603"/>
      <c r="AS305" s="603"/>
      <c r="AT305" s="603"/>
      <c r="AU305" s="603"/>
      <c r="AV305" s="603"/>
      <c r="AW305" s="603"/>
      <c r="AX305" s="603"/>
      <c r="AY305" s="603"/>
      <c r="AZ305" s="603"/>
      <c r="BA305" s="603"/>
      <c r="BB305" s="603"/>
      <c r="BC305" s="603"/>
      <c r="BD305" s="603"/>
      <c r="BE305" s="603"/>
      <c r="BF305" s="603"/>
      <c r="BG305" s="603"/>
      <c r="BH305" s="603"/>
      <c r="BI305" s="603"/>
      <c r="BJ305" s="603"/>
      <c r="BK305" s="603"/>
      <c r="BL305" s="603"/>
      <c r="BM305" s="603"/>
      <c r="BN305" s="603"/>
      <c r="BO305" s="603"/>
      <c r="BP305" s="603"/>
      <c r="BQ305" s="603"/>
      <c r="BR305" s="603"/>
      <c r="BS305" s="603"/>
      <c r="BT305" s="603"/>
      <c r="BU305" s="603"/>
      <c r="BV305" s="603"/>
      <c r="BW305" s="603"/>
      <c r="BX305" s="603"/>
      <c r="BY305" s="603"/>
      <c r="BZ305" s="603"/>
      <c r="CA305" s="603"/>
      <c r="CB305" s="603"/>
      <c r="CC305" s="603"/>
      <c r="CD305" s="603"/>
      <c r="CE305" s="603"/>
      <c r="CF305" s="603"/>
      <c r="CG305" s="603"/>
      <c r="CH305" s="603"/>
      <c r="CI305" s="603"/>
      <c r="CJ305" s="603"/>
      <c r="CK305" s="603"/>
    </row>
    <row r="306" spans="1:89" ht="14.25">
      <c r="A306" s="656" t="str">
        <f t="shared" si="32"/>
        <v>16_1_200921_N_p_he.pe</v>
      </c>
      <c r="B306" s="676" t="s">
        <v>5742</v>
      </c>
      <c r="C306" s="676" t="s">
        <v>5743</v>
      </c>
      <c r="D306" s="677">
        <v>16</v>
      </c>
      <c r="E306" s="677">
        <v>1</v>
      </c>
      <c r="F306" s="677" t="s">
        <v>122</v>
      </c>
      <c r="G306" s="677" t="s">
        <v>5755</v>
      </c>
      <c r="H306" s="677">
        <v>2021</v>
      </c>
      <c r="I306" s="678" t="s">
        <v>5729</v>
      </c>
      <c r="J306" s="678" t="str">
        <f t="shared" si="39"/>
        <v>N_p</v>
      </c>
      <c r="K306" s="676" t="s">
        <v>5744</v>
      </c>
      <c r="L306" s="678" t="s">
        <v>5723</v>
      </c>
      <c r="M306" s="678" t="s">
        <v>2422</v>
      </c>
      <c r="N306" s="661">
        <f t="shared" si="43"/>
        <v>274</v>
      </c>
      <c r="O306" s="370"/>
      <c r="P306" s="667" t="s">
        <v>543</v>
      </c>
      <c r="Q306" s="596" t="s">
        <v>544</v>
      </c>
      <c r="R306" s="596" t="s">
        <v>2422</v>
      </c>
      <c r="S306" s="376">
        <v>3</v>
      </c>
      <c r="T306" s="376">
        <v>2</v>
      </c>
      <c r="U306" s="376">
        <v>1</v>
      </c>
      <c r="V306" s="376">
        <v>0</v>
      </c>
      <c r="W306" s="370"/>
      <c r="X306" s="668" t="s">
        <v>4366</v>
      </c>
      <c r="Y306" s="376" t="s">
        <v>78</v>
      </c>
      <c r="Z306" s="596" t="s">
        <v>6092</v>
      </c>
      <c r="AA306" s="766"/>
      <c r="AB306" s="596" t="str">
        <f t="shared" si="33"/>
        <v>Unique</v>
      </c>
      <c r="AC306" s="603"/>
      <c r="AD306" s="603"/>
      <c r="AE306" s="603"/>
      <c r="AF306" s="603"/>
      <c r="AG306" s="603"/>
      <c r="AH306" s="603"/>
      <c r="AI306" s="603"/>
      <c r="AJ306" s="603"/>
      <c r="AK306" s="603"/>
      <c r="AL306" s="603"/>
      <c r="AM306" s="603"/>
      <c r="AN306" s="603"/>
      <c r="AO306" s="603"/>
      <c r="AP306" s="603"/>
      <c r="AQ306" s="603"/>
      <c r="AR306" s="603"/>
      <c r="AS306" s="603"/>
      <c r="AT306" s="603"/>
      <c r="AU306" s="603"/>
      <c r="AV306" s="603"/>
      <c r="AW306" s="603"/>
      <c r="AX306" s="603"/>
      <c r="AY306" s="603"/>
      <c r="AZ306" s="603"/>
      <c r="BA306" s="603"/>
      <c r="BB306" s="603"/>
      <c r="BC306" s="603"/>
      <c r="BD306" s="603"/>
      <c r="BE306" s="603"/>
      <c r="BF306" s="603"/>
      <c r="BG306" s="603"/>
      <c r="BH306" s="603"/>
      <c r="BI306" s="603"/>
      <c r="BJ306" s="603"/>
      <c r="BK306" s="603"/>
      <c r="BL306" s="603"/>
      <c r="BM306" s="603"/>
      <c r="BN306" s="603"/>
      <c r="BO306" s="603"/>
      <c r="BP306" s="603"/>
      <c r="BQ306" s="603"/>
      <c r="BR306" s="603"/>
      <c r="BS306" s="603"/>
      <c r="BT306" s="603"/>
      <c r="BU306" s="603"/>
      <c r="BV306" s="603"/>
      <c r="BW306" s="603"/>
      <c r="BX306" s="603"/>
      <c r="BY306" s="603"/>
      <c r="BZ306" s="603"/>
      <c r="CA306" s="603"/>
      <c r="CB306" s="603"/>
      <c r="CC306" s="603"/>
      <c r="CD306" s="603"/>
      <c r="CE306" s="603"/>
      <c r="CF306" s="603"/>
      <c r="CG306" s="603"/>
      <c r="CH306" s="603"/>
      <c r="CI306" s="603"/>
      <c r="CJ306" s="603"/>
      <c r="CK306" s="603"/>
    </row>
    <row r="307" spans="1:89" ht="14.25">
      <c r="A307" s="656" t="str">
        <f t="shared" si="32"/>
        <v>59_1_120721_H_p_sy.pi</v>
      </c>
      <c r="B307" s="706" t="s">
        <v>6015</v>
      </c>
      <c r="C307" s="706" t="s">
        <v>6016</v>
      </c>
      <c r="D307" s="707">
        <v>59</v>
      </c>
      <c r="E307" s="707">
        <v>1</v>
      </c>
      <c r="F307" s="707" t="s">
        <v>5719</v>
      </c>
      <c r="G307" s="707" t="s">
        <v>5720</v>
      </c>
      <c r="H307" s="707">
        <v>2021</v>
      </c>
      <c r="I307" s="706" t="s">
        <v>5976</v>
      </c>
      <c r="J307" s="706" t="s">
        <v>6017</v>
      </c>
      <c r="K307" s="706"/>
      <c r="L307" s="706" t="s">
        <v>5723</v>
      </c>
      <c r="M307" s="706" t="s">
        <v>2422</v>
      </c>
      <c r="N307" s="661">
        <v>126</v>
      </c>
      <c r="O307" s="370"/>
      <c r="P307" s="662" t="s">
        <v>176</v>
      </c>
      <c r="Q307" s="376" t="s">
        <v>6093</v>
      </c>
      <c r="R307" s="376" t="s">
        <v>4370</v>
      </c>
      <c r="S307" s="376">
        <v>15</v>
      </c>
      <c r="T307" s="376">
        <v>13</v>
      </c>
      <c r="U307" s="376">
        <v>2</v>
      </c>
      <c r="V307" s="376">
        <v>0</v>
      </c>
      <c r="W307" s="370"/>
      <c r="X307" s="700" t="s">
        <v>4366</v>
      </c>
      <c r="Y307" s="376" t="s">
        <v>78</v>
      </c>
      <c r="Z307" s="596" t="s">
        <v>6094</v>
      </c>
      <c r="AA307" s="766"/>
      <c r="AB307" s="596" t="str">
        <f t="shared" si="33"/>
        <v>Unique</v>
      </c>
      <c r="AC307" s="603"/>
      <c r="AD307" s="603"/>
      <c r="AE307" s="603"/>
      <c r="AF307" s="603"/>
      <c r="AG307" s="603"/>
      <c r="AH307" s="603"/>
      <c r="AI307" s="603"/>
      <c r="AJ307" s="603"/>
      <c r="AK307" s="603"/>
      <c r="AL307" s="603"/>
      <c r="AM307" s="603"/>
      <c r="AN307" s="603"/>
      <c r="AO307" s="603"/>
      <c r="AP307" s="603"/>
      <c r="AQ307" s="603"/>
      <c r="AR307" s="603"/>
      <c r="AS307" s="603"/>
      <c r="AT307" s="603"/>
      <c r="AU307" s="603"/>
      <c r="AV307" s="603"/>
      <c r="AW307" s="603"/>
      <c r="AX307" s="603"/>
      <c r="AY307" s="603"/>
      <c r="AZ307" s="603"/>
      <c r="BA307" s="603"/>
      <c r="BB307" s="603"/>
      <c r="BC307" s="603"/>
      <c r="BD307" s="603"/>
      <c r="BE307" s="603"/>
      <c r="BF307" s="603"/>
      <c r="BG307" s="603"/>
      <c r="BH307" s="603"/>
      <c r="BI307" s="603"/>
      <c r="BJ307" s="603"/>
      <c r="BK307" s="603"/>
      <c r="BL307" s="603"/>
      <c r="BM307" s="603"/>
      <c r="BN307" s="603"/>
      <c r="BO307" s="603"/>
      <c r="BP307" s="603"/>
      <c r="BQ307" s="603"/>
      <c r="BR307" s="603"/>
      <c r="BS307" s="603"/>
      <c r="BT307" s="603"/>
      <c r="BU307" s="603"/>
      <c r="BV307" s="603"/>
      <c r="BW307" s="603"/>
      <c r="BX307" s="603"/>
      <c r="BY307" s="603"/>
      <c r="BZ307" s="603"/>
      <c r="CA307" s="603"/>
      <c r="CB307" s="603"/>
      <c r="CC307" s="603"/>
      <c r="CD307" s="603"/>
      <c r="CE307" s="603"/>
      <c r="CF307" s="603"/>
      <c r="CG307" s="603"/>
      <c r="CH307" s="603"/>
      <c r="CI307" s="603"/>
      <c r="CJ307" s="603"/>
      <c r="CK307" s="603"/>
    </row>
    <row r="308" spans="1:89" ht="14.25">
      <c r="A308" s="656" t="str">
        <f t="shared" si="32"/>
        <v>59_1_120721_H_p_xa.co</v>
      </c>
      <c r="B308" s="706" t="s">
        <v>6015</v>
      </c>
      <c r="C308" s="706" t="s">
        <v>6016</v>
      </c>
      <c r="D308" s="707">
        <v>59</v>
      </c>
      <c r="E308" s="707">
        <v>1</v>
      </c>
      <c r="F308" s="707" t="s">
        <v>5719</v>
      </c>
      <c r="G308" s="707" t="s">
        <v>5720</v>
      </c>
      <c r="H308" s="707">
        <v>2021</v>
      </c>
      <c r="I308" s="706" t="s">
        <v>5976</v>
      </c>
      <c r="J308" s="706" t="s">
        <v>6017</v>
      </c>
      <c r="K308" s="706"/>
      <c r="L308" s="706" t="s">
        <v>5723</v>
      </c>
      <c r="M308" s="706" t="s">
        <v>2422</v>
      </c>
      <c r="N308" s="661">
        <v>126</v>
      </c>
      <c r="O308" s="370"/>
      <c r="P308" s="662" t="s">
        <v>3224</v>
      </c>
      <c r="Q308" s="376" t="s">
        <v>3225</v>
      </c>
      <c r="R308" s="376" t="s">
        <v>4370</v>
      </c>
      <c r="S308" s="376">
        <v>1</v>
      </c>
      <c r="T308" s="376">
        <v>0</v>
      </c>
      <c r="U308" s="376">
        <v>1</v>
      </c>
      <c r="V308" s="376">
        <v>0</v>
      </c>
      <c r="W308" s="370"/>
      <c r="X308" s="700" t="s">
        <v>4366</v>
      </c>
      <c r="Y308" s="376" t="s">
        <v>78</v>
      </c>
      <c r="Z308" s="596" t="s">
        <v>6095</v>
      </c>
      <c r="AA308" s="766"/>
      <c r="AB308" s="596" t="str">
        <f t="shared" si="33"/>
        <v>Unique</v>
      </c>
      <c r="AC308" s="603"/>
      <c r="AD308" s="603"/>
      <c r="AE308" s="603"/>
      <c r="AF308" s="603"/>
      <c r="AG308" s="603"/>
      <c r="AH308" s="603"/>
      <c r="AI308" s="603"/>
      <c r="AJ308" s="603"/>
      <c r="AK308" s="603"/>
      <c r="AL308" s="603"/>
      <c r="AM308" s="603"/>
      <c r="AN308" s="603"/>
      <c r="AO308" s="603"/>
      <c r="AP308" s="603"/>
      <c r="AQ308" s="603"/>
      <c r="AR308" s="603"/>
      <c r="AS308" s="603"/>
      <c r="AT308" s="603"/>
      <c r="AU308" s="603"/>
      <c r="AV308" s="603"/>
      <c r="AW308" s="603"/>
      <c r="AX308" s="603"/>
      <c r="AY308" s="603"/>
      <c r="AZ308" s="603"/>
      <c r="BA308" s="603"/>
      <c r="BB308" s="603"/>
      <c r="BC308" s="603"/>
      <c r="BD308" s="603"/>
      <c r="BE308" s="603"/>
      <c r="BF308" s="603"/>
      <c r="BG308" s="603"/>
      <c r="BH308" s="603"/>
      <c r="BI308" s="603"/>
      <c r="BJ308" s="603"/>
      <c r="BK308" s="603"/>
      <c r="BL308" s="603"/>
      <c r="BM308" s="603"/>
      <c r="BN308" s="603"/>
      <c r="BO308" s="603"/>
      <c r="BP308" s="603"/>
      <c r="BQ308" s="603"/>
      <c r="BR308" s="603"/>
      <c r="BS308" s="603"/>
      <c r="BT308" s="603"/>
      <c r="BU308" s="603"/>
      <c r="BV308" s="603"/>
      <c r="BW308" s="603"/>
      <c r="BX308" s="603"/>
      <c r="BY308" s="603"/>
      <c r="BZ308" s="603"/>
      <c r="CA308" s="603"/>
      <c r="CB308" s="603"/>
      <c r="CC308" s="603"/>
      <c r="CD308" s="603"/>
      <c r="CE308" s="603"/>
      <c r="CF308" s="603"/>
      <c r="CG308" s="603"/>
      <c r="CH308" s="603"/>
      <c r="CI308" s="603"/>
      <c r="CJ308" s="603"/>
      <c r="CK308" s="603"/>
    </row>
    <row r="309" spans="1:89" ht="14.25">
      <c r="A309" s="656" t="str">
        <f t="shared" si="32"/>
        <v>59_1_120721_H_p_xy.se</v>
      </c>
      <c r="B309" s="706" t="s">
        <v>6015</v>
      </c>
      <c r="C309" s="706" t="s">
        <v>6016</v>
      </c>
      <c r="D309" s="707">
        <v>59</v>
      </c>
      <c r="E309" s="707">
        <v>1</v>
      </c>
      <c r="F309" s="707" t="s">
        <v>5719</v>
      </c>
      <c r="G309" s="707" t="s">
        <v>5720</v>
      </c>
      <c r="H309" s="707">
        <v>2021</v>
      </c>
      <c r="I309" s="706" t="s">
        <v>5976</v>
      </c>
      <c r="J309" s="706" t="s">
        <v>6017</v>
      </c>
      <c r="K309" s="706"/>
      <c r="L309" s="706" t="s">
        <v>5723</v>
      </c>
      <c r="M309" s="706" t="s">
        <v>2422</v>
      </c>
      <c r="N309" s="661">
        <v>126</v>
      </c>
      <c r="O309" s="370"/>
      <c r="P309" s="662" t="s">
        <v>529</v>
      </c>
      <c r="Q309" s="376" t="s">
        <v>530</v>
      </c>
      <c r="R309" s="376" t="s">
        <v>4370</v>
      </c>
      <c r="S309" s="376">
        <v>1</v>
      </c>
      <c r="T309" s="376">
        <v>1</v>
      </c>
      <c r="U309" s="376">
        <v>0</v>
      </c>
      <c r="V309" s="376">
        <v>0</v>
      </c>
      <c r="W309" s="370"/>
      <c r="X309" s="700" t="s">
        <v>4366</v>
      </c>
      <c r="Y309" s="376" t="s">
        <v>78</v>
      </c>
      <c r="Z309" s="596" t="s">
        <v>6096</v>
      </c>
      <c r="AA309" s="766"/>
      <c r="AB309" s="596" t="str">
        <f t="shared" si="33"/>
        <v>Unique</v>
      </c>
      <c r="AC309" s="603"/>
      <c r="AD309" s="603"/>
      <c r="AE309" s="603"/>
      <c r="AF309" s="603"/>
      <c r="AG309" s="603"/>
      <c r="AH309" s="603"/>
      <c r="AI309" s="603"/>
      <c r="AJ309" s="603"/>
      <c r="AK309" s="603"/>
      <c r="AL309" s="603"/>
      <c r="AM309" s="603"/>
      <c r="AN309" s="603"/>
      <c r="AO309" s="603"/>
      <c r="AP309" s="603"/>
      <c r="AQ309" s="603"/>
      <c r="AR309" s="603"/>
      <c r="AS309" s="603"/>
      <c r="AT309" s="603"/>
      <c r="AU309" s="603"/>
      <c r="AV309" s="603"/>
      <c r="AW309" s="603"/>
      <c r="AX309" s="603"/>
      <c r="AY309" s="603"/>
      <c r="AZ309" s="603"/>
      <c r="BA309" s="603"/>
      <c r="BB309" s="603"/>
      <c r="BC309" s="603"/>
      <c r="BD309" s="603"/>
      <c r="BE309" s="603"/>
      <c r="BF309" s="603"/>
      <c r="BG309" s="603"/>
      <c r="BH309" s="603"/>
      <c r="BI309" s="603"/>
      <c r="BJ309" s="603"/>
      <c r="BK309" s="603"/>
      <c r="BL309" s="603"/>
      <c r="BM309" s="603"/>
      <c r="BN309" s="603"/>
      <c r="BO309" s="603"/>
      <c r="BP309" s="603"/>
      <c r="BQ309" s="603"/>
      <c r="BR309" s="603"/>
      <c r="BS309" s="603"/>
      <c r="BT309" s="603"/>
      <c r="BU309" s="603"/>
      <c r="BV309" s="603"/>
      <c r="BW309" s="603"/>
      <c r="BX309" s="603"/>
      <c r="BY309" s="603"/>
      <c r="BZ309" s="603"/>
      <c r="CA309" s="603"/>
      <c r="CB309" s="603"/>
      <c r="CC309" s="603"/>
      <c r="CD309" s="603"/>
      <c r="CE309" s="603"/>
      <c r="CF309" s="603"/>
      <c r="CG309" s="603"/>
      <c r="CH309" s="603"/>
      <c r="CI309" s="603"/>
      <c r="CJ309" s="603"/>
      <c r="CK309" s="603"/>
    </row>
    <row r="310" spans="1:89" ht="14.25">
      <c r="A310" s="656" t="str">
        <f t="shared" si="32"/>
        <v>59_1_120721_H_p_ep.ba</v>
      </c>
      <c r="B310" s="706" t="s">
        <v>6015</v>
      </c>
      <c r="C310" s="706" t="s">
        <v>6016</v>
      </c>
      <c r="D310" s="707">
        <v>59</v>
      </c>
      <c r="E310" s="707">
        <v>1</v>
      </c>
      <c r="F310" s="707" t="s">
        <v>5719</v>
      </c>
      <c r="G310" s="707" t="s">
        <v>5720</v>
      </c>
      <c r="H310" s="707">
        <v>2021</v>
      </c>
      <c r="I310" s="706" t="s">
        <v>5976</v>
      </c>
      <c r="J310" s="706" t="s">
        <v>6017</v>
      </c>
      <c r="K310" s="706"/>
      <c r="L310" s="706" t="s">
        <v>5723</v>
      </c>
      <c r="M310" s="706" t="s">
        <v>2422</v>
      </c>
      <c r="N310" s="661">
        <v>126</v>
      </c>
      <c r="O310" s="370"/>
      <c r="P310" s="662" t="s">
        <v>84</v>
      </c>
      <c r="Q310" s="376" t="s">
        <v>85</v>
      </c>
      <c r="R310" s="376" t="s">
        <v>4370</v>
      </c>
      <c r="S310" s="376">
        <v>28</v>
      </c>
      <c r="T310" s="376">
        <v>4</v>
      </c>
      <c r="U310" s="376">
        <v>24</v>
      </c>
      <c r="V310" s="376">
        <v>0</v>
      </c>
      <c r="W310" s="370"/>
      <c r="X310" s="700" t="s">
        <v>4366</v>
      </c>
      <c r="Y310" s="376" t="s">
        <v>78</v>
      </c>
      <c r="Z310" s="596" t="s">
        <v>6097</v>
      </c>
      <c r="AA310" s="766"/>
      <c r="AB310" s="596" t="str">
        <f t="shared" si="33"/>
        <v>Unique</v>
      </c>
      <c r="AC310" s="603"/>
      <c r="AD310" s="603"/>
      <c r="AE310" s="603"/>
      <c r="AF310" s="603"/>
      <c r="AG310" s="603"/>
      <c r="AH310" s="603"/>
      <c r="AI310" s="603"/>
      <c r="AJ310" s="603"/>
      <c r="AK310" s="603"/>
      <c r="AL310" s="603"/>
      <c r="AM310" s="603"/>
      <c r="AN310" s="603"/>
      <c r="AO310" s="603"/>
      <c r="AP310" s="603"/>
      <c r="AQ310" s="603"/>
      <c r="AR310" s="603"/>
      <c r="AS310" s="603"/>
      <c r="AT310" s="603"/>
      <c r="AU310" s="603"/>
      <c r="AV310" s="603"/>
      <c r="AW310" s="603"/>
      <c r="AX310" s="603"/>
      <c r="AY310" s="603"/>
      <c r="AZ310" s="603"/>
      <c r="BA310" s="603"/>
      <c r="BB310" s="603"/>
      <c r="BC310" s="603"/>
      <c r="BD310" s="603"/>
      <c r="BE310" s="603"/>
      <c r="BF310" s="603"/>
      <c r="BG310" s="603"/>
      <c r="BH310" s="603"/>
      <c r="BI310" s="603"/>
      <c r="BJ310" s="603"/>
      <c r="BK310" s="603"/>
      <c r="BL310" s="603"/>
      <c r="BM310" s="603"/>
      <c r="BN310" s="603"/>
      <c r="BO310" s="603"/>
      <c r="BP310" s="603"/>
      <c r="BQ310" s="603"/>
      <c r="BR310" s="603"/>
      <c r="BS310" s="603"/>
      <c r="BT310" s="603"/>
      <c r="BU310" s="603"/>
      <c r="BV310" s="603"/>
      <c r="BW310" s="603"/>
      <c r="BX310" s="603"/>
      <c r="BY310" s="603"/>
      <c r="BZ310" s="603"/>
      <c r="CA310" s="603"/>
      <c r="CB310" s="603"/>
      <c r="CC310" s="603"/>
      <c r="CD310" s="603"/>
      <c r="CE310" s="603"/>
      <c r="CF310" s="603"/>
      <c r="CG310" s="603"/>
      <c r="CH310" s="603"/>
      <c r="CI310" s="603"/>
      <c r="CJ310" s="603"/>
      <c r="CK310" s="603"/>
    </row>
    <row r="311" spans="1:89" ht="14.25">
      <c r="A311" s="656" t="str">
        <f t="shared" si="32"/>
        <v>59_1_120721_H_p_er.te</v>
      </c>
      <c r="B311" s="706" t="s">
        <v>6015</v>
      </c>
      <c r="C311" s="706" t="s">
        <v>6016</v>
      </c>
      <c r="D311" s="707">
        <v>59</v>
      </c>
      <c r="E311" s="707">
        <v>1</v>
      </c>
      <c r="F311" s="707" t="s">
        <v>5719</v>
      </c>
      <c r="G311" s="707" t="s">
        <v>5720</v>
      </c>
      <c r="H311" s="707">
        <v>2021</v>
      </c>
      <c r="I311" s="706" t="s">
        <v>5976</v>
      </c>
      <c r="J311" s="706" t="s">
        <v>6017</v>
      </c>
      <c r="K311" s="706"/>
      <c r="L311" s="706" t="s">
        <v>5723</v>
      </c>
      <c r="M311" s="706" t="s">
        <v>2422</v>
      </c>
      <c r="N311" s="661">
        <v>126</v>
      </c>
      <c r="O311" s="370"/>
      <c r="P311" s="662" t="s">
        <v>521</v>
      </c>
      <c r="Q311" s="376" t="s">
        <v>522</v>
      </c>
      <c r="R311" s="376" t="s">
        <v>4370</v>
      </c>
      <c r="S311" s="376">
        <v>3</v>
      </c>
      <c r="T311" s="376">
        <v>1</v>
      </c>
      <c r="U311" s="376">
        <v>2</v>
      </c>
      <c r="V311" s="376">
        <v>0</v>
      </c>
      <c r="W311" s="370"/>
      <c r="X311" s="700" t="s">
        <v>4366</v>
      </c>
      <c r="Y311" s="376" t="s">
        <v>78</v>
      </c>
      <c r="Z311" s="596" t="s">
        <v>6098</v>
      </c>
      <c r="AA311" s="766"/>
      <c r="AB311" s="596" t="str">
        <f t="shared" si="33"/>
        <v>Unique</v>
      </c>
      <c r="AC311" s="603"/>
      <c r="AD311" s="603"/>
      <c r="AE311" s="603"/>
      <c r="AF311" s="603"/>
      <c r="AG311" s="603"/>
      <c r="AH311" s="603"/>
      <c r="AI311" s="603"/>
      <c r="AJ311" s="603"/>
      <c r="AK311" s="603"/>
      <c r="AL311" s="603"/>
      <c r="AM311" s="603"/>
      <c r="AN311" s="603"/>
      <c r="AO311" s="603"/>
      <c r="AP311" s="603"/>
      <c r="AQ311" s="603"/>
      <c r="AR311" s="603"/>
      <c r="AS311" s="603"/>
      <c r="AT311" s="603"/>
      <c r="AU311" s="603"/>
      <c r="AV311" s="603"/>
      <c r="AW311" s="603"/>
      <c r="AX311" s="603"/>
      <c r="AY311" s="603"/>
      <c r="AZ311" s="603"/>
      <c r="BA311" s="603"/>
      <c r="BB311" s="603"/>
      <c r="BC311" s="603"/>
      <c r="BD311" s="603"/>
      <c r="BE311" s="603"/>
      <c r="BF311" s="603"/>
      <c r="BG311" s="603"/>
      <c r="BH311" s="603"/>
      <c r="BI311" s="603"/>
      <c r="BJ311" s="603"/>
      <c r="BK311" s="603"/>
      <c r="BL311" s="603"/>
      <c r="BM311" s="603"/>
      <c r="BN311" s="603"/>
      <c r="BO311" s="603"/>
      <c r="BP311" s="603"/>
      <c r="BQ311" s="603"/>
      <c r="BR311" s="603"/>
      <c r="BS311" s="603"/>
      <c r="BT311" s="603"/>
      <c r="BU311" s="603"/>
      <c r="BV311" s="603"/>
      <c r="BW311" s="603"/>
      <c r="BX311" s="603"/>
      <c r="BY311" s="603"/>
      <c r="BZ311" s="603"/>
      <c r="CA311" s="603"/>
      <c r="CB311" s="603"/>
      <c r="CC311" s="603"/>
      <c r="CD311" s="603"/>
      <c r="CE311" s="603"/>
      <c r="CF311" s="603"/>
      <c r="CG311" s="603"/>
      <c r="CH311" s="603"/>
      <c r="CI311" s="603"/>
      <c r="CJ311" s="603"/>
      <c r="CK311" s="603"/>
    </row>
    <row r="312" spans="1:89" ht="14.25">
      <c r="A312" s="656" t="str">
        <f t="shared" si="32"/>
        <v>59_1_120721_H_p_he.tr</v>
      </c>
      <c r="B312" s="706" t="s">
        <v>6015</v>
      </c>
      <c r="C312" s="706" t="s">
        <v>6016</v>
      </c>
      <c r="D312" s="707">
        <v>59</v>
      </c>
      <c r="E312" s="707">
        <v>1</v>
      </c>
      <c r="F312" s="707" t="s">
        <v>5719</v>
      </c>
      <c r="G312" s="707" t="s">
        <v>5720</v>
      </c>
      <c r="H312" s="707">
        <v>2021</v>
      </c>
      <c r="I312" s="706" t="s">
        <v>5976</v>
      </c>
      <c r="J312" s="706" t="s">
        <v>6017</v>
      </c>
      <c r="K312" s="706"/>
      <c r="L312" s="706" t="s">
        <v>5723</v>
      </c>
      <c r="M312" s="706" t="s">
        <v>2422</v>
      </c>
      <c r="N312" s="661">
        <v>126</v>
      </c>
      <c r="O312" s="370"/>
      <c r="P312" s="662" t="s">
        <v>498</v>
      </c>
      <c r="Q312" s="376" t="s">
        <v>499</v>
      </c>
      <c r="R312" s="376" t="s">
        <v>4370</v>
      </c>
      <c r="S312" s="376">
        <v>5</v>
      </c>
      <c r="T312" s="376">
        <v>4</v>
      </c>
      <c r="U312" s="376">
        <v>1</v>
      </c>
      <c r="V312" s="376">
        <v>0</v>
      </c>
      <c r="W312" s="370"/>
      <c r="X312" s="700" t="s">
        <v>4366</v>
      </c>
      <c r="Y312" s="376" t="s">
        <v>78</v>
      </c>
      <c r="Z312" s="596" t="s">
        <v>6099</v>
      </c>
      <c r="AA312" s="766"/>
      <c r="AB312" s="596" t="str">
        <f t="shared" si="33"/>
        <v>Unique</v>
      </c>
      <c r="AC312" s="603"/>
      <c r="AD312" s="603"/>
      <c r="AE312" s="603"/>
      <c r="AF312" s="603"/>
      <c r="AG312" s="603"/>
      <c r="AH312" s="603"/>
      <c r="AI312" s="603"/>
      <c r="AJ312" s="603"/>
      <c r="AK312" s="603"/>
      <c r="AL312" s="603"/>
      <c r="AM312" s="603"/>
      <c r="AN312" s="603"/>
      <c r="AO312" s="603"/>
      <c r="AP312" s="603"/>
      <c r="AQ312" s="603"/>
      <c r="AR312" s="603"/>
      <c r="AS312" s="603"/>
      <c r="AT312" s="603"/>
      <c r="AU312" s="603"/>
      <c r="AV312" s="603"/>
      <c r="AW312" s="603"/>
      <c r="AX312" s="603"/>
      <c r="AY312" s="603"/>
      <c r="AZ312" s="603"/>
      <c r="BA312" s="603"/>
      <c r="BB312" s="603"/>
      <c r="BC312" s="603"/>
      <c r="BD312" s="603"/>
      <c r="BE312" s="603"/>
      <c r="BF312" s="603"/>
      <c r="BG312" s="603"/>
      <c r="BH312" s="603"/>
      <c r="BI312" s="603"/>
      <c r="BJ312" s="603"/>
      <c r="BK312" s="603"/>
      <c r="BL312" s="603"/>
      <c r="BM312" s="603"/>
      <c r="BN312" s="603"/>
      <c r="BO312" s="603"/>
      <c r="BP312" s="603"/>
      <c r="BQ312" s="603"/>
      <c r="BR312" s="603"/>
      <c r="BS312" s="603"/>
      <c r="BT312" s="603"/>
      <c r="BU312" s="603"/>
      <c r="BV312" s="603"/>
      <c r="BW312" s="603"/>
      <c r="BX312" s="603"/>
      <c r="BY312" s="603"/>
      <c r="BZ312" s="603"/>
      <c r="CA312" s="603"/>
      <c r="CB312" s="603"/>
      <c r="CC312" s="603"/>
      <c r="CD312" s="603"/>
      <c r="CE312" s="603"/>
      <c r="CF312" s="603"/>
      <c r="CG312" s="603"/>
      <c r="CH312" s="603"/>
      <c r="CI312" s="603"/>
      <c r="CJ312" s="603"/>
      <c r="CK312" s="603"/>
    </row>
    <row r="313" spans="1:89" ht="14.25">
      <c r="A313" s="656" t="str">
        <f t="shared" si="32"/>
        <v>59_1_120721_H_p_my.fl</v>
      </c>
      <c r="B313" s="706" t="s">
        <v>6015</v>
      </c>
      <c r="C313" s="706" t="s">
        <v>6016</v>
      </c>
      <c r="D313" s="707">
        <v>59</v>
      </c>
      <c r="E313" s="707">
        <v>1</v>
      </c>
      <c r="F313" s="707" t="s">
        <v>5719</v>
      </c>
      <c r="G313" s="707" t="s">
        <v>5720</v>
      </c>
      <c r="H313" s="707">
        <v>2021</v>
      </c>
      <c r="I313" s="706" t="s">
        <v>5976</v>
      </c>
      <c r="J313" s="706" t="s">
        <v>6017</v>
      </c>
      <c r="K313" s="706"/>
      <c r="L313" s="706" t="s">
        <v>5723</v>
      </c>
      <c r="M313" s="706" t="s">
        <v>2422</v>
      </c>
      <c r="N313" s="661">
        <v>126</v>
      </c>
      <c r="O313" s="370"/>
      <c r="P313" s="662" t="s">
        <v>98</v>
      </c>
      <c r="Q313" s="376" t="s">
        <v>99</v>
      </c>
      <c r="R313" s="376" t="s">
        <v>4370</v>
      </c>
      <c r="S313" s="376">
        <v>1</v>
      </c>
      <c r="T313" s="376">
        <v>0</v>
      </c>
      <c r="U313" s="376">
        <v>1</v>
      </c>
      <c r="V313" s="376">
        <v>0</v>
      </c>
      <c r="W313" s="370"/>
      <c r="X313" s="700" t="s">
        <v>4366</v>
      </c>
      <c r="Y313" s="376" t="s">
        <v>78</v>
      </c>
      <c r="Z313" s="596" t="s">
        <v>6100</v>
      </c>
      <c r="AA313" s="766"/>
      <c r="AB313" s="596" t="str">
        <f t="shared" si="33"/>
        <v>Unique</v>
      </c>
      <c r="AC313" s="603"/>
      <c r="AD313" s="603"/>
      <c r="AE313" s="603"/>
      <c r="AF313" s="603"/>
      <c r="AG313" s="603"/>
      <c r="AH313" s="603"/>
      <c r="AI313" s="603"/>
      <c r="AJ313" s="603"/>
      <c r="AK313" s="603"/>
      <c r="AL313" s="603"/>
      <c r="AM313" s="603"/>
      <c r="AN313" s="603"/>
      <c r="AO313" s="603"/>
      <c r="AP313" s="603"/>
      <c r="AQ313" s="603"/>
      <c r="AR313" s="603"/>
      <c r="AS313" s="603"/>
      <c r="AT313" s="603"/>
      <c r="AU313" s="603"/>
      <c r="AV313" s="603"/>
      <c r="AW313" s="603"/>
      <c r="AX313" s="603"/>
      <c r="AY313" s="603"/>
      <c r="AZ313" s="603"/>
      <c r="BA313" s="603"/>
      <c r="BB313" s="603"/>
      <c r="BC313" s="603"/>
      <c r="BD313" s="603"/>
      <c r="BE313" s="603"/>
      <c r="BF313" s="603"/>
      <c r="BG313" s="603"/>
      <c r="BH313" s="603"/>
      <c r="BI313" s="603"/>
      <c r="BJ313" s="603"/>
      <c r="BK313" s="603"/>
      <c r="BL313" s="603"/>
      <c r="BM313" s="603"/>
      <c r="BN313" s="603"/>
      <c r="BO313" s="603"/>
      <c r="BP313" s="603"/>
      <c r="BQ313" s="603"/>
      <c r="BR313" s="603"/>
      <c r="BS313" s="603"/>
      <c r="BT313" s="603"/>
      <c r="BU313" s="603"/>
      <c r="BV313" s="603"/>
      <c r="BW313" s="603"/>
      <c r="BX313" s="603"/>
      <c r="BY313" s="603"/>
      <c r="BZ313" s="603"/>
      <c r="CA313" s="603"/>
      <c r="CB313" s="603"/>
      <c r="CC313" s="603"/>
      <c r="CD313" s="603"/>
      <c r="CE313" s="603"/>
      <c r="CF313" s="603"/>
      <c r="CG313" s="603"/>
      <c r="CH313" s="603"/>
      <c r="CI313" s="603"/>
      <c r="CJ313" s="603"/>
      <c r="CK313" s="603"/>
    </row>
    <row r="314" spans="1:89" ht="14.25">
      <c r="A314" s="656" t="str">
        <f t="shared" si="32"/>
        <v>59_1_120721_H_p_sp.</v>
      </c>
      <c r="B314" s="706" t="s">
        <v>6015</v>
      </c>
      <c r="C314" s="706" t="s">
        <v>6016</v>
      </c>
      <c r="D314" s="707">
        <v>59</v>
      </c>
      <c r="E314" s="707">
        <v>1</v>
      </c>
      <c r="F314" s="707" t="s">
        <v>5719</v>
      </c>
      <c r="G314" s="707" t="s">
        <v>5720</v>
      </c>
      <c r="H314" s="707">
        <v>2021</v>
      </c>
      <c r="I314" s="706" t="s">
        <v>5976</v>
      </c>
      <c r="J314" s="706" t="s">
        <v>6017</v>
      </c>
      <c r="K314" s="706"/>
      <c r="L314" s="706" t="s">
        <v>5723</v>
      </c>
      <c r="M314" s="706" t="s">
        <v>2422</v>
      </c>
      <c r="N314" s="661">
        <v>126</v>
      </c>
      <c r="O314" s="370"/>
      <c r="P314" s="662" t="s">
        <v>1163</v>
      </c>
      <c r="Q314" s="376" t="s">
        <v>1164</v>
      </c>
      <c r="R314" s="376" t="s">
        <v>4370</v>
      </c>
      <c r="S314" s="376">
        <v>26</v>
      </c>
      <c r="T314" s="376">
        <v>0</v>
      </c>
      <c r="U314" s="376">
        <v>26</v>
      </c>
      <c r="V314" s="376">
        <v>0</v>
      </c>
      <c r="W314" s="370"/>
      <c r="X314" s="700" t="s">
        <v>4366</v>
      </c>
      <c r="Y314" s="376" t="s">
        <v>78</v>
      </c>
      <c r="Z314" s="596" t="s">
        <v>6101</v>
      </c>
      <c r="AA314" s="766"/>
      <c r="AB314" s="596" t="str">
        <f t="shared" si="33"/>
        <v>Unique</v>
      </c>
      <c r="AC314" s="603"/>
      <c r="AD314" s="603"/>
      <c r="AE314" s="603"/>
      <c r="AF314" s="603"/>
      <c r="AG314" s="603"/>
      <c r="AH314" s="603"/>
      <c r="AI314" s="603"/>
      <c r="AJ314" s="603"/>
      <c r="AK314" s="603"/>
      <c r="AL314" s="603"/>
      <c r="AM314" s="603"/>
      <c r="AN314" s="603"/>
      <c r="AO314" s="603"/>
      <c r="AP314" s="603"/>
      <c r="AQ314" s="603"/>
      <c r="AR314" s="603"/>
      <c r="AS314" s="603"/>
      <c r="AT314" s="603"/>
      <c r="AU314" s="603"/>
      <c r="AV314" s="603"/>
      <c r="AW314" s="603"/>
      <c r="AX314" s="603"/>
      <c r="AY314" s="603"/>
      <c r="AZ314" s="603"/>
      <c r="BA314" s="603"/>
      <c r="BB314" s="603"/>
      <c r="BC314" s="603"/>
      <c r="BD314" s="603"/>
      <c r="BE314" s="603"/>
      <c r="BF314" s="603"/>
      <c r="BG314" s="603"/>
      <c r="BH314" s="603"/>
      <c r="BI314" s="603"/>
      <c r="BJ314" s="603"/>
      <c r="BK314" s="603"/>
      <c r="BL314" s="603"/>
      <c r="BM314" s="603"/>
      <c r="BN314" s="603"/>
      <c r="BO314" s="603"/>
      <c r="BP314" s="603"/>
      <c r="BQ314" s="603"/>
      <c r="BR314" s="603"/>
      <c r="BS314" s="603"/>
      <c r="BT314" s="603"/>
      <c r="BU314" s="603"/>
      <c r="BV314" s="603"/>
      <c r="BW314" s="603"/>
      <c r="BX314" s="603"/>
      <c r="BY314" s="603"/>
      <c r="BZ314" s="603"/>
      <c r="CA314" s="603"/>
      <c r="CB314" s="603"/>
      <c r="CC314" s="603"/>
      <c r="CD314" s="603"/>
      <c r="CE314" s="603"/>
      <c r="CF314" s="603"/>
      <c r="CG314" s="603"/>
      <c r="CH314" s="603"/>
      <c r="CI314" s="603"/>
      <c r="CJ314" s="603"/>
      <c r="CK314" s="603"/>
    </row>
    <row r="315" spans="1:89" ht="14.25">
      <c r="A315" s="656" t="str">
        <f t="shared" si="32"/>
        <v>59_1_120721_H_p_sp.sc</v>
      </c>
      <c r="B315" s="706" t="s">
        <v>6015</v>
      </c>
      <c r="C315" s="706" t="s">
        <v>6016</v>
      </c>
      <c r="D315" s="707">
        <v>59</v>
      </c>
      <c r="E315" s="707">
        <v>1</v>
      </c>
      <c r="F315" s="707" t="s">
        <v>5719</v>
      </c>
      <c r="G315" s="707" t="s">
        <v>5720</v>
      </c>
      <c r="H315" s="707">
        <v>2021</v>
      </c>
      <c r="I315" s="706" t="s">
        <v>5976</v>
      </c>
      <c r="J315" s="706" t="s">
        <v>6017</v>
      </c>
      <c r="K315" s="706"/>
      <c r="L315" s="706" t="s">
        <v>5723</v>
      </c>
      <c r="M315" s="706" t="s">
        <v>2422</v>
      </c>
      <c r="N315" s="661">
        <v>126</v>
      </c>
      <c r="O315" s="370"/>
      <c r="P315" s="662" t="s">
        <v>509</v>
      </c>
      <c r="Q315" s="376" t="s">
        <v>510</v>
      </c>
      <c r="R315" s="376" t="s">
        <v>4370</v>
      </c>
      <c r="S315" s="376">
        <v>6</v>
      </c>
      <c r="T315" s="376">
        <v>6</v>
      </c>
      <c r="U315" s="376">
        <v>0</v>
      </c>
      <c r="V315" s="376">
        <v>0</v>
      </c>
      <c r="W315" s="370"/>
      <c r="X315" s="700" t="s">
        <v>4366</v>
      </c>
      <c r="Y315" s="376" t="s">
        <v>78</v>
      </c>
      <c r="Z315" s="596" t="s">
        <v>6102</v>
      </c>
      <c r="AA315" s="766"/>
      <c r="AB315" s="596" t="str">
        <f t="shared" si="33"/>
        <v>Unique</v>
      </c>
      <c r="AC315" s="603"/>
      <c r="AD315" s="603"/>
      <c r="AE315" s="603"/>
      <c r="AF315" s="603"/>
      <c r="AG315" s="603"/>
      <c r="AH315" s="603"/>
      <c r="AI315" s="603"/>
      <c r="AJ315" s="603"/>
      <c r="AK315" s="603"/>
      <c r="AL315" s="603"/>
      <c r="AM315" s="603"/>
      <c r="AN315" s="603"/>
      <c r="AO315" s="603"/>
      <c r="AP315" s="603"/>
      <c r="AQ315" s="603"/>
      <c r="AR315" s="603"/>
      <c r="AS315" s="603"/>
      <c r="AT315" s="603"/>
      <c r="AU315" s="603"/>
      <c r="AV315" s="603"/>
      <c r="AW315" s="603"/>
      <c r="AX315" s="603"/>
      <c r="AY315" s="603"/>
      <c r="AZ315" s="603"/>
      <c r="BA315" s="603"/>
      <c r="BB315" s="603"/>
      <c r="BC315" s="603"/>
      <c r="BD315" s="603"/>
      <c r="BE315" s="603"/>
      <c r="BF315" s="603"/>
      <c r="BG315" s="603"/>
      <c r="BH315" s="603"/>
      <c r="BI315" s="603"/>
      <c r="BJ315" s="603"/>
      <c r="BK315" s="603"/>
      <c r="BL315" s="603"/>
      <c r="BM315" s="603"/>
      <c r="BN315" s="603"/>
      <c r="BO315" s="603"/>
      <c r="BP315" s="603"/>
      <c r="BQ315" s="603"/>
      <c r="BR315" s="603"/>
      <c r="BS315" s="603"/>
      <c r="BT315" s="603"/>
      <c r="BU315" s="603"/>
      <c r="BV315" s="603"/>
      <c r="BW315" s="603"/>
      <c r="BX315" s="603"/>
      <c r="BY315" s="603"/>
      <c r="BZ315" s="603"/>
      <c r="CA315" s="603"/>
      <c r="CB315" s="603"/>
      <c r="CC315" s="603"/>
      <c r="CD315" s="603"/>
      <c r="CE315" s="603"/>
      <c r="CF315" s="603"/>
      <c r="CG315" s="603"/>
      <c r="CH315" s="603"/>
      <c r="CI315" s="603"/>
      <c r="CJ315" s="603"/>
      <c r="CK315" s="603"/>
    </row>
    <row r="316" spans="1:89" ht="14.25">
      <c r="A316" s="656" t="str">
        <f t="shared" si="32"/>
        <v>59_1_120721_H_p_ch.bi</v>
      </c>
      <c r="B316" s="706" t="s">
        <v>6015</v>
      </c>
      <c r="C316" s="706" t="s">
        <v>6016</v>
      </c>
      <c r="D316" s="707">
        <v>59</v>
      </c>
      <c r="E316" s="707">
        <v>1</v>
      </c>
      <c r="F316" s="707" t="s">
        <v>5719</v>
      </c>
      <c r="G316" s="707" t="s">
        <v>5720</v>
      </c>
      <c r="H316" s="707">
        <v>2021</v>
      </c>
      <c r="I316" s="706" t="s">
        <v>5976</v>
      </c>
      <c r="J316" s="706" t="s">
        <v>6017</v>
      </c>
      <c r="K316" s="706"/>
      <c r="L316" s="706" t="s">
        <v>5723</v>
      </c>
      <c r="M316" s="706" t="s">
        <v>2422</v>
      </c>
      <c r="N316" s="661">
        <v>126</v>
      </c>
      <c r="O316" s="370"/>
      <c r="P316" s="662" t="s">
        <v>287</v>
      </c>
      <c r="Q316" s="376" t="s">
        <v>288</v>
      </c>
      <c r="R316" s="376" t="s">
        <v>4370</v>
      </c>
      <c r="S316" s="376">
        <v>3</v>
      </c>
      <c r="T316" s="376">
        <v>0</v>
      </c>
      <c r="U316" s="376">
        <v>3</v>
      </c>
      <c r="V316" s="376">
        <v>0</v>
      </c>
      <c r="W316" s="370"/>
      <c r="X316" s="700" t="s">
        <v>4366</v>
      </c>
      <c r="Y316" s="376" t="s">
        <v>78</v>
      </c>
      <c r="Z316" s="596" t="s">
        <v>6103</v>
      </c>
      <c r="AA316" s="766"/>
      <c r="AB316" s="596" t="str">
        <f t="shared" si="33"/>
        <v>Unique</v>
      </c>
      <c r="AC316" s="603"/>
      <c r="AD316" s="603"/>
      <c r="AE316" s="603"/>
      <c r="AF316" s="603"/>
      <c r="AG316" s="603"/>
      <c r="AH316" s="603"/>
      <c r="AI316" s="603"/>
      <c r="AJ316" s="603"/>
      <c r="AK316" s="603"/>
      <c r="AL316" s="603"/>
      <c r="AM316" s="603"/>
      <c r="AN316" s="603"/>
      <c r="AO316" s="603"/>
      <c r="AP316" s="603"/>
      <c r="AQ316" s="603"/>
      <c r="AR316" s="603"/>
      <c r="AS316" s="603"/>
      <c r="AT316" s="603"/>
      <c r="AU316" s="603"/>
      <c r="AV316" s="603"/>
      <c r="AW316" s="603"/>
      <c r="AX316" s="603"/>
      <c r="AY316" s="603"/>
      <c r="AZ316" s="603"/>
      <c r="BA316" s="603"/>
      <c r="BB316" s="603"/>
      <c r="BC316" s="603"/>
      <c r="BD316" s="603"/>
      <c r="BE316" s="603"/>
      <c r="BF316" s="603"/>
      <c r="BG316" s="603"/>
      <c r="BH316" s="603"/>
      <c r="BI316" s="603"/>
      <c r="BJ316" s="603"/>
      <c r="BK316" s="603"/>
      <c r="BL316" s="603"/>
      <c r="BM316" s="603"/>
      <c r="BN316" s="603"/>
      <c r="BO316" s="603"/>
      <c r="BP316" s="603"/>
      <c r="BQ316" s="603"/>
      <c r="BR316" s="603"/>
      <c r="BS316" s="603"/>
      <c r="BT316" s="603"/>
      <c r="BU316" s="603"/>
      <c r="BV316" s="603"/>
      <c r="BW316" s="603"/>
      <c r="BX316" s="603"/>
      <c r="BY316" s="603"/>
      <c r="BZ316" s="603"/>
      <c r="CA316" s="603"/>
      <c r="CB316" s="603"/>
      <c r="CC316" s="603"/>
      <c r="CD316" s="603"/>
      <c r="CE316" s="603"/>
      <c r="CF316" s="603"/>
      <c r="CG316" s="603"/>
      <c r="CH316" s="603"/>
      <c r="CI316" s="603"/>
      <c r="CJ316" s="603"/>
      <c r="CK316" s="603"/>
    </row>
    <row r="317" spans="1:89" ht="14.25">
      <c r="A317" s="656" t="str">
        <f t="shared" si="32"/>
        <v>60_2_200921_BE_p_ne.po</v>
      </c>
      <c r="B317" s="695" t="s">
        <v>5996</v>
      </c>
      <c r="C317" s="695" t="s">
        <v>5997</v>
      </c>
      <c r="D317" s="694">
        <v>60</v>
      </c>
      <c r="E317" s="694">
        <v>2</v>
      </c>
      <c r="F317" s="694" t="s">
        <v>122</v>
      </c>
      <c r="G317" s="694" t="s">
        <v>5755</v>
      </c>
      <c r="H317" s="694">
        <v>2021</v>
      </c>
      <c r="I317" s="695" t="s">
        <v>5976</v>
      </c>
      <c r="J317" s="695" t="s">
        <v>5998</v>
      </c>
      <c r="K317" s="695"/>
      <c r="L317" s="695" t="s">
        <v>5723</v>
      </c>
      <c r="M317" s="695" t="s">
        <v>2422</v>
      </c>
      <c r="N317" s="661">
        <f>28+10+33+17+26+27</f>
        <v>141</v>
      </c>
      <c r="O317" s="370"/>
      <c r="P317" s="662" t="s">
        <v>2737</v>
      </c>
      <c r="Q317" s="376" t="s">
        <v>2738</v>
      </c>
      <c r="R317" s="376" t="s">
        <v>100</v>
      </c>
      <c r="S317" s="376">
        <v>1</v>
      </c>
      <c r="T317" s="376">
        <v>0</v>
      </c>
      <c r="U317" s="376">
        <v>1</v>
      </c>
      <c r="V317" s="376">
        <v>0</v>
      </c>
      <c r="W317" s="370"/>
      <c r="X317" s="668" t="s">
        <v>4366</v>
      </c>
      <c r="Y317" s="376" t="s">
        <v>78</v>
      </c>
      <c r="Z317" s="596" t="s">
        <v>6104</v>
      </c>
      <c r="AA317" s="766"/>
      <c r="AB317" s="596" t="str">
        <f t="shared" si="33"/>
        <v>Unique</v>
      </c>
      <c r="AC317" s="603"/>
      <c r="AD317" s="603"/>
      <c r="AE317" s="603"/>
      <c r="AF317" s="603"/>
      <c r="AG317" s="603"/>
      <c r="AH317" s="603"/>
      <c r="AI317" s="603"/>
      <c r="AJ317" s="603"/>
      <c r="AK317" s="603"/>
      <c r="AL317" s="603"/>
      <c r="AM317" s="603"/>
      <c r="AN317" s="603"/>
      <c r="AO317" s="603"/>
      <c r="AP317" s="603"/>
      <c r="AQ317" s="603"/>
      <c r="AR317" s="603"/>
      <c r="AS317" s="603"/>
      <c r="AT317" s="603"/>
      <c r="AU317" s="603"/>
      <c r="AV317" s="603"/>
      <c r="AW317" s="603"/>
      <c r="AX317" s="603"/>
      <c r="AY317" s="603"/>
      <c r="AZ317" s="603"/>
      <c r="BA317" s="603"/>
      <c r="BB317" s="603"/>
      <c r="BC317" s="603"/>
      <c r="BD317" s="603"/>
      <c r="BE317" s="603"/>
      <c r="BF317" s="603"/>
      <c r="BG317" s="603"/>
      <c r="BH317" s="603"/>
      <c r="BI317" s="603"/>
      <c r="BJ317" s="603"/>
      <c r="BK317" s="603"/>
      <c r="BL317" s="603"/>
      <c r="BM317" s="603"/>
      <c r="BN317" s="603"/>
      <c r="BO317" s="603"/>
      <c r="BP317" s="603"/>
      <c r="BQ317" s="603"/>
      <c r="BR317" s="603"/>
      <c r="BS317" s="603"/>
      <c r="BT317" s="603"/>
      <c r="BU317" s="603"/>
      <c r="BV317" s="603"/>
      <c r="BW317" s="603"/>
      <c r="BX317" s="603"/>
      <c r="BY317" s="603"/>
      <c r="BZ317" s="603"/>
      <c r="CA317" s="603"/>
      <c r="CB317" s="603"/>
      <c r="CC317" s="603"/>
      <c r="CD317" s="603"/>
      <c r="CE317" s="603"/>
      <c r="CF317" s="603"/>
      <c r="CG317" s="603"/>
      <c r="CH317" s="603"/>
      <c r="CI317" s="603"/>
      <c r="CJ317" s="603"/>
      <c r="CK317" s="603"/>
    </row>
    <row r="318" spans="1:89" ht="14.25">
      <c r="A318" s="656" t="str">
        <f t="shared" si="32"/>
        <v>59_1_120721_H_p_ne.po</v>
      </c>
      <c r="B318" s="706" t="s">
        <v>6015</v>
      </c>
      <c r="C318" s="706" t="s">
        <v>6016</v>
      </c>
      <c r="D318" s="707">
        <v>59</v>
      </c>
      <c r="E318" s="707">
        <v>1</v>
      </c>
      <c r="F318" s="707" t="s">
        <v>5719</v>
      </c>
      <c r="G318" s="707" t="s">
        <v>5720</v>
      </c>
      <c r="H318" s="707">
        <v>2021</v>
      </c>
      <c r="I318" s="706" t="s">
        <v>5976</v>
      </c>
      <c r="J318" s="706" t="s">
        <v>6017</v>
      </c>
      <c r="K318" s="706"/>
      <c r="L318" s="706" t="s">
        <v>5723</v>
      </c>
      <c r="M318" s="706" t="s">
        <v>2422</v>
      </c>
      <c r="N318" s="661">
        <v>126</v>
      </c>
      <c r="O318" s="370"/>
      <c r="P318" s="662" t="s">
        <v>2737</v>
      </c>
      <c r="Q318" s="376" t="s">
        <v>2738</v>
      </c>
      <c r="R318" s="376" t="s">
        <v>100</v>
      </c>
      <c r="S318" s="370">
        <f t="shared" ref="S318:S326" si="44">T318+U318</f>
        <v>2</v>
      </c>
      <c r="T318" s="376">
        <v>0</v>
      </c>
      <c r="U318" s="376">
        <v>2</v>
      </c>
      <c r="V318" s="376">
        <v>0</v>
      </c>
      <c r="W318" s="370"/>
      <c r="X318" s="668" t="s">
        <v>4366</v>
      </c>
      <c r="Y318" s="376" t="s">
        <v>78</v>
      </c>
      <c r="Z318" s="596" t="s">
        <v>6105</v>
      </c>
      <c r="AA318" s="766"/>
      <c r="AB318" s="596" t="str">
        <f t="shared" si="33"/>
        <v>Unique</v>
      </c>
      <c r="AC318" s="603"/>
      <c r="AD318" s="603"/>
      <c r="AE318" s="603"/>
      <c r="AF318" s="603"/>
      <c r="AG318" s="603"/>
      <c r="AH318" s="603"/>
      <c r="AI318" s="603"/>
      <c r="AJ318" s="603"/>
      <c r="AK318" s="603"/>
      <c r="AL318" s="603"/>
      <c r="AM318" s="603"/>
      <c r="AN318" s="603"/>
      <c r="AO318" s="603"/>
      <c r="AP318" s="603"/>
      <c r="AQ318" s="603"/>
      <c r="AR318" s="603"/>
      <c r="AS318" s="603"/>
      <c r="AT318" s="603"/>
      <c r="AU318" s="603"/>
      <c r="AV318" s="603"/>
      <c r="AW318" s="603"/>
      <c r="AX318" s="603"/>
      <c r="AY318" s="603"/>
      <c r="AZ318" s="603"/>
      <c r="BA318" s="603"/>
      <c r="BB318" s="603"/>
      <c r="BC318" s="603"/>
      <c r="BD318" s="603"/>
      <c r="BE318" s="603"/>
      <c r="BF318" s="603"/>
      <c r="BG318" s="603"/>
      <c r="BH318" s="603"/>
      <c r="BI318" s="603"/>
      <c r="BJ318" s="603"/>
      <c r="BK318" s="603"/>
      <c r="BL318" s="603"/>
      <c r="BM318" s="603"/>
      <c r="BN318" s="603"/>
      <c r="BO318" s="603"/>
      <c r="BP318" s="603"/>
      <c r="BQ318" s="603"/>
      <c r="BR318" s="603"/>
      <c r="BS318" s="603"/>
      <c r="BT318" s="603"/>
      <c r="BU318" s="603"/>
      <c r="BV318" s="603"/>
      <c r="BW318" s="603"/>
      <c r="BX318" s="603"/>
      <c r="BY318" s="603"/>
      <c r="BZ318" s="603"/>
      <c r="CA318" s="603"/>
      <c r="CB318" s="603"/>
      <c r="CC318" s="603"/>
      <c r="CD318" s="603"/>
      <c r="CE318" s="603"/>
      <c r="CF318" s="603"/>
      <c r="CG318" s="603"/>
      <c r="CH318" s="603"/>
      <c r="CI318" s="603"/>
      <c r="CJ318" s="603"/>
      <c r="CK318" s="603"/>
    </row>
    <row r="319" spans="1:89" ht="14.25">
      <c r="A319" s="656" t="str">
        <f t="shared" si="32"/>
        <v>60_1_041021_E_p_ne.po</v>
      </c>
      <c r="B319" s="659" t="s">
        <v>5989</v>
      </c>
      <c r="C319" s="659" t="s">
        <v>5990</v>
      </c>
      <c r="D319" s="658">
        <v>60</v>
      </c>
      <c r="E319" s="658">
        <v>1</v>
      </c>
      <c r="F319" s="658" t="s">
        <v>5755</v>
      </c>
      <c r="G319" s="658" t="s">
        <v>2461</v>
      </c>
      <c r="H319" s="658">
        <v>2021</v>
      </c>
      <c r="I319" s="659" t="s">
        <v>5976</v>
      </c>
      <c r="J319" s="659" t="s">
        <v>5991</v>
      </c>
      <c r="K319" s="659"/>
      <c r="L319" s="659" t="s">
        <v>5723</v>
      </c>
      <c r="M319" s="659" t="s">
        <v>2422</v>
      </c>
      <c r="N319" s="661">
        <f>15+19+17+20+27+20+14</f>
        <v>132</v>
      </c>
      <c r="O319" s="370"/>
      <c r="P319" s="662" t="s">
        <v>2737</v>
      </c>
      <c r="Q319" s="376" t="s">
        <v>2738</v>
      </c>
      <c r="R319" s="376" t="s">
        <v>100</v>
      </c>
      <c r="S319" s="370">
        <f t="shared" si="44"/>
        <v>1</v>
      </c>
      <c r="T319" s="376">
        <v>1</v>
      </c>
      <c r="U319" s="376">
        <v>0</v>
      </c>
      <c r="V319" s="376">
        <v>0</v>
      </c>
      <c r="W319" s="370"/>
      <c r="X319" s="700" t="s">
        <v>720</v>
      </c>
      <c r="Y319" s="376" t="s">
        <v>78</v>
      </c>
      <c r="Z319" s="699" t="s">
        <v>6106</v>
      </c>
      <c r="AA319" s="777"/>
      <c r="AB319" s="699" t="str">
        <f t="shared" si="33"/>
        <v>Unique</v>
      </c>
      <c r="AC319" s="603"/>
      <c r="AD319" s="603"/>
      <c r="AE319" s="603"/>
      <c r="AF319" s="603"/>
      <c r="AG319" s="603"/>
      <c r="AH319" s="603"/>
      <c r="AI319" s="603"/>
      <c r="AJ319" s="603"/>
      <c r="AK319" s="603"/>
      <c r="AL319" s="603"/>
      <c r="AM319" s="603"/>
      <c r="AN319" s="603"/>
      <c r="AO319" s="603"/>
      <c r="AP319" s="603"/>
      <c r="AQ319" s="603"/>
      <c r="AR319" s="603"/>
      <c r="AS319" s="603"/>
      <c r="AT319" s="603"/>
      <c r="AU319" s="603"/>
      <c r="AV319" s="603"/>
      <c r="AW319" s="603"/>
      <c r="AX319" s="603"/>
      <c r="AY319" s="603"/>
      <c r="AZ319" s="603"/>
      <c r="BA319" s="603"/>
      <c r="BB319" s="603"/>
      <c r="BC319" s="603"/>
      <c r="BD319" s="603"/>
      <c r="BE319" s="603"/>
      <c r="BF319" s="603"/>
      <c r="BG319" s="603"/>
      <c r="BH319" s="603"/>
      <c r="BI319" s="603"/>
      <c r="BJ319" s="603"/>
      <c r="BK319" s="603"/>
      <c r="BL319" s="603"/>
      <c r="BM319" s="603"/>
      <c r="BN319" s="603"/>
      <c r="BO319" s="603"/>
      <c r="BP319" s="603"/>
      <c r="BQ319" s="603"/>
      <c r="BR319" s="603"/>
      <c r="BS319" s="603"/>
      <c r="BT319" s="603"/>
      <c r="BU319" s="603"/>
      <c r="BV319" s="603"/>
      <c r="BW319" s="603"/>
      <c r="BX319" s="603"/>
      <c r="BY319" s="603"/>
      <c r="BZ319" s="603"/>
      <c r="CA319" s="603"/>
      <c r="CB319" s="603"/>
      <c r="CC319" s="603"/>
      <c r="CD319" s="603"/>
      <c r="CE319" s="603"/>
      <c r="CF319" s="603"/>
      <c r="CG319" s="603"/>
      <c r="CH319" s="603"/>
      <c r="CI319" s="603"/>
      <c r="CJ319" s="603"/>
      <c r="CK319" s="603"/>
    </row>
    <row r="320" spans="1:89" ht="14.25">
      <c r="A320" s="656" t="str">
        <f t="shared" si="32"/>
        <v>59_1_200921_H_p_ne.po</v>
      </c>
      <c r="B320" s="706" t="s">
        <v>6015</v>
      </c>
      <c r="C320" s="706" t="s">
        <v>6016</v>
      </c>
      <c r="D320" s="707">
        <v>59</v>
      </c>
      <c r="E320" s="707">
        <v>1</v>
      </c>
      <c r="F320" s="707" t="s">
        <v>122</v>
      </c>
      <c r="G320" s="707" t="s">
        <v>5755</v>
      </c>
      <c r="H320" s="707">
        <v>2021</v>
      </c>
      <c r="I320" s="706" t="s">
        <v>5976</v>
      </c>
      <c r="J320" s="706" t="s">
        <v>6017</v>
      </c>
      <c r="K320" s="706"/>
      <c r="L320" s="706" t="s">
        <v>5723</v>
      </c>
      <c r="M320" s="706" t="s">
        <v>2422</v>
      </c>
      <c r="N320" s="661">
        <v>75</v>
      </c>
      <c r="O320" s="370"/>
      <c r="P320" s="662" t="s">
        <v>2737</v>
      </c>
      <c r="Q320" s="376" t="s">
        <v>2738</v>
      </c>
      <c r="R320" s="376" t="s">
        <v>100</v>
      </c>
      <c r="S320" s="370">
        <f t="shared" si="44"/>
        <v>1</v>
      </c>
      <c r="T320" s="376">
        <v>0</v>
      </c>
      <c r="U320" s="376">
        <v>1</v>
      </c>
      <c r="V320" s="376">
        <v>0</v>
      </c>
      <c r="W320" s="370"/>
      <c r="X320" s="700" t="s">
        <v>720</v>
      </c>
      <c r="Y320" s="376" t="s">
        <v>78</v>
      </c>
      <c r="Z320" s="699" t="s">
        <v>6107</v>
      </c>
      <c r="AA320" s="777"/>
      <c r="AB320" s="699" t="str">
        <f t="shared" si="33"/>
        <v>Unique</v>
      </c>
      <c r="AC320" s="603"/>
      <c r="AD320" s="603"/>
      <c r="AE320" s="603"/>
      <c r="AF320" s="603"/>
      <c r="AG320" s="603"/>
      <c r="AH320" s="603"/>
      <c r="AI320" s="603"/>
      <c r="AJ320" s="603"/>
      <c r="AK320" s="603"/>
      <c r="AL320" s="603"/>
      <c r="AM320" s="603"/>
      <c r="AN320" s="603"/>
      <c r="AO320" s="603"/>
      <c r="AP320" s="603"/>
      <c r="AQ320" s="603"/>
      <c r="AR320" s="603"/>
      <c r="AS320" s="603"/>
      <c r="AT320" s="603"/>
      <c r="AU320" s="603"/>
      <c r="AV320" s="603"/>
      <c r="AW320" s="603"/>
      <c r="AX320" s="603"/>
      <c r="AY320" s="603"/>
      <c r="AZ320" s="603"/>
      <c r="BA320" s="603"/>
      <c r="BB320" s="603"/>
      <c r="BC320" s="603"/>
      <c r="BD320" s="603"/>
      <c r="BE320" s="603"/>
      <c r="BF320" s="603"/>
      <c r="BG320" s="603"/>
      <c r="BH320" s="603"/>
      <c r="BI320" s="603"/>
      <c r="BJ320" s="603"/>
      <c r="BK320" s="603"/>
      <c r="BL320" s="603"/>
      <c r="BM320" s="603"/>
      <c r="BN320" s="603"/>
      <c r="BO320" s="603"/>
      <c r="BP320" s="603"/>
      <c r="BQ320" s="603"/>
      <c r="BR320" s="603"/>
      <c r="BS320" s="603"/>
      <c r="BT320" s="603"/>
      <c r="BU320" s="603"/>
      <c r="BV320" s="603"/>
      <c r="BW320" s="603"/>
      <c r="BX320" s="603"/>
      <c r="BY320" s="603"/>
      <c r="BZ320" s="603"/>
      <c r="CA320" s="603"/>
      <c r="CB320" s="603"/>
      <c r="CC320" s="603"/>
      <c r="CD320" s="603"/>
      <c r="CE320" s="603"/>
      <c r="CF320" s="603"/>
      <c r="CG320" s="603"/>
      <c r="CH320" s="603"/>
      <c r="CI320" s="603"/>
      <c r="CJ320" s="603"/>
      <c r="CK320" s="603"/>
    </row>
    <row r="321" spans="1:89" ht="14.25">
      <c r="A321" s="656" t="str">
        <f t="shared" si="32"/>
        <v>59_1_041021_H_p_ne.po</v>
      </c>
      <c r="B321" s="706" t="s">
        <v>6015</v>
      </c>
      <c r="C321" s="706" t="s">
        <v>6016</v>
      </c>
      <c r="D321" s="707">
        <v>59</v>
      </c>
      <c r="E321" s="707">
        <v>1</v>
      </c>
      <c r="F321" s="707" t="s">
        <v>5755</v>
      </c>
      <c r="G321" s="707" t="s">
        <v>2461</v>
      </c>
      <c r="H321" s="707">
        <v>2021</v>
      </c>
      <c r="I321" s="706" t="s">
        <v>5976</v>
      </c>
      <c r="J321" s="706" t="s">
        <v>6017</v>
      </c>
      <c r="K321" s="706"/>
      <c r="L321" s="706" t="s">
        <v>5723</v>
      </c>
      <c r="M321" s="706" t="s">
        <v>2422</v>
      </c>
      <c r="N321" s="661">
        <f>18</f>
        <v>18</v>
      </c>
      <c r="O321" s="370"/>
      <c r="P321" s="662" t="s">
        <v>2737</v>
      </c>
      <c r="Q321" s="376" t="s">
        <v>2738</v>
      </c>
      <c r="R321" s="376" t="s">
        <v>100</v>
      </c>
      <c r="S321" s="370">
        <f t="shared" si="44"/>
        <v>1</v>
      </c>
      <c r="T321" s="376">
        <v>1</v>
      </c>
      <c r="U321" s="376">
        <v>0</v>
      </c>
      <c r="V321" s="376">
        <v>0</v>
      </c>
      <c r="W321" s="370"/>
      <c r="X321" s="700" t="s">
        <v>720</v>
      </c>
      <c r="Y321" s="376" t="s">
        <v>78</v>
      </c>
      <c r="Z321" s="699" t="s">
        <v>6108</v>
      </c>
      <c r="AA321" s="777"/>
      <c r="AB321" s="699" t="str">
        <f t="shared" si="33"/>
        <v>Unique</v>
      </c>
      <c r="AC321" s="603"/>
      <c r="AD321" s="603"/>
      <c r="AE321" s="603"/>
      <c r="AF321" s="603"/>
      <c r="AG321" s="603"/>
      <c r="AH321" s="603"/>
      <c r="AI321" s="603"/>
      <c r="AJ321" s="603"/>
      <c r="AK321" s="603"/>
      <c r="AL321" s="603"/>
      <c r="AM321" s="603"/>
      <c r="AN321" s="603"/>
      <c r="AO321" s="603"/>
      <c r="AP321" s="603"/>
      <c r="AQ321" s="603"/>
      <c r="AR321" s="603"/>
      <c r="AS321" s="603"/>
      <c r="AT321" s="603"/>
      <c r="AU321" s="603"/>
      <c r="AV321" s="603"/>
      <c r="AW321" s="603"/>
      <c r="AX321" s="603"/>
      <c r="AY321" s="603"/>
      <c r="AZ321" s="603"/>
      <c r="BA321" s="603"/>
      <c r="BB321" s="603"/>
      <c r="BC321" s="603"/>
      <c r="BD321" s="603"/>
      <c r="BE321" s="603"/>
      <c r="BF321" s="603"/>
      <c r="BG321" s="603"/>
      <c r="BH321" s="603"/>
      <c r="BI321" s="603"/>
      <c r="BJ321" s="603"/>
      <c r="BK321" s="603"/>
      <c r="BL321" s="603"/>
      <c r="BM321" s="603"/>
      <c r="BN321" s="603"/>
      <c r="BO321" s="603"/>
      <c r="BP321" s="603"/>
      <c r="BQ321" s="603"/>
      <c r="BR321" s="603"/>
      <c r="BS321" s="603"/>
      <c r="BT321" s="603"/>
      <c r="BU321" s="603"/>
      <c r="BV321" s="603"/>
      <c r="BW321" s="603"/>
      <c r="BX321" s="603"/>
      <c r="BY321" s="603"/>
      <c r="BZ321" s="603"/>
      <c r="CA321" s="603"/>
      <c r="CB321" s="603"/>
      <c r="CC321" s="603"/>
      <c r="CD321" s="603"/>
      <c r="CE321" s="603"/>
      <c r="CF321" s="603"/>
      <c r="CG321" s="603"/>
      <c r="CH321" s="603"/>
      <c r="CI321" s="603"/>
      <c r="CJ321" s="603"/>
      <c r="CK321" s="603"/>
    </row>
    <row r="322" spans="1:89" ht="14.25">
      <c r="A322" s="656" t="str">
        <f t="shared" ref="A322:A385" si="45">D322&amp;"_"&amp;E322&amp;"_"&amp;G322&amp;"_"&amp;J322&amp;"_"&amp;P322</f>
        <v>5_1_260721_HAC_p_ne.po</v>
      </c>
      <c r="B322" s="664" t="s">
        <v>5726</v>
      </c>
      <c r="C322" s="664" t="s">
        <v>5727</v>
      </c>
      <c r="D322" s="665">
        <v>5</v>
      </c>
      <c r="E322" s="665">
        <v>1</v>
      </c>
      <c r="F322" s="665" t="s">
        <v>5720</v>
      </c>
      <c r="G322" s="665" t="s">
        <v>5779</v>
      </c>
      <c r="H322" s="665">
        <v>2021</v>
      </c>
      <c r="I322" s="666" t="s">
        <v>5729</v>
      </c>
      <c r="J322" s="666" t="str">
        <f t="shared" ref="J322:J325" si="46">K322&amp;"_p"</f>
        <v>HAC_p</v>
      </c>
      <c r="K322" s="664" t="s">
        <v>5730</v>
      </c>
      <c r="L322" s="666" t="s">
        <v>5723</v>
      </c>
      <c r="M322" s="666" t="s">
        <v>5834</v>
      </c>
      <c r="N322" s="661">
        <v>169</v>
      </c>
      <c r="O322" s="370"/>
      <c r="P322" s="662" t="s">
        <v>2737</v>
      </c>
      <c r="Q322" s="376" t="s">
        <v>2738</v>
      </c>
      <c r="R322" s="376" t="s">
        <v>100</v>
      </c>
      <c r="S322" s="370">
        <f t="shared" si="44"/>
        <v>1</v>
      </c>
      <c r="T322" s="376">
        <v>0</v>
      </c>
      <c r="U322" s="376">
        <v>1</v>
      </c>
      <c r="V322" s="376">
        <v>0</v>
      </c>
      <c r="W322" s="370"/>
      <c r="X322" s="700" t="s">
        <v>720</v>
      </c>
      <c r="Y322" s="376" t="s">
        <v>78</v>
      </c>
      <c r="Z322" s="699" t="s">
        <v>6109</v>
      </c>
      <c r="AA322" s="777"/>
      <c r="AB322" s="699" t="str">
        <f t="shared" ref="AB322:AB385" si="47">IF(COUNTIF(Z:Z, Z322)&gt;1, "Duplicate", "Unique")</f>
        <v>Unique</v>
      </c>
      <c r="AC322" s="603"/>
      <c r="AD322" s="603"/>
      <c r="AE322" s="603"/>
      <c r="AF322" s="603"/>
      <c r="AG322" s="603"/>
      <c r="AH322" s="603"/>
      <c r="AI322" s="603"/>
      <c r="AJ322" s="603"/>
      <c r="AK322" s="603"/>
      <c r="AL322" s="603"/>
      <c r="AM322" s="603"/>
      <c r="AN322" s="603"/>
      <c r="AO322" s="603"/>
      <c r="AP322" s="603"/>
      <c r="AQ322" s="603"/>
      <c r="AR322" s="603"/>
      <c r="AS322" s="603"/>
      <c r="AT322" s="603"/>
      <c r="AU322" s="603"/>
      <c r="AV322" s="603"/>
      <c r="AW322" s="603"/>
      <c r="AX322" s="603"/>
      <c r="AY322" s="603"/>
      <c r="AZ322" s="603"/>
      <c r="BA322" s="603"/>
      <c r="BB322" s="603"/>
      <c r="BC322" s="603"/>
      <c r="BD322" s="603"/>
      <c r="BE322" s="603"/>
      <c r="BF322" s="603"/>
      <c r="BG322" s="603"/>
      <c r="BH322" s="603"/>
      <c r="BI322" s="603"/>
      <c r="BJ322" s="603"/>
      <c r="BK322" s="603"/>
      <c r="BL322" s="603"/>
      <c r="BM322" s="603"/>
      <c r="BN322" s="603"/>
      <c r="BO322" s="603"/>
      <c r="BP322" s="603"/>
      <c r="BQ322" s="603"/>
      <c r="BR322" s="603"/>
      <c r="BS322" s="603"/>
      <c r="BT322" s="603"/>
      <c r="BU322" s="603"/>
      <c r="BV322" s="603"/>
      <c r="BW322" s="603"/>
      <c r="BX322" s="603"/>
      <c r="BY322" s="603"/>
      <c r="BZ322" s="603"/>
      <c r="CA322" s="603"/>
      <c r="CB322" s="603"/>
      <c r="CC322" s="603"/>
      <c r="CD322" s="603"/>
      <c r="CE322" s="603"/>
      <c r="CF322" s="603"/>
      <c r="CG322" s="603"/>
      <c r="CH322" s="603"/>
      <c r="CI322" s="603"/>
      <c r="CJ322" s="603"/>
      <c r="CK322" s="603"/>
    </row>
    <row r="323" spans="1:89" ht="14.25">
      <c r="A323" s="656" t="str">
        <f t="shared" si="45"/>
        <v>5_1_140621_HAC_p_ne.te</v>
      </c>
      <c r="B323" s="664" t="s">
        <v>5726</v>
      </c>
      <c r="C323" s="664" t="s">
        <v>5727</v>
      </c>
      <c r="D323" s="665">
        <v>5</v>
      </c>
      <c r="E323" s="665">
        <v>1</v>
      </c>
      <c r="F323" s="665" t="s">
        <v>2084</v>
      </c>
      <c r="G323" s="665" t="s">
        <v>5827</v>
      </c>
      <c r="H323" s="665">
        <v>2021</v>
      </c>
      <c r="I323" s="666" t="s">
        <v>5729</v>
      </c>
      <c r="J323" s="666" t="str">
        <f t="shared" si="46"/>
        <v>HAC_p</v>
      </c>
      <c r="K323" s="664" t="s">
        <v>5730</v>
      </c>
      <c r="L323" s="666" t="s">
        <v>5723</v>
      </c>
      <c r="M323" s="666" t="s">
        <v>476</v>
      </c>
      <c r="N323" s="661">
        <f t="shared" ref="N323:N324" si="48">31+7+1+2+18+18+33</f>
        <v>110</v>
      </c>
      <c r="O323" s="370"/>
      <c r="P323" s="662" t="s">
        <v>3711</v>
      </c>
      <c r="Q323" s="376" t="s">
        <v>3335</v>
      </c>
      <c r="R323" s="376" t="s">
        <v>100</v>
      </c>
      <c r="S323" s="370">
        <f t="shared" si="44"/>
        <v>1</v>
      </c>
      <c r="T323" s="376">
        <v>0</v>
      </c>
      <c r="U323" s="376">
        <v>1</v>
      </c>
      <c r="V323" s="376">
        <v>0</v>
      </c>
      <c r="W323" s="370"/>
      <c r="X323" s="700" t="s">
        <v>720</v>
      </c>
      <c r="Y323" s="376" t="s">
        <v>78</v>
      </c>
      <c r="Z323" s="699" t="s">
        <v>6110</v>
      </c>
      <c r="AA323" s="777"/>
      <c r="AB323" s="699" t="str">
        <f t="shared" si="47"/>
        <v>Unique</v>
      </c>
      <c r="AC323" s="603"/>
      <c r="AD323" s="603"/>
      <c r="AE323" s="603"/>
      <c r="AF323" s="603"/>
      <c r="AG323" s="603"/>
      <c r="AH323" s="603"/>
      <c r="AI323" s="603"/>
      <c r="AJ323" s="603"/>
      <c r="AK323" s="603"/>
      <c r="AL323" s="603"/>
      <c r="AM323" s="603"/>
      <c r="AN323" s="603"/>
      <c r="AO323" s="603"/>
      <c r="AP323" s="603"/>
      <c r="AQ323" s="603"/>
      <c r="AR323" s="603"/>
      <c r="AS323" s="603"/>
      <c r="AT323" s="603"/>
      <c r="AU323" s="603"/>
      <c r="AV323" s="603"/>
      <c r="AW323" s="603"/>
      <c r="AX323" s="603"/>
      <c r="AY323" s="603"/>
      <c r="AZ323" s="603"/>
      <c r="BA323" s="603"/>
      <c r="BB323" s="603"/>
      <c r="BC323" s="603"/>
      <c r="BD323" s="603"/>
      <c r="BE323" s="603"/>
      <c r="BF323" s="603"/>
      <c r="BG323" s="603"/>
      <c r="BH323" s="603"/>
      <c r="BI323" s="603"/>
      <c r="BJ323" s="603"/>
      <c r="BK323" s="603"/>
      <c r="BL323" s="603"/>
      <c r="BM323" s="603"/>
      <c r="BN323" s="603"/>
      <c r="BO323" s="603"/>
      <c r="BP323" s="603"/>
      <c r="BQ323" s="603"/>
      <c r="BR323" s="603"/>
      <c r="BS323" s="603"/>
      <c r="BT323" s="603"/>
      <c r="BU323" s="603"/>
      <c r="BV323" s="603"/>
      <c r="BW323" s="603"/>
      <c r="BX323" s="603"/>
      <c r="BY323" s="603"/>
      <c r="BZ323" s="603"/>
      <c r="CA323" s="603"/>
      <c r="CB323" s="603"/>
      <c r="CC323" s="603"/>
      <c r="CD323" s="603"/>
      <c r="CE323" s="603"/>
      <c r="CF323" s="603"/>
      <c r="CG323" s="603"/>
      <c r="CH323" s="603"/>
      <c r="CI323" s="603"/>
      <c r="CJ323" s="603"/>
      <c r="CK323" s="603"/>
    </row>
    <row r="324" spans="1:89" ht="14.25">
      <c r="A324" s="656" t="str">
        <f t="shared" si="45"/>
        <v>5_1_140621_HAC_p_ne.me</v>
      </c>
      <c r="B324" s="664" t="s">
        <v>5726</v>
      </c>
      <c r="C324" s="664" t="s">
        <v>5727</v>
      </c>
      <c r="D324" s="665">
        <v>5</v>
      </c>
      <c r="E324" s="665">
        <v>1</v>
      </c>
      <c r="F324" s="665" t="s">
        <v>2084</v>
      </c>
      <c r="G324" s="665" t="s">
        <v>5827</v>
      </c>
      <c r="H324" s="665">
        <v>2021</v>
      </c>
      <c r="I324" s="666" t="s">
        <v>5729</v>
      </c>
      <c r="J324" s="666" t="str">
        <f t="shared" si="46"/>
        <v>HAC_p</v>
      </c>
      <c r="K324" s="664" t="s">
        <v>5730</v>
      </c>
      <c r="L324" s="666" t="s">
        <v>5723</v>
      </c>
      <c r="M324" s="666" t="s">
        <v>476</v>
      </c>
      <c r="N324" s="661">
        <f t="shared" si="48"/>
        <v>110</v>
      </c>
      <c r="O324" s="370"/>
      <c r="P324" s="662" t="s">
        <v>3339</v>
      </c>
      <c r="Q324" s="376" t="s">
        <v>3340</v>
      </c>
      <c r="R324" s="376" t="s">
        <v>100</v>
      </c>
      <c r="S324" s="370">
        <f t="shared" si="44"/>
        <v>1</v>
      </c>
      <c r="T324" s="376">
        <v>1</v>
      </c>
      <c r="U324" s="376">
        <v>0</v>
      </c>
      <c r="V324" s="376">
        <v>0</v>
      </c>
      <c r="W324" s="370"/>
      <c r="X324" s="700" t="s">
        <v>720</v>
      </c>
      <c r="Y324" s="376" t="s">
        <v>78</v>
      </c>
      <c r="Z324" s="699" t="s">
        <v>6111</v>
      </c>
      <c r="AA324" s="777"/>
      <c r="AB324" s="699" t="str">
        <f t="shared" si="47"/>
        <v>Unique</v>
      </c>
      <c r="AC324" s="603"/>
      <c r="AD324" s="603"/>
      <c r="AE324" s="603"/>
      <c r="AF324" s="603"/>
      <c r="AG324" s="603"/>
      <c r="AH324" s="603"/>
      <c r="AI324" s="603"/>
      <c r="AJ324" s="603"/>
      <c r="AK324" s="603"/>
      <c r="AL324" s="603"/>
      <c r="AM324" s="603"/>
      <c r="AN324" s="603"/>
      <c r="AO324" s="603"/>
      <c r="AP324" s="603"/>
      <c r="AQ324" s="603"/>
      <c r="AR324" s="603"/>
      <c r="AS324" s="603"/>
      <c r="AT324" s="603"/>
      <c r="AU324" s="603"/>
      <c r="AV324" s="603"/>
      <c r="AW324" s="603"/>
      <c r="AX324" s="603"/>
      <c r="AY324" s="603"/>
      <c r="AZ324" s="603"/>
      <c r="BA324" s="603"/>
      <c r="BB324" s="603"/>
      <c r="BC324" s="603"/>
      <c r="BD324" s="603"/>
      <c r="BE324" s="603"/>
      <c r="BF324" s="603"/>
      <c r="BG324" s="603"/>
      <c r="BH324" s="603"/>
      <c r="BI324" s="603"/>
      <c r="BJ324" s="603"/>
      <c r="BK324" s="603"/>
      <c r="BL324" s="603"/>
      <c r="BM324" s="603"/>
      <c r="BN324" s="603"/>
      <c r="BO324" s="603"/>
      <c r="BP324" s="603"/>
      <c r="BQ324" s="603"/>
      <c r="BR324" s="603"/>
      <c r="BS324" s="603"/>
      <c r="BT324" s="603"/>
      <c r="BU324" s="603"/>
      <c r="BV324" s="603"/>
      <c r="BW324" s="603"/>
      <c r="BX324" s="603"/>
      <c r="BY324" s="603"/>
      <c r="BZ324" s="603"/>
      <c r="CA324" s="603"/>
      <c r="CB324" s="603"/>
      <c r="CC324" s="603"/>
      <c r="CD324" s="603"/>
      <c r="CE324" s="603"/>
      <c r="CF324" s="603"/>
      <c r="CG324" s="603"/>
      <c r="CH324" s="603"/>
      <c r="CI324" s="603"/>
      <c r="CJ324" s="603"/>
      <c r="CK324" s="603"/>
    </row>
    <row r="325" spans="1:89" ht="14.25">
      <c r="A325" s="656" t="str">
        <f t="shared" si="45"/>
        <v>14_1_260721_HAM_p_ne.po</v>
      </c>
      <c r="B325" s="657" t="s">
        <v>5717</v>
      </c>
      <c r="C325" s="657" t="s">
        <v>5718</v>
      </c>
      <c r="D325" s="658">
        <v>14</v>
      </c>
      <c r="E325" s="658">
        <v>1</v>
      </c>
      <c r="F325" s="658" t="s">
        <v>5720</v>
      </c>
      <c r="G325" s="658" t="s">
        <v>5779</v>
      </c>
      <c r="H325" s="658">
        <v>2021</v>
      </c>
      <c r="I325" s="659" t="s">
        <v>5729</v>
      </c>
      <c r="J325" s="659" t="str">
        <f t="shared" si="46"/>
        <v>HAM_p</v>
      </c>
      <c r="K325" s="657" t="s">
        <v>5722</v>
      </c>
      <c r="L325" s="659" t="s">
        <v>5723</v>
      </c>
      <c r="M325" s="659" t="s">
        <v>476</v>
      </c>
      <c r="N325" s="661">
        <v>235</v>
      </c>
      <c r="O325" s="370" t="s">
        <v>6112</v>
      </c>
      <c r="P325" s="662" t="s">
        <v>2737</v>
      </c>
      <c r="Q325" s="376" t="s">
        <v>2738</v>
      </c>
      <c r="R325" s="376" t="s">
        <v>100</v>
      </c>
      <c r="S325" s="370">
        <f t="shared" si="44"/>
        <v>3</v>
      </c>
      <c r="T325" s="376">
        <v>0</v>
      </c>
      <c r="U325" s="376">
        <v>3</v>
      </c>
      <c r="V325" s="376">
        <v>0</v>
      </c>
      <c r="W325" s="370"/>
      <c r="X325" s="700" t="s">
        <v>720</v>
      </c>
      <c r="Y325" s="376" t="s">
        <v>78</v>
      </c>
      <c r="Z325" s="699" t="s">
        <v>6113</v>
      </c>
      <c r="AA325" s="777"/>
      <c r="AB325" s="699" t="str">
        <f t="shared" si="47"/>
        <v>Unique</v>
      </c>
      <c r="AC325" s="603"/>
      <c r="AD325" s="603"/>
      <c r="AE325" s="603"/>
      <c r="AF325" s="603"/>
      <c r="AG325" s="603"/>
      <c r="AH325" s="603"/>
      <c r="AI325" s="603"/>
      <c r="AJ325" s="603"/>
      <c r="AK325" s="603"/>
      <c r="AL325" s="603"/>
      <c r="AM325" s="603"/>
      <c r="AN325" s="603"/>
      <c r="AO325" s="603"/>
      <c r="AP325" s="603"/>
      <c r="AQ325" s="603"/>
      <c r="AR325" s="603"/>
      <c r="AS325" s="603"/>
      <c r="AT325" s="603"/>
      <c r="AU325" s="603"/>
      <c r="AV325" s="603"/>
      <c r="AW325" s="603"/>
      <c r="AX325" s="603"/>
      <c r="AY325" s="603"/>
      <c r="AZ325" s="603"/>
      <c r="BA325" s="603"/>
      <c r="BB325" s="603"/>
      <c r="BC325" s="603"/>
      <c r="BD325" s="603"/>
      <c r="BE325" s="603"/>
      <c r="BF325" s="603"/>
      <c r="BG325" s="603"/>
      <c r="BH325" s="603"/>
      <c r="BI325" s="603"/>
      <c r="BJ325" s="603"/>
      <c r="BK325" s="603"/>
      <c r="BL325" s="603"/>
      <c r="BM325" s="603"/>
      <c r="BN325" s="603"/>
      <c r="BO325" s="603"/>
      <c r="BP325" s="603"/>
      <c r="BQ325" s="603"/>
      <c r="BR325" s="603"/>
      <c r="BS325" s="603"/>
      <c r="BT325" s="603"/>
      <c r="BU325" s="603"/>
      <c r="BV325" s="603"/>
      <c r="BW325" s="603"/>
      <c r="BX325" s="603"/>
      <c r="BY325" s="603"/>
      <c r="BZ325" s="603"/>
      <c r="CA325" s="603"/>
      <c r="CB325" s="603"/>
      <c r="CC325" s="603"/>
      <c r="CD325" s="603"/>
      <c r="CE325" s="603"/>
      <c r="CF325" s="603"/>
      <c r="CG325" s="603"/>
      <c r="CH325" s="603"/>
      <c r="CI325" s="603"/>
      <c r="CJ325" s="603"/>
      <c r="CK325" s="603"/>
    </row>
    <row r="326" spans="1:89" ht="14.25">
      <c r="A326" s="656" t="str">
        <f t="shared" si="45"/>
        <v>69_1_120721_HEF_p_ph.pe</v>
      </c>
      <c r="B326" s="666" t="s">
        <v>5974</v>
      </c>
      <c r="C326" s="666" t="s">
        <v>5975</v>
      </c>
      <c r="D326" s="665">
        <v>69</v>
      </c>
      <c r="E326" s="665">
        <v>1</v>
      </c>
      <c r="F326" s="665" t="s">
        <v>5719</v>
      </c>
      <c r="G326" s="665" t="s">
        <v>5720</v>
      </c>
      <c r="H326" s="665">
        <v>2021</v>
      </c>
      <c r="I326" s="666" t="s">
        <v>5976</v>
      </c>
      <c r="J326" s="666" t="s">
        <v>5977</v>
      </c>
      <c r="K326" s="666"/>
      <c r="L326" s="666" t="s">
        <v>5723</v>
      </c>
      <c r="M326" s="666" t="s">
        <v>2422</v>
      </c>
      <c r="N326" s="661">
        <f>51+63+56+51+50+40+26</f>
        <v>337</v>
      </c>
      <c r="O326" s="370"/>
      <c r="P326" s="662" t="s">
        <v>3722</v>
      </c>
      <c r="Q326" s="376" t="s">
        <v>3723</v>
      </c>
      <c r="R326" s="376" t="s">
        <v>100</v>
      </c>
      <c r="S326" s="370">
        <f t="shared" si="44"/>
        <v>1</v>
      </c>
      <c r="T326" s="376">
        <v>0</v>
      </c>
      <c r="U326" s="376">
        <v>1</v>
      </c>
      <c r="V326" s="376">
        <v>0</v>
      </c>
      <c r="W326" s="370"/>
      <c r="X326" s="663" t="s">
        <v>720</v>
      </c>
      <c r="Y326" s="376" t="s">
        <v>78</v>
      </c>
      <c r="Z326" s="699" t="s">
        <v>6114</v>
      </c>
      <c r="AA326" s="777"/>
      <c r="AB326" s="699" t="str">
        <f t="shared" si="47"/>
        <v>Unique</v>
      </c>
      <c r="AC326" s="603"/>
      <c r="AD326" s="603"/>
      <c r="AE326" s="603"/>
      <c r="AF326" s="603"/>
      <c r="AG326" s="603"/>
      <c r="AH326" s="603"/>
      <c r="AI326" s="603"/>
      <c r="AJ326" s="603"/>
      <c r="AK326" s="603"/>
      <c r="AL326" s="603"/>
      <c r="AM326" s="603"/>
      <c r="AN326" s="603"/>
      <c r="AO326" s="603"/>
      <c r="AP326" s="603"/>
      <c r="AQ326" s="603"/>
      <c r="AR326" s="603"/>
      <c r="AS326" s="603"/>
      <c r="AT326" s="603"/>
      <c r="AU326" s="603"/>
      <c r="AV326" s="603"/>
      <c r="AW326" s="603"/>
      <c r="AX326" s="603"/>
      <c r="AY326" s="603"/>
      <c r="AZ326" s="603"/>
      <c r="BA326" s="603"/>
      <c r="BB326" s="603"/>
      <c r="BC326" s="603"/>
      <c r="BD326" s="603"/>
      <c r="BE326" s="603"/>
      <c r="BF326" s="603"/>
      <c r="BG326" s="603"/>
      <c r="BH326" s="603"/>
      <c r="BI326" s="603"/>
      <c r="BJ326" s="603"/>
      <c r="BK326" s="603"/>
      <c r="BL326" s="603"/>
      <c r="BM326" s="603"/>
      <c r="BN326" s="603"/>
      <c r="BO326" s="603"/>
      <c r="BP326" s="603"/>
      <c r="BQ326" s="603"/>
      <c r="BR326" s="603"/>
      <c r="BS326" s="603"/>
      <c r="BT326" s="603"/>
      <c r="BU326" s="603"/>
      <c r="BV326" s="603"/>
      <c r="BW326" s="603"/>
      <c r="BX326" s="603"/>
      <c r="BY326" s="603"/>
      <c r="BZ326" s="603"/>
      <c r="CA326" s="603"/>
      <c r="CB326" s="603"/>
      <c r="CC326" s="603"/>
      <c r="CD326" s="603"/>
      <c r="CE326" s="603"/>
      <c r="CF326" s="603"/>
      <c r="CG326" s="603"/>
      <c r="CH326" s="603"/>
      <c r="CI326" s="603"/>
      <c r="CJ326" s="603"/>
      <c r="CK326" s="603"/>
    </row>
    <row r="327" spans="1:89" ht="14.25">
      <c r="A327" s="656" t="str">
        <f t="shared" si="45"/>
        <v>28_1_250923_D_p_er.te</v>
      </c>
      <c r="B327" s="660" t="s">
        <v>6115</v>
      </c>
      <c r="C327" s="660" t="s">
        <v>6116</v>
      </c>
      <c r="D327" s="709">
        <v>28</v>
      </c>
      <c r="E327" s="709">
        <v>1</v>
      </c>
      <c r="F327" s="661">
        <v>110923</v>
      </c>
      <c r="G327" s="661">
        <v>250923</v>
      </c>
      <c r="H327" s="661">
        <v>2023</v>
      </c>
      <c r="I327" s="660"/>
      <c r="J327" s="710" t="s">
        <v>6117</v>
      </c>
      <c r="K327" s="688" t="s">
        <v>6118</v>
      </c>
      <c r="L327" s="710" t="s">
        <v>5723</v>
      </c>
      <c r="M327" s="710" t="s">
        <v>2422</v>
      </c>
      <c r="N327" s="661">
        <f t="shared" ref="N327:N330" si="49">50+50+19</f>
        <v>119</v>
      </c>
      <c r="O327" s="370" t="s">
        <v>6119</v>
      </c>
      <c r="P327" s="662" t="s">
        <v>521</v>
      </c>
      <c r="Q327" s="376" t="s">
        <v>522</v>
      </c>
      <c r="R327" s="376" t="s">
        <v>5978</v>
      </c>
      <c r="S327" s="376">
        <v>2</v>
      </c>
      <c r="T327" s="376">
        <v>0</v>
      </c>
      <c r="U327" s="376">
        <v>2</v>
      </c>
      <c r="V327" s="376">
        <v>0</v>
      </c>
      <c r="W327" s="370"/>
      <c r="X327" s="700" t="s">
        <v>4389</v>
      </c>
      <c r="Y327" s="376" t="s">
        <v>78</v>
      </c>
      <c r="Z327" s="596" t="s">
        <v>6120</v>
      </c>
      <c r="AA327" s="766"/>
      <c r="AB327" s="596" t="str">
        <f t="shared" si="47"/>
        <v>Unique</v>
      </c>
      <c r="AC327" s="603"/>
      <c r="AD327" s="603"/>
      <c r="AE327" s="603"/>
      <c r="AF327" s="603"/>
      <c r="AG327" s="603"/>
      <c r="AH327" s="603"/>
      <c r="AI327" s="603"/>
      <c r="AJ327" s="603"/>
      <c r="AK327" s="603"/>
      <c r="AL327" s="603"/>
      <c r="AM327" s="603"/>
      <c r="AN327" s="603"/>
      <c r="AO327" s="603"/>
      <c r="AP327" s="603"/>
      <c r="AQ327" s="603"/>
      <c r="AR327" s="603"/>
      <c r="AS327" s="603"/>
      <c r="AT327" s="603"/>
      <c r="AU327" s="603"/>
      <c r="AV327" s="603"/>
      <c r="AW327" s="603"/>
      <c r="AX327" s="603"/>
      <c r="AY327" s="603"/>
      <c r="AZ327" s="603"/>
      <c r="BA327" s="603"/>
      <c r="BB327" s="603"/>
      <c r="BC327" s="603"/>
      <c r="BD327" s="603"/>
      <c r="BE327" s="603"/>
      <c r="BF327" s="603"/>
      <c r="BG327" s="603"/>
      <c r="BH327" s="603"/>
      <c r="BI327" s="603"/>
      <c r="BJ327" s="603"/>
      <c r="BK327" s="603"/>
      <c r="BL327" s="603"/>
      <c r="BM327" s="603"/>
      <c r="BN327" s="603"/>
      <c r="BO327" s="603"/>
      <c r="BP327" s="603"/>
      <c r="BQ327" s="603"/>
      <c r="BR327" s="603"/>
      <c r="BS327" s="603"/>
      <c r="BT327" s="603"/>
      <c r="BU327" s="603"/>
      <c r="BV327" s="603"/>
      <c r="BW327" s="603"/>
      <c r="BX327" s="603"/>
      <c r="BY327" s="603"/>
      <c r="BZ327" s="603"/>
      <c r="CA327" s="603"/>
      <c r="CB327" s="603"/>
      <c r="CC327" s="603"/>
      <c r="CD327" s="603"/>
      <c r="CE327" s="603"/>
      <c r="CF327" s="603"/>
      <c r="CG327" s="603"/>
      <c r="CH327" s="603"/>
      <c r="CI327" s="603"/>
      <c r="CJ327" s="603"/>
      <c r="CK327" s="603"/>
    </row>
    <row r="328" spans="1:89" ht="14.25">
      <c r="A328" s="656" t="str">
        <f t="shared" si="45"/>
        <v>28_1_250923_D_p_ep.ba</v>
      </c>
      <c r="B328" s="660" t="s">
        <v>6115</v>
      </c>
      <c r="C328" s="660" t="s">
        <v>6116</v>
      </c>
      <c r="D328" s="709">
        <v>28</v>
      </c>
      <c r="E328" s="709">
        <v>1</v>
      </c>
      <c r="F328" s="661">
        <v>110923</v>
      </c>
      <c r="G328" s="661">
        <v>250923</v>
      </c>
      <c r="H328" s="661">
        <v>2023</v>
      </c>
      <c r="I328" s="660"/>
      <c r="J328" s="710" t="s">
        <v>6117</v>
      </c>
      <c r="K328" s="688" t="s">
        <v>6118</v>
      </c>
      <c r="L328" s="710" t="s">
        <v>5723</v>
      </c>
      <c r="M328" s="710" t="s">
        <v>2422</v>
      </c>
      <c r="N328" s="661">
        <f t="shared" si="49"/>
        <v>119</v>
      </c>
      <c r="O328" s="370" t="s">
        <v>6119</v>
      </c>
      <c r="P328" s="662" t="s">
        <v>84</v>
      </c>
      <c r="Q328" s="376" t="s">
        <v>85</v>
      </c>
      <c r="R328" s="376" t="s">
        <v>5978</v>
      </c>
      <c r="S328" s="376">
        <v>3</v>
      </c>
      <c r="T328" s="376">
        <v>2</v>
      </c>
      <c r="U328" s="376">
        <v>1</v>
      </c>
      <c r="V328" s="376">
        <v>0</v>
      </c>
      <c r="W328" s="370"/>
      <c r="X328" s="700" t="s">
        <v>4389</v>
      </c>
      <c r="Y328" s="376" t="s">
        <v>78</v>
      </c>
      <c r="Z328" s="596" t="s">
        <v>6121</v>
      </c>
      <c r="AA328" s="766"/>
      <c r="AB328" s="596" t="str">
        <f t="shared" si="47"/>
        <v>Unique</v>
      </c>
      <c r="AC328" s="603"/>
      <c r="AD328" s="603"/>
      <c r="AE328" s="603"/>
      <c r="AF328" s="603"/>
      <c r="AG328" s="603"/>
      <c r="AH328" s="603"/>
      <c r="AI328" s="603"/>
      <c r="AJ328" s="603"/>
      <c r="AK328" s="603"/>
      <c r="AL328" s="603"/>
      <c r="AM328" s="603"/>
      <c r="AN328" s="603"/>
      <c r="AO328" s="603"/>
      <c r="AP328" s="603"/>
      <c r="AQ328" s="603"/>
      <c r="AR328" s="603"/>
      <c r="AS328" s="603"/>
      <c r="AT328" s="603"/>
      <c r="AU328" s="603"/>
      <c r="AV328" s="603"/>
      <c r="AW328" s="603"/>
      <c r="AX328" s="603"/>
      <c r="AY328" s="603"/>
      <c r="AZ328" s="603"/>
      <c r="BA328" s="603"/>
      <c r="BB328" s="603"/>
      <c r="BC328" s="603"/>
      <c r="BD328" s="603"/>
      <c r="BE328" s="603"/>
      <c r="BF328" s="603"/>
      <c r="BG328" s="603"/>
      <c r="BH328" s="603"/>
      <c r="BI328" s="603"/>
      <c r="BJ328" s="603"/>
      <c r="BK328" s="603"/>
      <c r="BL328" s="603"/>
      <c r="BM328" s="603"/>
      <c r="BN328" s="603"/>
      <c r="BO328" s="603"/>
      <c r="BP328" s="603"/>
      <c r="BQ328" s="603"/>
      <c r="BR328" s="603"/>
      <c r="BS328" s="603"/>
      <c r="BT328" s="603"/>
      <c r="BU328" s="603"/>
      <c r="BV328" s="603"/>
      <c r="BW328" s="603"/>
      <c r="BX328" s="603"/>
      <c r="BY328" s="603"/>
      <c r="BZ328" s="603"/>
      <c r="CA328" s="603"/>
      <c r="CB328" s="603"/>
      <c r="CC328" s="603"/>
      <c r="CD328" s="603"/>
      <c r="CE328" s="603"/>
      <c r="CF328" s="603"/>
      <c r="CG328" s="603"/>
      <c r="CH328" s="603"/>
      <c r="CI328" s="603"/>
      <c r="CJ328" s="603"/>
      <c r="CK328" s="603"/>
    </row>
    <row r="329" spans="1:89" ht="14.25">
      <c r="A329" s="656" t="str">
        <f t="shared" si="45"/>
        <v>28_1_250923_D_p_sp.</v>
      </c>
      <c r="B329" s="660" t="s">
        <v>6115</v>
      </c>
      <c r="C329" s="660" t="s">
        <v>6116</v>
      </c>
      <c r="D329" s="709">
        <v>28</v>
      </c>
      <c r="E329" s="709">
        <v>1</v>
      </c>
      <c r="F329" s="661">
        <v>110923</v>
      </c>
      <c r="G329" s="661">
        <v>250923</v>
      </c>
      <c r="H329" s="661">
        <v>2023</v>
      </c>
      <c r="I329" s="660"/>
      <c r="J329" s="710" t="s">
        <v>6117</v>
      </c>
      <c r="K329" s="688" t="s">
        <v>6118</v>
      </c>
      <c r="L329" s="710" t="s">
        <v>5723</v>
      </c>
      <c r="M329" s="710" t="s">
        <v>2422</v>
      </c>
      <c r="N329" s="661">
        <f t="shared" si="49"/>
        <v>119</v>
      </c>
      <c r="O329" s="370" t="s">
        <v>6119</v>
      </c>
      <c r="P329" s="662" t="s">
        <v>1163</v>
      </c>
      <c r="Q329" s="376" t="s">
        <v>1164</v>
      </c>
      <c r="R329" s="376" t="s">
        <v>5978</v>
      </c>
      <c r="S329" s="376">
        <v>17</v>
      </c>
      <c r="T329" s="376">
        <v>0</v>
      </c>
      <c r="U329" s="376">
        <v>17</v>
      </c>
      <c r="V329" s="376">
        <v>0</v>
      </c>
      <c r="W329" s="370"/>
      <c r="X329" s="700" t="s">
        <v>4389</v>
      </c>
      <c r="Y329" s="376" t="s">
        <v>78</v>
      </c>
      <c r="Z329" s="596" t="s">
        <v>6122</v>
      </c>
      <c r="AA329" s="766"/>
      <c r="AB329" s="596" t="str">
        <f t="shared" si="47"/>
        <v>Unique</v>
      </c>
      <c r="AC329" s="603"/>
      <c r="AD329" s="603"/>
      <c r="AE329" s="603"/>
      <c r="AF329" s="603"/>
      <c r="AG329" s="603"/>
      <c r="AH329" s="603"/>
      <c r="AI329" s="603"/>
      <c r="AJ329" s="603"/>
      <c r="AK329" s="603"/>
      <c r="AL329" s="603"/>
      <c r="AM329" s="603"/>
      <c r="AN329" s="603"/>
      <c r="AO329" s="603"/>
      <c r="AP329" s="603"/>
      <c r="AQ329" s="603"/>
      <c r="AR329" s="603"/>
      <c r="AS329" s="603"/>
      <c r="AT329" s="603"/>
      <c r="AU329" s="603"/>
      <c r="AV329" s="603"/>
      <c r="AW329" s="603"/>
      <c r="AX329" s="603"/>
      <c r="AY329" s="603"/>
      <c r="AZ329" s="603"/>
      <c r="BA329" s="603"/>
      <c r="BB329" s="603"/>
      <c r="BC329" s="603"/>
      <c r="BD329" s="603"/>
      <c r="BE329" s="603"/>
      <c r="BF329" s="603"/>
      <c r="BG329" s="603"/>
      <c r="BH329" s="603"/>
      <c r="BI329" s="603"/>
      <c r="BJ329" s="603"/>
      <c r="BK329" s="603"/>
      <c r="BL329" s="603"/>
      <c r="BM329" s="603"/>
      <c r="BN329" s="603"/>
      <c r="BO329" s="603"/>
      <c r="BP329" s="603"/>
      <c r="BQ329" s="603"/>
      <c r="BR329" s="603"/>
      <c r="BS329" s="603"/>
      <c r="BT329" s="603"/>
      <c r="BU329" s="603"/>
      <c r="BV329" s="603"/>
      <c r="BW329" s="603"/>
      <c r="BX329" s="603"/>
      <c r="BY329" s="603"/>
      <c r="BZ329" s="603"/>
      <c r="CA329" s="603"/>
      <c r="CB329" s="603"/>
      <c r="CC329" s="603"/>
      <c r="CD329" s="603"/>
      <c r="CE329" s="603"/>
      <c r="CF329" s="603"/>
      <c r="CG329" s="603"/>
      <c r="CH329" s="603"/>
      <c r="CI329" s="603"/>
      <c r="CJ329" s="603"/>
      <c r="CK329" s="603"/>
    </row>
    <row r="330" spans="1:89" ht="14.25">
      <c r="A330" s="656" t="str">
        <f t="shared" si="45"/>
        <v>28_1_250923_D_p_sp.sc</v>
      </c>
      <c r="B330" s="660" t="s">
        <v>6115</v>
      </c>
      <c r="C330" s="660" t="s">
        <v>6116</v>
      </c>
      <c r="D330" s="709">
        <v>28</v>
      </c>
      <c r="E330" s="709">
        <v>1</v>
      </c>
      <c r="F330" s="661">
        <v>110923</v>
      </c>
      <c r="G330" s="661">
        <v>250923</v>
      </c>
      <c r="H330" s="661">
        <v>2023</v>
      </c>
      <c r="I330" s="660"/>
      <c r="J330" s="710" t="s">
        <v>6117</v>
      </c>
      <c r="K330" s="688" t="s">
        <v>6118</v>
      </c>
      <c r="L330" s="710" t="s">
        <v>5723</v>
      </c>
      <c r="M330" s="710" t="s">
        <v>2422</v>
      </c>
      <c r="N330" s="661">
        <f t="shared" si="49"/>
        <v>119</v>
      </c>
      <c r="O330" s="370" t="s">
        <v>6119</v>
      </c>
      <c r="P330" s="662" t="s">
        <v>509</v>
      </c>
      <c r="Q330" s="376" t="s">
        <v>510</v>
      </c>
      <c r="R330" s="376" t="s">
        <v>5978</v>
      </c>
      <c r="S330" s="376">
        <v>11</v>
      </c>
      <c r="T330" s="376">
        <v>11</v>
      </c>
      <c r="U330" s="376">
        <v>0</v>
      </c>
      <c r="V330" s="376">
        <v>0</v>
      </c>
      <c r="W330" s="370"/>
      <c r="X330" s="700" t="s">
        <v>4389</v>
      </c>
      <c r="Y330" s="376" t="s">
        <v>78</v>
      </c>
      <c r="Z330" s="596" t="s">
        <v>6123</v>
      </c>
      <c r="AA330" s="766"/>
      <c r="AB330" s="596" t="str">
        <f t="shared" si="47"/>
        <v>Unique</v>
      </c>
      <c r="AC330" s="603"/>
      <c r="AD330" s="603"/>
      <c r="AE330" s="603"/>
      <c r="AF330" s="603"/>
      <c r="AG330" s="603"/>
      <c r="AH330" s="603"/>
      <c r="AI330" s="603"/>
      <c r="AJ330" s="603"/>
      <c r="AK330" s="603"/>
      <c r="AL330" s="603"/>
      <c r="AM330" s="603"/>
      <c r="AN330" s="603"/>
      <c r="AO330" s="603"/>
      <c r="AP330" s="603"/>
      <c r="AQ330" s="603"/>
      <c r="AR330" s="603"/>
      <c r="AS330" s="603"/>
      <c r="AT330" s="603"/>
      <c r="AU330" s="603"/>
      <c r="AV330" s="603"/>
      <c r="AW330" s="603"/>
      <c r="AX330" s="603"/>
      <c r="AY330" s="603"/>
      <c r="AZ330" s="603"/>
      <c r="BA330" s="603"/>
      <c r="BB330" s="603"/>
      <c r="BC330" s="603"/>
      <c r="BD330" s="603"/>
      <c r="BE330" s="603"/>
      <c r="BF330" s="603"/>
      <c r="BG330" s="603"/>
      <c r="BH330" s="603"/>
      <c r="BI330" s="603"/>
      <c r="BJ330" s="603"/>
      <c r="BK330" s="603"/>
      <c r="BL330" s="603"/>
      <c r="BM330" s="603"/>
      <c r="BN330" s="603"/>
      <c r="BO330" s="603"/>
      <c r="BP330" s="603"/>
      <c r="BQ330" s="603"/>
      <c r="BR330" s="603"/>
      <c r="BS330" s="603"/>
      <c r="BT330" s="603"/>
      <c r="BU330" s="603"/>
      <c r="BV330" s="603"/>
      <c r="BW330" s="603"/>
      <c r="BX330" s="603"/>
      <c r="BY330" s="603"/>
      <c r="BZ330" s="603"/>
      <c r="CA330" s="603"/>
      <c r="CB330" s="603"/>
      <c r="CC330" s="603"/>
      <c r="CD330" s="603"/>
      <c r="CE330" s="603"/>
      <c r="CF330" s="603"/>
      <c r="CG330" s="603"/>
      <c r="CH330" s="603"/>
      <c r="CI330" s="603"/>
      <c r="CJ330" s="603"/>
      <c r="CK330" s="603"/>
    </row>
    <row r="331" spans="1:89" ht="14.25">
      <c r="A331" s="656" t="str">
        <f t="shared" si="45"/>
        <v>28_1_110923_D_p_ep.ba</v>
      </c>
      <c r="B331" s="660" t="s">
        <v>6115</v>
      </c>
      <c r="C331" s="660" t="s">
        <v>6116</v>
      </c>
      <c r="D331" s="709">
        <v>28</v>
      </c>
      <c r="E331" s="709">
        <v>1</v>
      </c>
      <c r="F331" s="661"/>
      <c r="G331" s="661">
        <v>110923</v>
      </c>
      <c r="H331" s="661">
        <v>2023</v>
      </c>
      <c r="I331" s="660"/>
      <c r="J331" s="710" t="s">
        <v>6117</v>
      </c>
      <c r="K331" s="688" t="s">
        <v>6118</v>
      </c>
      <c r="L331" s="710" t="s">
        <v>5723</v>
      </c>
      <c r="M331" s="710" t="s">
        <v>2422</v>
      </c>
      <c r="N331" s="661">
        <f t="shared" ref="N331:N333" si="50">50+9+2</f>
        <v>61</v>
      </c>
      <c r="O331" s="370" t="s">
        <v>6124</v>
      </c>
      <c r="P331" s="662" t="s">
        <v>84</v>
      </c>
      <c r="Q331" s="376" t="s">
        <v>85</v>
      </c>
      <c r="R331" s="376" t="s">
        <v>5978</v>
      </c>
      <c r="S331" s="376">
        <v>3</v>
      </c>
      <c r="T331" s="376">
        <v>1</v>
      </c>
      <c r="U331" s="376">
        <v>2</v>
      </c>
      <c r="V331" s="376">
        <v>0</v>
      </c>
      <c r="W331" s="370"/>
      <c r="X331" s="700" t="s">
        <v>4418</v>
      </c>
      <c r="Y331" s="376" t="s">
        <v>78</v>
      </c>
      <c r="Z331" s="596" t="s">
        <v>6125</v>
      </c>
      <c r="AA331" s="766"/>
      <c r="AB331" s="596" t="str">
        <f t="shared" si="47"/>
        <v>Unique</v>
      </c>
      <c r="AC331" s="603"/>
      <c r="AD331" s="603"/>
      <c r="AE331" s="603"/>
      <c r="AF331" s="603"/>
      <c r="AG331" s="603"/>
      <c r="AH331" s="603"/>
      <c r="AI331" s="603"/>
      <c r="AJ331" s="603"/>
      <c r="AK331" s="603"/>
      <c r="AL331" s="603"/>
      <c r="AM331" s="603"/>
      <c r="AN331" s="603"/>
      <c r="AO331" s="603"/>
      <c r="AP331" s="603"/>
      <c r="AQ331" s="603"/>
      <c r="AR331" s="603"/>
      <c r="AS331" s="603"/>
      <c r="AT331" s="603"/>
      <c r="AU331" s="603"/>
      <c r="AV331" s="603"/>
      <c r="AW331" s="603"/>
      <c r="AX331" s="603"/>
      <c r="AY331" s="603"/>
      <c r="AZ331" s="603"/>
      <c r="BA331" s="603"/>
      <c r="BB331" s="603"/>
      <c r="BC331" s="603"/>
      <c r="BD331" s="603"/>
      <c r="BE331" s="603"/>
      <c r="BF331" s="603"/>
      <c r="BG331" s="603"/>
      <c r="BH331" s="603"/>
      <c r="BI331" s="603"/>
      <c r="BJ331" s="603"/>
      <c r="BK331" s="603"/>
      <c r="BL331" s="603"/>
      <c r="BM331" s="603"/>
      <c r="BN331" s="603"/>
      <c r="BO331" s="603"/>
      <c r="BP331" s="603"/>
      <c r="BQ331" s="603"/>
      <c r="BR331" s="603"/>
      <c r="BS331" s="603"/>
      <c r="BT331" s="603"/>
      <c r="BU331" s="603"/>
      <c r="BV331" s="603"/>
      <c r="BW331" s="603"/>
      <c r="BX331" s="603"/>
      <c r="BY331" s="603"/>
      <c r="BZ331" s="603"/>
      <c r="CA331" s="603"/>
      <c r="CB331" s="603"/>
      <c r="CC331" s="603"/>
      <c r="CD331" s="603"/>
      <c r="CE331" s="603"/>
      <c r="CF331" s="603"/>
      <c r="CG331" s="603"/>
      <c r="CH331" s="603"/>
      <c r="CI331" s="603"/>
      <c r="CJ331" s="603"/>
      <c r="CK331" s="603"/>
    </row>
    <row r="332" spans="1:89" ht="14.25">
      <c r="A332" s="656" t="str">
        <f t="shared" si="45"/>
        <v>28_1_110923_D_p_sp.</v>
      </c>
      <c r="B332" s="660" t="s">
        <v>6115</v>
      </c>
      <c r="C332" s="660" t="s">
        <v>6116</v>
      </c>
      <c r="D332" s="709">
        <v>28</v>
      </c>
      <c r="E332" s="709">
        <v>1</v>
      </c>
      <c r="F332" s="661"/>
      <c r="G332" s="661">
        <v>110923</v>
      </c>
      <c r="H332" s="661">
        <v>2023</v>
      </c>
      <c r="I332" s="660"/>
      <c r="J332" s="710" t="s">
        <v>6117</v>
      </c>
      <c r="K332" s="688" t="s">
        <v>6118</v>
      </c>
      <c r="L332" s="710" t="s">
        <v>5723</v>
      </c>
      <c r="M332" s="710" t="s">
        <v>2422</v>
      </c>
      <c r="N332" s="661">
        <f t="shared" si="50"/>
        <v>61</v>
      </c>
      <c r="O332" s="370" t="s">
        <v>6124</v>
      </c>
      <c r="P332" s="662" t="s">
        <v>1163</v>
      </c>
      <c r="Q332" s="376" t="s">
        <v>1164</v>
      </c>
      <c r="R332" s="376" t="s">
        <v>5978</v>
      </c>
      <c r="S332" s="376">
        <v>3</v>
      </c>
      <c r="T332" s="376">
        <v>0</v>
      </c>
      <c r="U332" s="376">
        <v>3</v>
      </c>
      <c r="V332" s="376">
        <v>0</v>
      </c>
      <c r="W332" s="370"/>
      <c r="X332" s="700" t="s">
        <v>4418</v>
      </c>
      <c r="Y332" s="376" t="s">
        <v>78</v>
      </c>
      <c r="Z332" s="596" t="s">
        <v>6126</v>
      </c>
      <c r="AA332" s="766"/>
      <c r="AB332" s="596" t="str">
        <f t="shared" si="47"/>
        <v>Unique</v>
      </c>
      <c r="AC332" s="603"/>
      <c r="AD332" s="603"/>
      <c r="AE332" s="603"/>
      <c r="AF332" s="603"/>
      <c r="AG332" s="603"/>
      <c r="AH332" s="603"/>
      <c r="AI332" s="603"/>
      <c r="AJ332" s="603"/>
      <c r="AK332" s="603"/>
      <c r="AL332" s="603"/>
      <c r="AM332" s="603"/>
      <c r="AN332" s="603"/>
      <c r="AO332" s="603"/>
      <c r="AP332" s="603"/>
      <c r="AQ332" s="603"/>
      <c r="AR332" s="603"/>
      <c r="AS332" s="603"/>
      <c r="AT332" s="603"/>
      <c r="AU332" s="603"/>
      <c r="AV332" s="603"/>
      <c r="AW332" s="603"/>
      <c r="AX332" s="603"/>
      <c r="AY332" s="603"/>
      <c r="AZ332" s="603"/>
      <c r="BA332" s="603"/>
      <c r="BB332" s="603"/>
      <c r="BC332" s="603"/>
      <c r="BD332" s="603"/>
      <c r="BE332" s="603"/>
      <c r="BF332" s="603"/>
      <c r="BG332" s="603"/>
      <c r="BH332" s="603"/>
      <c r="BI332" s="603"/>
      <c r="BJ332" s="603"/>
      <c r="BK332" s="603"/>
      <c r="BL332" s="603"/>
      <c r="BM332" s="603"/>
      <c r="BN332" s="603"/>
      <c r="BO332" s="603"/>
      <c r="BP332" s="603"/>
      <c r="BQ332" s="603"/>
      <c r="BR332" s="603"/>
      <c r="BS332" s="603"/>
      <c r="BT332" s="603"/>
      <c r="BU332" s="603"/>
      <c r="BV332" s="603"/>
      <c r="BW332" s="603"/>
      <c r="BX332" s="603"/>
      <c r="BY332" s="603"/>
      <c r="BZ332" s="603"/>
      <c r="CA332" s="603"/>
      <c r="CB332" s="603"/>
      <c r="CC332" s="603"/>
      <c r="CD332" s="603"/>
      <c r="CE332" s="603"/>
      <c r="CF332" s="603"/>
      <c r="CG332" s="603"/>
      <c r="CH332" s="603"/>
      <c r="CI332" s="603"/>
      <c r="CJ332" s="603"/>
      <c r="CK332" s="603"/>
    </row>
    <row r="333" spans="1:89" ht="14.25">
      <c r="A333" s="656" t="str">
        <f t="shared" si="45"/>
        <v>28_1_110923_D_p_sp.sc</v>
      </c>
      <c r="B333" s="660" t="s">
        <v>6115</v>
      </c>
      <c r="C333" s="660" t="s">
        <v>6116</v>
      </c>
      <c r="D333" s="709">
        <v>28</v>
      </c>
      <c r="E333" s="709">
        <v>1</v>
      </c>
      <c r="F333" s="661"/>
      <c r="G333" s="661">
        <v>110923</v>
      </c>
      <c r="H333" s="661">
        <v>2023</v>
      </c>
      <c r="I333" s="660"/>
      <c r="J333" s="710" t="s">
        <v>6117</v>
      </c>
      <c r="K333" s="688" t="s">
        <v>6118</v>
      </c>
      <c r="L333" s="710" t="s">
        <v>5723</v>
      </c>
      <c r="M333" s="710" t="s">
        <v>2422</v>
      </c>
      <c r="N333" s="661">
        <f t="shared" si="50"/>
        <v>61</v>
      </c>
      <c r="O333" s="370" t="s">
        <v>6124</v>
      </c>
      <c r="P333" s="662" t="s">
        <v>509</v>
      </c>
      <c r="Q333" s="376" t="s">
        <v>510</v>
      </c>
      <c r="R333" s="376" t="s">
        <v>5978</v>
      </c>
      <c r="S333" s="376">
        <v>4</v>
      </c>
      <c r="T333" s="376">
        <v>4</v>
      </c>
      <c r="U333" s="376">
        <v>0</v>
      </c>
      <c r="V333" s="376">
        <v>0</v>
      </c>
      <c r="W333" s="370"/>
      <c r="X333" s="700" t="s">
        <v>4418</v>
      </c>
      <c r="Y333" s="376" t="s">
        <v>78</v>
      </c>
      <c r="Z333" s="596" t="s">
        <v>6127</v>
      </c>
      <c r="AA333" s="766"/>
      <c r="AB333" s="596" t="str">
        <f t="shared" si="47"/>
        <v>Unique</v>
      </c>
      <c r="AC333" s="603"/>
      <c r="AD333" s="603"/>
      <c r="AE333" s="603"/>
      <c r="AF333" s="603"/>
      <c r="AG333" s="603"/>
      <c r="AH333" s="603"/>
      <c r="AI333" s="603"/>
      <c r="AJ333" s="603"/>
      <c r="AK333" s="603"/>
      <c r="AL333" s="603"/>
      <c r="AM333" s="603"/>
      <c r="AN333" s="603"/>
      <c r="AO333" s="603"/>
      <c r="AP333" s="603"/>
      <c r="AQ333" s="603"/>
      <c r="AR333" s="603"/>
      <c r="AS333" s="603"/>
      <c r="AT333" s="603"/>
      <c r="AU333" s="603"/>
      <c r="AV333" s="603"/>
      <c r="AW333" s="603"/>
      <c r="AX333" s="603"/>
      <c r="AY333" s="603"/>
      <c r="AZ333" s="603"/>
      <c r="BA333" s="603"/>
      <c r="BB333" s="603"/>
      <c r="BC333" s="603"/>
      <c r="BD333" s="603"/>
      <c r="BE333" s="603"/>
      <c r="BF333" s="603"/>
      <c r="BG333" s="603"/>
      <c r="BH333" s="603"/>
      <c r="BI333" s="603"/>
      <c r="BJ333" s="603"/>
      <c r="BK333" s="603"/>
      <c r="BL333" s="603"/>
      <c r="BM333" s="603"/>
      <c r="BN333" s="603"/>
      <c r="BO333" s="603"/>
      <c r="BP333" s="603"/>
      <c r="BQ333" s="603"/>
      <c r="BR333" s="603"/>
      <c r="BS333" s="603"/>
      <c r="BT333" s="603"/>
      <c r="BU333" s="603"/>
      <c r="BV333" s="603"/>
      <c r="BW333" s="603"/>
      <c r="BX333" s="603"/>
      <c r="BY333" s="603"/>
      <c r="BZ333" s="603"/>
      <c r="CA333" s="603"/>
      <c r="CB333" s="603"/>
      <c r="CC333" s="603"/>
      <c r="CD333" s="603"/>
      <c r="CE333" s="603"/>
      <c r="CF333" s="603"/>
      <c r="CG333" s="603"/>
      <c r="CH333" s="603"/>
      <c r="CI333" s="603"/>
      <c r="CJ333" s="603"/>
      <c r="CK333" s="603"/>
    </row>
    <row r="334" spans="1:89" ht="14.25">
      <c r="A334" s="656" t="str">
        <f t="shared" si="45"/>
        <v>21_1_250923_Erp_p_sp.</v>
      </c>
      <c r="B334" s="660" t="s">
        <v>6128</v>
      </c>
      <c r="C334" s="660" t="s">
        <v>6129</v>
      </c>
      <c r="D334" s="711">
        <v>21</v>
      </c>
      <c r="E334" s="711">
        <v>1</v>
      </c>
      <c r="F334" s="661">
        <v>110923</v>
      </c>
      <c r="G334" s="661">
        <v>250923</v>
      </c>
      <c r="H334" s="661">
        <v>2023</v>
      </c>
      <c r="I334" s="660"/>
      <c r="J334" s="712" t="s">
        <v>6130</v>
      </c>
      <c r="K334" s="688" t="s">
        <v>6118</v>
      </c>
      <c r="L334" s="712" t="s">
        <v>5723</v>
      </c>
      <c r="M334" s="712" t="s">
        <v>2422</v>
      </c>
      <c r="N334" s="661">
        <f t="shared" ref="N334:N336" si="51">50+0</f>
        <v>50</v>
      </c>
      <c r="O334" s="370" t="s">
        <v>6131</v>
      </c>
      <c r="P334" s="662" t="s">
        <v>1163</v>
      </c>
      <c r="Q334" s="376" t="s">
        <v>1164</v>
      </c>
      <c r="R334" s="376" t="s">
        <v>5978</v>
      </c>
      <c r="S334" s="376">
        <v>6</v>
      </c>
      <c r="T334" s="376">
        <v>6</v>
      </c>
      <c r="U334" s="376">
        <v>0</v>
      </c>
      <c r="V334" s="376">
        <v>0</v>
      </c>
      <c r="W334" s="370"/>
      <c r="X334" s="700" t="s">
        <v>4418</v>
      </c>
      <c r="Y334" s="376" t="s">
        <v>78</v>
      </c>
      <c r="Z334" s="596" t="s">
        <v>6132</v>
      </c>
      <c r="AA334" s="766"/>
      <c r="AB334" s="596" t="str">
        <f t="shared" si="47"/>
        <v>Unique</v>
      </c>
      <c r="AC334" s="603"/>
      <c r="AD334" s="603"/>
      <c r="AE334" s="603"/>
      <c r="AF334" s="603"/>
      <c r="AG334" s="603"/>
      <c r="AH334" s="603"/>
      <c r="AI334" s="603"/>
      <c r="AJ334" s="603"/>
      <c r="AK334" s="603"/>
      <c r="AL334" s="603"/>
      <c r="AM334" s="603"/>
      <c r="AN334" s="603"/>
      <c r="AO334" s="603"/>
      <c r="AP334" s="603"/>
      <c r="AQ334" s="603"/>
      <c r="AR334" s="603"/>
      <c r="AS334" s="603"/>
      <c r="AT334" s="603"/>
      <c r="AU334" s="603"/>
      <c r="AV334" s="603"/>
      <c r="AW334" s="603"/>
      <c r="AX334" s="603"/>
      <c r="AY334" s="603"/>
      <c r="AZ334" s="603"/>
      <c r="BA334" s="603"/>
      <c r="BB334" s="603"/>
      <c r="BC334" s="603"/>
      <c r="BD334" s="603"/>
      <c r="BE334" s="603"/>
      <c r="BF334" s="603"/>
      <c r="BG334" s="603"/>
      <c r="BH334" s="603"/>
      <c r="BI334" s="603"/>
      <c r="BJ334" s="603"/>
      <c r="BK334" s="603"/>
      <c r="BL334" s="603"/>
      <c r="BM334" s="603"/>
      <c r="BN334" s="603"/>
      <c r="BO334" s="603"/>
      <c r="BP334" s="603"/>
      <c r="BQ334" s="603"/>
      <c r="BR334" s="603"/>
      <c r="BS334" s="603"/>
      <c r="BT334" s="603"/>
      <c r="BU334" s="603"/>
      <c r="BV334" s="603"/>
      <c r="BW334" s="603"/>
      <c r="BX334" s="603"/>
      <c r="BY334" s="603"/>
      <c r="BZ334" s="603"/>
      <c r="CA334" s="603"/>
      <c r="CB334" s="603"/>
      <c r="CC334" s="603"/>
      <c r="CD334" s="603"/>
      <c r="CE334" s="603"/>
      <c r="CF334" s="603"/>
      <c r="CG334" s="603"/>
      <c r="CH334" s="603"/>
      <c r="CI334" s="603"/>
      <c r="CJ334" s="603"/>
      <c r="CK334" s="603"/>
    </row>
    <row r="335" spans="1:89" ht="14.25">
      <c r="A335" s="656" t="str">
        <f t="shared" si="45"/>
        <v>21_1_250923_Erp_p_sp.sc</v>
      </c>
      <c r="B335" s="660" t="s">
        <v>6128</v>
      </c>
      <c r="C335" s="660" t="s">
        <v>6129</v>
      </c>
      <c r="D335" s="711">
        <v>21</v>
      </c>
      <c r="E335" s="711">
        <v>1</v>
      </c>
      <c r="F335" s="661">
        <v>110923</v>
      </c>
      <c r="G335" s="661">
        <v>250923</v>
      </c>
      <c r="H335" s="661">
        <v>2023</v>
      </c>
      <c r="I335" s="660"/>
      <c r="J335" s="712" t="s">
        <v>6130</v>
      </c>
      <c r="K335" s="688" t="s">
        <v>6118</v>
      </c>
      <c r="L335" s="712" t="s">
        <v>5723</v>
      </c>
      <c r="M335" s="712" t="s">
        <v>2422</v>
      </c>
      <c r="N335" s="661">
        <f t="shared" si="51"/>
        <v>50</v>
      </c>
      <c r="O335" s="370" t="s">
        <v>6131</v>
      </c>
      <c r="P335" s="662" t="s">
        <v>509</v>
      </c>
      <c r="Q335" s="376" t="s">
        <v>510</v>
      </c>
      <c r="R335" s="376" t="s">
        <v>5978</v>
      </c>
      <c r="S335" s="376">
        <v>2</v>
      </c>
      <c r="T335" s="376">
        <v>2</v>
      </c>
      <c r="U335" s="376">
        <v>0</v>
      </c>
      <c r="V335" s="376">
        <v>0</v>
      </c>
      <c r="W335" s="370"/>
      <c r="X335" s="700" t="s">
        <v>4418</v>
      </c>
      <c r="Y335" s="376" t="s">
        <v>78</v>
      </c>
      <c r="Z335" s="596" t="s">
        <v>6133</v>
      </c>
      <c r="AA335" s="766"/>
      <c r="AB335" s="596" t="str">
        <f t="shared" si="47"/>
        <v>Unique</v>
      </c>
      <c r="AC335" s="603"/>
      <c r="AD335" s="603"/>
      <c r="AE335" s="603"/>
      <c r="AF335" s="603"/>
      <c r="AG335" s="603"/>
      <c r="AH335" s="603"/>
      <c r="AI335" s="603"/>
      <c r="AJ335" s="603"/>
      <c r="AK335" s="603"/>
      <c r="AL335" s="603"/>
      <c r="AM335" s="603"/>
      <c r="AN335" s="603"/>
      <c r="AO335" s="603"/>
      <c r="AP335" s="603"/>
      <c r="AQ335" s="603"/>
      <c r="AR335" s="603"/>
      <c r="AS335" s="603"/>
      <c r="AT335" s="603"/>
      <c r="AU335" s="603"/>
      <c r="AV335" s="603"/>
      <c r="AW335" s="603"/>
      <c r="AX335" s="603"/>
      <c r="AY335" s="603"/>
      <c r="AZ335" s="603"/>
      <c r="BA335" s="603"/>
      <c r="BB335" s="603"/>
      <c r="BC335" s="603"/>
      <c r="BD335" s="603"/>
      <c r="BE335" s="603"/>
      <c r="BF335" s="603"/>
      <c r="BG335" s="603"/>
      <c r="BH335" s="603"/>
      <c r="BI335" s="603"/>
      <c r="BJ335" s="603"/>
      <c r="BK335" s="603"/>
      <c r="BL335" s="603"/>
      <c r="BM335" s="603"/>
      <c r="BN335" s="603"/>
      <c r="BO335" s="603"/>
      <c r="BP335" s="603"/>
      <c r="BQ335" s="603"/>
      <c r="BR335" s="603"/>
      <c r="BS335" s="603"/>
      <c r="BT335" s="603"/>
      <c r="BU335" s="603"/>
      <c r="BV335" s="603"/>
      <c r="BW335" s="603"/>
      <c r="BX335" s="603"/>
      <c r="BY335" s="603"/>
      <c r="BZ335" s="603"/>
      <c r="CA335" s="603"/>
      <c r="CB335" s="603"/>
      <c r="CC335" s="603"/>
      <c r="CD335" s="603"/>
      <c r="CE335" s="603"/>
      <c r="CF335" s="603"/>
      <c r="CG335" s="603"/>
      <c r="CH335" s="603"/>
      <c r="CI335" s="603"/>
      <c r="CJ335" s="603"/>
      <c r="CK335" s="603"/>
    </row>
    <row r="336" spans="1:89" ht="14.25">
      <c r="A336" s="656" t="str">
        <f t="shared" si="45"/>
        <v>21_1_250923_Erp_p_ep.ba</v>
      </c>
      <c r="B336" s="660" t="s">
        <v>6128</v>
      </c>
      <c r="C336" s="660" t="s">
        <v>6129</v>
      </c>
      <c r="D336" s="711">
        <v>21</v>
      </c>
      <c r="E336" s="711">
        <v>1</v>
      </c>
      <c r="F336" s="661">
        <v>110923</v>
      </c>
      <c r="G336" s="661">
        <v>250923</v>
      </c>
      <c r="H336" s="661">
        <v>2023</v>
      </c>
      <c r="I336" s="660"/>
      <c r="J336" s="712" t="s">
        <v>6130</v>
      </c>
      <c r="K336" s="688" t="s">
        <v>6118</v>
      </c>
      <c r="L336" s="712" t="s">
        <v>5723</v>
      </c>
      <c r="M336" s="712" t="s">
        <v>2422</v>
      </c>
      <c r="N336" s="661">
        <f t="shared" si="51"/>
        <v>50</v>
      </c>
      <c r="O336" s="370" t="s">
        <v>6131</v>
      </c>
      <c r="P336" s="662" t="s">
        <v>84</v>
      </c>
      <c r="Q336" s="376" t="s">
        <v>85</v>
      </c>
      <c r="R336" s="376" t="s">
        <v>5978</v>
      </c>
      <c r="S336" s="376">
        <v>1</v>
      </c>
      <c r="T336" s="376">
        <v>1</v>
      </c>
      <c r="U336" s="376">
        <v>0</v>
      </c>
      <c r="V336" s="376">
        <v>0</v>
      </c>
      <c r="W336" s="370"/>
      <c r="X336" s="700" t="s">
        <v>4418</v>
      </c>
      <c r="Y336" s="376" t="s">
        <v>78</v>
      </c>
      <c r="Z336" s="596" t="s">
        <v>6134</v>
      </c>
      <c r="AA336" s="766"/>
      <c r="AB336" s="596" t="str">
        <f t="shared" si="47"/>
        <v>Unique</v>
      </c>
      <c r="AC336" s="603"/>
      <c r="AD336" s="603"/>
      <c r="AE336" s="603"/>
      <c r="AF336" s="603"/>
      <c r="AG336" s="603"/>
      <c r="AH336" s="603"/>
      <c r="AI336" s="603"/>
      <c r="AJ336" s="603"/>
      <c r="AK336" s="603"/>
      <c r="AL336" s="603"/>
      <c r="AM336" s="603"/>
      <c r="AN336" s="603"/>
      <c r="AO336" s="603"/>
      <c r="AP336" s="603"/>
      <c r="AQ336" s="603"/>
      <c r="AR336" s="603"/>
      <c r="AS336" s="603"/>
      <c r="AT336" s="603"/>
      <c r="AU336" s="603"/>
      <c r="AV336" s="603"/>
      <c r="AW336" s="603"/>
      <c r="AX336" s="603"/>
      <c r="AY336" s="603"/>
      <c r="AZ336" s="603"/>
      <c r="BA336" s="603"/>
      <c r="BB336" s="603"/>
      <c r="BC336" s="603"/>
      <c r="BD336" s="603"/>
      <c r="BE336" s="603"/>
      <c r="BF336" s="603"/>
      <c r="BG336" s="603"/>
      <c r="BH336" s="603"/>
      <c r="BI336" s="603"/>
      <c r="BJ336" s="603"/>
      <c r="BK336" s="603"/>
      <c r="BL336" s="603"/>
      <c r="BM336" s="603"/>
      <c r="BN336" s="603"/>
      <c r="BO336" s="603"/>
      <c r="BP336" s="603"/>
      <c r="BQ336" s="603"/>
      <c r="BR336" s="603"/>
      <c r="BS336" s="603"/>
      <c r="BT336" s="603"/>
      <c r="BU336" s="603"/>
      <c r="BV336" s="603"/>
      <c r="BW336" s="603"/>
      <c r="BX336" s="603"/>
      <c r="BY336" s="603"/>
      <c r="BZ336" s="603"/>
      <c r="CA336" s="603"/>
      <c r="CB336" s="603"/>
      <c r="CC336" s="603"/>
      <c r="CD336" s="603"/>
      <c r="CE336" s="603"/>
      <c r="CF336" s="603"/>
      <c r="CG336" s="603"/>
      <c r="CH336" s="603"/>
      <c r="CI336" s="603"/>
      <c r="CJ336" s="603"/>
      <c r="CK336" s="603"/>
    </row>
    <row r="337" spans="1:89" ht="14.25">
      <c r="A337" s="656" t="str">
        <f t="shared" si="45"/>
        <v>27_1_091023_W_p_ep.ba</v>
      </c>
      <c r="B337" s="660" t="s">
        <v>6135</v>
      </c>
      <c r="C337" s="660" t="s">
        <v>6136</v>
      </c>
      <c r="D337" s="713">
        <v>27</v>
      </c>
      <c r="E337" s="713">
        <v>1</v>
      </c>
      <c r="F337" s="661">
        <v>250923</v>
      </c>
      <c r="G337" s="714" t="s">
        <v>373</v>
      </c>
      <c r="H337" s="661">
        <v>2023</v>
      </c>
      <c r="I337" s="660"/>
      <c r="J337" s="715" t="s">
        <v>6137</v>
      </c>
      <c r="K337" s="688" t="s">
        <v>6118</v>
      </c>
      <c r="L337" s="715" t="s">
        <v>5723</v>
      </c>
      <c r="M337" s="715" t="s">
        <v>2422</v>
      </c>
      <c r="N337" s="661">
        <f t="shared" ref="N337:N341" si="52">50+35</f>
        <v>85</v>
      </c>
      <c r="O337" s="370" t="s">
        <v>6139</v>
      </c>
      <c r="P337" s="662" t="s">
        <v>84</v>
      </c>
      <c r="Q337" s="376" t="s">
        <v>85</v>
      </c>
      <c r="R337" s="376" t="s">
        <v>5978</v>
      </c>
      <c r="S337" s="376">
        <v>8</v>
      </c>
      <c r="T337" s="376">
        <v>4</v>
      </c>
      <c r="U337" s="376">
        <v>4</v>
      </c>
      <c r="V337" s="376">
        <v>0</v>
      </c>
      <c r="W337" s="370"/>
      <c r="X337" s="700" t="s">
        <v>4436</v>
      </c>
      <c r="Y337" s="376" t="s">
        <v>78</v>
      </c>
      <c r="Z337" s="596" t="s">
        <v>6140</v>
      </c>
      <c r="AA337" s="766"/>
      <c r="AB337" s="596" t="str">
        <f t="shared" si="47"/>
        <v>Unique</v>
      </c>
      <c r="AC337" s="603"/>
      <c r="AD337" s="603"/>
      <c r="AE337" s="603"/>
      <c r="AF337" s="603"/>
      <c r="AG337" s="603"/>
      <c r="AH337" s="603"/>
      <c r="AI337" s="603"/>
      <c r="AJ337" s="603"/>
      <c r="AK337" s="603"/>
      <c r="AL337" s="603"/>
      <c r="AM337" s="603"/>
      <c r="AN337" s="603"/>
      <c r="AO337" s="603"/>
      <c r="AP337" s="603"/>
      <c r="AQ337" s="603"/>
      <c r="AR337" s="603"/>
      <c r="AS337" s="603"/>
      <c r="AT337" s="603"/>
      <c r="AU337" s="603"/>
      <c r="AV337" s="603"/>
      <c r="AW337" s="603"/>
      <c r="AX337" s="603"/>
      <c r="AY337" s="603"/>
      <c r="AZ337" s="603"/>
      <c r="BA337" s="603"/>
      <c r="BB337" s="603"/>
      <c r="BC337" s="603"/>
      <c r="BD337" s="603"/>
      <c r="BE337" s="603"/>
      <c r="BF337" s="603"/>
      <c r="BG337" s="603"/>
      <c r="BH337" s="603"/>
      <c r="BI337" s="603"/>
      <c r="BJ337" s="603"/>
      <c r="BK337" s="603"/>
      <c r="BL337" s="603"/>
      <c r="BM337" s="603"/>
      <c r="BN337" s="603"/>
      <c r="BO337" s="603"/>
      <c r="BP337" s="603"/>
      <c r="BQ337" s="603"/>
      <c r="BR337" s="603"/>
      <c r="BS337" s="603"/>
      <c r="BT337" s="603"/>
      <c r="BU337" s="603"/>
      <c r="BV337" s="603"/>
      <c r="BW337" s="603"/>
      <c r="BX337" s="603"/>
      <c r="BY337" s="603"/>
      <c r="BZ337" s="603"/>
      <c r="CA337" s="603"/>
      <c r="CB337" s="603"/>
      <c r="CC337" s="603"/>
      <c r="CD337" s="603"/>
      <c r="CE337" s="603"/>
      <c r="CF337" s="603"/>
      <c r="CG337" s="603"/>
      <c r="CH337" s="603"/>
      <c r="CI337" s="603"/>
      <c r="CJ337" s="603"/>
      <c r="CK337" s="603"/>
    </row>
    <row r="338" spans="1:89" ht="14.25">
      <c r="A338" s="656" t="str">
        <f t="shared" si="45"/>
        <v>27_1_091023_W_p_sp.</v>
      </c>
      <c r="B338" s="660" t="s">
        <v>6135</v>
      </c>
      <c r="C338" s="660" t="s">
        <v>6136</v>
      </c>
      <c r="D338" s="713">
        <v>27</v>
      </c>
      <c r="E338" s="713">
        <v>1</v>
      </c>
      <c r="F338" s="661">
        <v>250923</v>
      </c>
      <c r="G338" s="714" t="s">
        <v>373</v>
      </c>
      <c r="H338" s="661">
        <v>2023</v>
      </c>
      <c r="I338" s="660"/>
      <c r="J338" s="715" t="s">
        <v>6137</v>
      </c>
      <c r="K338" s="688" t="s">
        <v>6118</v>
      </c>
      <c r="L338" s="715" t="s">
        <v>5723</v>
      </c>
      <c r="M338" s="715" t="s">
        <v>2422</v>
      </c>
      <c r="N338" s="661">
        <f t="shared" si="52"/>
        <v>85</v>
      </c>
      <c r="O338" s="370" t="s">
        <v>6139</v>
      </c>
      <c r="P338" s="708" t="s">
        <v>1163</v>
      </c>
      <c r="Q338" s="376" t="s">
        <v>1164</v>
      </c>
      <c r="R338" s="376" t="s">
        <v>5978</v>
      </c>
      <c r="S338" s="376">
        <v>7</v>
      </c>
      <c r="T338" s="376">
        <v>0</v>
      </c>
      <c r="U338" s="376">
        <v>7</v>
      </c>
      <c r="V338" s="376">
        <v>0</v>
      </c>
      <c r="W338" s="370"/>
      <c r="X338" s="700" t="s">
        <v>4436</v>
      </c>
      <c r="Y338" s="376" t="s">
        <v>78</v>
      </c>
      <c r="Z338" s="596" t="s">
        <v>6141</v>
      </c>
      <c r="AA338" s="766"/>
      <c r="AB338" s="596" t="str">
        <f t="shared" si="47"/>
        <v>Unique</v>
      </c>
      <c r="AC338" s="603"/>
      <c r="AD338" s="603"/>
      <c r="AE338" s="603"/>
      <c r="AF338" s="603"/>
      <c r="AG338" s="603"/>
      <c r="AH338" s="603"/>
      <c r="AI338" s="603"/>
      <c r="AJ338" s="603"/>
      <c r="AK338" s="603"/>
      <c r="AL338" s="603"/>
      <c r="AM338" s="603"/>
      <c r="AN338" s="603"/>
      <c r="AO338" s="603"/>
      <c r="AP338" s="603"/>
      <c r="AQ338" s="603"/>
      <c r="AR338" s="603"/>
      <c r="AS338" s="603"/>
      <c r="AT338" s="603"/>
      <c r="AU338" s="603"/>
      <c r="AV338" s="603"/>
      <c r="AW338" s="603"/>
      <c r="AX338" s="603"/>
      <c r="AY338" s="603"/>
      <c r="AZ338" s="603"/>
      <c r="BA338" s="603"/>
      <c r="BB338" s="603"/>
      <c r="BC338" s="603"/>
      <c r="BD338" s="603"/>
      <c r="BE338" s="603"/>
      <c r="BF338" s="603"/>
      <c r="BG338" s="603"/>
      <c r="BH338" s="603"/>
      <c r="BI338" s="603"/>
      <c r="BJ338" s="603"/>
      <c r="BK338" s="603"/>
      <c r="BL338" s="603"/>
      <c r="BM338" s="603"/>
      <c r="BN338" s="603"/>
      <c r="BO338" s="603"/>
      <c r="BP338" s="603"/>
      <c r="BQ338" s="603"/>
      <c r="BR338" s="603"/>
      <c r="BS338" s="603"/>
      <c r="BT338" s="603"/>
      <c r="BU338" s="603"/>
      <c r="BV338" s="603"/>
      <c r="BW338" s="603"/>
      <c r="BX338" s="603"/>
      <c r="BY338" s="603"/>
      <c r="BZ338" s="603"/>
      <c r="CA338" s="603"/>
      <c r="CB338" s="603"/>
      <c r="CC338" s="603"/>
      <c r="CD338" s="603"/>
      <c r="CE338" s="603"/>
      <c r="CF338" s="603"/>
      <c r="CG338" s="603"/>
      <c r="CH338" s="603"/>
      <c r="CI338" s="603"/>
      <c r="CJ338" s="603"/>
      <c r="CK338" s="603"/>
    </row>
    <row r="339" spans="1:89" ht="14.25">
      <c r="A339" s="656" t="str">
        <f t="shared" si="45"/>
        <v>27_1_091023_W_p_sp.sc</v>
      </c>
      <c r="B339" s="660" t="s">
        <v>6135</v>
      </c>
      <c r="C339" s="660" t="s">
        <v>6136</v>
      </c>
      <c r="D339" s="713">
        <v>27</v>
      </c>
      <c r="E339" s="713">
        <v>1</v>
      </c>
      <c r="F339" s="661">
        <v>250923</v>
      </c>
      <c r="G339" s="714" t="s">
        <v>373</v>
      </c>
      <c r="H339" s="661">
        <v>2023</v>
      </c>
      <c r="I339" s="660"/>
      <c r="J339" s="715" t="s">
        <v>6137</v>
      </c>
      <c r="K339" s="688" t="s">
        <v>6118</v>
      </c>
      <c r="L339" s="715" t="s">
        <v>5723</v>
      </c>
      <c r="M339" s="715" t="s">
        <v>2422</v>
      </c>
      <c r="N339" s="661">
        <f t="shared" si="52"/>
        <v>85</v>
      </c>
      <c r="O339" s="370" t="s">
        <v>6139</v>
      </c>
      <c r="P339" s="662" t="s">
        <v>509</v>
      </c>
      <c r="Q339" s="376" t="s">
        <v>510</v>
      </c>
      <c r="R339" s="376" t="s">
        <v>5978</v>
      </c>
      <c r="S339" s="376">
        <v>7</v>
      </c>
      <c r="T339" s="376">
        <v>7</v>
      </c>
      <c r="U339" s="376">
        <v>0</v>
      </c>
      <c r="V339" s="376">
        <v>0</v>
      </c>
      <c r="W339" s="370"/>
      <c r="X339" s="700" t="s">
        <v>4436</v>
      </c>
      <c r="Y339" s="376" t="s">
        <v>78</v>
      </c>
      <c r="Z339" s="596" t="s">
        <v>6142</v>
      </c>
      <c r="AA339" s="766"/>
      <c r="AB339" s="596" t="str">
        <f t="shared" si="47"/>
        <v>Unique</v>
      </c>
      <c r="AC339" s="603"/>
      <c r="AD339" s="603"/>
      <c r="AE339" s="603"/>
      <c r="AF339" s="603"/>
      <c r="AG339" s="603"/>
      <c r="AH339" s="603"/>
      <c r="AI339" s="603"/>
      <c r="AJ339" s="603"/>
      <c r="AK339" s="603"/>
      <c r="AL339" s="603"/>
      <c r="AM339" s="603"/>
      <c r="AN339" s="603"/>
      <c r="AO339" s="603"/>
      <c r="AP339" s="603"/>
      <c r="AQ339" s="603"/>
      <c r="AR339" s="603"/>
      <c r="AS339" s="603"/>
      <c r="AT339" s="603"/>
      <c r="AU339" s="603"/>
      <c r="AV339" s="603"/>
      <c r="AW339" s="603"/>
      <c r="AX339" s="603"/>
      <c r="AY339" s="603"/>
      <c r="AZ339" s="603"/>
      <c r="BA339" s="603"/>
      <c r="BB339" s="603"/>
      <c r="BC339" s="603"/>
      <c r="BD339" s="603"/>
      <c r="BE339" s="603"/>
      <c r="BF339" s="603"/>
      <c r="BG339" s="603"/>
      <c r="BH339" s="603"/>
      <c r="BI339" s="603"/>
      <c r="BJ339" s="603"/>
      <c r="BK339" s="603"/>
      <c r="BL339" s="603"/>
      <c r="BM339" s="603"/>
      <c r="BN339" s="603"/>
      <c r="BO339" s="603"/>
      <c r="BP339" s="603"/>
      <c r="BQ339" s="603"/>
      <c r="BR339" s="603"/>
      <c r="BS339" s="603"/>
      <c r="BT339" s="603"/>
      <c r="BU339" s="603"/>
      <c r="BV339" s="603"/>
      <c r="BW339" s="603"/>
      <c r="BX339" s="603"/>
      <c r="BY339" s="603"/>
      <c r="BZ339" s="603"/>
      <c r="CA339" s="603"/>
      <c r="CB339" s="603"/>
      <c r="CC339" s="603"/>
      <c r="CD339" s="603"/>
      <c r="CE339" s="603"/>
      <c r="CF339" s="603"/>
      <c r="CG339" s="603"/>
      <c r="CH339" s="603"/>
      <c r="CI339" s="603"/>
      <c r="CJ339" s="603"/>
      <c r="CK339" s="603"/>
    </row>
    <row r="340" spans="1:89" ht="14.25">
      <c r="A340" s="656" t="str">
        <f t="shared" si="45"/>
        <v>27_1_091023_W_p_ba.el</v>
      </c>
      <c r="B340" s="660" t="s">
        <v>6135</v>
      </c>
      <c r="C340" s="660" t="s">
        <v>6136</v>
      </c>
      <c r="D340" s="713">
        <v>27</v>
      </c>
      <c r="E340" s="713">
        <v>1</v>
      </c>
      <c r="F340" s="661">
        <v>250923</v>
      </c>
      <c r="G340" s="714" t="s">
        <v>373</v>
      </c>
      <c r="H340" s="661">
        <v>2023</v>
      </c>
      <c r="I340" s="660"/>
      <c r="J340" s="715" t="s">
        <v>6137</v>
      </c>
      <c r="K340" s="688" t="s">
        <v>6118</v>
      </c>
      <c r="L340" s="715" t="s">
        <v>5723</v>
      </c>
      <c r="M340" s="715" t="s">
        <v>2422</v>
      </c>
      <c r="N340" s="661">
        <f t="shared" si="52"/>
        <v>85</v>
      </c>
      <c r="O340" s="370" t="s">
        <v>6139</v>
      </c>
      <c r="P340" s="708" t="s">
        <v>274</v>
      </c>
      <c r="Q340" s="376" t="s">
        <v>275</v>
      </c>
      <c r="R340" s="376" t="s">
        <v>5978</v>
      </c>
      <c r="S340" s="376">
        <v>1</v>
      </c>
      <c r="T340" s="376">
        <v>0</v>
      </c>
      <c r="U340" s="376">
        <v>1</v>
      </c>
      <c r="V340" s="376">
        <v>0</v>
      </c>
      <c r="W340" s="370"/>
      <c r="X340" s="700" t="s">
        <v>4436</v>
      </c>
      <c r="Y340" s="376" t="s">
        <v>78</v>
      </c>
      <c r="Z340" s="596" t="s">
        <v>6143</v>
      </c>
      <c r="AA340" s="766"/>
      <c r="AB340" s="596" t="str">
        <f t="shared" si="47"/>
        <v>Unique</v>
      </c>
      <c r="AC340" s="603"/>
      <c r="AD340" s="603"/>
      <c r="AE340" s="603"/>
      <c r="AF340" s="603"/>
      <c r="AG340" s="603"/>
      <c r="AH340" s="603"/>
      <c r="AI340" s="603"/>
      <c r="AJ340" s="603"/>
      <c r="AK340" s="603"/>
      <c r="AL340" s="603"/>
      <c r="AM340" s="603"/>
      <c r="AN340" s="603"/>
      <c r="AO340" s="603"/>
      <c r="AP340" s="603"/>
      <c r="AQ340" s="603"/>
      <c r="AR340" s="603"/>
      <c r="AS340" s="603"/>
      <c r="AT340" s="603"/>
      <c r="AU340" s="603"/>
      <c r="AV340" s="603"/>
      <c r="AW340" s="603"/>
      <c r="AX340" s="603"/>
      <c r="AY340" s="603"/>
      <c r="AZ340" s="603"/>
      <c r="BA340" s="603"/>
      <c r="BB340" s="603"/>
      <c r="BC340" s="603"/>
      <c r="BD340" s="603"/>
      <c r="BE340" s="603"/>
      <c r="BF340" s="603"/>
      <c r="BG340" s="603"/>
      <c r="BH340" s="603"/>
      <c r="BI340" s="603"/>
      <c r="BJ340" s="603"/>
      <c r="BK340" s="603"/>
      <c r="BL340" s="603"/>
      <c r="BM340" s="603"/>
      <c r="BN340" s="603"/>
      <c r="BO340" s="603"/>
      <c r="BP340" s="603"/>
      <c r="BQ340" s="603"/>
      <c r="BR340" s="603"/>
      <c r="BS340" s="603"/>
      <c r="BT340" s="603"/>
      <c r="BU340" s="603"/>
      <c r="BV340" s="603"/>
      <c r="BW340" s="603"/>
      <c r="BX340" s="603"/>
      <c r="BY340" s="603"/>
      <c r="BZ340" s="603"/>
      <c r="CA340" s="603"/>
      <c r="CB340" s="603"/>
      <c r="CC340" s="603"/>
      <c r="CD340" s="603"/>
      <c r="CE340" s="603"/>
      <c r="CF340" s="603"/>
      <c r="CG340" s="603"/>
      <c r="CH340" s="603"/>
      <c r="CI340" s="603"/>
      <c r="CJ340" s="603"/>
      <c r="CK340" s="603"/>
    </row>
    <row r="341" spans="1:89" ht="14.25">
      <c r="A341" s="656" t="str">
        <f t="shared" si="45"/>
        <v>27_1_091023_W_p_fe.cu</v>
      </c>
      <c r="B341" s="660" t="s">
        <v>6135</v>
      </c>
      <c r="C341" s="660" t="s">
        <v>6136</v>
      </c>
      <c r="D341" s="713">
        <v>27</v>
      </c>
      <c r="E341" s="713">
        <v>1</v>
      </c>
      <c r="F341" s="661">
        <v>250923</v>
      </c>
      <c r="G341" s="714" t="s">
        <v>373</v>
      </c>
      <c r="H341" s="661">
        <v>2023</v>
      </c>
      <c r="I341" s="660"/>
      <c r="J341" s="715" t="s">
        <v>6137</v>
      </c>
      <c r="K341" s="688" t="s">
        <v>6118</v>
      </c>
      <c r="L341" s="715" t="s">
        <v>5723</v>
      </c>
      <c r="M341" s="715" t="s">
        <v>2422</v>
      </c>
      <c r="N341" s="661">
        <f t="shared" si="52"/>
        <v>85</v>
      </c>
      <c r="O341" s="370" t="s">
        <v>6139</v>
      </c>
      <c r="P341" s="662" t="s">
        <v>536</v>
      </c>
      <c r="Q341" s="376" t="s">
        <v>537</v>
      </c>
      <c r="R341" s="376" t="s">
        <v>5978</v>
      </c>
      <c r="S341" s="376">
        <v>1</v>
      </c>
      <c r="T341" s="376">
        <v>0</v>
      </c>
      <c r="U341" s="376">
        <v>1</v>
      </c>
      <c r="V341" s="376">
        <v>0</v>
      </c>
      <c r="W341" s="370"/>
      <c r="X341" s="700" t="s">
        <v>4436</v>
      </c>
      <c r="Y341" s="376" t="s">
        <v>78</v>
      </c>
      <c r="Z341" s="596" t="s">
        <v>6144</v>
      </c>
      <c r="AA341" s="766"/>
      <c r="AB341" s="596" t="str">
        <f t="shared" si="47"/>
        <v>Unique</v>
      </c>
      <c r="AC341" s="603"/>
      <c r="AD341" s="603"/>
      <c r="AE341" s="603"/>
      <c r="AF341" s="603"/>
      <c r="AG341" s="603"/>
      <c r="AH341" s="603"/>
      <c r="AI341" s="603"/>
      <c r="AJ341" s="603"/>
      <c r="AK341" s="603"/>
      <c r="AL341" s="603"/>
      <c r="AM341" s="603"/>
      <c r="AN341" s="603"/>
      <c r="AO341" s="603"/>
      <c r="AP341" s="603"/>
      <c r="AQ341" s="603"/>
      <c r="AR341" s="603"/>
      <c r="AS341" s="603"/>
      <c r="AT341" s="603"/>
      <c r="AU341" s="603"/>
      <c r="AV341" s="603"/>
      <c r="AW341" s="603"/>
      <c r="AX341" s="603"/>
      <c r="AY341" s="603"/>
      <c r="AZ341" s="603"/>
      <c r="BA341" s="603"/>
      <c r="BB341" s="603"/>
      <c r="BC341" s="603"/>
      <c r="BD341" s="603"/>
      <c r="BE341" s="603"/>
      <c r="BF341" s="603"/>
      <c r="BG341" s="603"/>
      <c r="BH341" s="603"/>
      <c r="BI341" s="603"/>
      <c r="BJ341" s="603"/>
      <c r="BK341" s="603"/>
      <c r="BL341" s="603"/>
      <c r="BM341" s="603"/>
      <c r="BN341" s="603"/>
      <c r="BO341" s="603"/>
      <c r="BP341" s="603"/>
      <c r="BQ341" s="603"/>
      <c r="BR341" s="603"/>
      <c r="BS341" s="603"/>
      <c r="BT341" s="603"/>
      <c r="BU341" s="603"/>
      <c r="BV341" s="603"/>
      <c r="BW341" s="603"/>
      <c r="BX341" s="603"/>
      <c r="BY341" s="603"/>
      <c r="BZ341" s="603"/>
      <c r="CA341" s="603"/>
      <c r="CB341" s="603"/>
      <c r="CC341" s="603"/>
      <c r="CD341" s="603"/>
      <c r="CE341" s="603"/>
      <c r="CF341" s="603"/>
      <c r="CG341" s="603"/>
      <c r="CH341" s="603"/>
      <c r="CI341" s="603"/>
      <c r="CJ341" s="603"/>
      <c r="CK341" s="603"/>
    </row>
    <row r="342" spans="1:89" ht="14.25">
      <c r="A342" s="656" t="str">
        <f t="shared" si="45"/>
        <v>28_1_110923_D_p_fe.cu</v>
      </c>
      <c r="B342" s="660" t="s">
        <v>6115</v>
      </c>
      <c r="C342" s="660" t="s">
        <v>6116</v>
      </c>
      <c r="D342" s="709">
        <v>28</v>
      </c>
      <c r="E342" s="709">
        <v>1</v>
      </c>
      <c r="F342" s="661"/>
      <c r="G342" s="661">
        <v>110923</v>
      </c>
      <c r="H342" s="661">
        <v>2023</v>
      </c>
      <c r="I342" s="660"/>
      <c r="J342" s="710" t="s">
        <v>6117</v>
      </c>
      <c r="K342" s="688" t="s">
        <v>6118</v>
      </c>
      <c r="L342" s="710" t="s">
        <v>5723</v>
      </c>
      <c r="M342" s="710" t="s">
        <v>2422</v>
      </c>
      <c r="N342" s="661">
        <f>50+9+2</f>
        <v>61</v>
      </c>
      <c r="O342" s="370" t="s">
        <v>6124</v>
      </c>
      <c r="P342" s="662" t="s">
        <v>536</v>
      </c>
      <c r="Q342" s="376" t="s">
        <v>537</v>
      </c>
      <c r="R342" s="376" t="s">
        <v>5978</v>
      </c>
      <c r="S342" s="376">
        <v>1</v>
      </c>
      <c r="T342" s="376">
        <v>0</v>
      </c>
      <c r="U342" s="376">
        <v>1</v>
      </c>
      <c r="V342" s="376">
        <v>0</v>
      </c>
      <c r="W342" s="370"/>
      <c r="X342" s="700" t="s">
        <v>4436</v>
      </c>
      <c r="Y342" s="376" t="s">
        <v>78</v>
      </c>
      <c r="Z342" s="596" t="s">
        <v>6145</v>
      </c>
      <c r="AA342" s="766"/>
      <c r="AB342" s="596" t="str">
        <f t="shared" si="47"/>
        <v>Unique</v>
      </c>
      <c r="AC342" s="603"/>
      <c r="AD342" s="603"/>
      <c r="AE342" s="603"/>
      <c r="AF342" s="603"/>
      <c r="AG342" s="603"/>
      <c r="AH342" s="603"/>
      <c r="AI342" s="603"/>
      <c r="AJ342" s="603"/>
      <c r="AK342" s="603"/>
      <c r="AL342" s="603"/>
      <c r="AM342" s="603"/>
      <c r="AN342" s="603"/>
      <c r="AO342" s="603"/>
      <c r="AP342" s="603"/>
      <c r="AQ342" s="603"/>
      <c r="AR342" s="603"/>
      <c r="AS342" s="603"/>
      <c r="AT342" s="603"/>
      <c r="AU342" s="603"/>
      <c r="AV342" s="603"/>
      <c r="AW342" s="603"/>
      <c r="AX342" s="603"/>
      <c r="AY342" s="603"/>
      <c r="AZ342" s="603"/>
      <c r="BA342" s="603"/>
      <c r="BB342" s="603"/>
      <c r="BC342" s="603"/>
      <c r="BD342" s="603"/>
      <c r="BE342" s="603"/>
      <c r="BF342" s="603"/>
      <c r="BG342" s="603"/>
      <c r="BH342" s="603"/>
      <c r="BI342" s="603"/>
      <c r="BJ342" s="603"/>
      <c r="BK342" s="603"/>
      <c r="BL342" s="603"/>
      <c r="BM342" s="603"/>
      <c r="BN342" s="603"/>
      <c r="BO342" s="603"/>
      <c r="BP342" s="603"/>
      <c r="BQ342" s="603"/>
      <c r="BR342" s="603"/>
      <c r="BS342" s="603"/>
      <c r="BT342" s="603"/>
      <c r="BU342" s="603"/>
      <c r="BV342" s="603"/>
      <c r="BW342" s="603"/>
      <c r="BX342" s="603"/>
      <c r="BY342" s="603"/>
      <c r="BZ342" s="603"/>
      <c r="CA342" s="603"/>
      <c r="CB342" s="603"/>
      <c r="CC342" s="603"/>
      <c r="CD342" s="603"/>
      <c r="CE342" s="603"/>
      <c r="CF342" s="603"/>
      <c r="CG342" s="603"/>
      <c r="CH342" s="603"/>
      <c r="CI342" s="603"/>
      <c r="CJ342" s="603"/>
      <c r="CK342" s="603"/>
    </row>
    <row r="343" spans="1:89" ht="14.25">
      <c r="A343" s="656" t="str">
        <f t="shared" si="45"/>
        <v>21_1_250923_Erp_p_fe.cu</v>
      </c>
      <c r="B343" s="660" t="s">
        <v>6128</v>
      </c>
      <c r="C343" s="660" t="s">
        <v>6129</v>
      </c>
      <c r="D343" s="711">
        <v>21</v>
      </c>
      <c r="E343" s="711">
        <v>1</v>
      </c>
      <c r="F343" s="661">
        <v>110923</v>
      </c>
      <c r="G343" s="661">
        <v>250923</v>
      </c>
      <c r="H343" s="661">
        <v>2023</v>
      </c>
      <c r="I343" s="660"/>
      <c r="J343" s="712" t="s">
        <v>6130</v>
      </c>
      <c r="K343" s="688" t="s">
        <v>6118</v>
      </c>
      <c r="L343" s="712" t="s">
        <v>5723</v>
      </c>
      <c r="M343" s="712" t="s">
        <v>2422</v>
      </c>
      <c r="N343" s="661">
        <f>50+0</f>
        <v>50</v>
      </c>
      <c r="O343" s="370" t="s">
        <v>6131</v>
      </c>
      <c r="P343" s="662" t="s">
        <v>536</v>
      </c>
      <c r="Q343" s="376" t="s">
        <v>537</v>
      </c>
      <c r="R343" s="376" t="s">
        <v>5978</v>
      </c>
      <c r="S343" s="376">
        <v>1</v>
      </c>
      <c r="T343" s="376">
        <v>0</v>
      </c>
      <c r="U343" s="376">
        <v>1</v>
      </c>
      <c r="V343" s="376">
        <v>0</v>
      </c>
      <c r="W343" s="370"/>
      <c r="X343" s="700" t="s">
        <v>4436</v>
      </c>
      <c r="Y343" s="376" t="s">
        <v>78</v>
      </c>
      <c r="Z343" s="596" t="s">
        <v>6146</v>
      </c>
      <c r="AA343" s="766"/>
      <c r="AB343" s="596" t="str">
        <f t="shared" si="47"/>
        <v>Unique</v>
      </c>
      <c r="AC343" s="603"/>
      <c r="AD343" s="603"/>
      <c r="AE343" s="603"/>
      <c r="AF343" s="603"/>
      <c r="AG343" s="603"/>
      <c r="AH343" s="603"/>
      <c r="AI343" s="603"/>
      <c r="AJ343" s="603"/>
      <c r="AK343" s="603"/>
      <c r="AL343" s="603"/>
      <c r="AM343" s="603"/>
      <c r="AN343" s="603"/>
      <c r="AO343" s="603"/>
      <c r="AP343" s="603"/>
      <c r="AQ343" s="603"/>
      <c r="AR343" s="603"/>
      <c r="AS343" s="603"/>
      <c r="AT343" s="603"/>
      <c r="AU343" s="603"/>
      <c r="AV343" s="603"/>
      <c r="AW343" s="603"/>
      <c r="AX343" s="603"/>
      <c r="AY343" s="603"/>
      <c r="AZ343" s="603"/>
      <c r="BA343" s="603"/>
      <c r="BB343" s="603"/>
      <c r="BC343" s="603"/>
      <c r="BD343" s="603"/>
      <c r="BE343" s="603"/>
      <c r="BF343" s="603"/>
      <c r="BG343" s="603"/>
      <c r="BH343" s="603"/>
      <c r="BI343" s="603"/>
      <c r="BJ343" s="603"/>
      <c r="BK343" s="603"/>
      <c r="BL343" s="603"/>
      <c r="BM343" s="603"/>
      <c r="BN343" s="603"/>
      <c r="BO343" s="603"/>
      <c r="BP343" s="603"/>
      <c r="BQ343" s="603"/>
      <c r="BR343" s="603"/>
      <c r="BS343" s="603"/>
      <c r="BT343" s="603"/>
      <c r="BU343" s="603"/>
      <c r="BV343" s="603"/>
      <c r="BW343" s="603"/>
      <c r="BX343" s="603"/>
      <c r="BY343" s="603"/>
      <c r="BZ343" s="603"/>
      <c r="CA343" s="603"/>
      <c r="CB343" s="603"/>
      <c r="CC343" s="603"/>
      <c r="CD343" s="603"/>
      <c r="CE343" s="603"/>
      <c r="CF343" s="603"/>
      <c r="CG343" s="603"/>
      <c r="CH343" s="603"/>
      <c r="CI343" s="603"/>
      <c r="CJ343" s="603"/>
      <c r="CK343" s="603"/>
    </row>
    <row r="344" spans="1:89" ht="14.25">
      <c r="A344" s="656" t="str">
        <f t="shared" si="45"/>
        <v>27_1_110923_W_p_eu.</v>
      </c>
      <c r="B344" s="660" t="s">
        <v>6135</v>
      </c>
      <c r="C344" s="660" t="s">
        <v>6136</v>
      </c>
      <c r="D344" s="713">
        <v>27</v>
      </c>
      <c r="E344" s="713">
        <v>1</v>
      </c>
      <c r="F344" s="661"/>
      <c r="G344" s="661">
        <v>110923</v>
      </c>
      <c r="H344" s="661">
        <v>2023</v>
      </c>
      <c r="I344" s="660"/>
      <c r="J344" s="715" t="s">
        <v>6137</v>
      </c>
      <c r="K344" s="688" t="s">
        <v>6118</v>
      </c>
      <c r="L344" s="715" t="s">
        <v>5723</v>
      </c>
      <c r="M344" s="715" t="s">
        <v>2422</v>
      </c>
      <c r="N344" s="661">
        <f>50+50+5</f>
        <v>105</v>
      </c>
      <c r="O344" s="370" t="s">
        <v>6139</v>
      </c>
      <c r="P344" s="662" t="s">
        <v>4109</v>
      </c>
      <c r="Q344" s="376" t="s">
        <v>4918</v>
      </c>
      <c r="R344" s="376" t="s">
        <v>5978</v>
      </c>
      <c r="S344" s="376">
        <v>1</v>
      </c>
      <c r="T344" s="376">
        <v>1</v>
      </c>
      <c r="U344" s="376">
        <v>0</v>
      </c>
      <c r="V344" s="376">
        <v>0</v>
      </c>
      <c r="W344" s="370"/>
      <c r="X344" s="700" t="s">
        <v>6147</v>
      </c>
      <c r="Y344" s="376" t="s">
        <v>78</v>
      </c>
      <c r="Z344" s="596" t="s">
        <v>6148</v>
      </c>
      <c r="AA344" s="766"/>
      <c r="AB344" s="596" t="str">
        <f t="shared" si="47"/>
        <v>Unique</v>
      </c>
      <c r="AC344" s="603"/>
      <c r="AD344" s="603"/>
      <c r="AE344" s="603"/>
      <c r="AF344" s="603"/>
      <c r="AG344" s="603"/>
      <c r="AH344" s="603"/>
      <c r="AI344" s="603"/>
      <c r="AJ344" s="603"/>
      <c r="AK344" s="603"/>
      <c r="AL344" s="603"/>
      <c r="AM344" s="603"/>
      <c r="AN344" s="603"/>
      <c r="AO344" s="603"/>
      <c r="AP344" s="603"/>
      <c r="AQ344" s="603"/>
      <c r="AR344" s="603"/>
      <c r="AS344" s="603"/>
      <c r="AT344" s="603"/>
      <c r="AU344" s="603"/>
      <c r="AV344" s="603"/>
      <c r="AW344" s="603"/>
      <c r="AX344" s="603"/>
      <c r="AY344" s="603"/>
      <c r="AZ344" s="603"/>
      <c r="BA344" s="603"/>
      <c r="BB344" s="603"/>
      <c r="BC344" s="603"/>
      <c r="BD344" s="603"/>
      <c r="BE344" s="603"/>
      <c r="BF344" s="603"/>
      <c r="BG344" s="603"/>
      <c r="BH344" s="603"/>
      <c r="BI344" s="603"/>
      <c r="BJ344" s="603"/>
      <c r="BK344" s="603"/>
      <c r="BL344" s="603"/>
      <c r="BM344" s="603"/>
      <c r="BN344" s="603"/>
      <c r="BO344" s="603"/>
      <c r="BP344" s="603"/>
      <c r="BQ344" s="603"/>
      <c r="BR344" s="603"/>
      <c r="BS344" s="603"/>
      <c r="BT344" s="603"/>
      <c r="BU344" s="603"/>
      <c r="BV344" s="603"/>
      <c r="BW344" s="603"/>
      <c r="BX344" s="603"/>
      <c r="BY344" s="603"/>
      <c r="BZ344" s="603"/>
      <c r="CA344" s="603"/>
      <c r="CB344" s="603"/>
      <c r="CC344" s="603"/>
      <c r="CD344" s="603"/>
      <c r="CE344" s="603"/>
      <c r="CF344" s="603"/>
      <c r="CG344" s="603"/>
      <c r="CH344" s="603"/>
      <c r="CI344" s="603"/>
      <c r="CJ344" s="603"/>
      <c r="CK344" s="603"/>
    </row>
    <row r="345" spans="1:89" ht="14.25">
      <c r="A345" s="656" t="str">
        <f t="shared" si="45"/>
        <v>21_1_110923_Erp_p_er.te</v>
      </c>
      <c r="B345" s="660" t="s">
        <v>6128</v>
      </c>
      <c r="C345" s="660" t="s">
        <v>6129</v>
      </c>
      <c r="D345" s="711">
        <v>21</v>
      </c>
      <c r="E345" s="711">
        <v>1</v>
      </c>
      <c r="F345" s="661"/>
      <c r="G345" s="661">
        <v>110923</v>
      </c>
      <c r="H345" s="661">
        <v>2023</v>
      </c>
      <c r="I345" s="660"/>
      <c r="J345" s="712" t="s">
        <v>6130</v>
      </c>
      <c r="K345" s="688" t="s">
        <v>6118</v>
      </c>
      <c r="L345" s="712" t="s">
        <v>5723</v>
      </c>
      <c r="M345" s="712" t="s">
        <v>2422</v>
      </c>
      <c r="N345" s="661">
        <f t="shared" ref="N345:N348" si="53">43</f>
        <v>43</v>
      </c>
      <c r="O345" s="370" t="s">
        <v>6131</v>
      </c>
      <c r="P345" s="662" t="s">
        <v>521</v>
      </c>
      <c r="Q345" s="376" t="s">
        <v>522</v>
      </c>
      <c r="R345" s="376" t="s">
        <v>5978</v>
      </c>
      <c r="S345" s="376">
        <v>3</v>
      </c>
      <c r="T345" s="376">
        <v>1</v>
      </c>
      <c r="U345" s="376">
        <v>2</v>
      </c>
      <c r="V345" s="376">
        <v>0</v>
      </c>
      <c r="W345" s="370"/>
      <c r="X345" s="700" t="s">
        <v>6147</v>
      </c>
      <c r="Y345" s="376" t="s">
        <v>78</v>
      </c>
      <c r="Z345" s="596" t="s">
        <v>6149</v>
      </c>
      <c r="AA345" s="766"/>
      <c r="AB345" s="596" t="str">
        <f t="shared" si="47"/>
        <v>Unique</v>
      </c>
      <c r="AC345" s="603"/>
      <c r="AD345" s="603"/>
      <c r="AE345" s="603"/>
      <c r="AF345" s="603"/>
      <c r="AG345" s="603"/>
      <c r="AH345" s="603"/>
      <c r="AI345" s="603"/>
      <c r="AJ345" s="603"/>
      <c r="AK345" s="603"/>
      <c r="AL345" s="603"/>
      <c r="AM345" s="603"/>
      <c r="AN345" s="603"/>
      <c r="AO345" s="603"/>
      <c r="AP345" s="603"/>
      <c r="AQ345" s="603"/>
      <c r="AR345" s="603"/>
      <c r="AS345" s="603"/>
      <c r="AT345" s="603"/>
      <c r="AU345" s="603"/>
      <c r="AV345" s="603"/>
      <c r="AW345" s="603"/>
      <c r="AX345" s="603"/>
      <c r="AY345" s="603"/>
      <c r="AZ345" s="603"/>
      <c r="BA345" s="603"/>
      <c r="BB345" s="603"/>
      <c r="BC345" s="603"/>
      <c r="BD345" s="603"/>
      <c r="BE345" s="603"/>
      <c r="BF345" s="603"/>
      <c r="BG345" s="603"/>
      <c r="BH345" s="603"/>
      <c r="BI345" s="603"/>
      <c r="BJ345" s="603"/>
      <c r="BK345" s="603"/>
      <c r="BL345" s="603"/>
      <c r="BM345" s="603"/>
      <c r="BN345" s="603"/>
      <c r="BO345" s="603"/>
      <c r="BP345" s="603"/>
      <c r="BQ345" s="603"/>
      <c r="BR345" s="603"/>
      <c r="BS345" s="603"/>
      <c r="BT345" s="603"/>
      <c r="BU345" s="603"/>
      <c r="BV345" s="603"/>
      <c r="BW345" s="603"/>
      <c r="BX345" s="603"/>
      <c r="BY345" s="603"/>
      <c r="BZ345" s="603"/>
      <c r="CA345" s="603"/>
      <c r="CB345" s="603"/>
      <c r="CC345" s="603"/>
      <c r="CD345" s="603"/>
      <c r="CE345" s="603"/>
      <c r="CF345" s="603"/>
      <c r="CG345" s="603"/>
      <c r="CH345" s="603"/>
      <c r="CI345" s="603"/>
      <c r="CJ345" s="603"/>
      <c r="CK345" s="603"/>
    </row>
    <row r="346" spans="1:89" ht="14.25">
      <c r="A346" s="656" t="str">
        <f t="shared" si="45"/>
        <v>21_1_110923_Erp_p_sp.</v>
      </c>
      <c r="B346" s="660" t="s">
        <v>6128</v>
      </c>
      <c r="C346" s="660" t="s">
        <v>6129</v>
      </c>
      <c r="D346" s="711">
        <v>21</v>
      </c>
      <c r="E346" s="711">
        <v>1</v>
      </c>
      <c r="F346" s="661"/>
      <c r="G346" s="661">
        <v>110923</v>
      </c>
      <c r="H346" s="661">
        <v>2023</v>
      </c>
      <c r="I346" s="660"/>
      <c r="J346" s="712" t="s">
        <v>6130</v>
      </c>
      <c r="K346" s="688" t="s">
        <v>6118</v>
      </c>
      <c r="L346" s="712" t="s">
        <v>5723</v>
      </c>
      <c r="M346" s="712" t="s">
        <v>2422</v>
      </c>
      <c r="N346" s="661">
        <f t="shared" si="53"/>
        <v>43</v>
      </c>
      <c r="O346" s="370" t="s">
        <v>6131</v>
      </c>
      <c r="P346" s="662" t="s">
        <v>1163</v>
      </c>
      <c r="Q346" s="376" t="s">
        <v>1164</v>
      </c>
      <c r="R346" s="376" t="s">
        <v>5978</v>
      </c>
      <c r="S346" s="376">
        <v>5</v>
      </c>
      <c r="T346" s="376">
        <v>0</v>
      </c>
      <c r="U346" s="376">
        <v>5</v>
      </c>
      <c r="V346" s="376">
        <v>0</v>
      </c>
      <c r="W346" s="370"/>
      <c r="X346" s="700" t="s">
        <v>6147</v>
      </c>
      <c r="Y346" s="376" t="s">
        <v>78</v>
      </c>
      <c r="Z346" s="596" t="s">
        <v>6150</v>
      </c>
      <c r="AA346" s="766"/>
      <c r="AB346" s="596" t="str">
        <f t="shared" si="47"/>
        <v>Unique</v>
      </c>
      <c r="AC346" s="603"/>
      <c r="AD346" s="603"/>
      <c r="AE346" s="603"/>
      <c r="AF346" s="603"/>
      <c r="AG346" s="603"/>
      <c r="AH346" s="603"/>
      <c r="AI346" s="603"/>
      <c r="AJ346" s="603"/>
      <c r="AK346" s="603"/>
      <c r="AL346" s="603"/>
      <c r="AM346" s="603"/>
      <c r="AN346" s="603"/>
      <c r="AO346" s="603"/>
      <c r="AP346" s="603"/>
      <c r="AQ346" s="603"/>
      <c r="AR346" s="603"/>
      <c r="AS346" s="603"/>
      <c r="AT346" s="603"/>
      <c r="AU346" s="603"/>
      <c r="AV346" s="603"/>
      <c r="AW346" s="603"/>
      <c r="AX346" s="603"/>
      <c r="AY346" s="603"/>
      <c r="AZ346" s="603"/>
      <c r="BA346" s="603"/>
      <c r="BB346" s="603"/>
      <c r="BC346" s="603"/>
      <c r="BD346" s="603"/>
      <c r="BE346" s="603"/>
      <c r="BF346" s="603"/>
      <c r="BG346" s="603"/>
      <c r="BH346" s="603"/>
      <c r="BI346" s="603"/>
      <c r="BJ346" s="603"/>
      <c r="BK346" s="603"/>
      <c r="BL346" s="603"/>
      <c r="BM346" s="603"/>
      <c r="BN346" s="603"/>
      <c r="BO346" s="603"/>
      <c r="BP346" s="603"/>
      <c r="BQ346" s="603"/>
      <c r="BR346" s="603"/>
      <c r="BS346" s="603"/>
      <c r="BT346" s="603"/>
      <c r="BU346" s="603"/>
      <c r="BV346" s="603"/>
      <c r="BW346" s="603"/>
      <c r="BX346" s="603"/>
      <c r="BY346" s="603"/>
      <c r="BZ346" s="603"/>
      <c r="CA346" s="603"/>
      <c r="CB346" s="603"/>
      <c r="CC346" s="603"/>
      <c r="CD346" s="603"/>
      <c r="CE346" s="603"/>
      <c r="CF346" s="603"/>
      <c r="CG346" s="603"/>
      <c r="CH346" s="603"/>
      <c r="CI346" s="603"/>
      <c r="CJ346" s="603"/>
      <c r="CK346" s="603"/>
    </row>
    <row r="347" spans="1:89" ht="14.25">
      <c r="A347" s="656" t="str">
        <f t="shared" si="45"/>
        <v>21_1_110923_Erp_p_ep.ba</v>
      </c>
      <c r="B347" s="660" t="s">
        <v>6128</v>
      </c>
      <c r="C347" s="660" t="s">
        <v>6129</v>
      </c>
      <c r="D347" s="711">
        <v>21</v>
      </c>
      <c r="E347" s="711">
        <v>1</v>
      </c>
      <c r="F347" s="661"/>
      <c r="G347" s="661">
        <v>110923</v>
      </c>
      <c r="H347" s="661">
        <v>2023</v>
      </c>
      <c r="I347" s="660"/>
      <c r="J347" s="712" t="s">
        <v>6130</v>
      </c>
      <c r="K347" s="688" t="s">
        <v>6118</v>
      </c>
      <c r="L347" s="712" t="s">
        <v>5723</v>
      </c>
      <c r="M347" s="712" t="s">
        <v>2422</v>
      </c>
      <c r="N347" s="661">
        <f t="shared" si="53"/>
        <v>43</v>
      </c>
      <c r="O347" s="370" t="s">
        <v>6131</v>
      </c>
      <c r="P347" s="662" t="s">
        <v>84</v>
      </c>
      <c r="Q347" s="376" t="s">
        <v>85</v>
      </c>
      <c r="R347" s="376" t="s">
        <v>5978</v>
      </c>
      <c r="S347" s="376">
        <v>2</v>
      </c>
      <c r="T347" s="376">
        <v>0</v>
      </c>
      <c r="U347" s="376">
        <v>2</v>
      </c>
      <c r="V347" s="376">
        <v>0</v>
      </c>
      <c r="W347" s="370"/>
      <c r="X347" s="700" t="s">
        <v>6147</v>
      </c>
      <c r="Y347" s="376" t="s">
        <v>78</v>
      </c>
      <c r="Z347" s="596" t="s">
        <v>6151</v>
      </c>
      <c r="AA347" s="766"/>
      <c r="AB347" s="596" t="str">
        <f t="shared" si="47"/>
        <v>Unique</v>
      </c>
      <c r="AC347" s="603"/>
      <c r="AD347" s="603"/>
      <c r="AE347" s="603"/>
      <c r="AF347" s="603"/>
      <c r="AG347" s="603"/>
      <c r="AH347" s="603"/>
      <c r="AI347" s="603"/>
      <c r="AJ347" s="603"/>
      <c r="AK347" s="603"/>
      <c r="AL347" s="603"/>
      <c r="AM347" s="603"/>
      <c r="AN347" s="603"/>
      <c r="AO347" s="603"/>
      <c r="AP347" s="603"/>
      <c r="AQ347" s="603"/>
      <c r="AR347" s="603"/>
      <c r="AS347" s="603"/>
      <c r="AT347" s="603"/>
      <c r="AU347" s="603"/>
      <c r="AV347" s="603"/>
      <c r="AW347" s="603"/>
      <c r="AX347" s="603"/>
      <c r="AY347" s="603"/>
      <c r="AZ347" s="603"/>
      <c r="BA347" s="603"/>
      <c r="BB347" s="603"/>
      <c r="BC347" s="603"/>
      <c r="BD347" s="603"/>
      <c r="BE347" s="603"/>
      <c r="BF347" s="603"/>
      <c r="BG347" s="603"/>
      <c r="BH347" s="603"/>
      <c r="BI347" s="603"/>
      <c r="BJ347" s="603"/>
      <c r="BK347" s="603"/>
      <c r="BL347" s="603"/>
      <c r="BM347" s="603"/>
      <c r="BN347" s="603"/>
      <c r="BO347" s="603"/>
      <c r="BP347" s="603"/>
      <c r="BQ347" s="603"/>
      <c r="BR347" s="603"/>
      <c r="BS347" s="603"/>
      <c r="BT347" s="603"/>
      <c r="BU347" s="603"/>
      <c r="BV347" s="603"/>
      <c r="BW347" s="603"/>
      <c r="BX347" s="603"/>
      <c r="BY347" s="603"/>
      <c r="BZ347" s="603"/>
      <c r="CA347" s="603"/>
      <c r="CB347" s="603"/>
      <c r="CC347" s="603"/>
      <c r="CD347" s="603"/>
      <c r="CE347" s="603"/>
      <c r="CF347" s="603"/>
      <c r="CG347" s="603"/>
      <c r="CH347" s="603"/>
      <c r="CI347" s="603"/>
      <c r="CJ347" s="603"/>
      <c r="CK347" s="603"/>
    </row>
    <row r="348" spans="1:89" ht="14.25">
      <c r="A348" s="656" t="str">
        <f t="shared" si="45"/>
        <v>21_1_110923_Erp_p_sp.sc</v>
      </c>
      <c r="B348" s="660" t="s">
        <v>6128</v>
      </c>
      <c r="C348" s="660" t="s">
        <v>6129</v>
      </c>
      <c r="D348" s="711">
        <v>21</v>
      </c>
      <c r="E348" s="711">
        <v>1</v>
      </c>
      <c r="F348" s="661"/>
      <c r="G348" s="661">
        <v>110923</v>
      </c>
      <c r="H348" s="661">
        <v>2023</v>
      </c>
      <c r="I348" s="660"/>
      <c r="J348" s="712" t="s">
        <v>6130</v>
      </c>
      <c r="K348" s="688" t="s">
        <v>6118</v>
      </c>
      <c r="L348" s="712" t="s">
        <v>5723</v>
      </c>
      <c r="M348" s="712" t="s">
        <v>2422</v>
      </c>
      <c r="N348" s="661">
        <f t="shared" si="53"/>
        <v>43</v>
      </c>
      <c r="O348" s="370" t="s">
        <v>6131</v>
      </c>
      <c r="P348" s="662" t="s">
        <v>509</v>
      </c>
      <c r="Q348" s="376" t="s">
        <v>510</v>
      </c>
      <c r="R348" s="376" t="s">
        <v>5978</v>
      </c>
      <c r="S348" s="376">
        <v>2</v>
      </c>
      <c r="T348" s="376">
        <v>2</v>
      </c>
      <c r="U348" s="376">
        <v>0</v>
      </c>
      <c r="V348" s="376">
        <v>0</v>
      </c>
      <c r="W348" s="370"/>
      <c r="X348" s="700" t="s">
        <v>6147</v>
      </c>
      <c r="Y348" s="376" t="s">
        <v>78</v>
      </c>
      <c r="Z348" s="596" t="s">
        <v>6152</v>
      </c>
      <c r="AA348" s="766"/>
      <c r="AB348" s="596" t="str">
        <f t="shared" si="47"/>
        <v>Unique</v>
      </c>
      <c r="AC348" s="603"/>
      <c r="AD348" s="603"/>
      <c r="AE348" s="603"/>
      <c r="AF348" s="603"/>
      <c r="AG348" s="603"/>
      <c r="AH348" s="603"/>
      <c r="AI348" s="603"/>
      <c r="AJ348" s="603"/>
      <c r="AK348" s="603"/>
      <c r="AL348" s="603"/>
      <c r="AM348" s="603"/>
      <c r="AN348" s="603"/>
      <c r="AO348" s="603"/>
      <c r="AP348" s="603"/>
      <c r="AQ348" s="603"/>
      <c r="AR348" s="603"/>
      <c r="AS348" s="603"/>
      <c r="AT348" s="603"/>
      <c r="AU348" s="603"/>
      <c r="AV348" s="603"/>
      <c r="AW348" s="603"/>
      <c r="AX348" s="603"/>
      <c r="AY348" s="603"/>
      <c r="AZ348" s="603"/>
      <c r="BA348" s="603"/>
      <c r="BB348" s="603"/>
      <c r="BC348" s="603"/>
      <c r="BD348" s="603"/>
      <c r="BE348" s="603"/>
      <c r="BF348" s="603"/>
      <c r="BG348" s="603"/>
      <c r="BH348" s="603"/>
      <c r="BI348" s="603"/>
      <c r="BJ348" s="603"/>
      <c r="BK348" s="603"/>
      <c r="BL348" s="603"/>
      <c r="BM348" s="603"/>
      <c r="BN348" s="603"/>
      <c r="BO348" s="603"/>
      <c r="BP348" s="603"/>
      <c r="BQ348" s="603"/>
      <c r="BR348" s="603"/>
      <c r="BS348" s="603"/>
      <c r="BT348" s="603"/>
      <c r="BU348" s="603"/>
      <c r="BV348" s="603"/>
      <c r="BW348" s="603"/>
      <c r="BX348" s="603"/>
      <c r="BY348" s="603"/>
      <c r="BZ348" s="603"/>
      <c r="CA348" s="603"/>
      <c r="CB348" s="603"/>
      <c r="CC348" s="603"/>
      <c r="CD348" s="603"/>
      <c r="CE348" s="603"/>
      <c r="CF348" s="603"/>
      <c r="CG348" s="603"/>
      <c r="CH348" s="603"/>
      <c r="CI348" s="603"/>
      <c r="CJ348" s="603"/>
      <c r="CK348" s="603"/>
    </row>
    <row r="349" spans="1:89" ht="14.25">
      <c r="A349" s="656" t="str">
        <f t="shared" si="45"/>
        <v>27_1_110923_W_p_he.tr</v>
      </c>
      <c r="B349" s="660" t="s">
        <v>6135</v>
      </c>
      <c r="C349" s="660" t="s">
        <v>6136</v>
      </c>
      <c r="D349" s="713">
        <v>27</v>
      </c>
      <c r="E349" s="713">
        <v>1</v>
      </c>
      <c r="F349" s="661"/>
      <c r="G349" s="661">
        <v>110923</v>
      </c>
      <c r="H349" s="661">
        <v>2023</v>
      </c>
      <c r="I349" s="660"/>
      <c r="J349" s="715" t="s">
        <v>6137</v>
      </c>
      <c r="K349" s="688" t="s">
        <v>6118</v>
      </c>
      <c r="L349" s="715" t="s">
        <v>5723</v>
      </c>
      <c r="M349" s="715" t="s">
        <v>2422</v>
      </c>
      <c r="N349" s="661">
        <f t="shared" ref="N349:N351" si="54">50+50+5</f>
        <v>105</v>
      </c>
      <c r="O349" s="370" t="s">
        <v>6139</v>
      </c>
      <c r="P349" s="662" t="s">
        <v>498</v>
      </c>
      <c r="Q349" s="376" t="s">
        <v>499</v>
      </c>
      <c r="R349" s="376" t="s">
        <v>5978</v>
      </c>
      <c r="S349" s="376">
        <v>1</v>
      </c>
      <c r="T349" s="376">
        <v>1</v>
      </c>
      <c r="U349" s="376">
        <v>0</v>
      </c>
      <c r="V349" s="376">
        <v>0</v>
      </c>
      <c r="W349" s="370"/>
      <c r="X349" s="700" t="s">
        <v>6147</v>
      </c>
      <c r="Y349" s="376" t="s">
        <v>78</v>
      </c>
      <c r="Z349" s="596" t="s">
        <v>6153</v>
      </c>
      <c r="AA349" s="766"/>
      <c r="AB349" s="596" t="str">
        <f t="shared" si="47"/>
        <v>Unique</v>
      </c>
      <c r="AC349" s="603"/>
      <c r="AD349" s="603"/>
      <c r="AE349" s="603"/>
      <c r="AF349" s="603"/>
      <c r="AG349" s="603"/>
      <c r="AH349" s="603"/>
      <c r="AI349" s="603"/>
      <c r="AJ349" s="603"/>
      <c r="AK349" s="603"/>
      <c r="AL349" s="603"/>
      <c r="AM349" s="603"/>
      <c r="AN349" s="603"/>
      <c r="AO349" s="603"/>
      <c r="AP349" s="603"/>
      <c r="AQ349" s="603"/>
      <c r="AR349" s="603"/>
      <c r="AS349" s="603"/>
      <c r="AT349" s="603"/>
      <c r="AU349" s="603"/>
      <c r="AV349" s="603"/>
      <c r="AW349" s="603"/>
      <c r="AX349" s="603"/>
      <c r="AY349" s="603"/>
      <c r="AZ349" s="603"/>
      <c r="BA349" s="603"/>
      <c r="BB349" s="603"/>
      <c r="BC349" s="603"/>
      <c r="BD349" s="603"/>
      <c r="BE349" s="603"/>
      <c r="BF349" s="603"/>
      <c r="BG349" s="603"/>
      <c r="BH349" s="603"/>
      <c r="BI349" s="603"/>
      <c r="BJ349" s="603"/>
      <c r="BK349" s="603"/>
      <c r="BL349" s="603"/>
      <c r="BM349" s="603"/>
      <c r="BN349" s="603"/>
      <c r="BO349" s="603"/>
      <c r="BP349" s="603"/>
      <c r="BQ349" s="603"/>
      <c r="BR349" s="603"/>
      <c r="BS349" s="603"/>
      <c r="BT349" s="603"/>
      <c r="BU349" s="603"/>
      <c r="BV349" s="603"/>
      <c r="BW349" s="603"/>
      <c r="BX349" s="603"/>
      <c r="BY349" s="603"/>
      <c r="BZ349" s="603"/>
      <c r="CA349" s="603"/>
      <c r="CB349" s="603"/>
      <c r="CC349" s="603"/>
      <c r="CD349" s="603"/>
      <c r="CE349" s="603"/>
      <c r="CF349" s="603"/>
      <c r="CG349" s="603"/>
      <c r="CH349" s="603"/>
      <c r="CI349" s="603"/>
      <c r="CJ349" s="603"/>
      <c r="CK349" s="603"/>
    </row>
    <row r="350" spans="1:89" ht="14.25">
      <c r="A350" s="656" t="str">
        <f t="shared" si="45"/>
        <v>27_1_110923_W_p_er.te</v>
      </c>
      <c r="B350" s="660" t="s">
        <v>6135</v>
      </c>
      <c r="C350" s="660" t="s">
        <v>6136</v>
      </c>
      <c r="D350" s="713">
        <v>27</v>
      </c>
      <c r="E350" s="713">
        <v>1</v>
      </c>
      <c r="F350" s="661"/>
      <c r="G350" s="661">
        <v>110923</v>
      </c>
      <c r="H350" s="661">
        <v>2023</v>
      </c>
      <c r="I350" s="660"/>
      <c r="J350" s="715" t="s">
        <v>6137</v>
      </c>
      <c r="K350" s="688" t="s">
        <v>6118</v>
      </c>
      <c r="L350" s="715" t="s">
        <v>5723</v>
      </c>
      <c r="M350" s="715" t="s">
        <v>2422</v>
      </c>
      <c r="N350" s="661">
        <f t="shared" si="54"/>
        <v>105</v>
      </c>
      <c r="O350" s="370" t="s">
        <v>6139</v>
      </c>
      <c r="P350" s="662" t="s">
        <v>521</v>
      </c>
      <c r="Q350" s="376" t="s">
        <v>522</v>
      </c>
      <c r="R350" s="376" t="s">
        <v>5978</v>
      </c>
      <c r="S350" s="376">
        <v>4</v>
      </c>
      <c r="T350" s="376">
        <v>0</v>
      </c>
      <c r="U350" s="376">
        <v>4</v>
      </c>
      <c r="V350" s="376">
        <v>0</v>
      </c>
      <c r="W350" s="370"/>
      <c r="X350" s="700" t="s">
        <v>6147</v>
      </c>
      <c r="Y350" s="376" t="s">
        <v>78</v>
      </c>
      <c r="Z350" s="596" t="s">
        <v>6154</v>
      </c>
      <c r="AA350" s="766"/>
      <c r="AB350" s="596" t="str">
        <f t="shared" si="47"/>
        <v>Unique</v>
      </c>
      <c r="AC350" s="603"/>
      <c r="AD350" s="603"/>
      <c r="AE350" s="603"/>
      <c r="AF350" s="603"/>
      <c r="AG350" s="603"/>
      <c r="AH350" s="603"/>
      <c r="AI350" s="603"/>
      <c r="AJ350" s="603"/>
      <c r="AK350" s="603"/>
      <c r="AL350" s="603"/>
      <c r="AM350" s="603"/>
      <c r="AN350" s="603"/>
      <c r="AO350" s="603"/>
      <c r="AP350" s="603"/>
      <c r="AQ350" s="603"/>
      <c r="AR350" s="603"/>
      <c r="AS350" s="603"/>
      <c r="AT350" s="603"/>
      <c r="AU350" s="603"/>
      <c r="AV350" s="603"/>
      <c r="AW350" s="603"/>
      <c r="AX350" s="603"/>
      <c r="AY350" s="603"/>
      <c r="AZ350" s="603"/>
      <c r="BA350" s="603"/>
      <c r="BB350" s="603"/>
      <c r="BC350" s="603"/>
      <c r="BD350" s="603"/>
      <c r="BE350" s="603"/>
      <c r="BF350" s="603"/>
      <c r="BG350" s="603"/>
      <c r="BH350" s="603"/>
      <c r="BI350" s="603"/>
      <c r="BJ350" s="603"/>
      <c r="BK350" s="603"/>
      <c r="BL350" s="603"/>
      <c r="BM350" s="603"/>
      <c r="BN350" s="603"/>
      <c r="BO350" s="603"/>
      <c r="BP350" s="603"/>
      <c r="BQ350" s="603"/>
      <c r="BR350" s="603"/>
      <c r="BS350" s="603"/>
      <c r="BT350" s="603"/>
      <c r="BU350" s="603"/>
      <c r="BV350" s="603"/>
      <c r="BW350" s="603"/>
      <c r="BX350" s="603"/>
      <c r="BY350" s="603"/>
      <c r="BZ350" s="603"/>
      <c r="CA350" s="603"/>
      <c r="CB350" s="603"/>
      <c r="CC350" s="603"/>
      <c r="CD350" s="603"/>
      <c r="CE350" s="603"/>
      <c r="CF350" s="603"/>
      <c r="CG350" s="603"/>
      <c r="CH350" s="603"/>
      <c r="CI350" s="603"/>
      <c r="CJ350" s="603"/>
      <c r="CK350" s="603"/>
    </row>
    <row r="351" spans="1:89" ht="14.25">
      <c r="A351" s="656" t="str">
        <f t="shared" si="45"/>
        <v>27_1_110923_W_p_sp.sc</v>
      </c>
      <c r="B351" s="660" t="s">
        <v>6135</v>
      </c>
      <c r="C351" s="660" t="s">
        <v>6136</v>
      </c>
      <c r="D351" s="713">
        <v>27</v>
      </c>
      <c r="E351" s="713">
        <v>1</v>
      </c>
      <c r="F351" s="661"/>
      <c r="G351" s="661">
        <v>110923</v>
      </c>
      <c r="H351" s="661">
        <v>2023</v>
      </c>
      <c r="I351" s="660"/>
      <c r="J351" s="715" t="s">
        <v>6137</v>
      </c>
      <c r="K351" s="688" t="s">
        <v>6118</v>
      </c>
      <c r="L351" s="715" t="s">
        <v>5723</v>
      </c>
      <c r="M351" s="715" t="s">
        <v>2422</v>
      </c>
      <c r="N351" s="661">
        <f t="shared" si="54"/>
        <v>105</v>
      </c>
      <c r="O351" s="370" t="s">
        <v>6139</v>
      </c>
      <c r="P351" s="662" t="s">
        <v>509</v>
      </c>
      <c r="Q351" s="376" t="s">
        <v>510</v>
      </c>
      <c r="R351" s="376" t="s">
        <v>5978</v>
      </c>
      <c r="S351" s="376">
        <v>12</v>
      </c>
      <c r="T351" s="376">
        <v>12</v>
      </c>
      <c r="U351" s="376">
        <v>0</v>
      </c>
      <c r="V351" s="376">
        <v>0</v>
      </c>
      <c r="W351" s="370"/>
      <c r="X351" s="700" t="s">
        <v>6147</v>
      </c>
      <c r="Y351" s="376" t="s">
        <v>78</v>
      </c>
      <c r="Z351" s="596" t="s">
        <v>6155</v>
      </c>
      <c r="AA351" s="766"/>
      <c r="AB351" s="596" t="str">
        <f t="shared" si="47"/>
        <v>Unique</v>
      </c>
      <c r="AC351" s="603"/>
      <c r="AD351" s="603"/>
      <c r="AE351" s="603"/>
      <c r="AF351" s="603"/>
      <c r="AG351" s="603"/>
      <c r="AH351" s="603"/>
      <c r="AI351" s="603"/>
      <c r="AJ351" s="603"/>
      <c r="AK351" s="603"/>
      <c r="AL351" s="603"/>
      <c r="AM351" s="603"/>
      <c r="AN351" s="603"/>
      <c r="AO351" s="603"/>
      <c r="AP351" s="603"/>
      <c r="AQ351" s="603"/>
      <c r="AR351" s="603"/>
      <c r="AS351" s="603"/>
      <c r="AT351" s="603"/>
      <c r="AU351" s="603"/>
      <c r="AV351" s="603"/>
      <c r="AW351" s="603"/>
      <c r="AX351" s="603"/>
      <c r="AY351" s="603"/>
      <c r="AZ351" s="603"/>
      <c r="BA351" s="603"/>
      <c r="BB351" s="603"/>
      <c r="BC351" s="603"/>
      <c r="BD351" s="603"/>
      <c r="BE351" s="603"/>
      <c r="BF351" s="603"/>
      <c r="BG351" s="603"/>
      <c r="BH351" s="603"/>
      <c r="BI351" s="603"/>
      <c r="BJ351" s="603"/>
      <c r="BK351" s="603"/>
      <c r="BL351" s="603"/>
      <c r="BM351" s="603"/>
      <c r="BN351" s="603"/>
      <c r="BO351" s="603"/>
      <c r="BP351" s="603"/>
      <c r="BQ351" s="603"/>
      <c r="BR351" s="603"/>
      <c r="BS351" s="603"/>
      <c r="BT351" s="603"/>
      <c r="BU351" s="603"/>
      <c r="BV351" s="603"/>
      <c r="BW351" s="603"/>
      <c r="BX351" s="603"/>
      <c r="BY351" s="603"/>
      <c r="BZ351" s="603"/>
      <c r="CA351" s="603"/>
      <c r="CB351" s="603"/>
      <c r="CC351" s="603"/>
      <c r="CD351" s="603"/>
      <c r="CE351" s="603"/>
      <c r="CF351" s="603"/>
      <c r="CG351" s="603"/>
      <c r="CH351" s="603"/>
      <c r="CI351" s="603"/>
      <c r="CJ351" s="603"/>
      <c r="CK351" s="603"/>
    </row>
    <row r="352" spans="1:89" ht="14.25">
      <c r="A352" s="656" t="str">
        <f t="shared" si="45"/>
        <v>72_1_310521_HER_p_er.pe</v>
      </c>
      <c r="B352" s="702" t="s">
        <v>6002</v>
      </c>
      <c r="C352" s="702" t="s">
        <v>6003</v>
      </c>
      <c r="D352" s="703">
        <v>72</v>
      </c>
      <c r="E352" s="703">
        <v>1</v>
      </c>
      <c r="F352" s="703" t="s">
        <v>5728</v>
      </c>
      <c r="G352" s="703" t="s">
        <v>2084</v>
      </c>
      <c r="H352" s="703">
        <v>2021</v>
      </c>
      <c r="I352" s="702" t="s">
        <v>5976</v>
      </c>
      <c r="J352" s="702" t="s">
        <v>6004</v>
      </c>
      <c r="K352" s="702"/>
      <c r="L352" s="702" t="s">
        <v>5723</v>
      </c>
      <c r="M352" s="702" t="s">
        <v>2422</v>
      </c>
      <c r="N352" s="661">
        <v>26</v>
      </c>
      <c r="O352" s="370"/>
      <c r="P352" s="662" t="s">
        <v>579</v>
      </c>
      <c r="Q352" s="376" t="s">
        <v>580</v>
      </c>
      <c r="R352" s="376" t="s">
        <v>100</v>
      </c>
      <c r="S352" s="376">
        <v>1</v>
      </c>
      <c r="T352" s="376">
        <v>0</v>
      </c>
      <c r="U352" s="376">
        <v>1</v>
      </c>
      <c r="V352" s="376">
        <v>0</v>
      </c>
      <c r="W352" s="376"/>
      <c r="X352" s="700" t="s">
        <v>720</v>
      </c>
      <c r="Y352" s="376" t="s">
        <v>78</v>
      </c>
      <c r="Z352" s="596" t="s">
        <v>6156</v>
      </c>
      <c r="AA352" s="766"/>
      <c r="AB352" s="596" t="str">
        <f t="shared" si="47"/>
        <v>Unique</v>
      </c>
      <c r="AC352" s="603"/>
      <c r="AD352" s="603"/>
      <c r="AE352" s="603"/>
      <c r="AF352" s="603"/>
      <c r="AG352" s="603"/>
      <c r="AH352" s="603"/>
      <c r="AI352" s="603"/>
      <c r="AJ352" s="603"/>
      <c r="AK352" s="603"/>
      <c r="AL352" s="603"/>
      <c r="AM352" s="603"/>
      <c r="AN352" s="603"/>
      <c r="AO352" s="603"/>
      <c r="AP352" s="603"/>
      <c r="AQ352" s="603"/>
      <c r="AR352" s="603"/>
      <c r="AS352" s="603"/>
      <c r="AT352" s="603"/>
      <c r="AU352" s="603"/>
      <c r="AV352" s="603"/>
      <c r="AW352" s="603"/>
      <c r="AX352" s="603"/>
      <c r="AY352" s="603"/>
      <c r="AZ352" s="603"/>
      <c r="BA352" s="603"/>
      <c r="BB352" s="603"/>
      <c r="BC352" s="603"/>
      <c r="BD352" s="603"/>
      <c r="BE352" s="603"/>
      <c r="BF352" s="603"/>
      <c r="BG352" s="603"/>
      <c r="BH352" s="603"/>
      <c r="BI352" s="603"/>
      <c r="BJ352" s="603"/>
      <c r="BK352" s="603"/>
      <c r="BL352" s="603"/>
      <c r="BM352" s="603"/>
      <c r="BN352" s="603"/>
      <c r="BO352" s="603"/>
      <c r="BP352" s="603"/>
      <c r="BQ352" s="603"/>
      <c r="BR352" s="603"/>
      <c r="BS352" s="603"/>
      <c r="BT352" s="603"/>
      <c r="BU352" s="603"/>
      <c r="BV352" s="603"/>
      <c r="BW352" s="603"/>
      <c r="BX352" s="603"/>
      <c r="BY352" s="603"/>
      <c r="BZ352" s="603"/>
      <c r="CA352" s="603"/>
      <c r="CB352" s="603"/>
      <c r="CC352" s="603"/>
      <c r="CD352" s="603"/>
      <c r="CE352" s="603"/>
      <c r="CF352" s="603"/>
      <c r="CG352" s="603"/>
      <c r="CH352" s="603"/>
      <c r="CI352" s="603"/>
      <c r="CJ352" s="603"/>
      <c r="CK352" s="603"/>
    </row>
    <row r="353" spans="1:89" ht="14.25">
      <c r="A353" s="656" t="str">
        <f t="shared" si="45"/>
        <v>60_1_170521_E_p_fe.cu</v>
      </c>
      <c r="B353" s="659" t="s">
        <v>5989</v>
      </c>
      <c r="C353" s="659" t="s">
        <v>5990</v>
      </c>
      <c r="D353" s="658">
        <v>60</v>
      </c>
      <c r="E353" s="658">
        <v>1</v>
      </c>
      <c r="F353" s="658" t="s">
        <v>2325</v>
      </c>
      <c r="G353" s="658" t="s">
        <v>5728</v>
      </c>
      <c r="H353" s="658">
        <v>2021</v>
      </c>
      <c r="I353" s="659" t="s">
        <v>5976</v>
      </c>
      <c r="J353" s="659" t="s">
        <v>5991</v>
      </c>
      <c r="K353" s="659"/>
      <c r="L353" s="659" t="s">
        <v>5723</v>
      </c>
      <c r="M353" s="659" t="s">
        <v>2422</v>
      </c>
      <c r="N353" s="661">
        <v>10</v>
      </c>
      <c r="O353" s="370"/>
      <c r="P353" s="662" t="s">
        <v>536</v>
      </c>
      <c r="Q353" s="376" t="s">
        <v>537</v>
      </c>
      <c r="R353" s="376" t="s">
        <v>100</v>
      </c>
      <c r="S353" s="376">
        <v>1</v>
      </c>
      <c r="T353" s="376">
        <v>1</v>
      </c>
      <c r="U353" s="376">
        <v>0</v>
      </c>
      <c r="V353" s="376">
        <v>0</v>
      </c>
      <c r="W353" s="370"/>
      <c r="X353" s="700" t="s">
        <v>720</v>
      </c>
      <c r="Y353" s="376" t="s">
        <v>78</v>
      </c>
      <c r="Z353" s="596" t="s">
        <v>6157</v>
      </c>
      <c r="AA353" s="766"/>
      <c r="AB353" s="596" t="str">
        <f t="shared" si="47"/>
        <v>Unique</v>
      </c>
      <c r="AC353" s="603"/>
      <c r="AD353" s="603"/>
      <c r="AE353" s="603"/>
      <c r="AF353" s="603"/>
      <c r="AG353" s="603"/>
      <c r="AH353" s="603"/>
      <c r="AI353" s="603"/>
      <c r="AJ353" s="603"/>
      <c r="AK353" s="603"/>
      <c r="AL353" s="603"/>
      <c r="AM353" s="603"/>
      <c r="AN353" s="603"/>
      <c r="AO353" s="603"/>
      <c r="AP353" s="603"/>
      <c r="AQ353" s="603"/>
      <c r="AR353" s="603"/>
      <c r="AS353" s="603"/>
      <c r="AT353" s="603"/>
      <c r="AU353" s="603"/>
      <c r="AV353" s="603"/>
      <c r="AW353" s="603"/>
      <c r="AX353" s="603"/>
      <c r="AY353" s="603"/>
      <c r="AZ353" s="603"/>
      <c r="BA353" s="603"/>
      <c r="BB353" s="603"/>
      <c r="BC353" s="603"/>
      <c r="BD353" s="603"/>
      <c r="BE353" s="603"/>
      <c r="BF353" s="603"/>
      <c r="BG353" s="603"/>
      <c r="BH353" s="603"/>
      <c r="BI353" s="603"/>
      <c r="BJ353" s="603"/>
      <c r="BK353" s="603"/>
      <c r="BL353" s="603"/>
      <c r="BM353" s="603"/>
      <c r="BN353" s="603"/>
      <c r="BO353" s="603"/>
      <c r="BP353" s="603"/>
      <c r="BQ353" s="603"/>
      <c r="BR353" s="603"/>
      <c r="BS353" s="603"/>
      <c r="BT353" s="603"/>
      <c r="BU353" s="603"/>
      <c r="BV353" s="603"/>
      <c r="BW353" s="603"/>
      <c r="BX353" s="603"/>
      <c r="BY353" s="603"/>
      <c r="BZ353" s="603"/>
      <c r="CA353" s="603"/>
      <c r="CB353" s="603"/>
      <c r="CC353" s="603"/>
      <c r="CD353" s="603"/>
      <c r="CE353" s="603"/>
      <c r="CF353" s="603"/>
      <c r="CG353" s="603"/>
      <c r="CH353" s="603"/>
      <c r="CI353" s="603"/>
      <c r="CJ353" s="603"/>
      <c r="CK353" s="603"/>
    </row>
    <row r="354" spans="1:89" ht="14.25">
      <c r="A354" s="656" t="str">
        <f t="shared" si="45"/>
        <v>60_2_170521_BE_p_fe.cu</v>
      </c>
      <c r="B354" s="695" t="s">
        <v>5996</v>
      </c>
      <c r="C354" s="695" t="s">
        <v>5997</v>
      </c>
      <c r="D354" s="694">
        <v>60</v>
      </c>
      <c r="E354" s="694">
        <v>2</v>
      </c>
      <c r="F354" s="694" t="s">
        <v>2325</v>
      </c>
      <c r="G354" s="694" t="s">
        <v>5728</v>
      </c>
      <c r="H354" s="694">
        <v>2021</v>
      </c>
      <c r="I354" s="695" t="s">
        <v>5976</v>
      </c>
      <c r="J354" s="695" t="s">
        <v>5998</v>
      </c>
      <c r="K354" s="695"/>
      <c r="L354" s="695" t="s">
        <v>5723</v>
      </c>
      <c r="M354" s="695" t="s">
        <v>2422</v>
      </c>
      <c r="N354" s="661">
        <v>15</v>
      </c>
      <c r="O354" s="370"/>
      <c r="P354" s="662" t="s">
        <v>536</v>
      </c>
      <c r="Q354" s="376" t="s">
        <v>537</v>
      </c>
      <c r="R354" s="376" t="s">
        <v>100</v>
      </c>
      <c r="S354" s="376">
        <v>1</v>
      </c>
      <c r="T354" s="376">
        <v>0</v>
      </c>
      <c r="U354" s="376">
        <v>1</v>
      </c>
      <c r="V354" s="376">
        <v>0</v>
      </c>
      <c r="W354" s="370"/>
      <c r="X354" s="700" t="s">
        <v>720</v>
      </c>
      <c r="Y354" s="376" t="s">
        <v>78</v>
      </c>
      <c r="Z354" s="596" t="s">
        <v>6158</v>
      </c>
      <c r="AA354" s="766"/>
      <c r="AB354" s="596" t="str">
        <f t="shared" si="47"/>
        <v>Unique</v>
      </c>
      <c r="AC354" s="603"/>
      <c r="AD354" s="603"/>
      <c r="AE354" s="603"/>
      <c r="AF354" s="603"/>
      <c r="AG354" s="603"/>
      <c r="AH354" s="603"/>
      <c r="AI354" s="603"/>
      <c r="AJ354" s="603"/>
      <c r="AK354" s="603"/>
      <c r="AL354" s="603"/>
      <c r="AM354" s="603"/>
      <c r="AN354" s="603"/>
      <c r="AO354" s="603"/>
      <c r="AP354" s="603"/>
      <c r="AQ354" s="603"/>
      <c r="AR354" s="603"/>
      <c r="AS354" s="603"/>
      <c r="AT354" s="603"/>
      <c r="AU354" s="603"/>
      <c r="AV354" s="603"/>
      <c r="AW354" s="603"/>
      <c r="AX354" s="603"/>
      <c r="AY354" s="603"/>
      <c r="AZ354" s="603"/>
      <c r="BA354" s="603"/>
      <c r="BB354" s="603"/>
      <c r="BC354" s="603"/>
      <c r="BD354" s="603"/>
      <c r="BE354" s="603"/>
      <c r="BF354" s="603"/>
      <c r="BG354" s="603"/>
      <c r="BH354" s="603"/>
      <c r="BI354" s="603"/>
      <c r="BJ354" s="603"/>
      <c r="BK354" s="603"/>
      <c r="BL354" s="603"/>
      <c r="BM354" s="603"/>
      <c r="BN354" s="603"/>
      <c r="BO354" s="603"/>
      <c r="BP354" s="603"/>
      <c r="BQ354" s="603"/>
      <c r="BR354" s="603"/>
      <c r="BS354" s="603"/>
      <c r="BT354" s="603"/>
      <c r="BU354" s="603"/>
      <c r="BV354" s="603"/>
      <c r="BW354" s="603"/>
      <c r="BX354" s="603"/>
      <c r="BY354" s="603"/>
      <c r="BZ354" s="603"/>
      <c r="CA354" s="603"/>
      <c r="CB354" s="603"/>
      <c r="CC354" s="603"/>
      <c r="CD354" s="603"/>
      <c r="CE354" s="603"/>
      <c r="CF354" s="603"/>
      <c r="CG354" s="603"/>
      <c r="CH354" s="603"/>
      <c r="CI354" s="603"/>
      <c r="CJ354" s="603"/>
      <c r="CK354" s="603"/>
    </row>
    <row r="355" spans="1:89" ht="14.25">
      <c r="A355" s="656" t="str">
        <f t="shared" si="45"/>
        <v>27_1_110923_W_p_sp.</v>
      </c>
      <c r="B355" s="716" t="s">
        <v>6135</v>
      </c>
      <c r="C355" s="716" t="s">
        <v>6136</v>
      </c>
      <c r="D355" s="713">
        <v>27</v>
      </c>
      <c r="E355" s="713">
        <v>1</v>
      </c>
      <c r="F355" s="661"/>
      <c r="G355" s="661">
        <v>110923</v>
      </c>
      <c r="H355" s="661">
        <v>2023</v>
      </c>
      <c r="I355" s="660"/>
      <c r="J355" s="715" t="s">
        <v>6137</v>
      </c>
      <c r="K355" s="688" t="s">
        <v>6118</v>
      </c>
      <c r="L355" s="715" t="s">
        <v>5723</v>
      </c>
      <c r="M355" s="715" t="s">
        <v>2422</v>
      </c>
      <c r="N355" s="661">
        <f t="shared" ref="N355:N358" si="55">50+50+5</f>
        <v>105</v>
      </c>
      <c r="O355" s="370" t="s">
        <v>6139</v>
      </c>
      <c r="P355" s="662" t="s">
        <v>1163</v>
      </c>
      <c r="Q355" s="376" t="s">
        <v>1164</v>
      </c>
      <c r="R355" s="376" t="s">
        <v>5978</v>
      </c>
      <c r="S355" s="376">
        <v>6</v>
      </c>
      <c r="T355" s="376">
        <v>0</v>
      </c>
      <c r="U355" s="376">
        <v>6</v>
      </c>
      <c r="V355" s="376">
        <v>0</v>
      </c>
      <c r="W355" s="370"/>
      <c r="X355" s="700" t="s">
        <v>6159</v>
      </c>
      <c r="Y355" s="376" t="s">
        <v>78</v>
      </c>
      <c r="Z355" s="596" t="s">
        <v>6160</v>
      </c>
      <c r="AA355" s="766"/>
      <c r="AB355" s="596" t="str">
        <f t="shared" si="47"/>
        <v>Unique</v>
      </c>
      <c r="AC355" s="603"/>
      <c r="AD355" s="603"/>
      <c r="AE355" s="603"/>
      <c r="AF355" s="603"/>
      <c r="AG355" s="603"/>
      <c r="AH355" s="603"/>
      <c r="AI355" s="603"/>
      <c r="AJ355" s="603"/>
      <c r="AK355" s="603"/>
      <c r="AL355" s="603"/>
      <c r="AM355" s="603"/>
      <c r="AN355" s="603"/>
      <c r="AO355" s="603"/>
      <c r="AP355" s="603"/>
      <c r="AQ355" s="603"/>
      <c r="AR355" s="603"/>
      <c r="AS355" s="603"/>
      <c r="AT355" s="603"/>
      <c r="AU355" s="603"/>
      <c r="AV355" s="603"/>
      <c r="AW355" s="603"/>
      <c r="AX355" s="603"/>
      <c r="AY355" s="603"/>
      <c r="AZ355" s="603"/>
      <c r="BA355" s="603"/>
      <c r="BB355" s="603"/>
      <c r="BC355" s="603"/>
      <c r="BD355" s="603"/>
      <c r="BE355" s="603"/>
      <c r="BF355" s="603"/>
      <c r="BG355" s="603"/>
      <c r="BH355" s="603"/>
      <c r="BI355" s="603"/>
      <c r="BJ355" s="603"/>
      <c r="BK355" s="603"/>
      <c r="BL355" s="603"/>
      <c r="BM355" s="603"/>
      <c r="BN355" s="603"/>
      <c r="BO355" s="603"/>
      <c r="BP355" s="603"/>
      <c r="BQ355" s="603"/>
      <c r="BR355" s="603"/>
      <c r="BS355" s="603"/>
      <c r="BT355" s="603"/>
      <c r="BU355" s="603"/>
      <c r="BV355" s="603"/>
      <c r="BW355" s="603"/>
      <c r="BX355" s="603"/>
      <c r="BY355" s="603"/>
      <c r="BZ355" s="603"/>
      <c r="CA355" s="603"/>
      <c r="CB355" s="603"/>
      <c r="CC355" s="603"/>
      <c r="CD355" s="603"/>
      <c r="CE355" s="603"/>
      <c r="CF355" s="603"/>
      <c r="CG355" s="603"/>
      <c r="CH355" s="603"/>
      <c r="CI355" s="603"/>
      <c r="CJ355" s="603"/>
      <c r="CK355" s="603"/>
    </row>
    <row r="356" spans="1:89" ht="14.25">
      <c r="A356" s="656" t="str">
        <f t="shared" si="45"/>
        <v>27_1_110923_W_p_sy.pi</v>
      </c>
      <c r="B356" s="716" t="s">
        <v>6135</v>
      </c>
      <c r="C356" s="716" t="s">
        <v>6136</v>
      </c>
      <c r="D356" s="713">
        <v>27</v>
      </c>
      <c r="E356" s="713">
        <v>1</v>
      </c>
      <c r="F356" s="661"/>
      <c r="G356" s="661">
        <v>110923</v>
      </c>
      <c r="H356" s="661">
        <v>2023</v>
      </c>
      <c r="I356" s="660"/>
      <c r="J356" s="715" t="s">
        <v>6137</v>
      </c>
      <c r="K356" s="688" t="s">
        <v>6118</v>
      </c>
      <c r="L356" s="715" t="s">
        <v>5723</v>
      </c>
      <c r="M356" s="715" t="s">
        <v>2422</v>
      </c>
      <c r="N356" s="661">
        <f t="shared" si="55"/>
        <v>105</v>
      </c>
      <c r="O356" s="370" t="s">
        <v>6139</v>
      </c>
      <c r="P356" s="662" t="s">
        <v>176</v>
      </c>
      <c r="Q356" s="596" t="s">
        <v>177</v>
      </c>
      <c r="R356" s="376" t="s">
        <v>5978</v>
      </c>
      <c r="S356" s="376">
        <v>1</v>
      </c>
      <c r="T356" s="376">
        <v>1</v>
      </c>
      <c r="U356" s="376">
        <v>0</v>
      </c>
      <c r="V356" s="376">
        <v>0</v>
      </c>
      <c r="W356" s="370"/>
      <c r="X356" s="700" t="s">
        <v>6159</v>
      </c>
      <c r="Y356" s="376" t="s">
        <v>78</v>
      </c>
      <c r="Z356" s="596" t="s">
        <v>6161</v>
      </c>
      <c r="AA356" s="766"/>
      <c r="AB356" s="596" t="str">
        <f t="shared" si="47"/>
        <v>Unique</v>
      </c>
      <c r="AC356" s="603"/>
      <c r="AD356" s="603"/>
      <c r="AE356" s="603"/>
      <c r="AF356" s="603"/>
      <c r="AG356" s="603"/>
      <c r="AH356" s="603"/>
      <c r="AI356" s="603"/>
      <c r="AJ356" s="603"/>
      <c r="AK356" s="603"/>
      <c r="AL356" s="603"/>
      <c r="AM356" s="603"/>
      <c r="AN356" s="603"/>
      <c r="AO356" s="603"/>
      <c r="AP356" s="603"/>
      <c r="AQ356" s="603"/>
      <c r="AR356" s="603"/>
      <c r="AS356" s="603"/>
      <c r="AT356" s="603"/>
      <c r="AU356" s="603"/>
      <c r="AV356" s="603"/>
      <c r="AW356" s="603"/>
      <c r="AX356" s="603"/>
      <c r="AY356" s="603"/>
      <c r="AZ356" s="603"/>
      <c r="BA356" s="603"/>
      <c r="BB356" s="603"/>
      <c r="BC356" s="603"/>
      <c r="BD356" s="603"/>
      <c r="BE356" s="603"/>
      <c r="BF356" s="603"/>
      <c r="BG356" s="603"/>
      <c r="BH356" s="603"/>
      <c r="BI356" s="603"/>
      <c r="BJ356" s="603"/>
      <c r="BK356" s="603"/>
      <c r="BL356" s="603"/>
      <c r="BM356" s="603"/>
      <c r="BN356" s="603"/>
      <c r="BO356" s="603"/>
      <c r="BP356" s="603"/>
      <c r="BQ356" s="603"/>
      <c r="BR356" s="603"/>
      <c r="BS356" s="603"/>
      <c r="BT356" s="603"/>
      <c r="BU356" s="603"/>
      <c r="BV356" s="603"/>
      <c r="BW356" s="603"/>
      <c r="BX356" s="603"/>
      <c r="BY356" s="603"/>
      <c r="BZ356" s="603"/>
      <c r="CA356" s="603"/>
      <c r="CB356" s="603"/>
      <c r="CC356" s="603"/>
      <c r="CD356" s="603"/>
      <c r="CE356" s="603"/>
      <c r="CF356" s="603"/>
      <c r="CG356" s="603"/>
      <c r="CH356" s="603"/>
      <c r="CI356" s="603"/>
      <c r="CJ356" s="603"/>
      <c r="CK356" s="603"/>
    </row>
    <row r="357" spans="1:89" ht="14.25">
      <c r="A357" s="656" t="str">
        <f t="shared" si="45"/>
        <v>27_1_110923_W_p_ep.ba</v>
      </c>
      <c r="B357" s="716" t="s">
        <v>6135</v>
      </c>
      <c r="C357" s="716" t="s">
        <v>6136</v>
      </c>
      <c r="D357" s="713">
        <v>27</v>
      </c>
      <c r="E357" s="713">
        <v>1</v>
      </c>
      <c r="F357" s="661"/>
      <c r="G357" s="661">
        <v>110923</v>
      </c>
      <c r="H357" s="661">
        <v>2023</v>
      </c>
      <c r="I357" s="660"/>
      <c r="J357" s="715" t="s">
        <v>6137</v>
      </c>
      <c r="K357" s="688" t="s">
        <v>6118</v>
      </c>
      <c r="L357" s="715" t="s">
        <v>5723</v>
      </c>
      <c r="M357" s="715" t="s">
        <v>2422</v>
      </c>
      <c r="N357" s="661">
        <f t="shared" si="55"/>
        <v>105</v>
      </c>
      <c r="O357" s="370" t="s">
        <v>6139</v>
      </c>
      <c r="P357" s="662" t="s">
        <v>84</v>
      </c>
      <c r="Q357" s="376" t="s">
        <v>85</v>
      </c>
      <c r="R357" s="376" t="s">
        <v>5978</v>
      </c>
      <c r="S357" s="376">
        <v>1</v>
      </c>
      <c r="T357" s="376">
        <v>0</v>
      </c>
      <c r="U357" s="376">
        <v>0</v>
      </c>
      <c r="V357" s="376">
        <v>0</v>
      </c>
      <c r="W357" s="370"/>
      <c r="X357" s="700" t="s">
        <v>6159</v>
      </c>
      <c r="Y357" s="376" t="s">
        <v>78</v>
      </c>
      <c r="Z357" s="596" t="s">
        <v>6162</v>
      </c>
      <c r="AA357" s="766"/>
      <c r="AB357" s="596" t="str">
        <f t="shared" si="47"/>
        <v>Unique</v>
      </c>
      <c r="AC357" s="603"/>
      <c r="AD357" s="603"/>
      <c r="AE357" s="603"/>
      <c r="AF357" s="603"/>
      <c r="AG357" s="603"/>
      <c r="AH357" s="603"/>
      <c r="AI357" s="603"/>
      <c r="AJ357" s="603"/>
      <c r="AK357" s="603"/>
      <c r="AL357" s="603"/>
      <c r="AM357" s="603"/>
      <c r="AN357" s="603"/>
      <c r="AO357" s="603"/>
      <c r="AP357" s="603"/>
      <c r="AQ357" s="603"/>
      <c r="AR357" s="603"/>
      <c r="AS357" s="603"/>
      <c r="AT357" s="603"/>
      <c r="AU357" s="603"/>
      <c r="AV357" s="603"/>
      <c r="AW357" s="603"/>
      <c r="AX357" s="603"/>
      <c r="AY357" s="603"/>
      <c r="AZ357" s="603"/>
      <c r="BA357" s="603"/>
      <c r="BB357" s="603"/>
      <c r="BC357" s="603"/>
      <c r="BD357" s="603"/>
      <c r="BE357" s="603"/>
      <c r="BF357" s="603"/>
      <c r="BG357" s="603"/>
      <c r="BH357" s="603"/>
      <c r="BI357" s="603"/>
      <c r="BJ357" s="603"/>
      <c r="BK357" s="603"/>
      <c r="BL357" s="603"/>
      <c r="BM357" s="603"/>
      <c r="BN357" s="603"/>
      <c r="BO357" s="603"/>
      <c r="BP357" s="603"/>
      <c r="BQ357" s="603"/>
      <c r="BR357" s="603"/>
      <c r="BS357" s="603"/>
      <c r="BT357" s="603"/>
      <c r="BU357" s="603"/>
      <c r="BV357" s="603"/>
      <c r="BW357" s="603"/>
      <c r="BX357" s="603"/>
      <c r="BY357" s="603"/>
      <c r="BZ357" s="603"/>
      <c r="CA357" s="603"/>
      <c r="CB357" s="603"/>
      <c r="CC357" s="603"/>
      <c r="CD357" s="603"/>
      <c r="CE357" s="603"/>
      <c r="CF357" s="603"/>
      <c r="CG357" s="603"/>
      <c r="CH357" s="603"/>
      <c r="CI357" s="603"/>
      <c r="CJ357" s="603"/>
      <c r="CK357" s="603"/>
    </row>
    <row r="358" spans="1:89" ht="14.25">
      <c r="A358" s="656" t="str">
        <f t="shared" si="45"/>
        <v>27_1_110923_W_p_er.pe</v>
      </c>
      <c r="B358" s="716" t="s">
        <v>6135</v>
      </c>
      <c r="C358" s="716" t="s">
        <v>6136</v>
      </c>
      <c r="D358" s="713">
        <v>27</v>
      </c>
      <c r="E358" s="713">
        <v>1</v>
      </c>
      <c r="F358" s="661"/>
      <c r="G358" s="661">
        <v>110923</v>
      </c>
      <c r="H358" s="661">
        <v>2023</v>
      </c>
      <c r="I358" s="660"/>
      <c r="J358" s="715" t="s">
        <v>6137</v>
      </c>
      <c r="K358" s="688" t="s">
        <v>6118</v>
      </c>
      <c r="L358" s="715" t="s">
        <v>5723</v>
      </c>
      <c r="M358" s="715" t="s">
        <v>2422</v>
      </c>
      <c r="N358" s="661">
        <f t="shared" si="55"/>
        <v>105</v>
      </c>
      <c r="O358" s="370" t="s">
        <v>6139</v>
      </c>
      <c r="P358" s="662" t="s">
        <v>579</v>
      </c>
      <c r="Q358" s="376" t="s">
        <v>580</v>
      </c>
      <c r="R358" s="376" t="s">
        <v>5978</v>
      </c>
      <c r="S358" s="376">
        <v>1</v>
      </c>
      <c r="T358" s="376">
        <v>1</v>
      </c>
      <c r="U358" s="376">
        <v>0</v>
      </c>
      <c r="V358" s="376">
        <v>0</v>
      </c>
      <c r="W358" s="370"/>
      <c r="X358" s="700" t="s">
        <v>6159</v>
      </c>
      <c r="Y358" s="376" t="s">
        <v>78</v>
      </c>
      <c r="Z358" s="596" t="s">
        <v>6163</v>
      </c>
      <c r="AA358" s="766"/>
      <c r="AB358" s="596" t="str">
        <f t="shared" si="47"/>
        <v>Unique</v>
      </c>
      <c r="AC358" s="603"/>
      <c r="AD358" s="603"/>
      <c r="AE358" s="603"/>
      <c r="AF358" s="603"/>
      <c r="AG358" s="603"/>
      <c r="AH358" s="603"/>
      <c r="AI358" s="603"/>
      <c r="AJ358" s="603"/>
      <c r="AK358" s="603"/>
      <c r="AL358" s="603"/>
      <c r="AM358" s="603"/>
      <c r="AN358" s="603"/>
      <c r="AO358" s="603"/>
      <c r="AP358" s="603"/>
      <c r="AQ358" s="603"/>
      <c r="AR358" s="603"/>
      <c r="AS358" s="603"/>
      <c r="AT358" s="603"/>
      <c r="AU358" s="603"/>
      <c r="AV358" s="603"/>
      <c r="AW358" s="603"/>
      <c r="AX358" s="603"/>
      <c r="AY358" s="603"/>
      <c r="AZ358" s="603"/>
      <c r="BA358" s="603"/>
      <c r="BB358" s="603"/>
      <c r="BC358" s="603"/>
      <c r="BD358" s="603"/>
      <c r="BE358" s="603"/>
      <c r="BF358" s="603"/>
      <c r="BG358" s="603"/>
      <c r="BH358" s="603"/>
      <c r="BI358" s="603"/>
      <c r="BJ358" s="603"/>
      <c r="BK358" s="603"/>
      <c r="BL358" s="603"/>
      <c r="BM358" s="603"/>
      <c r="BN358" s="603"/>
      <c r="BO358" s="603"/>
      <c r="BP358" s="603"/>
      <c r="BQ358" s="603"/>
      <c r="BR358" s="603"/>
      <c r="BS358" s="603"/>
      <c r="BT358" s="603"/>
      <c r="BU358" s="603"/>
      <c r="BV358" s="603"/>
      <c r="BW358" s="603"/>
      <c r="BX358" s="603"/>
      <c r="BY358" s="603"/>
      <c r="BZ358" s="603"/>
      <c r="CA358" s="603"/>
      <c r="CB358" s="603"/>
      <c r="CC358" s="603"/>
      <c r="CD358" s="603"/>
      <c r="CE358" s="603"/>
      <c r="CF358" s="603"/>
      <c r="CG358" s="603"/>
      <c r="CH358" s="603"/>
      <c r="CI358" s="603"/>
      <c r="CJ358" s="603"/>
      <c r="CK358" s="603"/>
    </row>
    <row r="359" spans="1:89" ht="14.25">
      <c r="A359" s="656" t="str">
        <f t="shared" si="45"/>
        <v>27_1_250923_W_p_he.tr</v>
      </c>
      <c r="B359" s="715" t="s">
        <v>6135</v>
      </c>
      <c r="C359" s="715" t="s">
        <v>6136</v>
      </c>
      <c r="D359" s="713">
        <v>27</v>
      </c>
      <c r="E359" s="713">
        <v>1</v>
      </c>
      <c r="F359" s="661">
        <v>110923</v>
      </c>
      <c r="G359" s="661">
        <v>250923</v>
      </c>
      <c r="H359" s="661">
        <v>2023</v>
      </c>
      <c r="I359" s="660"/>
      <c r="J359" s="715" t="s">
        <v>6137</v>
      </c>
      <c r="K359" s="688" t="s">
        <v>6118</v>
      </c>
      <c r="L359" s="715" t="s">
        <v>5723</v>
      </c>
      <c r="M359" s="715" t="s">
        <v>2422</v>
      </c>
      <c r="N359" s="661">
        <f t="shared" ref="N359:N365" si="56">50+50+52</f>
        <v>152</v>
      </c>
      <c r="O359" s="370" t="s">
        <v>6139</v>
      </c>
      <c r="P359" s="662" t="s">
        <v>498</v>
      </c>
      <c r="Q359" s="376" t="s">
        <v>499</v>
      </c>
      <c r="R359" s="376" t="s">
        <v>5978</v>
      </c>
      <c r="S359" s="376">
        <v>1</v>
      </c>
      <c r="T359" s="376">
        <v>0</v>
      </c>
      <c r="U359" s="376">
        <v>1</v>
      </c>
      <c r="V359" s="376">
        <v>0</v>
      </c>
      <c r="W359" s="370"/>
      <c r="X359" s="700" t="s">
        <v>6164</v>
      </c>
      <c r="Y359" s="376" t="s">
        <v>78</v>
      </c>
      <c r="Z359" s="596" t="s">
        <v>6165</v>
      </c>
      <c r="AA359" s="766"/>
      <c r="AB359" s="603" t="str">
        <f t="shared" si="47"/>
        <v>Unique</v>
      </c>
      <c r="AC359" s="603"/>
      <c r="AD359" s="603"/>
      <c r="AE359" s="603"/>
      <c r="AF359" s="603"/>
      <c r="AG359" s="603"/>
      <c r="AH359" s="603"/>
      <c r="AI359" s="603"/>
      <c r="AJ359" s="603"/>
      <c r="AK359" s="603"/>
      <c r="AL359" s="603"/>
      <c r="AM359" s="603"/>
      <c r="AN359" s="603"/>
      <c r="AO359" s="603"/>
      <c r="AP359" s="603"/>
      <c r="AQ359" s="603"/>
      <c r="AR359" s="603"/>
      <c r="AS359" s="603"/>
      <c r="AT359" s="603"/>
      <c r="AU359" s="603"/>
      <c r="AV359" s="603"/>
      <c r="AW359" s="603"/>
      <c r="AX359" s="603"/>
      <c r="AY359" s="603"/>
      <c r="AZ359" s="603"/>
      <c r="BA359" s="603"/>
      <c r="BB359" s="603"/>
      <c r="BC359" s="603"/>
      <c r="BD359" s="603"/>
      <c r="BE359" s="603"/>
      <c r="BF359" s="603"/>
      <c r="BG359" s="603"/>
      <c r="BH359" s="603"/>
      <c r="BI359" s="603"/>
      <c r="BJ359" s="603"/>
      <c r="BK359" s="603"/>
      <c r="BL359" s="603"/>
      <c r="BM359" s="603"/>
      <c r="BN359" s="603"/>
      <c r="BO359" s="603"/>
      <c r="BP359" s="603"/>
      <c r="BQ359" s="603"/>
      <c r="BR359" s="603"/>
      <c r="BS359" s="603"/>
      <c r="BT359" s="603"/>
      <c r="BU359" s="603"/>
      <c r="BV359" s="603"/>
      <c r="BW359" s="603"/>
      <c r="BX359" s="603"/>
      <c r="BY359" s="603"/>
      <c r="BZ359" s="603"/>
      <c r="CA359" s="603"/>
      <c r="CB359" s="603"/>
      <c r="CC359" s="603"/>
      <c r="CD359" s="603"/>
      <c r="CE359" s="603"/>
      <c r="CF359" s="603"/>
      <c r="CG359" s="603"/>
      <c r="CH359" s="603"/>
      <c r="CI359" s="603"/>
      <c r="CJ359" s="603"/>
      <c r="CK359" s="603"/>
    </row>
    <row r="360" spans="1:89" ht="14.25">
      <c r="A360" s="656" t="str">
        <f t="shared" si="45"/>
        <v>27_1_250923_W_p_sy.pi</v>
      </c>
      <c r="B360" s="715" t="s">
        <v>6135</v>
      </c>
      <c r="C360" s="715" t="s">
        <v>6136</v>
      </c>
      <c r="D360" s="713">
        <v>27</v>
      </c>
      <c r="E360" s="713">
        <v>1</v>
      </c>
      <c r="F360" s="661">
        <v>110923</v>
      </c>
      <c r="G360" s="661">
        <v>250923</v>
      </c>
      <c r="H360" s="661">
        <v>2023</v>
      </c>
      <c r="I360" s="660"/>
      <c r="J360" s="715" t="s">
        <v>6137</v>
      </c>
      <c r="K360" s="688" t="s">
        <v>6118</v>
      </c>
      <c r="L360" s="715" t="s">
        <v>5723</v>
      </c>
      <c r="M360" s="715" t="s">
        <v>2422</v>
      </c>
      <c r="N360" s="661">
        <f t="shared" si="56"/>
        <v>152</v>
      </c>
      <c r="O360" s="370" t="s">
        <v>6139</v>
      </c>
      <c r="P360" s="662" t="s">
        <v>176</v>
      </c>
      <c r="Q360" s="376" t="s">
        <v>177</v>
      </c>
      <c r="R360" s="376" t="s">
        <v>5978</v>
      </c>
      <c r="S360" s="376">
        <v>1</v>
      </c>
      <c r="T360" s="376">
        <v>1</v>
      </c>
      <c r="U360" s="376">
        <v>0</v>
      </c>
      <c r="V360" s="376">
        <v>0</v>
      </c>
      <c r="W360" s="370"/>
      <c r="X360" s="700" t="s">
        <v>6164</v>
      </c>
      <c r="Y360" s="376" t="s">
        <v>78</v>
      </c>
      <c r="Z360" s="596" t="s">
        <v>6166</v>
      </c>
      <c r="AA360" s="766"/>
      <c r="AB360" s="596" t="str">
        <f t="shared" si="47"/>
        <v>Unique</v>
      </c>
      <c r="AC360" s="603"/>
      <c r="AD360" s="603"/>
      <c r="AE360" s="603"/>
      <c r="AF360" s="603"/>
      <c r="AG360" s="603"/>
      <c r="AH360" s="603"/>
      <c r="AI360" s="603"/>
      <c r="AJ360" s="603"/>
      <c r="AK360" s="603"/>
      <c r="AL360" s="603"/>
      <c r="AM360" s="603"/>
      <c r="AN360" s="603"/>
      <c r="AO360" s="603"/>
      <c r="AP360" s="603"/>
      <c r="AQ360" s="603"/>
      <c r="AR360" s="603"/>
      <c r="AS360" s="603"/>
      <c r="AT360" s="603"/>
      <c r="AU360" s="603"/>
      <c r="AV360" s="603"/>
      <c r="AW360" s="603"/>
      <c r="AX360" s="603"/>
      <c r="AY360" s="603"/>
      <c r="AZ360" s="603"/>
      <c r="BA360" s="603"/>
      <c r="BB360" s="603"/>
      <c r="BC360" s="603"/>
      <c r="BD360" s="603"/>
      <c r="BE360" s="603"/>
      <c r="BF360" s="603"/>
      <c r="BG360" s="603"/>
      <c r="BH360" s="603"/>
      <c r="BI360" s="603"/>
      <c r="BJ360" s="603"/>
      <c r="BK360" s="603"/>
      <c r="BL360" s="603"/>
      <c r="BM360" s="603"/>
      <c r="BN360" s="603"/>
      <c r="BO360" s="603"/>
      <c r="BP360" s="603"/>
      <c r="BQ360" s="603"/>
      <c r="BR360" s="603"/>
      <c r="BS360" s="603"/>
      <c r="BT360" s="603"/>
      <c r="BU360" s="603"/>
      <c r="BV360" s="603"/>
      <c r="BW360" s="603"/>
      <c r="BX360" s="603"/>
      <c r="BY360" s="603"/>
      <c r="BZ360" s="603"/>
      <c r="CA360" s="603"/>
      <c r="CB360" s="603"/>
      <c r="CC360" s="603"/>
      <c r="CD360" s="603"/>
      <c r="CE360" s="603"/>
      <c r="CF360" s="603"/>
      <c r="CG360" s="603"/>
      <c r="CH360" s="603"/>
      <c r="CI360" s="603"/>
      <c r="CJ360" s="603"/>
      <c r="CK360" s="603"/>
    </row>
    <row r="361" spans="1:89" ht="14.25">
      <c r="A361" s="656" t="str">
        <f t="shared" si="45"/>
        <v>27_1_250923_W_p_er.te</v>
      </c>
      <c r="B361" s="715" t="s">
        <v>6135</v>
      </c>
      <c r="C361" s="715" t="s">
        <v>6136</v>
      </c>
      <c r="D361" s="713">
        <v>27</v>
      </c>
      <c r="E361" s="713">
        <v>1</v>
      </c>
      <c r="F361" s="661">
        <v>110923</v>
      </c>
      <c r="G361" s="661">
        <v>250923</v>
      </c>
      <c r="H361" s="661">
        <v>2023</v>
      </c>
      <c r="I361" s="660"/>
      <c r="J361" s="715" t="s">
        <v>6137</v>
      </c>
      <c r="K361" s="688" t="s">
        <v>6118</v>
      </c>
      <c r="L361" s="715" t="s">
        <v>5723</v>
      </c>
      <c r="M361" s="715" t="s">
        <v>2422</v>
      </c>
      <c r="N361" s="661">
        <f t="shared" si="56"/>
        <v>152</v>
      </c>
      <c r="O361" s="370" t="s">
        <v>6139</v>
      </c>
      <c r="P361" s="662" t="s">
        <v>521</v>
      </c>
      <c r="Q361" s="376" t="s">
        <v>522</v>
      </c>
      <c r="R361" s="376" t="s">
        <v>5978</v>
      </c>
      <c r="S361" s="376">
        <v>1</v>
      </c>
      <c r="T361" s="376">
        <v>1</v>
      </c>
      <c r="U361" s="376">
        <v>0</v>
      </c>
      <c r="V361" s="376">
        <v>0</v>
      </c>
      <c r="W361" s="370"/>
      <c r="X361" s="700" t="s">
        <v>6164</v>
      </c>
      <c r="Y361" s="376" t="s">
        <v>78</v>
      </c>
      <c r="Z361" s="596" t="s">
        <v>6167</v>
      </c>
      <c r="AA361" s="766"/>
      <c r="AB361" s="596" t="str">
        <f t="shared" si="47"/>
        <v>Unique</v>
      </c>
      <c r="AC361" s="603"/>
      <c r="AD361" s="603"/>
      <c r="AE361" s="603"/>
      <c r="AF361" s="603"/>
      <c r="AG361" s="603"/>
      <c r="AH361" s="603"/>
      <c r="AI361" s="603"/>
      <c r="AJ361" s="603"/>
      <c r="AK361" s="603"/>
      <c r="AL361" s="603"/>
      <c r="AM361" s="603"/>
      <c r="AN361" s="603"/>
      <c r="AO361" s="603"/>
      <c r="AP361" s="603"/>
      <c r="AQ361" s="603"/>
      <c r="AR361" s="603"/>
      <c r="AS361" s="603"/>
      <c r="AT361" s="603"/>
      <c r="AU361" s="603"/>
      <c r="AV361" s="603"/>
      <c r="AW361" s="603"/>
      <c r="AX361" s="603"/>
      <c r="AY361" s="603"/>
      <c r="AZ361" s="603"/>
      <c r="BA361" s="603"/>
      <c r="BB361" s="603"/>
      <c r="BC361" s="603"/>
      <c r="BD361" s="603"/>
      <c r="BE361" s="603"/>
      <c r="BF361" s="603"/>
      <c r="BG361" s="603"/>
      <c r="BH361" s="603"/>
      <c r="BI361" s="603"/>
      <c r="BJ361" s="603"/>
      <c r="BK361" s="603"/>
      <c r="BL361" s="603"/>
      <c r="BM361" s="603"/>
      <c r="BN361" s="603"/>
      <c r="BO361" s="603"/>
      <c r="BP361" s="603"/>
      <c r="BQ361" s="603"/>
      <c r="BR361" s="603"/>
      <c r="BS361" s="603"/>
      <c r="BT361" s="603"/>
      <c r="BU361" s="603"/>
      <c r="BV361" s="603"/>
      <c r="BW361" s="603"/>
      <c r="BX361" s="603"/>
      <c r="BY361" s="603"/>
      <c r="BZ361" s="603"/>
      <c r="CA361" s="603"/>
      <c r="CB361" s="603"/>
      <c r="CC361" s="603"/>
      <c r="CD361" s="603"/>
      <c r="CE361" s="603"/>
      <c r="CF361" s="603"/>
      <c r="CG361" s="603"/>
      <c r="CH361" s="603"/>
      <c r="CI361" s="603"/>
      <c r="CJ361" s="603"/>
      <c r="CK361" s="603"/>
    </row>
    <row r="362" spans="1:89" ht="14.25">
      <c r="A362" s="656" t="str">
        <f t="shared" si="45"/>
        <v>27_1_250923_W_p_sp.</v>
      </c>
      <c r="B362" s="715" t="s">
        <v>6135</v>
      </c>
      <c r="C362" s="715" t="s">
        <v>6136</v>
      </c>
      <c r="D362" s="713">
        <v>27</v>
      </c>
      <c r="E362" s="713">
        <v>1</v>
      </c>
      <c r="F362" s="661">
        <v>110923</v>
      </c>
      <c r="G362" s="661">
        <v>250923</v>
      </c>
      <c r="H362" s="661">
        <v>2023</v>
      </c>
      <c r="I362" s="660"/>
      <c r="J362" s="715" t="s">
        <v>6137</v>
      </c>
      <c r="K362" s="688" t="s">
        <v>6118</v>
      </c>
      <c r="L362" s="715" t="s">
        <v>5723</v>
      </c>
      <c r="M362" s="715" t="s">
        <v>2422</v>
      </c>
      <c r="N362" s="661">
        <f t="shared" si="56"/>
        <v>152</v>
      </c>
      <c r="O362" s="370" t="s">
        <v>6139</v>
      </c>
      <c r="P362" s="662" t="s">
        <v>1163</v>
      </c>
      <c r="Q362" s="376" t="s">
        <v>1164</v>
      </c>
      <c r="R362" s="376" t="s">
        <v>5978</v>
      </c>
      <c r="S362" s="376">
        <v>12</v>
      </c>
      <c r="T362" s="376">
        <v>0</v>
      </c>
      <c r="U362" s="376">
        <v>12</v>
      </c>
      <c r="V362" s="376">
        <v>0</v>
      </c>
      <c r="W362" s="370"/>
      <c r="X362" s="700" t="s">
        <v>6164</v>
      </c>
      <c r="Y362" s="376" t="s">
        <v>78</v>
      </c>
      <c r="Z362" s="596" t="s">
        <v>6168</v>
      </c>
      <c r="AA362" s="766"/>
      <c r="AB362" s="596" t="str">
        <f t="shared" si="47"/>
        <v>Unique</v>
      </c>
      <c r="AC362" s="603"/>
      <c r="AD362" s="603"/>
      <c r="AE362" s="603"/>
      <c r="AF362" s="603"/>
      <c r="AG362" s="603"/>
      <c r="AH362" s="603"/>
      <c r="AI362" s="603"/>
      <c r="AJ362" s="603"/>
      <c r="AK362" s="603"/>
      <c r="AL362" s="603"/>
      <c r="AM362" s="603"/>
      <c r="AN362" s="603"/>
      <c r="AO362" s="603"/>
      <c r="AP362" s="603"/>
      <c r="AQ362" s="603"/>
      <c r="AR362" s="603"/>
      <c r="AS362" s="603"/>
      <c r="AT362" s="603"/>
      <c r="AU362" s="603"/>
      <c r="AV362" s="603"/>
      <c r="AW362" s="603"/>
      <c r="AX362" s="603"/>
      <c r="AY362" s="603"/>
      <c r="AZ362" s="603"/>
      <c r="BA362" s="603"/>
      <c r="BB362" s="603"/>
      <c r="BC362" s="603"/>
      <c r="BD362" s="603"/>
      <c r="BE362" s="603"/>
      <c r="BF362" s="603"/>
      <c r="BG362" s="603"/>
      <c r="BH362" s="603"/>
      <c r="BI362" s="603"/>
      <c r="BJ362" s="603"/>
      <c r="BK362" s="603"/>
      <c r="BL362" s="603"/>
      <c r="BM362" s="603"/>
      <c r="BN362" s="603"/>
      <c r="BO362" s="603"/>
      <c r="BP362" s="603"/>
      <c r="BQ362" s="603"/>
      <c r="BR362" s="603"/>
      <c r="BS362" s="603"/>
      <c r="BT362" s="603"/>
      <c r="BU362" s="603"/>
      <c r="BV362" s="603"/>
      <c r="BW362" s="603"/>
      <c r="BX362" s="603"/>
      <c r="BY362" s="603"/>
      <c r="BZ362" s="603"/>
      <c r="CA362" s="603"/>
      <c r="CB362" s="603"/>
      <c r="CC362" s="603"/>
      <c r="CD362" s="603"/>
      <c r="CE362" s="603"/>
      <c r="CF362" s="603"/>
      <c r="CG362" s="603"/>
      <c r="CH362" s="603"/>
      <c r="CI362" s="603"/>
      <c r="CJ362" s="603"/>
      <c r="CK362" s="603"/>
    </row>
    <row r="363" spans="1:89" ht="14.25">
      <c r="A363" s="656" t="str">
        <f t="shared" si="45"/>
        <v>27_1_250923_W_p_sp.sc</v>
      </c>
      <c r="B363" s="715" t="s">
        <v>6135</v>
      </c>
      <c r="C363" s="715" t="s">
        <v>6136</v>
      </c>
      <c r="D363" s="713">
        <v>27</v>
      </c>
      <c r="E363" s="713">
        <v>1</v>
      </c>
      <c r="F363" s="661">
        <v>110923</v>
      </c>
      <c r="G363" s="661">
        <v>250923</v>
      </c>
      <c r="H363" s="661">
        <v>2023</v>
      </c>
      <c r="I363" s="660"/>
      <c r="J363" s="715" t="s">
        <v>6137</v>
      </c>
      <c r="K363" s="688" t="s">
        <v>6118</v>
      </c>
      <c r="L363" s="715" t="s">
        <v>5723</v>
      </c>
      <c r="M363" s="715" t="s">
        <v>2422</v>
      </c>
      <c r="N363" s="661">
        <f t="shared" si="56"/>
        <v>152</v>
      </c>
      <c r="O363" s="370" t="s">
        <v>6139</v>
      </c>
      <c r="P363" s="662" t="s">
        <v>509</v>
      </c>
      <c r="Q363" s="376" t="s">
        <v>510</v>
      </c>
      <c r="R363" s="376" t="s">
        <v>5978</v>
      </c>
      <c r="S363" s="376">
        <v>6</v>
      </c>
      <c r="T363" s="376">
        <v>6</v>
      </c>
      <c r="U363" s="376">
        <v>0</v>
      </c>
      <c r="V363" s="376">
        <v>0</v>
      </c>
      <c r="W363" s="370"/>
      <c r="X363" s="700" t="s">
        <v>6164</v>
      </c>
      <c r="Y363" s="376" t="s">
        <v>78</v>
      </c>
      <c r="Z363" s="596" t="s">
        <v>6169</v>
      </c>
      <c r="AA363" s="766"/>
      <c r="AB363" s="596" t="str">
        <f t="shared" si="47"/>
        <v>Unique</v>
      </c>
      <c r="AC363" s="603"/>
      <c r="AD363" s="603"/>
      <c r="AE363" s="603"/>
      <c r="AF363" s="603"/>
      <c r="AG363" s="603"/>
      <c r="AH363" s="603"/>
      <c r="AI363" s="603"/>
      <c r="AJ363" s="603"/>
      <c r="AK363" s="603"/>
      <c r="AL363" s="603"/>
      <c r="AM363" s="603"/>
      <c r="AN363" s="603"/>
      <c r="AO363" s="603"/>
      <c r="AP363" s="603"/>
      <c r="AQ363" s="603"/>
      <c r="AR363" s="603"/>
      <c r="AS363" s="603"/>
      <c r="AT363" s="603"/>
      <c r="AU363" s="603"/>
      <c r="AV363" s="603"/>
      <c r="AW363" s="603"/>
      <c r="AX363" s="603"/>
      <c r="AY363" s="603"/>
      <c r="AZ363" s="603"/>
      <c r="BA363" s="603"/>
      <c r="BB363" s="603"/>
      <c r="BC363" s="603"/>
      <c r="BD363" s="603"/>
      <c r="BE363" s="603"/>
      <c r="BF363" s="603"/>
      <c r="BG363" s="603"/>
      <c r="BH363" s="603"/>
      <c r="BI363" s="603"/>
      <c r="BJ363" s="603"/>
      <c r="BK363" s="603"/>
      <c r="BL363" s="603"/>
      <c r="BM363" s="603"/>
      <c r="BN363" s="603"/>
      <c r="BO363" s="603"/>
      <c r="BP363" s="603"/>
      <c r="BQ363" s="603"/>
      <c r="BR363" s="603"/>
      <c r="BS363" s="603"/>
      <c r="BT363" s="603"/>
      <c r="BU363" s="603"/>
      <c r="BV363" s="603"/>
      <c r="BW363" s="603"/>
      <c r="BX363" s="603"/>
      <c r="BY363" s="603"/>
      <c r="BZ363" s="603"/>
      <c r="CA363" s="603"/>
      <c r="CB363" s="603"/>
      <c r="CC363" s="603"/>
      <c r="CD363" s="603"/>
      <c r="CE363" s="603"/>
      <c r="CF363" s="603"/>
      <c r="CG363" s="603"/>
      <c r="CH363" s="603"/>
      <c r="CI363" s="603"/>
      <c r="CJ363" s="603"/>
      <c r="CK363" s="603"/>
    </row>
    <row r="364" spans="1:89" ht="14.25">
      <c r="A364" s="656" t="str">
        <f t="shared" si="45"/>
        <v>27_1_250923_W_p_ep.ba</v>
      </c>
      <c r="B364" s="715" t="s">
        <v>6135</v>
      </c>
      <c r="C364" s="715" t="s">
        <v>6136</v>
      </c>
      <c r="D364" s="713">
        <v>27</v>
      </c>
      <c r="E364" s="713">
        <v>1</v>
      </c>
      <c r="F364" s="661">
        <v>110923</v>
      </c>
      <c r="G364" s="661">
        <v>250923</v>
      </c>
      <c r="H364" s="661">
        <v>2023</v>
      </c>
      <c r="I364" s="660"/>
      <c r="J364" s="715" t="s">
        <v>6137</v>
      </c>
      <c r="K364" s="688" t="s">
        <v>6118</v>
      </c>
      <c r="L364" s="715" t="s">
        <v>5723</v>
      </c>
      <c r="M364" s="715" t="s">
        <v>2422</v>
      </c>
      <c r="N364" s="661">
        <f t="shared" si="56"/>
        <v>152</v>
      </c>
      <c r="O364" s="370" t="s">
        <v>6139</v>
      </c>
      <c r="P364" s="662" t="s">
        <v>84</v>
      </c>
      <c r="Q364" s="376" t="s">
        <v>85</v>
      </c>
      <c r="R364" s="376" t="s">
        <v>5978</v>
      </c>
      <c r="S364" s="376">
        <v>10</v>
      </c>
      <c r="T364" s="376">
        <v>6</v>
      </c>
      <c r="U364" s="376">
        <v>4</v>
      </c>
      <c r="V364" s="376">
        <v>0</v>
      </c>
      <c r="W364" s="370"/>
      <c r="X364" s="700" t="s">
        <v>6164</v>
      </c>
      <c r="Y364" s="376" t="s">
        <v>78</v>
      </c>
      <c r="Z364" s="596" t="s">
        <v>6170</v>
      </c>
      <c r="AA364" s="766"/>
      <c r="AB364" s="596" t="str">
        <f t="shared" si="47"/>
        <v>Unique</v>
      </c>
      <c r="AC364" s="603"/>
      <c r="AD364" s="603"/>
      <c r="AE364" s="603"/>
      <c r="AF364" s="603"/>
      <c r="AG364" s="603"/>
      <c r="AH364" s="603"/>
      <c r="AI364" s="603"/>
      <c r="AJ364" s="603"/>
      <c r="AK364" s="603"/>
      <c r="AL364" s="603"/>
      <c r="AM364" s="603"/>
      <c r="AN364" s="603"/>
      <c r="AO364" s="603"/>
      <c r="AP364" s="603"/>
      <c r="AQ364" s="603"/>
      <c r="AR364" s="603"/>
      <c r="AS364" s="603"/>
      <c r="AT364" s="603"/>
      <c r="AU364" s="603"/>
      <c r="AV364" s="603"/>
      <c r="AW364" s="603"/>
      <c r="AX364" s="603"/>
      <c r="AY364" s="603"/>
      <c r="AZ364" s="603"/>
      <c r="BA364" s="603"/>
      <c r="BB364" s="603"/>
      <c r="BC364" s="603"/>
      <c r="BD364" s="603"/>
      <c r="BE364" s="603"/>
      <c r="BF364" s="603"/>
      <c r="BG364" s="603"/>
      <c r="BH364" s="603"/>
      <c r="BI364" s="603"/>
      <c r="BJ364" s="603"/>
      <c r="BK364" s="603"/>
      <c r="BL364" s="603"/>
      <c r="BM364" s="603"/>
      <c r="BN364" s="603"/>
      <c r="BO364" s="603"/>
      <c r="BP364" s="603"/>
      <c r="BQ364" s="603"/>
      <c r="BR364" s="603"/>
      <c r="BS364" s="603"/>
      <c r="BT364" s="603"/>
      <c r="BU364" s="603"/>
      <c r="BV364" s="603"/>
      <c r="BW364" s="603"/>
      <c r="BX364" s="603"/>
      <c r="BY364" s="603"/>
      <c r="BZ364" s="603"/>
      <c r="CA364" s="603"/>
      <c r="CB364" s="603"/>
      <c r="CC364" s="603"/>
      <c r="CD364" s="603"/>
      <c r="CE364" s="603"/>
      <c r="CF364" s="603"/>
      <c r="CG364" s="603"/>
      <c r="CH364" s="603"/>
      <c r="CI364" s="603"/>
      <c r="CJ364" s="603"/>
      <c r="CK364" s="603"/>
    </row>
    <row r="365" spans="1:89" ht="14.25">
      <c r="A365" s="656" t="str">
        <f t="shared" si="45"/>
        <v>27_1_250923_W_p_fe.ru</v>
      </c>
      <c r="B365" s="715" t="s">
        <v>6135</v>
      </c>
      <c r="C365" s="715" t="s">
        <v>6136</v>
      </c>
      <c r="D365" s="713">
        <v>27</v>
      </c>
      <c r="E365" s="713">
        <v>1</v>
      </c>
      <c r="F365" s="661">
        <v>110923</v>
      </c>
      <c r="G365" s="661">
        <v>250923</v>
      </c>
      <c r="H365" s="661">
        <v>2023</v>
      </c>
      <c r="I365" s="660"/>
      <c r="J365" s="715" t="s">
        <v>6137</v>
      </c>
      <c r="K365" s="688" t="s">
        <v>6118</v>
      </c>
      <c r="L365" s="715" t="s">
        <v>5723</v>
      </c>
      <c r="M365" s="715" t="s">
        <v>2422</v>
      </c>
      <c r="N365" s="661">
        <f t="shared" si="56"/>
        <v>152</v>
      </c>
      <c r="O365" s="370" t="s">
        <v>6139</v>
      </c>
      <c r="P365" s="662" t="s">
        <v>838</v>
      </c>
      <c r="Q365" s="376" t="s">
        <v>839</v>
      </c>
      <c r="R365" s="376" t="s">
        <v>5978</v>
      </c>
      <c r="S365" s="376">
        <v>2</v>
      </c>
      <c r="T365" s="376">
        <v>0</v>
      </c>
      <c r="U365" s="376">
        <v>2</v>
      </c>
      <c r="V365" s="376">
        <v>0</v>
      </c>
      <c r="W365" s="370"/>
      <c r="X365" s="700" t="s">
        <v>6164</v>
      </c>
      <c r="Y365" s="376" t="s">
        <v>78</v>
      </c>
      <c r="Z365" s="596" t="s">
        <v>6171</v>
      </c>
      <c r="AA365" s="766"/>
      <c r="AB365" s="603" t="str">
        <f t="shared" si="47"/>
        <v>Unique</v>
      </c>
      <c r="AC365" s="603"/>
      <c r="AD365" s="603"/>
      <c r="AE365" s="603"/>
      <c r="AF365" s="603"/>
      <c r="AG365" s="603"/>
      <c r="AH365" s="603"/>
      <c r="AI365" s="603"/>
      <c r="AJ365" s="603"/>
      <c r="AK365" s="603"/>
      <c r="AL365" s="603"/>
      <c r="AM365" s="603"/>
      <c r="AN365" s="603"/>
      <c r="AO365" s="603"/>
      <c r="AP365" s="603"/>
      <c r="AQ365" s="603"/>
      <c r="AR365" s="603"/>
      <c r="AS365" s="603"/>
      <c r="AT365" s="603"/>
      <c r="AU365" s="603"/>
      <c r="AV365" s="603"/>
      <c r="AW365" s="603"/>
      <c r="AX365" s="603"/>
      <c r="AY365" s="603"/>
      <c r="AZ365" s="603"/>
      <c r="BA365" s="603"/>
      <c r="BB365" s="603"/>
      <c r="BC365" s="603"/>
      <c r="BD365" s="603"/>
      <c r="BE365" s="603"/>
      <c r="BF365" s="603"/>
      <c r="BG365" s="603"/>
      <c r="BH365" s="603"/>
      <c r="BI365" s="603"/>
      <c r="BJ365" s="603"/>
      <c r="BK365" s="603"/>
      <c r="BL365" s="603"/>
      <c r="BM365" s="603"/>
      <c r="BN365" s="603"/>
      <c r="BO365" s="603"/>
      <c r="BP365" s="603"/>
      <c r="BQ365" s="603"/>
      <c r="BR365" s="603"/>
      <c r="BS365" s="603"/>
      <c r="BT365" s="603"/>
      <c r="BU365" s="603"/>
      <c r="BV365" s="603"/>
      <c r="BW365" s="603"/>
      <c r="BX365" s="603"/>
      <c r="BY365" s="603"/>
      <c r="BZ365" s="603"/>
      <c r="CA365" s="603"/>
      <c r="CB365" s="603"/>
      <c r="CC365" s="603"/>
      <c r="CD365" s="603"/>
      <c r="CE365" s="603"/>
      <c r="CF365" s="603"/>
      <c r="CG365" s="603"/>
      <c r="CH365" s="603"/>
      <c r="CI365" s="603"/>
      <c r="CJ365" s="603"/>
      <c r="CK365" s="603"/>
    </row>
    <row r="366" spans="1:89" ht="14.25">
      <c r="A366" s="656" t="str">
        <f t="shared" si="45"/>
        <v>72_1_200921_HER_p_er.te</v>
      </c>
      <c r="B366" s="702" t="s">
        <v>6002</v>
      </c>
      <c r="C366" s="702" t="s">
        <v>6003</v>
      </c>
      <c r="D366" s="703">
        <v>72</v>
      </c>
      <c r="E366" s="703">
        <v>1</v>
      </c>
      <c r="F366" s="703" t="s">
        <v>122</v>
      </c>
      <c r="G366" s="703" t="s">
        <v>5755</v>
      </c>
      <c r="H366" s="703">
        <v>2021</v>
      </c>
      <c r="I366" s="702" t="s">
        <v>5976</v>
      </c>
      <c r="J366" s="702" t="s">
        <v>6004</v>
      </c>
      <c r="K366" s="702"/>
      <c r="L366" s="702" t="s">
        <v>5723</v>
      </c>
      <c r="M366" s="702" t="s">
        <v>2422</v>
      </c>
      <c r="N366" s="661">
        <f t="shared" ref="N366:N369" si="57">21+13+21+15+24+24+15+27+20+20+34</f>
        <v>234</v>
      </c>
      <c r="O366" s="370"/>
      <c r="P366" s="662" t="s">
        <v>521</v>
      </c>
      <c r="Q366" s="376" t="s">
        <v>522</v>
      </c>
      <c r="R366" s="376" t="s">
        <v>5978</v>
      </c>
      <c r="S366" s="376">
        <v>1</v>
      </c>
      <c r="T366" s="376">
        <v>1</v>
      </c>
      <c r="U366" s="376">
        <v>0</v>
      </c>
      <c r="V366" s="376">
        <v>0</v>
      </c>
      <c r="W366" s="370"/>
      <c r="X366" s="663">
        <v>240224</v>
      </c>
      <c r="Y366" s="376" t="s">
        <v>78</v>
      </c>
      <c r="Z366" s="596" t="s">
        <v>6172</v>
      </c>
      <c r="AA366" s="766"/>
      <c r="AB366" s="596" t="str">
        <f t="shared" si="47"/>
        <v>Unique</v>
      </c>
      <c r="AC366" s="717"/>
      <c r="AD366" s="717"/>
      <c r="AE366" s="717"/>
      <c r="AF366" s="717"/>
      <c r="AG366" s="717"/>
      <c r="AH366" s="717"/>
      <c r="AI366" s="717"/>
      <c r="AJ366" s="717"/>
      <c r="AK366" s="717"/>
      <c r="AL366" s="717"/>
      <c r="AM366" s="717"/>
      <c r="AN366" s="717"/>
      <c r="AO366" s="717"/>
      <c r="AP366" s="717"/>
      <c r="AQ366" s="717"/>
      <c r="AR366" s="717"/>
      <c r="AS366" s="717"/>
      <c r="AT366" s="717"/>
      <c r="AU366" s="717"/>
      <c r="AV366" s="717"/>
      <c r="AW366" s="717"/>
      <c r="AX366" s="717"/>
      <c r="AY366" s="717"/>
      <c r="AZ366" s="717"/>
      <c r="BA366" s="717"/>
      <c r="BB366" s="717"/>
      <c r="BC366" s="717"/>
      <c r="BD366" s="717"/>
      <c r="BE366" s="717"/>
      <c r="BF366" s="717"/>
      <c r="BG366" s="717"/>
      <c r="BH366" s="717"/>
      <c r="BI366" s="717"/>
      <c r="BJ366" s="717"/>
      <c r="BK366" s="717"/>
      <c r="BL366" s="717"/>
      <c r="BM366" s="717"/>
      <c r="BN366" s="717"/>
      <c r="BO366" s="717"/>
      <c r="BP366" s="717"/>
      <c r="BQ366" s="717"/>
      <c r="BR366" s="717"/>
      <c r="BS366" s="717"/>
      <c r="BT366" s="717"/>
      <c r="BU366" s="717"/>
      <c r="BV366" s="717"/>
      <c r="BW366" s="717"/>
      <c r="BX366" s="717"/>
      <c r="BY366" s="717"/>
      <c r="BZ366" s="717"/>
      <c r="CA366" s="717"/>
      <c r="CB366" s="717"/>
      <c r="CC366" s="717"/>
      <c r="CD366" s="717"/>
      <c r="CE366" s="717"/>
      <c r="CF366" s="717"/>
      <c r="CG366" s="717"/>
      <c r="CH366" s="717"/>
      <c r="CI366" s="717"/>
      <c r="CJ366" s="717"/>
      <c r="CK366" s="717"/>
    </row>
    <row r="367" spans="1:89" ht="14.25">
      <c r="A367" s="656" t="str">
        <f t="shared" si="45"/>
        <v>72_1_200921_HER_p_sp.</v>
      </c>
      <c r="B367" s="702" t="s">
        <v>6002</v>
      </c>
      <c r="C367" s="702" t="s">
        <v>6003</v>
      </c>
      <c r="D367" s="703">
        <v>72</v>
      </c>
      <c r="E367" s="703">
        <v>1</v>
      </c>
      <c r="F367" s="703" t="s">
        <v>122</v>
      </c>
      <c r="G367" s="703" t="s">
        <v>5755</v>
      </c>
      <c r="H367" s="703">
        <v>2021</v>
      </c>
      <c r="I367" s="702" t="s">
        <v>5976</v>
      </c>
      <c r="J367" s="702" t="s">
        <v>6004</v>
      </c>
      <c r="K367" s="702"/>
      <c r="L367" s="702" t="s">
        <v>5723</v>
      </c>
      <c r="M367" s="702" t="s">
        <v>2422</v>
      </c>
      <c r="N367" s="661">
        <f t="shared" si="57"/>
        <v>234</v>
      </c>
      <c r="O367" s="370"/>
      <c r="P367" s="662" t="s">
        <v>1163</v>
      </c>
      <c r="Q367" s="376" t="s">
        <v>1164</v>
      </c>
      <c r="R367" s="376" t="s">
        <v>5978</v>
      </c>
      <c r="S367" s="376">
        <v>8</v>
      </c>
      <c r="T367" s="376">
        <v>0</v>
      </c>
      <c r="U367" s="376">
        <v>8</v>
      </c>
      <c r="V367" s="376">
        <v>0</v>
      </c>
      <c r="W367" s="370"/>
      <c r="X367" s="663">
        <v>240224</v>
      </c>
      <c r="Y367" s="376" t="s">
        <v>78</v>
      </c>
      <c r="Z367" s="596" t="s">
        <v>6173</v>
      </c>
      <c r="AA367" s="766"/>
      <c r="AB367" s="596" t="str">
        <f t="shared" si="47"/>
        <v>Unique</v>
      </c>
      <c r="AC367" s="603"/>
      <c r="AD367" s="603"/>
      <c r="AE367" s="603"/>
      <c r="AF367" s="603"/>
      <c r="AG367" s="603"/>
      <c r="AH367" s="603"/>
      <c r="AI367" s="603"/>
      <c r="AJ367" s="603"/>
      <c r="AK367" s="603"/>
      <c r="AL367" s="603"/>
      <c r="AM367" s="603"/>
      <c r="AN367" s="603"/>
      <c r="AO367" s="603"/>
      <c r="AP367" s="603"/>
      <c r="AQ367" s="603"/>
      <c r="AR367" s="603"/>
      <c r="AS367" s="603"/>
      <c r="AT367" s="603"/>
      <c r="AU367" s="603"/>
      <c r="AV367" s="603"/>
      <c r="AW367" s="603"/>
      <c r="AX367" s="603"/>
      <c r="AY367" s="603"/>
      <c r="AZ367" s="603"/>
      <c r="BA367" s="603"/>
      <c r="BB367" s="603"/>
      <c r="BC367" s="603"/>
      <c r="BD367" s="603"/>
      <c r="BE367" s="603"/>
      <c r="BF367" s="603"/>
      <c r="BG367" s="603"/>
      <c r="BH367" s="603"/>
      <c r="BI367" s="603"/>
      <c r="BJ367" s="603"/>
      <c r="BK367" s="603"/>
      <c r="BL367" s="603"/>
      <c r="BM367" s="603"/>
      <c r="BN367" s="603"/>
      <c r="BO367" s="603"/>
      <c r="BP367" s="603"/>
      <c r="BQ367" s="603"/>
      <c r="BR367" s="603"/>
      <c r="BS367" s="603"/>
      <c r="BT367" s="603"/>
      <c r="BU367" s="603"/>
      <c r="BV367" s="603"/>
      <c r="BW367" s="603"/>
      <c r="BX367" s="603"/>
      <c r="BY367" s="603"/>
      <c r="BZ367" s="603"/>
      <c r="CA367" s="603"/>
      <c r="CB367" s="603"/>
      <c r="CC367" s="603"/>
      <c r="CD367" s="603"/>
      <c r="CE367" s="603"/>
      <c r="CF367" s="603"/>
      <c r="CG367" s="603"/>
      <c r="CH367" s="603"/>
      <c r="CI367" s="603"/>
      <c r="CJ367" s="603"/>
      <c r="CK367" s="603"/>
    </row>
    <row r="368" spans="1:89" ht="14.25">
      <c r="A368" s="656" t="str">
        <f t="shared" si="45"/>
        <v>72_1_200921_HER_p_sp.sc</v>
      </c>
      <c r="B368" s="702" t="s">
        <v>6002</v>
      </c>
      <c r="C368" s="702" t="s">
        <v>6003</v>
      </c>
      <c r="D368" s="703">
        <v>72</v>
      </c>
      <c r="E368" s="703">
        <v>1</v>
      </c>
      <c r="F368" s="703" t="s">
        <v>122</v>
      </c>
      <c r="G368" s="703" t="s">
        <v>5755</v>
      </c>
      <c r="H368" s="703">
        <v>2021</v>
      </c>
      <c r="I368" s="702" t="s">
        <v>5976</v>
      </c>
      <c r="J368" s="702" t="s">
        <v>6004</v>
      </c>
      <c r="K368" s="702"/>
      <c r="L368" s="702" t="s">
        <v>5723</v>
      </c>
      <c r="M368" s="702" t="s">
        <v>2422</v>
      </c>
      <c r="N368" s="661">
        <f t="shared" si="57"/>
        <v>234</v>
      </c>
      <c r="O368" s="370"/>
      <c r="P368" s="662" t="s">
        <v>509</v>
      </c>
      <c r="Q368" s="376" t="s">
        <v>510</v>
      </c>
      <c r="R368" s="376" t="s">
        <v>5978</v>
      </c>
      <c r="S368" s="376">
        <v>7</v>
      </c>
      <c r="T368" s="376">
        <v>7</v>
      </c>
      <c r="U368" s="376">
        <v>0</v>
      </c>
      <c r="V368" s="376">
        <v>0</v>
      </c>
      <c r="W368" s="370"/>
      <c r="X368" s="663">
        <v>240224</v>
      </c>
      <c r="Y368" s="376" t="s">
        <v>78</v>
      </c>
      <c r="Z368" s="596" t="s">
        <v>6174</v>
      </c>
      <c r="AA368" s="766"/>
      <c r="AB368" s="596" t="str">
        <f t="shared" si="47"/>
        <v>Unique</v>
      </c>
      <c r="AC368" s="603"/>
      <c r="AD368" s="603"/>
      <c r="AE368" s="603"/>
      <c r="AF368" s="603"/>
      <c r="AG368" s="603"/>
      <c r="AH368" s="603"/>
      <c r="AI368" s="603"/>
      <c r="AJ368" s="603"/>
      <c r="AK368" s="603"/>
      <c r="AL368" s="603"/>
      <c r="AM368" s="603"/>
      <c r="AN368" s="603"/>
      <c r="AO368" s="603"/>
      <c r="AP368" s="603"/>
      <c r="AQ368" s="603"/>
      <c r="AR368" s="603"/>
      <c r="AS368" s="603"/>
      <c r="AT368" s="603"/>
      <c r="AU368" s="603"/>
      <c r="AV368" s="603"/>
      <c r="AW368" s="603"/>
      <c r="AX368" s="603"/>
      <c r="AY368" s="603"/>
      <c r="AZ368" s="603"/>
      <c r="BA368" s="603"/>
      <c r="BB368" s="603"/>
      <c r="BC368" s="603"/>
      <c r="BD368" s="603"/>
      <c r="BE368" s="603"/>
      <c r="BF368" s="603"/>
      <c r="BG368" s="603"/>
      <c r="BH368" s="603"/>
      <c r="BI368" s="603"/>
      <c r="BJ368" s="603"/>
      <c r="BK368" s="603"/>
      <c r="BL368" s="603"/>
      <c r="BM368" s="603"/>
      <c r="BN368" s="603"/>
      <c r="BO368" s="603"/>
      <c r="BP368" s="603"/>
      <c r="BQ368" s="603"/>
      <c r="BR368" s="603"/>
      <c r="BS368" s="603"/>
      <c r="BT368" s="603"/>
      <c r="BU368" s="603"/>
      <c r="BV368" s="603"/>
      <c r="BW368" s="603"/>
      <c r="BX368" s="603"/>
      <c r="BY368" s="603"/>
      <c r="BZ368" s="603"/>
      <c r="CA368" s="603"/>
      <c r="CB368" s="603"/>
      <c r="CC368" s="603"/>
      <c r="CD368" s="603"/>
      <c r="CE368" s="603"/>
      <c r="CF368" s="603"/>
      <c r="CG368" s="603"/>
      <c r="CH368" s="603"/>
      <c r="CI368" s="603"/>
      <c r="CJ368" s="603"/>
      <c r="CK368" s="603"/>
    </row>
    <row r="369" spans="1:89" ht="14.25">
      <c r="A369" s="656" t="str">
        <f t="shared" si="45"/>
        <v>72_1_200921_HER_p_ep.ba</v>
      </c>
      <c r="B369" s="702" t="s">
        <v>6002</v>
      </c>
      <c r="C369" s="702" t="s">
        <v>6003</v>
      </c>
      <c r="D369" s="703">
        <v>72</v>
      </c>
      <c r="E369" s="703">
        <v>1</v>
      </c>
      <c r="F369" s="703" t="s">
        <v>122</v>
      </c>
      <c r="G369" s="703" t="s">
        <v>5755</v>
      </c>
      <c r="H369" s="703">
        <v>2021</v>
      </c>
      <c r="I369" s="702" t="s">
        <v>5976</v>
      </c>
      <c r="J369" s="702" t="s">
        <v>6004</v>
      </c>
      <c r="K369" s="702"/>
      <c r="L369" s="702" t="s">
        <v>5723</v>
      </c>
      <c r="M369" s="702" t="s">
        <v>2422</v>
      </c>
      <c r="N369" s="661">
        <f t="shared" si="57"/>
        <v>234</v>
      </c>
      <c r="O369" s="370"/>
      <c r="P369" s="662" t="s">
        <v>84</v>
      </c>
      <c r="Q369" s="376" t="s">
        <v>85</v>
      </c>
      <c r="R369" s="376" t="s">
        <v>5978</v>
      </c>
      <c r="S369" s="376">
        <v>2</v>
      </c>
      <c r="T369" s="376">
        <v>2</v>
      </c>
      <c r="U369" s="376">
        <v>0</v>
      </c>
      <c r="V369" s="376">
        <v>0</v>
      </c>
      <c r="W369" s="370"/>
      <c r="X369" s="663">
        <v>240224</v>
      </c>
      <c r="Y369" s="376" t="s">
        <v>78</v>
      </c>
      <c r="Z369" s="596" t="s">
        <v>6175</v>
      </c>
      <c r="AA369" s="766"/>
      <c r="AB369" s="596" t="str">
        <f t="shared" si="47"/>
        <v>Unique</v>
      </c>
      <c r="AC369" s="603"/>
      <c r="AD369" s="603"/>
      <c r="AE369" s="603"/>
      <c r="AF369" s="603"/>
      <c r="AG369" s="603"/>
      <c r="AH369" s="603"/>
      <c r="AI369" s="603"/>
      <c r="AJ369" s="603"/>
      <c r="AK369" s="603"/>
      <c r="AL369" s="603"/>
      <c r="AM369" s="603"/>
      <c r="AN369" s="603"/>
      <c r="AO369" s="603"/>
      <c r="AP369" s="603"/>
      <c r="AQ369" s="603"/>
      <c r="AR369" s="603"/>
      <c r="AS369" s="603"/>
      <c r="AT369" s="603"/>
      <c r="AU369" s="603"/>
      <c r="AV369" s="603"/>
      <c r="AW369" s="603"/>
      <c r="AX369" s="603"/>
      <c r="AY369" s="603"/>
      <c r="AZ369" s="603"/>
      <c r="BA369" s="603"/>
      <c r="BB369" s="603"/>
      <c r="BC369" s="603"/>
      <c r="BD369" s="603"/>
      <c r="BE369" s="603"/>
      <c r="BF369" s="603"/>
      <c r="BG369" s="603"/>
      <c r="BH369" s="603"/>
      <c r="BI369" s="603"/>
      <c r="BJ369" s="603"/>
      <c r="BK369" s="603"/>
      <c r="BL369" s="603"/>
      <c r="BM369" s="603"/>
      <c r="BN369" s="603"/>
      <c r="BO369" s="603"/>
      <c r="BP369" s="603"/>
      <c r="BQ369" s="603"/>
      <c r="BR369" s="603"/>
      <c r="BS369" s="603"/>
      <c r="BT369" s="603"/>
      <c r="BU369" s="603"/>
      <c r="BV369" s="603"/>
      <c r="BW369" s="603"/>
      <c r="BX369" s="603"/>
      <c r="BY369" s="603"/>
      <c r="BZ369" s="603"/>
      <c r="CA369" s="603"/>
      <c r="CB369" s="603"/>
      <c r="CC369" s="603"/>
      <c r="CD369" s="603"/>
      <c r="CE369" s="603"/>
      <c r="CF369" s="603"/>
      <c r="CG369" s="603"/>
      <c r="CH369" s="603"/>
      <c r="CI369" s="603"/>
      <c r="CJ369" s="603"/>
      <c r="CK369" s="603"/>
    </row>
    <row r="370" spans="1:89" ht="14.25">
      <c r="A370" s="656" t="str">
        <f t="shared" si="45"/>
        <v>26_1_250923_H_p_fe.cu</v>
      </c>
      <c r="B370" s="718" t="s">
        <v>6176</v>
      </c>
      <c r="C370" s="718" t="s">
        <v>6177</v>
      </c>
      <c r="D370" s="719">
        <v>26</v>
      </c>
      <c r="E370" s="719">
        <v>1</v>
      </c>
      <c r="F370" s="661">
        <v>110923</v>
      </c>
      <c r="G370" s="661">
        <v>250923</v>
      </c>
      <c r="H370" s="661">
        <v>2023</v>
      </c>
      <c r="I370" s="660"/>
      <c r="J370" s="718" t="s">
        <v>6017</v>
      </c>
      <c r="K370" s="688" t="s">
        <v>6118</v>
      </c>
      <c r="L370" s="718" t="s">
        <v>5723</v>
      </c>
      <c r="M370" s="718" t="s">
        <v>2422</v>
      </c>
      <c r="N370" s="661">
        <f t="shared" ref="N370:N376" si="58">50+50+50+28</f>
        <v>178</v>
      </c>
      <c r="O370" s="370" t="s">
        <v>6178</v>
      </c>
      <c r="P370" s="662" t="s">
        <v>536</v>
      </c>
      <c r="Q370" s="376" t="s">
        <v>537</v>
      </c>
      <c r="R370" s="376" t="s">
        <v>5978</v>
      </c>
      <c r="S370" s="376">
        <v>1</v>
      </c>
      <c r="T370" s="376">
        <v>0</v>
      </c>
      <c r="U370" s="376">
        <v>1</v>
      </c>
      <c r="V370" s="376">
        <v>0</v>
      </c>
      <c r="W370" s="370"/>
      <c r="X370" s="663">
        <v>240224</v>
      </c>
      <c r="Y370" s="376" t="s">
        <v>78</v>
      </c>
      <c r="Z370" s="596" t="s">
        <v>6179</v>
      </c>
      <c r="AA370" s="766"/>
      <c r="AB370" s="596" t="str">
        <f t="shared" si="47"/>
        <v>Unique</v>
      </c>
      <c r="AC370" s="603"/>
      <c r="AD370" s="603"/>
      <c r="AE370" s="603"/>
      <c r="AF370" s="603"/>
      <c r="AG370" s="603"/>
      <c r="AH370" s="603"/>
      <c r="AI370" s="603"/>
      <c r="AJ370" s="603"/>
      <c r="AK370" s="603"/>
      <c r="AL370" s="603"/>
      <c r="AM370" s="603"/>
      <c r="AN370" s="603"/>
      <c r="AO370" s="603"/>
      <c r="AP370" s="603"/>
      <c r="AQ370" s="603"/>
      <c r="AR370" s="603"/>
      <c r="AS370" s="603"/>
      <c r="AT370" s="603"/>
      <c r="AU370" s="603"/>
      <c r="AV370" s="603"/>
      <c r="AW370" s="603"/>
      <c r="AX370" s="603"/>
      <c r="AY370" s="603"/>
      <c r="AZ370" s="603"/>
      <c r="BA370" s="603"/>
      <c r="BB370" s="603"/>
      <c r="BC370" s="603"/>
      <c r="BD370" s="603"/>
      <c r="BE370" s="603"/>
      <c r="BF370" s="603"/>
      <c r="BG370" s="603"/>
      <c r="BH370" s="603"/>
      <c r="BI370" s="603"/>
      <c r="BJ370" s="603"/>
      <c r="BK370" s="603"/>
      <c r="BL370" s="603"/>
      <c r="BM370" s="603"/>
      <c r="BN370" s="603"/>
      <c r="BO370" s="603"/>
      <c r="BP370" s="603"/>
      <c r="BQ370" s="603"/>
      <c r="BR370" s="603"/>
      <c r="BS370" s="603"/>
      <c r="BT370" s="603"/>
      <c r="BU370" s="603"/>
      <c r="BV370" s="603"/>
      <c r="BW370" s="603"/>
      <c r="BX370" s="603"/>
      <c r="BY370" s="603"/>
      <c r="BZ370" s="603"/>
      <c r="CA370" s="603"/>
      <c r="CB370" s="603"/>
      <c r="CC370" s="603"/>
      <c r="CD370" s="603"/>
      <c r="CE370" s="603"/>
      <c r="CF370" s="603"/>
      <c r="CG370" s="603"/>
      <c r="CH370" s="603"/>
      <c r="CI370" s="603"/>
      <c r="CJ370" s="603"/>
      <c r="CK370" s="603"/>
    </row>
    <row r="371" spans="1:89" ht="14.25">
      <c r="A371" s="656" t="str">
        <f t="shared" si="45"/>
        <v>26_1_250923_H_p_er.te</v>
      </c>
      <c r="B371" s="718" t="s">
        <v>6176</v>
      </c>
      <c r="C371" s="718" t="s">
        <v>6177</v>
      </c>
      <c r="D371" s="719">
        <v>26</v>
      </c>
      <c r="E371" s="719">
        <v>1</v>
      </c>
      <c r="F371" s="661">
        <v>110923</v>
      </c>
      <c r="G371" s="661">
        <v>250923</v>
      </c>
      <c r="H371" s="661">
        <v>2023</v>
      </c>
      <c r="I371" s="660"/>
      <c r="J371" s="718" t="s">
        <v>6017</v>
      </c>
      <c r="K371" s="688" t="s">
        <v>6118</v>
      </c>
      <c r="L371" s="718" t="s">
        <v>5723</v>
      </c>
      <c r="M371" s="718" t="s">
        <v>2422</v>
      </c>
      <c r="N371" s="661">
        <f t="shared" si="58"/>
        <v>178</v>
      </c>
      <c r="O371" s="370" t="s">
        <v>6178</v>
      </c>
      <c r="P371" s="662" t="s">
        <v>521</v>
      </c>
      <c r="Q371" s="376" t="s">
        <v>522</v>
      </c>
      <c r="R371" s="376" t="s">
        <v>5978</v>
      </c>
      <c r="S371" s="376">
        <v>1</v>
      </c>
      <c r="T371" s="376">
        <v>0</v>
      </c>
      <c r="U371" s="376">
        <v>1</v>
      </c>
      <c r="V371" s="376">
        <v>0</v>
      </c>
      <c r="W371" s="370"/>
      <c r="X371" s="663">
        <v>240224</v>
      </c>
      <c r="Y371" s="376" t="s">
        <v>78</v>
      </c>
      <c r="Z371" s="596" t="s">
        <v>6180</v>
      </c>
      <c r="AA371" s="766"/>
      <c r="AB371" s="603" t="str">
        <f t="shared" si="47"/>
        <v>Unique</v>
      </c>
      <c r="AC371" s="603"/>
      <c r="AD371" s="603"/>
      <c r="AE371" s="603"/>
      <c r="AF371" s="603"/>
      <c r="AG371" s="603"/>
      <c r="AH371" s="603"/>
      <c r="AI371" s="603"/>
      <c r="AJ371" s="603"/>
      <c r="AK371" s="603"/>
      <c r="AL371" s="603"/>
      <c r="AM371" s="603"/>
      <c r="AN371" s="603"/>
      <c r="AO371" s="603"/>
      <c r="AP371" s="603"/>
      <c r="AQ371" s="603"/>
      <c r="AR371" s="603"/>
      <c r="AS371" s="603"/>
      <c r="AT371" s="603"/>
      <c r="AU371" s="603"/>
      <c r="AV371" s="603"/>
      <c r="AW371" s="603"/>
      <c r="AX371" s="603"/>
      <c r="AY371" s="603"/>
      <c r="AZ371" s="603"/>
      <c r="BA371" s="603"/>
      <c r="BB371" s="603"/>
      <c r="BC371" s="603"/>
      <c r="BD371" s="603"/>
      <c r="BE371" s="603"/>
      <c r="BF371" s="603"/>
      <c r="BG371" s="603"/>
      <c r="BH371" s="603"/>
      <c r="BI371" s="603"/>
      <c r="BJ371" s="603"/>
      <c r="BK371" s="603"/>
      <c r="BL371" s="603"/>
      <c r="BM371" s="603"/>
      <c r="BN371" s="603"/>
      <c r="BO371" s="603"/>
      <c r="BP371" s="603"/>
      <c r="BQ371" s="603"/>
      <c r="BR371" s="603"/>
      <c r="BS371" s="603"/>
      <c r="BT371" s="603"/>
      <c r="BU371" s="603"/>
      <c r="BV371" s="603"/>
      <c r="BW371" s="603"/>
      <c r="BX371" s="603"/>
      <c r="BY371" s="603"/>
      <c r="BZ371" s="603"/>
      <c r="CA371" s="603"/>
      <c r="CB371" s="603"/>
      <c r="CC371" s="603"/>
      <c r="CD371" s="603"/>
      <c r="CE371" s="603"/>
      <c r="CF371" s="603"/>
      <c r="CG371" s="603"/>
      <c r="CH371" s="603"/>
      <c r="CI371" s="603"/>
      <c r="CJ371" s="603"/>
      <c r="CK371" s="603"/>
    </row>
    <row r="372" spans="1:89" ht="14.25">
      <c r="A372" s="656" t="str">
        <f t="shared" si="45"/>
        <v>26_1_250923_H_p_my.fl</v>
      </c>
      <c r="B372" s="718" t="s">
        <v>6176</v>
      </c>
      <c r="C372" s="718" t="s">
        <v>6177</v>
      </c>
      <c r="D372" s="719">
        <v>26</v>
      </c>
      <c r="E372" s="719">
        <v>1</v>
      </c>
      <c r="F372" s="661">
        <v>110923</v>
      </c>
      <c r="G372" s="661">
        <v>250923</v>
      </c>
      <c r="H372" s="661">
        <v>2023</v>
      </c>
      <c r="I372" s="660"/>
      <c r="J372" s="718" t="s">
        <v>6017</v>
      </c>
      <c r="K372" s="688" t="s">
        <v>6118</v>
      </c>
      <c r="L372" s="718" t="s">
        <v>5723</v>
      </c>
      <c r="M372" s="718" t="s">
        <v>2422</v>
      </c>
      <c r="N372" s="661">
        <f t="shared" si="58"/>
        <v>178</v>
      </c>
      <c r="O372" s="370" t="s">
        <v>6178</v>
      </c>
      <c r="P372" s="662" t="s">
        <v>98</v>
      </c>
      <c r="Q372" s="376" t="s">
        <v>99</v>
      </c>
      <c r="R372" s="376" t="s">
        <v>5978</v>
      </c>
      <c r="S372" s="376">
        <v>1</v>
      </c>
      <c r="T372" s="376">
        <v>0</v>
      </c>
      <c r="U372" s="376">
        <v>1</v>
      </c>
      <c r="V372" s="376">
        <v>0</v>
      </c>
      <c r="W372" s="370"/>
      <c r="X372" s="663">
        <v>240224</v>
      </c>
      <c r="Y372" s="376" t="s">
        <v>78</v>
      </c>
      <c r="Z372" s="596" t="s">
        <v>6181</v>
      </c>
      <c r="AA372" s="766"/>
      <c r="AB372" s="596" t="str">
        <f t="shared" si="47"/>
        <v>Unique</v>
      </c>
      <c r="AC372" s="603"/>
      <c r="AD372" s="603"/>
      <c r="AE372" s="603"/>
      <c r="AF372" s="603"/>
      <c r="AG372" s="603"/>
      <c r="AH372" s="603"/>
      <c r="AI372" s="603"/>
      <c r="AJ372" s="603"/>
      <c r="AK372" s="603"/>
      <c r="AL372" s="603"/>
      <c r="AM372" s="603"/>
      <c r="AN372" s="603"/>
      <c r="AO372" s="603"/>
      <c r="AP372" s="603"/>
      <c r="AQ372" s="603"/>
      <c r="AR372" s="603"/>
      <c r="AS372" s="603"/>
      <c r="AT372" s="603"/>
      <c r="AU372" s="603"/>
      <c r="AV372" s="603"/>
      <c r="AW372" s="603"/>
      <c r="AX372" s="603"/>
      <c r="AY372" s="603"/>
      <c r="AZ372" s="603"/>
      <c r="BA372" s="603"/>
      <c r="BB372" s="603"/>
      <c r="BC372" s="603"/>
      <c r="BD372" s="603"/>
      <c r="BE372" s="603"/>
      <c r="BF372" s="603"/>
      <c r="BG372" s="603"/>
      <c r="BH372" s="603"/>
      <c r="BI372" s="603"/>
      <c r="BJ372" s="603"/>
      <c r="BK372" s="603"/>
      <c r="BL372" s="603"/>
      <c r="BM372" s="603"/>
      <c r="BN372" s="603"/>
      <c r="BO372" s="603"/>
      <c r="BP372" s="603"/>
      <c r="BQ372" s="603"/>
      <c r="BR372" s="603"/>
      <c r="BS372" s="603"/>
      <c r="BT372" s="603"/>
      <c r="BU372" s="603"/>
      <c r="BV372" s="603"/>
      <c r="BW372" s="603"/>
      <c r="BX372" s="603"/>
      <c r="BY372" s="603"/>
      <c r="BZ372" s="603"/>
      <c r="CA372" s="603"/>
      <c r="CB372" s="603"/>
      <c r="CC372" s="603"/>
      <c r="CD372" s="603"/>
      <c r="CE372" s="603"/>
      <c r="CF372" s="603"/>
      <c r="CG372" s="603"/>
      <c r="CH372" s="603"/>
      <c r="CI372" s="603"/>
      <c r="CJ372" s="603"/>
      <c r="CK372" s="603"/>
    </row>
    <row r="373" spans="1:89" ht="14.25">
      <c r="A373" s="656" t="str">
        <f t="shared" si="45"/>
        <v>26_1_250923_H_p_sp.sc</v>
      </c>
      <c r="B373" s="718" t="s">
        <v>6176</v>
      </c>
      <c r="C373" s="718" t="s">
        <v>6177</v>
      </c>
      <c r="D373" s="719">
        <v>26</v>
      </c>
      <c r="E373" s="719">
        <v>1</v>
      </c>
      <c r="F373" s="661">
        <v>110923</v>
      </c>
      <c r="G373" s="661">
        <v>250923</v>
      </c>
      <c r="H373" s="661">
        <v>2023</v>
      </c>
      <c r="I373" s="660"/>
      <c r="J373" s="718" t="s">
        <v>6017</v>
      </c>
      <c r="K373" s="688" t="s">
        <v>6118</v>
      </c>
      <c r="L373" s="718" t="s">
        <v>5723</v>
      </c>
      <c r="M373" s="718" t="s">
        <v>2422</v>
      </c>
      <c r="N373" s="661">
        <f t="shared" si="58"/>
        <v>178</v>
      </c>
      <c r="O373" s="370" t="s">
        <v>6178</v>
      </c>
      <c r="P373" s="662" t="s">
        <v>509</v>
      </c>
      <c r="Q373" s="376" t="s">
        <v>510</v>
      </c>
      <c r="R373" s="376" t="s">
        <v>5978</v>
      </c>
      <c r="S373" s="376">
        <v>18</v>
      </c>
      <c r="T373" s="376">
        <v>18</v>
      </c>
      <c r="U373" s="376">
        <v>0</v>
      </c>
      <c r="V373" s="376">
        <v>0</v>
      </c>
      <c r="W373" s="370"/>
      <c r="X373" s="663">
        <v>240224</v>
      </c>
      <c r="Y373" s="376" t="s">
        <v>78</v>
      </c>
      <c r="Z373" s="596" t="s">
        <v>6182</v>
      </c>
      <c r="AA373" s="766"/>
      <c r="AB373" s="596" t="str">
        <f t="shared" si="47"/>
        <v>Unique</v>
      </c>
      <c r="AC373" s="603"/>
      <c r="AD373" s="603"/>
      <c r="AE373" s="603"/>
      <c r="AF373" s="603"/>
      <c r="AG373" s="603"/>
      <c r="AH373" s="603"/>
      <c r="AI373" s="603"/>
      <c r="AJ373" s="603"/>
      <c r="AK373" s="603"/>
      <c r="AL373" s="603"/>
      <c r="AM373" s="603"/>
      <c r="AN373" s="603"/>
      <c r="AO373" s="603"/>
      <c r="AP373" s="603"/>
      <c r="AQ373" s="603"/>
      <c r="AR373" s="603"/>
      <c r="AS373" s="603"/>
      <c r="AT373" s="603"/>
      <c r="AU373" s="603"/>
      <c r="AV373" s="603"/>
      <c r="AW373" s="603"/>
      <c r="AX373" s="603"/>
      <c r="AY373" s="603"/>
      <c r="AZ373" s="603"/>
      <c r="BA373" s="603"/>
      <c r="BB373" s="603"/>
      <c r="BC373" s="603"/>
      <c r="BD373" s="603"/>
      <c r="BE373" s="603"/>
      <c r="BF373" s="603"/>
      <c r="BG373" s="603"/>
      <c r="BH373" s="603"/>
      <c r="BI373" s="603"/>
      <c r="BJ373" s="603"/>
      <c r="BK373" s="603"/>
      <c r="BL373" s="603"/>
      <c r="BM373" s="603"/>
      <c r="BN373" s="603"/>
      <c r="BO373" s="603"/>
      <c r="BP373" s="603"/>
      <c r="BQ373" s="603"/>
      <c r="BR373" s="603"/>
      <c r="BS373" s="603"/>
      <c r="BT373" s="603"/>
      <c r="BU373" s="603"/>
      <c r="BV373" s="603"/>
      <c r="BW373" s="603"/>
      <c r="BX373" s="603"/>
      <c r="BY373" s="603"/>
      <c r="BZ373" s="603"/>
      <c r="CA373" s="603"/>
      <c r="CB373" s="603"/>
      <c r="CC373" s="603"/>
      <c r="CD373" s="603"/>
      <c r="CE373" s="603"/>
      <c r="CF373" s="603"/>
      <c r="CG373" s="603"/>
      <c r="CH373" s="603"/>
      <c r="CI373" s="603"/>
      <c r="CJ373" s="603"/>
      <c r="CK373" s="603"/>
    </row>
    <row r="374" spans="1:89" ht="14.25">
      <c r="A374" s="656" t="str">
        <f t="shared" si="45"/>
        <v>26_1_250923_H_p_ep.ba</v>
      </c>
      <c r="B374" s="718" t="s">
        <v>6176</v>
      </c>
      <c r="C374" s="718" t="s">
        <v>6177</v>
      </c>
      <c r="D374" s="719">
        <v>26</v>
      </c>
      <c r="E374" s="719">
        <v>1</v>
      </c>
      <c r="F374" s="661">
        <v>110923</v>
      </c>
      <c r="G374" s="661">
        <v>250923</v>
      </c>
      <c r="H374" s="661">
        <v>2023</v>
      </c>
      <c r="I374" s="660"/>
      <c r="J374" s="718" t="s">
        <v>6017</v>
      </c>
      <c r="K374" s="688" t="s">
        <v>6118</v>
      </c>
      <c r="L374" s="718" t="s">
        <v>5723</v>
      </c>
      <c r="M374" s="718" t="s">
        <v>2422</v>
      </c>
      <c r="N374" s="661">
        <f t="shared" si="58"/>
        <v>178</v>
      </c>
      <c r="O374" s="370" t="s">
        <v>6178</v>
      </c>
      <c r="P374" s="662" t="s">
        <v>84</v>
      </c>
      <c r="Q374" s="376" t="s">
        <v>85</v>
      </c>
      <c r="R374" s="376" t="s">
        <v>5978</v>
      </c>
      <c r="S374" s="376">
        <v>9</v>
      </c>
      <c r="T374" s="376">
        <v>9</v>
      </c>
      <c r="U374" s="376">
        <v>0</v>
      </c>
      <c r="V374" s="376">
        <v>0</v>
      </c>
      <c r="W374" s="370"/>
      <c r="X374" s="663">
        <v>240224</v>
      </c>
      <c r="Y374" s="376" t="s">
        <v>78</v>
      </c>
      <c r="Z374" s="596" t="s">
        <v>6183</v>
      </c>
      <c r="AA374" s="766"/>
      <c r="AB374" s="596" t="str">
        <f t="shared" si="47"/>
        <v>Unique</v>
      </c>
      <c r="AC374" s="603"/>
      <c r="AD374" s="603"/>
      <c r="AE374" s="603"/>
      <c r="AF374" s="603"/>
      <c r="AG374" s="603"/>
      <c r="AH374" s="603"/>
      <c r="AI374" s="603"/>
      <c r="AJ374" s="603"/>
      <c r="AK374" s="603"/>
      <c r="AL374" s="603"/>
      <c r="AM374" s="603"/>
      <c r="AN374" s="603"/>
      <c r="AO374" s="603"/>
      <c r="AP374" s="603"/>
      <c r="AQ374" s="603"/>
      <c r="AR374" s="603"/>
      <c r="AS374" s="603"/>
      <c r="AT374" s="603"/>
      <c r="AU374" s="603"/>
      <c r="AV374" s="603"/>
      <c r="AW374" s="603"/>
      <c r="AX374" s="603"/>
      <c r="AY374" s="603"/>
      <c r="AZ374" s="603"/>
      <c r="BA374" s="603"/>
      <c r="BB374" s="603"/>
      <c r="BC374" s="603"/>
      <c r="BD374" s="603"/>
      <c r="BE374" s="603"/>
      <c r="BF374" s="603"/>
      <c r="BG374" s="603"/>
      <c r="BH374" s="603"/>
      <c r="BI374" s="603"/>
      <c r="BJ374" s="603"/>
      <c r="BK374" s="603"/>
      <c r="BL374" s="603"/>
      <c r="BM374" s="603"/>
      <c r="BN374" s="603"/>
      <c r="BO374" s="603"/>
      <c r="BP374" s="603"/>
      <c r="BQ374" s="603"/>
      <c r="BR374" s="603"/>
      <c r="BS374" s="603"/>
      <c r="BT374" s="603"/>
      <c r="BU374" s="603"/>
      <c r="BV374" s="603"/>
      <c r="BW374" s="603"/>
      <c r="BX374" s="603"/>
      <c r="BY374" s="603"/>
      <c r="BZ374" s="603"/>
      <c r="CA374" s="603"/>
      <c r="CB374" s="603"/>
      <c r="CC374" s="603"/>
      <c r="CD374" s="603"/>
      <c r="CE374" s="603"/>
      <c r="CF374" s="603"/>
      <c r="CG374" s="603"/>
      <c r="CH374" s="603"/>
      <c r="CI374" s="603"/>
      <c r="CJ374" s="603"/>
      <c r="CK374" s="603"/>
    </row>
    <row r="375" spans="1:89" ht="14.25">
      <c r="A375" s="656" t="str">
        <f t="shared" si="45"/>
        <v>26_1_250923_H_p_sp.</v>
      </c>
      <c r="B375" s="718" t="s">
        <v>6176</v>
      </c>
      <c r="C375" s="718" t="s">
        <v>6177</v>
      </c>
      <c r="D375" s="719">
        <v>26</v>
      </c>
      <c r="E375" s="719">
        <v>1</v>
      </c>
      <c r="F375" s="661">
        <v>110923</v>
      </c>
      <c r="G375" s="661">
        <v>250923</v>
      </c>
      <c r="H375" s="661">
        <v>2023</v>
      </c>
      <c r="I375" s="660"/>
      <c r="J375" s="718" t="s">
        <v>6017</v>
      </c>
      <c r="K375" s="688" t="s">
        <v>6118</v>
      </c>
      <c r="L375" s="718" t="s">
        <v>5723</v>
      </c>
      <c r="M375" s="718" t="s">
        <v>2422</v>
      </c>
      <c r="N375" s="661">
        <f t="shared" si="58"/>
        <v>178</v>
      </c>
      <c r="O375" s="370" t="s">
        <v>6178</v>
      </c>
      <c r="P375" s="662" t="s">
        <v>1163</v>
      </c>
      <c r="Q375" s="376" t="s">
        <v>1164</v>
      </c>
      <c r="R375" s="376" t="s">
        <v>5978</v>
      </c>
      <c r="S375" s="376">
        <v>9</v>
      </c>
      <c r="T375" s="376">
        <v>0</v>
      </c>
      <c r="U375" s="376">
        <v>9</v>
      </c>
      <c r="V375" s="376">
        <v>0</v>
      </c>
      <c r="W375" s="370"/>
      <c r="X375" s="663">
        <v>240224</v>
      </c>
      <c r="Y375" s="376" t="s">
        <v>78</v>
      </c>
      <c r="Z375" s="596" t="s">
        <v>6184</v>
      </c>
      <c r="AA375" s="766"/>
      <c r="AB375" s="596" t="str">
        <f t="shared" si="47"/>
        <v>Unique</v>
      </c>
      <c r="AC375" s="603"/>
      <c r="AD375" s="603"/>
      <c r="AE375" s="603"/>
      <c r="AF375" s="603"/>
      <c r="AG375" s="603"/>
      <c r="AH375" s="603"/>
      <c r="AI375" s="603"/>
      <c r="AJ375" s="603"/>
      <c r="AK375" s="603"/>
      <c r="AL375" s="603"/>
      <c r="AM375" s="603"/>
      <c r="AN375" s="603"/>
      <c r="AO375" s="603"/>
      <c r="AP375" s="603"/>
      <c r="AQ375" s="603"/>
      <c r="AR375" s="603"/>
      <c r="AS375" s="603"/>
      <c r="AT375" s="603"/>
      <c r="AU375" s="603"/>
      <c r="AV375" s="603"/>
      <c r="AW375" s="603"/>
      <c r="AX375" s="603"/>
      <c r="AY375" s="603"/>
      <c r="AZ375" s="603"/>
      <c r="BA375" s="603"/>
      <c r="BB375" s="603"/>
      <c r="BC375" s="603"/>
      <c r="BD375" s="603"/>
      <c r="BE375" s="603"/>
      <c r="BF375" s="603"/>
      <c r="BG375" s="603"/>
      <c r="BH375" s="603"/>
      <c r="BI375" s="603"/>
      <c r="BJ375" s="603"/>
      <c r="BK375" s="603"/>
      <c r="BL375" s="603"/>
      <c r="BM375" s="603"/>
      <c r="BN375" s="603"/>
      <c r="BO375" s="603"/>
      <c r="BP375" s="603"/>
      <c r="BQ375" s="603"/>
      <c r="BR375" s="603"/>
      <c r="BS375" s="603"/>
      <c r="BT375" s="603"/>
      <c r="BU375" s="603"/>
      <c r="BV375" s="603"/>
      <c r="BW375" s="603"/>
      <c r="BX375" s="603"/>
      <c r="BY375" s="603"/>
      <c r="BZ375" s="603"/>
      <c r="CA375" s="603"/>
      <c r="CB375" s="603"/>
      <c r="CC375" s="603"/>
      <c r="CD375" s="603"/>
      <c r="CE375" s="603"/>
      <c r="CF375" s="603"/>
      <c r="CG375" s="603"/>
      <c r="CH375" s="603"/>
      <c r="CI375" s="603"/>
      <c r="CJ375" s="603"/>
      <c r="CK375" s="603"/>
    </row>
    <row r="376" spans="1:89" ht="14.25">
      <c r="A376" s="656" t="str">
        <f t="shared" si="45"/>
        <v>26_1_250923_H_p_sy.pi</v>
      </c>
      <c r="B376" s="718" t="s">
        <v>6176</v>
      </c>
      <c r="C376" s="718" t="s">
        <v>6177</v>
      </c>
      <c r="D376" s="719">
        <v>26</v>
      </c>
      <c r="E376" s="719">
        <v>1</v>
      </c>
      <c r="F376" s="661">
        <v>110923</v>
      </c>
      <c r="G376" s="661">
        <v>250923</v>
      </c>
      <c r="H376" s="661">
        <v>2023</v>
      </c>
      <c r="I376" s="660"/>
      <c r="J376" s="718" t="s">
        <v>6017</v>
      </c>
      <c r="K376" s="688" t="s">
        <v>6118</v>
      </c>
      <c r="L376" s="718" t="s">
        <v>5723</v>
      </c>
      <c r="M376" s="718" t="s">
        <v>2422</v>
      </c>
      <c r="N376" s="661">
        <f t="shared" si="58"/>
        <v>178</v>
      </c>
      <c r="O376" s="370" t="s">
        <v>6178</v>
      </c>
      <c r="P376" s="662" t="s">
        <v>176</v>
      </c>
      <c r="Q376" s="376" t="s">
        <v>177</v>
      </c>
      <c r="R376" s="376" t="s">
        <v>5978</v>
      </c>
      <c r="S376" s="376">
        <v>1</v>
      </c>
      <c r="T376" s="376">
        <v>1</v>
      </c>
      <c r="U376" s="376">
        <v>0</v>
      </c>
      <c r="V376" s="376">
        <v>0</v>
      </c>
      <c r="W376" s="370"/>
      <c r="X376" s="663">
        <v>240224</v>
      </c>
      <c r="Y376" s="376" t="s">
        <v>78</v>
      </c>
      <c r="Z376" s="596" t="s">
        <v>6185</v>
      </c>
      <c r="AA376" s="766"/>
      <c r="AB376" s="596" t="str">
        <f t="shared" si="47"/>
        <v>Unique</v>
      </c>
      <c r="AC376" s="603"/>
      <c r="AD376" s="603"/>
      <c r="AE376" s="603"/>
      <c r="AF376" s="603"/>
      <c r="AG376" s="603"/>
      <c r="AH376" s="603"/>
      <c r="AI376" s="603"/>
      <c r="AJ376" s="603"/>
      <c r="AK376" s="603"/>
      <c r="AL376" s="603"/>
      <c r="AM376" s="603"/>
      <c r="AN376" s="603"/>
      <c r="AO376" s="603"/>
      <c r="AP376" s="603"/>
      <c r="AQ376" s="603"/>
      <c r="AR376" s="603"/>
      <c r="AS376" s="603"/>
      <c r="AT376" s="603"/>
      <c r="AU376" s="603"/>
      <c r="AV376" s="603"/>
      <c r="AW376" s="603"/>
      <c r="AX376" s="603"/>
      <c r="AY376" s="603"/>
      <c r="AZ376" s="603"/>
      <c r="BA376" s="603"/>
      <c r="BB376" s="603"/>
      <c r="BC376" s="603"/>
      <c r="BD376" s="603"/>
      <c r="BE376" s="603"/>
      <c r="BF376" s="603"/>
      <c r="BG376" s="603"/>
      <c r="BH376" s="603"/>
      <c r="BI376" s="603"/>
      <c r="BJ376" s="603"/>
      <c r="BK376" s="603"/>
      <c r="BL376" s="603"/>
      <c r="BM376" s="603"/>
      <c r="BN376" s="603"/>
      <c r="BO376" s="603"/>
      <c r="BP376" s="603"/>
      <c r="BQ376" s="603"/>
      <c r="BR376" s="603"/>
      <c r="BS376" s="603"/>
      <c r="BT376" s="603"/>
      <c r="BU376" s="603"/>
      <c r="BV376" s="603"/>
      <c r="BW376" s="603"/>
      <c r="BX376" s="603"/>
      <c r="BY376" s="603"/>
      <c r="BZ376" s="603"/>
      <c r="CA376" s="603"/>
      <c r="CB376" s="603"/>
      <c r="CC376" s="603"/>
      <c r="CD376" s="603"/>
      <c r="CE376" s="603"/>
      <c r="CF376" s="603"/>
      <c r="CG376" s="603"/>
      <c r="CH376" s="603"/>
      <c r="CI376" s="603"/>
      <c r="CJ376" s="603"/>
      <c r="CK376" s="603"/>
    </row>
    <row r="377" spans="1:89" ht="14.25">
      <c r="A377" s="656" t="str">
        <f t="shared" si="45"/>
        <v>72_1_200921_HER_p_my.fl</v>
      </c>
      <c r="B377" s="702" t="s">
        <v>6002</v>
      </c>
      <c r="C377" s="702" t="s">
        <v>6003</v>
      </c>
      <c r="D377" s="703">
        <v>72</v>
      </c>
      <c r="E377" s="703">
        <v>1</v>
      </c>
      <c r="F377" s="703" t="s">
        <v>122</v>
      </c>
      <c r="G377" s="703" t="s">
        <v>5755</v>
      </c>
      <c r="H377" s="703">
        <v>2021</v>
      </c>
      <c r="I377" s="702" t="s">
        <v>5976</v>
      </c>
      <c r="J377" s="702" t="s">
        <v>6004</v>
      </c>
      <c r="K377" s="702"/>
      <c r="L377" s="702" t="s">
        <v>5723</v>
      </c>
      <c r="M377" s="702" t="s">
        <v>2422</v>
      </c>
      <c r="N377" s="661">
        <f>21+13+21+15+24+24+15+27+20+20+34</f>
        <v>234</v>
      </c>
      <c r="O377" s="370"/>
      <c r="P377" s="662" t="s">
        <v>98</v>
      </c>
      <c r="Q377" s="376" t="s">
        <v>99</v>
      </c>
      <c r="R377" s="376" t="s">
        <v>5978</v>
      </c>
      <c r="S377" s="376">
        <v>1</v>
      </c>
      <c r="T377" s="376">
        <v>0</v>
      </c>
      <c r="U377" s="376">
        <v>1</v>
      </c>
      <c r="V377" s="376">
        <v>0</v>
      </c>
      <c r="W377" s="370"/>
      <c r="X377" s="663">
        <v>240224</v>
      </c>
      <c r="Y377" s="376" t="s">
        <v>78</v>
      </c>
      <c r="Z377" s="596" t="s">
        <v>6186</v>
      </c>
      <c r="AA377" s="766"/>
      <c r="AB377" s="596" t="str">
        <f t="shared" si="47"/>
        <v>Unique</v>
      </c>
      <c r="AC377" s="603"/>
      <c r="AD377" s="603"/>
      <c r="AE377" s="603"/>
      <c r="AF377" s="603"/>
      <c r="AG377" s="603"/>
      <c r="AH377" s="603"/>
      <c r="AI377" s="603"/>
      <c r="AJ377" s="603"/>
      <c r="AK377" s="603"/>
      <c r="AL377" s="603"/>
      <c r="AM377" s="603"/>
      <c r="AN377" s="603"/>
      <c r="AO377" s="603"/>
      <c r="AP377" s="603"/>
      <c r="AQ377" s="603"/>
      <c r="AR377" s="603"/>
      <c r="AS377" s="603"/>
      <c r="AT377" s="603"/>
      <c r="AU377" s="603"/>
      <c r="AV377" s="603"/>
      <c r="AW377" s="603"/>
      <c r="AX377" s="603"/>
      <c r="AY377" s="603"/>
      <c r="AZ377" s="603"/>
      <c r="BA377" s="603"/>
      <c r="BB377" s="603"/>
      <c r="BC377" s="603"/>
      <c r="BD377" s="603"/>
      <c r="BE377" s="603"/>
      <c r="BF377" s="603"/>
      <c r="BG377" s="603"/>
      <c r="BH377" s="603"/>
      <c r="BI377" s="603"/>
      <c r="BJ377" s="603"/>
      <c r="BK377" s="603"/>
      <c r="BL377" s="603"/>
      <c r="BM377" s="603"/>
      <c r="BN377" s="603"/>
      <c r="BO377" s="603"/>
      <c r="BP377" s="603"/>
      <c r="BQ377" s="603"/>
      <c r="BR377" s="603"/>
      <c r="BS377" s="603"/>
      <c r="BT377" s="603"/>
      <c r="BU377" s="603"/>
      <c r="BV377" s="603"/>
      <c r="BW377" s="603"/>
      <c r="BX377" s="603"/>
      <c r="BY377" s="603"/>
      <c r="BZ377" s="603"/>
      <c r="CA377" s="603"/>
      <c r="CB377" s="603"/>
      <c r="CC377" s="603"/>
      <c r="CD377" s="603"/>
      <c r="CE377" s="603"/>
      <c r="CF377" s="603"/>
      <c r="CG377" s="603"/>
      <c r="CH377" s="603"/>
      <c r="CI377" s="603"/>
      <c r="CJ377" s="603"/>
      <c r="CK377" s="603"/>
    </row>
    <row r="378" spans="1:89" ht="14.25">
      <c r="A378" s="656" t="str">
        <f t="shared" si="45"/>
        <v>35_1_091023_Esc_p_sp.</v>
      </c>
      <c r="B378" s="720" t="s">
        <v>6187</v>
      </c>
      <c r="C378" s="720" t="s">
        <v>6188</v>
      </c>
      <c r="D378" s="721">
        <v>35</v>
      </c>
      <c r="E378" s="721">
        <v>1</v>
      </c>
      <c r="F378" s="661">
        <v>250923</v>
      </c>
      <c r="G378" s="714" t="s">
        <v>373</v>
      </c>
      <c r="H378" s="661">
        <v>2023</v>
      </c>
      <c r="I378" s="660"/>
      <c r="J378" s="720" t="s">
        <v>6189</v>
      </c>
      <c r="K378" s="688" t="s">
        <v>6118</v>
      </c>
      <c r="L378" s="720" t="s">
        <v>5723</v>
      </c>
      <c r="M378" s="720" t="s">
        <v>2422</v>
      </c>
      <c r="N378" s="661">
        <f t="shared" ref="N378:N380" si="59">53</f>
        <v>53</v>
      </c>
      <c r="O378" s="370" t="s">
        <v>6191</v>
      </c>
      <c r="P378" s="662" t="s">
        <v>1163</v>
      </c>
      <c r="Q378" s="376" t="s">
        <v>1164</v>
      </c>
      <c r="R378" s="376" t="s">
        <v>5978</v>
      </c>
      <c r="S378" s="376">
        <v>8</v>
      </c>
      <c r="T378" s="376">
        <v>0</v>
      </c>
      <c r="U378" s="376">
        <v>8</v>
      </c>
      <c r="V378" s="376">
        <v>0</v>
      </c>
      <c r="W378" s="370"/>
      <c r="X378" s="663">
        <v>250224</v>
      </c>
      <c r="Y378" s="376" t="s">
        <v>78</v>
      </c>
      <c r="Z378" s="596" t="s">
        <v>6192</v>
      </c>
      <c r="AA378" s="766"/>
      <c r="AB378" s="596" t="str">
        <f t="shared" si="47"/>
        <v>Unique</v>
      </c>
      <c r="AC378" s="603"/>
      <c r="AD378" s="603"/>
      <c r="AE378" s="603"/>
      <c r="AF378" s="603"/>
      <c r="AG378" s="603"/>
      <c r="AH378" s="603"/>
      <c r="AI378" s="603"/>
      <c r="AJ378" s="603"/>
      <c r="AK378" s="603"/>
      <c r="AL378" s="603"/>
      <c r="AM378" s="603"/>
      <c r="AN378" s="603"/>
      <c r="AO378" s="603"/>
      <c r="AP378" s="603"/>
      <c r="AQ378" s="603"/>
      <c r="AR378" s="603"/>
      <c r="AS378" s="603"/>
      <c r="AT378" s="603"/>
      <c r="AU378" s="603"/>
      <c r="AV378" s="603"/>
      <c r="AW378" s="603"/>
      <c r="AX378" s="603"/>
      <c r="AY378" s="603"/>
      <c r="AZ378" s="603"/>
      <c r="BA378" s="603"/>
      <c r="BB378" s="603"/>
      <c r="BC378" s="603"/>
      <c r="BD378" s="603"/>
      <c r="BE378" s="603"/>
      <c r="BF378" s="603"/>
      <c r="BG378" s="603"/>
      <c r="BH378" s="603"/>
      <c r="BI378" s="603"/>
      <c r="BJ378" s="603"/>
      <c r="BK378" s="603"/>
      <c r="BL378" s="603"/>
      <c r="BM378" s="603"/>
      <c r="BN378" s="603"/>
      <c r="BO378" s="603"/>
      <c r="BP378" s="603"/>
      <c r="BQ378" s="603"/>
      <c r="BR378" s="603"/>
      <c r="BS378" s="603"/>
      <c r="BT378" s="603"/>
      <c r="BU378" s="603"/>
      <c r="BV378" s="603"/>
      <c r="BW378" s="603"/>
      <c r="BX378" s="603"/>
      <c r="BY378" s="603"/>
      <c r="BZ378" s="603"/>
      <c r="CA378" s="603"/>
      <c r="CB378" s="603"/>
      <c r="CC378" s="603"/>
      <c r="CD378" s="603"/>
      <c r="CE378" s="603"/>
      <c r="CF378" s="603"/>
      <c r="CG378" s="603"/>
      <c r="CH378" s="603"/>
      <c r="CI378" s="603"/>
      <c r="CJ378" s="603"/>
      <c r="CK378" s="603"/>
    </row>
    <row r="379" spans="1:89" ht="14.25">
      <c r="A379" s="656" t="str">
        <f t="shared" si="45"/>
        <v>35_1_091023_Esc_p_sp.sc</v>
      </c>
      <c r="B379" s="720" t="s">
        <v>6187</v>
      </c>
      <c r="C379" s="720" t="s">
        <v>6188</v>
      </c>
      <c r="D379" s="721">
        <v>35</v>
      </c>
      <c r="E379" s="721">
        <v>1</v>
      </c>
      <c r="F379" s="661">
        <v>250923</v>
      </c>
      <c r="G379" s="714" t="s">
        <v>373</v>
      </c>
      <c r="H379" s="661">
        <v>2023</v>
      </c>
      <c r="I379" s="660"/>
      <c r="J379" s="720" t="s">
        <v>6189</v>
      </c>
      <c r="K379" s="688" t="s">
        <v>6118</v>
      </c>
      <c r="L379" s="720" t="s">
        <v>5723</v>
      </c>
      <c r="M379" s="720" t="s">
        <v>2422</v>
      </c>
      <c r="N379" s="661">
        <f t="shared" si="59"/>
        <v>53</v>
      </c>
      <c r="O379" s="370" t="s">
        <v>6191</v>
      </c>
      <c r="P379" s="662" t="s">
        <v>509</v>
      </c>
      <c r="Q379" s="376" t="s">
        <v>510</v>
      </c>
      <c r="R379" s="376" t="s">
        <v>5978</v>
      </c>
      <c r="S379" s="376">
        <v>4</v>
      </c>
      <c r="T379" s="376">
        <v>4</v>
      </c>
      <c r="U379" s="376">
        <v>0</v>
      </c>
      <c r="V379" s="376">
        <v>0</v>
      </c>
      <c r="W379" s="370"/>
      <c r="X379" s="663">
        <v>250224</v>
      </c>
      <c r="Y379" s="376" t="s">
        <v>78</v>
      </c>
      <c r="Z379" s="596" t="s">
        <v>6193</v>
      </c>
      <c r="AA379" s="766"/>
      <c r="AB379" s="596" t="str">
        <f t="shared" si="47"/>
        <v>Unique</v>
      </c>
      <c r="AC379" s="603"/>
      <c r="AD379" s="603"/>
      <c r="AE379" s="603"/>
      <c r="AF379" s="603"/>
      <c r="AG379" s="603"/>
      <c r="AH379" s="603"/>
      <c r="AI379" s="603"/>
      <c r="AJ379" s="603"/>
      <c r="AK379" s="603"/>
      <c r="AL379" s="603"/>
      <c r="AM379" s="603"/>
      <c r="AN379" s="603"/>
      <c r="AO379" s="603"/>
      <c r="AP379" s="603"/>
      <c r="AQ379" s="603"/>
      <c r="AR379" s="603"/>
      <c r="AS379" s="603"/>
      <c r="AT379" s="603"/>
      <c r="AU379" s="603"/>
      <c r="AV379" s="603"/>
      <c r="AW379" s="603"/>
      <c r="AX379" s="603"/>
      <c r="AY379" s="603"/>
      <c r="AZ379" s="603"/>
      <c r="BA379" s="603"/>
      <c r="BB379" s="603"/>
      <c r="BC379" s="603"/>
      <c r="BD379" s="603"/>
      <c r="BE379" s="603"/>
      <c r="BF379" s="603"/>
      <c r="BG379" s="603"/>
      <c r="BH379" s="603"/>
      <c r="BI379" s="603"/>
      <c r="BJ379" s="603"/>
      <c r="BK379" s="603"/>
      <c r="BL379" s="603"/>
      <c r="BM379" s="603"/>
      <c r="BN379" s="603"/>
      <c r="BO379" s="603"/>
      <c r="BP379" s="603"/>
      <c r="BQ379" s="603"/>
      <c r="BR379" s="603"/>
      <c r="BS379" s="603"/>
      <c r="BT379" s="603"/>
      <c r="BU379" s="603"/>
      <c r="BV379" s="603"/>
      <c r="BW379" s="603"/>
      <c r="BX379" s="603"/>
      <c r="BY379" s="603"/>
      <c r="BZ379" s="603"/>
      <c r="CA379" s="603"/>
      <c r="CB379" s="603"/>
      <c r="CC379" s="603"/>
      <c r="CD379" s="603"/>
      <c r="CE379" s="603"/>
      <c r="CF379" s="603"/>
      <c r="CG379" s="603"/>
      <c r="CH379" s="603"/>
      <c r="CI379" s="603"/>
      <c r="CJ379" s="603"/>
      <c r="CK379" s="603"/>
    </row>
    <row r="380" spans="1:89" ht="14.25">
      <c r="A380" s="656" t="str">
        <f t="shared" si="45"/>
        <v>35_1_091023_Esc_p_ep.ba</v>
      </c>
      <c r="B380" s="720" t="s">
        <v>6187</v>
      </c>
      <c r="C380" s="720" t="s">
        <v>6188</v>
      </c>
      <c r="D380" s="721">
        <v>35</v>
      </c>
      <c r="E380" s="721">
        <v>1</v>
      </c>
      <c r="F380" s="661">
        <v>250923</v>
      </c>
      <c r="G380" s="714" t="s">
        <v>373</v>
      </c>
      <c r="H380" s="661">
        <v>2023</v>
      </c>
      <c r="I380" s="660"/>
      <c r="J380" s="720" t="s">
        <v>6189</v>
      </c>
      <c r="K380" s="688" t="s">
        <v>6118</v>
      </c>
      <c r="L380" s="720" t="s">
        <v>5723</v>
      </c>
      <c r="M380" s="720" t="s">
        <v>2422</v>
      </c>
      <c r="N380" s="661">
        <f t="shared" si="59"/>
        <v>53</v>
      </c>
      <c r="O380" s="370" t="s">
        <v>6191</v>
      </c>
      <c r="P380" s="662" t="s">
        <v>84</v>
      </c>
      <c r="Q380" s="376" t="s">
        <v>85</v>
      </c>
      <c r="R380" s="376" t="s">
        <v>5978</v>
      </c>
      <c r="S380" s="376">
        <v>4</v>
      </c>
      <c r="T380" s="376">
        <v>2</v>
      </c>
      <c r="U380" s="376">
        <v>2</v>
      </c>
      <c r="V380" s="376">
        <v>0</v>
      </c>
      <c r="W380" s="370"/>
      <c r="X380" s="663">
        <v>250224</v>
      </c>
      <c r="Y380" s="376" t="s">
        <v>78</v>
      </c>
      <c r="Z380" s="596" t="s">
        <v>6194</v>
      </c>
      <c r="AA380" s="766"/>
      <c r="AB380" s="596" t="str">
        <f t="shared" si="47"/>
        <v>Unique</v>
      </c>
      <c r="AC380" s="603"/>
      <c r="AD380" s="603"/>
      <c r="AE380" s="603"/>
      <c r="AF380" s="603"/>
      <c r="AG380" s="603"/>
      <c r="AH380" s="603"/>
      <c r="AI380" s="603"/>
      <c r="AJ380" s="603"/>
      <c r="AK380" s="603"/>
      <c r="AL380" s="603"/>
      <c r="AM380" s="603"/>
      <c r="AN380" s="603"/>
      <c r="AO380" s="603"/>
      <c r="AP380" s="603"/>
      <c r="AQ380" s="603"/>
      <c r="AR380" s="603"/>
      <c r="AS380" s="603"/>
      <c r="AT380" s="603"/>
      <c r="AU380" s="603"/>
      <c r="AV380" s="603"/>
      <c r="AW380" s="603"/>
      <c r="AX380" s="603"/>
      <c r="AY380" s="603"/>
      <c r="AZ380" s="603"/>
      <c r="BA380" s="603"/>
      <c r="BB380" s="603"/>
      <c r="BC380" s="603"/>
      <c r="BD380" s="603"/>
      <c r="BE380" s="603"/>
      <c r="BF380" s="603"/>
      <c r="BG380" s="603"/>
      <c r="BH380" s="603"/>
      <c r="BI380" s="603"/>
      <c r="BJ380" s="603"/>
      <c r="BK380" s="603"/>
      <c r="BL380" s="603"/>
      <c r="BM380" s="603"/>
      <c r="BN380" s="603"/>
      <c r="BO380" s="603"/>
      <c r="BP380" s="603"/>
      <c r="BQ380" s="603"/>
      <c r="BR380" s="603"/>
      <c r="BS380" s="603"/>
      <c r="BT380" s="603"/>
      <c r="BU380" s="603"/>
      <c r="BV380" s="603"/>
      <c r="BW380" s="603"/>
      <c r="BX380" s="603"/>
      <c r="BY380" s="603"/>
      <c r="BZ380" s="603"/>
      <c r="CA380" s="603"/>
      <c r="CB380" s="603"/>
      <c r="CC380" s="603"/>
      <c r="CD380" s="603"/>
      <c r="CE380" s="603"/>
      <c r="CF380" s="603"/>
      <c r="CG380" s="603"/>
      <c r="CH380" s="603"/>
      <c r="CI380" s="603"/>
      <c r="CJ380" s="603"/>
      <c r="CK380" s="603"/>
    </row>
    <row r="381" spans="1:89" ht="14.25">
      <c r="A381" s="656" t="str">
        <f t="shared" si="45"/>
        <v>69_1_200921_HEF_p_sp.sc</v>
      </c>
      <c r="B381" s="666" t="s">
        <v>5974</v>
      </c>
      <c r="C381" s="666" t="s">
        <v>5975</v>
      </c>
      <c r="D381" s="665">
        <v>69</v>
      </c>
      <c r="E381" s="665">
        <v>1</v>
      </c>
      <c r="F381" s="665" t="s">
        <v>122</v>
      </c>
      <c r="G381" s="665" t="s">
        <v>5755</v>
      </c>
      <c r="H381" s="665">
        <v>2021</v>
      </c>
      <c r="I381" s="666" t="s">
        <v>5976</v>
      </c>
      <c r="J381" s="666" t="s">
        <v>5977</v>
      </c>
      <c r="K381" s="666"/>
      <c r="L381" s="666" t="s">
        <v>5723</v>
      </c>
      <c r="M381" s="666" t="s">
        <v>2422</v>
      </c>
      <c r="N381" s="661">
        <f t="shared" ref="N381:N384" si="60">100+100+100+100+12</f>
        <v>412</v>
      </c>
      <c r="O381" s="370"/>
      <c r="P381" s="662" t="s">
        <v>509</v>
      </c>
      <c r="Q381" s="376" t="s">
        <v>510</v>
      </c>
      <c r="R381" s="376" t="s">
        <v>5978</v>
      </c>
      <c r="S381" s="376">
        <v>7</v>
      </c>
      <c r="T381" s="376">
        <v>7</v>
      </c>
      <c r="U381" s="376">
        <v>0</v>
      </c>
      <c r="V381" s="376">
        <v>0</v>
      </c>
      <c r="W381" s="370"/>
      <c r="X381" s="663">
        <v>250224</v>
      </c>
      <c r="Y381" s="376" t="s">
        <v>78</v>
      </c>
      <c r="Z381" s="596" t="s">
        <v>6195</v>
      </c>
      <c r="AA381" s="766"/>
      <c r="AB381" s="596" t="str">
        <f t="shared" si="47"/>
        <v>Unique</v>
      </c>
      <c r="AC381" s="603"/>
      <c r="AD381" s="603"/>
      <c r="AE381" s="603"/>
      <c r="AF381" s="603"/>
      <c r="AG381" s="603"/>
      <c r="AH381" s="603"/>
      <c r="AI381" s="603"/>
      <c r="AJ381" s="603"/>
      <c r="AK381" s="603"/>
      <c r="AL381" s="603"/>
      <c r="AM381" s="603"/>
      <c r="AN381" s="603"/>
      <c r="AO381" s="603"/>
      <c r="AP381" s="603"/>
      <c r="AQ381" s="603"/>
      <c r="AR381" s="603"/>
      <c r="AS381" s="603"/>
      <c r="AT381" s="603"/>
      <c r="AU381" s="603"/>
      <c r="AV381" s="603"/>
      <c r="AW381" s="603"/>
      <c r="AX381" s="603"/>
      <c r="AY381" s="603"/>
      <c r="AZ381" s="603"/>
      <c r="BA381" s="603"/>
      <c r="BB381" s="603"/>
      <c r="BC381" s="603"/>
      <c r="BD381" s="603"/>
      <c r="BE381" s="603"/>
      <c r="BF381" s="603"/>
      <c r="BG381" s="603"/>
      <c r="BH381" s="603"/>
      <c r="BI381" s="603"/>
      <c r="BJ381" s="603"/>
      <c r="BK381" s="603"/>
      <c r="BL381" s="603"/>
      <c r="BM381" s="603"/>
      <c r="BN381" s="603"/>
      <c r="BO381" s="603"/>
      <c r="BP381" s="603"/>
      <c r="BQ381" s="603"/>
      <c r="BR381" s="603"/>
      <c r="BS381" s="603"/>
      <c r="BT381" s="603"/>
      <c r="BU381" s="603"/>
      <c r="BV381" s="603"/>
      <c r="BW381" s="603"/>
      <c r="BX381" s="603"/>
      <c r="BY381" s="603"/>
      <c r="BZ381" s="603"/>
      <c r="CA381" s="603"/>
      <c r="CB381" s="603"/>
      <c r="CC381" s="603"/>
      <c r="CD381" s="603"/>
      <c r="CE381" s="603"/>
      <c r="CF381" s="603"/>
      <c r="CG381" s="603"/>
      <c r="CH381" s="603"/>
      <c r="CI381" s="603"/>
      <c r="CJ381" s="603"/>
      <c r="CK381" s="603"/>
    </row>
    <row r="382" spans="1:89" ht="14.25">
      <c r="A382" s="656" t="str">
        <f t="shared" si="45"/>
        <v>69_1_200921_HEF_p_sp.</v>
      </c>
      <c r="B382" s="666" t="s">
        <v>5974</v>
      </c>
      <c r="C382" s="666" t="s">
        <v>5975</v>
      </c>
      <c r="D382" s="665">
        <v>69</v>
      </c>
      <c r="E382" s="665">
        <v>1</v>
      </c>
      <c r="F382" s="665" t="s">
        <v>122</v>
      </c>
      <c r="G382" s="665" t="s">
        <v>5755</v>
      </c>
      <c r="H382" s="665">
        <v>2021</v>
      </c>
      <c r="I382" s="666" t="s">
        <v>5976</v>
      </c>
      <c r="J382" s="666" t="s">
        <v>5977</v>
      </c>
      <c r="K382" s="666"/>
      <c r="L382" s="666" t="s">
        <v>5723</v>
      </c>
      <c r="M382" s="666" t="s">
        <v>2422</v>
      </c>
      <c r="N382" s="661">
        <f t="shared" si="60"/>
        <v>412</v>
      </c>
      <c r="O382" s="370"/>
      <c r="P382" s="662" t="s">
        <v>1163</v>
      </c>
      <c r="Q382" s="376" t="s">
        <v>1164</v>
      </c>
      <c r="R382" s="376" t="s">
        <v>5978</v>
      </c>
      <c r="S382" s="376">
        <v>12</v>
      </c>
      <c r="T382" s="376">
        <v>0</v>
      </c>
      <c r="U382" s="376">
        <v>12</v>
      </c>
      <c r="V382" s="376">
        <v>0</v>
      </c>
      <c r="W382" s="370"/>
      <c r="X382" s="663">
        <v>250224</v>
      </c>
      <c r="Y382" s="376" t="s">
        <v>78</v>
      </c>
      <c r="Z382" s="596" t="s">
        <v>6196</v>
      </c>
      <c r="AA382" s="766"/>
      <c r="AB382" s="603" t="str">
        <f t="shared" si="47"/>
        <v>Unique</v>
      </c>
      <c r="AC382" s="603"/>
      <c r="AD382" s="603"/>
      <c r="AE382" s="603"/>
      <c r="AF382" s="603"/>
      <c r="AG382" s="603"/>
      <c r="AH382" s="603"/>
      <c r="AI382" s="603"/>
      <c r="AJ382" s="603"/>
      <c r="AK382" s="603"/>
      <c r="AL382" s="603"/>
      <c r="AM382" s="603"/>
      <c r="AN382" s="603"/>
      <c r="AO382" s="603"/>
      <c r="AP382" s="603"/>
      <c r="AQ382" s="603"/>
      <c r="AR382" s="603"/>
      <c r="AS382" s="603"/>
      <c r="AT382" s="603"/>
      <c r="AU382" s="603"/>
      <c r="AV382" s="603"/>
      <c r="AW382" s="603"/>
      <c r="AX382" s="603"/>
      <c r="AY382" s="603"/>
      <c r="AZ382" s="603"/>
      <c r="BA382" s="603"/>
      <c r="BB382" s="603"/>
      <c r="BC382" s="603"/>
      <c r="BD382" s="603"/>
      <c r="BE382" s="603"/>
      <c r="BF382" s="603"/>
      <c r="BG382" s="603"/>
      <c r="BH382" s="603"/>
      <c r="BI382" s="603"/>
      <c r="BJ382" s="603"/>
      <c r="BK382" s="603"/>
      <c r="BL382" s="603"/>
      <c r="BM382" s="603"/>
      <c r="BN382" s="603"/>
      <c r="BO382" s="603"/>
      <c r="BP382" s="603"/>
      <c r="BQ382" s="603"/>
      <c r="BR382" s="603"/>
      <c r="BS382" s="603"/>
      <c r="BT382" s="603"/>
      <c r="BU382" s="603"/>
      <c r="BV382" s="603"/>
      <c r="BW382" s="603"/>
      <c r="BX382" s="603"/>
      <c r="BY382" s="603"/>
      <c r="BZ382" s="603"/>
      <c r="CA382" s="603"/>
      <c r="CB382" s="603"/>
      <c r="CC382" s="603"/>
      <c r="CD382" s="603"/>
      <c r="CE382" s="603"/>
      <c r="CF382" s="603"/>
      <c r="CG382" s="603"/>
      <c r="CH382" s="603"/>
      <c r="CI382" s="603"/>
      <c r="CJ382" s="603"/>
      <c r="CK382" s="603"/>
    </row>
    <row r="383" spans="1:89" ht="14.25">
      <c r="A383" s="656" t="str">
        <f t="shared" si="45"/>
        <v>69_1_200921_HEF_p_fe.cu</v>
      </c>
      <c r="B383" s="666" t="s">
        <v>5974</v>
      </c>
      <c r="C383" s="666" t="s">
        <v>5975</v>
      </c>
      <c r="D383" s="665">
        <v>69</v>
      </c>
      <c r="E383" s="665">
        <v>1</v>
      </c>
      <c r="F383" s="665" t="s">
        <v>122</v>
      </c>
      <c r="G383" s="665" t="s">
        <v>5755</v>
      </c>
      <c r="H383" s="665">
        <v>2021</v>
      </c>
      <c r="I383" s="666" t="s">
        <v>5976</v>
      </c>
      <c r="J383" s="666" t="s">
        <v>5977</v>
      </c>
      <c r="K383" s="666"/>
      <c r="L383" s="666" t="s">
        <v>5723</v>
      </c>
      <c r="M383" s="666" t="s">
        <v>2422</v>
      </c>
      <c r="N383" s="661">
        <f t="shared" si="60"/>
        <v>412</v>
      </c>
      <c r="O383" s="370"/>
      <c r="P383" s="662" t="s">
        <v>536</v>
      </c>
      <c r="Q383" s="376" t="s">
        <v>537</v>
      </c>
      <c r="R383" s="376" t="s">
        <v>5978</v>
      </c>
      <c r="S383" s="376">
        <v>1</v>
      </c>
      <c r="T383" s="376">
        <v>0</v>
      </c>
      <c r="U383" s="376">
        <v>1</v>
      </c>
      <c r="V383" s="376">
        <v>0</v>
      </c>
      <c r="W383" s="370"/>
      <c r="X383" s="663">
        <v>250224</v>
      </c>
      <c r="Y383" s="376" t="s">
        <v>78</v>
      </c>
      <c r="Z383" s="596" t="s">
        <v>6197</v>
      </c>
      <c r="AA383" s="766"/>
      <c r="AB383" s="596" t="str">
        <f t="shared" si="47"/>
        <v>Unique</v>
      </c>
      <c r="AC383" s="603"/>
      <c r="AD383" s="603"/>
      <c r="AE383" s="603"/>
      <c r="AF383" s="603"/>
      <c r="AG383" s="603"/>
      <c r="AH383" s="603"/>
      <c r="AI383" s="603"/>
      <c r="AJ383" s="603"/>
      <c r="AK383" s="603"/>
      <c r="AL383" s="603"/>
      <c r="AM383" s="603"/>
      <c r="AN383" s="603"/>
      <c r="AO383" s="603"/>
      <c r="AP383" s="603"/>
      <c r="AQ383" s="603"/>
      <c r="AR383" s="603"/>
      <c r="AS383" s="603"/>
      <c r="AT383" s="603"/>
      <c r="AU383" s="603"/>
      <c r="AV383" s="603"/>
      <c r="AW383" s="603"/>
      <c r="AX383" s="603"/>
      <c r="AY383" s="603"/>
      <c r="AZ383" s="603"/>
      <c r="BA383" s="603"/>
      <c r="BB383" s="603"/>
      <c r="BC383" s="603"/>
      <c r="BD383" s="603"/>
      <c r="BE383" s="603"/>
      <c r="BF383" s="603"/>
      <c r="BG383" s="603"/>
      <c r="BH383" s="603"/>
      <c r="BI383" s="603"/>
      <c r="BJ383" s="603"/>
      <c r="BK383" s="603"/>
      <c r="BL383" s="603"/>
      <c r="BM383" s="603"/>
      <c r="BN383" s="603"/>
      <c r="BO383" s="603"/>
      <c r="BP383" s="603"/>
      <c r="BQ383" s="603"/>
      <c r="BR383" s="603"/>
      <c r="BS383" s="603"/>
      <c r="BT383" s="603"/>
      <c r="BU383" s="603"/>
      <c r="BV383" s="603"/>
      <c r="BW383" s="603"/>
      <c r="BX383" s="603"/>
      <c r="BY383" s="603"/>
      <c r="BZ383" s="603"/>
      <c r="CA383" s="603"/>
      <c r="CB383" s="603"/>
      <c r="CC383" s="603"/>
      <c r="CD383" s="603"/>
      <c r="CE383" s="603"/>
      <c r="CF383" s="603"/>
      <c r="CG383" s="603"/>
      <c r="CH383" s="603"/>
      <c r="CI383" s="603"/>
      <c r="CJ383" s="603"/>
      <c r="CK383" s="603"/>
    </row>
    <row r="384" spans="1:89" ht="14.25">
      <c r="A384" s="656" t="str">
        <f t="shared" si="45"/>
        <v>69_1_200921_HEF_p_ep.ba</v>
      </c>
      <c r="B384" s="666" t="s">
        <v>5974</v>
      </c>
      <c r="C384" s="666" t="s">
        <v>5975</v>
      </c>
      <c r="D384" s="665">
        <v>69</v>
      </c>
      <c r="E384" s="665">
        <v>1</v>
      </c>
      <c r="F384" s="665" t="s">
        <v>122</v>
      </c>
      <c r="G384" s="665" t="s">
        <v>5755</v>
      </c>
      <c r="H384" s="665">
        <v>2021</v>
      </c>
      <c r="I384" s="666" t="s">
        <v>5976</v>
      </c>
      <c r="J384" s="666" t="s">
        <v>5977</v>
      </c>
      <c r="K384" s="666"/>
      <c r="L384" s="666" t="s">
        <v>5723</v>
      </c>
      <c r="M384" s="666" t="s">
        <v>2422</v>
      </c>
      <c r="N384" s="661">
        <f t="shared" si="60"/>
        <v>412</v>
      </c>
      <c r="O384" s="370"/>
      <c r="P384" s="662" t="s">
        <v>84</v>
      </c>
      <c r="Q384" s="376" t="s">
        <v>85</v>
      </c>
      <c r="R384" s="376" t="s">
        <v>5978</v>
      </c>
      <c r="S384" s="376">
        <v>2</v>
      </c>
      <c r="T384" s="376">
        <v>0</v>
      </c>
      <c r="U384" s="376">
        <v>2</v>
      </c>
      <c r="V384" s="376">
        <v>0</v>
      </c>
      <c r="W384" s="370"/>
      <c r="X384" s="663">
        <v>250224</v>
      </c>
      <c r="Y384" s="376" t="s">
        <v>78</v>
      </c>
      <c r="Z384" s="596" t="s">
        <v>6198</v>
      </c>
      <c r="AA384" s="766"/>
      <c r="AB384" s="596" t="str">
        <f t="shared" si="47"/>
        <v>Unique</v>
      </c>
      <c r="AC384" s="603"/>
      <c r="AD384" s="603"/>
      <c r="AE384" s="603"/>
      <c r="AF384" s="603"/>
      <c r="AG384" s="603"/>
      <c r="AH384" s="603"/>
      <c r="AI384" s="603"/>
      <c r="AJ384" s="603"/>
      <c r="AK384" s="603"/>
      <c r="AL384" s="603"/>
      <c r="AM384" s="603"/>
      <c r="AN384" s="603"/>
      <c r="AO384" s="603"/>
      <c r="AP384" s="603"/>
      <c r="AQ384" s="603"/>
      <c r="AR384" s="603"/>
      <c r="AS384" s="603"/>
      <c r="AT384" s="603"/>
      <c r="AU384" s="603"/>
      <c r="AV384" s="603"/>
      <c r="AW384" s="603"/>
      <c r="AX384" s="603"/>
      <c r="AY384" s="603"/>
      <c r="AZ384" s="603"/>
      <c r="BA384" s="603"/>
      <c r="BB384" s="603"/>
      <c r="BC384" s="603"/>
      <c r="BD384" s="603"/>
      <c r="BE384" s="603"/>
      <c r="BF384" s="603"/>
      <c r="BG384" s="603"/>
      <c r="BH384" s="603"/>
      <c r="BI384" s="603"/>
      <c r="BJ384" s="603"/>
      <c r="BK384" s="603"/>
      <c r="BL384" s="603"/>
      <c r="BM384" s="603"/>
      <c r="BN384" s="603"/>
      <c r="BO384" s="603"/>
      <c r="BP384" s="603"/>
      <c r="BQ384" s="603"/>
      <c r="BR384" s="603"/>
      <c r="BS384" s="603"/>
      <c r="BT384" s="603"/>
      <c r="BU384" s="603"/>
      <c r="BV384" s="603"/>
      <c r="BW384" s="603"/>
      <c r="BX384" s="603"/>
      <c r="BY384" s="603"/>
      <c r="BZ384" s="603"/>
      <c r="CA384" s="603"/>
      <c r="CB384" s="603"/>
      <c r="CC384" s="603"/>
      <c r="CD384" s="603"/>
      <c r="CE384" s="603"/>
      <c r="CF384" s="603"/>
      <c r="CG384" s="603"/>
      <c r="CH384" s="603"/>
      <c r="CI384" s="603"/>
      <c r="CJ384" s="603"/>
      <c r="CK384" s="603"/>
    </row>
    <row r="385" spans="1:89" ht="14.25">
      <c r="A385" s="656" t="str">
        <f t="shared" si="45"/>
        <v>28_1_200921_D.A_p__er.te</v>
      </c>
      <c r="B385" s="710" t="s">
        <v>6115</v>
      </c>
      <c r="C385" s="710" t="s">
        <v>6116</v>
      </c>
      <c r="D385" s="709">
        <v>28</v>
      </c>
      <c r="E385" s="709">
        <v>1</v>
      </c>
      <c r="F385" s="709" t="s">
        <v>122</v>
      </c>
      <c r="G385" s="709" t="s">
        <v>5755</v>
      </c>
      <c r="H385" s="709">
        <v>2021</v>
      </c>
      <c r="I385" s="710" t="s">
        <v>6199</v>
      </c>
      <c r="J385" s="710" t="s">
        <v>6200</v>
      </c>
      <c r="K385" s="710"/>
      <c r="L385" s="710" t="s">
        <v>5723</v>
      </c>
      <c r="M385" s="710" t="s">
        <v>2422</v>
      </c>
      <c r="N385" s="661">
        <f t="shared" ref="N385:N389" si="61">50+17</f>
        <v>67</v>
      </c>
      <c r="O385" s="370" t="s">
        <v>6201</v>
      </c>
      <c r="P385" s="662" t="s">
        <v>521</v>
      </c>
      <c r="Q385" s="376" t="s">
        <v>522</v>
      </c>
      <c r="R385" s="376" t="s">
        <v>5978</v>
      </c>
      <c r="S385" s="376">
        <v>1</v>
      </c>
      <c r="T385" s="376">
        <v>1</v>
      </c>
      <c r="U385" s="376">
        <v>0</v>
      </c>
      <c r="V385" s="376">
        <v>0</v>
      </c>
      <c r="W385" s="370"/>
      <c r="X385" s="663">
        <v>250224</v>
      </c>
      <c r="Y385" s="376" t="s">
        <v>78</v>
      </c>
      <c r="Z385" s="596" t="s">
        <v>6202</v>
      </c>
      <c r="AA385" s="766"/>
      <c r="AB385" s="596" t="str">
        <f t="shared" si="47"/>
        <v>Unique</v>
      </c>
      <c r="AC385" s="603"/>
      <c r="AD385" s="603"/>
      <c r="AE385" s="603"/>
      <c r="AF385" s="603"/>
      <c r="AG385" s="603"/>
      <c r="AH385" s="603"/>
      <c r="AI385" s="603"/>
      <c r="AJ385" s="603"/>
      <c r="AK385" s="603"/>
      <c r="AL385" s="603"/>
      <c r="AM385" s="603"/>
      <c r="AN385" s="603"/>
      <c r="AO385" s="603"/>
      <c r="AP385" s="603"/>
      <c r="AQ385" s="603"/>
      <c r="AR385" s="603"/>
      <c r="AS385" s="603"/>
      <c r="AT385" s="603"/>
      <c r="AU385" s="603"/>
      <c r="AV385" s="603"/>
      <c r="AW385" s="603"/>
      <c r="AX385" s="603"/>
      <c r="AY385" s="603"/>
      <c r="AZ385" s="603"/>
      <c r="BA385" s="603"/>
      <c r="BB385" s="603"/>
      <c r="BC385" s="603"/>
      <c r="BD385" s="603"/>
      <c r="BE385" s="603"/>
      <c r="BF385" s="603"/>
      <c r="BG385" s="603"/>
      <c r="BH385" s="603"/>
      <c r="BI385" s="603"/>
      <c r="BJ385" s="603"/>
      <c r="BK385" s="603"/>
      <c r="BL385" s="603"/>
      <c r="BM385" s="603"/>
      <c r="BN385" s="603"/>
      <c r="BO385" s="603"/>
      <c r="BP385" s="603"/>
      <c r="BQ385" s="603"/>
      <c r="BR385" s="603"/>
      <c r="BS385" s="603"/>
      <c r="BT385" s="603"/>
      <c r="BU385" s="603"/>
      <c r="BV385" s="603"/>
      <c r="BW385" s="603"/>
      <c r="BX385" s="603"/>
      <c r="BY385" s="603"/>
      <c r="BZ385" s="603"/>
      <c r="CA385" s="603"/>
      <c r="CB385" s="603"/>
      <c r="CC385" s="603"/>
      <c r="CD385" s="603"/>
      <c r="CE385" s="603"/>
      <c r="CF385" s="603"/>
      <c r="CG385" s="603"/>
      <c r="CH385" s="603"/>
      <c r="CI385" s="603"/>
      <c r="CJ385" s="603"/>
      <c r="CK385" s="603"/>
    </row>
    <row r="386" spans="1:89" ht="14.25">
      <c r="A386" s="656" t="str">
        <f t="shared" ref="A386:A449" si="62">D386&amp;"_"&amp;E386&amp;"_"&amp;G386&amp;"_"&amp;J386&amp;"_"&amp;P386</f>
        <v>28_1_200921_D.A_p__sp.</v>
      </c>
      <c r="B386" s="710" t="s">
        <v>6115</v>
      </c>
      <c r="C386" s="710" t="s">
        <v>6116</v>
      </c>
      <c r="D386" s="709">
        <v>28</v>
      </c>
      <c r="E386" s="709">
        <v>1</v>
      </c>
      <c r="F386" s="709" t="s">
        <v>122</v>
      </c>
      <c r="G386" s="709" t="s">
        <v>5755</v>
      </c>
      <c r="H386" s="709">
        <v>2021</v>
      </c>
      <c r="I386" s="710" t="s">
        <v>6199</v>
      </c>
      <c r="J386" s="710" t="s">
        <v>6200</v>
      </c>
      <c r="K386" s="710"/>
      <c r="L386" s="710" t="s">
        <v>5723</v>
      </c>
      <c r="M386" s="710" t="s">
        <v>2422</v>
      </c>
      <c r="N386" s="661">
        <f t="shared" si="61"/>
        <v>67</v>
      </c>
      <c r="O386" s="370" t="s">
        <v>6201</v>
      </c>
      <c r="P386" s="662" t="s">
        <v>1163</v>
      </c>
      <c r="Q386" s="376" t="s">
        <v>1164</v>
      </c>
      <c r="R386" s="376" t="s">
        <v>5978</v>
      </c>
      <c r="S386" s="376">
        <v>5</v>
      </c>
      <c r="T386" s="376">
        <v>0</v>
      </c>
      <c r="U386" s="376">
        <v>5</v>
      </c>
      <c r="V386" s="376">
        <v>0</v>
      </c>
      <c r="W386" s="376"/>
      <c r="X386" s="663">
        <v>250224</v>
      </c>
      <c r="Y386" s="376" t="s">
        <v>78</v>
      </c>
      <c r="Z386" s="596" t="s">
        <v>6203</v>
      </c>
      <c r="AA386" s="766"/>
      <c r="AB386" s="596" t="str">
        <f t="shared" ref="AB386:AB449" si="63">IF(COUNTIF(Z:Z, Z386)&gt;1, "Duplicate", "Unique")</f>
        <v>Unique</v>
      </c>
      <c r="AC386" s="603"/>
      <c r="AD386" s="603"/>
      <c r="AE386" s="603"/>
      <c r="AF386" s="603"/>
      <c r="AG386" s="603"/>
      <c r="AH386" s="603"/>
      <c r="AI386" s="603"/>
      <c r="AJ386" s="603"/>
      <c r="AK386" s="603"/>
      <c r="AL386" s="603"/>
      <c r="AM386" s="603"/>
      <c r="AN386" s="603"/>
      <c r="AO386" s="603"/>
      <c r="AP386" s="603"/>
      <c r="AQ386" s="603"/>
      <c r="AR386" s="603"/>
      <c r="AS386" s="603"/>
      <c r="AT386" s="603"/>
      <c r="AU386" s="603"/>
      <c r="AV386" s="603"/>
      <c r="AW386" s="603"/>
      <c r="AX386" s="603"/>
      <c r="AY386" s="603"/>
      <c r="AZ386" s="603"/>
      <c r="BA386" s="603"/>
      <c r="BB386" s="603"/>
      <c r="BC386" s="603"/>
      <c r="BD386" s="603"/>
      <c r="BE386" s="603"/>
      <c r="BF386" s="603"/>
      <c r="BG386" s="603"/>
      <c r="BH386" s="603"/>
      <c r="BI386" s="603"/>
      <c r="BJ386" s="603"/>
      <c r="BK386" s="603"/>
      <c r="BL386" s="603"/>
      <c r="BM386" s="603"/>
      <c r="BN386" s="603"/>
      <c r="BO386" s="603"/>
      <c r="BP386" s="603"/>
      <c r="BQ386" s="603"/>
      <c r="BR386" s="603"/>
      <c r="BS386" s="603"/>
      <c r="BT386" s="603"/>
      <c r="BU386" s="603"/>
      <c r="BV386" s="603"/>
      <c r="BW386" s="603"/>
      <c r="BX386" s="603"/>
      <c r="BY386" s="603"/>
      <c r="BZ386" s="603"/>
      <c r="CA386" s="603"/>
      <c r="CB386" s="603"/>
      <c r="CC386" s="603"/>
      <c r="CD386" s="603"/>
      <c r="CE386" s="603"/>
      <c r="CF386" s="603"/>
      <c r="CG386" s="603"/>
      <c r="CH386" s="603"/>
      <c r="CI386" s="603"/>
      <c r="CJ386" s="603"/>
      <c r="CK386" s="603"/>
    </row>
    <row r="387" spans="1:89" ht="14.25">
      <c r="A387" s="656" t="str">
        <f t="shared" si="62"/>
        <v>28_1_200921_D.A_p__fe.cu</v>
      </c>
      <c r="B387" s="710" t="s">
        <v>6115</v>
      </c>
      <c r="C387" s="710" t="s">
        <v>6116</v>
      </c>
      <c r="D387" s="709">
        <v>28</v>
      </c>
      <c r="E387" s="709">
        <v>1</v>
      </c>
      <c r="F387" s="709" t="s">
        <v>122</v>
      </c>
      <c r="G387" s="709" t="s">
        <v>5755</v>
      </c>
      <c r="H387" s="709">
        <v>2021</v>
      </c>
      <c r="I387" s="710" t="s">
        <v>6199</v>
      </c>
      <c r="J387" s="710" t="s">
        <v>6200</v>
      </c>
      <c r="K387" s="710"/>
      <c r="L387" s="710" t="s">
        <v>5723</v>
      </c>
      <c r="M387" s="710" t="s">
        <v>2422</v>
      </c>
      <c r="N387" s="661">
        <f t="shared" si="61"/>
        <v>67</v>
      </c>
      <c r="O387" s="370" t="s">
        <v>6201</v>
      </c>
      <c r="P387" s="662" t="s">
        <v>536</v>
      </c>
      <c r="Q387" s="722" t="s">
        <v>537</v>
      </c>
      <c r="R387" s="376" t="s">
        <v>5978</v>
      </c>
      <c r="S387" s="376">
        <v>1</v>
      </c>
      <c r="T387" s="376">
        <v>0</v>
      </c>
      <c r="U387" s="376">
        <v>1</v>
      </c>
      <c r="V387" s="376">
        <v>0</v>
      </c>
      <c r="W387" s="370"/>
      <c r="X387" s="663">
        <v>250224</v>
      </c>
      <c r="Y387" s="376" t="s">
        <v>78</v>
      </c>
      <c r="Z387" s="596" t="s">
        <v>6204</v>
      </c>
      <c r="AA387" s="766"/>
      <c r="AB387" s="596" t="str">
        <f t="shared" si="63"/>
        <v>Unique</v>
      </c>
      <c r="AC387" s="603"/>
      <c r="AD387" s="603"/>
      <c r="AE387" s="603"/>
      <c r="AF387" s="603"/>
      <c r="AG387" s="603"/>
      <c r="AH387" s="603"/>
      <c r="AI387" s="603"/>
      <c r="AJ387" s="603"/>
      <c r="AK387" s="603"/>
      <c r="AL387" s="603"/>
      <c r="AM387" s="603"/>
      <c r="AN387" s="603"/>
      <c r="AO387" s="603"/>
      <c r="AP387" s="603"/>
      <c r="AQ387" s="603"/>
      <c r="AR387" s="603"/>
      <c r="AS387" s="603"/>
      <c r="AT387" s="603"/>
      <c r="AU387" s="603"/>
      <c r="AV387" s="603"/>
      <c r="AW387" s="603"/>
      <c r="AX387" s="603"/>
      <c r="AY387" s="603"/>
      <c r="AZ387" s="603"/>
      <c r="BA387" s="603"/>
      <c r="BB387" s="603"/>
      <c r="BC387" s="603"/>
      <c r="BD387" s="603"/>
      <c r="BE387" s="603"/>
      <c r="BF387" s="603"/>
      <c r="BG387" s="603"/>
      <c r="BH387" s="603"/>
      <c r="BI387" s="603"/>
      <c r="BJ387" s="603"/>
      <c r="BK387" s="603"/>
      <c r="BL387" s="603"/>
      <c r="BM387" s="603"/>
      <c r="BN387" s="603"/>
      <c r="BO387" s="603"/>
      <c r="BP387" s="603"/>
      <c r="BQ387" s="603"/>
      <c r="BR387" s="603"/>
      <c r="BS387" s="603"/>
      <c r="BT387" s="603"/>
      <c r="BU387" s="603"/>
      <c r="BV387" s="603"/>
      <c r="BW387" s="603"/>
      <c r="BX387" s="603"/>
      <c r="BY387" s="603"/>
      <c r="BZ387" s="603"/>
      <c r="CA387" s="603"/>
      <c r="CB387" s="603"/>
      <c r="CC387" s="603"/>
      <c r="CD387" s="603"/>
      <c r="CE387" s="603"/>
      <c r="CF387" s="603"/>
      <c r="CG387" s="603"/>
      <c r="CH387" s="603"/>
      <c r="CI387" s="603"/>
      <c r="CJ387" s="603"/>
      <c r="CK387" s="603"/>
    </row>
    <row r="388" spans="1:89" ht="14.25">
      <c r="A388" s="656" t="str">
        <f t="shared" si="62"/>
        <v>28_1_200921_D.A_p__sp.sc</v>
      </c>
      <c r="B388" s="710" t="s">
        <v>6115</v>
      </c>
      <c r="C388" s="710" t="s">
        <v>6116</v>
      </c>
      <c r="D388" s="709">
        <v>28</v>
      </c>
      <c r="E388" s="709">
        <v>1</v>
      </c>
      <c r="F388" s="709" t="s">
        <v>122</v>
      </c>
      <c r="G388" s="709" t="s">
        <v>5755</v>
      </c>
      <c r="H388" s="709">
        <v>2021</v>
      </c>
      <c r="I388" s="710" t="s">
        <v>6199</v>
      </c>
      <c r="J388" s="710" t="s">
        <v>6200</v>
      </c>
      <c r="K388" s="710"/>
      <c r="L388" s="710" t="s">
        <v>5723</v>
      </c>
      <c r="M388" s="710" t="s">
        <v>2422</v>
      </c>
      <c r="N388" s="661">
        <f t="shared" si="61"/>
        <v>67</v>
      </c>
      <c r="O388" s="370" t="s">
        <v>6201</v>
      </c>
      <c r="P388" s="662" t="s">
        <v>509</v>
      </c>
      <c r="Q388" s="376" t="s">
        <v>510</v>
      </c>
      <c r="R388" s="376" t="s">
        <v>5978</v>
      </c>
      <c r="S388" s="376">
        <v>1</v>
      </c>
      <c r="T388" s="376">
        <v>1</v>
      </c>
      <c r="U388" s="376">
        <v>0</v>
      </c>
      <c r="V388" s="376">
        <v>0</v>
      </c>
      <c r="W388" s="370"/>
      <c r="X388" s="663">
        <v>250224</v>
      </c>
      <c r="Y388" s="376" t="s">
        <v>78</v>
      </c>
      <c r="Z388" s="596" t="s">
        <v>6205</v>
      </c>
      <c r="AA388" s="766"/>
      <c r="AB388" s="603" t="str">
        <f t="shared" si="63"/>
        <v>Unique</v>
      </c>
      <c r="AC388" s="603"/>
      <c r="AD388" s="603"/>
      <c r="AE388" s="603"/>
      <c r="AF388" s="603"/>
      <c r="AG388" s="603"/>
      <c r="AH388" s="603"/>
      <c r="AI388" s="603"/>
      <c r="AJ388" s="603"/>
      <c r="AK388" s="603"/>
      <c r="AL388" s="603"/>
      <c r="AM388" s="603"/>
      <c r="AN388" s="603"/>
      <c r="AO388" s="603"/>
      <c r="AP388" s="603"/>
      <c r="AQ388" s="603"/>
      <c r="AR388" s="603"/>
      <c r="AS388" s="603"/>
      <c r="AT388" s="603"/>
      <c r="AU388" s="603"/>
      <c r="AV388" s="603"/>
      <c r="AW388" s="603"/>
      <c r="AX388" s="603"/>
      <c r="AY388" s="603"/>
      <c r="AZ388" s="603"/>
      <c r="BA388" s="603"/>
      <c r="BB388" s="603"/>
      <c r="BC388" s="603"/>
      <c r="BD388" s="603"/>
      <c r="BE388" s="603"/>
      <c r="BF388" s="603"/>
      <c r="BG388" s="603"/>
      <c r="BH388" s="603"/>
      <c r="BI388" s="603"/>
      <c r="BJ388" s="603"/>
      <c r="BK388" s="603"/>
      <c r="BL388" s="603"/>
      <c r="BM388" s="603"/>
      <c r="BN388" s="603"/>
      <c r="BO388" s="603"/>
      <c r="BP388" s="603"/>
      <c r="BQ388" s="603"/>
      <c r="BR388" s="603"/>
      <c r="BS388" s="603"/>
      <c r="BT388" s="603"/>
      <c r="BU388" s="603"/>
      <c r="BV388" s="603"/>
      <c r="BW388" s="603"/>
      <c r="BX388" s="603"/>
      <c r="BY388" s="603"/>
      <c r="BZ388" s="603"/>
      <c r="CA388" s="603"/>
      <c r="CB388" s="603"/>
      <c r="CC388" s="603"/>
      <c r="CD388" s="603"/>
      <c r="CE388" s="603"/>
      <c r="CF388" s="603"/>
      <c r="CG388" s="603"/>
      <c r="CH388" s="603"/>
      <c r="CI388" s="603"/>
      <c r="CJ388" s="603"/>
      <c r="CK388" s="603"/>
    </row>
    <row r="389" spans="1:89" ht="14.25">
      <c r="A389" s="656" t="str">
        <f t="shared" si="62"/>
        <v>28_1_200921_D.A_p__fe.ru</v>
      </c>
      <c r="B389" s="710" t="s">
        <v>6115</v>
      </c>
      <c r="C389" s="710" t="s">
        <v>6116</v>
      </c>
      <c r="D389" s="709">
        <v>28</v>
      </c>
      <c r="E389" s="709">
        <v>1</v>
      </c>
      <c r="F389" s="709" t="s">
        <v>122</v>
      </c>
      <c r="G389" s="709" t="s">
        <v>5755</v>
      </c>
      <c r="H389" s="709">
        <v>2021</v>
      </c>
      <c r="I389" s="710" t="s">
        <v>6199</v>
      </c>
      <c r="J389" s="710" t="s">
        <v>6200</v>
      </c>
      <c r="K389" s="710"/>
      <c r="L389" s="710" t="s">
        <v>5723</v>
      </c>
      <c r="M389" s="710" t="s">
        <v>2422</v>
      </c>
      <c r="N389" s="661">
        <f t="shared" si="61"/>
        <v>67</v>
      </c>
      <c r="O389" s="370" t="s">
        <v>6201</v>
      </c>
      <c r="P389" s="662" t="s">
        <v>838</v>
      </c>
      <c r="Q389" s="722" t="s">
        <v>839</v>
      </c>
      <c r="R389" s="376" t="s">
        <v>5978</v>
      </c>
      <c r="S389" s="376">
        <v>1</v>
      </c>
      <c r="T389" s="376">
        <v>0</v>
      </c>
      <c r="U389" s="376">
        <v>1</v>
      </c>
      <c r="V389" s="376">
        <v>0</v>
      </c>
      <c r="W389" s="370"/>
      <c r="X389" s="663">
        <v>250224</v>
      </c>
      <c r="Y389" s="376" t="s">
        <v>78</v>
      </c>
      <c r="Z389" s="596" t="s">
        <v>6206</v>
      </c>
      <c r="AA389" s="766"/>
      <c r="AB389" s="596" t="str">
        <f t="shared" si="63"/>
        <v>Unique</v>
      </c>
      <c r="AC389" s="603"/>
      <c r="AD389" s="603"/>
      <c r="AE389" s="603"/>
      <c r="AF389" s="603"/>
      <c r="AG389" s="603"/>
      <c r="AH389" s="603"/>
      <c r="AI389" s="603"/>
      <c r="AJ389" s="603"/>
      <c r="AK389" s="603"/>
      <c r="AL389" s="603"/>
      <c r="AM389" s="603"/>
      <c r="AN389" s="603"/>
      <c r="AO389" s="603"/>
      <c r="AP389" s="603"/>
      <c r="AQ389" s="603"/>
      <c r="AR389" s="603"/>
      <c r="AS389" s="603"/>
      <c r="AT389" s="603"/>
      <c r="AU389" s="603"/>
      <c r="AV389" s="603"/>
      <c r="AW389" s="603"/>
      <c r="AX389" s="603"/>
      <c r="AY389" s="603"/>
      <c r="AZ389" s="603"/>
      <c r="BA389" s="603"/>
      <c r="BB389" s="603"/>
      <c r="BC389" s="603"/>
      <c r="BD389" s="603"/>
      <c r="BE389" s="603"/>
      <c r="BF389" s="603"/>
      <c r="BG389" s="603"/>
      <c r="BH389" s="603"/>
      <c r="BI389" s="603"/>
      <c r="BJ389" s="603"/>
      <c r="BK389" s="603"/>
      <c r="BL389" s="603"/>
      <c r="BM389" s="603"/>
      <c r="BN389" s="603"/>
      <c r="BO389" s="603"/>
      <c r="BP389" s="603"/>
      <c r="BQ389" s="603"/>
      <c r="BR389" s="603"/>
      <c r="BS389" s="603"/>
      <c r="BT389" s="603"/>
      <c r="BU389" s="603"/>
      <c r="BV389" s="603"/>
      <c r="BW389" s="603"/>
      <c r="BX389" s="603"/>
      <c r="BY389" s="603"/>
      <c r="BZ389" s="603"/>
      <c r="CA389" s="603"/>
      <c r="CB389" s="603"/>
      <c r="CC389" s="603"/>
      <c r="CD389" s="603"/>
      <c r="CE389" s="603"/>
      <c r="CF389" s="603"/>
      <c r="CG389" s="603"/>
      <c r="CH389" s="603"/>
      <c r="CI389" s="603"/>
      <c r="CJ389" s="603"/>
      <c r="CK389" s="603"/>
    </row>
    <row r="390" spans="1:89" ht="14.25">
      <c r="A390" s="656" t="str">
        <f t="shared" si="62"/>
        <v>35_1_200921_Esc.A_p__er.te</v>
      </c>
      <c r="B390" s="720" t="s">
        <v>6187</v>
      </c>
      <c r="C390" s="720" t="s">
        <v>6188</v>
      </c>
      <c r="D390" s="721">
        <v>35</v>
      </c>
      <c r="E390" s="721">
        <v>1</v>
      </c>
      <c r="F390" s="721" t="s">
        <v>122</v>
      </c>
      <c r="G390" s="721" t="s">
        <v>5755</v>
      </c>
      <c r="H390" s="721">
        <v>2021</v>
      </c>
      <c r="I390" s="720" t="s">
        <v>6199</v>
      </c>
      <c r="J390" s="720" t="s">
        <v>6207</v>
      </c>
      <c r="K390" s="720"/>
      <c r="L390" s="720" t="s">
        <v>5723</v>
      </c>
      <c r="M390" s="720" t="s">
        <v>2422</v>
      </c>
      <c r="N390" s="661">
        <v>62</v>
      </c>
      <c r="O390" s="370" t="s">
        <v>6208</v>
      </c>
      <c r="P390" s="662" t="s">
        <v>521</v>
      </c>
      <c r="Q390" s="376" t="s">
        <v>522</v>
      </c>
      <c r="R390" s="376" t="s">
        <v>5978</v>
      </c>
      <c r="S390" s="376">
        <v>2</v>
      </c>
      <c r="T390" s="376">
        <v>1</v>
      </c>
      <c r="U390" s="376">
        <v>1</v>
      </c>
      <c r="V390" s="376">
        <v>0</v>
      </c>
      <c r="W390" s="370"/>
      <c r="X390" s="663">
        <v>250224</v>
      </c>
      <c r="Y390" s="376" t="s">
        <v>78</v>
      </c>
      <c r="Z390" s="596" t="s">
        <v>6209</v>
      </c>
      <c r="AA390" s="766"/>
      <c r="AB390" s="596" t="str">
        <f t="shared" si="63"/>
        <v>Unique</v>
      </c>
      <c r="AC390" s="603"/>
      <c r="AD390" s="603"/>
      <c r="AE390" s="603"/>
      <c r="AF390" s="603"/>
      <c r="AG390" s="603"/>
      <c r="AH390" s="603"/>
      <c r="AI390" s="603"/>
      <c r="AJ390" s="603"/>
      <c r="AK390" s="603"/>
      <c r="AL390" s="603"/>
      <c r="AM390" s="603"/>
      <c r="AN390" s="603"/>
      <c r="AO390" s="603"/>
      <c r="AP390" s="603"/>
      <c r="AQ390" s="603"/>
      <c r="AR390" s="603"/>
      <c r="AS390" s="603"/>
      <c r="AT390" s="603"/>
      <c r="AU390" s="603"/>
      <c r="AV390" s="603"/>
      <c r="AW390" s="603"/>
      <c r="AX390" s="603"/>
      <c r="AY390" s="603"/>
      <c r="AZ390" s="603"/>
      <c r="BA390" s="603"/>
      <c r="BB390" s="603"/>
      <c r="BC390" s="603"/>
      <c r="BD390" s="603"/>
      <c r="BE390" s="603"/>
      <c r="BF390" s="603"/>
      <c r="BG390" s="603"/>
      <c r="BH390" s="603"/>
      <c r="BI390" s="603"/>
      <c r="BJ390" s="603"/>
      <c r="BK390" s="603"/>
      <c r="BL390" s="603"/>
      <c r="BM390" s="603"/>
      <c r="BN390" s="603"/>
      <c r="BO390" s="603"/>
      <c r="BP390" s="603"/>
      <c r="BQ390" s="603"/>
      <c r="BR390" s="603"/>
      <c r="BS390" s="603"/>
      <c r="BT390" s="603"/>
      <c r="BU390" s="603"/>
      <c r="BV390" s="603"/>
      <c r="BW390" s="603"/>
      <c r="BX390" s="603"/>
      <c r="BY390" s="603"/>
      <c r="BZ390" s="603"/>
      <c r="CA390" s="603"/>
      <c r="CB390" s="603"/>
      <c r="CC390" s="603"/>
      <c r="CD390" s="603"/>
      <c r="CE390" s="603"/>
      <c r="CF390" s="603"/>
      <c r="CG390" s="603"/>
      <c r="CH390" s="603"/>
      <c r="CI390" s="603"/>
      <c r="CJ390" s="603"/>
      <c r="CK390" s="603"/>
    </row>
    <row r="391" spans="1:89" ht="14.25">
      <c r="A391" s="656" t="str">
        <f t="shared" si="62"/>
        <v>35_1_200921_Esc.A_p__fe.cu</v>
      </c>
      <c r="B391" s="720" t="s">
        <v>6187</v>
      </c>
      <c r="C391" s="720" t="s">
        <v>6188</v>
      </c>
      <c r="D391" s="721">
        <v>35</v>
      </c>
      <c r="E391" s="721">
        <v>1</v>
      </c>
      <c r="F391" s="721" t="s">
        <v>122</v>
      </c>
      <c r="G391" s="721" t="s">
        <v>5755</v>
      </c>
      <c r="H391" s="721">
        <v>2021</v>
      </c>
      <c r="I391" s="720" t="s">
        <v>6199</v>
      </c>
      <c r="J391" s="720" t="s">
        <v>6207</v>
      </c>
      <c r="K391" s="720"/>
      <c r="L391" s="720" t="s">
        <v>5723</v>
      </c>
      <c r="M391" s="720" t="s">
        <v>2422</v>
      </c>
      <c r="N391" s="661">
        <v>62</v>
      </c>
      <c r="O391" s="370" t="s">
        <v>6208</v>
      </c>
      <c r="P391" s="662" t="s">
        <v>536</v>
      </c>
      <c r="Q391" s="722" t="s">
        <v>537</v>
      </c>
      <c r="R391" s="376" t="s">
        <v>5978</v>
      </c>
      <c r="S391" s="376">
        <v>1</v>
      </c>
      <c r="T391" s="376">
        <v>0</v>
      </c>
      <c r="U391" s="376">
        <v>1</v>
      </c>
      <c r="V391" s="376">
        <v>0</v>
      </c>
      <c r="W391" s="370"/>
      <c r="X391" s="663">
        <v>250224</v>
      </c>
      <c r="Y391" s="376" t="s">
        <v>78</v>
      </c>
      <c r="Z391" s="596" t="s">
        <v>6210</v>
      </c>
      <c r="AA391" s="766"/>
      <c r="AB391" s="596" t="str">
        <f t="shared" si="63"/>
        <v>Unique</v>
      </c>
      <c r="AC391" s="603"/>
      <c r="AD391" s="603"/>
      <c r="AE391" s="603"/>
      <c r="AF391" s="603"/>
      <c r="AG391" s="603"/>
      <c r="AH391" s="603"/>
      <c r="AI391" s="603"/>
      <c r="AJ391" s="603"/>
      <c r="AK391" s="603"/>
      <c r="AL391" s="603"/>
      <c r="AM391" s="603"/>
      <c r="AN391" s="603"/>
      <c r="AO391" s="603"/>
      <c r="AP391" s="603"/>
      <c r="AQ391" s="603"/>
      <c r="AR391" s="603"/>
      <c r="AS391" s="603"/>
      <c r="AT391" s="603"/>
      <c r="AU391" s="603"/>
      <c r="AV391" s="603"/>
      <c r="AW391" s="603"/>
      <c r="AX391" s="603"/>
      <c r="AY391" s="603"/>
      <c r="AZ391" s="603"/>
      <c r="BA391" s="603"/>
      <c r="BB391" s="603"/>
      <c r="BC391" s="603"/>
      <c r="BD391" s="603"/>
      <c r="BE391" s="603"/>
      <c r="BF391" s="603"/>
      <c r="BG391" s="603"/>
      <c r="BH391" s="603"/>
      <c r="BI391" s="603"/>
      <c r="BJ391" s="603"/>
      <c r="BK391" s="603"/>
      <c r="BL391" s="603"/>
      <c r="BM391" s="603"/>
      <c r="BN391" s="603"/>
      <c r="BO391" s="603"/>
      <c r="BP391" s="603"/>
      <c r="BQ391" s="603"/>
      <c r="BR391" s="603"/>
      <c r="BS391" s="603"/>
      <c r="BT391" s="603"/>
      <c r="BU391" s="603"/>
      <c r="BV391" s="603"/>
      <c r="BW391" s="603"/>
      <c r="BX391" s="603"/>
      <c r="BY391" s="603"/>
      <c r="BZ391" s="603"/>
      <c r="CA391" s="603"/>
      <c r="CB391" s="603"/>
      <c r="CC391" s="603"/>
      <c r="CD391" s="603"/>
      <c r="CE391" s="603"/>
      <c r="CF391" s="603"/>
      <c r="CG391" s="603"/>
      <c r="CH391" s="603"/>
      <c r="CI391" s="603"/>
      <c r="CJ391" s="603"/>
      <c r="CK391" s="603"/>
    </row>
    <row r="392" spans="1:89" ht="14.25">
      <c r="A392" s="656" t="str">
        <f t="shared" si="62"/>
        <v>35_1_200921_Esc.A_p__sp.</v>
      </c>
      <c r="B392" s="720" t="s">
        <v>6187</v>
      </c>
      <c r="C392" s="720" t="s">
        <v>6188</v>
      </c>
      <c r="D392" s="721">
        <v>35</v>
      </c>
      <c r="E392" s="721">
        <v>1</v>
      </c>
      <c r="F392" s="721" t="s">
        <v>122</v>
      </c>
      <c r="G392" s="721" t="s">
        <v>5755</v>
      </c>
      <c r="H392" s="721">
        <v>2021</v>
      </c>
      <c r="I392" s="720" t="s">
        <v>6199</v>
      </c>
      <c r="J392" s="720" t="s">
        <v>6207</v>
      </c>
      <c r="K392" s="720"/>
      <c r="L392" s="720" t="s">
        <v>5723</v>
      </c>
      <c r="M392" s="720" t="s">
        <v>2422</v>
      </c>
      <c r="N392" s="661">
        <v>62</v>
      </c>
      <c r="O392" s="370" t="s">
        <v>6208</v>
      </c>
      <c r="P392" s="662" t="s">
        <v>1163</v>
      </c>
      <c r="Q392" s="376" t="s">
        <v>1164</v>
      </c>
      <c r="R392" s="376" t="s">
        <v>5978</v>
      </c>
      <c r="S392" s="376">
        <v>2</v>
      </c>
      <c r="T392" s="376">
        <v>0</v>
      </c>
      <c r="U392" s="376">
        <v>2</v>
      </c>
      <c r="V392" s="376">
        <v>0</v>
      </c>
      <c r="W392" s="370"/>
      <c r="X392" s="663">
        <v>250224</v>
      </c>
      <c r="Y392" s="376" t="s">
        <v>78</v>
      </c>
      <c r="Z392" s="596" t="s">
        <v>6211</v>
      </c>
      <c r="AA392" s="766"/>
      <c r="AB392" s="596" t="str">
        <f t="shared" si="63"/>
        <v>Unique</v>
      </c>
      <c r="AC392" s="603"/>
      <c r="AD392" s="603"/>
      <c r="AE392" s="603"/>
      <c r="AF392" s="603"/>
      <c r="AG392" s="603"/>
      <c r="AH392" s="603"/>
      <c r="AI392" s="603"/>
      <c r="AJ392" s="603"/>
      <c r="AK392" s="603"/>
      <c r="AL392" s="603"/>
      <c r="AM392" s="603"/>
      <c r="AN392" s="603"/>
      <c r="AO392" s="603"/>
      <c r="AP392" s="603"/>
      <c r="AQ392" s="603"/>
      <c r="AR392" s="603"/>
      <c r="AS392" s="603"/>
      <c r="AT392" s="603"/>
      <c r="AU392" s="603"/>
      <c r="AV392" s="603"/>
      <c r="AW392" s="603"/>
      <c r="AX392" s="603"/>
      <c r="AY392" s="603"/>
      <c r="AZ392" s="603"/>
      <c r="BA392" s="603"/>
      <c r="BB392" s="603"/>
      <c r="BC392" s="603"/>
      <c r="BD392" s="603"/>
      <c r="BE392" s="603"/>
      <c r="BF392" s="603"/>
      <c r="BG392" s="603"/>
      <c r="BH392" s="603"/>
      <c r="BI392" s="603"/>
      <c r="BJ392" s="603"/>
      <c r="BK392" s="603"/>
      <c r="BL392" s="603"/>
      <c r="BM392" s="603"/>
      <c r="BN392" s="603"/>
      <c r="BO392" s="603"/>
      <c r="BP392" s="603"/>
      <c r="BQ392" s="603"/>
      <c r="BR392" s="603"/>
      <c r="BS392" s="603"/>
      <c r="BT392" s="603"/>
      <c r="BU392" s="603"/>
      <c r="BV392" s="603"/>
      <c r="BW392" s="603"/>
      <c r="BX392" s="603"/>
      <c r="BY392" s="603"/>
      <c r="BZ392" s="603"/>
      <c r="CA392" s="603"/>
      <c r="CB392" s="603"/>
      <c r="CC392" s="603"/>
      <c r="CD392" s="603"/>
      <c r="CE392" s="603"/>
      <c r="CF392" s="603"/>
      <c r="CG392" s="603"/>
      <c r="CH392" s="603"/>
      <c r="CI392" s="603"/>
      <c r="CJ392" s="603"/>
      <c r="CK392" s="603"/>
    </row>
    <row r="393" spans="1:89" ht="14.25">
      <c r="A393" s="656" t="str">
        <f t="shared" si="62"/>
        <v>35_1_200921_Esc.A_p__he.tr</v>
      </c>
      <c r="B393" s="720" t="s">
        <v>6187</v>
      </c>
      <c r="C393" s="720" t="s">
        <v>6188</v>
      </c>
      <c r="D393" s="721">
        <v>35</v>
      </c>
      <c r="E393" s="721">
        <v>1</v>
      </c>
      <c r="F393" s="721" t="s">
        <v>122</v>
      </c>
      <c r="G393" s="721" t="s">
        <v>5755</v>
      </c>
      <c r="H393" s="721">
        <v>2021</v>
      </c>
      <c r="I393" s="720" t="s">
        <v>6199</v>
      </c>
      <c r="J393" s="720" t="s">
        <v>6207</v>
      </c>
      <c r="K393" s="720"/>
      <c r="L393" s="720" t="s">
        <v>5723</v>
      </c>
      <c r="M393" s="720" t="s">
        <v>2422</v>
      </c>
      <c r="N393" s="661">
        <v>62</v>
      </c>
      <c r="O393" s="370" t="s">
        <v>6208</v>
      </c>
      <c r="P393" s="662" t="s">
        <v>498</v>
      </c>
      <c r="Q393" s="376" t="s">
        <v>499</v>
      </c>
      <c r="R393" s="376" t="s">
        <v>5978</v>
      </c>
      <c r="S393" s="376">
        <v>1</v>
      </c>
      <c r="T393" s="376">
        <v>1</v>
      </c>
      <c r="U393" s="376">
        <v>0</v>
      </c>
      <c r="V393" s="376">
        <v>0</v>
      </c>
      <c r="W393" s="370"/>
      <c r="X393" s="663">
        <v>250224</v>
      </c>
      <c r="Y393" s="376" t="s">
        <v>78</v>
      </c>
      <c r="Z393" s="596" t="s">
        <v>6212</v>
      </c>
      <c r="AA393" s="766"/>
      <c r="AB393" s="596" t="str">
        <f t="shared" si="63"/>
        <v>Unique</v>
      </c>
      <c r="AC393" s="603"/>
      <c r="AD393" s="603"/>
      <c r="AE393" s="603"/>
      <c r="AF393" s="603"/>
      <c r="AG393" s="603"/>
      <c r="AH393" s="603"/>
      <c r="AI393" s="603"/>
      <c r="AJ393" s="603"/>
      <c r="AK393" s="603"/>
      <c r="AL393" s="603"/>
      <c r="AM393" s="603"/>
      <c r="AN393" s="603"/>
      <c r="AO393" s="603"/>
      <c r="AP393" s="603"/>
      <c r="AQ393" s="603"/>
      <c r="AR393" s="603"/>
      <c r="AS393" s="603"/>
      <c r="AT393" s="603"/>
      <c r="AU393" s="603"/>
      <c r="AV393" s="603"/>
      <c r="AW393" s="603"/>
      <c r="AX393" s="603"/>
      <c r="AY393" s="603"/>
      <c r="AZ393" s="603"/>
      <c r="BA393" s="603"/>
      <c r="BB393" s="603"/>
      <c r="BC393" s="603"/>
      <c r="BD393" s="603"/>
      <c r="BE393" s="603"/>
      <c r="BF393" s="603"/>
      <c r="BG393" s="603"/>
      <c r="BH393" s="603"/>
      <c r="BI393" s="603"/>
      <c r="BJ393" s="603"/>
      <c r="BK393" s="603"/>
      <c r="BL393" s="603"/>
      <c r="BM393" s="603"/>
      <c r="BN393" s="603"/>
      <c r="BO393" s="603"/>
      <c r="BP393" s="603"/>
      <c r="BQ393" s="603"/>
      <c r="BR393" s="603"/>
      <c r="BS393" s="603"/>
      <c r="BT393" s="603"/>
      <c r="BU393" s="603"/>
      <c r="BV393" s="603"/>
      <c r="BW393" s="603"/>
      <c r="BX393" s="603"/>
      <c r="BY393" s="603"/>
      <c r="BZ393" s="603"/>
      <c r="CA393" s="603"/>
      <c r="CB393" s="603"/>
      <c r="CC393" s="603"/>
      <c r="CD393" s="603"/>
      <c r="CE393" s="603"/>
      <c r="CF393" s="603"/>
      <c r="CG393" s="603"/>
      <c r="CH393" s="603"/>
      <c r="CI393" s="603"/>
      <c r="CJ393" s="603"/>
      <c r="CK393" s="603"/>
    </row>
    <row r="394" spans="1:89" ht="14.25">
      <c r="A394" s="656" t="str">
        <f t="shared" si="62"/>
        <v>28_1_120721_D_p_ep.ba</v>
      </c>
      <c r="B394" s="710" t="s">
        <v>6115</v>
      </c>
      <c r="C394" s="710" t="s">
        <v>6116</v>
      </c>
      <c r="D394" s="709">
        <v>28</v>
      </c>
      <c r="E394" s="709">
        <v>1</v>
      </c>
      <c r="F394" s="709" t="s">
        <v>5719</v>
      </c>
      <c r="G394" s="709" t="s">
        <v>5720</v>
      </c>
      <c r="H394" s="709">
        <v>2021</v>
      </c>
      <c r="I394" s="710" t="s">
        <v>6199</v>
      </c>
      <c r="J394" s="710" t="s">
        <v>6117</v>
      </c>
      <c r="K394" s="710"/>
      <c r="L394" s="710" t="s">
        <v>5723</v>
      </c>
      <c r="M394" s="710" t="s">
        <v>2422</v>
      </c>
      <c r="N394" s="661">
        <f t="shared" ref="N394:N396" si="64">50+25</f>
        <v>75</v>
      </c>
      <c r="O394" s="370" t="s">
        <v>6201</v>
      </c>
      <c r="P394" s="662" t="s">
        <v>84</v>
      </c>
      <c r="Q394" s="376" t="s">
        <v>85</v>
      </c>
      <c r="R394" s="376" t="s">
        <v>5978</v>
      </c>
      <c r="S394" s="376">
        <v>6</v>
      </c>
      <c r="T394" s="376">
        <v>3</v>
      </c>
      <c r="U394" s="376">
        <v>3</v>
      </c>
      <c r="V394" s="376">
        <v>0</v>
      </c>
      <c r="W394" s="370"/>
      <c r="X394" s="663">
        <v>250224</v>
      </c>
      <c r="Y394" s="376" t="s">
        <v>78</v>
      </c>
      <c r="Z394" s="596" t="s">
        <v>6213</v>
      </c>
      <c r="AA394" s="766"/>
      <c r="AB394" s="603" t="str">
        <f t="shared" si="63"/>
        <v>Unique</v>
      </c>
      <c r="AC394" s="603"/>
      <c r="AD394" s="603"/>
      <c r="AE394" s="603"/>
      <c r="AF394" s="603"/>
      <c r="AG394" s="603"/>
      <c r="AH394" s="603"/>
      <c r="AI394" s="603"/>
      <c r="AJ394" s="603"/>
      <c r="AK394" s="603"/>
      <c r="AL394" s="603"/>
      <c r="AM394" s="603"/>
      <c r="AN394" s="603"/>
      <c r="AO394" s="603"/>
      <c r="AP394" s="603"/>
      <c r="AQ394" s="603"/>
      <c r="AR394" s="603"/>
      <c r="AS394" s="603"/>
      <c r="AT394" s="603"/>
      <c r="AU394" s="603"/>
      <c r="AV394" s="603"/>
      <c r="AW394" s="603"/>
      <c r="AX394" s="603"/>
      <c r="AY394" s="603"/>
      <c r="AZ394" s="603"/>
      <c r="BA394" s="603"/>
      <c r="BB394" s="603"/>
      <c r="BC394" s="603"/>
      <c r="BD394" s="603"/>
      <c r="BE394" s="603"/>
      <c r="BF394" s="603"/>
      <c r="BG394" s="603"/>
      <c r="BH394" s="603"/>
      <c r="BI394" s="603"/>
      <c r="BJ394" s="603"/>
      <c r="BK394" s="603"/>
      <c r="BL394" s="603"/>
      <c r="BM394" s="603"/>
      <c r="BN394" s="603"/>
      <c r="BO394" s="603"/>
      <c r="BP394" s="603"/>
      <c r="BQ394" s="603"/>
      <c r="BR394" s="603"/>
      <c r="BS394" s="603"/>
      <c r="BT394" s="603"/>
      <c r="BU394" s="603"/>
      <c r="BV394" s="603"/>
      <c r="BW394" s="603"/>
      <c r="BX394" s="603"/>
      <c r="BY394" s="603"/>
      <c r="BZ394" s="603"/>
      <c r="CA394" s="603"/>
      <c r="CB394" s="603"/>
      <c r="CC394" s="603"/>
      <c r="CD394" s="603"/>
      <c r="CE394" s="603"/>
      <c r="CF394" s="603"/>
      <c r="CG394" s="603"/>
      <c r="CH394" s="603"/>
      <c r="CI394" s="603"/>
      <c r="CJ394" s="603"/>
      <c r="CK394" s="603"/>
    </row>
    <row r="395" spans="1:89" ht="14.25">
      <c r="A395" s="656" t="str">
        <f t="shared" si="62"/>
        <v>28_1_120721_D_p_sp.</v>
      </c>
      <c r="B395" s="710" t="s">
        <v>6115</v>
      </c>
      <c r="C395" s="710" t="s">
        <v>6116</v>
      </c>
      <c r="D395" s="709">
        <v>28</v>
      </c>
      <c r="E395" s="709">
        <v>1</v>
      </c>
      <c r="F395" s="709" t="s">
        <v>5719</v>
      </c>
      <c r="G395" s="709" t="s">
        <v>5720</v>
      </c>
      <c r="H395" s="709">
        <v>2021</v>
      </c>
      <c r="I395" s="710" t="s">
        <v>6199</v>
      </c>
      <c r="J395" s="710" t="s">
        <v>6117</v>
      </c>
      <c r="K395" s="710"/>
      <c r="L395" s="710" t="s">
        <v>5723</v>
      </c>
      <c r="M395" s="710" t="s">
        <v>2422</v>
      </c>
      <c r="N395" s="661">
        <f t="shared" si="64"/>
        <v>75</v>
      </c>
      <c r="O395" s="370" t="s">
        <v>6201</v>
      </c>
      <c r="P395" s="662" t="s">
        <v>1163</v>
      </c>
      <c r="Q395" s="376" t="s">
        <v>1164</v>
      </c>
      <c r="R395" s="376" t="s">
        <v>5978</v>
      </c>
      <c r="S395" s="376">
        <v>29</v>
      </c>
      <c r="T395" s="376">
        <v>0</v>
      </c>
      <c r="U395" s="376">
        <v>29</v>
      </c>
      <c r="V395" s="376">
        <v>0</v>
      </c>
      <c r="W395" s="370"/>
      <c r="X395" s="663">
        <v>250224</v>
      </c>
      <c r="Y395" s="376" t="s">
        <v>78</v>
      </c>
      <c r="Z395" s="596" t="s">
        <v>6214</v>
      </c>
      <c r="AA395" s="766"/>
      <c r="AB395" s="596" t="str">
        <f t="shared" si="63"/>
        <v>Unique</v>
      </c>
      <c r="AC395" s="603"/>
      <c r="AD395" s="603"/>
      <c r="AE395" s="603"/>
      <c r="AF395" s="603"/>
      <c r="AG395" s="603"/>
      <c r="AH395" s="603"/>
      <c r="AI395" s="603"/>
      <c r="AJ395" s="603"/>
      <c r="AK395" s="603"/>
      <c r="AL395" s="603"/>
      <c r="AM395" s="603"/>
      <c r="AN395" s="603"/>
      <c r="AO395" s="603"/>
      <c r="AP395" s="603"/>
      <c r="AQ395" s="603"/>
      <c r="AR395" s="603"/>
      <c r="AS395" s="603"/>
      <c r="AT395" s="603"/>
      <c r="AU395" s="603"/>
      <c r="AV395" s="603"/>
      <c r="AW395" s="603"/>
      <c r="AX395" s="603"/>
      <c r="AY395" s="603"/>
      <c r="AZ395" s="603"/>
      <c r="BA395" s="603"/>
      <c r="BB395" s="603"/>
      <c r="BC395" s="603"/>
      <c r="BD395" s="603"/>
      <c r="BE395" s="603"/>
      <c r="BF395" s="603"/>
      <c r="BG395" s="603"/>
      <c r="BH395" s="603"/>
      <c r="BI395" s="603"/>
      <c r="BJ395" s="603"/>
      <c r="BK395" s="603"/>
      <c r="BL395" s="603"/>
      <c r="BM395" s="603"/>
      <c r="BN395" s="603"/>
      <c r="BO395" s="603"/>
      <c r="BP395" s="603"/>
      <c r="BQ395" s="603"/>
      <c r="BR395" s="603"/>
      <c r="BS395" s="603"/>
      <c r="BT395" s="603"/>
      <c r="BU395" s="603"/>
      <c r="BV395" s="603"/>
      <c r="BW395" s="603"/>
      <c r="BX395" s="603"/>
      <c r="BY395" s="603"/>
      <c r="BZ395" s="603"/>
      <c r="CA395" s="603"/>
      <c r="CB395" s="603"/>
      <c r="CC395" s="603"/>
      <c r="CD395" s="603"/>
      <c r="CE395" s="603"/>
      <c r="CF395" s="603"/>
      <c r="CG395" s="603"/>
      <c r="CH395" s="603"/>
      <c r="CI395" s="603"/>
      <c r="CJ395" s="603"/>
      <c r="CK395" s="603"/>
    </row>
    <row r="396" spans="1:89" ht="14.25">
      <c r="A396" s="656" t="str">
        <f t="shared" si="62"/>
        <v>28_1_120721_D_p_sp.sc</v>
      </c>
      <c r="B396" s="710" t="s">
        <v>6115</v>
      </c>
      <c r="C396" s="710" t="s">
        <v>6116</v>
      </c>
      <c r="D396" s="709">
        <v>28</v>
      </c>
      <c r="E396" s="709">
        <v>1</v>
      </c>
      <c r="F396" s="709" t="s">
        <v>5719</v>
      </c>
      <c r="G396" s="709" t="s">
        <v>5720</v>
      </c>
      <c r="H396" s="709">
        <v>2021</v>
      </c>
      <c r="I396" s="710" t="s">
        <v>6199</v>
      </c>
      <c r="J396" s="710" t="s">
        <v>6117</v>
      </c>
      <c r="K396" s="710"/>
      <c r="L396" s="710" t="s">
        <v>5723</v>
      </c>
      <c r="M396" s="710" t="s">
        <v>2422</v>
      </c>
      <c r="N396" s="661">
        <f t="shared" si="64"/>
        <v>75</v>
      </c>
      <c r="O396" s="370" t="s">
        <v>6201</v>
      </c>
      <c r="P396" s="662" t="s">
        <v>509</v>
      </c>
      <c r="Q396" s="376" t="s">
        <v>510</v>
      </c>
      <c r="R396" s="376" t="s">
        <v>5978</v>
      </c>
      <c r="S396" s="376">
        <v>20</v>
      </c>
      <c r="T396" s="376">
        <v>20</v>
      </c>
      <c r="U396" s="376">
        <v>0</v>
      </c>
      <c r="V396" s="376">
        <v>0</v>
      </c>
      <c r="W396" s="370"/>
      <c r="X396" s="663">
        <v>250224</v>
      </c>
      <c r="Y396" s="376" t="s">
        <v>78</v>
      </c>
      <c r="Z396" s="596" t="s">
        <v>6215</v>
      </c>
      <c r="AA396" s="766"/>
      <c r="AB396" s="596" t="str">
        <f t="shared" si="63"/>
        <v>Unique</v>
      </c>
      <c r="AC396" s="603"/>
      <c r="AD396" s="603"/>
      <c r="AE396" s="603"/>
      <c r="AF396" s="603"/>
      <c r="AG396" s="603"/>
      <c r="AH396" s="603"/>
      <c r="AI396" s="603"/>
      <c r="AJ396" s="603"/>
      <c r="AK396" s="603"/>
      <c r="AL396" s="603"/>
      <c r="AM396" s="603"/>
      <c r="AN396" s="603"/>
      <c r="AO396" s="603"/>
      <c r="AP396" s="603"/>
      <c r="AQ396" s="603"/>
      <c r="AR396" s="603"/>
      <c r="AS396" s="603"/>
      <c r="AT396" s="603"/>
      <c r="AU396" s="603"/>
      <c r="AV396" s="603"/>
      <c r="AW396" s="603"/>
      <c r="AX396" s="603"/>
      <c r="AY396" s="603"/>
      <c r="AZ396" s="603"/>
      <c r="BA396" s="603"/>
      <c r="BB396" s="603"/>
      <c r="BC396" s="603"/>
      <c r="BD396" s="603"/>
      <c r="BE396" s="603"/>
      <c r="BF396" s="603"/>
      <c r="BG396" s="603"/>
      <c r="BH396" s="603"/>
      <c r="BI396" s="603"/>
      <c r="BJ396" s="603"/>
      <c r="BK396" s="603"/>
      <c r="BL396" s="603"/>
      <c r="BM396" s="603"/>
      <c r="BN396" s="603"/>
      <c r="BO396" s="603"/>
      <c r="BP396" s="603"/>
      <c r="BQ396" s="603"/>
      <c r="BR396" s="603"/>
      <c r="BS396" s="603"/>
      <c r="BT396" s="603"/>
      <c r="BU396" s="603"/>
      <c r="BV396" s="603"/>
      <c r="BW396" s="603"/>
      <c r="BX396" s="603"/>
      <c r="BY396" s="603"/>
      <c r="BZ396" s="603"/>
      <c r="CA396" s="603"/>
      <c r="CB396" s="603"/>
      <c r="CC396" s="603"/>
      <c r="CD396" s="603"/>
      <c r="CE396" s="603"/>
      <c r="CF396" s="603"/>
      <c r="CG396" s="603"/>
      <c r="CH396" s="603"/>
      <c r="CI396" s="603"/>
      <c r="CJ396" s="603"/>
      <c r="CK396" s="603"/>
    </row>
    <row r="397" spans="1:89" ht="14.25">
      <c r="A397" s="656" t="str">
        <f t="shared" si="62"/>
        <v>69_1_200921_HEF_p_he.tr</v>
      </c>
      <c r="B397" s="666" t="s">
        <v>5974</v>
      </c>
      <c r="C397" s="666" t="s">
        <v>5975</v>
      </c>
      <c r="D397" s="665">
        <v>69</v>
      </c>
      <c r="E397" s="665">
        <v>1</v>
      </c>
      <c r="F397" s="665" t="s">
        <v>122</v>
      </c>
      <c r="G397" s="665" t="s">
        <v>5755</v>
      </c>
      <c r="H397" s="665">
        <v>2021</v>
      </c>
      <c r="I397" s="666" t="s">
        <v>5976</v>
      </c>
      <c r="J397" s="666" t="s">
        <v>5977</v>
      </c>
      <c r="K397" s="666"/>
      <c r="L397" s="666" t="s">
        <v>5723</v>
      </c>
      <c r="M397" s="666" t="s">
        <v>2422</v>
      </c>
      <c r="N397" s="661">
        <f>100+100+100+100+12</f>
        <v>412</v>
      </c>
      <c r="O397" s="370"/>
      <c r="P397" s="662" t="s">
        <v>498</v>
      </c>
      <c r="Q397" s="376" t="s">
        <v>499</v>
      </c>
      <c r="R397" s="376" t="s">
        <v>5978</v>
      </c>
      <c r="S397" s="376">
        <v>1</v>
      </c>
      <c r="T397" s="376">
        <v>0</v>
      </c>
      <c r="U397" s="376">
        <v>1</v>
      </c>
      <c r="V397" s="376">
        <v>0</v>
      </c>
      <c r="W397" s="370"/>
      <c r="X397" s="663">
        <v>260225</v>
      </c>
      <c r="Y397" s="376" t="s">
        <v>78</v>
      </c>
      <c r="Z397" s="596" t="s">
        <v>6216</v>
      </c>
      <c r="AA397" s="766"/>
      <c r="AB397" s="596" t="str">
        <f t="shared" si="63"/>
        <v>Unique</v>
      </c>
      <c r="AC397" s="603"/>
      <c r="AD397" s="603"/>
      <c r="AE397" s="603"/>
      <c r="AF397" s="603"/>
      <c r="AG397" s="603"/>
      <c r="AH397" s="603"/>
      <c r="AI397" s="603"/>
      <c r="AJ397" s="603"/>
      <c r="AK397" s="603"/>
      <c r="AL397" s="603"/>
      <c r="AM397" s="603"/>
      <c r="AN397" s="603"/>
      <c r="AO397" s="603"/>
      <c r="AP397" s="603"/>
      <c r="AQ397" s="603"/>
      <c r="AR397" s="603"/>
      <c r="AS397" s="603"/>
      <c r="AT397" s="603"/>
      <c r="AU397" s="603"/>
      <c r="AV397" s="603"/>
      <c r="AW397" s="603"/>
      <c r="AX397" s="603"/>
      <c r="AY397" s="603"/>
      <c r="AZ397" s="603"/>
      <c r="BA397" s="603"/>
      <c r="BB397" s="603"/>
      <c r="BC397" s="603"/>
      <c r="BD397" s="603"/>
      <c r="BE397" s="603"/>
      <c r="BF397" s="603"/>
      <c r="BG397" s="603"/>
      <c r="BH397" s="603"/>
      <c r="BI397" s="603"/>
      <c r="BJ397" s="603"/>
      <c r="BK397" s="603"/>
      <c r="BL397" s="603"/>
      <c r="BM397" s="603"/>
      <c r="BN397" s="603"/>
      <c r="BO397" s="603"/>
      <c r="BP397" s="603"/>
      <c r="BQ397" s="603"/>
      <c r="BR397" s="603"/>
      <c r="BS397" s="603"/>
      <c r="BT397" s="603"/>
      <c r="BU397" s="603"/>
      <c r="BV397" s="603"/>
      <c r="BW397" s="603"/>
      <c r="BX397" s="603"/>
      <c r="BY397" s="603"/>
      <c r="BZ397" s="603"/>
      <c r="CA397" s="603"/>
      <c r="CB397" s="603"/>
      <c r="CC397" s="603"/>
      <c r="CD397" s="603"/>
      <c r="CE397" s="603"/>
      <c r="CF397" s="603"/>
      <c r="CG397" s="603"/>
      <c r="CH397" s="603"/>
      <c r="CI397" s="603"/>
      <c r="CJ397" s="603"/>
      <c r="CK397" s="603"/>
    </row>
    <row r="398" spans="1:89" ht="14.25">
      <c r="A398" s="656" t="str">
        <f t="shared" si="62"/>
        <v>21_1_120721_Erp.B_p__sp.</v>
      </c>
      <c r="B398" s="712" t="s">
        <v>6128</v>
      </c>
      <c r="C398" s="712" t="s">
        <v>6129</v>
      </c>
      <c r="D398" s="711">
        <v>21</v>
      </c>
      <c r="E398" s="711">
        <v>1</v>
      </c>
      <c r="F398" s="711" t="s">
        <v>5719</v>
      </c>
      <c r="G398" s="711" t="s">
        <v>5720</v>
      </c>
      <c r="H398" s="711">
        <v>2021</v>
      </c>
      <c r="I398" s="712" t="s">
        <v>6199</v>
      </c>
      <c r="J398" s="712" t="s">
        <v>6217</v>
      </c>
      <c r="K398" s="712"/>
      <c r="L398" s="712" t="s">
        <v>5723</v>
      </c>
      <c r="M398" s="712" t="s">
        <v>2422</v>
      </c>
      <c r="N398" s="661">
        <f t="shared" ref="N398:N401" si="65">50+42</f>
        <v>92</v>
      </c>
      <c r="O398" s="370" t="s">
        <v>6218</v>
      </c>
      <c r="P398" s="662" t="s">
        <v>1163</v>
      </c>
      <c r="Q398" s="376" t="s">
        <v>1164</v>
      </c>
      <c r="R398" s="376" t="s">
        <v>5978</v>
      </c>
      <c r="S398" s="376">
        <v>13</v>
      </c>
      <c r="T398" s="376">
        <v>0</v>
      </c>
      <c r="U398" s="376">
        <v>13</v>
      </c>
      <c r="V398" s="376">
        <v>0</v>
      </c>
      <c r="W398" s="370"/>
      <c r="X398" s="663">
        <v>260225</v>
      </c>
      <c r="Y398" s="376" t="s">
        <v>78</v>
      </c>
      <c r="Z398" s="596" t="s">
        <v>6219</v>
      </c>
      <c r="AA398" s="766"/>
      <c r="AB398" s="596" t="str">
        <f t="shared" si="63"/>
        <v>Unique</v>
      </c>
      <c r="AC398" s="603"/>
      <c r="AD398" s="603"/>
      <c r="AE398" s="603"/>
      <c r="AF398" s="603"/>
      <c r="AG398" s="603"/>
      <c r="AH398" s="603"/>
      <c r="AI398" s="603"/>
      <c r="AJ398" s="603"/>
      <c r="AK398" s="603"/>
      <c r="AL398" s="603"/>
      <c r="AM398" s="603"/>
      <c r="AN398" s="603"/>
      <c r="AO398" s="603"/>
      <c r="AP398" s="603"/>
      <c r="AQ398" s="603"/>
      <c r="AR398" s="603"/>
      <c r="AS398" s="603"/>
      <c r="AT398" s="603"/>
      <c r="AU398" s="603"/>
      <c r="AV398" s="603"/>
      <c r="AW398" s="603"/>
      <c r="AX398" s="603"/>
      <c r="AY398" s="603"/>
      <c r="AZ398" s="603"/>
      <c r="BA398" s="603"/>
      <c r="BB398" s="603"/>
      <c r="BC398" s="603"/>
      <c r="BD398" s="603"/>
      <c r="BE398" s="603"/>
      <c r="BF398" s="603"/>
      <c r="BG398" s="603"/>
      <c r="BH398" s="603"/>
      <c r="BI398" s="603"/>
      <c r="BJ398" s="603"/>
      <c r="BK398" s="603"/>
      <c r="BL398" s="603"/>
      <c r="BM398" s="603"/>
      <c r="BN398" s="603"/>
      <c r="BO398" s="603"/>
      <c r="BP398" s="603"/>
      <c r="BQ398" s="603"/>
      <c r="BR398" s="603"/>
      <c r="BS398" s="603"/>
      <c r="BT398" s="603"/>
      <c r="BU398" s="603"/>
      <c r="BV398" s="603"/>
      <c r="BW398" s="603"/>
      <c r="BX398" s="603"/>
      <c r="BY398" s="603"/>
      <c r="BZ398" s="603"/>
      <c r="CA398" s="603"/>
      <c r="CB398" s="603"/>
      <c r="CC398" s="603"/>
      <c r="CD398" s="603"/>
      <c r="CE398" s="603"/>
      <c r="CF398" s="603"/>
      <c r="CG398" s="603"/>
      <c r="CH398" s="603"/>
      <c r="CI398" s="603"/>
      <c r="CJ398" s="603"/>
      <c r="CK398" s="603"/>
    </row>
    <row r="399" spans="1:89" ht="14.25">
      <c r="A399" s="656" t="str">
        <f t="shared" si="62"/>
        <v>21_1_120721_Erp.B_p__sp.sc</v>
      </c>
      <c r="B399" s="712" t="s">
        <v>6128</v>
      </c>
      <c r="C399" s="712" t="s">
        <v>6129</v>
      </c>
      <c r="D399" s="711">
        <v>21</v>
      </c>
      <c r="E399" s="711">
        <v>1</v>
      </c>
      <c r="F399" s="711" t="s">
        <v>5719</v>
      </c>
      <c r="G399" s="711" t="s">
        <v>5720</v>
      </c>
      <c r="H399" s="711">
        <v>2021</v>
      </c>
      <c r="I399" s="712" t="s">
        <v>6199</v>
      </c>
      <c r="J399" s="712" t="s">
        <v>6217</v>
      </c>
      <c r="K399" s="712"/>
      <c r="L399" s="712" t="s">
        <v>5723</v>
      </c>
      <c r="M399" s="712" t="s">
        <v>2422</v>
      </c>
      <c r="N399" s="661">
        <f t="shared" si="65"/>
        <v>92</v>
      </c>
      <c r="O399" s="370" t="s">
        <v>6218</v>
      </c>
      <c r="P399" s="662" t="s">
        <v>509</v>
      </c>
      <c r="Q399" s="376" t="s">
        <v>510</v>
      </c>
      <c r="R399" s="376" t="s">
        <v>5978</v>
      </c>
      <c r="S399" s="376">
        <v>11</v>
      </c>
      <c r="T399" s="376">
        <v>11</v>
      </c>
      <c r="U399" s="376">
        <v>0</v>
      </c>
      <c r="V399" s="376">
        <v>0</v>
      </c>
      <c r="W399" s="370"/>
      <c r="X399" s="663">
        <v>260225</v>
      </c>
      <c r="Y399" s="376" t="s">
        <v>78</v>
      </c>
      <c r="Z399" s="596" t="s">
        <v>6220</v>
      </c>
      <c r="AA399" s="766"/>
      <c r="AB399" s="596" t="str">
        <f t="shared" si="63"/>
        <v>Unique</v>
      </c>
      <c r="AC399" s="603"/>
      <c r="AD399" s="603"/>
      <c r="AE399" s="603"/>
      <c r="AF399" s="603"/>
      <c r="AG399" s="603"/>
      <c r="AH399" s="603"/>
      <c r="AI399" s="603"/>
      <c r="AJ399" s="603"/>
      <c r="AK399" s="603"/>
      <c r="AL399" s="603"/>
      <c r="AM399" s="603"/>
      <c r="AN399" s="603"/>
      <c r="AO399" s="603"/>
      <c r="AP399" s="603"/>
      <c r="AQ399" s="603"/>
      <c r="AR399" s="603"/>
      <c r="AS399" s="603"/>
      <c r="AT399" s="603"/>
      <c r="AU399" s="603"/>
      <c r="AV399" s="603"/>
      <c r="AW399" s="603"/>
      <c r="AX399" s="603"/>
      <c r="AY399" s="603"/>
      <c r="AZ399" s="603"/>
      <c r="BA399" s="603"/>
      <c r="BB399" s="603"/>
      <c r="BC399" s="603"/>
      <c r="BD399" s="603"/>
      <c r="BE399" s="603"/>
      <c r="BF399" s="603"/>
      <c r="BG399" s="603"/>
      <c r="BH399" s="603"/>
      <c r="BI399" s="603"/>
      <c r="BJ399" s="603"/>
      <c r="BK399" s="603"/>
      <c r="BL399" s="603"/>
      <c r="BM399" s="603"/>
      <c r="BN399" s="603"/>
      <c r="BO399" s="603"/>
      <c r="BP399" s="603"/>
      <c r="BQ399" s="603"/>
      <c r="BR399" s="603"/>
      <c r="BS399" s="603"/>
      <c r="BT399" s="603"/>
      <c r="BU399" s="603"/>
      <c r="BV399" s="603"/>
      <c r="BW399" s="603"/>
      <c r="BX399" s="603"/>
      <c r="BY399" s="603"/>
      <c r="BZ399" s="603"/>
      <c r="CA399" s="603"/>
      <c r="CB399" s="603"/>
      <c r="CC399" s="603"/>
      <c r="CD399" s="603"/>
      <c r="CE399" s="603"/>
      <c r="CF399" s="603"/>
      <c r="CG399" s="603"/>
      <c r="CH399" s="603"/>
      <c r="CI399" s="603"/>
      <c r="CJ399" s="603"/>
      <c r="CK399" s="603"/>
    </row>
    <row r="400" spans="1:89" ht="14.25">
      <c r="A400" s="656" t="str">
        <f t="shared" si="62"/>
        <v>21_1_120721_Erp.B_p__sy.pi</v>
      </c>
      <c r="B400" s="712" t="s">
        <v>6128</v>
      </c>
      <c r="C400" s="712" t="s">
        <v>6129</v>
      </c>
      <c r="D400" s="711">
        <v>21</v>
      </c>
      <c r="E400" s="711">
        <v>1</v>
      </c>
      <c r="F400" s="711" t="s">
        <v>5719</v>
      </c>
      <c r="G400" s="711" t="s">
        <v>5720</v>
      </c>
      <c r="H400" s="711">
        <v>2021</v>
      </c>
      <c r="I400" s="712" t="s">
        <v>6199</v>
      </c>
      <c r="J400" s="712" t="s">
        <v>6217</v>
      </c>
      <c r="K400" s="712"/>
      <c r="L400" s="712" t="s">
        <v>5723</v>
      </c>
      <c r="M400" s="712" t="s">
        <v>2422</v>
      </c>
      <c r="N400" s="661">
        <f t="shared" si="65"/>
        <v>92</v>
      </c>
      <c r="O400" s="370" t="s">
        <v>6218</v>
      </c>
      <c r="P400" s="662" t="s">
        <v>176</v>
      </c>
      <c r="Q400" s="376" t="s">
        <v>177</v>
      </c>
      <c r="R400" s="376" t="s">
        <v>5978</v>
      </c>
      <c r="S400" s="376">
        <v>1</v>
      </c>
      <c r="T400" s="376">
        <v>0</v>
      </c>
      <c r="U400" s="376">
        <v>1</v>
      </c>
      <c r="V400" s="376">
        <v>0</v>
      </c>
      <c r="W400" s="370"/>
      <c r="X400" s="663">
        <v>260225</v>
      </c>
      <c r="Y400" s="376" t="s">
        <v>78</v>
      </c>
      <c r="Z400" s="596" t="s">
        <v>6221</v>
      </c>
      <c r="AA400" s="766"/>
      <c r="AB400" s="596" t="str">
        <f t="shared" si="63"/>
        <v>Unique</v>
      </c>
      <c r="AC400" s="603"/>
      <c r="AD400" s="603"/>
      <c r="AE400" s="603"/>
      <c r="AF400" s="603"/>
      <c r="AG400" s="603"/>
      <c r="AH400" s="603"/>
      <c r="AI400" s="603"/>
      <c r="AJ400" s="603"/>
      <c r="AK400" s="603"/>
      <c r="AL400" s="603"/>
      <c r="AM400" s="603"/>
      <c r="AN400" s="603"/>
      <c r="AO400" s="603"/>
      <c r="AP400" s="603"/>
      <c r="AQ400" s="603"/>
      <c r="AR400" s="603"/>
      <c r="AS400" s="603"/>
      <c r="AT400" s="603"/>
      <c r="AU400" s="603"/>
      <c r="AV400" s="603"/>
      <c r="AW400" s="603"/>
      <c r="AX400" s="603"/>
      <c r="AY400" s="603"/>
      <c r="AZ400" s="603"/>
      <c r="BA400" s="603"/>
      <c r="BB400" s="603"/>
      <c r="BC400" s="603"/>
      <c r="BD400" s="603"/>
      <c r="BE400" s="603"/>
      <c r="BF400" s="603"/>
      <c r="BG400" s="603"/>
      <c r="BH400" s="603"/>
      <c r="BI400" s="603"/>
      <c r="BJ400" s="603"/>
      <c r="BK400" s="603"/>
      <c r="BL400" s="603"/>
      <c r="BM400" s="603"/>
      <c r="BN400" s="603"/>
      <c r="BO400" s="603"/>
      <c r="BP400" s="603"/>
      <c r="BQ400" s="603"/>
      <c r="BR400" s="603"/>
      <c r="BS400" s="603"/>
      <c r="BT400" s="603"/>
      <c r="BU400" s="603"/>
      <c r="BV400" s="603"/>
      <c r="BW400" s="603"/>
      <c r="BX400" s="603"/>
      <c r="BY400" s="603"/>
      <c r="BZ400" s="603"/>
      <c r="CA400" s="603"/>
      <c r="CB400" s="603"/>
      <c r="CC400" s="603"/>
      <c r="CD400" s="603"/>
      <c r="CE400" s="603"/>
      <c r="CF400" s="603"/>
      <c r="CG400" s="603"/>
      <c r="CH400" s="603"/>
      <c r="CI400" s="603"/>
      <c r="CJ400" s="603"/>
      <c r="CK400" s="603"/>
    </row>
    <row r="401" spans="1:89" ht="14.25">
      <c r="A401" s="656" t="str">
        <f t="shared" si="62"/>
        <v>21_1_120721_Erp.B_p__ep.ba</v>
      </c>
      <c r="B401" s="712" t="s">
        <v>6128</v>
      </c>
      <c r="C401" s="712" t="s">
        <v>6129</v>
      </c>
      <c r="D401" s="711">
        <v>21</v>
      </c>
      <c r="E401" s="711">
        <v>1</v>
      </c>
      <c r="F401" s="711" t="s">
        <v>5719</v>
      </c>
      <c r="G401" s="711" t="s">
        <v>5720</v>
      </c>
      <c r="H401" s="711">
        <v>2021</v>
      </c>
      <c r="I401" s="712" t="s">
        <v>6199</v>
      </c>
      <c r="J401" s="712" t="s">
        <v>6217</v>
      </c>
      <c r="K401" s="712"/>
      <c r="L401" s="712" t="s">
        <v>5723</v>
      </c>
      <c r="M401" s="712" t="s">
        <v>2422</v>
      </c>
      <c r="N401" s="661">
        <f t="shared" si="65"/>
        <v>92</v>
      </c>
      <c r="O401" s="370" t="s">
        <v>6218</v>
      </c>
      <c r="P401" s="662" t="s">
        <v>84</v>
      </c>
      <c r="Q401" s="376" t="s">
        <v>85</v>
      </c>
      <c r="R401" s="376" t="s">
        <v>5978</v>
      </c>
      <c r="S401" s="376">
        <v>32</v>
      </c>
      <c r="T401" s="376">
        <v>15</v>
      </c>
      <c r="U401" s="376">
        <v>17</v>
      </c>
      <c r="V401" s="376">
        <v>0</v>
      </c>
      <c r="W401" s="370"/>
      <c r="X401" s="663">
        <v>260225</v>
      </c>
      <c r="Y401" s="376" t="s">
        <v>78</v>
      </c>
      <c r="Z401" s="596" t="s">
        <v>6222</v>
      </c>
      <c r="AA401" s="766"/>
      <c r="AB401" s="596" t="str">
        <f t="shared" si="63"/>
        <v>Unique</v>
      </c>
      <c r="AC401" s="603"/>
      <c r="AD401" s="603"/>
      <c r="AE401" s="603"/>
      <c r="AF401" s="603"/>
      <c r="AG401" s="603"/>
      <c r="AH401" s="603"/>
      <c r="AI401" s="603"/>
      <c r="AJ401" s="603"/>
      <c r="AK401" s="603"/>
      <c r="AL401" s="603"/>
      <c r="AM401" s="603"/>
      <c r="AN401" s="603"/>
      <c r="AO401" s="603"/>
      <c r="AP401" s="603"/>
      <c r="AQ401" s="603"/>
      <c r="AR401" s="603"/>
      <c r="AS401" s="603"/>
      <c r="AT401" s="603"/>
      <c r="AU401" s="603"/>
      <c r="AV401" s="603"/>
      <c r="AW401" s="603"/>
      <c r="AX401" s="603"/>
      <c r="AY401" s="603"/>
      <c r="AZ401" s="603"/>
      <c r="BA401" s="603"/>
      <c r="BB401" s="603"/>
      <c r="BC401" s="603"/>
      <c r="BD401" s="603"/>
      <c r="BE401" s="603"/>
      <c r="BF401" s="603"/>
      <c r="BG401" s="603"/>
      <c r="BH401" s="603"/>
      <c r="BI401" s="603"/>
      <c r="BJ401" s="603"/>
      <c r="BK401" s="603"/>
      <c r="BL401" s="603"/>
      <c r="BM401" s="603"/>
      <c r="BN401" s="603"/>
      <c r="BO401" s="603"/>
      <c r="BP401" s="603"/>
      <c r="BQ401" s="603"/>
      <c r="BR401" s="603"/>
      <c r="BS401" s="603"/>
      <c r="BT401" s="603"/>
      <c r="BU401" s="603"/>
      <c r="BV401" s="603"/>
      <c r="BW401" s="603"/>
      <c r="BX401" s="603"/>
      <c r="BY401" s="603"/>
      <c r="BZ401" s="603"/>
      <c r="CA401" s="603"/>
      <c r="CB401" s="603"/>
      <c r="CC401" s="603"/>
      <c r="CD401" s="603"/>
      <c r="CE401" s="603"/>
      <c r="CF401" s="603"/>
      <c r="CG401" s="603"/>
      <c r="CH401" s="603"/>
      <c r="CI401" s="603"/>
      <c r="CJ401" s="603"/>
      <c r="CK401" s="603"/>
    </row>
    <row r="402" spans="1:89" ht="14.25">
      <c r="A402" s="656" t="str">
        <f t="shared" si="62"/>
        <v>27_1_170521_W_p_sp.</v>
      </c>
      <c r="B402" s="715" t="s">
        <v>6135</v>
      </c>
      <c r="C402" s="715" t="s">
        <v>6136</v>
      </c>
      <c r="D402" s="713">
        <v>27</v>
      </c>
      <c r="E402" s="713">
        <v>1</v>
      </c>
      <c r="F402" s="713" t="s">
        <v>2325</v>
      </c>
      <c r="G402" s="713" t="s">
        <v>5728</v>
      </c>
      <c r="H402" s="713">
        <v>2021</v>
      </c>
      <c r="I402" s="715" t="s">
        <v>6199</v>
      </c>
      <c r="J402" s="715" t="s">
        <v>6137</v>
      </c>
      <c r="K402" s="715"/>
      <c r="L402" s="715" t="s">
        <v>5723</v>
      </c>
      <c r="M402" s="715" t="s">
        <v>2422</v>
      </c>
      <c r="N402" s="661">
        <f t="shared" ref="N402:N405" si="66">64</f>
        <v>64</v>
      </c>
      <c r="O402" s="370" t="s">
        <v>6223</v>
      </c>
      <c r="P402" s="662" t="s">
        <v>1163</v>
      </c>
      <c r="Q402" s="376" t="s">
        <v>1164</v>
      </c>
      <c r="R402" s="376" t="s">
        <v>5978</v>
      </c>
      <c r="S402" s="376">
        <v>2</v>
      </c>
      <c r="T402" s="376">
        <v>0</v>
      </c>
      <c r="U402" s="376">
        <v>2</v>
      </c>
      <c r="V402" s="376">
        <v>0</v>
      </c>
      <c r="W402" s="370"/>
      <c r="X402" s="663">
        <v>260225</v>
      </c>
      <c r="Y402" s="376" t="s">
        <v>78</v>
      </c>
      <c r="Z402" s="596" t="s">
        <v>6224</v>
      </c>
      <c r="AA402" s="766"/>
      <c r="AB402" s="596" t="str">
        <f t="shared" si="63"/>
        <v>Unique</v>
      </c>
      <c r="AC402" s="603"/>
      <c r="AD402" s="603"/>
      <c r="AE402" s="603"/>
      <c r="AF402" s="603"/>
      <c r="AG402" s="603"/>
      <c r="AH402" s="603"/>
      <c r="AI402" s="603"/>
      <c r="AJ402" s="603"/>
      <c r="AK402" s="603"/>
      <c r="AL402" s="603"/>
      <c r="AM402" s="603"/>
      <c r="AN402" s="603"/>
      <c r="AO402" s="603"/>
      <c r="AP402" s="603"/>
      <c r="AQ402" s="603"/>
      <c r="AR402" s="603"/>
      <c r="AS402" s="603"/>
      <c r="AT402" s="603"/>
      <c r="AU402" s="603"/>
      <c r="AV402" s="603"/>
      <c r="AW402" s="603"/>
      <c r="AX402" s="603"/>
      <c r="AY402" s="603"/>
      <c r="AZ402" s="603"/>
      <c r="BA402" s="603"/>
      <c r="BB402" s="603"/>
      <c r="BC402" s="603"/>
      <c r="BD402" s="603"/>
      <c r="BE402" s="603"/>
      <c r="BF402" s="603"/>
      <c r="BG402" s="603"/>
      <c r="BH402" s="603"/>
      <c r="BI402" s="603"/>
      <c r="BJ402" s="603"/>
      <c r="BK402" s="603"/>
      <c r="BL402" s="603"/>
      <c r="BM402" s="603"/>
      <c r="BN402" s="603"/>
      <c r="BO402" s="603"/>
      <c r="BP402" s="603"/>
      <c r="BQ402" s="603"/>
      <c r="BR402" s="603"/>
      <c r="BS402" s="603"/>
      <c r="BT402" s="603"/>
      <c r="BU402" s="603"/>
      <c r="BV402" s="603"/>
      <c r="BW402" s="603"/>
      <c r="BX402" s="603"/>
      <c r="BY402" s="603"/>
      <c r="BZ402" s="603"/>
      <c r="CA402" s="603"/>
      <c r="CB402" s="603"/>
      <c r="CC402" s="603"/>
      <c r="CD402" s="603"/>
      <c r="CE402" s="603"/>
      <c r="CF402" s="603"/>
      <c r="CG402" s="603"/>
      <c r="CH402" s="603"/>
      <c r="CI402" s="603"/>
      <c r="CJ402" s="603"/>
      <c r="CK402" s="603"/>
    </row>
    <row r="403" spans="1:89" ht="14.25">
      <c r="A403" s="656" t="str">
        <f t="shared" si="62"/>
        <v>27_1_170521_W_p_rh.ca</v>
      </c>
      <c r="B403" s="715" t="s">
        <v>6135</v>
      </c>
      <c r="C403" s="715" t="s">
        <v>6136</v>
      </c>
      <c r="D403" s="713">
        <v>27</v>
      </c>
      <c r="E403" s="713">
        <v>1</v>
      </c>
      <c r="F403" s="713" t="s">
        <v>2325</v>
      </c>
      <c r="G403" s="713" t="s">
        <v>5728</v>
      </c>
      <c r="H403" s="713">
        <v>2021</v>
      </c>
      <c r="I403" s="715" t="s">
        <v>6199</v>
      </c>
      <c r="J403" s="715" t="s">
        <v>6137</v>
      </c>
      <c r="K403" s="715"/>
      <c r="L403" s="715" t="s">
        <v>5723</v>
      </c>
      <c r="M403" s="715" t="s">
        <v>2422</v>
      </c>
      <c r="N403" s="661">
        <f t="shared" si="66"/>
        <v>64</v>
      </c>
      <c r="O403" s="370" t="s">
        <v>6223</v>
      </c>
      <c r="P403" s="662" t="s">
        <v>134</v>
      </c>
      <c r="Q403" s="376" t="s">
        <v>135</v>
      </c>
      <c r="R403" s="376" t="s">
        <v>5978</v>
      </c>
      <c r="S403" s="376">
        <v>1</v>
      </c>
      <c r="T403" s="376">
        <v>0</v>
      </c>
      <c r="U403" s="376">
        <v>1</v>
      </c>
      <c r="V403" s="376">
        <v>0</v>
      </c>
      <c r="W403" s="370"/>
      <c r="X403" s="663">
        <v>260225</v>
      </c>
      <c r="Y403" s="376" t="s">
        <v>78</v>
      </c>
      <c r="Z403" s="596" t="s">
        <v>6225</v>
      </c>
      <c r="AA403" s="766"/>
      <c r="AB403" s="596" t="str">
        <f t="shared" si="63"/>
        <v>Unique</v>
      </c>
      <c r="AC403" s="603"/>
      <c r="AD403" s="603"/>
      <c r="AE403" s="603"/>
      <c r="AF403" s="603"/>
      <c r="AG403" s="603"/>
      <c r="AH403" s="603"/>
      <c r="AI403" s="603"/>
      <c r="AJ403" s="603"/>
      <c r="AK403" s="603"/>
      <c r="AL403" s="603"/>
      <c r="AM403" s="603"/>
      <c r="AN403" s="603"/>
      <c r="AO403" s="603"/>
      <c r="AP403" s="603"/>
      <c r="AQ403" s="603"/>
      <c r="AR403" s="603"/>
      <c r="AS403" s="603"/>
      <c r="AT403" s="603"/>
      <c r="AU403" s="603"/>
      <c r="AV403" s="603"/>
      <c r="AW403" s="603"/>
      <c r="AX403" s="603"/>
      <c r="AY403" s="603"/>
      <c r="AZ403" s="603"/>
      <c r="BA403" s="603"/>
      <c r="BB403" s="603"/>
      <c r="BC403" s="603"/>
      <c r="BD403" s="603"/>
      <c r="BE403" s="603"/>
      <c r="BF403" s="603"/>
      <c r="BG403" s="603"/>
      <c r="BH403" s="603"/>
      <c r="BI403" s="603"/>
      <c r="BJ403" s="603"/>
      <c r="BK403" s="603"/>
      <c r="BL403" s="603"/>
      <c r="BM403" s="603"/>
      <c r="BN403" s="603"/>
      <c r="BO403" s="603"/>
      <c r="BP403" s="603"/>
      <c r="BQ403" s="603"/>
      <c r="BR403" s="603"/>
      <c r="BS403" s="603"/>
      <c r="BT403" s="603"/>
      <c r="BU403" s="603"/>
      <c r="BV403" s="603"/>
      <c r="BW403" s="603"/>
      <c r="BX403" s="603"/>
      <c r="BY403" s="603"/>
      <c r="BZ403" s="603"/>
      <c r="CA403" s="603"/>
      <c r="CB403" s="603"/>
      <c r="CC403" s="603"/>
      <c r="CD403" s="603"/>
      <c r="CE403" s="603"/>
      <c r="CF403" s="603"/>
      <c r="CG403" s="603"/>
      <c r="CH403" s="603"/>
      <c r="CI403" s="603"/>
      <c r="CJ403" s="603"/>
      <c r="CK403" s="603"/>
    </row>
    <row r="404" spans="1:89" ht="14.25">
      <c r="A404" s="656" t="str">
        <f t="shared" si="62"/>
        <v>27_1_170521_W_p_sp.sc</v>
      </c>
      <c r="B404" s="715" t="s">
        <v>6135</v>
      </c>
      <c r="C404" s="715" t="s">
        <v>6136</v>
      </c>
      <c r="D404" s="713">
        <v>27</v>
      </c>
      <c r="E404" s="713">
        <v>1</v>
      </c>
      <c r="F404" s="713" t="s">
        <v>2325</v>
      </c>
      <c r="G404" s="713" t="s">
        <v>5728</v>
      </c>
      <c r="H404" s="713">
        <v>2021</v>
      </c>
      <c r="I404" s="715" t="s">
        <v>6199</v>
      </c>
      <c r="J404" s="715" t="s">
        <v>6137</v>
      </c>
      <c r="K404" s="715"/>
      <c r="L404" s="715" t="s">
        <v>5723</v>
      </c>
      <c r="M404" s="715" t="s">
        <v>2422</v>
      </c>
      <c r="N404" s="661">
        <f t="shared" si="66"/>
        <v>64</v>
      </c>
      <c r="O404" s="370" t="s">
        <v>6223</v>
      </c>
      <c r="P404" s="662" t="s">
        <v>509</v>
      </c>
      <c r="Q404" s="376" t="s">
        <v>510</v>
      </c>
      <c r="R404" s="376" t="s">
        <v>5978</v>
      </c>
      <c r="S404" s="376">
        <v>1</v>
      </c>
      <c r="T404" s="376">
        <v>1</v>
      </c>
      <c r="U404" s="376">
        <v>0</v>
      </c>
      <c r="V404" s="376">
        <v>0</v>
      </c>
      <c r="W404" s="370"/>
      <c r="X404" s="663">
        <v>260225</v>
      </c>
      <c r="Y404" s="376" t="s">
        <v>78</v>
      </c>
      <c r="Z404" s="596" t="s">
        <v>6226</v>
      </c>
      <c r="AA404" s="766"/>
      <c r="AB404" s="596" t="str">
        <f t="shared" si="63"/>
        <v>Unique</v>
      </c>
      <c r="AC404" s="603"/>
      <c r="AD404" s="603"/>
      <c r="AE404" s="603"/>
      <c r="AF404" s="603"/>
      <c r="AG404" s="603"/>
      <c r="AH404" s="603"/>
      <c r="AI404" s="603"/>
      <c r="AJ404" s="603"/>
      <c r="AK404" s="603"/>
      <c r="AL404" s="603"/>
      <c r="AM404" s="603"/>
      <c r="AN404" s="603"/>
      <c r="AO404" s="603"/>
      <c r="AP404" s="603"/>
      <c r="AQ404" s="603"/>
      <c r="AR404" s="603"/>
      <c r="AS404" s="603"/>
      <c r="AT404" s="603"/>
      <c r="AU404" s="603"/>
      <c r="AV404" s="603"/>
      <c r="AW404" s="603"/>
      <c r="AX404" s="603"/>
      <c r="AY404" s="603"/>
      <c r="AZ404" s="603"/>
      <c r="BA404" s="603"/>
      <c r="BB404" s="603"/>
      <c r="BC404" s="603"/>
      <c r="BD404" s="603"/>
      <c r="BE404" s="603"/>
      <c r="BF404" s="603"/>
      <c r="BG404" s="603"/>
      <c r="BH404" s="603"/>
      <c r="BI404" s="603"/>
      <c r="BJ404" s="603"/>
      <c r="BK404" s="603"/>
      <c r="BL404" s="603"/>
      <c r="BM404" s="603"/>
      <c r="BN404" s="603"/>
      <c r="BO404" s="603"/>
      <c r="BP404" s="603"/>
      <c r="BQ404" s="603"/>
      <c r="BR404" s="603"/>
      <c r="BS404" s="603"/>
      <c r="BT404" s="603"/>
      <c r="BU404" s="603"/>
      <c r="BV404" s="603"/>
      <c r="BW404" s="603"/>
      <c r="BX404" s="603"/>
      <c r="BY404" s="603"/>
      <c r="BZ404" s="603"/>
      <c r="CA404" s="603"/>
      <c r="CB404" s="603"/>
      <c r="CC404" s="603"/>
      <c r="CD404" s="603"/>
      <c r="CE404" s="603"/>
      <c r="CF404" s="603"/>
      <c r="CG404" s="603"/>
      <c r="CH404" s="603"/>
      <c r="CI404" s="603"/>
      <c r="CJ404" s="603"/>
      <c r="CK404" s="603"/>
    </row>
    <row r="405" spans="1:89" ht="14.25">
      <c r="A405" s="656" t="str">
        <f t="shared" si="62"/>
        <v>27_1_170521_W_p_ep.ba</v>
      </c>
      <c r="B405" s="715" t="s">
        <v>6135</v>
      </c>
      <c r="C405" s="715" t="s">
        <v>6136</v>
      </c>
      <c r="D405" s="713">
        <v>27</v>
      </c>
      <c r="E405" s="713">
        <v>1</v>
      </c>
      <c r="F405" s="713" t="s">
        <v>2325</v>
      </c>
      <c r="G405" s="713" t="s">
        <v>5728</v>
      </c>
      <c r="H405" s="713">
        <v>2021</v>
      </c>
      <c r="I405" s="715" t="s">
        <v>6199</v>
      </c>
      <c r="J405" s="715" t="s">
        <v>6137</v>
      </c>
      <c r="K405" s="715"/>
      <c r="L405" s="715" t="s">
        <v>5723</v>
      </c>
      <c r="M405" s="715" t="s">
        <v>2422</v>
      </c>
      <c r="N405" s="661">
        <f t="shared" si="66"/>
        <v>64</v>
      </c>
      <c r="O405" s="370" t="s">
        <v>6223</v>
      </c>
      <c r="P405" s="662" t="s">
        <v>84</v>
      </c>
      <c r="Q405" s="376" t="s">
        <v>85</v>
      </c>
      <c r="R405" s="376" t="s">
        <v>5978</v>
      </c>
      <c r="S405" s="376">
        <v>17</v>
      </c>
      <c r="T405" s="376">
        <v>7</v>
      </c>
      <c r="U405" s="376">
        <v>10</v>
      </c>
      <c r="V405" s="376">
        <v>0</v>
      </c>
      <c r="W405" s="370"/>
      <c r="X405" s="663">
        <v>260225</v>
      </c>
      <c r="Y405" s="376" t="s">
        <v>78</v>
      </c>
      <c r="Z405" s="596" t="s">
        <v>6227</v>
      </c>
      <c r="AA405" s="766"/>
      <c r="AB405" s="603" t="str">
        <f t="shared" si="63"/>
        <v>Unique</v>
      </c>
      <c r="AC405" s="603"/>
      <c r="AD405" s="603"/>
      <c r="AE405" s="603"/>
      <c r="AF405" s="603"/>
      <c r="AG405" s="603"/>
      <c r="AH405" s="603"/>
      <c r="AI405" s="603"/>
      <c r="AJ405" s="603"/>
      <c r="AK405" s="603"/>
      <c r="AL405" s="603"/>
      <c r="AM405" s="603"/>
      <c r="AN405" s="603"/>
      <c r="AO405" s="603"/>
      <c r="AP405" s="603"/>
      <c r="AQ405" s="603"/>
      <c r="AR405" s="603"/>
      <c r="AS405" s="603"/>
      <c r="AT405" s="603"/>
      <c r="AU405" s="603"/>
      <c r="AV405" s="603"/>
      <c r="AW405" s="603"/>
      <c r="AX405" s="603"/>
      <c r="AY405" s="603"/>
      <c r="AZ405" s="603"/>
      <c r="BA405" s="603"/>
      <c r="BB405" s="603"/>
      <c r="BC405" s="603"/>
      <c r="BD405" s="603"/>
      <c r="BE405" s="603"/>
      <c r="BF405" s="603"/>
      <c r="BG405" s="603"/>
      <c r="BH405" s="603"/>
      <c r="BI405" s="603"/>
      <c r="BJ405" s="603"/>
      <c r="BK405" s="603"/>
      <c r="BL405" s="603"/>
      <c r="BM405" s="603"/>
      <c r="BN405" s="603"/>
      <c r="BO405" s="603"/>
      <c r="BP405" s="603"/>
      <c r="BQ405" s="603"/>
      <c r="BR405" s="603"/>
      <c r="BS405" s="603"/>
      <c r="BT405" s="603"/>
      <c r="BU405" s="603"/>
      <c r="BV405" s="603"/>
      <c r="BW405" s="603"/>
      <c r="BX405" s="603"/>
      <c r="BY405" s="603"/>
      <c r="BZ405" s="603"/>
      <c r="CA405" s="603"/>
      <c r="CB405" s="603"/>
      <c r="CC405" s="603"/>
      <c r="CD405" s="603"/>
      <c r="CE405" s="603"/>
      <c r="CF405" s="603"/>
      <c r="CG405" s="603"/>
      <c r="CH405" s="603"/>
      <c r="CI405" s="603"/>
      <c r="CJ405" s="603"/>
      <c r="CK405" s="603"/>
    </row>
    <row r="406" spans="1:89" ht="14.25">
      <c r="A406" s="656" t="str">
        <f t="shared" si="62"/>
        <v>27_1_041021_W_p_rh.ca</v>
      </c>
      <c r="B406" s="715" t="s">
        <v>6135</v>
      </c>
      <c r="C406" s="715" t="s">
        <v>6136</v>
      </c>
      <c r="D406" s="713">
        <v>27</v>
      </c>
      <c r="E406" s="713">
        <v>1</v>
      </c>
      <c r="F406" s="713" t="s">
        <v>5755</v>
      </c>
      <c r="G406" s="713" t="s">
        <v>2461</v>
      </c>
      <c r="H406" s="713">
        <v>2021</v>
      </c>
      <c r="I406" s="715" t="s">
        <v>6199</v>
      </c>
      <c r="J406" s="715" t="s">
        <v>6137</v>
      </c>
      <c r="K406" s="715"/>
      <c r="L406" s="715" t="s">
        <v>5723</v>
      </c>
      <c r="M406" s="715" t="s">
        <v>2422</v>
      </c>
      <c r="N406" s="661">
        <v>103</v>
      </c>
      <c r="O406" s="370" t="s">
        <v>6223</v>
      </c>
      <c r="P406" s="662" t="s">
        <v>134</v>
      </c>
      <c r="Q406" s="376" t="s">
        <v>135</v>
      </c>
      <c r="R406" s="376" t="s">
        <v>5978</v>
      </c>
      <c r="S406" s="376">
        <v>6</v>
      </c>
      <c r="T406" s="376">
        <v>0</v>
      </c>
      <c r="U406" s="376">
        <v>6</v>
      </c>
      <c r="V406" s="376">
        <v>0</v>
      </c>
      <c r="W406" s="370"/>
      <c r="X406" s="663">
        <v>260225</v>
      </c>
      <c r="Y406" s="376" t="s">
        <v>78</v>
      </c>
      <c r="Z406" s="596" t="s">
        <v>6228</v>
      </c>
      <c r="AA406" s="766"/>
      <c r="AB406" s="596" t="str">
        <f t="shared" si="63"/>
        <v>Unique</v>
      </c>
      <c r="AC406" s="603"/>
      <c r="AD406" s="603"/>
      <c r="AE406" s="603"/>
      <c r="AF406" s="603"/>
      <c r="AG406" s="603"/>
      <c r="AH406" s="603"/>
      <c r="AI406" s="603"/>
      <c r="AJ406" s="603"/>
      <c r="AK406" s="603"/>
      <c r="AL406" s="603"/>
      <c r="AM406" s="603"/>
      <c r="AN406" s="603"/>
      <c r="AO406" s="603"/>
      <c r="AP406" s="603"/>
      <c r="AQ406" s="603"/>
      <c r="AR406" s="603"/>
      <c r="AS406" s="603"/>
      <c r="AT406" s="603"/>
      <c r="AU406" s="603"/>
      <c r="AV406" s="603"/>
      <c r="AW406" s="603"/>
      <c r="AX406" s="603"/>
      <c r="AY406" s="603"/>
      <c r="AZ406" s="603"/>
      <c r="BA406" s="603"/>
      <c r="BB406" s="603"/>
      <c r="BC406" s="603"/>
      <c r="BD406" s="603"/>
      <c r="BE406" s="603"/>
      <c r="BF406" s="603"/>
      <c r="BG406" s="603"/>
      <c r="BH406" s="603"/>
      <c r="BI406" s="603"/>
      <c r="BJ406" s="603"/>
      <c r="BK406" s="603"/>
      <c r="BL406" s="603"/>
      <c r="BM406" s="603"/>
      <c r="BN406" s="603"/>
      <c r="BO406" s="603"/>
      <c r="BP406" s="603"/>
      <c r="BQ406" s="603"/>
      <c r="BR406" s="603"/>
      <c r="BS406" s="603"/>
      <c r="BT406" s="603"/>
      <c r="BU406" s="603"/>
      <c r="BV406" s="603"/>
      <c r="BW406" s="603"/>
      <c r="BX406" s="603"/>
      <c r="BY406" s="603"/>
      <c r="BZ406" s="603"/>
      <c r="CA406" s="603"/>
      <c r="CB406" s="603"/>
      <c r="CC406" s="603"/>
      <c r="CD406" s="603"/>
      <c r="CE406" s="603"/>
      <c r="CF406" s="603"/>
      <c r="CG406" s="603"/>
      <c r="CH406" s="603"/>
      <c r="CI406" s="603"/>
      <c r="CJ406" s="603"/>
      <c r="CK406" s="603"/>
    </row>
    <row r="407" spans="1:89" ht="14.25">
      <c r="A407" s="656" t="str">
        <f t="shared" si="62"/>
        <v>27_1_041021_W_p_sp.</v>
      </c>
      <c r="B407" s="715" t="s">
        <v>6135</v>
      </c>
      <c r="C407" s="715" t="s">
        <v>6136</v>
      </c>
      <c r="D407" s="713">
        <v>27</v>
      </c>
      <c r="E407" s="713">
        <v>1</v>
      </c>
      <c r="F407" s="713" t="s">
        <v>5755</v>
      </c>
      <c r="G407" s="713" t="s">
        <v>2461</v>
      </c>
      <c r="H407" s="713">
        <v>2021</v>
      </c>
      <c r="I407" s="715" t="s">
        <v>6199</v>
      </c>
      <c r="J407" s="715" t="s">
        <v>6137</v>
      </c>
      <c r="K407" s="715"/>
      <c r="L407" s="715" t="s">
        <v>5723</v>
      </c>
      <c r="M407" s="715" t="s">
        <v>2422</v>
      </c>
      <c r="N407" s="661">
        <v>103</v>
      </c>
      <c r="O407" s="370" t="s">
        <v>6223</v>
      </c>
      <c r="P407" s="662" t="s">
        <v>1163</v>
      </c>
      <c r="Q407" s="376" t="s">
        <v>1164</v>
      </c>
      <c r="R407" s="376" t="s">
        <v>5978</v>
      </c>
      <c r="S407" s="376">
        <v>1</v>
      </c>
      <c r="T407" s="376">
        <v>0</v>
      </c>
      <c r="U407" s="376">
        <v>1</v>
      </c>
      <c r="V407" s="376">
        <v>0</v>
      </c>
      <c r="W407" s="370"/>
      <c r="X407" s="663">
        <v>260225</v>
      </c>
      <c r="Y407" s="376" t="s">
        <v>78</v>
      </c>
      <c r="Z407" s="596" t="s">
        <v>6229</v>
      </c>
      <c r="AA407" s="766"/>
      <c r="AB407" s="596" t="str">
        <f t="shared" si="63"/>
        <v>Unique</v>
      </c>
      <c r="AC407" s="603"/>
      <c r="AD407" s="603"/>
      <c r="AE407" s="603"/>
      <c r="AF407" s="603"/>
      <c r="AG407" s="603"/>
      <c r="AH407" s="603"/>
      <c r="AI407" s="603"/>
      <c r="AJ407" s="603"/>
      <c r="AK407" s="603"/>
      <c r="AL407" s="603"/>
      <c r="AM407" s="603"/>
      <c r="AN407" s="603"/>
      <c r="AO407" s="603"/>
      <c r="AP407" s="603"/>
      <c r="AQ407" s="603"/>
      <c r="AR407" s="603"/>
      <c r="AS407" s="603"/>
      <c r="AT407" s="603"/>
      <c r="AU407" s="603"/>
      <c r="AV407" s="603"/>
      <c r="AW407" s="603"/>
      <c r="AX407" s="603"/>
      <c r="AY407" s="603"/>
      <c r="AZ407" s="603"/>
      <c r="BA407" s="603"/>
      <c r="BB407" s="603"/>
      <c r="BC407" s="603"/>
      <c r="BD407" s="603"/>
      <c r="BE407" s="603"/>
      <c r="BF407" s="603"/>
      <c r="BG407" s="603"/>
      <c r="BH407" s="603"/>
      <c r="BI407" s="603"/>
      <c r="BJ407" s="603"/>
      <c r="BK407" s="603"/>
      <c r="BL407" s="603"/>
      <c r="BM407" s="603"/>
      <c r="BN407" s="603"/>
      <c r="BO407" s="603"/>
      <c r="BP407" s="603"/>
      <c r="BQ407" s="603"/>
      <c r="BR407" s="603"/>
      <c r="BS407" s="603"/>
      <c r="BT407" s="603"/>
      <c r="BU407" s="603"/>
      <c r="BV407" s="603"/>
      <c r="BW407" s="603"/>
      <c r="BX407" s="603"/>
      <c r="BY407" s="603"/>
      <c r="BZ407" s="603"/>
      <c r="CA407" s="603"/>
      <c r="CB407" s="603"/>
      <c r="CC407" s="603"/>
      <c r="CD407" s="603"/>
      <c r="CE407" s="603"/>
      <c r="CF407" s="603"/>
      <c r="CG407" s="603"/>
      <c r="CH407" s="603"/>
      <c r="CI407" s="603"/>
      <c r="CJ407" s="603"/>
      <c r="CK407" s="603"/>
    </row>
    <row r="408" spans="1:89" ht="14.25">
      <c r="A408" s="656" t="str">
        <f t="shared" si="62"/>
        <v>27_1_041021_W_p_ep.ba</v>
      </c>
      <c r="B408" s="715" t="s">
        <v>6135</v>
      </c>
      <c r="C408" s="715" t="s">
        <v>6136</v>
      </c>
      <c r="D408" s="713">
        <v>27</v>
      </c>
      <c r="E408" s="713">
        <v>1</v>
      </c>
      <c r="F408" s="713" t="s">
        <v>5755</v>
      </c>
      <c r="G408" s="713" t="s">
        <v>2461</v>
      </c>
      <c r="H408" s="713">
        <v>2021</v>
      </c>
      <c r="I408" s="715" t="s">
        <v>6199</v>
      </c>
      <c r="J408" s="715" t="s">
        <v>6137</v>
      </c>
      <c r="K408" s="715"/>
      <c r="L408" s="715" t="s">
        <v>5723</v>
      </c>
      <c r="M408" s="715" t="s">
        <v>2422</v>
      </c>
      <c r="N408" s="661">
        <v>103</v>
      </c>
      <c r="O408" s="370" t="s">
        <v>6223</v>
      </c>
      <c r="P408" s="662" t="s">
        <v>84</v>
      </c>
      <c r="Q408" s="376" t="s">
        <v>85</v>
      </c>
      <c r="R408" s="376" t="s">
        <v>5978</v>
      </c>
      <c r="S408" s="376">
        <v>2</v>
      </c>
      <c r="T408" s="376">
        <v>2</v>
      </c>
      <c r="U408" s="376">
        <v>0</v>
      </c>
      <c r="V408" s="376">
        <v>0</v>
      </c>
      <c r="W408" s="370"/>
      <c r="X408" s="663">
        <v>260225</v>
      </c>
      <c r="Y408" s="376" t="s">
        <v>78</v>
      </c>
      <c r="Z408" s="596" t="s">
        <v>6230</v>
      </c>
      <c r="AA408" s="766"/>
      <c r="AB408" s="596" t="str">
        <f t="shared" si="63"/>
        <v>Unique</v>
      </c>
      <c r="AC408" s="603"/>
      <c r="AD408" s="603"/>
      <c r="AE408" s="603"/>
      <c r="AF408" s="603"/>
      <c r="AG408" s="603"/>
      <c r="AH408" s="603"/>
      <c r="AI408" s="603"/>
      <c r="AJ408" s="603"/>
      <c r="AK408" s="603"/>
      <c r="AL408" s="603"/>
      <c r="AM408" s="603"/>
      <c r="AN408" s="603"/>
      <c r="AO408" s="603"/>
      <c r="AP408" s="603"/>
      <c r="AQ408" s="603"/>
      <c r="AR408" s="603"/>
      <c r="AS408" s="603"/>
      <c r="AT408" s="603"/>
      <c r="AU408" s="603"/>
      <c r="AV408" s="603"/>
      <c r="AW408" s="603"/>
      <c r="AX408" s="603"/>
      <c r="AY408" s="603"/>
      <c r="AZ408" s="603"/>
      <c r="BA408" s="603"/>
      <c r="BB408" s="603"/>
      <c r="BC408" s="603"/>
      <c r="BD408" s="603"/>
      <c r="BE408" s="603"/>
      <c r="BF408" s="603"/>
      <c r="BG408" s="603"/>
      <c r="BH408" s="603"/>
      <c r="BI408" s="603"/>
      <c r="BJ408" s="603"/>
      <c r="BK408" s="603"/>
      <c r="BL408" s="603"/>
      <c r="BM408" s="603"/>
      <c r="BN408" s="603"/>
      <c r="BO408" s="603"/>
      <c r="BP408" s="603"/>
      <c r="BQ408" s="603"/>
      <c r="BR408" s="603"/>
      <c r="BS408" s="603"/>
      <c r="BT408" s="603"/>
      <c r="BU408" s="603"/>
      <c r="BV408" s="603"/>
      <c r="BW408" s="603"/>
      <c r="BX408" s="603"/>
      <c r="BY408" s="603"/>
      <c r="BZ408" s="603"/>
      <c r="CA408" s="603"/>
      <c r="CB408" s="603"/>
      <c r="CC408" s="603"/>
      <c r="CD408" s="603"/>
      <c r="CE408" s="603"/>
      <c r="CF408" s="603"/>
      <c r="CG408" s="603"/>
      <c r="CH408" s="603"/>
      <c r="CI408" s="603"/>
      <c r="CJ408" s="603"/>
      <c r="CK408" s="603"/>
    </row>
    <row r="409" spans="1:89" ht="14.25">
      <c r="A409" s="656" t="str">
        <f t="shared" si="62"/>
        <v>35_1_200921_Esc.B_p__sp.sc</v>
      </c>
      <c r="B409" s="720" t="s">
        <v>6187</v>
      </c>
      <c r="C409" s="720" t="s">
        <v>6188</v>
      </c>
      <c r="D409" s="721">
        <v>35</v>
      </c>
      <c r="E409" s="721">
        <v>1</v>
      </c>
      <c r="F409" s="721" t="s">
        <v>122</v>
      </c>
      <c r="G409" s="721" t="s">
        <v>5755</v>
      </c>
      <c r="H409" s="721">
        <v>2021</v>
      </c>
      <c r="I409" s="720" t="s">
        <v>6199</v>
      </c>
      <c r="J409" s="720" t="s">
        <v>6231</v>
      </c>
      <c r="K409" s="720"/>
      <c r="L409" s="720" t="s">
        <v>5723</v>
      </c>
      <c r="M409" s="720" t="s">
        <v>2422</v>
      </c>
      <c r="N409" s="661">
        <f t="shared" ref="N409:N414" si="67">94</f>
        <v>94</v>
      </c>
      <c r="O409" s="370" t="s">
        <v>6208</v>
      </c>
      <c r="P409" s="662" t="s">
        <v>509</v>
      </c>
      <c r="Q409" s="376" t="s">
        <v>510</v>
      </c>
      <c r="R409" s="376" t="s">
        <v>5978</v>
      </c>
      <c r="S409" s="376">
        <v>1</v>
      </c>
      <c r="T409" s="376">
        <v>1</v>
      </c>
      <c r="U409" s="376">
        <v>0</v>
      </c>
      <c r="V409" s="376">
        <v>0</v>
      </c>
      <c r="W409" s="370"/>
      <c r="X409" s="663">
        <v>260225</v>
      </c>
      <c r="Y409" s="376" t="s">
        <v>78</v>
      </c>
      <c r="Z409" s="596" t="s">
        <v>6232</v>
      </c>
      <c r="AA409" s="766"/>
      <c r="AB409" s="596" t="str">
        <f t="shared" si="63"/>
        <v>Unique</v>
      </c>
      <c r="AC409" s="603"/>
      <c r="AD409" s="603"/>
      <c r="AE409" s="603"/>
      <c r="AF409" s="603"/>
      <c r="AG409" s="603"/>
      <c r="AH409" s="603"/>
      <c r="AI409" s="603"/>
      <c r="AJ409" s="603"/>
      <c r="AK409" s="603"/>
      <c r="AL409" s="603"/>
      <c r="AM409" s="603"/>
      <c r="AN409" s="603"/>
      <c r="AO409" s="603"/>
      <c r="AP409" s="603"/>
      <c r="AQ409" s="603"/>
      <c r="AR409" s="603"/>
      <c r="AS409" s="603"/>
      <c r="AT409" s="603"/>
      <c r="AU409" s="603"/>
      <c r="AV409" s="603"/>
      <c r="AW409" s="603"/>
      <c r="AX409" s="603"/>
      <c r="AY409" s="603"/>
      <c r="AZ409" s="603"/>
      <c r="BA409" s="603"/>
      <c r="BB409" s="603"/>
      <c r="BC409" s="603"/>
      <c r="BD409" s="603"/>
      <c r="BE409" s="603"/>
      <c r="BF409" s="603"/>
      <c r="BG409" s="603"/>
      <c r="BH409" s="603"/>
      <c r="BI409" s="603"/>
      <c r="BJ409" s="603"/>
      <c r="BK409" s="603"/>
      <c r="BL409" s="603"/>
      <c r="BM409" s="603"/>
      <c r="BN409" s="603"/>
      <c r="BO409" s="603"/>
      <c r="BP409" s="603"/>
      <c r="BQ409" s="603"/>
      <c r="BR409" s="603"/>
      <c r="BS409" s="603"/>
      <c r="BT409" s="603"/>
      <c r="BU409" s="603"/>
      <c r="BV409" s="603"/>
      <c r="BW409" s="603"/>
      <c r="BX409" s="603"/>
      <c r="BY409" s="603"/>
      <c r="BZ409" s="603"/>
      <c r="CA409" s="603"/>
      <c r="CB409" s="603"/>
      <c r="CC409" s="603"/>
      <c r="CD409" s="603"/>
      <c r="CE409" s="603"/>
      <c r="CF409" s="603"/>
      <c r="CG409" s="603"/>
      <c r="CH409" s="603"/>
      <c r="CI409" s="603"/>
      <c r="CJ409" s="603"/>
      <c r="CK409" s="603"/>
    </row>
    <row r="410" spans="1:89" ht="14.25">
      <c r="A410" s="656" t="str">
        <f t="shared" si="62"/>
        <v>35_1_200921_Esc.B_p__he.tr</v>
      </c>
      <c r="B410" s="720" t="s">
        <v>6187</v>
      </c>
      <c r="C410" s="720" t="s">
        <v>6188</v>
      </c>
      <c r="D410" s="721">
        <v>35</v>
      </c>
      <c r="E410" s="721">
        <v>1</v>
      </c>
      <c r="F410" s="721" t="s">
        <v>122</v>
      </c>
      <c r="G410" s="721" t="s">
        <v>5755</v>
      </c>
      <c r="H410" s="721">
        <v>2021</v>
      </c>
      <c r="I410" s="720" t="s">
        <v>6199</v>
      </c>
      <c r="J410" s="720" t="s">
        <v>6231</v>
      </c>
      <c r="K410" s="720"/>
      <c r="L410" s="720" t="s">
        <v>5723</v>
      </c>
      <c r="M410" s="720" t="s">
        <v>2422</v>
      </c>
      <c r="N410" s="661">
        <f t="shared" si="67"/>
        <v>94</v>
      </c>
      <c r="O410" s="370" t="s">
        <v>6208</v>
      </c>
      <c r="P410" s="662" t="s">
        <v>498</v>
      </c>
      <c r="Q410" s="376" t="s">
        <v>499</v>
      </c>
      <c r="R410" s="376" t="s">
        <v>5978</v>
      </c>
      <c r="S410" s="376">
        <v>3</v>
      </c>
      <c r="T410" s="376">
        <v>3</v>
      </c>
      <c r="U410" s="376">
        <v>0</v>
      </c>
      <c r="V410" s="376">
        <v>0</v>
      </c>
      <c r="W410" s="370"/>
      <c r="X410" s="663">
        <v>260225</v>
      </c>
      <c r="Y410" s="376" t="s">
        <v>78</v>
      </c>
      <c r="Z410" s="596" t="s">
        <v>6233</v>
      </c>
      <c r="AA410" s="766"/>
      <c r="AB410" s="596" t="str">
        <f t="shared" si="63"/>
        <v>Unique</v>
      </c>
      <c r="AC410" s="603"/>
      <c r="AD410" s="603"/>
      <c r="AE410" s="603"/>
      <c r="AF410" s="603"/>
      <c r="AG410" s="603"/>
      <c r="AH410" s="603"/>
      <c r="AI410" s="603"/>
      <c r="AJ410" s="603"/>
      <c r="AK410" s="603"/>
      <c r="AL410" s="603"/>
      <c r="AM410" s="603"/>
      <c r="AN410" s="603"/>
      <c r="AO410" s="603"/>
      <c r="AP410" s="603"/>
      <c r="AQ410" s="603"/>
      <c r="AR410" s="603"/>
      <c r="AS410" s="603"/>
      <c r="AT410" s="603"/>
      <c r="AU410" s="603"/>
      <c r="AV410" s="603"/>
      <c r="AW410" s="603"/>
      <c r="AX410" s="603"/>
      <c r="AY410" s="603"/>
      <c r="AZ410" s="603"/>
      <c r="BA410" s="603"/>
      <c r="BB410" s="603"/>
      <c r="BC410" s="603"/>
      <c r="BD410" s="603"/>
      <c r="BE410" s="603"/>
      <c r="BF410" s="603"/>
      <c r="BG410" s="603"/>
      <c r="BH410" s="603"/>
      <c r="BI410" s="603"/>
      <c r="BJ410" s="603"/>
      <c r="BK410" s="603"/>
      <c r="BL410" s="603"/>
      <c r="BM410" s="603"/>
      <c r="BN410" s="603"/>
      <c r="BO410" s="603"/>
      <c r="BP410" s="603"/>
      <c r="BQ410" s="603"/>
      <c r="BR410" s="603"/>
      <c r="BS410" s="603"/>
      <c r="BT410" s="603"/>
      <c r="BU410" s="603"/>
      <c r="BV410" s="603"/>
      <c r="BW410" s="603"/>
      <c r="BX410" s="603"/>
      <c r="BY410" s="603"/>
      <c r="BZ410" s="603"/>
      <c r="CA410" s="603"/>
      <c r="CB410" s="603"/>
      <c r="CC410" s="603"/>
      <c r="CD410" s="603"/>
      <c r="CE410" s="603"/>
      <c r="CF410" s="603"/>
      <c r="CG410" s="603"/>
      <c r="CH410" s="603"/>
      <c r="CI410" s="603"/>
      <c r="CJ410" s="603"/>
      <c r="CK410" s="603"/>
    </row>
    <row r="411" spans="1:89" ht="14.25">
      <c r="A411" s="656" t="str">
        <f t="shared" si="62"/>
        <v>35_1_200921_Esc.B_p__er.te</v>
      </c>
      <c r="B411" s="720" t="s">
        <v>6187</v>
      </c>
      <c r="C411" s="720" t="s">
        <v>6188</v>
      </c>
      <c r="D411" s="721">
        <v>35</v>
      </c>
      <c r="E411" s="721">
        <v>1</v>
      </c>
      <c r="F411" s="721" t="s">
        <v>122</v>
      </c>
      <c r="G411" s="721" t="s">
        <v>5755</v>
      </c>
      <c r="H411" s="721">
        <v>2021</v>
      </c>
      <c r="I411" s="720" t="s">
        <v>6199</v>
      </c>
      <c r="J411" s="720" t="s">
        <v>6231</v>
      </c>
      <c r="K411" s="720"/>
      <c r="L411" s="720" t="s">
        <v>5723</v>
      </c>
      <c r="M411" s="720" t="s">
        <v>2422</v>
      </c>
      <c r="N411" s="661">
        <f t="shared" si="67"/>
        <v>94</v>
      </c>
      <c r="O411" s="370" t="s">
        <v>6208</v>
      </c>
      <c r="P411" s="662" t="s">
        <v>521</v>
      </c>
      <c r="Q411" s="376" t="s">
        <v>522</v>
      </c>
      <c r="R411" s="376" t="s">
        <v>5978</v>
      </c>
      <c r="S411" s="376">
        <v>2</v>
      </c>
      <c r="T411" s="376">
        <v>2</v>
      </c>
      <c r="U411" s="376">
        <v>0</v>
      </c>
      <c r="V411" s="376">
        <v>0</v>
      </c>
      <c r="W411" s="370"/>
      <c r="X411" s="663">
        <v>260225</v>
      </c>
      <c r="Y411" s="376" t="s">
        <v>78</v>
      </c>
      <c r="Z411" s="596" t="s">
        <v>6234</v>
      </c>
      <c r="AA411" s="766"/>
      <c r="AB411" s="603" t="str">
        <f t="shared" si="63"/>
        <v>Unique</v>
      </c>
      <c r="AC411" s="603"/>
      <c r="AD411" s="603"/>
      <c r="AE411" s="603"/>
      <c r="AF411" s="603"/>
      <c r="AG411" s="603"/>
      <c r="AH411" s="603"/>
      <c r="AI411" s="603"/>
      <c r="AJ411" s="603"/>
      <c r="AK411" s="603"/>
      <c r="AL411" s="603"/>
      <c r="AM411" s="603"/>
      <c r="AN411" s="603"/>
      <c r="AO411" s="603"/>
      <c r="AP411" s="603"/>
      <c r="AQ411" s="603"/>
      <c r="AR411" s="603"/>
      <c r="AS411" s="603"/>
      <c r="AT411" s="603"/>
      <c r="AU411" s="603"/>
      <c r="AV411" s="603"/>
      <c r="AW411" s="603"/>
      <c r="AX411" s="603"/>
      <c r="AY411" s="603"/>
      <c r="AZ411" s="603"/>
      <c r="BA411" s="603"/>
      <c r="BB411" s="603"/>
      <c r="BC411" s="603"/>
      <c r="BD411" s="603"/>
      <c r="BE411" s="603"/>
      <c r="BF411" s="603"/>
      <c r="BG411" s="603"/>
      <c r="BH411" s="603"/>
      <c r="BI411" s="603"/>
      <c r="BJ411" s="603"/>
      <c r="BK411" s="603"/>
      <c r="BL411" s="603"/>
      <c r="BM411" s="603"/>
      <c r="BN411" s="603"/>
      <c r="BO411" s="603"/>
      <c r="BP411" s="603"/>
      <c r="BQ411" s="603"/>
      <c r="BR411" s="603"/>
      <c r="BS411" s="603"/>
      <c r="BT411" s="603"/>
      <c r="BU411" s="603"/>
      <c r="BV411" s="603"/>
      <c r="BW411" s="603"/>
      <c r="BX411" s="603"/>
      <c r="BY411" s="603"/>
      <c r="BZ411" s="603"/>
      <c r="CA411" s="603"/>
      <c r="CB411" s="603"/>
      <c r="CC411" s="603"/>
      <c r="CD411" s="603"/>
      <c r="CE411" s="603"/>
      <c r="CF411" s="603"/>
      <c r="CG411" s="603"/>
      <c r="CH411" s="603"/>
      <c r="CI411" s="603"/>
      <c r="CJ411" s="603"/>
      <c r="CK411" s="603"/>
    </row>
    <row r="412" spans="1:89" ht="14.25">
      <c r="A412" s="656" t="str">
        <f t="shared" si="62"/>
        <v>35_1_200921_Esc.B_p__he.pe</v>
      </c>
      <c r="B412" s="720" t="s">
        <v>6187</v>
      </c>
      <c r="C412" s="720" t="s">
        <v>6188</v>
      </c>
      <c r="D412" s="721">
        <v>35</v>
      </c>
      <c r="E412" s="721">
        <v>1</v>
      </c>
      <c r="F412" s="721" t="s">
        <v>122</v>
      </c>
      <c r="G412" s="721" t="s">
        <v>5755</v>
      </c>
      <c r="H412" s="721">
        <v>2021</v>
      </c>
      <c r="I412" s="720" t="s">
        <v>6199</v>
      </c>
      <c r="J412" s="720" t="s">
        <v>6231</v>
      </c>
      <c r="K412" s="720"/>
      <c r="L412" s="720" t="s">
        <v>5723</v>
      </c>
      <c r="M412" s="720" t="s">
        <v>2422</v>
      </c>
      <c r="N412" s="661">
        <f t="shared" si="67"/>
        <v>94</v>
      </c>
      <c r="O412" s="370" t="s">
        <v>6208</v>
      </c>
      <c r="P412" s="662" t="s">
        <v>543</v>
      </c>
      <c r="Q412" s="376" t="s">
        <v>544</v>
      </c>
      <c r="R412" s="376" t="s">
        <v>5978</v>
      </c>
      <c r="S412" s="376">
        <v>2</v>
      </c>
      <c r="T412" s="376">
        <v>1</v>
      </c>
      <c r="U412" s="376">
        <v>1</v>
      </c>
      <c r="V412" s="376">
        <v>0</v>
      </c>
      <c r="W412" s="370"/>
      <c r="X412" s="663">
        <v>260225</v>
      </c>
      <c r="Y412" s="376" t="s">
        <v>78</v>
      </c>
      <c r="Z412" s="596" t="s">
        <v>6235</v>
      </c>
      <c r="AA412" s="766"/>
      <c r="AB412" s="596" t="str">
        <f t="shared" si="63"/>
        <v>Unique</v>
      </c>
      <c r="AC412" s="603"/>
      <c r="AD412" s="603"/>
      <c r="AE412" s="603"/>
      <c r="AF412" s="603"/>
      <c r="AG412" s="603"/>
      <c r="AH412" s="603"/>
      <c r="AI412" s="603"/>
      <c r="AJ412" s="603"/>
      <c r="AK412" s="603"/>
      <c r="AL412" s="603"/>
      <c r="AM412" s="603"/>
      <c r="AN412" s="603"/>
      <c r="AO412" s="603"/>
      <c r="AP412" s="603"/>
      <c r="AQ412" s="603"/>
      <c r="AR412" s="603"/>
      <c r="AS412" s="603"/>
      <c r="AT412" s="603"/>
      <c r="AU412" s="603"/>
      <c r="AV412" s="603"/>
      <c r="AW412" s="603"/>
      <c r="AX412" s="603"/>
      <c r="AY412" s="603"/>
      <c r="AZ412" s="603"/>
      <c r="BA412" s="603"/>
      <c r="BB412" s="603"/>
      <c r="BC412" s="603"/>
      <c r="BD412" s="603"/>
      <c r="BE412" s="603"/>
      <c r="BF412" s="603"/>
      <c r="BG412" s="603"/>
      <c r="BH412" s="603"/>
      <c r="BI412" s="603"/>
      <c r="BJ412" s="603"/>
      <c r="BK412" s="603"/>
      <c r="BL412" s="603"/>
      <c r="BM412" s="603"/>
      <c r="BN412" s="603"/>
      <c r="BO412" s="603"/>
      <c r="BP412" s="603"/>
      <c r="BQ412" s="603"/>
      <c r="BR412" s="603"/>
      <c r="BS412" s="603"/>
      <c r="BT412" s="603"/>
      <c r="BU412" s="603"/>
      <c r="BV412" s="603"/>
      <c r="BW412" s="603"/>
      <c r="BX412" s="603"/>
      <c r="BY412" s="603"/>
      <c r="BZ412" s="603"/>
      <c r="CA412" s="603"/>
      <c r="CB412" s="603"/>
      <c r="CC412" s="603"/>
      <c r="CD412" s="603"/>
      <c r="CE412" s="603"/>
      <c r="CF412" s="603"/>
      <c r="CG412" s="603"/>
      <c r="CH412" s="603"/>
      <c r="CI412" s="603"/>
      <c r="CJ412" s="603"/>
      <c r="CK412" s="603"/>
    </row>
    <row r="413" spans="1:89" ht="14.25">
      <c r="A413" s="656" t="str">
        <f t="shared" si="62"/>
        <v>35_1_200921_Esc.B_p__sp.</v>
      </c>
      <c r="B413" s="720" t="s">
        <v>6187</v>
      </c>
      <c r="C413" s="720" t="s">
        <v>6188</v>
      </c>
      <c r="D413" s="721">
        <v>35</v>
      </c>
      <c r="E413" s="721">
        <v>1</v>
      </c>
      <c r="F413" s="721" t="s">
        <v>122</v>
      </c>
      <c r="G413" s="721" t="s">
        <v>5755</v>
      </c>
      <c r="H413" s="721">
        <v>2021</v>
      </c>
      <c r="I413" s="720" t="s">
        <v>6199</v>
      </c>
      <c r="J413" s="720" t="s">
        <v>6231</v>
      </c>
      <c r="K413" s="720"/>
      <c r="L413" s="720" t="s">
        <v>5723</v>
      </c>
      <c r="M413" s="720" t="s">
        <v>2422</v>
      </c>
      <c r="N413" s="661">
        <f t="shared" si="67"/>
        <v>94</v>
      </c>
      <c r="O413" s="370" t="s">
        <v>6208</v>
      </c>
      <c r="P413" s="662" t="s">
        <v>1163</v>
      </c>
      <c r="Q413" s="376" t="s">
        <v>1164</v>
      </c>
      <c r="R413" s="376" t="s">
        <v>5978</v>
      </c>
      <c r="S413" s="376">
        <v>4</v>
      </c>
      <c r="T413" s="376">
        <v>0</v>
      </c>
      <c r="U413" s="376">
        <v>4</v>
      </c>
      <c r="V413" s="376">
        <v>0</v>
      </c>
      <c r="W413" s="370"/>
      <c r="X413" s="663">
        <v>260225</v>
      </c>
      <c r="Y413" s="376" t="s">
        <v>78</v>
      </c>
      <c r="Z413" s="596" t="s">
        <v>6236</v>
      </c>
      <c r="AA413" s="766"/>
      <c r="AB413" s="596" t="str">
        <f t="shared" si="63"/>
        <v>Unique</v>
      </c>
      <c r="AC413" s="603"/>
      <c r="AD413" s="603"/>
      <c r="AE413" s="603"/>
      <c r="AF413" s="603"/>
      <c r="AG413" s="603"/>
      <c r="AH413" s="603"/>
      <c r="AI413" s="603"/>
      <c r="AJ413" s="603"/>
      <c r="AK413" s="603"/>
      <c r="AL413" s="603"/>
      <c r="AM413" s="603"/>
      <c r="AN413" s="603"/>
      <c r="AO413" s="603"/>
      <c r="AP413" s="603"/>
      <c r="AQ413" s="603"/>
      <c r="AR413" s="603"/>
      <c r="AS413" s="603"/>
      <c r="AT413" s="603"/>
      <c r="AU413" s="603"/>
      <c r="AV413" s="603"/>
      <c r="AW413" s="603"/>
      <c r="AX413" s="603"/>
      <c r="AY413" s="603"/>
      <c r="AZ413" s="603"/>
      <c r="BA413" s="603"/>
      <c r="BB413" s="603"/>
      <c r="BC413" s="603"/>
      <c r="BD413" s="603"/>
      <c r="BE413" s="603"/>
      <c r="BF413" s="603"/>
      <c r="BG413" s="603"/>
      <c r="BH413" s="603"/>
      <c r="BI413" s="603"/>
      <c r="BJ413" s="603"/>
      <c r="BK413" s="603"/>
      <c r="BL413" s="603"/>
      <c r="BM413" s="603"/>
      <c r="BN413" s="603"/>
      <c r="BO413" s="603"/>
      <c r="BP413" s="603"/>
      <c r="BQ413" s="603"/>
      <c r="BR413" s="603"/>
      <c r="BS413" s="603"/>
      <c r="BT413" s="603"/>
      <c r="BU413" s="603"/>
      <c r="BV413" s="603"/>
      <c r="BW413" s="603"/>
      <c r="BX413" s="603"/>
      <c r="BY413" s="603"/>
      <c r="BZ413" s="603"/>
      <c r="CA413" s="603"/>
      <c r="CB413" s="603"/>
      <c r="CC413" s="603"/>
      <c r="CD413" s="603"/>
      <c r="CE413" s="603"/>
      <c r="CF413" s="603"/>
      <c r="CG413" s="603"/>
      <c r="CH413" s="603"/>
      <c r="CI413" s="603"/>
      <c r="CJ413" s="603"/>
      <c r="CK413" s="603"/>
    </row>
    <row r="414" spans="1:89" ht="14.25">
      <c r="A414" s="656" t="str">
        <f t="shared" si="62"/>
        <v>35_1_200921_Esc.B_p__fe.cu</v>
      </c>
      <c r="B414" s="720" t="s">
        <v>6187</v>
      </c>
      <c r="C414" s="720" t="s">
        <v>6188</v>
      </c>
      <c r="D414" s="721">
        <v>35</v>
      </c>
      <c r="E414" s="721">
        <v>1</v>
      </c>
      <c r="F414" s="721" t="s">
        <v>122</v>
      </c>
      <c r="G414" s="721" t="s">
        <v>5755</v>
      </c>
      <c r="H414" s="721">
        <v>2021</v>
      </c>
      <c r="I414" s="720" t="s">
        <v>6199</v>
      </c>
      <c r="J414" s="720" t="s">
        <v>6231</v>
      </c>
      <c r="K414" s="720"/>
      <c r="L414" s="720" t="s">
        <v>5723</v>
      </c>
      <c r="M414" s="720" t="s">
        <v>2422</v>
      </c>
      <c r="N414" s="661">
        <f t="shared" si="67"/>
        <v>94</v>
      </c>
      <c r="O414" s="370" t="s">
        <v>6208</v>
      </c>
      <c r="P414" s="662" t="s">
        <v>536</v>
      </c>
      <c r="Q414" s="722" t="s">
        <v>537</v>
      </c>
      <c r="R414" s="376" t="s">
        <v>5978</v>
      </c>
      <c r="S414" s="376">
        <v>1</v>
      </c>
      <c r="T414" s="376">
        <v>0</v>
      </c>
      <c r="U414" s="376">
        <v>1</v>
      </c>
      <c r="V414" s="376">
        <v>0</v>
      </c>
      <c r="W414" s="370"/>
      <c r="X414" s="663">
        <v>260225</v>
      </c>
      <c r="Y414" s="376" t="s">
        <v>78</v>
      </c>
      <c r="Z414" s="596" t="s">
        <v>6237</v>
      </c>
      <c r="AA414" s="766"/>
      <c r="AB414" s="596" t="str">
        <f t="shared" si="63"/>
        <v>Unique</v>
      </c>
      <c r="AC414" s="603"/>
      <c r="AD414" s="603"/>
      <c r="AE414" s="603"/>
      <c r="AF414" s="603"/>
      <c r="AG414" s="603"/>
      <c r="AH414" s="603"/>
      <c r="AI414" s="603"/>
      <c r="AJ414" s="603"/>
      <c r="AK414" s="603"/>
      <c r="AL414" s="603"/>
      <c r="AM414" s="603"/>
      <c r="AN414" s="603"/>
      <c r="AO414" s="603"/>
      <c r="AP414" s="603"/>
      <c r="AQ414" s="603"/>
      <c r="AR414" s="603"/>
      <c r="AS414" s="603"/>
      <c r="AT414" s="603"/>
      <c r="AU414" s="603"/>
      <c r="AV414" s="603"/>
      <c r="AW414" s="603"/>
      <c r="AX414" s="603"/>
      <c r="AY414" s="603"/>
      <c r="AZ414" s="603"/>
      <c r="BA414" s="603"/>
      <c r="BB414" s="603"/>
      <c r="BC414" s="603"/>
      <c r="BD414" s="603"/>
      <c r="BE414" s="603"/>
      <c r="BF414" s="603"/>
      <c r="BG414" s="603"/>
      <c r="BH414" s="603"/>
      <c r="BI414" s="603"/>
      <c r="BJ414" s="603"/>
      <c r="BK414" s="603"/>
      <c r="BL414" s="603"/>
      <c r="BM414" s="603"/>
      <c r="BN414" s="603"/>
      <c r="BO414" s="603"/>
      <c r="BP414" s="603"/>
      <c r="BQ414" s="603"/>
      <c r="BR414" s="603"/>
      <c r="BS414" s="603"/>
      <c r="BT414" s="603"/>
      <c r="BU414" s="603"/>
      <c r="BV414" s="603"/>
      <c r="BW414" s="603"/>
      <c r="BX414" s="603"/>
      <c r="BY414" s="603"/>
      <c r="BZ414" s="603"/>
      <c r="CA414" s="603"/>
      <c r="CB414" s="603"/>
      <c r="CC414" s="603"/>
      <c r="CD414" s="603"/>
      <c r="CE414" s="603"/>
      <c r="CF414" s="603"/>
      <c r="CG414" s="603"/>
      <c r="CH414" s="603"/>
      <c r="CI414" s="603"/>
      <c r="CJ414" s="603"/>
      <c r="CK414" s="603"/>
    </row>
    <row r="415" spans="1:89" ht="14.25">
      <c r="A415" s="656" t="str">
        <f t="shared" si="62"/>
        <v>33_1_120721_S.B_p__sp.</v>
      </c>
      <c r="B415" s="723" t="s">
        <v>6238</v>
      </c>
      <c r="C415" s="723" t="s">
        <v>6239</v>
      </c>
      <c r="D415" s="724">
        <v>33</v>
      </c>
      <c r="E415" s="724">
        <v>1</v>
      </c>
      <c r="F415" s="724" t="s">
        <v>5719</v>
      </c>
      <c r="G415" s="724" t="s">
        <v>5720</v>
      </c>
      <c r="H415" s="724">
        <v>2021</v>
      </c>
      <c r="I415" s="723" t="s">
        <v>6199</v>
      </c>
      <c r="J415" s="723" t="s">
        <v>6240</v>
      </c>
      <c r="K415" s="723"/>
      <c r="L415" s="723" t="s">
        <v>5723</v>
      </c>
      <c r="M415" s="723" t="s">
        <v>2422</v>
      </c>
      <c r="N415" s="661">
        <f t="shared" ref="N415:N417" si="68">90+29</f>
        <v>119</v>
      </c>
      <c r="O415" s="370" t="s">
        <v>6241</v>
      </c>
      <c r="P415" s="725" t="s">
        <v>1163</v>
      </c>
      <c r="Q415" s="370" t="s">
        <v>1164</v>
      </c>
      <c r="R415" s="370" t="s">
        <v>5978</v>
      </c>
      <c r="S415" s="661">
        <v>49</v>
      </c>
      <c r="T415" s="661">
        <v>0</v>
      </c>
      <c r="U415" s="661">
        <v>49</v>
      </c>
      <c r="V415" s="661">
        <v>0</v>
      </c>
      <c r="W415" s="370"/>
      <c r="X415" s="660">
        <v>260225</v>
      </c>
      <c r="Y415" s="370" t="s">
        <v>78</v>
      </c>
      <c r="Z415" s="370" t="s">
        <v>6242</v>
      </c>
      <c r="AA415" s="766"/>
      <c r="AB415" s="596" t="str">
        <f t="shared" si="63"/>
        <v>Unique</v>
      </c>
      <c r="AC415" s="717"/>
      <c r="AD415" s="717"/>
      <c r="AE415" s="717"/>
      <c r="AF415" s="717"/>
      <c r="AG415" s="717"/>
      <c r="AH415" s="717"/>
      <c r="AI415" s="717"/>
      <c r="AJ415" s="717"/>
      <c r="AK415" s="717"/>
      <c r="AL415" s="717"/>
      <c r="AM415" s="717"/>
      <c r="AN415" s="717"/>
      <c r="AO415" s="717"/>
      <c r="AP415" s="717"/>
      <c r="AQ415" s="717"/>
      <c r="AR415" s="717"/>
      <c r="AS415" s="717"/>
      <c r="AT415" s="717"/>
      <c r="AU415" s="717"/>
      <c r="AV415" s="717"/>
      <c r="AW415" s="717"/>
      <c r="AX415" s="717"/>
      <c r="AY415" s="717"/>
      <c r="AZ415" s="717"/>
      <c r="BA415" s="717"/>
      <c r="BB415" s="717"/>
      <c r="BC415" s="717"/>
      <c r="BD415" s="717"/>
      <c r="BE415" s="717"/>
      <c r="BF415" s="717"/>
      <c r="BG415" s="717"/>
      <c r="BH415" s="717"/>
      <c r="BI415" s="717"/>
      <c r="BJ415" s="717"/>
      <c r="BK415" s="717"/>
      <c r="BL415" s="717"/>
      <c r="BM415" s="717"/>
      <c r="BN415" s="717"/>
      <c r="BO415" s="717"/>
      <c r="BP415" s="717"/>
      <c r="BQ415" s="717"/>
      <c r="BR415" s="717"/>
      <c r="BS415" s="717"/>
      <c r="BT415" s="717"/>
      <c r="BU415" s="717"/>
      <c r="BV415" s="717"/>
      <c r="BW415" s="717"/>
      <c r="BX415" s="717"/>
      <c r="BY415" s="717"/>
      <c r="BZ415" s="717"/>
      <c r="CA415" s="717"/>
      <c r="CB415" s="717"/>
      <c r="CC415" s="717"/>
      <c r="CD415" s="717"/>
      <c r="CE415" s="717"/>
      <c r="CF415" s="717"/>
      <c r="CG415" s="717"/>
      <c r="CH415" s="717"/>
      <c r="CI415" s="717"/>
      <c r="CJ415" s="717"/>
      <c r="CK415" s="717"/>
    </row>
    <row r="416" spans="1:89" ht="14.25">
      <c r="A416" s="656" t="str">
        <f t="shared" si="62"/>
        <v>33_1_120721_S.B_p__sp.sc</v>
      </c>
      <c r="B416" s="723" t="s">
        <v>6238</v>
      </c>
      <c r="C416" s="723" t="s">
        <v>6239</v>
      </c>
      <c r="D416" s="724">
        <v>33</v>
      </c>
      <c r="E416" s="724">
        <v>1</v>
      </c>
      <c r="F416" s="724" t="s">
        <v>5719</v>
      </c>
      <c r="G416" s="724" t="s">
        <v>5720</v>
      </c>
      <c r="H416" s="724">
        <v>2021</v>
      </c>
      <c r="I416" s="723" t="s">
        <v>6199</v>
      </c>
      <c r="J416" s="723" t="s">
        <v>6240</v>
      </c>
      <c r="K416" s="723"/>
      <c r="L416" s="723" t="s">
        <v>5723</v>
      </c>
      <c r="M416" s="723" t="s">
        <v>2422</v>
      </c>
      <c r="N416" s="661">
        <f t="shared" si="68"/>
        <v>119</v>
      </c>
      <c r="O416" s="370" t="s">
        <v>6241</v>
      </c>
      <c r="P416" s="726" t="s">
        <v>509</v>
      </c>
      <c r="Q416" s="376" t="s">
        <v>510</v>
      </c>
      <c r="R416" s="727" t="s">
        <v>5978</v>
      </c>
      <c r="S416" s="728">
        <v>46</v>
      </c>
      <c r="T416" s="728">
        <v>467</v>
      </c>
      <c r="U416" s="728">
        <v>0</v>
      </c>
      <c r="V416" s="728">
        <v>0</v>
      </c>
      <c r="W416" s="370"/>
      <c r="X416" s="729">
        <v>260225</v>
      </c>
      <c r="Y416" s="727" t="s">
        <v>78</v>
      </c>
      <c r="Z416" s="370" t="s">
        <v>6243</v>
      </c>
      <c r="AA416" s="766"/>
      <c r="AB416" s="596" t="str">
        <f t="shared" si="63"/>
        <v>Unique</v>
      </c>
      <c r="AC416" s="603"/>
      <c r="AD416" s="603"/>
      <c r="AE416" s="603"/>
      <c r="AF416" s="603"/>
      <c r="AG416" s="603"/>
      <c r="AH416" s="603"/>
      <c r="AI416" s="603"/>
      <c r="AJ416" s="603"/>
      <c r="AK416" s="603"/>
      <c r="AL416" s="603"/>
      <c r="AM416" s="603"/>
      <c r="AN416" s="603"/>
      <c r="AO416" s="603"/>
      <c r="AP416" s="603"/>
      <c r="AQ416" s="603"/>
      <c r="AR416" s="603"/>
      <c r="AS416" s="603"/>
      <c r="AT416" s="603"/>
      <c r="AU416" s="603"/>
      <c r="AV416" s="603"/>
      <c r="AW416" s="603"/>
      <c r="AX416" s="603"/>
      <c r="AY416" s="603"/>
      <c r="AZ416" s="603"/>
      <c r="BA416" s="603"/>
      <c r="BB416" s="603"/>
      <c r="BC416" s="603"/>
      <c r="BD416" s="603"/>
      <c r="BE416" s="603"/>
      <c r="BF416" s="603"/>
      <c r="BG416" s="603"/>
      <c r="BH416" s="603"/>
      <c r="BI416" s="603"/>
      <c r="BJ416" s="603"/>
      <c r="BK416" s="603"/>
      <c r="BL416" s="603"/>
      <c r="BM416" s="603"/>
      <c r="BN416" s="603"/>
      <c r="BO416" s="603"/>
      <c r="BP416" s="603"/>
      <c r="BQ416" s="603"/>
      <c r="BR416" s="603"/>
      <c r="BS416" s="603"/>
      <c r="BT416" s="603"/>
      <c r="BU416" s="603"/>
      <c r="BV416" s="603"/>
      <c r="BW416" s="603"/>
      <c r="BX416" s="603"/>
      <c r="BY416" s="603"/>
      <c r="BZ416" s="603"/>
      <c r="CA416" s="603"/>
      <c r="CB416" s="603"/>
      <c r="CC416" s="603"/>
      <c r="CD416" s="603"/>
      <c r="CE416" s="603"/>
      <c r="CF416" s="603"/>
      <c r="CG416" s="603"/>
      <c r="CH416" s="603"/>
      <c r="CI416" s="603"/>
      <c r="CJ416" s="603"/>
      <c r="CK416" s="603"/>
    </row>
    <row r="417" spans="1:89" ht="14.25">
      <c r="A417" s="656" t="str">
        <f t="shared" si="62"/>
        <v>33_1_120721_S.B_p__ep.ba</v>
      </c>
      <c r="B417" s="723" t="s">
        <v>6238</v>
      </c>
      <c r="C417" s="723" t="s">
        <v>6239</v>
      </c>
      <c r="D417" s="724">
        <v>33</v>
      </c>
      <c r="E417" s="724">
        <v>1</v>
      </c>
      <c r="F417" s="724" t="s">
        <v>5719</v>
      </c>
      <c r="G417" s="724" t="s">
        <v>5720</v>
      </c>
      <c r="H417" s="724">
        <v>2021</v>
      </c>
      <c r="I417" s="723" t="s">
        <v>6199</v>
      </c>
      <c r="J417" s="723" t="s">
        <v>6240</v>
      </c>
      <c r="K417" s="723"/>
      <c r="L417" s="723" t="s">
        <v>5723</v>
      </c>
      <c r="M417" s="723" t="s">
        <v>2422</v>
      </c>
      <c r="N417" s="661">
        <f t="shared" si="68"/>
        <v>119</v>
      </c>
      <c r="O417" s="370" t="s">
        <v>6241</v>
      </c>
      <c r="P417" s="726" t="s">
        <v>84</v>
      </c>
      <c r="Q417" s="727" t="s">
        <v>85</v>
      </c>
      <c r="R417" s="727" t="s">
        <v>5978</v>
      </c>
      <c r="S417" s="728">
        <v>3</v>
      </c>
      <c r="T417" s="728">
        <v>0</v>
      </c>
      <c r="U417" s="728">
        <v>3</v>
      </c>
      <c r="V417" s="728">
        <v>0</v>
      </c>
      <c r="W417" s="370"/>
      <c r="X417" s="729">
        <v>260225</v>
      </c>
      <c r="Y417" s="727" t="s">
        <v>78</v>
      </c>
      <c r="Z417" s="370" t="s">
        <v>6244</v>
      </c>
      <c r="AA417" s="766"/>
      <c r="AB417" s="603" t="str">
        <f t="shared" si="63"/>
        <v>Unique</v>
      </c>
      <c r="AC417" s="603"/>
      <c r="AD417" s="603"/>
      <c r="AE417" s="603"/>
      <c r="AF417" s="603"/>
      <c r="AG417" s="603"/>
      <c r="AH417" s="603"/>
      <c r="AI417" s="603"/>
      <c r="AJ417" s="603"/>
      <c r="AK417" s="603"/>
      <c r="AL417" s="603"/>
      <c r="AM417" s="603"/>
      <c r="AN417" s="603"/>
      <c r="AO417" s="603"/>
      <c r="AP417" s="603"/>
      <c r="AQ417" s="603"/>
      <c r="AR417" s="603"/>
      <c r="AS417" s="603"/>
      <c r="AT417" s="603"/>
      <c r="AU417" s="603"/>
      <c r="AV417" s="603"/>
      <c r="AW417" s="603"/>
      <c r="AX417" s="603"/>
      <c r="AY417" s="603"/>
      <c r="AZ417" s="603"/>
      <c r="BA417" s="603"/>
      <c r="BB417" s="603"/>
      <c r="BC417" s="603"/>
      <c r="BD417" s="603"/>
      <c r="BE417" s="603"/>
      <c r="BF417" s="603"/>
      <c r="BG417" s="603"/>
      <c r="BH417" s="603"/>
      <c r="BI417" s="603"/>
      <c r="BJ417" s="603"/>
      <c r="BK417" s="603"/>
      <c r="BL417" s="603"/>
      <c r="BM417" s="603"/>
      <c r="BN417" s="603"/>
      <c r="BO417" s="603"/>
      <c r="BP417" s="603"/>
      <c r="BQ417" s="603"/>
      <c r="BR417" s="603"/>
      <c r="BS417" s="603"/>
      <c r="BT417" s="603"/>
      <c r="BU417" s="603"/>
      <c r="BV417" s="603"/>
      <c r="BW417" s="603"/>
      <c r="BX417" s="603"/>
      <c r="BY417" s="603"/>
      <c r="BZ417" s="603"/>
      <c r="CA417" s="603"/>
      <c r="CB417" s="603"/>
      <c r="CC417" s="603"/>
      <c r="CD417" s="603"/>
      <c r="CE417" s="603"/>
      <c r="CF417" s="603"/>
      <c r="CG417" s="603"/>
      <c r="CH417" s="603"/>
      <c r="CI417" s="603"/>
      <c r="CJ417" s="603"/>
      <c r="CK417" s="603"/>
    </row>
    <row r="418" spans="1:89" ht="14.25">
      <c r="A418" s="656" t="str">
        <f t="shared" si="62"/>
        <v>26_1_041021_H_p_he.pe</v>
      </c>
      <c r="B418" s="718" t="s">
        <v>6176</v>
      </c>
      <c r="C418" s="718" t="s">
        <v>6177</v>
      </c>
      <c r="D418" s="719">
        <v>26</v>
      </c>
      <c r="E418" s="719">
        <v>1</v>
      </c>
      <c r="F418" s="719" t="s">
        <v>5755</v>
      </c>
      <c r="G418" s="719" t="s">
        <v>2461</v>
      </c>
      <c r="H418" s="719">
        <v>2021</v>
      </c>
      <c r="I418" s="718" t="s">
        <v>6199</v>
      </c>
      <c r="J418" s="718" t="s">
        <v>6017</v>
      </c>
      <c r="K418" s="718"/>
      <c r="L418" s="718" t="s">
        <v>5723</v>
      </c>
      <c r="M418" s="718" t="s">
        <v>2422</v>
      </c>
      <c r="N418" s="661">
        <f t="shared" ref="N418:N423" si="69">55+50+55+22</f>
        <v>182</v>
      </c>
      <c r="O418" s="370" t="s">
        <v>6245</v>
      </c>
      <c r="P418" s="662" t="s">
        <v>543</v>
      </c>
      <c r="Q418" s="376" t="s">
        <v>544</v>
      </c>
      <c r="R418" s="727" t="s">
        <v>5978</v>
      </c>
      <c r="S418" s="376">
        <v>5</v>
      </c>
      <c r="T418" s="376">
        <v>4</v>
      </c>
      <c r="U418" s="376">
        <v>1</v>
      </c>
      <c r="V418" s="376">
        <v>0</v>
      </c>
      <c r="W418" s="370"/>
      <c r="X418" s="663">
        <v>270225</v>
      </c>
      <c r="Y418" s="727" t="s">
        <v>78</v>
      </c>
      <c r="Z418" s="727" t="s">
        <v>6246</v>
      </c>
      <c r="AA418" s="766"/>
      <c r="AB418" s="596" t="str">
        <f t="shared" si="63"/>
        <v>Unique</v>
      </c>
      <c r="AC418" s="717"/>
      <c r="AD418" s="717"/>
      <c r="AE418" s="717"/>
      <c r="AF418" s="717"/>
      <c r="AG418" s="717"/>
      <c r="AH418" s="717"/>
      <c r="AI418" s="717"/>
      <c r="AJ418" s="717"/>
      <c r="AK418" s="717"/>
      <c r="AL418" s="717"/>
      <c r="AM418" s="717"/>
      <c r="AN418" s="717"/>
      <c r="AO418" s="717"/>
      <c r="AP418" s="717"/>
      <c r="AQ418" s="717"/>
      <c r="AR418" s="717"/>
      <c r="AS418" s="717"/>
      <c r="AT418" s="717"/>
      <c r="AU418" s="717"/>
      <c r="AV418" s="717"/>
      <c r="AW418" s="717"/>
      <c r="AX418" s="717"/>
      <c r="AY418" s="717"/>
      <c r="AZ418" s="717"/>
      <c r="BA418" s="717"/>
      <c r="BB418" s="717"/>
      <c r="BC418" s="717"/>
      <c r="BD418" s="717"/>
      <c r="BE418" s="717"/>
      <c r="BF418" s="717"/>
      <c r="BG418" s="717"/>
      <c r="BH418" s="717"/>
      <c r="BI418" s="717"/>
      <c r="BJ418" s="717"/>
      <c r="BK418" s="717"/>
      <c r="BL418" s="717"/>
      <c r="BM418" s="717"/>
      <c r="BN418" s="717"/>
      <c r="BO418" s="717"/>
      <c r="BP418" s="717"/>
      <c r="BQ418" s="717"/>
      <c r="BR418" s="717"/>
      <c r="BS418" s="717"/>
      <c r="BT418" s="717"/>
      <c r="BU418" s="717"/>
      <c r="BV418" s="717"/>
      <c r="BW418" s="717"/>
      <c r="BX418" s="717"/>
      <c r="BY418" s="717"/>
      <c r="BZ418" s="717"/>
      <c r="CA418" s="717"/>
      <c r="CB418" s="717"/>
      <c r="CC418" s="717"/>
      <c r="CD418" s="717"/>
      <c r="CE418" s="717"/>
      <c r="CF418" s="717"/>
      <c r="CG418" s="717"/>
      <c r="CH418" s="717"/>
      <c r="CI418" s="717"/>
      <c r="CJ418" s="717"/>
      <c r="CK418" s="717"/>
    </row>
    <row r="419" spans="1:89" ht="14.25">
      <c r="A419" s="656" t="str">
        <f t="shared" si="62"/>
        <v>26_1_041021_H_p_ep.ba</v>
      </c>
      <c r="B419" s="718" t="s">
        <v>6176</v>
      </c>
      <c r="C419" s="718" t="s">
        <v>6177</v>
      </c>
      <c r="D419" s="719">
        <v>26</v>
      </c>
      <c r="E419" s="719">
        <v>1</v>
      </c>
      <c r="F419" s="719" t="s">
        <v>5755</v>
      </c>
      <c r="G419" s="719" t="s">
        <v>2461</v>
      </c>
      <c r="H419" s="719">
        <v>2021</v>
      </c>
      <c r="I419" s="718" t="s">
        <v>6199</v>
      </c>
      <c r="J419" s="718" t="s">
        <v>6017</v>
      </c>
      <c r="K419" s="718"/>
      <c r="L419" s="718" t="s">
        <v>5723</v>
      </c>
      <c r="M419" s="718" t="s">
        <v>2422</v>
      </c>
      <c r="N419" s="661">
        <f t="shared" si="69"/>
        <v>182</v>
      </c>
      <c r="O419" s="370" t="s">
        <v>6245</v>
      </c>
      <c r="P419" s="662" t="s">
        <v>84</v>
      </c>
      <c r="Q419" s="376" t="s">
        <v>85</v>
      </c>
      <c r="R419" s="727" t="s">
        <v>5978</v>
      </c>
      <c r="S419" s="376">
        <v>4</v>
      </c>
      <c r="T419" s="376">
        <v>2</v>
      </c>
      <c r="U419" s="376">
        <v>2</v>
      </c>
      <c r="V419" s="376">
        <v>0</v>
      </c>
      <c r="W419" s="370"/>
      <c r="X419" s="663">
        <v>270225</v>
      </c>
      <c r="Y419" s="727" t="s">
        <v>78</v>
      </c>
      <c r="Z419" s="376" t="s">
        <v>6247</v>
      </c>
      <c r="AA419" s="766"/>
      <c r="AB419" s="596" t="str">
        <f t="shared" si="63"/>
        <v>Unique</v>
      </c>
      <c r="AC419" s="717"/>
      <c r="AD419" s="717"/>
      <c r="AE419" s="717"/>
      <c r="AF419" s="717"/>
      <c r="AG419" s="717"/>
      <c r="AH419" s="717"/>
      <c r="AI419" s="717"/>
      <c r="AJ419" s="717"/>
      <c r="AK419" s="717"/>
      <c r="AL419" s="717"/>
      <c r="AM419" s="717"/>
      <c r="AN419" s="717"/>
      <c r="AO419" s="717"/>
      <c r="AP419" s="717"/>
      <c r="AQ419" s="717"/>
      <c r="AR419" s="717"/>
      <c r="AS419" s="717"/>
      <c r="AT419" s="717"/>
      <c r="AU419" s="717"/>
      <c r="AV419" s="717"/>
      <c r="AW419" s="717"/>
      <c r="AX419" s="717"/>
      <c r="AY419" s="717"/>
      <c r="AZ419" s="717"/>
      <c r="BA419" s="717"/>
      <c r="BB419" s="717"/>
      <c r="BC419" s="717"/>
      <c r="BD419" s="717"/>
      <c r="BE419" s="717"/>
      <c r="BF419" s="717"/>
      <c r="BG419" s="717"/>
      <c r="BH419" s="717"/>
      <c r="BI419" s="717"/>
      <c r="BJ419" s="717"/>
      <c r="BK419" s="717"/>
      <c r="BL419" s="717"/>
      <c r="BM419" s="717"/>
      <c r="BN419" s="717"/>
      <c r="BO419" s="717"/>
      <c r="BP419" s="717"/>
      <c r="BQ419" s="717"/>
      <c r="BR419" s="717"/>
      <c r="BS419" s="717"/>
      <c r="BT419" s="717"/>
      <c r="BU419" s="717"/>
      <c r="BV419" s="717"/>
      <c r="BW419" s="717"/>
      <c r="BX419" s="717"/>
      <c r="BY419" s="717"/>
      <c r="BZ419" s="717"/>
      <c r="CA419" s="717"/>
      <c r="CB419" s="717"/>
      <c r="CC419" s="717"/>
      <c r="CD419" s="717"/>
      <c r="CE419" s="717"/>
      <c r="CF419" s="717"/>
      <c r="CG419" s="717"/>
      <c r="CH419" s="717"/>
      <c r="CI419" s="717"/>
      <c r="CJ419" s="717"/>
      <c r="CK419" s="717"/>
    </row>
    <row r="420" spans="1:89" ht="14.25">
      <c r="A420" s="656" t="str">
        <f t="shared" si="62"/>
        <v>26_1_041021_H_p_er.te</v>
      </c>
      <c r="B420" s="718" t="s">
        <v>6176</v>
      </c>
      <c r="C420" s="718" t="s">
        <v>6177</v>
      </c>
      <c r="D420" s="719">
        <v>26</v>
      </c>
      <c r="E420" s="719">
        <v>1</v>
      </c>
      <c r="F420" s="719" t="s">
        <v>5755</v>
      </c>
      <c r="G420" s="719" t="s">
        <v>2461</v>
      </c>
      <c r="H420" s="719">
        <v>2021</v>
      </c>
      <c r="I420" s="718" t="s">
        <v>6199</v>
      </c>
      <c r="J420" s="718" t="s">
        <v>6017</v>
      </c>
      <c r="K420" s="718"/>
      <c r="L420" s="718" t="s">
        <v>5723</v>
      </c>
      <c r="M420" s="718" t="s">
        <v>2422</v>
      </c>
      <c r="N420" s="661">
        <f t="shared" si="69"/>
        <v>182</v>
      </c>
      <c r="O420" s="370" t="s">
        <v>6245</v>
      </c>
      <c r="P420" s="708" t="s">
        <v>521</v>
      </c>
      <c r="Q420" s="376" t="s">
        <v>522</v>
      </c>
      <c r="R420" s="727" t="s">
        <v>5978</v>
      </c>
      <c r="S420" s="376">
        <v>2</v>
      </c>
      <c r="T420" s="376">
        <v>1</v>
      </c>
      <c r="U420" s="376">
        <v>1</v>
      </c>
      <c r="V420" s="376">
        <v>0</v>
      </c>
      <c r="W420" s="370"/>
      <c r="X420" s="663">
        <v>270225</v>
      </c>
      <c r="Y420" s="727" t="s">
        <v>78</v>
      </c>
      <c r="Z420" s="376" t="s">
        <v>6248</v>
      </c>
      <c r="AA420" s="766"/>
      <c r="AB420" s="596" t="str">
        <f t="shared" si="63"/>
        <v>Unique</v>
      </c>
      <c r="AC420" s="717"/>
      <c r="AD420" s="717"/>
      <c r="AE420" s="717"/>
      <c r="AF420" s="717"/>
      <c r="AG420" s="717"/>
      <c r="AH420" s="717"/>
      <c r="AI420" s="717"/>
      <c r="AJ420" s="717"/>
      <c r="AK420" s="717"/>
      <c r="AL420" s="717"/>
      <c r="AM420" s="717"/>
      <c r="AN420" s="717"/>
      <c r="AO420" s="717"/>
      <c r="AP420" s="717"/>
      <c r="AQ420" s="717"/>
      <c r="AR420" s="717"/>
      <c r="AS420" s="717"/>
      <c r="AT420" s="717"/>
      <c r="AU420" s="717"/>
      <c r="AV420" s="717"/>
      <c r="AW420" s="717"/>
      <c r="AX420" s="717"/>
      <c r="AY420" s="717"/>
      <c r="AZ420" s="717"/>
      <c r="BA420" s="717"/>
      <c r="BB420" s="717"/>
      <c r="BC420" s="717"/>
      <c r="BD420" s="717"/>
      <c r="BE420" s="717"/>
      <c r="BF420" s="717"/>
      <c r="BG420" s="717"/>
      <c r="BH420" s="717"/>
      <c r="BI420" s="717"/>
      <c r="BJ420" s="717"/>
      <c r="BK420" s="717"/>
      <c r="BL420" s="717"/>
      <c r="BM420" s="717"/>
      <c r="BN420" s="717"/>
      <c r="BO420" s="717"/>
      <c r="BP420" s="717"/>
      <c r="BQ420" s="717"/>
      <c r="BR420" s="717"/>
      <c r="BS420" s="717"/>
      <c r="BT420" s="717"/>
      <c r="BU420" s="717"/>
      <c r="BV420" s="717"/>
      <c r="BW420" s="717"/>
      <c r="BX420" s="717"/>
      <c r="BY420" s="717"/>
      <c r="BZ420" s="717"/>
      <c r="CA420" s="717"/>
      <c r="CB420" s="717"/>
      <c r="CC420" s="717"/>
      <c r="CD420" s="717"/>
      <c r="CE420" s="717"/>
      <c r="CF420" s="717"/>
      <c r="CG420" s="717"/>
      <c r="CH420" s="717"/>
      <c r="CI420" s="717"/>
      <c r="CJ420" s="717"/>
      <c r="CK420" s="717"/>
    </row>
    <row r="421" spans="1:89" ht="14.25">
      <c r="A421" s="656" t="str">
        <f t="shared" si="62"/>
        <v>26_1_041021_H_p_my.fl</v>
      </c>
      <c r="B421" s="718" t="s">
        <v>6176</v>
      </c>
      <c r="C421" s="718" t="s">
        <v>6177</v>
      </c>
      <c r="D421" s="719">
        <v>26</v>
      </c>
      <c r="E421" s="719">
        <v>1</v>
      </c>
      <c r="F421" s="719" t="s">
        <v>5755</v>
      </c>
      <c r="G421" s="719" t="s">
        <v>2461</v>
      </c>
      <c r="H421" s="719">
        <v>2021</v>
      </c>
      <c r="I421" s="718" t="s">
        <v>6199</v>
      </c>
      <c r="J421" s="718" t="s">
        <v>6017</v>
      </c>
      <c r="K421" s="718"/>
      <c r="L421" s="718" t="s">
        <v>5723</v>
      </c>
      <c r="M421" s="718" t="s">
        <v>2422</v>
      </c>
      <c r="N421" s="661">
        <f t="shared" si="69"/>
        <v>182</v>
      </c>
      <c r="O421" s="370" t="s">
        <v>6245</v>
      </c>
      <c r="P421" s="708" t="s">
        <v>98</v>
      </c>
      <c r="Q421" s="376" t="s">
        <v>99</v>
      </c>
      <c r="R421" s="727" t="s">
        <v>5978</v>
      </c>
      <c r="S421" s="376">
        <v>1</v>
      </c>
      <c r="T421" s="376">
        <v>1</v>
      </c>
      <c r="U421" s="376">
        <v>0</v>
      </c>
      <c r="V421" s="376">
        <v>0</v>
      </c>
      <c r="W421" s="370"/>
      <c r="X421" s="663">
        <v>270225</v>
      </c>
      <c r="Y421" s="727" t="s">
        <v>78</v>
      </c>
      <c r="Z421" s="376" t="s">
        <v>6249</v>
      </c>
      <c r="AA421" s="766"/>
      <c r="AB421" s="596" t="str">
        <f t="shared" si="63"/>
        <v>Unique</v>
      </c>
      <c r="AC421" s="717"/>
      <c r="AD421" s="717"/>
      <c r="AE421" s="717"/>
      <c r="AF421" s="717"/>
      <c r="AG421" s="717"/>
      <c r="AH421" s="717"/>
      <c r="AI421" s="717"/>
      <c r="AJ421" s="717"/>
      <c r="AK421" s="717"/>
      <c r="AL421" s="717"/>
      <c r="AM421" s="717"/>
      <c r="AN421" s="717"/>
      <c r="AO421" s="717"/>
      <c r="AP421" s="717"/>
      <c r="AQ421" s="717"/>
      <c r="AR421" s="717"/>
      <c r="AS421" s="717"/>
      <c r="AT421" s="717"/>
      <c r="AU421" s="717"/>
      <c r="AV421" s="717"/>
      <c r="AW421" s="717"/>
      <c r="AX421" s="717"/>
      <c r="AY421" s="717"/>
      <c r="AZ421" s="717"/>
      <c r="BA421" s="717"/>
      <c r="BB421" s="717"/>
      <c r="BC421" s="717"/>
      <c r="BD421" s="717"/>
      <c r="BE421" s="717"/>
      <c r="BF421" s="717"/>
      <c r="BG421" s="717"/>
      <c r="BH421" s="717"/>
      <c r="BI421" s="717"/>
      <c r="BJ421" s="717"/>
      <c r="BK421" s="717"/>
      <c r="BL421" s="717"/>
      <c r="BM421" s="717"/>
      <c r="BN421" s="717"/>
      <c r="BO421" s="717"/>
      <c r="BP421" s="717"/>
      <c r="BQ421" s="717"/>
      <c r="BR421" s="717"/>
      <c r="BS421" s="717"/>
      <c r="BT421" s="717"/>
      <c r="BU421" s="717"/>
      <c r="BV421" s="717"/>
      <c r="BW421" s="717"/>
      <c r="BX421" s="717"/>
      <c r="BY421" s="717"/>
      <c r="BZ421" s="717"/>
      <c r="CA421" s="717"/>
      <c r="CB421" s="717"/>
      <c r="CC421" s="717"/>
      <c r="CD421" s="717"/>
      <c r="CE421" s="717"/>
      <c r="CF421" s="717"/>
      <c r="CG421" s="717"/>
      <c r="CH421" s="717"/>
      <c r="CI421" s="717"/>
      <c r="CJ421" s="717"/>
      <c r="CK421" s="717"/>
    </row>
    <row r="422" spans="1:89" ht="14.25">
      <c r="A422" s="656" t="str">
        <f t="shared" si="62"/>
        <v>26_1_041021_H_p_sp.</v>
      </c>
      <c r="B422" s="718" t="s">
        <v>6176</v>
      </c>
      <c r="C422" s="718" t="s">
        <v>6177</v>
      </c>
      <c r="D422" s="719">
        <v>26</v>
      </c>
      <c r="E422" s="719">
        <v>1</v>
      </c>
      <c r="F422" s="719" t="s">
        <v>5755</v>
      </c>
      <c r="G422" s="719" t="s">
        <v>2461</v>
      </c>
      <c r="H422" s="719">
        <v>2021</v>
      </c>
      <c r="I422" s="718" t="s">
        <v>6199</v>
      </c>
      <c r="J422" s="718" t="s">
        <v>6017</v>
      </c>
      <c r="K422" s="718"/>
      <c r="L422" s="718" t="s">
        <v>5723</v>
      </c>
      <c r="M422" s="718" t="s">
        <v>2422</v>
      </c>
      <c r="N422" s="661">
        <f t="shared" si="69"/>
        <v>182</v>
      </c>
      <c r="O422" s="370" t="s">
        <v>6245</v>
      </c>
      <c r="P422" s="708" t="s">
        <v>1163</v>
      </c>
      <c r="Q422" s="370" t="s">
        <v>1164</v>
      </c>
      <c r="R422" s="727" t="s">
        <v>5978</v>
      </c>
      <c r="S422" s="376">
        <v>4</v>
      </c>
      <c r="T422" s="376">
        <v>0</v>
      </c>
      <c r="U422" s="376">
        <v>4</v>
      </c>
      <c r="V422" s="376">
        <v>0</v>
      </c>
      <c r="W422" s="370"/>
      <c r="X422" s="663">
        <v>270225</v>
      </c>
      <c r="Y422" s="727" t="s">
        <v>78</v>
      </c>
      <c r="Z422" s="376" t="s">
        <v>6250</v>
      </c>
      <c r="AA422" s="766"/>
      <c r="AB422" s="596" t="str">
        <f t="shared" si="63"/>
        <v>Unique</v>
      </c>
      <c r="AC422" s="717"/>
      <c r="AD422" s="717"/>
      <c r="AE422" s="717"/>
      <c r="AF422" s="717"/>
      <c r="AG422" s="717"/>
      <c r="AH422" s="717"/>
      <c r="AI422" s="717"/>
      <c r="AJ422" s="717"/>
      <c r="AK422" s="717"/>
      <c r="AL422" s="717"/>
      <c r="AM422" s="717"/>
      <c r="AN422" s="717"/>
      <c r="AO422" s="717"/>
      <c r="AP422" s="717"/>
      <c r="AQ422" s="717"/>
      <c r="AR422" s="717"/>
      <c r="AS422" s="717"/>
      <c r="AT422" s="717"/>
      <c r="AU422" s="717"/>
      <c r="AV422" s="717"/>
      <c r="AW422" s="717"/>
      <c r="AX422" s="717"/>
      <c r="AY422" s="717"/>
      <c r="AZ422" s="717"/>
      <c r="BA422" s="717"/>
      <c r="BB422" s="717"/>
      <c r="BC422" s="717"/>
      <c r="BD422" s="717"/>
      <c r="BE422" s="717"/>
      <c r="BF422" s="717"/>
      <c r="BG422" s="717"/>
      <c r="BH422" s="717"/>
      <c r="BI422" s="717"/>
      <c r="BJ422" s="717"/>
      <c r="BK422" s="717"/>
      <c r="BL422" s="717"/>
      <c r="BM422" s="717"/>
      <c r="BN422" s="717"/>
      <c r="BO422" s="717"/>
      <c r="BP422" s="717"/>
      <c r="BQ422" s="717"/>
      <c r="BR422" s="717"/>
      <c r="BS422" s="717"/>
      <c r="BT422" s="717"/>
      <c r="BU422" s="717"/>
      <c r="BV422" s="717"/>
      <c r="BW422" s="717"/>
      <c r="BX422" s="717"/>
      <c r="BY422" s="717"/>
      <c r="BZ422" s="717"/>
      <c r="CA422" s="717"/>
      <c r="CB422" s="717"/>
      <c r="CC422" s="717"/>
      <c r="CD422" s="717"/>
      <c r="CE422" s="717"/>
      <c r="CF422" s="717"/>
      <c r="CG422" s="717"/>
      <c r="CH422" s="717"/>
      <c r="CI422" s="717"/>
      <c r="CJ422" s="717"/>
      <c r="CK422" s="717"/>
    </row>
    <row r="423" spans="1:89" ht="14.25">
      <c r="A423" s="656" t="str">
        <f t="shared" si="62"/>
        <v>26_1_041021_H_p_sp.sc</v>
      </c>
      <c r="B423" s="718" t="s">
        <v>6176</v>
      </c>
      <c r="C423" s="718" t="s">
        <v>6177</v>
      </c>
      <c r="D423" s="719">
        <v>26</v>
      </c>
      <c r="E423" s="719">
        <v>1</v>
      </c>
      <c r="F423" s="719" t="s">
        <v>5755</v>
      </c>
      <c r="G423" s="719" t="s">
        <v>2461</v>
      </c>
      <c r="H423" s="719">
        <v>2021</v>
      </c>
      <c r="I423" s="718" t="s">
        <v>6199</v>
      </c>
      <c r="J423" s="718" t="s">
        <v>6017</v>
      </c>
      <c r="K423" s="718"/>
      <c r="L423" s="718" t="s">
        <v>5723</v>
      </c>
      <c r="M423" s="718" t="s">
        <v>2422</v>
      </c>
      <c r="N423" s="661">
        <f t="shared" si="69"/>
        <v>182</v>
      </c>
      <c r="O423" s="370" t="s">
        <v>6245</v>
      </c>
      <c r="P423" s="662" t="s">
        <v>509</v>
      </c>
      <c r="Q423" s="376" t="s">
        <v>510</v>
      </c>
      <c r="R423" s="727" t="s">
        <v>5978</v>
      </c>
      <c r="S423" s="376">
        <v>3</v>
      </c>
      <c r="T423" s="376">
        <v>3</v>
      </c>
      <c r="U423" s="376">
        <v>0</v>
      </c>
      <c r="V423" s="376">
        <v>0</v>
      </c>
      <c r="W423" s="370"/>
      <c r="X423" s="663">
        <v>270225</v>
      </c>
      <c r="Y423" s="727" t="s">
        <v>78</v>
      </c>
      <c r="Z423" s="376" t="s">
        <v>6251</v>
      </c>
      <c r="AA423" s="766"/>
      <c r="AB423" s="596" t="str">
        <f t="shared" si="63"/>
        <v>Unique</v>
      </c>
      <c r="AC423" s="717"/>
      <c r="AD423" s="717"/>
      <c r="AE423" s="717"/>
      <c r="AF423" s="717"/>
      <c r="AG423" s="717"/>
      <c r="AH423" s="717"/>
      <c r="AI423" s="717"/>
      <c r="AJ423" s="717"/>
      <c r="AK423" s="717"/>
      <c r="AL423" s="717"/>
      <c r="AM423" s="717"/>
      <c r="AN423" s="717"/>
      <c r="AO423" s="717"/>
      <c r="AP423" s="717"/>
      <c r="AQ423" s="717"/>
      <c r="AR423" s="717"/>
      <c r="AS423" s="717"/>
      <c r="AT423" s="717"/>
      <c r="AU423" s="717"/>
      <c r="AV423" s="717"/>
      <c r="AW423" s="717"/>
      <c r="AX423" s="717"/>
      <c r="AY423" s="717"/>
      <c r="AZ423" s="717"/>
      <c r="BA423" s="717"/>
      <c r="BB423" s="717"/>
      <c r="BC423" s="717"/>
      <c r="BD423" s="717"/>
      <c r="BE423" s="717"/>
      <c r="BF423" s="717"/>
      <c r="BG423" s="717"/>
      <c r="BH423" s="717"/>
      <c r="BI423" s="717"/>
      <c r="BJ423" s="717"/>
      <c r="BK423" s="717"/>
      <c r="BL423" s="717"/>
      <c r="BM423" s="717"/>
      <c r="BN423" s="717"/>
      <c r="BO423" s="717"/>
      <c r="BP423" s="717"/>
      <c r="BQ423" s="717"/>
      <c r="BR423" s="717"/>
      <c r="BS423" s="717"/>
      <c r="BT423" s="717"/>
      <c r="BU423" s="717"/>
      <c r="BV423" s="717"/>
      <c r="BW423" s="717"/>
      <c r="BX423" s="717"/>
      <c r="BY423" s="717"/>
      <c r="BZ423" s="717"/>
      <c r="CA423" s="717"/>
      <c r="CB423" s="717"/>
      <c r="CC423" s="717"/>
      <c r="CD423" s="717"/>
      <c r="CE423" s="717"/>
      <c r="CF423" s="717"/>
      <c r="CG423" s="717"/>
      <c r="CH423" s="717"/>
      <c r="CI423" s="717"/>
      <c r="CJ423" s="717"/>
      <c r="CK423" s="717"/>
    </row>
    <row r="424" spans="1:89" ht="14.25">
      <c r="A424" s="656" t="str">
        <f t="shared" si="62"/>
        <v>27_1_120721_W.B_p_ch.bi</v>
      </c>
      <c r="B424" s="715" t="s">
        <v>6135</v>
      </c>
      <c r="C424" s="715" t="s">
        <v>6136</v>
      </c>
      <c r="D424" s="713">
        <v>27</v>
      </c>
      <c r="E424" s="713">
        <v>1</v>
      </c>
      <c r="F424" s="713" t="s">
        <v>5719</v>
      </c>
      <c r="G424" s="713" t="s">
        <v>5720</v>
      </c>
      <c r="H424" s="713">
        <v>2021</v>
      </c>
      <c r="I424" s="715" t="s">
        <v>6199</v>
      </c>
      <c r="J424" s="715" t="s">
        <v>6252</v>
      </c>
      <c r="K424" s="715"/>
      <c r="L424" s="715" t="s">
        <v>5723</v>
      </c>
      <c r="M424" s="715" t="s">
        <v>2422</v>
      </c>
      <c r="N424" s="661">
        <f t="shared" ref="N424:N428" si="70">20+11+12</f>
        <v>43</v>
      </c>
      <c r="O424" s="370" t="s">
        <v>6223</v>
      </c>
      <c r="P424" s="662" t="s">
        <v>287</v>
      </c>
      <c r="Q424" s="376" t="s">
        <v>288</v>
      </c>
      <c r="R424" s="727" t="s">
        <v>5978</v>
      </c>
      <c r="S424" s="376">
        <v>3</v>
      </c>
      <c r="T424" s="376">
        <v>0</v>
      </c>
      <c r="U424" s="376">
        <v>3</v>
      </c>
      <c r="V424" s="376">
        <v>0</v>
      </c>
      <c r="W424" s="370"/>
      <c r="X424" s="663">
        <v>270225</v>
      </c>
      <c r="Y424" s="727" t="s">
        <v>78</v>
      </c>
      <c r="Z424" s="596" t="s">
        <v>6253</v>
      </c>
      <c r="AA424" s="766"/>
      <c r="AB424" s="596" t="str">
        <f t="shared" si="63"/>
        <v>Unique</v>
      </c>
      <c r="AC424" s="603"/>
      <c r="AD424" s="603"/>
      <c r="AE424" s="603"/>
      <c r="AF424" s="603"/>
      <c r="AG424" s="603"/>
      <c r="AH424" s="603"/>
      <c r="AI424" s="603"/>
      <c r="AJ424" s="603"/>
      <c r="AK424" s="603"/>
      <c r="AL424" s="603"/>
      <c r="AM424" s="603"/>
      <c r="AN424" s="603"/>
      <c r="AO424" s="603"/>
      <c r="AP424" s="603"/>
      <c r="AQ424" s="603"/>
      <c r="AR424" s="603"/>
      <c r="AS424" s="603"/>
      <c r="AT424" s="603"/>
      <c r="AU424" s="603"/>
      <c r="AV424" s="603"/>
      <c r="AW424" s="603"/>
      <c r="AX424" s="603"/>
      <c r="AY424" s="603"/>
      <c r="AZ424" s="603"/>
      <c r="BA424" s="603"/>
      <c r="BB424" s="603"/>
      <c r="BC424" s="603"/>
      <c r="BD424" s="603"/>
      <c r="BE424" s="603"/>
      <c r="BF424" s="603"/>
      <c r="BG424" s="603"/>
      <c r="BH424" s="603"/>
      <c r="BI424" s="603"/>
      <c r="BJ424" s="603"/>
      <c r="BK424" s="603"/>
      <c r="BL424" s="603"/>
      <c r="BM424" s="603"/>
      <c r="BN424" s="603"/>
      <c r="BO424" s="603"/>
      <c r="BP424" s="603"/>
      <c r="BQ424" s="603"/>
      <c r="BR424" s="603"/>
      <c r="BS424" s="603"/>
      <c r="BT424" s="603"/>
      <c r="BU424" s="603"/>
      <c r="BV424" s="603"/>
      <c r="BW424" s="603"/>
      <c r="BX424" s="603"/>
      <c r="BY424" s="603"/>
      <c r="BZ424" s="603"/>
      <c r="CA424" s="603"/>
      <c r="CB424" s="603"/>
      <c r="CC424" s="603"/>
      <c r="CD424" s="603"/>
      <c r="CE424" s="603"/>
      <c r="CF424" s="603"/>
      <c r="CG424" s="603"/>
      <c r="CH424" s="603"/>
      <c r="CI424" s="603"/>
      <c r="CJ424" s="603"/>
      <c r="CK424" s="603"/>
    </row>
    <row r="425" spans="1:89" ht="14.25">
      <c r="A425" s="656" t="str">
        <f t="shared" si="62"/>
        <v>27_1_120721_W.B_p_vo.bo</v>
      </c>
      <c r="B425" s="715" t="s">
        <v>6135</v>
      </c>
      <c r="C425" s="715" t="s">
        <v>6136</v>
      </c>
      <c r="D425" s="713">
        <v>27</v>
      </c>
      <c r="E425" s="713">
        <v>1</v>
      </c>
      <c r="F425" s="713" t="s">
        <v>5719</v>
      </c>
      <c r="G425" s="713" t="s">
        <v>5720</v>
      </c>
      <c r="H425" s="713">
        <v>2021</v>
      </c>
      <c r="I425" s="715" t="s">
        <v>6199</v>
      </c>
      <c r="J425" s="715" t="s">
        <v>6252</v>
      </c>
      <c r="K425" s="715"/>
      <c r="L425" s="715" t="s">
        <v>5723</v>
      </c>
      <c r="M425" s="715" t="s">
        <v>2422</v>
      </c>
      <c r="N425" s="661">
        <f t="shared" si="70"/>
        <v>43</v>
      </c>
      <c r="O425" s="370" t="s">
        <v>6223</v>
      </c>
      <c r="P425" s="662" t="s">
        <v>366</v>
      </c>
      <c r="Q425" s="376" t="s">
        <v>367</v>
      </c>
      <c r="R425" s="727" t="s">
        <v>5978</v>
      </c>
      <c r="S425" s="376">
        <v>2</v>
      </c>
      <c r="T425" s="376">
        <v>0</v>
      </c>
      <c r="U425" s="376">
        <v>2</v>
      </c>
      <c r="V425" s="376">
        <v>0</v>
      </c>
      <c r="W425" s="370"/>
      <c r="X425" s="663">
        <v>270225</v>
      </c>
      <c r="Y425" s="727" t="s">
        <v>78</v>
      </c>
      <c r="Z425" s="596" t="s">
        <v>6254</v>
      </c>
      <c r="AA425" s="766"/>
      <c r="AB425" s="596" t="str">
        <f t="shared" si="63"/>
        <v>Unique</v>
      </c>
      <c r="AC425" s="603"/>
      <c r="AD425" s="603"/>
      <c r="AE425" s="603"/>
      <c r="AF425" s="603"/>
      <c r="AG425" s="603"/>
      <c r="AH425" s="603"/>
      <c r="AI425" s="603"/>
      <c r="AJ425" s="603"/>
      <c r="AK425" s="603"/>
      <c r="AL425" s="603"/>
      <c r="AM425" s="603"/>
      <c r="AN425" s="603"/>
      <c r="AO425" s="603"/>
      <c r="AP425" s="603"/>
      <c r="AQ425" s="603"/>
      <c r="AR425" s="603"/>
      <c r="AS425" s="603"/>
      <c r="AT425" s="603"/>
      <c r="AU425" s="603"/>
      <c r="AV425" s="603"/>
      <c r="AW425" s="603"/>
      <c r="AX425" s="603"/>
      <c r="AY425" s="603"/>
      <c r="AZ425" s="603"/>
      <c r="BA425" s="603"/>
      <c r="BB425" s="603"/>
      <c r="BC425" s="603"/>
      <c r="BD425" s="603"/>
      <c r="BE425" s="603"/>
      <c r="BF425" s="603"/>
      <c r="BG425" s="603"/>
      <c r="BH425" s="603"/>
      <c r="BI425" s="603"/>
      <c r="BJ425" s="603"/>
      <c r="BK425" s="603"/>
      <c r="BL425" s="603"/>
      <c r="BM425" s="603"/>
      <c r="BN425" s="603"/>
      <c r="BO425" s="603"/>
      <c r="BP425" s="603"/>
      <c r="BQ425" s="603"/>
      <c r="BR425" s="603"/>
      <c r="BS425" s="603"/>
      <c r="BT425" s="603"/>
      <c r="BU425" s="603"/>
      <c r="BV425" s="603"/>
      <c r="BW425" s="603"/>
      <c r="BX425" s="603"/>
      <c r="BY425" s="603"/>
      <c r="BZ425" s="603"/>
      <c r="CA425" s="603"/>
      <c r="CB425" s="603"/>
      <c r="CC425" s="603"/>
      <c r="CD425" s="603"/>
      <c r="CE425" s="603"/>
      <c r="CF425" s="603"/>
      <c r="CG425" s="603"/>
      <c r="CH425" s="603"/>
      <c r="CI425" s="603"/>
      <c r="CJ425" s="603"/>
      <c r="CK425" s="603"/>
    </row>
    <row r="426" spans="1:89" ht="14.25">
      <c r="A426" s="656" t="str">
        <f t="shared" si="62"/>
        <v>27_1_120721_W.B_p_sp.sc</v>
      </c>
      <c r="B426" s="715" t="s">
        <v>6135</v>
      </c>
      <c r="C426" s="715" t="s">
        <v>6136</v>
      </c>
      <c r="D426" s="713">
        <v>27</v>
      </c>
      <c r="E426" s="713">
        <v>1</v>
      </c>
      <c r="F426" s="713" t="s">
        <v>5719</v>
      </c>
      <c r="G426" s="713" t="s">
        <v>5720</v>
      </c>
      <c r="H426" s="713">
        <v>2021</v>
      </c>
      <c r="I426" s="715" t="s">
        <v>6199</v>
      </c>
      <c r="J426" s="715" t="s">
        <v>6252</v>
      </c>
      <c r="K426" s="715"/>
      <c r="L426" s="715" t="s">
        <v>5723</v>
      </c>
      <c r="M426" s="715" t="s">
        <v>2422</v>
      </c>
      <c r="N426" s="661">
        <f t="shared" si="70"/>
        <v>43</v>
      </c>
      <c r="O426" s="370" t="s">
        <v>6223</v>
      </c>
      <c r="P426" s="662" t="s">
        <v>509</v>
      </c>
      <c r="Q426" s="376" t="s">
        <v>510</v>
      </c>
      <c r="R426" s="727" t="s">
        <v>5978</v>
      </c>
      <c r="S426" s="376">
        <v>7</v>
      </c>
      <c r="T426" s="376">
        <v>7</v>
      </c>
      <c r="U426" s="376">
        <v>0</v>
      </c>
      <c r="V426" s="376">
        <v>0</v>
      </c>
      <c r="W426" s="370"/>
      <c r="X426" s="663">
        <v>270225</v>
      </c>
      <c r="Y426" s="727" t="s">
        <v>78</v>
      </c>
      <c r="Z426" s="596" t="s">
        <v>6255</v>
      </c>
      <c r="AA426" s="766"/>
      <c r="AB426" s="596" t="str">
        <f t="shared" si="63"/>
        <v>Unique</v>
      </c>
      <c r="AC426" s="603"/>
      <c r="AD426" s="603"/>
      <c r="AE426" s="603"/>
      <c r="AF426" s="603"/>
      <c r="AG426" s="603"/>
      <c r="AH426" s="603"/>
      <c r="AI426" s="603"/>
      <c r="AJ426" s="603"/>
      <c r="AK426" s="603"/>
      <c r="AL426" s="603"/>
      <c r="AM426" s="603"/>
      <c r="AN426" s="603"/>
      <c r="AO426" s="603"/>
      <c r="AP426" s="603"/>
      <c r="AQ426" s="603"/>
      <c r="AR426" s="603"/>
      <c r="AS426" s="603"/>
      <c r="AT426" s="603"/>
      <c r="AU426" s="603"/>
      <c r="AV426" s="603"/>
      <c r="AW426" s="603"/>
      <c r="AX426" s="603"/>
      <c r="AY426" s="603"/>
      <c r="AZ426" s="603"/>
      <c r="BA426" s="603"/>
      <c r="BB426" s="603"/>
      <c r="BC426" s="603"/>
      <c r="BD426" s="603"/>
      <c r="BE426" s="603"/>
      <c r="BF426" s="603"/>
      <c r="BG426" s="603"/>
      <c r="BH426" s="603"/>
      <c r="BI426" s="603"/>
      <c r="BJ426" s="603"/>
      <c r="BK426" s="603"/>
      <c r="BL426" s="603"/>
      <c r="BM426" s="603"/>
      <c r="BN426" s="603"/>
      <c r="BO426" s="603"/>
      <c r="BP426" s="603"/>
      <c r="BQ426" s="603"/>
      <c r="BR426" s="603"/>
      <c r="BS426" s="603"/>
      <c r="BT426" s="603"/>
      <c r="BU426" s="603"/>
      <c r="BV426" s="603"/>
      <c r="BW426" s="603"/>
      <c r="BX426" s="603"/>
      <c r="BY426" s="603"/>
      <c r="BZ426" s="603"/>
      <c r="CA426" s="603"/>
      <c r="CB426" s="603"/>
      <c r="CC426" s="603"/>
      <c r="CD426" s="603"/>
      <c r="CE426" s="603"/>
      <c r="CF426" s="603"/>
      <c r="CG426" s="603"/>
      <c r="CH426" s="603"/>
      <c r="CI426" s="603"/>
      <c r="CJ426" s="603"/>
      <c r="CK426" s="603"/>
    </row>
    <row r="427" spans="1:89" ht="14.25">
      <c r="A427" s="656" t="str">
        <f t="shared" si="62"/>
        <v>27_1_120721_W.B_p_sp.</v>
      </c>
      <c r="B427" s="715" t="s">
        <v>6135</v>
      </c>
      <c r="C427" s="715" t="s">
        <v>6136</v>
      </c>
      <c r="D427" s="713">
        <v>27</v>
      </c>
      <c r="E427" s="713">
        <v>1</v>
      </c>
      <c r="F427" s="713" t="s">
        <v>5719</v>
      </c>
      <c r="G427" s="713" t="s">
        <v>5720</v>
      </c>
      <c r="H427" s="713">
        <v>2021</v>
      </c>
      <c r="I427" s="715" t="s">
        <v>6199</v>
      </c>
      <c r="J427" s="715" t="s">
        <v>6252</v>
      </c>
      <c r="K427" s="715"/>
      <c r="L427" s="715" t="s">
        <v>5723</v>
      </c>
      <c r="M427" s="715" t="s">
        <v>2422</v>
      </c>
      <c r="N427" s="661">
        <f t="shared" si="70"/>
        <v>43</v>
      </c>
      <c r="O427" s="370" t="s">
        <v>6223</v>
      </c>
      <c r="P427" s="662" t="s">
        <v>1163</v>
      </c>
      <c r="Q427" s="370" t="s">
        <v>1164</v>
      </c>
      <c r="R427" s="727" t="s">
        <v>5978</v>
      </c>
      <c r="S427" s="376">
        <v>10</v>
      </c>
      <c r="T427" s="376">
        <v>0</v>
      </c>
      <c r="U427" s="376">
        <v>10</v>
      </c>
      <c r="V427" s="376">
        <v>0</v>
      </c>
      <c r="W427" s="370"/>
      <c r="X427" s="663">
        <v>270225</v>
      </c>
      <c r="Y427" s="727" t="s">
        <v>78</v>
      </c>
      <c r="Z427" s="596" t="s">
        <v>6256</v>
      </c>
      <c r="AA427" s="766"/>
      <c r="AB427" s="596" t="str">
        <f t="shared" si="63"/>
        <v>Unique</v>
      </c>
      <c r="AC427" s="603"/>
      <c r="AD427" s="603"/>
      <c r="AE427" s="603"/>
      <c r="AF427" s="603"/>
      <c r="AG427" s="603"/>
      <c r="AH427" s="603"/>
      <c r="AI427" s="603"/>
      <c r="AJ427" s="603"/>
      <c r="AK427" s="603"/>
      <c r="AL427" s="603"/>
      <c r="AM427" s="603"/>
      <c r="AN427" s="603"/>
      <c r="AO427" s="603"/>
      <c r="AP427" s="603"/>
      <c r="AQ427" s="603"/>
      <c r="AR427" s="603"/>
      <c r="AS427" s="603"/>
      <c r="AT427" s="603"/>
      <c r="AU427" s="603"/>
      <c r="AV427" s="603"/>
      <c r="AW427" s="603"/>
      <c r="AX427" s="603"/>
      <c r="AY427" s="603"/>
      <c r="AZ427" s="603"/>
      <c r="BA427" s="603"/>
      <c r="BB427" s="603"/>
      <c r="BC427" s="603"/>
      <c r="BD427" s="603"/>
      <c r="BE427" s="603"/>
      <c r="BF427" s="603"/>
      <c r="BG427" s="603"/>
      <c r="BH427" s="603"/>
      <c r="BI427" s="603"/>
      <c r="BJ427" s="603"/>
      <c r="BK427" s="603"/>
      <c r="BL427" s="603"/>
      <c r="BM427" s="603"/>
      <c r="BN427" s="603"/>
      <c r="BO427" s="603"/>
      <c r="BP427" s="603"/>
      <c r="BQ427" s="603"/>
      <c r="BR427" s="603"/>
      <c r="BS427" s="603"/>
      <c r="BT427" s="603"/>
      <c r="BU427" s="603"/>
      <c r="BV427" s="603"/>
      <c r="BW427" s="603"/>
      <c r="BX427" s="603"/>
      <c r="BY427" s="603"/>
      <c r="BZ427" s="603"/>
      <c r="CA427" s="603"/>
      <c r="CB427" s="603"/>
      <c r="CC427" s="603"/>
      <c r="CD427" s="603"/>
      <c r="CE427" s="603"/>
      <c r="CF427" s="603"/>
      <c r="CG427" s="603"/>
      <c r="CH427" s="603"/>
      <c r="CI427" s="603"/>
      <c r="CJ427" s="603"/>
      <c r="CK427" s="603"/>
    </row>
    <row r="428" spans="1:89" ht="14.25">
      <c r="A428" s="656" t="str">
        <f t="shared" si="62"/>
        <v>27_1_120721_W.B_p_ep.ba</v>
      </c>
      <c r="B428" s="715" t="s">
        <v>6135</v>
      </c>
      <c r="C428" s="715" t="s">
        <v>6136</v>
      </c>
      <c r="D428" s="713">
        <v>27</v>
      </c>
      <c r="E428" s="713">
        <v>1</v>
      </c>
      <c r="F428" s="713" t="s">
        <v>5719</v>
      </c>
      <c r="G428" s="713" t="s">
        <v>5720</v>
      </c>
      <c r="H428" s="713">
        <v>2021</v>
      </c>
      <c r="I428" s="715" t="s">
        <v>6199</v>
      </c>
      <c r="J428" s="715" t="s">
        <v>6252</v>
      </c>
      <c r="K428" s="715"/>
      <c r="L428" s="715" t="s">
        <v>5723</v>
      </c>
      <c r="M428" s="715" t="s">
        <v>2422</v>
      </c>
      <c r="N428" s="661">
        <f t="shared" si="70"/>
        <v>43</v>
      </c>
      <c r="O428" s="370" t="s">
        <v>6223</v>
      </c>
      <c r="P428" s="662" t="s">
        <v>84</v>
      </c>
      <c r="Q428" s="376" t="s">
        <v>85</v>
      </c>
      <c r="R428" s="727" t="s">
        <v>5978</v>
      </c>
      <c r="S428" s="376">
        <v>2</v>
      </c>
      <c r="T428" s="376">
        <v>1</v>
      </c>
      <c r="U428" s="376">
        <v>1</v>
      </c>
      <c r="V428" s="376">
        <v>0</v>
      </c>
      <c r="W428" s="370"/>
      <c r="X428" s="663">
        <v>270225</v>
      </c>
      <c r="Y428" s="727" t="s">
        <v>78</v>
      </c>
      <c r="Z428" s="596" t="s">
        <v>6257</v>
      </c>
      <c r="AA428" s="766"/>
      <c r="AB428" s="596" t="str">
        <f t="shared" si="63"/>
        <v>Unique</v>
      </c>
      <c r="AC428" s="603"/>
      <c r="AD428" s="603"/>
      <c r="AE428" s="603"/>
      <c r="AF428" s="603"/>
      <c r="AG428" s="603"/>
      <c r="AH428" s="603"/>
      <c r="AI428" s="603"/>
      <c r="AJ428" s="603"/>
      <c r="AK428" s="603"/>
      <c r="AL428" s="603"/>
      <c r="AM428" s="603"/>
      <c r="AN428" s="603"/>
      <c r="AO428" s="603"/>
      <c r="AP428" s="603"/>
      <c r="AQ428" s="603"/>
      <c r="AR428" s="603"/>
      <c r="AS428" s="603"/>
      <c r="AT428" s="603"/>
      <c r="AU428" s="603"/>
      <c r="AV428" s="603"/>
      <c r="AW428" s="603"/>
      <c r="AX428" s="603"/>
      <c r="AY428" s="603"/>
      <c r="AZ428" s="603"/>
      <c r="BA428" s="603"/>
      <c r="BB428" s="603"/>
      <c r="BC428" s="603"/>
      <c r="BD428" s="603"/>
      <c r="BE428" s="603"/>
      <c r="BF428" s="603"/>
      <c r="BG428" s="603"/>
      <c r="BH428" s="603"/>
      <c r="BI428" s="603"/>
      <c r="BJ428" s="603"/>
      <c r="BK428" s="603"/>
      <c r="BL428" s="603"/>
      <c r="BM428" s="603"/>
      <c r="BN428" s="603"/>
      <c r="BO428" s="603"/>
      <c r="BP428" s="603"/>
      <c r="BQ428" s="603"/>
      <c r="BR428" s="603"/>
      <c r="BS428" s="603"/>
      <c r="BT428" s="603"/>
      <c r="BU428" s="603"/>
      <c r="BV428" s="603"/>
      <c r="BW428" s="603"/>
      <c r="BX428" s="603"/>
      <c r="BY428" s="603"/>
      <c r="BZ428" s="603"/>
      <c r="CA428" s="603"/>
      <c r="CB428" s="603"/>
      <c r="CC428" s="603"/>
      <c r="CD428" s="603"/>
      <c r="CE428" s="603"/>
      <c r="CF428" s="603"/>
      <c r="CG428" s="603"/>
      <c r="CH428" s="603"/>
      <c r="CI428" s="603"/>
      <c r="CJ428" s="603"/>
      <c r="CK428" s="603"/>
    </row>
    <row r="429" spans="1:89" ht="14.25">
      <c r="A429" s="656" t="str">
        <f t="shared" si="62"/>
        <v>35_1_120721_Esc.A_p_ch.bi</v>
      </c>
      <c r="B429" s="720" t="s">
        <v>6187</v>
      </c>
      <c r="C429" s="720" t="s">
        <v>6188</v>
      </c>
      <c r="D429" s="721">
        <v>35</v>
      </c>
      <c r="E429" s="721">
        <v>1</v>
      </c>
      <c r="F429" s="721" t="s">
        <v>5719</v>
      </c>
      <c r="G429" s="721" t="s">
        <v>5720</v>
      </c>
      <c r="H429" s="721">
        <v>2021</v>
      </c>
      <c r="I429" s="720" t="s">
        <v>6199</v>
      </c>
      <c r="J429" s="730" t="s">
        <v>6258</v>
      </c>
      <c r="K429" s="720"/>
      <c r="L429" s="720" t="s">
        <v>5723</v>
      </c>
      <c r="M429" s="720" t="s">
        <v>2422</v>
      </c>
      <c r="N429" s="661">
        <f t="shared" ref="N429:N435" si="71">50+14</f>
        <v>64</v>
      </c>
      <c r="O429" s="370" t="s">
        <v>6208</v>
      </c>
      <c r="P429" s="662" t="s">
        <v>287</v>
      </c>
      <c r="Q429" s="376" t="s">
        <v>288</v>
      </c>
      <c r="R429" s="727" t="s">
        <v>5978</v>
      </c>
      <c r="S429" s="376">
        <v>2</v>
      </c>
      <c r="T429" s="376">
        <v>2</v>
      </c>
      <c r="U429" s="376">
        <v>0</v>
      </c>
      <c r="V429" s="376">
        <v>0</v>
      </c>
      <c r="W429" s="370"/>
      <c r="X429" s="663">
        <v>270225</v>
      </c>
      <c r="Y429" s="727" t="s">
        <v>78</v>
      </c>
      <c r="Z429" s="596" t="s">
        <v>6259</v>
      </c>
      <c r="AA429" s="766"/>
      <c r="AB429" s="596" t="str">
        <f t="shared" si="63"/>
        <v>Unique</v>
      </c>
      <c r="AC429" s="603"/>
      <c r="AD429" s="603"/>
      <c r="AE429" s="603"/>
      <c r="AF429" s="603"/>
      <c r="AG429" s="603"/>
      <c r="AH429" s="603"/>
      <c r="AI429" s="603"/>
      <c r="AJ429" s="603"/>
      <c r="AK429" s="603"/>
      <c r="AL429" s="603"/>
      <c r="AM429" s="603"/>
      <c r="AN429" s="603"/>
      <c r="AO429" s="603"/>
      <c r="AP429" s="603"/>
      <c r="AQ429" s="603"/>
      <c r="AR429" s="603"/>
      <c r="AS429" s="603"/>
      <c r="AT429" s="603"/>
      <c r="AU429" s="603"/>
      <c r="AV429" s="603"/>
      <c r="AW429" s="603"/>
      <c r="AX429" s="603"/>
      <c r="AY429" s="603"/>
      <c r="AZ429" s="603"/>
      <c r="BA429" s="603"/>
      <c r="BB429" s="603"/>
      <c r="BC429" s="603"/>
      <c r="BD429" s="603"/>
      <c r="BE429" s="603"/>
      <c r="BF429" s="603"/>
      <c r="BG429" s="603"/>
      <c r="BH429" s="603"/>
      <c r="BI429" s="603"/>
      <c r="BJ429" s="603"/>
      <c r="BK429" s="603"/>
      <c r="BL429" s="603"/>
      <c r="BM429" s="603"/>
      <c r="BN429" s="603"/>
      <c r="BO429" s="603"/>
      <c r="BP429" s="603"/>
      <c r="BQ429" s="603"/>
      <c r="BR429" s="603"/>
      <c r="BS429" s="603"/>
      <c r="BT429" s="603"/>
      <c r="BU429" s="603"/>
      <c r="BV429" s="603"/>
      <c r="BW429" s="603"/>
      <c r="BX429" s="603"/>
      <c r="BY429" s="603"/>
      <c r="BZ429" s="603"/>
      <c r="CA429" s="603"/>
      <c r="CB429" s="603"/>
      <c r="CC429" s="603"/>
      <c r="CD429" s="603"/>
      <c r="CE429" s="603"/>
      <c r="CF429" s="603"/>
      <c r="CG429" s="603"/>
      <c r="CH429" s="603"/>
      <c r="CI429" s="603"/>
      <c r="CJ429" s="603"/>
      <c r="CK429" s="603"/>
    </row>
    <row r="430" spans="1:89" ht="14.25">
      <c r="A430" s="656" t="str">
        <f t="shared" si="62"/>
        <v>35_1_120721_Esc.A_p_vo.bo</v>
      </c>
      <c r="B430" s="720" t="s">
        <v>6187</v>
      </c>
      <c r="C430" s="720" t="s">
        <v>6188</v>
      </c>
      <c r="D430" s="721">
        <v>35</v>
      </c>
      <c r="E430" s="721">
        <v>1</v>
      </c>
      <c r="F430" s="721" t="s">
        <v>5719</v>
      </c>
      <c r="G430" s="721" t="s">
        <v>5720</v>
      </c>
      <c r="H430" s="721">
        <v>2021</v>
      </c>
      <c r="I430" s="720" t="s">
        <v>6199</v>
      </c>
      <c r="J430" s="730" t="s">
        <v>6258</v>
      </c>
      <c r="K430" s="720"/>
      <c r="L430" s="720" t="s">
        <v>5723</v>
      </c>
      <c r="M430" s="720" t="s">
        <v>2422</v>
      </c>
      <c r="N430" s="661">
        <f t="shared" si="71"/>
        <v>64</v>
      </c>
      <c r="O430" s="370" t="s">
        <v>6208</v>
      </c>
      <c r="P430" s="662" t="s">
        <v>366</v>
      </c>
      <c r="Q430" s="376" t="s">
        <v>367</v>
      </c>
      <c r="R430" s="727" t="s">
        <v>5978</v>
      </c>
      <c r="S430" s="376">
        <v>1</v>
      </c>
      <c r="T430" s="376">
        <v>0</v>
      </c>
      <c r="U430" s="376">
        <v>1</v>
      </c>
      <c r="V430" s="376">
        <v>0</v>
      </c>
      <c r="W430" s="370"/>
      <c r="X430" s="663">
        <v>270225</v>
      </c>
      <c r="Y430" s="727" t="s">
        <v>78</v>
      </c>
      <c r="Z430" s="596" t="s">
        <v>6260</v>
      </c>
      <c r="AA430" s="766"/>
      <c r="AB430" s="596" t="str">
        <f t="shared" si="63"/>
        <v>Unique</v>
      </c>
      <c r="AC430" s="603"/>
      <c r="AD430" s="603"/>
      <c r="AE430" s="603"/>
      <c r="AF430" s="603"/>
      <c r="AG430" s="603"/>
      <c r="AH430" s="603"/>
      <c r="AI430" s="603"/>
      <c r="AJ430" s="603"/>
      <c r="AK430" s="603"/>
      <c r="AL430" s="603"/>
      <c r="AM430" s="603"/>
      <c r="AN430" s="603"/>
      <c r="AO430" s="603"/>
      <c r="AP430" s="603"/>
      <c r="AQ430" s="603"/>
      <c r="AR430" s="603"/>
      <c r="AS430" s="603"/>
      <c r="AT430" s="603"/>
      <c r="AU430" s="603"/>
      <c r="AV430" s="603"/>
      <c r="AW430" s="603"/>
      <c r="AX430" s="603"/>
      <c r="AY430" s="603"/>
      <c r="AZ430" s="603"/>
      <c r="BA430" s="603"/>
      <c r="BB430" s="603"/>
      <c r="BC430" s="603"/>
      <c r="BD430" s="603"/>
      <c r="BE430" s="603"/>
      <c r="BF430" s="603"/>
      <c r="BG430" s="603"/>
      <c r="BH430" s="603"/>
      <c r="BI430" s="603"/>
      <c r="BJ430" s="603"/>
      <c r="BK430" s="603"/>
      <c r="BL430" s="603"/>
      <c r="BM430" s="603"/>
      <c r="BN430" s="603"/>
      <c r="BO430" s="603"/>
      <c r="BP430" s="603"/>
      <c r="BQ430" s="603"/>
      <c r="BR430" s="603"/>
      <c r="BS430" s="603"/>
      <c r="BT430" s="603"/>
      <c r="BU430" s="603"/>
      <c r="BV430" s="603"/>
      <c r="BW430" s="603"/>
      <c r="BX430" s="603"/>
      <c r="BY430" s="603"/>
      <c r="BZ430" s="603"/>
      <c r="CA430" s="603"/>
      <c r="CB430" s="603"/>
      <c r="CC430" s="603"/>
      <c r="CD430" s="603"/>
      <c r="CE430" s="603"/>
      <c r="CF430" s="603"/>
      <c r="CG430" s="603"/>
      <c r="CH430" s="603"/>
      <c r="CI430" s="603"/>
      <c r="CJ430" s="603"/>
      <c r="CK430" s="603"/>
    </row>
    <row r="431" spans="1:89" ht="14.25">
      <c r="A431" s="656" t="str">
        <f t="shared" si="62"/>
        <v>35_1_120721_Esc.A_p_sp.sc</v>
      </c>
      <c r="B431" s="720" t="s">
        <v>6187</v>
      </c>
      <c r="C431" s="720" t="s">
        <v>6188</v>
      </c>
      <c r="D431" s="721">
        <v>35</v>
      </c>
      <c r="E431" s="721">
        <v>1</v>
      </c>
      <c r="F431" s="721" t="s">
        <v>5719</v>
      </c>
      <c r="G431" s="721" t="s">
        <v>5720</v>
      </c>
      <c r="H431" s="721">
        <v>2021</v>
      </c>
      <c r="I431" s="720" t="s">
        <v>6199</v>
      </c>
      <c r="J431" s="730" t="s">
        <v>6258</v>
      </c>
      <c r="K431" s="720"/>
      <c r="L431" s="720" t="s">
        <v>5723</v>
      </c>
      <c r="M431" s="720" t="s">
        <v>2422</v>
      </c>
      <c r="N431" s="661">
        <f t="shared" si="71"/>
        <v>64</v>
      </c>
      <c r="O431" s="370" t="s">
        <v>6208</v>
      </c>
      <c r="P431" s="662" t="s">
        <v>509</v>
      </c>
      <c r="Q431" s="376" t="s">
        <v>510</v>
      </c>
      <c r="R431" s="727" t="s">
        <v>5978</v>
      </c>
      <c r="S431" s="376">
        <v>10</v>
      </c>
      <c r="T431" s="376">
        <v>10</v>
      </c>
      <c r="U431" s="376">
        <v>0</v>
      </c>
      <c r="V431" s="376">
        <v>0</v>
      </c>
      <c r="W431" s="370"/>
      <c r="X431" s="663">
        <v>270225</v>
      </c>
      <c r="Y431" s="727" t="s">
        <v>78</v>
      </c>
      <c r="Z431" s="596" t="s">
        <v>6261</v>
      </c>
      <c r="AA431" s="766"/>
      <c r="AB431" s="596" t="str">
        <f t="shared" si="63"/>
        <v>Unique</v>
      </c>
      <c r="AC431" s="603"/>
      <c r="AD431" s="603"/>
      <c r="AE431" s="603"/>
      <c r="AF431" s="603"/>
      <c r="AG431" s="603"/>
      <c r="AH431" s="603"/>
      <c r="AI431" s="603"/>
      <c r="AJ431" s="603"/>
      <c r="AK431" s="603"/>
      <c r="AL431" s="603"/>
      <c r="AM431" s="603"/>
      <c r="AN431" s="603"/>
      <c r="AO431" s="603"/>
      <c r="AP431" s="603"/>
      <c r="AQ431" s="603"/>
      <c r="AR431" s="603"/>
      <c r="AS431" s="603"/>
      <c r="AT431" s="603"/>
      <c r="AU431" s="603"/>
      <c r="AV431" s="603"/>
      <c r="AW431" s="603"/>
      <c r="AX431" s="603"/>
      <c r="AY431" s="603"/>
      <c r="AZ431" s="603"/>
      <c r="BA431" s="603"/>
      <c r="BB431" s="603"/>
      <c r="BC431" s="603"/>
      <c r="BD431" s="603"/>
      <c r="BE431" s="603"/>
      <c r="BF431" s="603"/>
      <c r="BG431" s="603"/>
      <c r="BH431" s="603"/>
      <c r="BI431" s="603"/>
      <c r="BJ431" s="603"/>
      <c r="BK431" s="603"/>
      <c r="BL431" s="603"/>
      <c r="BM431" s="603"/>
      <c r="BN431" s="603"/>
      <c r="BO431" s="603"/>
      <c r="BP431" s="603"/>
      <c r="BQ431" s="603"/>
      <c r="BR431" s="603"/>
      <c r="BS431" s="603"/>
      <c r="BT431" s="603"/>
      <c r="BU431" s="603"/>
      <c r="BV431" s="603"/>
      <c r="BW431" s="603"/>
      <c r="BX431" s="603"/>
      <c r="BY431" s="603"/>
      <c r="BZ431" s="603"/>
      <c r="CA431" s="603"/>
      <c r="CB431" s="603"/>
      <c r="CC431" s="603"/>
      <c r="CD431" s="603"/>
      <c r="CE431" s="603"/>
      <c r="CF431" s="603"/>
      <c r="CG431" s="603"/>
      <c r="CH431" s="603"/>
      <c r="CI431" s="603"/>
      <c r="CJ431" s="603"/>
      <c r="CK431" s="603"/>
    </row>
    <row r="432" spans="1:89" ht="14.25">
      <c r="A432" s="656" t="str">
        <f t="shared" si="62"/>
        <v>35_1_120721_Esc.A_p_sp.</v>
      </c>
      <c r="B432" s="720" t="s">
        <v>6187</v>
      </c>
      <c r="C432" s="720" t="s">
        <v>6188</v>
      </c>
      <c r="D432" s="721">
        <v>35</v>
      </c>
      <c r="E432" s="721">
        <v>1</v>
      </c>
      <c r="F432" s="721" t="s">
        <v>5719</v>
      </c>
      <c r="G432" s="721" t="s">
        <v>5720</v>
      </c>
      <c r="H432" s="721">
        <v>2021</v>
      </c>
      <c r="I432" s="720" t="s">
        <v>6199</v>
      </c>
      <c r="J432" s="730" t="s">
        <v>6258</v>
      </c>
      <c r="K432" s="720"/>
      <c r="L432" s="720" t="s">
        <v>5723</v>
      </c>
      <c r="M432" s="720" t="s">
        <v>2422</v>
      </c>
      <c r="N432" s="661">
        <f t="shared" si="71"/>
        <v>64</v>
      </c>
      <c r="O432" s="370" t="s">
        <v>6208</v>
      </c>
      <c r="P432" s="662" t="s">
        <v>1163</v>
      </c>
      <c r="Q432" s="370" t="s">
        <v>1164</v>
      </c>
      <c r="R432" s="727" t="s">
        <v>5978</v>
      </c>
      <c r="S432" s="376">
        <v>18</v>
      </c>
      <c r="T432" s="376">
        <v>0</v>
      </c>
      <c r="U432" s="376">
        <v>18</v>
      </c>
      <c r="V432" s="376">
        <v>0</v>
      </c>
      <c r="W432" s="370"/>
      <c r="X432" s="663">
        <v>270225</v>
      </c>
      <c r="Y432" s="727" t="s">
        <v>78</v>
      </c>
      <c r="Z432" s="596" t="s">
        <v>6262</v>
      </c>
      <c r="AA432" s="766"/>
      <c r="AB432" s="603" t="str">
        <f t="shared" si="63"/>
        <v>Unique</v>
      </c>
      <c r="AC432" s="603"/>
      <c r="AD432" s="603"/>
      <c r="AE432" s="603"/>
      <c r="AF432" s="603"/>
      <c r="AG432" s="603"/>
      <c r="AH432" s="603"/>
      <c r="AI432" s="603"/>
      <c r="AJ432" s="603"/>
      <c r="AK432" s="603"/>
      <c r="AL432" s="603"/>
      <c r="AM432" s="603"/>
      <c r="AN432" s="603"/>
      <c r="AO432" s="603"/>
      <c r="AP432" s="603"/>
      <c r="AQ432" s="603"/>
      <c r="AR432" s="603"/>
      <c r="AS432" s="603"/>
      <c r="AT432" s="603"/>
      <c r="AU432" s="603"/>
      <c r="AV432" s="603"/>
      <c r="AW432" s="603"/>
      <c r="AX432" s="603"/>
      <c r="AY432" s="603"/>
      <c r="AZ432" s="603"/>
      <c r="BA432" s="603"/>
      <c r="BB432" s="603"/>
      <c r="BC432" s="603"/>
      <c r="BD432" s="603"/>
      <c r="BE432" s="603"/>
      <c r="BF432" s="603"/>
      <c r="BG432" s="603"/>
      <c r="BH432" s="603"/>
      <c r="BI432" s="603"/>
      <c r="BJ432" s="603"/>
      <c r="BK432" s="603"/>
      <c r="BL432" s="603"/>
      <c r="BM432" s="603"/>
      <c r="BN432" s="603"/>
      <c r="BO432" s="603"/>
      <c r="BP432" s="603"/>
      <c r="BQ432" s="603"/>
      <c r="BR432" s="603"/>
      <c r="BS432" s="603"/>
      <c r="BT432" s="603"/>
      <c r="BU432" s="603"/>
      <c r="BV432" s="603"/>
      <c r="BW432" s="603"/>
      <c r="BX432" s="603"/>
      <c r="BY432" s="603"/>
      <c r="BZ432" s="603"/>
      <c r="CA432" s="603"/>
      <c r="CB432" s="603"/>
      <c r="CC432" s="603"/>
      <c r="CD432" s="603"/>
      <c r="CE432" s="603"/>
      <c r="CF432" s="603"/>
      <c r="CG432" s="603"/>
      <c r="CH432" s="603"/>
      <c r="CI432" s="603"/>
      <c r="CJ432" s="603"/>
      <c r="CK432" s="603"/>
    </row>
    <row r="433" spans="1:89" ht="14.25">
      <c r="A433" s="656" t="str">
        <f t="shared" si="62"/>
        <v>35_1_120721_Esc.A_p_vo.pe</v>
      </c>
      <c r="B433" s="720" t="s">
        <v>6187</v>
      </c>
      <c r="C433" s="720" t="s">
        <v>6188</v>
      </c>
      <c r="D433" s="721">
        <v>35</v>
      </c>
      <c r="E433" s="721">
        <v>1</v>
      </c>
      <c r="F433" s="721" t="s">
        <v>5719</v>
      </c>
      <c r="G433" s="721" t="s">
        <v>5720</v>
      </c>
      <c r="H433" s="721">
        <v>2021</v>
      </c>
      <c r="I433" s="720" t="s">
        <v>6199</v>
      </c>
      <c r="J433" s="730" t="s">
        <v>6258</v>
      </c>
      <c r="K433" s="720"/>
      <c r="L433" s="720" t="s">
        <v>5723</v>
      </c>
      <c r="M433" s="720" t="s">
        <v>2422</v>
      </c>
      <c r="N433" s="661">
        <f t="shared" si="71"/>
        <v>64</v>
      </c>
      <c r="O433" s="370" t="s">
        <v>6208</v>
      </c>
      <c r="P433" s="662" t="s">
        <v>112</v>
      </c>
      <c r="Q433" s="376" t="s">
        <v>113</v>
      </c>
      <c r="R433" s="727" t="s">
        <v>5978</v>
      </c>
      <c r="S433" s="376">
        <v>1</v>
      </c>
      <c r="T433" s="376">
        <v>0</v>
      </c>
      <c r="U433" s="376">
        <v>1</v>
      </c>
      <c r="V433" s="376">
        <v>0</v>
      </c>
      <c r="W433" s="370"/>
      <c r="X433" s="663">
        <v>270225</v>
      </c>
      <c r="Y433" s="727" t="s">
        <v>78</v>
      </c>
      <c r="Z433" s="596" t="s">
        <v>6263</v>
      </c>
      <c r="AA433" s="766"/>
      <c r="AB433" s="596" t="str">
        <f t="shared" si="63"/>
        <v>Unique</v>
      </c>
      <c r="AC433" s="603"/>
      <c r="AD433" s="603"/>
      <c r="AE433" s="603"/>
      <c r="AF433" s="603"/>
      <c r="AG433" s="603"/>
      <c r="AH433" s="603"/>
      <c r="AI433" s="603"/>
      <c r="AJ433" s="603"/>
      <c r="AK433" s="603"/>
      <c r="AL433" s="603"/>
      <c r="AM433" s="603"/>
      <c r="AN433" s="603"/>
      <c r="AO433" s="603"/>
      <c r="AP433" s="603"/>
      <c r="AQ433" s="603"/>
      <c r="AR433" s="603"/>
      <c r="AS433" s="603"/>
      <c r="AT433" s="603"/>
      <c r="AU433" s="603"/>
      <c r="AV433" s="603"/>
      <c r="AW433" s="603"/>
      <c r="AX433" s="603"/>
      <c r="AY433" s="603"/>
      <c r="AZ433" s="603"/>
      <c r="BA433" s="603"/>
      <c r="BB433" s="603"/>
      <c r="BC433" s="603"/>
      <c r="BD433" s="603"/>
      <c r="BE433" s="603"/>
      <c r="BF433" s="603"/>
      <c r="BG433" s="603"/>
      <c r="BH433" s="603"/>
      <c r="BI433" s="603"/>
      <c r="BJ433" s="603"/>
      <c r="BK433" s="603"/>
      <c r="BL433" s="603"/>
      <c r="BM433" s="603"/>
      <c r="BN433" s="603"/>
      <c r="BO433" s="603"/>
      <c r="BP433" s="603"/>
      <c r="BQ433" s="603"/>
      <c r="BR433" s="603"/>
      <c r="BS433" s="603"/>
      <c r="BT433" s="603"/>
      <c r="BU433" s="603"/>
      <c r="BV433" s="603"/>
      <c r="BW433" s="603"/>
      <c r="BX433" s="603"/>
      <c r="BY433" s="603"/>
      <c r="BZ433" s="603"/>
      <c r="CA433" s="603"/>
      <c r="CB433" s="603"/>
      <c r="CC433" s="603"/>
      <c r="CD433" s="603"/>
      <c r="CE433" s="603"/>
      <c r="CF433" s="603"/>
      <c r="CG433" s="603"/>
      <c r="CH433" s="603"/>
      <c r="CI433" s="603"/>
      <c r="CJ433" s="603"/>
      <c r="CK433" s="603"/>
    </row>
    <row r="434" spans="1:89" ht="14.25">
      <c r="A434" s="656" t="str">
        <f t="shared" si="62"/>
        <v>35_1_120721_Esc.A_p_er.te</v>
      </c>
      <c r="B434" s="720" t="s">
        <v>6187</v>
      </c>
      <c r="C434" s="720" t="s">
        <v>6188</v>
      </c>
      <c r="D434" s="721">
        <v>35</v>
      </c>
      <c r="E434" s="721">
        <v>1</v>
      </c>
      <c r="F434" s="721" t="s">
        <v>5719</v>
      </c>
      <c r="G434" s="721" t="s">
        <v>5720</v>
      </c>
      <c r="H434" s="721">
        <v>2021</v>
      </c>
      <c r="I434" s="720" t="s">
        <v>6199</v>
      </c>
      <c r="J434" s="730" t="s">
        <v>6258</v>
      </c>
      <c r="K434" s="720"/>
      <c r="L434" s="720" t="s">
        <v>5723</v>
      </c>
      <c r="M434" s="720" t="s">
        <v>2422</v>
      </c>
      <c r="N434" s="661">
        <f t="shared" si="71"/>
        <v>64</v>
      </c>
      <c r="O434" s="370" t="s">
        <v>6208</v>
      </c>
      <c r="P434" s="662" t="s">
        <v>521</v>
      </c>
      <c r="Q434" s="376" t="s">
        <v>522</v>
      </c>
      <c r="R434" s="727" t="s">
        <v>5978</v>
      </c>
      <c r="S434" s="376">
        <v>3</v>
      </c>
      <c r="T434" s="376">
        <v>3</v>
      </c>
      <c r="U434" s="376">
        <v>0</v>
      </c>
      <c r="V434" s="376">
        <v>0</v>
      </c>
      <c r="W434" s="370"/>
      <c r="X434" s="663">
        <v>270225</v>
      </c>
      <c r="Y434" s="727" t="s">
        <v>78</v>
      </c>
      <c r="Z434" s="596" t="s">
        <v>6264</v>
      </c>
      <c r="AA434" s="766"/>
      <c r="AB434" s="596" t="str">
        <f t="shared" si="63"/>
        <v>Unique</v>
      </c>
      <c r="AC434" s="603"/>
      <c r="AD434" s="603"/>
      <c r="AE434" s="603"/>
      <c r="AF434" s="603"/>
      <c r="AG434" s="603"/>
      <c r="AH434" s="603"/>
      <c r="AI434" s="603"/>
      <c r="AJ434" s="603"/>
      <c r="AK434" s="603"/>
      <c r="AL434" s="603"/>
      <c r="AM434" s="603"/>
      <c r="AN434" s="603"/>
      <c r="AO434" s="603"/>
      <c r="AP434" s="603"/>
      <c r="AQ434" s="603"/>
      <c r="AR434" s="603"/>
      <c r="AS434" s="603"/>
      <c r="AT434" s="603"/>
      <c r="AU434" s="603"/>
      <c r="AV434" s="603"/>
      <c r="AW434" s="603"/>
      <c r="AX434" s="603"/>
      <c r="AY434" s="603"/>
      <c r="AZ434" s="603"/>
      <c r="BA434" s="603"/>
      <c r="BB434" s="603"/>
      <c r="BC434" s="603"/>
      <c r="BD434" s="603"/>
      <c r="BE434" s="603"/>
      <c r="BF434" s="603"/>
      <c r="BG434" s="603"/>
      <c r="BH434" s="603"/>
      <c r="BI434" s="603"/>
      <c r="BJ434" s="603"/>
      <c r="BK434" s="603"/>
      <c r="BL434" s="603"/>
      <c r="BM434" s="603"/>
      <c r="BN434" s="603"/>
      <c r="BO434" s="603"/>
      <c r="BP434" s="603"/>
      <c r="BQ434" s="603"/>
      <c r="BR434" s="603"/>
      <c r="BS434" s="603"/>
      <c r="BT434" s="603"/>
      <c r="BU434" s="603"/>
      <c r="BV434" s="603"/>
      <c r="BW434" s="603"/>
      <c r="BX434" s="603"/>
      <c r="BY434" s="603"/>
      <c r="BZ434" s="603"/>
      <c r="CA434" s="603"/>
      <c r="CB434" s="603"/>
      <c r="CC434" s="603"/>
      <c r="CD434" s="603"/>
      <c r="CE434" s="603"/>
      <c r="CF434" s="603"/>
      <c r="CG434" s="603"/>
      <c r="CH434" s="603"/>
      <c r="CI434" s="603"/>
      <c r="CJ434" s="603"/>
      <c r="CK434" s="603"/>
    </row>
    <row r="435" spans="1:89" ht="14.25">
      <c r="A435" s="656" t="str">
        <f t="shared" si="62"/>
        <v>35_1_120721_Esc.A_p_ep.ba</v>
      </c>
      <c r="B435" s="720" t="s">
        <v>6187</v>
      </c>
      <c r="C435" s="720" t="s">
        <v>6188</v>
      </c>
      <c r="D435" s="721">
        <v>35</v>
      </c>
      <c r="E435" s="721">
        <v>1</v>
      </c>
      <c r="F435" s="721" t="s">
        <v>5719</v>
      </c>
      <c r="G435" s="721" t="s">
        <v>5720</v>
      </c>
      <c r="H435" s="721">
        <v>2021</v>
      </c>
      <c r="I435" s="720" t="s">
        <v>6199</v>
      </c>
      <c r="J435" s="730" t="s">
        <v>6258</v>
      </c>
      <c r="K435" s="720"/>
      <c r="L435" s="720" t="s">
        <v>5723</v>
      </c>
      <c r="M435" s="720" t="s">
        <v>2422</v>
      </c>
      <c r="N435" s="661">
        <f t="shared" si="71"/>
        <v>64</v>
      </c>
      <c r="O435" s="370" t="s">
        <v>6208</v>
      </c>
      <c r="P435" s="662" t="s">
        <v>84</v>
      </c>
      <c r="Q435" s="370" t="s">
        <v>1164</v>
      </c>
      <c r="R435" s="727" t="s">
        <v>5978</v>
      </c>
      <c r="S435" s="376">
        <v>13</v>
      </c>
      <c r="T435" s="376">
        <v>4</v>
      </c>
      <c r="U435" s="376">
        <v>9</v>
      </c>
      <c r="V435" s="376">
        <v>0</v>
      </c>
      <c r="W435" s="370"/>
      <c r="X435" s="663">
        <v>270225</v>
      </c>
      <c r="Y435" s="727" t="s">
        <v>78</v>
      </c>
      <c r="Z435" s="596" t="s">
        <v>6265</v>
      </c>
      <c r="AA435" s="766"/>
      <c r="AB435" s="596" t="str">
        <f t="shared" si="63"/>
        <v>Unique</v>
      </c>
      <c r="AC435" s="603"/>
      <c r="AD435" s="603"/>
      <c r="AE435" s="603"/>
      <c r="AF435" s="603"/>
      <c r="AG435" s="603"/>
      <c r="AH435" s="603"/>
      <c r="AI435" s="603"/>
      <c r="AJ435" s="603"/>
      <c r="AK435" s="603"/>
      <c r="AL435" s="603"/>
      <c r="AM435" s="603"/>
      <c r="AN435" s="603"/>
      <c r="AO435" s="603"/>
      <c r="AP435" s="603"/>
      <c r="AQ435" s="603"/>
      <c r="AR435" s="603"/>
      <c r="AS435" s="603"/>
      <c r="AT435" s="603"/>
      <c r="AU435" s="603"/>
      <c r="AV435" s="603"/>
      <c r="AW435" s="603"/>
      <c r="AX435" s="603"/>
      <c r="AY435" s="603"/>
      <c r="AZ435" s="603"/>
      <c r="BA435" s="603"/>
      <c r="BB435" s="603"/>
      <c r="BC435" s="603"/>
      <c r="BD435" s="603"/>
      <c r="BE435" s="603"/>
      <c r="BF435" s="603"/>
      <c r="BG435" s="603"/>
      <c r="BH435" s="603"/>
      <c r="BI435" s="603"/>
      <c r="BJ435" s="603"/>
      <c r="BK435" s="603"/>
      <c r="BL435" s="603"/>
      <c r="BM435" s="603"/>
      <c r="BN435" s="603"/>
      <c r="BO435" s="603"/>
      <c r="BP435" s="603"/>
      <c r="BQ435" s="603"/>
      <c r="BR435" s="603"/>
      <c r="BS435" s="603"/>
      <c r="BT435" s="603"/>
      <c r="BU435" s="603"/>
      <c r="BV435" s="603"/>
      <c r="BW435" s="603"/>
      <c r="BX435" s="603"/>
      <c r="BY435" s="603"/>
      <c r="BZ435" s="603"/>
      <c r="CA435" s="603"/>
      <c r="CB435" s="603"/>
      <c r="CC435" s="603"/>
      <c r="CD435" s="603"/>
      <c r="CE435" s="603"/>
      <c r="CF435" s="603"/>
      <c r="CG435" s="603"/>
      <c r="CH435" s="603"/>
      <c r="CI435" s="603"/>
      <c r="CJ435" s="603"/>
      <c r="CK435" s="603"/>
    </row>
    <row r="436" spans="1:89" ht="14.25">
      <c r="A436" s="656" t="str">
        <f t="shared" si="62"/>
        <v>21_1_200921_Erp.B_p_he.pe</v>
      </c>
      <c r="B436" s="712" t="s">
        <v>6128</v>
      </c>
      <c r="C436" s="712" t="s">
        <v>6129</v>
      </c>
      <c r="D436" s="711">
        <v>21</v>
      </c>
      <c r="E436" s="711">
        <v>1</v>
      </c>
      <c r="F436" s="711" t="s">
        <v>122</v>
      </c>
      <c r="G436" s="711" t="s">
        <v>5755</v>
      </c>
      <c r="H436" s="711">
        <v>2021</v>
      </c>
      <c r="I436" s="712" t="s">
        <v>6199</v>
      </c>
      <c r="J436" s="731" t="s">
        <v>6266</v>
      </c>
      <c r="K436" s="712"/>
      <c r="L436" s="712" t="s">
        <v>5723</v>
      </c>
      <c r="M436" s="712" t="s">
        <v>2422</v>
      </c>
      <c r="N436" s="661">
        <f t="shared" ref="N436:N441" si="72">100+71</f>
        <v>171</v>
      </c>
      <c r="O436" s="370" t="s">
        <v>6218</v>
      </c>
      <c r="P436" s="662" t="s">
        <v>543</v>
      </c>
      <c r="Q436" s="376" t="s">
        <v>544</v>
      </c>
      <c r="R436" s="727" t="s">
        <v>5978</v>
      </c>
      <c r="S436" s="376">
        <v>1</v>
      </c>
      <c r="T436" s="376">
        <v>1</v>
      </c>
      <c r="U436" s="376">
        <v>0</v>
      </c>
      <c r="V436" s="376">
        <v>0</v>
      </c>
      <c r="W436" s="370"/>
      <c r="X436" s="663">
        <v>270225</v>
      </c>
      <c r="Y436" s="727" t="s">
        <v>78</v>
      </c>
      <c r="Z436" s="596" t="s">
        <v>6267</v>
      </c>
      <c r="AA436" s="766"/>
      <c r="AB436" s="596" t="str">
        <f t="shared" si="63"/>
        <v>Unique</v>
      </c>
      <c r="AC436" s="603"/>
      <c r="AD436" s="603"/>
      <c r="AE436" s="603"/>
      <c r="AF436" s="603"/>
      <c r="AG436" s="603"/>
      <c r="AH436" s="603"/>
      <c r="AI436" s="603"/>
      <c r="AJ436" s="603"/>
      <c r="AK436" s="603"/>
      <c r="AL436" s="603"/>
      <c r="AM436" s="603"/>
      <c r="AN436" s="603"/>
      <c r="AO436" s="603"/>
      <c r="AP436" s="603"/>
      <c r="AQ436" s="603"/>
      <c r="AR436" s="603"/>
      <c r="AS436" s="603"/>
      <c r="AT436" s="603"/>
      <c r="AU436" s="603"/>
      <c r="AV436" s="603"/>
      <c r="AW436" s="603"/>
      <c r="AX436" s="603"/>
      <c r="AY436" s="603"/>
      <c r="AZ436" s="603"/>
      <c r="BA436" s="603"/>
      <c r="BB436" s="603"/>
      <c r="BC436" s="603"/>
      <c r="BD436" s="603"/>
      <c r="BE436" s="603"/>
      <c r="BF436" s="603"/>
      <c r="BG436" s="603"/>
      <c r="BH436" s="603"/>
      <c r="BI436" s="603"/>
      <c r="BJ436" s="603"/>
      <c r="BK436" s="603"/>
      <c r="BL436" s="603"/>
      <c r="BM436" s="603"/>
      <c r="BN436" s="603"/>
      <c r="BO436" s="603"/>
      <c r="BP436" s="603"/>
      <c r="BQ436" s="603"/>
      <c r="BR436" s="603"/>
      <c r="BS436" s="603"/>
      <c r="BT436" s="603"/>
      <c r="BU436" s="603"/>
      <c r="BV436" s="603"/>
      <c r="BW436" s="603"/>
      <c r="BX436" s="603"/>
      <c r="BY436" s="603"/>
      <c r="BZ436" s="603"/>
      <c r="CA436" s="603"/>
      <c r="CB436" s="603"/>
      <c r="CC436" s="603"/>
      <c r="CD436" s="603"/>
      <c r="CE436" s="603"/>
      <c r="CF436" s="603"/>
      <c r="CG436" s="603"/>
      <c r="CH436" s="603"/>
      <c r="CI436" s="603"/>
      <c r="CJ436" s="603"/>
      <c r="CK436" s="603"/>
    </row>
    <row r="437" spans="1:89" ht="14.25">
      <c r="A437" s="656" t="str">
        <f t="shared" si="62"/>
        <v>21_1_200921_Erp.B_p_sp.sc</v>
      </c>
      <c r="B437" s="712" t="s">
        <v>6128</v>
      </c>
      <c r="C437" s="712" t="s">
        <v>6129</v>
      </c>
      <c r="D437" s="711">
        <v>21</v>
      </c>
      <c r="E437" s="711">
        <v>1</v>
      </c>
      <c r="F437" s="711" t="s">
        <v>122</v>
      </c>
      <c r="G437" s="711" t="s">
        <v>5755</v>
      </c>
      <c r="H437" s="711">
        <v>2021</v>
      </c>
      <c r="I437" s="712" t="s">
        <v>6199</v>
      </c>
      <c r="J437" s="731" t="s">
        <v>6266</v>
      </c>
      <c r="K437" s="712"/>
      <c r="L437" s="712" t="s">
        <v>5723</v>
      </c>
      <c r="M437" s="712" t="s">
        <v>2422</v>
      </c>
      <c r="N437" s="661">
        <f t="shared" si="72"/>
        <v>171</v>
      </c>
      <c r="O437" s="370" t="s">
        <v>6218</v>
      </c>
      <c r="P437" s="662" t="s">
        <v>509</v>
      </c>
      <c r="Q437" s="376" t="s">
        <v>510</v>
      </c>
      <c r="R437" s="727" t="s">
        <v>5978</v>
      </c>
      <c r="S437" s="376">
        <v>6</v>
      </c>
      <c r="T437" s="376">
        <v>6</v>
      </c>
      <c r="U437" s="376">
        <v>0</v>
      </c>
      <c r="V437" s="376">
        <v>0</v>
      </c>
      <c r="W437" s="370"/>
      <c r="X437" s="663">
        <v>270225</v>
      </c>
      <c r="Y437" s="727" t="s">
        <v>78</v>
      </c>
      <c r="Z437" s="596" t="s">
        <v>6268</v>
      </c>
      <c r="AA437" s="766"/>
      <c r="AB437" s="596" t="str">
        <f t="shared" si="63"/>
        <v>Unique</v>
      </c>
      <c r="AC437" s="603"/>
      <c r="AD437" s="603"/>
      <c r="AE437" s="603"/>
      <c r="AF437" s="603"/>
      <c r="AG437" s="603"/>
      <c r="AH437" s="603"/>
      <c r="AI437" s="603"/>
      <c r="AJ437" s="603"/>
      <c r="AK437" s="603"/>
      <c r="AL437" s="603"/>
      <c r="AM437" s="603"/>
      <c r="AN437" s="603"/>
      <c r="AO437" s="603"/>
      <c r="AP437" s="603"/>
      <c r="AQ437" s="603"/>
      <c r="AR437" s="603"/>
      <c r="AS437" s="603"/>
      <c r="AT437" s="603"/>
      <c r="AU437" s="603"/>
      <c r="AV437" s="603"/>
      <c r="AW437" s="603"/>
      <c r="AX437" s="603"/>
      <c r="AY437" s="603"/>
      <c r="AZ437" s="603"/>
      <c r="BA437" s="603"/>
      <c r="BB437" s="603"/>
      <c r="BC437" s="603"/>
      <c r="BD437" s="603"/>
      <c r="BE437" s="603"/>
      <c r="BF437" s="603"/>
      <c r="BG437" s="603"/>
      <c r="BH437" s="603"/>
      <c r="BI437" s="603"/>
      <c r="BJ437" s="603"/>
      <c r="BK437" s="603"/>
      <c r="BL437" s="603"/>
      <c r="BM437" s="603"/>
      <c r="BN437" s="603"/>
      <c r="BO437" s="603"/>
      <c r="BP437" s="603"/>
      <c r="BQ437" s="603"/>
      <c r="BR437" s="603"/>
      <c r="BS437" s="603"/>
      <c r="BT437" s="603"/>
      <c r="BU437" s="603"/>
      <c r="BV437" s="603"/>
      <c r="BW437" s="603"/>
      <c r="BX437" s="603"/>
      <c r="BY437" s="603"/>
      <c r="BZ437" s="603"/>
      <c r="CA437" s="603"/>
      <c r="CB437" s="603"/>
      <c r="CC437" s="603"/>
      <c r="CD437" s="603"/>
      <c r="CE437" s="603"/>
      <c r="CF437" s="603"/>
      <c r="CG437" s="603"/>
      <c r="CH437" s="603"/>
      <c r="CI437" s="603"/>
      <c r="CJ437" s="603"/>
      <c r="CK437" s="603"/>
    </row>
    <row r="438" spans="1:89" ht="14.25">
      <c r="A438" s="656" t="str">
        <f t="shared" si="62"/>
        <v>21_1_200921_Erp.B_p_sp.</v>
      </c>
      <c r="B438" s="712" t="s">
        <v>6128</v>
      </c>
      <c r="C438" s="712" t="s">
        <v>6129</v>
      </c>
      <c r="D438" s="711">
        <v>21</v>
      </c>
      <c r="E438" s="711">
        <v>1</v>
      </c>
      <c r="F438" s="711" t="s">
        <v>122</v>
      </c>
      <c r="G438" s="711" t="s">
        <v>5755</v>
      </c>
      <c r="H438" s="711">
        <v>2021</v>
      </c>
      <c r="I438" s="712" t="s">
        <v>6199</v>
      </c>
      <c r="J438" s="731" t="s">
        <v>6266</v>
      </c>
      <c r="K438" s="712"/>
      <c r="L438" s="712" t="s">
        <v>5723</v>
      </c>
      <c r="M438" s="712" t="s">
        <v>2422</v>
      </c>
      <c r="N438" s="661">
        <f t="shared" si="72"/>
        <v>171</v>
      </c>
      <c r="O438" s="370" t="s">
        <v>6218</v>
      </c>
      <c r="P438" s="662" t="s">
        <v>1163</v>
      </c>
      <c r="Q438" s="370" t="s">
        <v>1164</v>
      </c>
      <c r="R438" s="727" t="s">
        <v>5978</v>
      </c>
      <c r="S438" s="376">
        <v>6</v>
      </c>
      <c r="T438" s="376">
        <v>0</v>
      </c>
      <c r="U438" s="376">
        <v>6</v>
      </c>
      <c r="V438" s="376">
        <v>0</v>
      </c>
      <c r="W438" s="370"/>
      <c r="X438" s="663">
        <v>270225</v>
      </c>
      <c r="Y438" s="727" t="s">
        <v>78</v>
      </c>
      <c r="Z438" s="596" t="s">
        <v>6269</v>
      </c>
      <c r="AA438" s="766"/>
      <c r="AB438" s="603" t="str">
        <f t="shared" si="63"/>
        <v>Unique</v>
      </c>
      <c r="AC438" s="603"/>
      <c r="AD438" s="603"/>
      <c r="AE438" s="603"/>
      <c r="AF438" s="603"/>
      <c r="AG438" s="603"/>
      <c r="AH438" s="603"/>
      <c r="AI438" s="603"/>
      <c r="AJ438" s="603"/>
      <c r="AK438" s="603"/>
      <c r="AL438" s="603"/>
      <c r="AM438" s="603"/>
      <c r="AN438" s="603"/>
      <c r="AO438" s="603"/>
      <c r="AP438" s="603"/>
      <c r="AQ438" s="603"/>
      <c r="AR438" s="603"/>
      <c r="AS438" s="603"/>
      <c r="AT438" s="603"/>
      <c r="AU438" s="603"/>
      <c r="AV438" s="603"/>
      <c r="AW438" s="603"/>
      <c r="AX438" s="603"/>
      <c r="AY438" s="603"/>
      <c r="AZ438" s="603"/>
      <c r="BA438" s="603"/>
      <c r="BB438" s="603"/>
      <c r="BC438" s="603"/>
      <c r="BD438" s="603"/>
      <c r="BE438" s="603"/>
      <c r="BF438" s="603"/>
      <c r="BG438" s="603"/>
      <c r="BH438" s="603"/>
      <c r="BI438" s="603"/>
      <c r="BJ438" s="603"/>
      <c r="BK438" s="603"/>
      <c r="BL438" s="603"/>
      <c r="BM438" s="603"/>
      <c r="BN438" s="603"/>
      <c r="BO438" s="603"/>
      <c r="BP438" s="603"/>
      <c r="BQ438" s="603"/>
      <c r="BR438" s="603"/>
      <c r="BS438" s="603"/>
      <c r="BT438" s="603"/>
      <c r="BU438" s="603"/>
      <c r="BV438" s="603"/>
      <c r="BW438" s="603"/>
      <c r="BX438" s="603"/>
      <c r="BY438" s="603"/>
      <c r="BZ438" s="603"/>
      <c r="CA438" s="603"/>
      <c r="CB438" s="603"/>
      <c r="CC438" s="603"/>
      <c r="CD438" s="603"/>
      <c r="CE438" s="603"/>
      <c r="CF438" s="603"/>
      <c r="CG438" s="603"/>
      <c r="CH438" s="603"/>
      <c r="CI438" s="603"/>
      <c r="CJ438" s="603"/>
      <c r="CK438" s="603"/>
    </row>
    <row r="439" spans="1:89" ht="14.25">
      <c r="A439" s="656" t="str">
        <f t="shared" si="62"/>
        <v>21_1_200921_Erp.B_p_er.te</v>
      </c>
      <c r="B439" s="712" t="s">
        <v>6128</v>
      </c>
      <c r="C439" s="712" t="s">
        <v>6129</v>
      </c>
      <c r="D439" s="711">
        <v>21</v>
      </c>
      <c r="E439" s="711">
        <v>1</v>
      </c>
      <c r="F439" s="711" t="s">
        <v>122</v>
      </c>
      <c r="G439" s="711" t="s">
        <v>5755</v>
      </c>
      <c r="H439" s="711">
        <v>2021</v>
      </c>
      <c r="I439" s="712" t="s">
        <v>6199</v>
      </c>
      <c r="J439" s="731" t="s">
        <v>6266</v>
      </c>
      <c r="K439" s="712"/>
      <c r="L439" s="712" t="s">
        <v>5723</v>
      </c>
      <c r="M439" s="712" t="s">
        <v>2422</v>
      </c>
      <c r="N439" s="661">
        <f t="shared" si="72"/>
        <v>171</v>
      </c>
      <c r="O439" s="370" t="s">
        <v>6218</v>
      </c>
      <c r="P439" s="662" t="s">
        <v>521</v>
      </c>
      <c r="Q439" s="376" t="s">
        <v>522</v>
      </c>
      <c r="R439" s="727" t="s">
        <v>5978</v>
      </c>
      <c r="S439" s="376">
        <v>4</v>
      </c>
      <c r="T439" s="376">
        <v>1</v>
      </c>
      <c r="U439" s="376">
        <v>3</v>
      </c>
      <c r="V439" s="376">
        <v>0</v>
      </c>
      <c r="W439" s="370"/>
      <c r="X439" s="663">
        <v>270225</v>
      </c>
      <c r="Y439" s="727" t="s">
        <v>78</v>
      </c>
      <c r="Z439" s="596" t="s">
        <v>6270</v>
      </c>
      <c r="AA439" s="766"/>
      <c r="AB439" s="596" t="str">
        <f t="shared" si="63"/>
        <v>Unique</v>
      </c>
      <c r="AC439" s="603"/>
      <c r="AD439" s="603"/>
      <c r="AE439" s="603"/>
      <c r="AF439" s="603"/>
      <c r="AG439" s="603"/>
      <c r="AH439" s="603"/>
      <c r="AI439" s="603"/>
      <c r="AJ439" s="603"/>
      <c r="AK439" s="603"/>
      <c r="AL439" s="603"/>
      <c r="AM439" s="603"/>
      <c r="AN439" s="603"/>
      <c r="AO439" s="603"/>
      <c r="AP439" s="603"/>
      <c r="AQ439" s="603"/>
      <c r="AR439" s="603"/>
      <c r="AS439" s="603"/>
      <c r="AT439" s="603"/>
      <c r="AU439" s="603"/>
      <c r="AV439" s="603"/>
      <c r="AW439" s="603"/>
      <c r="AX439" s="603"/>
      <c r="AY439" s="603"/>
      <c r="AZ439" s="603"/>
      <c r="BA439" s="603"/>
      <c r="BB439" s="603"/>
      <c r="BC439" s="603"/>
      <c r="BD439" s="603"/>
      <c r="BE439" s="603"/>
      <c r="BF439" s="603"/>
      <c r="BG439" s="603"/>
      <c r="BH439" s="603"/>
      <c r="BI439" s="603"/>
      <c r="BJ439" s="603"/>
      <c r="BK439" s="603"/>
      <c r="BL439" s="603"/>
      <c r="BM439" s="603"/>
      <c r="BN439" s="603"/>
      <c r="BO439" s="603"/>
      <c r="BP439" s="603"/>
      <c r="BQ439" s="603"/>
      <c r="BR439" s="603"/>
      <c r="BS439" s="603"/>
      <c r="BT439" s="603"/>
      <c r="BU439" s="603"/>
      <c r="BV439" s="603"/>
      <c r="BW439" s="603"/>
      <c r="BX439" s="603"/>
      <c r="BY439" s="603"/>
      <c r="BZ439" s="603"/>
      <c r="CA439" s="603"/>
      <c r="CB439" s="603"/>
      <c r="CC439" s="603"/>
      <c r="CD439" s="603"/>
      <c r="CE439" s="603"/>
      <c r="CF439" s="603"/>
      <c r="CG439" s="603"/>
      <c r="CH439" s="603"/>
      <c r="CI439" s="603"/>
      <c r="CJ439" s="603"/>
      <c r="CK439" s="603"/>
    </row>
    <row r="440" spans="1:89" ht="14.25">
      <c r="A440" s="656" t="str">
        <f t="shared" si="62"/>
        <v>21_1_200921_Erp.B_p_sy.pi</v>
      </c>
      <c r="B440" s="712" t="s">
        <v>6128</v>
      </c>
      <c r="C440" s="712" t="s">
        <v>6129</v>
      </c>
      <c r="D440" s="711">
        <v>21</v>
      </c>
      <c r="E440" s="711">
        <v>1</v>
      </c>
      <c r="F440" s="711" t="s">
        <v>122</v>
      </c>
      <c r="G440" s="711" t="s">
        <v>5755</v>
      </c>
      <c r="H440" s="711">
        <v>2021</v>
      </c>
      <c r="I440" s="712" t="s">
        <v>6199</v>
      </c>
      <c r="J440" s="731" t="s">
        <v>6266</v>
      </c>
      <c r="K440" s="712"/>
      <c r="L440" s="712" t="s">
        <v>5723</v>
      </c>
      <c r="M440" s="712" t="s">
        <v>2422</v>
      </c>
      <c r="N440" s="661">
        <f t="shared" si="72"/>
        <v>171</v>
      </c>
      <c r="O440" s="370" t="s">
        <v>6218</v>
      </c>
      <c r="P440" s="662" t="s">
        <v>176</v>
      </c>
      <c r="Q440" s="376" t="s">
        <v>177</v>
      </c>
      <c r="R440" s="727" t="s">
        <v>5978</v>
      </c>
      <c r="S440" s="376">
        <v>4</v>
      </c>
      <c r="T440" s="376">
        <v>2</v>
      </c>
      <c r="U440" s="376">
        <v>2</v>
      </c>
      <c r="V440" s="376">
        <v>0</v>
      </c>
      <c r="W440" s="370"/>
      <c r="X440" s="663">
        <v>270225</v>
      </c>
      <c r="Y440" s="727" t="s">
        <v>78</v>
      </c>
      <c r="Z440" s="596" t="s">
        <v>6271</v>
      </c>
      <c r="AA440" s="766"/>
      <c r="AB440" s="596" t="str">
        <f t="shared" si="63"/>
        <v>Unique</v>
      </c>
      <c r="AC440" s="603"/>
      <c r="AD440" s="603"/>
      <c r="AE440" s="603"/>
      <c r="AF440" s="603"/>
      <c r="AG440" s="603"/>
      <c r="AH440" s="603"/>
      <c r="AI440" s="603"/>
      <c r="AJ440" s="603"/>
      <c r="AK440" s="603"/>
      <c r="AL440" s="603"/>
      <c r="AM440" s="603"/>
      <c r="AN440" s="603"/>
      <c r="AO440" s="603"/>
      <c r="AP440" s="603"/>
      <c r="AQ440" s="603"/>
      <c r="AR440" s="603"/>
      <c r="AS440" s="603"/>
      <c r="AT440" s="603"/>
      <c r="AU440" s="603"/>
      <c r="AV440" s="603"/>
      <c r="AW440" s="603"/>
      <c r="AX440" s="603"/>
      <c r="AY440" s="603"/>
      <c r="AZ440" s="603"/>
      <c r="BA440" s="603"/>
      <c r="BB440" s="603"/>
      <c r="BC440" s="603"/>
      <c r="BD440" s="603"/>
      <c r="BE440" s="603"/>
      <c r="BF440" s="603"/>
      <c r="BG440" s="603"/>
      <c r="BH440" s="603"/>
      <c r="BI440" s="603"/>
      <c r="BJ440" s="603"/>
      <c r="BK440" s="603"/>
      <c r="BL440" s="603"/>
      <c r="BM440" s="603"/>
      <c r="BN440" s="603"/>
      <c r="BO440" s="603"/>
      <c r="BP440" s="603"/>
      <c r="BQ440" s="603"/>
      <c r="BR440" s="603"/>
      <c r="BS440" s="603"/>
      <c r="BT440" s="603"/>
      <c r="BU440" s="603"/>
      <c r="BV440" s="603"/>
      <c r="BW440" s="603"/>
      <c r="BX440" s="603"/>
      <c r="BY440" s="603"/>
      <c r="BZ440" s="603"/>
      <c r="CA440" s="603"/>
      <c r="CB440" s="603"/>
      <c r="CC440" s="603"/>
      <c r="CD440" s="603"/>
      <c r="CE440" s="603"/>
      <c r="CF440" s="603"/>
      <c r="CG440" s="603"/>
      <c r="CH440" s="603"/>
      <c r="CI440" s="603"/>
      <c r="CJ440" s="603"/>
      <c r="CK440" s="603"/>
    </row>
    <row r="441" spans="1:89" ht="14.25">
      <c r="A441" s="656" t="str">
        <f t="shared" si="62"/>
        <v>21_1_200921_Erp.B_p_xa.co</v>
      </c>
      <c r="B441" s="712" t="s">
        <v>6128</v>
      </c>
      <c r="C441" s="712" t="s">
        <v>6129</v>
      </c>
      <c r="D441" s="711">
        <v>21</v>
      </c>
      <c r="E441" s="711">
        <v>1</v>
      </c>
      <c r="F441" s="711" t="s">
        <v>122</v>
      </c>
      <c r="G441" s="711" t="s">
        <v>5755</v>
      </c>
      <c r="H441" s="711">
        <v>2021</v>
      </c>
      <c r="I441" s="712" t="s">
        <v>6199</v>
      </c>
      <c r="J441" s="731" t="s">
        <v>6266</v>
      </c>
      <c r="K441" s="712"/>
      <c r="L441" s="712" t="s">
        <v>5723</v>
      </c>
      <c r="M441" s="712" t="s">
        <v>2422</v>
      </c>
      <c r="N441" s="661">
        <f t="shared" si="72"/>
        <v>171</v>
      </c>
      <c r="O441" s="370" t="s">
        <v>6218</v>
      </c>
      <c r="P441" s="662" t="s">
        <v>3224</v>
      </c>
      <c r="Q441" s="376" t="s">
        <v>3225</v>
      </c>
      <c r="R441" s="727" t="s">
        <v>5978</v>
      </c>
      <c r="S441" s="376">
        <v>1</v>
      </c>
      <c r="T441" s="376">
        <v>1</v>
      </c>
      <c r="U441" s="376">
        <v>0</v>
      </c>
      <c r="V441" s="376">
        <v>0</v>
      </c>
      <c r="W441" s="370"/>
      <c r="X441" s="663">
        <v>270225</v>
      </c>
      <c r="Y441" s="727" t="s">
        <v>78</v>
      </c>
      <c r="Z441" s="596" t="s">
        <v>6272</v>
      </c>
      <c r="AA441" s="766"/>
      <c r="AB441" s="596" t="str">
        <f t="shared" si="63"/>
        <v>Unique</v>
      </c>
      <c r="AC441" s="603"/>
      <c r="AD441" s="603"/>
      <c r="AE441" s="603"/>
      <c r="AF441" s="603"/>
      <c r="AG441" s="603"/>
      <c r="AH441" s="603"/>
      <c r="AI441" s="603"/>
      <c r="AJ441" s="603"/>
      <c r="AK441" s="603"/>
      <c r="AL441" s="603"/>
      <c r="AM441" s="603"/>
      <c r="AN441" s="603"/>
      <c r="AO441" s="603"/>
      <c r="AP441" s="603"/>
      <c r="AQ441" s="603"/>
      <c r="AR441" s="603"/>
      <c r="AS441" s="603"/>
      <c r="AT441" s="603"/>
      <c r="AU441" s="603"/>
      <c r="AV441" s="603"/>
      <c r="AW441" s="603"/>
      <c r="AX441" s="603"/>
      <c r="AY441" s="603"/>
      <c r="AZ441" s="603"/>
      <c r="BA441" s="603"/>
      <c r="BB441" s="603"/>
      <c r="BC441" s="603"/>
      <c r="BD441" s="603"/>
      <c r="BE441" s="603"/>
      <c r="BF441" s="603"/>
      <c r="BG441" s="603"/>
      <c r="BH441" s="603"/>
      <c r="BI441" s="603"/>
      <c r="BJ441" s="603"/>
      <c r="BK441" s="603"/>
      <c r="BL441" s="603"/>
      <c r="BM441" s="603"/>
      <c r="BN441" s="603"/>
      <c r="BO441" s="603"/>
      <c r="BP441" s="603"/>
      <c r="BQ441" s="603"/>
      <c r="BR441" s="603"/>
      <c r="BS441" s="603"/>
      <c r="BT441" s="603"/>
      <c r="BU441" s="603"/>
      <c r="BV441" s="603"/>
      <c r="BW441" s="603"/>
      <c r="BX441" s="603"/>
      <c r="BY441" s="603"/>
      <c r="BZ441" s="603"/>
      <c r="CA441" s="603"/>
      <c r="CB441" s="603"/>
      <c r="CC441" s="603"/>
      <c r="CD441" s="603"/>
      <c r="CE441" s="603"/>
      <c r="CF441" s="603"/>
      <c r="CG441" s="603"/>
      <c r="CH441" s="603"/>
      <c r="CI441" s="603"/>
      <c r="CJ441" s="603"/>
      <c r="CK441" s="603"/>
    </row>
    <row r="442" spans="1:89" ht="14.25">
      <c r="A442" s="656" t="str">
        <f t="shared" si="62"/>
        <v>26_1_120721_H_p_sp.sc</v>
      </c>
      <c r="B442" s="718" t="s">
        <v>6176</v>
      </c>
      <c r="C442" s="718" t="s">
        <v>6177</v>
      </c>
      <c r="D442" s="719">
        <v>26</v>
      </c>
      <c r="E442" s="719">
        <v>1</v>
      </c>
      <c r="F442" s="719" t="s">
        <v>5719</v>
      </c>
      <c r="G442" s="719" t="s">
        <v>5720</v>
      </c>
      <c r="H442" s="719">
        <v>2021</v>
      </c>
      <c r="I442" s="718" t="s">
        <v>6199</v>
      </c>
      <c r="J442" s="718" t="s">
        <v>6017</v>
      </c>
      <c r="K442" s="718"/>
      <c r="L442" s="718" t="s">
        <v>5723</v>
      </c>
      <c r="M442" s="718" t="s">
        <v>2422</v>
      </c>
      <c r="N442" s="661">
        <f t="shared" ref="N442:N446" si="73">20+20+20+30+17</f>
        <v>107</v>
      </c>
      <c r="O442" s="370" t="s">
        <v>6245</v>
      </c>
      <c r="P442" s="662" t="s">
        <v>509</v>
      </c>
      <c r="Q442" s="376" t="s">
        <v>510</v>
      </c>
      <c r="R442" s="727" t="s">
        <v>5978</v>
      </c>
      <c r="S442" s="376">
        <v>19</v>
      </c>
      <c r="T442" s="376">
        <v>19</v>
      </c>
      <c r="U442" s="376">
        <v>0</v>
      </c>
      <c r="V442" s="376">
        <v>0</v>
      </c>
      <c r="W442" s="370"/>
      <c r="X442" s="663">
        <v>270225</v>
      </c>
      <c r="Y442" s="727" t="s">
        <v>78</v>
      </c>
      <c r="Z442" s="596" t="s">
        <v>6273</v>
      </c>
      <c r="AA442" s="766"/>
      <c r="AB442" s="596" t="str">
        <f t="shared" si="63"/>
        <v>Unique</v>
      </c>
      <c r="AC442" s="603"/>
      <c r="AD442" s="603"/>
      <c r="AE442" s="603"/>
      <c r="AF442" s="603"/>
      <c r="AG442" s="603"/>
      <c r="AH442" s="603"/>
      <c r="AI442" s="603"/>
      <c r="AJ442" s="603"/>
      <c r="AK442" s="603"/>
      <c r="AL442" s="603"/>
      <c r="AM442" s="603"/>
      <c r="AN442" s="603"/>
      <c r="AO442" s="603"/>
      <c r="AP442" s="603"/>
      <c r="AQ442" s="603"/>
      <c r="AR442" s="603"/>
      <c r="AS442" s="603"/>
      <c r="AT442" s="603"/>
      <c r="AU442" s="603"/>
      <c r="AV442" s="603"/>
      <c r="AW442" s="603"/>
      <c r="AX442" s="603"/>
      <c r="AY442" s="603"/>
      <c r="AZ442" s="603"/>
      <c r="BA442" s="603"/>
      <c r="BB442" s="603"/>
      <c r="BC442" s="603"/>
      <c r="BD442" s="603"/>
      <c r="BE442" s="603"/>
      <c r="BF442" s="603"/>
      <c r="BG442" s="603"/>
      <c r="BH442" s="603"/>
      <c r="BI442" s="603"/>
      <c r="BJ442" s="603"/>
      <c r="BK442" s="603"/>
      <c r="BL442" s="603"/>
      <c r="BM442" s="603"/>
      <c r="BN442" s="603"/>
      <c r="BO442" s="603"/>
      <c r="BP442" s="603"/>
      <c r="BQ442" s="603"/>
      <c r="BR442" s="603"/>
      <c r="BS442" s="603"/>
      <c r="BT442" s="603"/>
      <c r="BU442" s="603"/>
      <c r="BV442" s="603"/>
      <c r="BW442" s="603"/>
      <c r="BX442" s="603"/>
      <c r="BY442" s="603"/>
      <c r="BZ442" s="603"/>
      <c r="CA442" s="603"/>
      <c r="CB442" s="603"/>
      <c r="CC442" s="603"/>
      <c r="CD442" s="603"/>
      <c r="CE442" s="603"/>
      <c r="CF442" s="603"/>
      <c r="CG442" s="603"/>
      <c r="CH442" s="603"/>
      <c r="CI442" s="603"/>
      <c r="CJ442" s="603"/>
      <c r="CK442" s="603"/>
    </row>
    <row r="443" spans="1:89" ht="14.25">
      <c r="A443" s="656" t="str">
        <f t="shared" si="62"/>
        <v>26_1_120721_H_p_vo.bo</v>
      </c>
      <c r="B443" s="718" t="s">
        <v>6176</v>
      </c>
      <c r="C443" s="718" t="s">
        <v>6177</v>
      </c>
      <c r="D443" s="719">
        <v>26</v>
      </c>
      <c r="E443" s="719">
        <v>1</v>
      </c>
      <c r="F443" s="719" t="s">
        <v>5719</v>
      </c>
      <c r="G443" s="719" t="s">
        <v>5720</v>
      </c>
      <c r="H443" s="719">
        <v>2021</v>
      </c>
      <c r="I443" s="718" t="s">
        <v>6199</v>
      </c>
      <c r="J443" s="718" t="s">
        <v>6017</v>
      </c>
      <c r="K443" s="718"/>
      <c r="L443" s="718" t="s">
        <v>5723</v>
      </c>
      <c r="M443" s="718" t="s">
        <v>2422</v>
      </c>
      <c r="N443" s="661">
        <f t="shared" si="73"/>
        <v>107</v>
      </c>
      <c r="O443" s="370" t="s">
        <v>6245</v>
      </c>
      <c r="P443" s="662" t="s">
        <v>366</v>
      </c>
      <c r="Q443" s="376" t="s">
        <v>367</v>
      </c>
      <c r="R443" s="727" t="s">
        <v>5978</v>
      </c>
      <c r="S443" s="376">
        <v>1</v>
      </c>
      <c r="T443" s="376">
        <v>0</v>
      </c>
      <c r="U443" s="376">
        <v>1</v>
      </c>
      <c r="V443" s="376">
        <v>0</v>
      </c>
      <c r="W443" s="370"/>
      <c r="X443" s="663">
        <v>270225</v>
      </c>
      <c r="Y443" s="727" t="s">
        <v>78</v>
      </c>
      <c r="Z443" s="596" t="s">
        <v>6274</v>
      </c>
      <c r="AA443" s="766"/>
      <c r="AB443" s="596" t="str">
        <f t="shared" si="63"/>
        <v>Unique</v>
      </c>
      <c r="AC443" s="603"/>
      <c r="AD443" s="603"/>
      <c r="AE443" s="603"/>
      <c r="AF443" s="603"/>
      <c r="AG443" s="603"/>
      <c r="AH443" s="603"/>
      <c r="AI443" s="603"/>
      <c r="AJ443" s="603"/>
      <c r="AK443" s="603"/>
      <c r="AL443" s="603"/>
      <c r="AM443" s="603"/>
      <c r="AN443" s="603"/>
      <c r="AO443" s="603"/>
      <c r="AP443" s="603"/>
      <c r="AQ443" s="603"/>
      <c r="AR443" s="603"/>
      <c r="AS443" s="603"/>
      <c r="AT443" s="603"/>
      <c r="AU443" s="603"/>
      <c r="AV443" s="603"/>
      <c r="AW443" s="603"/>
      <c r="AX443" s="603"/>
      <c r="AY443" s="603"/>
      <c r="AZ443" s="603"/>
      <c r="BA443" s="603"/>
      <c r="BB443" s="603"/>
      <c r="BC443" s="603"/>
      <c r="BD443" s="603"/>
      <c r="BE443" s="603"/>
      <c r="BF443" s="603"/>
      <c r="BG443" s="603"/>
      <c r="BH443" s="603"/>
      <c r="BI443" s="603"/>
      <c r="BJ443" s="603"/>
      <c r="BK443" s="603"/>
      <c r="BL443" s="603"/>
      <c r="BM443" s="603"/>
      <c r="BN443" s="603"/>
      <c r="BO443" s="603"/>
      <c r="BP443" s="603"/>
      <c r="BQ443" s="603"/>
      <c r="BR443" s="603"/>
      <c r="BS443" s="603"/>
      <c r="BT443" s="603"/>
      <c r="BU443" s="603"/>
      <c r="BV443" s="603"/>
      <c r="BW443" s="603"/>
      <c r="BX443" s="603"/>
      <c r="BY443" s="603"/>
      <c r="BZ443" s="603"/>
      <c r="CA443" s="603"/>
      <c r="CB443" s="603"/>
      <c r="CC443" s="603"/>
      <c r="CD443" s="603"/>
      <c r="CE443" s="603"/>
      <c r="CF443" s="603"/>
      <c r="CG443" s="603"/>
      <c r="CH443" s="603"/>
      <c r="CI443" s="603"/>
      <c r="CJ443" s="603"/>
      <c r="CK443" s="603"/>
    </row>
    <row r="444" spans="1:89" ht="14.25">
      <c r="A444" s="656" t="str">
        <f t="shared" si="62"/>
        <v>26_1_120721_H_p_sy.pi</v>
      </c>
      <c r="B444" s="718" t="s">
        <v>6176</v>
      </c>
      <c r="C444" s="718" t="s">
        <v>6177</v>
      </c>
      <c r="D444" s="719">
        <v>26</v>
      </c>
      <c r="E444" s="719">
        <v>1</v>
      </c>
      <c r="F444" s="719" t="s">
        <v>5719</v>
      </c>
      <c r="G444" s="719" t="s">
        <v>5720</v>
      </c>
      <c r="H444" s="719">
        <v>2021</v>
      </c>
      <c r="I444" s="718" t="s">
        <v>6199</v>
      </c>
      <c r="J444" s="718" t="s">
        <v>6017</v>
      </c>
      <c r="K444" s="718"/>
      <c r="L444" s="718" t="s">
        <v>5723</v>
      </c>
      <c r="M444" s="718" t="s">
        <v>2422</v>
      </c>
      <c r="N444" s="661">
        <f t="shared" si="73"/>
        <v>107</v>
      </c>
      <c r="O444" s="370" t="s">
        <v>6245</v>
      </c>
      <c r="P444" s="662" t="s">
        <v>176</v>
      </c>
      <c r="Q444" s="376" t="s">
        <v>177</v>
      </c>
      <c r="R444" s="727" t="s">
        <v>5978</v>
      </c>
      <c r="S444" s="376">
        <v>2</v>
      </c>
      <c r="T444" s="376">
        <v>2</v>
      </c>
      <c r="U444" s="376">
        <v>0</v>
      </c>
      <c r="V444" s="376">
        <v>0</v>
      </c>
      <c r="W444" s="370"/>
      <c r="X444" s="663">
        <v>270225</v>
      </c>
      <c r="Y444" s="727" t="s">
        <v>78</v>
      </c>
      <c r="Z444" s="596" t="s">
        <v>6275</v>
      </c>
      <c r="AA444" s="766"/>
      <c r="AB444" s="603" t="str">
        <f t="shared" si="63"/>
        <v>Unique</v>
      </c>
      <c r="AC444" s="603"/>
      <c r="AD444" s="603"/>
      <c r="AE444" s="603"/>
      <c r="AF444" s="603"/>
      <c r="AG444" s="603"/>
      <c r="AH444" s="603"/>
      <c r="AI444" s="603"/>
      <c r="AJ444" s="603"/>
      <c r="AK444" s="603"/>
      <c r="AL444" s="603"/>
      <c r="AM444" s="603"/>
      <c r="AN444" s="603"/>
      <c r="AO444" s="603"/>
      <c r="AP444" s="603"/>
      <c r="AQ444" s="603"/>
      <c r="AR444" s="603"/>
      <c r="AS444" s="603"/>
      <c r="AT444" s="603"/>
      <c r="AU444" s="603"/>
      <c r="AV444" s="603"/>
      <c r="AW444" s="603"/>
      <c r="AX444" s="603"/>
      <c r="AY444" s="603"/>
      <c r="AZ444" s="603"/>
      <c r="BA444" s="603"/>
      <c r="BB444" s="603"/>
      <c r="BC444" s="603"/>
      <c r="BD444" s="603"/>
      <c r="BE444" s="603"/>
      <c r="BF444" s="603"/>
      <c r="BG444" s="603"/>
      <c r="BH444" s="603"/>
      <c r="BI444" s="603"/>
      <c r="BJ444" s="603"/>
      <c r="BK444" s="603"/>
      <c r="BL444" s="603"/>
      <c r="BM444" s="603"/>
      <c r="BN444" s="603"/>
      <c r="BO444" s="603"/>
      <c r="BP444" s="603"/>
      <c r="BQ444" s="603"/>
      <c r="BR444" s="603"/>
      <c r="BS444" s="603"/>
      <c r="BT444" s="603"/>
      <c r="BU444" s="603"/>
      <c r="BV444" s="603"/>
      <c r="BW444" s="603"/>
      <c r="BX444" s="603"/>
      <c r="BY444" s="603"/>
      <c r="BZ444" s="603"/>
      <c r="CA444" s="603"/>
      <c r="CB444" s="603"/>
      <c r="CC444" s="603"/>
      <c r="CD444" s="603"/>
      <c r="CE444" s="603"/>
      <c r="CF444" s="603"/>
      <c r="CG444" s="603"/>
      <c r="CH444" s="603"/>
      <c r="CI444" s="603"/>
      <c r="CJ444" s="603"/>
      <c r="CK444" s="603"/>
    </row>
    <row r="445" spans="1:89" ht="14.25">
      <c r="A445" s="656" t="str">
        <f t="shared" si="62"/>
        <v>26_1_120721_H_p_ep.ba</v>
      </c>
      <c r="B445" s="718" t="s">
        <v>6176</v>
      </c>
      <c r="C445" s="718" t="s">
        <v>6177</v>
      </c>
      <c r="D445" s="719">
        <v>26</v>
      </c>
      <c r="E445" s="719">
        <v>1</v>
      </c>
      <c r="F445" s="719" t="s">
        <v>5719</v>
      </c>
      <c r="G445" s="719" t="s">
        <v>5720</v>
      </c>
      <c r="H445" s="719">
        <v>2021</v>
      </c>
      <c r="I445" s="718" t="s">
        <v>6199</v>
      </c>
      <c r="J445" s="718" t="s">
        <v>6017</v>
      </c>
      <c r="K445" s="718"/>
      <c r="L445" s="718" t="s">
        <v>5723</v>
      </c>
      <c r="M445" s="718" t="s">
        <v>2422</v>
      </c>
      <c r="N445" s="661">
        <f t="shared" si="73"/>
        <v>107</v>
      </c>
      <c r="O445" s="370" t="s">
        <v>6245</v>
      </c>
      <c r="P445" s="662" t="s">
        <v>84</v>
      </c>
      <c r="Q445" s="376" t="s">
        <v>85</v>
      </c>
      <c r="R445" s="727" t="s">
        <v>5978</v>
      </c>
      <c r="S445" s="376">
        <v>13</v>
      </c>
      <c r="T445" s="376">
        <v>4</v>
      </c>
      <c r="U445" s="376">
        <v>9</v>
      </c>
      <c r="V445" s="376">
        <v>0</v>
      </c>
      <c r="W445" s="370"/>
      <c r="X445" s="663">
        <v>270225</v>
      </c>
      <c r="Y445" s="727" t="s">
        <v>78</v>
      </c>
      <c r="Z445" s="596" t="s">
        <v>6276</v>
      </c>
      <c r="AA445" s="766"/>
      <c r="AB445" s="596" t="str">
        <f t="shared" si="63"/>
        <v>Unique</v>
      </c>
      <c r="AC445" s="603"/>
      <c r="AD445" s="603"/>
      <c r="AE445" s="603"/>
      <c r="AF445" s="603"/>
      <c r="AG445" s="603"/>
      <c r="AH445" s="603"/>
      <c r="AI445" s="603"/>
      <c r="AJ445" s="603"/>
      <c r="AK445" s="603"/>
      <c r="AL445" s="603"/>
      <c r="AM445" s="603"/>
      <c r="AN445" s="603"/>
      <c r="AO445" s="603"/>
      <c r="AP445" s="603"/>
      <c r="AQ445" s="603"/>
      <c r="AR445" s="603"/>
      <c r="AS445" s="603"/>
      <c r="AT445" s="603"/>
      <c r="AU445" s="603"/>
      <c r="AV445" s="603"/>
      <c r="AW445" s="603"/>
      <c r="AX445" s="603"/>
      <c r="AY445" s="603"/>
      <c r="AZ445" s="603"/>
      <c r="BA445" s="603"/>
      <c r="BB445" s="603"/>
      <c r="BC445" s="603"/>
      <c r="BD445" s="603"/>
      <c r="BE445" s="603"/>
      <c r="BF445" s="603"/>
      <c r="BG445" s="603"/>
      <c r="BH445" s="603"/>
      <c r="BI445" s="603"/>
      <c r="BJ445" s="603"/>
      <c r="BK445" s="603"/>
      <c r="BL445" s="603"/>
      <c r="BM445" s="603"/>
      <c r="BN445" s="603"/>
      <c r="BO445" s="603"/>
      <c r="BP445" s="603"/>
      <c r="BQ445" s="603"/>
      <c r="BR445" s="603"/>
      <c r="BS445" s="603"/>
      <c r="BT445" s="603"/>
      <c r="BU445" s="603"/>
      <c r="BV445" s="603"/>
      <c r="BW445" s="603"/>
      <c r="BX445" s="603"/>
      <c r="BY445" s="603"/>
      <c r="BZ445" s="603"/>
      <c r="CA445" s="603"/>
      <c r="CB445" s="603"/>
      <c r="CC445" s="603"/>
      <c r="CD445" s="603"/>
      <c r="CE445" s="603"/>
      <c r="CF445" s="603"/>
      <c r="CG445" s="603"/>
      <c r="CH445" s="603"/>
      <c r="CI445" s="603"/>
      <c r="CJ445" s="603"/>
      <c r="CK445" s="603"/>
    </row>
    <row r="446" spans="1:89" ht="14.25">
      <c r="A446" s="656" t="str">
        <f t="shared" si="62"/>
        <v>26_1_120721_H_p_sp.</v>
      </c>
      <c r="B446" s="718" t="s">
        <v>6176</v>
      </c>
      <c r="C446" s="718" t="s">
        <v>6177</v>
      </c>
      <c r="D446" s="719">
        <v>26</v>
      </c>
      <c r="E446" s="719">
        <v>1</v>
      </c>
      <c r="F446" s="719" t="s">
        <v>5719</v>
      </c>
      <c r="G446" s="719" t="s">
        <v>5720</v>
      </c>
      <c r="H446" s="719">
        <v>2021</v>
      </c>
      <c r="I446" s="718" t="s">
        <v>6199</v>
      </c>
      <c r="J446" s="718" t="s">
        <v>6017</v>
      </c>
      <c r="K446" s="718"/>
      <c r="L446" s="718" t="s">
        <v>5723</v>
      </c>
      <c r="M446" s="718" t="s">
        <v>2422</v>
      </c>
      <c r="N446" s="661">
        <f t="shared" si="73"/>
        <v>107</v>
      </c>
      <c r="O446" s="370" t="s">
        <v>6245</v>
      </c>
      <c r="P446" s="662" t="s">
        <v>1163</v>
      </c>
      <c r="Q446" s="370" t="s">
        <v>1164</v>
      </c>
      <c r="R446" s="727" t="s">
        <v>5978</v>
      </c>
      <c r="S446" s="376">
        <v>42</v>
      </c>
      <c r="T446" s="376">
        <v>0</v>
      </c>
      <c r="U446" s="376">
        <v>42</v>
      </c>
      <c r="V446" s="376">
        <v>0</v>
      </c>
      <c r="W446" s="370"/>
      <c r="X446" s="663">
        <v>270225</v>
      </c>
      <c r="Y446" s="727" t="s">
        <v>78</v>
      </c>
      <c r="Z446" s="596" t="s">
        <v>6277</v>
      </c>
      <c r="AA446" s="766"/>
      <c r="AB446" s="596" t="str">
        <f t="shared" si="63"/>
        <v>Unique</v>
      </c>
      <c r="AC446" s="603"/>
      <c r="AD446" s="603"/>
      <c r="AE446" s="603"/>
      <c r="AF446" s="603"/>
      <c r="AG446" s="603"/>
      <c r="AH446" s="603"/>
      <c r="AI446" s="603"/>
      <c r="AJ446" s="603"/>
      <c r="AK446" s="603"/>
      <c r="AL446" s="603"/>
      <c r="AM446" s="603"/>
      <c r="AN446" s="603"/>
      <c r="AO446" s="603"/>
      <c r="AP446" s="603"/>
      <c r="AQ446" s="603"/>
      <c r="AR446" s="603"/>
      <c r="AS446" s="603"/>
      <c r="AT446" s="603"/>
      <c r="AU446" s="603"/>
      <c r="AV446" s="603"/>
      <c r="AW446" s="603"/>
      <c r="AX446" s="603"/>
      <c r="AY446" s="603"/>
      <c r="AZ446" s="603"/>
      <c r="BA446" s="603"/>
      <c r="BB446" s="603"/>
      <c r="BC446" s="603"/>
      <c r="BD446" s="603"/>
      <c r="BE446" s="603"/>
      <c r="BF446" s="603"/>
      <c r="BG446" s="603"/>
      <c r="BH446" s="603"/>
      <c r="BI446" s="603"/>
      <c r="BJ446" s="603"/>
      <c r="BK446" s="603"/>
      <c r="BL446" s="603"/>
      <c r="BM446" s="603"/>
      <c r="BN446" s="603"/>
      <c r="BO446" s="603"/>
      <c r="BP446" s="603"/>
      <c r="BQ446" s="603"/>
      <c r="BR446" s="603"/>
      <c r="BS446" s="603"/>
      <c r="BT446" s="603"/>
      <c r="BU446" s="603"/>
      <c r="BV446" s="603"/>
      <c r="BW446" s="603"/>
      <c r="BX446" s="603"/>
      <c r="BY446" s="603"/>
      <c r="BZ446" s="603"/>
      <c r="CA446" s="603"/>
      <c r="CB446" s="603"/>
      <c r="CC446" s="603"/>
      <c r="CD446" s="603"/>
      <c r="CE446" s="603"/>
      <c r="CF446" s="603"/>
      <c r="CG446" s="603"/>
      <c r="CH446" s="603"/>
      <c r="CI446" s="603"/>
      <c r="CJ446" s="603"/>
      <c r="CK446" s="603"/>
    </row>
    <row r="447" spans="1:89" ht="14.25">
      <c r="A447" s="656" t="str">
        <f t="shared" si="62"/>
        <v>48_1_200921_BI_p_ch.fe</v>
      </c>
      <c r="B447" s="704" t="s">
        <v>6008</v>
      </c>
      <c r="C447" s="704" t="s">
        <v>6009</v>
      </c>
      <c r="D447" s="705">
        <v>48</v>
      </c>
      <c r="E447" s="705">
        <v>1</v>
      </c>
      <c r="F447" s="705" t="s">
        <v>122</v>
      </c>
      <c r="G447" s="705" t="s">
        <v>5755</v>
      </c>
      <c r="H447" s="705">
        <v>2021</v>
      </c>
      <c r="I447" s="704" t="s">
        <v>5976</v>
      </c>
      <c r="J447" s="704" t="s">
        <v>6010</v>
      </c>
      <c r="K447" s="704"/>
      <c r="L447" s="704" t="s">
        <v>5723</v>
      </c>
      <c r="M447" s="704" t="s">
        <v>2422</v>
      </c>
      <c r="N447" s="661">
        <f>43+35</f>
        <v>78</v>
      </c>
      <c r="O447" s="376" t="s">
        <v>6278</v>
      </c>
      <c r="P447" s="662" t="s">
        <v>2378</v>
      </c>
      <c r="Q447" s="376" t="s">
        <v>2379</v>
      </c>
      <c r="R447" s="727" t="s">
        <v>5978</v>
      </c>
      <c r="S447" s="376">
        <v>1</v>
      </c>
      <c r="T447" s="376">
        <v>0</v>
      </c>
      <c r="U447" s="376">
        <v>1</v>
      </c>
      <c r="V447" s="376">
        <v>0</v>
      </c>
      <c r="W447" s="370"/>
      <c r="X447" s="700" t="s">
        <v>4458</v>
      </c>
      <c r="Y447" s="727" t="s">
        <v>78</v>
      </c>
      <c r="Z447" s="596" t="s">
        <v>6279</v>
      </c>
      <c r="AA447" s="766"/>
      <c r="AB447" s="596" t="str">
        <f t="shared" si="63"/>
        <v>Unique</v>
      </c>
      <c r="AC447" s="603"/>
      <c r="AD447" s="603"/>
      <c r="AE447" s="603"/>
      <c r="AF447" s="603"/>
      <c r="AG447" s="603"/>
      <c r="AH447" s="603"/>
      <c r="AI447" s="603"/>
      <c r="AJ447" s="603"/>
      <c r="AK447" s="603"/>
      <c r="AL447" s="603"/>
      <c r="AM447" s="603"/>
      <c r="AN447" s="603"/>
      <c r="AO447" s="603"/>
      <c r="AP447" s="603"/>
      <c r="AQ447" s="603"/>
      <c r="AR447" s="603"/>
      <c r="AS447" s="603"/>
      <c r="AT447" s="603"/>
      <c r="AU447" s="603"/>
      <c r="AV447" s="603"/>
      <c r="AW447" s="603"/>
      <c r="AX447" s="603"/>
      <c r="AY447" s="603"/>
      <c r="AZ447" s="603"/>
      <c r="BA447" s="603"/>
      <c r="BB447" s="603"/>
      <c r="BC447" s="603"/>
      <c r="BD447" s="603"/>
      <c r="BE447" s="603"/>
      <c r="BF447" s="603"/>
      <c r="BG447" s="603"/>
      <c r="BH447" s="603"/>
      <c r="BI447" s="603"/>
      <c r="BJ447" s="603"/>
      <c r="BK447" s="603"/>
      <c r="BL447" s="603"/>
      <c r="BM447" s="603"/>
      <c r="BN447" s="603"/>
      <c r="BO447" s="603"/>
      <c r="BP447" s="603"/>
      <c r="BQ447" s="603"/>
      <c r="BR447" s="603"/>
      <c r="BS447" s="603"/>
      <c r="BT447" s="603"/>
      <c r="BU447" s="603"/>
      <c r="BV447" s="603"/>
      <c r="BW447" s="603"/>
      <c r="BX447" s="603"/>
      <c r="BY447" s="603"/>
      <c r="BZ447" s="603"/>
      <c r="CA447" s="603"/>
      <c r="CB447" s="603"/>
      <c r="CC447" s="603"/>
      <c r="CD447" s="603"/>
      <c r="CE447" s="603"/>
      <c r="CF447" s="603"/>
      <c r="CG447" s="603"/>
      <c r="CH447" s="603"/>
      <c r="CI447" s="603"/>
      <c r="CJ447" s="603"/>
      <c r="CK447" s="603"/>
    </row>
    <row r="448" spans="1:89" ht="14.25">
      <c r="A448" s="656" t="str">
        <f t="shared" si="62"/>
        <v>69_1_310521_HEF_p_ch.ca</v>
      </c>
      <c r="B448" s="666" t="s">
        <v>5974</v>
      </c>
      <c r="C448" s="666" t="s">
        <v>5975</v>
      </c>
      <c r="D448" s="665">
        <v>69</v>
      </c>
      <c r="E448" s="665">
        <v>1</v>
      </c>
      <c r="F448" s="665" t="s">
        <v>5728</v>
      </c>
      <c r="G448" s="665" t="s">
        <v>2084</v>
      </c>
      <c r="H448" s="665">
        <v>2021</v>
      </c>
      <c r="I448" s="666" t="s">
        <v>5976</v>
      </c>
      <c r="J448" s="666" t="s">
        <v>5977</v>
      </c>
      <c r="K448" s="666"/>
      <c r="L448" s="666" t="s">
        <v>5723</v>
      </c>
      <c r="M448" s="666" t="s">
        <v>2422</v>
      </c>
      <c r="N448" s="661">
        <v>17</v>
      </c>
      <c r="O448" s="370"/>
      <c r="P448" s="662" t="s">
        <v>925</v>
      </c>
      <c r="Q448" s="376" t="s">
        <v>926</v>
      </c>
      <c r="R448" s="727" t="s">
        <v>5978</v>
      </c>
      <c r="S448" s="376">
        <v>2</v>
      </c>
      <c r="T448" s="376">
        <v>0</v>
      </c>
      <c r="U448" s="376">
        <v>2</v>
      </c>
      <c r="V448" s="376">
        <v>0</v>
      </c>
      <c r="W448" s="370"/>
      <c r="X448" s="700" t="s">
        <v>4458</v>
      </c>
      <c r="Y448" s="727" t="s">
        <v>78</v>
      </c>
      <c r="Z448" s="596" t="s">
        <v>6280</v>
      </c>
      <c r="AA448" s="766"/>
      <c r="AB448" s="596" t="str">
        <f t="shared" si="63"/>
        <v>Unique</v>
      </c>
      <c r="AC448" s="603"/>
      <c r="AD448" s="603"/>
      <c r="AE448" s="603"/>
      <c r="AF448" s="603"/>
      <c r="AG448" s="603"/>
      <c r="AH448" s="603"/>
      <c r="AI448" s="603"/>
      <c r="AJ448" s="603"/>
      <c r="AK448" s="603"/>
      <c r="AL448" s="603"/>
      <c r="AM448" s="603"/>
      <c r="AN448" s="603"/>
      <c r="AO448" s="603"/>
      <c r="AP448" s="603"/>
      <c r="AQ448" s="603"/>
      <c r="AR448" s="603"/>
      <c r="AS448" s="603"/>
      <c r="AT448" s="603"/>
      <c r="AU448" s="603"/>
      <c r="AV448" s="603"/>
      <c r="AW448" s="603"/>
      <c r="AX448" s="603"/>
      <c r="AY448" s="603"/>
      <c r="AZ448" s="603"/>
      <c r="BA448" s="603"/>
      <c r="BB448" s="603"/>
      <c r="BC448" s="603"/>
      <c r="BD448" s="603"/>
      <c r="BE448" s="603"/>
      <c r="BF448" s="603"/>
      <c r="BG448" s="603"/>
      <c r="BH448" s="603"/>
      <c r="BI448" s="603"/>
      <c r="BJ448" s="603"/>
      <c r="BK448" s="603"/>
      <c r="BL448" s="603"/>
      <c r="BM448" s="603"/>
      <c r="BN448" s="603"/>
      <c r="BO448" s="603"/>
      <c r="BP448" s="603"/>
      <c r="BQ448" s="603"/>
      <c r="BR448" s="603"/>
      <c r="BS448" s="603"/>
      <c r="BT448" s="603"/>
      <c r="BU448" s="603"/>
      <c r="BV448" s="603"/>
      <c r="BW448" s="603"/>
      <c r="BX448" s="603"/>
      <c r="BY448" s="603"/>
      <c r="BZ448" s="603"/>
      <c r="CA448" s="603"/>
      <c r="CB448" s="603"/>
      <c r="CC448" s="603"/>
      <c r="CD448" s="603"/>
      <c r="CE448" s="603"/>
      <c r="CF448" s="603"/>
      <c r="CG448" s="603"/>
      <c r="CH448" s="603"/>
      <c r="CI448" s="603"/>
      <c r="CJ448" s="603"/>
      <c r="CK448" s="603"/>
    </row>
    <row r="449" spans="1:89" ht="14.25">
      <c r="A449" s="656" t="str">
        <f t="shared" si="62"/>
        <v>72_1_170521_HER_p_ch.ca</v>
      </c>
      <c r="B449" s="702" t="s">
        <v>6002</v>
      </c>
      <c r="C449" s="702" t="s">
        <v>6003</v>
      </c>
      <c r="D449" s="703">
        <v>72</v>
      </c>
      <c r="E449" s="703">
        <v>1</v>
      </c>
      <c r="F449" s="703" t="s">
        <v>2325</v>
      </c>
      <c r="G449" s="703" t="s">
        <v>5728</v>
      </c>
      <c r="H449" s="703">
        <v>2021</v>
      </c>
      <c r="I449" s="702" t="s">
        <v>5976</v>
      </c>
      <c r="J449" s="702" t="s">
        <v>6004</v>
      </c>
      <c r="K449" s="702"/>
      <c r="L449" s="702" t="s">
        <v>5723</v>
      </c>
      <c r="M449" s="702" t="s">
        <v>2422</v>
      </c>
      <c r="N449" s="661">
        <v>14</v>
      </c>
      <c r="O449" s="370"/>
      <c r="P449" s="662" t="s">
        <v>925</v>
      </c>
      <c r="Q449" s="376" t="s">
        <v>926</v>
      </c>
      <c r="R449" s="727" t="s">
        <v>5978</v>
      </c>
      <c r="S449" s="376">
        <v>1</v>
      </c>
      <c r="T449" s="376">
        <v>1</v>
      </c>
      <c r="U449" s="376">
        <v>0</v>
      </c>
      <c r="V449" s="376">
        <v>0</v>
      </c>
      <c r="W449" s="370"/>
      <c r="X449" s="700" t="s">
        <v>4458</v>
      </c>
      <c r="Y449" s="727" t="s">
        <v>78</v>
      </c>
      <c r="Z449" s="596" t="s">
        <v>6281</v>
      </c>
      <c r="AA449" s="766"/>
      <c r="AB449" s="596" t="str">
        <f t="shared" si="63"/>
        <v>Unique</v>
      </c>
      <c r="AC449" s="603"/>
      <c r="AD449" s="603"/>
      <c r="AE449" s="603"/>
      <c r="AF449" s="603"/>
      <c r="AG449" s="603"/>
      <c r="AH449" s="603"/>
      <c r="AI449" s="603"/>
      <c r="AJ449" s="603"/>
      <c r="AK449" s="603"/>
      <c r="AL449" s="603"/>
      <c r="AM449" s="603"/>
      <c r="AN449" s="603"/>
      <c r="AO449" s="603"/>
      <c r="AP449" s="603"/>
      <c r="AQ449" s="603"/>
      <c r="AR449" s="603"/>
      <c r="AS449" s="603"/>
      <c r="AT449" s="603"/>
      <c r="AU449" s="603"/>
      <c r="AV449" s="603"/>
      <c r="AW449" s="603"/>
      <c r="AX449" s="603"/>
      <c r="AY449" s="603"/>
      <c r="AZ449" s="603"/>
      <c r="BA449" s="603"/>
      <c r="BB449" s="603"/>
      <c r="BC449" s="603"/>
      <c r="BD449" s="603"/>
      <c r="BE449" s="603"/>
      <c r="BF449" s="603"/>
      <c r="BG449" s="603"/>
      <c r="BH449" s="603"/>
      <c r="BI449" s="603"/>
      <c r="BJ449" s="603"/>
      <c r="BK449" s="603"/>
      <c r="BL449" s="603"/>
      <c r="BM449" s="603"/>
      <c r="BN449" s="603"/>
      <c r="BO449" s="603"/>
      <c r="BP449" s="603"/>
      <c r="BQ449" s="603"/>
      <c r="BR449" s="603"/>
      <c r="BS449" s="603"/>
      <c r="BT449" s="603"/>
      <c r="BU449" s="603"/>
      <c r="BV449" s="603"/>
      <c r="BW449" s="603"/>
      <c r="BX449" s="603"/>
      <c r="BY449" s="603"/>
      <c r="BZ449" s="603"/>
      <c r="CA449" s="603"/>
      <c r="CB449" s="603"/>
      <c r="CC449" s="603"/>
      <c r="CD449" s="603"/>
      <c r="CE449" s="603"/>
      <c r="CF449" s="603"/>
      <c r="CG449" s="603"/>
      <c r="CH449" s="603"/>
      <c r="CI449" s="603"/>
      <c r="CJ449" s="603"/>
      <c r="CK449" s="603"/>
    </row>
    <row r="450" spans="1:89" ht="14.25">
      <c r="A450" s="656" t="str">
        <f t="shared" ref="A450:A513" si="74">D450&amp;"_"&amp;E450&amp;"_"&amp;G450&amp;"_"&amp;J450&amp;"_"&amp;P450</f>
        <v>28_1_120721_D_p_ch.ca</v>
      </c>
      <c r="B450" s="710" t="s">
        <v>6115</v>
      </c>
      <c r="C450" s="710" t="s">
        <v>6116</v>
      </c>
      <c r="D450" s="709">
        <v>28</v>
      </c>
      <c r="E450" s="709">
        <v>1</v>
      </c>
      <c r="F450" s="709" t="s">
        <v>5719</v>
      </c>
      <c r="G450" s="709" t="s">
        <v>5720</v>
      </c>
      <c r="H450" s="709">
        <v>2021</v>
      </c>
      <c r="I450" s="710" t="s">
        <v>6199</v>
      </c>
      <c r="J450" s="710" t="s">
        <v>6117</v>
      </c>
      <c r="K450" s="710"/>
      <c r="L450" s="710" t="s">
        <v>5723</v>
      </c>
      <c r="M450" s="710" t="s">
        <v>2422</v>
      </c>
      <c r="N450" s="661">
        <f>50+25</f>
        <v>75</v>
      </c>
      <c r="O450" s="370" t="s">
        <v>6201</v>
      </c>
      <c r="P450" s="662" t="s">
        <v>925</v>
      </c>
      <c r="Q450" s="376" t="s">
        <v>926</v>
      </c>
      <c r="R450" s="727" t="s">
        <v>5978</v>
      </c>
      <c r="S450" s="376">
        <v>1</v>
      </c>
      <c r="T450" s="376">
        <v>0</v>
      </c>
      <c r="U450" s="376">
        <v>1</v>
      </c>
      <c r="V450" s="376">
        <v>0</v>
      </c>
      <c r="W450" s="370"/>
      <c r="X450" s="700" t="s">
        <v>4458</v>
      </c>
      <c r="Y450" s="727" t="s">
        <v>78</v>
      </c>
      <c r="Z450" s="596" t="s">
        <v>6282</v>
      </c>
      <c r="AA450" s="766"/>
      <c r="AB450" s="596" t="str">
        <f t="shared" ref="AB450:AB513" si="75">IF(COUNTIF(Z:Z, Z450)&gt;1, "Duplicate", "Unique")</f>
        <v>Unique</v>
      </c>
      <c r="AC450" s="603"/>
      <c r="AD450" s="603"/>
      <c r="AE450" s="603"/>
      <c r="AF450" s="603"/>
      <c r="AG450" s="603"/>
      <c r="AH450" s="603"/>
      <c r="AI450" s="603"/>
      <c r="AJ450" s="603"/>
      <c r="AK450" s="603"/>
      <c r="AL450" s="603"/>
      <c r="AM450" s="603"/>
      <c r="AN450" s="603"/>
      <c r="AO450" s="603"/>
      <c r="AP450" s="603"/>
      <c r="AQ450" s="603"/>
      <c r="AR450" s="603"/>
      <c r="AS450" s="603"/>
      <c r="AT450" s="603"/>
      <c r="AU450" s="603"/>
      <c r="AV450" s="603"/>
      <c r="AW450" s="603"/>
      <c r="AX450" s="603"/>
      <c r="AY450" s="603"/>
      <c r="AZ450" s="603"/>
      <c r="BA450" s="603"/>
      <c r="BB450" s="603"/>
      <c r="BC450" s="603"/>
      <c r="BD450" s="603"/>
      <c r="BE450" s="603"/>
      <c r="BF450" s="603"/>
      <c r="BG450" s="603"/>
      <c r="BH450" s="603"/>
      <c r="BI450" s="603"/>
      <c r="BJ450" s="603"/>
      <c r="BK450" s="603"/>
      <c r="BL450" s="603"/>
      <c r="BM450" s="603"/>
      <c r="BN450" s="603"/>
      <c r="BO450" s="603"/>
      <c r="BP450" s="603"/>
      <c r="BQ450" s="603"/>
      <c r="BR450" s="603"/>
      <c r="BS450" s="603"/>
      <c r="BT450" s="603"/>
      <c r="BU450" s="603"/>
      <c r="BV450" s="603"/>
      <c r="BW450" s="603"/>
      <c r="BX450" s="603"/>
      <c r="BY450" s="603"/>
      <c r="BZ450" s="603"/>
      <c r="CA450" s="603"/>
      <c r="CB450" s="603"/>
      <c r="CC450" s="603"/>
      <c r="CD450" s="603"/>
      <c r="CE450" s="603"/>
      <c r="CF450" s="603"/>
      <c r="CG450" s="603"/>
      <c r="CH450" s="603"/>
      <c r="CI450" s="603"/>
      <c r="CJ450" s="603"/>
      <c r="CK450" s="603"/>
    </row>
    <row r="451" spans="1:89" ht="14.25">
      <c r="A451" s="656" t="str">
        <f t="shared" si="74"/>
        <v>60_2_120721_BE_p_ch.ve</v>
      </c>
      <c r="B451" s="695" t="s">
        <v>5996</v>
      </c>
      <c r="C451" s="695" t="s">
        <v>5997</v>
      </c>
      <c r="D451" s="694">
        <v>60</v>
      </c>
      <c r="E451" s="694">
        <v>2</v>
      </c>
      <c r="F451" s="694" t="s">
        <v>5719</v>
      </c>
      <c r="G451" s="694" t="s">
        <v>5720</v>
      </c>
      <c r="H451" s="694">
        <v>2021</v>
      </c>
      <c r="I451" s="695" t="s">
        <v>5976</v>
      </c>
      <c r="J451" s="695" t="s">
        <v>5998</v>
      </c>
      <c r="K451" s="695"/>
      <c r="L451" s="695" t="s">
        <v>5723</v>
      </c>
      <c r="M451" s="695" t="s">
        <v>2422</v>
      </c>
      <c r="N451" s="661">
        <f>12+17+10+5+7+10+6+5+1+3</f>
        <v>76</v>
      </c>
      <c r="O451" s="370"/>
      <c r="P451" s="662" t="s">
        <v>923</v>
      </c>
      <c r="Q451" s="376" t="s">
        <v>873</v>
      </c>
      <c r="R451" s="727" t="s">
        <v>5978</v>
      </c>
      <c r="S451" s="376">
        <v>1</v>
      </c>
      <c r="T451" s="376">
        <v>0</v>
      </c>
      <c r="U451" s="376">
        <v>1</v>
      </c>
      <c r="V451" s="376">
        <v>0</v>
      </c>
      <c r="W451" s="370"/>
      <c r="X451" s="700" t="s">
        <v>4458</v>
      </c>
      <c r="Y451" s="727" t="s">
        <v>78</v>
      </c>
      <c r="Z451" s="596" t="s">
        <v>6283</v>
      </c>
      <c r="AA451" s="766"/>
      <c r="AB451" s="596" t="str">
        <f t="shared" si="75"/>
        <v>Unique</v>
      </c>
      <c r="AC451" s="603"/>
      <c r="AD451" s="603"/>
      <c r="AE451" s="603"/>
      <c r="AF451" s="603"/>
      <c r="AG451" s="603"/>
      <c r="AH451" s="603"/>
      <c r="AI451" s="603"/>
      <c r="AJ451" s="603"/>
      <c r="AK451" s="603"/>
      <c r="AL451" s="603"/>
      <c r="AM451" s="603"/>
      <c r="AN451" s="603"/>
      <c r="AO451" s="603"/>
      <c r="AP451" s="603"/>
      <c r="AQ451" s="603"/>
      <c r="AR451" s="603"/>
      <c r="AS451" s="603"/>
      <c r="AT451" s="603"/>
      <c r="AU451" s="603"/>
      <c r="AV451" s="603"/>
      <c r="AW451" s="603"/>
      <c r="AX451" s="603"/>
      <c r="AY451" s="603"/>
      <c r="AZ451" s="603"/>
      <c r="BA451" s="603"/>
      <c r="BB451" s="603"/>
      <c r="BC451" s="603"/>
      <c r="BD451" s="603"/>
      <c r="BE451" s="603"/>
      <c r="BF451" s="603"/>
      <c r="BG451" s="603"/>
      <c r="BH451" s="603"/>
      <c r="BI451" s="603"/>
      <c r="BJ451" s="603"/>
      <c r="BK451" s="603"/>
      <c r="BL451" s="603"/>
      <c r="BM451" s="603"/>
      <c r="BN451" s="603"/>
      <c r="BO451" s="603"/>
      <c r="BP451" s="603"/>
      <c r="BQ451" s="603"/>
      <c r="BR451" s="603"/>
      <c r="BS451" s="603"/>
      <c r="BT451" s="603"/>
      <c r="BU451" s="603"/>
      <c r="BV451" s="603"/>
      <c r="BW451" s="603"/>
      <c r="BX451" s="603"/>
      <c r="BY451" s="603"/>
      <c r="BZ451" s="603"/>
      <c r="CA451" s="603"/>
      <c r="CB451" s="603"/>
      <c r="CC451" s="603"/>
      <c r="CD451" s="603"/>
      <c r="CE451" s="603"/>
      <c r="CF451" s="603"/>
      <c r="CG451" s="603"/>
      <c r="CH451" s="603"/>
      <c r="CI451" s="603"/>
      <c r="CJ451" s="603"/>
      <c r="CK451" s="603"/>
    </row>
    <row r="452" spans="1:89" ht="14.25">
      <c r="A452" s="656" t="str">
        <f t="shared" si="74"/>
        <v>60_1_170521_E_p_ch.ca</v>
      </c>
      <c r="B452" s="659" t="s">
        <v>5989</v>
      </c>
      <c r="C452" s="659" t="s">
        <v>5990</v>
      </c>
      <c r="D452" s="658">
        <v>60</v>
      </c>
      <c r="E452" s="658">
        <v>1</v>
      </c>
      <c r="F452" s="658" t="s">
        <v>2325</v>
      </c>
      <c r="G452" s="658" t="s">
        <v>5728</v>
      </c>
      <c r="H452" s="658">
        <v>2021</v>
      </c>
      <c r="I452" s="659" t="s">
        <v>5976</v>
      </c>
      <c r="J452" s="659" t="s">
        <v>5991</v>
      </c>
      <c r="K452" s="659"/>
      <c r="L452" s="659" t="s">
        <v>5723</v>
      </c>
      <c r="M452" s="659" t="s">
        <v>2422</v>
      </c>
      <c r="N452" s="661">
        <v>10</v>
      </c>
      <c r="O452" s="370"/>
      <c r="P452" s="662" t="s">
        <v>925</v>
      </c>
      <c r="Q452" s="376" t="s">
        <v>926</v>
      </c>
      <c r="R452" s="727" t="s">
        <v>5978</v>
      </c>
      <c r="S452" s="376">
        <v>1</v>
      </c>
      <c r="T452" s="376">
        <v>0</v>
      </c>
      <c r="U452" s="376">
        <v>1</v>
      </c>
      <c r="V452" s="376">
        <v>0</v>
      </c>
      <c r="W452" s="370"/>
      <c r="X452" s="700" t="s">
        <v>4458</v>
      </c>
      <c r="Y452" s="727" t="s">
        <v>78</v>
      </c>
      <c r="Z452" s="596" t="s">
        <v>6284</v>
      </c>
      <c r="AA452" s="766"/>
      <c r="AB452" s="596" t="str">
        <f t="shared" si="75"/>
        <v>Unique</v>
      </c>
      <c r="AC452" s="603"/>
      <c r="AD452" s="603"/>
      <c r="AE452" s="603"/>
      <c r="AF452" s="603"/>
      <c r="AG452" s="603"/>
      <c r="AH452" s="603"/>
      <c r="AI452" s="603"/>
      <c r="AJ452" s="603"/>
      <c r="AK452" s="603"/>
      <c r="AL452" s="603"/>
      <c r="AM452" s="603"/>
      <c r="AN452" s="603"/>
      <c r="AO452" s="603"/>
      <c r="AP452" s="603"/>
      <c r="AQ452" s="603"/>
      <c r="AR452" s="603"/>
      <c r="AS452" s="603"/>
      <c r="AT452" s="603"/>
      <c r="AU452" s="603"/>
      <c r="AV452" s="603"/>
      <c r="AW452" s="603"/>
      <c r="AX452" s="603"/>
      <c r="AY452" s="603"/>
      <c r="AZ452" s="603"/>
      <c r="BA452" s="603"/>
      <c r="BB452" s="603"/>
      <c r="BC452" s="603"/>
      <c r="BD452" s="603"/>
      <c r="BE452" s="603"/>
      <c r="BF452" s="603"/>
      <c r="BG452" s="603"/>
      <c r="BH452" s="603"/>
      <c r="BI452" s="603"/>
      <c r="BJ452" s="603"/>
      <c r="BK452" s="603"/>
      <c r="BL452" s="603"/>
      <c r="BM452" s="603"/>
      <c r="BN452" s="603"/>
      <c r="BO452" s="603"/>
      <c r="BP452" s="603"/>
      <c r="BQ452" s="603"/>
      <c r="BR452" s="603"/>
      <c r="BS452" s="603"/>
      <c r="BT452" s="603"/>
      <c r="BU452" s="603"/>
      <c r="BV452" s="603"/>
      <c r="BW452" s="603"/>
      <c r="BX452" s="603"/>
      <c r="BY452" s="603"/>
      <c r="BZ452" s="603"/>
      <c r="CA452" s="603"/>
      <c r="CB452" s="603"/>
      <c r="CC452" s="603"/>
      <c r="CD452" s="603"/>
      <c r="CE452" s="603"/>
      <c r="CF452" s="603"/>
      <c r="CG452" s="603"/>
      <c r="CH452" s="603"/>
      <c r="CI452" s="603"/>
      <c r="CJ452" s="603"/>
      <c r="CK452" s="603"/>
    </row>
    <row r="453" spans="1:89" ht="14.25">
      <c r="A453" s="656" t="str">
        <f t="shared" si="74"/>
        <v>27_1_120721_W.B_p_ch.ve</v>
      </c>
      <c r="B453" s="715" t="s">
        <v>6135</v>
      </c>
      <c r="C453" s="715" t="s">
        <v>6136</v>
      </c>
      <c r="D453" s="713">
        <v>27</v>
      </c>
      <c r="E453" s="713">
        <v>1</v>
      </c>
      <c r="F453" s="713" t="s">
        <v>5719</v>
      </c>
      <c r="G453" s="713" t="s">
        <v>5720</v>
      </c>
      <c r="H453" s="713">
        <v>2021</v>
      </c>
      <c r="I453" s="715" t="s">
        <v>6199</v>
      </c>
      <c r="J453" s="715" t="s">
        <v>6252</v>
      </c>
      <c r="K453" s="715"/>
      <c r="L453" s="715" t="s">
        <v>5723</v>
      </c>
      <c r="M453" s="715" t="s">
        <v>2422</v>
      </c>
      <c r="N453" s="661">
        <f>20+11+12</f>
        <v>43</v>
      </c>
      <c r="O453" s="370" t="s">
        <v>6223</v>
      </c>
      <c r="P453" s="662" t="s">
        <v>923</v>
      </c>
      <c r="Q453" s="376" t="s">
        <v>873</v>
      </c>
      <c r="R453" s="727" t="s">
        <v>5978</v>
      </c>
      <c r="S453" s="376">
        <v>1</v>
      </c>
      <c r="T453" s="376">
        <v>0</v>
      </c>
      <c r="U453" s="376">
        <v>1</v>
      </c>
      <c r="V453" s="376">
        <v>0</v>
      </c>
      <c r="W453" s="370"/>
      <c r="X453" s="700" t="s">
        <v>4458</v>
      </c>
      <c r="Y453" s="727" t="s">
        <v>78</v>
      </c>
      <c r="Z453" s="596" t="s">
        <v>6285</v>
      </c>
      <c r="AA453" s="766"/>
      <c r="AB453" s="596" t="str">
        <f t="shared" si="75"/>
        <v>Unique</v>
      </c>
      <c r="AC453" s="603"/>
      <c r="AD453" s="603"/>
      <c r="AE453" s="603"/>
      <c r="AF453" s="603"/>
      <c r="AG453" s="603"/>
      <c r="AH453" s="603"/>
      <c r="AI453" s="603"/>
      <c r="AJ453" s="603"/>
      <c r="AK453" s="603"/>
      <c r="AL453" s="603"/>
      <c r="AM453" s="603"/>
      <c r="AN453" s="603"/>
      <c r="AO453" s="603"/>
      <c r="AP453" s="603"/>
      <c r="AQ453" s="603"/>
      <c r="AR453" s="603"/>
      <c r="AS453" s="603"/>
      <c r="AT453" s="603"/>
      <c r="AU453" s="603"/>
      <c r="AV453" s="603"/>
      <c r="AW453" s="603"/>
      <c r="AX453" s="603"/>
      <c r="AY453" s="603"/>
      <c r="AZ453" s="603"/>
      <c r="BA453" s="603"/>
      <c r="BB453" s="603"/>
      <c r="BC453" s="603"/>
      <c r="BD453" s="603"/>
      <c r="BE453" s="603"/>
      <c r="BF453" s="603"/>
      <c r="BG453" s="603"/>
      <c r="BH453" s="603"/>
      <c r="BI453" s="603"/>
      <c r="BJ453" s="603"/>
      <c r="BK453" s="603"/>
      <c r="BL453" s="603"/>
      <c r="BM453" s="603"/>
      <c r="BN453" s="603"/>
      <c r="BO453" s="603"/>
      <c r="BP453" s="603"/>
      <c r="BQ453" s="603"/>
      <c r="BR453" s="603"/>
      <c r="BS453" s="603"/>
      <c r="BT453" s="603"/>
      <c r="BU453" s="603"/>
      <c r="BV453" s="603"/>
      <c r="BW453" s="603"/>
      <c r="BX453" s="603"/>
      <c r="BY453" s="603"/>
      <c r="BZ453" s="603"/>
      <c r="CA453" s="603"/>
      <c r="CB453" s="603"/>
      <c r="CC453" s="603"/>
      <c r="CD453" s="603"/>
      <c r="CE453" s="603"/>
      <c r="CF453" s="603"/>
      <c r="CG453" s="603"/>
      <c r="CH453" s="603"/>
      <c r="CI453" s="603"/>
      <c r="CJ453" s="603"/>
      <c r="CK453" s="603"/>
    </row>
    <row r="454" spans="1:89" ht="14.25">
      <c r="A454" s="656" t="str">
        <f t="shared" si="74"/>
        <v>21_1_120721_Erp.B_p__ch.ve</v>
      </c>
      <c r="B454" s="712" t="s">
        <v>6128</v>
      </c>
      <c r="C454" s="712" t="s">
        <v>6129</v>
      </c>
      <c r="D454" s="711">
        <v>21</v>
      </c>
      <c r="E454" s="711">
        <v>1</v>
      </c>
      <c r="F454" s="711" t="s">
        <v>5719</v>
      </c>
      <c r="G454" s="711" t="s">
        <v>5720</v>
      </c>
      <c r="H454" s="711">
        <v>2021</v>
      </c>
      <c r="I454" s="712" t="s">
        <v>6199</v>
      </c>
      <c r="J454" s="712" t="s">
        <v>6217</v>
      </c>
      <c r="K454" s="712"/>
      <c r="L454" s="712" t="s">
        <v>5723</v>
      </c>
      <c r="M454" s="712" t="s">
        <v>2422</v>
      </c>
      <c r="N454" s="661">
        <f>50+42</f>
        <v>92</v>
      </c>
      <c r="O454" s="370" t="s">
        <v>6218</v>
      </c>
      <c r="P454" s="662" t="s">
        <v>923</v>
      </c>
      <c r="Q454" s="376" t="s">
        <v>873</v>
      </c>
      <c r="R454" s="727" t="s">
        <v>5978</v>
      </c>
      <c r="S454" s="376">
        <v>1</v>
      </c>
      <c r="T454" s="376">
        <v>0</v>
      </c>
      <c r="U454" s="376">
        <v>1</v>
      </c>
      <c r="V454" s="376">
        <v>0</v>
      </c>
      <c r="W454" s="370"/>
      <c r="X454" s="700" t="s">
        <v>4458</v>
      </c>
      <c r="Y454" s="727" t="s">
        <v>78</v>
      </c>
      <c r="Z454" s="376" t="s">
        <v>6286</v>
      </c>
      <c r="AA454" s="766"/>
      <c r="AB454" s="596" t="str">
        <f t="shared" si="75"/>
        <v>Unique</v>
      </c>
      <c r="AC454" s="603"/>
      <c r="AD454" s="603"/>
      <c r="AE454" s="603"/>
      <c r="AF454" s="603"/>
      <c r="AG454" s="603"/>
      <c r="AH454" s="603"/>
      <c r="AI454" s="603"/>
      <c r="AJ454" s="603"/>
      <c r="AK454" s="603"/>
      <c r="AL454" s="603"/>
      <c r="AM454" s="603"/>
      <c r="AN454" s="603"/>
      <c r="AO454" s="603"/>
      <c r="AP454" s="603"/>
      <c r="AQ454" s="603"/>
      <c r="AR454" s="603"/>
      <c r="AS454" s="603"/>
      <c r="AT454" s="603"/>
      <c r="AU454" s="603"/>
      <c r="AV454" s="603"/>
      <c r="AW454" s="603"/>
      <c r="AX454" s="603"/>
      <c r="AY454" s="603"/>
      <c r="AZ454" s="603"/>
      <c r="BA454" s="603"/>
      <c r="BB454" s="603"/>
      <c r="BC454" s="603"/>
      <c r="BD454" s="603"/>
      <c r="BE454" s="603"/>
      <c r="BF454" s="603"/>
      <c r="BG454" s="603"/>
      <c r="BH454" s="603"/>
      <c r="BI454" s="603"/>
      <c r="BJ454" s="603"/>
      <c r="BK454" s="603"/>
      <c r="BL454" s="603"/>
      <c r="BM454" s="603"/>
      <c r="BN454" s="603"/>
      <c r="BO454" s="603"/>
      <c r="BP454" s="603"/>
      <c r="BQ454" s="603"/>
      <c r="BR454" s="603"/>
      <c r="BS454" s="603"/>
      <c r="BT454" s="603"/>
      <c r="BU454" s="603"/>
      <c r="BV454" s="603"/>
      <c r="BW454" s="603"/>
      <c r="BX454" s="603"/>
      <c r="BY454" s="603"/>
      <c r="BZ454" s="603"/>
      <c r="CA454" s="603"/>
      <c r="CB454" s="603"/>
      <c r="CC454" s="603"/>
      <c r="CD454" s="603"/>
      <c r="CE454" s="603"/>
      <c r="CF454" s="603"/>
      <c r="CG454" s="603"/>
      <c r="CH454" s="603"/>
      <c r="CI454" s="603"/>
      <c r="CJ454" s="603"/>
      <c r="CK454" s="603"/>
    </row>
    <row r="455" spans="1:89" ht="14.25">
      <c r="A455" s="656" t="str">
        <f t="shared" si="74"/>
        <v>59_1_310521_H_p_ch.ca</v>
      </c>
      <c r="B455" s="706" t="s">
        <v>6015</v>
      </c>
      <c r="C455" s="706" t="s">
        <v>6016</v>
      </c>
      <c r="D455" s="707">
        <v>59</v>
      </c>
      <c r="E455" s="707">
        <v>1</v>
      </c>
      <c r="F455" s="707" t="s">
        <v>5728</v>
      </c>
      <c r="G455" s="707" t="s">
        <v>2084</v>
      </c>
      <c r="H455" s="707">
        <v>2021</v>
      </c>
      <c r="I455" s="706" t="s">
        <v>5976</v>
      </c>
      <c r="J455" s="706" t="s">
        <v>6017</v>
      </c>
      <c r="K455" s="706"/>
      <c r="L455" s="706" t="s">
        <v>5723</v>
      </c>
      <c r="M455" s="706" t="s">
        <v>2422</v>
      </c>
      <c r="N455" s="661">
        <v>7</v>
      </c>
      <c r="O455" s="370"/>
      <c r="P455" s="662" t="s">
        <v>925</v>
      </c>
      <c r="Q455" s="376" t="s">
        <v>926</v>
      </c>
      <c r="R455" s="727" t="s">
        <v>5978</v>
      </c>
      <c r="S455" s="376">
        <v>2</v>
      </c>
      <c r="T455" s="376">
        <v>1</v>
      </c>
      <c r="U455" s="376">
        <v>1</v>
      </c>
      <c r="V455" s="376">
        <v>0</v>
      </c>
      <c r="W455" s="370"/>
      <c r="X455" s="700" t="s">
        <v>4458</v>
      </c>
      <c r="Y455" s="727" t="s">
        <v>78</v>
      </c>
      <c r="Z455" s="596" t="s">
        <v>6287</v>
      </c>
      <c r="AA455" s="766"/>
      <c r="AB455" s="603" t="str">
        <f t="shared" si="75"/>
        <v>Unique</v>
      </c>
      <c r="AC455" s="603"/>
      <c r="AD455" s="603"/>
      <c r="AE455" s="603"/>
      <c r="AF455" s="603"/>
      <c r="AG455" s="603"/>
      <c r="AH455" s="603"/>
      <c r="AI455" s="603"/>
      <c r="AJ455" s="603"/>
      <c r="AK455" s="603"/>
      <c r="AL455" s="603"/>
      <c r="AM455" s="603"/>
      <c r="AN455" s="603"/>
      <c r="AO455" s="603"/>
      <c r="AP455" s="603"/>
      <c r="AQ455" s="603"/>
      <c r="AR455" s="603"/>
      <c r="AS455" s="603"/>
      <c r="AT455" s="603"/>
      <c r="AU455" s="603"/>
      <c r="AV455" s="603"/>
      <c r="AW455" s="603"/>
      <c r="AX455" s="603"/>
      <c r="AY455" s="603"/>
      <c r="AZ455" s="603"/>
      <c r="BA455" s="603"/>
      <c r="BB455" s="603"/>
      <c r="BC455" s="603"/>
      <c r="BD455" s="603"/>
      <c r="BE455" s="603"/>
      <c r="BF455" s="603"/>
      <c r="BG455" s="603"/>
      <c r="BH455" s="603"/>
      <c r="BI455" s="603"/>
      <c r="BJ455" s="603"/>
      <c r="BK455" s="603"/>
      <c r="BL455" s="603"/>
      <c r="BM455" s="603"/>
      <c r="BN455" s="603"/>
      <c r="BO455" s="603"/>
      <c r="BP455" s="603"/>
      <c r="BQ455" s="603"/>
      <c r="BR455" s="603"/>
      <c r="BS455" s="603"/>
      <c r="BT455" s="603"/>
      <c r="BU455" s="603"/>
      <c r="BV455" s="603"/>
      <c r="BW455" s="603"/>
      <c r="BX455" s="603"/>
      <c r="BY455" s="603"/>
      <c r="BZ455" s="603"/>
      <c r="CA455" s="603"/>
      <c r="CB455" s="603"/>
      <c r="CC455" s="603"/>
      <c r="CD455" s="603"/>
      <c r="CE455" s="603"/>
      <c r="CF455" s="603"/>
      <c r="CG455" s="603"/>
      <c r="CH455" s="603"/>
      <c r="CI455" s="603"/>
      <c r="CJ455" s="603"/>
      <c r="CK455" s="603"/>
    </row>
    <row r="456" spans="1:89" ht="14.25">
      <c r="A456" s="656" t="str">
        <f t="shared" si="74"/>
        <v>48_1_310521_BI_p_ch.ca</v>
      </c>
      <c r="B456" s="704" t="s">
        <v>6008</v>
      </c>
      <c r="C456" s="704" t="s">
        <v>6009</v>
      </c>
      <c r="D456" s="705">
        <v>48</v>
      </c>
      <c r="E456" s="705">
        <v>1</v>
      </c>
      <c r="F456" s="705" t="s">
        <v>5728</v>
      </c>
      <c r="G456" s="705" t="s">
        <v>2084</v>
      </c>
      <c r="H456" s="705">
        <v>2021</v>
      </c>
      <c r="I456" s="704" t="s">
        <v>5976</v>
      </c>
      <c r="J456" s="704" t="s">
        <v>6010</v>
      </c>
      <c r="K456" s="704"/>
      <c r="L456" s="704" t="s">
        <v>5723</v>
      </c>
      <c r="M456" s="704" t="s">
        <v>2422</v>
      </c>
      <c r="N456" s="661">
        <v>10</v>
      </c>
      <c r="O456" s="370"/>
      <c r="P456" s="662" t="s">
        <v>925</v>
      </c>
      <c r="Q456" s="376" t="s">
        <v>926</v>
      </c>
      <c r="R456" s="727" t="s">
        <v>5978</v>
      </c>
      <c r="S456" s="376">
        <v>2</v>
      </c>
      <c r="T456" s="376">
        <v>1</v>
      </c>
      <c r="U456" s="376">
        <v>1</v>
      </c>
      <c r="V456" s="376">
        <v>0</v>
      </c>
      <c r="W456" s="370"/>
      <c r="X456" s="700" t="s">
        <v>4458</v>
      </c>
      <c r="Y456" s="727" t="s">
        <v>78</v>
      </c>
      <c r="Z456" s="596" t="s">
        <v>6288</v>
      </c>
      <c r="AA456" s="766"/>
      <c r="AB456" s="596" t="str">
        <f t="shared" si="75"/>
        <v>Unique</v>
      </c>
      <c r="AC456" s="603"/>
      <c r="AD456" s="603"/>
      <c r="AE456" s="603"/>
      <c r="AF456" s="603"/>
      <c r="AG456" s="603"/>
      <c r="AH456" s="603"/>
      <c r="AI456" s="603"/>
      <c r="AJ456" s="603"/>
      <c r="AK456" s="603"/>
      <c r="AL456" s="603"/>
      <c r="AM456" s="603"/>
      <c r="AN456" s="603"/>
      <c r="AO456" s="603"/>
      <c r="AP456" s="603"/>
      <c r="AQ456" s="603"/>
      <c r="AR456" s="603"/>
      <c r="AS456" s="603"/>
      <c r="AT456" s="603"/>
      <c r="AU456" s="603"/>
      <c r="AV456" s="603"/>
      <c r="AW456" s="603"/>
      <c r="AX456" s="603"/>
      <c r="AY456" s="603"/>
      <c r="AZ456" s="603"/>
      <c r="BA456" s="603"/>
      <c r="BB456" s="603"/>
      <c r="BC456" s="603"/>
      <c r="BD456" s="603"/>
      <c r="BE456" s="603"/>
      <c r="BF456" s="603"/>
      <c r="BG456" s="603"/>
      <c r="BH456" s="603"/>
      <c r="BI456" s="603"/>
      <c r="BJ456" s="603"/>
      <c r="BK456" s="603"/>
      <c r="BL456" s="603"/>
      <c r="BM456" s="603"/>
      <c r="BN456" s="603"/>
      <c r="BO456" s="603"/>
      <c r="BP456" s="603"/>
      <c r="BQ456" s="603"/>
      <c r="BR456" s="603"/>
      <c r="BS456" s="603"/>
      <c r="BT456" s="603"/>
      <c r="BU456" s="603"/>
      <c r="BV456" s="603"/>
      <c r="BW456" s="603"/>
      <c r="BX456" s="603"/>
      <c r="BY456" s="603"/>
      <c r="BZ456" s="603"/>
      <c r="CA456" s="603"/>
      <c r="CB456" s="603"/>
      <c r="CC456" s="603"/>
      <c r="CD456" s="603"/>
      <c r="CE456" s="603"/>
      <c r="CF456" s="603"/>
      <c r="CG456" s="603"/>
      <c r="CH456" s="603"/>
      <c r="CI456" s="603"/>
      <c r="CJ456" s="603"/>
      <c r="CK456" s="603"/>
    </row>
    <row r="457" spans="1:89" ht="14.25">
      <c r="A457" s="656" t="str">
        <f t="shared" si="74"/>
        <v>72_1_310521_HER_p_ch.ca</v>
      </c>
      <c r="B457" s="702" t="s">
        <v>6002</v>
      </c>
      <c r="C457" s="702" t="s">
        <v>6003</v>
      </c>
      <c r="D457" s="703">
        <v>72</v>
      </c>
      <c r="E457" s="703">
        <v>1</v>
      </c>
      <c r="F457" s="703" t="s">
        <v>5728</v>
      </c>
      <c r="G457" s="703" t="s">
        <v>2084</v>
      </c>
      <c r="H457" s="703">
        <v>2021</v>
      </c>
      <c r="I457" s="702" t="s">
        <v>5976</v>
      </c>
      <c r="J457" s="702" t="s">
        <v>6004</v>
      </c>
      <c r="K457" s="702"/>
      <c r="L457" s="702" t="s">
        <v>5723</v>
      </c>
      <c r="M457" s="702" t="s">
        <v>2422</v>
      </c>
      <c r="N457" s="661">
        <v>26</v>
      </c>
      <c r="O457" s="370"/>
      <c r="P457" s="662" t="s">
        <v>925</v>
      </c>
      <c r="Q457" s="376" t="s">
        <v>926</v>
      </c>
      <c r="R457" s="727" t="s">
        <v>5978</v>
      </c>
      <c r="S457" s="376">
        <v>3</v>
      </c>
      <c r="T457" s="376">
        <v>1</v>
      </c>
      <c r="U457" s="376">
        <v>2</v>
      </c>
      <c r="V457" s="376">
        <v>0</v>
      </c>
      <c r="W457" s="370"/>
      <c r="X457" s="700" t="s">
        <v>4458</v>
      </c>
      <c r="Y457" s="727" t="s">
        <v>78</v>
      </c>
      <c r="Z457" s="596" t="s">
        <v>6289</v>
      </c>
      <c r="AA457" s="766"/>
      <c r="AB457" s="596" t="str">
        <f t="shared" si="75"/>
        <v>Unique</v>
      </c>
      <c r="AC457" s="603"/>
      <c r="AD457" s="603"/>
      <c r="AE457" s="603"/>
      <c r="AF457" s="603"/>
      <c r="AG457" s="603"/>
      <c r="AH457" s="603"/>
      <c r="AI457" s="603"/>
      <c r="AJ457" s="603"/>
      <c r="AK457" s="603"/>
      <c r="AL457" s="603"/>
      <c r="AM457" s="603"/>
      <c r="AN457" s="603"/>
      <c r="AO457" s="603"/>
      <c r="AP457" s="603"/>
      <c r="AQ457" s="603"/>
      <c r="AR457" s="603"/>
      <c r="AS457" s="603"/>
      <c r="AT457" s="603"/>
      <c r="AU457" s="603"/>
      <c r="AV457" s="603"/>
      <c r="AW457" s="603"/>
      <c r="AX457" s="603"/>
      <c r="AY457" s="603"/>
      <c r="AZ457" s="603"/>
      <c r="BA457" s="603"/>
      <c r="BB457" s="603"/>
      <c r="BC457" s="603"/>
      <c r="BD457" s="603"/>
      <c r="BE457" s="603"/>
      <c r="BF457" s="603"/>
      <c r="BG457" s="603"/>
      <c r="BH457" s="603"/>
      <c r="BI457" s="603"/>
      <c r="BJ457" s="603"/>
      <c r="BK457" s="603"/>
      <c r="BL457" s="603"/>
      <c r="BM457" s="603"/>
      <c r="BN457" s="603"/>
      <c r="BO457" s="603"/>
      <c r="BP457" s="603"/>
      <c r="BQ457" s="603"/>
      <c r="BR457" s="603"/>
      <c r="BS457" s="603"/>
      <c r="BT457" s="603"/>
      <c r="BU457" s="603"/>
      <c r="BV457" s="603"/>
      <c r="BW457" s="603"/>
      <c r="BX457" s="603"/>
      <c r="BY457" s="603"/>
      <c r="BZ457" s="603"/>
      <c r="CA457" s="603"/>
      <c r="CB457" s="603"/>
      <c r="CC457" s="603"/>
      <c r="CD457" s="603"/>
      <c r="CE457" s="603"/>
      <c r="CF457" s="603"/>
      <c r="CG457" s="603"/>
      <c r="CH457" s="603"/>
      <c r="CI457" s="603"/>
      <c r="CJ457" s="603"/>
      <c r="CK457" s="603"/>
    </row>
    <row r="458" spans="1:89" ht="14.25">
      <c r="A458" s="656" t="str">
        <f t="shared" si="74"/>
        <v>60_2_120721_BE_p_sp.sc</v>
      </c>
      <c r="B458" s="695" t="s">
        <v>5996</v>
      </c>
      <c r="C458" s="695" t="s">
        <v>5997</v>
      </c>
      <c r="D458" s="694">
        <v>60</v>
      </c>
      <c r="E458" s="694">
        <v>2</v>
      </c>
      <c r="F458" s="694" t="s">
        <v>5719</v>
      </c>
      <c r="G458" s="694" t="s">
        <v>5720</v>
      </c>
      <c r="H458" s="694">
        <v>2021</v>
      </c>
      <c r="I458" s="695" t="s">
        <v>5976</v>
      </c>
      <c r="J458" s="695" t="s">
        <v>5998</v>
      </c>
      <c r="K458" s="695"/>
      <c r="L458" s="695" t="s">
        <v>5723</v>
      </c>
      <c r="M458" s="695" t="s">
        <v>2422</v>
      </c>
      <c r="N458" s="661">
        <f>12+17+10+5+7+10+6+5+1+3</f>
        <v>76</v>
      </c>
      <c r="O458" s="370"/>
      <c r="P458" s="662" t="s">
        <v>509</v>
      </c>
      <c r="Q458" s="376" t="s">
        <v>510</v>
      </c>
      <c r="R458" s="727" t="s">
        <v>5978</v>
      </c>
      <c r="S458" s="376">
        <v>10</v>
      </c>
      <c r="T458" s="376">
        <v>10</v>
      </c>
      <c r="U458" s="376">
        <v>0</v>
      </c>
      <c r="V458" s="376">
        <v>0</v>
      </c>
      <c r="W458" s="370"/>
      <c r="X458" s="700" t="s">
        <v>4458</v>
      </c>
      <c r="Y458" s="727" t="s">
        <v>78</v>
      </c>
      <c r="Z458" s="596" t="s">
        <v>6290</v>
      </c>
      <c r="AA458" s="766"/>
      <c r="AB458" s="596" t="str">
        <f t="shared" si="75"/>
        <v>Unique</v>
      </c>
      <c r="AC458" s="603"/>
      <c r="AD458" s="603"/>
      <c r="AE458" s="603"/>
      <c r="AF458" s="603"/>
      <c r="AG458" s="603"/>
      <c r="AH458" s="603"/>
      <c r="AI458" s="603"/>
      <c r="AJ458" s="603"/>
      <c r="AK458" s="603"/>
      <c r="AL458" s="603"/>
      <c r="AM458" s="603"/>
      <c r="AN458" s="603"/>
      <c r="AO458" s="603"/>
      <c r="AP458" s="603"/>
      <c r="AQ458" s="603"/>
      <c r="AR458" s="603"/>
      <c r="AS458" s="603"/>
      <c r="AT458" s="603"/>
      <c r="AU458" s="603"/>
      <c r="AV458" s="603"/>
      <c r="AW458" s="603"/>
      <c r="AX458" s="603"/>
      <c r="AY458" s="603"/>
      <c r="AZ458" s="603"/>
      <c r="BA458" s="603"/>
      <c r="BB458" s="603"/>
      <c r="BC458" s="603"/>
      <c r="BD458" s="603"/>
      <c r="BE458" s="603"/>
      <c r="BF458" s="603"/>
      <c r="BG458" s="603"/>
      <c r="BH458" s="603"/>
      <c r="BI458" s="603"/>
      <c r="BJ458" s="603"/>
      <c r="BK458" s="603"/>
      <c r="BL458" s="603"/>
      <c r="BM458" s="603"/>
      <c r="BN458" s="603"/>
      <c r="BO458" s="603"/>
      <c r="BP458" s="603"/>
      <c r="BQ458" s="603"/>
      <c r="BR458" s="603"/>
      <c r="BS458" s="603"/>
      <c r="BT458" s="603"/>
      <c r="BU458" s="603"/>
      <c r="BV458" s="603"/>
      <c r="BW458" s="603"/>
      <c r="BX458" s="603"/>
      <c r="BY458" s="603"/>
      <c r="BZ458" s="603"/>
      <c r="CA458" s="603"/>
      <c r="CB458" s="603"/>
      <c r="CC458" s="603"/>
      <c r="CD458" s="603"/>
      <c r="CE458" s="603"/>
      <c r="CF458" s="603"/>
      <c r="CG458" s="603"/>
      <c r="CH458" s="603"/>
      <c r="CI458" s="603"/>
      <c r="CJ458" s="603"/>
      <c r="CK458" s="603"/>
    </row>
    <row r="459" spans="1:89" ht="14.25">
      <c r="A459" s="656" t="str">
        <f t="shared" si="74"/>
        <v>60_1_041021_E_p_sp.sc</v>
      </c>
      <c r="B459" s="659" t="s">
        <v>5989</v>
      </c>
      <c r="C459" s="659" t="s">
        <v>5990</v>
      </c>
      <c r="D459" s="658">
        <v>60</v>
      </c>
      <c r="E459" s="658">
        <v>1</v>
      </c>
      <c r="F459" s="658" t="s">
        <v>5755</v>
      </c>
      <c r="G459" s="658" t="s">
        <v>2461</v>
      </c>
      <c r="H459" s="658">
        <v>2021</v>
      </c>
      <c r="I459" s="659" t="s">
        <v>5976</v>
      </c>
      <c r="J459" s="659" t="s">
        <v>5991</v>
      </c>
      <c r="K459" s="659"/>
      <c r="L459" s="659" t="s">
        <v>5723</v>
      </c>
      <c r="M459" s="659" t="s">
        <v>2422</v>
      </c>
      <c r="N459" s="661">
        <f>15+19+17+20+27+20+14</f>
        <v>132</v>
      </c>
      <c r="O459" s="370"/>
      <c r="P459" s="662" t="s">
        <v>509</v>
      </c>
      <c r="Q459" s="376" t="s">
        <v>510</v>
      </c>
      <c r="R459" s="727" t="s">
        <v>5978</v>
      </c>
      <c r="S459" s="376">
        <v>12</v>
      </c>
      <c r="T459" s="376">
        <v>12</v>
      </c>
      <c r="U459" s="376">
        <v>0</v>
      </c>
      <c r="V459" s="376">
        <v>0</v>
      </c>
      <c r="W459" s="370"/>
      <c r="X459" s="700" t="s">
        <v>4458</v>
      </c>
      <c r="Y459" s="727" t="s">
        <v>78</v>
      </c>
      <c r="Z459" s="596" t="s">
        <v>6291</v>
      </c>
      <c r="AA459" s="766"/>
      <c r="AB459" s="596" t="str">
        <f t="shared" si="75"/>
        <v>Unique</v>
      </c>
      <c r="AC459" s="603"/>
      <c r="AD459" s="603"/>
      <c r="AE459" s="603"/>
      <c r="AF459" s="603"/>
      <c r="AG459" s="603"/>
      <c r="AH459" s="603"/>
      <c r="AI459" s="603"/>
      <c r="AJ459" s="603"/>
      <c r="AK459" s="603"/>
      <c r="AL459" s="603"/>
      <c r="AM459" s="603"/>
      <c r="AN459" s="603"/>
      <c r="AO459" s="603"/>
      <c r="AP459" s="603"/>
      <c r="AQ459" s="603"/>
      <c r="AR459" s="603"/>
      <c r="AS459" s="603"/>
      <c r="AT459" s="603"/>
      <c r="AU459" s="603"/>
      <c r="AV459" s="603"/>
      <c r="AW459" s="603"/>
      <c r="AX459" s="603"/>
      <c r="AY459" s="603"/>
      <c r="AZ459" s="603"/>
      <c r="BA459" s="603"/>
      <c r="BB459" s="603"/>
      <c r="BC459" s="603"/>
      <c r="BD459" s="603"/>
      <c r="BE459" s="603"/>
      <c r="BF459" s="603"/>
      <c r="BG459" s="603"/>
      <c r="BH459" s="603"/>
      <c r="BI459" s="603"/>
      <c r="BJ459" s="603"/>
      <c r="BK459" s="603"/>
      <c r="BL459" s="603"/>
      <c r="BM459" s="603"/>
      <c r="BN459" s="603"/>
      <c r="BO459" s="603"/>
      <c r="BP459" s="603"/>
      <c r="BQ459" s="603"/>
      <c r="BR459" s="603"/>
      <c r="BS459" s="603"/>
      <c r="BT459" s="603"/>
      <c r="BU459" s="603"/>
      <c r="BV459" s="603"/>
      <c r="BW459" s="603"/>
      <c r="BX459" s="603"/>
      <c r="BY459" s="603"/>
      <c r="BZ459" s="603"/>
      <c r="CA459" s="603"/>
      <c r="CB459" s="603"/>
      <c r="CC459" s="603"/>
      <c r="CD459" s="603"/>
      <c r="CE459" s="603"/>
      <c r="CF459" s="603"/>
      <c r="CG459" s="603"/>
      <c r="CH459" s="603"/>
      <c r="CI459" s="603"/>
      <c r="CJ459" s="603"/>
      <c r="CK459" s="603"/>
    </row>
    <row r="460" spans="1:89" ht="14.25">
      <c r="A460" s="656" t="str">
        <f t="shared" si="74"/>
        <v>48_1_120721_BI_p_sp.sc</v>
      </c>
      <c r="B460" s="704" t="s">
        <v>6008</v>
      </c>
      <c r="C460" s="704" t="s">
        <v>6009</v>
      </c>
      <c r="D460" s="705">
        <v>48</v>
      </c>
      <c r="E460" s="705">
        <v>1</v>
      </c>
      <c r="F460" s="705" t="s">
        <v>5719</v>
      </c>
      <c r="G460" s="705" t="s">
        <v>5720</v>
      </c>
      <c r="H460" s="705">
        <v>2021</v>
      </c>
      <c r="I460" s="704" t="s">
        <v>5976</v>
      </c>
      <c r="J460" s="704" t="s">
        <v>6010</v>
      </c>
      <c r="K460" s="704"/>
      <c r="L460" s="704" t="s">
        <v>5723</v>
      </c>
      <c r="M460" s="704" t="s">
        <v>2422</v>
      </c>
      <c r="N460" s="661">
        <f>6+11+25+10+22</f>
        <v>74</v>
      </c>
      <c r="O460" s="370"/>
      <c r="P460" s="662" t="s">
        <v>509</v>
      </c>
      <c r="Q460" s="376" t="s">
        <v>510</v>
      </c>
      <c r="R460" s="727" t="s">
        <v>5978</v>
      </c>
      <c r="S460" s="376">
        <v>16</v>
      </c>
      <c r="T460" s="376">
        <v>16</v>
      </c>
      <c r="U460" s="376">
        <v>0</v>
      </c>
      <c r="V460" s="376">
        <v>0</v>
      </c>
      <c r="W460" s="370"/>
      <c r="X460" s="700" t="s">
        <v>4458</v>
      </c>
      <c r="Y460" s="727" t="s">
        <v>78</v>
      </c>
      <c r="Z460" s="596" t="s">
        <v>6292</v>
      </c>
      <c r="AA460" s="766"/>
      <c r="AB460" s="596" t="str">
        <f t="shared" si="75"/>
        <v>Unique</v>
      </c>
      <c r="AC460" s="603"/>
      <c r="AD460" s="603"/>
      <c r="AE460" s="603"/>
      <c r="AF460" s="603"/>
      <c r="AG460" s="603"/>
      <c r="AH460" s="603"/>
      <c r="AI460" s="603"/>
      <c r="AJ460" s="603"/>
      <c r="AK460" s="603"/>
      <c r="AL460" s="603"/>
      <c r="AM460" s="603"/>
      <c r="AN460" s="603"/>
      <c r="AO460" s="603"/>
      <c r="AP460" s="603"/>
      <c r="AQ460" s="603"/>
      <c r="AR460" s="603"/>
      <c r="AS460" s="603"/>
      <c r="AT460" s="603"/>
      <c r="AU460" s="603"/>
      <c r="AV460" s="603"/>
      <c r="AW460" s="603"/>
      <c r="AX460" s="603"/>
      <c r="AY460" s="603"/>
      <c r="AZ460" s="603"/>
      <c r="BA460" s="603"/>
      <c r="BB460" s="603"/>
      <c r="BC460" s="603"/>
      <c r="BD460" s="603"/>
      <c r="BE460" s="603"/>
      <c r="BF460" s="603"/>
      <c r="BG460" s="603"/>
      <c r="BH460" s="603"/>
      <c r="BI460" s="603"/>
      <c r="BJ460" s="603"/>
      <c r="BK460" s="603"/>
      <c r="BL460" s="603"/>
      <c r="BM460" s="603"/>
      <c r="BN460" s="603"/>
      <c r="BO460" s="603"/>
      <c r="BP460" s="603"/>
      <c r="BQ460" s="603"/>
      <c r="BR460" s="603"/>
      <c r="BS460" s="603"/>
      <c r="BT460" s="603"/>
      <c r="BU460" s="603"/>
      <c r="BV460" s="603"/>
      <c r="BW460" s="603"/>
      <c r="BX460" s="603"/>
      <c r="BY460" s="603"/>
      <c r="BZ460" s="603"/>
      <c r="CA460" s="603"/>
      <c r="CB460" s="603"/>
      <c r="CC460" s="603"/>
      <c r="CD460" s="603"/>
      <c r="CE460" s="603"/>
      <c r="CF460" s="603"/>
      <c r="CG460" s="603"/>
      <c r="CH460" s="603"/>
      <c r="CI460" s="603"/>
      <c r="CJ460" s="603"/>
      <c r="CK460" s="603"/>
    </row>
    <row r="461" spans="1:89" ht="14.25">
      <c r="A461" s="656" t="str">
        <f t="shared" si="74"/>
        <v>26_1_041021_H_p_rh.ca</v>
      </c>
      <c r="B461" s="718" t="s">
        <v>6176</v>
      </c>
      <c r="C461" s="718" t="s">
        <v>6177</v>
      </c>
      <c r="D461" s="719">
        <v>26</v>
      </c>
      <c r="E461" s="719">
        <v>1</v>
      </c>
      <c r="F461" s="719" t="s">
        <v>5755</v>
      </c>
      <c r="G461" s="719" t="s">
        <v>2461</v>
      </c>
      <c r="H461" s="719">
        <v>2021</v>
      </c>
      <c r="I461" s="718" t="s">
        <v>6199</v>
      </c>
      <c r="J461" s="718" t="s">
        <v>6017</v>
      </c>
      <c r="K461" s="718"/>
      <c r="L461" s="718" t="s">
        <v>5723</v>
      </c>
      <c r="M461" s="718" t="s">
        <v>2422</v>
      </c>
      <c r="N461" s="661">
        <f>55+50+55+22</f>
        <v>182</v>
      </c>
      <c r="O461" s="370" t="s">
        <v>6245</v>
      </c>
      <c r="P461" s="662" t="s">
        <v>134</v>
      </c>
      <c r="Q461" s="376" t="s">
        <v>135</v>
      </c>
      <c r="R461" s="727" t="s">
        <v>5978</v>
      </c>
      <c r="S461" s="376">
        <v>1</v>
      </c>
      <c r="T461" s="376">
        <v>0</v>
      </c>
      <c r="U461" s="376">
        <v>1</v>
      </c>
      <c r="V461" s="376">
        <v>0</v>
      </c>
      <c r="W461" s="370"/>
      <c r="X461" s="700" t="s">
        <v>4458</v>
      </c>
      <c r="Y461" s="727" t="s">
        <v>78</v>
      </c>
      <c r="Z461" s="596" t="s">
        <v>6293</v>
      </c>
      <c r="AA461" s="766"/>
      <c r="AB461" s="603" t="str">
        <f t="shared" si="75"/>
        <v>Unique</v>
      </c>
      <c r="AC461" s="603"/>
      <c r="AD461" s="603"/>
      <c r="AE461" s="603"/>
      <c r="AF461" s="603"/>
      <c r="AG461" s="603"/>
      <c r="AH461" s="603"/>
      <c r="AI461" s="603"/>
      <c r="AJ461" s="603"/>
      <c r="AK461" s="603"/>
      <c r="AL461" s="603"/>
      <c r="AM461" s="603"/>
      <c r="AN461" s="603"/>
      <c r="AO461" s="603"/>
      <c r="AP461" s="603"/>
      <c r="AQ461" s="603"/>
      <c r="AR461" s="603"/>
      <c r="AS461" s="603"/>
      <c r="AT461" s="603"/>
      <c r="AU461" s="603"/>
      <c r="AV461" s="603"/>
      <c r="AW461" s="603"/>
      <c r="AX461" s="603"/>
      <c r="AY461" s="603"/>
      <c r="AZ461" s="603"/>
      <c r="BA461" s="603"/>
      <c r="BB461" s="603"/>
      <c r="BC461" s="603"/>
      <c r="BD461" s="603"/>
      <c r="BE461" s="603"/>
      <c r="BF461" s="603"/>
      <c r="BG461" s="603"/>
      <c r="BH461" s="603"/>
      <c r="BI461" s="603"/>
      <c r="BJ461" s="603"/>
      <c r="BK461" s="603"/>
      <c r="BL461" s="603"/>
      <c r="BM461" s="603"/>
      <c r="BN461" s="603"/>
      <c r="BO461" s="603"/>
      <c r="BP461" s="603"/>
      <c r="BQ461" s="603"/>
      <c r="BR461" s="603"/>
      <c r="BS461" s="603"/>
      <c r="BT461" s="603"/>
      <c r="BU461" s="603"/>
      <c r="BV461" s="603"/>
      <c r="BW461" s="603"/>
      <c r="BX461" s="603"/>
      <c r="BY461" s="603"/>
      <c r="BZ461" s="603"/>
      <c r="CA461" s="603"/>
      <c r="CB461" s="603"/>
      <c r="CC461" s="603"/>
      <c r="CD461" s="603"/>
      <c r="CE461" s="603"/>
      <c r="CF461" s="603"/>
      <c r="CG461" s="603"/>
      <c r="CH461" s="603"/>
      <c r="CI461" s="603"/>
      <c r="CJ461" s="603"/>
      <c r="CK461" s="603"/>
    </row>
    <row r="462" spans="1:89" ht="14.25">
      <c r="A462" s="656" t="str">
        <f t="shared" si="74"/>
        <v>59_1_200921_H_p_sp.sc</v>
      </c>
      <c r="B462" s="706" t="s">
        <v>6015</v>
      </c>
      <c r="C462" s="706" t="s">
        <v>6016</v>
      </c>
      <c r="D462" s="707">
        <v>59</v>
      </c>
      <c r="E462" s="707">
        <v>1</v>
      </c>
      <c r="F462" s="707" t="s">
        <v>122</v>
      </c>
      <c r="G462" s="707" t="s">
        <v>5755</v>
      </c>
      <c r="H462" s="707">
        <v>2021</v>
      </c>
      <c r="I462" s="706" t="s">
        <v>5976</v>
      </c>
      <c r="J462" s="706" t="s">
        <v>6017</v>
      </c>
      <c r="K462" s="706"/>
      <c r="L462" s="706" t="s">
        <v>5723</v>
      </c>
      <c r="M462" s="706" t="s">
        <v>2422</v>
      </c>
      <c r="N462" s="661">
        <v>75</v>
      </c>
      <c r="O462" s="370"/>
      <c r="P462" s="662" t="s">
        <v>509</v>
      </c>
      <c r="Q462" s="376" t="s">
        <v>510</v>
      </c>
      <c r="R462" s="727" t="s">
        <v>5978</v>
      </c>
      <c r="S462" s="376">
        <v>5</v>
      </c>
      <c r="T462" s="376">
        <v>5</v>
      </c>
      <c r="U462" s="376">
        <v>0</v>
      </c>
      <c r="V462" s="376">
        <v>0</v>
      </c>
      <c r="W462" s="370"/>
      <c r="X462" s="700" t="s">
        <v>4460</v>
      </c>
      <c r="Y462" s="727" t="s">
        <v>78</v>
      </c>
      <c r="Z462" s="596" t="s">
        <v>6294</v>
      </c>
      <c r="AA462" s="766"/>
      <c r="AB462" s="596" t="str">
        <f t="shared" si="75"/>
        <v>Unique</v>
      </c>
      <c r="AC462" s="603"/>
      <c r="AD462" s="603"/>
      <c r="AE462" s="603"/>
      <c r="AF462" s="603"/>
      <c r="AG462" s="603"/>
      <c r="AH462" s="603"/>
      <c r="AI462" s="603"/>
      <c r="AJ462" s="603"/>
      <c r="AK462" s="603"/>
      <c r="AL462" s="603"/>
      <c r="AM462" s="603"/>
      <c r="AN462" s="603"/>
      <c r="AO462" s="603"/>
      <c r="AP462" s="603"/>
      <c r="AQ462" s="603"/>
      <c r="AR462" s="603"/>
      <c r="AS462" s="603"/>
      <c r="AT462" s="603"/>
      <c r="AU462" s="603"/>
      <c r="AV462" s="603"/>
      <c r="AW462" s="603"/>
      <c r="AX462" s="603"/>
      <c r="AY462" s="603"/>
      <c r="AZ462" s="603"/>
      <c r="BA462" s="603"/>
      <c r="BB462" s="603"/>
      <c r="BC462" s="603"/>
      <c r="BD462" s="603"/>
      <c r="BE462" s="603"/>
      <c r="BF462" s="603"/>
      <c r="BG462" s="603"/>
      <c r="BH462" s="603"/>
      <c r="BI462" s="603"/>
      <c r="BJ462" s="603"/>
      <c r="BK462" s="603"/>
      <c r="BL462" s="603"/>
      <c r="BM462" s="603"/>
      <c r="BN462" s="603"/>
      <c r="BO462" s="603"/>
      <c r="BP462" s="603"/>
      <c r="BQ462" s="603"/>
      <c r="BR462" s="603"/>
      <c r="BS462" s="603"/>
      <c r="BT462" s="603"/>
      <c r="BU462" s="603"/>
      <c r="BV462" s="603"/>
      <c r="BW462" s="603"/>
      <c r="BX462" s="603"/>
      <c r="BY462" s="603"/>
      <c r="BZ462" s="603"/>
      <c r="CA462" s="603"/>
      <c r="CB462" s="603"/>
      <c r="CC462" s="603"/>
      <c r="CD462" s="603"/>
      <c r="CE462" s="603"/>
      <c r="CF462" s="603"/>
      <c r="CG462" s="603"/>
      <c r="CH462" s="603"/>
      <c r="CI462" s="603"/>
      <c r="CJ462" s="603"/>
      <c r="CK462" s="603"/>
    </row>
    <row r="463" spans="1:89" ht="14.25">
      <c r="A463" s="656" t="str">
        <f t="shared" si="74"/>
        <v>59_1_041021_H_p_sp.sc</v>
      </c>
      <c r="B463" s="706" t="s">
        <v>6015</v>
      </c>
      <c r="C463" s="706" t="s">
        <v>6016</v>
      </c>
      <c r="D463" s="707">
        <v>59</v>
      </c>
      <c r="E463" s="707">
        <v>1</v>
      </c>
      <c r="F463" s="707" t="s">
        <v>5755</v>
      </c>
      <c r="G463" s="707" t="s">
        <v>2461</v>
      </c>
      <c r="H463" s="707">
        <v>2021</v>
      </c>
      <c r="I463" s="706" t="s">
        <v>5976</v>
      </c>
      <c r="J463" s="706" t="s">
        <v>6017</v>
      </c>
      <c r="K463" s="706"/>
      <c r="L463" s="706" t="s">
        <v>5723</v>
      </c>
      <c r="M463" s="706" t="s">
        <v>2422</v>
      </c>
      <c r="N463" s="661">
        <f>18</f>
        <v>18</v>
      </c>
      <c r="O463" s="370"/>
      <c r="P463" s="662" t="s">
        <v>509</v>
      </c>
      <c r="Q463" s="376" t="s">
        <v>510</v>
      </c>
      <c r="R463" s="727" t="s">
        <v>5978</v>
      </c>
      <c r="S463" s="376">
        <v>1</v>
      </c>
      <c r="T463" s="376">
        <v>1</v>
      </c>
      <c r="U463" s="376">
        <v>0</v>
      </c>
      <c r="V463" s="376">
        <v>0</v>
      </c>
      <c r="W463" s="370"/>
      <c r="X463" s="700" t="s">
        <v>4460</v>
      </c>
      <c r="Y463" s="727" t="s">
        <v>78</v>
      </c>
      <c r="Z463" s="596" t="s">
        <v>6295</v>
      </c>
      <c r="AA463" s="766"/>
      <c r="AB463" s="596" t="str">
        <f t="shared" si="75"/>
        <v>Unique</v>
      </c>
      <c r="AC463" s="603"/>
      <c r="AD463" s="603"/>
      <c r="AE463" s="603"/>
      <c r="AF463" s="603"/>
      <c r="AG463" s="603"/>
      <c r="AH463" s="603"/>
      <c r="AI463" s="603"/>
      <c r="AJ463" s="603"/>
      <c r="AK463" s="603"/>
      <c r="AL463" s="603"/>
      <c r="AM463" s="603"/>
      <c r="AN463" s="603"/>
      <c r="AO463" s="603"/>
      <c r="AP463" s="603"/>
      <c r="AQ463" s="603"/>
      <c r="AR463" s="603"/>
      <c r="AS463" s="603"/>
      <c r="AT463" s="603"/>
      <c r="AU463" s="603"/>
      <c r="AV463" s="603"/>
      <c r="AW463" s="603"/>
      <c r="AX463" s="603"/>
      <c r="AY463" s="603"/>
      <c r="AZ463" s="603"/>
      <c r="BA463" s="603"/>
      <c r="BB463" s="603"/>
      <c r="BC463" s="603"/>
      <c r="BD463" s="603"/>
      <c r="BE463" s="603"/>
      <c r="BF463" s="603"/>
      <c r="BG463" s="603"/>
      <c r="BH463" s="603"/>
      <c r="BI463" s="603"/>
      <c r="BJ463" s="603"/>
      <c r="BK463" s="603"/>
      <c r="BL463" s="603"/>
      <c r="BM463" s="603"/>
      <c r="BN463" s="603"/>
      <c r="BO463" s="603"/>
      <c r="BP463" s="603"/>
      <c r="BQ463" s="603"/>
      <c r="BR463" s="603"/>
      <c r="BS463" s="603"/>
      <c r="BT463" s="603"/>
      <c r="BU463" s="603"/>
      <c r="BV463" s="603"/>
      <c r="BW463" s="603"/>
      <c r="BX463" s="603"/>
      <c r="BY463" s="603"/>
      <c r="BZ463" s="603"/>
      <c r="CA463" s="603"/>
      <c r="CB463" s="603"/>
      <c r="CC463" s="603"/>
      <c r="CD463" s="603"/>
      <c r="CE463" s="603"/>
      <c r="CF463" s="603"/>
      <c r="CG463" s="603"/>
      <c r="CH463" s="603"/>
      <c r="CI463" s="603"/>
      <c r="CJ463" s="603"/>
      <c r="CK463" s="603"/>
    </row>
    <row r="464" spans="1:89" ht="14.25">
      <c r="A464" s="656" t="str">
        <f t="shared" si="74"/>
        <v>72_1_120721_HER_p_sp.sc</v>
      </c>
      <c r="B464" s="702" t="s">
        <v>6002</v>
      </c>
      <c r="C464" s="702" t="s">
        <v>6003</v>
      </c>
      <c r="D464" s="703">
        <v>72</v>
      </c>
      <c r="E464" s="703">
        <v>1</v>
      </c>
      <c r="F464" s="703" t="s">
        <v>5719</v>
      </c>
      <c r="G464" s="703" t="s">
        <v>5720</v>
      </c>
      <c r="H464" s="703">
        <v>2021</v>
      </c>
      <c r="I464" s="702" t="s">
        <v>5976</v>
      </c>
      <c r="J464" s="702" t="s">
        <v>6004</v>
      </c>
      <c r="K464" s="702"/>
      <c r="L464" s="702" t="s">
        <v>5723</v>
      </c>
      <c r="M464" s="702" t="s">
        <v>2422</v>
      </c>
      <c r="N464" s="661">
        <f>59</f>
        <v>59</v>
      </c>
      <c r="O464" s="370"/>
      <c r="P464" s="662" t="s">
        <v>509</v>
      </c>
      <c r="Q464" s="376" t="s">
        <v>510</v>
      </c>
      <c r="R464" s="727" t="s">
        <v>5978</v>
      </c>
      <c r="S464" s="376">
        <v>2</v>
      </c>
      <c r="T464" s="376">
        <v>2</v>
      </c>
      <c r="U464" s="376">
        <v>0</v>
      </c>
      <c r="V464" s="376">
        <v>0</v>
      </c>
      <c r="W464" s="370"/>
      <c r="X464" s="663" t="s">
        <v>4460</v>
      </c>
      <c r="Y464" s="727" t="s">
        <v>78</v>
      </c>
      <c r="Z464" s="596" t="s">
        <v>6296</v>
      </c>
      <c r="AA464" s="766"/>
      <c r="AB464" s="596" t="str">
        <f t="shared" si="75"/>
        <v>Unique</v>
      </c>
      <c r="AC464" s="603"/>
      <c r="AD464" s="603"/>
      <c r="AE464" s="603"/>
      <c r="AF464" s="603"/>
      <c r="AG464" s="603"/>
      <c r="AH464" s="603"/>
      <c r="AI464" s="603"/>
      <c r="AJ464" s="603"/>
      <c r="AK464" s="603"/>
      <c r="AL464" s="603"/>
      <c r="AM464" s="603"/>
      <c r="AN464" s="603"/>
      <c r="AO464" s="603"/>
      <c r="AP464" s="603"/>
      <c r="AQ464" s="603"/>
      <c r="AR464" s="603"/>
      <c r="AS464" s="603"/>
      <c r="AT464" s="603"/>
      <c r="AU464" s="603"/>
      <c r="AV464" s="603"/>
      <c r="AW464" s="603"/>
      <c r="AX464" s="603"/>
      <c r="AY464" s="603"/>
      <c r="AZ464" s="603"/>
      <c r="BA464" s="603"/>
      <c r="BB464" s="603"/>
      <c r="BC464" s="603"/>
      <c r="BD464" s="603"/>
      <c r="BE464" s="603"/>
      <c r="BF464" s="603"/>
      <c r="BG464" s="603"/>
      <c r="BH464" s="603"/>
      <c r="BI464" s="603"/>
      <c r="BJ464" s="603"/>
      <c r="BK464" s="603"/>
      <c r="BL464" s="603"/>
      <c r="BM464" s="603"/>
      <c r="BN464" s="603"/>
      <c r="BO464" s="603"/>
      <c r="BP464" s="603"/>
      <c r="BQ464" s="603"/>
      <c r="BR464" s="603"/>
      <c r="BS464" s="603"/>
      <c r="BT464" s="603"/>
      <c r="BU464" s="603"/>
      <c r="BV464" s="603"/>
      <c r="BW464" s="603"/>
      <c r="BX464" s="603"/>
      <c r="BY464" s="603"/>
      <c r="BZ464" s="603"/>
      <c r="CA464" s="603"/>
      <c r="CB464" s="603"/>
      <c r="CC464" s="603"/>
      <c r="CD464" s="603"/>
      <c r="CE464" s="603"/>
      <c r="CF464" s="603"/>
      <c r="CG464" s="603"/>
      <c r="CH464" s="603"/>
      <c r="CI464" s="603"/>
      <c r="CJ464" s="603"/>
      <c r="CK464" s="603"/>
    </row>
    <row r="465" spans="1:89" ht="14.25">
      <c r="A465" s="656" t="str">
        <f t="shared" si="74"/>
        <v>60_2_200921_BE_p_sp.sc</v>
      </c>
      <c r="B465" s="695" t="s">
        <v>5996</v>
      </c>
      <c r="C465" s="695" t="s">
        <v>5997</v>
      </c>
      <c r="D465" s="694">
        <v>60</v>
      </c>
      <c r="E465" s="694">
        <v>2</v>
      </c>
      <c r="F465" s="694" t="s">
        <v>122</v>
      </c>
      <c r="G465" s="694" t="s">
        <v>5755</v>
      </c>
      <c r="H465" s="694">
        <v>2021</v>
      </c>
      <c r="I465" s="695" t="s">
        <v>5976</v>
      </c>
      <c r="J465" s="695" t="s">
        <v>5998</v>
      </c>
      <c r="K465" s="695"/>
      <c r="L465" s="695" t="s">
        <v>5723</v>
      </c>
      <c r="M465" s="695" t="s">
        <v>2422</v>
      </c>
      <c r="N465" s="661">
        <f>28+10+33+17+26+27</f>
        <v>141</v>
      </c>
      <c r="O465" s="370"/>
      <c r="P465" s="662" t="s">
        <v>509</v>
      </c>
      <c r="Q465" s="376" t="s">
        <v>510</v>
      </c>
      <c r="R465" s="727" t="s">
        <v>5978</v>
      </c>
      <c r="S465" s="376">
        <v>1</v>
      </c>
      <c r="T465" s="376">
        <v>1</v>
      </c>
      <c r="U465" s="376">
        <v>0</v>
      </c>
      <c r="V465" s="376">
        <v>0</v>
      </c>
      <c r="W465" s="370"/>
      <c r="X465" s="700" t="s">
        <v>4460</v>
      </c>
      <c r="Y465" s="727" t="s">
        <v>78</v>
      </c>
      <c r="Z465" s="596" t="s">
        <v>6297</v>
      </c>
      <c r="AA465" s="766"/>
      <c r="AB465" s="596" t="str">
        <f t="shared" si="75"/>
        <v>Unique</v>
      </c>
      <c r="AC465" s="603"/>
      <c r="AD465" s="603"/>
      <c r="AE465" s="603"/>
      <c r="AF465" s="603"/>
      <c r="AG465" s="603"/>
      <c r="AH465" s="603"/>
      <c r="AI465" s="603"/>
      <c r="AJ465" s="603"/>
      <c r="AK465" s="603"/>
      <c r="AL465" s="603"/>
      <c r="AM465" s="603"/>
      <c r="AN465" s="603"/>
      <c r="AO465" s="603"/>
      <c r="AP465" s="603"/>
      <c r="AQ465" s="603"/>
      <c r="AR465" s="603"/>
      <c r="AS465" s="603"/>
      <c r="AT465" s="603"/>
      <c r="AU465" s="603"/>
      <c r="AV465" s="603"/>
      <c r="AW465" s="603"/>
      <c r="AX465" s="603"/>
      <c r="AY465" s="603"/>
      <c r="AZ465" s="603"/>
      <c r="BA465" s="603"/>
      <c r="BB465" s="603"/>
      <c r="BC465" s="603"/>
      <c r="BD465" s="603"/>
      <c r="BE465" s="603"/>
      <c r="BF465" s="603"/>
      <c r="BG465" s="603"/>
      <c r="BH465" s="603"/>
      <c r="BI465" s="603"/>
      <c r="BJ465" s="603"/>
      <c r="BK465" s="603"/>
      <c r="BL465" s="603"/>
      <c r="BM465" s="603"/>
      <c r="BN465" s="603"/>
      <c r="BO465" s="603"/>
      <c r="BP465" s="603"/>
      <c r="BQ465" s="603"/>
      <c r="BR465" s="603"/>
      <c r="BS465" s="603"/>
      <c r="BT465" s="603"/>
      <c r="BU465" s="603"/>
      <c r="BV465" s="603"/>
      <c r="BW465" s="603"/>
      <c r="BX465" s="603"/>
      <c r="BY465" s="603"/>
      <c r="BZ465" s="603"/>
      <c r="CA465" s="603"/>
      <c r="CB465" s="603"/>
      <c r="CC465" s="603"/>
      <c r="CD465" s="603"/>
      <c r="CE465" s="603"/>
      <c r="CF465" s="603"/>
      <c r="CG465" s="603"/>
      <c r="CH465" s="603"/>
      <c r="CI465" s="603"/>
      <c r="CJ465" s="603"/>
      <c r="CK465" s="603"/>
    </row>
    <row r="466" spans="1:89" ht="14.25">
      <c r="A466" s="656" t="str">
        <f t="shared" si="74"/>
        <v>60_2_170521_BE_p_sp.sc</v>
      </c>
      <c r="B466" s="695" t="s">
        <v>5996</v>
      </c>
      <c r="C466" s="695" t="s">
        <v>5997</v>
      </c>
      <c r="D466" s="694">
        <v>60</v>
      </c>
      <c r="E466" s="694">
        <v>2</v>
      </c>
      <c r="F466" s="694" t="s">
        <v>2325</v>
      </c>
      <c r="G466" s="694" t="s">
        <v>5728</v>
      </c>
      <c r="H466" s="694">
        <v>2021</v>
      </c>
      <c r="I466" s="695" t="s">
        <v>5976</v>
      </c>
      <c r="J466" s="695" t="s">
        <v>5998</v>
      </c>
      <c r="K466" s="695"/>
      <c r="L466" s="695" t="s">
        <v>5723</v>
      </c>
      <c r="M466" s="695" t="s">
        <v>2422</v>
      </c>
      <c r="N466" s="661">
        <v>15</v>
      </c>
      <c r="O466" s="370"/>
      <c r="P466" s="662" t="s">
        <v>509</v>
      </c>
      <c r="Q466" s="376" t="s">
        <v>510</v>
      </c>
      <c r="R466" s="727" t="s">
        <v>5978</v>
      </c>
      <c r="S466" s="376">
        <v>1</v>
      </c>
      <c r="T466" s="376">
        <v>1</v>
      </c>
      <c r="U466" s="376">
        <v>0</v>
      </c>
      <c r="V466" s="376">
        <v>0</v>
      </c>
      <c r="W466" s="370"/>
      <c r="X466" s="700" t="s">
        <v>4460</v>
      </c>
      <c r="Y466" s="727" t="s">
        <v>78</v>
      </c>
      <c r="Z466" s="596" t="s">
        <v>6298</v>
      </c>
      <c r="AA466" s="766"/>
      <c r="AB466" s="596" t="str">
        <f t="shared" si="75"/>
        <v>Unique</v>
      </c>
      <c r="AC466" s="603"/>
      <c r="AD466" s="603"/>
      <c r="AE466" s="603"/>
      <c r="AF466" s="603"/>
      <c r="AG466" s="603"/>
      <c r="AH466" s="603"/>
      <c r="AI466" s="603"/>
      <c r="AJ466" s="603"/>
      <c r="AK466" s="603"/>
      <c r="AL466" s="603"/>
      <c r="AM466" s="603"/>
      <c r="AN466" s="603"/>
      <c r="AO466" s="603"/>
      <c r="AP466" s="603"/>
      <c r="AQ466" s="603"/>
      <c r="AR466" s="603"/>
      <c r="AS466" s="603"/>
      <c r="AT466" s="603"/>
      <c r="AU466" s="603"/>
      <c r="AV466" s="603"/>
      <c r="AW466" s="603"/>
      <c r="AX466" s="603"/>
      <c r="AY466" s="603"/>
      <c r="AZ466" s="603"/>
      <c r="BA466" s="603"/>
      <c r="BB466" s="603"/>
      <c r="BC466" s="603"/>
      <c r="BD466" s="603"/>
      <c r="BE466" s="603"/>
      <c r="BF466" s="603"/>
      <c r="BG466" s="603"/>
      <c r="BH466" s="603"/>
      <c r="BI466" s="603"/>
      <c r="BJ466" s="603"/>
      <c r="BK466" s="603"/>
      <c r="BL466" s="603"/>
      <c r="BM466" s="603"/>
      <c r="BN466" s="603"/>
      <c r="BO466" s="603"/>
      <c r="BP466" s="603"/>
      <c r="BQ466" s="603"/>
      <c r="BR466" s="603"/>
      <c r="BS466" s="603"/>
      <c r="BT466" s="603"/>
      <c r="BU466" s="603"/>
      <c r="BV466" s="603"/>
      <c r="BW466" s="603"/>
      <c r="BX466" s="603"/>
      <c r="BY466" s="603"/>
      <c r="BZ466" s="603"/>
      <c r="CA466" s="603"/>
      <c r="CB466" s="603"/>
      <c r="CC466" s="603"/>
      <c r="CD466" s="603"/>
      <c r="CE466" s="603"/>
      <c r="CF466" s="603"/>
      <c r="CG466" s="603"/>
      <c r="CH466" s="603"/>
      <c r="CI466" s="603"/>
      <c r="CJ466" s="603"/>
      <c r="CK466" s="603"/>
    </row>
    <row r="467" spans="1:89" ht="14.25">
      <c r="A467" s="656" t="str">
        <f t="shared" si="74"/>
        <v>72_1_041021_HER_p_sp.sc</v>
      </c>
      <c r="B467" s="702" t="s">
        <v>6002</v>
      </c>
      <c r="C467" s="702" t="s">
        <v>6003</v>
      </c>
      <c r="D467" s="703">
        <v>72</v>
      </c>
      <c r="E467" s="703">
        <v>1</v>
      </c>
      <c r="F467" s="703" t="s">
        <v>5755</v>
      </c>
      <c r="G467" s="703" t="s">
        <v>2461</v>
      </c>
      <c r="H467" s="703">
        <v>2021</v>
      </c>
      <c r="I467" s="702" t="s">
        <v>5976</v>
      </c>
      <c r="J467" s="702" t="s">
        <v>6004</v>
      </c>
      <c r="K467" s="702"/>
      <c r="L467" s="702" t="s">
        <v>5723</v>
      </c>
      <c r="M467" s="702" t="s">
        <v>2422</v>
      </c>
      <c r="N467" s="661">
        <f>15+31+13+13+19+7</f>
        <v>98</v>
      </c>
      <c r="O467" s="370"/>
      <c r="P467" s="662" t="s">
        <v>509</v>
      </c>
      <c r="Q467" s="376" t="s">
        <v>510</v>
      </c>
      <c r="R467" s="727" t="s">
        <v>5978</v>
      </c>
      <c r="S467" s="376">
        <v>1</v>
      </c>
      <c r="T467" s="376">
        <v>1</v>
      </c>
      <c r="U467" s="376">
        <v>0</v>
      </c>
      <c r="V467" s="376">
        <v>0</v>
      </c>
      <c r="W467" s="370"/>
      <c r="X467" s="700" t="s">
        <v>4460</v>
      </c>
      <c r="Y467" s="727" t="s">
        <v>78</v>
      </c>
      <c r="Z467" s="596" t="s">
        <v>6299</v>
      </c>
      <c r="AA467" s="766"/>
      <c r="AB467" s="603" t="str">
        <f t="shared" si="75"/>
        <v>Unique</v>
      </c>
      <c r="AC467" s="603"/>
      <c r="AD467" s="603"/>
      <c r="AE467" s="603"/>
      <c r="AF467" s="603"/>
      <c r="AG467" s="603"/>
      <c r="AH467" s="603"/>
      <c r="AI467" s="603"/>
      <c r="AJ467" s="603"/>
      <c r="AK467" s="603"/>
      <c r="AL467" s="603"/>
      <c r="AM467" s="603"/>
      <c r="AN467" s="603"/>
      <c r="AO467" s="603"/>
      <c r="AP467" s="603"/>
      <c r="AQ467" s="603"/>
      <c r="AR467" s="603"/>
      <c r="AS467" s="603"/>
      <c r="AT467" s="603"/>
      <c r="AU467" s="603"/>
      <c r="AV467" s="603"/>
      <c r="AW467" s="603"/>
      <c r="AX467" s="603"/>
      <c r="AY467" s="603"/>
      <c r="AZ467" s="603"/>
      <c r="BA467" s="603"/>
      <c r="BB467" s="603"/>
      <c r="BC467" s="603"/>
      <c r="BD467" s="603"/>
      <c r="BE467" s="603"/>
      <c r="BF467" s="603"/>
      <c r="BG467" s="603"/>
      <c r="BH467" s="603"/>
      <c r="BI467" s="603"/>
      <c r="BJ467" s="603"/>
      <c r="BK467" s="603"/>
      <c r="BL467" s="603"/>
      <c r="BM467" s="603"/>
      <c r="BN467" s="603"/>
      <c r="BO467" s="603"/>
      <c r="BP467" s="603"/>
      <c r="BQ467" s="603"/>
      <c r="BR467" s="603"/>
      <c r="BS467" s="603"/>
      <c r="BT467" s="603"/>
      <c r="BU467" s="603"/>
      <c r="BV467" s="603"/>
      <c r="BW467" s="603"/>
      <c r="BX467" s="603"/>
      <c r="BY467" s="603"/>
      <c r="BZ467" s="603"/>
      <c r="CA467" s="603"/>
      <c r="CB467" s="603"/>
      <c r="CC467" s="603"/>
      <c r="CD467" s="603"/>
      <c r="CE467" s="603"/>
      <c r="CF467" s="603"/>
      <c r="CG467" s="603"/>
      <c r="CH467" s="603"/>
      <c r="CI467" s="603"/>
      <c r="CJ467" s="603"/>
      <c r="CK467" s="603"/>
    </row>
    <row r="468" spans="1:89" ht="15" customHeight="1">
      <c r="A468" s="656" t="str">
        <f t="shared" si="74"/>
        <v>27_1_120721_W_p_ch.bi</v>
      </c>
      <c r="B468" s="715" t="s">
        <v>6135</v>
      </c>
      <c r="C468" s="715" t="s">
        <v>6136</v>
      </c>
      <c r="D468" s="713">
        <v>27</v>
      </c>
      <c r="E468" s="713">
        <v>1</v>
      </c>
      <c r="F468" s="713" t="s">
        <v>5719</v>
      </c>
      <c r="G468" s="713" t="s">
        <v>5720</v>
      </c>
      <c r="H468" s="713">
        <v>2021</v>
      </c>
      <c r="I468" s="715" t="s">
        <v>6199</v>
      </c>
      <c r="J468" s="715" t="s">
        <v>6137</v>
      </c>
      <c r="K468" s="715"/>
      <c r="L468" s="715" t="s">
        <v>5723</v>
      </c>
      <c r="M468" s="715" t="s">
        <v>2422</v>
      </c>
      <c r="N468" s="661">
        <f t="shared" ref="N468:N471" si="76">52+47</f>
        <v>99</v>
      </c>
      <c r="O468" s="732"/>
      <c r="P468" s="733" t="s">
        <v>287</v>
      </c>
      <c r="Q468" s="370" t="s">
        <v>288</v>
      </c>
      <c r="R468" s="370" t="s">
        <v>4370</v>
      </c>
      <c r="S468" s="661">
        <v>6</v>
      </c>
      <c r="T468" s="661">
        <v>2</v>
      </c>
      <c r="U468" s="661">
        <v>4</v>
      </c>
      <c r="V468" s="376">
        <v>0</v>
      </c>
      <c r="W468" s="370"/>
      <c r="X468" s="660">
        <v>110325</v>
      </c>
      <c r="Y468" s="370" t="s">
        <v>78</v>
      </c>
      <c r="Z468" s="370" t="s">
        <v>6300</v>
      </c>
      <c r="AA468" s="766"/>
      <c r="AB468" s="596" t="str">
        <f t="shared" si="75"/>
        <v>Unique</v>
      </c>
      <c r="AC468" s="370"/>
      <c r="AD468" s="370"/>
      <c r="AE468" s="370"/>
      <c r="AF468" s="370"/>
      <c r="AG468" s="370"/>
      <c r="AH468" s="370"/>
      <c r="AI468" s="370"/>
      <c r="AJ468" s="370"/>
      <c r="AK468" s="370"/>
      <c r="AL468" s="370"/>
      <c r="AM468" s="370"/>
      <c r="AN468" s="370"/>
      <c r="AO468" s="370"/>
      <c r="AP468" s="370"/>
      <c r="AQ468" s="370"/>
      <c r="AR468" s="370"/>
      <c r="AS468" s="370"/>
      <c r="AT468" s="370"/>
      <c r="AU468" s="370"/>
      <c r="AV468" s="370"/>
      <c r="AW468" s="370"/>
      <c r="AX468" s="370"/>
      <c r="AY468" s="370"/>
      <c r="AZ468" s="370"/>
      <c r="BA468" s="370"/>
      <c r="BB468" s="370"/>
      <c r="BC468" s="370"/>
      <c r="BD468" s="370"/>
      <c r="BE468" s="370"/>
      <c r="BF468" s="370"/>
      <c r="BG468" s="370"/>
      <c r="BH468" s="370"/>
      <c r="BI468" s="370"/>
      <c r="BJ468" s="370"/>
      <c r="BK468" s="370"/>
      <c r="BL468" s="370"/>
      <c r="BM468" s="370"/>
      <c r="BN468" s="370"/>
      <c r="BO468" s="370"/>
      <c r="BP468" s="370"/>
      <c r="BQ468" s="370"/>
      <c r="BR468" s="370"/>
      <c r="BS468" s="370"/>
      <c r="BT468" s="370"/>
      <c r="BU468" s="370"/>
      <c r="BV468" s="370"/>
      <c r="BW468" s="370"/>
      <c r="BX468" s="370"/>
      <c r="BY468" s="370"/>
      <c r="BZ468" s="370"/>
      <c r="CA468" s="370"/>
      <c r="CB468" s="370"/>
      <c r="CC468" s="370"/>
      <c r="CD468" s="370"/>
      <c r="CE468" s="370"/>
      <c r="CF468" s="370"/>
      <c r="CG468" s="370"/>
      <c r="CH468" s="370"/>
      <c r="CI468" s="370"/>
      <c r="CJ468" s="370"/>
      <c r="CK468" s="370"/>
    </row>
    <row r="469" spans="1:89" ht="14.25">
      <c r="A469" s="656" t="str">
        <f t="shared" si="74"/>
        <v>27_1_120721_W_p_sp.</v>
      </c>
      <c r="B469" s="715" t="s">
        <v>6135</v>
      </c>
      <c r="C469" s="715" t="s">
        <v>6136</v>
      </c>
      <c r="D469" s="713">
        <v>27</v>
      </c>
      <c r="E469" s="713">
        <v>1</v>
      </c>
      <c r="F469" s="713" t="s">
        <v>5719</v>
      </c>
      <c r="G469" s="713" t="s">
        <v>5720</v>
      </c>
      <c r="H469" s="713">
        <v>2021</v>
      </c>
      <c r="I469" s="715" t="s">
        <v>6199</v>
      </c>
      <c r="J469" s="715" t="s">
        <v>6137</v>
      </c>
      <c r="K469" s="715"/>
      <c r="L469" s="715" t="s">
        <v>5723</v>
      </c>
      <c r="M469" s="715" t="s">
        <v>2422</v>
      </c>
      <c r="N469" s="661">
        <f t="shared" si="76"/>
        <v>99</v>
      </c>
      <c r="O469" s="370"/>
      <c r="P469" s="725" t="s">
        <v>1163</v>
      </c>
      <c r="Q469" s="376" t="s">
        <v>1164</v>
      </c>
      <c r="R469" s="370" t="s">
        <v>4370</v>
      </c>
      <c r="S469" s="661">
        <v>15</v>
      </c>
      <c r="T469" s="661">
        <v>0</v>
      </c>
      <c r="U469" s="661">
        <v>15</v>
      </c>
      <c r="V469" s="376">
        <v>0</v>
      </c>
      <c r="W469" s="370"/>
      <c r="X469" s="660">
        <v>110325</v>
      </c>
      <c r="Y469" s="370" t="s">
        <v>78</v>
      </c>
      <c r="Z469" s="370" t="s">
        <v>6301</v>
      </c>
      <c r="AA469" s="766"/>
      <c r="AB469" s="596" t="str">
        <f t="shared" si="75"/>
        <v>Unique</v>
      </c>
      <c r="AC469" s="370"/>
      <c r="AD469" s="370"/>
      <c r="AE469" s="370"/>
      <c r="AF469" s="370"/>
      <c r="AG469" s="370"/>
      <c r="AH469" s="370"/>
      <c r="AI469" s="370"/>
      <c r="AJ469" s="370"/>
      <c r="AK469" s="370"/>
      <c r="AL469" s="370"/>
      <c r="AM469" s="370"/>
      <c r="AN469" s="370"/>
      <c r="AO469" s="370"/>
      <c r="AP469" s="370"/>
      <c r="AQ469" s="370"/>
      <c r="AR469" s="370"/>
      <c r="AS469" s="370"/>
      <c r="AT469" s="370"/>
      <c r="AU469" s="370"/>
      <c r="AV469" s="370"/>
      <c r="AW469" s="370"/>
      <c r="AX469" s="370"/>
      <c r="AY469" s="370"/>
      <c r="AZ469" s="370"/>
      <c r="BA469" s="370"/>
      <c r="BB469" s="370"/>
      <c r="BC469" s="370"/>
      <c r="BD469" s="370"/>
      <c r="BE469" s="370"/>
      <c r="BF469" s="370"/>
      <c r="BG469" s="370"/>
      <c r="BH469" s="370"/>
      <c r="BI469" s="370"/>
      <c r="BJ469" s="370"/>
      <c r="BK469" s="370"/>
      <c r="BL469" s="370"/>
      <c r="BM469" s="370"/>
      <c r="BN469" s="370"/>
      <c r="BO469" s="370"/>
      <c r="BP469" s="370"/>
      <c r="BQ469" s="370"/>
      <c r="BR469" s="370"/>
      <c r="BS469" s="370"/>
      <c r="BT469" s="370"/>
      <c r="BU469" s="370"/>
      <c r="BV469" s="370"/>
      <c r="BW469" s="370"/>
      <c r="BX469" s="370"/>
      <c r="BY469" s="370"/>
      <c r="BZ469" s="370"/>
      <c r="CA469" s="370"/>
      <c r="CB469" s="370"/>
      <c r="CC469" s="370"/>
      <c r="CD469" s="370"/>
      <c r="CE469" s="370"/>
      <c r="CF469" s="370"/>
      <c r="CG469" s="370"/>
      <c r="CH469" s="370"/>
      <c r="CI469" s="370"/>
      <c r="CJ469" s="370"/>
      <c r="CK469" s="370"/>
    </row>
    <row r="470" spans="1:89" ht="14.25">
      <c r="A470" s="656" t="str">
        <f t="shared" si="74"/>
        <v>27_1_120721_W_p_sp.sc</v>
      </c>
      <c r="B470" s="715" t="s">
        <v>6135</v>
      </c>
      <c r="C470" s="715" t="s">
        <v>6136</v>
      </c>
      <c r="D470" s="713">
        <v>27</v>
      </c>
      <c r="E470" s="713">
        <v>1</v>
      </c>
      <c r="F470" s="713" t="s">
        <v>5719</v>
      </c>
      <c r="G470" s="713" t="s">
        <v>5720</v>
      </c>
      <c r="H470" s="713">
        <v>2021</v>
      </c>
      <c r="I470" s="715" t="s">
        <v>6199</v>
      </c>
      <c r="J470" s="715" t="s">
        <v>6137</v>
      </c>
      <c r="K470" s="715"/>
      <c r="L470" s="715" t="s">
        <v>5723</v>
      </c>
      <c r="M470" s="715" t="s">
        <v>2422</v>
      </c>
      <c r="N470" s="661">
        <f t="shared" si="76"/>
        <v>99</v>
      </c>
      <c r="O470" s="732"/>
      <c r="P470" s="733" t="s">
        <v>509</v>
      </c>
      <c r="Q470" s="376" t="s">
        <v>510</v>
      </c>
      <c r="R470" s="370" t="s">
        <v>4370</v>
      </c>
      <c r="S470" s="661">
        <v>9</v>
      </c>
      <c r="T470" s="661">
        <v>9</v>
      </c>
      <c r="U470" s="661">
        <v>0</v>
      </c>
      <c r="V470" s="376">
        <v>0</v>
      </c>
      <c r="W470" s="370"/>
      <c r="X470" s="660">
        <v>110325</v>
      </c>
      <c r="Y470" s="370" t="s">
        <v>78</v>
      </c>
      <c r="Z470" s="370" t="s">
        <v>6302</v>
      </c>
      <c r="AA470" s="766"/>
      <c r="AB470" s="596" t="str">
        <f t="shared" si="75"/>
        <v>Unique</v>
      </c>
      <c r="AC470" s="370"/>
      <c r="AD470" s="370"/>
      <c r="AE470" s="370"/>
      <c r="AF470" s="370"/>
      <c r="AG470" s="370"/>
      <c r="AH470" s="370"/>
      <c r="AI470" s="370"/>
      <c r="AJ470" s="370"/>
      <c r="AK470" s="370"/>
      <c r="AL470" s="370"/>
      <c r="AM470" s="370"/>
      <c r="AN470" s="370"/>
      <c r="AO470" s="370"/>
      <c r="AP470" s="370"/>
      <c r="AQ470" s="370"/>
      <c r="AR470" s="370"/>
      <c r="AS470" s="370"/>
      <c r="AT470" s="370"/>
      <c r="AU470" s="370"/>
      <c r="AV470" s="370"/>
      <c r="AW470" s="370"/>
      <c r="AX470" s="370"/>
      <c r="AY470" s="370"/>
      <c r="AZ470" s="370"/>
      <c r="BA470" s="370"/>
      <c r="BB470" s="370"/>
      <c r="BC470" s="370"/>
      <c r="BD470" s="370"/>
      <c r="BE470" s="370"/>
      <c r="BF470" s="370"/>
      <c r="BG470" s="370"/>
      <c r="BH470" s="370"/>
      <c r="BI470" s="370"/>
      <c r="BJ470" s="370"/>
      <c r="BK470" s="370"/>
      <c r="BL470" s="370"/>
      <c r="BM470" s="370"/>
      <c r="BN470" s="370"/>
      <c r="BO470" s="370"/>
      <c r="BP470" s="370"/>
      <c r="BQ470" s="370"/>
      <c r="BR470" s="370"/>
      <c r="BS470" s="370"/>
      <c r="BT470" s="370"/>
      <c r="BU470" s="370"/>
      <c r="BV470" s="370"/>
      <c r="BW470" s="370"/>
      <c r="BX470" s="370"/>
      <c r="BY470" s="370"/>
      <c r="BZ470" s="370"/>
      <c r="CA470" s="370"/>
      <c r="CB470" s="370"/>
      <c r="CC470" s="370"/>
      <c r="CD470" s="370"/>
      <c r="CE470" s="370"/>
      <c r="CF470" s="370"/>
      <c r="CG470" s="370"/>
      <c r="CH470" s="370"/>
      <c r="CI470" s="370"/>
      <c r="CJ470" s="370"/>
      <c r="CK470" s="370"/>
    </row>
    <row r="471" spans="1:89" ht="14.25">
      <c r="A471" s="656" t="str">
        <f t="shared" si="74"/>
        <v>27_1_120721_W_p_ep.ba</v>
      </c>
      <c r="B471" s="715" t="s">
        <v>6135</v>
      </c>
      <c r="C471" s="715" t="s">
        <v>6136</v>
      </c>
      <c r="D471" s="713">
        <v>27</v>
      </c>
      <c r="E471" s="713">
        <v>1</v>
      </c>
      <c r="F471" s="713" t="s">
        <v>5719</v>
      </c>
      <c r="G471" s="713" t="s">
        <v>5720</v>
      </c>
      <c r="H471" s="713">
        <v>2021</v>
      </c>
      <c r="I471" s="715" t="s">
        <v>6199</v>
      </c>
      <c r="J471" s="715" t="s">
        <v>6137</v>
      </c>
      <c r="K471" s="715"/>
      <c r="L471" s="715" t="s">
        <v>5723</v>
      </c>
      <c r="M471" s="715" t="s">
        <v>2422</v>
      </c>
      <c r="N471" s="661">
        <f t="shared" si="76"/>
        <v>99</v>
      </c>
      <c r="O471" s="732"/>
      <c r="P471" s="733" t="s">
        <v>84</v>
      </c>
      <c r="Q471" s="370" t="s">
        <v>85</v>
      </c>
      <c r="R471" s="370" t="s">
        <v>4370</v>
      </c>
      <c r="S471" s="661">
        <v>8</v>
      </c>
      <c r="T471" s="661">
        <v>3</v>
      </c>
      <c r="U471" s="661">
        <v>5</v>
      </c>
      <c r="V471" s="376">
        <v>0</v>
      </c>
      <c r="W471" s="370"/>
      <c r="X471" s="660">
        <v>110325</v>
      </c>
      <c r="Y471" s="370" t="s">
        <v>78</v>
      </c>
      <c r="Z471" s="370" t="s">
        <v>6303</v>
      </c>
      <c r="AA471" s="766"/>
      <c r="AB471" s="596" t="str">
        <f t="shared" si="75"/>
        <v>Unique</v>
      </c>
      <c r="AC471" s="370"/>
      <c r="AD471" s="370"/>
      <c r="AE471" s="370"/>
      <c r="AF471" s="370"/>
      <c r="AG471" s="370"/>
      <c r="AH471" s="370"/>
      <c r="AI471" s="370"/>
      <c r="AJ471" s="370"/>
      <c r="AK471" s="370"/>
      <c r="AL471" s="370"/>
      <c r="AM471" s="370"/>
      <c r="AN471" s="370"/>
      <c r="AO471" s="370"/>
      <c r="AP471" s="370"/>
      <c r="AQ471" s="370"/>
      <c r="AR471" s="370"/>
      <c r="AS471" s="370"/>
      <c r="AT471" s="370"/>
      <c r="AU471" s="370"/>
      <c r="AV471" s="370"/>
      <c r="AW471" s="370"/>
      <c r="AX471" s="370"/>
      <c r="AY471" s="370"/>
      <c r="AZ471" s="370"/>
      <c r="BA471" s="370"/>
      <c r="BB471" s="370"/>
      <c r="BC471" s="370"/>
      <c r="BD471" s="370"/>
      <c r="BE471" s="370"/>
      <c r="BF471" s="370"/>
      <c r="BG471" s="370"/>
      <c r="BH471" s="370"/>
      <c r="BI471" s="370"/>
      <c r="BJ471" s="370"/>
      <c r="BK471" s="370"/>
      <c r="BL471" s="370"/>
      <c r="BM471" s="370"/>
      <c r="BN471" s="370"/>
      <c r="BO471" s="370"/>
      <c r="BP471" s="370"/>
      <c r="BQ471" s="370"/>
      <c r="BR471" s="370"/>
      <c r="BS471" s="370"/>
      <c r="BT471" s="370"/>
      <c r="BU471" s="370"/>
      <c r="BV471" s="370"/>
      <c r="BW471" s="370"/>
      <c r="BX471" s="370"/>
      <c r="BY471" s="370"/>
      <c r="BZ471" s="370"/>
      <c r="CA471" s="370"/>
      <c r="CB471" s="370"/>
      <c r="CC471" s="370"/>
      <c r="CD471" s="370"/>
      <c r="CE471" s="370"/>
      <c r="CF471" s="370"/>
      <c r="CG471" s="370"/>
      <c r="CH471" s="370"/>
      <c r="CI471" s="370"/>
      <c r="CJ471" s="370"/>
      <c r="CK471" s="370"/>
    </row>
    <row r="472" spans="1:89" ht="14.25">
      <c r="A472" s="656" t="str">
        <f t="shared" si="74"/>
        <v>21_1_200921_Erp.A_p__er.te</v>
      </c>
      <c r="B472" s="712" t="s">
        <v>6128</v>
      </c>
      <c r="C472" s="712" t="s">
        <v>6129</v>
      </c>
      <c r="D472" s="711">
        <v>21</v>
      </c>
      <c r="E472" s="711">
        <v>1</v>
      </c>
      <c r="F472" s="711" t="s">
        <v>122</v>
      </c>
      <c r="G472" s="711" t="s">
        <v>5755</v>
      </c>
      <c r="H472" s="711">
        <v>2021</v>
      </c>
      <c r="I472" s="712" t="s">
        <v>6199</v>
      </c>
      <c r="J472" s="712" t="s">
        <v>6304</v>
      </c>
      <c r="K472" s="712"/>
      <c r="L472" s="712" t="s">
        <v>5723</v>
      </c>
      <c r="M472" s="712" t="s">
        <v>2422</v>
      </c>
      <c r="N472" s="661">
        <f t="shared" ref="N472:N476" si="77">100+61</f>
        <v>161</v>
      </c>
      <c r="O472" s="370" t="s">
        <v>6218</v>
      </c>
      <c r="P472" s="662" t="s">
        <v>521</v>
      </c>
      <c r="Q472" s="376" t="s">
        <v>522</v>
      </c>
      <c r="R472" s="370" t="s">
        <v>4370</v>
      </c>
      <c r="S472" s="376">
        <v>9</v>
      </c>
      <c r="T472" s="376">
        <v>4</v>
      </c>
      <c r="U472" s="376">
        <v>5</v>
      </c>
      <c r="V472" s="376">
        <v>0</v>
      </c>
      <c r="W472" s="370"/>
      <c r="X472" s="660">
        <v>110325</v>
      </c>
      <c r="Y472" s="370" t="s">
        <v>78</v>
      </c>
      <c r="Z472" s="596" t="s">
        <v>6305</v>
      </c>
      <c r="AA472" s="766"/>
      <c r="AB472" s="596" t="str">
        <f t="shared" si="75"/>
        <v>Unique</v>
      </c>
      <c r="AC472" s="603"/>
      <c r="AD472" s="603"/>
      <c r="AE472" s="603"/>
      <c r="AF472" s="603"/>
      <c r="AG472" s="603"/>
      <c r="AH472" s="603"/>
      <c r="AI472" s="603"/>
      <c r="AJ472" s="603"/>
      <c r="AK472" s="603"/>
      <c r="AL472" s="603"/>
      <c r="AM472" s="603"/>
      <c r="AN472" s="603"/>
      <c r="AO472" s="603"/>
      <c r="AP472" s="603"/>
      <c r="AQ472" s="603"/>
      <c r="AR472" s="603"/>
      <c r="AS472" s="603"/>
      <c r="AT472" s="603"/>
      <c r="AU472" s="603"/>
      <c r="AV472" s="603"/>
      <c r="AW472" s="603"/>
      <c r="AX472" s="603"/>
      <c r="AY472" s="603"/>
      <c r="AZ472" s="603"/>
      <c r="BA472" s="603"/>
      <c r="BB472" s="603"/>
      <c r="BC472" s="603"/>
      <c r="BD472" s="603"/>
      <c r="BE472" s="603"/>
      <c r="BF472" s="603"/>
      <c r="BG472" s="603"/>
      <c r="BH472" s="603"/>
      <c r="BI472" s="603"/>
      <c r="BJ472" s="603"/>
      <c r="BK472" s="603"/>
      <c r="BL472" s="603"/>
      <c r="BM472" s="603"/>
      <c r="BN472" s="603"/>
      <c r="BO472" s="603"/>
      <c r="BP472" s="603"/>
      <c r="BQ472" s="603"/>
      <c r="BR472" s="603"/>
      <c r="BS472" s="603"/>
      <c r="BT472" s="603"/>
      <c r="BU472" s="603"/>
      <c r="BV472" s="603"/>
      <c r="BW472" s="603"/>
      <c r="BX472" s="603"/>
      <c r="BY472" s="603"/>
      <c r="BZ472" s="603"/>
      <c r="CA472" s="603"/>
      <c r="CB472" s="603"/>
      <c r="CC472" s="603"/>
      <c r="CD472" s="603"/>
      <c r="CE472" s="603"/>
      <c r="CF472" s="603"/>
      <c r="CG472" s="603"/>
      <c r="CH472" s="603"/>
      <c r="CI472" s="603"/>
      <c r="CJ472" s="603"/>
      <c r="CK472" s="603"/>
    </row>
    <row r="473" spans="1:89" ht="14.25">
      <c r="A473" s="656" t="str">
        <f t="shared" si="74"/>
        <v>21_1_200921_Erp.A_p__sp.sc</v>
      </c>
      <c r="B473" s="712" t="s">
        <v>6128</v>
      </c>
      <c r="C473" s="712" t="s">
        <v>6129</v>
      </c>
      <c r="D473" s="711">
        <v>21</v>
      </c>
      <c r="E473" s="711">
        <v>1</v>
      </c>
      <c r="F473" s="711" t="s">
        <v>122</v>
      </c>
      <c r="G473" s="711" t="s">
        <v>5755</v>
      </c>
      <c r="H473" s="711">
        <v>2021</v>
      </c>
      <c r="I473" s="712" t="s">
        <v>6199</v>
      </c>
      <c r="J473" s="712" t="s">
        <v>6304</v>
      </c>
      <c r="K473" s="712"/>
      <c r="L473" s="712" t="s">
        <v>5723</v>
      </c>
      <c r="M473" s="712" t="s">
        <v>2422</v>
      </c>
      <c r="N473" s="661">
        <f t="shared" si="77"/>
        <v>161</v>
      </c>
      <c r="O473" s="370" t="s">
        <v>6218</v>
      </c>
      <c r="P473" s="733" t="s">
        <v>509</v>
      </c>
      <c r="Q473" s="376" t="s">
        <v>510</v>
      </c>
      <c r="R473" s="370" t="s">
        <v>4370</v>
      </c>
      <c r="S473" s="376">
        <v>12</v>
      </c>
      <c r="T473" s="376">
        <v>12</v>
      </c>
      <c r="U473" s="376">
        <v>0</v>
      </c>
      <c r="V473" s="376">
        <v>0</v>
      </c>
      <c r="W473" s="370"/>
      <c r="X473" s="660">
        <v>110325</v>
      </c>
      <c r="Y473" s="370" t="s">
        <v>78</v>
      </c>
      <c r="Z473" s="596" t="s">
        <v>6306</v>
      </c>
      <c r="AA473" s="766"/>
      <c r="AB473" s="596" t="str">
        <f t="shared" si="75"/>
        <v>Unique</v>
      </c>
      <c r="AC473" s="603"/>
      <c r="AD473" s="603"/>
      <c r="AE473" s="603"/>
      <c r="AF473" s="603"/>
      <c r="AG473" s="603"/>
      <c r="AH473" s="603"/>
      <c r="AI473" s="603"/>
      <c r="AJ473" s="603"/>
      <c r="AK473" s="603"/>
      <c r="AL473" s="603"/>
      <c r="AM473" s="603"/>
      <c r="AN473" s="603"/>
      <c r="AO473" s="603"/>
      <c r="AP473" s="603"/>
      <c r="AQ473" s="603"/>
      <c r="AR473" s="603"/>
      <c r="AS473" s="603"/>
      <c r="AT473" s="603"/>
      <c r="AU473" s="603"/>
      <c r="AV473" s="603"/>
      <c r="AW473" s="603"/>
      <c r="AX473" s="603"/>
      <c r="AY473" s="603"/>
      <c r="AZ473" s="603"/>
      <c r="BA473" s="603"/>
      <c r="BB473" s="603"/>
      <c r="BC473" s="603"/>
      <c r="BD473" s="603"/>
      <c r="BE473" s="603"/>
      <c r="BF473" s="603"/>
      <c r="BG473" s="603"/>
      <c r="BH473" s="603"/>
      <c r="BI473" s="603"/>
      <c r="BJ473" s="603"/>
      <c r="BK473" s="603"/>
      <c r="BL473" s="603"/>
      <c r="BM473" s="603"/>
      <c r="BN473" s="603"/>
      <c r="BO473" s="603"/>
      <c r="BP473" s="603"/>
      <c r="BQ473" s="603"/>
      <c r="BR473" s="603"/>
      <c r="BS473" s="603"/>
      <c r="BT473" s="603"/>
      <c r="BU473" s="603"/>
      <c r="BV473" s="603"/>
      <c r="BW473" s="603"/>
      <c r="BX473" s="603"/>
      <c r="BY473" s="603"/>
      <c r="BZ473" s="603"/>
      <c r="CA473" s="603"/>
      <c r="CB473" s="603"/>
      <c r="CC473" s="603"/>
      <c r="CD473" s="603"/>
      <c r="CE473" s="603"/>
      <c r="CF473" s="603"/>
      <c r="CG473" s="603"/>
      <c r="CH473" s="603"/>
      <c r="CI473" s="603"/>
      <c r="CJ473" s="603"/>
      <c r="CK473" s="603"/>
    </row>
    <row r="474" spans="1:89" ht="14.25">
      <c r="A474" s="656" t="str">
        <f t="shared" si="74"/>
        <v>21_1_200921_Erp.A_p__sp.</v>
      </c>
      <c r="B474" s="712" t="s">
        <v>6128</v>
      </c>
      <c r="C474" s="712" t="s">
        <v>6129</v>
      </c>
      <c r="D474" s="711">
        <v>21</v>
      </c>
      <c r="E474" s="711">
        <v>1</v>
      </c>
      <c r="F474" s="711" t="s">
        <v>122</v>
      </c>
      <c r="G474" s="711" t="s">
        <v>5755</v>
      </c>
      <c r="H474" s="711">
        <v>2021</v>
      </c>
      <c r="I474" s="712" t="s">
        <v>6199</v>
      </c>
      <c r="J474" s="712" t="s">
        <v>6304</v>
      </c>
      <c r="K474" s="712"/>
      <c r="L474" s="712" t="s">
        <v>5723</v>
      </c>
      <c r="M474" s="712" t="s">
        <v>2422</v>
      </c>
      <c r="N474" s="661">
        <f t="shared" si="77"/>
        <v>161</v>
      </c>
      <c r="O474" s="370" t="s">
        <v>6218</v>
      </c>
      <c r="P474" s="662" t="s">
        <v>1163</v>
      </c>
      <c r="Q474" s="376" t="s">
        <v>1164</v>
      </c>
      <c r="R474" s="370" t="s">
        <v>4370</v>
      </c>
      <c r="S474" s="376">
        <v>2</v>
      </c>
      <c r="T474" s="376">
        <v>0</v>
      </c>
      <c r="U474" s="376">
        <v>2</v>
      </c>
      <c r="V474" s="376">
        <v>0</v>
      </c>
      <c r="W474" s="370"/>
      <c r="X474" s="660">
        <v>110325</v>
      </c>
      <c r="Y474" s="370" t="s">
        <v>78</v>
      </c>
      <c r="Z474" s="596" t="s">
        <v>6307</v>
      </c>
      <c r="AA474" s="766"/>
      <c r="AB474" s="596" t="str">
        <f t="shared" si="75"/>
        <v>Unique</v>
      </c>
      <c r="AC474" s="603"/>
      <c r="AD474" s="603"/>
      <c r="AE474" s="603"/>
      <c r="AF474" s="603"/>
      <c r="AG474" s="603"/>
      <c r="AH474" s="603"/>
      <c r="AI474" s="603"/>
      <c r="AJ474" s="603"/>
      <c r="AK474" s="603"/>
      <c r="AL474" s="603"/>
      <c r="AM474" s="603"/>
      <c r="AN474" s="603"/>
      <c r="AO474" s="603"/>
      <c r="AP474" s="603"/>
      <c r="AQ474" s="603"/>
      <c r="AR474" s="603"/>
      <c r="AS474" s="603"/>
      <c r="AT474" s="603"/>
      <c r="AU474" s="603"/>
      <c r="AV474" s="603"/>
      <c r="AW474" s="603"/>
      <c r="AX474" s="603"/>
      <c r="AY474" s="603"/>
      <c r="AZ474" s="603"/>
      <c r="BA474" s="603"/>
      <c r="BB474" s="603"/>
      <c r="BC474" s="603"/>
      <c r="BD474" s="603"/>
      <c r="BE474" s="603"/>
      <c r="BF474" s="603"/>
      <c r="BG474" s="603"/>
      <c r="BH474" s="603"/>
      <c r="BI474" s="603"/>
      <c r="BJ474" s="603"/>
      <c r="BK474" s="603"/>
      <c r="BL474" s="603"/>
      <c r="BM474" s="603"/>
      <c r="BN474" s="603"/>
      <c r="BO474" s="603"/>
      <c r="BP474" s="603"/>
      <c r="BQ474" s="603"/>
      <c r="BR474" s="603"/>
      <c r="BS474" s="603"/>
      <c r="BT474" s="603"/>
      <c r="BU474" s="603"/>
      <c r="BV474" s="603"/>
      <c r="BW474" s="603"/>
      <c r="BX474" s="603"/>
      <c r="BY474" s="603"/>
      <c r="BZ474" s="603"/>
      <c r="CA474" s="603"/>
      <c r="CB474" s="603"/>
      <c r="CC474" s="603"/>
      <c r="CD474" s="603"/>
      <c r="CE474" s="603"/>
      <c r="CF474" s="603"/>
      <c r="CG474" s="603"/>
      <c r="CH474" s="603"/>
      <c r="CI474" s="603"/>
      <c r="CJ474" s="603"/>
      <c r="CK474" s="603"/>
    </row>
    <row r="475" spans="1:89" ht="14.25">
      <c r="A475" s="656" t="str">
        <f t="shared" si="74"/>
        <v>21_1_200921_Erp.A_p__sy.pi</v>
      </c>
      <c r="B475" s="712" t="s">
        <v>6128</v>
      </c>
      <c r="C475" s="712" t="s">
        <v>6129</v>
      </c>
      <c r="D475" s="711">
        <v>21</v>
      </c>
      <c r="E475" s="711">
        <v>1</v>
      </c>
      <c r="F475" s="711" t="s">
        <v>122</v>
      </c>
      <c r="G475" s="711" t="s">
        <v>5755</v>
      </c>
      <c r="H475" s="711">
        <v>2021</v>
      </c>
      <c r="I475" s="712" t="s">
        <v>6199</v>
      </c>
      <c r="J475" s="712" t="s">
        <v>6304</v>
      </c>
      <c r="K475" s="712"/>
      <c r="L475" s="712" t="s">
        <v>5723</v>
      </c>
      <c r="M475" s="712" t="s">
        <v>2422</v>
      </c>
      <c r="N475" s="661">
        <f t="shared" si="77"/>
        <v>161</v>
      </c>
      <c r="O475" s="370" t="s">
        <v>6218</v>
      </c>
      <c r="P475" s="662" t="s">
        <v>176</v>
      </c>
      <c r="Q475" s="376" t="s">
        <v>177</v>
      </c>
      <c r="R475" s="370" t="s">
        <v>4370</v>
      </c>
      <c r="S475" s="376">
        <v>6</v>
      </c>
      <c r="T475" s="376">
        <v>3</v>
      </c>
      <c r="U475" s="376">
        <v>3</v>
      </c>
      <c r="V475" s="376">
        <v>0</v>
      </c>
      <c r="W475" s="370"/>
      <c r="X475" s="660">
        <v>110325</v>
      </c>
      <c r="Y475" s="370" t="s">
        <v>78</v>
      </c>
      <c r="Z475" s="596" t="s">
        <v>6308</v>
      </c>
      <c r="AA475" s="766"/>
      <c r="AB475" s="596" t="str">
        <f t="shared" si="75"/>
        <v>Unique</v>
      </c>
      <c r="AC475" s="603"/>
      <c r="AD475" s="603"/>
      <c r="AE475" s="603"/>
      <c r="AF475" s="603"/>
      <c r="AG475" s="603"/>
      <c r="AH475" s="603"/>
      <c r="AI475" s="603"/>
      <c r="AJ475" s="603"/>
      <c r="AK475" s="603"/>
      <c r="AL475" s="603"/>
      <c r="AM475" s="603"/>
      <c r="AN475" s="603"/>
      <c r="AO475" s="603"/>
      <c r="AP475" s="603"/>
      <c r="AQ475" s="603"/>
      <c r="AR475" s="603"/>
      <c r="AS475" s="603"/>
      <c r="AT475" s="603"/>
      <c r="AU475" s="603"/>
      <c r="AV475" s="603"/>
      <c r="AW475" s="603"/>
      <c r="AX475" s="603"/>
      <c r="AY475" s="603"/>
      <c r="AZ475" s="603"/>
      <c r="BA475" s="603"/>
      <c r="BB475" s="603"/>
      <c r="BC475" s="603"/>
      <c r="BD475" s="603"/>
      <c r="BE475" s="603"/>
      <c r="BF475" s="603"/>
      <c r="BG475" s="603"/>
      <c r="BH475" s="603"/>
      <c r="BI475" s="603"/>
      <c r="BJ475" s="603"/>
      <c r="BK475" s="603"/>
      <c r="BL475" s="603"/>
      <c r="BM475" s="603"/>
      <c r="BN475" s="603"/>
      <c r="BO475" s="603"/>
      <c r="BP475" s="603"/>
      <c r="BQ475" s="603"/>
      <c r="BR475" s="603"/>
      <c r="BS475" s="603"/>
      <c r="BT475" s="603"/>
      <c r="BU475" s="603"/>
      <c r="BV475" s="603"/>
      <c r="BW475" s="603"/>
      <c r="BX475" s="603"/>
      <c r="BY475" s="603"/>
      <c r="BZ475" s="603"/>
      <c r="CA475" s="603"/>
      <c r="CB475" s="603"/>
      <c r="CC475" s="603"/>
      <c r="CD475" s="603"/>
      <c r="CE475" s="603"/>
      <c r="CF475" s="603"/>
      <c r="CG475" s="603"/>
      <c r="CH475" s="603"/>
      <c r="CI475" s="603"/>
      <c r="CJ475" s="603"/>
      <c r="CK475" s="603"/>
    </row>
    <row r="476" spans="1:89" ht="14.25">
      <c r="A476" s="656" t="str">
        <f t="shared" si="74"/>
        <v>21_1_200921_Erp.A_p__ep.ba</v>
      </c>
      <c r="B476" s="712" t="s">
        <v>6128</v>
      </c>
      <c r="C476" s="712" t="s">
        <v>6129</v>
      </c>
      <c r="D476" s="711">
        <v>21</v>
      </c>
      <c r="E476" s="711">
        <v>1</v>
      </c>
      <c r="F476" s="711" t="s">
        <v>122</v>
      </c>
      <c r="G476" s="711" t="s">
        <v>5755</v>
      </c>
      <c r="H476" s="711">
        <v>2021</v>
      </c>
      <c r="I476" s="712" t="s">
        <v>6199</v>
      </c>
      <c r="J476" s="712" t="s">
        <v>6304</v>
      </c>
      <c r="K476" s="712"/>
      <c r="L476" s="712" t="s">
        <v>5723</v>
      </c>
      <c r="M476" s="712" t="s">
        <v>2422</v>
      </c>
      <c r="N476" s="661">
        <f t="shared" si="77"/>
        <v>161</v>
      </c>
      <c r="O476" s="370" t="s">
        <v>6218</v>
      </c>
      <c r="P476" s="662" t="s">
        <v>84</v>
      </c>
      <c r="Q476" s="370" t="s">
        <v>85</v>
      </c>
      <c r="R476" s="370" t="s">
        <v>4370</v>
      </c>
      <c r="S476" s="376">
        <v>2</v>
      </c>
      <c r="T476" s="376">
        <v>0</v>
      </c>
      <c r="U476" s="376">
        <v>2</v>
      </c>
      <c r="V476" s="376">
        <v>0</v>
      </c>
      <c r="W476" s="370"/>
      <c r="X476" s="660">
        <v>110325</v>
      </c>
      <c r="Y476" s="370" t="s">
        <v>78</v>
      </c>
      <c r="Z476" s="596" t="s">
        <v>6309</v>
      </c>
      <c r="AA476" s="766"/>
      <c r="AB476" s="596" t="str">
        <f t="shared" si="75"/>
        <v>Unique</v>
      </c>
      <c r="AC476" s="603"/>
      <c r="AD476" s="603"/>
      <c r="AE476" s="603"/>
      <c r="AF476" s="603"/>
      <c r="AG476" s="603"/>
      <c r="AH476" s="603"/>
      <c r="AI476" s="603"/>
      <c r="AJ476" s="603"/>
      <c r="AK476" s="603"/>
      <c r="AL476" s="603"/>
      <c r="AM476" s="603"/>
      <c r="AN476" s="603"/>
      <c r="AO476" s="603"/>
      <c r="AP476" s="603"/>
      <c r="AQ476" s="603"/>
      <c r="AR476" s="603"/>
      <c r="AS476" s="603"/>
      <c r="AT476" s="603"/>
      <c r="AU476" s="603"/>
      <c r="AV476" s="603"/>
      <c r="AW476" s="603"/>
      <c r="AX476" s="603"/>
      <c r="AY476" s="603"/>
      <c r="AZ476" s="603"/>
      <c r="BA476" s="603"/>
      <c r="BB476" s="603"/>
      <c r="BC476" s="603"/>
      <c r="BD476" s="603"/>
      <c r="BE476" s="603"/>
      <c r="BF476" s="603"/>
      <c r="BG476" s="603"/>
      <c r="BH476" s="603"/>
      <c r="BI476" s="603"/>
      <c r="BJ476" s="603"/>
      <c r="BK476" s="603"/>
      <c r="BL476" s="603"/>
      <c r="BM476" s="603"/>
      <c r="BN476" s="603"/>
      <c r="BO476" s="603"/>
      <c r="BP476" s="603"/>
      <c r="BQ476" s="603"/>
      <c r="BR476" s="603"/>
      <c r="BS476" s="603"/>
      <c r="BT476" s="603"/>
      <c r="BU476" s="603"/>
      <c r="BV476" s="603"/>
      <c r="BW476" s="603"/>
      <c r="BX476" s="603"/>
      <c r="BY476" s="603"/>
      <c r="BZ476" s="603"/>
      <c r="CA476" s="603"/>
      <c r="CB476" s="603"/>
      <c r="CC476" s="603"/>
      <c r="CD476" s="603"/>
      <c r="CE476" s="603"/>
      <c r="CF476" s="603"/>
      <c r="CG476" s="603"/>
      <c r="CH476" s="603"/>
      <c r="CI476" s="603"/>
      <c r="CJ476" s="603"/>
      <c r="CK476" s="603"/>
    </row>
    <row r="477" spans="1:89" ht="14.25">
      <c r="A477" s="656" t="str">
        <f t="shared" si="74"/>
        <v>21_1_120721_Erp.A_p__ch.ve</v>
      </c>
      <c r="B477" s="712" t="s">
        <v>6128</v>
      </c>
      <c r="C477" s="712" t="s">
        <v>6129</v>
      </c>
      <c r="D477" s="711">
        <v>21</v>
      </c>
      <c r="E477" s="711">
        <v>1</v>
      </c>
      <c r="F477" s="711" t="s">
        <v>5719</v>
      </c>
      <c r="G477" s="711" t="s">
        <v>5720</v>
      </c>
      <c r="H477" s="711">
        <v>2021</v>
      </c>
      <c r="I477" s="712" t="s">
        <v>6199</v>
      </c>
      <c r="J477" s="712" t="s">
        <v>6304</v>
      </c>
      <c r="K477" s="712"/>
      <c r="L477" s="712" t="s">
        <v>5723</v>
      </c>
      <c r="M477" s="712" t="s">
        <v>2422</v>
      </c>
      <c r="N477" s="661">
        <f t="shared" ref="N477:N481" si="78">50+50+50+30</f>
        <v>180</v>
      </c>
      <c r="O477" s="370" t="s">
        <v>6218</v>
      </c>
      <c r="P477" s="662" t="s">
        <v>923</v>
      </c>
      <c r="Q477" s="376" t="s">
        <v>6310</v>
      </c>
      <c r="R477" s="370" t="s">
        <v>4370</v>
      </c>
      <c r="S477" s="376">
        <v>2</v>
      </c>
      <c r="T477" s="376">
        <v>0</v>
      </c>
      <c r="U477" s="376">
        <v>2</v>
      </c>
      <c r="V477" s="376">
        <v>0</v>
      </c>
      <c r="W477" s="370"/>
      <c r="X477" s="663">
        <v>120325</v>
      </c>
      <c r="Y477" s="370" t="s">
        <v>78</v>
      </c>
      <c r="Z477" s="596" t="s">
        <v>6311</v>
      </c>
      <c r="AA477" s="766"/>
      <c r="AB477" s="596" t="str">
        <f t="shared" si="75"/>
        <v>Unique</v>
      </c>
      <c r="AC477" s="603"/>
      <c r="AD477" s="603"/>
      <c r="AE477" s="603"/>
      <c r="AF477" s="603"/>
      <c r="AG477" s="603"/>
      <c r="AH477" s="603"/>
      <c r="AI477" s="603"/>
      <c r="AJ477" s="603"/>
      <c r="AK477" s="603"/>
      <c r="AL477" s="603"/>
      <c r="AM477" s="603"/>
      <c r="AN477" s="603"/>
      <c r="AO477" s="603"/>
      <c r="AP477" s="603"/>
      <c r="AQ477" s="603"/>
      <c r="AR477" s="603"/>
      <c r="AS477" s="603"/>
      <c r="AT477" s="603"/>
      <c r="AU477" s="603"/>
      <c r="AV477" s="603"/>
      <c r="AW477" s="603"/>
      <c r="AX477" s="603"/>
      <c r="AY477" s="603"/>
      <c r="AZ477" s="603"/>
      <c r="BA477" s="603"/>
      <c r="BB477" s="603"/>
      <c r="BC477" s="603"/>
      <c r="BD477" s="603"/>
      <c r="BE477" s="603"/>
      <c r="BF477" s="603"/>
      <c r="BG477" s="603"/>
      <c r="BH477" s="603"/>
      <c r="BI477" s="603"/>
      <c r="BJ477" s="603"/>
      <c r="BK477" s="603"/>
      <c r="BL477" s="603"/>
      <c r="BM477" s="603"/>
      <c r="BN477" s="603"/>
      <c r="BO477" s="603"/>
      <c r="BP477" s="603"/>
      <c r="BQ477" s="603"/>
      <c r="BR477" s="603"/>
      <c r="BS477" s="603"/>
      <c r="BT477" s="603"/>
      <c r="BU477" s="603"/>
      <c r="BV477" s="603"/>
      <c r="BW477" s="603"/>
      <c r="BX477" s="603"/>
      <c r="BY477" s="603"/>
      <c r="BZ477" s="603"/>
      <c r="CA477" s="603"/>
      <c r="CB477" s="603"/>
      <c r="CC477" s="603"/>
      <c r="CD477" s="603"/>
      <c r="CE477" s="603"/>
      <c r="CF477" s="603"/>
      <c r="CG477" s="603"/>
      <c r="CH477" s="603"/>
      <c r="CI477" s="603"/>
      <c r="CJ477" s="603"/>
      <c r="CK477" s="603"/>
    </row>
    <row r="478" spans="1:89" ht="14.25">
      <c r="A478" s="656" t="str">
        <f t="shared" si="74"/>
        <v>21_1_120721_Erp.A_p__ch.bi</v>
      </c>
      <c r="B478" s="712" t="s">
        <v>6128</v>
      </c>
      <c r="C478" s="712" t="s">
        <v>6129</v>
      </c>
      <c r="D478" s="711">
        <v>21</v>
      </c>
      <c r="E478" s="711">
        <v>1</v>
      </c>
      <c r="F478" s="711" t="s">
        <v>5719</v>
      </c>
      <c r="G478" s="711" t="s">
        <v>5720</v>
      </c>
      <c r="H478" s="711">
        <v>2021</v>
      </c>
      <c r="I478" s="712" t="s">
        <v>6199</v>
      </c>
      <c r="J478" s="712" t="s">
        <v>6304</v>
      </c>
      <c r="K478" s="712"/>
      <c r="L478" s="712" t="s">
        <v>5723</v>
      </c>
      <c r="M478" s="712" t="s">
        <v>2422</v>
      </c>
      <c r="N478" s="661">
        <f t="shared" si="78"/>
        <v>180</v>
      </c>
      <c r="O478" s="370" t="s">
        <v>6218</v>
      </c>
      <c r="P478" s="662" t="s">
        <v>287</v>
      </c>
      <c r="Q478" s="370" t="s">
        <v>288</v>
      </c>
      <c r="R478" s="370" t="s">
        <v>4370</v>
      </c>
      <c r="S478" s="376">
        <v>2</v>
      </c>
      <c r="T478" s="376">
        <v>1</v>
      </c>
      <c r="U478" s="376">
        <v>1</v>
      </c>
      <c r="V478" s="376">
        <v>0</v>
      </c>
      <c r="W478" s="370"/>
      <c r="X478" s="663">
        <v>120325</v>
      </c>
      <c r="Y478" s="370" t="s">
        <v>78</v>
      </c>
      <c r="Z478" s="596" t="s">
        <v>6312</v>
      </c>
      <c r="AA478" s="766"/>
      <c r="AB478" s="596" t="str">
        <f t="shared" si="75"/>
        <v>Unique</v>
      </c>
      <c r="AC478" s="603"/>
      <c r="AD478" s="603"/>
      <c r="AE478" s="603"/>
      <c r="AF478" s="603"/>
      <c r="AG478" s="603"/>
      <c r="AH478" s="603"/>
      <c r="AI478" s="603"/>
      <c r="AJ478" s="603"/>
      <c r="AK478" s="603"/>
      <c r="AL478" s="603"/>
      <c r="AM478" s="603"/>
      <c r="AN478" s="603"/>
      <c r="AO478" s="603"/>
      <c r="AP478" s="603"/>
      <c r="AQ478" s="603"/>
      <c r="AR478" s="603"/>
      <c r="AS478" s="603"/>
      <c r="AT478" s="603"/>
      <c r="AU478" s="603"/>
      <c r="AV478" s="603"/>
      <c r="AW478" s="603"/>
      <c r="AX478" s="603"/>
      <c r="AY478" s="603"/>
      <c r="AZ478" s="603"/>
      <c r="BA478" s="603"/>
      <c r="BB478" s="603"/>
      <c r="BC478" s="603"/>
      <c r="BD478" s="603"/>
      <c r="BE478" s="603"/>
      <c r="BF478" s="603"/>
      <c r="BG478" s="603"/>
      <c r="BH478" s="603"/>
      <c r="BI478" s="603"/>
      <c r="BJ478" s="603"/>
      <c r="BK478" s="603"/>
      <c r="BL478" s="603"/>
      <c r="BM478" s="603"/>
      <c r="BN478" s="603"/>
      <c r="BO478" s="603"/>
      <c r="BP478" s="603"/>
      <c r="BQ478" s="603"/>
      <c r="BR478" s="603"/>
      <c r="BS478" s="603"/>
      <c r="BT478" s="603"/>
      <c r="BU478" s="603"/>
      <c r="BV478" s="603"/>
      <c r="BW478" s="603"/>
      <c r="BX478" s="603"/>
      <c r="BY478" s="603"/>
      <c r="BZ478" s="603"/>
      <c r="CA478" s="603"/>
      <c r="CB478" s="603"/>
      <c r="CC478" s="603"/>
      <c r="CD478" s="603"/>
      <c r="CE478" s="603"/>
      <c r="CF478" s="603"/>
      <c r="CG478" s="603"/>
      <c r="CH478" s="603"/>
      <c r="CI478" s="603"/>
      <c r="CJ478" s="603"/>
      <c r="CK478" s="603"/>
    </row>
    <row r="479" spans="1:89" ht="16.5" customHeight="1">
      <c r="A479" s="656" t="str">
        <f t="shared" si="74"/>
        <v>21_1_120721_Erp.A_p__sp.</v>
      </c>
      <c r="B479" s="712" t="s">
        <v>6128</v>
      </c>
      <c r="C479" s="712" t="s">
        <v>6129</v>
      </c>
      <c r="D479" s="711">
        <v>21</v>
      </c>
      <c r="E479" s="711">
        <v>1</v>
      </c>
      <c r="F479" s="711" t="s">
        <v>5719</v>
      </c>
      <c r="G479" s="711" t="s">
        <v>5720</v>
      </c>
      <c r="H479" s="711">
        <v>2021</v>
      </c>
      <c r="I479" s="712" t="s">
        <v>6199</v>
      </c>
      <c r="J479" s="712" t="s">
        <v>6304</v>
      </c>
      <c r="K479" s="712"/>
      <c r="L479" s="712" t="s">
        <v>5723</v>
      </c>
      <c r="M479" s="712" t="s">
        <v>2422</v>
      </c>
      <c r="N479" s="661">
        <f t="shared" si="78"/>
        <v>180</v>
      </c>
      <c r="O479" s="370" t="s">
        <v>6218</v>
      </c>
      <c r="P479" s="662" t="s">
        <v>1163</v>
      </c>
      <c r="Q479" s="376" t="s">
        <v>1164</v>
      </c>
      <c r="R479" s="370" t="s">
        <v>4370</v>
      </c>
      <c r="S479" s="376">
        <v>36</v>
      </c>
      <c r="T479" s="376">
        <v>0</v>
      </c>
      <c r="U479" s="376">
        <v>36</v>
      </c>
      <c r="V479" s="376">
        <v>0</v>
      </c>
      <c r="W479" s="370"/>
      <c r="X479" s="663">
        <v>120325</v>
      </c>
      <c r="Y479" s="370" t="s">
        <v>78</v>
      </c>
      <c r="Z479" s="596" t="s">
        <v>6313</v>
      </c>
      <c r="AA479" s="766"/>
      <c r="AB479" s="603" t="str">
        <f t="shared" si="75"/>
        <v>Unique</v>
      </c>
      <c r="AC479" s="603"/>
      <c r="AD479" s="603"/>
      <c r="AE479" s="603"/>
      <c r="AF479" s="603"/>
      <c r="AG479" s="603"/>
      <c r="AH479" s="603"/>
      <c r="AI479" s="603"/>
      <c r="AJ479" s="603"/>
      <c r="AK479" s="603"/>
      <c r="AL479" s="603"/>
      <c r="AM479" s="603"/>
      <c r="AN479" s="603"/>
      <c r="AO479" s="603"/>
      <c r="AP479" s="603"/>
      <c r="AQ479" s="603"/>
      <c r="AR479" s="603"/>
      <c r="AS479" s="603"/>
      <c r="AT479" s="603"/>
      <c r="AU479" s="603"/>
      <c r="AV479" s="603"/>
      <c r="AW479" s="603"/>
      <c r="AX479" s="603"/>
      <c r="AY479" s="603"/>
      <c r="AZ479" s="603"/>
      <c r="BA479" s="603"/>
      <c r="BB479" s="603"/>
      <c r="BC479" s="603"/>
      <c r="BD479" s="603"/>
      <c r="BE479" s="603"/>
      <c r="BF479" s="603"/>
      <c r="BG479" s="603"/>
      <c r="BH479" s="603"/>
      <c r="BI479" s="603"/>
      <c r="BJ479" s="603"/>
      <c r="BK479" s="603"/>
      <c r="BL479" s="603"/>
      <c r="BM479" s="603"/>
      <c r="BN479" s="603"/>
      <c r="BO479" s="603"/>
      <c r="BP479" s="603"/>
      <c r="BQ479" s="603"/>
      <c r="BR479" s="603"/>
      <c r="BS479" s="603"/>
      <c r="BT479" s="603"/>
      <c r="BU479" s="603"/>
      <c r="BV479" s="603"/>
      <c r="BW479" s="603"/>
      <c r="BX479" s="603"/>
      <c r="BY479" s="603"/>
      <c r="BZ479" s="603"/>
      <c r="CA479" s="603"/>
      <c r="CB479" s="603"/>
      <c r="CC479" s="603"/>
      <c r="CD479" s="603"/>
      <c r="CE479" s="603"/>
      <c r="CF479" s="603"/>
      <c r="CG479" s="603"/>
      <c r="CH479" s="603"/>
      <c r="CI479" s="603"/>
      <c r="CJ479" s="603"/>
      <c r="CK479" s="603"/>
    </row>
    <row r="480" spans="1:89" ht="14.25">
      <c r="A480" s="656" t="str">
        <f t="shared" si="74"/>
        <v>21_1_120721_Erp.A_p__sp.sc</v>
      </c>
      <c r="B480" s="712" t="s">
        <v>6128</v>
      </c>
      <c r="C480" s="712" t="s">
        <v>6129</v>
      </c>
      <c r="D480" s="711">
        <v>21</v>
      </c>
      <c r="E480" s="711">
        <v>1</v>
      </c>
      <c r="F480" s="711" t="s">
        <v>5719</v>
      </c>
      <c r="G480" s="711" t="s">
        <v>5720</v>
      </c>
      <c r="H480" s="711">
        <v>2021</v>
      </c>
      <c r="I480" s="712" t="s">
        <v>6199</v>
      </c>
      <c r="J480" s="712" t="s">
        <v>6304</v>
      </c>
      <c r="K480" s="712"/>
      <c r="L480" s="712" t="s">
        <v>5723</v>
      </c>
      <c r="M480" s="712" t="s">
        <v>2422</v>
      </c>
      <c r="N480" s="661">
        <f t="shared" si="78"/>
        <v>180</v>
      </c>
      <c r="O480" s="370" t="s">
        <v>6218</v>
      </c>
      <c r="P480" s="662" t="s">
        <v>509</v>
      </c>
      <c r="Q480" s="376" t="s">
        <v>510</v>
      </c>
      <c r="R480" s="370" t="s">
        <v>4370</v>
      </c>
      <c r="S480" s="376">
        <v>35</v>
      </c>
      <c r="T480" s="376">
        <v>35</v>
      </c>
      <c r="U480" s="376">
        <v>0</v>
      </c>
      <c r="V480" s="376">
        <v>0</v>
      </c>
      <c r="W480" s="370"/>
      <c r="X480" s="663">
        <v>120325</v>
      </c>
      <c r="Y480" s="370" t="s">
        <v>78</v>
      </c>
      <c r="Z480" s="596" t="s">
        <v>6314</v>
      </c>
      <c r="AA480" s="766"/>
      <c r="AB480" s="596" t="str">
        <f t="shared" si="75"/>
        <v>Unique</v>
      </c>
      <c r="AC480" s="603"/>
      <c r="AD480" s="603"/>
      <c r="AE480" s="603"/>
      <c r="AF480" s="603"/>
      <c r="AG480" s="603"/>
      <c r="AH480" s="603"/>
      <c r="AI480" s="603"/>
      <c r="AJ480" s="603"/>
      <c r="AK480" s="603"/>
      <c r="AL480" s="603"/>
      <c r="AM480" s="603"/>
      <c r="AN480" s="603"/>
      <c r="AO480" s="603"/>
      <c r="AP480" s="603"/>
      <c r="AQ480" s="603"/>
      <c r="AR480" s="603"/>
      <c r="AS480" s="603"/>
      <c r="AT480" s="603"/>
      <c r="AU480" s="603"/>
      <c r="AV480" s="603"/>
      <c r="AW480" s="603"/>
      <c r="AX480" s="603"/>
      <c r="AY480" s="603"/>
      <c r="AZ480" s="603"/>
      <c r="BA480" s="603"/>
      <c r="BB480" s="603"/>
      <c r="BC480" s="603"/>
      <c r="BD480" s="603"/>
      <c r="BE480" s="603"/>
      <c r="BF480" s="603"/>
      <c r="BG480" s="603"/>
      <c r="BH480" s="603"/>
      <c r="BI480" s="603"/>
      <c r="BJ480" s="603"/>
      <c r="BK480" s="603"/>
      <c r="BL480" s="603"/>
      <c r="BM480" s="603"/>
      <c r="BN480" s="603"/>
      <c r="BO480" s="603"/>
      <c r="BP480" s="603"/>
      <c r="BQ480" s="603"/>
      <c r="BR480" s="603"/>
      <c r="BS480" s="603"/>
      <c r="BT480" s="603"/>
      <c r="BU480" s="603"/>
      <c r="BV480" s="603"/>
      <c r="BW480" s="603"/>
      <c r="BX480" s="603"/>
      <c r="BY480" s="603"/>
      <c r="BZ480" s="603"/>
      <c r="CA480" s="603"/>
      <c r="CB480" s="603"/>
      <c r="CC480" s="603"/>
      <c r="CD480" s="603"/>
      <c r="CE480" s="603"/>
      <c r="CF480" s="603"/>
      <c r="CG480" s="603"/>
      <c r="CH480" s="603"/>
      <c r="CI480" s="603"/>
      <c r="CJ480" s="603"/>
      <c r="CK480" s="603"/>
    </row>
    <row r="481" spans="1:89" ht="14.25">
      <c r="A481" s="656" t="str">
        <f t="shared" si="74"/>
        <v>21_1_120721_Erp.A_p__ep.ba</v>
      </c>
      <c r="B481" s="712" t="s">
        <v>6128</v>
      </c>
      <c r="C481" s="712" t="s">
        <v>6129</v>
      </c>
      <c r="D481" s="711">
        <v>21</v>
      </c>
      <c r="E481" s="711">
        <v>1</v>
      </c>
      <c r="F481" s="711" t="s">
        <v>5719</v>
      </c>
      <c r="G481" s="711" t="s">
        <v>5720</v>
      </c>
      <c r="H481" s="711">
        <v>2021</v>
      </c>
      <c r="I481" s="712" t="s">
        <v>6199</v>
      </c>
      <c r="J481" s="712" t="s">
        <v>6304</v>
      </c>
      <c r="K481" s="712"/>
      <c r="L481" s="712" t="s">
        <v>5723</v>
      </c>
      <c r="M481" s="712" t="s">
        <v>2422</v>
      </c>
      <c r="N481" s="661">
        <f t="shared" si="78"/>
        <v>180</v>
      </c>
      <c r="O481" s="370" t="s">
        <v>6218</v>
      </c>
      <c r="P481" s="662" t="s">
        <v>84</v>
      </c>
      <c r="Q481" s="370" t="s">
        <v>85</v>
      </c>
      <c r="R481" s="370" t="s">
        <v>4370</v>
      </c>
      <c r="S481" s="376">
        <v>31</v>
      </c>
      <c r="T481" s="376">
        <v>9</v>
      </c>
      <c r="U481" s="376">
        <v>23</v>
      </c>
      <c r="V481" s="376">
        <v>0</v>
      </c>
      <c r="W481" s="370"/>
      <c r="X481" s="663">
        <v>120325</v>
      </c>
      <c r="Y481" s="370" t="s">
        <v>78</v>
      </c>
      <c r="Z481" s="596" t="s">
        <v>6315</v>
      </c>
      <c r="AA481" s="766"/>
      <c r="AB481" s="596" t="str">
        <f t="shared" si="75"/>
        <v>Unique</v>
      </c>
      <c r="AC481" s="603"/>
      <c r="AD481" s="603"/>
      <c r="AE481" s="603"/>
      <c r="AF481" s="603"/>
      <c r="AG481" s="603"/>
      <c r="AH481" s="603"/>
      <c r="AI481" s="603"/>
      <c r="AJ481" s="603"/>
      <c r="AK481" s="603"/>
      <c r="AL481" s="603"/>
      <c r="AM481" s="603"/>
      <c r="AN481" s="603"/>
      <c r="AO481" s="603"/>
      <c r="AP481" s="603"/>
      <c r="AQ481" s="603"/>
      <c r="AR481" s="603"/>
      <c r="AS481" s="603"/>
      <c r="AT481" s="603"/>
      <c r="AU481" s="603"/>
      <c r="AV481" s="603"/>
      <c r="AW481" s="603"/>
      <c r="AX481" s="603"/>
      <c r="AY481" s="603"/>
      <c r="AZ481" s="603"/>
      <c r="BA481" s="603"/>
      <c r="BB481" s="603"/>
      <c r="BC481" s="603"/>
      <c r="BD481" s="603"/>
      <c r="BE481" s="603"/>
      <c r="BF481" s="603"/>
      <c r="BG481" s="603"/>
      <c r="BH481" s="603"/>
      <c r="BI481" s="603"/>
      <c r="BJ481" s="603"/>
      <c r="BK481" s="603"/>
      <c r="BL481" s="603"/>
      <c r="BM481" s="603"/>
      <c r="BN481" s="603"/>
      <c r="BO481" s="603"/>
      <c r="BP481" s="603"/>
      <c r="BQ481" s="603"/>
      <c r="BR481" s="603"/>
      <c r="BS481" s="603"/>
      <c r="BT481" s="603"/>
      <c r="BU481" s="603"/>
      <c r="BV481" s="603"/>
      <c r="BW481" s="603"/>
      <c r="BX481" s="603"/>
      <c r="BY481" s="603"/>
      <c r="BZ481" s="603"/>
      <c r="CA481" s="603"/>
      <c r="CB481" s="603"/>
      <c r="CC481" s="603"/>
      <c r="CD481" s="603"/>
      <c r="CE481" s="603"/>
      <c r="CF481" s="603"/>
      <c r="CG481" s="603"/>
      <c r="CH481" s="603"/>
      <c r="CI481" s="603"/>
      <c r="CJ481" s="603"/>
      <c r="CK481" s="603"/>
    </row>
    <row r="482" spans="1:89" ht="14.25">
      <c r="A482" s="656" t="str">
        <f t="shared" si="74"/>
        <v>26_1_200921_H.A_p__sy.pi</v>
      </c>
      <c r="B482" s="718" t="s">
        <v>6176</v>
      </c>
      <c r="C482" s="718" t="s">
        <v>6177</v>
      </c>
      <c r="D482" s="719">
        <v>26</v>
      </c>
      <c r="E482" s="719">
        <v>1</v>
      </c>
      <c r="F482" s="719" t="s">
        <v>122</v>
      </c>
      <c r="G482" s="719" t="s">
        <v>5755</v>
      </c>
      <c r="H482" s="719">
        <v>2021</v>
      </c>
      <c r="I482" s="718" t="s">
        <v>6199</v>
      </c>
      <c r="J482" s="718" t="s">
        <v>6316</v>
      </c>
      <c r="K482" s="718"/>
      <c r="L482" s="718" t="s">
        <v>5723</v>
      </c>
      <c r="M482" s="718" t="s">
        <v>2422</v>
      </c>
      <c r="N482" s="661">
        <f t="shared" ref="N482:N489" si="79">50+50+50+50+50+50+50+12</f>
        <v>362</v>
      </c>
      <c r="O482" s="370" t="s">
        <v>6245</v>
      </c>
      <c r="P482" s="662" t="s">
        <v>176</v>
      </c>
      <c r="Q482" s="376" t="s">
        <v>177</v>
      </c>
      <c r="R482" s="370" t="s">
        <v>4370</v>
      </c>
      <c r="S482" s="376">
        <v>2</v>
      </c>
      <c r="T482" s="376">
        <v>1</v>
      </c>
      <c r="U482" s="376">
        <v>1</v>
      </c>
      <c r="V482" s="376">
        <v>0</v>
      </c>
      <c r="W482" s="370"/>
      <c r="X482" s="663">
        <v>120325</v>
      </c>
      <c r="Y482" s="370" t="s">
        <v>78</v>
      </c>
      <c r="Z482" s="596" t="s">
        <v>6317</v>
      </c>
      <c r="AA482" s="766"/>
      <c r="AB482" s="596" t="str">
        <f t="shared" si="75"/>
        <v>Unique</v>
      </c>
      <c r="AC482" s="603"/>
      <c r="AD482" s="603"/>
      <c r="AE482" s="603"/>
      <c r="AF482" s="603"/>
      <c r="AG482" s="603"/>
      <c r="AH482" s="603"/>
      <c r="AI482" s="603"/>
      <c r="AJ482" s="603"/>
      <c r="AK482" s="603"/>
      <c r="AL482" s="603"/>
      <c r="AM482" s="603"/>
      <c r="AN482" s="603"/>
      <c r="AO482" s="603"/>
      <c r="AP482" s="603"/>
      <c r="AQ482" s="603"/>
      <c r="AR482" s="603"/>
      <c r="AS482" s="603"/>
      <c r="AT482" s="603"/>
      <c r="AU482" s="603"/>
      <c r="AV482" s="603"/>
      <c r="AW482" s="603"/>
      <c r="AX482" s="603"/>
      <c r="AY482" s="603"/>
      <c r="AZ482" s="603"/>
      <c r="BA482" s="603"/>
      <c r="BB482" s="603"/>
      <c r="BC482" s="603"/>
      <c r="BD482" s="603"/>
      <c r="BE482" s="603"/>
      <c r="BF482" s="603"/>
      <c r="BG482" s="603"/>
      <c r="BH482" s="603"/>
      <c r="BI482" s="603"/>
      <c r="BJ482" s="603"/>
      <c r="BK482" s="603"/>
      <c r="BL482" s="603"/>
      <c r="BM482" s="603"/>
      <c r="BN482" s="603"/>
      <c r="BO482" s="603"/>
      <c r="BP482" s="603"/>
      <c r="BQ482" s="603"/>
      <c r="BR482" s="603"/>
      <c r="BS482" s="603"/>
      <c r="BT482" s="603"/>
      <c r="BU482" s="603"/>
      <c r="BV482" s="603"/>
      <c r="BW482" s="603"/>
      <c r="BX482" s="603"/>
      <c r="BY482" s="603"/>
      <c r="BZ482" s="603"/>
      <c r="CA482" s="603"/>
      <c r="CB482" s="603"/>
      <c r="CC482" s="603"/>
      <c r="CD482" s="603"/>
      <c r="CE482" s="603"/>
      <c r="CF482" s="603"/>
      <c r="CG482" s="603"/>
      <c r="CH482" s="603"/>
      <c r="CI482" s="603"/>
      <c r="CJ482" s="603"/>
      <c r="CK482" s="603"/>
    </row>
    <row r="483" spans="1:89" ht="14.25">
      <c r="A483" s="656" t="str">
        <f t="shared" si="74"/>
        <v>26_1_200921_H.A_p__he.tr</v>
      </c>
      <c r="B483" s="718" t="s">
        <v>6176</v>
      </c>
      <c r="C483" s="718" t="s">
        <v>6177</v>
      </c>
      <c r="D483" s="719">
        <v>26</v>
      </c>
      <c r="E483" s="719">
        <v>1</v>
      </c>
      <c r="F483" s="719" t="s">
        <v>122</v>
      </c>
      <c r="G483" s="719" t="s">
        <v>5755</v>
      </c>
      <c r="H483" s="719">
        <v>2021</v>
      </c>
      <c r="I483" s="718" t="s">
        <v>6199</v>
      </c>
      <c r="J483" s="718" t="s">
        <v>6316</v>
      </c>
      <c r="K483" s="718"/>
      <c r="L483" s="718" t="s">
        <v>5723</v>
      </c>
      <c r="M483" s="718" t="s">
        <v>2422</v>
      </c>
      <c r="N483" s="661">
        <f t="shared" si="79"/>
        <v>362</v>
      </c>
      <c r="O483" s="370" t="s">
        <v>6245</v>
      </c>
      <c r="P483" s="662" t="s">
        <v>498</v>
      </c>
      <c r="Q483" s="376" t="s">
        <v>499</v>
      </c>
      <c r="R483" s="370" t="s">
        <v>4370</v>
      </c>
      <c r="S483" s="376">
        <v>1</v>
      </c>
      <c r="T483" s="376">
        <v>0</v>
      </c>
      <c r="U483" s="376">
        <v>1</v>
      </c>
      <c r="V483" s="376">
        <v>0</v>
      </c>
      <c r="W483" s="370"/>
      <c r="X483" s="663">
        <v>120325</v>
      </c>
      <c r="Y483" s="370" t="s">
        <v>78</v>
      </c>
      <c r="Z483" s="596" t="s">
        <v>6318</v>
      </c>
      <c r="AA483" s="766"/>
      <c r="AB483" s="596" t="str">
        <f t="shared" si="75"/>
        <v>Unique</v>
      </c>
      <c r="AC483" s="603"/>
      <c r="AD483" s="603"/>
      <c r="AE483" s="603"/>
      <c r="AF483" s="603"/>
      <c r="AG483" s="603"/>
      <c r="AH483" s="603"/>
      <c r="AI483" s="603"/>
      <c r="AJ483" s="603"/>
      <c r="AK483" s="603"/>
      <c r="AL483" s="603"/>
      <c r="AM483" s="603"/>
      <c r="AN483" s="603"/>
      <c r="AO483" s="603"/>
      <c r="AP483" s="603"/>
      <c r="AQ483" s="603"/>
      <c r="AR483" s="603"/>
      <c r="AS483" s="603"/>
      <c r="AT483" s="603"/>
      <c r="AU483" s="603"/>
      <c r="AV483" s="603"/>
      <c r="AW483" s="603"/>
      <c r="AX483" s="603"/>
      <c r="AY483" s="603"/>
      <c r="AZ483" s="603"/>
      <c r="BA483" s="603"/>
      <c r="BB483" s="603"/>
      <c r="BC483" s="603"/>
      <c r="BD483" s="603"/>
      <c r="BE483" s="603"/>
      <c r="BF483" s="603"/>
      <c r="BG483" s="603"/>
      <c r="BH483" s="603"/>
      <c r="BI483" s="603"/>
      <c r="BJ483" s="603"/>
      <c r="BK483" s="603"/>
      <c r="BL483" s="603"/>
      <c r="BM483" s="603"/>
      <c r="BN483" s="603"/>
      <c r="BO483" s="603"/>
      <c r="BP483" s="603"/>
      <c r="BQ483" s="603"/>
      <c r="BR483" s="603"/>
      <c r="BS483" s="603"/>
      <c r="BT483" s="603"/>
      <c r="BU483" s="603"/>
      <c r="BV483" s="603"/>
      <c r="BW483" s="603"/>
      <c r="BX483" s="603"/>
      <c r="BY483" s="603"/>
      <c r="BZ483" s="603"/>
      <c r="CA483" s="603"/>
      <c r="CB483" s="603"/>
      <c r="CC483" s="603"/>
      <c r="CD483" s="603"/>
      <c r="CE483" s="603"/>
      <c r="CF483" s="603"/>
      <c r="CG483" s="603"/>
      <c r="CH483" s="603"/>
      <c r="CI483" s="603"/>
      <c r="CJ483" s="603"/>
      <c r="CK483" s="603"/>
    </row>
    <row r="484" spans="1:89" ht="14.25">
      <c r="A484" s="656" t="str">
        <f t="shared" si="74"/>
        <v>26_1_200921_H.A_p__er.te</v>
      </c>
      <c r="B484" s="718" t="s">
        <v>6176</v>
      </c>
      <c r="C484" s="718" t="s">
        <v>6177</v>
      </c>
      <c r="D484" s="719">
        <v>26</v>
      </c>
      <c r="E484" s="719">
        <v>1</v>
      </c>
      <c r="F484" s="719" t="s">
        <v>122</v>
      </c>
      <c r="G484" s="719" t="s">
        <v>5755</v>
      </c>
      <c r="H484" s="719">
        <v>2021</v>
      </c>
      <c r="I484" s="718" t="s">
        <v>6199</v>
      </c>
      <c r="J484" s="718" t="s">
        <v>6316</v>
      </c>
      <c r="K484" s="718"/>
      <c r="L484" s="718" t="s">
        <v>5723</v>
      </c>
      <c r="M484" s="718" t="s">
        <v>2422</v>
      </c>
      <c r="N484" s="661">
        <f t="shared" si="79"/>
        <v>362</v>
      </c>
      <c r="O484" s="370" t="s">
        <v>6245</v>
      </c>
      <c r="P484" s="662" t="s">
        <v>521</v>
      </c>
      <c r="Q484" s="376" t="s">
        <v>522</v>
      </c>
      <c r="R484" s="370" t="s">
        <v>4370</v>
      </c>
      <c r="S484" s="376">
        <v>6</v>
      </c>
      <c r="T484" s="376">
        <v>5</v>
      </c>
      <c r="U484" s="376">
        <v>1</v>
      </c>
      <c r="V484" s="376">
        <v>0</v>
      </c>
      <c r="W484" s="370"/>
      <c r="X484" s="663">
        <v>120325</v>
      </c>
      <c r="Y484" s="370" t="s">
        <v>78</v>
      </c>
      <c r="Z484" s="596" t="s">
        <v>6319</v>
      </c>
      <c r="AA484" s="766"/>
      <c r="AB484" s="596" t="str">
        <f t="shared" si="75"/>
        <v>Unique</v>
      </c>
      <c r="AC484" s="603"/>
      <c r="AD484" s="603"/>
      <c r="AE484" s="603"/>
      <c r="AF484" s="603"/>
      <c r="AG484" s="603"/>
      <c r="AH484" s="603"/>
      <c r="AI484" s="603"/>
      <c r="AJ484" s="603"/>
      <c r="AK484" s="603"/>
      <c r="AL484" s="603"/>
      <c r="AM484" s="603"/>
      <c r="AN484" s="603"/>
      <c r="AO484" s="603"/>
      <c r="AP484" s="603"/>
      <c r="AQ484" s="603"/>
      <c r="AR484" s="603"/>
      <c r="AS484" s="603"/>
      <c r="AT484" s="603"/>
      <c r="AU484" s="603"/>
      <c r="AV484" s="603"/>
      <c r="AW484" s="603"/>
      <c r="AX484" s="603"/>
      <c r="AY484" s="603"/>
      <c r="AZ484" s="603"/>
      <c r="BA484" s="603"/>
      <c r="BB484" s="603"/>
      <c r="BC484" s="603"/>
      <c r="BD484" s="603"/>
      <c r="BE484" s="603"/>
      <c r="BF484" s="603"/>
      <c r="BG484" s="603"/>
      <c r="BH484" s="603"/>
      <c r="BI484" s="603"/>
      <c r="BJ484" s="603"/>
      <c r="BK484" s="603"/>
      <c r="BL484" s="603"/>
      <c r="BM484" s="603"/>
      <c r="BN484" s="603"/>
      <c r="BO484" s="603"/>
      <c r="BP484" s="603"/>
      <c r="BQ484" s="603"/>
      <c r="BR484" s="603"/>
      <c r="BS484" s="603"/>
      <c r="BT484" s="603"/>
      <c r="BU484" s="603"/>
      <c r="BV484" s="603"/>
      <c r="BW484" s="603"/>
      <c r="BX484" s="603"/>
      <c r="BY484" s="603"/>
      <c r="BZ484" s="603"/>
      <c r="CA484" s="603"/>
      <c r="CB484" s="603"/>
      <c r="CC484" s="603"/>
      <c r="CD484" s="603"/>
      <c r="CE484" s="603"/>
      <c r="CF484" s="603"/>
      <c r="CG484" s="603"/>
      <c r="CH484" s="603"/>
      <c r="CI484" s="603"/>
      <c r="CJ484" s="603"/>
      <c r="CK484" s="603"/>
    </row>
    <row r="485" spans="1:89" ht="14.25">
      <c r="A485" s="656" t="str">
        <f t="shared" si="74"/>
        <v>26_1_200921_H.A_p__he.pe</v>
      </c>
      <c r="B485" s="718" t="s">
        <v>6176</v>
      </c>
      <c r="C485" s="718" t="s">
        <v>6177</v>
      </c>
      <c r="D485" s="719">
        <v>26</v>
      </c>
      <c r="E485" s="719">
        <v>1</v>
      </c>
      <c r="F485" s="719" t="s">
        <v>122</v>
      </c>
      <c r="G485" s="719" t="s">
        <v>5755</v>
      </c>
      <c r="H485" s="719">
        <v>2021</v>
      </c>
      <c r="I485" s="718" t="s">
        <v>6199</v>
      </c>
      <c r="J485" s="718" t="s">
        <v>6316</v>
      </c>
      <c r="K485" s="718"/>
      <c r="L485" s="718" t="s">
        <v>5723</v>
      </c>
      <c r="M485" s="718" t="s">
        <v>2422</v>
      </c>
      <c r="N485" s="661">
        <f t="shared" si="79"/>
        <v>362</v>
      </c>
      <c r="O485" s="370" t="s">
        <v>6245</v>
      </c>
      <c r="P485" s="662" t="s">
        <v>543</v>
      </c>
      <c r="Q485" s="376" t="s">
        <v>544</v>
      </c>
      <c r="R485" s="370" t="s">
        <v>4370</v>
      </c>
      <c r="S485" s="376">
        <v>6</v>
      </c>
      <c r="T485" s="376">
        <v>3</v>
      </c>
      <c r="U485" s="376">
        <v>3</v>
      </c>
      <c r="V485" s="376">
        <v>0</v>
      </c>
      <c r="W485" s="370"/>
      <c r="X485" s="663">
        <v>120325</v>
      </c>
      <c r="Y485" s="370" t="s">
        <v>78</v>
      </c>
      <c r="Z485" s="596" t="s">
        <v>6320</v>
      </c>
      <c r="AA485" s="766"/>
      <c r="AB485" s="603" t="str">
        <f t="shared" si="75"/>
        <v>Unique</v>
      </c>
      <c r="AC485" s="603"/>
      <c r="AD485" s="603"/>
      <c r="AE485" s="603"/>
      <c r="AF485" s="603"/>
      <c r="AG485" s="603"/>
      <c r="AH485" s="603"/>
      <c r="AI485" s="603"/>
      <c r="AJ485" s="603"/>
      <c r="AK485" s="603"/>
      <c r="AL485" s="603"/>
      <c r="AM485" s="603"/>
      <c r="AN485" s="603"/>
      <c r="AO485" s="603"/>
      <c r="AP485" s="603"/>
      <c r="AQ485" s="603"/>
      <c r="AR485" s="603"/>
      <c r="AS485" s="603"/>
      <c r="AT485" s="603"/>
      <c r="AU485" s="603"/>
      <c r="AV485" s="603"/>
      <c r="AW485" s="603"/>
      <c r="AX485" s="603"/>
      <c r="AY485" s="603"/>
      <c r="AZ485" s="603"/>
      <c r="BA485" s="603"/>
      <c r="BB485" s="603"/>
      <c r="BC485" s="603"/>
      <c r="BD485" s="603"/>
      <c r="BE485" s="603"/>
      <c r="BF485" s="603"/>
      <c r="BG485" s="603"/>
      <c r="BH485" s="603"/>
      <c r="BI485" s="603"/>
      <c r="BJ485" s="603"/>
      <c r="BK485" s="603"/>
      <c r="BL485" s="603"/>
      <c r="BM485" s="603"/>
      <c r="BN485" s="603"/>
      <c r="BO485" s="603"/>
      <c r="BP485" s="603"/>
      <c r="BQ485" s="603"/>
      <c r="BR485" s="603"/>
      <c r="BS485" s="603"/>
      <c r="BT485" s="603"/>
      <c r="BU485" s="603"/>
      <c r="BV485" s="603"/>
      <c r="BW485" s="603"/>
      <c r="BX485" s="603"/>
      <c r="BY485" s="603"/>
      <c r="BZ485" s="603"/>
      <c r="CA485" s="603"/>
      <c r="CB485" s="603"/>
      <c r="CC485" s="603"/>
      <c r="CD485" s="603"/>
      <c r="CE485" s="603"/>
      <c r="CF485" s="603"/>
      <c r="CG485" s="603"/>
      <c r="CH485" s="603"/>
      <c r="CI485" s="603"/>
      <c r="CJ485" s="603"/>
      <c r="CK485" s="603"/>
    </row>
    <row r="486" spans="1:89" ht="14.25">
      <c r="A486" s="656" t="str">
        <f t="shared" si="74"/>
        <v>26_1_200921_H.A_p__sp.</v>
      </c>
      <c r="B486" s="718" t="s">
        <v>6176</v>
      </c>
      <c r="C486" s="718" t="s">
        <v>6177</v>
      </c>
      <c r="D486" s="719">
        <v>26</v>
      </c>
      <c r="E486" s="719">
        <v>1</v>
      </c>
      <c r="F486" s="719" t="s">
        <v>122</v>
      </c>
      <c r="G486" s="719" t="s">
        <v>5755</v>
      </c>
      <c r="H486" s="719">
        <v>2021</v>
      </c>
      <c r="I486" s="718" t="s">
        <v>6199</v>
      </c>
      <c r="J486" s="718" t="s">
        <v>6316</v>
      </c>
      <c r="K486" s="718"/>
      <c r="L486" s="718" t="s">
        <v>5723</v>
      </c>
      <c r="M486" s="718" t="s">
        <v>2422</v>
      </c>
      <c r="N486" s="661">
        <f t="shared" si="79"/>
        <v>362</v>
      </c>
      <c r="O486" s="370" t="s">
        <v>6245</v>
      </c>
      <c r="P486" s="662" t="s">
        <v>1163</v>
      </c>
      <c r="Q486" s="376" t="s">
        <v>1164</v>
      </c>
      <c r="R486" s="370" t="s">
        <v>4370</v>
      </c>
      <c r="S486" s="376">
        <v>13</v>
      </c>
      <c r="T486" s="376">
        <v>0</v>
      </c>
      <c r="U486" s="376">
        <v>13</v>
      </c>
      <c r="V486" s="376">
        <v>0</v>
      </c>
      <c r="W486" s="370"/>
      <c r="X486" s="663">
        <v>120325</v>
      </c>
      <c r="Y486" s="370" t="s">
        <v>78</v>
      </c>
      <c r="Z486" s="596" t="s">
        <v>6321</v>
      </c>
      <c r="AA486" s="766"/>
      <c r="AB486" s="596" t="str">
        <f t="shared" si="75"/>
        <v>Unique</v>
      </c>
      <c r="AC486" s="603"/>
      <c r="AD486" s="603"/>
      <c r="AE486" s="603"/>
      <c r="AF486" s="603"/>
      <c r="AG486" s="603"/>
      <c r="AH486" s="603"/>
      <c r="AI486" s="603"/>
      <c r="AJ486" s="603"/>
      <c r="AK486" s="603"/>
      <c r="AL486" s="603"/>
      <c r="AM486" s="603"/>
      <c r="AN486" s="603"/>
      <c r="AO486" s="603"/>
      <c r="AP486" s="603"/>
      <c r="AQ486" s="603"/>
      <c r="AR486" s="603"/>
      <c r="AS486" s="603"/>
      <c r="AT486" s="603"/>
      <c r="AU486" s="603"/>
      <c r="AV486" s="603"/>
      <c r="AW486" s="603"/>
      <c r="AX486" s="603"/>
      <c r="AY486" s="603"/>
      <c r="AZ486" s="603"/>
      <c r="BA486" s="603"/>
      <c r="BB486" s="603"/>
      <c r="BC486" s="603"/>
      <c r="BD486" s="603"/>
      <c r="BE486" s="603"/>
      <c r="BF486" s="603"/>
      <c r="BG486" s="603"/>
      <c r="BH486" s="603"/>
      <c r="BI486" s="603"/>
      <c r="BJ486" s="603"/>
      <c r="BK486" s="603"/>
      <c r="BL486" s="603"/>
      <c r="BM486" s="603"/>
      <c r="BN486" s="603"/>
      <c r="BO486" s="603"/>
      <c r="BP486" s="603"/>
      <c r="BQ486" s="603"/>
      <c r="BR486" s="603"/>
      <c r="BS486" s="603"/>
      <c r="BT486" s="603"/>
      <c r="BU486" s="603"/>
      <c r="BV486" s="603"/>
      <c r="BW486" s="603"/>
      <c r="BX486" s="603"/>
      <c r="BY486" s="603"/>
      <c r="BZ486" s="603"/>
      <c r="CA486" s="603"/>
      <c r="CB486" s="603"/>
      <c r="CC486" s="603"/>
      <c r="CD486" s="603"/>
      <c r="CE486" s="603"/>
      <c r="CF486" s="603"/>
      <c r="CG486" s="603"/>
      <c r="CH486" s="603"/>
      <c r="CI486" s="603"/>
      <c r="CJ486" s="603"/>
      <c r="CK486" s="603"/>
    </row>
    <row r="487" spans="1:89" ht="14.25">
      <c r="A487" s="656" t="str">
        <f t="shared" si="74"/>
        <v>26_1_200921_H.A_p__ep.ba</v>
      </c>
      <c r="B487" s="718" t="s">
        <v>6176</v>
      </c>
      <c r="C487" s="718" t="s">
        <v>6177</v>
      </c>
      <c r="D487" s="719">
        <v>26</v>
      </c>
      <c r="E487" s="719">
        <v>1</v>
      </c>
      <c r="F487" s="719" t="s">
        <v>122</v>
      </c>
      <c r="G487" s="719" t="s">
        <v>5755</v>
      </c>
      <c r="H487" s="719">
        <v>2021</v>
      </c>
      <c r="I487" s="718" t="s">
        <v>6199</v>
      </c>
      <c r="J487" s="718" t="s">
        <v>6316</v>
      </c>
      <c r="K487" s="718"/>
      <c r="L487" s="718" t="s">
        <v>5723</v>
      </c>
      <c r="M487" s="718" t="s">
        <v>2422</v>
      </c>
      <c r="N487" s="661">
        <f t="shared" si="79"/>
        <v>362</v>
      </c>
      <c r="O487" s="370" t="s">
        <v>6245</v>
      </c>
      <c r="P487" s="662" t="s">
        <v>84</v>
      </c>
      <c r="Q487" s="376" t="s">
        <v>85</v>
      </c>
      <c r="R487" s="370" t="s">
        <v>4370</v>
      </c>
      <c r="S487" s="376">
        <v>11</v>
      </c>
      <c r="T487" s="376">
        <v>4</v>
      </c>
      <c r="U487" s="376">
        <v>7</v>
      </c>
      <c r="V487" s="376">
        <v>0</v>
      </c>
      <c r="W487" s="370"/>
      <c r="X487" s="663">
        <v>120325</v>
      </c>
      <c r="Y487" s="370" t="s">
        <v>78</v>
      </c>
      <c r="Z487" s="596" t="s">
        <v>6322</v>
      </c>
      <c r="AA487" s="766"/>
      <c r="AB487" s="596" t="str">
        <f t="shared" si="75"/>
        <v>Unique</v>
      </c>
      <c r="AC487" s="603"/>
      <c r="AD487" s="603"/>
      <c r="AE487" s="603"/>
      <c r="AF487" s="603"/>
      <c r="AG487" s="603"/>
      <c r="AH487" s="603"/>
      <c r="AI487" s="603"/>
      <c r="AJ487" s="603"/>
      <c r="AK487" s="603"/>
      <c r="AL487" s="603"/>
      <c r="AM487" s="603"/>
      <c r="AN487" s="603"/>
      <c r="AO487" s="603"/>
      <c r="AP487" s="603"/>
      <c r="AQ487" s="603"/>
      <c r="AR487" s="603"/>
      <c r="AS487" s="603"/>
      <c r="AT487" s="603"/>
      <c r="AU487" s="603"/>
      <c r="AV487" s="603"/>
      <c r="AW487" s="603"/>
      <c r="AX487" s="603"/>
      <c r="AY487" s="603"/>
      <c r="AZ487" s="603"/>
      <c r="BA487" s="603"/>
      <c r="BB487" s="603"/>
      <c r="BC487" s="603"/>
      <c r="BD487" s="603"/>
      <c r="BE487" s="603"/>
      <c r="BF487" s="603"/>
      <c r="BG487" s="603"/>
      <c r="BH487" s="603"/>
      <c r="BI487" s="603"/>
      <c r="BJ487" s="603"/>
      <c r="BK487" s="603"/>
      <c r="BL487" s="603"/>
      <c r="BM487" s="603"/>
      <c r="BN487" s="603"/>
      <c r="BO487" s="603"/>
      <c r="BP487" s="603"/>
      <c r="BQ487" s="603"/>
      <c r="BR487" s="603"/>
      <c r="BS487" s="603"/>
      <c r="BT487" s="603"/>
      <c r="BU487" s="603"/>
      <c r="BV487" s="603"/>
      <c r="BW487" s="603"/>
      <c r="BX487" s="603"/>
      <c r="BY487" s="603"/>
      <c r="BZ487" s="603"/>
      <c r="CA487" s="603"/>
      <c r="CB487" s="603"/>
      <c r="CC487" s="603"/>
      <c r="CD487" s="603"/>
      <c r="CE487" s="603"/>
      <c r="CF487" s="603"/>
      <c r="CG487" s="603"/>
      <c r="CH487" s="603"/>
      <c r="CI487" s="603"/>
      <c r="CJ487" s="603"/>
      <c r="CK487" s="603"/>
    </row>
    <row r="488" spans="1:89" ht="14.25">
      <c r="A488" s="656" t="str">
        <f t="shared" si="74"/>
        <v>26_1_200921_H.A_p__rh.ca</v>
      </c>
      <c r="B488" s="718" t="s">
        <v>6176</v>
      </c>
      <c r="C488" s="718" t="s">
        <v>6177</v>
      </c>
      <c r="D488" s="719">
        <v>26</v>
      </c>
      <c r="E488" s="719">
        <v>1</v>
      </c>
      <c r="F488" s="719" t="s">
        <v>122</v>
      </c>
      <c r="G488" s="719" t="s">
        <v>5755</v>
      </c>
      <c r="H488" s="719">
        <v>2021</v>
      </c>
      <c r="I488" s="718" t="s">
        <v>6199</v>
      </c>
      <c r="J488" s="718" t="s">
        <v>6316</v>
      </c>
      <c r="K488" s="718"/>
      <c r="L488" s="718" t="s">
        <v>5723</v>
      </c>
      <c r="M488" s="718" t="s">
        <v>2422</v>
      </c>
      <c r="N488" s="661">
        <f t="shared" si="79"/>
        <v>362</v>
      </c>
      <c r="O488" s="370" t="s">
        <v>6245</v>
      </c>
      <c r="P488" s="662" t="s">
        <v>134</v>
      </c>
      <c r="Q488" s="376" t="s">
        <v>135</v>
      </c>
      <c r="R488" s="370" t="s">
        <v>4370</v>
      </c>
      <c r="S488" s="376">
        <v>3</v>
      </c>
      <c r="T488" s="376">
        <v>1</v>
      </c>
      <c r="U488" s="376">
        <v>2</v>
      </c>
      <c r="V488" s="376">
        <v>0</v>
      </c>
      <c r="W488" s="370"/>
      <c r="X488" s="663">
        <v>120325</v>
      </c>
      <c r="Y488" s="370" t="s">
        <v>78</v>
      </c>
      <c r="Z488" s="596" t="s">
        <v>6323</v>
      </c>
      <c r="AA488" s="766"/>
      <c r="AB488" s="596" t="str">
        <f t="shared" si="75"/>
        <v>Unique</v>
      </c>
      <c r="AC488" s="603"/>
      <c r="AD488" s="603"/>
      <c r="AE488" s="603"/>
      <c r="AF488" s="603"/>
      <c r="AG488" s="603"/>
      <c r="AH488" s="603"/>
      <c r="AI488" s="603"/>
      <c r="AJ488" s="603"/>
      <c r="AK488" s="603"/>
      <c r="AL488" s="603"/>
      <c r="AM488" s="603"/>
      <c r="AN488" s="603"/>
      <c r="AO488" s="603"/>
      <c r="AP488" s="603"/>
      <c r="AQ488" s="603"/>
      <c r="AR488" s="603"/>
      <c r="AS488" s="603"/>
      <c r="AT488" s="603"/>
      <c r="AU488" s="603"/>
      <c r="AV488" s="603"/>
      <c r="AW488" s="603"/>
      <c r="AX488" s="603"/>
      <c r="AY488" s="603"/>
      <c r="AZ488" s="603"/>
      <c r="BA488" s="603"/>
      <c r="BB488" s="603"/>
      <c r="BC488" s="603"/>
      <c r="BD488" s="603"/>
      <c r="BE488" s="603"/>
      <c r="BF488" s="603"/>
      <c r="BG488" s="603"/>
      <c r="BH488" s="603"/>
      <c r="BI488" s="603"/>
      <c r="BJ488" s="603"/>
      <c r="BK488" s="603"/>
      <c r="BL488" s="603"/>
      <c r="BM488" s="603"/>
      <c r="BN488" s="603"/>
      <c r="BO488" s="603"/>
      <c r="BP488" s="603"/>
      <c r="BQ488" s="603"/>
      <c r="BR488" s="603"/>
      <c r="BS488" s="603"/>
      <c r="BT488" s="603"/>
      <c r="BU488" s="603"/>
      <c r="BV488" s="603"/>
      <c r="BW488" s="603"/>
      <c r="BX488" s="603"/>
      <c r="BY488" s="603"/>
      <c r="BZ488" s="603"/>
      <c r="CA488" s="603"/>
      <c r="CB488" s="603"/>
      <c r="CC488" s="603"/>
      <c r="CD488" s="603"/>
      <c r="CE488" s="603"/>
      <c r="CF488" s="603"/>
      <c r="CG488" s="603"/>
      <c r="CH488" s="603"/>
      <c r="CI488" s="603"/>
      <c r="CJ488" s="603"/>
      <c r="CK488" s="603"/>
    </row>
    <row r="489" spans="1:89" ht="14.25">
      <c r="A489" s="656" t="str">
        <f t="shared" si="74"/>
        <v>26_1_200921_H.A_p__sp.sc</v>
      </c>
      <c r="B489" s="718" t="s">
        <v>6176</v>
      </c>
      <c r="C489" s="718" t="s">
        <v>6177</v>
      </c>
      <c r="D489" s="719">
        <v>26</v>
      </c>
      <c r="E489" s="719">
        <v>1</v>
      </c>
      <c r="F489" s="719" t="s">
        <v>122</v>
      </c>
      <c r="G489" s="719" t="s">
        <v>5755</v>
      </c>
      <c r="H489" s="719">
        <v>2021</v>
      </c>
      <c r="I489" s="718" t="s">
        <v>6199</v>
      </c>
      <c r="J489" s="718" t="s">
        <v>6316</v>
      </c>
      <c r="K489" s="718"/>
      <c r="L489" s="718" t="s">
        <v>5723</v>
      </c>
      <c r="M489" s="718" t="s">
        <v>2422</v>
      </c>
      <c r="N489" s="661">
        <f t="shared" si="79"/>
        <v>362</v>
      </c>
      <c r="O489" s="370" t="s">
        <v>6245</v>
      </c>
      <c r="P489" s="662" t="s">
        <v>509</v>
      </c>
      <c r="Q489" s="376" t="s">
        <v>510</v>
      </c>
      <c r="R489" s="370" t="s">
        <v>4370</v>
      </c>
      <c r="S489" s="376">
        <v>9</v>
      </c>
      <c r="T489" s="376">
        <v>9</v>
      </c>
      <c r="U489" s="376">
        <v>0</v>
      </c>
      <c r="V489" s="376">
        <v>0</v>
      </c>
      <c r="W489" s="370"/>
      <c r="X489" s="663">
        <v>120325</v>
      </c>
      <c r="Y489" s="370" t="s">
        <v>78</v>
      </c>
      <c r="Z489" s="596" t="s">
        <v>6324</v>
      </c>
      <c r="AA489" s="766"/>
      <c r="AB489" s="596" t="str">
        <f t="shared" si="75"/>
        <v>Unique</v>
      </c>
      <c r="AC489" s="603"/>
      <c r="AD489" s="603"/>
      <c r="AE489" s="603"/>
      <c r="AF489" s="603"/>
      <c r="AG489" s="603"/>
      <c r="AH489" s="603"/>
      <c r="AI489" s="603"/>
      <c r="AJ489" s="603"/>
      <c r="AK489" s="603"/>
      <c r="AL489" s="603"/>
      <c r="AM489" s="603"/>
      <c r="AN489" s="603"/>
      <c r="AO489" s="603"/>
      <c r="AP489" s="603"/>
      <c r="AQ489" s="603"/>
      <c r="AR489" s="603"/>
      <c r="AS489" s="603"/>
      <c r="AT489" s="603"/>
      <c r="AU489" s="603"/>
      <c r="AV489" s="603"/>
      <c r="AW489" s="603"/>
      <c r="AX489" s="603"/>
      <c r="AY489" s="603"/>
      <c r="AZ489" s="603"/>
      <c r="BA489" s="603"/>
      <c r="BB489" s="603"/>
      <c r="BC489" s="603"/>
      <c r="BD489" s="603"/>
      <c r="BE489" s="603"/>
      <c r="BF489" s="603"/>
      <c r="BG489" s="603"/>
      <c r="BH489" s="603"/>
      <c r="BI489" s="603"/>
      <c r="BJ489" s="603"/>
      <c r="BK489" s="603"/>
      <c r="BL489" s="603"/>
      <c r="BM489" s="603"/>
      <c r="BN489" s="603"/>
      <c r="BO489" s="603"/>
      <c r="BP489" s="603"/>
      <c r="BQ489" s="603"/>
      <c r="BR489" s="603"/>
      <c r="BS489" s="603"/>
      <c r="BT489" s="603"/>
      <c r="BU489" s="603"/>
      <c r="BV489" s="603"/>
      <c r="BW489" s="603"/>
      <c r="BX489" s="603"/>
      <c r="BY489" s="603"/>
      <c r="BZ489" s="603"/>
      <c r="CA489" s="603"/>
      <c r="CB489" s="603"/>
      <c r="CC489" s="603"/>
      <c r="CD489" s="603"/>
      <c r="CE489" s="603"/>
      <c r="CF489" s="603"/>
      <c r="CG489" s="603"/>
      <c r="CH489" s="603"/>
      <c r="CI489" s="603"/>
      <c r="CJ489" s="603"/>
      <c r="CK489" s="603"/>
    </row>
    <row r="490" spans="1:89" ht="14.25">
      <c r="A490" s="656" t="str">
        <f t="shared" si="74"/>
        <v>5_1_310521_HAC_p_ep.ba</v>
      </c>
      <c r="B490" s="664" t="s">
        <v>5726</v>
      </c>
      <c r="C490" s="664" t="s">
        <v>5727</v>
      </c>
      <c r="D490" s="665">
        <v>5</v>
      </c>
      <c r="E490" s="665">
        <v>1</v>
      </c>
      <c r="F490" s="665" t="s">
        <v>5728</v>
      </c>
      <c r="G490" s="665" t="s">
        <v>2084</v>
      </c>
      <c r="H490" s="665">
        <v>2021</v>
      </c>
      <c r="I490" s="666" t="s">
        <v>5729</v>
      </c>
      <c r="J490" s="666" t="str">
        <f>K490&amp;"_p"</f>
        <v>HAC_p</v>
      </c>
      <c r="K490" s="664" t="s">
        <v>5730</v>
      </c>
      <c r="L490" s="666" t="s">
        <v>5723</v>
      </c>
      <c r="M490" s="666" t="s">
        <v>2422</v>
      </c>
      <c r="N490" s="661">
        <f>4+4+2+1</f>
        <v>11</v>
      </c>
      <c r="O490" s="370"/>
      <c r="P490" s="662" t="s">
        <v>84</v>
      </c>
      <c r="Q490" s="376" t="s">
        <v>85</v>
      </c>
      <c r="R490" s="376" t="s">
        <v>100</v>
      </c>
      <c r="S490" s="376">
        <v>1</v>
      </c>
      <c r="T490" s="376">
        <v>0</v>
      </c>
      <c r="U490" s="376">
        <v>1</v>
      </c>
      <c r="V490" s="376">
        <v>0</v>
      </c>
      <c r="W490" s="370"/>
      <c r="X490" s="663">
        <v>250325</v>
      </c>
      <c r="Y490" s="376" t="s">
        <v>78</v>
      </c>
      <c r="Z490" s="596" t="s">
        <v>6325</v>
      </c>
      <c r="AA490" s="766"/>
      <c r="AB490" s="596" t="str">
        <f t="shared" si="75"/>
        <v>Unique</v>
      </c>
      <c r="AC490" s="603"/>
      <c r="AD490" s="603"/>
      <c r="AE490" s="603"/>
      <c r="AF490" s="603"/>
      <c r="AG490" s="603"/>
      <c r="AH490" s="603"/>
      <c r="AI490" s="603"/>
      <c r="AJ490" s="603"/>
      <c r="AK490" s="603"/>
      <c r="AL490" s="603"/>
      <c r="AM490" s="603"/>
      <c r="AN490" s="603"/>
      <c r="AO490" s="603"/>
      <c r="AP490" s="603"/>
      <c r="AQ490" s="603"/>
      <c r="AR490" s="603"/>
      <c r="AS490" s="603"/>
      <c r="AT490" s="603"/>
      <c r="AU490" s="603"/>
      <c r="AV490" s="603"/>
      <c r="AW490" s="603"/>
      <c r="AX490" s="603"/>
      <c r="AY490" s="603"/>
      <c r="AZ490" s="603"/>
      <c r="BA490" s="603"/>
      <c r="BB490" s="603"/>
      <c r="BC490" s="603"/>
      <c r="BD490" s="603"/>
      <c r="BE490" s="603"/>
      <c r="BF490" s="603"/>
      <c r="BG490" s="603"/>
      <c r="BH490" s="603"/>
      <c r="BI490" s="603"/>
      <c r="BJ490" s="603"/>
      <c r="BK490" s="603"/>
      <c r="BL490" s="603"/>
      <c r="BM490" s="603"/>
      <c r="BN490" s="603"/>
      <c r="BO490" s="603"/>
      <c r="BP490" s="603"/>
      <c r="BQ490" s="603"/>
      <c r="BR490" s="603"/>
      <c r="BS490" s="603"/>
      <c r="BT490" s="603"/>
      <c r="BU490" s="603"/>
      <c r="BV490" s="603"/>
      <c r="BW490" s="603"/>
      <c r="BX490" s="603"/>
      <c r="BY490" s="603"/>
      <c r="BZ490" s="603"/>
      <c r="CA490" s="603"/>
      <c r="CB490" s="603"/>
      <c r="CC490" s="603"/>
      <c r="CD490" s="603"/>
      <c r="CE490" s="603"/>
      <c r="CF490" s="603"/>
      <c r="CG490" s="603"/>
      <c r="CH490" s="603"/>
      <c r="CI490" s="603"/>
      <c r="CJ490" s="603"/>
      <c r="CK490" s="603"/>
    </row>
    <row r="491" spans="1:89" ht="14.25">
      <c r="A491" s="656" t="str">
        <f t="shared" si="74"/>
        <v>21_1_250923_Erp_p_ne.po</v>
      </c>
      <c r="B491" s="660" t="s">
        <v>6128</v>
      </c>
      <c r="C491" s="660" t="s">
        <v>6129</v>
      </c>
      <c r="D491" s="711">
        <v>21</v>
      </c>
      <c r="E491" s="711">
        <v>1</v>
      </c>
      <c r="F491" s="661">
        <v>110923</v>
      </c>
      <c r="G491" s="661">
        <v>250923</v>
      </c>
      <c r="H491" s="661">
        <v>2023</v>
      </c>
      <c r="I491" s="663" t="s">
        <v>6326</v>
      </c>
      <c r="J491" s="712" t="s">
        <v>6130</v>
      </c>
      <c r="K491" s="688" t="s">
        <v>6118</v>
      </c>
      <c r="L491" s="712" t="s">
        <v>5723</v>
      </c>
      <c r="M491" s="712" t="s">
        <v>2422</v>
      </c>
      <c r="N491" s="661">
        <f>50+0</f>
        <v>50</v>
      </c>
      <c r="O491" s="370" t="s">
        <v>6131</v>
      </c>
      <c r="P491" s="662" t="s">
        <v>2737</v>
      </c>
      <c r="Q491" s="376" t="s">
        <v>2738</v>
      </c>
      <c r="R491" s="376" t="s">
        <v>100</v>
      </c>
      <c r="S491" s="376">
        <v>1</v>
      </c>
      <c r="T491" s="376">
        <v>0</v>
      </c>
      <c r="U491" s="376">
        <v>1</v>
      </c>
      <c r="V491" s="376">
        <v>0</v>
      </c>
      <c r="W491" s="370"/>
      <c r="X491" s="663">
        <v>280325</v>
      </c>
      <c r="Y491" s="376" t="s">
        <v>78</v>
      </c>
      <c r="Z491" s="596" t="s">
        <v>6327</v>
      </c>
      <c r="AA491" s="766"/>
      <c r="AB491" s="596" t="str">
        <f t="shared" si="75"/>
        <v>Unique</v>
      </c>
      <c r="AC491" s="603"/>
      <c r="AD491" s="603"/>
      <c r="AE491" s="603"/>
      <c r="AF491" s="603"/>
      <c r="AG491" s="603"/>
      <c r="AH491" s="603"/>
      <c r="AI491" s="603"/>
      <c r="AJ491" s="603"/>
      <c r="AK491" s="603"/>
      <c r="AL491" s="603"/>
      <c r="AM491" s="603"/>
      <c r="AN491" s="603"/>
      <c r="AO491" s="603"/>
      <c r="AP491" s="603"/>
      <c r="AQ491" s="603"/>
      <c r="AR491" s="603"/>
      <c r="AS491" s="603"/>
      <c r="AT491" s="603"/>
      <c r="AU491" s="603"/>
      <c r="AV491" s="603"/>
      <c r="AW491" s="603"/>
      <c r="AX491" s="603"/>
      <c r="AY491" s="603"/>
      <c r="AZ491" s="603"/>
      <c r="BA491" s="603"/>
      <c r="BB491" s="603"/>
      <c r="BC491" s="603"/>
      <c r="BD491" s="603"/>
      <c r="BE491" s="603"/>
      <c r="BF491" s="603"/>
      <c r="BG491" s="603"/>
      <c r="BH491" s="603"/>
      <c r="BI491" s="603"/>
      <c r="BJ491" s="603"/>
      <c r="BK491" s="603"/>
      <c r="BL491" s="603"/>
      <c r="BM491" s="603"/>
      <c r="BN491" s="603"/>
      <c r="BO491" s="603"/>
      <c r="BP491" s="603"/>
      <c r="BQ491" s="603"/>
      <c r="BR491" s="603"/>
      <c r="BS491" s="603"/>
      <c r="BT491" s="603"/>
      <c r="BU491" s="603"/>
      <c r="BV491" s="603"/>
      <c r="BW491" s="603"/>
      <c r="BX491" s="603"/>
      <c r="BY491" s="603"/>
      <c r="BZ491" s="603"/>
      <c r="CA491" s="603"/>
      <c r="CB491" s="603"/>
      <c r="CC491" s="603"/>
      <c r="CD491" s="603"/>
      <c r="CE491" s="603"/>
      <c r="CF491" s="603"/>
      <c r="CG491" s="603"/>
      <c r="CH491" s="603"/>
      <c r="CI491" s="603"/>
      <c r="CJ491" s="603"/>
      <c r="CK491" s="603"/>
    </row>
    <row r="492" spans="1:89" ht="14.25">
      <c r="A492" s="656" t="str">
        <f t="shared" si="74"/>
        <v>27_1_041021_W_p_ne.po</v>
      </c>
      <c r="B492" s="715" t="s">
        <v>6135</v>
      </c>
      <c r="C492" s="715" t="s">
        <v>6136</v>
      </c>
      <c r="D492" s="713">
        <v>27</v>
      </c>
      <c r="E492" s="713">
        <v>1</v>
      </c>
      <c r="F492" s="713" t="s">
        <v>5755</v>
      </c>
      <c r="G492" s="713" t="s">
        <v>2461</v>
      </c>
      <c r="H492" s="713">
        <v>2021</v>
      </c>
      <c r="I492" s="715" t="s">
        <v>6199</v>
      </c>
      <c r="J492" s="715" t="s">
        <v>6137</v>
      </c>
      <c r="K492" s="715"/>
      <c r="L492" s="715" t="s">
        <v>5723</v>
      </c>
      <c r="M492" s="715" t="s">
        <v>2422</v>
      </c>
      <c r="N492" s="661">
        <v>103</v>
      </c>
      <c r="O492" s="370" t="s">
        <v>6223</v>
      </c>
      <c r="P492" s="662" t="s">
        <v>2737</v>
      </c>
      <c r="Q492" s="376" t="s">
        <v>2738</v>
      </c>
      <c r="R492" s="376" t="s">
        <v>100</v>
      </c>
      <c r="S492" s="376">
        <v>1</v>
      </c>
      <c r="T492" s="376">
        <v>1</v>
      </c>
      <c r="U492" s="376">
        <v>0</v>
      </c>
      <c r="V492" s="376">
        <v>0</v>
      </c>
      <c r="W492" s="370"/>
      <c r="X492" s="663">
        <v>280325</v>
      </c>
      <c r="Y492" s="376" t="s">
        <v>78</v>
      </c>
      <c r="Z492" s="596" t="s">
        <v>6328</v>
      </c>
      <c r="AA492" s="766"/>
      <c r="AB492" s="596" t="str">
        <f t="shared" si="75"/>
        <v>Unique</v>
      </c>
      <c r="AC492" s="603"/>
      <c r="AD492" s="603"/>
      <c r="AE492" s="603"/>
      <c r="AF492" s="603"/>
      <c r="AG492" s="603"/>
      <c r="AH492" s="603"/>
      <c r="AI492" s="603"/>
      <c r="AJ492" s="603"/>
      <c r="AK492" s="603"/>
      <c r="AL492" s="603"/>
      <c r="AM492" s="603"/>
      <c r="AN492" s="603"/>
      <c r="AO492" s="603"/>
      <c r="AP492" s="603"/>
      <c r="AQ492" s="603"/>
      <c r="AR492" s="603"/>
      <c r="AS492" s="603"/>
      <c r="AT492" s="603"/>
      <c r="AU492" s="603"/>
      <c r="AV492" s="603"/>
      <c r="AW492" s="603"/>
      <c r="AX492" s="603"/>
      <c r="AY492" s="603"/>
      <c r="AZ492" s="603"/>
      <c r="BA492" s="603"/>
      <c r="BB492" s="603"/>
      <c r="BC492" s="603"/>
      <c r="BD492" s="603"/>
      <c r="BE492" s="603"/>
      <c r="BF492" s="603"/>
      <c r="BG492" s="603"/>
      <c r="BH492" s="603"/>
      <c r="BI492" s="603"/>
      <c r="BJ492" s="603"/>
      <c r="BK492" s="603"/>
      <c r="BL492" s="603"/>
      <c r="BM492" s="603"/>
      <c r="BN492" s="603"/>
      <c r="BO492" s="603"/>
      <c r="BP492" s="603"/>
      <c r="BQ492" s="603"/>
      <c r="BR492" s="603"/>
      <c r="BS492" s="603"/>
      <c r="BT492" s="603"/>
      <c r="BU492" s="603"/>
      <c r="BV492" s="603"/>
      <c r="BW492" s="603"/>
      <c r="BX492" s="603"/>
      <c r="BY492" s="603"/>
      <c r="BZ492" s="603"/>
      <c r="CA492" s="603"/>
      <c r="CB492" s="603"/>
      <c r="CC492" s="603"/>
      <c r="CD492" s="603"/>
      <c r="CE492" s="603"/>
      <c r="CF492" s="603"/>
      <c r="CG492" s="603"/>
      <c r="CH492" s="603"/>
      <c r="CI492" s="603"/>
      <c r="CJ492" s="603"/>
      <c r="CK492" s="603"/>
    </row>
    <row r="493" spans="1:89" ht="14.25">
      <c r="A493" s="656" t="str">
        <f t="shared" si="74"/>
        <v>26_1_120721_H_p_ph.pe</v>
      </c>
      <c r="B493" s="718" t="s">
        <v>6176</v>
      </c>
      <c r="C493" s="718" t="s">
        <v>6177</v>
      </c>
      <c r="D493" s="719">
        <v>26</v>
      </c>
      <c r="E493" s="719">
        <v>1</v>
      </c>
      <c r="F493" s="719" t="s">
        <v>5719</v>
      </c>
      <c r="G493" s="719" t="s">
        <v>5720</v>
      </c>
      <c r="H493" s="719">
        <v>2021</v>
      </c>
      <c r="I493" s="718" t="s">
        <v>6199</v>
      </c>
      <c r="J493" s="718" t="s">
        <v>6017</v>
      </c>
      <c r="K493" s="718"/>
      <c r="L493" s="718" t="s">
        <v>5723</v>
      </c>
      <c r="M493" s="718" t="s">
        <v>2422</v>
      </c>
      <c r="N493" s="661">
        <f>20+20+20+30+17</f>
        <v>107</v>
      </c>
      <c r="O493" s="370" t="s">
        <v>6245</v>
      </c>
      <c r="P493" s="662" t="s">
        <v>3722</v>
      </c>
      <c r="Q493" s="376" t="s">
        <v>3723</v>
      </c>
      <c r="R493" s="376" t="s">
        <v>100</v>
      </c>
      <c r="S493" s="376">
        <v>1</v>
      </c>
      <c r="T493" s="376">
        <v>0</v>
      </c>
      <c r="U493" s="376">
        <v>1</v>
      </c>
      <c r="V493" s="376">
        <v>0</v>
      </c>
      <c r="W493" s="370"/>
      <c r="X493" s="700" t="s">
        <v>4476</v>
      </c>
      <c r="Y493" s="727" t="s">
        <v>78</v>
      </c>
      <c r="Z493" s="596" t="s">
        <v>6329</v>
      </c>
      <c r="AA493" s="766"/>
      <c r="AB493" s="596" t="str">
        <f t="shared" si="75"/>
        <v>Unique</v>
      </c>
      <c r="AC493" s="603"/>
      <c r="AD493" s="603"/>
      <c r="AE493" s="603"/>
      <c r="AF493" s="603"/>
      <c r="AG493" s="603"/>
      <c r="AH493" s="603"/>
      <c r="AI493" s="603"/>
      <c r="AJ493" s="603"/>
      <c r="AK493" s="603"/>
      <c r="AL493" s="603"/>
      <c r="AM493" s="603"/>
      <c r="AN493" s="603"/>
      <c r="AO493" s="603"/>
      <c r="AP493" s="603"/>
      <c r="AQ493" s="603"/>
      <c r="AR493" s="603"/>
      <c r="AS493" s="603"/>
      <c r="AT493" s="603"/>
      <c r="AU493" s="603"/>
      <c r="AV493" s="603"/>
      <c r="AW493" s="603"/>
      <c r="AX493" s="603"/>
      <c r="AY493" s="603"/>
      <c r="AZ493" s="603"/>
      <c r="BA493" s="603"/>
      <c r="BB493" s="603"/>
      <c r="BC493" s="603"/>
      <c r="BD493" s="603"/>
      <c r="BE493" s="603"/>
      <c r="BF493" s="603"/>
      <c r="BG493" s="603"/>
      <c r="BH493" s="603"/>
      <c r="BI493" s="603"/>
      <c r="BJ493" s="603"/>
      <c r="BK493" s="603"/>
      <c r="BL493" s="603"/>
      <c r="BM493" s="603"/>
      <c r="BN493" s="603"/>
      <c r="BO493" s="603"/>
      <c r="BP493" s="603"/>
      <c r="BQ493" s="603"/>
      <c r="BR493" s="603"/>
      <c r="BS493" s="603"/>
      <c r="BT493" s="603"/>
      <c r="BU493" s="603"/>
      <c r="BV493" s="603"/>
      <c r="BW493" s="603"/>
      <c r="BX493" s="603"/>
      <c r="BY493" s="603"/>
      <c r="BZ493" s="603"/>
      <c r="CA493" s="603"/>
      <c r="CB493" s="603"/>
      <c r="CC493" s="603"/>
      <c r="CD493" s="603"/>
      <c r="CE493" s="603"/>
      <c r="CF493" s="603"/>
      <c r="CG493" s="603"/>
      <c r="CH493" s="603"/>
      <c r="CI493" s="603"/>
      <c r="CJ493" s="603"/>
      <c r="CK493" s="603"/>
    </row>
    <row r="494" spans="1:89" ht="14.25">
      <c r="A494" s="656" t="str">
        <f t="shared" si="74"/>
        <v>27_1_200921_W_p_ep.ba</v>
      </c>
      <c r="B494" s="715" t="s">
        <v>6135</v>
      </c>
      <c r="C494" s="715" t="s">
        <v>6136</v>
      </c>
      <c r="D494" s="713">
        <v>27</v>
      </c>
      <c r="E494" s="713">
        <v>1</v>
      </c>
      <c r="F494" s="713" t="s">
        <v>122</v>
      </c>
      <c r="G494" s="713" t="s">
        <v>5755</v>
      </c>
      <c r="H494" s="713">
        <v>2021</v>
      </c>
      <c r="I494" s="715" t="s">
        <v>6199</v>
      </c>
      <c r="J494" s="715" t="s">
        <v>6137</v>
      </c>
      <c r="K494" s="715"/>
      <c r="L494" s="715" t="s">
        <v>5723</v>
      </c>
      <c r="M494" s="715" t="s">
        <v>2422</v>
      </c>
      <c r="N494" s="661">
        <f t="shared" ref="N494:N498" si="80">100+100+100+100+100+100+16</f>
        <v>616</v>
      </c>
      <c r="O494" s="370" t="s">
        <v>6223</v>
      </c>
      <c r="P494" s="662" t="s">
        <v>84</v>
      </c>
      <c r="Q494" s="376" t="s">
        <v>85</v>
      </c>
      <c r="R494" s="376" t="s">
        <v>4597</v>
      </c>
      <c r="S494" s="376">
        <v>6</v>
      </c>
      <c r="T494" s="376">
        <v>3</v>
      </c>
      <c r="U494" s="376">
        <v>3</v>
      </c>
      <c r="V494" s="376">
        <v>0</v>
      </c>
      <c r="W494" s="370"/>
      <c r="X494" s="700" t="s">
        <v>6330</v>
      </c>
      <c r="Y494" s="727" t="s">
        <v>78</v>
      </c>
      <c r="Z494" s="596" t="s">
        <v>6331</v>
      </c>
      <c r="AA494" s="766"/>
      <c r="AB494" s="596" t="str">
        <f t="shared" si="75"/>
        <v>Unique</v>
      </c>
      <c r="AC494" s="603"/>
      <c r="AD494" s="603"/>
      <c r="AE494" s="603"/>
      <c r="AF494" s="603"/>
      <c r="AG494" s="603"/>
      <c r="AH494" s="603"/>
      <c r="AI494" s="603"/>
      <c r="AJ494" s="603"/>
      <c r="AK494" s="603"/>
      <c r="AL494" s="603"/>
      <c r="AM494" s="603"/>
      <c r="AN494" s="603"/>
      <c r="AO494" s="603"/>
      <c r="AP494" s="603"/>
      <c r="AQ494" s="603"/>
      <c r="AR494" s="603"/>
      <c r="AS494" s="603"/>
      <c r="AT494" s="603"/>
      <c r="AU494" s="603"/>
      <c r="AV494" s="603"/>
      <c r="AW494" s="603"/>
      <c r="AX494" s="603"/>
      <c r="AY494" s="603"/>
      <c r="AZ494" s="603"/>
      <c r="BA494" s="603"/>
      <c r="BB494" s="603"/>
      <c r="BC494" s="603"/>
      <c r="BD494" s="603"/>
      <c r="BE494" s="603"/>
      <c r="BF494" s="603"/>
      <c r="BG494" s="603"/>
      <c r="BH494" s="603"/>
      <c r="BI494" s="603"/>
      <c r="BJ494" s="603"/>
      <c r="BK494" s="603"/>
      <c r="BL494" s="603"/>
      <c r="BM494" s="603"/>
      <c r="BN494" s="603"/>
      <c r="BO494" s="603"/>
      <c r="BP494" s="603"/>
      <c r="BQ494" s="603"/>
      <c r="BR494" s="603"/>
      <c r="BS494" s="603"/>
      <c r="BT494" s="603"/>
      <c r="BU494" s="603"/>
      <c r="BV494" s="603"/>
      <c r="BW494" s="603"/>
      <c r="BX494" s="603"/>
      <c r="BY494" s="603"/>
      <c r="BZ494" s="603"/>
      <c r="CA494" s="603"/>
      <c r="CB494" s="603"/>
      <c r="CC494" s="603"/>
      <c r="CD494" s="603"/>
      <c r="CE494" s="603"/>
      <c r="CF494" s="603"/>
      <c r="CG494" s="603"/>
      <c r="CH494" s="603"/>
      <c r="CI494" s="603"/>
      <c r="CJ494" s="603"/>
      <c r="CK494" s="603"/>
    </row>
    <row r="495" spans="1:89" ht="14.25">
      <c r="A495" s="656" t="str">
        <f t="shared" si="74"/>
        <v>27_1_200921_W_p_rh.ca</v>
      </c>
      <c r="B495" s="715" t="s">
        <v>6135</v>
      </c>
      <c r="C495" s="715" t="s">
        <v>6136</v>
      </c>
      <c r="D495" s="713">
        <v>27</v>
      </c>
      <c r="E495" s="713">
        <v>1</v>
      </c>
      <c r="F495" s="713" t="s">
        <v>122</v>
      </c>
      <c r="G495" s="713" t="s">
        <v>5755</v>
      </c>
      <c r="H495" s="713">
        <v>2021</v>
      </c>
      <c r="I495" s="715" t="s">
        <v>6199</v>
      </c>
      <c r="J495" s="715" t="s">
        <v>6137</v>
      </c>
      <c r="K495" s="715"/>
      <c r="L495" s="715" t="s">
        <v>5723</v>
      </c>
      <c r="M495" s="715" t="s">
        <v>2422</v>
      </c>
      <c r="N495" s="661">
        <f t="shared" si="80"/>
        <v>616</v>
      </c>
      <c r="O495" s="370" t="s">
        <v>6223</v>
      </c>
      <c r="P495" s="662" t="s">
        <v>134</v>
      </c>
      <c r="Q495" s="376" t="s">
        <v>135</v>
      </c>
      <c r="R495" s="376" t="s">
        <v>4597</v>
      </c>
      <c r="S495" s="376">
        <v>18</v>
      </c>
      <c r="T495" s="376">
        <v>3</v>
      </c>
      <c r="U495" s="376">
        <v>15</v>
      </c>
      <c r="V495" s="376">
        <v>0</v>
      </c>
      <c r="W495" s="370"/>
      <c r="X495" s="700" t="s">
        <v>6330</v>
      </c>
      <c r="Y495" s="727" t="s">
        <v>78</v>
      </c>
      <c r="Z495" s="596" t="s">
        <v>6332</v>
      </c>
      <c r="AA495" s="766"/>
      <c r="AB495" s="596" t="str">
        <f t="shared" si="75"/>
        <v>Unique</v>
      </c>
      <c r="AC495" s="603"/>
      <c r="AD495" s="603"/>
      <c r="AE495" s="603"/>
      <c r="AF495" s="603"/>
      <c r="AG495" s="603"/>
      <c r="AH495" s="603"/>
      <c r="AI495" s="603"/>
      <c r="AJ495" s="603"/>
      <c r="AK495" s="603"/>
      <c r="AL495" s="603"/>
      <c r="AM495" s="603"/>
      <c r="AN495" s="603"/>
      <c r="AO495" s="603"/>
      <c r="AP495" s="603"/>
      <c r="AQ495" s="603"/>
      <c r="AR495" s="603"/>
      <c r="AS495" s="603"/>
      <c r="AT495" s="603"/>
      <c r="AU495" s="603"/>
      <c r="AV495" s="603"/>
      <c r="AW495" s="603"/>
      <c r="AX495" s="603"/>
      <c r="AY495" s="603"/>
      <c r="AZ495" s="603"/>
      <c r="BA495" s="603"/>
      <c r="BB495" s="603"/>
      <c r="BC495" s="603"/>
      <c r="BD495" s="603"/>
      <c r="BE495" s="603"/>
      <c r="BF495" s="603"/>
      <c r="BG495" s="603"/>
      <c r="BH495" s="603"/>
      <c r="BI495" s="603"/>
      <c r="BJ495" s="603"/>
      <c r="BK495" s="603"/>
      <c r="BL495" s="603"/>
      <c r="BM495" s="603"/>
      <c r="BN495" s="603"/>
      <c r="BO495" s="603"/>
      <c r="BP495" s="603"/>
      <c r="BQ495" s="603"/>
      <c r="BR495" s="603"/>
      <c r="BS495" s="603"/>
      <c r="BT495" s="603"/>
      <c r="BU495" s="603"/>
      <c r="BV495" s="603"/>
      <c r="BW495" s="603"/>
      <c r="BX495" s="603"/>
      <c r="BY495" s="603"/>
      <c r="BZ495" s="603"/>
      <c r="CA495" s="603"/>
      <c r="CB495" s="603"/>
      <c r="CC495" s="603"/>
      <c r="CD495" s="603"/>
      <c r="CE495" s="603"/>
      <c r="CF495" s="603"/>
      <c r="CG495" s="603"/>
      <c r="CH495" s="603"/>
      <c r="CI495" s="603"/>
      <c r="CJ495" s="603"/>
      <c r="CK495" s="603"/>
    </row>
    <row r="496" spans="1:89" ht="14.25">
      <c r="A496" s="656" t="str">
        <f t="shared" si="74"/>
        <v>27_1_200921_W_p_rh.ro</v>
      </c>
      <c r="B496" s="715" t="s">
        <v>6135</v>
      </c>
      <c r="C496" s="715" t="s">
        <v>6136</v>
      </c>
      <c r="D496" s="713">
        <v>27</v>
      </c>
      <c r="E496" s="713">
        <v>1</v>
      </c>
      <c r="F496" s="713" t="s">
        <v>122</v>
      </c>
      <c r="G496" s="713" t="s">
        <v>5755</v>
      </c>
      <c r="H496" s="713">
        <v>2021</v>
      </c>
      <c r="I496" s="715" t="s">
        <v>6199</v>
      </c>
      <c r="J496" s="715" t="s">
        <v>6137</v>
      </c>
      <c r="K496" s="715"/>
      <c r="L496" s="715" t="s">
        <v>5723</v>
      </c>
      <c r="M496" s="715" t="s">
        <v>2422</v>
      </c>
      <c r="N496" s="661">
        <f t="shared" si="80"/>
        <v>616</v>
      </c>
      <c r="O496" s="370" t="s">
        <v>6223</v>
      </c>
      <c r="P496" s="662" t="s">
        <v>460</v>
      </c>
      <c r="Q496" s="376" t="s">
        <v>461</v>
      </c>
      <c r="R496" s="370" t="s">
        <v>4597</v>
      </c>
      <c r="S496" s="697">
        <v>1</v>
      </c>
      <c r="T496" s="697">
        <v>1</v>
      </c>
      <c r="U496" s="697">
        <v>0</v>
      </c>
      <c r="V496" s="661">
        <v>0</v>
      </c>
      <c r="W496" s="370"/>
      <c r="X496" s="734" t="s">
        <v>6330</v>
      </c>
      <c r="Y496" s="370" t="s">
        <v>78</v>
      </c>
      <c r="Z496" s="376" t="s">
        <v>6333</v>
      </c>
      <c r="AA496" s="766"/>
      <c r="AB496" s="727" t="str">
        <f t="shared" si="75"/>
        <v>Unique</v>
      </c>
      <c r="AC496" s="370"/>
      <c r="AD496" s="370"/>
      <c r="AE496" s="370"/>
      <c r="AF496" s="370"/>
      <c r="AG496" s="370"/>
      <c r="AH496" s="370"/>
      <c r="AI496" s="370"/>
      <c r="AJ496" s="370"/>
      <c r="AK496" s="370"/>
      <c r="AL496" s="370"/>
      <c r="AM496" s="370"/>
      <c r="AN496" s="370"/>
      <c r="AO496" s="370"/>
      <c r="AP496" s="370"/>
      <c r="AQ496" s="370"/>
      <c r="AR496" s="370"/>
      <c r="AS496" s="370"/>
      <c r="AT496" s="370"/>
      <c r="AU496" s="370"/>
      <c r="AV496" s="370"/>
      <c r="AW496" s="370"/>
      <c r="AX496" s="370"/>
      <c r="AY496" s="370"/>
      <c r="AZ496" s="370"/>
      <c r="BA496" s="370"/>
      <c r="BB496" s="370"/>
      <c r="BC496" s="370"/>
      <c r="BD496" s="370"/>
      <c r="BE496" s="370"/>
      <c r="BF496" s="370"/>
      <c r="BG496" s="370"/>
      <c r="BH496" s="370"/>
      <c r="BI496" s="370"/>
      <c r="BJ496" s="370"/>
      <c r="BK496" s="370"/>
      <c r="BL496" s="370"/>
      <c r="BM496" s="370"/>
      <c r="BN496" s="370"/>
      <c r="BO496" s="370"/>
      <c r="BP496" s="370"/>
      <c r="BQ496" s="370"/>
      <c r="BR496" s="370"/>
      <c r="BS496" s="370"/>
      <c r="BT496" s="370"/>
      <c r="BU496" s="370"/>
      <c r="BV496" s="370"/>
      <c r="BW496" s="370"/>
      <c r="BX496" s="370"/>
      <c r="BY496" s="370"/>
      <c r="BZ496" s="370"/>
      <c r="CA496" s="370"/>
      <c r="CB496" s="370"/>
      <c r="CC496" s="370"/>
      <c r="CD496" s="370"/>
      <c r="CE496" s="370"/>
      <c r="CF496" s="370"/>
      <c r="CG496" s="370"/>
      <c r="CH496" s="370"/>
      <c r="CI496" s="370"/>
      <c r="CJ496" s="370"/>
      <c r="CK496" s="370"/>
    </row>
    <row r="497" spans="1:89" ht="14.25">
      <c r="A497" s="656" t="str">
        <f t="shared" si="74"/>
        <v>27_1_200921_W_p_sp.</v>
      </c>
      <c r="B497" s="715" t="s">
        <v>6135</v>
      </c>
      <c r="C497" s="715" t="s">
        <v>6136</v>
      </c>
      <c r="D497" s="713">
        <v>27</v>
      </c>
      <c r="E497" s="713">
        <v>1</v>
      </c>
      <c r="F497" s="713" t="s">
        <v>122</v>
      </c>
      <c r="G497" s="713" t="s">
        <v>5755</v>
      </c>
      <c r="H497" s="713">
        <v>2021</v>
      </c>
      <c r="I497" s="715" t="s">
        <v>6199</v>
      </c>
      <c r="J497" s="715" t="s">
        <v>6137</v>
      </c>
      <c r="K497" s="715"/>
      <c r="L497" s="715" t="s">
        <v>5723</v>
      </c>
      <c r="M497" s="715" t="s">
        <v>2422</v>
      </c>
      <c r="N497" s="661">
        <f t="shared" si="80"/>
        <v>616</v>
      </c>
      <c r="O497" s="370" t="s">
        <v>6223</v>
      </c>
      <c r="P497" s="662" t="s">
        <v>1163</v>
      </c>
      <c r="Q497" s="376" t="s">
        <v>1164</v>
      </c>
      <c r="R497" s="370" t="s">
        <v>4597</v>
      </c>
      <c r="S497" s="697">
        <v>12</v>
      </c>
      <c r="T497" s="661">
        <v>0</v>
      </c>
      <c r="U497" s="697">
        <v>12</v>
      </c>
      <c r="V497" s="661">
        <v>0</v>
      </c>
      <c r="W497" s="370"/>
      <c r="X497" s="734" t="s">
        <v>6330</v>
      </c>
      <c r="Y497" s="370" t="s">
        <v>78</v>
      </c>
      <c r="Z497" s="376" t="s">
        <v>6334</v>
      </c>
      <c r="AA497" s="766"/>
      <c r="AB497" s="727" t="str">
        <f t="shared" si="75"/>
        <v>Unique</v>
      </c>
      <c r="AC497" s="370"/>
      <c r="AD497" s="370"/>
      <c r="AE497" s="370"/>
      <c r="AF497" s="370"/>
      <c r="AG497" s="370"/>
      <c r="AH497" s="370"/>
      <c r="AI497" s="370"/>
      <c r="AJ497" s="370"/>
      <c r="AK497" s="370"/>
      <c r="AL497" s="370"/>
      <c r="AM497" s="370"/>
      <c r="AN497" s="370"/>
      <c r="AO497" s="370"/>
      <c r="AP497" s="370"/>
      <c r="AQ497" s="370"/>
      <c r="AR497" s="370"/>
      <c r="AS497" s="370"/>
      <c r="AT497" s="370"/>
      <c r="AU497" s="370"/>
      <c r="AV497" s="370"/>
      <c r="AW497" s="370"/>
      <c r="AX497" s="370"/>
      <c r="AY497" s="370"/>
      <c r="AZ497" s="370"/>
      <c r="BA497" s="370"/>
      <c r="BB497" s="370"/>
      <c r="BC497" s="370"/>
      <c r="BD497" s="370"/>
      <c r="BE497" s="370"/>
      <c r="BF497" s="370"/>
      <c r="BG497" s="370"/>
      <c r="BH497" s="370"/>
      <c r="BI497" s="370"/>
      <c r="BJ497" s="370"/>
      <c r="BK497" s="370"/>
      <c r="BL497" s="370"/>
      <c r="BM497" s="370"/>
      <c r="BN497" s="370"/>
      <c r="BO497" s="370"/>
      <c r="BP497" s="370"/>
      <c r="BQ497" s="370"/>
      <c r="BR497" s="370"/>
      <c r="BS497" s="370"/>
      <c r="BT497" s="370"/>
      <c r="BU497" s="370"/>
      <c r="BV497" s="370"/>
      <c r="BW497" s="370"/>
      <c r="BX497" s="370"/>
      <c r="BY497" s="370"/>
      <c r="BZ497" s="370"/>
      <c r="CA497" s="370"/>
      <c r="CB497" s="370"/>
      <c r="CC497" s="370"/>
      <c r="CD497" s="370"/>
      <c r="CE497" s="370"/>
      <c r="CF497" s="370"/>
      <c r="CG497" s="370"/>
      <c r="CH497" s="370"/>
      <c r="CI497" s="370"/>
      <c r="CJ497" s="370"/>
      <c r="CK497" s="370"/>
    </row>
    <row r="498" spans="1:89" ht="14.25">
      <c r="A498" s="656" t="str">
        <f t="shared" si="74"/>
        <v>27_1_200921_W_p_sy.pi</v>
      </c>
      <c r="B498" s="715" t="s">
        <v>6135</v>
      </c>
      <c r="C498" s="715" t="s">
        <v>6136</v>
      </c>
      <c r="D498" s="713">
        <v>27</v>
      </c>
      <c r="E498" s="713">
        <v>1</v>
      </c>
      <c r="F498" s="713" t="s">
        <v>122</v>
      </c>
      <c r="G498" s="713" t="s">
        <v>5755</v>
      </c>
      <c r="H498" s="713">
        <v>2021</v>
      </c>
      <c r="I498" s="715" t="s">
        <v>6199</v>
      </c>
      <c r="J498" s="715" t="s">
        <v>6137</v>
      </c>
      <c r="K498" s="715"/>
      <c r="L498" s="715" t="s">
        <v>5723</v>
      </c>
      <c r="M498" s="715" t="s">
        <v>2422</v>
      </c>
      <c r="N498" s="661">
        <f t="shared" si="80"/>
        <v>616</v>
      </c>
      <c r="O498" s="370" t="s">
        <v>6223</v>
      </c>
      <c r="P498" s="725" t="s">
        <v>176</v>
      </c>
      <c r="Q498" s="370" t="s">
        <v>177</v>
      </c>
      <c r="R498" s="370" t="s">
        <v>4597</v>
      </c>
      <c r="S498" s="661">
        <v>6</v>
      </c>
      <c r="T498" s="661">
        <v>0</v>
      </c>
      <c r="U498" s="661">
        <v>6</v>
      </c>
      <c r="V498" s="661">
        <v>0</v>
      </c>
      <c r="W498" s="370"/>
      <c r="X498" s="734" t="s">
        <v>6330</v>
      </c>
      <c r="Y498" s="370" t="s">
        <v>78</v>
      </c>
      <c r="Z498" s="370" t="s">
        <v>6335</v>
      </c>
      <c r="AA498" s="766"/>
      <c r="AB498" s="727" t="str">
        <f t="shared" si="75"/>
        <v>Unique</v>
      </c>
      <c r="AC498" s="370"/>
      <c r="AD498" s="370"/>
      <c r="AE498" s="370"/>
      <c r="AF498" s="370"/>
      <c r="AG498" s="370"/>
      <c r="AH498" s="370"/>
      <c r="AI498" s="370"/>
      <c r="AJ498" s="370"/>
      <c r="AK498" s="370"/>
      <c r="AL498" s="370"/>
      <c r="AM498" s="370"/>
      <c r="AN498" s="370"/>
      <c r="AO498" s="370"/>
      <c r="AP498" s="370"/>
      <c r="AQ498" s="370"/>
      <c r="AR498" s="370"/>
      <c r="AS498" s="370"/>
      <c r="AT498" s="370"/>
      <c r="AU498" s="370"/>
      <c r="AV498" s="370"/>
      <c r="AW498" s="370"/>
      <c r="AX498" s="370"/>
      <c r="AY498" s="370"/>
      <c r="AZ498" s="370"/>
      <c r="BA498" s="370"/>
      <c r="BB498" s="370"/>
      <c r="BC498" s="370"/>
      <c r="BD498" s="370"/>
      <c r="BE498" s="370"/>
      <c r="BF498" s="370"/>
      <c r="BG498" s="370"/>
      <c r="BH498" s="370"/>
      <c r="BI498" s="370"/>
      <c r="BJ498" s="370"/>
      <c r="BK498" s="370"/>
      <c r="BL498" s="370"/>
      <c r="BM498" s="370"/>
      <c r="BN498" s="370"/>
      <c r="BO498" s="370"/>
      <c r="BP498" s="370"/>
      <c r="BQ498" s="370"/>
      <c r="BR498" s="370"/>
      <c r="BS498" s="370"/>
      <c r="BT498" s="370"/>
      <c r="BU498" s="370"/>
      <c r="BV498" s="370"/>
      <c r="BW498" s="370"/>
      <c r="BX498" s="370"/>
      <c r="BY498" s="370"/>
      <c r="BZ498" s="370"/>
      <c r="CA498" s="370"/>
      <c r="CB498" s="370"/>
      <c r="CC498" s="370"/>
      <c r="CD498" s="370"/>
      <c r="CE498" s="370"/>
      <c r="CF498" s="370"/>
      <c r="CG498" s="370"/>
      <c r="CH498" s="370"/>
      <c r="CI498" s="370"/>
      <c r="CJ498" s="370"/>
      <c r="CK498" s="370"/>
    </row>
    <row r="499" spans="1:89" ht="14.25">
      <c r="A499" s="656" t="str">
        <f t="shared" si="74"/>
        <v>26_1_200921_H.B_p__ep.ba</v>
      </c>
      <c r="B499" s="718" t="s">
        <v>6176</v>
      </c>
      <c r="C499" s="718" t="s">
        <v>6177</v>
      </c>
      <c r="D499" s="719">
        <v>26</v>
      </c>
      <c r="E499" s="719">
        <v>1</v>
      </c>
      <c r="F499" s="719" t="s">
        <v>122</v>
      </c>
      <c r="G499" s="719" t="s">
        <v>5755</v>
      </c>
      <c r="H499" s="719">
        <v>2021</v>
      </c>
      <c r="I499" s="718" t="s">
        <v>6199</v>
      </c>
      <c r="J499" s="718" t="s">
        <v>6336</v>
      </c>
      <c r="K499" s="718"/>
      <c r="L499" s="718" t="s">
        <v>5723</v>
      </c>
      <c r="M499" s="718" t="s">
        <v>2422</v>
      </c>
      <c r="N499" s="661">
        <f t="shared" ref="N499:N501" si="81">50+50+50+50+50+50+50+50+50+14</f>
        <v>464</v>
      </c>
      <c r="O499" s="370" t="s">
        <v>6245</v>
      </c>
      <c r="P499" s="662" t="s">
        <v>84</v>
      </c>
      <c r="Q499" s="376" t="s">
        <v>85</v>
      </c>
      <c r="R499" s="376" t="s">
        <v>4513</v>
      </c>
      <c r="S499" s="376">
        <v>3</v>
      </c>
      <c r="T499" s="376">
        <v>0</v>
      </c>
      <c r="U499" s="376">
        <v>3</v>
      </c>
      <c r="V499" s="376">
        <v>0</v>
      </c>
      <c r="W499" s="370"/>
      <c r="X499" s="700" t="s">
        <v>6330</v>
      </c>
      <c r="Y499" s="376" t="s">
        <v>78</v>
      </c>
      <c r="Z499" s="596" t="s">
        <v>6337</v>
      </c>
      <c r="AA499" s="766"/>
      <c r="AB499" s="727" t="str">
        <f t="shared" si="75"/>
        <v>Unique</v>
      </c>
      <c r="AC499" s="603"/>
      <c r="AD499" s="603"/>
      <c r="AE499" s="603"/>
      <c r="AF499" s="603"/>
      <c r="AG499" s="603"/>
      <c r="AH499" s="603"/>
      <c r="AI499" s="603"/>
      <c r="AJ499" s="603"/>
      <c r="AK499" s="603"/>
      <c r="AL499" s="603"/>
      <c r="AM499" s="603"/>
      <c r="AN499" s="603"/>
      <c r="AO499" s="603"/>
      <c r="AP499" s="603"/>
      <c r="AQ499" s="603"/>
      <c r="AR499" s="603"/>
      <c r="AS499" s="603"/>
      <c r="AT499" s="603"/>
      <c r="AU499" s="603"/>
      <c r="AV499" s="603"/>
      <c r="AW499" s="603"/>
      <c r="AX499" s="603"/>
      <c r="AY499" s="603"/>
      <c r="AZ499" s="603"/>
      <c r="BA499" s="603"/>
      <c r="BB499" s="603"/>
      <c r="BC499" s="603"/>
      <c r="BD499" s="603"/>
      <c r="BE499" s="603"/>
      <c r="BF499" s="603"/>
      <c r="BG499" s="603"/>
      <c r="BH499" s="603"/>
      <c r="BI499" s="603"/>
      <c r="BJ499" s="603"/>
      <c r="BK499" s="603"/>
      <c r="BL499" s="603"/>
      <c r="BM499" s="603"/>
      <c r="BN499" s="603"/>
      <c r="BO499" s="603"/>
      <c r="BP499" s="603"/>
      <c r="BQ499" s="603"/>
      <c r="BR499" s="603"/>
      <c r="BS499" s="603"/>
      <c r="BT499" s="603"/>
      <c r="BU499" s="603"/>
      <c r="BV499" s="603"/>
      <c r="BW499" s="603"/>
      <c r="BX499" s="603"/>
      <c r="BY499" s="603"/>
      <c r="BZ499" s="603"/>
      <c r="CA499" s="603"/>
      <c r="CB499" s="603"/>
      <c r="CC499" s="603"/>
      <c r="CD499" s="603"/>
      <c r="CE499" s="603"/>
      <c r="CF499" s="603"/>
      <c r="CG499" s="603"/>
      <c r="CH499" s="603"/>
      <c r="CI499" s="603"/>
      <c r="CJ499" s="603"/>
      <c r="CK499" s="603"/>
    </row>
    <row r="500" spans="1:89" ht="14.25">
      <c r="A500" s="656" t="str">
        <f t="shared" si="74"/>
        <v>26_1_200921_H.B_p__sp</v>
      </c>
      <c r="B500" s="718" t="s">
        <v>6176</v>
      </c>
      <c r="C500" s="718" t="s">
        <v>6177</v>
      </c>
      <c r="D500" s="719">
        <v>26</v>
      </c>
      <c r="E500" s="719">
        <v>1</v>
      </c>
      <c r="F500" s="719" t="s">
        <v>122</v>
      </c>
      <c r="G500" s="719" t="s">
        <v>5755</v>
      </c>
      <c r="H500" s="719">
        <v>2021</v>
      </c>
      <c r="I500" s="718" t="s">
        <v>6199</v>
      </c>
      <c r="J500" s="718" t="s">
        <v>6336</v>
      </c>
      <c r="K500" s="718"/>
      <c r="L500" s="718" t="s">
        <v>5723</v>
      </c>
      <c r="M500" s="718" t="s">
        <v>2422</v>
      </c>
      <c r="N500" s="661">
        <f t="shared" si="81"/>
        <v>464</v>
      </c>
      <c r="O500" s="370" t="s">
        <v>6245</v>
      </c>
      <c r="P500" s="662" t="s">
        <v>4293</v>
      </c>
      <c r="Q500" s="376" t="s">
        <v>1164</v>
      </c>
      <c r="R500" s="376" t="s">
        <v>4513</v>
      </c>
      <c r="S500" s="376">
        <v>23</v>
      </c>
      <c r="T500" s="376">
        <v>0</v>
      </c>
      <c r="U500" s="376">
        <v>23</v>
      </c>
      <c r="V500" s="376">
        <v>0</v>
      </c>
      <c r="W500" s="370"/>
      <c r="X500" s="700" t="s">
        <v>6330</v>
      </c>
      <c r="Y500" s="376" t="s">
        <v>78</v>
      </c>
      <c r="Z500" s="596" t="s">
        <v>6338</v>
      </c>
      <c r="AA500" s="766"/>
      <c r="AB500" s="727" t="str">
        <f t="shared" si="75"/>
        <v>Unique</v>
      </c>
      <c r="AC500" s="603"/>
      <c r="AD500" s="603"/>
      <c r="AE500" s="603"/>
      <c r="AF500" s="603"/>
      <c r="AG500" s="603"/>
      <c r="AH500" s="603"/>
      <c r="AI500" s="603"/>
      <c r="AJ500" s="603"/>
      <c r="AK500" s="603"/>
      <c r="AL500" s="603"/>
      <c r="AM500" s="603"/>
      <c r="AN500" s="603"/>
      <c r="AO500" s="603"/>
      <c r="AP500" s="603"/>
      <c r="AQ500" s="603"/>
      <c r="AR500" s="603"/>
      <c r="AS500" s="603"/>
      <c r="AT500" s="603"/>
      <c r="AU500" s="603"/>
      <c r="AV500" s="603"/>
      <c r="AW500" s="603"/>
      <c r="AX500" s="603"/>
      <c r="AY500" s="603"/>
      <c r="AZ500" s="603"/>
      <c r="BA500" s="603"/>
      <c r="BB500" s="603"/>
      <c r="BC500" s="603"/>
      <c r="BD500" s="603"/>
      <c r="BE500" s="603"/>
      <c r="BF500" s="603"/>
      <c r="BG500" s="603"/>
      <c r="BH500" s="603"/>
      <c r="BI500" s="603"/>
      <c r="BJ500" s="603"/>
      <c r="BK500" s="603"/>
      <c r="BL500" s="603"/>
      <c r="BM500" s="603"/>
      <c r="BN500" s="603"/>
      <c r="BO500" s="603"/>
      <c r="BP500" s="603"/>
      <c r="BQ500" s="603"/>
      <c r="BR500" s="603"/>
      <c r="BS500" s="603"/>
      <c r="BT500" s="603"/>
      <c r="BU500" s="603"/>
      <c r="BV500" s="603"/>
      <c r="BW500" s="603"/>
      <c r="BX500" s="603"/>
      <c r="BY500" s="603"/>
      <c r="BZ500" s="603"/>
      <c r="CA500" s="603"/>
      <c r="CB500" s="603"/>
      <c r="CC500" s="603"/>
      <c r="CD500" s="603"/>
      <c r="CE500" s="603"/>
      <c r="CF500" s="603"/>
      <c r="CG500" s="603"/>
      <c r="CH500" s="603"/>
      <c r="CI500" s="603"/>
      <c r="CJ500" s="603"/>
      <c r="CK500" s="603"/>
    </row>
    <row r="501" spans="1:89" ht="14.25">
      <c r="A501" s="656" t="str">
        <f t="shared" si="74"/>
        <v>26_1_200921_H.B_p__sy.pi</v>
      </c>
      <c r="B501" s="718" t="s">
        <v>6176</v>
      </c>
      <c r="C501" s="718" t="s">
        <v>6177</v>
      </c>
      <c r="D501" s="719">
        <v>26</v>
      </c>
      <c r="E501" s="719">
        <v>1</v>
      </c>
      <c r="F501" s="719" t="s">
        <v>122</v>
      </c>
      <c r="G501" s="719" t="s">
        <v>5755</v>
      </c>
      <c r="H501" s="719">
        <v>2021</v>
      </c>
      <c r="I501" s="718" t="s">
        <v>6199</v>
      </c>
      <c r="J501" s="718" t="s">
        <v>6336</v>
      </c>
      <c r="K501" s="718"/>
      <c r="L501" s="718" t="s">
        <v>5723</v>
      </c>
      <c r="M501" s="718" t="s">
        <v>2422</v>
      </c>
      <c r="N501" s="661">
        <f t="shared" si="81"/>
        <v>464</v>
      </c>
      <c r="O501" s="370" t="s">
        <v>6245</v>
      </c>
      <c r="P501" s="662" t="s">
        <v>176</v>
      </c>
      <c r="Q501" s="376" t="s">
        <v>177</v>
      </c>
      <c r="R501" s="376" t="s">
        <v>4513</v>
      </c>
      <c r="S501" s="376">
        <v>4</v>
      </c>
      <c r="T501" s="376">
        <v>4</v>
      </c>
      <c r="U501" s="376">
        <v>0</v>
      </c>
      <c r="V501" s="376">
        <v>0</v>
      </c>
      <c r="W501" s="370"/>
      <c r="X501" s="700" t="s">
        <v>6330</v>
      </c>
      <c r="Y501" s="376" t="s">
        <v>78</v>
      </c>
      <c r="Z501" s="596" t="s">
        <v>6339</v>
      </c>
      <c r="AA501" s="766"/>
      <c r="AB501" s="727" t="str">
        <f t="shared" si="75"/>
        <v>Unique</v>
      </c>
      <c r="AC501" s="603"/>
      <c r="AD501" s="603"/>
      <c r="AE501" s="603"/>
      <c r="AF501" s="603"/>
      <c r="AG501" s="603"/>
      <c r="AH501" s="603"/>
      <c r="AI501" s="603"/>
      <c r="AJ501" s="603"/>
      <c r="AK501" s="603"/>
      <c r="AL501" s="603"/>
      <c r="AM501" s="603"/>
      <c r="AN501" s="603"/>
      <c r="AO501" s="603"/>
      <c r="AP501" s="603"/>
      <c r="AQ501" s="603"/>
      <c r="AR501" s="603"/>
      <c r="AS501" s="603"/>
      <c r="AT501" s="603"/>
      <c r="AU501" s="603"/>
      <c r="AV501" s="603"/>
      <c r="AW501" s="603"/>
      <c r="AX501" s="603"/>
      <c r="AY501" s="603"/>
      <c r="AZ501" s="603"/>
      <c r="BA501" s="603"/>
      <c r="BB501" s="603"/>
      <c r="BC501" s="603"/>
      <c r="BD501" s="603"/>
      <c r="BE501" s="603"/>
      <c r="BF501" s="603"/>
      <c r="BG501" s="603"/>
      <c r="BH501" s="603"/>
      <c r="BI501" s="603"/>
      <c r="BJ501" s="603"/>
      <c r="BK501" s="603"/>
      <c r="BL501" s="603"/>
      <c r="BM501" s="603"/>
      <c r="BN501" s="603"/>
      <c r="BO501" s="603"/>
      <c r="BP501" s="603"/>
      <c r="BQ501" s="603"/>
      <c r="BR501" s="603"/>
      <c r="BS501" s="603"/>
      <c r="BT501" s="603"/>
      <c r="BU501" s="603"/>
      <c r="BV501" s="603"/>
      <c r="BW501" s="603"/>
      <c r="BX501" s="603"/>
      <c r="BY501" s="603"/>
      <c r="BZ501" s="603"/>
      <c r="CA501" s="603"/>
      <c r="CB501" s="603"/>
      <c r="CC501" s="603"/>
      <c r="CD501" s="603"/>
      <c r="CE501" s="603"/>
      <c r="CF501" s="603"/>
      <c r="CG501" s="603"/>
      <c r="CH501" s="603"/>
      <c r="CI501" s="603"/>
      <c r="CJ501" s="603"/>
      <c r="CK501" s="603"/>
    </row>
    <row r="502" spans="1:89" ht="14.25">
      <c r="A502" s="656" t="str">
        <f t="shared" si="74"/>
        <v>16_1_170723_N_p_vo.bo</v>
      </c>
      <c r="B502" s="735" t="s">
        <v>6340</v>
      </c>
      <c r="C502" s="735" t="s">
        <v>6341</v>
      </c>
      <c r="D502" s="736">
        <v>16</v>
      </c>
      <c r="E502" s="736">
        <v>1</v>
      </c>
      <c r="F502" s="736" t="s">
        <v>6342</v>
      </c>
      <c r="G502" s="736" t="s">
        <v>6343</v>
      </c>
      <c r="H502" s="736">
        <v>2023</v>
      </c>
      <c r="I502" s="735" t="s">
        <v>5729</v>
      </c>
      <c r="J502" s="735" t="s">
        <v>6344</v>
      </c>
      <c r="K502" s="735" t="s">
        <v>6345</v>
      </c>
      <c r="L502" s="735" t="s">
        <v>5723</v>
      </c>
      <c r="M502" s="735" t="s">
        <v>2422</v>
      </c>
      <c r="N502" s="661">
        <f t="shared" ref="N502:N507" si="82">50+50+50+50+50+50+50+21</f>
        <v>371</v>
      </c>
      <c r="O502" s="370"/>
      <c r="P502" s="662" t="s">
        <v>366</v>
      </c>
      <c r="Q502" s="376" t="s">
        <v>367</v>
      </c>
      <c r="R502" s="376" t="s">
        <v>4513</v>
      </c>
      <c r="S502" s="376">
        <v>1</v>
      </c>
      <c r="T502" s="376">
        <v>0</v>
      </c>
      <c r="U502" s="376">
        <v>1</v>
      </c>
      <c r="V502" s="376">
        <v>0</v>
      </c>
      <c r="W502" s="370"/>
      <c r="X502" s="663">
        <v>110425</v>
      </c>
      <c r="Y502" s="376" t="s">
        <v>78</v>
      </c>
      <c r="Z502" s="596" t="s">
        <v>6346</v>
      </c>
      <c r="AA502" s="766"/>
      <c r="AB502" s="727" t="str">
        <f t="shared" si="75"/>
        <v>Unique</v>
      </c>
      <c r="AC502" s="603"/>
      <c r="AD502" s="603"/>
      <c r="AE502" s="603"/>
      <c r="AF502" s="603"/>
      <c r="AG502" s="603"/>
      <c r="AH502" s="603"/>
      <c r="AI502" s="603"/>
      <c r="AJ502" s="603"/>
      <c r="AK502" s="603"/>
      <c r="AL502" s="603"/>
      <c r="AM502" s="603"/>
      <c r="AN502" s="603"/>
      <c r="AO502" s="603"/>
      <c r="AP502" s="603"/>
      <c r="AQ502" s="603"/>
      <c r="AR502" s="603"/>
      <c r="AS502" s="603"/>
      <c r="AT502" s="603"/>
      <c r="AU502" s="603"/>
      <c r="AV502" s="603"/>
      <c r="AW502" s="603"/>
      <c r="AX502" s="603"/>
      <c r="AY502" s="603"/>
      <c r="AZ502" s="603"/>
      <c r="BA502" s="603"/>
      <c r="BB502" s="603"/>
      <c r="BC502" s="603"/>
      <c r="BD502" s="603"/>
      <c r="BE502" s="603"/>
      <c r="BF502" s="603"/>
      <c r="BG502" s="603"/>
      <c r="BH502" s="603"/>
      <c r="BI502" s="603"/>
      <c r="BJ502" s="603"/>
      <c r="BK502" s="603"/>
      <c r="BL502" s="603"/>
      <c r="BM502" s="603"/>
      <c r="BN502" s="603"/>
      <c r="BO502" s="603"/>
      <c r="BP502" s="603"/>
      <c r="BQ502" s="603"/>
      <c r="BR502" s="603"/>
      <c r="BS502" s="603"/>
      <c r="BT502" s="603"/>
      <c r="BU502" s="603"/>
      <c r="BV502" s="603"/>
      <c r="BW502" s="603"/>
      <c r="BX502" s="603"/>
      <c r="BY502" s="603"/>
      <c r="BZ502" s="603"/>
      <c r="CA502" s="603"/>
      <c r="CB502" s="603"/>
      <c r="CC502" s="603"/>
      <c r="CD502" s="603"/>
      <c r="CE502" s="603"/>
      <c r="CF502" s="603"/>
      <c r="CG502" s="603"/>
      <c r="CH502" s="603"/>
      <c r="CI502" s="603"/>
      <c r="CJ502" s="603"/>
      <c r="CK502" s="603"/>
    </row>
    <row r="503" spans="1:89" ht="14.25">
      <c r="A503" s="656" t="str">
        <f t="shared" si="74"/>
        <v>16_1_170723_N_p_ch.bi</v>
      </c>
      <c r="B503" s="735" t="s">
        <v>6340</v>
      </c>
      <c r="C503" s="735" t="s">
        <v>6341</v>
      </c>
      <c r="D503" s="736">
        <v>16</v>
      </c>
      <c r="E503" s="736">
        <v>1</v>
      </c>
      <c r="F503" s="736" t="s">
        <v>6342</v>
      </c>
      <c r="G503" s="736" t="s">
        <v>6343</v>
      </c>
      <c r="H503" s="736">
        <v>2023</v>
      </c>
      <c r="I503" s="735" t="s">
        <v>5729</v>
      </c>
      <c r="J503" s="735" t="s">
        <v>6344</v>
      </c>
      <c r="K503" s="735" t="s">
        <v>6345</v>
      </c>
      <c r="L503" s="735" t="s">
        <v>5723</v>
      </c>
      <c r="M503" s="735" t="s">
        <v>2422</v>
      </c>
      <c r="N503" s="661">
        <f t="shared" si="82"/>
        <v>371</v>
      </c>
      <c r="O503" s="370"/>
      <c r="P503" s="662" t="s">
        <v>287</v>
      </c>
      <c r="Q503" s="376" t="s">
        <v>288</v>
      </c>
      <c r="R503" s="376" t="s">
        <v>4513</v>
      </c>
      <c r="S503" s="376">
        <v>15</v>
      </c>
      <c r="T503" s="376">
        <v>0</v>
      </c>
      <c r="U503" s="376">
        <v>15</v>
      </c>
      <c r="V503" s="376">
        <v>0</v>
      </c>
      <c r="W503" s="370"/>
      <c r="X503" s="663">
        <v>110425</v>
      </c>
      <c r="Y503" s="376" t="s">
        <v>78</v>
      </c>
      <c r="Z503" s="596" t="s">
        <v>6347</v>
      </c>
      <c r="AA503" s="766"/>
      <c r="AB503" s="727" t="str">
        <f t="shared" si="75"/>
        <v>Unique</v>
      </c>
      <c r="AC503" s="603"/>
      <c r="AD503" s="603"/>
      <c r="AE503" s="603"/>
      <c r="AF503" s="603"/>
      <c r="AG503" s="603"/>
      <c r="AH503" s="603"/>
      <c r="AI503" s="603"/>
      <c r="AJ503" s="603"/>
      <c r="AK503" s="603"/>
      <c r="AL503" s="603"/>
      <c r="AM503" s="603"/>
      <c r="AN503" s="603"/>
      <c r="AO503" s="603"/>
      <c r="AP503" s="603"/>
      <c r="AQ503" s="603"/>
      <c r="AR503" s="603"/>
      <c r="AS503" s="603"/>
      <c r="AT503" s="603"/>
      <c r="AU503" s="603"/>
      <c r="AV503" s="603"/>
      <c r="AW503" s="603"/>
      <c r="AX503" s="603"/>
      <c r="AY503" s="603"/>
      <c r="AZ503" s="603"/>
      <c r="BA503" s="603"/>
      <c r="BB503" s="603"/>
      <c r="BC503" s="603"/>
      <c r="BD503" s="603"/>
      <c r="BE503" s="603"/>
      <c r="BF503" s="603"/>
      <c r="BG503" s="603"/>
      <c r="BH503" s="603"/>
      <c r="BI503" s="603"/>
      <c r="BJ503" s="603"/>
      <c r="BK503" s="603"/>
      <c r="BL503" s="603"/>
      <c r="BM503" s="603"/>
      <c r="BN503" s="603"/>
      <c r="BO503" s="603"/>
      <c r="BP503" s="603"/>
      <c r="BQ503" s="603"/>
      <c r="BR503" s="603"/>
      <c r="BS503" s="603"/>
      <c r="BT503" s="603"/>
      <c r="BU503" s="603"/>
      <c r="BV503" s="603"/>
      <c r="BW503" s="603"/>
      <c r="BX503" s="603"/>
      <c r="BY503" s="603"/>
      <c r="BZ503" s="603"/>
      <c r="CA503" s="603"/>
      <c r="CB503" s="603"/>
      <c r="CC503" s="603"/>
      <c r="CD503" s="603"/>
      <c r="CE503" s="603"/>
      <c r="CF503" s="603"/>
      <c r="CG503" s="603"/>
      <c r="CH503" s="603"/>
      <c r="CI503" s="603"/>
      <c r="CJ503" s="603"/>
      <c r="CK503" s="603"/>
    </row>
    <row r="504" spans="1:89" ht="14.25">
      <c r="A504" s="656" t="str">
        <f t="shared" si="74"/>
        <v>16_1_170723_N_p_ep.ba</v>
      </c>
      <c r="B504" s="735" t="s">
        <v>6340</v>
      </c>
      <c r="C504" s="735" t="s">
        <v>6341</v>
      </c>
      <c r="D504" s="736">
        <v>16</v>
      </c>
      <c r="E504" s="736">
        <v>1</v>
      </c>
      <c r="F504" s="736" t="s">
        <v>6342</v>
      </c>
      <c r="G504" s="736" t="s">
        <v>6343</v>
      </c>
      <c r="H504" s="736">
        <v>2023</v>
      </c>
      <c r="I504" s="735" t="s">
        <v>5729</v>
      </c>
      <c r="J504" s="735" t="s">
        <v>6344</v>
      </c>
      <c r="K504" s="735" t="s">
        <v>6345</v>
      </c>
      <c r="L504" s="735" t="s">
        <v>5723</v>
      </c>
      <c r="M504" s="735" t="s">
        <v>2422</v>
      </c>
      <c r="N504" s="661">
        <f t="shared" si="82"/>
        <v>371</v>
      </c>
      <c r="O504" s="370"/>
      <c r="P504" s="662" t="s">
        <v>84</v>
      </c>
      <c r="Q504" s="376" t="s">
        <v>85</v>
      </c>
      <c r="R504" s="376" t="s">
        <v>4513</v>
      </c>
      <c r="S504" s="376">
        <v>20</v>
      </c>
      <c r="T504" s="376">
        <v>9</v>
      </c>
      <c r="U504" s="376">
        <v>11</v>
      </c>
      <c r="V504" s="376">
        <v>0</v>
      </c>
      <c r="W504" s="370"/>
      <c r="X504" s="663">
        <v>110425</v>
      </c>
      <c r="Y504" s="376" t="s">
        <v>78</v>
      </c>
      <c r="Z504" s="596" t="s">
        <v>6348</v>
      </c>
      <c r="AA504" s="766"/>
      <c r="AB504" s="727" t="str">
        <f t="shared" si="75"/>
        <v>Unique</v>
      </c>
      <c r="AC504" s="603"/>
      <c r="AD504" s="603"/>
      <c r="AE504" s="603"/>
      <c r="AF504" s="603"/>
      <c r="AG504" s="603"/>
      <c r="AH504" s="603"/>
      <c r="AI504" s="603"/>
      <c r="AJ504" s="603"/>
      <c r="AK504" s="603"/>
      <c r="AL504" s="603"/>
      <c r="AM504" s="603"/>
      <c r="AN504" s="603"/>
      <c r="AO504" s="603"/>
      <c r="AP504" s="603"/>
      <c r="AQ504" s="603"/>
      <c r="AR504" s="603"/>
      <c r="AS504" s="603"/>
      <c r="AT504" s="603"/>
      <c r="AU504" s="603"/>
      <c r="AV504" s="603"/>
      <c r="AW504" s="603"/>
      <c r="AX504" s="603"/>
      <c r="AY504" s="603"/>
      <c r="AZ504" s="603"/>
      <c r="BA504" s="603"/>
      <c r="BB504" s="603"/>
      <c r="BC504" s="603"/>
      <c r="BD504" s="603"/>
      <c r="BE504" s="603"/>
      <c r="BF504" s="603"/>
      <c r="BG504" s="603"/>
      <c r="BH504" s="603"/>
      <c r="BI504" s="603"/>
      <c r="BJ504" s="603"/>
      <c r="BK504" s="603"/>
      <c r="BL504" s="603"/>
      <c r="BM504" s="603"/>
      <c r="BN504" s="603"/>
      <c r="BO504" s="603"/>
      <c r="BP504" s="603"/>
      <c r="BQ504" s="603"/>
      <c r="BR504" s="603"/>
      <c r="BS504" s="603"/>
      <c r="BT504" s="603"/>
      <c r="BU504" s="603"/>
      <c r="BV504" s="603"/>
      <c r="BW504" s="603"/>
      <c r="BX504" s="603"/>
      <c r="BY504" s="603"/>
      <c r="BZ504" s="603"/>
      <c r="CA504" s="603"/>
      <c r="CB504" s="603"/>
      <c r="CC504" s="603"/>
      <c r="CD504" s="603"/>
      <c r="CE504" s="603"/>
      <c r="CF504" s="603"/>
      <c r="CG504" s="603"/>
      <c r="CH504" s="603"/>
      <c r="CI504" s="603"/>
      <c r="CJ504" s="603"/>
      <c r="CK504" s="603"/>
    </row>
    <row r="505" spans="1:89" ht="14.25">
      <c r="A505" s="656" t="str">
        <f t="shared" si="74"/>
        <v>16_1_170723_N_p_sy.pi</v>
      </c>
      <c r="B505" s="735" t="s">
        <v>6340</v>
      </c>
      <c r="C505" s="735" t="s">
        <v>6341</v>
      </c>
      <c r="D505" s="736">
        <v>16</v>
      </c>
      <c r="E505" s="736">
        <v>1</v>
      </c>
      <c r="F505" s="736" t="s">
        <v>6342</v>
      </c>
      <c r="G505" s="736" t="s">
        <v>6343</v>
      </c>
      <c r="H505" s="736">
        <v>2023</v>
      </c>
      <c r="I505" s="735" t="s">
        <v>5729</v>
      </c>
      <c r="J505" s="735" t="s">
        <v>6344</v>
      </c>
      <c r="K505" s="735" t="s">
        <v>6345</v>
      </c>
      <c r="L505" s="735" t="s">
        <v>5723</v>
      </c>
      <c r="M505" s="735" t="s">
        <v>2422</v>
      </c>
      <c r="N505" s="661">
        <f t="shared" si="82"/>
        <v>371</v>
      </c>
      <c r="O505" s="370"/>
      <c r="P505" s="662" t="s">
        <v>176</v>
      </c>
      <c r="Q505" s="376" t="s">
        <v>177</v>
      </c>
      <c r="R505" s="376" t="s">
        <v>4513</v>
      </c>
      <c r="S505" s="376">
        <v>13</v>
      </c>
      <c r="T505" s="376">
        <v>5</v>
      </c>
      <c r="U505" s="376">
        <v>8</v>
      </c>
      <c r="V505" s="376">
        <v>0</v>
      </c>
      <c r="W505" s="370"/>
      <c r="X505" s="663">
        <v>110425</v>
      </c>
      <c r="Y505" s="376" t="s">
        <v>78</v>
      </c>
      <c r="Z505" s="596" t="s">
        <v>6349</v>
      </c>
      <c r="AA505" s="766"/>
      <c r="AB505" s="727" t="str">
        <f t="shared" si="75"/>
        <v>Unique</v>
      </c>
      <c r="AC505" s="603"/>
      <c r="AD505" s="603"/>
      <c r="AE505" s="603"/>
      <c r="AF505" s="603"/>
      <c r="AG505" s="603"/>
      <c r="AH505" s="603"/>
      <c r="AI505" s="603"/>
      <c r="AJ505" s="603"/>
      <c r="AK505" s="603"/>
      <c r="AL505" s="603"/>
      <c r="AM505" s="603"/>
      <c r="AN505" s="603"/>
      <c r="AO505" s="603"/>
      <c r="AP505" s="603"/>
      <c r="AQ505" s="603"/>
      <c r="AR505" s="603"/>
      <c r="AS505" s="603"/>
      <c r="AT505" s="603"/>
      <c r="AU505" s="603"/>
      <c r="AV505" s="603"/>
      <c r="AW505" s="603"/>
      <c r="AX505" s="603"/>
      <c r="AY505" s="603"/>
      <c r="AZ505" s="603"/>
      <c r="BA505" s="603"/>
      <c r="BB505" s="603"/>
      <c r="BC505" s="603"/>
      <c r="BD505" s="603"/>
      <c r="BE505" s="603"/>
      <c r="BF505" s="603"/>
      <c r="BG505" s="603"/>
      <c r="BH505" s="603"/>
      <c r="BI505" s="603"/>
      <c r="BJ505" s="603"/>
      <c r="BK505" s="603"/>
      <c r="BL505" s="603"/>
      <c r="BM505" s="603"/>
      <c r="BN505" s="603"/>
      <c r="BO505" s="603"/>
      <c r="BP505" s="603"/>
      <c r="BQ505" s="603"/>
      <c r="BR505" s="603"/>
      <c r="BS505" s="603"/>
      <c r="BT505" s="603"/>
      <c r="BU505" s="603"/>
      <c r="BV505" s="603"/>
      <c r="BW505" s="603"/>
      <c r="BX505" s="603"/>
      <c r="BY505" s="603"/>
      <c r="BZ505" s="603"/>
      <c r="CA505" s="603"/>
      <c r="CB505" s="603"/>
      <c r="CC505" s="603"/>
      <c r="CD505" s="603"/>
      <c r="CE505" s="603"/>
      <c r="CF505" s="603"/>
      <c r="CG505" s="603"/>
      <c r="CH505" s="603"/>
      <c r="CI505" s="603"/>
      <c r="CJ505" s="603"/>
      <c r="CK505" s="603"/>
    </row>
    <row r="506" spans="1:89" ht="14.25">
      <c r="A506" s="656" t="str">
        <f t="shared" si="74"/>
        <v>16_1_170723_N_p_sp</v>
      </c>
      <c r="B506" s="735" t="s">
        <v>6340</v>
      </c>
      <c r="C506" s="735" t="s">
        <v>6341</v>
      </c>
      <c r="D506" s="736">
        <v>16</v>
      </c>
      <c r="E506" s="736">
        <v>1</v>
      </c>
      <c r="F506" s="736" t="s">
        <v>6342</v>
      </c>
      <c r="G506" s="736" t="s">
        <v>6343</v>
      </c>
      <c r="H506" s="736">
        <v>2023</v>
      </c>
      <c r="I506" s="735" t="s">
        <v>5729</v>
      </c>
      <c r="J506" s="735" t="s">
        <v>6344</v>
      </c>
      <c r="K506" s="735" t="s">
        <v>6345</v>
      </c>
      <c r="L506" s="735" t="s">
        <v>5723</v>
      </c>
      <c r="M506" s="735" t="s">
        <v>2422</v>
      </c>
      <c r="N506" s="661">
        <f t="shared" si="82"/>
        <v>371</v>
      </c>
      <c r="O506" s="370"/>
      <c r="P506" s="662" t="s">
        <v>4293</v>
      </c>
      <c r="Q506" s="376" t="s">
        <v>1164</v>
      </c>
      <c r="R506" s="376" t="s">
        <v>4513</v>
      </c>
      <c r="S506" s="376">
        <v>47</v>
      </c>
      <c r="T506" s="376">
        <v>0</v>
      </c>
      <c r="U506" s="376">
        <v>47</v>
      </c>
      <c r="V506" s="376">
        <v>0</v>
      </c>
      <c r="W506" s="370"/>
      <c r="X506" s="663">
        <v>110425</v>
      </c>
      <c r="Y506" s="376" t="s">
        <v>78</v>
      </c>
      <c r="Z506" s="596" t="s">
        <v>6350</v>
      </c>
      <c r="AA506" s="766"/>
      <c r="AB506" s="727" t="str">
        <f t="shared" si="75"/>
        <v>Unique</v>
      </c>
      <c r="AC506" s="603"/>
      <c r="AD506" s="603"/>
      <c r="AE506" s="603"/>
      <c r="AF506" s="603"/>
      <c r="AG506" s="603"/>
      <c r="AH506" s="603"/>
      <c r="AI506" s="603"/>
      <c r="AJ506" s="603"/>
      <c r="AK506" s="603"/>
      <c r="AL506" s="603"/>
      <c r="AM506" s="603"/>
      <c r="AN506" s="603"/>
      <c r="AO506" s="603"/>
      <c r="AP506" s="603"/>
      <c r="AQ506" s="603"/>
      <c r="AR506" s="603"/>
      <c r="AS506" s="603"/>
      <c r="AT506" s="603"/>
      <c r="AU506" s="603"/>
      <c r="AV506" s="603"/>
      <c r="AW506" s="603"/>
      <c r="AX506" s="603"/>
      <c r="AY506" s="603"/>
      <c r="AZ506" s="603"/>
      <c r="BA506" s="603"/>
      <c r="BB506" s="603"/>
      <c r="BC506" s="603"/>
      <c r="BD506" s="603"/>
      <c r="BE506" s="603"/>
      <c r="BF506" s="603"/>
      <c r="BG506" s="603"/>
      <c r="BH506" s="603"/>
      <c r="BI506" s="603"/>
      <c r="BJ506" s="603"/>
      <c r="BK506" s="603"/>
      <c r="BL506" s="603"/>
      <c r="BM506" s="603"/>
      <c r="BN506" s="603"/>
      <c r="BO506" s="603"/>
      <c r="BP506" s="603"/>
      <c r="BQ506" s="603"/>
      <c r="BR506" s="603"/>
      <c r="BS506" s="603"/>
      <c r="BT506" s="603"/>
      <c r="BU506" s="603"/>
      <c r="BV506" s="603"/>
      <c r="BW506" s="603"/>
      <c r="BX506" s="603"/>
      <c r="BY506" s="603"/>
      <c r="BZ506" s="603"/>
      <c r="CA506" s="603"/>
      <c r="CB506" s="603"/>
      <c r="CC506" s="603"/>
      <c r="CD506" s="603"/>
      <c r="CE506" s="603"/>
      <c r="CF506" s="603"/>
      <c r="CG506" s="603"/>
      <c r="CH506" s="603"/>
      <c r="CI506" s="603"/>
      <c r="CJ506" s="603"/>
      <c r="CK506" s="603"/>
    </row>
    <row r="507" spans="1:89" ht="14.25">
      <c r="A507" s="656" t="str">
        <f t="shared" si="74"/>
        <v>16_1_170723_N_p_my.fl</v>
      </c>
      <c r="B507" s="735" t="s">
        <v>6340</v>
      </c>
      <c r="C507" s="735" t="s">
        <v>6341</v>
      </c>
      <c r="D507" s="736">
        <v>16</v>
      </c>
      <c r="E507" s="736">
        <v>1</v>
      </c>
      <c r="F507" s="736" t="s">
        <v>6342</v>
      </c>
      <c r="G507" s="736" t="s">
        <v>6343</v>
      </c>
      <c r="H507" s="736">
        <v>2023</v>
      </c>
      <c r="I507" s="735" t="s">
        <v>5729</v>
      </c>
      <c r="J507" s="735" t="s">
        <v>6344</v>
      </c>
      <c r="K507" s="735" t="s">
        <v>6345</v>
      </c>
      <c r="L507" s="735" t="s">
        <v>5723</v>
      </c>
      <c r="M507" s="735" t="s">
        <v>2422</v>
      </c>
      <c r="N507" s="661">
        <f t="shared" si="82"/>
        <v>371</v>
      </c>
      <c r="O507" s="370"/>
      <c r="P507" s="662" t="s">
        <v>98</v>
      </c>
      <c r="Q507" s="376" t="s">
        <v>99</v>
      </c>
      <c r="R507" s="376" t="s">
        <v>4513</v>
      </c>
      <c r="S507" s="376">
        <v>1</v>
      </c>
      <c r="T507" s="376">
        <v>0</v>
      </c>
      <c r="U507" s="376">
        <v>1</v>
      </c>
      <c r="V507" s="376">
        <v>0</v>
      </c>
      <c r="W507" s="370"/>
      <c r="X507" s="663">
        <v>110425</v>
      </c>
      <c r="Y507" s="376" t="s">
        <v>78</v>
      </c>
      <c r="Z507" s="596" t="s">
        <v>6351</v>
      </c>
      <c r="AA507" s="766"/>
      <c r="AB507" s="727" t="str">
        <f t="shared" si="75"/>
        <v>Unique</v>
      </c>
      <c r="AC507" s="603"/>
      <c r="AD507" s="603"/>
      <c r="AE507" s="603"/>
      <c r="AF507" s="603"/>
      <c r="AG507" s="603"/>
      <c r="AH507" s="603"/>
      <c r="AI507" s="603"/>
      <c r="AJ507" s="603"/>
      <c r="AK507" s="603"/>
      <c r="AL507" s="603"/>
      <c r="AM507" s="603"/>
      <c r="AN507" s="603"/>
      <c r="AO507" s="603"/>
      <c r="AP507" s="603"/>
      <c r="AQ507" s="603"/>
      <c r="AR507" s="603"/>
      <c r="AS507" s="603"/>
      <c r="AT507" s="603"/>
      <c r="AU507" s="603"/>
      <c r="AV507" s="603"/>
      <c r="AW507" s="603"/>
      <c r="AX507" s="603"/>
      <c r="AY507" s="603"/>
      <c r="AZ507" s="603"/>
      <c r="BA507" s="603"/>
      <c r="BB507" s="603"/>
      <c r="BC507" s="603"/>
      <c r="BD507" s="603"/>
      <c r="BE507" s="603"/>
      <c r="BF507" s="603"/>
      <c r="BG507" s="603"/>
      <c r="BH507" s="603"/>
      <c r="BI507" s="603"/>
      <c r="BJ507" s="603"/>
      <c r="BK507" s="603"/>
      <c r="BL507" s="603"/>
      <c r="BM507" s="603"/>
      <c r="BN507" s="603"/>
      <c r="BO507" s="603"/>
      <c r="BP507" s="603"/>
      <c r="BQ507" s="603"/>
      <c r="BR507" s="603"/>
      <c r="BS507" s="603"/>
      <c r="BT507" s="603"/>
      <c r="BU507" s="603"/>
      <c r="BV507" s="603"/>
      <c r="BW507" s="603"/>
      <c r="BX507" s="603"/>
      <c r="BY507" s="603"/>
      <c r="BZ507" s="603"/>
      <c r="CA507" s="603"/>
      <c r="CB507" s="603"/>
      <c r="CC507" s="603"/>
      <c r="CD507" s="603"/>
      <c r="CE507" s="603"/>
      <c r="CF507" s="603"/>
      <c r="CG507" s="603"/>
      <c r="CH507" s="603"/>
      <c r="CI507" s="603"/>
      <c r="CJ507" s="603"/>
      <c r="CK507" s="603"/>
    </row>
    <row r="508" spans="1:89" ht="14.25">
      <c r="A508" s="656" t="str">
        <f t="shared" si="74"/>
        <v>23_1_170723_HOI_p_ep.ba</v>
      </c>
      <c r="B508" s="687" t="s">
        <v>6352</v>
      </c>
      <c r="C508" s="687" t="s">
        <v>6353</v>
      </c>
      <c r="D508" s="686">
        <v>23</v>
      </c>
      <c r="E508" s="686">
        <v>1</v>
      </c>
      <c r="F508" s="686" t="s">
        <v>6342</v>
      </c>
      <c r="G508" s="686" t="s">
        <v>6343</v>
      </c>
      <c r="H508" s="686">
        <v>2023</v>
      </c>
      <c r="I508" s="687" t="s">
        <v>5729</v>
      </c>
      <c r="J508" s="687" t="s">
        <v>6354</v>
      </c>
      <c r="K508" s="687" t="s">
        <v>6355</v>
      </c>
      <c r="L508" s="687" t="s">
        <v>5723</v>
      </c>
      <c r="M508" s="687" t="s">
        <v>2422</v>
      </c>
      <c r="N508" s="661">
        <f t="shared" ref="N508:N509" si="83">50+50+50+50+48</f>
        <v>248</v>
      </c>
      <c r="O508" s="370"/>
      <c r="P508" s="662" t="s">
        <v>84</v>
      </c>
      <c r="Q508" s="376" t="s">
        <v>85</v>
      </c>
      <c r="R508" s="376" t="s">
        <v>4513</v>
      </c>
      <c r="S508" s="376">
        <v>13</v>
      </c>
      <c r="T508" s="376">
        <v>2</v>
      </c>
      <c r="U508" s="376">
        <v>11</v>
      </c>
      <c r="V508" s="376">
        <v>0</v>
      </c>
      <c r="W508" s="370"/>
      <c r="X508" s="663">
        <v>150425</v>
      </c>
      <c r="Y508" s="376" t="s">
        <v>78</v>
      </c>
      <c r="Z508" s="596" t="s">
        <v>6356</v>
      </c>
      <c r="AA508" s="766"/>
      <c r="AB508" s="727" t="str">
        <f t="shared" si="75"/>
        <v>Unique</v>
      </c>
      <c r="AC508" s="603"/>
      <c r="AD508" s="603"/>
      <c r="AE508" s="603"/>
      <c r="AF508" s="603"/>
      <c r="AG508" s="603"/>
      <c r="AH508" s="603"/>
      <c r="AI508" s="603"/>
      <c r="AJ508" s="603"/>
      <c r="AK508" s="603"/>
      <c r="AL508" s="603"/>
      <c r="AM508" s="603"/>
      <c r="AN508" s="603"/>
      <c r="AO508" s="603"/>
      <c r="AP508" s="603"/>
      <c r="AQ508" s="603"/>
      <c r="AR508" s="603"/>
      <c r="AS508" s="603"/>
      <c r="AT508" s="603"/>
      <c r="AU508" s="603"/>
      <c r="AV508" s="603"/>
      <c r="AW508" s="603"/>
      <c r="AX508" s="603"/>
      <c r="AY508" s="603"/>
      <c r="AZ508" s="603"/>
      <c r="BA508" s="603"/>
      <c r="BB508" s="603"/>
      <c r="BC508" s="603"/>
      <c r="BD508" s="603"/>
      <c r="BE508" s="603"/>
      <c r="BF508" s="603"/>
      <c r="BG508" s="603"/>
      <c r="BH508" s="603"/>
      <c r="BI508" s="603"/>
      <c r="BJ508" s="603"/>
      <c r="BK508" s="603"/>
      <c r="BL508" s="603"/>
      <c r="BM508" s="603"/>
      <c r="BN508" s="603"/>
      <c r="BO508" s="603"/>
      <c r="BP508" s="603"/>
      <c r="BQ508" s="603"/>
      <c r="BR508" s="603"/>
      <c r="BS508" s="603"/>
      <c r="BT508" s="603"/>
      <c r="BU508" s="603"/>
      <c r="BV508" s="603"/>
      <c r="BW508" s="603"/>
      <c r="BX508" s="603"/>
      <c r="BY508" s="603"/>
      <c r="BZ508" s="603"/>
      <c r="CA508" s="603"/>
      <c r="CB508" s="603"/>
      <c r="CC508" s="603"/>
      <c r="CD508" s="603"/>
      <c r="CE508" s="603"/>
      <c r="CF508" s="603"/>
      <c r="CG508" s="603"/>
      <c r="CH508" s="603"/>
      <c r="CI508" s="603"/>
      <c r="CJ508" s="603"/>
      <c r="CK508" s="603"/>
    </row>
    <row r="509" spans="1:89" ht="14.25">
      <c r="A509" s="656" t="str">
        <f t="shared" si="74"/>
        <v>23_1_170723_HOI_p_sp</v>
      </c>
      <c r="B509" s="687" t="s">
        <v>6352</v>
      </c>
      <c r="C509" s="687" t="s">
        <v>6353</v>
      </c>
      <c r="D509" s="686">
        <v>23</v>
      </c>
      <c r="E509" s="686">
        <v>1</v>
      </c>
      <c r="F509" s="686" t="s">
        <v>6342</v>
      </c>
      <c r="G509" s="686" t="s">
        <v>6343</v>
      </c>
      <c r="H509" s="686">
        <v>2023</v>
      </c>
      <c r="I509" s="687" t="s">
        <v>5729</v>
      </c>
      <c r="J509" s="687" t="s">
        <v>6354</v>
      </c>
      <c r="K509" s="687" t="s">
        <v>6355</v>
      </c>
      <c r="L509" s="687" t="s">
        <v>5723</v>
      </c>
      <c r="M509" s="687" t="s">
        <v>2422</v>
      </c>
      <c r="N509" s="661">
        <f t="shared" si="83"/>
        <v>248</v>
      </c>
      <c r="O509" s="370"/>
      <c r="P509" s="662" t="s">
        <v>4293</v>
      </c>
      <c r="Q509" s="376" t="s">
        <v>1164</v>
      </c>
      <c r="R509" s="376" t="s">
        <v>4513</v>
      </c>
      <c r="S509" s="376">
        <v>96</v>
      </c>
      <c r="T509" s="376">
        <v>0</v>
      </c>
      <c r="U509" s="376">
        <v>96</v>
      </c>
      <c r="V509" s="376">
        <v>0</v>
      </c>
      <c r="W509" s="370"/>
      <c r="X509" s="663">
        <v>150425</v>
      </c>
      <c r="Y509" s="376" t="s">
        <v>78</v>
      </c>
      <c r="Z509" s="596" t="s">
        <v>6357</v>
      </c>
      <c r="AA509" s="766"/>
      <c r="AB509" s="727" t="str">
        <f t="shared" si="75"/>
        <v>Unique</v>
      </c>
      <c r="AC509" s="603"/>
      <c r="AD509" s="603"/>
      <c r="AE509" s="603"/>
      <c r="AF509" s="603"/>
      <c r="AG509" s="603"/>
      <c r="AH509" s="603"/>
      <c r="AI509" s="603"/>
      <c r="AJ509" s="603"/>
      <c r="AK509" s="603"/>
      <c r="AL509" s="603"/>
      <c r="AM509" s="603"/>
      <c r="AN509" s="603"/>
      <c r="AO509" s="603"/>
      <c r="AP509" s="603"/>
      <c r="AQ509" s="603"/>
      <c r="AR509" s="603"/>
      <c r="AS509" s="603"/>
      <c r="AT509" s="603"/>
      <c r="AU509" s="603"/>
      <c r="AV509" s="603"/>
      <c r="AW509" s="603"/>
      <c r="AX509" s="603"/>
      <c r="AY509" s="603"/>
      <c r="AZ509" s="603"/>
      <c r="BA509" s="603"/>
      <c r="BB509" s="603"/>
      <c r="BC509" s="603"/>
      <c r="BD509" s="603"/>
      <c r="BE509" s="603"/>
      <c r="BF509" s="603"/>
      <c r="BG509" s="603"/>
      <c r="BH509" s="603"/>
      <c r="BI509" s="603"/>
      <c r="BJ509" s="603"/>
      <c r="BK509" s="603"/>
      <c r="BL509" s="603"/>
      <c r="BM509" s="603"/>
      <c r="BN509" s="603"/>
      <c r="BO509" s="603"/>
      <c r="BP509" s="603"/>
      <c r="BQ509" s="603"/>
      <c r="BR509" s="603"/>
      <c r="BS509" s="603"/>
      <c r="BT509" s="603"/>
      <c r="BU509" s="603"/>
      <c r="BV509" s="603"/>
      <c r="BW509" s="603"/>
      <c r="BX509" s="603"/>
      <c r="BY509" s="603"/>
      <c r="BZ509" s="603"/>
      <c r="CA509" s="603"/>
      <c r="CB509" s="603"/>
      <c r="CC509" s="603"/>
      <c r="CD509" s="603"/>
      <c r="CE509" s="603"/>
      <c r="CF509" s="603"/>
      <c r="CG509" s="603"/>
      <c r="CH509" s="603"/>
      <c r="CI509" s="603"/>
      <c r="CJ509" s="603"/>
      <c r="CK509" s="603"/>
    </row>
    <row r="510" spans="1:89" ht="14.25">
      <c r="A510" s="656" t="str">
        <f t="shared" si="74"/>
        <v>26_1_170723_H_p_vo.inf</v>
      </c>
      <c r="B510" s="718" t="s">
        <v>6176</v>
      </c>
      <c r="C510" s="718" t="s">
        <v>6177</v>
      </c>
      <c r="D510" s="719">
        <v>26</v>
      </c>
      <c r="E510" s="719">
        <v>1</v>
      </c>
      <c r="F510" s="719" t="s">
        <v>6342</v>
      </c>
      <c r="G510" s="719" t="s">
        <v>6343</v>
      </c>
      <c r="H510" s="719">
        <v>2023</v>
      </c>
      <c r="I510" s="718" t="s">
        <v>6326</v>
      </c>
      <c r="J510" s="718" t="s">
        <v>6017</v>
      </c>
      <c r="K510" s="718"/>
      <c r="L510" s="718" t="s">
        <v>5723</v>
      </c>
      <c r="M510" s="718" t="s">
        <v>2422</v>
      </c>
      <c r="N510" s="661">
        <f t="shared" ref="N510:N515" si="84">100+100+100+67</f>
        <v>367</v>
      </c>
      <c r="O510" s="370"/>
      <c r="P510" s="662" t="s">
        <v>2296</v>
      </c>
      <c r="Q510" s="376" t="s">
        <v>393</v>
      </c>
      <c r="R510" s="376" t="s">
        <v>4597</v>
      </c>
      <c r="S510" s="376">
        <v>1</v>
      </c>
      <c r="T510" s="376">
        <v>0</v>
      </c>
      <c r="U510" s="376">
        <v>1</v>
      </c>
      <c r="V510" s="376">
        <v>0</v>
      </c>
      <c r="W510" s="370"/>
      <c r="X510" s="663">
        <v>140425</v>
      </c>
      <c r="Y510" s="376" t="s">
        <v>78</v>
      </c>
      <c r="Z510" s="596" t="s">
        <v>6358</v>
      </c>
      <c r="AA510" s="766"/>
      <c r="AB510" s="727" t="str">
        <f t="shared" si="75"/>
        <v>Unique</v>
      </c>
      <c r="AC510" s="603"/>
      <c r="AD510" s="603"/>
      <c r="AE510" s="603"/>
      <c r="AF510" s="603"/>
      <c r="AG510" s="603"/>
      <c r="AH510" s="603"/>
      <c r="AI510" s="603"/>
      <c r="AJ510" s="603"/>
      <c r="AK510" s="603"/>
      <c r="AL510" s="603"/>
      <c r="AM510" s="603"/>
      <c r="AN510" s="603"/>
      <c r="AO510" s="603"/>
      <c r="AP510" s="603"/>
      <c r="AQ510" s="603"/>
      <c r="AR510" s="603"/>
      <c r="AS510" s="603"/>
      <c r="AT510" s="603"/>
      <c r="AU510" s="603"/>
      <c r="AV510" s="603"/>
      <c r="AW510" s="603"/>
      <c r="AX510" s="603"/>
      <c r="AY510" s="603"/>
      <c r="AZ510" s="603"/>
      <c r="BA510" s="603"/>
      <c r="BB510" s="603"/>
      <c r="BC510" s="603"/>
      <c r="BD510" s="603"/>
      <c r="BE510" s="603"/>
      <c r="BF510" s="603"/>
      <c r="BG510" s="603"/>
      <c r="BH510" s="603"/>
      <c r="BI510" s="603"/>
      <c r="BJ510" s="603"/>
      <c r="BK510" s="603"/>
      <c r="BL510" s="603"/>
      <c r="BM510" s="603"/>
      <c r="BN510" s="603"/>
      <c r="BO510" s="603"/>
      <c r="BP510" s="603"/>
      <c r="BQ510" s="603"/>
      <c r="BR510" s="603"/>
      <c r="BS510" s="603"/>
      <c r="BT510" s="603"/>
      <c r="BU510" s="603"/>
      <c r="BV510" s="603"/>
      <c r="BW510" s="603"/>
      <c r="BX510" s="603"/>
      <c r="BY510" s="603"/>
      <c r="BZ510" s="603"/>
      <c r="CA510" s="603"/>
      <c r="CB510" s="603"/>
      <c r="CC510" s="603"/>
      <c r="CD510" s="603"/>
      <c r="CE510" s="603"/>
      <c r="CF510" s="603"/>
      <c r="CG510" s="603"/>
      <c r="CH510" s="603"/>
      <c r="CI510" s="603"/>
      <c r="CJ510" s="603"/>
      <c r="CK510" s="603"/>
    </row>
    <row r="511" spans="1:89" ht="14.25">
      <c r="A511" s="656" t="str">
        <f t="shared" si="74"/>
        <v>26_1_170723_H_p_er.te</v>
      </c>
      <c r="B511" s="718" t="s">
        <v>6176</v>
      </c>
      <c r="C511" s="718" t="s">
        <v>6177</v>
      </c>
      <c r="D511" s="719">
        <v>26</v>
      </c>
      <c r="E511" s="719">
        <v>1</v>
      </c>
      <c r="F511" s="719" t="s">
        <v>6342</v>
      </c>
      <c r="G511" s="719" t="s">
        <v>6343</v>
      </c>
      <c r="H511" s="719">
        <v>2023</v>
      </c>
      <c r="I511" s="718" t="s">
        <v>6326</v>
      </c>
      <c r="J511" s="718" t="s">
        <v>6017</v>
      </c>
      <c r="K511" s="718"/>
      <c r="L511" s="718" t="s">
        <v>5723</v>
      </c>
      <c r="M511" s="718" t="s">
        <v>2422</v>
      </c>
      <c r="N511" s="661">
        <f t="shared" si="84"/>
        <v>367</v>
      </c>
      <c r="O511" s="603"/>
      <c r="P511" s="667" t="s">
        <v>521</v>
      </c>
      <c r="Q511" s="596" t="s">
        <v>522</v>
      </c>
      <c r="R511" s="376" t="s">
        <v>4597</v>
      </c>
      <c r="S511" s="596">
        <v>4</v>
      </c>
      <c r="T511" s="596">
        <v>4</v>
      </c>
      <c r="U511" s="596">
        <v>0</v>
      </c>
      <c r="V511" s="376">
        <v>0</v>
      </c>
      <c r="W511" s="376" t="s">
        <v>3173</v>
      </c>
      <c r="X511" s="663">
        <v>140425</v>
      </c>
      <c r="Y511" s="376" t="s">
        <v>78</v>
      </c>
      <c r="Z511" s="596" t="s">
        <v>6359</v>
      </c>
      <c r="AA511" s="766"/>
      <c r="AB511" s="727" t="str">
        <f t="shared" si="75"/>
        <v>Unique</v>
      </c>
      <c r="AC511" s="603"/>
      <c r="AD511" s="603"/>
      <c r="AE511" s="603"/>
      <c r="AF511" s="603"/>
      <c r="AG511" s="603"/>
      <c r="AH511" s="603"/>
      <c r="AI511" s="603"/>
      <c r="AJ511" s="603"/>
      <c r="AK511" s="603"/>
      <c r="AL511" s="603"/>
      <c r="AM511" s="603"/>
      <c r="AN511" s="603"/>
      <c r="AO511" s="603"/>
      <c r="AP511" s="603"/>
      <c r="AQ511" s="603"/>
      <c r="AR511" s="603"/>
      <c r="AS511" s="603"/>
      <c r="AT511" s="603"/>
      <c r="AU511" s="603"/>
      <c r="AV511" s="603"/>
      <c r="AW511" s="603"/>
      <c r="AX511" s="603"/>
      <c r="AY511" s="603"/>
      <c r="AZ511" s="603"/>
      <c r="BA511" s="603"/>
      <c r="BB511" s="603"/>
      <c r="BC511" s="603"/>
      <c r="BD511" s="603"/>
      <c r="BE511" s="603"/>
      <c r="BF511" s="603"/>
      <c r="BG511" s="603"/>
      <c r="BH511" s="603"/>
      <c r="BI511" s="603"/>
      <c r="BJ511" s="603"/>
      <c r="BK511" s="603"/>
      <c r="BL511" s="603"/>
      <c r="BM511" s="603"/>
      <c r="BN511" s="603"/>
      <c r="BO511" s="603"/>
      <c r="BP511" s="603"/>
      <c r="BQ511" s="603"/>
      <c r="BR511" s="603"/>
      <c r="BS511" s="603"/>
      <c r="BT511" s="603"/>
      <c r="BU511" s="603"/>
      <c r="BV511" s="603"/>
      <c r="BW511" s="603"/>
      <c r="BX511" s="603"/>
      <c r="BY511" s="603"/>
      <c r="BZ511" s="603"/>
      <c r="CA511" s="603"/>
      <c r="CB511" s="603"/>
      <c r="CC511" s="603"/>
      <c r="CD511" s="603"/>
      <c r="CE511" s="603"/>
      <c r="CF511" s="603"/>
      <c r="CG511" s="603"/>
      <c r="CH511" s="603"/>
      <c r="CI511" s="603"/>
      <c r="CJ511" s="603"/>
      <c r="CK511" s="603"/>
    </row>
    <row r="512" spans="1:89" ht="14.25">
      <c r="A512" s="656" t="str">
        <f t="shared" si="74"/>
        <v>26_1_170723_H_p_sp.</v>
      </c>
      <c r="B512" s="718" t="s">
        <v>6176</v>
      </c>
      <c r="C512" s="718" t="s">
        <v>6177</v>
      </c>
      <c r="D512" s="719">
        <v>26</v>
      </c>
      <c r="E512" s="719">
        <v>1</v>
      </c>
      <c r="F512" s="719" t="s">
        <v>6342</v>
      </c>
      <c r="G512" s="719" t="s">
        <v>6343</v>
      </c>
      <c r="H512" s="719">
        <v>2023</v>
      </c>
      <c r="I512" s="718" t="s">
        <v>6326</v>
      </c>
      <c r="J512" s="718" t="s">
        <v>6017</v>
      </c>
      <c r="K512" s="718"/>
      <c r="L512" s="718" t="s">
        <v>5723</v>
      </c>
      <c r="M512" s="718" t="s">
        <v>2422</v>
      </c>
      <c r="N512" s="661">
        <f t="shared" si="84"/>
        <v>367</v>
      </c>
      <c r="O512" s="603"/>
      <c r="P512" s="667" t="s">
        <v>1163</v>
      </c>
      <c r="Q512" s="596" t="s">
        <v>1164</v>
      </c>
      <c r="R512" s="376" t="s">
        <v>4597</v>
      </c>
      <c r="S512" s="596">
        <v>86</v>
      </c>
      <c r="T512" s="596">
        <v>0</v>
      </c>
      <c r="U512" s="596">
        <v>86</v>
      </c>
      <c r="V512" s="376">
        <v>0</v>
      </c>
      <c r="W512" s="603"/>
      <c r="X512" s="663">
        <v>140425</v>
      </c>
      <c r="Y512" s="376" t="s">
        <v>78</v>
      </c>
      <c r="Z512" s="596" t="s">
        <v>6360</v>
      </c>
      <c r="AA512" s="766"/>
      <c r="AB512" s="727" t="str">
        <f t="shared" si="75"/>
        <v>Unique</v>
      </c>
      <c r="AC512" s="603"/>
      <c r="AD512" s="603"/>
      <c r="AE512" s="603"/>
      <c r="AF512" s="603"/>
      <c r="AG512" s="603"/>
      <c r="AH512" s="603"/>
      <c r="AI512" s="603"/>
      <c r="AJ512" s="603"/>
      <c r="AK512" s="603"/>
      <c r="AL512" s="603"/>
      <c r="AM512" s="603"/>
      <c r="AN512" s="603"/>
      <c r="AO512" s="603"/>
      <c r="AP512" s="603"/>
      <c r="AQ512" s="603"/>
      <c r="AR512" s="603"/>
      <c r="AS512" s="603"/>
      <c r="AT512" s="603"/>
      <c r="AU512" s="603"/>
      <c r="AV512" s="603"/>
      <c r="AW512" s="603"/>
      <c r="AX512" s="603"/>
      <c r="AY512" s="603"/>
      <c r="AZ512" s="603"/>
      <c r="BA512" s="603"/>
      <c r="BB512" s="603"/>
      <c r="BC512" s="603"/>
      <c r="BD512" s="603"/>
      <c r="BE512" s="603"/>
      <c r="BF512" s="603"/>
      <c r="BG512" s="603"/>
      <c r="BH512" s="603"/>
      <c r="BI512" s="603"/>
      <c r="BJ512" s="603"/>
      <c r="BK512" s="603"/>
      <c r="BL512" s="603"/>
      <c r="BM512" s="603"/>
      <c r="BN512" s="603"/>
      <c r="BO512" s="603"/>
      <c r="BP512" s="603"/>
      <c r="BQ512" s="603"/>
      <c r="BR512" s="603"/>
      <c r="BS512" s="603"/>
      <c r="BT512" s="603"/>
      <c r="BU512" s="603"/>
      <c r="BV512" s="603"/>
      <c r="BW512" s="603"/>
      <c r="BX512" s="603"/>
      <c r="BY512" s="603"/>
      <c r="BZ512" s="603"/>
      <c r="CA512" s="603"/>
      <c r="CB512" s="603"/>
      <c r="CC512" s="603"/>
      <c r="CD512" s="603"/>
      <c r="CE512" s="603"/>
      <c r="CF512" s="603"/>
      <c r="CG512" s="603"/>
      <c r="CH512" s="603"/>
      <c r="CI512" s="603"/>
      <c r="CJ512" s="603"/>
      <c r="CK512" s="603"/>
    </row>
    <row r="513" spans="1:89" ht="14.25">
      <c r="A513" s="656" t="str">
        <f t="shared" si="74"/>
        <v>26_1_170723_H_p_ep.ba</v>
      </c>
      <c r="B513" s="718" t="s">
        <v>6176</v>
      </c>
      <c r="C513" s="718" t="s">
        <v>6177</v>
      </c>
      <c r="D513" s="719">
        <v>26</v>
      </c>
      <c r="E513" s="719">
        <v>1</v>
      </c>
      <c r="F513" s="719" t="s">
        <v>6342</v>
      </c>
      <c r="G513" s="719" t="s">
        <v>6343</v>
      </c>
      <c r="H513" s="719">
        <v>2023</v>
      </c>
      <c r="I513" s="718" t="s">
        <v>6326</v>
      </c>
      <c r="J513" s="718" t="s">
        <v>6017</v>
      </c>
      <c r="K513" s="718"/>
      <c r="L513" s="718" t="s">
        <v>5723</v>
      </c>
      <c r="M513" s="718" t="s">
        <v>2422</v>
      </c>
      <c r="N513" s="661">
        <f t="shared" si="84"/>
        <v>367</v>
      </c>
      <c r="O513" s="603"/>
      <c r="P513" s="667" t="s">
        <v>84</v>
      </c>
      <c r="Q513" s="596" t="s">
        <v>85</v>
      </c>
      <c r="R513" s="376" t="s">
        <v>4597</v>
      </c>
      <c r="S513" s="596">
        <v>10</v>
      </c>
      <c r="T513" s="596">
        <v>0</v>
      </c>
      <c r="U513" s="596">
        <v>9</v>
      </c>
      <c r="V513" s="376">
        <v>1</v>
      </c>
      <c r="W513" s="603"/>
      <c r="X513" s="663">
        <v>140425</v>
      </c>
      <c r="Y513" s="376" t="s">
        <v>78</v>
      </c>
      <c r="Z513" s="596" t="s">
        <v>6361</v>
      </c>
      <c r="AA513" s="766"/>
      <c r="AB513" s="727" t="str">
        <f t="shared" si="75"/>
        <v>Unique</v>
      </c>
      <c r="AC513" s="603"/>
      <c r="AD513" s="603"/>
      <c r="AE513" s="603"/>
      <c r="AF513" s="603"/>
      <c r="AG513" s="603"/>
      <c r="AH513" s="603"/>
      <c r="AI513" s="603"/>
      <c r="AJ513" s="603"/>
      <c r="AK513" s="603"/>
      <c r="AL513" s="603"/>
      <c r="AM513" s="603"/>
      <c r="AN513" s="603"/>
      <c r="AO513" s="603"/>
      <c r="AP513" s="603"/>
      <c r="AQ513" s="603"/>
      <c r="AR513" s="603"/>
      <c r="AS513" s="603"/>
      <c r="AT513" s="603"/>
      <c r="AU513" s="603"/>
      <c r="AV513" s="603"/>
      <c r="AW513" s="603"/>
      <c r="AX513" s="603"/>
      <c r="AY513" s="603"/>
      <c r="AZ513" s="603"/>
      <c r="BA513" s="603"/>
      <c r="BB513" s="603"/>
      <c r="BC513" s="603"/>
      <c r="BD513" s="603"/>
      <c r="BE513" s="603"/>
      <c r="BF513" s="603"/>
      <c r="BG513" s="603"/>
      <c r="BH513" s="603"/>
      <c r="BI513" s="603"/>
      <c r="BJ513" s="603"/>
      <c r="BK513" s="603"/>
      <c r="BL513" s="603"/>
      <c r="BM513" s="603"/>
      <c r="BN513" s="603"/>
      <c r="BO513" s="603"/>
      <c r="BP513" s="603"/>
      <c r="BQ513" s="603"/>
      <c r="BR513" s="603"/>
      <c r="BS513" s="603"/>
      <c r="BT513" s="603"/>
      <c r="BU513" s="603"/>
      <c r="BV513" s="603"/>
      <c r="BW513" s="603"/>
      <c r="BX513" s="603"/>
      <c r="BY513" s="603"/>
      <c r="BZ513" s="603"/>
      <c r="CA513" s="603"/>
      <c r="CB513" s="603"/>
      <c r="CC513" s="603"/>
      <c r="CD513" s="603"/>
      <c r="CE513" s="603"/>
      <c r="CF513" s="603"/>
      <c r="CG513" s="603"/>
      <c r="CH513" s="603"/>
      <c r="CI513" s="603"/>
      <c r="CJ513" s="603"/>
      <c r="CK513" s="603"/>
    </row>
    <row r="514" spans="1:89" ht="14.25">
      <c r="A514" s="656" t="str">
        <f t="shared" ref="A514:A577" si="85">D514&amp;"_"&amp;E514&amp;"_"&amp;G514&amp;"_"&amp;J514&amp;"_"&amp;P514</f>
        <v>26_1_170723_H_p_ch.bi</v>
      </c>
      <c r="B514" s="718" t="s">
        <v>6176</v>
      </c>
      <c r="C514" s="718" t="s">
        <v>6177</v>
      </c>
      <c r="D514" s="719">
        <v>26</v>
      </c>
      <c r="E514" s="719">
        <v>1</v>
      </c>
      <c r="F514" s="719" t="s">
        <v>6342</v>
      </c>
      <c r="G514" s="719" t="s">
        <v>6343</v>
      </c>
      <c r="H514" s="719">
        <v>2023</v>
      </c>
      <c r="I514" s="718" t="s">
        <v>6326</v>
      </c>
      <c r="J514" s="718" t="s">
        <v>6017</v>
      </c>
      <c r="K514" s="718"/>
      <c r="L514" s="718" t="s">
        <v>5723</v>
      </c>
      <c r="M514" s="718" t="s">
        <v>2422</v>
      </c>
      <c r="N514" s="661">
        <f t="shared" si="84"/>
        <v>367</v>
      </c>
      <c r="O514" s="603"/>
      <c r="P514" s="667" t="s">
        <v>287</v>
      </c>
      <c r="Q514" s="596" t="s">
        <v>288</v>
      </c>
      <c r="R514" s="376" t="s">
        <v>4597</v>
      </c>
      <c r="S514" s="596">
        <v>1</v>
      </c>
      <c r="T514" s="596">
        <v>0</v>
      </c>
      <c r="U514" s="596">
        <v>1</v>
      </c>
      <c r="V514" s="376">
        <v>0</v>
      </c>
      <c r="W514" s="603"/>
      <c r="X514" s="663">
        <v>140425</v>
      </c>
      <c r="Y514" s="376" t="s">
        <v>78</v>
      </c>
      <c r="Z514" s="596" t="s">
        <v>6362</v>
      </c>
      <c r="AA514" s="766"/>
      <c r="AB514" s="727" t="str">
        <f t="shared" ref="AB514:AB577" si="86">IF(COUNTIF(Z:Z, Z514)&gt;1, "Duplicate", "Unique")</f>
        <v>Unique</v>
      </c>
      <c r="AC514" s="603"/>
      <c r="AD514" s="603"/>
      <c r="AE514" s="603"/>
      <c r="AF514" s="603"/>
      <c r="AG514" s="603"/>
      <c r="AH514" s="603"/>
      <c r="AI514" s="603"/>
      <c r="AJ514" s="603"/>
      <c r="AK514" s="603"/>
      <c r="AL514" s="603"/>
      <c r="AM514" s="603"/>
      <c r="AN514" s="603"/>
      <c r="AO514" s="603"/>
      <c r="AP514" s="603"/>
      <c r="AQ514" s="603"/>
      <c r="AR514" s="603"/>
      <c r="AS514" s="603"/>
      <c r="AT514" s="603"/>
      <c r="AU514" s="603"/>
      <c r="AV514" s="603"/>
      <c r="AW514" s="603"/>
      <c r="AX514" s="603"/>
      <c r="AY514" s="603"/>
      <c r="AZ514" s="603"/>
      <c r="BA514" s="603"/>
      <c r="BB514" s="603"/>
      <c r="BC514" s="603"/>
      <c r="BD514" s="603"/>
      <c r="BE514" s="603"/>
      <c r="BF514" s="603"/>
      <c r="BG514" s="603"/>
      <c r="BH514" s="603"/>
      <c r="BI514" s="603"/>
      <c r="BJ514" s="603"/>
      <c r="BK514" s="603"/>
      <c r="BL514" s="603"/>
      <c r="BM514" s="603"/>
      <c r="BN514" s="603"/>
      <c r="BO514" s="603"/>
      <c r="BP514" s="603"/>
      <c r="BQ514" s="603"/>
      <c r="BR514" s="603"/>
      <c r="BS514" s="603"/>
      <c r="BT514" s="603"/>
      <c r="BU514" s="603"/>
      <c r="BV514" s="603"/>
      <c r="BW514" s="603"/>
      <c r="BX514" s="603"/>
      <c r="BY514" s="603"/>
      <c r="BZ514" s="603"/>
      <c r="CA514" s="603"/>
      <c r="CB514" s="603"/>
      <c r="CC514" s="603"/>
      <c r="CD514" s="603"/>
      <c r="CE514" s="603"/>
      <c r="CF514" s="603"/>
      <c r="CG514" s="603"/>
      <c r="CH514" s="603"/>
      <c r="CI514" s="603"/>
      <c r="CJ514" s="603"/>
      <c r="CK514" s="603"/>
    </row>
    <row r="515" spans="1:89" ht="14.25">
      <c r="A515" s="656" t="str">
        <f t="shared" si="85"/>
        <v>26_1_170723_H_p_sy.pi</v>
      </c>
      <c r="B515" s="718" t="s">
        <v>6176</v>
      </c>
      <c r="C515" s="718" t="s">
        <v>6177</v>
      </c>
      <c r="D515" s="719">
        <v>26</v>
      </c>
      <c r="E515" s="719">
        <v>1</v>
      </c>
      <c r="F515" s="719" t="s">
        <v>6342</v>
      </c>
      <c r="G515" s="719" t="s">
        <v>6343</v>
      </c>
      <c r="H515" s="719">
        <v>2023</v>
      </c>
      <c r="I515" s="718" t="s">
        <v>6326</v>
      </c>
      <c r="J515" s="718" t="s">
        <v>6017</v>
      </c>
      <c r="K515" s="718"/>
      <c r="L515" s="718" t="s">
        <v>5723</v>
      </c>
      <c r="M515" s="718" t="s">
        <v>2422</v>
      </c>
      <c r="N515" s="661">
        <f t="shared" si="84"/>
        <v>367</v>
      </c>
      <c r="O515" s="603"/>
      <c r="P515" s="667" t="s">
        <v>176</v>
      </c>
      <c r="Q515" s="596" t="s">
        <v>177</v>
      </c>
      <c r="R515" s="376" t="s">
        <v>4597</v>
      </c>
      <c r="S515" s="596">
        <v>3</v>
      </c>
      <c r="T515" s="596">
        <v>2</v>
      </c>
      <c r="U515" s="596">
        <v>1</v>
      </c>
      <c r="V515" s="376">
        <v>0</v>
      </c>
      <c r="W515" s="603"/>
      <c r="X515" s="663">
        <v>140425</v>
      </c>
      <c r="Y515" s="376" t="s">
        <v>78</v>
      </c>
      <c r="Z515" s="596" t="s">
        <v>6363</v>
      </c>
      <c r="AA515" s="766"/>
      <c r="AB515" s="727" t="str">
        <f t="shared" si="86"/>
        <v>Unique</v>
      </c>
      <c r="AC515" s="603"/>
      <c r="AD515" s="603"/>
      <c r="AE515" s="603"/>
      <c r="AF515" s="603"/>
      <c r="AG515" s="603"/>
      <c r="AH515" s="603"/>
      <c r="AI515" s="603"/>
      <c r="AJ515" s="603"/>
      <c r="AK515" s="603"/>
      <c r="AL515" s="603"/>
      <c r="AM515" s="603"/>
      <c r="AN515" s="603"/>
      <c r="AO515" s="603"/>
      <c r="AP515" s="603"/>
      <c r="AQ515" s="603"/>
      <c r="AR515" s="603"/>
      <c r="AS515" s="603"/>
      <c r="AT515" s="603"/>
      <c r="AU515" s="603"/>
      <c r="AV515" s="603"/>
      <c r="AW515" s="603"/>
      <c r="AX515" s="603"/>
      <c r="AY515" s="603"/>
      <c r="AZ515" s="603"/>
      <c r="BA515" s="603"/>
      <c r="BB515" s="603"/>
      <c r="BC515" s="603"/>
      <c r="BD515" s="603"/>
      <c r="BE515" s="603"/>
      <c r="BF515" s="603"/>
      <c r="BG515" s="603"/>
      <c r="BH515" s="603"/>
      <c r="BI515" s="603"/>
      <c r="BJ515" s="603"/>
      <c r="BK515" s="603"/>
      <c r="BL515" s="603"/>
      <c r="BM515" s="603"/>
      <c r="BN515" s="603"/>
      <c r="BO515" s="603"/>
      <c r="BP515" s="603"/>
      <c r="BQ515" s="603"/>
      <c r="BR515" s="603"/>
      <c r="BS515" s="603"/>
      <c r="BT515" s="603"/>
      <c r="BU515" s="603"/>
      <c r="BV515" s="603"/>
      <c r="BW515" s="603"/>
      <c r="BX515" s="603"/>
      <c r="BY515" s="603"/>
      <c r="BZ515" s="603"/>
      <c r="CA515" s="603"/>
      <c r="CB515" s="603"/>
      <c r="CC515" s="603"/>
      <c r="CD515" s="603"/>
      <c r="CE515" s="603"/>
      <c r="CF515" s="603"/>
      <c r="CG515" s="603"/>
      <c r="CH515" s="603"/>
      <c r="CI515" s="603"/>
      <c r="CJ515" s="603"/>
      <c r="CK515" s="603"/>
    </row>
    <row r="516" spans="1:89" ht="14.25">
      <c r="A516" s="656" t="str">
        <f t="shared" si="85"/>
        <v>31_1_170723_HO_p_sy.pi</v>
      </c>
      <c r="B516" s="682" t="s">
        <v>6364</v>
      </c>
      <c r="C516" s="682" t="s">
        <v>6365</v>
      </c>
      <c r="D516" s="737">
        <v>31</v>
      </c>
      <c r="E516" s="737">
        <v>1</v>
      </c>
      <c r="F516" s="737" t="s">
        <v>6342</v>
      </c>
      <c r="G516" s="737" t="s">
        <v>6343</v>
      </c>
      <c r="H516" s="737">
        <v>2023</v>
      </c>
      <c r="I516" s="682" t="s">
        <v>5729</v>
      </c>
      <c r="J516" s="682" t="s">
        <v>6366</v>
      </c>
      <c r="K516" s="682" t="s">
        <v>6367</v>
      </c>
      <c r="L516" s="682" t="s">
        <v>5723</v>
      </c>
      <c r="M516" s="682" t="s">
        <v>2422</v>
      </c>
      <c r="N516" s="661">
        <f t="shared" ref="N516:N519" si="87">50+26</f>
        <v>76</v>
      </c>
      <c r="O516" s="370"/>
      <c r="P516" s="667" t="s">
        <v>176</v>
      </c>
      <c r="Q516" s="596" t="s">
        <v>177</v>
      </c>
      <c r="R516" s="376" t="s">
        <v>4597</v>
      </c>
      <c r="S516" s="376">
        <v>1</v>
      </c>
      <c r="T516" s="376">
        <v>1</v>
      </c>
      <c r="U516" s="376">
        <v>0</v>
      </c>
      <c r="V516" s="376">
        <v>0</v>
      </c>
      <c r="W516" s="370"/>
      <c r="X516" s="663">
        <v>150425</v>
      </c>
      <c r="Y516" s="376" t="s">
        <v>78</v>
      </c>
      <c r="Z516" s="596" t="s">
        <v>6368</v>
      </c>
      <c r="AA516" s="766"/>
      <c r="AB516" s="727" t="str">
        <f t="shared" si="86"/>
        <v>Unique</v>
      </c>
      <c r="AC516" s="603"/>
      <c r="AD516" s="603"/>
      <c r="AE516" s="603"/>
      <c r="AF516" s="603"/>
      <c r="AG516" s="603"/>
      <c r="AH516" s="603"/>
      <c r="AI516" s="603"/>
      <c r="AJ516" s="603"/>
      <c r="AK516" s="603"/>
      <c r="AL516" s="603"/>
      <c r="AM516" s="603"/>
      <c r="AN516" s="603"/>
      <c r="AO516" s="603"/>
      <c r="AP516" s="603"/>
      <c r="AQ516" s="603"/>
      <c r="AR516" s="603"/>
      <c r="AS516" s="603"/>
      <c r="AT516" s="603"/>
      <c r="AU516" s="603"/>
      <c r="AV516" s="603"/>
      <c r="AW516" s="603"/>
      <c r="AX516" s="603"/>
      <c r="AY516" s="603"/>
      <c r="AZ516" s="603"/>
      <c r="BA516" s="603"/>
      <c r="BB516" s="603"/>
      <c r="BC516" s="603"/>
      <c r="BD516" s="603"/>
      <c r="BE516" s="603"/>
      <c r="BF516" s="603"/>
      <c r="BG516" s="603"/>
      <c r="BH516" s="603"/>
      <c r="BI516" s="603"/>
      <c r="BJ516" s="603"/>
      <c r="BK516" s="603"/>
      <c r="BL516" s="603"/>
      <c r="BM516" s="603"/>
      <c r="BN516" s="603"/>
      <c r="BO516" s="603"/>
      <c r="BP516" s="603"/>
      <c r="BQ516" s="603"/>
      <c r="BR516" s="603"/>
      <c r="BS516" s="603"/>
      <c r="BT516" s="603"/>
      <c r="BU516" s="603"/>
      <c r="BV516" s="603"/>
      <c r="BW516" s="603"/>
      <c r="BX516" s="603"/>
      <c r="BY516" s="603"/>
      <c r="BZ516" s="603"/>
      <c r="CA516" s="603"/>
      <c r="CB516" s="603"/>
      <c r="CC516" s="603"/>
      <c r="CD516" s="603"/>
      <c r="CE516" s="603"/>
      <c r="CF516" s="603"/>
      <c r="CG516" s="603"/>
      <c r="CH516" s="603"/>
      <c r="CI516" s="603"/>
      <c r="CJ516" s="603"/>
      <c r="CK516" s="603"/>
    </row>
    <row r="517" spans="1:89" ht="14.25">
      <c r="A517" s="656" t="str">
        <f t="shared" si="85"/>
        <v>31_1_170723_HO_p_ep.ba</v>
      </c>
      <c r="B517" s="682" t="s">
        <v>6364</v>
      </c>
      <c r="C517" s="682" t="s">
        <v>6365</v>
      </c>
      <c r="D517" s="737">
        <v>31</v>
      </c>
      <c r="E517" s="737">
        <v>1</v>
      </c>
      <c r="F517" s="738">
        <v>30723</v>
      </c>
      <c r="G517" s="738">
        <v>170723</v>
      </c>
      <c r="H517" s="737">
        <v>2023</v>
      </c>
      <c r="I517" s="682" t="s">
        <v>5729</v>
      </c>
      <c r="J517" s="682" t="s">
        <v>6366</v>
      </c>
      <c r="K517" s="682" t="s">
        <v>6367</v>
      </c>
      <c r="L517" s="682" t="s">
        <v>5723</v>
      </c>
      <c r="M517" s="682" t="s">
        <v>2422</v>
      </c>
      <c r="N517" s="661">
        <f t="shared" si="87"/>
        <v>76</v>
      </c>
      <c r="O517" s="370"/>
      <c r="P517" s="662" t="s">
        <v>84</v>
      </c>
      <c r="Q517" s="596" t="s">
        <v>85</v>
      </c>
      <c r="R517" s="376" t="s">
        <v>4597</v>
      </c>
      <c r="S517" s="596">
        <v>3</v>
      </c>
      <c r="T517" s="596">
        <v>0</v>
      </c>
      <c r="U517" s="596">
        <v>3</v>
      </c>
      <c r="V517" s="376">
        <v>0</v>
      </c>
      <c r="W517" s="603"/>
      <c r="X517" s="663">
        <v>150425</v>
      </c>
      <c r="Y517" s="376" t="s">
        <v>78</v>
      </c>
      <c r="Z517" s="596" t="s">
        <v>6369</v>
      </c>
      <c r="AA517" s="766"/>
      <c r="AB517" s="727" t="str">
        <f t="shared" si="86"/>
        <v>Unique</v>
      </c>
      <c r="AC517" s="603"/>
      <c r="AD517" s="603"/>
      <c r="AE517" s="603"/>
      <c r="AF517" s="603"/>
      <c r="AG517" s="603"/>
      <c r="AH517" s="603"/>
      <c r="AI517" s="603"/>
      <c r="AJ517" s="603"/>
      <c r="AK517" s="603"/>
      <c r="AL517" s="603"/>
      <c r="AM517" s="603"/>
      <c r="AN517" s="603"/>
      <c r="AO517" s="603"/>
      <c r="AP517" s="603"/>
      <c r="AQ517" s="603"/>
      <c r="AR517" s="603"/>
      <c r="AS517" s="603"/>
      <c r="AT517" s="603"/>
      <c r="AU517" s="603"/>
      <c r="AV517" s="603"/>
      <c r="AW517" s="603"/>
      <c r="AX517" s="603"/>
      <c r="AY517" s="603"/>
      <c r="AZ517" s="603"/>
      <c r="BA517" s="603"/>
      <c r="BB517" s="603"/>
      <c r="BC517" s="603"/>
      <c r="BD517" s="603"/>
      <c r="BE517" s="603"/>
      <c r="BF517" s="603"/>
      <c r="BG517" s="603"/>
      <c r="BH517" s="603"/>
      <c r="BI517" s="603"/>
      <c r="BJ517" s="603"/>
      <c r="BK517" s="603"/>
      <c r="BL517" s="603"/>
      <c r="BM517" s="603"/>
      <c r="BN517" s="603"/>
      <c r="BO517" s="603"/>
      <c r="BP517" s="603"/>
      <c r="BQ517" s="603"/>
      <c r="BR517" s="603"/>
      <c r="BS517" s="603"/>
      <c r="BT517" s="603"/>
      <c r="BU517" s="603"/>
      <c r="BV517" s="603"/>
      <c r="BW517" s="603"/>
      <c r="BX517" s="603"/>
      <c r="BY517" s="603"/>
      <c r="BZ517" s="603"/>
      <c r="CA517" s="603"/>
      <c r="CB517" s="603"/>
      <c r="CC517" s="603"/>
      <c r="CD517" s="603"/>
      <c r="CE517" s="603"/>
      <c r="CF517" s="603"/>
      <c r="CG517" s="603"/>
      <c r="CH517" s="603"/>
      <c r="CI517" s="603"/>
      <c r="CJ517" s="603"/>
      <c r="CK517" s="603"/>
    </row>
    <row r="518" spans="1:89" ht="14.25">
      <c r="A518" s="656" t="str">
        <f t="shared" si="85"/>
        <v>31_1_170723_HO_p_ch.bi</v>
      </c>
      <c r="B518" s="682" t="s">
        <v>6364</v>
      </c>
      <c r="C518" s="682" t="s">
        <v>6365</v>
      </c>
      <c r="D518" s="737">
        <v>31</v>
      </c>
      <c r="E518" s="737">
        <v>1</v>
      </c>
      <c r="F518" s="738">
        <v>30723</v>
      </c>
      <c r="G518" s="738">
        <v>170723</v>
      </c>
      <c r="H518" s="737">
        <v>2023</v>
      </c>
      <c r="I518" s="682" t="s">
        <v>5729</v>
      </c>
      <c r="J518" s="682" t="s">
        <v>6366</v>
      </c>
      <c r="K518" s="682" t="s">
        <v>6367</v>
      </c>
      <c r="L518" s="682" t="s">
        <v>5723</v>
      </c>
      <c r="M518" s="682" t="s">
        <v>2422</v>
      </c>
      <c r="N518" s="661">
        <f t="shared" si="87"/>
        <v>76</v>
      </c>
      <c r="O518" s="370"/>
      <c r="P518" s="662" t="s">
        <v>287</v>
      </c>
      <c r="Q518" s="596" t="s">
        <v>288</v>
      </c>
      <c r="R518" s="376" t="s">
        <v>4597</v>
      </c>
      <c r="S518" s="596">
        <v>2</v>
      </c>
      <c r="T518" s="596">
        <v>0</v>
      </c>
      <c r="U518" s="596">
        <v>2</v>
      </c>
      <c r="V518" s="376">
        <v>0</v>
      </c>
      <c r="W518" s="603"/>
      <c r="X518" s="663">
        <v>150425</v>
      </c>
      <c r="Y518" s="376" t="s">
        <v>78</v>
      </c>
      <c r="Z518" s="596" t="s">
        <v>6370</v>
      </c>
      <c r="AA518" s="766"/>
      <c r="AB518" s="727" t="str">
        <f t="shared" si="86"/>
        <v>Unique</v>
      </c>
      <c r="AC518" s="603"/>
      <c r="AD518" s="603"/>
      <c r="AE518" s="603"/>
      <c r="AF518" s="603"/>
      <c r="AG518" s="603"/>
      <c r="AH518" s="603"/>
      <c r="AI518" s="603"/>
      <c r="AJ518" s="603"/>
      <c r="AK518" s="603"/>
      <c r="AL518" s="603"/>
      <c r="AM518" s="603"/>
      <c r="AN518" s="603"/>
      <c r="AO518" s="603"/>
      <c r="AP518" s="603"/>
      <c r="AQ518" s="603"/>
      <c r="AR518" s="603"/>
      <c r="AS518" s="603"/>
      <c r="AT518" s="603"/>
      <c r="AU518" s="603"/>
      <c r="AV518" s="603"/>
      <c r="AW518" s="603"/>
      <c r="AX518" s="603"/>
      <c r="AY518" s="603"/>
      <c r="AZ518" s="603"/>
      <c r="BA518" s="603"/>
      <c r="BB518" s="603"/>
      <c r="BC518" s="603"/>
      <c r="BD518" s="603"/>
      <c r="BE518" s="603"/>
      <c r="BF518" s="603"/>
      <c r="BG518" s="603"/>
      <c r="BH518" s="603"/>
      <c r="BI518" s="603"/>
      <c r="BJ518" s="603"/>
      <c r="BK518" s="603"/>
      <c r="BL518" s="603"/>
      <c r="BM518" s="603"/>
      <c r="BN518" s="603"/>
      <c r="BO518" s="603"/>
      <c r="BP518" s="603"/>
      <c r="BQ518" s="603"/>
      <c r="BR518" s="603"/>
      <c r="BS518" s="603"/>
      <c r="BT518" s="603"/>
      <c r="BU518" s="603"/>
      <c r="BV518" s="603"/>
      <c r="BW518" s="603"/>
      <c r="BX518" s="603"/>
      <c r="BY518" s="603"/>
      <c r="BZ518" s="603"/>
      <c r="CA518" s="603"/>
      <c r="CB518" s="603"/>
      <c r="CC518" s="603"/>
      <c r="CD518" s="603"/>
      <c r="CE518" s="603"/>
      <c r="CF518" s="603"/>
      <c r="CG518" s="603"/>
      <c r="CH518" s="603"/>
      <c r="CI518" s="603"/>
      <c r="CJ518" s="603"/>
      <c r="CK518" s="603"/>
    </row>
    <row r="519" spans="1:89" ht="14.25">
      <c r="A519" s="656" t="str">
        <f t="shared" si="85"/>
        <v>31_1_170723_HO_p_sp.</v>
      </c>
      <c r="B519" s="682" t="s">
        <v>6364</v>
      </c>
      <c r="C519" s="682" t="s">
        <v>6365</v>
      </c>
      <c r="D519" s="737">
        <v>31</v>
      </c>
      <c r="E519" s="737">
        <v>1</v>
      </c>
      <c r="F519" s="738">
        <v>30723</v>
      </c>
      <c r="G519" s="738">
        <v>170723</v>
      </c>
      <c r="H519" s="737">
        <v>2023</v>
      </c>
      <c r="I519" s="682" t="s">
        <v>5729</v>
      </c>
      <c r="J519" s="682" t="s">
        <v>6366</v>
      </c>
      <c r="K519" s="682" t="s">
        <v>6367</v>
      </c>
      <c r="L519" s="682" t="s">
        <v>5723</v>
      </c>
      <c r="M519" s="682" t="s">
        <v>2422</v>
      </c>
      <c r="N519" s="661">
        <f t="shared" si="87"/>
        <v>76</v>
      </c>
      <c r="O519" s="370"/>
      <c r="P519" s="662" t="s">
        <v>1163</v>
      </c>
      <c r="Q519" s="596" t="s">
        <v>1164</v>
      </c>
      <c r="R519" s="376" t="s">
        <v>4597</v>
      </c>
      <c r="S519" s="596">
        <v>29</v>
      </c>
      <c r="T519" s="596">
        <v>0</v>
      </c>
      <c r="U519" s="596">
        <v>29</v>
      </c>
      <c r="V519" s="376">
        <v>0</v>
      </c>
      <c r="W519" s="603"/>
      <c r="X519" s="663">
        <v>150425</v>
      </c>
      <c r="Y519" s="376" t="s">
        <v>78</v>
      </c>
      <c r="Z519" s="596" t="s">
        <v>6371</v>
      </c>
      <c r="AA519" s="766"/>
      <c r="AB519" s="727" t="str">
        <f t="shared" si="86"/>
        <v>Unique</v>
      </c>
      <c r="AC519" s="603"/>
      <c r="AD519" s="603"/>
      <c r="AE519" s="603"/>
      <c r="AF519" s="603"/>
      <c r="AG519" s="603"/>
      <c r="AH519" s="603"/>
      <c r="AI519" s="603"/>
      <c r="AJ519" s="603"/>
      <c r="AK519" s="603"/>
      <c r="AL519" s="603"/>
      <c r="AM519" s="603"/>
      <c r="AN519" s="603"/>
      <c r="AO519" s="603"/>
      <c r="AP519" s="603"/>
      <c r="AQ519" s="603"/>
      <c r="AR519" s="603"/>
      <c r="AS519" s="603"/>
      <c r="AT519" s="603"/>
      <c r="AU519" s="603"/>
      <c r="AV519" s="603"/>
      <c r="AW519" s="603"/>
      <c r="AX519" s="603"/>
      <c r="AY519" s="603"/>
      <c r="AZ519" s="603"/>
      <c r="BA519" s="603"/>
      <c r="BB519" s="603"/>
      <c r="BC519" s="603"/>
      <c r="BD519" s="603"/>
      <c r="BE519" s="603"/>
      <c r="BF519" s="603"/>
      <c r="BG519" s="603"/>
      <c r="BH519" s="603"/>
      <c r="BI519" s="603"/>
      <c r="BJ519" s="603"/>
      <c r="BK519" s="603"/>
      <c r="BL519" s="603"/>
      <c r="BM519" s="603"/>
      <c r="BN519" s="603"/>
      <c r="BO519" s="603"/>
      <c r="BP519" s="603"/>
      <c r="BQ519" s="603"/>
      <c r="BR519" s="603"/>
      <c r="BS519" s="603"/>
      <c r="BT519" s="603"/>
      <c r="BU519" s="603"/>
      <c r="BV519" s="603"/>
      <c r="BW519" s="603"/>
      <c r="BX519" s="603"/>
      <c r="BY519" s="603"/>
      <c r="BZ519" s="603"/>
      <c r="CA519" s="603"/>
      <c r="CB519" s="603"/>
      <c r="CC519" s="603"/>
      <c r="CD519" s="603"/>
      <c r="CE519" s="603"/>
      <c r="CF519" s="603"/>
      <c r="CG519" s="603"/>
      <c r="CH519" s="603"/>
      <c r="CI519" s="603"/>
      <c r="CJ519" s="603"/>
      <c r="CK519" s="603"/>
    </row>
    <row r="520" spans="1:89" ht="14.25">
      <c r="A520" s="656" t="str">
        <f t="shared" si="85"/>
        <v>26_1_200921_H.B_p__sp.sc</v>
      </c>
      <c r="B520" s="718" t="s">
        <v>6176</v>
      </c>
      <c r="C520" s="718" t="s">
        <v>6177</v>
      </c>
      <c r="D520" s="719">
        <v>26</v>
      </c>
      <c r="E520" s="719">
        <v>1</v>
      </c>
      <c r="F520" s="719" t="s">
        <v>122</v>
      </c>
      <c r="G520" s="719" t="s">
        <v>5755</v>
      </c>
      <c r="H520" s="719">
        <v>2021</v>
      </c>
      <c r="I520" s="718" t="s">
        <v>6199</v>
      </c>
      <c r="J520" s="718" t="s">
        <v>6336</v>
      </c>
      <c r="K520" s="718"/>
      <c r="L520" s="718" t="s">
        <v>5723</v>
      </c>
      <c r="M520" s="718" t="s">
        <v>2422</v>
      </c>
      <c r="N520" s="661">
        <f t="shared" ref="N520:N521" si="88">50+50+50+50+50+50+50+50+50+14</f>
        <v>464</v>
      </c>
      <c r="O520" s="370" t="s">
        <v>6245</v>
      </c>
      <c r="P520" s="662" t="s">
        <v>509</v>
      </c>
      <c r="Q520" s="376" t="s">
        <v>510</v>
      </c>
      <c r="R520" s="596" t="s">
        <v>2422</v>
      </c>
      <c r="S520" s="596">
        <v>30</v>
      </c>
      <c r="T520" s="596">
        <v>30</v>
      </c>
      <c r="U520" s="596">
        <v>0</v>
      </c>
      <c r="V520" s="596">
        <v>0</v>
      </c>
      <c r="W520" s="603"/>
      <c r="X520" s="668">
        <v>160425</v>
      </c>
      <c r="Y520" s="596" t="s">
        <v>78</v>
      </c>
      <c r="Z520" s="596" t="s">
        <v>6372</v>
      </c>
      <c r="AA520" s="766"/>
      <c r="AB520" s="727" t="str">
        <f t="shared" si="86"/>
        <v>Unique</v>
      </c>
      <c r="AC520" s="603"/>
      <c r="AD520" s="603"/>
      <c r="AE520" s="603"/>
      <c r="AF520" s="603"/>
      <c r="AG520" s="603"/>
      <c r="AH520" s="603"/>
      <c r="AI520" s="603"/>
      <c r="AJ520" s="603"/>
      <c r="AK520" s="603"/>
      <c r="AL520" s="603"/>
      <c r="AM520" s="603"/>
      <c r="AN520" s="603"/>
      <c r="AO520" s="603"/>
      <c r="AP520" s="603"/>
      <c r="AQ520" s="603"/>
      <c r="AR520" s="603"/>
      <c r="AS520" s="603"/>
      <c r="AT520" s="603"/>
      <c r="AU520" s="603"/>
      <c r="AV520" s="603"/>
      <c r="AW520" s="603"/>
      <c r="AX520" s="603"/>
      <c r="AY520" s="603"/>
      <c r="AZ520" s="603"/>
      <c r="BA520" s="603"/>
      <c r="BB520" s="603"/>
      <c r="BC520" s="603"/>
      <c r="BD520" s="603"/>
      <c r="BE520" s="603"/>
      <c r="BF520" s="603"/>
      <c r="BG520" s="603"/>
      <c r="BH520" s="603"/>
      <c r="BI520" s="603"/>
      <c r="BJ520" s="603"/>
      <c r="BK520" s="603"/>
      <c r="BL520" s="603"/>
      <c r="BM520" s="603"/>
      <c r="BN520" s="603"/>
      <c r="BO520" s="603"/>
      <c r="BP520" s="603"/>
      <c r="BQ520" s="603"/>
      <c r="BR520" s="603"/>
      <c r="BS520" s="603"/>
      <c r="BT520" s="603"/>
      <c r="BU520" s="603"/>
      <c r="BV520" s="603"/>
      <c r="BW520" s="603"/>
      <c r="BX520" s="603"/>
      <c r="BY520" s="603"/>
      <c r="BZ520" s="603"/>
      <c r="CA520" s="603"/>
      <c r="CB520" s="603"/>
      <c r="CC520" s="603"/>
      <c r="CD520" s="603"/>
      <c r="CE520" s="603"/>
      <c r="CF520" s="603"/>
      <c r="CG520" s="603"/>
      <c r="CH520" s="603"/>
      <c r="CI520" s="603"/>
      <c r="CJ520" s="603"/>
      <c r="CK520" s="603"/>
    </row>
    <row r="521" spans="1:89" ht="14.25">
      <c r="A521" s="656" t="str">
        <f t="shared" si="85"/>
        <v>26_1_200921_H.B_p__sp.</v>
      </c>
      <c r="B521" s="718" t="s">
        <v>6176</v>
      </c>
      <c r="C521" s="718" t="s">
        <v>6177</v>
      </c>
      <c r="D521" s="719">
        <v>26</v>
      </c>
      <c r="E521" s="719">
        <v>1</v>
      </c>
      <c r="F521" s="719" t="s">
        <v>122</v>
      </c>
      <c r="G521" s="719" t="s">
        <v>5755</v>
      </c>
      <c r="H521" s="719">
        <v>2021</v>
      </c>
      <c r="I521" s="718" t="s">
        <v>6199</v>
      </c>
      <c r="J521" s="718" t="s">
        <v>6336</v>
      </c>
      <c r="K521" s="718"/>
      <c r="L521" s="718" t="s">
        <v>5723</v>
      </c>
      <c r="M521" s="718" t="s">
        <v>2422</v>
      </c>
      <c r="N521" s="661">
        <f t="shared" si="88"/>
        <v>464</v>
      </c>
      <c r="O521" s="370" t="s">
        <v>6245</v>
      </c>
      <c r="P521" s="662" t="s">
        <v>1163</v>
      </c>
      <c r="Q521" s="596" t="s">
        <v>1164</v>
      </c>
      <c r="R521" s="596" t="s">
        <v>2422</v>
      </c>
      <c r="S521" s="596">
        <v>2</v>
      </c>
      <c r="T521" s="596">
        <v>0</v>
      </c>
      <c r="U521" s="596">
        <v>2</v>
      </c>
      <c r="V521" s="596">
        <v>0</v>
      </c>
      <c r="W521" s="603"/>
      <c r="X521" s="668">
        <v>160425</v>
      </c>
      <c r="Y521" s="596" t="s">
        <v>78</v>
      </c>
      <c r="Z521" s="596" t="s">
        <v>6373</v>
      </c>
      <c r="AA521" s="766"/>
      <c r="AB521" s="727" t="str">
        <f t="shared" si="86"/>
        <v>Unique</v>
      </c>
      <c r="AC521" s="603"/>
      <c r="AD521" s="603"/>
      <c r="AE521" s="603"/>
      <c r="AF521" s="603"/>
      <c r="AG521" s="603"/>
      <c r="AH521" s="603"/>
      <c r="AI521" s="603"/>
      <c r="AJ521" s="603"/>
      <c r="AK521" s="603"/>
      <c r="AL521" s="603"/>
      <c r="AM521" s="603"/>
      <c r="AN521" s="603"/>
      <c r="AO521" s="603"/>
      <c r="AP521" s="603"/>
      <c r="AQ521" s="603"/>
      <c r="AR521" s="603"/>
      <c r="AS521" s="603"/>
      <c r="AT521" s="603"/>
      <c r="AU521" s="603"/>
      <c r="AV521" s="603"/>
      <c r="AW521" s="603"/>
      <c r="AX521" s="603"/>
      <c r="AY521" s="603"/>
      <c r="AZ521" s="603"/>
      <c r="BA521" s="603"/>
      <c r="BB521" s="603"/>
      <c r="BC521" s="603"/>
      <c r="BD521" s="603"/>
      <c r="BE521" s="603"/>
      <c r="BF521" s="603"/>
      <c r="BG521" s="603"/>
      <c r="BH521" s="603"/>
      <c r="BI521" s="603"/>
      <c r="BJ521" s="603"/>
      <c r="BK521" s="603"/>
      <c r="BL521" s="603"/>
      <c r="BM521" s="603"/>
      <c r="BN521" s="603"/>
      <c r="BO521" s="603"/>
      <c r="BP521" s="603"/>
      <c r="BQ521" s="603"/>
      <c r="BR521" s="603"/>
      <c r="BS521" s="603"/>
      <c r="BT521" s="603"/>
      <c r="BU521" s="603"/>
      <c r="BV521" s="603"/>
      <c r="BW521" s="603"/>
      <c r="BX521" s="603"/>
      <c r="BY521" s="603"/>
      <c r="BZ521" s="603"/>
      <c r="CA521" s="603"/>
      <c r="CB521" s="603"/>
      <c r="CC521" s="603"/>
      <c r="CD521" s="603"/>
      <c r="CE521" s="603"/>
      <c r="CF521" s="603"/>
      <c r="CG521" s="603"/>
      <c r="CH521" s="603"/>
      <c r="CI521" s="603"/>
      <c r="CJ521" s="603"/>
      <c r="CK521" s="603"/>
    </row>
    <row r="522" spans="1:89" ht="14.25">
      <c r="A522" s="656" t="str">
        <f t="shared" si="85"/>
        <v>16_1_170723_N_p_sp.sc</v>
      </c>
      <c r="B522" s="735" t="s">
        <v>6340</v>
      </c>
      <c r="C522" s="735" t="s">
        <v>6341</v>
      </c>
      <c r="D522" s="736">
        <v>16</v>
      </c>
      <c r="E522" s="736">
        <v>1</v>
      </c>
      <c r="F522" s="736" t="s">
        <v>6342</v>
      </c>
      <c r="G522" s="736" t="s">
        <v>6343</v>
      </c>
      <c r="H522" s="736">
        <v>2023</v>
      </c>
      <c r="I522" s="735" t="s">
        <v>5729</v>
      </c>
      <c r="J522" s="735" t="s">
        <v>6344</v>
      </c>
      <c r="K522" s="735" t="s">
        <v>6345</v>
      </c>
      <c r="L522" s="735" t="s">
        <v>5723</v>
      </c>
      <c r="M522" s="735" t="s">
        <v>2422</v>
      </c>
      <c r="N522" s="661">
        <f>50+50+50+50+50+50+50+21</f>
        <v>371</v>
      </c>
      <c r="O522" s="603"/>
      <c r="P522" s="662" t="s">
        <v>509</v>
      </c>
      <c r="Q522" s="376" t="s">
        <v>510</v>
      </c>
      <c r="R522" s="596" t="s">
        <v>2422</v>
      </c>
      <c r="S522" s="596">
        <v>188</v>
      </c>
      <c r="T522" s="596">
        <v>188</v>
      </c>
      <c r="U522" s="596">
        <v>0</v>
      </c>
      <c r="V522" s="596">
        <v>0</v>
      </c>
      <c r="W522" s="603"/>
      <c r="X522" s="668">
        <v>160425</v>
      </c>
      <c r="Y522" s="596" t="s">
        <v>78</v>
      </c>
      <c r="Z522" s="596" t="s">
        <v>6374</v>
      </c>
      <c r="AA522" s="766"/>
      <c r="AB522" s="727" t="str">
        <f t="shared" si="86"/>
        <v>Unique</v>
      </c>
      <c r="AC522" s="603"/>
      <c r="AD522" s="603"/>
      <c r="AE522" s="603"/>
      <c r="AF522" s="603"/>
      <c r="AG522" s="603"/>
      <c r="AH522" s="603"/>
      <c r="AI522" s="603"/>
      <c r="AJ522" s="603"/>
      <c r="AK522" s="603"/>
      <c r="AL522" s="603"/>
      <c r="AM522" s="603"/>
      <c r="AN522" s="603"/>
      <c r="AO522" s="603"/>
      <c r="AP522" s="603"/>
      <c r="AQ522" s="603"/>
      <c r="AR522" s="603"/>
      <c r="AS522" s="603"/>
      <c r="AT522" s="603"/>
      <c r="AU522" s="603"/>
      <c r="AV522" s="603"/>
      <c r="AW522" s="603"/>
      <c r="AX522" s="603"/>
      <c r="AY522" s="603"/>
      <c r="AZ522" s="603"/>
      <c r="BA522" s="603"/>
      <c r="BB522" s="603"/>
      <c r="BC522" s="603"/>
      <c r="BD522" s="603"/>
      <c r="BE522" s="603"/>
      <c r="BF522" s="603"/>
      <c r="BG522" s="603"/>
      <c r="BH522" s="603"/>
      <c r="BI522" s="603"/>
      <c r="BJ522" s="603"/>
      <c r="BK522" s="603"/>
      <c r="BL522" s="603"/>
      <c r="BM522" s="603"/>
      <c r="BN522" s="603"/>
      <c r="BO522" s="603"/>
      <c r="BP522" s="603"/>
      <c r="BQ522" s="603"/>
      <c r="BR522" s="603"/>
      <c r="BS522" s="603"/>
      <c r="BT522" s="603"/>
      <c r="BU522" s="603"/>
      <c r="BV522" s="603"/>
      <c r="BW522" s="603"/>
      <c r="BX522" s="603"/>
      <c r="BY522" s="603"/>
      <c r="BZ522" s="603"/>
      <c r="CA522" s="603"/>
      <c r="CB522" s="603"/>
      <c r="CC522" s="603"/>
      <c r="CD522" s="603"/>
      <c r="CE522" s="603"/>
      <c r="CF522" s="603"/>
      <c r="CG522" s="603"/>
      <c r="CH522" s="603"/>
      <c r="CI522" s="603"/>
      <c r="CJ522" s="603"/>
      <c r="CK522" s="603"/>
    </row>
    <row r="523" spans="1:89" ht="14.25">
      <c r="A523" s="656" t="str">
        <f t="shared" si="85"/>
        <v>33_1_170723_S_p_ch.bi</v>
      </c>
      <c r="B523" s="723" t="s">
        <v>6238</v>
      </c>
      <c r="C523" s="723" t="s">
        <v>6239</v>
      </c>
      <c r="D523" s="724">
        <v>33</v>
      </c>
      <c r="E523" s="724">
        <v>1</v>
      </c>
      <c r="F523" s="724" t="s">
        <v>6342</v>
      </c>
      <c r="G523" s="724" t="s">
        <v>6343</v>
      </c>
      <c r="H523" s="724">
        <v>2023</v>
      </c>
      <c r="I523" s="723" t="s">
        <v>6326</v>
      </c>
      <c r="J523" s="723" t="s">
        <v>6375</v>
      </c>
      <c r="K523" s="723"/>
      <c r="L523" s="723" t="s">
        <v>5723</v>
      </c>
      <c r="M523" s="723" t="s">
        <v>2422</v>
      </c>
      <c r="N523" s="661">
        <f t="shared" ref="N523:N528" si="89">50+50+50+50+51</f>
        <v>251</v>
      </c>
      <c r="O523" s="370"/>
      <c r="P523" s="662" t="s">
        <v>287</v>
      </c>
      <c r="Q523" s="376" t="s">
        <v>288</v>
      </c>
      <c r="R523" s="376" t="s">
        <v>4513</v>
      </c>
      <c r="S523" s="376">
        <v>1</v>
      </c>
      <c r="T523" s="376">
        <v>0</v>
      </c>
      <c r="U523" s="376">
        <v>1</v>
      </c>
      <c r="V523" s="376">
        <v>0</v>
      </c>
      <c r="W523" s="370"/>
      <c r="X523" s="663">
        <v>150425</v>
      </c>
      <c r="Y523" s="376" t="s">
        <v>78</v>
      </c>
      <c r="Z523" s="596" t="s">
        <v>6376</v>
      </c>
      <c r="AA523" s="766"/>
      <c r="AB523" s="727" t="str">
        <f t="shared" si="86"/>
        <v>Unique</v>
      </c>
      <c r="AC523" s="603"/>
      <c r="AD523" s="603"/>
      <c r="AE523" s="603"/>
      <c r="AF523" s="603"/>
      <c r="AG523" s="603"/>
      <c r="AH523" s="603"/>
      <c r="AI523" s="603"/>
      <c r="AJ523" s="603"/>
      <c r="AK523" s="603"/>
      <c r="AL523" s="603"/>
      <c r="AM523" s="603"/>
      <c r="AN523" s="603"/>
      <c r="AO523" s="603"/>
      <c r="AP523" s="603"/>
      <c r="AQ523" s="603"/>
      <c r="AR523" s="603"/>
      <c r="AS523" s="603"/>
      <c r="AT523" s="603"/>
      <c r="AU523" s="603"/>
      <c r="AV523" s="603"/>
      <c r="AW523" s="603"/>
      <c r="AX523" s="603"/>
      <c r="AY523" s="603"/>
      <c r="AZ523" s="603"/>
      <c r="BA523" s="603"/>
      <c r="BB523" s="603"/>
      <c r="BC523" s="603"/>
      <c r="BD523" s="603"/>
      <c r="BE523" s="603"/>
      <c r="BF523" s="603"/>
      <c r="BG523" s="603"/>
      <c r="BH523" s="603"/>
      <c r="BI523" s="603"/>
      <c r="BJ523" s="603"/>
      <c r="BK523" s="603"/>
      <c r="BL523" s="603"/>
      <c r="BM523" s="603"/>
      <c r="BN523" s="603"/>
      <c r="BO523" s="603"/>
      <c r="BP523" s="603"/>
      <c r="BQ523" s="603"/>
      <c r="BR523" s="603"/>
      <c r="BS523" s="603"/>
      <c r="BT523" s="603"/>
      <c r="BU523" s="603"/>
      <c r="BV523" s="603"/>
      <c r="BW523" s="603"/>
      <c r="BX523" s="603"/>
      <c r="BY523" s="603"/>
      <c r="BZ523" s="603"/>
      <c r="CA523" s="603"/>
      <c r="CB523" s="603"/>
      <c r="CC523" s="603"/>
      <c r="CD523" s="603"/>
      <c r="CE523" s="603"/>
      <c r="CF523" s="603"/>
      <c r="CG523" s="603"/>
      <c r="CH523" s="603"/>
      <c r="CI523" s="603"/>
      <c r="CJ523" s="603"/>
      <c r="CK523" s="603"/>
    </row>
    <row r="524" spans="1:89" ht="14.25">
      <c r="A524" s="656" t="str">
        <f t="shared" si="85"/>
        <v>33_1_170723_S_p_my.fl</v>
      </c>
      <c r="B524" s="723" t="s">
        <v>6238</v>
      </c>
      <c r="C524" s="723" t="s">
        <v>6239</v>
      </c>
      <c r="D524" s="724">
        <v>33</v>
      </c>
      <c r="E524" s="724">
        <v>1</v>
      </c>
      <c r="F524" s="724" t="s">
        <v>6342</v>
      </c>
      <c r="G524" s="724" t="s">
        <v>6343</v>
      </c>
      <c r="H524" s="724">
        <v>2023</v>
      </c>
      <c r="I524" s="723" t="s">
        <v>6326</v>
      </c>
      <c r="J524" s="723" t="s">
        <v>6375</v>
      </c>
      <c r="K524" s="723"/>
      <c r="L524" s="723" t="s">
        <v>5723</v>
      </c>
      <c r="M524" s="723" t="s">
        <v>2422</v>
      </c>
      <c r="N524" s="661">
        <f t="shared" si="89"/>
        <v>251</v>
      </c>
      <c r="O524" s="370"/>
      <c r="P524" s="662" t="s">
        <v>98</v>
      </c>
      <c r="Q524" s="376" t="s">
        <v>99</v>
      </c>
      <c r="R524" s="376" t="s">
        <v>4513</v>
      </c>
      <c r="S524" s="376">
        <v>1</v>
      </c>
      <c r="T524" s="376">
        <v>0</v>
      </c>
      <c r="U524" s="376">
        <v>1</v>
      </c>
      <c r="V524" s="376">
        <v>0</v>
      </c>
      <c r="W524" s="370"/>
      <c r="X524" s="663">
        <v>150425</v>
      </c>
      <c r="Y524" s="376" t="s">
        <v>78</v>
      </c>
      <c r="Z524" s="596" t="s">
        <v>6377</v>
      </c>
      <c r="AA524" s="766"/>
      <c r="AB524" s="727" t="str">
        <f t="shared" si="86"/>
        <v>Unique</v>
      </c>
      <c r="AC524" s="603"/>
      <c r="AD524" s="603"/>
      <c r="AE524" s="603"/>
      <c r="AF524" s="603"/>
      <c r="AG524" s="603"/>
      <c r="AH524" s="603"/>
      <c r="AI524" s="603"/>
      <c r="AJ524" s="603"/>
      <c r="AK524" s="603"/>
      <c r="AL524" s="603"/>
      <c r="AM524" s="603"/>
      <c r="AN524" s="603"/>
      <c r="AO524" s="603"/>
      <c r="AP524" s="603"/>
      <c r="AQ524" s="603"/>
      <c r="AR524" s="603"/>
      <c r="AS524" s="603"/>
      <c r="AT524" s="603"/>
      <c r="AU524" s="603"/>
      <c r="AV524" s="603"/>
      <c r="AW524" s="603"/>
      <c r="AX524" s="603"/>
      <c r="AY524" s="603"/>
      <c r="AZ524" s="603"/>
      <c r="BA524" s="603"/>
      <c r="BB524" s="603"/>
      <c r="BC524" s="603"/>
      <c r="BD524" s="603"/>
      <c r="BE524" s="603"/>
      <c r="BF524" s="603"/>
      <c r="BG524" s="603"/>
      <c r="BH524" s="603"/>
      <c r="BI524" s="603"/>
      <c r="BJ524" s="603"/>
      <c r="BK524" s="603"/>
      <c r="BL524" s="603"/>
      <c r="BM524" s="603"/>
      <c r="BN524" s="603"/>
      <c r="BO524" s="603"/>
      <c r="BP524" s="603"/>
      <c r="BQ524" s="603"/>
      <c r="BR524" s="603"/>
      <c r="BS524" s="603"/>
      <c r="BT524" s="603"/>
      <c r="BU524" s="603"/>
      <c r="BV524" s="603"/>
      <c r="BW524" s="603"/>
      <c r="BX524" s="603"/>
      <c r="BY524" s="603"/>
      <c r="BZ524" s="603"/>
      <c r="CA524" s="603"/>
      <c r="CB524" s="603"/>
      <c r="CC524" s="603"/>
      <c r="CD524" s="603"/>
      <c r="CE524" s="603"/>
      <c r="CF524" s="603"/>
      <c r="CG524" s="603"/>
      <c r="CH524" s="603"/>
      <c r="CI524" s="603"/>
      <c r="CJ524" s="603"/>
      <c r="CK524" s="603"/>
    </row>
    <row r="525" spans="1:89" ht="14.25">
      <c r="A525" s="656" t="str">
        <f t="shared" si="85"/>
        <v>33_1_170723_S_p_ep.ba</v>
      </c>
      <c r="B525" s="723" t="s">
        <v>6238</v>
      </c>
      <c r="C525" s="723" t="s">
        <v>6239</v>
      </c>
      <c r="D525" s="724">
        <v>33</v>
      </c>
      <c r="E525" s="724">
        <v>1</v>
      </c>
      <c r="F525" s="724" t="s">
        <v>6342</v>
      </c>
      <c r="G525" s="724" t="s">
        <v>6343</v>
      </c>
      <c r="H525" s="724">
        <v>2023</v>
      </c>
      <c r="I525" s="723" t="s">
        <v>6326</v>
      </c>
      <c r="J525" s="723" t="s">
        <v>6375</v>
      </c>
      <c r="K525" s="723"/>
      <c r="L525" s="723" t="s">
        <v>5723</v>
      </c>
      <c r="M525" s="723" t="s">
        <v>2422</v>
      </c>
      <c r="N525" s="661">
        <f t="shared" si="89"/>
        <v>251</v>
      </c>
      <c r="O525" s="370"/>
      <c r="P525" s="662" t="s">
        <v>84</v>
      </c>
      <c r="Q525" s="376" t="s">
        <v>85</v>
      </c>
      <c r="R525" s="376" t="s">
        <v>4513</v>
      </c>
      <c r="S525" s="376">
        <v>3</v>
      </c>
      <c r="T525" s="376">
        <v>0</v>
      </c>
      <c r="U525" s="376">
        <v>3</v>
      </c>
      <c r="V525" s="376">
        <v>0</v>
      </c>
      <c r="W525" s="370"/>
      <c r="X525" s="663">
        <v>150425</v>
      </c>
      <c r="Y525" s="376" t="s">
        <v>78</v>
      </c>
      <c r="Z525" s="596" t="s">
        <v>6378</v>
      </c>
      <c r="AA525" s="766"/>
      <c r="AB525" s="727" t="str">
        <f t="shared" si="86"/>
        <v>Unique</v>
      </c>
      <c r="AC525" s="603"/>
      <c r="AD525" s="603"/>
      <c r="AE525" s="603"/>
      <c r="AF525" s="603"/>
      <c r="AG525" s="603"/>
      <c r="AH525" s="603"/>
      <c r="AI525" s="603"/>
      <c r="AJ525" s="603"/>
      <c r="AK525" s="603"/>
      <c r="AL525" s="603"/>
      <c r="AM525" s="603"/>
      <c r="AN525" s="603"/>
      <c r="AO525" s="603"/>
      <c r="AP525" s="603"/>
      <c r="AQ525" s="603"/>
      <c r="AR525" s="603"/>
      <c r="AS525" s="603"/>
      <c r="AT525" s="603"/>
      <c r="AU525" s="603"/>
      <c r="AV525" s="603"/>
      <c r="AW525" s="603"/>
      <c r="AX525" s="603"/>
      <c r="AY525" s="603"/>
      <c r="AZ525" s="603"/>
      <c r="BA525" s="603"/>
      <c r="BB525" s="603"/>
      <c r="BC525" s="603"/>
      <c r="BD525" s="603"/>
      <c r="BE525" s="603"/>
      <c r="BF525" s="603"/>
      <c r="BG525" s="603"/>
      <c r="BH525" s="603"/>
      <c r="BI525" s="603"/>
      <c r="BJ525" s="603"/>
      <c r="BK525" s="603"/>
      <c r="BL525" s="603"/>
      <c r="BM525" s="603"/>
      <c r="BN525" s="603"/>
      <c r="BO525" s="603"/>
      <c r="BP525" s="603"/>
      <c r="BQ525" s="603"/>
      <c r="BR525" s="603"/>
      <c r="BS525" s="603"/>
      <c r="BT525" s="603"/>
      <c r="BU525" s="603"/>
      <c r="BV525" s="603"/>
      <c r="BW525" s="603"/>
      <c r="BX525" s="603"/>
      <c r="BY525" s="603"/>
      <c r="BZ525" s="603"/>
      <c r="CA525" s="603"/>
      <c r="CB525" s="603"/>
      <c r="CC525" s="603"/>
      <c r="CD525" s="603"/>
      <c r="CE525" s="603"/>
      <c r="CF525" s="603"/>
      <c r="CG525" s="603"/>
      <c r="CH525" s="603"/>
      <c r="CI525" s="603"/>
      <c r="CJ525" s="603"/>
      <c r="CK525" s="603"/>
    </row>
    <row r="526" spans="1:89" ht="14.25">
      <c r="A526" s="656" t="str">
        <f t="shared" si="85"/>
        <v>33_1_170723_S_p_sy.pi</v>
      </c>
      <c r="B526" s="723" t="s">
        <v>6238</v>
      </c>
      <c r="C526" s="723" t="s">
        <v>6239</v>
      </c>
      <c r="D526" s="724">
        <v>33</v>
      </c>
      <c r="E526" s="724">
        <v>1</v>
      </c>
      <c r="F526" s="724" t="s">
        <v>6342</v>
      </c>
      <c r="G526" s="724" t="s">
        <v>6343</v>
      </c>
      <c r="H526" s="724">
        <v>2023</v>
      </c>
      <c r="I526" s="723" t="s">
        <v>6326</v>
      </c>
      <c r="J526" s="723" t="s">
        <v>6375</v>
      </c>
      <c r="K526" s="723"/>
      <c r="L526" s="723" t="s">
        <v>5723</v>
      </c>
      <c r="M526" s="723" t="s">
        <v>2422</v>
      </c>
      <c r="N526" s="661">
        <f t="shared" si="89"/>
        <v>251</v>
      </c>
      <c r="O526" s="370"/>
      <c r="P526" s="662" t="s">
        <v>176</v>
      </c>
      <c r="Q526" s="376" t="s">
        <v>177</v>
      </c>
      <c r="R526" s="376" t="s">
        <v>4513</v>
      </c>
      <c r="S526" s="376">
        <v>5</v>
      </c>
      <c r="T526" s="376">
        <v>2</v>
      </c>
      <c r="U526" s="376">
        <v>3</v>
      </c>
      <c r="V526" s="376">
        <v>0</v>
      </c>
      <c r="W526" s="370"/>
      <c r="X526" s="663">
        <v>150425</v>
      </c>
      <c r="Y526" s="376" t="s">
        <v>78</v>
      </c>
      <c r="Z526" s="596" t="s">
        <v>6379</v>
      </c>
      <c r="AA526" s="766"/>
      <c r="AB526" s="727" t="str">
        <f t="shared" si="86"/>
        <v>Unique</v>
      </c>
      <c r="AC526" s="603"/>
      <c r="AD526" s="603"/>
      <c r="AE526" s="603"/>
      <c r="AF526" s="603"/>
      <c r="AG526" s="603"/>
      <c r="AH526" s="603"/>
      <c r="AI526" s="603"/>
      <c r="AJ526" s="603"/>
      <c r="AK526" s="603"/>
      <c r="AL526" s="603"/>
      <c r="AM526" s="603"/>
      <c r="AN526" s="603"/>
      <c r="AO526" s="603"/>
      <c r="AP526" s="603"/>
      <c r="AQ526" s="603"/>
      <c r="AR526" s="603"/>
      <c r="AS526" s="603"/>
      <c r="AT526" s="603"/>
      <c r="AU526" s="603"/>
      <c r="AV526" s="603"/>
      <c r="AW526" s="603"/>
      <c r="AX526" s="603"/>
      <c r="AY526" s="603"/>
      <c r="AZ526" s="603"/>
      <c r="BA526" s="603"/>
      <c r="BB526" s="603"/>
      <c r="BC526" s="603"/>
      <c r="BD526" s="603"/>
      <c r="BE526" s="603"/>
      <c r="BF526" s="603"/>
      <c r="BG526" s="603"/>
      <c r="BH526" s="603"/>
      <c r="BI526" s="603"/>
      <c r="BJ526" s="603"/>
      <c r="BK526" s="603"/>
      <c r="BL526" s="603"/>
      <c r="BM526" s="603"/>
      <c r="BN526" s="603"/>
      <c r="BO526" s="603"/>
      <c r="BP526" s="603"/>
      <c r="BQ526" s="603"/>
      <c r="BR526" s="603"/>
      <c r="BS526" s="603"/>
      <c r="BT526" s="603"/>
      <c r="BU526" s="603"/>
      <c r="BV526" s="603"/>
      <c r="BW526" s="603"/>
      <c r="BX526" s="603"/>
      <c r="BY526" s="603"/>
      <c r="BZ526" s="603"/>
      <c r="CA526" s="603"/>
      <c r="CB526" s="603"/>
      <c r="CC526" s="603"/>
      <c r="CD526" s="603"/>
      <c r="CE526" s="603"/>
      <c r="CF526" s="603"/>
      <c r="CG526" s="603"/>
      <c r="CH526" s="603"/>
      <c r="CI526" s="603"/>
      <c r="CJ526" s="603"/>
      <c r="CK526" s="603"/>
    </row>
    <row r="527" spans="1:89" ht="14.25">
      <c r="A527" s="656" t="str">
        <f t="shared" si="85"/>
        <v>33_1_170723_S_p_sp.</v>
      </c>
      <c r="B527" s="723" t="s">
        <v>6238</v>
      </c>
      <c r="C527" s="723" t="s">
        <v>6239</v>
      </c>
      <c r="D527" s="724">
        <v>33</v>
      </c>
      <c r="E527" s="724">
        <v>1</v>
      </c>
      <c r="F527" s="724" t="s">
        <v>6342</v>
      </c>
      <c r="G527" s="724" t="s">
        <v>6343</v>
      </c>
      <c r="H527" s="724">
        <v>2023</v>
      </c>
      <c r="I527" s="723" t="s">
        <v>6326</v>
      </c>
      <c r="J527" s="723" t="s">
        <v>6375</v>
      </c>
      <c r="K527" s="723"/>
      <c r="L527" s="723" t="s">
        <v>5723</v>
      </c>
      <c r="M527" s="723" t="s">
        <v>2422</v>
      </c>
      <c r="N527" s="661">
        <f t="shared" si="89"/>
        <v>251</v>
      </c>
      <c r="O527" s="370"/>
      <c r="P527" s="662" t="s">
        <v>1163</v>
      </c>
      <c r="Q527" s="376" t="s">
        <v>1164</v>
      </c>
      <c r="R527" s="376" t="s">
        <v>4513</v>
      </c>
      <c r="S527" s="376">
        <v>73</v>
      </c>
      <c r="T527" s="376">
        <v>0</v>
      </c>
      <c r="U527" s="376">
        <v>73</v>
      </c>
      <c r="V527" s="376">
        <v>0</v>
      </c>
      <c r="W527" s="370"/>
      <c r="X527" s="663">
        <v>150425</v>
      </c>
      <c r="Y527" s="376" t="s">
        <v>78</v>
      </c>
      <c r="Z527" s="596" t="s">
        <v>6380</v>
      </c>
      <c r="AA527" s="766"/>
      <c r="AB527" s="727" t="str">
        <f t="shared" si="86"/>
        <v>Unique</v>
      </c>
      <c r="AC527" s="603"/>
      <c r="AD527" s="603"/>
      <c r="AE527" s="603"/>
      <c r="AF527" s="603"/>
      <c r="AG527" s="603"/>
      <c r="AH527" s="603"/>
      <c r="AI527" s="603"/>
      <c r="AJ527" s="603"/>
      <c r="AK527" s="603"/>
      <c r="AL527" s="603"/>
      <c r="AM527" s="603"/>
      <c r="AN527" s="603"/>
      <c r="AO527" s="603"/>
      <c r="AP527" s="603"/>
      <c r="AQ527" s="603"/>
      <c r="AR527" s="603"/>
      <c r="AS527" s="603"/>
      <c r="AT527" s="603"/>
      <c r="AU527" s="603"/>
      <c r="AV527" s="603"/>
      <c r="AW527" s="603"/>
      <c r="AX527" s="603"/>
      <c r="AY527" s="603"/>
      <c r="AZ527" s="603"/>
      <c r="BA527" s="603"/>
      <c r="BB527" s="603"/>
      <c r="BC527" s="603"/>
      <c r="BD527" s="603"/>
      <c r="BE527" s="603"/>
      <c r="BF527" s="603"/>
      <c r="BG527" s="603"/>
      <c r="BH527" s="603"/>
      <c r="BI527" s="603"/>
      <c r="BJ527" s="603"/>
      <c r="BK527" s="603"/>
      <c r="BL527" s="603"/>
      <c r="BM527" s="603"/>
      <c r="BN527" s="603"/>
      <c r="BO527" s="603"/>
      <c r="BP527" s="603"/>
      <c r="BQ527" s="603"/>
      <c r="BR527" s="603"/>
      <c r="BS527" s="603"/>
      <c r="BT527" s="603"/>
      <c r="BU527" s="603"/>
      <c r="BV527" s="603"/>
      <c r="BW527" s="603"/>
      <c r="BX527" s="603"/>
      <c r="BY527" s="603"/>
      <c r="BZ527" s="603"/>
      <c r="CA527" s="603"/>
      <c r="CB527" s="603"/>
      <c r="CC527" s="603"/>
      <c r="CD527" s="603"/>
      <c r="CE527" s="603"/>
      <c r="CF527" s="603"/>
      <c r="CG527" s="603"/>
      <c r="CH527" s="603"/>
      <c r="CI527" s="603"/>
      <c r="CJ527" s="603"/>
      <c r="CK527" s="603"/>
    </row>
    <row r="528" spans="1:89" ht="14.25">
      <c r="A528" s="656" t="str">
        <f t="shared" si="85"/>
        <v>33_1_170723_S_p_er.te</v>
      </c>
      <c r="B528" s="723" t="s">
        <v>6238</v>
      </c>
      <c r="C528" s="723" t="s">
        <v>6239</v>
      </c>
      <c r="D528" s="724">
        <v>33</v>
      </c>
      <c r="E528" s="724">
        <v>1</v>
      </c>
      <c r="F528" s="724" t="s">
        <v>6342</v>
      </c>
      <c r="G528" s="724" t="s">
        <v>6343</v>
      </c>
      <c r="H528" s="724">
        <v>2023</v>
      </c>
      <c r="I528" s="723" t="s">
        <v>6326</v>
      </c>
      <c r="J528" s="723" t="s">
        <v>6375</v>
      </c>
      <c r="K528" s="723"/>
      <c r="L528" s="723" t="s">
        <v>5723</v>
      </c>
      <c r="M528" s="723" t="s">
        <v>2422</v>
      </c>
      <c r="N528" s="661">
        <f t="shared" si="89"/>
        <v>251</v>
      </c>
      <c r="O528" s="370"/>
      <c r="P528" s="662" t="s">
        <v>521</v>
      </c>
      <c r="Q528" s="376" t="s">
        <v>522</v>
      </c>
      <c r="R528" s="376" t="s">
        <v>4513</v>
      </c>
      <c r="S528" s="376">
        <v>7</v>
      </c>
      <c r="T528" s="376">
        <v>5</v>
      </c>
      <c r="U528" s="376">
        <v>2</v>
      </c>
      <c r="V528" s="376">
        <v>0</v>
      </c>
      <c r="W528" s="376" t="s">
        <v>3173</v>
      </c>
      <c r="X528" s="663">
        <v>150425</v>
      </c>
      <c r="Y528" s="376" t="s">
        <v>78</v>
      </c>
      <c r="Z528" s="596" t="s">
        <v>6381</v>
      </c>
      <c r="AA528" s="766"/>
      <c r="AB528" s="727" t="str">
        <f t="shared" si="86"/>
        <v>Unique</v>
      </c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603"/>
      <c r="AQ528" s="603"/>
      <c r="AR528" s="603"/>
      <c r="AS528" s="603"/>
      <c r="AT528" s="603"/>
      <c r="AU528" s="603"/>
      <c r="AV528" s="603"/>
      <c r="AW528" s="603"/>
      <c r="AX528" s="603"/>
      <c r="AY528" s="603"/>
      <c r="AZ528" s="603"/>
      <c r="BA528" s="603"/>
      <c r="BB528" s="603"/>
      <c r="BC528" s="603"/>
      <c r="BD528" s="603"/>
      <c r="BE528" s="603"/>
      <c r="BF528" s="603"/>
      <c r="BG528" s="603"/>
      <c r="BH528" s="603"/>
      <c r="BI528" s="603"/>
      <c r="BJ528" s="603"/>
      <c r="BK528" s="603"/>
      <c r="BL528" s="603"/>
      <c r="BM528" s="603"/>
      <c r="BN528" s="603"/>
      <c r="BO528" s="603"/>
      <c r="BP528" s="603"/>
      <c r="BQ528" s="603"/>
      <c r="BR528" s="603"/>
      <c r="BS528" s="603"/>
      <c r="BT528" s="603"/>
      <c r="BU528" s="603"/>
      <c r="BV528" s="603"/>
      <c r="BW528" s="603"/>
      <c r="BX528" s="603"/>
      <c r="BY528" s="603"/>
      <c r="BZ528" s="603"/>
      <c r="CA528" s="603"/>
      <c r="CB528" s="603"/>
      <c r="CC528" s="603"/>
      <c r="CD528" s="603"/>
      <c r="CE528" s="603"/>
      <c r="CF528" s="603"/>
      <c r="CG528" s="603"/>
      <c r="CH528" s="603"/>
      <c r="CI528" s="603"/>
      <c r="CJ528" s="603"/>
      <c r="CK528" s="603"/>
    </row>
    <row r="529" spans="1:89" ht="14.25">
      <c r="A529" s="656" t="str">
        <f t="shared" si="85"/>
        <v>39_2_170723_W_p_my.fl</v>
      </c>
      <c r="B529" s="739" t="s">
        <v>6382</v>
      </c>
      <c r="C529" s="739" t="s">
        <v>6383</v>
      </c>
      <c r="D529" s="740">
        <v>39</v>
      </c>
      <c r="E529" s="740">
        <v>2</v>
      </c>
      <c r="F529" s="740" t="s">
        <v>6342</v>
      </c>
      <c r="G529" s="740" t="s">
        <v>6343</v>
      </c>
      <c r="H529" s="740">
        <v>2023</v>
      </c>
      <c r="I529" s="739" t="s">
        <v>5729</v>
      </c>
      <c r="J529" s="739" t="s">
        <v>6137</v>
      </c>
      <c r="K529" s="739" t="s">
        <v>6384</v>
      </c>
      <c r="L529" s="739" t="s">
        <v>5723</v>
      </c>
      <c r="M529" s="739" t="s">
        <v>2422</v>
      </c>
      <c r="N529" s="661">
        <f t="shared" ref="N529:N534" si="90">50+50+8</f>
        <v>108</v>
      </c>
      <c r="O529" s="370"/>
      <c r="P529" s="662" t="s">
        <v>98</v>
      </c>
      <c r="Q529" s="376" t="s">
        <v>99</v>
      </c>
      <c r="R529" s="376" t="s">
        <v>4597</v>
      </c>
      <c r="S529" s="376">
        <v>1</v>
      </c>
      <c r="T529" s="376">
        <v>1</v>
      </c>
      <c r="U529" s="376">
        <v>0</v>
      </c>
      <c r="V529" s="376">
        <v>0</v>
      </c>
      <c r="W529" s="370"/>
      <c r="X529" s="663">
        <v>150425</v>
      </c>
      <c r="Y529" s="376" t="s">
        <v>78</v>
      </c>
      <c r="Z529" s="596" t="s">
        <v>6385</v>
      </c>
      <c r="AA529" s="766"/>
      <c r="AB529" s="727" t="str">
        <f t="shared" si="86"/>
        <v>Unique</v>
      </c>
      <c r="AC529" s="603"/>
      <c r="AD529" s="603"/>
      <c r="AE529" s="603"/>
      <c r="AF529" s="603"/>
      <c r="AG529" s="603"/>
      <c r="AH529" s="603"/>
      <c r="AI529" s="603"/>
      <c r="AJ529" s="603"/>
      <c r="AK529" s="603"/>
      <c r="AL529" s="603"/>
      <c r="AM529" s="603"/>
      <c r="AN529" s="603"/>
      <c r="AO529" s="603"/>
      <c r="AP529" s="603"/>
      <c r="AQ529" s="603"/>
      <c r="AR529" s="603"/>
      <c r="AS529" s="603"/>
      <c r="AT529" s="603"/>
      <c r="AU529" s="603"/>
      <c r="AV529" s="603"/>
      <c r="AW529" s="603"/>
      <c r="AX529" s="603"/>
      <c r="AY529" s="603"/>
      <c r="AZ529" s="603"/>
      <c r="BA529" s="603"/>
      <c r="BB529" s="603"/>
      <c r="BC529" s="603"/>
      <c r="BD529" s="603"/>
      <c r="BE529" s="603"/>
      <c r="BF529" s="603"/>
      <c r="BG529" s="603"/>
      <c r="BH529" s="603"/>
      <c r="BI529" s="603"/>
      <c r="BJ529" s="603"/>
      <c r="BK529" s="603"/>
      <c r="BL529" s="603"/>
      <c r="BM529" s="603"/>
      <c r="BN529" s="603"/>
      <c r="BO529" s="603"/>
      <c r="BP529" s="603"/>
      <c r="BQ529" s="603"/>
      <c r="BR529" s="603"/>
      <c r="BS529" s="603"/>
      <c r="BT529" s="603"/>
      <c r="BU529" s="603"/>
      <c r="BV529" s="603"/>
      <c r="BW529" s="603"/>
      <c r="BX529" s="603"/>
      <c r="BY529" s="603"/>
      <c r="BZ529" s="603"/>
      <c r="CA529" s="603"/>
      <c r="CB529" s="603"/>
      <c r="CC529" s="603"/>
      <c r="CD529" s="603"/>
      <c r="CE529" s="603"/>
      <c r="CF529" s="603"/>
      <c r="CG529" s="603"/>
      <c r="CH529" s="603"/>
      <c r="CI529" s="603"/>
      <c r="CJ529" s="603"/>
      <c r="CK529" s="603"/>
    </row>
    <row r="530" spans="1:89" ht="14.25">
      <c r="A530" s="656" t="str">
        <f t="shared" si="85"/>
        <v>39_2_170723_W_p_ch.bi</v>
      </c>
      <c r="B530" s="739" t="s">
        <v>6382</v>
      </c>
      <c r="C530" s="739" t="s">
        <v>6383</v>
      </c>
      <c r="D530" s="740">
        <v>39</v>
      </c>
      <c r="E530" s="740">
        <v>2</v>
      </c>
      <c r="F530" s="740" t="s">
        <v>6342</v>
      </c>
      <c r="G530" s="740" t="s">
        <v>6343</v>
      </c>
      <c r="H530" s="740">
        <v>2023</v>
      </c>
      <c r="I530" s="739" t="s">
        <v>5729</v>
      </c>
      <c r="J530" s="739" t="s">
        <v>6137</v>
      </c>
      <c r="K530" s="739" t="s">
        <v>6384</v>
      </c>
      <c r="L530" s="739" t="s">
        <v>5723</v>
      </c>
      <c r="M530" s="739" t="s">
        <v>2422</v>
      </c>
      <c r="N530" s="661">
        <f t="shared" si="90"/>
        <v>108</v>
      </c>
      <c r="O530" s="370"/>
      <c r="P530" s="662" t="s">
        <v>287</v>
      </c>
      <c r="Q530" s="376" t="s">
        <v>288</v>
      </c>
      <c r="R530" s="376" t="s">
        <v>4597</v>
      </c>
      <c r="S530" s="376">
        <v>1</v>
      </c>
      <c r="T530" s="376">
        <v>0</v>
      </c>
      <c r="U530" s="376">
        <v>1</v>
      </c>
      <c r="V530" s="376">
        <v>0</v>
      </c>
      <c r="W530" s="370"/>
      <c r="X530" s="663">
        <v>150425</v>
      </c>
      <c r="Y530" s="376" t="s">
        <v>78</v>
      </c>
      <c r="Z530" s="596" t="s">
        <v>6386</v>
      </c>
      <c r="AA530" s="766"/>
      <c r="AB530" s="727" t="str">
        <f t="shared" si="86"/>
        <v>Unique</v>
      </c>
      <c r="AC530" s="603"/>
      <c r="AD530" s="603"/>
      <c r="AE530" s="603"/>
      <c r="AF530" s="603"/>
      <c r="AG530" s="603"/>
      <c r="AH530" s="603"/>
      <c r="AI530" s="603"/>
      <c r="AJ530" s="603"/>
      <c r="AK530" s="603"/>
      <c r="AL530" s="603"/>
      <c r="AM530" s="603"/>
      <c r="AN530" s="603"/>
      <c r="AO530" s="603"/>
      <c r="AP530" s="603"/>
      <c r="AQ530" s="603"/>
      <c r="AR530" s="603"/>
      <c r="AS530" s="603"/>
      <c r="AT530" s="603"/>
      <c r="AU530" s="603"/>
      <c r="AV530" s="603"/>
      <c r="AW530" s="603"/>
      <c r="AX530" s="603"/>
      <c r="AY530" s="603"/>
      <c r="AZ530" s="603"/>
      <c r="BA530" s="603"/>
      <c r="BB530" s="603"/>
      <c r="BC530" s="603"/>
      <c r="BD530" s="603"/>
      <c r="BE530" s="603"/>
      <c r="BF530" s="603"/>
      <c r="BG530" s="603"/>
      <c r="BH530" s="603"/>
      <c r="BI530" s="603"/>
      <c r="BJ530" s="603"/>
      <c r="BK530" s="603"/>
      <c r="BL530" s="603"/>
      <c r="BM530" s="603"/>
      <c r="BN530" s="603"/>
      <c r="BO530" s="603"/>
      <c r="BP530" s="603"/>
      <c r="BQ530" s="603"/>
      <c r="BR530" s="603"/>
      <c r="BS530" s="603"/>
      <c r="BT530" s="603"/>
      <c r="BU530" s="603"/>
      <c r="BV530" s="603"/>
      <c r="BW530" s="603"/>
      <c r="BX530" s="603"/>
      <c r="BY530" s="603"/>
      <c r="BZ530" s="603"/>
      <c r="CA530" s="603"/>
      <c r="CB530" s="603"/>
      <c r="CC530" s="603"/>
      <c r="CD530" s="603"/>
      <c r="CE530" s="603"/>
      <c r="CF530" s="603"/>
      <c r="CG530" s="603"/>
      <c r="CH530" s="603"/>
      <c r="CI530" s="603"/>
      <c r="CJ530" s="603"/>
      <c r="CK530" s="603"/>
    </row>
    <row r="531" spans="1:89" ht="14.25">
      <c r="A531" s="656" t="str">
        <f t="shared" si="85"/>
        <v>39_2_170723_W_p_sy.pi</v>
      </c>
      <c r="B531" s="739" t="s">
        <v>6382</v>
      </c>
      <c r="C531" s="739" t="s">
        <v>6383</v>
      </c>
      <c r="D531" s="740">
        <v>39</v>
      </c>
      <c r="E531" s="740">
        <v>2</v>
      </c>
      <c r="F531" s="740" t="s">
        <v>6342</v>
      </c>
      <c r="G531" s="740" t="s">
        <v>6343</v>
      </c>
      <c r="H531" s="740">
        <v>2023</v>
      </c>
      <c r="I531" s="739" t="s">
        <v>5729</v>
      </c>
      <c r="J531" s="739" t="s">
        <v>6137</v>
      </c>
      <c r="K531" s="739" t="s">
        <v>6384</v>
      </c>
      <c r="L531" s="739" t="s">
        <v>5723</v>
      </c>
      <c r="M531" s="739" t="s">
        <v>2422</v>
      </c>
      <c r="N531" s="661">
        <f t="shared" si="90"/>
        <v>108</v>
      </c>
      <c r="O531" s="370"/>
      <c r="P531" s="662" t="s">
        <v>176</v>
      </c>
      <c r="Q531" s="376" t="s">
        <v>177</v>
      </c>
      <c r="R531" s="376" t="s">
        <v>4597</v>
      </c>
      <c r="S531" s="376">
        <v>1</v>
      </c>
      <c r="T531" s="376">
        <v>0</v>
      </c>
      <c r="U531" s="376">
        <v>1</v>
      </c>
      <c r="V531" s="376">
        <v>0</v>
      </c>
      <c r="W531" s="370"/>
      <c r="X531" s="663">
        <v>150425</v>
      </c>
      <c r="Y531" s="376" t="s">
        <v>78</v>
      </c>
      <c r="Z531" s="596" t="s">
        <v>6387</v>
      </c>
      <c r="AA531" s="766"/>
      <c r="AB531" s="727" t="str">
        <f t="shared" si="86"/>
        <v>Unique</v>
      </c>
      <c r="AC531" s="603"/>
      <c r="AD531" s="603"/>
      <c r="AE531" s="603"/>
      <c r="AF531" s="603"/>
      <c r="AG531" s="603"/>
      <c r="AH531" s="603"/>
      <c r="AI531" s="603"/>
      <c r="AJ531" s="603"/>
      <c r="AK531" s="603"/>
      <c r="AL531" s="603"/>
      <c r="AM531" s="603"/>
      <c r="AN531" s="603"/>
      <c r="AO531" s="603"/>
      <c r="AP531" s="603"/>
      <c r="AQ531" s="603"/>
      <c r="AR531" s="603"/>
      <c r="AS531" s="603"/>
      <c r="AT531" s="603"/>
      <c r="AU531" s="603"/>
      <c r="AV531" s="603"/>
      <c r="AW531" s="603"/>
      <c r="AX531" s="603"/>
      <c r="AY531" s="603"/>
      <c r="AZ531" s="603"/>
      <c r="BA531" s="603"/>
      <c r="BB531" s="603"/>
      <c r="BC531" s="603"/>
      <c r="BD531" s="603"/>
      <c r="BE531" s="603"/>
      <c r="BF531" s="603"/>
      <c r="BG531" s="603"/>
      <c r="BH531" s="603"/>
      <c r="BI531" s="603"/>
      <c r="BJ531" s="603"/>
      <c r="BK531" s="603"/>
      <c r="BL531" s="603"/>
      <c r="BM531" s="603"/>
      <c r="BN531" s="603"/>
      <c r="BO531" s="603"/>
      <c r="BP531" s="603"/>
      <c r="BQ531" s="603"/>
      <c r="BR531" s="603"/>
      <c r="BS531" s="603"/>
      <c r="BT531" s="603"/>
      <c r="BU531" s="603"/>
      <c r="BV531" s="603"/>
      <c r="BW531" s="603"/>
      <c r="BX531" s="603"/>
      <c r="BY531" s="603"/>
      <c r="BZ531" s="603"/>
      <c r="CA531" s="603"/>
      <c r="CB531" s="603"/>
      <c r="CC531" s="603"/>
      <c r="CD531" s="603"/>
      <c r="CE531" s="603"/>
      <c r="CF531" s="603"/>
      <c r="CG531" s="603"/>
      <c r="CH531" s="603"/>
      <c r="CI531" s="603"/>
      <c r="CJ531" s="603"/>
      <c r="CK531" s="603"/>
    </row>
    <row r="532" spans="1:89" ht="14.25">
      <c r="A532" s="656" t="str">
        <f t="shared" si="85"/>
        <v>39_2_170723_W_p_ep.ba</v>
      </c>
      <c r="B532" s="739" t="s">
        <v>6382</v>
      </c>
      <c r="C532" s="739" t="s">
        <v>6383</v>
      </c>
      <c r="D532" s="740">
        <v>39</v>
      </c>
      <c r="E532" s="740">
        <v>2</v>
      </c>
      <c r="F532" s="740" t="s">
        <v>6342</v>
      </c>
      <c r="G532" s="740" t="s">
        <v>6343</v>
      </c>
      <c r="H532" s="740">
        <v>2023</v>
      </c>
      <c r="I532" s="739" t="s">
        <v>5729</v>
      </c>
      <c r="J532" s="739" t="s">
        <v>6137</v>
      </c>
      <c r="K532" s="739" t="s">
        <v>6384</v>
      </c>
      <c r="L532" s="739" t="s">
        <v>5723</v>
      </c>
      <c r="M532" s="739" t="s">
        <v>2422</v>
      </c>
      <c r="N532" s="661">
        <f t="shared" si="90"/>
        <v>108</v>
      </c>
      <c r="O532" s="370"/>
      <c r="P532" s="662" t="s">
        <v>84</v>
      </c>
      <c r="Q532" s="376" t="s">
        <v>85</v>
      </c>
      <c r="R532" s="376" t="s">
        <v>4597</v>
      </c>
      <c r="S532" s="376">
        <v>4</v>
      </c>
      <c r="T532" s="376">
        <v>3</v>
      </c>
      <c r="U532" s="376">
        <v>1</v>
      </c>
      <c r="V532" s="376">
        <v>0</v>
      </c>
      <c r="W532" s="370"/>
      <c r="X532" s="663">
        <v>150425</v>
      </c>
      <c r="Y532" s="376" t="s">
        <v>78</v>
      </c>
      <c r="Z532" s="596" t="s">
        <v>6388</v>
      </c>
      <c r="AA532" s="766"/>
      <c r="AB532" s="727" t="str">
        <f t="shared" si="86"/>
        <v>Unique</v>
      </c>
      <c r="AC532" s="603"/>
      <c r="AD532" s="603"/>
      <c r="AE532" s="603"/>
      <c r="AF532" s="603"/>
      <c r="AG532" s="603"/>
      <c r="AH532" s="603"/>
      <c r="AI532" s="603"/>
      <c r="AJ532" s="603"/>
      <c r="AK532" s="603"/>
      <c r="AL532" s="603"/>
      <c r="AM532" s="603"/>
      <c r="AN532" s="603"/>
      <c r="AO532" s="603"/>
      <c r="AP532" s="603"/>
      <c r="AQ532" s="603"/>
      <c r="AR532" s="603"/>
      <c r="AS532" s="603"/>
      <c r="AT532" s="603"/>
      <c r="AU532" s="603"/>
      <c r="AV532" s="603"/>
      <c r="AW532" s="603"/>
      <c r="AX532" s="603"/>
      <c r="AY532" s="603"/>
      <c r="AZ532" s="603"/>
      <c r="BA532" s="603"/>
      <c r="BB532" s="603"/>
      <c r="BC532" s="603"/>
      <c r="BD532" s="603"/>
      <c r="BE532" s="603"/>
      <c r="BF532" s="603"/>
      <c r="BG532" s="603"/>
      <c r="BH532" s="603"/>
      <c r="BI532" s="603"/>
      <c r="BJ532" s="603"/>
      <c r="BK532" s="603"/>
      <c r="BL532" s="603"/>
      <c r="BM532" s="603"/>
      <c r="BN532" s="603"/>
      <c r="BO532" s="603"/>
      <c r="BP532" s="603"/>
      <c r="BQ532" s="603"/>
      <c r="BR532" s="603"/>
      <c r="BS532" s="603"/>
      <c r="BT532" s="603"/>
      <c r="BU532" s="603"/>
      <c r="BV532" s="603"/>
      <c r="BW532" s="603"/>
      <c r="BX532" s="603"/>
      <c r="BY532" s="603"/>
      <c r="BZ532" s="603"/>
      <c r="CA532" s="603"/>
      <c r="CB532" s="603"/>
      <c r="CC532" s="603"/>
      <c r="CD532" s="603"/>
      <c r="CE532" s="603"/>
      <c r="CF532" s="603"/>
      <c r="CG532" s="603"/>
      <c r="CH532" s="603"/>
      <c r="CI532" s="603"/>
      <c r="CJ532" s="603"/>
      <c r="CK532" s="603"/>
    </row>
    <row r="533" spans="1:89" ht="14.25">
      <c r="A533" s="656" t="str">
        <f t="shared" si="85"/>
        <v>39_2_170723_W_p_sp.</v>
      </c>
      <c r="B533" s="739" t="s">
        <v>6382</v>
      </c>
      <c r="C533" s="739" t="s">
        <v>6383</v>
      </c>
      <c r="D533" s="740">
        <v>39</v>
      </c>
      <c r="E533" s="740">
        <v>2</v>
      </c>
      <c r="F533" s="740" t="s">
        <v>6342</v>
      </c>
      <c r="G533" s="740" t="s">
        <v>6343</v>
      </c>
      <c r="H533" s="740">
        <v>2023</v>
      </c>
      <c r="I533" s="739" t="s">
        <v>5729</v>
      </c>
      <c r="J533" s="739" t="s">
        <v>6137</v>
      </c>
      <c r="K533" s="739" t="s">
        <v>6384</v>
      </c>
      <c r="L533" s="739" t="s">
        <v>5723</v>
      </c>
      <c r="M533" s="739" t="s">
        <v>2422</v>
      </c>
      <c r="N533" s="661">
        <f t="shared" si="90"/>
        <v>108</v>
      </c>
      <c r="O533" s="370"/>
      <c r="P533" s="662" t="s">
        <v>1163</v>
      </c>
      <c r="Q533" s="376" t="s">
        <v>1164</v>
      </c>
      <c r="R533" s="376" t="s">
        <v>4597</v>
      </c>
      <c r="S533" s="376">
        <v>40</v>
      </c>
      <c r="T533" s="376">
        <v>0</v>
      </c>
      <c r="U533" s="376">
        <v>40</v>
      </c>
      <c r="V533" s="376">
        <v>0</v>
      </c>
      <c r="W533" s="370"/>
      <c r="X533" s="663">
        <v>150425</v>
      </c>
      <c r="Y533" s="376" t="s">
        <v>78</v>
      </c>
      <c r="Z533" s="596" t="s">
        <v>6389</v>
      </c>
      <c r="AA533" s="766"/>
      <c r="AB533" s="727" t="str">
        <f t="shared" si="86"/>
        <v>Unique</v>
      </c>
      <c r="AC533" s="603"/>
      <c r="AD533" s="603"/>
      <c r="AE533" s="603"/>
      <c r="AF533" s="603"/>
      <c r="AG533" s="603"/>
      <c r="AH533" s="603"/>
      <c r="AI533" s="603"/>
      <c r="AJ533" s="603"/>
      <c r="AK533" s="603"/>
      <c r="AL533" s="603"/>
      <c r="AM533" s="603"/>
      <c r="AN533" s="603"/>
      <c r="AO533" s="603"/>
      <c r="AP533" s="603"/>
      <c r="AQ533" s="603"/>
      <c r="AR533" s="603"/>
      <c r="AS533" s="603"/>
      <c r="AT533" s="603"/>
      <c r="AU533" s="603"/>
      <c r="AV533" s="603"/>
      <c r="AW533" s="603"/>
      <c r="AX533" s="603"/>
      <c r="AY533" s="603"/>
      <c r="AZ533" s="603"/>
      <c r="BA533" s="603"/>
      <c r="BB533" s="603"/>
      <c r="BC533" s="603"/>
      <c r="BD533" s="603"/>
      <c r="BE533" s="603"/>
      <c r="BF533" s="603"/>
      <c r="BG533" s="603"/>
      <c r="BH533" s="603"/>
      <c r="BI533" s="603"/>
      <c r="BJ533" s="603"/>
      <c r="BK533" s="603"/>
      <c r="BL533" s="603"/>
      <c r="BM533" s="603"/>
      <c r="BN533" s="603"/>
      <c r="BO533" s="603"/>
      <c r="BP533" s="603"/>
      <c r="BQ533" s="603"/>
      <c r="BR533" s="603"/>
      <c r="BS533" s="603"/>
      <c r="BT533" s="603"/>
      <c r="BU533" s="603"/>
      <c r="BV533" s="603"/>
      <c r="BW533" s="603"/>
      <c r="BX533" s="603"/>
      <c r="BY533" s="603"/>
      <c r="BZ533" s="603"/>
      <c r="CA533" s="603"/>
      <c r="CB533" s="603"/>
      <c r="CC533" s="603"/>
      <c r="CD533" s="603"/>
      <c r="CE533" s="603"/>
      <c r="CF533" s="603"/>
      <c r="CG533" s="603"/>
      <c r="CH533" s="603"/>
      <c r="CI533" s="603"/>
      <c r="CJ533" s="603"/>
      <c r="CK533" s="603"/>
    </row>
    <row r="534" spans="1:89" ht="14.25">
      <c r="A534" s="656" t="str">
        <f t="shared" si="85"/>
        <v>39_2_170723_W_p_er.te</v>
      </c>
      <c r="B534" s="739" t="s">
        <v>6382</v>
      </c>
      <c r="C534" s="739" t="s">
        <v>6383</v>
      </c>
      <c r="D534" s="740">
        <v>39</v>
      </c>
      <c r="E534" s="740">
        <v>2</v>
      </c>
      <c r="F534" s="740" t="s">
        <v>6342</v>
      </c>
      <c r="G534" s="740" t="s">
        <v>6343</v>
      </c>
      <c r="H534" s="740">
        <v>2023</v>
      </c>
      <c r="I534" s="739" t="s">
        <v>5729</v>
      </c>
      <c r="J534" s="739" t="s">
        <v>6137</v>
      </c>
      <c r="K534" s="739" t="s">
        <v>6384</v>
      </c>
      <c r="L534" s="739" t="s">
        <v>5723</v>
      </c>
      <c r="M534" s="739" t="s">
        <v>2422</v>
      </c>
      <c r="N534" s="661">
        <f t="shared" si="90"/>
        <v>108</v>
      </c>
      <c r="O534" s="370"/>
      <c r="P534" s="662" t="s">
        <v>521</v>
      </c>
      <c r="Q534" s="376" t="s">
        <v>522</v>
      </c>
      <c r="R534" s="376" t="s">
        <v>4597</v>
      </c>
      <c r="S534" s="376">
        <v>3</v>
      </c>
      <c r="T534" s="376">
        <v>0</v>
      </c>
      <c r="U534" s="376">
        <v>3</v>
      </c>
      <c r="V534" s="376">
        <v>0</v>
      </c>
      <c r="W534" s="376" t="s">
        <v>3173</v>
      </c>
      <c r="X534" s="663">
        <v>150425</v>
      </c>
      <c r="Y534" s="376" t="s">
        <v>78</v>
      </c>
      <c r="Z534" s="596" t="s">
        <v>6390</v>
      </c>
      <c r="AA534" s="766"/>
      <c r="AB534" s="727" t="str">
        <f t="shared" si="86"/>
        <v>Unique</v>
      </c>
      <c r="AC534" s="603"/>
      <c r="AD534" s="603"/>
      <c r="AE534" s="603"/>
      <c r="AF534" s="603"/>
      <c r="AG534" s="603"/>
      <c r="AH534" s="603"/>
      <c r="AI534" s="603"/>
      <c r="AJ534" s="603"/>
      <c r="AK534" s="603"/>
      <c r="AL534" s="603"/>
      <c r="AM534" s="603"/>
      <c r="AN534" s="603"/>
      <c r="AO534" s="603"/>
      <c r="AP534" s="603"/>
      <c r="AQ534" s="603"/>
      <c r="AR534" s="603"/>
      <c r="AS534" s="603"/>
      <c r="AT534" s="603"/>
      <c r="AU534" s="603"/>
      <c r="AV534" s="603"/>
      <c r="AW534" s="603"/>
      <c r="AX534" s="603"/>
      <c r="AY534" s="603"/>
      <c r="AZ534" s="603"/>
      <c r="BA534" s="603"/>
      <c r="BB534" s="603"/>
      <c r="BC534" s="603"/>
      <c r="BD534" s="603"/>
      <c r="BE534" s="603"/>
      <c r="BF534" s="603"/>
      <c r="BG534" s="603"/>
      <c r="BH534" s="603"/>
      <c r="BI534" s="603"/>
      <c r="BJ534" s="603"/>
      <c r="BK534" s="603"/>
      <c r="BL534" s="603"/>
      <c r="BM534" s="603"/>
      <c r="BN534" s="603"/>
      <c r="BO534" s="603"/>
      <c r="BP534" s="603"/>
      <c r="BQ534" s="603"/>
      <c r="BR534" s="603"/>
      <c r="BS534" s="603"/>
      <c r="BT534" s="603"/>
      <c r="BU534" s="603"/>
      <c r="BV534" s="603"/>
      <c r="BW534" s="603"/>
      <c r="BX534" s="603"/>
      <c r="BY534" s="603"/>
      <c r="BZ534" s="603"/>
      <c r="CA534" s="603"/>
      <c r="CB534" s="603"/>
      <c r="CC534" s="603"/>
      <c r="CD534" s="603"/>
      <c r="CE534" s="603"/>
      <c r="CF534" s="603"/>
      <c r="CG534" s="603"/>
      <c r="CH534" s="603"/>
      <c r="CI534" s="603"/>
      <c r="CJ534" s="603"/>
      <c r="CK534" s="603"/>
    </row>
    <row r="535" spans="1:89" ht="14.25">
      <c r="A535" s="656" t="str">
        <f t="shared" si="85"/>
        <v>27_1_200921_W_p_se.su</v>
      </c>
      <c r="B535" s="715" t="s">
        <v>6135</v>
      </c>
      <c r="C535" s="715" t="s">
        <v>6136</v>
      </c>
      <c r="D535" s="713">
        <v>27</v>
      </c>
      <c r="E535" s="713">
        <v>1</v>
      </c>
      <c r="F535" s="713" t="s">
        <v>122</v>
      </c>
      <c r="G535" s="713" t="s">
        <v>5755</v>
      </c>
      <c r="H535" s="713">
        <v>2021</v>
      </c>
      <c r="I535" s="715" t="s">
        <v>6199</v>
      </c>
      <c r="J535" s="715" t="s">
        <v>6137</v>
      </c>
      <c r="K535" s="715"/>
      <c r="L535" s="715" t="s">
        <v>5723</v>
      </c>
      <c r="M535" s="715" t="s">
        <v>2422</v>
      </c>
      <c r="N535" s="661">
        <f>100+100+100+100+100+100+16</f>
        <v>616</v>
      </c>
      <c r="O535" s="370" t="s">
        <v>6223</v>
      </c>
      <c r="P535" s="662" t="s">
        <v>6391</v>
      </c>
      <c r="Q535" s="376" t="s">
        <v>6392</v>
      </c>
      <c r="R535" s="376" t="s">
        <v>4597</v>
      </c>
      <c r="S535" s="697">
        <v>1</v>
      </c>
      <c r="T535" s="697">
        <v>0</v>
      </c>
      <c r="U535" s="697">
        <v>1</v>
      </c>
      <c r="V535" s="697">
        <v>0</v>
      </c>
      <c r="W535" s="370"/>
      <c r="X535" s="663">
        <v>160425</v>
      </c>
      <c r="Y535" s="370" t="s">
        <v>78</v>
      </c>
      <c r="Z535" s="376" t="s">
        <v>6393</v>
      </c>
      <c r="AA535" s="766"/>
      <c r="AB535" s="727" t="str">
        <f t="shared" si="86"/>
        <v>Unique</v>
      </c>
      <c r="AC535" s="370"/>
      <c r="AD535" s="370"/>
      <c r="AE535" s="370"/>
      <c r="AF535" s="370"/>
      <c r="AG535" s="370"/>
      <c r="AH535" s="370"/>
      <c r="AI535" s="370"/>
      <c r="AJ535" s="370"/>
      <c r="AK535" s="370"/>
      <c r="AL535" s="370"/>
      <c r="AM535" s="370"/>
      <c r="AN535" s="370"/>
      <c r="AO535" s="370"/>
      <c r="AP535" s="370"/>
      <c r="AQ535" s="370"/>
      <c r="AR535" s="370"/>
      <c r="AS535" s="370"/>
      <c r="AT535" s="370"/>
      <c r="AU535" s="370"/>
      <c r="AV535" s="370"/>
      <c r="AW535" s="370"/>
      <c r="AX535" s="370"/>
      <c r="AY535" s="370"/>
      <c r="AZ535" s="370"/>
      <c r="BA535" s="370"/>
      <c r="BB535" s="370"/>
      <c r="BC535" s="370"/>
      <c r="BD535" s="370"/>
      <c r="BE535" s="370"/>
      <c r="BF535" s="370"/>
      <c r="BG535" s="370"/>
      <c r="BH535" s="370"/>
      <c r="BI535" s="370"/>
      <c r="BJ535" s="370"/>
      <c r="BK535" s="370"/>
      <c r="BL535" s="370"/>
      <c r="BM535" s="370"/>
      <c r="BN535" s="370"/>
      <c r="BO535" s="370"/>
      <c r="BP535" s="370"/>
      <c r="BQ535" s="370"/>
      <c r="BR535" s="370"/>
      <c r="BS535" s="370"/>
      <c r="BT535" s="370"/>
      <c r="BU535" s="370"/>
      <c r="BV535" s="370"/>
      <c r="BW535" s="370"/>
      <c r="BX535" s="370"/>
      <c r="BY535" s="370"/>
      <c r="BZ535" s="370"/>
      <c r="CA535" s="370"/>
      <c r="CB535" s="370"/>
      <c r="CC535" s="370"/>
      <c r="CD535" s="370"/>
      <c r="CE535" s="370"/>
      <c r="CF535" s="370"/>
      <c r="CG535" s="370"/>
      <c r="CH535" s="370"/>
      <c r="CI535" s="370"/>
      <c r="CJ535" s="370"/>
      <c r="CK535" s="370"/>
    </row>
    <row r="536" spans="1:89" ht="14.25">
      <c r="A536" s="656" t="str">
        <f t="shared" si="85"/>
        <v>14_1_120721_HAM_p_er.pe</v>
      </c>
      <c r="B536" s="659" t="s">
        <v>5717</v>
      </c>
      <c r="C536" s="659" t="s">
        <v>5718</v>
      </c>
      <c r="D536" s="658">
        <v>14</v>
      </c>
      <c r="E536" s="658">
        <v>1</v>
      </c>
      <c r="F536" s="658" t="s">
        <v>5719</v>
      </c>
      <c r="G536" s="658" t="s">
        <v>5720</v>
      </c>
      <c r="H536" s="658">
        <v>2021</v>
      </c>
      <c r="I536" s="659" t="s">
        <v>5729</v>
      </c>
      <c r="J536" s="659" t="str">
        <f t="shared" ref="J536:J552" si="91">K536&amp;"_p"</f>
        <v>HAM_p</v>
      </c>
      <c r="K536" s="657" t="s">
        <v>5722</v>
      </c>
      <c r="L536" s="659" t="s">
        <v>5723</v>
      </c>
      <c r="M536" s="659" t="s">
        <v>476</v>
      </c>
      <c r="N536" s="661">
        <v>50</v>
      </c>
      <c r="O536" s="603"/>
      <c r="P536" s="667" t="s">
        <v>579</v>
      </c>
      <c r="Q536" s="596" t="s">
        <v>580</v>
      </c>
      <c r="R536" s="596" t="s">
        <v>2422</v>
      </c>
      <c r="S536" s="596">
        <v>1</v>
      </c>
      <c r="T536" s="596">
        <v>0</v>
      </c>
      <c r="U536" s="596">
        <v>1</v>
      </c>
      <c r="V536" s="596">
        <v>0</v>
      </c>
      <c r="W536" s="603"/>
      <c r="X536" s="668">
        <v>160425</v>
      </c>
      <c r="Y536" s="596" t="s">
        <v>78</v>
      </c>
      <c r="Z536" s="596" t="s">
        <v>6394</v>
      </c>
      <c r="AA536" s="766"/>
      <c r="AB536" s="727" t="str">
        <f t="shared" si="86"/>
        <v>Unique</v>
      </c>
      <c r="AC536" s="603"/>
      <c r="AD536" s="603"/>
      <c r="AE536" s="603"/>
      <c r="AF536" s="603"/>
      <c r="AG536" s="603"/>
      <c r="AH536" s="603"/>
      <c r="AI536" s="603"/>
      <c r="AJ536" s="603"/>
      <c r="AK536" s="603"/>
      <c r="AL536" s="603"/>
      <c r="AM536" s="603"/>
      <c r="AN536" s="603"/>
      <c r="AO536" s="603"/>
      <c r="AP536" s="603"/>
      <c r="AQ536" s="603"/>
      <c r="AR536" s="603"/>
      <c r="AS536" s="603"/>
      <c r="AT536" s="603"/>
      <c r="AU536" s="603"/>
      <c r="AV536" s="603"/>
      <c r="AW536" s="603"/>
      <c r="AX536" s="603"/>
      <c r="AY536" s="603"/>
      <c r="AZ536" s="603"/>
      <c r="BA536" s="603"/>
      <c r="BB536" s="603"/>
      <c r="BC536" s="603"/>
      <c r="BD536" s="603"/>
      <c r="BE536" s="603"/>
      <c r="BF536" s="603"/>
      <c r="BG536" s="603"/>
      <c r="BH536" s="603"/>
      <c r="BI536" s="603"/>
      <c r="BJ536" s="603"/>
      <c r="BK536" s="603"/>
      <c r="BL536" s="603"/>
      <c r="BM536" s="603"/>
      <c r="BN536" s="603"/>
      <c r="BO536" s="603"/>
      <c r="BP536" s="603"/>
      <c r="BQ536" s="603"/>
      <c r="BR536" s="603"/>
      <c r="BS536" s="603"/>
      <c r="BT536" s="603"/>
      <c r="BU536" s="603"/>
      <c r="BV536" s="603"/>
      <c r="BW536" s="603"/>
      <c r="BX536" s="603"/>
      <c r="BY536" s="603"/>
      <c r="BZ536" s="603"/>
      <c r="CA536" s="603"/>
      <c r="CB536" s="603"/>
      <c r="CC536" s="603"/>
      <c r="CD536" s="603"/>
      <c r="CE536" s="603"/>
      <c r="CF536" s="603"/>
      <c r="CG536" s="603"/>
      <c r="CH536" s="603"/>
      <c r="CI536" s="603"/>
      <c r="CJ536" s="603"/>
      <c r="CK536" s="603"/>
    </row>
    <row r="537" spans="1:89" ht="14.25">
      <c r="A537" s="656" t="str">
        <f t="shared" si="85"/>
        <v>14_1_120721_HAM_p_my.fl</v>
      </c>
      <c r="B537" s="659" t="s">
        <v>5717</v>
      </c>
      <c r="C537" s="659" t="s">
        <v>5718</v>
      </c>
      <c r="D537" s="658">
        <v>14</v>
      </c>
      <c r="E537" s="658">
        <v>1</v>
      </c>
      <c r="F537" s="658" t="s">
        <v>5719</v>
      </c>
      <c r="G537" s="658" t="s">
        <v>5720</v>
      </c>
      <c r="H537" s="658">
        <v>2021</v>
      </c>
      <c r="I537" s="659" t="s">
        <v>5729</v>
      </c>
      <c r="J537" s="659" t="str">
        <f t="shared" si="91"/>
        <v>HAM_p</v>
      </c>
      <c r="K537" s="657" t="s">
        <v>5722</v>
      </c>
      <c r="L537" s="659" t="s">
        <v>5723</v>
      </c>
      <c r="M537" s="659" t="s">
        <v>476</v>
      </c>
      <c r="N537" s="661">
        <v>50</v>
      </c>
      <c r="O537" s="603"/>
      <c r="P537" s="667" t="s">
        <v>98</v>
      </c>
      <c r="Q537" s="596" t="s">
        <v>99</v>
      </c>
      <c r="R537" s="596" t="s">
        <v>2422</v>
      </c>
      <c r="S537" s="596">
        <v>1</v>
      </c>
      <c r="T537" s="596">
        <v>0</v>
      </c>
      <c r="U537" s="596">
        <v>1</v>
      </c>
      <c r="V537" s="596">
        <v>0</v>
      </c>
      <c r="W537" s="603"/>
      <c r="X537" s="668">
        <v>160425</v>
      </c>
      <c r="Y537" s="596" t="s">
        <v>78</v>
      </c>
      <c r="Z537" s="596" t="s">
        <v>6395</v>
      </c>
      <c r="AA537" s="766"/>
      <c r="AB537" s="727" t="str">
        <f t="shared" si="86"/>
        <v>Unique</v>
      </c>
      <c r="AC537" s="603"/>
      <c r="AD537" s="603"/>
      <c r="AE537" s="603"/>
      <c r="AF537" s="603"/>
      <c r="AG537" s="603"/>
      <c r="AH537" s="603"/>
      <c r="AI537" s="603"/>
      <c r="AJ537" s="603"/>
      <c r="AK537" s="603"/>
      <c r="AL537" s="603"/>
      <c r="AM537" s="603"/>
      <c r="AN537" s="603"/>
      <c r="AO537" s="603"/>
      <c r="AP537" s="603"/>
      <c r="AQ537" s="603"/>
      <c r="AR537" s="603"/>
      <c r="AS537" s="603"/>
      <c r="AT537" s="603"/>
      <c r="AU537" s="603"/>
      <c r="AV537" s="603"/>
      <c r="AW537" s="603"/>
      <c r="AX537" s="603"/>
      <c r="AY537" s="603"/>
      <c r="AZ537" s="603"/>
      <c r="BA537" s="603"/>
      <c r="BB537" s="603"/>
      <c r="BC537" s="603"/>
      <c r="BD537" s="603"/>
      <c r="BE537" s="603"/>
      <c r="BF537" s="603"/>
      <c r="BG537" s="603"/>
      <c r="BH537" s="603"/>
      <c r="BI537" s="603"/>
      <c r="BJ537" s="603"/>
      <c r="BK537" s="603"/>
      <c r="BL537" s="603"/>
      <c r="BM537" s="603"/>
      <c r="BN537" s="603"/>
      <c r="BO537" s="603"/>
      <c r="BP537" s="603"/>
      <c r="BQ537" s="603"/>
      <c r="BR537" s="603"/>
      <c r="BS537" s="603"/>
      <c r="BT537" s="603"/>
      <c r="BU537" s="603"/>
      <c r="BV537" s="603"/>
      <c r="BW537" s="603"/>
      <c r="BX537" s="603"/>
      <c r="BY537" s="603"/>
      <c r="BZ537" s="603"/>
      <c r="CA537" s="603"/>
      <c r="CB537" s="603"/>
      <c r="CC537" s="603"/>
      <c r="CD537" s="603"/>
      <c r="CE537" s="603"/>
      <c r="CF537" s="603"/>
      <c r="CG537" s="603"/>
      <c r="CH537" s="603"/>
      <c r="CI537" s="603"/>
      <c r="CJ537" s="603"/>
      <c r="CK537" s="603"/>
    </row>
    <row r="538" spans="1:89" ht="14.25">
      <c r="A538" s="656" t="str">
        <f t="shared" si="85"/>
        <v>29_1_280621_G_p_sp.sc</v>
      </c>
      <c r="B538" s="695" t="s">
        <v>5789</v>
      </c>
      <c r="C538" s="695" t="s">
        <v>5790</v>
      </c>
      <c r="D538" s="694">
        <v>29</v>
      </c>
      <c r="E538" s="694">
        <v>1</v>
      </c>
      <c r="F538" s="694" t="s">
        <v>5827</v>
      </c>
      <c r="G538" s="694" t="s">
        <v>5719</v>
      </c>
      <c r="H538" s="694">
        <v>2021</v>
      </c>
      <c r="I538" s="695" t="s">
        <v>5729</v>
      </c>
      <c r="J538" s="695" t="str">
        <f t="shared" si="91"/>
        <v>G_p</v>
      </c>
      <c r="K538" s="693" t="s">
        <v>5791</v>
      </c>
      <c r="L538" s="695" t="s">
        <v>5723</v>
      </c>
      <c r="M538" s="695" t="s">
        <v>476</v>
      </c>
      <c r="N538" s="661">
        <f>13+4+1+8+14</f>
        <v>40</v>
      </c>
      <c r="O538" s="603"/>
      <c r="P538" s="662" t="s">
        <v>509</v>
      </c>
      <c r="Q538" s="376" t="s">
        <v>510</v>
      </c>
      <c r="R538" s="596" t="s">
        <v>2422</v>
      </c>
      <c r="S538" s="596">
        <v>4</v>
      </c>
      <c r="T538" s="596">
        <v>4</v>
      </c>
      <c r="U538" s="596">
        <v>0</v>
      </c>
      <c r="V538" s="596">
        <v>0</v>
      </c>
      <c r="W538" s="603"/>
      <c r="X538" s="668">
        <v>160425</v>
      </c>
      <c r="Y538" s="596" t="s">
        <v>78</v>
      </c>
      <c r="Z538" s="596" t="s">
        <v>6396</v>
      </c>
      <c r="AA538" s="766"/>
      <c r="AB538" s="727" t="str">
        <f t="shared" si="86"/>
        <v>Unique</v>
      </c>
      <c r="AC538" s="603"/>
      <c r="AD538" s="603"/>
      <c r="AE538" s="603"/>
      <c r="AF538" s="603"/>
      <c r="AG538" s="603"/>
      <c r="AH538" s="603"/>
      <c r="AI538" s="603"/>
      <c r="AJ538" s="603"/>
      <c r="AK538" s="603"/>
      <c r="AL538" s="603"/>
      <c r="AM538" s="603"/>
      <c r="AN538" s="603"/>
      <c r="AO538" s="603"/>
      <c r="AP538" s="603"/>
      <c r="AQ538" s="603"/>
      <c r="AR538" s="603"/>
      <c r="AS538" s="603"/>
      <c r="AT538" s="603"/>
      <c r="AU538" s="603"/>
      <c r="AV538" s="603"/>
      <c r="AW538" s="603"/>
      <c r="AX538" s="603"/>
      <c r="AY538" s="603"/>
      <c r="AZ538" s="603"/>
      <c r="BA538" s="603"/>
      <c r="BB538" s="603"/>
      <c r="BC538" s="603"/>
      <c r="BD538" s="603"/>
      <c r="BE538" s="603"/>
      <c r="BF538" s="603"/>
      <c r="BG538" s="603"/>
      <c r="BH538" s="603"/>
      <c r="BI538" s="603"/>
      <c r="BJ538" s="603"/>
      <c r="BK538" s="603"/>
      <c r="BL538" s="603"/>
      <c r="BM538" s="603"/>
      <c r="BN538" s="603"/>
      <c r="BO538" s="603"/>
      <c r="BP538" s="603"/>
      <c r="BQ538" s="603"/>
      <c r="BR538" s="603"/>
      <c r="BS538" s="603"/>
      <c r="BT538" s="603"/>
      <c r="BU538" s="603"/>
      <c r="BV538" s="603"/>
      <c r="BW538" s="603"/>
      <c r="BX538" s="603"/>
      <c r="BY538" s="603"/>
      <c r="BZ538" s="603"/>
      <c r="CA538" s="603"/>
      <c r="CB538" s="603"/>
      <c r="CC538" s="603"/>
      <c r="CD538" s="603"/>
      <c r="CE538" s="603"/>
      <c r="CF538" s="603"/>
      <c r="CG538" s="603"/>
      <c r="CH538" s="603"/>
      <c r="CI538" s="603"/>
      <c r="CJ538" s="603"/>
      <c r="CK538" s="603"/>
    </row>
    <row r="539" spans="1:89" ht="14.25">
      <c r="A539" s="656" t="str">
        <f t="shared" si="85"/>
        <v>21_1_041021_A_p_sp.</v>
      </c>
      <c r="B539" s="681" t="s">
        <v>5746</v>
      </c>
      <c r="C539" s="681" t="s">
        <v>5747</v>
      </c>
      <c r="D539" s="680">
        <v>21</v>
      </c>
      <c r="E539" s="680">
        <v>1</v>
      </c>
      <c r="F539" s="680" t="s">
        <v>5755</v>
      </c>
      <c r="G539" s="680" t="s">
        <v>2461</v>
      </c>
      <c r="H539" s="680">
        <v>2021</v>
      </c>
      <c r="I539" s="681" t="s">
        <v>5729</v>
      </c>
      <c r="J539" s="681" t="str">
        <f t="shared" si="91"/>
        <v>A_p</v>
      </c>
      <c r="K539" s="679" t="s">
        <v>1810</v>
      </c>
      <c r="L539" s="681" t="s">
        <v>5723</v>
      </c>
      <c r="M539" s="681" t="s">
        <v>2422</v>
      </c>
      <c r="N539" s="661">
        <v>122</v>
      </c>
      <c r="O539" s="603"/>
      <c r="P539" s="662" t="s">
        <v>1163</v>
      </c>
      <c r="Q539" s="376" t="s">
        <v>1164</v>
      </c>
      <c r="R539" s="596" t="s">
        <v>2422</v>
      </c>
      <c r="S539" s="596">
        <v>1</v>
      </c>
      <c r="T539" s="596">
        <v>0</v>
      </c>
      <c r="U539" s="596">
        <v>1</v>
      </c>
      <c r="V539" s="596">
        <v>0</v>
      </c>
      <c r="W539" s="603"/>
      <c r="X539" s="668">
        <v>160425</v>
      </c>
      <c r="Y539" s="596" t="s">
        <v>78</v>
      </c>
      <c r="Z539" s="596" t="s">
        <v>6397</v>
      </c>
      <c r="AA539" s="766"/>
      <c r="AB539" s="727" t="str">
        <f t="shared" si="86"/>
        <v>Unique</v>
      </c>
      <c r="AC539" s="603"/>
      <c r="AD539" s="603"/>
      <c r="AE539" s="603"/>
      <c r="AF539" s="603"/>
      <c r="AG539" s="603"/>
      <c r="AH539" s="603"/>
      <c r="AI539" s="603"/>
      <c r="AJ539" s="603"/>
      <c r="AK539" s="603"/>
      <c r="AL539" s="603"/>
      <c r="AM539" s="603"/>
      <c r="AN539" s="603"/>
      <c r="AO539" s="603"/>
      <c r="AP539" s="603"/>
      <c r="AQ539" s="603"/>
      <c r="AR539" s="603"/>
      <c r="AS539" s="603"/>
      <c r="AT539" s="603"/>
      <c r="AU539" s="603"/>
      <c r="AV539" s="603"/>
      <c r="AW539" s="603"/>
      <c r="AX539" s="603"/>
      <c r="AY539" s="603"/>
      <c r="AZ539" s="603"/>
      <c r="BA539" s="603"/>
      <c r="BB539" s="603"/>
      <c r="BC539" s="603"/>
      <c r="BD539" s="603"/>
      <c r="BE539" s="603"/>
      <c r="BF539" s="603"/>
      <c r="BG539" s="603"/>
      <c r="BH539" s="603"/>
      <c r="BI539" s="603"/>
      <c r="BJ539" s="603"/>
      <c r="BK539" s="603"/>
      <c r="BL539" s="603"/>
      <c r="BM539" s="603"/>
      <c r="BN539" s="603"/>
      <c r="BO539" s="603"/>
      <c r="BP539" s="603"/>
      <c r="BQ539" s="603"/>
      <c r="BR539" s="603"/>
      <c r="BS539" s="603"/>
      <c r="BT539" s="603"/>
      <c r="BU539" s="603"/>
      <c r="BV539" s="603"/>
      <c r="BW539" s="603"/>
      <c r="BX539" s="603"/>
      <c r="BY539" s="603"/>
      <c r="BZ539" s="603"/>
      <c r="CA539" s="603"/>
      <c r="CB539" s="603"/>
      <c r="CC539" s="603"/>
      <c r="CD539" s="603"/>
      <c r="CE539" s="603"/>
      <c r="CF539" s="603"/>
      <c r="CG539" s="603"/>
      <c r="CH539" s="603"/>
      <c r="CI539" s="603"/>
      <c r="CJ539" s="603"/>
      <c r="CK539" s="603"/>
    </row>
    <row r="540" spans="1:89" ht="14.25">
      <c r="A540" s="656" t="str">
        <f t="shared" si="85"/>
        <v>21_1_041021_A_p_sp.sc</v>
      </c>
      <c r="B540" s="681" t="s">
        <v>5746</v>
      </c>
      <c r="C540" s="681" t="s">
        <v>5747</v>
      </c>
      <c r="D540" s="680">
        <v>21</v>
      </c>
      <c r="E540" s="680">
        <v>1</v>
      </c>
      <c r="F540" s="680" t="s">
        <v>5755</v>
      </c>
      <c r="G540" s="680" t="s">
        <v>2461</v>
      </c>
      <c r="H540" s="680">
        <v>2021</v>
      </c>
      <c r="I540" s="681" t="s">
        <v>5729</v>
      </c>
      <c r="J540" s="681" t="str">
        <f t="shared" si="91"/>
        <v>A_p</v>
      </c>
      <c r="K540" s="679" t="s">
        <v>1810</v>
      </c>
      <c r="L540" s="681" t="s">
        <v>5723</v>
      </c>
      <c r="M540" s="681" t="s">
        <v>2422</v>
      </c>
      <c r="N540" s="661">
        <v>122</v>
      </c>
      <c r="O540" s="603"/>
      <c r="P540" s="662" t="s">
        <v>509</v>
      </c>
      <c r="Q540" s="376" t="s">
        <v>510</v>
      </c>
      <c r="R540" s="596" t="s">
        <v>2422</v>
      </c>
      <c r="S540" s="596">
        <v>1</v>
      </c>
      <c r="T540" s="596">
        <v>1</v>
      </c>
      <c r="U540" s="596">
        <v>0</v>
      </c>
      <c r="V540" s="596">
        <v>0</v>
      </c>
      <c r="W540" s="603"/>
      <c r="X540" s="668">
        <v>160425</v>
      </c>
      <c r="Y540" s="596" t="s">
        <v>78</v>
      </c>
      <c r="Z540" s="596" t="s">
        <v>6398</v>
      </c>
      <c r="AA540" s="766"/>
      <c r="AB540" s="727" t="str">
        <f t="shared" si="86"/>
        <v>Unique</v>
      </c>
      <c r="AC540" s="603"/>
      <c r="AD540" s="603"/>
      <c r="AE540" s="603"/>
      <c r="AF540" s="603"/>
      <c r="AG540" s="603"/>
      <c r="AH540" s="603"/>
      <c r="AI540" s="603"/>
      <c r="AJ540" s="603"/>
      <c r="AK540" s="603"/>
      <c r="AL540" s="603"/>
      <c r="AM540" s="603"/>
      <c r="AN540" s="603"/>
      <c r="AO540" s="603"/>
      <c r="AP540" s="603"/>
      <c r="AQ540" s="603"/>
      <c r="AR540" s="603"/>
      <c r="AS540" s="603"/>
      <c r="AT540" s="603"/>
      <c r="AU540" s="603"/>
      <c r="AV540" s="603"/>
      <c r="AW540" s="603"/>
      <c r="AX540" s="603"/>
      <c r="AY540" s="603"/>
      <c r="AZ540" s="603"/>
      <c r="BA540" s="603"/>
      <c r="BB540" s="603"/>
      <c r="BC540" s="603"/>
      <c r="BD540" s="603"/>
      <c r="BE540" s="603"/>
      <c r="BF540" s="603"/>
      <c r="BG540" s="603"/>
      <c r="BH540" s="603"/>
      <c r="BI540" s="603"/>
      <c r="BJ540" s="603"/>
      <c r="BK540" s="603"/>
      <c r="BL540" s="603"/>
      <c r="BM540" s="603"/>
      <c r="BN540" s="603"/>
      <c r="BO540" s="603"/>
      <c r="BP540" s="603"/>
      <c r="BQ540" s="603"/>
      <c r="BR540" s="603"/>
      <c r="BS540" s="603"/>
      <c r="BT540" s="603"/>
      <c r="BU540" s="603"/>
      <c r="BV540" s="603"/>
      <c r="BW540" s="603"/>
      <c r="BX540" s="603"/>
      <c r="BY540" s="603"/>
      <c r="BZ540" s="603"/>
      <c r="CA540" s="603"/>
      <c r="CB540" s="603"/>
      <c r="CC540" s="603"/>
      <c r="CD540" s="603"/>
      <c r="CE540" s="603"/>
      <c r="CF540" s="603"/>
      <c r="CG540" s="603"/>
      <c r="CH540" s="603"/>
      <c r="CI540" s="603"/>
      <c r="CJ540" s="603"/>
      <c r="CK540" s="603"/>
    </row>
    <row r="541" spans="1:89" ht="14.25">
      <c r="A541" s="656" t="str">
        <f t="shared" si="85"/>
        <v>31_2_200921_V_p_sp.sc</v>
      </c>
      <c r="B541" s="675" t="s">
        <v>5736</v>
      </c>
      <c r="C541" s="675" t="s">
        <v>5737</v>
      </c>
      <c r="D541" s="674">
        <v>31</v>
      </c>
      <c r="E541" s="674">
        <v>2</v>
      </c>
      <c r="F541" s="674" t="s">
        <v>122</v>
      </c>
      <c r="G541" s="674" t="s">
        <v>5755</v>
      </c>
      <c r="H541" s="674">
        <v>2021</v>
      </c>
      <c r="I541" s="675" t="s">
        <v>5729</v>
      </c>
      <c r="J541" s="675" t="str">
        <f t="shared" si="91"/>
        <v>V_p</v>
      </c>
      <c r="K541" s="673" t="s">
        <v>5738</v>
      </c>
      <c r="L541" s="675" t="s">
        <v>5723</v>
      </c>
      <c r="M541" s="675" t="s">
        <v>100</v>
      </c>
      <c r="N541" s="661">
        <f>56+10+90+20+2</f>
        <v>178</v>
      </c>
      <c r="O541" s="603"/>
      <c r="P541" s="662" t="s">
        <v>509</v>
      </c>
      <c r="Q541" s="376" t="s">
        <v>510</v>
      </c>
      <c r="R541" s="596" t="s">
        <v>2422</v>
      </c>
      <c r="S541" s="596">
        <v>3</v>
      </c>
      <c r="T541" s="596">
        <v>3</v>
      </c>
      <c r="U541" s="596">
        <v>0</v>
      </c>
      <c r="V541" s="596">
        <v>0</v>
      </c>
      <c r="W541" s="603"/>
      <c r="X541" s="668">
        <v>160425</v>
      </c>
      <c r="Y541" s="596" t="s">
        <v>78</v>
      </c>
      <c r="Z541" s="596" t="s">
        <v>6399</v>
      </c>
      <c r="AA541" s="766"/>
      <c r="AB541" s="727" t="str">
        <f t="shared" si="86"/>
        <v>Unique</v>
      </c>
      <c r="AC541" s="603"/>
      <c r="AD541" s="603"/>
      <c r="AE541" s="603"/>
      <c r="AF541" s="603"/>
      <c r="AG541" s="603"/>
      <c r="AH541" s="603"/>
      <c r="AI541" s="603"/>
      <c r="AJ541" s="603"/>
      <c r="AK541" s="603"/>
      <c r="AL541" s="603"/>
      <c r="AM541" s="603"/>
      <c r="AN541" s="603"/>
      <c r="AO541" s="603"/>
      <c r="AP541" s="603"/>
      <c r="AQ541" s="603"/>
      <c r="AR541" s="603"/>
      <c r="AS541" s="603"/>
      <c r="AT541" s="603"/>
      <c r="AU541" s="603"/>
      <c r="AV541" s="603"/>
      <c r="AW541" s="603"/>
      <c r="AX541" s="603"/>
      <c r="AY541" s="603"/>
      <c r="AZ541" s="603"/>
      <c r="BA541" s="603"/>
      <c r="BB541" s="603"/>
      <c r="BC541" s="603"/>
      <c r="BD541" s="603"/>
      <c r="BE541" s="603"/>
      <c r="BF541" s="603"/>
      <c r="BG541" s="603"/>
      <c r="BH541" s="603"/>
      <c r="BI541" s="603"/>
      <c r="BJ541" s="603"/>
      <c r="BK541" s="603"/>
      <c r="BL541" s="603"/>
      <c r="BM541" s="603"/>
      <c r="BN541" s="603"/>
      <c r="BO541" s="603"/>
      <c r="BP541" s="603"/>
      <c r="BQ541" s="603"/>
      <c r="BR541" s="603"/>
      <c r="BS541" s="603"/>
      <c r="BT541" s="603"/>
      <c r="BU541" s="603"/>
      <c r="BV541" s="603"/>
      <c r="BW541" s="603"/>
      <c r="BX541" s="603"/>
      <c r="BY541" s="603"/>
      <c r="BZ541" s="603"/>
      <c r="CA541" s="603"/>
      <c r="CB541" s="603"/>
      <c r="CC541" s="603"/>
      <c r="CD541" s="603"/>
      <c r="CE541" s="603"/>
      <c r="CF541" s="603"/>
      <c r="CG541" s="603"/>
      <c r="CH541" s="603"/>
      <c r="CI541" s="603"/>
      <c r="CJ541" s="603"/>
      <c r="CK541" s="603"/>
    </row>
    <row r="542" spans="1:89" ht="14.25">
      <c r="A542" s="656" t="str">
        <f t="shared" si="85"/>
        <v>16_1_041021_N_p_sp.sc</v>
      </c>
      <c r="B542" s="678" t="s">
        <v>5742</v>
      </c>
      <c r="C542" s="678" t="s">
        <v>5743</v>
      </c>
      <c r="D542" s="677">
        <v>16</v>
      </c>
      <c r="E542" s="677">
        <v>1</v>
      </c>
      <c r="F542" s="677" t="s">
        <v>5755</v>
      </c>
      <c r="G542" s="677" t="s">
        <v>2461</v>
      </c>
      <c r="H542" s="677">
        <v>2021</v>
      </c>
      <c r="I542" s="678" t="s">
        <v>5729</v>
      </c>
      <c r="J542" s="678" t="str">
        <f t="shared" si="91"/>
        <v>N_p</v>
      </c>
      <c r="K542" s="676" t="s">
        <v>5744</v>
      </c>
      <c r="L542" s="678" t="s">
        <v>5723</v>
      </c>
      <c r="M542" s="678" t="s">
        <v>2911</v>
      </c>
      <c r="N542" s="661">
        <v>70</v>
      </c>
      <c r="O542" s="603"/>
      <c r="P542" s="662" t="s">
        <v>509</v>
      </c>
      <c r="Q542" s="376" t="s">
        <v>510</v>
      </c>
      <c r="R542" s="596" t="s">
        <v>2422</v>
      </c>
      <c r="S542" s="596">
        <v>3</v>
      </c>
      <c r="T542" s="596">
        <v>3</v>
      </c>
      <c r="U542" s="596">
        <v>0</v>
      </c>
      <c r="V542" s="596">
        <v>0</v>
      </c>
      <c r="W542" s="603"/>
      <c r="X542" s="668">
        <v>160425</v>
      </c>
      <c r="Y542" s="596" t="s">
        <v>78</v>
      </c>
      <c r="Z542" s="596" t="s">
        <v>6400</v>
      </c>
      <c r="AA542" s="766"/>
      <c r="AB542" s="727" t="str">
        <f t="shared" si="86"/>
        <v>Unique</v>
      </c>
      <c r="AC542" s="603"/>
      <c r="AD542" s="603"/>
      <c r="AE542" s="603"/>
      <c r="AF542" s="603"/>
      <c r="AG542" s="603"/>
      <c r="AH542" s="603"/>
      <c r="AI542" s="603"/>
      <c r="AJ542" s="603"/>
      <c r="AK542" s="603"/>
      <c r="AL542" s="603"/>
      <c r="AM542" s="603"/>
      <c r="AN542" s="603"/>
      <c r="AO542" s="603"/>
      <c r="AP542" s="603"/>
      <c r="AQ542" s="603"/>
      <c r="AR542" s="603"/>
      <c r="AS542" s="603"/>
      <c r="AT542" s="603"/>
      <c r="AU542" s="603"/>
      <c r="AV542" s="603"/>
      <c r="AW542" s="603"/>
      <c r="AX542" s="603"/>
      <c r="AY542" s="603"/>
      <c r="AZ542" s="603"/>
      <c r="BA542" s="603"/>
      <c r="BB542" s="603"/>
      <c r="BC542" s="603"/>
      <c r="BD542" s="603"/>
      <c r="BE542" s="603"/>
      <c r="BF542" s="603"/>
      <c r="BG542" s="603"/>
      <c r="BH542" s="603"/>
      <c r="BI542" s="603"/>
      <c r="BJ542" s="603"/>
      <c r="BK542" s="603"/>
      <c r="BL542" s="603"/>
      <c r="BM542" s="603"/>
      <c r="BN542" s="603"/>
      <c r="BO542" s="603"/>
      <c r="BP542" s="603"/>
      <c r="BQ542" s="603"/>
      <c r="BR542" s="603"/>
      <c r="BS542" s="603"/>
      <c r="BT542" s="603"/>
      <c r="BU542" s="603"/>
      <c r="BV542" s="603"/>
      <c r="BW542" s="603"/>
      <c r="BX542" s="603"/>
      <c r="BY542" s="603"/>
      <c r="BZ542" s="603"/>
      <c r="CA542" s="603"/>
      <c r="CB542" s="603"/>
      <c r="CC542" s="603"/>
      <c r="CD542" s="603"/>
      <c r="CE542" s="603"/>
      <c r="CF542" s="603"/>
      <c r="CG542" s="603"/>
      <c r="CH542" s="603"/>
      <c r="CI542" s="603"/>
      <c r="CJ542" s="603"/>
      <c r="CK542" s="603"/>
    </row>
    <row r="543" spans="1:89" ht="14.25">
      <c r="A543" s="656" t="str">
        <f t="shared" si="85"/>
        <v>14_1_200921_HAM_p_sp.</v>
      </c>
      <c r="B543" s="659" t="s">
        <v>5717</v>
      </c>
      <c r="C543" s="659" t="s">
        <v>5718</v>
      </c>
      <c r="D543" s="658">
        <v>14</v>
      </c>
      <c r="E543" s="658">
        <v>1</v>
      </c>
      <c r="F543" s="658" t="s">
        <v>122</v>
      </c>
      <c r="G543" s="658" t="s">
        <v>5755</v>
      </c>
      <c r="H543" s="658">
        <v>2021</v>
      </c>
      <c r="I543" s="659" t="s">
        <v>5729</v>
      </c>
      <c r="J543" s="659" t="str">
        <f t="shared" si="91"/>
        <v>HAM_p</v>
      </c>
      <c r="K543" s="657" t="s">
        <v>5722</v>
      </c>
      <c r="L543" s="659" t="s">
        <v>5723</v>
      </c>
      <c r="M543" s="659" t="s">
        <v>2422</v>
      </c>
      <c r="N543" s="661">
        <v>319</v>
      </c>
      <c r="O543" s="603"/>
      <c r="P543" s="662" t="s">
        <v>1163</v>
      </c>
      <c r="Q543" s="376" t="s">
        <v>1164</v>
      </c>
      <c r="R543" s="596" t="s">
        <v>2422</v>
      </c>
      <c r="S543" s="596">
        <v>1</v>
      </c>
      <c r="T543" s="596">
        <v>0</v>
      </c>
      <c r="U543" s="596">
        <v>1</v>
      </c>
      <c r="V543" s="596">
        <v>0</v>
      </c>
      <c r="W543" s="603"/>
      <c r="X543" s="668">
        <v>160425</v>
      </c>
      <c r="Y543" s="596" t="s">
        <v>78</v>
      </c>
      <c r="Z543" s="596" t="s">
        <v>6401</v>
      </c>
      <c r="AA543" s="766"/>
      <c r="AB543" s="727" t="str">
        <f t="shared" si="86"/>
        <v>Unique</v>
      </c>
      <c r="AC543" s="603"/>
      <c r="AD543" s="603"/>
      <c r="AE543" s="603"/>
      <c r="AF543" s="603"/>
      <c r="AG543" s="603"/>
      <c r="AH543" s="603"/>
      <c r="AI543" s="603"/>
      <c r="AJ543" s="603"/>
      <c r="AK543" s="603"/>
      <c r="AL543" s="603"/>
      <c r="AM543" s="603"/>
      <c r="AN543" s="603"/>
      <c r="AO543" s="603"/>
      <c r="AP543" s="603"/>
      <c r="AQ543" s="603"/>
      <c r="AR543" s="603"/>
      <c r="AS543" s="603"/>
      <c r="AT543" s="603"/>
      <c r="AU543" s="603"/>
      <c r="AV543" s="603"/>
      <c r="AW543" s="603"/>
      <c r="AX543" s="603"/>
      <c r="AY543" s="603"/>
      <c r="AZ543" s="603"/>
      <c r="BA543" s="603"/>
      <c r="BB543" s="603"/>
      <c r="BC543" s="603"/>
      <c r="BD543" s="603"/>
      <c r="BE543" s="603"/>
      <c r="BF543" s="603"/>
      <c r="BG543" s="603"/>
      <c r="BH543" s="603"/>
      <c r="BI543" s="603"/>
      <c r="BJ543" s="603"/>
      <c r="BK543" s="603"/>
      <c r="BL543" s="603"/>
      <c r="BM543" s="603"/>
      <c r="BN543" s="603"/>
      <c r="BO543" s="603"/>
      <c r="BP543" s="603"/>
      <c r="BQ543" s="603"/>
      <c r="BR543" s="603"/>
      <c r="BS543" s="603"/>
      <c r="BT543" s="603"/>
      <c r="BU543" s="603"/>
      <c r="BV543" s="603"/>
      <c r="BW543" s="603"/>
      <c r="BX543" s="603"/>
      <c r="BY543" s="603"/>
      <c r="BZ543" s="603"/>
      <c r="CA543" s="603"/>
      <c r="CB543" s="603"/>
      <c r="CC543" s="603"/>
      <c r="CD543" s="603"/>
      <c r="CE543" s="603"/>
      <c r="CF543" s="603"/>
      <c r="CG543" s="603"/>
      <c r="CH543" s="603"/>
      <c r="CI543" s="603"/>
      <c r="CJ543" s="603"/>
      <c r="CK543" s="603"/>
    </row>
    <row r="544" spans="1:89" ht="14.25">
      <c r="A544" s="656" t="str">
        <f t="shared" si="85"/>
        <v>14_1_200921_HAM_p_sp.sc</v>
      </c>
      <c r="B544" s="659" t="s">
        <v>5717</v>
      </c>
      <c r="C544" s="659" t="s">
        <v>5718</v>
      </c>
      <c r="D544" s="658">
        <v>14</v>
      </c>
      <c r="E544" s="658">
        <v>1</v>
      </c>
      <c r="F544" s="658" t="s">
        <v>122</v>
      </c>
      <c r="G544" s="658" t="s">
        <v>5755</v>
      </c>
      <c r="H544" s="658">
        <v>2021</v>
      </c>
      <c r="I544" s="659" t="s">
        <v>5729</v>
      </c>
      <c r="J544" s="659" t="str">
        <f t="shared" si="91"/>
        <v>HAM_p</v>
      </c>
      <c r="K544" s="657" t="s">
        <v>5722</v>
      </c>
      <c r="L544" s="659" t="s">
        <v>5723</v>
      </c>
      <c r="M544" s="659" t="s">
        <v>2422</v>
      </c>
      <c r="N544" s="661">
        <v>319</v>
      </c>
      <c r="O544" s="603"/>
      <c r="P544" s="662" t="s">
        <v>509</v>
      </c>
      <c r="Q544" s="376" t="s">
        <v>510</v>
      </c>
      <c r="R544" s="596" t="s">
        <v>2422</v>
      </c>
      <c r="S544" s="596">
        <v>3</v>
      </c>
      <c r="T544" s="596">
        <v>3</v>
      </c>
      <c r="U544" s="596">
        <v>0</v>
      </c>
      <c r="V544" s="596">
        <v>0</v>
      </c>
      <c r="W544" s="603"/>
      <c r="X544" s="668">
        <v>160425</v>
      </c>
      <c r="Y544" s="596" t="s">
        <v>78</v>
      </c>
      <c r="Z544" s="596" t="s">
        <v>6402</v>
      </c>
      <c r="AA544" s="766"/>
      <c r="AB544" s="727" t="str">
        <f t="shared" si="86"/>
        <v>Unique</v>
      </c>
      <c r="AC544" s="603"/>
      <c r="AD544" s="603"/>
      <c r="AE544" s="603"/>
      <c r="AF544" s="603"/>
      <c r="AG544" s="603"/>
      <c r="AH544" s="603"/>
      <c r="AI544" s="603"/>
      <c r="AJ544" s="603"/>
      <c r="AK544" s="603"/>
      <c r="AL544" s="603"/>
      <c r="AM544" s="603"/>
      <c r="AN544" s="603"/>
      <c r="AO544" s="603"/>
      <c r="AP544" s="603"/>
      <c r="AQ544" s="603"/>
      <c r="AR544" s="603"/>
      <c r="AS544" s="603"/>
      <c r="AT544" s="603"/>
      <c r="AU544" s="603"/>
      <c r="AV544" s="603"/>
      <c r="AW544" s="603"/>
      <c r="AX544" s="603"/>
      <c r="AY544" s="603"/>
      <c r="AZ544" s="603"/>
      <c r="BA544" s="603"/>
      <c r="BB544" s="603"/>
      <c r="BC544" s="603"/>
      <c r="BD544" s="603"/>
      <c r="BE544" s="603"/>
      <c r="BF544" s="603"/>
      <c r="BG544" s="603"/>
      <c r="BH544" s="603"/>
      <c r="BI544" s="603"/>
      <c r="BJ544" s="603"/>
      <c r="BK544" s="603"/>
      <c r="BL544" s="603"/>
      <c r="BM544" s="603"/>
      <c r="BN544" s="603"/>
      <c r="BO544" s="603"/>
      <c r="BP544" s="603"/>
      <c r="BQ544" s="603"/>
      <c r="BR544" s="603"/>
      <c r="BS544" s="603"/>
      <c r="BT544" s="603"/>
      <c r="BU544" s="603"/>
      <c r="BV544" s="603"/>
      <c r="BW544" s="603"/>
      <c r="BX544" s="603"/>
      <c r="BY544" s="603"/>
      <c r="BZ544" s="603"/>
      <c r="CA544" s="603"/>
      <c r="CB544" s="603"/>
      <c r="CC544" s="603"/>
      <c r="CD544" s="603"/>
      <c r="CE544" s="603"/>
      <c r="CF544" s="603"/>
      <c r="CG544" s="603"/>
      <c r="CH544" s="603"/>
      <c r="CI544" s="603"/>
      <c r="CJ544" s="603"/>
      <c r="CK544" s="603"/>
    </row>
    <row r="545" spans="1:89" ht="14.25">
      <c r="A545" s="656" t="str">
        <f t="shared" si="85"/>
        <v>29_1_041021_G_p_sp.sc</v>
      </c>
      <c r="B545" s="695" t="s">
        <v>5789</v>
      </c>
      <c r="C545" s="695" t="s">
        <v>5790</v>
      </c>
      <c r="D545" s="694">
        <v>29</v>
      </c>
      <c r="E545" s="694">
        <v>1</v>
      </c>
      <c r="F545" s="694" t="s">
        <v>5755</v>
      </c>
      <c r="G545" s="694" t="s">
        <v>2461</v>
      </c>
      <c r="H545" s="694">
        <v>2021</v>
      </c>
      <c r="I545" s="695" t="s">
        <v>5729</v>
      </c>
      <c r="J545" s="695" t="str">
        <f t="shared" si="91"/>
        <v>G_p</v>
      </c>
      <c r="K545" s="693" t="s">
        <v>5791</v>
      </c>
      <c r="L545" s="695" t="s">
        <v>5723</v>
      </c>
      <c r="M545" s="695" t="s">
        <v>2422</v>
      </c>
      <c r="N545" s="661">
        <v>102</v>
      </c>
      <c r="O545" s="603"/>
      <c r="P545" s="662" t="s">
        <v>509</v>
      </c>
      <c r="Q545" s="376" t="s">
        <v>510</v>
      </c>
      <c r="R545" s="596" t="s">
        <v>2422</v>
      </c>
      <c r="S545" s="596">
        <v>3</v>
      </c>
      <c r="T545" s="596">
        <v>3</v>
      </c>
      <c r="U545" s="596">
        <v>0</v>
      </c>
      <c r="V545" s="596">
        <v>0</v>
      </c>
      <c r="W545" s="603"/>
      <c r="X545" s="668">
        <v>160425</v>
      </c>
      <c r="Y545" s="596" t="s">
        <v>78</v>
      </c>
      <c r="Z545" s="596" t="s">
        <v>6403</v>
      </c>
      <c r="AA545" s="766"/>
      <c r="AB545" s="727" t="str">
        <f t="shared" si="86"/>
        <v>Unique</v>
      </c>
      <c r="AC545" s="603"/>
      <c r="AD545" s="603"/>
      <c r="AE545" s="603"/>
      <c r="AF545" s="603"/>
      <c r="AG545" s="603"/>
      <c r="AH545" s="603"/>
      <c r="AI545" s="603"/>
      <c r="AJ545" s="603"/>
      <c r="AK545" s="603"/>
      <c r="AL545" s="603"/>
      <c r="AM545" s="603"/>
      <c r="AN545" s="603"/>
      <c r="AO545" s="603"/>
      <c r="AP545" s="603"/>
      <c r="AQ545" s="603"/>
      <c r="AR545" s="603"/>
      <c r="AS545" s="603"/>
      <c r="AT545" s="603"/>
      <c r="AU545" s="603"/>
      <c r="AV545" s="603"/>
      <c r="AW545" s="603"/>
      <c r="AX545" s="603"/>
      <c r="AY545" s="603"/>
      <c r="AZ545" s="603"/>
      <c r="BA545" s="603"/>
      <c r="BB545" s="603"/>
      <c r="BC545" s="603"/>
      <c r="BD545" s="603"/>
      <c r="BE545" s="603"/>
      <c r="BF545" s="603"/>
      <c r="BG545" s="603"/>
      <c r="BH545" s="603"/>
      <c r="BI545" s="603"/>
      <c r="BJ545" s="603"/>
      <c r="BK545" s="603"/>
      <c r="BL545" s="603"/>
      <c r="BM545" s="603"/>
      <c r="BN545" s="603"/>
      <c r="BO545" s="603"/>
      <c r="BP545" s="603"/>
      <c r="BQ545" s="603"/>
      <c r="BR545" s="603"/>
      <c r="BS545" s="603"/>
      <c r="BT545" s="603"/>
      <c r="BU545" s="603"/>
      <c r="BV545" s="603"/>
      <c r="BW545" s="603"/>
      <c r="BX545" s="603"/>
      <c r="BY545" s="603"/>
      <c r="BZ545" s="603"/>
      <c r="CA545" s="603"/>
      <c r="CB545" s="603"/>
      <c r="CC545" s="603"/>
      <c r="CD545" s="603"/>
      <c r="CE545" s="603"/>
      <c r="CF545" s="603"/>
      <c r="CG545" s="603"/>
      <c r="CH545" s="603"/>
      <c r="CI545" s="603"/>
      <c r="CJ545" s="603"/>
      <c r="CK545" s="603"/>
    </row>
    <row r="546" spans="1:89" ht="14.25">
      <c r="A546" s="656" t="str">
        <f t="shared" si="85"/>
        <v>29_1_120721_G_p_sp.sc</v>
      </c>
      <c r="B546" s="695" t="s">
        <v>5789</v>
      </c>
      <c r="C546" s="695" t="s">
        <v>5790</v>
      </c>
      <c r="D546" s="694">
        <v>29</v>
      </c>
      <c r="E546" s="694">
        <v>1</v>
      </c>
      <c r="F546" s="694" t="s">
        <v>5719</v>
      </c>
      <c r="G546" s="694" t="s">
        <v>5720</v>
      </c>
      <c r="H546" s="694">
        <v>2021</v>
      </c>
      <c r="I546" s="695" t="s">
        <v>5729</v>
      </c>
      <c r="J546" s="695" t="str">
        <f t="shared" si="91"/>
        <v>G_p</v>
      </c>
      <c r="K546" s="693" t="s">
        <v>5791</v>
      </c>
      <c r="L546" s="695" t="s">
        <v>5723</v>
      </c>
      <c r="M546" s="695" t="s">
        <v>2422</v>
      </c>
      <c r="N546" s="661">
        <v>67</v>
      </c>
      <c r="O546" s="603"/>
      <c r="P546" s="662" t="s">
        <v>509</v>
      </c>
      <c r="Q546" s="376" t="s">
        <v>510</v>
      </c>
      <c r="R546" s="596" t="s">
        <v>2422</v>
      </c>
      <c r="S546" s="596">
        <v>4</v>
      </c>
      <c r="T546" s="596">
        <v>4</v>
      </c>
      <c r="U546" s="596">
        <v>0</v>
      </c>
      <c r="V546" s="596">
        <v>0</v>
      </c>
      <c r="W546" s="603"/>
      <c r="X546" s="668">
        <v>160425</v>
      </c>
      <c r="Y546" s="596" t="s">
        <v>78</v>
      </c>
      <c r="Z546" s="596" t="s">
        <v>6404</v>
      </c>
      <c r="AA546" s="766"/>
      <c r="AB546" s="727" t="str">
        <f t="shared" si="86"/>
        <v>Unique</v>
      </c>
      <c r="AC546" s="603"/>
      <c r="AD546" s="603"/>
      <c r="AE546" s="603"/>
      <c r="AF546" s="603"/>
      <c r="AG546" s="603"/>
      <c r="AH546" s="603"/>
      <c r="AI546" s="603"/>
      <c r="AJ546" s="603"/>
      <c r="AK546" s="603"/>
      <c r="AL546" s="603"/>
      <c r="AM546" s="603"/>
      <c r="AN546" s="603"/>
      <c r="AO546" s="603"/>
      <c r="AP546" s="603"/>
      <c r="AQ546" s="603"/>
      <c r="AR546" s="603"/>
      <c r="AS546" s="603"/>
      <c r="AT546" s="603"/>
      <c r="AU546" s="603"/>
      <c r="AV546" s="603"/>
      <c r="AW546" s="603"/>
      <c r="AX546" s="603"/>
      <c r="AY546" s="603"/>
      <c r="AZ546" s="603"/>
      <c r="BA546" s="603"/>
      <c r="BB546" s="603"/>
      <c r="BC546" s="603"/>
      <c r="BD546" s="603"/>
      <c r="BE546" s="603"/>
      <c r="BF546" s="603"/>
      <c r="BG546" s="603"/>
      <c r="BH546" s="603"/>
      <c r="BI546" s="603"/>
      <c r="BJ546" s="603"/>
      <c r="BK546" s="603"/>
      <c r="BL546" s="603"/>
      <c r="BM546" s="603"/>
      <c r="BN546" s="603"/>
      <c r="BO546" s="603"/>
      <c r="BP546" s="603"/>
      <c r="BQ546" s="603"/>
      <c r="BR546" s="603"/>
      <c r="BS546" s="603"/>
      <c r="BT546" s="603"/>
      <c r="BU546" s="603"/>
      <c r="BV546" s="603"/>
      <c r="BW546" s="603"/>
      <c r="BX546" s="603"/>
      <c r="BY546" s="603"/>
      <c r="BZ546" s="603"/>
      <c r="CA546" s="603"/>
      <c r="CB546" s="603"/>
      <c r="CC546" s="603"/>
      <c r="CD546" s="603"/>
      <c r="CE546" s="603"/>
      <c r="CF546" s="603"/>
      <c r="CG546" s="603"/>
      <c r="CH546" s="603"/>
      <c r="CI546" s="603"/>
      <c r="CJ546" s="603"/>
      <c r="CK546" s="603"/>
    </row>
    <row r="547" spans="1:89" ht="14.25">
      <c r="A547" s="656" t="str">
        <f t="shared" si="85"/>
        <v>12_1_041021_HE_p_sp.sc</v>
      </c>
      <c r="B547" s="672" t="s">
        <v>5732</v>
      </c>
      <c r="C547" s="672" t="s">
        <v>5733</v>
      </c>
      <c r="D547" s="670">
        <v>12</v>
      </c>
      <c r="E547" s="670">
        <v>1</v>
      </c>
      <c r="F547" s="670" t="s">
        <v>5755</v>
      </c>
      <c r="G547" s="670" t="s">
        <v>2461</v>
      </c>
      <c r="H547" s="670">
        <v>2021</v>
      </c>
      <c r="I547" s="672" t="s">
        <v>5729</v>
      </c>
      <c r="J547" s="672" t="str">
        <f t="shared" si="91"/>
        <v>HE_p</v>
      </c>
      <c r="K547" s="669" t="s">
        <v>5734</v>
      </c>
      <c r="L547" s="672" t="s">
        <v>5723</v>
      </c>
      <c r="M547" s="672" t="s">
        <v>2422</v>
      </c>
      <c r="N547" s="661">
        <v>47</v>
      </c>
      <c r="O547" s="603"/>
      <c r="P547" s="662" t="s">
        <v>509</v>
      </c>
      <c r="Q547" s="376" t="s">
        <v>510</v>
      </c>
      <c r="R547" s="596" t="s">
        <v>2422</v>
      </c>
      <c r="S547" s="596">
        <v>1</v>
      </c>
      <c r="T547" s="596">
        <v>1</v>
      </c>
      <c r="U547" s="596">
        <v>0</v>
      </c>
      <c r="V547" s="596">
        <v>0</v>
      </c>
      <c r="W547" s="603"/>
      <c r="X547" s="668">
        <v>160425</v>
      </c>
      <c r="Y547" s="596" t="s">
        <v>78</v>
      </c>
      <c r="Z547" s="596" t="s">
        <v>6405</v>
      </c>
      <c r="AA547" s="766"/>
      <c r="AB547" s="727" t="str">
        <f t="shared" si="86"/>
        <v>Unique</v>
      </c>
      <c r="AC547" s="603"/>
      <c r="AD547" s="603"/>
      <c r="AE547" s="603"/>
      <c r="AF547" s="603"/>
      <c r="AG547" s="603"/>
      <c r="AH547" s="603"/>
      <c r="AI547" s="603"/>
      <c r="AJ547" s="603"/>
      <c r="AK547" s="603"/>
      <c r="AL547" s="603"/>
      <c r="AM547" s="603"/>
      <c r="AN547" s="603"/>
      <c r="AO547" s="603"/>
      <c r="AP547" s="603"/>
      <c r="AQ547" s="603"/>
      <c r="AR547" s="603"/>
      <c r="AS547" s="603"/>
      <c r="AT547" s="603"/>
      <c r="AU547" s="603"/>
      <c r="AV547" s="603"/>
      <c r="AW547" s="603"/>
      <c r="AX547" s="603"/>
      <c r="AY547" s="603"/>
      <c r="AZ547" s="603"/>
      <c r="BA547" s="603"/>
      <c r="BB547" s="603"/>
      <c r="BC547" s="603"/>
      <c r="BD547" s="603"/>
      <c r="BE547" s="603"/>
      <c r="BF547" s="603"/>
      <c r="BG547" s="603"/>
      <c r="BH547" s="603"/>
      <c r="BI547" s="603"/>
      <c r="BJ547" s="603"/>
      <c r="BK547" s="603"/>
      <c r="BL547" s="603"/>
      <c r="BM547" s="603"/>
      <c r="BN547" s="603"/>
      <c r="BO547" s="603"/>
      <c r="BP547" s="603"/>
      <c r="BQ547" s="603"/>
      <c r="BR547" s="603"/>
      <c r="BS547" s="603"/>
      <c r="BT547" s="603"/>
      <c r="BU547" s="603"/>
      <c r="BV547" s="603"/>
      <c r="BW547" s="603"/>
      <c r="BX547" s="603"/>
      <c r="BY547" s="603"/>
      <c r="BZ547" s="603"/>
      <c r="CA547" s="603"/>
      <c r="CB547" s="603"/>
      <c r="CC547" s="603"/>
      <c r="CD547" s="603"/>
      <c r="CE547" s="603"/>
      <c r="CF547" s="603"/>
      <c r="CG547" s="603"/>
      <c r="CH547" s="603"/>
      <c r="CI547" s="603"/>
      <c r="CJ547" s="603"/>
      <c r="CK547" s="603"/>
    </row>
    <row r="548" spans="1:89" ht="14.25">
      <c r="A548" s="656" t="str">
        <f t="shared" si="85"/>
        <v>31_1_041021_HO_p_sp.sc</v>
      </c>
      <c r="B548" s="684" t="s">
        <v>5751</v>
      </c>
      <c r="C548" s="684" t="s">
        <v>5752</v>
      </c>
      <c r="D548" s="683">
        <v>31</v>
      </c>
      <c r="E548" s="683">
        <v>1</v>
      </c>
      <c r="F548" s="683" t="s">
        <v>5755</v>
      </c>
      <c r="G548" s="683" t="s">
        <v>2461</v>
      </c>
      <c r="H548" s="683">
        <v>2021</v>
      </c>
      <c r="I548" s="684" t="s">
        <v>5729</v>
      </c>
      <c r="J548" s="684" t="str">
        <f t="shared" si="91"/>
        <v>HO_p</v>
      </c>
      <c r="K548" s="682" t="s">
        <v>5753</v>
      </c>
      <c r="L548" s="684" t="s">
        <v>5723</v>
      </c>
      <c r="M548" s="684" t="s">
        <v>2422</v>
      </c>
      <c r="N548" s="661">
        <f>6+9+6+5+7+4+2+4+3</f>
        <v>46</v>
      </c>
      <c r="O548" s="603"/>
      <c r="P548" s="662" t="s">
        <v>509</v>
      </c>
      <c r="Q548" s="376" t="s">
        <v>510</v>
      </c>
      <c r="R548" s="596" t="s">
        <v>2422</v>
      </c>
      <c r="S548" s="596">
        <v>1</v>
      </c>
      <c r="T548" s="596">
        <v>1</v>
      </c>
      <c r="U548" s="596">
        <v>0</v>
      </c>
      <c r="V548" s="596">
        <v>0</v>
      </c>
      <c r="W548" s="603"/>
      <c r="X548" s="668">
        <v>160425</v>
      </c>
      <c r="Y548" s="596" t="s">
        <v>78</v>
      </c>
      <c r="Z548" s="596" t="s">
        <v>6406</v>
      </c>
      <c r="AA548" s="766"/>
      <c r="AB548" s="727" t="str">
        <f t="shared" si="86"/>
        <v>Unique</v>
      </c>
      <c r="AC548" s="603"/>
      <c r="AD548" s="603"/>
      <c r="AE548" s="603"/>
      <c r="AF548" s="603"/>
      <c r="AG548" s="603"/>
      <c r="AH548" s="603"/>
      <c r="AI548" s="603"/>
      <c r="AJ548" s="603"/>
      <c r="AK548" s="603"/>
      <c r="AL548" s="603"/>
      <c r="AM548" s="603"/>
      <c r="AN548" s="603"/>
      <c r="AO548" s="603"/>
      <c r="AP548" s="603"/>
      <c r="AQ548" s="603"/>
      <c r="AR548" s="603"/>
      <c r="AS548" s="603"/>
      <c r="AT548" s="603"/>
      <c r="AU548" s="603"/>
      <c r="AV548" s="603"/>
      <c r="AW548" s="603"/>
      <c r="AX548" s="603"/>
      <c r="AY548" s="603"/>
      <c r="AZ548" s="603"/>
      <c r="BA548" s="603"/>
      <c r="BB548" s="603"/>
      <c r="BC548" s="603"/>
      <c r="BD548" s="603"/>
      <c r="BE548" s="603"/>
      <c r="BF548" s="603"/>
      <c r="BG548" s="603"/>
      <c r="BH548" s="603"/>
      <c r="BI548" s="603"/>
      <c r="BJ548" s="603"/>
      <c r="BK548" s="603"/>
      <c r="BL548" s="603"/>
      <c r="BM548" s="603"/>
      <c r="BN548" s="603"/>
      <c r="BO548" s="603"/>
      <c r="BP548" s="603"/>
      <c r="BQ548" s="603"/>
      <c r="BR548" s="603"/>
      <c r="BS548" s="603"/>
      <c r="BT548" s="603"/>
      <c r="BU548" s="603"/>
      <c r="BV548" s="603"/>
      <c r="BW548" s="603"/>
      <c r="BX548" s="603"/>
      <c r="BY548" s="603"/>
      <c r="BZ548" s="603"/>
      <c r="CA548" s="603"/>
      <c r="CB548" s="603"/>
      <c r="CC548" s="603"/>
      <c r="CD548" s="603"/>
      <c r="CE548" s="603"/>
      <c r="CF548" s="603"/>
      <c r="CG548" s="603"/>
      <c r="CH548" s="603"/>
      <c r="CI548" s="603"/>
      <c r="CJ548" s="603"/>
      <c r="CK548" s="603"/>
    </row>
    <row r="549" spans="1:89" ht="14.25">
      <c r="A549" s="656" t="str">
        <f t="shared" si="85"/>
        <v>5_1_041021_HAC_p_sp.sc</v>
      </c>
      <c r="B549" s="666" t="s">
        <v>5726</v>
      </c>
      <c r="C549" s="666" t="s">
        <v>5727</v>
      </c>
      <c r="D549" s="665">
        <v>5</v>
      </c>
      <c r="E549" s="665">
        <v>1</v>
      </c>
      <c r="F549" s="665" t="s">
        <v>5755</v>
      </c>
      <c r="G549" s="665" t="s">
        <v>2461</v>
      </c>
      <c r="H549" s="665">
        <v>2021</v>
      </c>
      <c r="I549" s="666" t="s">
        <v>5729</v>
      </c>
      <c r="J549" s="666" t="str">
        <f t="shared" si="91"/>
        <v>HAC_p</v>
      </c>
      <c r="K549" s="664" t="s">
        <v>5730</v>
      </c>
      <c r="L549" s="666" t="s">
        <v>5723</v>
      </c>
      <c r="M549" s="666" t="s">
        <v>2422</v>
      </c>
      <c r="N549" s="661">
        <v>42</v>
      </c>
      <c r="O549" s="603"/>
      <c r="P549" s="662" t="s">
        <v>509</v>
      </c>
      <c r="Q549" s="376" t="s">
        <v>510</v>
      </c>
      <c r="R549" s="596" t="s">
        <v>2422</v>
      </c>
      <c r="S549" s="596">
        <v>2</v>
      </c>
      <c r="T549" s="596">
        <v>2</v>
      </c>
      <c r="U549" s="596">
        <v>0</v>
      </c>
      <c r="V549" s="596">
        <v>0</v>
      </c>
      <c r="W549" s="603"/>
      <c r="X549" s="668">
        <v>160425</v>
      </c>
      <c r="Y549" s="596" t="s">
        <v>78</v>
      </c>
      <c r="Z549" s="596" t="s">
        <v>6407</v>
      </c>
      <c r="AA549" s="766"/>
      <c r="AB549" s="727" t="str">
        <f t="shared" si="86"/>
        <v>Unique</v>
      </c>
      <c r="AC549" s="603"/>
      <c r="AD549" s="603"/>
      <c r="AE549" s="603"/>
      <c r="AF549" s="603"/>
      <c r="AG549" s="603"/>
      <c r="AH549" s="603"/>
      <c r="AI549" s="603"/>
      <c r="AJ549" s="603"/>
      <c r="AK549" s="603"/>
      <c r="AL549" s="603"/>
      <c r="AM549" s="603"/>
      <c r="AN549" s="603"/>
      <c r="AO549" s="603"/>
      <c r="AP549" s="603"/>
      <c r="AQ549" s="603"/>
      <c r="AR549" s="603"/>
      <c r="AS549" s="603"/>
      <c r="AT549" s="603"/>
      <c r="AU549" s="603"/>
      <c r="AV549" s="603"/>
      <c r="AW549" s="603"/>
      <c r="AX549" s="603"/>
      <c r="AY549" s="603"/>
      <c r="AZ549" s="603"/>
      <c r="BA549" s="603"/>
      <c r="BB549" s="603"/>
      <c r="BC549" s="603"/>
      <c r="BD549" s="603"/>
      <c r="BE549" s="603"/>
      <c r="BF549" s="603"/>
      <c r="BG549" s="603"/>
      <c r="BH549" s="603"/>
      <c r="BI549" s="603"/>
      <c r="BJ549" s="603"/>
      <c r="BK549" s="603"/>
      <c r="BL549" s="603"/>
      <c r="BM549" s="603"/>
      <c r="BN549" s="603"/>
      <c r="BO549" s="603"/>
      <c r="BP549" s="603"/>
      <c r="BQ549" s="603"/>
      <c r="BR549" s="603"/>
      <c r="BS549" s="603"/>
      <c r="BT549" s="603"/>
      <c r="BU549" s="603"/>
      <c r="BV549" s="603"/>
      <c r="BW549" s="603"/>
      <c r="BX549" s="603"/>
      <c r="BY549" s="603"/>
      <c r="BZ549" s="603"/>
      <c r="CA549" s="603"/>
      <c r="CB549" s="603"/>
      <c r="CC549" s="603"/>
      <c r="CD549" s="603"/>
      <c r="CE549" s="603"/>
      <c r="CF549" s="603"/>
      <c r="CG549" s="603"/>
      <c r="CH549" s="603"/>
      <c r="CI549" s="603"/>
      <c r="CJ549" s="603"/>
      <c r="CK549" s="603"/>
    </row>
    <row r="550" spans="1:89" ht="14.25">
      <c r="A550" s="656" t="str">
        <f t="shared" si="85"/>
        <v>16_1_120721_N_p_sp.sc</v>
      </c>
      <c r="B550" s="678" t="s">
        <v>5742</v>
      </c>
      <c r="C550" s="678" t="s">
        <v>5743</v>
      </c>
      <c r="D550" s="677">
        <v>16</v>
      </c>
      <c r="E550" s="677">
        <v>1</v>
      </c>
      <c r="F550" s="677" t="s">
        <v>5719</v>
      </c>
      <c r="G550" s="677" t="s">
        <v>5720</v>
      </c>
      <c r="H550" s="677">
        <v>2021</v>
      </c>
      <c r="I550" s="678" t="s">
        <v>5729</v>
      </c>
      <c r="J550" s="678" t="str">
        <f t="shared" si="91"/>
        <v>N_p</v>
      </c>
      <c r="K550" s="676" t="s">
        <v>5744</v>
      </c>
      <c r="L550" s="678" t="s">
        <v>5723</v>
      </c>
      <c r="M550" s="678" t="s">
        <v>5834</v>
      </c>
      <c r="N550" s="661">
        <v>101</v>
      </c>
      <c r="O550" s="603"/>
      <c r="P550" s="662" t="s">
        <v>509</v>
      </c>
      <c r="Q550" s="376" t="s">
        <v>510</v>
      </c>
      <c r="R550" s="596" t="s">
        <v>2422</v>
      </c>
      <c r="S550" s="596">
        <v>18</v>
      </c>
      <c r="T550" s="596">
        <v>18</v>
      </c>
      <c r="U550" s="596">
        <v>0</v>
      </c>
      <c r="V550" s="596">
        <v>0</v>
      </c>
      <c r="W550" s="603"/>
      <c r="X550" s="668">
        <v>160425</v>
      </c>
      <c r="Y550" s="596" t="s">
        <v>78</v>
      </c>
      <c r="Z550" s="596" t="s">
        <v>6408</v>
      </c>
      <c r="AA550" s="766"/>
      <c r="AB550" s="727" t="str">
        <f t="shared" si="86"/>
        <v>Unique</v>
      </c>
      <c r="AC550" s="603"/>
      <c r="AD550" s="603"/>
      <c r="AE550" s="603"/>
      <c r="AF550" s="603"/>
      <c r="AG550" s="603"/>
      <c r="AH550" s="603"/>
      <c r="AI550" s="603"/>
      <c r="AJ550" s="603"/>
      <c r="AK550" s="603"/>
      <c r="AL550" s="603"/>
      <c r="AM550" s="603"/>
      <c r="AN550" s="603"/>
      <c r="AO550" s="603"/>
      <c r="AP550" s="603"/>
      <c r="AQ550" s="603"/>
      <c r="AR550" s="603"/>
      <c r="AS550" s="603"/>
      <c r="AT550" s="603"/>
      <c r="AU550" s="603"/>
      <c r="AV550" s="603"/>
      <c r="AW550" s="603"/>
      <c r="AX550" s="603"/>
      <c r="AY550" s="603"/>
      <c r="AZ550" s="603"/>
      <c r="BA550" s="603"/>
      <c r="BB550" s="603"/>
      <c r="BC550" s="603"/>
      <c r="BD550" s="603"/>
      <c r="BE550" s="603"/>
      <c r="BF550" s="603"/>
      <c r="BG550" s="603"/>
      <c r="BH550" s="603"/>
      <c r="BI550" s="603"/>
      <c r="BJ550" s="603"/>
      <c r="BK550" s="603"/>
      <c r="BL550" s="603"/>
      <c r="BM550" s="603"/>
      <c r="BN550" s="603"/>
      <c r="BO550" s="603"/>
      <c r="BP550" s="603"/>
      <c r="BQ550" s="603"/>
      <c r="BR550" s="603"/>
      <c r="BS550" s="603"/>
      <c r="BT550" s="603"/>
      <c r="BU550" s="603"/>
      <c r="BV550" s="603"/>
      <c r="BW550" s="603"/>
      <c r="BX550" s="603"/>
      <c r="BY550" s="603"/>
      <c r="BZ550" s="603"/>
      <c r="CA550" s="603"/>
      <c r="CB550" s="603"/>
      <c r="CC550" s="603"/>
      <c r="CD550" s="603"/>
      <c r="CE550" s="603"/>
      <c r="CF550" s="603"/>
      <c r="CG550" s="603"/>
      <c r="CH550" s="603"/>
      <c r="CI550" s="603"/>
      <c r="CJ550" s="603"/>
      <c r="CK550" s="603"/>
    </row>
    <row r="551" spans="1:89" ht="14.25">
      <c r="A551" s="656" t="str">
        <f t="shared" si="85"/>
        <v>16_1_200921_N_p_sp.sc</v>
      </c>
      <c r="B551" s="678" t="s">
        <v>5742</v>
      </c>
      <c r="C551" s="678" t="s">
        <v>5743</v>
      </c>
      <c r="D551" s="677">
        <v>16</v>
      </c>
      <c r="E551" s="677">
        <v>1</v>
      </c>
      <c r="F551" s="677" t="s">
        <v>122</v>
      </c>
      <c r="G551" s="677" t="s">
        <v>5755</v>
      </c>
      <c r="H551" s="677">
        <v>2021</v>
      </c>
      <c r="I551" s="678" t="s">
        <v>5729</v>
      </c>
      <c r="J551" s="678" t="str">
        <f t="shared" si="91"/>
        <v>N_p</v>
      </c>
      <c r="K551" s="676" t="s">
        <v>5744</v>
      </c>
      <c r="L551" s="678" t="s">
        <v>5723</v>
      </c>
      <c r="M551" s="678" t="s">
        <v>2422</v>
      </c>
      <c r="N551" s="661">
        <f>100+100+74</f>
        <v>274</v>
      </c>
      <c r="O551" s="603"/>
      <c r="P551" s="662" t="s">
        <v>509</v>
      </c>
      <c r="Q551" s="376" t="s">
        <v>510</v>
      </c>
      <c r="R551" s="596" t="s">
        <v>2422</v>
      </c>
      <c r="S551" s="596">
        <v>12</v>
      </c>
      <c r="T551" s="596">
        <v>12</v>
      </c>
      <c r="U551" s="596">
        <v>0</v>
      </c>
      <c r="V551" s="596">
        <v>0</v>
      </c>
      <c r="W551" s="603"/>
      <c r="X551" s="668">
        <v>160425</v>
      </c>
      <c r="Y551" s="596" t="s">
        <v>78</v>
      </c>
      <c r="Z551" s="596" t="s">
        <v>6409</v>
      </c>
      <c r="AA551" s="766"/>
      <c r="AB551" s="727" t="str">
        <f t="shared" si="86"/>
        <v>Unique</v>
      </c>
      <c r="AC551" s="603"/>
      <c r="AD551" s="603"/>
      <c r="AE551" s="603"/>
      <c r="AF551" s="603"/>
      <c r="AG551" s="603"/>
      <c r="AH551" s="603"/>
      <c r="AI551" s="603"/>
      <c r="AJ551" s="603"/>
      <c r="AK551" s="603"/>
      <c r="AL551" s="603"/>
      <c r="AM551" s="603"/>
      <c r="AN551" s="603"/>
      <c r="AO551" s="603"/>
      <c r="AP551" s="603"/>
      <c r="AQ551" s="603"/>
      <c r="AR551" s="603"/>
      <c r="AS551" s="603"/>
      <c r="AT551" s="603"/>
      <c r="AU551" s="603"/>
      <c r="AV551" s="603"/>
      <c r="AW551" s="603"/>
      <c r="AX551" s="603"/>
      <c r="AY551" s="603"/>
      <c r="AZ551" s="603"/>
      <c r="BA551" s="603"/>
      <c r="BB551" s="603"/>
      <c r="BC551" s="603"/>
      <c r="BD551" s="603"/>
      <c r="BE551" s="603"/>
      <c r="BF551" s="603"/>
      <c r="BG551" s="603"/>
      <c r="BH551" s="603"/>
      <c r="BI551" s="603"/>
      <c r="BJ551" s="603"/>
      <c r="BK551" s="603"/>
      <c r="BL551" s="603"/>
      <c r="BM551" s="603"/>
      <c r="BN551" s="603"/>
      <c r="BO551" s="603"/>
      <c r="BP551" s="603"/>
      <c r="BQ551" s="603"/>
      <c r="BR551" s="603"/>
      <c r="BS551" s="603"/>
      <c r="BT551" s="603"/>
      <c r="BU551" s="603"/>
      <c r="BV551" s="603"/>
      <c r="BW551" s="603"/>
      <c r="BX551" s="603"/>
      <c r="BY551" s="603"/>
      <c r="BZ551" s="603"/>
      <c r="CA551" s="603"/>
      <c r="CB551" s="603"/>
      <c r="CC551" s="603"/>
      <c r="CD551" s="603"/>
      <c r="CE551" s="603"/>
      <c r="CF551" s="603"/>
      <c r="CG551" s="603"/>
      <c r="CH551" s="603"/>
      <c r="CI551" s="603"/>
      <c r="CJ551" s="603"/>
      <c r="CK551" s="603"/>
    </row>
    <row r="552" spans="1:89" ht="14.25">
      <c r="A552" s="656" t="str">
        <f t="shared" si="85"/>
        <v>31_2_140621_V_p_sp.sc</v>
      </c>
      <c r="B552" s="675" t="s">
        <v>5736</v>
      </c>
      <c r="C552" s="675" t="s">
        <v>5737</v>
      </c>
      <c r="D552" s="674">
        <v>31</v>
      </c>
      <c r="E552" s="674">
        <v>2</v>
      </c>
      <c r="F552" s="674" t="s">
        <v>2084</v>
      </c>
      <c r="G552" s="674" t="s">
        <v>5827</v>
      </c>
      <c r="H552" s="674">
        <v>2021</v>
      </c>
      <c r="I552" s="675" t="s">
        <v>5729</v>
      </c>
      <c r="J552" s="675" t="str">
        <f t="shared" si="91"/>
        <v>V_p</v>
      </c>
      <c r="K552" s="673" t="s">
        <v>5738</v>
      </c>
      <c r="L552" s="675" t="s">
        <v>5723</v>
      </c>
      <c r="M552" s="675" t="s">
        <v>476</v>
      </c>
      <c r="N552" s="661">
        <f>17+3+4+22+15</f>
        <v>61</v>
      </c>
      <c r="O552" s="603"/>
      <c r="P552" s="662" t="s">
        <v>509</v>
      </c>
      <c r="Q552" s="376" t="s">
        <v>510</v>
      </c>
      <c r="R552" s="596" t="s">
        <v>2422</v>
      </c>
      <c r="S552" s="596">
        <v>15</v>
      </c>
      <c r="T552" s="596">
        <v>15</v>
      </c>
      <c r="U552" s="596">
        <v>0</v>
      </c>
      <c r="V552" s="596">
        <v>0</v>
      </c>
      <c r="W552" s="603"/>
      <c r="X552" s="668">
        <v>160425</v>
      </c>
      <c r="Y552" s="596" t="s">
        <v>78</v>
      </c>
      <c r="Z552" s="596" t="s">
        <v>6410</v>
      </c>
      <c r="AA552" s="766"/>
      <c r="AB552" s="727" t="str">
        <f t="shared" si="86"/>
        <v>Unique</v>
      </c>
      <c r="AC552" s="603"/>
      <c r="AD552" s="603"/>
      <c r="AE552" s="603"/>
      <c r="AF552" s="603"/>
      <c r="AG552" s="603"/>
      <c r="AH552" s="603"/>
      <c r="AI552" s="603"/>
      <c r="AJ552" s="603"/>
      <c r="AK552" s="603"/>
      <c r="AL552" s="603"/>
      <c r="AM552" s="603"/>
      <c r="AN552" s="603"/>
      <c r="AO552" s="603"/>
      <c r="AP552" s="603"/>
      <c r="AQ552" s="603"/>
      <c r="AR552" s="603"/>
      <c r="AS552" s="603"/>
      <c r="AT552" s="603"/>
      <c r="AU552" s="603"/>
      <c r="AV552" s="603"/>
      <c r="AW552" s="603"/>
      <c r="AX552" s="603"/>
      <c r="AY552" s="603"/>
      <c r="AZ552" s="603"/>
      <c r="BA552" s="603"/>
      <c r="BB552" s="603"/>
      <c r="BC552" s="603"/>
      <c r="BD552" s="603"/>
      <c r="BE552" s="603"/>
      <c r="BF552" s="603"/>
      <c r="BG552" s="603"/>
      <c r="BH552" s="603"/>
      <c r="BI552" s="603"/>
      <c r="BJ552" s="603"/>
      <c r="BK552" s="603"/>
      <c r="BL552" s="603"/>
      <c r="BM552" s="603"/>
      <c r="BN552" s="603"/>
      <c r="BO552" s="603"/>
      <c r="BP552" s="603"/>
      <c r="BQ552" s="603"/>
      <c r="BR552" s="603"/>
      <c r="BS552" s="603"/>
      <c r="BT552" s="603"/>
      <c r="BU552" s="603"/>
      <c r="BV552" s="603"/>
      <c r="BW552" s="603"/>
      <c r="BX552" s="603"/>
      <c r="BY552" s="603"/>
      <c r="BZ552" s="603"/>
      <c r="CA552" s="603"/>
      <c r="CB552" s="603"/>
      <c r="CC552" s="603"/>
      <c r="CD552" s="603"/>
      <c r="CE552" s="603"/>
      <c r="CF552" s="603"/>
      <c r="CG552" s="603"/>
      <c r="CH552" s="603"/>
      <c r="CI552" s="603"/>
      <c r="CJ552" s="603"/>
      <c r="CK552" s="603"/>
    </row>
    <row r="553" spans="1:89" ht="14.25">
      <c r="A553" s="656" t="str">
        <f t="shared" si="85"/>
        <v>23_1_170723_HOI_p_sp.sc</v>
      </c>
      <c r="B553" s="687" t="s">
        <v>6352</v>
      </c>
      <c r="C553" s="687" t="s">
        <v>6353</v>
      </c>
      <c r="D553" s="686">
        <v>23</v>
      </c>
      <c r="E553" s="686">
        <v>1</v>
      </c>
      <c r="F553" s="686" t="s">
        <v>6342</v>
      </c>
      <c r="G553" s="686" t="s">
        <v>6343</v>
      </c>
      <c r="H553" s="686">
        <v>2023</v>
      </c>
      <c r="I553" s="687" t="s">
        <v>5729</v>
      </c>
      <c r="J553" s="687" t="s">
        <v>6354</v>
      </c>
      <c r="K553" s="687" t="s">
        <v>6355</v>
      </c>
      <c r="L553" s="687" t="s">
        <v>5723</v>
      </c>
      <c r="M553" s="687" t="s">
        <v>2422</v>
      </c>
      <c r="N553" s="661">
        <f t="shared" ref="N553:N554" si="92">50+50+50+50+48</f>
        <v>248</v>
      </c>
      <c r="O553" s="370"/>
      <c r="P553" s="662" t="s">
        <v>509</v>
      </c>
      <c r="Q553" s="376" t="s">
        <v>510</v>
      </c>
      <c r="R553" s="376" t="s">
        <v>4513</v>
      </c>
      <c r="S553" s="376">
        <v>83</v>
      </c>
      <c r="T553" s="376">
        <v>83</v>
      </c>
      <c r="U553" s="376">
        <v>0</v>
      </c>
      <c r="V553" s="376">
        <v>0</v>
      </c>
      <c r="W553" s="370"/>
      <c r="X553" s="663">
        <v>160425</v>
      </c>
      <c r="Y553" s="376" t="s">
        <v>78</v>
      </c>
      <c r="Z553" s="596" t="s">
        <v>6411</v>
      </c>
      <c r="AA553" s="766"/>
      <c r="AB553" s="727" t="str">
        <f t="shared" si="86"/>
        <v>Unique</v>
      </c>
      <c r="AC553" s="603"/>
      <c r="AD553" s="603"/>
      <c r="AE553" s="603"/>
      <c r="AF553" s="603"/>
      <c r="AG553" s="603"/>
      <c r="AH553" s="603"/>
      <c r="AI553" s="603"/>
      <c r="AJ553" s="603"/>
      <c r="AK553" s="603"/>
      <c r="AL553" s="603"/>
      <c r="AM553" s="603"/>
      <c r="AN553" s="603"/>
      <c r="AO553" s="603"/>
      <c r="AP553" s="603"/>
      <c r="AQ553" s="603"/>
      <c r="AR553" s="603"/>
      <c r="AS553" s="603"/>
      <c r="AT553" s="603"/>
      <c r="AU553" s="603"/>
      <c r="AV553" s="603"/>
      <c r="AW553" s="603"/>
      <c r="AX553" s="603"/>
      <c r="AY553" s="603"/>
      <c r="AZ553" s="603"/>
      <c r="BA553" s="603"/>
      <c r="BB553" s="603"/>
      <c r="BC553" s="603"/>
      <c r="BD553" s="603"/>
      <c r="BE553" s="603"/>
      <c r="BF553" s="603"/>
      <c r="BG553" s="603"/>
      <c r="BH553" s="603"/>
      <c r="BI553" s="603"/>
      <c r="BJ553" s="603"/>
      <c r="BK553" s="603"/>
      <c r="BL553" s="603"/>
      <c r="BM553" s="603"/>
      <c r="BN553" s="603"/>
      <c r="BO553" s="603"/>
      <c r="BP553" s="603"/>
      <c r="BQ553" s="603"/>
      <c r="BR553" s="603"/>
      <c r="BS553" s="603"/>
      <c r="BT553" s="603"/>
      <c r="BU553" s="603"/>
      <c r="BV553" s="603"/>
      <c r="BW553" s="603"/>
      <c r="BX553" s="603"/>
      <c r="BY553" s="603"/>
      <c r="BZ553" s="603"/>
      <c r="CA553" s="603"/>
      <c r="CB553" s="603"/>
      <c r="CC553" s="603"/>
      <c r="CD553" s="603"/>
      <c r="CE553" s="603"/>
      <c r="CF553" s="603"/>
      <c r="CG553" s="603"/>
      <c r="CH553" s="603"/>
      <c r="CI553" s="603"/>
      <c r="CJ553" s="603"/>
      <c r="CK553" s="603"/>
    </row>
    <row r="554" spans="1:89" ht="14.25">
      <c r="A554" s="656" t="str">
        <f t="shared" si="85"/>
        <v>23_1_170723_HOI_p_sp</v>
      </c>
      <c r="B554" s="687" t="s">
        <v>6352</v>
      </c>
      <c r="C554" s="687" t="s">
        <v>6353</v>
      </c>
      <c r="D554" s="686">
        <v>23</v>
      </c>
      <c r="E554" s="686">
        <v>1</v>
      </c>
      <c r="F554" s="686" t="s">
        <v>6342</v>
      </c>
      <c r="G554" s="686" t="s">
        <v>6343</v>
      </c>
      <c r="H554" s="686">
        <v>2023</v>
      </c>
      <c r="I554" s="687" t="s">
        <v>5729</v>
      </c>
      <c r="J554" s="687" t="s">
        <v>6354</v>
      </c>
      <c r="K554" s="687" t="s">
        <v>6355</v>
      </c>
      <c r="L554" s="687" t="s">
        <v>5723</v>
      </c>
      <c r="M554" s="687" t="s">
        <v>2422</v>
      </c>
      <c r="N554" s="661">
        <f t="shared" si="92"/>
        <v>248</v>
      </c>
      <c r="O554" s="370"/>
      <c r="P554" s="662" t="s">
        <v>4293</v>
      </c>
      <c r="Q554" s="376" t="s">
        <v>1164</v>
      </c>
      <c r="R554" s="376" t="s">
        <v>4513</v>
      </c>
      <c r="S554" s="376">
        <v>1</v>
      </c>
      <c r="T554" s="376">
        <v>1</v>
      </c>
      <c r="U554" s="376">
        <v>0</v>
      </c>
      <c r="V554" s="376">
        <v>0</v>
      </c>
      <c r="W554" s="376" t="s">
        <v>6412</v>
      </c>
      <c r="X554" s="663">
        <v>160425</v>
      </c>
      <c r="Y554" s="376" t="s">
        <v>78</v>
      </c>
      <c r="Z554" s="596" t="s">
        <v>6413</v>
      </c>
      <c r="AA554" s="766"/>
      <c r="AB554" s="727" t="str">
        <f t="shared" si="86"/>
        <v>Unique</v>
      </c>
      <c r="AC554" s="603"/>
      <c r="AD554" s="603"/>
      <c r="AE554" s="603"/>
      <c r="AF554" s="603"/>
      <c r="AG554" s="603"/>
      <c r="AH554" s="603"/>
      <c r="AI554" s="603"/>
      <c r="AJ554" s="603"/>
      <c r="AK554" s="603"/>
      <c r="AL554" s="603"/>
      <c r="AM554" s="603"/>
      <c r="AN554" s="603"/>
      <c r="AO554" s="603"/>
      <c r="AP554" s="603"/>
      <c r="AQ554" s="603"/>
      <c r="AR554" s="603"/>
      <c r="AS554" s="603"/>
      <c r="AT554" s="603"/>
      <c r="AU554" s="603"/>
      <c r="AV554" s="603"/>
      <c r="AW554" s="603"/>
      <c r="AX554" s="603"/>
      <c r="AY554" s="603"/>
      <c r="AZ554" s="603"/>
      <c r="BA554" s="603"/>
      <c r="BB554" s="603"/>
      <c r="BC554" s="603"/>
      <c r="BD554" s="603"/>
      <c r="BE554" s="603"/>
      <c r="BF554" s="603"/>
      <c r="BG554" s="603"/>
      <c r="BH554" s="603"/>
      <c r="BI554" s="603"/>
      <c r="BJ554" s="603"/>
      <c r="BK554" s="603"/>
      <c r="BL554" s="603"/>
      <c r="BM554" s="603"/>
      <c r="BN554" s="603"/>
      <c r="BO554" s="603"/>
      <c r="BP554" s="603"/>
      <c r="BQ554" s="603"/>
      <c r="BR554" s="603"/>
      <c r="BS554" s="603"/>
      <c r="BT554" s="603"/>
      <c r="BU554" s="603"/>
      <c r="BV554" s="603"/>
      <c r="BW554" s="603"/>
      <c r="BX554" s="603"/>
      <c r="BY554" s="603"/>
      <c r="BZ554" s="603"/>
      <c r="CA554" s="603"/>
      <c r="CB554" s="603"/>
      <c r="CC554" s="603"/>
      <c r="CD554" s="603"/>
      <c r="CE554" s="603"/>
      <c r="CF554" s="603"/>
      <c r="CG554" s="603"/>
      <c r="CH554" s="603"/>
      <c r="CI554" s="603"/>
      <c r="CJ554" s="603"/>
      <c r="CK554" s="603"/>
    </row>
    <row r="555" spans="1:89" ht="14.25">
      <c r="A555" s="656" t="str">
        <f t="shared" si="85"/>
        <v>31_1_041021_HO_p_er.pe</v>
      </c>
      <c r="B555" s="684" t="s">
        <v>5751</v>
      </c>
      <c r="C555" s="684" t="s">
        <v>5752</v>
      </c>
      <c r="D555" s="683">
        <v>31</v>
      </c>
      <c r="E555" s="683">
        <v>1</v>
      </c>
      <c r="F555" s="683" t="s">
        <v>5755</v>
      </c>
      <c r="G555" s="683" t="s">
        <v>2461</v>
      </c>
      <c r="H555" s="683">
        <v>2021</v>
      </c>
      <c r="I555" s="684" t="s">
        <v>5729</v>
      </c>
      <c r="J555" s="684" t="str">
        <f t="shared" ref="J555:J565" si="93">K555&amp;"_p"</f>
        <v>HO_p</v>
      </c>
      <c r="K555" s="682" t="s">
        <v>5753</v>
      </c>
      <c r="L555" s="684" t="s">
        <v>5723</v>
      </c>
      <c r="M555" s="684" t="s">
        <v>2422</v>
      </c>
      <c r="N555" s="661">
        <f>6+9+6+5+7+4+2+4+3</f>
        <v>46</v>
      </c>
      <c r="O555" s="370"/>
      <c r="P555" s="662" t="s">
        <v>579</v>
      </c>
      <c r="Q555" s="376" t="s">
        <v>580</v>
      </c>
      <c r="R555" s="376" t="s">
        <v>4597</v>
      </c>
      <c r="S555" s="376">
        <v>1</v>
      </c>
      <c r="T555" s="376">
        <v>0</v>
      </c>
      <c r="U555" s="376">
        <v>1</v>
      </c>
      <c r="V555" s="376">
        <v>0</v>
      </c>
      <c r="W555" s="376" t="s">
        <v>3173</v>
      </c>
      <c r="X555" s="663">
        <v>170425</v>
      </c>
      <c r="Y555" s="376" t="s">
        <v>78</v>
      </c>
      <c r="Z555" s="596" t="s">
        <v>6414</v>
      </c>
      <c r="AA555" s="766"/>
      <c r="AB555" s="727" t="str">
        <f t="shared" si="86"/>
        <v>Unique</v>
      </c>
      <c r="AC555" s="603"/>
      <c r="AD555" s="603"/>
      <c r="AE555" s="603"/>
      <c r="AF555" s="603"/>
      <c r="AG555" s="603"/>
      <c r="AH555" s="603"/>
      <c r="AI555" s="603"/>
      <c r="AJ555" s="603"/>
      <c r="AK555" s="603"/>
      <c r="AL555" s="603"/>
      <c r="AM555" s="603"/>
      <c r="AN555" s="603"/>
      <c r="AO555" s="603"/>
      <c r="AP555" s="603"/>
      <c r="AQ555" s="603"/>
      <c r="AR555" s="603"/>
      <c r="AS555" s="603"/>
      <c r="AT555" s="603"/>
      <c r="AU555" s="603"/>
      <c r="AV555" s="603"/>
      <c r="AW555" s="603"/>
      <c r="AX555" s="603"/>
      <c r="AY555" s="603"/>
      <c r="AZ555" s="603"/>
      <c r="BA555" s="603"/>
      <c r="BB555" s="603"/>
      <c r="BC555" s="603"/>
      <c r="BD555" s="603"/>
      <c r="BE555" s="603"/>
      <c r="BF555" s="603"/>
      <c r="BG555" s="603"/>
      <c r="BH555" s="603"/>
      <c r="BI555" s="603"/>
      <c r="BJ555" s="603"/>
      <c r="BK555" s="603"/>
      <c r="BL555" s="603"/>
      <c r="BM555" s="603"/>
      <c r="BN555" s="603"/>
      <c r="BO555" s="603"/>
      <c r="BP555" s="603"/>
      <c r="BQ555" s="603"/>
      <c r="BR555" s="603"/>
      <c r="BS555" s="603"/>
      <c r="BT555" s="603"/>
      <c r="BU555" s="603"/>
      <c r="BV555" s="603"/>
      <c r="BW555" s="603"/>
      <c r="BX555" s="603"/>
      <c r="BY555" s="603"/>
      <c r="BZ555" s="603"/>
      <c r="CA555" s="603"/>
      <c r="CB555" s="603"/>
      <c r="CC555" s="603"/>
      <c r="CD555" s="603"/>
      <c r="CE555" s="603"/>
      <c r="CF555" s="603"/>
      <c r="CG555" s="603"/>
      <c r="CH555" s="603"/>
      <c r="CI555" s="603"/>
      <c r="CJ555" s="603"/>
      <c r="CK555" s="603"/>
    </row>
    <row r="556" spans="1:89" ht="14.25">
      <c r="A556" s="656" t="str">
        <f t="shared" si="85"/>
        <v>31_1_140621_HO_p_er.pe</v>
      </c>
      <c r="B556" s="684" t="s">
        <v>5751</v>
      </c>
      <c r="C556" s="684" t="s">
        <v>5752</v>
      </c>
      <c r="D556" s="683">
        <v>31</v>
      </c>
      <c r="E556" s="683">
        <v>1</v>
      </c>
      <c r="F556" s="683" t="s">
        <v>2084</v>
      </c>
      <c r="G556" s="683" t="s">
        <v>5827</v>
      </c>
      <c r="H556" s="683">
        <v>2021</v>
      </c>
      <c r="I556" s="684" t="s">
        <v>5729</v>
      </c>
      <c r="J556" s="684" t="str">
        <f t="shared" si="93"/>
        <v>HO_p</v>
      </c>
      <c r="K556" s="682" t="s">
        <v>5753</v>
      </c>
      <c r="L556" s="684" t="s">
        <v>5723</v>
      </c>
      <c r="M556" s="684" t="s">
        <v>476</v>
      </c>
      <c r="N556" s="661">
        <f>17+35+1+2+1+6+33</f>
        <v>95</v>
      </c>
      <c r="O556" s="370"/>
      <c r="P556" s="662" t="s">
        <v>579</v>
      </c>
      <c r="Q556" s="376" t="s">
        <v>580</v>
      </c>
      <c r="R556" s="376" t="s">
        <v>4597</v>
      </c>
      <c r="S556" s="376">
        <v>1</v>
      </c>
      <c r="T556" s="376">
        <v>1</v>
      </c>
      <c r="U556" s="376">
        <v>0</v>
      </c>
      <c r="V556" s="376">
        <v>0</v>
      </c>
      <c r="W556" s="376" t="s">
        <v>3173</v>
      </c>
      <c r="X556" s="663">
        <v>170425</v>
      </c>
      <c r="Y556" s="376" t="s">
        <v>78</v>
      </c>
      <c r="Z556" s="596" t="s">
        <v>6415</v>
      </c>
      <c r="AA556" s="766"/>
      <c r="AB556" s="727" t="str">
        <f t="shared" si="86"/>
        <v>Unique</v>
      </c>
      <c r="AC556" s="603"/>
      <c r="AD556" s="603"/>
      <c r="AE556" s="603"/>
      <c r="AF556" s="603"/>
      <c r="AG556" s="603"/>
      <c r="AH556" s="603"/>
      <c r="AI556" s="603"/>
      <c r="AJ556" s="603"/>
      <c r="AK556" s="603"/>
      <c r="AL556" s="603"/>
      <c r="AM556" s="603"/>
      <c r="AN556" s="603"/>
      <c r="AO556" s="603"/>
      <c r="AP556" s="603"/>
      <c r="AQ556" s="603"/>
      <c r="AR556" s="603"/>
      <c r="AS556" s="603"/>
      <c r="AT556" s="603"/>
      <c r="AU556" s="603"/>
      <c r="AV556" s="603"/>
      <c r="AW556" s="603"/>
      <c r="AX556" s="603"/>
      <c r="AY556" s="603"/>
      <c r="AZ556" s="603"/>
      <c r="BA556" s="603"/>
      <c r="BB556" s="603"/>
      <c r="BC556" s="603"/>
      <c r="BD556" s="603"/>
      <c r="BE556" s="603"/>
      <c r="BF556" s="603"/>
      <c r="BG556" s="603"/>
      <c r="BH556" s="603"/>
      <c r="BI556" s="603"/>
      <c r="BJ556" s="603"/>
      <c r="BK556" s="603"/>
      <c r="BL556" s="603"/>
      <c r="BM556" s="603"/>
      <c r="BN556" s="603"/>
      <c r="BO556" s="603"/>
      <c r="BP556" s="603"/>
      <c r="BQ556" s="603"/>
      <c r="BR556" s="603"/>
      <c r="BS556" s="603"/>
      <c r="BT556" s="603"/>
      <c r="BU556" s="603"/>
      <c r="BV556" s="603"/>
      <c r="BW556" s="603"/>
      <c r="BX556" s="603"/>
      <c r="BY556" s="603"/>
      <c r="BZ556" s="603"/>
      <c r="CA556" s="603"/>
      <c r="CB556" s="603"/>
      <c r="CC556" s="603"/>
      <c r="CD556" s="603"/>
      <c r="CE556" s="603"/>
      <c r="CF556" s="603"/>
      <c r="CG556" s="603"/>
      <c r="CH556" s="603"/>
      <c r="CI556" s="603"/>
      <c r="CJ556" s="603"/>
      <c r="CK556" s="603"/>
    </row>
    <row r="557" spans="1:89" ht="14.25">
      <c r="A557" s="656" t="str">
        <f t="shared" si="85"/>
        <v>31_1_310521_HO_p_er.pe</v>
      </c>
      <c r="B557" s="684" t="s">
        <v>5751</v>
      </c>
      <c r="C557" s="684" t="s">
        <v>5752</v>
      </c>
      <c r="D557" s="683">
        <v>31</v>
      </c>
      <c r="E557" s="683">
        <v>1</v>
      </c>
      <c r="F557" s="683" t="s">
        <v>5728</v>
      </c>
      <c r="G557" s="683" t="s">
        <v>2084</v>
      </c>
      <c r="H557" s="683">
        <v>2021</v>
      </c>
      <c r="I557" s="684" t="s">
        <v>5729</v>
      </c>
      <c r="J557" s="684" t="str">
        <f t="shared" si="93"/>
        <v>HO_p</v>
      </c>
      <c r="K557" s="682" t="s">
        <v>5753</v>
      </c>
      <c r="L557" s="684" t="s">
        <v>5723</v>
      </c>
      <c r="M557" s="684" t="s">
        <v>2422</v>
      </c>
      <c r="N557" s="661">
        <v>24</v>
      </c>
      <c r="O557" s="370"/>
      <c r="P557" s="662" t="s">
        <v>579</v>
      </c>
      <c r="Q557" s="376" t="s">
        <v>580</v>
      </c>
      <c r="R557" s="376" t="s">
        <v>4597</v>
      </c>
      <c r="S557" s="376">
        <v>1</v>
      </c>
      <c r="T557" s="596">
        <v>0</v>
      </c>
      <c r="U557" s="596">
        <v>1</v>
      </c>
      <c r="V557" s="376">
        <v>0</v>
      </c>
      <c r="W557" s="376" t="s">
        <v>3173</v>
      </c>
      <c r="X557" s="663">
        <v>170425</v>
      </c>
      <c r="Y557" s="376" t="s">
        <v>78</v>
      </c>
      <c r="Z557" s="596" t="s">
        <v>6416</v>
      </c>
      <c r="AA557" s="766"/>
      <c r="AB557" s="727" t="str">
        <f t="shared" si="86"/>
        <v>Unique</v>
      </c>
      <c r="AC557" s="603"/>
      <c r="AD557" s="603"/>
      <c r="AE557" s="603"/>
      <c r="AF557" s="603"/>
      <c r="AG557" s="603"/>
      <c r="AH557" s="603"/>
      <c r="AI557" s="603"/>
      <c r="AJ557" s="603"/>
      <c r="AK557" s="603"/>
      <c r="AL557" s="603"/>
      <c r="AM557" s="603"/>
      <c r="AN557" s="603"/>
      <c r="AO557" s="603"/>
      <c r="AP557" s="603"/>
      <c r="AQ557" s="603"/>
      <c r="AR557" s="603"/>
      <c r="AS557" s="603"/>
      <c r="AT557" s="603"/>
      <c r="AU557" s="603"/>
      <c r="AV557" s="603"/>
      <c r="AW557" s="603"/>
      <c r="AX557" s="603"/>
      <c r="AY557" s="603"/>
      <c r="AZ557" s="603"/>
      <c r="BA557" s="603"/>
      <c r="BB557" s="603"/>
      <c r="BC557" s="603"/>
      <c r="BD557" s="603"/>
      <c r="BE557" s="603"/>
      <c r="BF557" s="603"/>
      <c r="BG557" s="603"/>
      <c r="BH557" s="603"/>
      <c r="BI557" s="603"/>
      <c r="BJ557" s="603"/>
      <c r="BK557" s="603"/>
      <c r="BL557" s="603"/>
      <c r="BM557" s="603"/>
      <c r="BN557" s="603"/>
      <c r="BO557" s="603"/>
      <c r="BP557" s="603"/>
      <c r="BQ557" s="603"/>
      <c r="BR557" s="603"/>
      <c r="BS557" s="603"/>
      <c r="BT557" s="603"/>
      <c r="BU557" s="603"/>
      <c r="BV557" s="603"/>
      <c r="BW557" s="603"/>
      <c r="BX557" s="603"/>
      <c r="BY557" s="603"/>
      <c r="BZ557" s="603"/>
      <c r="CA557" s="603"/>
      <c r="CB557" s="603"/>
      <c r="CC557" s="603"/>
      <c r="CD557" s="603"/>
      <c r="CE557" s="603"/>
      <c r="CF557" s="603"/>
      <c r="CG557" s="603"/>
      <c r="CH557" s="603"/>
      <c r="CI557" s="603"/>
      <c r="CJ557" s="603"/>
      <c r="CK557" s="603"/>
    </row>
    <row r="558" spans="1:89" ht="14.25">
      <c r="A558" s="656" t="str">
        <f t="shared" si="85"/>
        <v>31_1_280621_HO_p_er.te</v>
      </c>
      <c r="B558" s="684" t="s">
        <v>5751</v>
      </c>
      <c r="C558" s="684" t="s">
        <v>5752</v>
      </c>
      <c r="D558" s="683">
        <v>31</v>
      </c>
      <c r="E558" s="683">
        <v>1</v>
      </c>
      <c r="F558" s="683" t="s">
        <v>5827</v>
      </c>
      <c r="G558" s="683" t="s">
        <v>5719</v>
      </c>
      <c r="H558" s="683">
        <v>2021</v>
      </c>
      <c r="I558" s="684" t="s">
        <v>5729</v>
      </c>
      <c r="J558" s="684" t="str">
        <f t="shared" si="93"/>
        <v>HO_p</v>
      </c>
      <c r="K558" s="682" t="s">
        <v>5753</v>
      </c>
      <c r="L558" s="684" t="s">
        <v>5723</v>
      </c>
      <c r="M558" s="684" t="s">
        <v>476</v>
      </c>
      <c r="N558" s="661">
        <v>121</v>
      </c>
      <c r="O558" s="370"/>
      <c r="P558" s="667" t="s">
        <v>521</v>
      </c>
      <c r="Q558" s="596" t="s">
        <v>522</v>
      </c>
      <c r="R558" s="376" t="s">
        <v>4597</v>
      </c>
      <c r="S558" s="376">
        <v>1</v>
      </c>
      <c r="T558" s="596">
        <v>0</v>
      </c>
      <c r="U558" s="596">
        <v>1</v>
      </c>
      <c r="V558" s="376">
        <v>0</v>
      </c>
      <c r="W558" s="376" t="s">
        <v>3173</v>
      </c>
      <c r="X558" s="663">
        <v>170425</v>
      </c>
      <c r="Y558" s="376" t="s">
        <v>78</v>
      </c>
      <c r="Z558" s="596" t="s">
        <v>6417</v>
      </c>
      <c r="AA558" s="766"/>
      <c r="AB558" s="727" t="str">
        <f t="shared" si="86"/>
        <v>Unique</v>
      </c>
      <c r="AC558" s="603"/>
      <c r="AD558" s="603"/>
      <c r="AE558" s="603"/>
      <c r="AF558" s="603"/>
      <c r="AG558" s="603"/>
      <c r="AH558" s="603"/>
      <c r="AI558" s="603"/>
      <c r="AJ558" s="603"/>
      <c r="AK558" s="603"/>
      <c r="AL558" s="603"/>
      <c r="AM558" s="603"/>
      <c r="AN558" s="603"/>
      <c r="AO558" s="603"/>
      <c r="AP558" s="603"/>
      <c r="AQ558" s="603"/>
      <c r="AR558" s="603"/>
      <c r="AS558" s="603"/>
      <c r="AT558" s="603"/>
      <c r="AU558" s="603"/>
      <c r="AV558" s="603"/>
      <c r="AW558" s="603"/>
      <c r="AX558" s="603"/>
      <c r="AY558" s="603"/>
      <c r="AZ558" s="603"/>
      <c r="BA558" s="603"/>
      <c r="BB558" s="603"/>
      <c r="BC558" s="603"/>
      <c r="BD558" s="603"/>
      <c r="BE558" s="603"/>
      <c r="BF558" s="603"/>
      <c r="BG558" s="603"/>
      <c r="BH558" s="603"/>
      <c r="BI558" s="603"/>
      <c r="BJ558" s="603"/>
      <c r="BK558" s="603"/>
      <c r="BL558" s="603"/>
      <c r="BM558" s="603"/>
      <c r="BN558" s="603"/>
      <c r="BO558" s="603"/>
      <c r="BP558" s="603"/>
      <c r="BQ558" s="603"/>
      <c r="BR558" s="603"/>
      <c r="BS558" s="603"/>
      <c r="BT558" s="603"/>
      <c r="BU558" s="603"/>
      <c r="BV558" s="603"/>
      <c r="BW558" s="603"/>
      <c r="BX558" s="603"/>
      <c r="BY558" s="603"/>
      <c r="BZ558" s="603"/>
      <c r="CA558" s="603"/>
      <c r="CB558" s="603"/>
      <c r="CC558" s="603"/>
      <c r="CD558" s="603"/>
      <c r="CE558" s="603"/>
      <c r="CF558" s="603"/>
      <c r="CG558" s="603"/>
      <c r="CH558" s="603"/>
      <c r="CI558" s="603"/>
      <c r="CJ558" s="603"/>
      <c r="CK558" s="603"/>
    </row>
    <row r="559" spans="1:89" ht="14.25">
      <c r="A559" s="656" t="str">
        <f t="shared" si="85"/>
        <v>31_1_120721_HO_p_er.te</v>
      </c>
      <c r="B559" s="684" t="s">
        <v>5751</v>
      </c>
      <c r="C559" s="684" t="s">
        <v>5752</v>
      </c>
      <c r="D559" s="683">
        <v>31</v>
      </c>
      <c r="E559" s="683">
        <v>1</v>
      </c>
      <c r="F559" s="683" t="s">
        <v>5719</v>
      </c>
      <c r="G559" s="683" t="s">
        <v>5720</v>
      </c>
      <c r="H559" s="683">
        <v>2021</v>
      </c>
      <c r="I559" s="684" t="s">
        <v>5729</v>
      </c>
      <c r="J559" s="684" t="str">
        <f t="shared" si="93"/>
        <v>HO_p</v>
      </c>
      <c r="K559" s="682" t="s">
        <v>5753</v>
      </c>
      <c r="L559" s="684" t="s">
        <v>5723</v>
      </c>
      <c r="M559" s="684" t="s">
        <v>476</v>
      </c>
      <c r="N559" s="661">
        <v>62</v>
      </c>
      <c r="O559" s="370"/>
      <c r="P559" s="667" t="s">
        <v>521</v>
      </c>
      <c r="Q559" s="596" t="s">
        <v>522</v>
      </c>
      <c r="R559" s="376" t="s">
        <v>4597</v>
      </c>
      <c r="S559" s="376">
        <v>3</v>
      </c>
      <c r="T559" s="596">
        <v>2</v>
      </c>
      <c r="U559" s="596">
        <v>1</v>
      </c>
      <c r="V559" s="376">
        <v>0</v>
      </c>
      <c r="W559" s="376" t="s">
        <v>3173</v>
      </c>
      <c r="X559" s="663">
        <v>170425</v>
      </c>
      <c r="Y559" s="376" t="s">
        <v>78</v>
      </c>
      <c r="Z559" s="596" t="s">
        <v>6418</v>
      </c>
      <c r="AA559" s="766"/>
      <c r="AB559" s="727" t="str">
        <f t="shared" si="86"/>
        <v>Unique</v>
      </c>
      <c r="AC559" s="603"/>
      <c r="AD559" s="603"/>
      <c r="AE559" s="603"/>
      <c r="AF559" s="603"/>
      <c r="AG559" s="603"/>
      <c r="AH559" s="603"/>
      <c r="AI559" s="603"/>
      <c r="AJ559" s="603"/>
      <c r="AK559" s="603"/>
      <c r="AL559" s="603"/>
      <c r="AM559" s="603"/>
      <c r="AN559" s="603"/>
      <c r="AO559" s="603"/>
      <c r="AP559" s="603"/>
      <c r="AQ559" s="603"/>
      <c r="AR559" s="603"/>
      <c r="AS559" s="603"/>
      <c r="AT559" s="603"/>
      <c r="AU559" s="603"/>
      <c r="AV559" s="603"/>
      <c r="AW559" s="603"/>
      <c r="AX559" s="603"/>
      <c r="AY559" s="603"/>
      <c r="AZ559" s="603"/>
      <c r="BA559" s="603"/>
      <c r="BB559" s="603"/>
      <c r="BC559" s="603"/>
      <c r="BD559" s="603"/>
      <c r="BE559" s="603"/>
      <c r="BF559" s="603"/>
      <c r="BG559" s="603"/>
      <c r="BH559" s="603"/>
      <c r="BI559" s="603"/>
      <c r="BJ559" s="603"/>
      <c r="BK559" s="603"/>
      <c r="BL559" s="603"/>
      <c r="BM559" s="603"/>
      <c r="BN559" s="603"/>
      <c r="BO559" s="603"/>
      <c r="BP559" s="603"/>
      <c r="BQ559" s="603"/>
      <c r="BR559" s="603"/>
      <c r="BS559" s="603"/>
      <c r="BT559" s="603"/>
      <c r="BU559" s="603"/>
      <c r="BV559" s="603"/>
      <c r="BW559" s="603"/>
      <c r="BX559" s="603"/>
      <c r="BY559" s="603"/>
      <c r="BZ559" s="603"/>
      <c r="CA559" s="603"/>
      <c r="CB559" s="603"/>
      <c r="CC559" s="603"/>
      <c r="CD559" s="603"/>
      <c r="CE559" s="603"/>
      <c r="CF559" s="603"/>
      <c r="CG559" s="603"/>
      <c r="CH559" s="603"/>
      <c r="CI559" s="603"/>
      <c r="CJ559" s="603"/>
      <c r="CK559" s="603"/>
    </row>
    <row r="560" spans="1:89" ht="14.25">
      <c r="A560" s="656" t="str">
        <f t="shared" si="85"/>
        <v>5_1_280621_HAC_p_er.te</v>
      </c>
      <c r="B560" s="666" t="s">
        <v>5726</v>
      </c>
      <c r="C560" s="666" t="s">
        <v>5727</v>
      </c>
      <c r="D560" s="665">
        <v>5</v>
      </c>
      <c r="E560" s="665">
        <v>1</v>
      </c>
      <c r="F560" s="665" t="s">
        <v>5827</v>
      </c>
      <c r="G560" s="665" t="s">
        <v>5719</v>
      </c>
      <c r="H560" s="665">
        <v>2021</v>
      </c>
      <c r="I560" s="666" t="s">
        <v>5729</v>
      </c>
      <c r="J560" s="666" t="str">
        <f t="shared" si="93"/>
        <v>HAC_p</v>
      </c>
      <c r="K560" s="664" t="s">
        <v>5730</v>
      </c>
      <c r="L560" s="666" t="s">
        <v>5723</v>
      </c>
      <c r="M560" s="666" t="s">
        <v>476</v>
      </c>
      <c r="N560" s="661">
        <f>21+2+1+1+3+20+31+59</f>
        <v>138</v>
      </c>
      <c r="O560" s="370" t="s">
        <v>5938</v>
      </c>
      <c r="P560" s="667" t="s">
        <v>521</v>
      </c>
      <c r="Q560" s="596" t="s">
        <v>522</v>
      </c>
      <c r="R560" s="376" t="s">
        <v>4597</v>
      </c>
      <c r="S560" s="376">
        <v>1</v>
      </c>
      <c r="T560" s="596">
        <v>0</v>
      </c>
      <c r="U560" s="596">
        <v>1</v>
      </c>
      <c r="V560" s="376">
        <v>0</v>
      </c>
      <c r="W560" s="376" t="s">
        <v>3173</v>
      </c>
      <c r="X560" s="663">
        <v>170425</v>
      </c>
      <c r="Y560" s="376" t="s">
        <v>78</v>
      </c>
      <c r="Z560" s="596" t="s">
        <v>6419</v>
      </c>
      <c r="AA560" s="766"/>
      <c r="AB560" s="727" t="str">
        <f t="shared" si="86"/>
        <v>Unique</v>
      </c>
      <c r="AC560" s="603"/>
      <c r="AD560" s="603"/>
      <c r="AE560" s="603"/>
      <c r="AF560" s="603"/>
      <c r="AG560" s="603"/>
      <c r="AH560" s="603"/>
      <c r="AI560" s="603"/>
      <c r="AJ560" s="603"/>
      <c r="AK560" s="603"/>
      <c r="AL560" s="603"/>
      <c r="AM560" s="603"/>
      <c r="AN560" s="603"/>
      <c r="AO560" s="603"/>
      <c r="AP560" s="603"/>
      <c r="AQ560" s="603"/>
      <c r="AR560" s="603"/>
      <c r="AS560" s="603"/>
      <c r="AT560" s="603"/>
      <c r="AU560" s="603"/>
      <c r="AV560" s="603"/>
      <c r="AW560" s="603"/>
      <c r="AX560" s="603"/>
      <c r="AY560" s="603"/>
      <c r="AZ560" s="603"/>
      <c r="BA560" s="603"/>
      <c r="BB560" s="603"/>
      <c r="BC560" s="603"/>
      <c r="BD560" s="603"/>
      <c r="BE560" s="603"/>
      <c r="BF560" s="603"/>
      <c r="BG560" s="603"/>
      <c r="BH560" s="603"/>
      <c r="BI560" s="603"/>
      <c r="BJ560" s="603"/>
      <c r="BK560" s="603"/>
      <c r="BL560" s="603"/>
      <c r="BM560" s="603"/>
      <c r="BN560" s="603"/>
      <c r="BO560" s="603"/>
      <c r="BP560" s="603"/>
      <c r="BQ560" s="603"/>
      <c r="BR560" s="603"/>
      <c r="BS560" s="603"/>
      <c r="BT560" s="603"/>
      <c r="BU560" s="603"/>
      <c r="BV560" s="603"/>
      <c r="BW560" s="603"/>
      <c r="BX560" s="603"/>
      <c r="BY560" s="603"/>
      <c r="BZ560" s="603"/>
      <c r="CA560" s="603"/>
      <c r="CB560" s="603"/>
      <c r="CC560" s="603"/>
      <c r="CD560" s="603"/>
      <c r="CE560" s="603"/>
      <c r="CF560" s="603"/>
      <c r="CG560" s="603"/>
      <c r="CH560" s="603"/>
      <c r="CI560" s="603"/>
      <c r="CJ560" s="603"/>
      <c r="CK560" s="603"/>
    </row>
    <row r="561" spans="1:89" ht="14.25">
      <c r="A561" s="656" t="str">
        <f t="shared" si="85"/>
        <v>31_2_280621_V_p_er.te</v>
      </c>
      <c r="B561" s="675" t="s">
        <v>5736</v>
      </c>
      <c r="C561" s="675" t="s">
        <v>5737</v>
      </c>
      <c r="D561" s="674">
        <v>31</v>
      </c>
      <c r="E561" s="674">
        <v>2</v>
      </c>
      <c r="F561" s="674" t="s">
        <v>5827</v>
      </c>
      <c r="G561" s="674" t="s">
        <v>5719</v>
      </c>
      <c r="H561" s="674">
        <v>2021</v>
      </c>
      <c r="I561" s="675" t="s">
        <v>5729</v>
      </c>
      <c r="J561" s="675" t="str">
        <f t="shared" si="93"/>
        <v>V_p</v>
      </c>
      <c r="K561" s="673" t="s">
        <v>5738</v>
      </c>
      <c r="L561" s="675" t="s">
        <v>5723</v>
      </c>
      <c r="M561" s="675" t="s">
        <v>476</v>
      </c>
      <c r="N561" s="661">
        <f>19+1+1+4+10+20+41</f>
        <v>96</v>
      </c>
      <c r="O561" s="370"/>
      <c r="P561" s="667" t="s">
        <v>521</v>
      </c>
      <c r="Q561" s="596" t="s">
        <v>522</v>
      </c>
      <c r="R561" s="376" t="s">
        <v>4597</v>
      </c>
      <c r="S561" s="376">
        <v>1</v>
      </c>
      <c r="T561" s="596">
        <v>0</v>
      </c>
      <c r="U561" s="596">
        <v>1</v>
      </c>
      <c r="V561" s="376">
        <v>0</v>
      </c>
      <c r="W561" s="376" t="s">
        <v>3173</v>
      </c>
      <c r="X561" s="663">
        <v>170425</v>
      </c>
      <c r="Y561" s="376" t="s">
        <v>78</v>
      </c>
      <c r="Z561" s="596" t="s">
        <v>6420</v>
      </c>
      <c r="AA561" s="766"/>
      <c r="AB561" s="727" t="str">
        <f t="shared" si="86"/>
        <v>Unique</v>
      </c>
      <c r="AC561" s="603"/>
      <c r="AD561" s="603"/>
      <c r="AE561" s="603"/>
      <c r="AF561" s="603"/>
      <c r="AG561" s="603"/>
      <c r="AH561" s="603"/>
      <c r="AI561" s="603"/>
      <c r="AJ561" s="603"/>
      <c r="AK561" s="603"/>
      <c r="AL561" s="603"/>
      <c r="AM561" s="603"/>
      <c r="AN561" s="603"/>
      <c r="AO561" s="603"/>
      <c r="AP561" s="603"/>
      <c r="AQ561" s="603"/>
      <c r="AR561" s="603"/>
      <c r="AS561" s="603"/>
      <c r="AT561" s="603"/>
      <c r="AU561" s="603"/>
      <c r="AV561" s="603"/>
      <c r="AW561" s="603"/>
      <c r="AX561" s="603"/>
      <c r="AY561" s="603"/>
      <c r="AZ561" s="603"/>
      <c r="BA561" s="603"/>
      <c r="BB561" s="603"/>
      <c r="BC561" s="603"/>
      <c r="BD561" s="603"/>
      <c r="BE561" s="603"/>
      <c r="BF561" s="603"/>
      <c r="BG561" s="603"/>
      <c r="BH561" s="603"/>
      <c r="BI561" s="603"/>
      <c r="BJ561" s="603"/>
      <c r="BK561" s="603"/>
      <c r="BL561" s="603"/>
      <c r="BM561" s="603"/>
      <c r="BN561" s="603"/>
      <c r="BO561" s="603"/>
      <c r="BP561" s="603"/>
      <c r="BQ561" s="603"/>
      <c r="BR561" s="603"/>
      <c r="BS561" s="603"/>
      <c r="BT561" s="603"/>
      <c r="BU561" s="603"/>
      <c r="BV561" s="603"/>
      <c r="BW561" s="603"/>
      <c r="BX561" s="603"/>
      <c r="BY561" s="603"/>
      <c r="BZ561" s="603"/>
      <c r="CA561" s="603"/>
      <c r="CB561" s="603"/>
      <c r="CC561" s="603"/>
      <c r="CD561" s="603"/>
      <c r="CE561" s="603"/>
      <c r="CF561" s="603"/>
      <c r="CG561" s="603"/>
      <c r="CH561" s="603"/>
      <c r="CI561" s="603"/>
      <c r="CJ561" s="603"/>
      <c r="CK561" s="603"/>
    </row>
    <row r="562" spans="1:89" ht="14.25">
      <c r="A562" s="656" t="str">
        <f t="shared" si="85"/>
        <v>31_2_120721_V_p_er.te</v>
      </c>
      <c r="B562" s="675" t="s">
        <v>5736</v>
      </c>
      <c r="C562" s="675" t="s">
        <v>5737</v>
      </c>
      <c r="D562" s="674">
        <v>31</v>
      </c>
      <c r="E562" s="674">
        <v>2</v>
      </c>
      <c r="F562" s="674" t="s">
        <v>5719</v>
      </c>
      <c r="G562" s="674" t="s">
        <v>5720</v>
      </c>
      <c r="H562" s="674">
        <v>2021</v>
      </c>
      <c r="I562" s="675" t="s">
        <v>5729</v>
      </c>
      <c r="J562" s="675" t="str">
        <f t="shared" si="93"/>
        <v>V_p</v>
      </c>
      <c r="K562" s="673" t="s">
        <v>5738</v>
      </c>
      <c r="L562" s="675" t="s">
        <v>5723</v>
      </c>
      <c r="M562" s="675" t="s">
        <v>5834</v>
      </c>
      <c r="N562" s="661">
        <v>148</v>
      </c>
      <c r="O562" s="370"/>
      <c r="P562" s="667" t="s">
        <v>521</v>
      </c>
      <c r="Q562" s="596" t="s">
        <v>522</v>
      </c>
      <c r="R562" s="376" t="s">
        <v>4597</v>
      </c>
      <c r="S562" s="376">
        <v>1</v>
      </c>
      <c r="T562" s="596">
        <v>1</v>
      </c>
      <c r="U562" s="596">
        <v>0</v>
      </c>
      <c r="V562" s="376">
        <v>0</v>
      </c>
      <c r="W562" s="376" t="s">
        <v>3173</v>
      </c>
      <c r="X562" s="663">
        <v>170425</v>
      </c>
      <c r="Y562" s="376" t="s">
        <v>78</v>
      </c>
      <c r="Z562" s="596" t="s">
        <v>6421</v>
      </c>
      <c r="AA562" s="766"/>
      <c r="AB562" s="727" t="str">
        <f t="shared" si="86"/>
        <v>Unique</v>
      </c>
      <c r="AC562" s="603"/>
      <c r="AD562" s="603"/>
      <c r="AE562" s="603"/>
      <c r="AF562" s="603"/>
      <c r="AG562" s="603"/>
      <c r="AH562" s="603"/>
      <c r="AI562" s="603"/>
      <c r="AJ562" s="603"/>
      <c r="AK562" s="603"/>
      <c r="AL562" s="603"/>
      <c r="AM562" s="603"/>
      <c r="AN562" s="603"/>
      <c r="AO562" s="603"/>
      <c r="AP562" s="603"/>
      <c r="AQ562" s="603"/>
      <c r="AR562" s="603"/>
      <c r="AS562" s="603"/>
      <c r="AT562" s="603"/>
      <c r="AU562" s="603"/>
      <c r="AV562" s="603"/>
      <c r="AW562" s="603"/>
      <c r="AX562" s="603"/>
      <c r="AY562" s="603"/>
      <c r="AZ562" s="603"/>
      <c r="BA562" s="603"/>
      <c r="BB562" s="603"/>
      <c r="BC562" s="603"/>
      <c r="BD562" s="603"/>
      <c r="BE562" s="603"/>
      <c r="BF562" s="603"/>
      <c r="BG562" s="603"/>
      <c r="BH562" s="603"/>
      <c r="BI562" s="603"/>
      <c r="BJ562" s="603"/>
      <c r="BK562" s="603"/>
      <c r="BL562" s="603"/>
      <c r="BM562" s="603"/>
      <c r="BN562" s="603"/>
      <c r="BO562" s="603"/>
      <c r="BP562" s="603"/>
      <c r="BQ562" s="603"/>
      <c r="BR562" s="603"/>
      <c r="BS562" s="603"/>
      <c r="BT562" s="603"/>
      <c r="BU562" s="603"/>
      <c r="BV562" s="603"/>
      <c r="BW562" s="603"/>
      <c r="BX562" s="603"/>
      <c r="BY562" s="603"/>
      <c r="BZ562" s="603"/>
      <c r="CA562" s="603"/>
      <c r="CB562" s="603"/>
      <c r="CC562" s="603"/>
      <c r="CD562" s="603"/>
      <c r="CE562" s="603"/>
      <c r="CF562" s="603"/>
      <c r="CG562" s="603"/>
      <c r="CH562" s="603"/>
      <c r="CI562" s="603"/>
      <c r="CJ562" s="603"/>
      <c r="CK562" s="603"/>
    </row>
    <row r="563" spans="1:89" ht="14.25">
      <c r="A563" s="656" t="str">
        <f t="shared" si="85"/>
        <v>16_1_140621_N_p_er.te</v>
      </c>
      <c r="B563" s="678" t="s">
        <v>5742</v>
      </c>
      <c r="C563" s="678" t="s">
        <v>5743</v>
      </c>
      <c r="D563" s="677">
        <v>16</v>
      </c>
      <c r="E563" s="677">
        <v>1</v>
      </c>
      <c r="F563" s="677" t="s">
        <v>2084</v>
      </c>
      <c r="G563" s="677" t="s">
        <v>5827</v>
      </c>
      <c r="H563" s="677">
        <v>2021</v>
      </c>
      <c r="I563" s="678" t="s">
        <v>5729</v>
      </c>
      <c r="J563" s="678" t="str">
        <f t="shared" si="93"/>
        <v>N_p</v>
      </c>
      <c r="K563" s="676" t="s">
        <v>5744</v>
      </c>
      <c r="L563" s="678" t="s">
        <v>5723</v>
      </c>
      <c r="M563" s="678" t="s">
        <v>476</v>
      </c>
      <c r="N563" s="661">
        <v>186</v>
      </c>
      <c r="O563" s="370"/>
      <c r="P563" s="667" t="s">
        <v>521</v>
      </c>
      <c r="Q563" s="596" t="s">
        <v>522</v>
      </c>
      <c r="R563" s="376" t="s">
        <v>4597</v>
      </c>
      <c r="S563" s="376">
        <v>1</v>
      </c>
      <c r="T563" s="596">
        <v>0</v>
      </c>
      <c r="U563" s="596">
        <v>1</v>
      </c>
      <c r="V563" s="376">
        <v>0</v>
      </c>
      <c r="W563" s="376" t="s">
        <v>3173</v>
      </c>
      <c r="X563" s="663">
        <v>170425</v>
      </c>
      <c r="Y563" s="376" t="s">
        <v>78</v>
      </c>
      <c r="Z563" s="596" t="s">
        <v>6422</v>
      </c>
      <c r="AA563" s="766"/>
      <c r="AB563" s="727" t="str">
        <f t="shared" si="86"/>
        <v>Unique</v>
      </c>
      <c r="AC563" s="603"/>
      <c r="AD563" s="603"/>
      <c r="AE563" s="603"/>
      <c r="AF563" s="603"/>
      <c r="AG563" s="603"/>
      <c r="AH563" s="603"/>
      <c r="AI563" s="603"/>
      <c r="AJ563" s="603"/>
      <c r="AK563" s="603"/>
      <c r="AL563" s="603"/>
      <c r="AM563" s="603"/>
      <c r="AN563" s="603"/>
      <c r="AO563" s="603"/>
      <c r="AP563" s="603"/>
      <c r="AQ563" s="603"/>
      <c r="AR563" s="603"/>
      <c r="AS563" s="603"/>
      <c r="AT563" s="603"/>
      <c r="AU563" s="603"/>
      <c r="AV563" s="603"/>
      <c r="AW563" s="603"/>
      <c r="AX563" s="603"/>
      <c r="AY563" s="603"/>
      <c r="AZ563" s="603"/>
      <c r="BA563" s="603"/>
      <c r="BB563" s="603"/>
      <c r="BC563" s="603"/>
      <c r="BD563" s="603"/>
      <c r="BE563" s="603"/>
      <c r="BF563" s="603"/>
      <c r="BG563" s="603"/>
      <c r="BH563" s="603"/>
      <c r="BI563" s="603"/>
      <c r="BJ563" s="603"/>
      <c r="BK563" s="603"/>
      <c r="BL563" s="603"/>
      <c r="BM563" s="603"/>
      <c r="BN563" s="603"/>
      <c r="BO563" s="603"/>
      <c r="BP563" s="603"/>
      <c r="BQ563" s="603"/>
      <c r="BR563" s="603"/>
      <c r="BS563" s="603"/>
      <c r="BT563" s="603"/>
      <c r="BU563" s="603"/>
      <c r="BV563" s="603"/>
      <c r="BW563" s="603"/>
      <c r="BX563" s="603"/>
      <c r="BY563" s="603"/>
      <c r="BZ563" s="603"/>
      <c r="CA563" s="603"/>
      <c r="CB563" s="603"/>
      <c r="CC563" s="603"/>
      <c r="CD563" s="603"/>
      <c r="CE563" s="603"/>
      <c r="CF563" s="603"/>
      <c r="CG563" s="603"/>
      <c r="CH563" s="603"/>
      <c r="CI563" s="603"/>
      <c r="CJ563" s="603"/>
      <c r="CK563" s="603"/>
    </row>
    <row r="564" spans="1:89" ht="14.25">
      <c r="A564" s="656" t="str">
        <f t="shared" si="85"/>
        <v>11_1_200921_HU_p_er.te</v>
      </c>
      <c r="B564" s="687" t="s">
        <v>5763</v>
      </c>
      <c r="C564" s="687" t="s">
        <v>5764</v>
      </c>
      <c r="D564" s="686">
        <v>11</v>
      </c>
      <c r="E564" s="686">
        <v>1</v>
      </c>
      <c r="F564" s="686" t="s">
        <v>122</v>
      </c>
      <c r="G564" s="686" t="s">
        <v>5755</v>
      </c>
      <c r="H564" s="686">
        <v>2021</v>
      </c>
      <c r="I564" s="687" t="s">
        <v>5729</v>
      </c>
      <c r="J564" s="687" t="str">
        <f t="shared" si="93"/>
        <v>HU_p</v>
      </c>
      <c r="K564" s="685" t="s">
        <v>5765</v>
      </c>
      <c r="L564" s="687" t="s">
        <v>5723</v>
      </c>
      <c r="M564" s="687" t="s">
        <v>2422</v>
      </c>
      <c r="N564" s="661">
        <v>212</v>
      </c>
      <c r="O564" s="370"/>
      <c r="P564" s="667" t="s">
        <v>521</v>
      </c>
      <c r="Q564" s="596" t="s">
        <v>522</v>
      </c>
      <c r="R564" s="376" t="s">
        <v>4597</v>
      </c>
      <c r="S564" s="376">
        <v>2</v>
      </c>
      <c r="T564" s="596">
        <v>1</v>
      </c>
      <c r="U564" s="596">
        <v>1</v>
      </c>
      <c r="V564" s="376">
        <v>0</v>
      </c>
      <c r="W564" s="376" t="s">
        <v>3173</v>
      </c>
      <c r="X564" s="663">
        <v>170425</v>
      </c>
      <c r="Y564" s="376" t="s">
        <v>78</v>
      </c>
      <c r="Z564" s="596" t="s">
        <v>6423</v>
      </c>
      <c r="AA564" s="766"/>
      <c r="AB564" s="727" t="str">
        <f t="shared" si="86"/>
        <v>Unique</v>
      </c>
      <c r="AC564" s="603"/>
      <c r="AD564" s="603"/>
      <c r="AE564" s="603"/>
      <c r="AF564" s="603"/>
      <c r="AG564" s="603"/>
      <c r="AH564" s="603"/>
      <c r="AI564" s="603"/>
      <c r="AJ564" s="603"/>
      <c r="AK564" s="603"/>
      <c r="AL564" s="603"/>
      <c r="AM564" s="603"/>
      <c r="AN564" s="603"/>
      <c r="AO564" s="603"/>
      <c r="AP564" s="603"/>
      <c r="AQ564" s="603"/>
      <c r="AR564" s="603"/>
      <c r="AS564" s="603"/>
      <c r="AT564" s="603"/>
      <c r="AU564" s="603"/>
      <c r="AV564" s="603"/>
      <c r="AW564" s="603"/>
      <c r="AX564" s="603"/>
      <c r="AY564" s="603"/>
      <c r="AZ564" s="603"/>
      <c r="BA564" s="603"/>
      <c r="BB564" s="603"/>
      <c r="BC564" s="603"/>
      <c r="BD564" s="603"/>
      <c r="BE564" s="603"/>
      <c r="BF564" s="603"/>
      <c r="BG564" s="603"/>
      <c r="BH564" s="603"/>
      <c r="BI564" s="603"/>
      <c r="BJ564" s="603"/>
      <c r="BK564" s="603"/>
      <c r="BL564" s="603"/>
      <c r="BM564" s="603"/>
      <c r="BN564" s="603"/>
      <c r="BO564" s="603"/>
      <c r="BP564" s="603"/>
      <c r="BQ564" s="603"/>
      <c r="BR564" s="603"/>
      <c r="BS564" s="603"/>
      <c r="BT564" s="603"/>
      <c r="BU564" s="603"/>
      <c r="BV564" s="603"/>
      <c r="BW564" s="603"/>
      <c r="BX564" s="603"/>
      <c r="BY564" s="603"/>
      <c r="BZ564" s="603"/>
      <c r="CA564" s="603"/>
      <c r="CB564" s="603"/>
      <c r="CC564" s="603"/>
      <c r="CD564" s="603"/>
      <c r="CE564" s="603"/>
      <c r="CF564" s="603"/>
      <c r="CG564" s="603"/>
      <c r="CH564" s="603"/>
      <c r="CI564" s="603"/>
      <c r="CJ564" s="603"/>
      <c r="CK564" s="603"/>
    </row>
    <row r="565" spans="1:89" ht="14.25">
      <c r="A565" s="656" t="str">
        <f t="shared" si="85"/>
        <v>1_1_120721_HAU_p_er.te</v>
      </c>
      <c r="B565" s="692" t="s">
        <v>5770</v>
      </c>
      <c r="C565" s="692" t="s">
        <v>5771</v>
      </c>
      <c r="D565" s="691">
        <v>1</v>
      </c>
      <c r="E565" s="691">
        <v>1</v>
      </c>
      <c r="F565" s="691" t="s">
        <v>5719</v>
      </c>
      <c r="G565" s="691" t="s">
        <v>5720</v>
      </c>
      <c r="H565" s="691">
        <v>2021</v>
      </c>
      <c r="I565" s="692" t="s">
        <v>5729</v>
      </c>
      <c r="J565" s="692" t="str">
        <f t="shared" si="93"/>
        <v>HAU_p</v>
      </c>
      <c r="K565" s="690" t="s">
        <v>5772</v>
      </c>
      <c r="L565" s="692" t="s">
        <v>5723</v>
      </c>
      <c r="M565" s="692" t="s">
        <v>5834</v>
      </c>
      <c r="N565" s="661">
        <v>282</v>
      </c>
      <c r="O565" s="370"/>
      <c r="P565" s="667" t="s">
        <v>521</v>
      </c>
      <c r="Q565" s="596" t="s">
        <v>522</v>
      </c>
      <c r="R565" s="376" t="s">
        <v>4597</v>
      </c>
      <c r="S565" s="376">
        <v>1</v>
      </c>
      <c r="T565" s="596">
        <v>1</v>
      </c>
      <c r="U565" s="596">
        <v>0</v>
      </c>
      <c r="V565" s="376">
        <v>0</v>
      </c>
      <c r="W565" s="376" t="s">
        <v>3173</v>
      </c>
      <c r="X565" s="663">
        <v>170425</v>
      </c>
      <c r="Y565" s="376" t="s">
        <v>78</v>
      </c>
      <c r="Z565" s="596" t="s">
        <v>6424</v>
      </c>
      <c r="AA565" s="766"/>
      <c r="AB565" s="727" t="str">
        <f t="shared" si="86"/>
        <v>Unique</v>
      </c>
      <c r="AC565" s="603"/>
      <c r="AD565" s="603"/>
      <c r="AE565" s="603"/>
      <c r="AF565" s="603"/>
      <c r="AG565" s="603"/>
      <c r="AH565" s="603"/>
      <c r="AI565" s="603"/>
      <c r="AJ565" s="603"/>
      <c r="AK565" s="603"/>
      <c r="AL565" s="603"/>
      <c r="AM565" s="603"/>
      <c r="AN565" s="603"/>
      <c r="AO565" s="603"/>
      <c r="AP565" s="603"/>
      <c r="AQ565" s="603"/>
      <c r="AR565" s="603"/>
      <c r="AS565" s="603"/>
      <c r="AT565" s="603"/>
      <c r="AU565" s="603"/>
      <c r="AV565" s="603"/>
      <c r="AW565" s="603"/>
      <c r="AX565" s="603"/>
      <c r="AY565" s="603"/>
      <c r="AZ565" s="603"/>
      <c r="BA565" s="603"/>
      <c r="BB565" s="603"/>
      <c r="BC565" s="603"/>
      <c r="BD565" s="603"/>
      <c r="BE565" s="603"/>
      <c r="BF565" s="603"/>
      <c r="BG565" s="603"/>
      <c r="BH565" s="603"/>
      <c r="BI565" s="603"/>
      <c r="BJ565" s="603"/>
      <c r="BK565" s="603"/>
      <c r="BL565" s="603"/>
      <c r="BM565" s="603"/>
      <c r="BN565" s="603"/>
      <c r="BO565" s="603"/>
      <c r="BP565" s="603"/>
      <c r="BQ565" s="603"/>
      <c r="BR565" s="603"/>
      <c r="BS565" s="603"/>
      <c r="BT565" s="603"/>
      <c r="BU565" s="603"/>
      <c r="BV565" s="603"/>
      <c r="BW565" s="603"/>
      <c r="BX565" s="603"/>
      <c r="BY565" s="603"/>
      <c r="BZ565" s="603"/>
      <c r="CA565" s="603"/>
      <c r="CB565" s="603"/>
      <c r="CC565" s="603"/>
      <c r="CD565" s="603"/>
      <c r="CE565" s="603"/>
      <c r="CF565" s="603"/>
      <c r="CG565" s="603"/>
      <c r="CH565" s="603"/>
      <c r="CI565" s="603"/>
      <c r="CJ565" s="603"/>
      <c r="CK565" s="603"/>
    </row>
    <row r="566" spans="1:89" ht="14.25">
      <c r="A566" s="656" t="str">
        <f t="shared" si="85"/>
        <v>33_1_170723_S_p_sp.sc</v>
      </c>
      <c r="B566" s="723" t="s">
        <v>6238</v>
      </c>
      <c r="C566" s="723" t="s">
        <v>6239</v>
      </c>
      <c r="D566" s="724">
        <v>33</v>
      </c>
      <c r="E566" s="724">
        <v>1</v>
      </c>
      <c r="F566" s="724" t="s">
        <v>6342</v>
      </c>
      <c r="G566" s="724" t="s">
        <v>6343</v>
      </c>
      <c r="H566" s="724">
        <v>2023</v>
      </c>
      <c r="I566" s="723" t="s">
        <v>6326</v>
      </c>
      <c r="J566" s="723" t="s">
        <v>6375</v>
      </c>
      <c r="K566" s="723"/>
      <c r="L566" s="723" t="s">
        <v>5723</v>
      </c>
      <c r="M566" s="723" t="s">
        <v>2422</v>
      </c>
      <c r="N566" s="661">
        <f>50+50+50+50+51</f>
        <v>251</v>
      </c>
      <c r="O566" s="370"/>
      <c r="P566" s="662" t="s">
        <v>509</v>
      </c>
      <c r="Q566" s="376" t="s">
        <v>510</v>
      </c>
      <c r="R566" s="376" t="s">
        <v>4513</v>
      </c>
      <c r="S566" s="376">
        <v>63</v>
      </c>
      <c r="T566" s="376">
        <v>63</v>
      </c>
      <c r="U566" s="376">
        <v>0</v>
      </c>
      <c r="V566" s="376">
        <v>0</v>
      </c>
      <c r="W566" s="370"/>
      <c r="X566" s="663">
        <v>170425</v>
      </c>
      <c r="Y566" s="376" t="s">
        <v>78</v>
      </c>
      <c r="Z566" s="596" t="s">
        <v>6425</v>
      </c>
      <c r="AA566" s="766"/>
      <c r="AB566" s="727" t="str">
        <f t="shared" si="86"/>
        <v>Unique</v>
      </c>
      <c r="AC566" s="603"/>
      <c r="AD566" s="603"/>
      <c r="AE566" s="603"/>
      <c r="AF566" s="603"/>
      <c r="AG566" s="603"/>
      <c r="AH566" s="603"/>
      <c r="AI566" s="603"/>
      <c r="AJ566" s="603"/>
      <c r="AK566" s="603"/>
      <c r="AL566" s="603"/>
      <c r="AM566" s="603"/>
      <c r="AN566" s="603"/>
      <c r="AO566" s="603"/>
      <c r="AP566" s="603"/>
      <c r="AQ566" s="603"/>
      <c r="AR566" s="603"/>
      <c r="AS566" s="603"/>
      <c r="AT566" s="603"/>
      <c r="AU566" s="603"/>
      <c r="AV566" s="603"/>
      <c r="AW566" s="603"/>
      <c r="AX566" s="603"/>
      <c r="AY566" s="603"/>
      <c r="AZ566" s="603"/>
      <c r="BA566" s="603"/>
      <c r="BB566" s="603"/>
      <c r="BC566" s="603"/>
      <c r="BD566" s="603"/>
      <c r="BE566" s="603"/>
      <c r="BF566" s="603"/>
      <c r="BG566" s="603"/>
      <c r="BH566" s="603"/>
      <c r="BI566" s="603"/>
      <c r="BJ566" s="603"/>
      <c r="BK566" s="603"/>
      <c r="BL566" s="603"/>
      <c r="BM566" s="603"/>
      <c r="BN566" s="603"/>
      <c r="BO566" s="603"/>
      <c r="BP566" s="603"/>
      <c r="BQ566" s="603"/>
      <c r="BR566" s="603"/>
      <c r="BS566" s="603"/>
      <c r="BT566" s="603"/>
      <c r="BU566" s="603"/>
      <c r="BV566" s="603"/>
      <c r="BW566" s="603"/>
      <c r="BX566" s="603"/>
      <c r="BY566" s="603"/>
      <c r="BZ566" s="603"/>
      <c r="CA566" s="603"/>
      <c r="CB566" s="603"/>
      <c r="CC566" s="603"/>
      <c r="CD566" s="603"/>
      <c r="CE566" s="603"/>
      <c r="CF566" s="603"/>
      <c r="CG566" s="603"/>
      <c r="CH566" s="603"/>
      <c r="CI566" s="603"/>
      <c r="CJ566" s="603"/>
      <c r="CK566" s="603"/>
    </row>
    <row r="567" spans="1:89" ht="14.25">
      <c r="A567" s="656" t="str">
        <f t="shared" si="85"/>
        <v>31_1_170723_HO_p_sp.sc</v>
      </c>
      <c r="B567" s="682" t="s">
        <v>6364</v>
      </c>
      <c r="C567" s="682" t="s">
        <v>6365</v>
      </c>
      <c r="D567" s="737">
        <v>31</v>
      </c>
      <c r="E567" s="737">
        <v>1</v>
      </c>
      <c r="F567" s="737" t="s">
        <v>6342</v>
      </c>
      <c r="G567" s="737" t="s">
        <v>6343</v>
      </c>
      <c r="H567" s="737">
        <v>2023</v>
      </c>
      <c r="I567" s="682" t="s">
        <v>5729</v>
      </c>
      <c r="J567" s="682" t="s">
        <v>6366</v>
      </c>
      <c r="K567" s="682" t="s">
        <v>6367</v>
      </c>
      <c r="L567" s="682" t="s">
        <v>5723</v>
      </c>
      <c r="M567" s="682" t="s">
        <v>2422</v>
      </c>
      <c r="N567" s="661">
        <f>50+26</f>
        <v>76</v>
      </c>
      <c r="O567" s="370"/>
      <c r="P567" s="662" t="s">
        <v>509</v>
      </c>
      <c r="Q567" s="376" t="s">
        <v>510</v>
      </c>
      <c r="R567" s="376" t="s">
        <v>4597</v>
      </c>
      <c r="S567" s="376">
        <v>20</v>
      </c>
      <c r="T567" s="376">
        <v>20</v>
      </c>
      <c r="U567" s="376">
        <v>0</v>
      </c>
      <c r="V567" s="376">
        <v>0</v>
      </c>
      <c r="W567" s="370"/>
      <c r="X567" s="663">
        <v>170425</v>
      </c>
      <c r="Y567" s="376" t="s">
        <v>78</v>
      </c>
      <c r="Z567" s="596" t="s">
        <v>6426</v>
      </c>
      <c r="AA567" s="766"/>
      <c r="AB567" s="727" t="str">
        <f t="shared" si="86"/>
        <v>Unique</v>
      </c>
      <c r="AC567" s="603"/>
      <c r="AD567" s="603"/>
      <c r="AE567" s="603"/>
      <c r="AF567" s="603"/>
      <c r="AG567" s="603"/>
      <c r="AH567" s="603"/>
      <c r="AI567" s="603"/>
      <c r="AJ567" s="603"/>
      <c r="AK567" s="603"/>
      <c r="AL567" s="603"/>
      <c r="AM567" s="603"/>
      <c r="AN567" s="603"/>
      <c r="AO567" s="603"/>
      <c r="AP567" s="603"/>
      <c r="AQ567" s="603"/>
      <c r="AR567" s="603"/>
      <c r="AS567" s="603"/>
      <c r="AT567" s="603"/>
      <c r="AU567" s="603"/>
      <c r="AV567" s="603"/>
      <c r="AW567" s="603"/>
      <c r="AX567" s="603"/>
      <c r="AY567" s="603"/>
      <c r="AZ567" s="603"/>
      <c r="BA567" s="603"/>
      <c r="BB567" s="603"/>
      <c r="BC567" s="603"/>
      <c r="BD567" s="603"/>
      <c r="BE567" s="603"/>
      <c r="BF567" s="603"/>
      <c r="BG567" s="603"/>
      <c r="BH567" s="603"/>
      <c r="BI567" s="603"/>
      <c r="BJ567" s="603"/>
      <c r="BK567" s="603"/>
      <c r="BL567" s="603"/>
      <c r="BM567" s="603"/>
      <c r="BN567" s="603"/>
      <c r="BO567" s="603"/>
      <c r="BP567" s="603"/>
      <c r="BQ567" s="603"/>
      <c r="BR567" s="603"/>
      <c r="BS567" s="603"/>
      <c r="BT567" s="603"/>
      <c r="BU567" s="603"/>
      <c r="BV567" s="603"/>
      <c r="BW567" s="603"/>
      <c r="BX567" s="603"/>
      <c r="BY567" s="603"/>
      <c r="BZ567" s="603"/>
      <c r="CA567" s="603"/>
      <c r="CB567" s="603"/>
      <c r="CC567" s="603"/>
      <c r="CD567" s="603"/>
      <c r="CE567" s="603"/>
      <c r="CF567" s="603"/>
      <c r="CG567" s="603"/>
      <c r="CH567" s="603"/>
      <c r="CI567" s="603"/>
      <c r="CJ567" s="603"/>
      <c r="CK567" s="603"/>
    </row>
    <row r="568" spans="1:89" ht="14.25">
      <c r="A568" s="656" t="str">
        <f t="shared" si="85"/>
        <v>39_2_170723_W_p_sp.sc</v>
      </c>
      <c r="B568" s="739" t="s">
        <v>6382</v>
      </c>
      <c r="C568" s="739" t="s">
        <v>6383</v>
      </c>
      <c r="D568" s="740">
        <v>39</v>
      </c>
      <c r="E568" s="740">
        <v>2</v>
      </c>
      <c r="F568" s="740" t="s">
        <v>6342</v>
      </c>
      <c r="G568" s="740" t="s">
        <v>6343</v>
      </c>
      <c r="H568" s="740">
        <v>2023</v>
      </c>
      <c r="I568" s="739" t="s">
        <v>5729</v>
      </c>
      <c r="J568" s="739" t="s">
        <v>6137</v>
      </c>
      <c r="K568" s="739" t="s">
        <v>6384</v>
      </c>
      <c r="L568" s="739" t="s">
        <v>5723</v>
      </c>
      <c r="M568" s="739" t="s">
        <v>2422</v>
      </c>
      <c r="N568" s="661">
        <f>50+50+8</f>
        <v>108</v>
      </c>
      <c r="O568" s="370"/>
      <c r="P568" s="662" t="s">
        <v>509</v>
      </c>
      <c r="Q568" s="376" t="s">
        <v>510</v>
      </c>
      <c r="R568" s="376" t="s">
        <v>4597</v>
      </c>
      <c r="S568" s="376">
        <v>23</v>
      </c>
      <c r="T568" s="376">
        <v>23</v>
      </c>
      <c r="U568" s="376">
        <v>0</v>
      </c>
      <c r="V568" s="376">
        <v>0</v>
      </c>
      <c r="W568" s="370"/>
      <c r="X568" s="663">
        <v>170425</v>
      </c>
      <c r="Y568" s="376" t="s">
        <v>78</v>
      </c>
      <c r="Z568" s="596" t="s">
        <v>6427</v>
      </c>
      <c r="AA568" s="766"/>
      <c r="AB568" s="727" t="str">
        <f t="shared" si="86"/>
        <v>Unique</v>
      </c>
      <c r="AC568" s="603"/>
      <c r="AD568" s="603"/>
      <c r="AE568" s="603"/>
      <c r="AF568" s="603"/>
      <c r="AG568" s="603"/>
      <c r="AH568" s="603"/>
      <c r="AI568" s="603"/>
      <c r="AJ568" s="603"/>
      <c r="AK568" s="603"/>
      <c r="AL568" s="603"/>
      <c r="AM568" s="603"/>
      <c r="AN568" s="603"/>
      <c r="AO568" s="603"/>
      <c r="AP568" s="603"/>
      <c r="AQ568" s="603"/>
      <c r="AR568" s="603"/>
      <c r="AS568" s="603"/>
      <c r="AT568" s="603"/>
      <c r="AU568" s="603"/>
      <c r="AV568" s="603"/>
      <c r="AW568" s="603"/>
      <c r="AX568" s="603"/>
      <c r="AY568" s="603"/>
      <c r="AZ568" s="603"/>
      <c r="BA568" s="603"/>
      <c r="BB568" s="603"/>
      <c r="BC568" s="603"/>
      <c r="BD568" s="603"/>
      <c r="BE568" s="603"/>
      <c r="BF568" s="603"/>
      <c r="BG568" s="603"/>
      <c r="BH568" s="603"/>
      <c r="BI568" s="603"/>
      <c r="BJ568" s="603"/>
      <c r="BK568" s="603"/>
      <c r="BL568" s="603"/>
      <c r="BM568" s="603"/>
      <c r="BN568" s="603"/>
      <c r="BO568" s="603"/>
      <c r="BP568" s="603"/>
      <c r="BQ568" s="603"/>
      <c r="BR568" s="603"/>
      <c r="BS568" s="603"/>
      <c r="BT568" s="603"/>
      <c r="BU568" s="603"/>
      <c r="BV568" s="603"/>
      <c r="BW568" s="603"/>
      <c r="BX568" s="603"/>
      <c r="BY568" s="603"/>
      <c r="BZ568" s="603"/>
      <c r="CA568" s="603"/>
      <c r="CB568" s="603"/>
      <c r="CC568" s="603"/>
      <c r="CD568" s="603"/>
      <c r="CE568" s="603"/>
      <c r="CF568" s="603"/>
      <c r="CG568" s="603"/>
      <c r="CH568" s="603"/>
      <c r="CI568" s="603"/>
      <c r="CJ568" s="603"/>
      <c r="CK568" s="603"/>
    </row>
    <row r="569" spans="1:89" ht="14.25">
      <c r="A569" s="656" t="str">
        <f t="shared" si="85"/>
        <v>27_1_200921_W_p_sp.sc</v>
      </c>
      <c r="B569" s="715" t="s">
        <v>6135</v>
      </c>
      <c r="C569" s="715" t="s">
        <v>6136</v>
      </c>
      <c r="D569" s="713">
        <v>27</v>
      </c>
      <c r="E569" s="713">
        <v>1</v>
      </c>
      <c r="F569" s="713" t="s">
        <v>122</v>
      </c>
      <c r="G569" s="713" t="s">
        <v>5755</v>
      </c>
      <c r="H569" s="713">
        <v>2021</v>
      </c>
      <c r="I569" s="715" t="s">
        <v>6199</v>
      </c>
      <c r="J569" s="715" t="s">
        <v>6137</v>
      </c>
      <c r="K569" s="715"/>
      <c r="L569" s="715" t="s">
        <v>5723</v>
      </c>
      <c r="M569" s="715" t="s">
        <v>2422</v>
      </c>
      <c r="N569" s="661">
        <f>100+100+100+100+100+100+16</f>
        <v>616</v>
      </c>
      <c r="O569" s="370" t="s">
        <v>6223</v>
      </c>
      <c r="P569" s="662" t="s">
        <v>509</v>
      </c>
      <c r="Q569" s="376" t="s">
        <v>510</v>
      </c>
      <c r="R569" s="376" t="s">
        <v>4597</v>
      </c>
      <c r="S569" s="376">
        <v>21</v>
      </c>
      <c r="T569" s="376">
        <v>21</v>
      </c>
      <c r="U569" s="376">
        <v>0</v>
      </c>
      <c r="V569" s="376">
        <v>0</v>
      </c>
      <c r="W569" s="370"/>
      <c r="X569" s="663">
        <v>170425</v>
      </c>
      <c r="Y569" s="376" t="s">
        <v>78</v>
      </c>
      <c r="Z569" s="596" t="s">
        <v>6428</v>
      </c>
      <c r="AA569" s="766"/>
      <c r="AB569" s="727" t="str">
        <f t="shared" si="86"/>
        <v>Unique</v>
      </c>
      <c r="AC569" s="603"/>
      <c r="AD569" s="603"/>
      <c r="AE569" s="603"/>
      <c r="AF569" s="603"/>
      <c r="AG569" s="603"/>
      <c r="AH569" s="603"/>
      <c r="AI569" s="603"/>
      <c r="AJ569" s="603"/>
      <c r="AK569" s="603"/>
      <c r="AL569" s="603"/>
      <c r="AM569" s="603"/>
      <c r="AN569" s="603"/>
      <c r="AO569" s="603"/>
      <c r="AP569" s="603"/>
      <c r="AQ569" s="603"/>
      <c r="AR569" s="603"/>
      <c r="AS569" s="603"/>
      <c r="AT569" s="603"/>
      <c r="AU569" s="603"/>
      <c r="AV569" s="603"/>
      <c r="AW569" s="603"/>
      <c r="AX569" s="603"/>
      <c r="AY569" s="603"/>
      <c r="AZ569" s="603"/>
      <c r="BA569" s="603"/>
      <c r="BB569" s="603"/>
      <c r="BC569" s="603"/>
      <c r="BD569" s="603"/>
      <c r="BE569" s="603"/>
      <c r="BF569" s="603"/>
      <c r="BG569" s="603"/>
      <c r="BH569" s="603"/>
      <c r="BI569" s="603"/>
      <c r="BJ569" s="603"/>
      <c r="BK569" s="603"/>
      <c r="BL569" s="603"/>
      <c r="BM569" s="603"/>
      <c r="BN569" s="603"/>
      <c r="BO569" s="603"/>
      <c r="BP569" s="603"/>
      <c r="BQ569" s="603"/>
      <c r="BR569" s="603"/>
      <c r="BS569" s="603"/>
      <c r="BT569" s="603"/>
      <c r="BU569" s="603"/>
      <c r="BV569" s="603"/>
      <c r="BW569" s="603"/>
      <c r="BX569" s="603"/>
      <c r="BY569" s="603"/>
      <c r="BZ569" s="603"/>
      <c r="CA569" s="603"/>
      <c r="CB569" s="603"/>
      <c r="CC569" s="603"/>
      <c r="CD569" s="603"/>
      <c r="CE569" s="603"/>
      <c r="CF569" s="603"/>
      <c r="CG569" s="603"/>
      <c r="CH569" s="603"/>
      <c r="CI569" s="603"/>
      <c r="CJ569" s="603"/>
      <c r="CK569" s="603"/>
    </row>
    <row r="570" spans="1:89" ht="14.25">
      <c r="A570" s="656" t="str">
        <f t="shared" si="85"/>
        <v>1_1_120721_HAU_p_sp.sc</v>
      </c>
      <c r="B570" s="692" t="s">
        <v>5770</v>
      </c>
      <c r="C570" s="692" t="s">
        <v>5771</v>
      </c>
      <c r="D570" s="691">
        <v>1</v>
      </c>
      <c r="E570" s="691">
        <v>1</v>
      </c>
      <c r="F570" s="691" t="s">
        <v>5719</v>
      </c>
      <c r="G570" s="691" t="s">
        <v>5720</v>
      </c>
      <c r="H570" s="691">
        <v>2021</v>
      </c>
      <c r="I570" s="692" t="s">
        <v>5729</v>
      </c>
      <c r="J570" s="692" t="str">
        <f t="shared" ref="J570:J579" si="94">K570&amp;"_p"</f>
        <v>HAU_p</v>
      </c>
      <c r="K570" s="690" t="s">
        <v>5772</v>
      </c>
      <c r="L570" s="692" t="s">
        <v>5723</v>
      </c>
      <c r="M570" s="692" t="s">
        <v>5834</v>
      </c>
      <c r="N570" s="661">
        <v>282</v>
      </c>
      <c r="O570" s="370"/>
      <c r="P570" s="662" t="s">
        <v>509</v>
      </c>
      <c r="Q570" s="376" t="s">
        <v>510</v>
      </c>
      <c r="R570" s="376" t="s">
        <v>4597</v>
      </c>
      <c r="S570" s="376">
        <v>62</v>
      </c>
      <c r="T570" s="376">
        <v>62</v>
      </c>
      <c r="U570" s="376">
        <v>0</v>
      </c>
      <c r="V570" s="376">
        <v>0</v>
      </c>
      <c r="W570" s="370"/>
      <c r="X570" s="663">
        <v>170425</v>
      </c>
      <c r="Y570" s="376" t="s">
        <v>78</v>
      </c>
      <c r="Z570" s="596" t="s">
        <v>6429</v>
      </c>
      <c r="AA570" s="766"/>
      <c r="AB570" s="727" t="str">
        <f t="shared" si="86"/>
        <v>Unique</v>
      </c>
      <c r="AC570" s="603"/>
      <c r="AD570" s="603"/>
      <c r="AE570" s="603"/>
      <c r="AF570" s="603"/>
      <c r="AG570" s="603"/>
      <c r="AH570" s="603"/>
      <c r="AI570" s="603"/>
      <c r="AJ570" s="603"/>
      <c r="AK570" s="603"/>
      <c r="AL570" s="603"/>
      <c r="AM570" s="603"/>
      <c r="AN570" s="603"/>
      <c r="AO570" s="603"/>
      <c r="AP570" s="603"/>
      <c r="AQ570" s="603"/>
      <c r="AR570" s="603"/>
      <c r="AS570" s="603"/>
      <c r="AT570" s="603"/>
      <c r="AU570" s="603"/>
      <c r="AV570" s="603"/>
      <c r="AW570" s="603"/>
      <c r="AX570" s="603"/>
      <c r="AY570" s="603"/>
      <c r="AZ570" s="603"/>
      <c r="BA570" s="603"/>
      <c r="BB570" s="603"/>
      <c r="BC570" s="603"/>
      <c r="BD570" s="603"/>
      <c r="BE570" s="603"/>
      <c r="BF570" s="603"/>
      <c r="BG570" s="603"/>
      <c r="BH570" s="603"/>
      <c r="BI570" s="603"/>
      <c r="BJ570" s="603"/>
      <c r="BK570" s="603"/>
      <c r="BL570" s="603"/>
      <c r="BM570" s="603"/>
      <c r="BN570" s="603"/>
      <c r="BO570" s="603"/>
      <c r="BP570" s="603"/>
      <c r="BQ570" s="603"/>
      <c r="BR570" s="603"/>
      <c r="BS570" s="603"/>
      <c r="BT570" s="603"/>
      <c r="BU570" s="603"/>
      <c r="BV570" s="603"/>
      <c r="BW570" s="603"/>
      <c r="BX570" s="603"/>
      <c r="BY570" s="603"/>
      <c r="BZ570" s="603"/>
      <c r="CA570" s="603"/>
      <c r="CB570" s="603"/>
      <c r="CC570" s="603"/>
      <c r="CD570" s="603"/>
      <c r="CE570" s="603"/>
      <c r="CF570" s="603"/>
      <c r="CG570" s="603"/>
      <c r="CH570" s="603"/>
      <c r="CI570" s="603"/>
      <c r="CJ570" s="603"/>
      <c r="CK570" s="603"/>
    </row>
    <row r="571" spans="1:89" ht="14.25">
      <c r="A571" s="656" t="str">
        <f t="shared" si="85"/>
        <v>29_1_260721_G_p_sp.sc</v>
      </c>
      <c r="B571" s="695" t="s">
        <v>5789</v>
      </c>
      <c r="C571" s="695" t="s">
        <v>5790</v>
      </c>
      <c r="D571" s="694">
        <v>29</v>
      </c>
      <c r="E571" s="694">
        <v>1</v>
      </c>
      <c r="F571" s="694" t="s">
        <v>5720</v>
      </c>
      <c r="G571" s="694" t="s">
        <v>5779</v>
      </c>
      <c r="H571" s="694">
        <v>2021</v>
      </c>
      <c r="I571" s="695" t="s">
        <v>5729</v>
      </c>
      <c r="J571" s="695" t="str">
        <f t="shared" si="94"/>
        <v>G_p</v>
      </c>
      <c r="K571" s="693" t="s">
        <v>5791</v>
      </c>
      <c r="L571" s="695" t="s">
        <v>5723</v>
      </c>
      <c r="M571" s="695" t="s">
        <v>476</v>
      </c>
      <c r="N571" s="661">
        <f t="shared" ref="N571:N572" si="95">4+1+2+1+60+12+32+122</f>
        <v>234</v>
      </c>
      <c r="O571" s="370"/>
      <c r="P571" s="662" t="s">
        <v>509</v>
      </c>
      <c r="Q571" s="376" t="s">
        <v>510</v>
      </c>
      <c r="R571" s="376" t="s">
        <v>4597</v>
      </c>
      <c r="S571" s="376">
        <v>30</v>
      </c>
      <c r="T571" s="376">
        <v>30</v>
      </c>
      <c r="U571" s="376">
        <v>0</v>
      </c>
      <c r="V571" s="376">
        <v>0</v>
      </c>
      <c r="W571" s="370"/>
      <c r="X571" s="663">
        <v>170425</v>
      </c>
      <c r="Y571" s="376" t="s">
        <v>78</v>
      </c>
      <c r="Z571" s="596" t="s">
        <v>6430</v>
      </c>
      <c r="AA571" s="766"/>
      <c r="AB571" s="727" t="str">
        <f t="shared" si="86"/>
        <v>Unique</v>
      </c>
      <c r="AC571" s="603"/>
      <c r="AD571" s="603"/>
      <c r="AE571" s="603"/>
      <c r="AF571" s="603"/>
      <c r="AG571" s="603"/>
      <c r="AH571" s="603"/>
      <c r="AI571" s="603"/>
      <c r="AJ571" s="603"/>
      <c r="AK571" s="603"/>
      <c r="AL571" s="603"/>
      <c r="AM571" s="603"/>
      <c r="AN571" s="603"/>
      <c r="AO571" s="603"/>
      <c r="AP571" s="603"/>
      <c r="AQ571" s="603"/>
      <c r="AR571" s="603"/>
      <c r="AS571" s="603"/>
      <c r="AT571" s="603"/>
      <c r="AU571" s="603"/>
      <c r="AV571" s="603"/>
      <c r="AW571" s="603"/>
      <c r="AX571" s="603"/>
      <c r="AY571" s="603"/>
      <c r="AZ571" s="603"/>
      <c r="BA571" s="603"/>
      <c r="BB571" s="603"/>
      <c r="BC571" s="603"/>
      <c r="BD571" s="603"/>
      <c r="BE571" s="603"/>
      <c r="BF571" s="603"/>
      <c r="BG571" s="603"/>
      <c r="BH571" s="603"/>
      <c r="BI571" s="603"/>
      <c r="BJ571" s="603"/>
      <c r="BK571" s="603"/>
      <c r="BL571" s="603"/>
      <c r="BM571" s="603"/>
      <c r="BN571" s="603"/>
      <c r="BO571" s="603"/>
      <c r="BP571" s="603"/>
      <c r="BQ571" s="603"/>
      <c r="BR571" s="603"/>
      <c r="BS571" s="603"/>
      <c r="BT571" s="603"/>
      <c r="BU571" s="603"/>
      <c r="BV571" s="603"/>
      <c r="BW571" s="603"/>
      <c r="BX571" s="603"/>
      <c r="BY571" s="603"/>
      <c r="BZ571" s="603"/>
      <c r="CA571" s="603"/>
      <c r="CB571" s="603"/>
      <c r="CC571" s="603"/>
      <c r="CD571" s="603"/>
      <c r="CE571" s="603"/>
      <c r="CF571" s="603"/>
      <c r="CG571" s="603"/>
      <c r="CH571" s="603"/>
      <c r="CI571" s="603"/>
      <c r="CJ571" s="603"/>
      <c r="CK571" s="603"/>
    </row>
    <row r="572" spans="1:89" ht="14.25">
      <c r="A572" s="656" t="str">
        <f t="shared" si="85"/>
        <v>29_1_260721_G_p_sp.</v>
      </c>
      <c r="B572" s="741" t="s">
        <v>6431</v>
      </c>
      <c r="C572" s="741" t="s">
        <v>5790</v>
      </c>
      <c r="D572" s="694">
        <v>29</v>
      </c>
      <c r="E572" s="694">
        <v>1</v>
      </c>
      <c r="F572" s="694" t="s">
        <v>6432</v>
      </c>
      <c r="G572" s="742">
        <v>260721</v>
      </c>
      <c r="H572" s="694">
        <v>2021</v>
      </c>
      <c r="I572" s="695" t="s">
        <v>5729</v>
      </c>
      <c r="J572" s="695" t="str">
        <f t="shared" si="94"/>
        <v>G_p</v>
      </c>
      <c r="K572" s="693" t="s">
        <v>5791</v>
      </c>
      <c r="L572" s="695" t="s">
        <v>5723</v>
      </c>
      <c r="M572" s="695" t="s">
        <v>476</v>
      </c>
      <c r="N572" s="661">
        <f t="shared" si="95"/>
        <v>234</v>
      </c>
      <c r="O572" s="370"/>
      <c r="P572" s="662" t="s">
        <v>1163</v>
      </c>
      <c r="Q572" s="376" t="s">
        <v>1164</v>
      </c>
      <c r="R572" s="376" t="s">
        <v>4597</v>
      </c>
      <c r="S572" s="376">
        <v>1</v>
      </c>
      <c r="T572" s="376">
        <v>0</v>
      </c>
      <c r="U572" s="376">
        <v>1</v>
      </c>
      <c r="V572" s="376">
        <v>0</v>
      </c>
      <c r="W572" s="370"/>
      <c r="X572" s="663">
        <v>170425</v>
      </c>
      <c r="Y572" s="376" t="s">
        <v>78</v>
      </c>
      <c r="Z572" s="596" t="s">
        <v>6433</v>
      </c>
      <c r="AA572" s="766"/>
      <c r="AB572" s="727" t="str">
        <f t="shared" si="86"/>
        <v>Unique</v>
      </c>
      <c r="AC572" s="603"/>
      <c r="AD572" s="603"/>
      <c r="AE572" s="603"/>
      <c r="AF572" s="603"/>
      <c r="AG572" s="603"/>
      <c r="AH572" s="603"/>
      <c r="AI572" s="603"/>
      <c r="AJ572" s="603"/>
      <c r="AK572" s="603"/>
      <c r="AL572" s="603"/>
      <c r="AM572" s="603"/>
      <c r="AN572" s="603"/>
      <c r="AO572" s="603"/>
      <c r="AP572" s="603"/>
      <c r="AQ572" s="603"/>
      <c r="AR572" s="603"/>
      <c r="AS572" s="603"/>
      <c r="AT572" s="603"/>
      <c r="AU572" s="603"/>
      <c r="AV572" s="603"/>
      <c r="AW572" s="603"/>
      <c r="AX572" s="603"/>
      <c r="AY572" s="603"/>
      <c r="AZ572" s="603"/>
      <c r="BA572" s="603"/>
      <c r="BB572" s="603"/>
      <c r="BC572" s="603"/>
      <c r="BD572" s="603"/>
      <c r="BE572" s="603"/>
      <c r="BF572" s="603"/>
      <c r="BG572" s="603"/>
      <c r="BH572" s="603"/>
      <c r="BI572" s="603"/>
      <c r="BJ572" s="603"/>
      <c r="BK572" s="603"/>
      <c r="BL572" s="603"/>
      <c r="BM572" s="603"/>
      <c r="BN572" s="603"/>
      <c r="BO572" s="603"/>
      <c r="BP572" s="603"/>
      <c r="BQ572" s="603"/>
      <c r="BR572" s="603"/>
      <c r="BS572" s="603"/>
      <c r="BT572" s="603"/>
      <c r="BU572" s="603"/>
      <c r="BV572" s="603"/>
      <c r="BW572" s="603"/>
      <c r="BX572" s="603"/>
      <c r="BY572" s="603"/>
      <c r="BZ572" s="603"/>
      <c r="CA572" s="603"/>
      <c r="CB572" s="603"/>
      <c r="CC572" s="603"/>
      <c r="CD572" s="603"/>
      <c r="CE572" s="603"/>
      <c r="CF572" s="603"/>
      <c r="CG572" s="603"/>
      <c r="CH572" s="603"/>
      <c r="CI572" s="603"/>
      <c r="CJ572" s="603"/>
      <c r="CK572" s="603"/>
    </row>
    <row r="573" spans="1:89" ht="14.25">
      <c r="A573" s="656" t="str">
        <f t="shared" si="85"/>
        <v>29_1_200921_G_p_sp.sc</v>
      </c>
      <c r="B573" s="693" t="s">
        <v>5789</v>
      </c>
      <c r="C573" s="693" t="s">
        <v>5790</v>
      </c>
      <c r="D573" s="694">
        <v>29</v>
      </c>
      <c r="E573" s="694">
        <v>1</v>
      </c>
      <c r="F573" s="694" t="s">
        <v>122</v>
      </c>
      <c r="G573" s="694" t="s">
        <v>5755</v>
      </c>
      <c r="H573" s="694">
        <v>2021</v>
      </c>
      <c r="I573" s="695" t="s">
        <v>5729</v>
      </c>
      <c r="J573" s="695" t="str">
        <f t="shared" si="94"/>
        <v>G_p</v>
      </c>
      <c r="K573" s="693" t="s">
        <v>5791</v>
      </c>
      <c r="L573" s="695" t="s">
        <v>5723</v>
      </c>
      <c r="M573" s="695" t="s">
        <v>2422</v>
      </c>
      <c r="N573" s="661">
        <f>100+100+100+100+100+14</f>
        <v>514</v>
      </c>
      <c r="O573" s="603"/>
      <c r="P573" s="662" t="s">
        <v>509</v>
      </c>
      <c r="Q573" s="376" t="s">
        <v>510</v>
      </c>
      <c r="R573" s="596" t="s">
        <v>2911</v>
      </c>
      <c r="S573" s="596">
        <v>13</v>
      </c>
      <c r="T573" s="596">
        <v>13</v>
      </c>
      <c r="U573" s="596">
        <v>0</v>
      </c>
      <c r="V573" s="596">
        <v>0</v>
      </c>
      <c r="W573" s="603"/>
      <c r="X573" s="663">
        <v>170425</v>
      </c>
      <c r="Y573" s="376" t="s">
        <v>78</v>
      </c>
      <c r="Z573" s="596" t="s">
        <v>6434</v>
      </c>
      <c r="AA573" s="766"/>
      <c r="AB573" s="727" t="str">
        <f t="shared" si="86"/>
        <v>Unique</v>
      </c>
      <c r="AC573" s="603"/>
      <c r="AD573" s="603"/>
      <c r="AE573" s="603"/>
      <c r="AF573" s="603"/>
      <c r="AG573" s="603"/>
      <c r="AH573" s="603"/>
      <c r="AI573" s="603"/>
      <c r="AJ573" s="603"/>
      <c r="AK573" s="603"/>
      <c r="AL573" s="603"/>
      <c r="AM573" s="603"/>
      <c r="AN573" s="603"/>
      <c r="AO573" s="603"/>
      <c r="AP573" s="603"/>
      <c r="AQ573" s="603"/>
      <c r="AR573" s="603"/>
      <c r="AS573" s="603"/>
      <c r="AT573" s="603"/>
      <c r="AU573" s="603"/>
      <c r="AV573" s="603"/>
      <c r="AW573" s="603"/>
      <c r="AX573" s="603"/>
      <c r="AY573" s="603"/>
      <c r="AZ573" s="603"/>
      <c r="BA573" s="603"/>
      <c r="BB573" s="603"/>
      <c r="BC573" s="603"/>
      <c r="BD573" s="603"/>
      <c r="BE573" s="603"/>
      <c r="BF573" s="603"/>
      <c r="BG573" s="603"/>
      <c r="BH573" s="603"/>
      <c r="BI573" s="603"/>
      <c r="BJ573" s="603"/>
      <c r="BK573" s="603"/>
      <c r="BL573" s="603"/>
      <c r="BM573" s="603"/>
      <c r="BN573" s="603"/>
      <c r="BO573" s="603"/>
      <c r="BP573" s="603"/>
      <c r="BQ573" s="603"/>
      <c r="BR573" s="603"/>
      <c r="BS573" s="603"/>
      <c r="BT573" s="603"/>
      <c r="BU573" s="603"/>
      <c r="BV573" s="603"/>
      <c r="BW573" s="603"/>
      <c r="BX573" s="603"/>
      <c r="BY573" s="603"/>
      <c r="BZ573" s="603"/>
      <c r="CA573" s="603"/>
      <c r="CB573" s="603"/>
      <c r="CC573" s="603"/>
      <c r="CD573" s="603"/>
      <c r="CE573" s="603"/>
      <c r="CF573" s="603"/>
      <c r="CG573" s="603"/>
      <c r="CH573" s="603"/>
      <c r="CI573" s="603"/>
      <c r="CJ573" s="603"/>
      <c r="CK573" s="603"/>
    </row>
    <row r="574" spans="1:89" ht="14.25">
      <c r="A574" s="656" t="str">
        <f t="shared" si="85"/>
        <v>12_1_200921_HE_p_sp.sc</v>
      </c>
      <c r="B574" s="669" t="s">
        <v>5732</v>
      </c>
      <c r="C574" s="669" t="s">
        <v>5733</v>
      </c>
      <c r="D574" s="670">
        <v>12</v>
      </c>
      <c r="E574" s="670">
        <v>1</v>
      </c>
      <c r="F574" s="670" t="s">
        <v>122</v>
      </c>
      <c r="G574" s="670" t="s">
        <v>5755</v>
      </c>
      <c r="H574" s="670">
        <v>2021</v>
      </c>
      <c r="I574" s="672" t="s">
        <v>5729</v>
      </c>
      <c r="J574" s="672" t="str">
        <f t="shared" si="94"/>
        <v>HE_p</v>
      </c>
      <c r="K574" s="669" t="s">
        <v>5734</v>
      </c>
      <c r="L574" s="672" t="s">
        <v>5723</v>
      </c>
      <c r="M574" s="672" t="s">
        <v>2422</v>
      </c>
      <c r="N574" s="661">
        <f>20+37+30+30+20+28+42+9+24+42+31+30+14+24+34+30+53+37</f>
        <v>535</v>
      </c>
      <c r="O574" s="603"/>
      <c r="P574" s="662" t="s">
        <v>509</v>
      </c>
      <c r="Q574" s="376" t="s">
        <v>510</v>
      </c>
      <c r="R574" s="596" t="s">
        <v>2911</v>
      </c>
      <c r="S574" s="596">
        <v>38</v>
      </c>
      <c r="T574" s="596">
        <v>38</v>
      </c>
      <c r="U574" s="596">
        <v>0</v>
      </c>
      <c r="V574" s="596">
        <v>0</v>
      </c>
      <c r="W574" s="603"/>
      <c r="X574" s="663">
        <v>170425</v>
      </c>
      <c r="Y574" s="376" t="s">
        <v>78</v>
      </c>
      <c r="Z574" s="596" t="s">
        <v>6435</v>
      </c>
      <c r="AA574" s="766"/>
      <c r="AB574" s="727" t="str">
        <f t="shared" si="86"/>
        <v>Unique</v>
      </c>
      <c r="AC574" s="603"/>
      <c r="AD574" s="603"/>
      <c r="AE574" s="603"/>
      <c r="AF574" s="603"/>
      <c r="AG574" s="603"/>
      <c r="AH574" s="603"/>
      <c r="AI574" s="603"/>
      <c r="AJ574" s="603"/>
      <c r="AK574" s="603"/>
      <c r="AL574" s="603"/>
      <c r="AM574" s="603"/>
      <c r="AN574" s="603"/>
      <c r="AO574" s="603"/>
      <c r="AP574" s="603"/>
      <c r="AQ574" s="603"/>
      <c r="AR574" s="603"/>
      <c r="AS574" s="603"/>
      <c r="AT574" s="603"/>
      <c r="AU574" s="603"/>
      <c r="AV574" s="603"/>
      <c r="AW574" s="603"/>
      <c r="AX574" s="603"/>
      <c r="AY574" s="603"/>
      <c r="AZ574" s="603"/>
      <c r="BA574" s="603"/>
      <c r="BB574" s="603"/>
      <c r="BC574" s="603"/>
      <c r="BD574" s="603"/>
      <c r="BE574" s="603"/>
      <c r="BF574" s="603"/>
      <c r="BG574" s="603"/>
      <c r="BH574" s="603"/>
      <c r="BI574" s="603"/>
      <c r="BJ574" s="603"/>
      <c r="BK574" s="603"/>
      <c r="BL574" s="603"/>
      <c r="BM574" s="603"/>
      <c r="BN574" s="603"/>
      <c r="BO574" s="603"/>
      <c r="BP574" s="603"/>
      <c r="BQ574" s="603"/>
      <c r="BR574" s="603"/>
      <c r="BS574" s="603"/>
      <c r="BT574" s="603"/>
      <c r="BU574" s="603"/>
      <c r="BV574" s="603"/>
      <c r="BW574" s="603"/>
      <c r="BX574" s="603"/>
      <c r="BY574" s="603"/>
      <c r="BZ574" s="603"/>
      <c r="CA574" s="603"/>
      <c r="CB574" s="603"/>
      <c r="CC574" s="603"/>
      <c r="CD574" s="603"/>
      <c r="CE574" s="603"/>
      <c r="CF574" s="603"/>
      <c r="CG574" s="603"/>
      <c r="CH574" s="603"/>
      <c r="CI574" s="603"/>
      <c r="CJ574" s="603"/>
      <c r="CK574" s="603"/>
    </row>
    <row r="575" spans="1:89" ht="14.25">
      <c r="A575" s="656" t="str">
        <f t="shared" si="85"/>
        <v>5_1_140621_HAC_p_sp.sc</v>
      </c>
      <c r="B575" s="664" t="s">
        <v>5726</v>
      </c>
      <c r="C575" s="664" t="s">
        <v>5727</v>
      </c>
      <c r="D575" s="665">
        <v>5</v>
      </c>
      <c r="E575" s="665">
        <v>1</v>
      </c>
      <c r="F575" s="665" t="s">
        <v>2084</v>
      </c>
      <c r="G575" s="665" t="s">
        <v>5827</v>
      </c>
      <c r="H575" s="665">
        <v>2021</v>
      </c>
      <c r="I575" s="666" t="s">
        <v>5729</v>
      </c>
      <c r="J575" s="666" t="str">
        <f t="shared" si="94"/>
        <v>HAC_p</v>
      </c>
      <c r="K575" s="664" t="s">
        <v>5730</v>
      </c>
      <c r="L575" s="666" t="s">
        <v>5723</v>
      </c>
      <c r="M575" s="666" t="s">
        <v>476</v>
      </c>
      <c r="N575" s="661">
        <f>31+7+1+2+18+18+33</f>
        <v>110</v>
      </c>
      <c r="O575" s="603"/>
      <c r="P575" s="662" t="s">
        <v>509</v>
      </c>
      <c r="Q575" s="376" t="s">
        <v>510</v>
      </c>
      <c r="R575" s="596" t="s">
        <v>2911</v>
      </c>
      <c r="S575" s="596">
        <v>33</v>
      </c>
      <c r="T575" s="596">
        <v>33</v>
      </c>
      <c r="U575" s="596">
        <v>0</v>
      </c>
      <c r="V575" s="596">
        <v>0</v>
      </c>
      <c r="W575" s="603"/>
      <c r="X575" s="663">
        <v>170425</v>
      </c>
      <c r="Y575" s="376" t="s">
        <v>78</v>
      </c>
      <c r="Z575" s="596" t="s">
        <v>6436</v>
      </c>
      <c r="AA575" s="766"/>
      <c r="AB575" s="727" t="str">
        <f t="shared" si="86"/>
        <v>Unique</v>
      </c>
      <c r="AC575" s="603"/>
      <c r="AD575" s="603"/>
      <c r="AE575" s="603"/>
      <c r="AF575" s="603"/>
      <c r="AG575" s="603"/>
      <c r="AH575" s="603"/>
      <c r="AI575" s="603"/>
      <c r="AJ575" s="603"/>
      <c r="AK575" s="603"/>
      <c r="AL575" s="603"/>
      <c r="AM575" s="603"/>
      <c r="AN575" s="603"/>
      <c r="AO575" s="603"/>
      <c r="AP575" s="603"/>
      <c r="AQ575" s="603"/>
      <c r="AR575" s="603"/>
      <c r="AS575" s="603"/>
      <c r="AT575" s="603"/>
      <c r="AU575" s="603"/>
      <c r="AV575" s="603"/>
      <c r="AW575" s="603"/>
      <c r="AX575" s="603"/>
      <c r="AY575" s="603"/>
      <c r="AZ575" s="603"/>
      <c r="BA575" s="603"/>
      <c r="BB575" s="603"/>
      <c r="BC575" s="603"/>
      <c r="BD575" s="603"/>
      <c r="BE575" s="603"/>
      <c r="BF575" s="603"/>
      <c r="BG575" s="603"/>
      <c r="BH575" s="603"/>
      <c r="BI575" s="603"/>
      <c r="BJ575" s="603"/>
      <c r="BK575" s="603"/>
      <c r="BL575" s="603"/>
      <c r="BM575" s="603"/>
      <c r="BN575" s="603"/>
      <c r="BO575" s="603"/>
      <c r="BP575" s="603"/>
      <c r="BQ575" s="603"/>
      <c r="BR575" s="603"/>
      <c r="BS575" s="603"/>
      <c r="BT575" s="603"/>
      <c r="BU575" s="603"/>
      <c r="BV575" s="603"/>
      <c r="BW575" s="603"/>
      <c r="BX575" s="603"/>
      <c r="BY575" s="603"/>
      <c r="BZ575" s="603"/>
      <c r="CA575" s="603"/>
      <c r="CB575" s="603"/>
      <c r="CC575" s="603"/>
      <c r="CD575" s="603"/>
      <c r="CE575" s="603"/>
      <c r="CF575" s="603"/>
      <c r="CG575" s="603"/>
      <c r="CH575" s="603"/>
      <c r="CI575" s="603"/>
      <c r="CJ575" s="603"/>
      <c r="CK575" s="603"/>
    </row>
    <row r="576" spans="1:89" ht="14.25">
      <c r="A576" s="656" t="str">
        <f t="shared" si="85"/>
        <v>31_2_260721_V_p_sp.sc</v>
      </c>
      <c r="B576" s="675" t="s">
        <v>5736</v>
      </c>
      <c r="C576" s="675" t="s">
        <v>5737</v>
      </c>
      <c r="D576" s="674">
        <v>31</v>
      </c>
      <c r="E576" s="674">
        <v>2</v>
      </c>
      <c r="F576" s="674" t="s">
        <v>5720</v>
      </c>
      <c r="G576" s="674" t="s">
        <v>5779</v>
      </c>
      <c r="H576" s="674">
        <v>2021</v>
      </c>
      <c r="I576" s="675" t="s">
        <v>5729</v>
      </c>
      <c r="J576" s="675" t="str">
        <f t="shared" si="94"/>
        <v>V_p</v>
      </c>
      <c r="K576" s="673" t="s">
        <v>5738</v>
      </c>
      <c r="L576" s="675" t="s">
        <v>5723</v>
      </c>
      <c r="M576" s="675" t="s">
        <v>476</v>
      </c>
      <c r="N576" s="661">
        <v>365</v>
      </c>
      <c r="O576" s="370"/>
      <c r="P576" s="662" t="s">
        <v>509</v>
      </c>
      <c r="Q576" s="376" t="s">
        <v>510</v>
      </c>
      <c r="R576" s="376" t="s">
        <v>4597</v>
      </c>
      <c r="S576" s="376">
        <v>79</v>
      </c>
      <c r="T576" s="376">
        <v>79</v>
      </c>
      <c r="U576" s="596">
        <v>0</v>
      </c>
      <c r="V576" s="596">
        <v>0</v>
      </c>
      <c r="W576" s="603"/>
      <c r="X576" s="663">
        <v>180425</v>
      </c>
      <c r="Y576" s="376" t="s">
        <v>78</v>
      </c>
      <c r="Z576" s="596" t="s">
        <v>6437</v>
      </c>
      <c r="AA576" s="766"/>
      <c r="AB576" s="727" t="str">
        <f t="shared" si="86"/>
        <v>Unique</v>
      </c>
      <c r="AC576" s="603"/>
      <c r="AD576" s="603"/>
      <c r="AE576" s="603"/>
      <c r="AF576" s="603"/>
      <c r="AG576" s="603"/>
      <c r="AH576" s="603"/>
      <c r="AI576" s="603"/>
      <c r="AJ576" s="603"/>
      <c r="AK576" s="603"/>
      <c r="AL576" s="603"/>
      <c r="AM576" s="603"/>
      <c r="AN576" s="603"/>
      <c r="AO576" s="603"/>
      <c r="AP576" s="603"/>
      <c r="AQ576" s="603"/>
      <c r="AR576" s="603"/>
      <c r="AS576" s="603"/>
      <c r="AT576" s="603"/>
      <c r="AU576" s="603"/>
      <c r="AV576" s="603"/>
      <c r="AW576" s="603"/>
      <c r="AX576" s="603"/>
      <c r="AY576" s="603"/>
      <c r="AZ576" s="603"/>
      <c r="BA576" s="603"/>
      <c r="BB576" s="603"/>
      <c r="BC576" s="603"/>
      <c r="BD576" s="603"/>
      <c r="BE576" s="603"/>
      <c r="BF576" s="603"/>
      <c r="BG576" s="603"/>
      <c r="BH576" s="603"/>
      <c r="BI576" s="603"/>
      <c r="BJ576" s="603"/>
      <c r="BK576" s="603"/>
      <c r="BL576" s="603"/>
      <c r="BM576" s="603"/>
      <c r="BN576" s="603"/>
      <c r="BO576" s="603"/>
      <c r="BP576" s="603"/>
      <c r="BQ576" s="603"/>
      <c r="BR576" s="603"/>
      <c r="BS576" s="603"/>
      <c r="BT576" s="603"/>
      <c r="BU576" s="603"/>
      <c r="BV576" s="603"/>
      <c r="BW576" s="603"/>
      <c r="BX576" s="603"/>
      <c r="BY576" s="603"/>
      <c r="BZ576" s="603"/>
      <c r="CA576" s="603"/>
      <c r="CB576" s="603"/>
      <c r="CC576" s="603"/>
      <c r="CD576" s="603"/>
      <c r="CE576" s="603"/>
      <c r="CF576" s="603"/>
      <c r="CG576" s="603"/>
      <c r="CH576" s="603"/>
      <c r="CI576" s="603"/>
      <c r="CJ576" s="603"/>
      <c r="CK576" s="603"/>
    </row>
    <row r="577" spans="1:89" ht="14.25">
      <c r="A577" s="656" t="str">
        <f t="shared" si="85"/>
        <v>16_1_140621_N_p_sp.sc</v>
      </c>
      <c r="B577" s="678" t="s">
        <v>5742</v>
      </c>
      <c r="C577" s="678" t="s">
        <v>5743</v>
      </c>
      <c r="D577" s="677">
        <v>16</v>
      </c>
      <c r="E577" s="677">
        <v>1</v>
      </c>
      <c r="F577" s="677" t="s">
        <v>2084</v>
      </c>
      <c r="G577" s="677" t="s">
        <v>5827</v>
      </c>
      <c r="H577" s="677">
        <v>2021</v>
      </c>
      <c r="I577" s="678" t="s">
        <v>5729</v>
      </c>
      <c r="J577" s="678" t="str">
        <f t="shared" si="94"/>
        <v>N_p</v>
      </c>
      <c r="K577" s="676" t="s">
        <v>5744</v>
      </c>
      <c r="L577" s="678" t="s">
        <v>5723</v>
      </c>
      <c r="M577" s="678" t="s">
        <v>476</v>
      </c>
      <c r="N577" s="661">
        <v>186</v>
      </c>
      <c r="O577" s="370"/>
      <c r="P577" s="662" t="s">
        <v>509</v>
      </c>
      <c r="Q577" s="376" t="s">
        <v>510</v>
      </c>
      <c r="R577" s="376" t="s">
        <v>4597</v>
      </c>
      <c r="S577" s="376">
        <v>49</v>
      </c>
      <c r="T577" s="376">
        <v>49</v>
      </c>
      <c r="U577" s="596">
        <v>0</v>
      </c>
      <c r="V577" s="596">
        <v>0</v>
      </c>
      <c r="W577" s="603"/>
      <c r="X577" s="663">
        <v>180425</v>
      </c>
      <c r="Y577" s="376" t="s">
        <v>78</v>
      </c>
      <c r="Z577" s="596" t="s">
        <v>6438</v>
      </c>
      <c r="AA577" s="766"/>
      <c r="AB577" s="727" t="str">
        <f t="shared" si="86"/>
        <v>Unique</v>
      </c>
      <c r="AC577" s="603"/>
      <c r="AD577" s="603"/>
      <c r="AE577" s="603"/>
      <c r="AF577" s="603"/>
      <c r="AG577" s="603"/>
      <c r="AH577" s="603"/>
      <c r="AI577" s="603"/>
      <c r="AJ577" s="603"/>
      <c r="AK577" s="603"/>
      <c r="AL577" s="603"/>
      <c r="AM577" s="603"/>
      <c r="AN577" s="603"/>
      <c r="AO577" s="603"/>
      <c r="AP577" s="603"/>
      <c r="AQ577" s="603"/>
      <c r="AR577" s="603"/>
      <c r="AS577" s="603"/>
      <c r="AT577" s="603"/>
      <c r="AU577" s="603"/>
      <c r="AV577" s="603"/>
      <c r="AW577" s="603"/>
      <c r="AX577" s="603"/>
      <c r="AY577" s="603"/>
      <c r="AZ577" s="603"/>
      <c r="BA577" s="603"/>
      <c r="BB577" s="603"/>
      <c r="BC577" s="603"/>
      <c r="BD577" s="603"/>
      <c r="BE577" s="603"/>
      <c r="BF577" s="603"/>
      <c r="BG577" s="603"/>
      <c r="BH577" s="603"/>
      <c r="BI577" s="603"/>
      <c r="BJ577" s="603"/>
      <c r="BK577" s="603"/>
      <c r="BL577" s="603"/>
      <c r="BM577" s="603"/>
      <c r="BN577" s="603"/>
      <c r="BO577" s="603"/>
      <c r="BP577" s="603"/>
      <c r="BQ577" s="603"/>
      <c r="BR577" s="603"/>
      <c r="BS577" s="603"/>
      <c r="BT577" s="603"/>
      <c r="BU577" s="603"/>
      <c r="BV577" s="603"/>
      <c r="BW577" s="603"/>
      <c r="BX577" s="603"/>
      <c r="BY577" s="603"/>
      <c r="BZ577" s="603"/>
      <c r="CA577" s="603"/>
      <c r="CB577" s="603"/>
      <c r="CC577" s="603"/>
      <c r="CD577" s="603"/>
      <c r="CE577" s="603"/>
      <c r="CF577" s="603"/>
      <c r="CG577" s="603"/>
      <c r="CH577" s="603"/>
      <c r="CI577" s="603"/>
      <c r="CJ577" s="603"/>
      <c r="CK577" s="603"/>
    </row>
    <row r="578" spans="1:89" ht="14.25">
      <c r="A578" s="656" t="str">
        <f t="shared" ref="A578:A641" si="96">D578&amp;"_"&amp;E578&amp;"_"&amp;G578&amp;"_"&amp;J578&amp;"_"&amp;P578</f>
        <v>16_1_260721_N_p_sp.sc</v>
      </c>
      <c r="B578" s="678" t="s">
        <v>5742</v>
      </c>
      <c r="C578" s="678" t="s">
        <v>5743</v>
      </c>
      <c r="D578" s="677">
        <v>16</v>
      </c>
      <c r="E578" s="677">
        <v>1</v>
      </c>
      <c r="F578" s="677" t="s">
        <v>5720</v>
      </c>
      <c r="G578" s="677" t="s">
        <v>5779</v>
      </c>
      <c r="H578" s="677">
        <v>2021</v>
      </c>
      <c r="I578" s="678" t="s">
        <v>5729</v>
      </c>
      <c r="J578" s="678" t="str">
        <f t="shared" si="94"/>
        <v>N_p</v>
      </c>
      <c r="K578" s="676" t="s">
        <v>5744</v>
      </c>
      <c r="L578" s="678" t="s">
        <v>5723</v>
      </c>
      <c r="M578" s="678" t="s">
        <v>100</v>
      </c>
      <c r="N578" s="661">
        <v>140</v>
      </c>
      <c r="O578" s="370"/>
      <c r="P578" s="662" t="s">
        <v>509</v>
      </c>
      <c r="Q578" s="376" t="s">
        <v>510</v>
      </c>
      <c r="R578" s="376" t="s">
        <v>4597</v>
      </c>
      <c r="S578" s="376">
        <v>16</v>
      </c>
      <c r="T578" s="376">
        <v>16</v>
      </c>
      <c r="U578" s="596">
        <v>0</v>
      </c>
      <c r="V578" s="596">
        <v>0</v>
      </c>
      <c r="W578" s="603"/>
      <c r="X578" s="663">
        <v>180425</v>
      </c>
      <c r="Y578" s="376" t="s">
        <v>78</v>
      </c>
      <c r="Z578" s="596" t="s">
        <v>6439</v>
      </c>
      <c r="AA578" s="766"/>
      <c r="AB578" s="727" t="str">
        <f t="shared" ref="AB578:AB641" si="97">IF(COUNTIF(Z:Z, Z578)&gt;1, "Duplicate", "Unique")</f>
        <v>Unique</v>
      </c>
      <c r="AC578" s="603"/>
      <c r="AD578" s="603"/>
      <c r="AE578" s="603"/>
      <c r="AF578" s="603"/>
      <c r="AG578" s="603"/>
      <c r="AH578" s="603"/>
      <c r="AI578" s="603"/>
      <c r="AJ578" s="603"/>
      <c r="AK578" s="603"/>
      <c r="AL578" s="603"/>
      <c r="AM578" s="603"/>
      <c r="AN578" s="603"/>
      <c r="AO578" s="603"/>
      <c r="AP578" s="603"/>
      <c r="AQ578" s="603"/>
      <c r="AR578" s="603"/>
      <c r="AS578" s="603"/>
      <c r="AT578" s="603"/>
      <c r="AU578" s="603"/>
      <c r="AV578" s="603"/>
      <c r="AW578" s="603"/>
      <c r="AX578" s="603"/>
      <c r="AY578" s="603"/>
      <c r="AZ578" s="603"/>
      <c r="BA578" s="603"/>
      <c r="BB578" s="603"/>
      <c r="BC578" s="603"/>
      <c r="BD578" s="603"/>
      <c r="BE578" s="603"/>
      <c r="BF578" s="603"/>
      <c r="BG578" s="603"/>
      <c r="BH578" s="603"/>
      <c r="BI578" s="603"/>
      <c r="BJ578" s="603"/>
      <c r="BK578" s="603"/>
      <c r="BL578" s="603"/>
      <c r="BM578" s="603"/>
      <c r="BN578" s="603"/>
      <c r="BO578" s="603"/>
      <c r="BP578" s="603"/>
      <c r="BQ578" s="603"/>
      <c r="BR578" s="603"/>
      <c r="BS578" s="603"/>
      <c r="BT578" s="603"/>
      <c r="BU578" s="603"/>
      <c r="BV578" s="603"/>
      <c r="BW578" s="603"/>
      <c r="BX578" s="603"/>
      <c r="BY578" s="603"/>
      <c r="BZ578" s="603"/>
      <c r="CA578" s="603"/>
      <c r="CB578" s="603"/>
      <c r="CC578" s="603"/>
      <c r="CD578" s="603"/>
      <c r="CE578" s="603"/>
      <c r="CF578" s="603"/>
      <c r="CG578" s="603"/>
      <c r="CH578" s="603"/>
      <c r="CI578" s="603"/>
      <c r="CJ578" s="603"/>
      <c r="CK578" s="603"/>
    </row>
    <row r="579" spans="1:89" ht="14.25">
      <c r="A579" s="656" t="str">
        <f t="shared" si="96"/>
        <v>31_1_200921_HO_p_sp.sc</v>
      </c>
      <c r="B579" s="684" t="s">
        <v>5751</v>
      </c>
      <c r="C579" s="684" t="s">
        <v>5752</v>
      </c>
      <c r="D579" s="683">
        <v>31</v>
      </c>
      <c r="E579" s="683">
        <v>1</v>
      </c>
      <c r="F579" s="683" t="s">
        <v>122</v>
      </c>
      <c r="G579" s="683" t="s">
        <v>5755</v>
      </c>
      <c r="H579" s="683">
        <v>2021</v>
      </c>
      <c r="I579" s="684" t="s">
        <v>5729</v>
      </c>
      <c r="J579" s="684" t="str">
        <f t="shared" si="94"/>
        <v>HO_p</v>
      </c>
      <c r="K579" s="682" t="s">
        <v>5753</v>
      </c>
      <c r="L579" s="684" t="s">
        <v>5723</v>
      </c>
      <c r="M579" s="684" t="s">
        <v>2422</v>
      </c>
      <c r="N579" s="661">
        <f>31+100+100+9+100+100+76+10</f>
        <v>526</v>
      </c>
      <c r="O579" s="370" t="s">
        <v>5873</v>
      </c>
      <c r="P579" s="662" t="s">
        <v>509</v>
      </c>
      <c r="Q579" s="376" t="s">
        <v>510</v>
      </c>
      <c r="R579" s="376" t="s">
        <v>4597</v>
      </c>
      <c r="S579" s="376">
        <v>18</v>
      </c>
      <c r="T579" s="376">
        <v>18</v>
      </c>
      <c r="U579" s="596">
        <v>0</v>
      </c>
      <c r="V579" s="596">
        <v>0</v>
      </c>
      <c r="W579" s="603"/>
      <c r="X579" s="663">
        <v>180425</v>
      </c>
      <c r="Y579" s="376" t="s">
        <v>78</v>
      </c>
      <c r="Z579" s="596" t="s">
        <v>6440</v>
      </c>
      <c r="AA579" s="766"/>
      <c r="AB579" s="727" t="str">
        <f t="shared" si="97"/>
        <v>Unique</v>
      </c>
      <c r="AC579" s="603"/>
      <c r="AD579" s="603"/>
      <c r="AE579" s="603"/>
      <c r="AF579" s="603"/>
      <c r="AG579" s="603"/>
      <c r="AH579" s="603"/>
      <c r="AI579" s="603"/>
      <c r="AJ579" s="603"/>
      <c r="AK579" s="603"/>
      <c r="AL579" s="603"/>
      <c r="AM579" s="603"/>
      <c r="AN579" s="603"/>
      <c r="AO579" s="603"/>
      <c r="AP579" s="603"/>
      <c r="AQ579" s="603"/>
      <c r="AR579" s="603"/>
      <c r="AS579" s="603"/>
      <c r="AT579" s="603"/>
      <c r="AU579" s="603"/>
      <c r="AV579" s="603"/>
      <c r="AW579" s="603"/>
      <c r="AX579" s="603"/>
      <c r="AY579" s="603"/>
      <c r="AZ579" s="603"/>
      <c r="BA579" s="603"/>
      <c r="BB579" s="603"/>
      <c r="BC579" s="603"/>
      <c r="BD579" s="603"/>
      <c r="BE579" s="603"/>
      <c r="BF579" s="603"/>
      <c r="BG579" s="603"/>
      <c r="BH579" s="603"/>
      <c r="BI579" s="603"/>
      <c r="BJ579" s="603"/>
      <c r="BK579" s="603"/>
      <c r="BL579" s="603"/>
      <c r="BM579" s="603"/>
      <c r="BN579" s="603"/>
      <c r="BO579" s="603"/>
      <c r="BP579" s="603"/>
      <c r="BQ579" s="603"/>
      <c r="BR579" s="603"/>
      <c r="BS579" s="603"/>
      <c r="BT579" s="603"/>
      <c r="BU579" s="603"/>
      <c r="BV579" s="603"/>
      <c r="BW579" s="603"/>
      <c r="BX579" s="603"/>
      <c r="BY579" s="603"/>
      <c r="BZ579" s="603"/>
      <c r="CA579" s="603"/>
      <c r="CB579" s="603"/>
      <c r="CC579" s="603"/>
      <c r="CD579" s="603"/>
      <c r="CE579" s="603"/>
      <c r="CF579" s="603"/>
      <c r="CG579" s="603"/>
      <c r="CH579" s="603"/>
      <c r="CI579" s="603"/>
      <c r="CJ579" s="603"/>
      <c r="CK579" s="603"/>
    </row>
    <row r="580" spans="1:89" ht="14.25">
      <c r="A580" s="656" t="str">
        <f t="shared" si="96"/>
        <v>39_1_230523_L_p_xy.se</v>
      </c>
      <c r="B580" s="743" t="s">
        <v>6441</v>
      </c>
      <c r="C580" s="743" t="s">
        <v>6442</v>
      </c>
      <c r="D580" s="744">
        <v>39</v>
      </c>
      <c r="E580" s="744">
        <v>1</v>
      </c>
      <c r="F580" s="744" t="s">
        <v>93</v>
      </c>
      <c r="G580" s="744" t="s">
        <v>6443</v>
      </c>
      <c r="H580" s="744">
        <v>2023</v>
      </c>
      <c r="I580" s="743" t="s">
        <v>5729</v>
      </c>
      <c r="J580" s="743" t="s">
        <v>6444</v>
      </c>
      <c r="K580" s="743" t="s">
        <v>6445</v>
      </c>
      <c r="L580" s="743" t="s">
        <v>5723</v>
      </c>
      <c r="M580" s="743" t="s">
        <v>2422</v>
      </c>
      <c r="N580" s="661">
        <f t="shared" ref="N580:N587" si="98">10+10+10</f>
        <v>30</v>
      </c>
      <c r="O580" s="370"/>
      <c r="P580" s="662" t="s">
        <v>529</v>
      </c>
      <c r="Q580" s="376" t="s">
        <v>530</v>
      </c>
      <c r="R580" s="376" t="s">
        <v>100</v>
      </c>
      <c r="S580" s="376">
        <v>2</v>
      </c>
      <c r="T580" s="376">
        <v>0</v>
      </c>
      <c r="U580" s="376">
        <v>2</v>
      </c>
      <c r="V580" s="596">
        <v>0</v>
      </c>
      <c r="W580" s="370"/>
      <c r="X580" s="663">
        <v>180425</v>
      </c>
      <c r="Y580" s="376" t="s">
        <v>78</v>
      </c>
      <c r="Z580" s="596" t="s">
        <v>6446</v>
      </c>
      <c r="AA580" s="766"/>
      <c r="AB580" s="727" t="str">
        <f t="shared" si="97"/>
        <v>Unique</v>
      </c>
      <c r="AC580" s="603"/>
      <c r="AD580" s="603"/>
      <c r="AE580" s="603"/>
      <c r="AF580" s="603"/>
      <c r="AG580" s="603"/>
      <c r="AH580" s="603"/>
      <c r="AI580" s="603"/>
      <c r="AJ580" s="603"/>
      <c r="AK580" s="603"/>
      <c r="AL580" s="603"/>
      <c r="AM580" s="603"/>
      <c r="AN580" s="603"/>
      <c r="AO580" s="603"/>
      <c r="AP580" s="603"/>
      <c r="AQ580" s="603"/>
      <c r="AR580" s="603"/>
      <c r="AS580" s="603"/>
      <c r="AT580" s="603"/>
      <c r="AU580" s="603"/>
      <c r="AV580" s="603"/>
      <c r="AW580" s="603"/>
      <c r="AX580" s="603"/>
      <c r="AY580" s="603"/>
      <c r="AZ580" s="603"/>
      <c r="BA580" s="603"/>
      <c r="BB580" s="603"/>
      <c r="BC580" s="603"/>
      <c r="BD580" s="603"/>
      <c r="BE580" s="603"/>
      <c r="BF580" s="603"/>
      <c r="BG580" s="603"/>
      <c r="BH580" s="603"/>
      <c r="BI580" s="603"/>
      <c r="BJ580" s="603"/>
      <c r="BK580" s="603"/>
      <c r="BL580" s="603"/>
      <c r="BM580" s="603"/>
      <c r="BN580" s="603"/>
      <c r="BO580" s="603"/>
      <c r="BP580" s="603"/>
      <c r="BQ580" s="603"/>
      <c r="BR580" s="603"/>
      <c r="BS580" s="603"/>
      <c r="BT580" s="603"/>
      <c r="BU580" s="603"/>
      <c r="BV580" s="603"/>
      <c r="BW580" s="603"/>
      <c r="BX580" s="603"/>
      <c r="BY580" s="603"/>
      <c r="BZ580" s="603"/>
      <c r="CA580" s="603"/>
      <c r="CB580" s="603"/>
      <c r="CC580" s="603"/>
      <c r="CD580" s="603"/>
      <c r="CE580" s="603"/>
      <c r="CF580" s="603"/>
      <c r="CG580" s="603"/>
      <c r="CH580" s="603"/>
      <c r="CI580" s="603"/>
      <c r="CJ580" s="603"/>
      <c r="CK580" s="603"/>
    </row>
    <row r="581" spans="1:89" ht="14.25">
      <c r="A581" s="656" t="str">
        <f t="shared" si="96"/>
        <v>39_1_230523_L_p_rh.ca</v>
      </c>
      <c r="B581" s="743" t="s">
        <v>6441</v>
      </c>
      <c r="C581" s="743" t="s">
        <v>6442</v>
      </c>
      <c r="D581" s="744">
        <v>39</v>
      </c>
      <c r="E581" s="744">
        <v>1</v>
      </c>
      <c r="F581" s="744" t="s">
        <v>93</v>
      </c>
      <c r="G581" s="744" t="s">
        <v>6443</v>
      </c>
      <c r="H581" s="744">
        <v>2023</v>
      </c>
      <c r="I581" s="743" t="s">
        <v>5729</v>
      </c>
      <c r="J581" s="743" t="s">
        <v>6444</v>
      </c>
      <c r="K581" s="743" t="s">
        <v>6445</v>
      </c>
      <c r="L581" s="743" t="s">
        <v>5723</v>
      </c>
      <c r="M581" s="743" t="s">
        <v>2422</v>
      </c>
      <c r="N581" s="661">
        <f t="shared" si="98"/>
        <v>30</v>
      </c>
      <c r="O581" s="370"/>
      <c r="P581" s="662" t="s">
        <v>134</v>
      </c>
      <c r="Q581" s="376" t="s">
        <v>135</v>
      </c>
      <c r="R581" s="376" t="s">
        <v>100</v>
      </c>
      <c r="S581" s="370">
        <f t="shared" ref="S581:S587" si="99">T581+U581</f>
        <v>2</v>
      </c>
      <c r="T581" s="376">
        <v>0</v>
      </c>
      <c r="U581" s="376">
        <v>2</v>
      </c>
      <c r="V581" s="596">
        <v>0</v>
      </c>
      <c r="W581" s="370"/>
      <c r="X581" s="663">
        <v>180425</v>
      </c>
      <c r="Y581" s="376" t="s">
        <v>78</v>
      </c>
      <c r="Z581" s="596" t="s">
        <v>6447</v>
      </c>
      <c r="AA581" s="766"/>
      <c r="AB581" s="727" t="str">
        <f t="shared" si="97"/>
        <v>Unique</v>
      </c>
      <c r="AC581" s="603"/>
      <c r="AD581" s="603"/>
      <c r="AE581" s="603"/>
      <c r="AF581" s="603"/>
      <c r="AG581" s="603"/>
      <c r="AH581" s="603"/>
      <c r="AI581" s="603"/>
      <c r="AJ581" s="603"/>
      <c r="AK581" s="603"/>
      <c r="AL581" s="603"/>
      <c r="AM581" s="603"/>
      <c r="AN581" s="603"/>
      <c r="AO581" s="603"/>
      <c r="AP581" s="603"/>
      <c r="AQ581" s="603"/>
      <c r="AR581" s="603"/>
      <c r="AS581" s="603"/>
      <c r="AT581" s="603"/>
      <c r="AU581" s="603"/>
      <c r="AV581" s="603"/>
      <c r="AW581" s="603"/>
      <c r="AX581" s="603"/>
      <c r="AY581" s="603"/>
      <c r="AZ581" s="603"/>
      <c r="BA581" s="603"/>
      <c r="BB581" s="603"/>
      <c r="BC581" s="603"/>
      <c r="BD581" s="603"/>
      <c r="BE581" s="603"/>
      <c r="BF581" s="603"/>
      <c r="BG581" s="603"/>
      <c r="BH581" s="603"/>
      <c r="BI581" s="603"/>
      <c r="BJ581" s="603"/>
      <c r="BK581" s="603"/>
      <c r="BL581" s="603"/>
      <c r="BM581" s="603"/>
      <c r="BN581" s="603"/>
      <c r="BO581" s="603"/>
      <c r="BP581" s="603"/>
      <c r="BQ581" s="603"/>
      <c r="BR581" s="603"/>
      <c r="BS581" s="603"/>
      <c r="BT581" s="603"/>
      <c r="BU581" s="603"/>
      <c r="BV581" s="603"/>
      <c r="BW581" s="603"/>
      <c r="BX581" s="603"/>
      <c r="BY581" s="603"/>
      <c r="BZ581" s="603"/>
      <c r="CA581" s="603"/>
      <c r="CB581" s="603"/>
      <c r="CC581" s="603"/>
      <c r="CD581" s="603"/>
      <c r="CE581" s="603"/>
      <c r="CF581" s="603"/>
      <c r="CG581" s="603"/>
      <c r="CH581" s="603"/>
      <c r="CI581" s="603"/>
      <c r="CJ581" s="603"/>
      <c r="CK581" s="603"/>
    </row>
    <row r="582" spans="1:89" ht="14.25">
      <c r="A582" s="656" t="str">
        <f t="shared" si="96"/>
        <v>39_1_230523_L_p_ep.ba</v>
      </c>
      <c r="B582" s="743" t="s">
        <v>6441</v>
      </c>
      <c r="C582" s="743" t="s">
        <v>6442</v>
      </c>
      <c r="D582" s="744">
        <v>39</v>
      </c>
      <c r="E582" s="744">
        <v>1</v>
      </c>
      <c r="F582" s="744" t="s">
        <v>93</v>
      </c>
      <c r="G582" s="744" t="s">
        <v>6443</v>
      </c>
      <c r="H582" s="744">
        <v>2023</v>
      </c>
      <c r="I582" s="743" t="s">
        <v>5729</v>
      </c>
      <c r="J582" s="743" t="s">
        <v>6444</v>
      </c>
      <c r="K582" s="743" t="s">
        <v>6445</v>
      </c>
      <c r="L582" s="743" t="s">
        <v>5723</v>
      </c>
      <c r="M582" s="743" t="s">
        <v>2422</v>
      </c>
      <c r="N582" s="661">
        <f t="shared" si="98"/>
        <v>30</v>
      </c>
      <c r="O582" s="370"/>
      <c r="P582" s="662" t="s">
        <v>84</v>
      </c>
      <c r="Q582" s="376" t="s">
        <v>85</v>
      </c>
      <c r="R582" s="376" t="s">
        <v>100</v>
      </c>
      <c r="S582" s="370">
        <f t="shared" si="99"/>
        <v>2</v>
      </c>
      <c r="T582" s="376">
        <v>0</v>
      </c>
      <c r="U582" s="376">
        <v>2</v>
      </c>
      <c r="V582" s="596">
        <v>0</v>
      </c>
      <c r="W582" s="370"/>
      <c r="X582" s="663">
        <v>180425</v>
      </c>
      <c r="Y582" s="376" t="s">
        <v>78</v>
      </c>
      <c r="Z582" s="596" t="s">
        <v>6448</v>
      </c>
      <c r="AA582" s="766"/>
      <c r="AB582" s="727" t="str">
        <f t="shared" si="97"/>
        <v>Unique</v>
      </c>
      <c r="AC582" s="603"/>
      <c r="AD582" s="603"/>
      <c r="AE582" s="603"/>
      <c r="AF582" s="603"/>
      <c r="AG582" s="603"/>
      <c r="AH582" s="603"/>
      <c r="AI582" s="603"/>
      <c r="AJ582" s="603"/>
      <c r="AK582" s="603"/>
      <c r="AL582" s="603"/>
      <c r="AM582" s="603"/>
      <c r="AN582" s="603"/>
      <c r="AO582" s="603"/>
      <c r="AP582" s="603"/>
      <c r="AQ582" s="603"/>
      <c r="AR582" s="603"/>
      <c r="AS582" s="603"/>
      <c r="AT582" s="603"/>
      <c r="AU582" s="603"/>
      <c r="AV582" s="603"/>
      <c r="AW582" s="603"/>
      <c r="AX582" s="603"/>
      <c r="AY582" s="603"/>
      <c r="AZ582" s="603"/>
      <c r="BA582" s="603"/>
      <c r="BB582" s="603"/>
      <c r="BC582" s="603"/>
      <c r="BD582" s="603"/>
      <c r="BE582" s="603"/>
      <c r="BF582" s="603"/>
      <c r="BG582" s="603"/>
      <c r="BH582" s="603"/>
      <c r="BI582" s="603"/>
      <c r="BJ582" s="603"/>
      <c r="BK582" s="603"/>
      <c r="BL582" s="603"/>
      <c r="BM582" s="603"/>
      <c r="BN582" s="603"/>
      <c r="BO582" s="603"/>
      <c r="BP582" s="603"/>
      <c r="BQ582" s="603"/>
      <c r="BR582" s="603"/>
      <c r="BS582" s="603"/>
      <c r="BT582" s="603"/>
      <c r="BU582" s="603"/>
      <c r="BV582" s="603"/>
      <c r="BW582" s="603"/>
      <c r="BX582" s="603"/>
      <c r="BY582" s="603"/>
      <c r="BZ582" s="603"/>
      <c r="CA582" s="603"/>
      <c r="CB582" s="603"/>
      <c r="CC582" s="603"/>
      <c r="CD582" s="603"/>
      <c r="CE582" s="603"/>
      <c r="CF582" s="603"/>
      <c r="CG582" s="603"/>
      <c r="CH582" s="603"/>
      <c r="CI582" s="603"/>
      <c r="CJ582" s="603"/>
      <c r="CK582" s="603"/>
    </row>
    <row r="583" spans="1:89" ht="14.25">
      <c r="A583" s="656" t="str">
        <f t="shared" si="96"/>
        <v>39_1_230523_L_p_ep.el</v>
      </c>
      <c r="B583" s="743" t="s">
        <v>6441</v>
      </c>
      <c r="C583" s="743" t="s">
        <v>6442</v>
      </c>
      <c r="D583" s="744">
        <v>39</v>
      </c>
      <c r="E583" s="744">
        <v>1</v>
      </c>
      <c r="F583" s="744" t="s">
        <v>93</v>
      </c>
      <c r="G583" s="744" t="s">
        <v>6443</v>
      </c>
      <c r="H583" s="744">
        <v>2023</v>
      </c>
      <c r="I583" s="743" t="s">
        <v>5729</v>
      </c>
      <c r="J583" s="743" t="s">
        <v>6444</v>
      </c>
      <c r="K583" s="743" t="s">
        <v>6445</v>
      </c>
      <c r="L583" s="743" t="s">
        <v>5723</v>
      </c>
      <c r="M583" s="743" t="s">
        <v>2422</v>
      </c>
      <c r="N583" s="661">
        <f t="shared" si="98"/>
        <v>30</v>
      </c>
      <c r="O583" s="370"/>
      <c r="P583" s="662" t="s">
        <v>2312</v>
      </c>
      <c r="Q583" s="376" t="s">
        <v>2313</v>
      </c>
      <c r="R583" s="376" t="s">
        <v>100</v>
      </c>
      <c r="S583" s="370">
        <f t="shared" si="99"/>
        <v>1</v>
      </c>
      <c r="T583" s="376">
        <v>0</v>
      </c>
      <c r="U583" s="376">
        <v>1</v>
      </c>
      <c r="V583" s="596">
        <v>0</v>
      </c>
      <c r="W583" s="370"/>
      <c r="X583" s="663">
        <v>180425</v>
      </c>
      <c r="Y583" s="376" t="s">
        <v>78</v>
      </c>
      <c r="Z583" s="596" t="s">
        <v>6449</v>
      </c>
      <c r="AA583" s="766"/>
      <c r="AB583" s="727" t="str">
        <f t="shared" si="97"/>
        <v>Unique</v>
      </c>
      <c r="AC583" s="603"/>
      <c r="AD583" s="603"/>
      <c r="AE583" s="603"/>
      <c r="AF583" s="603"/>
      <c r="AG583" s="603"/>
      <c r="AH583" s="603"/>
      <c r="AI583" s="603"/>
      <c r="AJ583" s="603"/>
      <c r="AK583" s="603"/>
      <c r="AL583" s="603"/>
      <c r="AM583" s="603"/>
      <c r="AN583" s="603"/>
      <c r="AO583" s="603"/>
      <c r="AP583" s="603"/>
      <c r="AQ583" s="603"/>
      <c r="AR583" s="603"/>
      <c r="AS583" s="603"/>
      <c r="AT583" s="603"/>
      <c r="AU583" s="603"/>
      <c r="AV583" s="603"/>
      <c r="AW583" s="603"/>
      <c r="AX583" s="603"/>
      <c r="AY583" s="603"/>
      <c r="AZ583" s="603"/>
      <c r="BA583" s="603"/>
      <c r="BB583" s="603"/>
      <c r="BC583" s="603"/>
      <c r="BD583" s="603"/>
      <c r="BE583" s="603"/>
      <c r="BF583" s="603"/>
      <c r="BG583" s="603"/>
      <c r="BH583" s="603"/>
      <c r="BI583" s="603"/>
      <c r="BJ583" s="603"/>
      <c r="BK583" s="603"/>
      <c r="BL583" s="603"/>
      <c r="BM583" s="603"/>
      <c r="BN583" s="603"/>
      <c r="BO583" s="603"/>
      <c r="BP583" s="603"/>
      <c r="BQ583" s="603"/>
      <c r="BR583" s="603"/>
      <c r="BS583" s="603"/>
      <c r="BT583" s="603"/>
      <c r="BU583" s="603"/>
      <c r="BV583" s="603"/>
      <c r="BW583" s="603"/>
      <c r="BX583" s="603"/>
      <c r="BY583" s="603"/>
      <c r="BZ583" s="603"/>
      <c r="CA583" s="603"/>
      <c r="CB583" s="603"/>
      <c r="CC583" s="603"/>
      <c r="CD583" s="603"/>
      <c r="CE583" s="603"/>
      <c r="CF583" s="603"/>
      <c r="CG583" s="603"/>
      <c r="CH583" s="603"/>
      <c r="CI583" s="603"/>
      <c r="CJ583" s="603"/>
      <c r="CK583" s="603"/>
    </row>
    <row r="584" spans="1:89" ht="14.25">
      <c r="A584" s="656" t="str">
        <f t="shared" si="96"/>
        <v>39_1_230523_L_p_fe.cu</v>
      </c>
      <c r="B584" s="743" t="s">
        <v>6441</v>
      </c>
      <c r="C584" s="743" t="s">
        <v>6442</v>
      </c>
      <c r="D584" s="744">
        <v>39</v>
      </c>
      <c r="E584" s="744">
        <v>1</v>
      </c>
      <c r="F584" s="744" t="s">
        <v>93</v>
      </c>
      <c r="G584" s="744" t="s">
        <v>6443</v>
      </c>
      <c r="H584" s="744">
        <v>2023</v>
      </c>
      <c r="I584" s="743" t="s">
        <v>5729</v>
      </c>
      <c r="J584" s="743" t="s">
        <v>6444</v>
      </c>
      <c r="K584" s="743" t="s">
        <v>6445</v>
      </c>
      <c r="L584" s="743" t="s">
        <v>5723</v>
      </c>
      <c r="M584" s="743" t="s">
        <v>2422</v>
      </c>
      <c r="N584" s="661">
        <f t="shared" si="98"/>
        <v>30</v>
      </c>
      <c r="O584" s="370"/>
      <c r="P584" s="662" t="s">
        <v>536</v>
      </c>
      <c r="Q584" s="376" t="s">
        <v>537</v>
      </c>
      <c r="R584" s="376" t="s">
        <v>100</v>
      </c>
      <c r="S584" s="370">
        <f t="shared" si="99"/>
        <v>1</v>
      </c>
      <c r="T584" s="376">
        <v>1</v>
      </c>
      <c r="U584" s="376">
        <v>0</v>
      </c>
      <c r="V584" s="596">
        <v>0</v>
      </c>
      <c r="W584" s="370"/>
      <c r="X584" s="663">
        <v>180425</v>
      </c>
      <c r="Y584" s="376" t="s">
        <v>78</v>
      </c>
      <c r="Z584" s="596" t="s">
        <v>6450</v>
      </c>
      <c r="AA584" s="766"/>
      <c r="AB584" s="727" t="str">
        <f t="shared" si="97"/>
        <v>Unique</v>
      </c>
      <c r="AC584" s="603"/>
      <c r="AD584" s="603"/>
      <c r="AE584" s="603"/>
      <c r="AF584" s="603"/>
      <c r="AG584" s="603"/>
      <c r="AH584" s="603"/>
      <c r="AI584" s="603"/>
      <c r="AJ584" s="603"/>
      <c r="AK584" s="603"/>
      <c r="AL584" s="603"/>
      <c r="AM584" s="603"/>
      <c r="AN584" s="603"/>
      <c r="AO584" s="603"/>
      <c r="AP584" s="603"/>
      <c r="AQ584" s="603"/>
      <c r="AR584" s="603"/>
      <c r="AS584" s="603"/>
      <c r="AT584" s="603"/>
      <c r="AU584" s="603"/>
      <c r="AV584" s="603"/>
      <c r="AW584" s="603"/>
      <c r="AX584" s="603"/>
      <c r="AY584" s="603"/>
      <c r="AZ584" s="603"/>
      <c r="BA584" s="603"/>
      <c r="BB584" s="603"/>
      <c r="BC584" s="603"/>
      <c r="BD584" s="603"/>
      <c r="BE584" s="603"/>
      <c r="BF584" s="603"/>
      <c r="BG584" s="603"/>
      <c r="BH584" s="603"/>
      <c r="BI584" s="603"/>
      <c r="BJ584" s="603"/>
      <c r="BK584" s="603"/>
      <c r="BL584" s="603"/>
      <c r="BM584" s="603"/>
      <c r="BN584" s="603"/>
      <c r="BO584" s="603"/>
      <c r="BP584" s="603"/>
      <c r="BQ584" s="603"/>
      <c r="BR584" s="603"/>
      <c r="BS584" s="603"/>
      <c r="BT584" s="603"/>
      <c r="BU584" s="603"/>
      <c r="BV584" s="603"/>
      <c r="BW584" s="603"/>
      <c r="BX584" s="603"/>
      <c r="BY584" s="603"/>
      <c r="BZ584" s="603"/>
      <c r="CA584" s="603"/>
      <c r="CB584" s="603"/>
      <c r="CC584" s="603"/>
      <c r="CD584" s="603"/>
      <c r="CE584" s="603"/>
      <c r="CF584" s="603"/>
      <c r="CG584" s="603"/>
      <c r="CH584" s="603"/>
      <c r="CI584" s="603"/>
      <c r="CJ584" s="603"/>
      <c r="CK584" s="603"/>
    </row>
    <row r="585" spans="1:89" ht="14.25">
      <c r="A585" s="656" t="str">
        <f t="shared" si="96"/>
        <v>39_1_230523_L_p_he.pe</v>
      </c>
      <c r="B585" s="743" t="s">
        <v>6441</v>
      </c>
      <c r="C585" s="743" t="s">
        <v>6442</v>
      </c>
      <c r="D585" s="744">
        <v>39</v>
      </c>
      <c r="E585" s="744">
        <v>1</v>
      </c>
      <c r="F585" s="744" t="s">
        <v>93</v>
      </c>
      <c r="G585" s="744" t="s">
        <v>6443</v>
      </c>
      <c r="H585" s="744">
        <v>2023</v>
      </c>
      <c r="I585" s="743" t="s">
        <v>5729</v>
      </c>
      <c r="J585" s="743" t="s">
        <v>6444</v>
      </c>
      <c r="K585" s="743" t="s">
        <v>6445</v>
      </c>
      <c r="L585" s="743" t="s">
        <v>5723</v>
      </c>
      <c r="M585" s="743" t="s">
        <v>2422</v>
      </c>
      <c r="N585" s="661">
        <f t="shared" si="98"/>
        <v>30</v>
      </c>
      <c r="O585" s="370"/>
      <c r="P585" s="662" t="s">
        <v>543</v>
      </c>
      <c r="Q585" s="376" t="s">
        <v>544</v>
      </c>
      <c r="R585" s="376" t="s">
        <v>100</v>
      </c>
      <c r="S585" s="370">
        <f t="shared" si="99"/>
        <v>1</v>
      </c>
      <c r="T585" s="376">
        <v>0</v>
      </c>
      <c r="U585" s="376">
        <v>1</v>
      </c>
      <c r="V585" s="596">
        <v>0</v>
      </c>
      <c r="W585" s="370"/>
      <c r="X585" s="663">
        <v>180425</v>
      </c>
      <c r="Y585" s="376" t="s">
        <v>78</v>
      </c>
      <c r="Z585" s="596" t="s">
        <v>6451</v>
      </c>
      <c r="AA585" s="766"/>
      <c r="AB585" s="727" t="str">
        <f t="shared" si="97"/>
        <v>Unique</v>
      </c>
      <c r="AC585" s="603"/>
      <c r="AD585" s="603"/>
      <c r="AE585" s="603"/>
      <c r="AF585" s="603"/>
      <c r="AG585" s="603"/>
      <c r="AH585" s="603"/>
      <c r="AI585" s="603"/>
      <c r="AJ585" s="603"/>
      <c r="AK585" s="603"/>
      <c r="AL585" s="603"/>
      <c r="AM585" s="603"/>
      <c r="AN585" s="603"/>
      <c r="AO585" s="603"/>
      <c r="AP585" s="603"/>
      <c r="AQ585" s="603"/>
      <c r="AR585" s="603"/>
      <c r="AS585" s="603"/>
      <c r="AT585" s="603"/>
      <c r="AU585" s="603"/>
      <c r="AV585" s="603"/>
      <c r="AW585" s="603"/>
      <c r="AX585" s="603"/>
      <c r="AY585" s="603"/>
      <c r="AZ585" s="603"/>
      <c r="BA585" s="603"/>
      <c r="BB585" s="603"/>
      <c r="BC585" s="603"/>
      <c r="BD585" s="603"/>
      <c r="BE585" s="603"/>
      <c r="BF585" s="603"/>
      <c r="BG585" s="603"/>
      <c r="BH585" s="603"/>
      <c r="BI585" s="603"/>
      <c r="BJ585" s="603"/>
      <c r="BK585" s="603"/>
      <c r="BL585" s="603"/>
      <c r="BM585" s="603"/>
      <c r="BN585" s="603"/>
      <c r="BO585" s="603"/>
      <c r="BP585" s="603"/>
      <c r="BQ585" s="603"/>
      <c r="BR585" s="603"/>
      <c r="BS585" s="603"/>
      <c r="BT585" s="603"/>
      <c r="BU585" s="603"/>
      <c r="BV585" s="603"/>
      <c r="BW585" s="603"/>
      <c r="BX585" s="603"/>
      <c r="BY585" s="603"/>
      <c r="BZ585" s="603"/>
      <c r="CA585" s="603"/>
      <c r="CB585" s="603"/>
      <c r="CC585" s="603"/>
      <c r="CD585" s="603"/>
      <c r="CE585" s="603"/>
      <c r="CF585" s="603"/>
      <c r="CG585" s="603"/>
      <c r="CH585" s="603"/>
      <c r="CI585" s="603"/>
      <c r="CJ585" s="603"/>
      <c r="CK585" s="603"/>
    </row>
    <row r="586" spans="1:89" ht="14.25">
      <c r="A586" s="656" t="str">
        <f t="shared" si="96"/>
        <v>39_1_230523_L_p_ph.ci</v>
      </c>
      <c r="B586" s="743" t="s">
        <v>6441</v>
      </c>
      <c r="C586" s="743" t="s">
        <v>6442</v>
      </c>
      <c r="D586" s="744">
        <v>39</v>
      </c>
      <c r="E586" s="744">
        <v>1</v>
      </c>
      <c r="F586" s="744" t="s">
        <v>93</v>
      </c>
      <c r="G586" s="744" t="s">
        <v>6443</v>
      </c>
      <c r="H586" s="744">
        <v>2023</v>
      </c>
      <c r="I586" s="743" t="s">
        <v>5729</v>
      </c>
      <c r="J586" s="743" t="s">
        <v>6444</v>
      </c>
      <c r="K586" s="743" t="s">
        <v>6445</v>
      </c>
      <c r="L586" s="743" t="s">
        <v>5723</v>
      </c>
      <c r="M586" s="743" t="s">
        <v>2422</v>
      </c>
      <c r="N586" s="661">
        <f t="shared" si="98"/>
        <v>30</v>
      </c>
      <c r="O586" s="370"/>
      <c r="P586" s="662" t="s">
        <v>4165</v>
      </c>
      <c r="Q586" s="376" t="s">
        <v>4166</v>
      </c>
      <c r="R586" s="376" t="s">
        <v>100</v>
      </c>
      <c r="S586" s="370">
        <f t="shared" si="99"/>
        <v>1</v>
      </c>
      <c r="T586" s="376">
        <v>0</v>
      </c>
      <c r="U586" s="376">
        <v>1</v>
      </c>
      <c r="V586" s="596">
        <v>0</v>
      </c>
      <c r="W586" s="370"/>
      <c r="X586" s="663">
        <v>180425</v>
      </c>
      <c r="Y586" s="376" t="s">
        <v>78</v>
      </c>
      <c r="Z586" s="596" t="s">
        <v>6452</v>
      </c>
      <c r="AA586" s="766"/>
      <c r="AB586" s="727" t="str">
        <f t="shared" si="97"/>
        <v>Unique</v>
      </c>
      <c r="AC586" s="603"/>
      <c r="AD586" s="603"/>
      <c r="AE586" s="603"/>
      <c r="AF586" s="603"/>
      <c r="AG586" s="603"/>
      <c r="AH586" s="603"/>
      <c r="AI586" s="603"/>
      <c r="AJ586" s="603"/>
      <c r="AK586" s="603"/>
      <c r="AL586" s="603"/>
      <c r="AM586" s="603"/>
      <c r="AN586" s="603"/>
      <c r="AO586" s="603"/>
      <c r="AP586" s="603"/>
      <c r="AQ586" s="603"/>
      <c r="AR586" s="603"/>
      <c r="AS586" s="603"/>
      <c r="AT586" s="603"/>
      <c r="AU586" s="603"/>
      <c r="AV586" s="603"/>
      <c r="AW586" s="603"/>
      <c r="AX586" s="603"/>
      <c r="AY586" s="603"/>
      <c r="AZ586" s="603"/>
      <c r="BA586" s="603"/>
      <c r="BB586" s="603"/>
      <c r="BC586" s="603"/>
      <c r="BD586" s="603"/>
      <c r="BE586" s="603"/>
      <c r="BF586" s="603"/>
      <c r="BG586" s="603"/>
      <c r="BH586" s="603"/>
      <c r="BI586" s="603"/>
      <c r="BJ586" s="603"/>
      <c r="BK586" s="603"/>
      <c r="BL586" s="603"/>
      <c r="BM586" s="603"/>
      <c r="BN586" s="603"/>
      <c r="BO586" s="603"/>
      <c r="BP586" s="603"/>
      <c r="BQ586" s="603"/>
      <c r="BR586" s="603"/>
      <c r="BS586" s="603"/>
      <c r="BT586" s="603"/>
      <c r="BU586" s="603"/>
      <c r="BV586" s="603"/>
      <c r="BW586" s="603"/>
      <c r="BX586" s="603"/>
      <c r="BY586" s="603"/>
      <c r="BZ586" s="603"/>
      <c r="CA586" s="603"/>
      <c r="CB586" s="603"/>
      <c r="CC586" s="603"/>
      <c r="CD586" s="603"/>
      <c r="CE586" s="603"/>
      <c r="CF586" s="603"/>
      <c r="CG586" s="603"/>
      <c r="CH586" s="603"/>
      <c r="CI586" s="603"/>
      <c r="CJ586" s="603"/>
      <c r="CK586" s="603"/>
    </row>
    <row r="587" spans="1:89" ht="14.25">
      <c r="A587" s="656" t="str">
        <f t="shared" si="96"/>
        <v>39_1_230523_L_p_ch.ca</v>
      </c>
      <c r="B587" s="743" t="s">
        <v>6441</v>
      </c>
      <c r="C587" s="743" t="s">
        <v>6442</v>
      </c>
      <c r="D587" s="744">
        <v>39</v>
      </c>
      <c r="E587" s="744">
        <v>1</v>
      </c>
      <c r="F587" s="744" t="s">
        <v>93</v>
      </c>
      <c r="G587" s="744" t="s">
        <v>6443</v>
      </c>
      <c r="H587" s="744">
        <v>2023</v>
      </c>
      <c r="I587" s="743" t="s">
        <v>5729</v>
      </c>
      <c r="J587" s="743" t="s">
        <v>6444</v>
      </c>
      <c r="K587" s="743" t="s">
        <v>6445</v>
      </c>
      <c r="L587" s="743" t="s">
        <v>5723</v>
      </c>
      <c r="M587" s="743" t="s">
        <v>2422</v>
      </c>
      <c r="N587" s="661">
        <f t="shared" si="98"/>
        <v>30</v>
      </c>
      <c r="O587" s="370"/>
      <c r="P587" s="662" t="s">
        <v>925</v>
      </c>
      <c r="Q587" s="376" t="s">
        <v>926</v>
      </c>
      <c r="R587" s="376" t="s">
        <v>100</v>
      </c>
      <c r="S587" s="370">
        <f t="shared" si="99"/>
        <v>4</v>
      </c>
      <c r="T587" s="376">
        <v>1</v>
      </c>
      <c r="U587" s="376">
        <v>3</v>
      </c>
      <c r="V587" s="596">
        <v>0</v>
      </c>
      <c r="W587" s="370"/>
      <c r="X587" s="663">
        <v>180425</v>
      </c>
      <c r="Y587" s="376" t="s">
        <v>78</v>
      </c>
      <c r="Z587" s="596" t="s">
        <v>6453</v>
      </c>
      <c r="AA587" s="766"/>
      <c r="AB587" s="727" t="str">
        <f t="shared" si="97"/>
        <v>Unique</v>
      </c>
      <c r="AC587" s="603"/>
      <c r="AD587" s="603"/>
      <c r="AE587" s="603"/>
      <c r="AF587" s="603"/>
      <c r="AG587" s="603"/>
      <c r="AH587" s="603"/>
      <c r="AI587" s="603"/>
      <c r="AJ587" s="603"/>
      <c r="AK587" s="603"/>
      <c r="AL587" s="603"/>
      <c r="AM587" s="603"/>
      <c r="AN587" s="603"/>
      <c r="AO587" s="603"/>
      <c r="AP587" s="603"/>
      <c r="AQ587" s="603"/>
      <c r="AR587" s="603"/>
      <c r="AS587" s="603"/>
      <c r="AT587" s="603"/>
      <c r="AU587" s="603"/>
      <c r="AV587" s="603"/>
      <c r="AW587" s="603"/>
      <c r="AX587" s="603"/>
      <c r="AY587" s="603"/>
      <c r="AZ587" s="603"/>
      <c r="BA587" s="603"/>
      <c r="BB587" s="603"/>
      <c r="BC587" s="603"/>
      <c r="BD587" s="603"/>
      <c r="BE587" s="603"/>
      <c r="BF587" s="603"/>
      <c r="BG587" s="603"/>
      <c r="BH587" s="603"/>
      <c r="BI587" s="603"/>
      <c r="BJ587" s="603"/>
      <c r="BK587" s="603"/>
      <c r="BL587" s="603"/>
      <c r="BM587" s="603"/>
      <c r="BN587" s="603"/>
      <c r="BO587" s="603"/>
      <c r="BP587" s="603"/>
      <c r="BQ587" s="603"/>
      <c r="BR587" s="603"/>
      <c r="BS587" s="603"/>
      <c r="BT587" s="603"/>
      <c r="BU587" s="603"/>
      <c r="BV587" s="603"/>
      <c r="BW587" s="603"/>
      <c r="BX587" s="603"/>
      <c r="BY587" s="603"/>
      <c r="BZ587" s="603"/>
      <c r="CA587" s="603"/>
      <c r="CB587" s="603"/>
      <c r="CC587" s="603"/>
      <c r="CD587" s="603"/>
      <c r="CE587" s="603"/>
      <c r="CF587" s="603"/>
      <c r="CG587" s="603"/>
      <c r="CH587" s="603"/>
      <c r="CI587" s="603"/>
      <c r="CJ587" s="603"/>
      <c r="CK587" s="603"/>
    </row>
    <row r="588" spans="1:89" ht="14.25">
      <c r="A588" s="656" t="str">
        <f t="shared" si="96"/>
        <v>5_1_120721_HAC_p_sp.sc</v>
      </c>
      <c r="B588" s="666" t="s">
        <v>5726</v>
      </c>
      <c r="C588" s="666" t="s">
        <v>5727</v>
      </c>
      <c r="D588" s="665">
        <v>5</v>
      </c>
      <c r="E588" s="665">
        <v>1</v>
      </c>
      <c r="F588" s="665" t="s">
        <v>5719</v>
      </c>
      <c r="G588" s="665" t="s">
        <v>5720</v>
      </c>
      <c r="H588" s="665">
        <v>2021</v>
      </c>
      <c r="I588" s="666" t="s">
        <v>5729</v>
      </c>
      <c r="J588" s="666" t="str">
        <f t="shared" ref="J588:J594" si="100">K588&amp;"_p"</f>
        <v>HAC_p</v>
      </c>
      <c r="K588" s="664" t="s">
        <v>5730</v>
      </c>
      <c r="L588" s="666" t="s">
        <v>5723</v>
      </c>
      <c r="M588" s="666" t="s">
        <v>476</v>
      </c>
      <c r="N588" s="661">
        <v>49</v>
      </c>
      <c r="O588" s="370"/>
      <c r="P588" s="662" t="s">
        <v>509</v>
      </c>
      <c r="Q588" s="376" t="s">
        <v>510</v>
      </c>
      <c r="R588" s="376" t="s">
        <v>4597</v>
      </c>
      <c r="S588" s="376">
        <v>13</v>
      </c>
      <c r="T588" s="376">
        <v>13</v>
      </c>
      <c r="U588" s="596">
        <v>0</v>
      </c>
      <c r="V588" s="596">
        <v>0</v>
      </c>
      <c r="W588" s="603"/>
      <c r="X588" s="663">
        <v>180425</v>
      </c>
      <c r="Y588" s="376" t="s">
        <v>78</v>
      </c>
      <c r="Z588" s="596" t="s">
        <v>6454</v>
      </c>
      <c r="AA588" s="766"/>
      <c r="AB588" s="727" t="str">
        <f t="shared" si="97"/>
        <v>Unique</v>
      </c>
      <c r="AC588" s="603"/>
      <c r="AD588" s="603"/>
      <c r="AE588" s="603"/>
      <c r="AF588" s="603"/>
      <c r="AG588" s="603"/>
      <c r="AH588" s="603"/>
      <c r="AI588" s="603"/>
      <c r="AJ588" s="603"/>
      <c r="AK588" s="603"/>
      <c r="AL588" s="603"/>
      <c r="AM588" s="603"/>
      <c r="AN588" s="603"/>
      <c r="AO588" s="603"/>
      <c r="AP588" s="603"/>
      <c r="AQ588" s="603"/>
      <c r="AR588" s="603"/>
      <c r="AS588" s="603"/>
      <c r="AT588" s="603"/>
      <c r="AU588" s="603"/>
      <c r="AV588" s="603"/>
      <c r="AW588" s="603"/>
      <c r="AX588" s="603"/>
      <c r="AY588" s="603"/>
      <c r="AZ588" s="603"/>
      <c r="BA588" s="603"/>
      <c r="BB588" s="603"/>
      <c r="BC588" s="603"/>
      <c r="BD588" s="603"/>
      <c r="BE588" s="603"/>
      <c r="BF588" s="603"/>
      <c r="BG588" s="603"/>
      <c r="BH588" s="603"/>
      <c r="BI588" s="603"/>
      <c r="BJ588" s="603"/>
      <c r="BK588" s="603"/>
      <c r="BL588" s="603"/>
      <c r="BM588" s="603"/>
      <c r="BN588" s="603"/>
      <c r="BO588" s="603"/>
      <c r="BP588" s="603"/>
      <c r="BQ588" s="603"/>
      <c r="BR588" s="603"/>
      <c r="BS588" s="603"/>
      <c r="BT588" s="603"/>
      <c r="BU588" s="603"/>
      <c r="BV588" s="603"/>
      <c r="BW588" s="603"/>
      <c r="BX588" s="603"/>
      <c r="BY588" s="603"/>
      <c r="BZ588" s="603"/>
      <c r="CA588" s="603"/>
      <c r="CB588" s="603"/>
      <c r="CC588" s="603"/>
      <c r="CD588" s="603"/>
      <c r="CE588" s="603"/>
      <c r="CF588" s="603"/>
      <c r="CG588" s="603"/>
      <c r="CH588" s="603"/>
      <c r="CI588" s="603"/>
      <c r="CJ588" s="603"/>
      <c r="CK588" s="603"/>
    </row>
    <row r="589" spans="1:89" ht="14.25">
      <c r="A589" s="656" t="str">
        <f t="shared" si="96"/>
        <v>5_1_200921_HAC_p_sp.sc</v>
      </c>
      <c r="B589" s="666" t="s">
        <v>5726</v>
      </c>
      <c r="C589" s="666" t="s">
        <v>5727</v>
      </c>
      <c r="D589" s="665">
        <v>5</v>
      </c>
      <c r="E589" s="665">
        <v>1</v>
      </c>
      <c r="F589" s="665" t="s">
        <v>122</v>
      </c>
      <c r="G589" s="665" t="s">
        <v>5755</v>
      </c>
      <c r="H589" s="665">
        <v>2021</v>
      </c>
      <c r="I589" s="666" t="s">
        <v>5729</v>
      </c>
      <c r="J589" s="666" t="str">
        <f t="shared" si="100"/>
        <v>HAC_p</v>
      </c>
      <c r="K589" s="664" t="s">
        <v>5730</v>
      </c>
      <c r="L589" s="666" t="s">
        <v>5723</v>
      </c>
      <c r="M589" s="666" t="s">
        <v>2422</v>
      </c>
      <c r="N589" s="661">
        <v>184</v>
      </c>
      <c r="O589" s="370"/>
      <c r="P589" s="662" t="s">
        <v>509</v>
      </c>
      <c r="Q589" s="376" t="s">
        <v>510</v>
      </c>
      <c r="R589" s="376" t="s">
        <v>4597</v>
      </c>
      <c r="S589" s="376">
        <v>10</v>
      </c>
      <c r="T589" s="376">
        <v>10</v>
      </c>
      <c r="U589" s="596">
        <v>0</v>
      </c>
      <c r="V589" s="596">
        <v>0</v>
      </c>
      <c r="W589" s="603"/>
      <c r="X589" s="663">
        <v>180425</v>
      </c>
      <c r="Y589" s="376" t="s">
        <v>78</v>
      </c>
      <c r="Z589" s="596" t="s">
        <v>6455</v>
      </c>
      <c r="AA589" s="766"/>
      <c r="AB589" s="727" t="str">
        <f t="shared" si="97"/>
        <v>Unique</v>
      </c>
      <c r="AC589" s="603"/>
      <c r="AD589" s="603"/>
      <c r="AE589" s="603"/>
      <c r="AF589" s="603"/>
      <c r="AG589" s="603"/>
      <c r="AH589" s="603"/>
      <c r="AI589" s="603"/>
      <c r="AJ589" s="603"/>
      <c r="AK589" s="603"/>
      <c r="AL589" s="603"/>
      <c r="AM589" s="603"/>
      <c r="AN589" s="603"/>
      <c r="AO589" s="603"/>
      <c r="AP589" s="603"/>
      <c r="AQ589" s="603"/>
      <c r="AR589" s="603"/>
      <c r="AS589" s="603"/>
      <c r="AT589" s="603"/>
      <c r="AU589" s="603"/>
      <c r="AV589" s="603"/>
      <c r="AW589" s="603"/>
      <c r="AX589" s="603"/>
      <c r="AY589" s="603"/>
      <c r="AZ589" s="603"/>
      <c r="BA589" s="603"/>
      <c r="BB589" s="603"/>
      <c r="BC589" s="603"/>
      <c r="BD589" s="603"/>
      <c r="BE589" s="603"/>
      <c r="BF589" s="603"/>
      <c r="BG589" s="603"/>
      <c r="BH589" s="603"/>
      <c r="BI589" s="603"/>
      <c r="BJ589" s="603"/>
      <c r="BK589" s="603"/>
      <c r="BL589" s="603"/>
      <c r="BM589" s="603"/>
      <c r="BN589" s="603"/>
      <c r="BO589" s="603"/>
      <c r="BP589" s="603"/>
      <c r="BQ589" s="603"/>
      <c r="BR589" s="603"/>
      <c r="BS589" s="603"/>
      <c r="BT589" s="603"/>
      <c r="BU589" s="603"/>
      <c r="BV589" s="603"/>
      <c r="BW589" s="603"/>
      <c r="BX589" s="603"/>
      <c r="BY589" s="603"/>
      <c r="BZ589" s="603"/>
      <c r="CA589" s="603"/>
      <c r="CB589" s="603"/>
      <c r="CC589" s="603"/>
      <c r="CD589" s="603"/>
      <c r="CE589" s="603"/>
      <c r="CF589" s="603"/>
      <c r="CG589" s="603"/>
      <c r="CH589" s="603"/>
      <c r="CI589" s="603"/>
      <c r="CJ589" s="603"/>
      <c r="CK589" s="603"/>
    </row>
    <row r="590" spans="1:89" ht="14.25">
      <c r="A590" s="656" t="str">
        <f t="shared" si="96"/>
        <v>11_1_200921_HU_p_sp.</v>
      </c>
      <c r="B590" s="687" t="s">
        <v>5763</v>
      </c>
      <c r="C590" s="687" t="s">
        <v>5764</v>
      </c>
      <c r="D590" s="686">
        <v>11</v>
      </c>
      <c r="E590" s="686">
        <v>1</v>
      </c>
      <c r="F590" s="686" t="s">
        <v>122</v>
      </c>
      <c r="G590" s="686" t="s">
        <v>5755</v>
      </c>
      <c r="H590" s="686">
        <v>2021</v>
      </c>
      <c r="I590" s="687" t="s">
        <v>5729</v>
      </c>
      <c r="J590" s="687" t="str">
        <f t="shared" si="100"/>
        <v>HU_p</v>
      </c>
      <c r="K590" s="685" t="s">
        <v>5765</v>
      </c>
      <c r="L590" s="687" t="s">
        <v>5723</v>
      </c>
      <c r="M590" s="687" t="s">
        <v>2422</v>
      </c>
      <c r="N590" s="661">
        <v>212</v>
      </c>
      <c r="O590" s="370"/>
      <c r="P590" s="662" t="s">
        <v>1163</v>
      </c>
      <c r="Q590" s="376" t="s">
        <v>1164</v>
      </c>
      <c r="R590" s="376" t="s">
        <v>4597</v>
      </c>
      <c r="S590" s="376">
        <v>1</v>
      </c>
      <c r="T590" s="376">
        <v>0</v>
      </c>
      <c r="U590" s="596">
        <v>1</v>
      </c>
      <c r="V590" s="596">
        <v>0</v>
      </c>
      <c r="W590" s="603"/>
      <c r="X590" s="663">
        <v>180425</v>
      </c>
      <c r="Y590" s="376" t="s">
        <v>78</v>
      </c>
      <c r="Z590" s="596" t="s">
        <v>6456</v>
      </c>
      <c r="AA590" s="766"/>
      <c r="AB590" s="727" t="str">
        <f t="shared" si="97"/>
        <v>Unique</v>
      </c>
      <c r="AC590" s="603"/>
      <c r="AD590" s="603"/>
      <c r="AE590" s="603"/>
      <c r="AF590" s="603"/>
      <c r="AG590" s="603"/>
      <c r="AH590" s="603"/>
      <c r="AI590" s="603"/>
      <c r="AJ590" s="603"/>
      <c r="AK590" s="603"/>
      <c r="AL590" s="603"/>
      <c r="AM590" s="603"/>
      <c r="AN590" s="603"/>
      <c r="AO590" s="603"/>
      <c r="AP590" s="603"/>
      <c r="AQ590" s="603"/>
      <c r="AR590" s="603"/>
      <c r="AS590" s="603"/>
      <c r="AT590" s="603"/>
      <c r="AU590" s="603"/>
      <c r="AV590" s="603"/>
      <c r="AW590" s="603"/>
      <c r="AX590" s="603"/>
      <c r="AY590" s="603"/>
      <c r="AZ590" s="603"/>
      <c r="BA590" s="603"/>
      <c r="BB590" s="603"/>
      <c r="BC590" s="603"/>
      <c r="BD590" s="603"/>
      <c r="BE590" s="603"/>
      <c r="BF590" s="603"/>
      <c r="BG590" s="603"/>
      <c r="BH590" s="603"/>
      <c r="BI590" s="603"/>
      <c r="BJ590" s="603"/>
      <c r="BK590" s="603"/>
      <c r="BL590" s="603"/>
      <c r="BM590" s="603"/>
      <c r="BN590" s="603"/>
      <c r="BO590" s="603"/>
      <c r="BP590" s="603"/>
      <c r="BQ590" s="603"/>
      <c r="BR590" s="603"/>
      <c r="BS590" s="603"/>
      <c r="BT590" s="603"/>
      <c r="BU590" s="603"/>
      <c r="BV590" s="603"/>
      <c r="BW590" s="603"/>
      <c r="BX590" s="603"/>
      <c r="BY590" s="603"/>
      <c r="BZ590" s="603"/>
      <c r="CA590" s="603"/>
      <c r="CB590" s="603"/>
      <c r="CC590" s="603"/>
      <c r="CD590" s="603"/>
      <c r="CE590" s="603"/>
      <c r="CF590" s="603"/>
      <c r="CG590" s="603"/>
      <c r="CH590" s="603"/>
      <c r="CI590" s="603"/>
      <c r="CJ590" s="603"/>
      <c r="CK590" s="603"/>
    </row>
    <row r="591" spans="1:89" ht="14.25">
      <c r="A591" s="656" t="str">
        <f t="shared" si="96"/>
        <v>11_1_200921_HU_p_sp.sc</v>
      </c>
      <c r="B591" s="687" t="s">
        <v>5763</v>
      </c>
      <c r="C591" s="687" t="s">
        <v>5764</v>
      </c>
      <c r="D591" s="686">
        <v>11</v>
      </c>
      <c r="E591" s="686">
        <v>1</v>
      </c>
      <c r="F591" s="686" t="s">
        <v>122</v>
      </c>
      <c r="G591" s="686" t="s">
        <v>5755</v>
      </c>
      <c r="H591" s="686">
        <v>2021</v>
      </c>
      <c r="I591" s="687" t="s">
        <v>5729</v>
      </c>
      <c r="J591" s="687" t="str">
        <f t="shared" si="100"/>
        <v>HU_p</v>
      </c>
      <c r="K591" s="685" t="s">
        <v>5765</v>
      </c>
      <c r="L591" s="687" t="s">
        <v>5723</v>
      </c>
      <c r="M591" s="687" t="s">
        <v>2422</v>
      </c>
      <c r="N591" s="661">
        <v>212</v>
      </c>
      <c r="O591" s="370"/>
      <c r="P591" s="662" t="s">
        <v>509</v>
      </c>
      <c r="Q591" s="376" t="s">
        <v>510</v>
      </c>
      <c r="R591" s="376" t="s">
        <v>4597</v>
      </c>
      <c r="S591" s="376">
        <v>10</v>
      </c>
      <c r="T591" s="376">
        <v>10</v>
      </c>
      <c r="U591" s="596">
        <v>0</v>
      </c>
      <c r="V591" s="596">
        <v>0</v>
      </c>
      <c r="W591" s="603"/>
      <c r="X591" s="663">
        <v>180425</v>
      </c>
      <c r="Y591" s="376" t="s">
        <v>78</v>
      </c>
      <c r="Z591" s="596" t="s">
        <v>6457</v>
      </c>
      <c r="AA591" s="766"/>
      <c r="AB591" s="727" t="str">
        <f t="shared" si="97"/>
        <v>Unique</v>
      </c>
      <c r="AC591" s="603"/>
      <c r="AD591" s="603"/>
      <c r="AE591" s="603"/>
      <c r="AF591" s="603"/>
      <c r="AG591" s="603"/>
      <c r="AH591" s="603"/>
      <c r="AI591" s="603"/>
      <c r="AJ591" s="603"/>
      <c r="AK591" s="603"/>
      <c r="AL591" s="603"/>
      <c r="AM591" s="603"/>
      <c r="AN591" s="603"/>
      <c r="AO591" s="603"/>
      <c r="AP591" s="603"/>
      <c r="AQ591" s="603"/>
      <c r="AR591" s="603"/>
      <c r="AS591" s="603"/>
      <c r="AT591" s="603"/>
      <c r="AU591" s="603"/>
      <c r="AV591" s="603"/>
      <c r="AW591" s="603"/>
      <c r="AX591" s="603"/>
      <c r="AY591" s="603"/>
      <c r="AZ591" s="603"/>
      <c r="BA591" s="603"/>
      <c r="BB591" s="603"/>
      <c r="BC591" s="603"/>
      <c r="BD591" s="603"/>
      <c r="BE591" s="603"/>
      <c r="BF591" s="603"/>
      <c r="BG591" s="603"/>
      <c r="BH591" s="603"/>
      <c r="BI591" s="603"/>
      <c r="BJ591" s="603"/>
      <c r="BK591" s="603"/>
      <c r="BL591" s="603"/>
      <c r="BM591" s="603"/>
      <c r="BN591" s="603"/>
      <c r="BO591" s="603"/>
      <c r="BP591" s="603"/>
      <c r="BQ591" s="603"/>
      <c r="BR591" s="603"/>
      <c r="BS591" s="603"/>
      <c r="BT591" s="603"/>
      <c r="BU591" s="603"/>
      <c r="BV591" s="603"/>
      <c r="BW591" s="603"/>
      <c r="BX591" s="603"/>
      <c r="BY591" s="603"/>
      <c r="BZ591" s="603"/>
      <c r="CA591" s="603"/>
      <c r="CB591" s="603"/>
      <c r="CC591" s="603"/>
      <c r="CD591" s="603"/>
      <c r="CE591" s="603"/>
      <c r="CF591" s="603"/>
      <c r="CG591" s="603"/>
      <c r="CH591" s="603"/>
      <c r="CI591" s="603"/>
      <c r="CJ591" s="603"/>
      <c r="CK591" s="603"/>
    </row>
    <row r="592" spans="1:89" ht="14.25">
      <c r="A592" s="656" t="str">
        <f t="shared" si="96"/>
        <v>12_1_280621_HE_p_sp.sc</v>
      </c>
      <c r="B592" s="672" t="s">
        <v>5732</v>
      </c>
      <c r="C592" s="672" t="s">
        <v>5733</v>
      </c>
      <c r="D592" s="670">
        <v>12</v>
      </c>
      <c r="E592" s="670">
        <v>1</v>
      </c>
      <c r="F592" s="670" t="s">
        <v>5827</v>
      </c>
      <c r="G592" s="670" t="s">
        <v>5719</v>
      </c>
      <c r="H592" s="670">
        <v>2021</v>
      </c>
      <c r="I592" s="672" t="s">
        <v>5729</v>
      </c>
      <c r="J592" s="672" t="str">
        <f t="shared" si="100"/>
        <v>HE_p</v>
      </c>
      <c r="K592" s="669" t="s">
        <v>5734</v>
      </c>
      <c r="L592" s="672" t="s">
        <v>5723</v>
      </c>
      <c r="M592" s="672" t="s">
        <v>476</v>
      </c>
      <c r="N592" s="661">
        <v>80</v>
      </c>
      <c r="O592" s="370"/>
      <c r="P592" s="662" t="s">
        <v>509</v>
      </c>
      <c r="Q592" s="376" t="s">
        <v>510</v>
      </c>
      <c r="R592" s="376" t="s">
        <v>4597</v>
      </c>
      <c r="S592" s="376">
        <v>11</v>
      </c>
      <c r="T592" s="376">
        <v>11</v>
      </c>
      <c r="U592" s="596">
        <v>0</v>
      </c>
      <c r="V592" s="596">
        <v>0</v>
      </c>
      <c r="W592" s="603"/>
      <c r="X592" s="663">
        <v>180425</v>
      </c>
      <c r="Y592" s="376" t="s">
        <v>78</v>
      </c>
      <c r="Z592" s="596" t="s">
        <v>6458</v>
      </c>
      <c r="AA592" s="766"/>
      <c r="AB592" s="727" t="str">
        <f t="shared" si="97"/>
        <v>Unique</v>
      </c>
      <c r="AC592" s="603"/>
      <c r="AD592" s="603"/>
      <c r="AE592" s="603"/>
      <c r="AF592" s="603"/>
      <c r="AG592" s="603"/>
      <c r="AH592" s="603"/>
      <c r="AI592" s="603"/>
      <c r="AJ592" s="603"/>
      <c r="AK592" s="603"/>
      <c r="AL592" s="603"/>
      <c r="AM592" s="603"/>
      <c r="AN592" s="603"/>
      <c r="AO592" s="603"/>
      <c r="AP592" s="603"/>
      <c r="AQ592" s="603"/>
      <c r="AR592" s="603"/>
      <c r="AS592" s="603"/>
      <c r="AT592" s="603"/>
      <c r="AU592" s="603"/>
      <c r="AV592" s="603"/>
      <c r="AW592" s="603"/>
      <c r="AX592" s="603"/>
      <c r="AY592" s="603"/>
      <c r="AZ592" s="603"/>
      <c r="BA592" s="603"/>
      <c r="BB592" s="603"/>
      <c r="BC592" s="603"/>
      <c r="BD592" s="603"/>
      <c r="BE592" s="603"/>
      <c r="BF592" s="603"/>
      <c r="BG592" s="603"/>
      <c r="BH592" s="603"/>
      <c r="BI592" s="603"/>
      <c r="BJ592" s="603"/>
      <c r="BK592" s="603"/>
      <c r="BL592" s="603"/>
      <c r="BM592" s="603"/>
      <c r="BN592" s="603"/>
      <c r="BO592" s="603"/>
      <c r="BP592" s="603"/>
      <c r="BQ592" s="603"/>
      <c r="BR592" s="603"/>
      <c r="BS592" s="603"/>
      <c r="BT592" s="603"/>
      <c r="BU592" s="603"/>
      <c r="BV592" s="603"/>
      <c r="BW592" s="603"/>
      <c r="BX592" s="603"/>
      <c r="BY592" s="603"/>
      <c r="BZ592" s="603"/>
      <c r="CA592" s="603"/>
      <c r="CB592" s="603"/>
      <c r="CC592" s="603"/>
      <c r="CD592" s="603"/>
      <c r="CE592" s="603"/>
      <c r="CF592" s="603"/>
      <c r="CG592" s="603"/>
      <c r="CH592" s="603"/>
      <c r="CI592" s="603"/>
      <c r="CJ592" s="603"/>
      <c r="CK592" s="603"/>
    </row>
    <row r="593" spans="1:89" ht="14.25">
      <c r="A593" s="656" t="str">
        <f t="shared" si="96"/>
        <v>21_1_200921_A_p_sp.sc</v>
      </c>
      <c r="B593" s="681" t="s">
        <v>5746</v>
      </c>
      <c r="C593" s="681" t="s">
        <v>5747</v>
      </c>
      <c r="D593" s="680">
        <v>21</v>
      </c>
      <c r="E593" s="680">
        <v>1</v>
      </c>
      <c r="F593" s="680" t="s">
        <v>122</v>
      </c>
      <c r="G593" s="680" t="s">
        <v>5755</v>
      </c>
      <c r="H593" s="680">
        <v>2021</v>
      </c>
      <c r="I593" s="681" t="s">
        <v>5729</v>
      </c>
      <c r="J593" s="681" t="str">
        <f t="shared" si="100"/>
        <v>A_p</v>
      </c>
      <c r="K593" s="679" t="s">
        <v>1810</v>
      </c>
      <c r="L593" s="681" t="s">
        <v>5723</v>
      </c>
      <c r="M593" s="681" t="s">
        <v>2422</v>
      </c>
      <c r="N593" s="661">
        <f>100+100+100+100+60+9</f>
        <v>469</v>
      </c>
      <c r="O593" s="370"/>
      <c r="P593" s="662" t="s">
        <v>509</v>
      </c>
      <c r="Q593" s="376" t="s">
        <v>510</v>
      </c>
      <c r="R593" s="376" t="s">
        <v>4597</v>
      </c>
      <c r="S593" s="376">
        <v>11</v>
      </c>
      <c r="T593" s="376">
        <v>11</v>
      </c>
      <c r="U593" s="596">
        <v>0</v>
      </c>
      <c r="V593" s="596">
        <v>0</v>
      </c>
      <c r="W593" s="603"/>
      <c r="X593" s="663">
        <v>180425</v>
      </c>
      <c r="Y593" s="376" t="s">
        <v>78</v>
      </c>
      <c r="Z593" s="596" t="s">
        <v>6459</v>
      </c>
      <c r="AA593" s="766"/>
      <c r="AB593" s="727" t="str">
        <f t="shared" si="97"/>
        <v>Unique</v>
      </c>
      <c r="AC593" s="603"/>
      <c r="AD593" s="603"/>
      <c r="AE593" s="603"/>
      <c r="AF593" s="603"/>
      <c r="AG593" s="603"/>
      <c r="AH593" s="603"/>
      <c r="AI593" s="603"/>
      <c r="AJ593" s="603"/>
      <c r="AK593" s="603"/>
      <c r="AL593" s="603"/>
      <c r="AM593" s="603"/>
      <c r="AN593" s="603"/>
      <c r="AO593" s="603"/>
      <c r="AP593" s="603"/>
      <c r="AQ593" s="603"/>
      <c r="AR593" s="603"/>
      <c r="AS593" s="603"/>
      <c r="AT593" s="603"/>
      <c r="AU593" s="603"/>
      <c r="AV593" s="603"/>
      <c r="AW593" s="603"/>
      <c r="AX593" s="603"/>
      <c r="AY593" s="603"/>
      <c r="AZ593" s="603"/>
      <c r="BA593" s="603"/>
      <c r="BB593" s="603"/>
      <c r="BC593" s="603"/>
      <c r="BD593" s="603"/>
      <c r="BE593" s="603"/>
      <c r="BF593" s="603"/>
      <c r="BG593" s="603"/>
      <c r="BH593" s="603"/>
      <c r="BI593" s="603"/>
      <c r="BJ593" s="603"/>
      <c r="BK593" s="603"/>
      <c r="BL593" s="603"/>
      <c r="BM593" s="603"/>
      <c r="BN593" s="603"/>
      <c r="BO593" s="603"/>
      <c r="BP593" s="603"/>
      <c r="BQ593" s="603"/>
      <c r="BR593" s="603"/>
      <c r="BS593" s="603"/>
      <c r="BT593" s="603"/>
      <c r="BU593" s="603"/>
      <c r="BV593" s="603"/>
      <c r="BW593" s="603"/>
      <c r="BX593" s="603"/>
      <c r="BY593" s="603"/>
      <c r="BZ593" s="603"/>
      <c r="CA593" s="603"/>
      <c r="CB593" s="603"/>
      <c r="CC593" s="603"/>
      <c r="CD593" s="603"/>
      <c r="CE593" s="603"/>
      <c r="CF593" s="603"/>
      <c r="CG593" s="603"/>
      <c r="CH593" s="603"/>
      <c r="CI593" s="603"/>
      <c r="CJ593" s="603"/>
      <c r="CK593" s="603"/>
    </row>
    <row r="594" spans="1:89" ht="14.25">
      <c r="A594" s="656" t="str">
        <f t="shared" si="96"/>
        <v>1_1_200921_HAU_p_sp.sc</v>
      </c>
      <c r="B594" s="692" t="s">
        <v>5770</v>
      </c>
      <c r="C594" s="692" t="s">
        <v>5771</v>
      </c>
      <c r="D594" s="691">
        <v>1</v>
      </c>
      <c r="E594" s="691">
        <v>1</v>
      </c>
      <c r="F594" s="691" t="s">
        <v>122</v>
      </c>
      <c r="G594" s="691" t="s">
        <v>5755</v>
      </c>
      <c r="H594" s="691">
        <v>2021</v>
      </c>
      <c r="I594" s="692" t="s">
        <v>5729</v>
      </c>
      <c r="J594" s="692" t="str">
        <f t="shared" si="100"/>
        <v>HAU_p</v>
      </c>
      <c r="K594" s="690" t="s">
        <v>5772</v>
      </c>
      <c r="L594" s="692" t="s">
        <v>5723</v>
      </c>
      <c r="M594" s="692" t="s">
        <v>2422</v>
      </c>
      <c r="N594" s="661">
        <v>435</v>
      </c>
      <c r="O594" s="370"/>
      <c r="P594" s="662" t="s">
        <v>509</v>
      </c>
      <c r="Q594" s="376" t="s">
        <v>510</v>
      </c>
      <c r="R594" s="376" t="s">
        <v>4597</v>
      </c>
      <c r="S594" s="376">
        <v>30</v>
      </c>
      <c r="T594" s="376">
        <v>30</v>
      </c>
      <c r="U594" s="596">
        <v>0</v>
      </c>
      <c r="V594" s="596">
        <v>0</v>
      </c>
      <c r="W594" s="603"/>
      <c r="X594" s="663">
        <v>180425</v>
      </c>
      <c r="Y594" s="376" t="s">
        <v>78</v>
      </c>
      <c r="Z594" s="596" t="s">
        <v>6460</v>
      </c>
      <c r="AA594" s="766"/>
      <c r="AB594" s="727" t="str">
        <f t="shared" si="97"/>
        <v>Unique</v>
      </c>
      <c r="AC594" s="603"/>
      <c r="AD594" s="603"/>
      <c r="AE594" s="603"/>
      <c r="AF594" s="603"/>
      <c r="AG594" s="603"/>
      <c r="AH594" s="603"/>
      <c r="AI594" s="603"/>
      <c r="AJ594" s="603"/>
      <c r="AK594" s="603"/>
      <c r="AL594" s="603"/>
      <c r="AM594" s="603"/>
      <c r="AN594" s="603"/>
      <c r="AO594" s="603"/>
      <c r="AP594" s="603"/>
      <c r="AQ594" s="603"/>
      <c r="AR594" s="603"/>
      <c r="AS594" s="603"/>
      <c r="AT594" s="603"/>
      <c r="AU594" s="603"/>
      <c r="AV594" s="603"/>
      <c r="AW594" s="603"/>
      <c r="AX594" s="603"/>
      <c r="AY594" s="603"/>
      <c r="AZ594" s="603"/>
      <c r="BA594" s="603"/>
      <c r="BB594" s="603"/>
      <c r="BC594" s="603"/>
      <c r="BD594" s="603"/>
      <c r="BE594" s="603"/>
      <c r="BF594" s="603"/>
      <c r="BG594" s="603"/>
      <c r="BH594" s="603"/>
      <c r="BI594" s="603"/>
      <c r="BJ594" s="603"/>
      <c r="BK594" s="603"/>
      <c r="BL594" s="603"/>
      <c r="BM594" s="603"/>
      <c r="BN594" s="603"/>
      <c r="BO594" s="603"/>
      <c r="BP594" s="603"/>
      <c r="BQ594" s="603"/>
      <c r="BR594" s="603"/>
      <c r="BS594" s="603"/>
      <c r="BT594" s="603"/>
      <c r="BU594" s="603"/>
      <c r="BV594" s="603"/>
      <c r="BW594" s="603"/>
      <c r="BX594" s="603"/>
      <c r="BY594" s="603"/>
      <c r="BZ594" s="603"/>
      <c r="CA594" s="603"/>
      <c r="CB594" s="603"/>
      <c r="CC594" s="603"/>
      <c r="CD594" s="603"/>
      <c r="CE594" s="603"/>
      <c r="CF594" s="603"/>
      <c r="CG594" s="603"/>
      <c r="CH594" s="603"/>
      <c r="CI594" s="603"/>
      <c r="CJ594" s="603"/>
      <c r="CK594" s="603"/>
    </row>
    <row r="595" spans="1:89" ht="14.25">
      <c r="A595" s="656" t="str">
        <f t="shared" si="96"/>
        <v>1_1_170723_HAU_p_vo.bo</v>
      </c>
      <c r="B595" s="745" t="s">
        <v>6461</v>
      </c>
      <c r="C595" s="745" t="s">
        <v>6462</v>
      </c>
      <c r="D595" s="746">
        <v>1</v>
      </c>
      <c r="E595" s="746">
        <v>1</v>
      </c>
      <c r="F595" s="746" t="s">
        <v>6342</v>
      </c>
      <c r="G595" s="746" t="s">
        <v>6343</v>
      </c>
      <c r="H595" s="746">
        <v>2023</v>
      </c>
      <c r="I595" s="745" t="s">
        <v>5729</v>
      </c>
      <c r="J595" s="745" t="s">
        <v>6463</v>
      </c>
      <c r="K595" s="745" t="s">
        <v>6464</v>
      </c>
      <c r="L595" s="745" t="s">
        <v>5723</v>
      </c>
      <c r="M595" s="745" t="s">
        <v>2422</v>
      </c>
      <c r="N595" s="661">
        <f t="shared" ref="N595:N597" si="101">50+50+50+50+49</f>
        <v>249</v>
      </c>
      <c r="O595" s="370"/>
      <c r="P595" s="662" t="s">
        <v>366</v>
      </c>
      <c r="Q595" s="376" t="s">
        <v>367</v>
      </c>
      <c r="R595" s="376" t="s">
        <v>4513</v>
      </c>
      <c r="S595" s="376">
        <v>1</v>
      </c>
      <c r="T595" s="376">
        <v>0</v>
      </c>
      <c r="U595" s="376">
        <v>1</v>
      </c>
      <c r="V595" s="376">
        <v>0</v>
      </c>
      <c r="W595" s="370"/>
      <c r="X595" s="663">
        <v>180425</v>
      </c>
      <c r="Y595" s="376" t="s">
        <v>78</v>
      </c>
      <c r="Z595" s="596" t="s">
        <v>6465</v>
      </c>
      <c r="AA595" s="766"/>
      <c r="AB595" s="727" t="str">
        <f t="shared" si="97"/>
        <v>Unique</v>
      </c>
      <c r="AC595" s="603"/>
      <c r="AD595" s="603"/>
      <c r="AE595" s="603"/>
      <c r="AF595" s="603"/>
      <c r="AG595" s="603"/>
      <c r="AH595" s="603"/>
      <c r="AI595" s="603"/>
      <c r="AJ595" s="603"/>
      <c r="AK595" s="603"/>
      <c r="AL595" s="603"/>
      <c r="AM595" s="603"/>
      <c r="AN595" s="603"/>
      <c r="AO595" s="603"/>
      <c r="AP595" s="603"/>
      <c r="AQ595" s="603"/>
      <c r="AR595" s="603"/>
      <c r="AS595" s="603"/>
      <c r="AT595" s="603"/>
      <c r="AU595" s="603"/>
      <c r="AV595" s="603"/>
      <c r="AW595" s="603"/>
      <c r="AX595" s="603"/>
      <c r="AY595" s="603"/>
      <c r="AZ595" s="603"/>
      <c r="BA595" s="603"/>
      <c r="BB595" s="603"/>
      <c r="BC595" s="603"/>
      <c r="BD595" s="603"/>
      <c r="BE595" s="603"/>
      <c r="BF595" s="603"/>
      <c r="BG595" s="603"/>
      <c r="BH595" s="603"/>
      <c r="BI595" s="603"/>
      <c r="BJ595" s="603"/>
      <c r="BK595" s="603"/>
      <c r="BL595" s="603"/>
      <c r="BM595" s="603"/>
      <c r="BN595" s="603"/>
      <c r="BO595" s="603"/>
      <c r="BP595" s="603"/>
      <c r="BQ595" s="603"/>
      <c r="BR595" s="603"/>
      <c r="BS595" s="603"/>
      <c r="BT595" s="603"/>
      <c r="BU595" s="603"/>
      <c r="BV595" s="603"/>
      <c r="BW595" s="603"/>
      <c r="BX595" s="603"/>
      <c r="BY595" s="603"/>
      <c r="BZ595" s="603"/>
      <c r="CA595" s="603"/>
      <c r="CB595" s="603"/>
      <c r="CC595" s="603"/>
      <c r="CD595" s="603"/>
      <c r="CE595" s="603"/>
      <c r="CF595" s="603"/>
      <c r="CG595" s="603"/>
      <c r="CH595" s="603"/>
      <c r="CI595" s="603"/>
      <c r="CJ595" s="603"/>
      <c r="CK595" s="603"/>
    </row>
    <row r="596" spans="1:89" ht="14.25">
      <c r="A596" s="656" t="str">
        <f t="shared" si="96"/>
        <v>1_1_170723_HAU_p_ep.ba</v>
      </c>
      <c r="B596" s="745" t="s">
        <v>6461</v>
      </c>
      <c r="C596" s="745" t="s">
        <v>6462</v>
      </c>
      <c r="D596" s="746">
        <v>1</v>
      </c>
      <c r="E596" s="746">
        <v>1</v>
      </c>
      <c r="F596" s="746" t="s">
        <v>6342</v>
      </c>
      <c r="G596" s="746" t="s">
        <v>6343</v>
      </c>
      <c r="H596" s="746">
        <v>2023</v>
      </c>
      <c r="I596" s="745" t="s">
        <v>5729</v>
      </c>
      <c r="J596" s="745" t="s">
        <v>6463</v>
      </c>
      <c r="K596" s="745" t="s">
        <v>6464</v>
      </c>
      <c r="L596" s="745" t="s">
        <v>5723</v>
      </c>
      <c r="M596" s="745" t="s">
        <v>2422</v>
      </c>
      <c r="N596" s="661">
        <f t="shared" si="101"/>
        <v>249</v>
      </c>
      <c r="O596" s="370"/>
      <c r="P596" s="662" t="s">
        <v>84</v>
      </c>
      <c r="Q596" s="376" t="s">
        <v>85</v>
      </c>
      <c r="R596" s="376" t="s">
        <v>4513</v>
      </c>
      <c r="S596" s="376">
        <v>5</v>
      </c>
      <c r="T596" s="376">
        <v>3</v>
      </c>
      <c r="U596" s="376">
        <v>2</v>
      </c>
      <c r="V596" s="376">
        <v>0</v>
      </c>
      <c r="W596" s="370"/>
      <c r="X596" s="663">
        <v>180425</v>
      </c>
      <c r="Y596" s="376" t="s">
        <v>78</v>
      </c>
      <c r="Z596" s="596" t="s">
        <v>6466</v>
      </c>
      <c r="AA596" s="766"/>
      <c r="AB596" s="727" t="str">
        <f t="shared" si="97"/>
        <v>Unique</v>
      </c>
      <c r="AC596" s="603"/>
      <c r="AD596" s="603"/>
      <c r="AE596" s="603"/>
      <c r="AF596" s="603"/>
      <c r="AG596" s="603"/>
      <c r="AH596" s="603"/>
      <c r="AI596" s="603"/>
      <c r="AJ596" s="603"/>
      <c r="AK596" s="603"/>
      <c r="AL596" s="603"/>
      <c r="AM596" s="603"/>
      <c r="AN596" s="603"/>
      <c r="AO596" s="603"/>
      <c r="AP596" s="603"/>
      <c r="AQ596" s="603"/>
      <c r="AR596" s="603"/>
      <c r="AS596" s="603"/>
      <c r="AT596" s="603"/>
      <c r="AU596" s="603"/>
      <c r="AV596" s="603"/>
      <c r="AW596" s="603"/>
      <c r="AX596" s="603"/>
      <c r="AY596" s="603"/>
      <c r="AZ596" s="603"/>
      <c r="BA596" s="603"/>
      <c r="BB596" s="603"/>
      <c r="BC596" s="603"/>
      <c r="BD596" s="603"/>
      <c r="BE596" s="603"/>
      <c r="BF596" s="603"/>
      <c r="BG596" s="603"/>
      <c r="BH596" s="603"/>
      <c r="BI596" s="603"/>
      <c r="BJ596" s="603"/>
      <c r="BK596" s="603"/>
      <c r="BL596" s="603"/>
      <c r="BM596" s="603"/>
      <c r="BN596" s="603"/>
      <c r="BO596" s="603"/>
      <c r="BP596" s="603"/>
      <c r="BQ596" s="603"/>
      <c r="BR596" s="603"/>
      <c r="BS596" s="603"/>
      <c r="BT596" s="603"/>
      <c r="BU596" s="603"/>
      <c r="BV596" s="603"/>
      <c r="BW596" s="603"/>
      <c r="BX596" s="603"/>
      <c r="BY596" s="603"/>
      <c r="BZ596" s="603"/>
      <c r="CA596" s="603"/>
      <c r="CB596" s="603"/>
      <c r="CC596" s="603"/>
      <c r="CD596" s="603"/>
      <c r="CE596" s="603"/>
      <c r="CF596" s="603"/>
      <c r="CG596" s="603"/>
      <c r="CH596" s="603"/>
      <c r="CI596" s="603"/>
      <c r="CJ596" s="603"/>
      <c r="CK596" s="603"/>
    </row>
    <row r="597" spans="1:89" ht="14.25">
      <c r="A597" s="656" t="str">
        <f t="shared" si="96"/>
        <v>1_1_170723_HAU_p_sp.</v>
      </c>
      <c r="B597" s="745" t="s">
        <v>6461</v>
      </c>
      <c r="C597" s="745" t="s">
        <v>6462</v>
      </c>
      <c r="D597" s="746">
        <v>1</v>
      </c>
      <c r="E597" s="746">
        <v>1</v>
      </c>
      <c r="F597" s="746" t="s">
        <v>6342</v>
      </c>
      <c r="G597" s="746" t="s">
        <v>6343</v>
      </c>
      <c r="H597" s="746">
        <v>2023</v>
      </c>
      <c r="I597" s="745" t="s">
        <v>5729</v>
      </c>
      <c r="J597" s="745" t="s">
        <v>6463</v>
      </c>
      <c r="K597" s="745" t="s">
        <v>6464</v>
      </c>
      <c r="L597" s="745" t="s">
        <v>5723</v>
      </c>
      <c r="M597" s="745" t="s">
        <v>2422</v>
      </c>
      <c r="N597" s="661">
        <f t="shared" si="101"/>
        <v>249</v>
      </c>
      <c r="O597" s="370"/>
      <c r="P597" s="662" t="s">
        <v>1163</v>
      </c>
      <c r="Q597" s="376" t="s">
        <v>1164</v>
      </c>
      <c r="R597" s="376" t="s">
        <v>4513</v>
      </c>
      <c r="S597" s="376">
        <v>106</v>
      </c>
      <c r="T597" s="376">
        <v>0</v>
      </c>
      <c r="U597" s="376">
        <v>106</v>
      </c>
      <c r="V597" s="376">
        <v>0</v>
      </c>
      <c r="W597" s="370"/>
      <c r="X597" s="663">
        <v>180425</v>
      </c>
      <c r="Y597" s="376" t="s">
        <v>78</v>
      </c>
      <c r="Z597" s="596" t="s">
        <v>6467</v>
      </c>
      <c r="AA597" s="766"/>
      <c r="AB597" s="727" t="str">
        <f t="shared" si="97"/>
        <v>Unique</v>
      </c>
      <c r="AC597" s="603"/>
      <c r="AD597" s="603"/>
      <c r="AE597" s="603"/>
      <c r="AF597" s="603"/>
      <c r="AG597" s="603"/>
      <c r="AH597" s="603"/>
      <c r="AI597" s="603"/>
      <c r="AJ597" s="603"/>
      <c r="AK597" s="603"/>
      <c r="AL597" s="603"/>
      <c r="AM597" s="603"/>
      <c r="AN597" s="603"/>
      <c r="AO597" s="603"/>
      <c r="AP597" s="603"/>
      <c r="AQ597" s="603"/>
      <c r="AR597" s="603"/>
      <c r="AS597" s="603"/>
      <c r="AT597" s="603"/>
      <c r="AU597" s="603"/>
      <c r="AV597" s="603"/>
      <c r="AW597" s="603"/>
      <c r="AX597" s="603"/>
      <c r="AY597" s="603"/>
      <c r="AZ597" s="603"/>
      <c r="BA597" s="603"/>
      <c r="BB597" s="603"/>
      <c r="BC597" s="603"/>
      <c r="BD597" s="603"/>
      <c r="BE597" s="603"/>
      <c r="BF597" s="603"/>
      <c r="BG597" s="603"/>
      <c r="BH597" s="603"/>
      <c r="BI597" s="603"/>
      <c r="BJ597" s="603"/>
      <c r="BK597" s="603"/>
      <c r="BL597" s="603"/>
      <c r="BM597" s="603"/>
      <c r="BN597" s="603"/>
      <c r="BO597" s="603"/>
      <c r="BP597" s="603"/>
      <c r="BQ597" s="603"/>
      <c r="BR597" s="603"/>
      <c r="BS597" s="603"/>
      <c r="BT597" s="603"/>
      <c r="BU597" s="603"/>
      <c r="BV597" s="603"/>
      <c r="BW597" s="603"/>
      <c r="BX597" s="603"/>
      <c r="BY597" s="603"/>
      <c r="BZ597" s="603"/>
      <c r="CA597" s="603"/>
      <c r="CB597" s="603"/>
      <c r="CC597" s="603"/>
      <c r="CD597" s="603"/>
      <c r="CE597" s="603"/>
      <c r="CF597" s="603"/>
      <c r="CG597" s="603"/>
      <c r="CH597" s="603"/>
      <c r="CI597" s="603"/>
      <c r="CJ597" s="603"/>
      <c r="CK597" s="603"/>
    </row>
    <row r="598" spans="1:89" ht="14.25">
      <c r="A598" s="656" t="str">
        <f t="shared" si="96"/>
        <v>39_2_170723_W_p_he.tr</v>
      </c>
      <c r="B598" s="739" t="s">
        <v>6382</v>
      </c>
      <c r="C598" s="739" t="s">
        <v>6383</v>
      </c>
      <c r="D598" s="740">
        <v>39</v>
      </c>
      <c r="E598" s="740">
        <v>2</v>
      </c>
      <c r="F598" s="740" t="s">
        <v>6342</v>
      </c>
      <c r="G598" s="740" t="s">
        <v>6343</v>
      </c>
      <c r="H598" s="740">
        <v>2023</v>
      </c>
      <c r="I598" s="739" t="s">
        <v>5729</v>
      </c>
      <c r="J598" s="739" t="s">
        <v>6137</v>
      </c>
      <c r="K598" s="739" t="s">
        <v>6384</v>
      </c>
      <c r="L598" s="739" t="s">
        <v>5723</v>
      </c>
      <c r="M598" s="739" t="s">
        <v>2422</v>
      </c>
      <c r="N598" s="661">
        <f>50+50+8</f>
        <v>108</v>
      </c>
      <c r="O598" s="603"/>
      <c r="P598" s="667" t="s">
        <v>498</v>
      </c>
      <c r="Q598" s="596" t="s">
        <v>499</v>
      </c>
      <c r="R598" s="596" t="s">
        <v>2911</v>
      </c>
      <c r="S598" s="596">
        <v>1</v>
      </c>
      <c r="T598" s="596">
        <v>1</v>
      </c>
      <c r="U598" s="596">
        <v>0</v>
      </c>
      <c r="V598" s="596">
        <v>0</v>
      </c>
      <c r="W598" s="603"/>
      <c r="X598" s="663">
        <v>180425</v>
      </c>
      <c r="Y598" s="376" t="s">
        <v>78</v>
      </c>
      <c r="Z598" s="596" t="s">
        <v>6468</v>
      </c>
      <c r="AA598" s="766"/>
      <c r="AB598" s="727" t="str">
        <f t="shared" si="97"/>
        <v>Unique</v>
      </c>
      <c r="AC598" s="603"/>
      <c r="AD598" s="603"/>
      <c r="AE598" s="603"/>
      <c r="AF598" s="603"/>
      <c r="AG598" s="603"/>
      <c r="AH598" s="603"/>
      <c r="AI598" s="603"/>
      <c r="AJ598" s="603"/>
      <c r="AK598" s="603"/>
      <c r="AL598" s="603"/>
      <c r="AM598" s="603"/>
      <c r="AN598" s="603"/>
      <c r="AO598" s="603"/>
      <c r="AP598" s="603"/>
      <c r="AQ598" s="603"/>
      <c r="AR598" s="603"/>
      <c r="AS598" s="603"/>
      <c r="AT598" s="603"/>
      <c r="AU598" s="603"/>
      <c r="AV598" s="603"/>
      <c r="AW598" s="603"/>
      <c r="AX598" s="603"/>
      <c r="AY598" s="603"/>
      <c r="AZ598" s="603"/>
      <c r="BA598" s="603"/>
      <c r="BB598" s="603"/>
      <c r="BC598" s="603"/>
      <c r="BD598" s="603"/>
      <c r="BE598" s="603"/>
      <c r="BF598" s="603"/>
      <c r="BG598" s="603"/>
      <c r="BH598" s="603"/>
      <c r="BI598" s="603"/>
      <c r="BJ598" s="603"/>
      <c r="BK598" s="603"/>
      <c r="BL598" s="603"/>
      <c r="BM598" s="603"/>
      <c r="BN598" s="603"/>
      <c r="BO598" s="603"/>
      <c r="BP598" s="603"/>
      <c r="BQ598" s="603"/>
      <c r="BR598" s="603"/>
      <c r="BS598" s="603"/>
      <c r="BT598" s="603"/>
      <c r="BU598" s="603"/>
      <c r="BV598" s="603"/>
      <c r="BW598" s="603"/>
      <c r="BX598" s="603"/>
      <c r="BY598" s="603"/>
      <c r="BZ598" s="603"/>
      <c r="CA598" s="603"/>
      <c r="CB598" s="603"/>
      <c r="CC598" s="603"/>
      <c r="CD598" s="603"/>
      <c r="CE598" s="603"/>
      <c r="CF598" s="603"/>
      <c r="CG598" s="603"/>
      <c r="CH598" s="603"/>
      <c r="CI598" s="603"/>
      <c r="CJ598" s="603"/>
      <c r="CK598" s="603"/>
    </row>
    <row r="599" spans="1:89" ht="14.25">
      <c r="A599" s="656" t="str">
        <f t="shared" si="96"/>
        <v>39_1_230523_L_p_sc.py</v>
      </c>
      <c r="B599" s="743" t="s">
        <v>6441</v>
      </c>
      <c r="C599" s="743" t="s">
        <v>6442</v>
      </c>
      <c r="D599" s="744">
        <v>39</v>
      </c>
      <c r="E599" s="744">
        <v>1</v>
      </c>
      <c r="F599" s="744" t="s">
        <v>93</v>
      </c>
      <c r="G599" s="744" t="s">
        <v>6443</v>
      </c>
      <c r="H599" s="744">
        <v>2023</v>
      </c>
      <c r="I599" s="743" t="s">
        <v>5729</v>
      </c>
      <c r="J599" s="743" t="s">
        <v>6444</v>
      </c>
      <c r="K599" s="743" t="s">
        <v>6445</v>
      </c>
      <c r="L599" s="743" t="s">
        <v>5723</v>
      </c>
      <c r="M599" s="743" t="s">
        <v>2422</v>
      </c>
      <c r="N599" s="661">
        <f>10+10+10</f>
        <v>30</v>
      </c>
      <c r="O599" s="370"/>
      <c r="P599" s="662" t="s">
        <v>1069</v>
      </c>
      <c r="Q599" s="376" t="s">
        <v>1070</v>
      </c>
      <c r="R599" s="376" t="s">
        <v>100</v>
      </c>
      <c r="S599" s="376">
        <v>1</v>
      </c>
      <c r="T599" s="376">
        <v>0</v>
      </c>
      <c r="U599" s="376">
        <v>1</v>
      </c>
      <c r="V599" s="376">
        <v>0</v>
      </c>
      <c r="W599" s="370"/>
      <c r="X599" s="663">
        <v>220425</v>
      </c>
      <c r="Y599" s="376" t="s">
        <v>78</v>
      </c>
      <c r="Z599" s="596" t="s">
        <v>6469</v>
      </c>
      <c r="AA599" s="766"/>
      <c r="AB599" s="727" t="str">
        <f t="shared" si="97"/>
        <v>Unique</v>
      </c>
      <c r="AC599" s="603"/>
      <c r="AD599" s="603"/>
      <c r="AE599" s="603"/>
      <c r="AF599" s="603"/>
      <c r="AG599" s="603"/>
      <c r="AH599" s="603"/>
      <c r="AI599" s="603"/>
      <c r="AJ599" s="603"/>
      <c r="AK599" s="603"/>
      <c r="AL599" s="603"/>
      <c r="AM599" s="603"/>
      <c r="AN599" s="603"/>
      <c r="AO599" s="603"/>
      <c r="AP599" s="603"/>
      <c r="AQ599" s="603"/>
      <c r="AR599" s="603"/>
      <c r="AS599" s="603"/>
      <c r="AT599" s="603"/>
      <c r="AU599" s="603"/>
      <c r="AV599" s="603"/>
      <c r="AW599" s="603"/>
      <c r="AX599" s="603"/>
      <c r="AY599" s="603"/>
      <c r="AZ599" s="603"/>
      <c r="BA599" s="603"/>
      <c r="BB599" s="603"/>
      <c r="BC599" s="603"/>
      <c r="BD599" s="603"/>
      <c r="BE599" s="603"/>
      <c r="BF599" s="603"/>
      <c r="BG599" s="603"/>
      <c r="BH599" s="603"/>
      <c r="BI599" s="603"/>
      <c r="BJ599" s="603"/>
      <c r="BK599" s="603"/>
      <c r="BL599" s="603"/>
      <c r="BM599" s="603"/>
      <c r="BN599" s="603"/>
      <c r="BO599" s="603"/>
      <c r="BP599" s="603"/>
      <c r="BQ599" s="603"/>
      <c r="BR599" s="603"/>
      <c r="BS599" s="603"/>
      <c r="BT599" s="603"/>
      <c r="BU599" s="603"/>
      <c r="BV599" s="603"/>
      <c r="BW599" s="603"/>
      <c r="BX599" s="603"/>
      <c r="BY599" s="603"/>
      <c r="BZ599" s="603"/>
      <c r="CA599" s="603"/>
      <c r="CB599" s="603"/>
      <c r="CC599" s="603"/>
      <c r="CD599" s="603"/>
      <c r="CE599" s="603"/>
      <c r="CF599" s="603"/>
      <c r="CG599" s="603"/>
      <c r="CH599" s="603"/>
      <c r="CI599" s="603"/>
      <c r="CJ599" s="603"/>
      <c r="CK599" s="603"/>
    </row>
    <row r="600" spans="1:89" ht="14.25">
      <c r="A600" s="656" t="str">
        <f t="shared" si="96"/>
        <v>31_1_230523_HO_p_ep.ba</v>
      </c>
      <c r="B600" s="682" t="s">
        <v>6364</v>
      </c>
      <c r="C600" s="682" t="s">
        <v>6365</v>
      </c>
      <c r="D600" s="737">
        <v>31</v>
      </c>
      <c r="E600" s="737">
        <v>1</v>
      </c>
      <c r="F600" s="737" t="s">
        <v>93</v>
      </c>
      <c r="G600" s="737" t="s">
        <v>6443</v>
      </c>
      <c r="H600" s="737">
        <v>2023</v>
      </c>
      <c r="I600" s="682" t="s">
        <v>5729</v>
      </c>
      <c r="J600" s="682" t="s">
        <v>6366</v>
      </c>
      <c r="K600" s="682" t="s">
        <v>6367</v>
      </c>
      <c r="L600" s="682" t="s">
        <v>5723</v>
      </c>
      <c r="M600" s="682" t="s">
        <v>2422</v>
      </c>
      <c r="N600" s="661">
        <f t="shared" ref="N600:N604" si="102">13+10+14</f>
        <v>37</v>
      </c>
      <c r="O600" s="370"/>
      <c r="P600" s="662" t="s">
        <v>84</v>
      </c>
      <c r="Q600" s="376" t="s">
        <v>85</v>
      </c>
      <c r="R600" s="376" t="s">
        <v>100</v>
      </c>
      <c r="S600" s="370">
        <f t="shared" ref="S600:S604" si="103">T600+U600</f>
        <v>1</v>
      </c>
      <c r="T600" s="376">
        <v>0</v>
      </c>
      <c r="U600" s="376">
        <v>1</v>
      </c>
      <c r="V600" s="376">
        <v>0</v>
      </c>
      <c r="W600" s="370"/>
      <c r="X600" s="663">
        <v>220425</v>
      </c>
      <c r="Y600" s="376" t="s">
        <v>78</v>
      </c>
      <c r="Z600" s="596" t="s">
        <v>6470</v>
      </c>
      <c r="AA600" s="766"/>
      <c r="AB600" s="727" t="str">
        <f t="shared" si="97"/>
        <v>Unique</v>
      </c>
      <c r="AC600" s="603"/>
      <c r="AD600" s="603"/>
      <c r="AE600" s="603"/>
      <c r="AF600" s="603"/>
      <c r="AG600" s="603"/>
      <c r="AH600" s="603"/>
      <c r="AI600" s="603"/>
      <c r="AJ600" s="603"/>
      <c r="AK600" s="603"/>
      <c r="AL600" s="603"/>
      <c r="AM600" s="603"/>
      <c r="AN600" s="603"/>
      <c r="AO600" s="603"/>
      <c r="AP600" s="603"/>
      <c r="AQ600" s="603"/>
      <c r="AR600" s="603"/>
      <c r="AS600" s="603"/>
      <c r="AT600" s="603"/>
      <c r="AU600" s="603"/>
      <c r="AV600" s="603"/>
      <c r="AW600" s="603"/>
      <c r="AX600" s="603"/>
      <c r="AY600" s="603"/>
      <c r="AZ600" s="603"/>
      <c r="BA600" s="603"/>
      <c r="BB600" s="603"/>
      <c r="BC600" s="603"/>
      <c r="BD600" s="603"/>
      <c r="BE600" s="603"/>
      <c r="BF600" s="603"/>
      <c r="BG600" s="603"/>
      <c r="BH600" s="603"/>
      <c r="BI600" s="603"/>
      <c r="BJ600" s="603"/>
      <c r="BK600" s="603"/>
      <c r="BL600" s="603"/>
      <c r="BM600" s="603"/>
      <c r="BN600" s="603"/>
      <c r="BO600" s="603"/>
      <c r="BP600" s="603"/>
      <c r="BQ600" s="603"/>
      <c r="BR600" s="603"/>
      <c r="BS600" s="603"/>
      <c r="BT600" s="603"/>
      <c r="BU600" s="603"/>
      <c r="BV600" s="603"/>
      <c r="BW600" s="603"/>
      <c r="BX600" s="603"/>
      <c r="BY600" s="603"/>
      <c r="BZ600" s="603"/>
      <c r="CA600" s="603"/>
      <c r="CB600" s="603"/>
      <c r="CC600" s="603"/>
      <c r="CD600" s="603"/>
      <c r="CE600" s="603"/>
      <c r="CF600" s="603"/>
      <c r="CG600" s="603"/>
      <c r="CH600" s="603"/>
      <c r="CI600" s="603"/>
      <c r="CJ600" s="603"/>
      <c r="CK600" s="603"/>
    </row>
    <row r="601" spans="1:89" ht="14.25">
      <c r="A601" s="656" t="str">
        <f t="shared" si="96"/>
        <v>31_1_230523_HO_p_rh.ca</v>
      </c>
      <c r="B601" s="682" t="s">
        <v>6364</v>
      </c>
      <c r="C601" s="682" t="s">
        <v>6365</v>
      </c>
      <c r="D601" s="737">
        <v>31</v>
      </c>
      <c r="E601" s="737">
        <v>1</v>
      </c>
      <c r="F601" s="737" t="s">
        <v>93</v>
      </c>
      <c r="G601" s="737" t="s">
        <v>6443</v>
      </c>
      <c r="H601" s="737">
        <v>2023</v>
      </c>
      <c r="I601" s="682" t="s">
        <v>5729</v>
      </c>
      <c r="J601" s="682" t="s">
        <v>6366</v>
      </c>
      <c r="K601" s="682" t="s">
        <v>6367</v>
      </c>
      <c r="L601" s="682" t="s">
        <v>5723</v>
      </c>
      <c r="M601" s="682" t="s">
        <v>2422</v>
      </c>
      <c r="N601" s="661">
        <f t="shared" si="102"/>
        <v>37</v>
      </c>
      <c r="O601" s="370"/>
      <c r="P601" s="662" t="s">
        <v>134</v>
      </c>
      <c r="Q601" s="376" t="s">
        <v>135</v>
      </c>
      <c r="R601" s="376" t="s">
        <v>100</v>
      </c>
      <c r="S601" s="370">
        <f t="shared" si="103"/>
        <v>1</v>
      </c>
      <c r="T601" s="376">
        <v>1</v>
      </c>
      <c r="U601" s="376">
        <v>0</v>
      </c>
      <c r="V601" s="376">
        <v>0</v>
      </c>
      <c r="W601" s="370"/>
      <c r="X601" s="663">
        <v>220425</v>
      </c>
      <c r="Y601" s="376" t="s">
        <v>78</v>
      </c>
      <c r="Z601" s="596" t="s">
        <v>6471</v>
      </c>
      <c r="AA601" s="766"/>
      <c r="AB601" s="727" t="str">
        <f t="shared" si="97"/>
        <v>Unique</v>
      </c>
      <c r="AC601" s="603"/>
      <c r="AD601" s="603"/>
      <c r="AE601" s="603"/>
      <c r="AF601" s="603"/>
      <c r="AG601" s="603"/>
      <c r="AH601" s="603"/>
      <c r="AI601" s="603"/>
      <c r="AJ601" s="603"/>
      <c r="AK601" s="603"/>
      <c r="AL601" s="603"/>
      <c r="AM601" s="603"/>
      <c r="AN601" s="603"/>
      <c r="AO601" s="603"/>
      <c r="AP601" s="603"/>
      <c r="AQ601" s="603"/>
      <c r="AR601" s="603"/>
      <c r="AS601" s="603"/>
      <c r="AT601" s="603"/>
      <c r="AU601" s="603"/>
      <c r="AV601" s="603"/>
      <c r="AW601" s="603"/>
      <c r="AX601" s="603"/>
      <c r="AY601" s="603"/>
      <c r="AZ601" s="603"/>
      <c r="BA601" s="603"/>
      <c r="BB601" s="603"/>
      <c r="BC601" s="603"/>
      <c r="BD601" s="603"/>
      <c r="BE601" s="603"/>
      <c r="BF601" s="603"/>
      <c r="BG601" s="603"/>
      <c r="BH601" s="603"/>
      <c r="BI601" s="603"/>
      <c r="BJ601" s="603"/>
      <c r="BK601" s="603"/>
      <c r="BL601" s="603"/>
      <c r="BM601" s="603"/>
      <c r="BN601" s="603"/>
      <c r="BO601" s="603"/>
      <c r="BP601" s="603"/>
      <c r="BQ601" s="603"/>
      <c r="BR601" s="603"/>
      <c r="BS601" s="603"/>
      <c r="BT601" s="603"/>
      <c r="BU601" s="603"/>
      <c r="BV601" s="603"/>
      <c r="BW601" s="603"/>
      <c r="BX601" s="603"/>
      <c r="BY601" s="603"/>
      <c r="BZ601" s="603"/>
      <c r="CA601" s="603"/>
      <c r="CB601" s="603"/>
      <c r="CC601" s="603"/>
      <c r="CD601" s="603"/>
      <c r="CE601" s="603"/>
      <c r="CF601" s="603"/>
      <c r="CG601" s="603"/>
      <c r="CH601" s="603"/>
      <c r="CI601" s="603"/>
      <c r="CJ601" s="603"/>
      <c r="CK601" s="603"/>
    </row>
    <row r="602" spans="1:89" ht="14.25">
      <c r="A602" s="656" t="str">
        <f t="shared" si="96"/>
        <v>31_1_230523_HO_p_fe.cu</v>
      </c>
      <c r="B602" s="682" t="s">
        <v>6364</v>
      </c>
      <c r="C602" s="682" t="s">
        <v>6365</v>
      </c>
      <c r="D602" s="737">
        <v>31</v>
      </c>
      <c r="E602" s="737">
        <v>1</v>
      </c>
      <c r="F602" s="737" t="s">
        <v>93</v>
      </c>
      <c r="G602" s="737" t="s">
        <v>6443</v>
      </c>
      <c r="H602" s="737">
        <v>2023</v>
      </c>
      <c r="I602" s="682" t="s">
        <v>5729</v>
      </c>
      <c r="J602" s="682" t="s">
        <v>6366</v>
      </c>
      <c r="K602" s="682" t="s">
        <v>6367</v>
      </c>
      <c r="L602" s="682" t="s">
        <v>5723</v>
      </c>
      <c r="M602" s="682" t="s">
        <v>2422</v>
      </c>
      <c r="N602" s="661">
        <f t="shared" si="102"/>
        <v>37</v>
      </c>
      <c r="O602" s="370"/>
      <c r="P602" s="662" t="s">
        <v>536</v>
      </c>
      <c r="Q602" s="376" t="s">
        <v>537</v>
      </c>
      <c r="R602" s="376" t="s">
        <v>100</v>
      </c>
      <c r="S602" s="370">
        <f t="shared" si="103"/>
        <v>1</v>
      </c>
      <c r="T602" s="376">
        <v>1</v>
      </c>
      <c r="U602" s="376">
        <v>0</v>
      </c>
      <c r="V602" s="376">
        <v>0</v>
      </c>
      <c r="W602" s="370"/>
      <c r="X602" s="663">
        <v>220425</v>
      </c>
      <c r="Y602" s="376" t="s">
        <v>78</v>
      </c>
      <c r="Z602" s="596" t="s">
        <v>6472</v>
      </c>
      <c r="AA602" s="766"/>
      <c r="AB602" s="727" t="str">
        <f t="shared" si="97"/>
        <v>Unique</v>
      </c>
      <c r="AC602" s="603"/>
      <c r="AD602" s="603"/>
      <c r="AE602" s="603"/>
      <c r="AF602" s="603"/>
      <c r="AG602" s="603"/>
      <c r="AH602" s="603"/>
      <c r="AI602" s="603"/>
      <c r="AJ602" s="603"/>
      <c r="AK602" s="603"/>
      <c r="AL602" s="603"/>
      <c r="AM602" s="603"/>
      <c r="AN602" s="603"/>
      <c r="AO602" s="603"/>
      <c r="AP602" s="603"/>
      <c r="AQ602" s="603"/>
      <c r="AR602" s="603"/>
      <c r="AS602" s="603"/>
      <c r="AT602" s="603"/>
      <c r="AU602" s="603"/>
      <c r="AV602" s="603"/>
      <c r="AW602" s="603"/>
      <c r="AX602" s="603"/>
      <c r="AY602" s="603"/>
      <c r="AZ602" s="603"/>
      <c r="BA602" s="603"/>
      <c r="BB602" s="603"/>
      <c r="BC602" s="603"/>
      <c r="BD602" s="603"/>
      <c r="BE602" s="603"/>
      <c r="BF602" s="603"/>
      <c r="BG602" s="603"/>
      <c r="BH602" s="603"/>
      <c r="BI602" s="603"/>
      <c r="BJ602" s="603"/>
      <c r="BK602" s="603"/>
      <c r="BL602" s="603"/>
      <c r="BM602" s="603"/>
      <c r="BN602" s="603"/>
      <c r="BO602" s="603"/>
      <c r="BP602" s="603"/>
      <c r="BQ602" s="603"/>
      <c r="BR602" s="603"/>
      <c r="BS602" s="603"/>
      <c r="BT602" s="603"/>
      <c r="BU602" s="603"/>
      <c r="BV602" s="603"/>
      <c r="BW602" s="603"/>
      <c r="BX602" s="603"/>
      <c r="BY602" s="603"/>
      <c r="BZ602" s="603"/>
      <c r="CA602" s="603"/>
      <c r="CB602" s="603"/>
      <c r="CC602" s="603"/>
      <c r="CD602" s="603"/>
      <c r="CE602" s="603"/>
      <c r="CF602" s="603"/>
      <c r="CG602" s="603"/>
      <c r="CH602" s="603"/>
      <c r="CI602" s="603"/>
      <c r="CJ602" s="603"/>
      <c r="CK602" s="603"/>
    </row>
    <row r="603" spans="1:89" ht="14.25">
      <c r="A603" s="656" t="str">
        <f t="shared" si="96"/>
        <v>31_1_230523_HO_p_ep.el</v>
      </c>
      <c r="B603" s="682" t="s">
        <v>6364</v>
      </c>
      <c r="C603" s="682" t="s">
        <v>6365</v>
      </c>
      <c r="D603" s="737">
        <v>31</v>
      </c>
      <c r="E603" s="737">
        <v>1</v>
      </c>
      <c r="F603" s="737" t="s">
        <v>93</v>
      </c>
      <c r="G603" s="737" t="s">
        <v>6443</v>
      </c>
      <c r="H603" s="737">
        <v>2023</v>
      </c>
      <c r="I603" s="682" t="s">
        <v>5729</v>
      </c>
      <c r="J603" s="682" t="s">
        <v>6366</v>
      </c>
      <c r="K603" s="682" t="s">
        <v>6367</v>
      </c>
      <c r="L603" s="682" t="s">
        <v>5723</v>
      </c>
      <c r="M603" s="682" t="s">
        <v>2422</v>
      </c>
      <c r="N603" s="661">
        <f t="shared" si="102"/>
        <v>37</v>
      </c>
      <c r="O603" s="370"/>
      <c r="P603" s="662" t="s">
        <v>2312</v>
      </c>
      <c r="Q603" s="376" t="s">
        <v>2313</v>
      </c>
      <c r="R603" s="376" t="s">
        <v>100</v>
      </c>
      <c r="S603" s="370">
        <f t="shared" si="103"/>
        <v>4</v>
      </c>
      <c r="T603" s="376">
        <v>0</v>
      </c>
      <c r="U603" s="376">
        <v>4</v>
      </c>
      <c r="V603" s="596">
        <v>0</v>
      </c>
      <c r="W603" s="370"/>
      <c r="X603" s="663">
        <v>220425</v>
      </c>
      <c r="Y603" s="376" t="s">
        <v>78</v>
      </c>
      <c r="Z603" s="596" t="s">
        <v>6473</v>
      </c>
      <c r="AA603" s="766"/>
      <c r="AB603" s="727" t="str">
        <f t="shared" si="97"/>
        <v>Unique</v>
      </c>
      <c r="AC603" s="603"/>
      <c r="AD603" s="603"/>
      <c r="AE603" s="603"/>
      <c r="AF603" s="603"/>
      <c r="AG603" s="603"/>
      <c r="AH603" s="603"/>
      <c r="AI603" s="603"/>
      <c r="AJ603" s="603"/>
      <c r="AK603" s="603"/>
      <c r="AL603" s="603"/>
      <c r="AM603" s="603"/>
      <c r="AN603" s="603"/>
      <c r="AO603" s="603"/>
      <c r="AP603" s="603"/>
      <c r="AQ603" s="603"/>
      <c r="AR603" s="603"/>
      <c r="AS603" s="603"/>
      <c r="AT603" s="603"/>
      <c r="AU603" s="603"/>
      <c r="AV603" s="603"/>
      <c r="AW603" s="603"/>
      <c r="AX603" s="603"/>
      <c r="AY603" s="603"/>
      <c r="AZ603" s="603"/>
      <c r="BA603" s="603"/>
      <c r="BB603" s="603"/>
      <c r="BC603" s="603"/>
      <c r="BD603" s="603"/>
      <c r="BE603" s="603"/>
      <c r="BF603" s="603"/>
      <c r="BG603" s="603"/>
      <c r="BH603" s="603"/>
      <c r="BI603" s="603"/>
      <c r="BJ603" s="603"/>
      <c r="BK603" s="603"/>
      <c r="BL603" s="603"/>
      <c r="BM603" s="603"/>
      <c r="BN603" s="603"/>
      <c r="BO603" s="603"/>
      <c r="BP603" s="603"/>
      <c r="BQ603" s="603"/>
      <c r="BR603" s="603"/>
      <c r="BS603" s="603"/>
      <c r="BT603" s="603"/>
      <c r="BU603" s="603"/>
      <c r="BV603" s="603"/>
      <c r="BW603" s="603"/>
      <c r="BX603" s="603"/>
      <c r="BY603" s="603"/>
      <c r="BZ603" s="603"/>
      <c r="CA603" s="603"/>
      <c r="CB603" s="603"/>
      <c r="CC603" s="603"/>
      <c r="CD603" s="603"/>
      <c r="CE603" s="603"/>
      <c r="CF603" s="603"/>
      <c r="CG603" s="603"/>
      <c r="CH603" s="603"/>
      <c r="CI603" s="603"/>
      <c r="CJ603" s="603"/>
      <c r="CK603" s="603"/>
    </row>
    <row r="604" spans="1:89" ht="14.25">
      <c r="A604" s="656" t="str">
        <f t="shared" si="96"/>
        <v>31_1_230523_HO_p_ch.ca</v>
      </c>
      <c r="B604" s="682" t="s">
        <v>6364</v>
      </c>
      <c r="C604" s="682" t="s">
        <v>6365</v>
      </c>
      <c r="D604" s="737">
        <v>31</v>
      </c>
      <c r="E604" s="737">
        <v>1</v>
      </c>
      <c r="F604" s="737" t="s">
        <v>93</v>
      </c>
      <c r="G604" s="737" t="s">
        <v>6443</v>
      </c>
      <c r="H604" s="737">
        <v>2023</v>
      </c>
      <c r="I604" s="682" t="s">
        <v>5729</v>
      </c>
      <c r="J604" s="682" t="s">
        <v>6366</v>
      </c>
      <c r="K604" s="682" t="s">
        <v>6367</v>
      </c>
      <c r="L604" s="682" t="s">
        <v>5723</v>
      </c>
      <c r="M604" s="682" t="s">
        <v>2422</v>
      </c>
      <c r="N604" s="661">
        <f t="shared" si="102"/>
        <v>37</v>
      </c>
      <c r="O604" s="370"/>
      <c r="P604" s="662" t="s">
        <v>925</v>
      </c>
      <c r="Q604" s="376" t="s">
        <v>926</v>
      </c>
      <c r="R604" s="376" t="s">
        <v>100</v>
      </c>
      <c r="S604" s="370">
        <f t="shared" si="103"/>
        <v>1</v>
      </c>
      <c r="T604" s="376">
        <v>0</v>
      </c>
      <c r="U604" s="376">
        <v>1</v>
      </c>
      <c r="V604" s="376">
        <v>0</v>
      </c>
      <c r="W604" s="370"/>
      <c r="X604" s="663">
        <v>220425</v>
      </c>
      <c r="Y604" s="376" t="s">
        <v>78</v>
      </c>
      <c r="Z604" s="596" t="s">
        <v>6474</v>
      </c>
      <c r="AA604" s="766"/>
      <c r="AB604" s="727" t="str">
        <f t="shared" si="97"/>
        <v>Unique</v>
      </c>
      <c r="AC604" s="603"/>
      <c r="AD604" s="603"/>
      <c r="AE604" s="603"/>
      <c r="AF604" s="603"/>
      <c r="AG604" s="603"/>
      <c r="AH604" s="603"/>
      <c r="AI604" s="603"/>
      <c r="AJ604" s="603"/>
      <c r="AK604" s="603"/>
      <c r="AL604" s="603"/>
      <c r="AM604" s="603"/>
      <c r="AN604" s="603"/>
      <c r="AO604" s="603"/>
      <c r="AP604" s="603"/>
      <c r="AQ604" s="603"/>
      <c r="AR604" s="603"/>
      <c r="AS604" s="603"/>
      <c r="AT604" s="603"/>
      <c r="AU604" s="603"/>
      <c r="AV604" s="603"/>
      <c r="AW604" s="603"/>
      <c r="AX604" s="603"/>
      <c r="AY604" s="603"/>
      <c r="AZ604" s="603"/>
      <c r="BA604" s="603"/>
      <c r="BB604" s="603"/>
      <c r="BC604" s="603"/>
      <c r="BD604" s="603"/>
      <c r="BE604" s="603"/>
      <c r="BF604" s="603"/>
      <c r="BG604" s="603"/>
      <c r="BH604" s="603"/>
      <c r="BI604" s="603"/>
      <c r="BJ604" s="603"/>
      <c r="BK604" s="603"/>
      <c r="BL604" s="603"/>
      <c r="BM604" s="603"/>
      <c r="BN604" s="603"/>
      <c r="BO604" s="603"/>
      <c r="BP604" s="603"/>
      <c r="BQ604" s="603"/>
      <c r="BR604" s="603"/>
      <c r="BS604" s="603"/>
      <c r="BT604" s="603"/>
      <c r="BU604" s="603"/>
      <c r="BV604" s="603"/>
      <c r="BW604" s="603"/>
      <c r="BX604" s="603"/>
      <c r="BY604" s="603"/>
      <c r="BZ604" s="603"/>
      <c r="CA604" s="603"/>
      <c r="CB604" s="603"/>
      <c r="CC604" s="603"/>
      <c r="CD604" s="603"/>
      <c r="CE604" s="603"/>
      <c r="CF604" s="603"/>
      <c r="CG604" s="603"/>
      <c r="CH604" s="603"/>
      <c r="CI604" s="603"/>
      <c r="CJ604" s="603"/>
      <c r="CK604" s="603"/>
    </row>
    <row r="605" spans="1:89" ht="14.25">
      <c r="A605" s="656" t="str">
        <f t="shared" si="96"/>
        <v>14_1_120721_HAM_p_sp.sc</v>
      </c>
      <c r="B605" s="659" t="s">
        <v>5717</v>
      </c>
      <c r="C605" s="659" t="s">
        <v>5718</v>
      </c>
      <c r="D605" s="658">
        <v>14</v>
      </c>
      <c r="E605" s="658">
        <v>1</v>
      </c>
      <c r="F605" s="658" t="s">
        <v>5719</v>
      </c>
      <c r="G605" s="658" t="s">
        <v>5720</v>
      </c>
      <c r="H605" s="658">
        <v>2021</v>
      </c>
      <c r="I605" s="659" t="s">
        <v>5729</v>
      </c>
      <c r="J605" s="659" t="str">
        <f t="shared" ref="J605:J614" si="104">K605&amp;"_p"</f>
        <v>HAM_p</v>
      </c>
      <c r="K605" s="657" t="s">
        <v>5722</v>
      </c>
      <c r="L605" s="659" t="s">
        <v>5723</v>
      </c>
      <c r="M605" s="659" t="s">
        <v>476</v>
      </c>
      <c r="N605" s="661">
        <v>50</v>
      </c>
      <c r="O605" s="603"/>
      <c r="P605" s="662" t="s">
        <v>509</v>
      </c>
      <c r="Q605" s="376" t="s">
        <v>510</v>
      </c>
      <c r="R605" s="596" t="s">
        <v>2422</v>
      </c>
      <c r="S605" s="596">
        <v>29</v>
      </c>
      <c r="T605" s="596">
        <v>29</v>
      </c>
      <c r="U605" s="596">
        <v>0</v>
      </c>
      <c r="V605" s="596">
        <v>0</v>
      </c>
      <c r="W605" s="603"/>
      <c r="X605" s="668">
        <v>230425</v>
      </c>
      <c r="Y605" s="596" t="s">
        <v>78</v>
      </c>
      <c r="Z605" s="596" t="s">
        <v>6475</v>
      </c>
      <c r="AA605" s="766"/>
      <c r="AB605" s="727" t="str">
        <f t="shared" si="97"/>
        <v>Unique</v>
      </c>
      <c r="AC605" s="603"/>
      <c r="AD605" s="603"/>
      <c r="AE605" s="603"/>
      <c r="AF605" s="603"/>
      <c r="AG605" s="603"/>
      <c r="AH605" s="603"/>
      <c r="AI605" s="603"/>
      <c r="AJ605" s="603"/>
      <c r="AK605" s="603"/>
      <c r="AL605" s="603"/>
      <c r="AM605" s="603"/>
      <c r="AN605" s="603"/>
      <c r="AO605" s="603"/>
      <c r="AP605" s="603"/>
      <c r="AQ605" s="603"/>
      <c r="AR605" s="603"/>
      <c r="AS605" s="603"/>
      <c r="AT605" s="603"/>
      <c r="AU605" s="603"/>
      <c r="AV605" s="603"/>
      <c r="AW605" s="603"/>
      <c r="AX605" s="603"/>
      <c r="AY605" s="603"/>
      <c r="AZ605" s="603"/>
      <c r="BA605" s="603"/>
      <c r="BB605" s="603"/>
      <c r="BC605" s="603"/>
      <c r="BD605" s="603"/>
      <c r="BE605" s="603"/>
      <c r="BF605" s="603"/>
      <c r="BG605" s="603"/>
      <c r="BH605" s="603"/>
      <c r="BI605" s="603"/>
      <c r="BJ605" s="603"/>
      <c r="BK605" s="603"/>
      <c r="BL605" s="603"/>
      <c r="BM605" s="603"/>
      <c r="BN605" s="603"/>
      <c r="BO605" s="603"/>
      <c r="BP605" s="603"/>
      <c r="BQ605" s="603"/>
      <c r="BR605" s="603"/>
      <c r="BS605" s="603"/>
      <c r="BT605" s="603"/>
      <c r="BU605" s="603"/>
      <c r="BV605" s="603"/>
      <c r="BW605" s="603"/>
      <c r="BX605" s="603"/>
      <c r="BY605" s="603"/>
      <c r="BZ605" s="603"/>
      <c r="CA605" s="603"/>
      <c r="CB605" s="603"/>
      <c r="CC605" s="603"/>
      <c r="CD605" s="603"/>
      <c r="CE605" s="603"/>
      <c r="CF605" s="603"/>
      <c r="CG605" s="603"/>
      <c r="CH605" s="603"/>
      <c r="CI605" s="603"/>
      <c r="CJ605" s="603"/>
      <c r="CK605" s="603"/>
    </row>
    <row r="606" spans="1:89" ht="14.25">
      <c r="A606" s="656" t="str">
        <f t="shared" si="96"/>
        <v>29_1_140621_G_p_sp.sc</v>
      </c>
      <c r="B606" s="695" t="s">
        <v>5789</v>
      </c>
      <c r="C606" s="695" t="s">
        <v>5790</v>
      </c>
      <c r="D606" s="694">
        <v>29</v>
      </c>
      <c r="E606" s="694">
        <v>1</v>
      </c>
      <c r="F606" s="694" t="s">
        <v>2084</v>
      </c>
      <c r="G606" s="694" t="s">
        <v>5827</v>
      </c>
      <c r="H606" s="694">
        <v>2021</v>
      </c>
      <c r="I606" s="695" t="s">
        <v>5729</v>
      </c>
      <c r="J606" s="695" t="str">
        <f t="shared" si="104"/>
        <v>G_p</v>
      </c>
      <c r="K606" s="693" t="s">
        <v>5791</v>
      </c>
      <c r="L606" s="695" t="s">
        <v>5723</v>
      </c>
      <c r="M606" s="695" t="s">
        <v>476</v>
      </c>
      <c r="N606" s="661">
        <v>31</v>
      </c>
      <c r="O606" s="603"/>
      <c r="P606" s="662" t="s">
        <v>509</v>
      </c>
      <c r="Q606" s="376" t="s">
        <v>510</v>
      </c>
      <c r="R606" s="596" t="s">
        <v>2422</v>
      </c>
      <c r="S606" s="596">
        <v>9</v>
      </c>
      <c r="T606" s="596">
        <v>9</v>
      </c>
      <c r="U606" s="596">
        <v>0</v>
      </c>
      <c r="V606" s="596">
        <v>0</v>
      </c>
      <c r="W606" s="603"/>
      <c r="X606" s="668">
        <v>230425</v>
      </c>
      <c r="Y606" s="596" t="s">
        <v>78</v>
      </c>
      <c r="Z606" s="596" t="s">
        <v>6476</v>
      </c>
      <c r="AA606" s="766"/>
      <c r="AB606" s="727" t="str">
        <f t="shared" si="97"/>
        <v>Unique</v>
      </c>
      <c r="AC606" s="603"/>
      <c r="AD606" s="603"/>
      <c r="AE606" s="603"/>
      <c r="AF606" s="603"/>
      <c r="AG606" s="603"/>
      <c r="AH606" s="603"/>
      <c r="AI606" s="603"/>
      <c r="AJ606" s="603"/>
      <c r="AK606" s="603"/>
      <c r="AL606" s="603"/>
      <c r="AM606" s="603"/>
      <c r="AN606" s="603"/>
      <c r="AO606" s="603"/>
      <c r="AP606" s="603"/>
      <c r="AQ606" s="603"/>
      <c r="AR606" s="603"/>
      <c r="AS606" s="603"/>
      <c r="AT606" s="603"/>
      <c r="AU606" s="603"/>
      <c r="AV606" s="603"/>
      <c r="AW606" s="603"/>
      <c r="AX606" s="603"/>
      <c r="AY606" s="603"/>
      <c r="AZ606" s="603"/>
      <c r="BA606" s="603"/>
      <c r="BB606" s="603"/>
      <c r="BC606" s="603"/>
      <c r="BD606" s="603"/>
      <c r="BE606" s="603"/>
      <c r="BF606" s="603"/>
      <c r="BG606" s="603"/>
      <c r="BH606" s="603"/>
      <c r="BI606" s="603"/>
      <c r="BJ606" s="603"/>
      <c r="BK606" s="603"/>
      <c r="BL606" s="603"/>
      <c r="BM606" s="603"/>
      <c r="BN606" s="603"/>
      <c r="BO606" s="603"/>
      <c r="BP606" s="603"/>
      <c r="BQ606" s="603"/>
      <c r="BR606" s="603"/>
      <c r="BS606" s="603"/>
      <c r="BT606" s="603"/>
      <c r="BU606" s="603"/>
      <c r="BV606" s="603"/>
      <c r="BW606" s="603"/>
      <c r="BX606" s="603"/>
      <c r="BY606" s="603"/>
      <c r="BZ606" s="603"/>
      <c r="CA606" s="603"/>
      <c r="CB606" s="603"/>
      <c r="CC606" s="603"/>
      <c r="CD606" s="603"/>
      <c r="CE606" s="603"/>
      <c r="CF606" s="603"/>
      <c r="CG606" s="603"/>
      <c r="CH606" s="603"/>
      <c r="CI606" s="603"/>
      <c r="CJ606" s="603"/>
      <c r="CK606" s="603"/>
    </row>
    <row r="607" spans="1:89" ht="14.25">
      <c r="A607" s="656" t="str">
        <f t="shared" si="96"/>
        <v>12_1_120721_HE_p_sp.sc</v>
      </c>
      <c r="B607" s="672" t="s">
        <v>5732</v>
      </c>
      <c r="C607" s="672" t="s">
        <v>5733</v>
      </c>
      <c r="D607" s="670">
        <v>12</v>
      </c>
      <c r="E607" s="670">
        <v>1</v>
      </c>
      <c r="F607" s="670" t="s">
        <v>5719</v>
      </c>
      <c r="G607" s="670" t="s">
        <v>5720</v>
      </c>
      <c r="H607" s="670">
        <v>2021</v>
      </c>
      <c r="I607" s="672" t="s">
        <v>5729</v>
      </c>
      <c r="J607" s="672" t="str">
        <f t="shared" si="104"/>
        <v>HE_p</v>
      </c>
      <c r="K607" s="669" t="s">
        <v>5734</v>
      </c>
      <c r="L607" s="672" t="s">
        <v>5723</v>
      </c>
      <c r="M607" s="672" t="s">
        <v>5806</v>
      </c>
      <c r="N607" s="661">
        <f>48+7</f>
        <v>55</v>
      </c>
      <c r="O607" s="603"/>
      <c r="P607" s="662" t="s">
        <v>509</v>
      </c>
      <c r="Q607" s="376" t="s">
        <v>510</v>
      </c>
      <c r="R607" s="596" t="s">
        <v>2422</v>
      </c>
      <c r="S607" s="596">
        <v>14</v>
      </c>
      <c r="T607" s="596">
        <v>14</v>
      </c>
      <c r="U607" s="596">
        <v>0</v>
      </c>
      <c r="V607" s="596">
        <v>0</v>
      </c>
      <c r="W607" s="603"/>
      <c r="X607" s="668">
        <v>230425</v>
      </c>
      <c r="Y607" s="596" t="s">
        <v>78</v>
      </c>
      <c r="Z607" s="596" t="s">
        <v>6477</v>
      </c>
      <c r="AA607" s="766"/>
      <c r="AB607" s="727" t="str">
        <f t="shared" si="97"/>
        <v>Unique</v>
      </c>
      <c r="AC607" s="603"/>
      <c r="AD607" s="603"/>
      <c r="AE607" s="603"/>
      <c r="AF607" s="603"/>
      <c r="AG607" s="603"/>
      <c r="AH607" s="603"/>
      <c r="AI607" s="603"/>
      <c r="AJ607" s="603"/>
      <c r="AK607" s="603"/>
      <c r="AL607" s="603"/>
      <c r="AM607" s="603"/>
      <c r="AN607" s="603"/>
      <c r="AO607" s="603"/>
      <c r="AP607" s="603"/>
      <c r="AQ607" s="603"/>
      <c r="AR607" s="603"/>
      <c r="AS607" s="603"/>
      <c r="AT607" s="603"/>
      <c r="AU607" s="603"/>
      <c r="AV607" s="603"/>
      <c r="AW607" s="603"/>
      <c r="AX607" s="603"/>
      <c r="AY607" s="603"/>
      <c r="AZ607" s="603"/>
      <c r="BA607" s="603"/>
      <c r="BB607" s="603"/>
      <c r="BC607" s="603"/>
      <c r="BD607" s="603"/>
      <c r="BE607" s="603"/>
      <c r="BF607" s="603"/>
      <c r="BG607" s="603"/>
      <c r="BH607" s="603"/>
      <c r="BI607" s="603"/>
      <c r="BJ607" s="603"/>
      <c r="BK607" s="603"/>
      <c r="BL607" s="603"/>
      <c r="BM607" s="603"/>
      <c r="BN607" s="603"/>
      <c r="BO607" s="603"/>
      <c r="BP607" s="603"/>
      <c r="BQ607" s="603"/>
      <c r="BR607" s="603"/>
      <c r="BS607" s="603"/>
      <c r="BT607" s="603"/>
      <c r="BU607" s="603"/>
      <c r="BV607" s="603"/>
      <c r="BW607" s="603"/>
      <c r="BX607" s="603"/>
      <c r="BY607" s="603"/>
      <c r="BZ607" s="603"/>
      <c r="CA607" s="603"/>
      <c r="CB607" s="603"/>
      <c r="CC607" s="603"/>
      <c r="CD607" s="603"/>
      <c r="CE607" s="603"/>
      <c r="CF607" s="603"/>
      <c r="CG607" s="603"/>
      <c r="CH607" s="603"/>
      <c r="CI607" s="603"/>
      <c r="CJ607" s="603"/>
      <c r="CK607" s="603"/>
    </row>
    <row r="608" spans="1:89" ht="14.25">
      <c r="A608" s="656" t="str">
        <f t="shared" si="96"/>
        <v>14_1_140621_HAM_p_sp.sc</v>
      </c>
      <c r="B608" s="659" t="s">
        <v>5717</v>
      </c>
      <c r="C608" s="659" t="s">
        <v>5718</v>
      </c>
      <c r="D608" s="658">
        <v>14</v>
      </c>
      <c r="E608" s="658">
        <v>1</v>
      </c>
      <c r="F608" s="658" t="s">
        <v>2084</v>
      </c>
      <c r="G608" s="658" t="s">
        <v>5827</v>
      </c>
      <c r="H608" s="658">
        <v>2021</v>
      </c>
      <c r="I608" s="659" t="s">
        <v>5729</v>
      </c>
      <c r="J608" s="659" t="str">
        <f t="shared" si="104"/>
        <v>HAM_p</v>
      </c>
      <c r="K608" s="657" t="s">
        <v>5722</v>
      </c>
      <c r="L608" s="659" t="s">
        <v>5723</v>
      </c>
      <c r="M608" s="659" t="s">
        <v>5834</v>
      </c>
      <c r="N608" s="661">
        <v>204</v>
      </c>
      <c r="O608" s="603"/>
      <c r="P608" s="662" t="s">
        <v>509</v>
      </c>
      <c r="Q608" s="376" t="s">
        <v>510</v>
      </c>
      <c r="R608" s="596" t="s">
        <v>2422</v>
      </c>
      <c r="S608" s="596">
        <v>24</v>
      </c>
      <c r="T608" s="596">
        <v>24</v>
      </c>
      <c r="U608" s="596">
        <v>0</v>
      </c>
      <c r="V608" s="596">
        <v>0</v>
      </c>
      <c r="W608" s="603"/>
      <c r="X608" s="668">
        <v>230425</v>
      </c>
      <c r="Y608" s="596" t="s">
        <v>78</v>
      </c>
      <c r="Z608" s="596" t="s">
        <v>6478</v>
      </c>
      <c r="AA608" s="766"/>
      <c r="AB608" s="727" t="str">
        <f t="shared" si="97"/>
        <v>Unique</v>
      </c>
      <c r="AC608" s="603"/>
      <c r="AD608" s="603"/>
      <c r="AE608" s="603"/>
      <c r="AF608" s="603"/>
      <c r="AG608" s="603"/>
      <c r="AH608" s="603"/>
      <c r="AI608" s="603"/>
      <c r="AJ608" s="603"/>
      <c r="AK608" s="603"/>
      <c r="AL608" s="603"/>
      <c r="AM608" s="603"/>
      <c r="AN608" s="603"/>
      <c r="AO608" s="603"/>
      <c r="AP608" s="603"/>
      <c r="AQ608" s="603"/>
      <c r="AR608" s="603"/>
      <c r="AS608" s="603"/>
      <c r="AT608" s="603"/>
      <c r="AU608" s="603"/>
      <c r="AV608" s="603"/>
      <c r="AW608" s="603"/>
      <c r="AX608" s="603"/>
      <c r="AY608" s="603"/>
      <c r="AZ608" s="603"/>
      <c r="BA608" s="603"/>
      <c r="BB608" s="603"/>
      <c r="BC608" s="603"/>
      <c r="BD608" s="603"/>
      <c r="BE608" s="603"/>
      <c r="BF608" s="603"/>
      <c r="BG608" s="603"/>
      <c r="BH608" s="603"/>
      <c r="BI608" s="603"/>
      <c r="BJ608" s="603"/>
      <c r="BK608" s="603"/>
      <c r="BL608" s="603"/>
      <c r="BM608" s="603"/>
      <c r="BN608" s="603"/>
      <c r="BO608" s="603"/>
      <c r="BP608" s="603"/>
      <c r="BQ608" s="603"/>
      <c r="BR608" s="603"/>
      <c r="BS608" s="603"/>
      <c r="BT608" s="603"/>
      <c r="BU608" s="603"/>
      <c r="BV608" s="603"/>
      <c r="BW608" s="603"/>
      <c r="BX608" s="603"/>
      <c r="BY608" s="603"/>
      <c r="BZ608" s="603"/>
      <c r="CA608" s="603"/>
      <c r="CB608" s="603"/>
      <c r="CC608" s="603"/>
      <c r="CD608" s="603"/>
      <c r="CE608" s="603"/>
      <c r="CF608" s="603"/>
      <c r="CG608" s="603"/>
      <c r="CH608" s="603"/>
      <c r="CI608" s="603"/>
      <c r="CJ608" s="603"/>
      <c r="CK608" s="603"/>
    </row>
    <row r="609" spans="1:89" ht="14.25">
      <c r="A609" s="656" t="str">
        <f t="shared" si="96"/>
        <v>31_1_120721_HO_p_sp.sc</v>
      </c>
      <c r="B609" s="684" t="s">
        <v>5751</v>
      </c>
      <c r="C609" s="684" t="s">
        <v>5752</v>
      </c>
      <c r="D609" s="683">
        <v>31</v>
      </c>
      <c r="E609" s="683">
        <v>1</v>
      </c>
      <c r="F609" s="683" t="s">
        <v>5719</v>
      </c>
      <c r="G609" s="683" t="s">
        <v>5720</v>
      </c>
      <c r="H609" s="683">
        <v>2021</v>
      </c>
      <c r="I609" s="684" t="s">
        <v>5729</v>
      </c>
      <c r="J609" s="684" t="str">
        <f t="shared" si="104"/>
        <v>HO_p</v>
      </c>
      <c r="K609" s="682" t="s">
        <v>5753</v>
      </c>
      <c r="L609" s="684" t="s">
        <v>5723</v>
      </c>
      <c r="M609" s="684" t="s">
        <v>476</v>
      </c>
      <c r="N609" s="661">
        <v>62</v>
      </c>
      <c r="O609" s="603"/>
      <c r="P609" s="662" t="s">
        <v>509</v>
      </c>
      <c r="Q609" s="376" t="s">
        <v>510</v>
      </c>
      <c r="R609" s="596" t="s">
        <v>2422</v>
      </c>
      <c r="S609" s="596">
        <v>14</v>
      </c>
      <c r="T609" s="596">
        <v>14</v>
      </c>
      <c r="U609" s="596">
        <v>0</v>
      </c>
      <c r="V609" s="596">
        <v>0</v>
      </c>
      <c r="W609" s="603"/>
      <c r="X609" s="668">
        <v>230425</v>
      </c>
      <c r="Y609" s="596" t="s">
        <v>78</v>
      </c>
      <c r="Z609" s="596" t="s">
        <v>6479</v>
      </c>
      <c r="AA609" s="766"/>
      <c r="AB609" s="727" t="str">
        <f t="shared" si="97"/>
        <v>Unique</v>
      </c>
      <c r="AC609" s="603"/>
      <c r="AD609" s="603"/>
      <c r="AE609" s="603"/>
      <c r="AF609" s="603"/>
      <c r="AG609" s="603"/>
      <c r="AH609" s="603"/>
      <c r="AI609" s="603"/>
      <c r="AJ609" s="603"/>
      <c r="AK609" s="603"/>
      <c r="AL609" s="603"/>
      <c r="AM609" s="603"/>
      <c r="AN609" s="603"/>
      <c r="AO609" s="603"/>
      <c r="AP609" s="603"/>
      <c r="AQ609" s="603"/>
      <c r="AR609" s="603"/>
      <c r="AS609" s="603"/>
      <c r="AT609" s="603"/>
      <c r="AU609" s="603"/>
      <c r="AV609" s="603"/>
      <c r="AW609" s="603"/>
      <c r="AX609" s="603"/>
      <c r="AY609" s="603"/>
      <c r="AZ609" s="603"/>
      <c r="BA609" s="603"/>
      <c r="BB609" s="603"/>
      <c r="BC609" s="603"/>
      <c r="BD609" s="603"/>
      <c r="BE609" s="603"/>
      <c r="BF609" s="603"/>
      <c r="BG609" s="603"/>
      <c r="BH609" s="603"/>
      <c r="BI609" s="603"/>
      <c r="BJ609" s="603"/>
      <c r="BK609" s="603"/>
      <c r="BL609" s="603"/>
      <c r="BM609" s="603"/>
      <c r="BN609" s="603"/>
      <c r="BO609" s="603"/>
      <c r="BP609" s="603"/>
      <c r="BQ609" s="603"/>
      <c r="BR609" s="603"/>
      <c r="BS609" s="603"/>
      <c r="BT609" s="603"/>
      <c r="BU609" s="603"/>
      <c r="BV609" s="603"/>
      <c r="BW609" s="603"/>
      <c r="BX609" s="603"/>
      <c r="BY609" s="603"/>
      <c r="BZ609" s="603"/>
      <c r="CA609" s="603"/>
      <c r="CB609" s="603"/>
      <c r="CC609" s="603"/>
      <c r="CD609" s="603"/>
      <c r="CE609" s="603"/>
      <c r="CF609" s="603"/>
      <c r="CG609" s="603"/>
      <c r="CH609" s="603"/>
      <c r="CI609" s="603"/>
      <c r="CJ609" s="603"/>
      <c r="CK609" s="603"/>
    </row>
    <row r="610" spans="1:89" ht="14.25">
      <c r="A610" s="656" t="str">
        <f t="shared" si="96"/>
        <v>14_1_260721_HAM_p_sp.sc</v>
      </c>
      <c r="B610" s="659" t="s">
        <v>5717</v>
      </c>
      <c r="C610" s="659" t="s">
        <v>5718</v>
      </c>
      <c r="D610" s="658">
        <v>14</v>
      </c>
      <c r="E610" s="658">
        <v>1</v>
      </c>
      <c r="F610" s="658" t="s">
        <v>5720</v>
      </c>
      <c r="G610" s="658" t="s">
        <v>5779</v>
      </c>
      <c r="H610" s="658">
        <v>2021</v>
      </c>
      <c r="I610" s="659" t="s">
        <v>5729</v>
      </c>
      <c r="J610" s="659" t="str">
        <f t="shared" si="104"/>
        <v>HAM_p</v>
      </c>
      <c r="K610" s="657" t="s">
        <v>5722</v>
      </c>
      <c r="L610" s="659" t="s">
        <v>5723</v>
      </c>
      <c r="M610" s="659" t="s">
        <v>476</v>
      </c>
      <c r="N610" s="661">
        <v>235</v>
      </c>
      <c r="O610" s="370" t="s">
        <v>6112</v>
      </c>
      <c r="P610" s="662" t="s">
        <v>509</v>
      </c>
      <c r="Q610" s="376" t="s">
        <v>510</v>
      </c>
      <c r="R610" s="596" t="s">
        <v>2422</v>
      </c>
      <c r="S610" s="596">
        <v>99</v>
      </c>
      <c r="T610" s="596">
        <v>99</v>
      </c>
      <c r="U610" s="596">
        <v>0</v>
      </c>
      <c r="V610" s="596">
        <v>0</v>
      </c>
      <c r="W610" s="603"/>
      <c r="X610" s="668">
        <v>230425</v>
      </c>
      <c r="Y610" s="596" t="s">
        <v>78</v>
      </c>
      <c r="Z610" s="596" t="s">
        <v>6480</v>
      </c>
      <c r="AA610" s="766"/>
      <c r="AB610" s="727" t="str">
        <f t="shared" si="97"/>
        <v>Unique</v>
      </c>
      <c r="AC610" s="603"/>
      <c r="AD610" s="603"/>
      <c r="AE610" s="603"/>
      <c r="AF610" s="603"/>
      <c r="AG610" s="603"/>
      <c r="AH610" s="603"/>
      <c r="AI610" s="603"/>
      <c r="AJ610" s="603"/>
      <c r="AK610" s="603"/>
      <c r="AL610" s="603"/>
      <c r="AM610" s="603"/>
      <c r="AN610" s="603"/>
      <c r="AO610" s="603"/>
      <c r="AP610" s="603"/>
      <c r="AQ610" s="603"/>
      <c r="AR610" s="603"/>
      <c r="AS610" s="603"/>
      <c r="AT610" s="603"/>
      <c r="AU610" s="603"/>
      <c r="AV610" s="603"/>
      <c r="AW610" s="603"/>
      <c r="AX610" s="603"/>
      <c r="AY610" s="603"/>
      <c r="AZ610" s="603"/>
      <c r="BA610" s="603"/>
      <c r="BB610" s="603"/>
      <c r="BC610" s="603"/>
      <c r="BD610" s="603"/>
      <c r="BE610" s="603"/>
      <c r="BF610" s="603"/>
      <c r="BG610" s="603"/>
      <c r="BH610" s="603"/>
      <c r="BI610" s="603"/>
      <c r="BJ610" s="603"/>
      <c r="BK610" s="603"/>
      <c r="BL610" s="603"/>
      <c r="BM610" s="603"/>
      <c r="BN610" s="603"/>
      <c r="BO610" s="603"/>
      <c r="BP610" s="603"/>
      <c r="BQ610" s="603"/>
      <c r="BR610" s="603"/>
      <c r="BS610" s="603"/>
      <c r="BT610" s="603"/>
      <c r="BU610" s="603"/>
      <c r="BV610" s="603"/>
      <c r="BW610" s="603"/>
      <c r="BX610" s="603"/>
      <c r="BY610" s="603"/>
      <c r="BZ610" s="603"/>
      <c r="CA610" s="603"/>
      <c r="CB610" s="603"/>
      <c r="CC610" s="603"/>
      <c r="CD610" s="603"/>
      <c r="CE610" s="603"/>
      <c r="CF610" s="603"/>
      <c r="CG610" s="603"/>
      <c r="CH610" s="603"/>
      <c r="CI610" s="603"/>
      <c r="CJ610" s="603"/>
      <c r="CK610" s="603"/>
    </row>
    <row r="611" spans="1:89" ht="14.25">
      <c r="A611" s="656" t="str">
        <f t="shared" si="96"/>
        <v>12_1_260721_HE_p_sp.sc</v>
      </c>
      <c r="B611" s="672" t="s">
        <v>5732</v>
      </c>
      <c r="C611" s="672" t="s">
        <v>5733</v>
      </c>
      <c r="D611" s="670">
        <v>12</v>
      </c>
      <c r="E611" s="670">
        <v>1</v>
      </c>
      <c r="F611" s="670" t="s">
        <v>5720</v>
      </c>
      <c r="G611" s="670" t="s">
        <v>5779</v>
      </c>
      <c r="H611" s="670">
        <v>2021</v>
      </c>
      <c r="I611" s="672" t="s">
        <v>5729</v>
      </c>
      <c r="J611" s="672" t="str">
        <f t="shared" si="104"/>
        <v>HE_p</v>
      </c>
      <c r="K611" s="669" t="s">
        <v>5734</v>
      </c>
      <c r="L611" s="672" t="s">
        <v>5723</v>
      </c>
      <c r="M611" s="672" t="s">
        <v>476</v>
      </c>
      <c r="N611" s="661">
        <v>455</v>
      </c>
      <c r="O611" s="603"/>
      <c r="P611" s="662" t="s">
        <v>509</v>
      </c>
      <c r="Q611" s="376" t="s">
        <v>510</v>
      </c>
      <c r="R611" s="596" t="s">
        <v>2422</v>
      </c>
      <c r="S611" s="596">
        <v>103</v>
      </c>
      <c r="T611" s="596">
        <v>103</v>
      </c>
      <c r="U611" s="596">
        <v>0</v>
      </c>
      <c r="V611" s="596">
        <v>0</v>
      </c>
      <c r="W611" s="603"/>
      <c r="X611" s="668">
        <v>230425</v>
      </c>
      <c r="Y611" s="596" t="s">
        <v>78</v>
      </c>
      <c r="Z611" s="596" t="s">
        <v>6481</v>
      </c>
      <c r="AA611" s="766"/>
      <c r="AB611" s="727" t="str">
        <f t="shared" si="97"/>
        <v>Unique</v>
      </c>
      <c r="AC611" s="603"/>
      <c r="AD611" s="603"/>
      <c r="AE611" s="603"/>
      <c r="AF611" s="603"/>
      <c r="AG611" s="603"/>
      <c r="AH611" s="603"/>
      <c r="AI611" s="603"/>
      <c r="AJ611" s="603"/>
      <c r="AK611" s="603"/>
      <c r="AL611" s="603"/>
      <c r="AM611" s="603"/>
      <c r="AN611" s="603"/>
      <c r="AO611" s="603"/>
      <c r="AP611" s="603"/>
      <c r="AQ611" s="603"/>
      <c r="AR611" s="603"/>
      <c r="AS611" s="603"/>
      <c r="AT611" s="603"/>
      <c r="AU611" s="603"/>
      <c r="AV611" s="603"/>
      <c r="AW611" s="603"/>
      <c r="AX611" s="603"/>
      <c r="AY611" s="603"/>
      <c r="AZ611" s="603"/>
      <c r="BA611" s="603"/>
      <c r="BB611" s="603"/>
      <c r="BC611" s="603"/>
      <c r="BD611" s="603"/>
      <c r="BE611" s="603"/>
      <c r="BF611" s="603"/>
      <c r="BG611" s="603"/>
      <c r="BH611" s="603"/>
      <c r="BI611" s="603"/>
      <c r="BJ611" s="603"/>
      <c r="BK611" s="603"/>
      <c r="BL611" s="603"/>
      <c r="BM611" s="603"/>
      <c r="BN611" s="603"/>
      <c r="BO611" s="603"/>
      <c r="BP611" s="603"/>
      <c r="BQ611" s="603"/>
      <c r="BR611" s="603"/>
      <c r="BS611" s="603"/>
      <c r="BT611" s="603"/>
      <c r="BU611" s="603"/>
      <c r="BV611" s="603"/>
      <c r="BW611" s="603"/>
      <c r="BX611" s="603"/>
      <c r="BY611" s="603"/>
      <c r="BZ611" s="603"/>
      <c r="CA611" s="603"/>
      <c r="CB611" s="603"/>
      <c r="CC611" s="603"/>
      <c r="CD611" s="603"/>
      <c r="CE611" s="603"/>
      <c r="CF611" s="603"/>
      <c r="CG611" s="603"/>
      <c r="CH611" s="603"/>
      <c r="CI611" s="603"/>
      <c r="CJ611" s="603"/>
      <c r="CK611" s="603"/>
    </row>
    <row r="612" spans="1:89" ht="14.25">
      <c r="A612" s="656" t="str">
        <f t="shared" si="96"/>
        <v>31_2_120721_V_p_sp.sc</v>
      </c>
      <c r="B612" s="675" t="s">
        <v>5736</v>
      </c>
      <c r="C612" s="675" t="s">
        <v>5737</v>
      </c>
      <c r="D612" s="674">
        <v>31</v>
      </c>
      <c r="E612" s="674">
        <v>2</v>
      </c>
      <c r="F612" s="674" t="s">
        <v>5719</v>
      </c>
      <c r="G612" s="674" t="s">
        <v>5720</v>
      </c>
      <c r="H612" s="674">
        <v>2021</v>
      </c>
      <c r="I612" s="675" t="s">
        <v>5729</v>
      </c>
      <c r="J612" s="675" t="str">
        <f t="shared" si="104"/>
        <v>V_p</v>
      </c>
      <c r="K612" s="673" t="s">
        <v>5738</v>
      </c>
      <c r="L612" s="675" t="s">
        <v>5723</v>
      </c>
      <c r="M612" s="675" t="s">
        <v>5834</v>
      </c>
      <c r="N612" s="661">
        <v>148</v>
      </c>
      <c r="O612" s="603"/>
      <c r="P612" s="662" t="s">
        <v>509</v>
      </c>
      <c r="Q612" s="376" t="s">
        <v>510</v>
      </c>
      <c r="R612" s="596" t="s">
        <v>2422</v>
      </c>
      <c r="S612" s="596">
        <v>97</v>
      </c>
      <c r="T612" s="596">
        <v>97</v>
      </c>
      <c r="U612" s="596">
        <v>0</v>
      </c>
      <c r="V612" s="596">
        <v>0</v>
      </c>
      <c r="W612" s="603"/>
      <c r="X612" s="668">
        <v>230425</v>
      </c>
      <c r="Y612" s="596" t="s">
        <v>78</v>
      </c>
      <c r="Z612" s="596" t="s">
        <v>6482</v>
      </c>
      <c r="AA612" s="766"/>
      <c r="AB612" s="727" t="str">
        <f t="shared" si="97"/>
        <v>Unique</v>
      </c>
      <c r="AC612" s="603"/>
      <c r="AD612" s="603"/>
      <c r="AE612" s="603"/>
      <c r="AF612" s="603"/>
      <c r="AG612" s="603"/>
      <c r="AH612" s="603"/>
      <c r="AI612" s="603"/>
      <c r="AJ612" s="603"/>
      <c r="AK612" s="603"/>
      <c r="AL612" s="603"/>
      <c r="AM612" s="603"/>
      <c r="AN612" s="603"/>
      <c r="AO612" s="603"/>
      <c r="AP612" s="603"/>
      <c r="AQ612" s="603"/>
      <c r="AR612" s="603"/>
      <c r="AS612" s="603"/>
      <c r="AT612" s="603"/>
      <c r="AU612" s="603"/>
      <c r="AV612" s="603"/>
      <c r="AW612" s="603"/>
      <c r="AX612" s="603"/>
      <c r="AY612" s="603"/>
      <c r="AZ612" s="603"/>
      <c r="BA612" s="603"/>
      <c r="BB612" s="603"/>
      <c r="BC612" s="603"/>
      <c r="BD612" s="603"/>
      <c r="BE612" s="603"/>
      <c r="BF612" s="603"/>
      <c r="BG612" s="603"/>
      <c r="BH612" s="603"/>
      <c r="BI612" s="603"/>
      <c r="BJ612" s="603"/>
      <c r="BK612" s="603"/>
      <c r="BL612" s="603"/>
      <c r="BM612" s="603"/>
      <c r="BN612" s="603"/>
      <c r="BO612" s="603"/>
      <c r="BP612" s="603"/>
      <c r="BQ612" s="603"/>
      <c r="BR612" s="603"/>
      <c r="BS612" s="603"/>
      <c r="BT612" s="603"/>
      <c r="BU612" s="603"/>
      <c r="BV612" s="603"/>
      <c r="BW612" s="603"/>
      <c r="BX612" s="603"/>
      <c r="BY612" s="603"/>
      <c r="BZ612" s="603"/>
      <c r="CA612" s="603"/>
      <c r="CB612" s="603"/>
      <c r="CC612" s="603"/>
      <c r="CD612" s="603"/>
      <c r="CE612" s="603"/>
      <c r="CF612" s="603"/>
      <c r="CG612" s="603"/>
      <c r="CH612" s="603"/>
      <c r="CI612" s="603"/>
      <c r="CJ612" s="603"/>
      <c r="CK612" s="603"/>
    </row>
    <row r="613" spans="1:89" ht="14.25">
      <c r="A613" s="656" t="str">
        <f t="shared" si="96"/>
        <v>21_1_260721_A_p_sp.sc</v>
      </c>
      <c r="B613" s="681" t="s">
        <v>5746</v>
      </c>
      <c r="C613" s="681" t="s">
        <v>5747</v>
      </c>
      <c r="D613" s="680">
        <v>21</v>
      </c>
      <c r="E613" s="680">
        <v>1</v>
      </c>
      <c r="F613" s="680" t="s">
        <v>5720</v>
      </c>
      <c r="G613" s="680" t="s">
        <v>5779</v>
      </c>
      <c r="H613" s="680">
        <v>2021</v>
      </c>
      <c r="I613" s="681" t="s">
        <v>5729</v>
      </c>
      <c r="J613" s="681" t="str">
        <f t="shared" si="104"/>
        <v>A_p</v>
      </c>
      <c r="K613" s="679" t="s">
        <v>1810</v>
      </c>
      <c r="L613" s="681" t="s">
        <v>5723</v>
      </c>
      <c r="M613" s="681" t="s">
        <v>5834</v>
      </c>
      <c r="N613" s="661">
        <v>533</v>
      </c>
      <c r="O613" s="603"/>
      <c r="P613" s="662" t="s">
        <v>509</v>
      </c>
      <c r="Q613" s="376" t="s">
        <v>510</v>
      </c>
      <c r="R613" s="596" t="s">
        <v>2422</v>
      </c>
      <c r="S613" s="596">
        <v>110</v>
      </c>
      <c r="T613" s="596">
        <v>110</v>
      </c>
      <c r="U613" s="596">
        <v>0</v>
      </c>
      <c r="V613" s="596">
        <v>0</v>
      </c>
      <c r="W613" s="603"/>
      <c r="X613" s="668">
        <v>230425</v>
      </c>
      <c r="Y613" s="596" t="s">
        <v>78</v>
      </c>
      <c r="Z613" s="596" t="s">
        <v>6483</v>
      </c>
      <c r="AA613" s="766"/>
      <c r="AB613" s="727" t="str">
        <f t="shared" si="97"/>
        <v>Unique</v>
      </c>
      <c r="AC613" s="603"/>
      <c r="AD613" s="603"/>
      <c r="AE613" s="603"/>
      <c r="AF613" s="603"/>
      <c r="AG613" s="603"/>
      <c r="AH613" s="603"/>
      <c r="AI613" s="603"/>
      <c r="AJ613" s="603"/>
      <c r="AK613" s="603"/>
      <c r="AL613" s="603"/>
      <c r="AM613" s="603"/>
      <c r="AN613" s="603"/>
      <c r="AO613" s="603"/>
      <c r="AP613" s="603"/>
      <c r="AQ613" s="603"/>
      <c r="AR613" s="603"/>
      <c r="AS613" s="603"/>
      <c r="AT613" s="603"/>
      <c r="AU613" s="603"/>
      <c r="AV613" s="603"/>
      <c r="AW613" s="603"/>
      <c r="AX613" s="603"/>
      <c r="AY613" s="603"/>
      <c r="AZ613" s="603"/>
      <c r="BA613" s="603"/>
      <c r="BB613" s="603"/>
      <c r="BC613" s="603"/>
      <c r="BD613" s="603"/>
      <c r="BE613" s="603"/>
      <c r="BF613" s="603"/>
      <c r="BG613" s="603"/>
      <c r="BH613" s="603"/>
      <c r="BI613" s="603"/>
      <c r="BJ613" s="603"/>
      <c r="BK613" s="603"/>
      <c r="BL613" s="603"/>
      <c r="BM613" s="603"/>
      <c r="BN613" s="603"/>
      <c r="BO613" s="603"/>
      <c r="BP613" s="603"/>
      <c r="BQ613" s="603"/>
      <c r="BR613" s="603"/>
      <c r="BS613" s="603"/>
      <c r="BT613" s="603"/>
      <c r="BU613" s="603"/>
      <c r="BV613" s="603"/>
      <c r="BW613" s="603"/>
      <c r="BX613" s="603"/>
      <c r="BY613" s="603"/>
      <c r="BZ613" s="603"/>
      <c r="CA613" s="603"/>
      <c r="CB613" s="603"/>
      <c r="CC613" s="603"/>
      <c r="CD613" s="603"/>
      <c r="CE613" s="603"/>
      <c r="CF613" s="603"/>
      <c r="CG613" s="603"/>
      <c r="CH613" s="603"/>
      <c r="CI613" s="603"/>
      <c r="CJ613" s="603"/>
      <c r="CK613" s="603"/>
    </row>
    <row r="614" spans="1:89" ht="14.25">
      <c r="A614" s="656" t="str">
        <f t="shared" si="96"/>
        <v>21_1_280621_A_p_sp.sc</v>
      </c>
      <c r="B614" s="681" t="s">
        <v>5746</v>
      </c>
      <c r="C614" s="681" t="s">
        <v>5747</v>
      </c>
      <c r="D614" s="680">
        <v>21</v>
      </c>
      <c r="E614" s="680">
        <v>1</v>
      </c>
      <c r="F614" s="680" t="s">
        <v>5827</v>
      </c>
      <c r="G614" s="680" t="s">
        <v>5719</v>
      </c>
      <c r="H614" s="680">
        <v>2021</v>
      </c>
      <c r="I614" s="681" t="s">
        <v>5729</v>
      </c>
      <c r="J614" s="681" t="str">
        <f t="shared" si="104"/>
        <v>A_p</v>
      </c>
      <c r="K614" s="679" t="s">
        <v>1810</v>
      </c>
      <c r="L614" s="681" t="s">
        <v>5723</v>
      </c>
      <c r="M614" s="681" t="s">
        <v>476</v>
      </c>
      <c r="N614" s="661">
        <v>700</v>
      </c>
      <c r="O614" s="603"/>
      <c r="P614" s="662" t="s">
        <v>509</v>
      </c>
      <c r="Q614" s="376" t="s">
        <v>510</v>
      </c>
      <c r="R614" s="596" t="s">
        <v>2422</v>
      </c>
      <c r="S614" s="596">
        <v>155</v>
      </c>
      <c r="T614" s="596">
        <v>155</v>
      </c>
      <c r="U614" s="596">
        <v>0</v>
      </c>
      <c r="V614" s="596">
        <v>0</v>
      </c>
      <c r="W614" s="603"/>
      <c r="X614" s="668">
        <v>230425</v>
      </c>
      <c r="Y614" s="596" t="s">
        <v>78</v>
      </c>
      <c r="Z614" s="596" t="s">
        <v>6484</v>
      </c>
      <c r="AA614" s="766"/>
      <c r="AB614" s="727" t="str">
        <f t="shared" si="97"/>
        <v>Unique</v>
      </c>
      <c r="AC614" s="603"/>
      <c r="AD614" s="603"/>
      <c r="AE614" s="603"/>
      <c r="AF614" s="603"/>
      <c r="AG614" s="603"/>
      <c r="AH614" s="603"/>
      <c r="AI614" s="603"/>
      <c r="AJ614" s="603"/>
      <c r="AK614" s="603"/>
      <c r="AL614" s="603"/>
      <c r="AM614" s="603"/>
      <c r="AN614" s="603"/>
      <c r="AO614" s="603"/>
      <c r="AP614" s="603"/>
      <c r="AQ614" s="603"/>
      <c r="AR614" s="603"/>
      <c r="AS614" s="603"/>
      <c r="AT614" s="603"/>
      <c r="AU614" s="603"/>
      <c r="AV614" s="603"/>
      <c r="AW614" s="603"/>
      <c r="AX614" s="603"/>
      <c r="AY614" s="603"/>
      <c r="AZ614" s="603"/>
      <c r="BA614" s="603"/>
      <c r="BB614" s="603"/>
      <c r="BC614" s="603"/>
      <c r="BD614" s="603"/>
      <c r="BE614" s="603"/>
      <c r="BF614" s="603"/>
      <c r="BG614" s="603"/>
      <c r="BH614" s="603"/>
      <c r="BI614" s="603"/>
      <c r="BJ614" s="603"/>
      <c r="BK614" s="603"/>
      <c r="BL614" s="603"/>
      <c r="BM614" s="603"/>
      <c r="BN614" s="603"/>
      <c r="BO614" s="603"/>
      <c r="BP614" s="603"/>
      <c r="BQ614" s="603"/>
      <c r="BR614" s="603"/>
      <c r="BS614" s="603"/>
      <c r="BT614" s="603"/>
      <c r="BU614" s="603"/>
      <c r="BV614" s="603"/>
      <c r="BW614" s="603"/>
      <c r="BX614" s="603"/>
      <c r="BY614" s="603"/>
      <c r="BZ614" s="603"/>
      <c r="CA614" s="603"/>
      <c r="CB614" s="603"/>
      <c r="CC614" s="603"/>
      <c r="CD614" s="603"/>
      <c r="CE614" s="603"/>
      <c r="CF614" s="603"/>
      <c r="CG614" s="603"/>
      <c r="CH614" s="603"/>
      <c r="CI614" s="603"/>
      <c r="CJ614" s="603"/>
      <c r="CK614" s="603"/>
    </row>
    <row r="615" spans="1:89" ht="14.25">
      <c r="A615" s="656" t="str">
        <f t="shared" si="96"/>
        <v>28_1_170723_D_p_er.te</v>
      </c>
      <c r="B615" s="710" t="s">
        <v>6115</v>
      </c>
      <c r="C615" s="710" t="s">
        <v>6116</v>
      </c>
      <c r="D615" s="709">
        <v>28</v>
      </c>
      <c r="E615" s="709">
        <v>1</v>
      </c>
      <c r="F615" s="709" t="s">
        <v>6342</v>
      </c>
      <c r="G615" s="709" t="s">
        <v>6343</v>
      </c>
      <c r="H615" s="709">
        <v>2023</v>
      </c>
      <c r="I615" s="710" t="s">
        <v>6326</v>
      </c>
      <c r="J615" s="710" t="s">
        <v>6117</v>
      </c>
      <c r="K615" s="710"/>
      <c r="L615" s="710" t="s">
        <v>5723</v>
      </c>
      <c r="M615" s="710" t="s">
        <v>2422</v>
      </c>
      <c r="N615" s="661">
        <f t="shared" ref="N615:N618" si="105">100+100+1</f>
        <v>201</v>
      </c>
      <c r="O615" s="370"/>
      <c r="P615" s="662" t="s">
        <v>521</v>
      </c>
      <c r="Q615" s="376" t="s">
        <v>522</v>
      </c>
      <c r="R615" s="376" t="s">
        <v>4513</v>
      </c>
      <c r="S615" s="376">
        <v>4</v>
      </c>
      <c r="T615" s="376">
        <v>2</v>
      </c>
      <c r="U615" s="376">
        <v>2</v>
      </c>
      <c r="V615" s="376">
        <v>0</v>
      </c>
      <c r="W615" s="376" t="s">
        <v>3173</v>
      </c>
      <c r="X615" s="663">
        <v>220425</v>
      </c>
      <c r="Y615" s="376" t="s">
        <v>78</v>
      </c>
      <c r="Z615" s="596" t="s">
        <v>6485</v>
      </c>
      <c r="AA615" s="766"/>
      <c r="AB615" s="727" t="str">
        <f t="shared" si="97"/>
        <v>Unique</v>
      </c>
      <c r="AC615" s="603"/>
      <c r="AD615" s="603"/>
      <c r="AE615" s="603"/>
      <c r="AF615" s="603"/>
      <c r="AG615" s="603"/>
      <c r="AH615" s="603"/>
      <c r="AI615" s="603"/>
      <c r="AJ615" s="603"/>
      <c r="AK615" s="603"/>
      <c r="AL615" s="603"/>
      <c r="AM615" s="603"/>
      <c r="AN615" s="603"/>
      <c r="AO615" s="603"/>
      <c r="AP615" s="603"/>
      <c r="AQ615" s="603"/>
      <c r="AR615" s="603"/>
      <c r="AS615" s="603"/>
      <c r="AT615" s="603"/>
      <c r="AU615" s="603"/>
      <c r="AV615" s="603"/>
      <c r="AW615" s="603"/>
      <c r="AX615" s="603"/>
      <c r="AY615" s="603"/>
      <c r="AZ615" s="603"/>
      <c r="BA615" s="603"/>
      <c r="BB615" s="603"/>
      <c r="BC615" s="603"/>
      <c r="BD615" s="603"/>
      <c r="BE615" s="603"/>
      <c r="BF615" s="603"/>
      <c r="BG615" s="603"/>
      <c r="BH615" s="603"/>
      <c r="BI615" s="603"/>
      <c r="BJ615" s="603"/>
      <c r="BK615" s="603"/>
      <c r="BL615" s="603"/>
      <c r="BM615" s="603"/>
      <c r="BN615" s="603"/>
      <c r="BO615" s="603"/>
      <c r="BP615" s="603"/>
      <c r="BQ615" s="603"/>
      <c r="BR615" s="603"/>
      <c r="BS615" s="603"/>
      <c r="BT615" s="603"/>
      <c r="BU615" s="603"/>
      <c r="BV615" s="603"/>
      <c r="BW615" s="603"/>
      <c r="BX615" s="603"/>
      <c r="BY615" s="603"/>
      <c r="BZ615" s="603"/>
      <c r="CA615" s="603"/>
      <c r="CB615" s="603"/>
      <c r="CC615" s="603"/>
      <c r="CD615" s="603"/>
      <c r="CE615" s="603"/>
      <c r="CF615" s="603"/>
      <c r="CG615" s="603"/>
      <c r="CH615" s="603"/>
      <c r="CI615" s="603"/>
      <c r="CJ615" s="603"/>
      <c r="CK615" s="603"/>
    </row>
    <row r="616" spans="1:89" ht="14.25">
      <c r="A616" s="656" t="str">
        <f t="shared" si="96"/>
        <v>28_1_170723_D_p_ep.ba</v>
      </c>
      <c r="B616" s="710" t="s">
        <v>6115</v>
      </c>
      <c r="C616" s="710" t="s">
        <v>6116</v>
      </c>
      <c r="D616" s="709">
        <v>28</v>
      </c>
      <c r="E616" s="709">
        <v>1</v>
      </c>
      <c r="F616" s="709" t="s">
        <v>6342</v>
      </c>
      <c r="G616" s="709" t="s">
        <v>6343</v>
      </c>
      <c r="H616" s="709">
        <v>2023</v>
      </c>
      <c r="I616" s="710" t="s">
        <v>6326</v>
      </c>
      <c r="J616" s="710" t="s">
        <v>6117</v>
      </c>
      <c r="K616" s="710"/>
      <c r="L616" s="710" t="s">
        <v>5723</v>
      </c>
      <c r="M616" s="710" t="s">
        <v>2422</v>
      </c>
      <c r="N616" s="661">
        <f t="shared" si="105"/>
        <v>201</v>
      </c>
      <c r="O616" s="370"/>
      <c r="P616" s="662" t="s">
        <v>84</v>
      </c>
      <c r="Q616" s="376" t="s">
        <v>85</v>
      </c>
      <c r="R616" s="376" t="s">
        <v>4513</v>
      </c>
      <c r="S616" s="376">
        <v>10</v>
      </c>
      <c r="T616" s="376">
        <v>3</v>
      </c>
      <c r="U616" s="376">
        <v>7</v>
      </c>
      <c r="V616" s="376">
        <v>0</v>
      </c>
      <c r="W616" s="370"/>
      <c r="X616" s="663">
        <v>220425</v>
      </c>
      <c r="Y616" s="376" t="s">
        <v>78</v>
      </c>
      <c r="Z616" s="596" t="s">
        <v>6486</v>
      </c>
      <c r="AA616" s="766"/>
      <c r="AB616" s="727" t="str">
        <f t="shared" si="97"/>
        <v>Unique</v>
      </c>
      <c r="AC616" s="603"/>
      <c r="AD616" s="603"/>
      <c r="AE616" s="603"/>
      <c r="AF616" s="603"/>
      <c r="AG616" s="603"/>
      <c r="AH616" s="603"/>
      <c r="AI616" s="603"/>
      <c r="AJ616" s="603"/>
      <c r="AK616" s="603"/>
      <c r="AL616" s="603"/>
      <c r="AM616" s="603"/>
      <c r="AN616" s="603"/>
      <c r="AO616" s="603"/>
      <c r="AP616" s="603"/>
      <c r="AQ616" s="603"/>
      <c r="AR616" s="603"/>
      <c r="AS616" s="603"/>
      <c r="AT616" s="603"/>
      <c r="AU616" s="603"/>
      <c r="AV616" s="603"/>
      <c r="AW616" s="603"/>
      <c r="AX616" s="603"/>
      <c r="AY616" s="603"/>
      <c r="AZ616" s="603"/>
      <c r="BA616" s="603"/>
      <c r="BB616" s="603"/>
      <c r="BC616" s="603"/>
      <c r="BD616" s="603"/>
      <c r="BE616" s="603"/>
      <c r="BF616" s="603"/>
      <c r="BG616" s="603"/>
      <c r="BH616" s="603"/>
      <c r="BI616" s="603"/>
      <c r="BJ616" s="603"/>
      <c r="BK616" s="603"/>
      <c r="BL616" s="603"/>
      <c r="BM616" s="603"/>
      <c r="BN616" s="603"/>
      <c r="BO616" s="603"/>
      <c r="BP616" s="603"/>
      <c r="BQ616" s="603"/>
      <c r="BR616" s="603"/>
      <c r="BS616" s="603"/>
      <c r="BT616" s="603"/>
      <c r="BU616" s="603"/>
      <c r="BV616" s="603"/>
      <c r="BW616" s="603"/>
      <c r="BX616" s="603"/>
      <c r="BY616" s="603"/>
      <c r="BZ616" s="603"/>
      <c r="CA616" s="603"/>
      <c r="CB616" s="603"/>
      <c r="CC616" s="603"/>
      <c r="CD616" s="603"/>
      <c r="CE616" s="603"/>
      <c r="CF616" s="603"/>
      <c r="CG616" s="603"/>
      <c r="CH616" s="603"/>
      <c r="CI616" s="603"/>
      <c r="CJ616" s="603"/>
      <c r="CK616" s="603"/>
    </row>
    <row r="617" spans="1:89" ht="14.25">
      <c r="A617" s="656" t="str">
        <f t="shared" si="96"/>
        <v>28_1_170723_D_p_sp</v>
      </c>
      <c r="B617" s="710" t="s">
        <v>6115</v>
      </c>
      <c r="C617" s="710" t="s">
        <v>6116</v>
      </c>
      <c r="D617" s="709">
        <v>28</v>
      </c>
      <c r="E617" s="709">
        <v>1</v>
      </c>
      <c r="F617" s="709" t="s">
        <v>6342</v>
      </c>
      <c r="G617" s="709" t="s">
        <v>6343</v>
      </c>
      <c r="H617" s="709">
        <v>2023</v>
      </c>
      <c r="I617" s="710" t="s">
        <v>6326</v>
      </c>
      <c r="J617" s="710" t="s">
        <v>6117</v>
      </c>
      <c r="K617" s="710"/>
      <c r="L617" s="710" t="s">
        <v>5723</v>
      </c>
      <c r="M617" s="710" t="s">
        <v>2422</v>
      </c>
      <c r="N617" s="661">
        <f t="shared" si="105"/>
        <v>201</v>
      </c>
      <c r="O617" s="370"/>
      <c r="P617" s="662" t="s">
        <v>4293</v>
      </c>
      <c r="Q617" s="376" t="s">
        <v>1164</v>
      </c>
      <c r="R617" s="376" t="s">
        <v>4513</v>
      </c>
      <c r="S617" s="376">
        <v>60</v>
      </c>
      <c r="T617" s="376">
        <v>0</v>
      </c>
      <c r="U617" s="376">
        <v>60</v>
      </c>
      <c r="V617" s="376">
        <v>0</v>
      </c>
      <c r="W617" s="370"/>
      <c r="X617" s="663">
        <v>220425</v>
      </c>
      <c r="Y617" s="376" t="s">
        <v>78</v>
      </c>
      <c r="Z617" s="596" t="s">
        <v>6487</v>
      </c>
      <c r="AA617" s="766"/>
      <c r="AB617" s="727" t="str">
        <f t="shared" si="97"/>
        <v>Unique</v>
      </c>
      <c r="AC617" s="603"/>
      <c r="AD617" s="603"/>
      <c r="AE617" s="603"/>
      <c r="AF617" s="603"/>
      <c r="AG617" s="603"/>
      <c r="AH617" s="603"/>
      <c r="AI617" s="603"/>
      <c r="AJ617" s="603"/>
      <c r="AK617" s="603"/>
      <c r="AL617" s="603"/>
      <c r="AM617" s="603"/>
      <c r="AN617" s="603"/>
      <c r="AO617" s="603"/>
      <c r="AP617" s="603"/>
      <c r="AQ617" s="603"/>
      <c r="AR617" s="603"/>
      <c r="AS617" s="603"/>
      <c r="AT617" s="603"/>
      <c r="AU617" s="603"/>
      <c r="AV617" s="603"/>
      <c r="AW617" s="603"/>
      <c r="AX617" s="603"/>
      <c r="AY617" s="603"/>
      <c r="AZ617" s="603"/>
      <c r="BA617" s="603"/>
      <c r="BB617" s="603"/>
      <c r="BC617" s="603"/>
      <c r="BD617" s="603"/>
      <c r="BE617" s="603"/>
      <c r="BF617" s="603"/>
      <c r="BG617" s="603"/>
      <c r="BH617" s="603"/>
      <c r="BI617" s="603"/>
      <c r="BJ617" s="603"/>
      <c r="BK617" s="603"/>
      <c r="BL617" s="603"/>
      <c r="BM617" s="603"/>
      <c r="BN617" s="603"/>
      <c r="BO617" s="603"/>
      <c r="BP617" s="603"/>
      <c r="BQ617" s="603"/>
      <c r="BR617" s="603"/>
      <c r="BS617" s="603"/>
      <c r="BT617" s="603"/>
      <c r="BU617" s="603"/>
      <c r="BV617" s="603"/>
      <c r="BW617" s="603"/>
      <c r="BX617" s="603"/>
      <c r="BY617" s="603"/>
      <c r="BZ617" s="603"/>
      <c r="CA617" s="603"/>
      <c r="CB617" s="603"/>
      <c r="CC617" s="603"/>
      <c r="CD617" s="603"/>
      <c r="CE617" s="603"/>
      <c r="CF617" s="603"/>
      <c r="CG617" s="603"/>
      <c r="CH617" s="603"/>
      <c r="CI617" s="603"/>
      <c r="CJ617" s="603"/>
      <c r="CK617" s="603"/>
    </row>
    <row r="618" spans="1:89" ht="14.25">
      <c r="A618" s="656" t="str">
        <f t="shared" si="96"/>
        <v>28_1_170723_D_p_sp</v>
      </c>
      <c r="B618" s="710" t="s">
        <v>6115</v>
      </c>
      <c r="C618" s="710" t="s">
        <v>6116</v>
      </c>
      <c r="D618" s="709">
        <v>28</v>
      </c>
      <c r="E618" s="709">
        <v>1</v>
      </c>
      <c r="F618" s="709" t="s">
        <v>6342</v>
      </c>
      <c r="G618" s="709" t="s">
        <v>6343</v>
      </c>
      <c r="H618" s="709">
        <v>2023</v>
      </c>
      <c r="I618" s="710" t="s">
        <v>6326</v>
      </c>
      <c r="J618" s="710" t="s">
        <v>6117</v>
      </c>
      <c r="K618" s="710"/>
      <c r="L618" s="710" t="s">
        <v>5723</v>
      </c>
      <c r="M618" s="710" t="s">
        <v>2422</v>
      </c>
      <c r="N618" s="661">
        <f t="shared" si="105"/>
        <v>201</v>
      </c>
      <c r="O618" s="370"/>
      <c r="P618" s="662" t="s">
        <v>4293</v>
      </c>
      <c r="Q618" s="376" t="s">
        <v>510</v>
      </c>
      <c r="R618" s="376" t="s">
        <v>4513</v>
      </c>
      <c r="S618" s="376">
        <v>52</v>
      </c>
      <c r="T618" s="376">
        <v>52</v>
      </c>
      <c r="U618" s="376">
        <v>0</v>
      </c>
      <c r="V618" s="376">
        <v>0</v>
      </c>
      <c r="W618" s="376" t="s">
        <v>3173</v>
      </c>
      <c r="X618" s="663">
        <v>220425</v>
      </c>
      <c r="Y618" s="376" t="s">
        <v>78</v>
      </c>
      <c r="Z618" s="596" t="s">
        <v>6488</v>
      </c>
      <c r="AA618" s="766"/>
      <c r="AB618" s="727" t="str">
        <f t="shared" si="97"/>
        <v>Unique</v>
      </c>
      <c r="AC618" s="603"/>
      <c r="AD618" s="603"/>
      <c r="AE618" s="603"/>
      <c r="AF618" s="603"/>
      <c r="AG618" s="603"/>
      <c r="AH618" s="603"/>
      <c r="AI618" s="603"/>
      <c r="AJ618" s="603"/>
      <c r="AK618" s="603"/>
      <c r="AL618" s="603"/>
      <c r="AM618" s="603"/>
      <c r="AN618" s="603"/>
      <c r="AO618" s="603"/>
      <c r="AP618" s="603"/>
      <c r="AQ618" s="603"/>
      <c r="AR618" s="603"/>
      <c r="AS618" s="603"/>
      <c r="AT618" s="603"/>
      <c r="AU618" s="603"/>
      <c r="AV618" s="603"/>
      <c r="AW618" s="603"/>
      <c r="AX618" s="603"/>
      <c r="AY618" s="603"/>
      <c r="AZ618" s="603"/>
      <c r="BA618" s="603"/>
      <c r="BB618" s="603"/>
      <c r="BC618" s="603"/>
      <c r="BD618" s="603"/>
      <c r="BE618" s="603"/>
      <c r="BF618" s="603"/>
      <c r="BG618" s="603"/>
      <c r="BH618" s="603"/>
      <c r="BI618" s="603"/>
      <c r="BJ618" s="603"/>
      <c r="BK618" s="603"/>
      <c r="BL618" s="603"/>
      <c r="BM618" s="603"/>
      <c r="BN618" s="603"/>
      <c r="BO618" s="603"/>
      <c r="BP618" s="603"/>
      <c r="BQ618" s="603"/>
      <c r="BR618" s="603"/>
      <c r="BS618" s="603"/>
      <c r="BT618" s="603"/>
      <c r="BU618" s="603"/>
      <c r="BV618" s="603"/>
      <c r="BW618" s="603"/>
      <c r="BX618" s="603"/>
      <c r="BY618" s="603"/>
      <c r="BZ618" s="603"/>
      <c r="CA618" s="603"/>
      <c r="CB618" s="603"/>
      <c r="CC618" s="603"/>
      <c r="CD618" s="603"/>
      <c r="CE618" s="603"/>
      <c r="CF618" s="603"/>
      <c r="CG618" s="603"/>
      <c r="CH618" s="603"/>
      <c r="CI618" s="603"/>
      <c r="CJ618" s="603"/>
      <c r="CK618" s="603"/>
    </row>
    <row r="619" spans="1:89" ht="14.25">
      <c r="A619" s="656" t="str">
        <f t="shared" si="96"/>
        <v>21_1_170723_Erp_p_er.te</v>
      </c>
      <c r="B619" s="712" t="s">
        <v>6128</v>
      </c>
      <c r="C619" s="712" t="s">
        <v>6129</v>
      </c>
      <c r="D619" s="711">
        <v>21</v>
      </c>
      <c r="E619" s="711">
        <v>1</v>
      </c>
      <c r="F619" s="711" t="s">
        <v>6342</v>
      </c>
      <c r="G619" s="711" t="s">
        <v>6343</v>
      </c>
      <c r="H619" s="711">
        <v>2023</v>
      </c>
      <c r="I619" s="712" t="s">
        <v>6326</v>
      </c>
      <c r="J619" s="712" t="s">
        <v>6130</v>
      </c>
      <c r="K619" s="712"/>
      <c r="L619" s="712" t="s">
        <v>5723</v>
      </c>
      <c r="M619" s="712" t="s">
        <v>2422</v>
      </c>
      <c r="N619" s="661">
        <f t="shared" ref="N619:N624" si="106">100+100+100+81</f>
        <v>381</v>
      </c>
      <c r="O619" s="370"/>
      <c r="P619" s="662" t="s">
        <v>521</v>
      </c>
      <c r="Q619" s="376" t="s">
        <v>522</v>
      </c>
      <c r="R619" s="376" t="s">
        <v>4513</v>
      </c>
      <c r="S619" s="376">
        <v>2</v>
      </c>
      <c r="T619" s="376">
        <v>1</v>
      </c>
      <c r="U619" s="376">
        <v>1</v>
      </c>
      <c r="V619" s="376">
        <v>0</v>
      </c>
      <c r="W619" s="376" t="s">
        <v>3173</v>
      </c>
      <c r="X619" s="663">
        <v>220425</v>
      </c>
      <c r="Y619" s="376" t="s">
        <v>78</v>
      </c>
      <c r="Z619" s="596" t="s">
        <v>6489</v>
      </c>
      <c r="AA619" s="766"/>
      <c r="AB619" s="727" t="str">
        <f t="shared" si="97"/>
        <v>Unique</v>
      </c>
      <c r="AC619" s="603"/>
      <c r="AD619" s="603"/>
      <c r="AE619" s="603"/>
      <c r="AF619" s="603"/>
      <c r="AG619" s="603"/>
      <c r="AH619" s="603"/>
      <c r="AI619" s="603"/>
      <c r="AJ619" s="603"/>
      <c r="AK619" s="603"/>
      <c r="AL619" s="603"/>
      <c r="AM619" s="603"/>
      <c r="AN619" s="603"/>
      <c r="AO619" s="603"/>
      <c r="AP619" s="603"/>
      <c r="AQ619" s="603"/>
      <c r="AR619" s="603"/>
      <c r="AS619" s="603"/>
      <c r="AT619" s="603"/>
      <c r="AU619" s="603"/>
      <c r="AV619" s="603"/>
      <c r="AW619" s="603"/>
      <c r="AX619" s="603"/>
      <c r="AY619" s="603"/>
      <c r="AZ619" s="603"/>
      <c r="BA619" s="603"/>
      <c r="BB619" s="603"/>
      <c r="BC619" s="603"/>
      <c r="BD619" s="603"/>
      <c r="BE619" s="603"/>
      <c r="BF619" s="603"/>
      <c r="BG619" s="603"/>
      <c r="BH619" s="603"/>
      <c r="BI619" s="603"/>
      <c r="BJ619" s="603"/>
      <c r="BK619" s="603"/>
      <c r="BL619" s="603"/>
      <c r="BM619" s="603"/>
      <c r="BN619" s="603"/>
      <c r="BO619" s="603"/>
      <c r="BP619" s="603"/>
      <c r="BQ619" s="603"/>
      <c r="BR619" s="603"/>
      <c r="BS619" s="603"/>
      <c r="BT619" s="603"/>
      <c r="BU619" s="603"/>
      <c r="BV619" s="603"/>
      <c r="BW619" s="603"/>
      <c r="BX619" s="603"/>
      <c r="BY619" s="603"/>
      <c r="BZ619" s="603"/>
      <c r="CA619" s="603"/>
      <c r="CB619" s="603"/>
      <c r="CC619" s="603"/>
      <c r="CD619" s="603"/>
      <c r="CE619" s="603"/>
      <c r="CF619" s="603"/>
      <c r="CG619" s="603"/>
      <c r="CH619" s="603"/>
      <c r="CI619" s="603"/>
      <c r="CJ619" s="603"/>
      <c r="CK619" s="603"/>
    </row>
    <row r="620" spans="1:89" ht="14.25">
      <c r="A620" s="656" t="str">
        <f t="shared" si="96"/>
        <v>21_1_170723_Erp_p_sy.pi</v>
      </c>
      <c r="B620" s="712" t="s">
        <v>6128</v>
      </c>
      <c r="C620" s="712" t="s">
        <v>6129</v>
      </c>
      <c r="D620" s="711">
        <v>21</v>
      </c>
      <c r="E620" s="711">
        <v>1</v>
      </c>
      <c r="F620" s="711" t="s">
        <v>6342</v>
      </c>
      <c r="G620" s="711" t="s">
        <v>6343</v>
      </c>
      <c r="H620" s="711">
        <v>2023</v>
      </c>
      <c r="I620" s="712" t="s">
        <v>6326</v>
      </c>
      <c r="J620" s="712" t="s">
        <v>6130</v>
      </c>
      <c r="K620" s="712"/>
      <c r="L620" s="712" t="s">
        <v>5723</v>
      </c>
      <c r="M620" s="712" t="s">
        <v>2422</v>
      </c>
      <c r="N620" s="661">
        <f t="shared" si="106"/>
        <v>381</v>
      </c>
      <c r="O620" s="370"/>
      <c r="P620" s="662" t="s">
        <v>176</v>
      </c>
      <c r="Q620" s="376" t="s">
        <v>177</v>
      </c>
      <c r="R620" s="376" t="s">
        <v>4513</v>
      </c>
      <c r="S620" s="376">
        <v>1</v>
      </c>
      <c r="T620" s="376">
        <v>0</v>
      </c>
      <c r="U620" s="376">
        <v>1</v>
      </c>
      <c r="V620" s="376">
        <v>0</v>
      </c>
      <c r="W620" s="370"/>
      <c r="X620" s="663">
        <v>220425</v>
      </c>
      <c r="Y620" s="376" t="s">
        <v>78</v>
      </c>
      <c r="Z620" s="596" t="s">
        <v>6490</v>
      </c>
      <c r="AA620" s="766"/>
      <c r="AB620" s="727" t="str">
        <f t="shared" si="97"/>
        <v>Unique</v>
      </c>
      <c r="AC620" s="603"/>
      <c r="AD620" s="603"/>
      <c r="AE620" s="603"/>
      <c r="AF620" s="603"/>
      <c r="AG620" s="603"/>
      <c r="AH620" s="603"/>
      <c r="AI620" s="603"/>
      <c r="AJ620" s="603"/>
      <c r="AK620" s="603"/>
      <c r="AL620" s="603"/>
      <c r="AM620" s="603"/>
      <c r="AN620" s="603"/>
      <c r="AO620" s="603"/>
      <c r="AP620" s="603"/>
      <c r="AQ620" s="603"/>
      <c r="AR620" s="603"/>
      <c r="AS620" s="603"/>
      <c r="AT620" s="603"/>
      <c r="AU620" s="603"/>
      <c r="AV620" s="603"/>
      <c r="AW620" s="603"/>
      <c r="AX620" s="603"/>
      <c r="AY620" s="603"/>
      <c r="AZ620" s="603"/>
      <c r="BA620" s="603"/>
      <c r="BB620" s="603"/>
      <c r="BC620" s="603"/>
      <c r="BD620" s="603"/>
      <c r="BE620" s="603"/>
      <c r="BF620" s="603"/>
      <c r="BG620" s="603"/>
      <c r="BH620" s="603"/>
      <c r="BI620" s="603"/>
      <c r="BJ620" s="603"/>
      <c r="BK620" s="603"/>
      <c r="BL620" s="603"/>
      <c r="BM620" s="603"/>
      <c r="BN620" s="603"/>
      <c r="BO620" s="603"/>
      <c r="BP620" s="603"/>
      <c r="BQ620" s="603"/>
      <c r="BR620" s="603"/>
      <c r="BS620" s="603"/>
      <c r="BT620" s="603"/>
      <c r="BU620" s="603"/>
      <c r="BV620" s="603"/>
      <c r="BW620" s="603"/>
      <c r="BX620" s="603"/>
      <c r="BY620" s="603"/>
      <c r="BZ620" s="603"/>
      <c r="CA620" s="603"/>
      <c r="CB620" s="603"/>
      <c r="CC620" s="603"/>
      <c r="CD620" s="603"/>
      <c r="CE620" s="603"/>
      <c r="CF620" s="603"/>
      <c r="CG620" s="603"/>
      <c r="CH620" s="603"/>
      <c r="CI620" s="603"/>
      <c r="CJ620" s="603"/>
      <c r="CK620" s="603"/>
    </row>
    <row r="621" spans="1:89" ht="14.25">
      <c r="A621" s="656" t="str">
        <f t="shared" si="96"/>
        <v>21_1_170723_Erp_p_ch.bi</v>
      </c>
      <c r="B621" s="712" t="s">
        <v>6128</v>
      </c>
      <c r="C621" s="712" t="s">
        <v>6129</v>
      </c>
      <c r="D621" s="711">
        <v>21</v>
      </c>
      <c r="E621" s="711">
        <v>1</v>
      </c>
      <c r="F621" s="711" t="s">
        <v>6342</v>
      </c>
      <c r="G621" s="711" t="s">
        <v>6343</v>
      </c>
      <c r="H621" s="711">
        <v>2023</v>
      </c>
      <c r="I621" s="712" t="s">
        <v>6326</v>
      </c>
      <c r="J621" s="712" t="s">
        <v>6130</v>
      </c>
      <c r="K621" s="712"/>
      <c r="L621" s="712" t="s">
        <v>5723</v>
      </c>
      <c r="M621" s="712" t="s">
        <v>2422</v>
      </c>
      <c r="N621" s="661">
        <f t="shared" si="106"/>
        <v>381</v>
      </c>
      <c r="O621" s="370"/>
      <c r="P621" s="662" t="s">
        <v>287</v>
      </c>
      <c r="Q621" s="376" t="s">
        <v>288</v>
      </c>
      <c r="R621" s="376" t="s">
        <v>4513</v>
      </c>
      <c r="S621" s="376">
        <v>5</v>
      </c>
      <c r="T621" s="376">
        <v>0</v>
      </c>
      <c r="U621" s="376">
        <v>5</v>
      </c>
      <c r="V621" s="376">
        <v>0</v>
      </c>
      <c r="W621" s="370"/>
      <c r="X621" s="663">
        <v>220425</v>
      </c>
      <c r="Y621" s="376" t="s">
        <v>78</v>
      </c>
      <c r="Z621" s="596" t="s">
        <v>6491</v>
      </c>
      <c r="AA621" s="766"/>
      <c r="AB621" s="727" t="str">
        <f t="shared" si="97"/>
        <v>Unique</v>
      </c>
      <c r="AC621" s="603"/>
      <c r="AD621" s="603"/>
      <c r="AE621" s="603"/>
      <c r="AF621" s="603"/>
      <c r="AG621" s="603"/>
      <c r="AH621" s="603"/>
      <c r="AI621" s="603"/>
      <c r="AJ621" s="603"/>
      <c r="AK621" s="603"/>
      <c r="AL621" s="603"/>
      <c r="AM621" s="603"/>
      <c r="AN621" s="603"/>
      <c r="AO621" s="603"/>
      <c r="AP621" s="603"/>
      <c r="AQ621" s="603"/>
      <c r="AR621" s="603"/>
      <c r="AS621" s="603"/>
      <c r="AT621" s="603"/>
      <c r="AU621" s="603"/>
      <c r="AV621" s="603"/>
      <c r="AW621" s="603"/>
      <c r="AX621" s="603"/>
      <c r="AY621" s="603"/>
      <c r="AZ621" s="603"/>
      <c r="BA621" s="603"/>
      <c r="BB621" s="603"/>
      <c r="BC621" s="603"/>
      <c r="BD621" s="603"/>
      <c r="BE621" s="603"/>
      <c r="BF621" s="603"/>
      <c r="BG621" s="603"/>
      <c r="BH621" s="603"/>
      <c r="BI621" s="603"/>
      <c r="BJ621" s="603"/>
      <c r="BK621" s="603"/>
      <c r="BL621" s="603"/>
      <c r="BM621" s="603"/>
      <c r="BN621" s="603"/>
      <c r="BO621" s="603"/>
      <c r="BP621" s="603"/>
      <c r="BQ621" s="603"/>
      <c r="BR621" s="603"/>
      <c r="BS621" s="603"/>
      <c r="BT621" s="603"/>
      <c r="BU621" s="603"/>
      <c r="BV621" s="603"/>
      <c r="BW621" s="603"/>
      <c r="BX621" s="603"/>
      <c r="BY621" s="603"/>
      <c r="BZ621" s="603"/>
      <c r="CA621" s="603"/>
      <c r="CB621" s="603"/>
      <c r="CC621" s="603"/>
      <c r="CD621" s="603"/>
      <c r="CE621" s="603"/>
      <c r="CF621" s="603"/>
      <c r="CG621" s="603"/>
      <c r="CH621" s="603"/>
      <c r="CI621" s="603"/>
      <c r="CJ621" s="603"/>
      <c r="CK621" s="603"/>
    </row>
    <row r="622" spans="1:89" ht="14.25">
      <c r="A622" s="656" t="str">
        <f t="shared" si="96"/>
        <v>21_1_170723_Erp_p_ep.ba</v>
      </c>
      <c r="B622" s="712" t="s">
        <v>6128</v>
      </c>
      <c r="C622" s="712" t="s">
        <v>6129</v>
      </c>
      <c r="D622" s="711">
        <v>21</v>
      </c>
      <c r="E622" s="711">
        <v>1</v>
      </c>
      <c r="F622" s="711" t="s">
        <v>6342</v>
      </c>
      <c r="G622" s="711" t="s">
        <v>6343</v>
      </c>
      <c r="H622" s="711">
        <v>2023</v>
      </c>
      <c r="I622" s="712" t="s">
        <v>6326</v>
      </c>
      <c r="J622" s="712" t="s">
        <v>6130</v>
      </c>
      <c r="K622" s="712"/>
      <c r="L622" s="712" t="s">
        <v>5723</v>
      </c>
      <c r="M622" s="712" t="s">
        <v>2422</v>
      </c>
      <c r="N622" s="661">
        <f t="shared" si="106"/>
        <v>381</v>
      </c>
      <c r="O622" s="370"/>
      <c r="P622" s="662" t="s">
        <v>84</v>
      </c>
      <c r="Q622" s="376" t="s">
        <v>85</v>
      </c>
      <c r="R622" s="376" t="s">
        <v>4513</v>
      </c>
      <c r="S622" s="376">
        <v>9</v>
      </c>
      <c r="T622" s="376">
        <v>0</v>
      </c>
      <c r="U622" s="376">
        <v>9</v>
      </c>
      <c r="V622" s="376">
        <v>0</v>
      </c>
      <c r="W622" s="370"/>
      <c r="X622" s="663">
        <v>220425</v>
      </c>
      <c r="Y622" s="376" t="s">
        <v>78</v>
      </c>
      <c r="Z622" s="596" t="s">
        <v>6492</v>
      </c>
      <c r="AA622" s="766"/>
      <c r="AB622" s="727" t="str">
        <f t="shared" si="97"/>
        <v>Unique</v>
      </c>
      <c r="AC622" s="603"/>
      <c r="AD622" s="603"/>
      <c r="AE622" s="603"/>
      <c r="AF622" s="603"/>
      <c r="AG622" s="603"/>
      <c r="AH622" s="603"/>
      <c r="AI622" s="603"/>
      <c r="AJ622" s="603"/>
      <c r="AK622" s="603"/>
      <c r="AL622" s="603"/>
      <c r="AM622" s="603"/>
      <c r="AN622" s="603"/>
      <c r="AO622" s="603"/>
      <c r="AP622" s="603"/>
      <c r="AQ622" s="603"/>
      <c r="AR622" s="603"/>
      <c r="AS622" s="603"/>
      <c r="AT622" s="603"/>
      <c r="AU622" s="603"/>
      <c r="AV622" s="603"/>
      <c r="AW622" s="603"/>
      <c r="AX622" s="603"/>
      <c r="AY622" s="603"/>
      <c r="AZ622" s="603"/>
      <c r="BA622" s="603"/>
      <c r="BB622" s="603"/>
      <c r="BC622" s="603"/>
      <c r="BD622" s="603"/>
      <c r="BE622" s="603"/>
      <c r="BF622" s="603"/>
      <c r="BG622" s="603"/>
      <c r="BH622" s="603"/>
      <c r="BI622" s="603"/>
      <c r="BJ622" s="603"/>
      <c r="BK622" s="603"/>
      <c r="BL622" s="603"/>
      <c r="BM622" s="603"/>
      <c r="BN622" s="603"/>
      <c r="BO622" s="603"/>
      <c r="BP622" s="603"/>
      <c r="BQ622" s="603"/>
      <c r="BR622" s="603"/>
      <c r="BS622" s="603"/>
      <c r="BT622" s="603"/>
      <c r="BU622" s="603"/>
      <c r="BV622" s="603"/>
      <c r="BW622" s="603"/>
      <c r="BX622" s="603"/>
      <c r="BY622" s="603"/>
      <c r="BZ622" s="603"/>
      <c r="CA622" s="603"/>
      <c r="CB622" s="603"/>
      <c r="CC622" s="603"/>
      <c r="CD622" s="603"/>
      <c r="CE622" s="603"/>
      <c r="CF622" s="603"/>
      <c r="CG622" s="603"/>
      <c r="CH622" s="603"/>
      <c r="CI622" s="603"/>
      <c r="CJ622" s="603"/>
      <c r="CK622" s="603"/>
    </row>
    <row r="623" spans="1:89" ht="14.25">
      <c r="A623" s="656" t="str">
        <f t="shared" si="96"/>
        <v>21_1_170723_Erp_p_my.fl</v>
      </c>
      <c r="B623" s="712" t="s">
        <v>6128</v>
      </c>
      <c r="C623" s="712" t="s">
        <v>6129</v>
      </c>
      <c r="D623" s="711">
        <v>21</v>
      </c>
      <c r="E623" s="711">
        <v>1</v>
      </c>
      <c r="F623" s="711" t="s">
        <v>6342</v>
      </c>
      <c r="G623" s="711" t="s">
        <v>6343</v>
      </c>
      <c r="H623" s="711">
        <v>2023</v>
      </c>
      <c r="I623" s="712" t="s">
        <v>6326</v>
      </c>
      <c r="J623" s="712" t="s">
        <v>6130</v>
      </c>
      <c r="K623" s="712"/>
      <c r="L623" s="712" t="s">
        <v>5723</v>
      </c>
      <c r="M623" s="712" t="s">
        <v>2422</v>
      </c>
      <c r="N623" s="661">
        <f t="shared" si="106"/>
        <v>381</v>
      </c>
      <c r="O623" s="370"/>
      <c r="P623" s="662" t="s">
        <v>98</v>
      </c>
      <c r="Q623" s="376" t="s">
        <v>99</v>
      </c>
      <c r="R623" s="376" t="s">
        <v>4513</v>
      </c>
      <c r="S623" s="376">
        <v>1</v>
      </c>
      <c r="T623" s="376">
        <v>0</v>
      </c>
      <c r="U623" s="376">
        <v>1</v>
      </c>
      <c r="V623" s="376">
        <v>0</v>
      </c>
      <c r="W623" s="370"/>
      <c r="X623" s="663">
        <v>220425</v>
      </c>
      <c r="Y623" s="376" t="s">
        <v>78</v>
      </c>
      <c r="Z623" s="596" t="s">
        <v>6493</v>
      </c>
      <c r="AA623" s="766"/>
      <c r="AB623" s="727" t="str">
        <f t="shared" si="97"/>
        <v>Unique</v>
      </c>
      <c r="AC623" s="603"/>
      <c r="AD623" s="603"/>
      <c r="AE623" s="603"/>
      <c r="AF623" s="603"/>
      <c r="AG623" s="603"/>
      <c r="AH623" s="603"/>
      <c r="AI623" s="603"/>
      <c r="AJ623" s="603"/>
      <c r="AK623" s="603"/>
      <c r="AL623" s="603"/>
      <c r="AM623" s="603"/>
      <c r="AN623" s="603"/>
      <c r="AO623" s="603"/>
      <c r="AP623" s="603"/>
      <c r="AQ623" s="603"/>
      <c r="AR623" s="603"/>
      <c r="AS623" s="603"/>
      <c r="AT623" s="603"/>
      <c r="AU623" s="603"/>
      <c r="AV623" s="603"/>
      <c r="AW623" s="603"/>
      <c r="AX623" s="603"/>
      <c r="AY623" s="603"/>
      <c r="AZ623" s="603"/>
      <c r="BA623" s="603"/>
      <c r="BB623" s="603"/>
      <c r="BC623" s="603"/>
      <c r="BD623" s="603"/>
      <c r="BE623" s="603"/>
      <c r="BF623" s="603"/>
      <c r="BG623" s="603"/>
      <c r="BH623" s="603"/>
      <c r="BI623" s="603"/>
      <c r="BJ623" s="603"/>
      <c r="BK623" s="603"/>
      <c r="BL623" s="603"/>
      <c r="BM623" s="603"/>
      <c r="BN623" s="603"/>
      <c r="BO623" s="603"/>
      <c r="BP623" s="603"/>
      <c r="BQ623" s="603"/>
      <c r="BR623" s="603"/>
      <c r="BS623" s="603"/>
      <c r="BT623" s="603"/>
      <c r="BU623" s="603"/>
      <c r="BV623" s="603"/>
      <c r="BW623" s="603"/>
      <c r="BX623" s="603"/>
      <c r="BY623" s="603"/>
      <c r="BZ623" s="603"/>
      <c r="CA623" s="603"/>
      <c r="CB623" s="603"/>
      <c r="CC623" s="603"/>
      <c r="CD623" s="603"/>
      <c r="CE623" s="603"/>
      <c r="CF623" s="603"/>
      <c r="CG623" s="603"/>
      <c r="CH623" s="603"/>
      <c r="CI623" s="603"/>
      <c r="CJ623" s="603"/>
      <c r="CK623" s="603"/>
    </row>
    <row r="624" spans="1:89" ht="14.25">
      <c r="A624" s="656" t="str">
        <f t="shared" si="96"/>
        <v>21_1_170723_Erp_p_sp.sc</v>
      </c>
      <c r="B624" s="712" t="s">
        <v>6128</v>
      </c>
      <c r="C624" s="712" t="s">
        <v>6129</v>
      </c>
      <c r="D624" s="711">
        <v>21</v>
      </c>
      <c r="E624" s="711">
        <v>1</v>
      </c>
      <c r="F624" s="711" t="s">
        <v>6342</v>
      </c>
      <c r="G624" s="711" t="s">
        <v>6343</v>
      </c>
      <c r="H624" s="711">
        <v>2023</v>
      </c>
      <c r="I624" s="712" t="s">
        <v>6326</v>
      </c>
      <c r="J624" s="712" t="s">
        <v>6130</v>
      </c>
      <c r="K624" s="712"/>
      <c r="L624" s="712" t="s">
        <v>5723</v>
      </c>
      <c r="M624" s="712" t="s">
        <v>2422</v>
      </c>
      <c r="N624" s="661">
        <f t="shared" si="106"/>
        <v>381</v>
      </c>
      <c r="O624" s="370"/>
      <c r="P624" s="662" t="s">
        <v>509</v>
      </c>
      <c r="Q624" s="376" t="s">
        <v>510</v>
      </c>
      <c r="R624" s="376" t="s">
        <v>4513</v>
      </c>
      <c r="S624" s="376">
        <v>86</v>
      </c>
      <c r="T624" s="376">
        <v>86</v>
      </c>
      <c r="U624" s="376">
        <v>0</v>
      </c>
      <c r="V624" s="376">
        <v>0</v>
      </c>
      <c r="W624" s="370"/>
      <c r="X624" s="663">
        <v>220425</v>
      </c>
      <c r="Y624" s="376" t="s">
        <v>78</v>
      </c>
      <c r="Z624" s="596" t="s">
        <v>6494</v>
      </c>
      <c r="AA624" s="766"/>
      <c r="AB624" s="727" t="str">
        <f t="shared" si="97"/>
        <v>Unique</v>
      </c>
      <c r="AC624" s="603"/>
      <c r="AD624" s="603"/>
      <c r="AE624" s="603"/>
      <c r="AF624" s="603"/>
      <c r="AG624" s="603"/>
      <c r="AH624" s="603"/>
      <c r="AI624" s="603"/>
      <c r="AJ624" s="603"/>
      <c r="AK624" s="603"/>
      <c r="AL624" s="603"/>
      <c r="AM624" s="603"/>
      <c r="AN624" s="603"/>
      <c r="AO624" s="603"/>
      <c r="AP624" s="603"/>
      <c r="AQ624" s="603"/>
      <c r="AR624" s="603"/>
      <c r="AS624" s="603"/>
      <c r="AT624" s="603"/>
      <c r="AU624" s="603"/>
      <c r="AV624" s="603"/>
      <c r="AW624" s="603"/>
      <c r="AX624" s="603"/>
      <c r="AY624" s="603"/>
      <c r="AZ624" s="603"/>
      <c r="BA624" s="603"/>
      <c r="BB624" s="603"/>
      <c r="BC624" s="603"/>
      <c r="BD624" s="603"/>
      <c r="BE624" s="603"/>
      <c r="BF624" s="603"/>
      <c r="BG624" s="603"/>
      <c r="BH624" s="603"/>
      <c r="BI624" s="603"/>
      <c r="BJ624" s="603"/>
      <c r="BK624" s="603"/>
      <c r="BL624" s="603"/>
      <c r="BM624" s="603"/>
      <c r="BN624" s="603"/>
      <c r="BO624" s="603"/>
      <c r="BP624" s="603"/>
      <c r="BQ624" s="603"/>
      <c r="BR624" s="603"/>
      <c r="BS624" s="603"/>
      <c r="BT624" s="603"/>
      <c r="BU624" s="603"/>
      <c r="BV624" s="603"/>
      <c r="BW624" s="603"/>
      <c r="BX624" s="603"/>
      <c r="BY624" s="603"/>
      <c r="BZ624" s="603"/>
      <c r="CA624" s="603"/>
      <c r="CB624" s="603"/>
      <c r="CC624" s="603"/>
      <c r="CD624" s="603"/>
      <c r="CE624" s="603"/>
      <c r="CF624" s="603"/>
      <c r="CG624" s="603"/>
      <c r="CH624" s="603"/>
      <c r="CI624" s="603"/>
      <c r="CJ624" s="603"/>
      <c r="CK624" s="603"/>
    </row>
    <row r="625" spans="1:89" ht="14.25">
      <c r="A625" s="656" t="str">
        <f t="shared" si="96"/>
        <v>5_1_280621_HAC_p_sp.sc</v>
      </c>
      <c r="B625" s="666" t="s">
        <v>5726</v>
      </c>
      <c r="C625" s="666" t="s">
        <v>5727</v>
      </c>
      <c r="D625" s="665">
        <v>5</v>
      </c>
      <c r="E625" s="665">
        <v>1</v>
      </c>
      <c r="F625" s="665" t="s">
        <v>5827</v>
      </c>
      <c r="G625" s="665" t="s">
        <v>5719</v>
      </c>
      <c r="H625" s="665">
        <v>2021</v>
      </c>
      <c r="I625" s="666" t="s">
        <v>5729</v>
      </c>
      <c r="J625" s="666" t="str">
        <f t="shared" ref="J625:J632" si="107">K625&amp;"_p"</f>
        <v>HAC_p</v>
      </c>
      <c r="K625" s="664" t="s">
        <v>5730</v>
      </c>
      <c r="L625" s="666" t="s">
        <v>5723</v>
      </c>
      <c r="M625" s="666" t="s">
        <v>476</v>
      </c>
      <c r="N625" s="661">
        <f>21+2+1+1+3+20+31+59</f>
        <v>138</v>
      </c>
      <c r="O625" s="603"/>
      <c r="P625" s="662" t="s">
        <v>509</v>
      </c>
      <c r="Q625" s="376" t="s">
        <v>510</v>
      </c>
      <c r="R625" s="596" t="s">
        <v>2422</v>
      </c>
      <c r="S625" s="596">
        <v>30</v>
      </c>
      <c r="T625" s="596">
        <v>30</v>
      </c>
      <c r="U625" s="596">
        <v>0</v>
      </c>
      <c r="V625" s="376">
        <v>0</v>
      </c>
      <c r="W625" s="603"/>
      <c r="X625" s="668">
        <v>240425</v>
      </c>
      <c r="Y625" s="376" t="s">
        <v>78</v>
      </c>
      <c r="Z625" s="596" t="s">
        <v>6495</v>
      </c>
      <c r="AA625" s="766"/>
      <c r="AB625" s="727" t="str">
        <f t="shared" si="97"/>
        <v>Unique</v>
      </c>
      <c r="AC625" s="603"/>
      <c r="AD625" s="603"/>
      <c r="AE625" s="603"/>
      <c r="AF625" s="603"/>
      <c r="AG625" s="603"/>
      <c r="AH625" s="603"/>
      <c r="AI625" s="603"/>
      <c r="AJ625" s="603"/>
      <c r="AK625" s="603"/>
      <c r="AL625" s="603"/>
      <c r="AM625" s="603"/>
      <c r="AN625" s="603"/>
      <c r="AO625" s="603"/>
      <c r="AP625" s="603"/>
      <c r="AQ625" s="603"/>
      <c r="AR625" s="603"/>
      <c r="AS625" s="603"/>
      <c r="AT625" s="603"/>
      <c r="AU625" s="603"/>
      <c r="AV625" s="603"/>
      <c r="AW625" s="603"/>
      <c r="AX625" s="603"/>
      <c r="AY625" s="603"/>
      <c r="AZ625" s="603"/>
      <c r="BA625" s="603"/>
      <c r="BB625" s="603"/>
      <c r="BC625" s="603"/>
      <c r="BD625" s="603"/>
      <c r="BE625" s="603"/>
      <c r="BF625" s="603"/>
      <c r="BG625" s="603"/>
      <c r="BH625" s="603"/>
      <c r="BI625" s="603"/>
      <c r="BJ625" s="603"/>
      <c r="BK625" s="603"/>
      <c r="BL625" s="603"/>
      <c r="BM625" s="603"/>
      <c r="BN625" s="603"/>
      <c r="BO625" s="603"/>
      <c r="BP625" s="603"/>
      <c r="BQ625" s="603"/>
      <c r="BR625" s="603"/>
      <c r="BS625" s="603"/>
      <c r="BT625" s="603"/>
      <c r="BU625" s="603"/>
      <c r="BV625" s="603"/>
      <c r="BW625" s="603"/>
      <c r="BX625" s="603"/>
      <c r="BY625" s="603"/>
      <c r="BZ625" s="603"/>
      <c r="CA625" s="603"/>
      <c r="CB625" s="603"/>
      <c r="CC625" s="603"/>
      <c r="CD625" s="603"/>
      <c r="CE625" s="603"/>
      <c r="CF625" s="603"/>
      <c r="CG625" s="603"/>
      <c r="CH625" s="603"/>
      <c r="CI625" s="603"/>
      <c r="CJ625" s="603"/>
      <c r="CK625" s="603"/>
    </row>
    <row r="626" spans="1:89" ht="14.25">
      <c r="A626" s="656" t="str">
        <f t="shared" si="96"/>
        <v>31_1_140621_HO_p_sp.sc</v>
      </c>
      <c r="B626" s="684" t="s">
        <v>5751</v>
      </c>
      <c r="C626" s="684" t="s">
        <v>5752</v>
      </c>
      <c r="D626" s="683">
        <v>31</v>
      </c>
      <c r="E626" s="683">
        <v>1</v>
      </c>
      <c r="F626" s="683" t="s">
        <v>2084</v>
      </c>
      <c r="G626" s="683" t="s">
        <v>5827</v>
      </c>
      <c r="H626" s="683">
        <v>2021</v>
      </c>
      <c r="I626" s="684" t="s">
        <v>5729</v>
      </c>
      <c r="J626" s="684" t="str">
        <f t="shared" si="107"/>
        <v>HO_p</v>
      </c>
      <c r="K626" s="682" t="s">
        <v>5753</v>
      </c>
      <c r="L626" s="684" t="s">
        <v>5723</v>
      </c>
      <c r="M626" s="684" t="s">
        <v>476</v>
      </c>
      <c r="N626" s="661">
        <f>17+35+1+2+1+6+33</f>
        <v>95</v>
      </c>
      <c r="O626" s="603"/>
      <c r="P626" s="662" t="s">
        <v>509</v>
      </c>
      <c r="Q626" s="376" t="s">
        <v>510</v>
      </c>
      <c r="R626" s="596" t="s">
        <v>2422</v>
      </c>
      <c r="S626" s="596">
        <v>33</v>
      </c>
      <c r="T626" s="596">
        <v>33</v>
      </c>
      <c r="U626" s="596">
        <v>0</v>
      </c>
      <c r="V626" s="376">
        <v>0</v>
      </c>
      <c r="W626" s="603"/>
      <c r="X626" s="668">
        <v>240425</v>
      </c>
      <c r="Y626" s="376" t="s">
        <v>78</v>
      </c>
      <c r="Z626" s="596" t="s">
        <v>6496</v>
      </c>
      <c r="AA626" s="766"/>
      <c r="AB626" s="727" t="str">
        <f t="shared" si="97"/>
        <v>Unique</v>
      </c>
      <c r="AC626" s="603"/>
      <c r="AD626" s="603"/>
      <c r="AE626" s="603"/>
      <c r="AF626" s="603"/>
      <c r="AG626" s="603"/>
      <c r="AH626" s="603"/>
      <c r="AI626" s="603"/>
      <c r="AJ626" s="603"/>
      <c r="AK626" s="603"/>
      <c r="AL626" s="603"/>
      <c r="AM626" s="603"/>
      <c r="AN626" s="603"/>
      <c r="AO626" s="603"/>
      <c r="AP626" s="603"/>
      <c r="AQ626" s="603"/>
      <c r="AR626" s="603"/>
      <c r="AS626" s="603"/>
      <c r="AT626" s="603"/>
      <c r="AU626" s="603"/>
      <c r="AV626" s="603"/>
      <c r="AW626" s="603"/>
      <c r="AX626" s="603"/>
      <c r="AY626" s="603"/>
      <c r="AZ626" s="603"/>
      <c r="BA626" s="603"/>
      <c r="BB626" s="603"/>
      <c r="BC626" s="603"/>
      <c r="BD626" s="603"/>
      <c r="BE626" s="603"/>
      <c r="BF626" s="603"/>
      <c r="BG626" s="603"/>
      <c r="BH626" s="603"/>
      <c r="BI626" s="603"/>
      <c r="BJ626" s="603"/>
      <c r="BK626" s="603"/>
      <c r="BL626" s="603"/>
      <c r="BM626" s="603"/>
      <c r="BN626" s="603"/>
      <c r="BO626" s="603"/>
      <c r="BP626" s="603"/>
      <c r="BQ626" s="603"/>
      <c r="BR626" s="603"/>
      <c r="BS626" s="603"/>
      <c r="BT626" s="603"/>
      <c r="BU626" s="603"/>
      <c r="BV626" s="603"/>
      <c r="BW626" s="603"/>
      <c r="BX626" s="603"/>
      <c r="BY626" s="603"/>
      <c r="BZ626" s="603"/>
      <c r="CA626" s="603"/>
      <c r="CB626" s="603"/>
      <c r="CC626" s="603"/>
      <c r="CD626" s="603"/>
      <c r="CE626" s="603"/>
      <c r="CF626" s="603"/>
      <c r="CG626" s="603"/>
      <c r="CH626" s="603"/>
      <c r="CI626" s="603"/>
      <c r="CJ626" s="603"/>
      <c r="CK626" s="603"/>
    </row>
    <row r="627" spans="1:89" ht="14.25">
      <c r="A627" s="656" t="str">
        <f t="shared" si="96"/>
        <v>31_1_280621_HO_p_sp.sc</v>
      </c>
      <c r="B627" s="684" t="s">
        <v>5751</v>
      </c>
      <c r="C627" s="684" t="s">
        <v>5752</v>
      </c>
      <c r="D627" s="683">
        <v>31</v>
      </c>
      <c r="E627" s="683">
        <v>1</v>
      </c>
      <c r="F627" s="683" t="s">
        <v>5827</v>
      </c>
      <c r="G627" s="683" t="s">
        <v>5719</v>
      </c>
      <c r="H627" s="683">
        <v>2021</v>
      </c>
      <c r="I627" s="684" t="s">
        <v>5729</v>
      </c>
      <c r="J627" s="684" t="str">
        <f t="shared" si="107"/>
        <v>HO_p</v>
      </c>
      <c r="K627" s="682" t="s">
        <v>5753</v>
      </c>
      <c r="L627" s="684" t="s">
        <v>5723</v>
      </c>
      <c r="M627" s="684" t="s">
        <v>476</v>
      </c>
      <c r="N627" s="661">
        <v>121</v>
      </c>
      <c r="O627" s="603"/>
      <c r="P627" s="662" t="s">
        <v>509</v>
      </c>
      <c r="Q627" s="376" t="s">
        <v>510</v>
      </c>
      <c r="R627" s="596" t="s">
        <v>2422</v>
      </c>
      <c r="S627" s="596">
        <v>36</v>
      </c>
      <c r="T627" s="596">
        <v>36</v>
      </c>
      <c r="U627" s="596">
        <v>0</v>
      </c>
      <c r="V627" s="376">
        <v>0</v>
      </c>
      <c r="W627" s="603"/>
      <c r="X627" s="668">
        <v>240425</v>
      </c>
      <c r="Y627" s="376" t="s">
        <v>78</v>
      </c>
      <c r="Z627" s="596" t="s">
        <v>6497</v>
      </c>
      <c r="AA627" s="766"/>
      <c r="AB627" s="727" t="str">
        <f t="shared" si="97"/>
        <v>Unique</v>
      </c>
      <c r="AC627" s="603"/>
      <c r="AD627" s="603"/>
      <c r="AE627" s="603"/>
      <c r="AF627" s="603"/>
      <c r="AG627" s="603"/>
      <c r="AH627" s="603"/>
      <c r="AI627" s="603"/>
      <c r="AJ627" s="603"/>
      <c r="AK627" s="603"/>
      <c r="AL627" s="603"/>
      <c r="AM627" s="603"/>
      <c r="AN627" s="603"/>
      <c r="AO627" s="603"/>
      <c r="AP627" s="603"/>
      <c r="AQ627" s="603"/>
      <c r="AR627" s="603"/>
      <c r="AS627" s="603"/>
      <c r="AT627" s="603"/>
      <c r="AU627" s="603"/>
      <c r="AV627" s="603"/>
      <c r="AW627" s="603"/>
      <c r="AX627" s="603"/>
      <c r="AY627" s="603"/>
      <c r="AZ627" s="603"/>
      <c r="BA627" s="603"/>
      <c r="BB627" s="603"/>
      <c r="BC627" s="603"/>
      <c r="BD627" s="603"/>
      <c r="BE627" s="603"/>
      <c r="BF627" s="603"/>
      <c r="BG627" s="603"/>
      <c r="BH627" s="603"/>
      <c r="BI627" s="603"/>
      <c r="BJ627" s="603"/>
      <c r="BK627" s="603"/>
      <c r="BL627" s="603"/>
      <c r="BM627" s="603"/>
      <c r="BN627" s="603"/>
      <c r="BO627" s="603"/>
      <c r="BP627" s="603"/>
      <c r="BQ627" s="603"/>
      <c r="BR627" s="603"/>
      <c r="BS627" s="603"/>
      <c r="BT627" s="603"/>
      <c r="BU627" s="603"/>
      <c r="BV627" s="603"/>
      <c r="BW627" s="603"/>
      <c r="BX627" s="603"/>
      <c r="BY627" s="603"/>
      <c r="BZ627" s="603"/>
      <c r="CA627" s="603"/>
      <c r="CB627" s="603"/>
      <c r="CC627" s="603"/>
      <c r="CD627" s="603"/>
      <c r="CE627" s="603"/>
      <c r="CF627" s="603"/>
      <c r="CG627" s="603"/>
      <c r="CH627" s="603"/>
      <c r="CI627" s="603"/>
      <c r="CJ627" s="603"/>
      <c r="CK627" s="603"/>
    </row>
    <row r="628" spans="1:89" ht="14.25">
      <c r="A628" s="656" t="str">
        <f t="shared" si="96"/>
        <v>21_1_120721_A_p_sp.sc</v>
      </c>
      <c r="B628" s="681" t="s">
        <v>5746</v>
      </c>
      <c r="C628" s="681" t="s">
        <v>5747</v>
      </c>
      <c r="D628" s="680">
        <v>21</v>
      </c>
      <c r="E628" s="680">
        <v>1</v>
      </c>
      <c r="F628" s="680" t="s">
        <v>5719</v>
      </c>
      <c r="G628" s="680" t="s">
        <v>5720</v>
      </c>
      <c r="H628" s="680">
        <v>2021</v>
      </c>
      <c r="I628" s="681" t="s">
        <v>5729</v>
      </c>
      <c r="J628" s="681" t="str">
        <f t="shared" si="107"/>
        <v>A_p</v>
      </c>
      <c r="K628" s="679" t="s">
        <v>1810</v>
      </c>
      <c r="L628" s="681" t="s">
        <v>5723</v>
      </c>
      <c r="M628" s="681" t="s">
        <v>2422</v>
      </c>
      <c r="N628" s="661">
        <f>50+119+60+70+9</f>
        <v>308</v>
      </c>
      <c r="O628" s="603"/>
      <c r="P628" s="662" t="s">
        <v>509</v>
      </c>
      <c r="Q628" s="376" t="s">
        <v>510</v>
      </c>
      <c r="R628" s="596" t="s">
        <v>2422</v>
      </c>
      <c r="S628" s="596">
        <v>68</v>
      </c>
      <c r="T628" s="596">
        <v>68</v>
      </c>
      <c r="U628" s="596">
        <v>0</v>
      </c>
      <c r="V628" s="376">
        <v>0</v>
      </c>
      <c r="W628" s="603"/>
      <c r="X628" s="668">
        <v>240425</v>
      </c>
      <c r="Y628" s="376" t="s">
        <v>78</v>
      </c>
      <c r="Z628" s="596" t="s">
        <v>6498</v>
      </c>
      <c r="AA628" s="766"/>
      <c r="AB628" s="727" t="str">
        <f t="shared" si="97"/>
        <v>Unique</v>
      </c>
      <c r="AC628" s="603"/>
      <c r="AD628" s="603"/>
      <c r="AE628" s="603"/>
      <c r="AF628" s="603"/>
      <c r="AG628" s="603"/>
      <c r="AH628" s="603"/>
      <c r="AI628" s="603"/>
      <c r="AJ628" s="603"/>
      <c r="AK628" s="603"/>
      <c r="AL628" s="603"/>
      <c r="AM628" s="603"/>
      <c r="AN628" s="603"/>
      <c r="AO628" s="603"/>
      <c r="AP628" s="603"/>
      <c r="AQ628" s="603"/>
      <c r="AR628" s="603"/>
      <c r="AS628" s="603"/>
      <c r="AT628" s="603"/>
      <c r="AU628" s="603"/>
      <c r="AV628" s="603"/>
      <c r="AW628" s="603"/>
      <c r="AX628" s="603"/>
      <c r="AY628" s="603"/>
      <c r="AZ628" s="603"/>
      <c r="BA628" s="603"/>
      <c r="BB628" s="603"/>
      <c r="BC628" s="603"/>
      <c r="BD628" s="603"/>
      <c r="BE628" s="603"/>
      <c r="BF628" s="603"/>
      <c r="BG628" s="603"/>
      <c r="BH628" s="603"/>
      <c r="BI628" s="603"/>
      <c r="BJ628" s="603"/>
      <c r="BK628" s="603"/>
      <c r="BL628" s="603"/>
      <c r="BM628" s="603"/>
      <c r="BN628" s="603"/>
      <c r="BO628" s="603"/>
      <c r="BP628" s="603"/>
      <c r="BQ628" s="603"/>
      <c r="BR628" s="603"/>
      <c r="BS628" s="603"/>
      <c r="BT628" s="603"/>
      <c r="BU628" s="603"/>
      <c r="BV628" s="603"/>
      <c r="BW628" s="603"/>
      <c r="BX628" s="603"/>
      <c r="BY628" s="603"/>
      <c r="BZ628" s="603"/>
      <c r="CA628" s="603"/>
      <c r="CB628" s="603"/>
      <c r="CC628" s="603"/>
      <c r="CD628" s="603"/>
      <c r="CE628" s="603"/>
      <c r="CF628" s="603"/>
      <c r="CG628" s="603"/>
      <c r="CH628" s="603"/>
      <c r="CI628" s="603"/>
      <c r="CJ628" s="603"/>
      <c r="CK628" s="603"/>
    </row>
    <row r="629" spans="1:89" ht="14.25">
      <c r="A629" s="656" t="str">
        <f t="shared" si="96"/>
        <v>14_1_260721_HAM_p_sp.sc</v>
      </c>
      <c r="B629" s="659" t="s">
        <v>5717</v>
      </c>
      <c r="C629" s="659" t="s">
        <v>5718</v>
      </c>
      <c r="D629" s="658">
        <v>14</v>
      </c>
      <c r="E629" s="658">
        <v>1</v>
      </c>
      <c r="F629" s="658" t="s">
        <v>5720</v>
      </c>
      <c r="G629" s="658" t="s">
        <v>5779</v>
      </c>
      <c r="H629" s="658">
        <v>2021</v>
      </c>
      <c r="I629" s="659" t="s">
        <v>5729</v>
      </c>
      <c r="J629" s="659" t="str">
        <f t="shared" si="107"/>
        <v>HAM_p</v>
      </c>
      <c r="K629" s="657" t="s">
        <v>5722</v>
      </c>
      <c r="L629" s="659" t="s">
        <v>5723</v>
      </c>
      <c r="M629" s="659" t="s">
        <v>476</v>
      </c>
      <c r="N629" s="661">
        <v>235</v>
      </c>
      <c r="O629" s="370" t="s">
        <v>6112</v>
      </c>
      <c r="P629" s="662" t="s">
        <v>509</v>
      </c>
      <c r="Q629" s="376" t="s">
        <v>510</v>
      </c>
      <c r="R629" s="596" t="s">
        <v>2422</v>
      </c>
      <c r="S629" s="596">
        <v>59</v>
      </c>
      <c r="T629" s="596">
        <v>59</v>
      </c>
      <c r="U629" s="596">
        <v>0</v>
      </c>
      <c r="V629" s="376">
        <v>0</v>
      </c>
      <c r="W629" s="603"/>
      <c r="X629" s="668">
        <v>250425</v>
      </c>
      <c r="Y629" s="376" t="s">
        <v>78</v>
      </c>
      <c r="Z629" s="596" t="s">
        <v>6499</v>
      </c>
      <c r="AA629" s="766"/>
      <c r="AB629" s="727" t="str">
        <f t="shared" si="97"/>
        <v>Unique</v>
      </c>
      <c r="AC629" s="603"/>
      <c r="AD629" s="603"/>
      <c r="AE629" s="603"/>
      <c r="AF629" s="603"/>
      <c r="AG629" s="603"/>
      <c r="AH629" s="603"/>
      <c r="AI629" s="603"/>
      <c r="AJ629" s="603"/>
      <c r="AK629" s="603"/>
      <c r="AL629" s="603"/>
      <c r="AM629" s="603"/>
      <c r="AN629" s="603"/>
      <c r="AO629" s="603"/>
      <c r="AP629" s="603"/>
      <c r="AQ629" s="603"/>
      <c r="AR629" s="603"/>
      <c r="AS629" s="603"/>
      <c r="AT629" s="603"/>
      <c r="AU629" s="603"/>
      <c r="AV629" s="603"/>
      <c r="AW629" s="603"/>
      <c r="AX629" s="603"/>
      <c r="AY629" s="603"/>
      <c r="AZ629" s="603"/>
      <c r="BA629" s="603"/>
      <c r="BB629" s="603"/>
      <c r="BC629" s="603"/>
      <c r="BD629" s="603"/>
      <c r="BE629" s="603"/>
      <c r="BF629" s="603"/>
      <c r="BG629" s="603"/>
      <c r="BH629" s="603"/>
      <c r="BI629" s="603"/>
      <c r="BJ629" s="603"/>
      <c r="BK629" s="603"/>
      <c r="BL629" s="603"/>
      <c r="BM629" s="603"/>
      <c r="BN629" s="603"/>
      <c r="BO629" s="603"/>
      <c r="BP629" s="603"/>
      <c r="BQ629" s="603"/>
      <c r="BR629" s="603"/>
      <c r="BS629" s="603"/>
      <c r="BT629" s="603"/>
      <c r="BU629" s="603"/>
      <c r="BV629" s="603"/>
      <c r="BW629" s="603"/>
      <c r="BX629" s="603"/>
      <c r="BY629" s="603"/>
      <c r="BZ629" s="603"/>
      <c r="CA629" s="603"/>
      <c r="CB629" s="603"/>
      <c r="CC629" s="603"/>
      <c r="CD629" s="603"/>
      <c r="CE629" s="603"/>
      <c r="CF629" s="603"/>
      <c r="CG629" s="603"/>
      <c r="CH629" s="603"/>
      <c r="CI629" s="603"/>
      <c r="CJ629" s="603"/>
      <c r="CK629" s="603"/>
    </row>
    <row r="630" spans="1:89" ht="14.25">
      <c r="A630" s="656" t="str">
        <f t="shared" si="96"/>
        <v>11_1_280621_HU_p_sp.sc</v>
      </c>
      <c r="B630" s="687" t="s">
        <v>5763</v>
      </c>
      <c r="C630" s="687" t="s">
        <v>5764</v>
      </c>
      <c r="D630" s="686">
        <v>11</v>
      </c>
      <c r="E630" s="686">
        <v>1</v>
      </c>
      <c r="F630" s="686" t="s">
        <v>5827</v>
      </c>
      <c r="G630" s="686" t="s">
        <v>5719</v>
      </c>
      <c r="H630" s="686">
        <v>2021</v>
      </c>
      <c r="I630" s="687" t="s">
        <v>5729</v>
      </c>
      <c r="J630" s="687" t="str">
        <f t="shared" si="107"/>
        <v>HU_p</v>
      </c>
      <c r="K630" s="685" t="s">
        <v>5765</v>
      </c>
      <c r="L630" s="687" t="s">
        <v>5723</v>
      </c>
      <c r="M630" s="687" t="s">
        <v>476</v>
      </c>
      <c r="N630" s="661">
        <f>26+55+1+66+40</f>
        <v>188</v>
      </c>
      <c r="O630" s="603"/>
      <c r="P630" s="662" t="s">
        <v>509</v>
      </c>
      <c r="Q630" s="376" t="s">
        <v>510</v>
      </c>
      <c r="R630" s="596" t="s">
        <v>2422</v>
      </c>
      <c r="S630" s="596">
        <v>67</v>
      </c>
      <c r="T630" s="596">
        <v>67</v>
      </c>
      <c r="U630" s="596">
        <v>0</v>
      </c>
      <c r="V630" s="376">
        <v>0</v>
      </c>
      <c r="W630" s="603"/>
      <c r="X630" s="668">
        <v>250425</v>
      </c>
      <c r="Y630" s="376" t="s">
        <v>78</v>
      </c>
      <c r="Z630" s="596" t="s">
        <v>6500</v>
      </c>
      <c r="AA630" s="766"/>
      <c r="AB630" s="727" t="str">
        <f t="shared" si="97"/>
        <v>Unique</v>
      </c>
      <c r="AC630" s="603"/>
      <c r="AD630" s="603"/>
      <c r="AE630" s="603"/>
      <c r="AF630" s="603"/>
      <c r="AG630" s="603"/>
      <c r="AH630" s="603"/>
      <c r="AI630" s="603"/>
      <c r="AJ630" s="603"/>
      <c r="AK630" s="603"/>
      <c r="AL630" s="603"/>
      <c r="AM630" s="603"/>
      <c r="AN630" s="603"/>
      <c r="AO630" s="603"/>
      <c r="AP630" s="603"/>
      <c r="AQ630" s="603"/>
      <c r="AR630" s="603"/>
      <c r="AS630" s="603"/>
      <c r="AT630" s="603"/>
      <c r="AU630" s="603"/>
      <c r="AV630" s="603"/>
      <c r="AW630" s="603"/>
      <c r="AX630" s="603"/>
      <c r="AY630" s="603"/>
      <c r="AZ630" s="603"/>
      <c r="BA630" s="603"/>
      <c r="BB630" s="603"/>
      <c r="BC630" s="603"/>
      <c r="BD630" s="603"/>
      <c r="BE630" s="603"/>
      <c r="BF630" s="603"/>
      <c r="BG630" s="603"/>
      <c r="BH630" s="603"/>
      <c r="BI630" s="603"/>
      <c r="BJ630" s="603"/>
      <c r="BK630" s="603"/>
      <c r="BL630" s="603"/>
      <c r="BM630" s="603"/>
      <c r="BN630" s="603"/>
      <c r="BO630" s="603"/>
      <c r="BP630" s="603"/>
      <c r="BQ630" s="603"/>
      <c r="BR630" s="603"/>
      <c r="BS630" s="603"/>
      <c r="BT630" s="603"/>
      <c r="BU630" s="603"/>
      <c r="BV630" s="603"/>
      <c r="BW630" s="603"/>
      <c r="BX630" s="603"/>
      <c r="BY630" s="603"/>
      <c r="BZ630" s="603"/>
      <c r="CA630" s="603"/>
      <c r="CB630" s="603"/>
      <c r="CC630" s="603"/>
      <c r="CD630" s="603"/>
      <c r="CE630" s="603"/>
      <c r="CF630" s="603"/>
      <c r="CG630" s="603"/>
      <c r="CH630" s="603"/>
      <c r="CI630" s="603"/>
      <c r="CJ630" s="603"/>
      <c r="CK630" s="603"/>
    </row>
    <row r="631" spans="1:89" ht="14.25">
      <c r="A631" s="656" t="str">
        <f t="shared" si="96"/>
        <v>14_1_280621_HAM_p_sp.sc</v>
      </c>
      <c r="B631" s="659" t="s">
        <v>5717</v>
      </c>
      <c r="C631" s="659" t="s">
        <v>5718</v>
      </c>
      <c r="D631" s="658">
        <v>14</v>
      </c>
      <c r="E631" s="658">
        <v>1</v>
      </c>
      <c r="F631" s="658" t="s">
        <v>5827</v>
      </c>
      <c r="G631" s="658" t="s">
        <v>5719</v>
      </c>
      <c r="H631" s="658">
        <v>2021</v>
      </c>
      <c r="I631" s="659" t="s">
        <v>5729</v>
      </c>
      <c r="J631" s="659" t="str">
        <f t="shared" si="107"/>
        <v>HAM_p</v>
      </c>
      <c r="K631" s="657" t="s">
        <v>5722</v>
      </c>
      <c r="L631" s="659" t="s">
        <v>5723</v>
      </c>
      <c r="M631" s="659" t="s">
        <v>476</v>
      </c>
      <c r="N631" s="661">
        <v>255</v>
      </c>
      <c r="O631" s="603"/>
      <c r="P631" s="662" t="s">
        <v>509</v>
      </c>
      <c r="Q631" s="376" t="s">
        <v>510</v>
      </c>
      <c r="R631" s="596" t="s">
        <v>2422</v>
      </c>
      <c r="S631" s="596">
        <v>79</v>
      </c>
      <c r="T631" s="596">
        <v>79</v>
      </c>
      <c r="U631" s="596">
        <v>0</v>
      </c>
      <c r="V631" s="376">
        <v>0</v>
      </c>
      <c r="W631" s="603"/>
      <c r="X631" s="668">
        <v>250425</v>
      </c>
      <c r="Y631" s="376" t="s">
        <v>78</v>
      </c>
      <c r="Z631" s="596" t="s">
        <v>6501</v>
      </c>
      <c r="AA631" s="766"/>
      <c r="AB631" s="727" t="str">
        <f t="shared" si="97"/>
        <v>Unique</v>
      </c>
      <c r="AC631" s="603"/>
      <c r="AD631" s="603"/>
      <c r="AE631" s="603"/>
      <c r="AF631" s="603"/>
      <c r="AG631" s="603"/>
      <c r="AH631" s="603"/>
      <c r="AI631" s="603"/>
      <c r="AJ631" s="603"/>
      <c r="AK631" s="603"/>
      <c r="AL631" s="603"/>
      <c r="AM631" s="603"/>
      <c r="AN631" s="603"/>
      <c r="AO631" s="603"/>
      <c r="AP631" s="603"/>
      <c r="AQ631" s="603"/>
      <c r="AR631" s="603"/>
      <c r="AS631" s="603"/>
      <c r="AT631" s="603"/>
      <c r="AU631" s="603"/>
      <c r="AV631" s="603"/>
      <c r="AW631" s="603"/>
      <c r="AX631" s="603"/>
      <c r="AY631" s="603"/>
      <c r="AZ631" s="603"/>
      <c r="BA631" s="603"/>
      <c r="BB631" s="603"/>
      <c r="BC631" s="603"/>
      <c r="BD631" s="603"/>
      <c r="BE631" s="603"/>
      <c r="BF631" s="603"/>
      <c r="BG631" s="603"/>
      <c r="BH631" s="603"/>
      <c r="BI631" s="603"/>
      <c r="BJ631" s="603"/>
      <c r="BK631" s="603"/>
      <c r="BL631" s="603"/>
      <c r="BM631" s="603"/>
      <c r="BN631" s="603"/>
      <c r="BO631" s="603"/>
      <c r="BP631" s="603"/>
      <c r="BQ631" s="603"/>
      <c r="BR631" s="603"/>
      <c r="BS631" s="603"/>
      <c r="BT631" s="603"/>
      <c r="BU631" s="603"/>
      <c r="BV631" s="603"/>
      <c r="BW631" s="603"/>
      <c r="BX631" s="603"/>
      <c r="BY631" s="603"/>
      <c r="BZ631" s="603"/>
      <c r="CA631" s="603"/>
      <c r="CB631" s="603"/>
      <c r="CC631" s="603"/>
      <c r="CD631" s="603"/>
      <c r="CE631" s="603"/>
      <c r="CF631" s="603"/>
      <c r="CG631" s="603"/>
      <c r="CH631" s="603"/>
      <c r="CI631" s="603"/>
      <c r="CJ631" s="603"/>
      <c r="CK631" s="603"/>
    </row>
    <row r="632" spans="1:89" ht="14.25">
      <c r="A632" s="656" t="str">
        <f t="shared" si="96"/>
        <v>31_2_280621_V_p_sp.sc</v>
      </c>
      <c r="B632" s="675" t="s">
        <v>5736</v>
      </c>
      <c r="C632" s="675" t="s">
        <v>5737</v>
      </c>
      <c r="D632" s="674">
        <v>31</v>
      </c>
      <c r="E632" s="674">
        <v>2</v>
      </c>
      <c r="F632" s="674" t="s">
        <v>5827</v>
      </c>
      <c r="G632" s="674" t="s">
        <v>5719</v>
      </c>
      <c r="H632" s="674">
        <v>2021</v>
      </c>
      <c r="I632" s="675" t="s">
        <v>5729</v>
      </c>
      <c r="J632" s="675" t="str">
        <f t="shared" si="107"/>
        <v>V_p</v>
      </c>
      <c r="K632" s="673" t="s">
        <v>5738</v>
      </c>
      <c r="L632" s="675" t="s">
        <v>5723</v>
      </c>
      <c r="M632" s="675" t="s">
        <v>476</v>
      </c>
      <c r="N632" s="661">
        <f>19+1+1+4+10+20+41</f>
        <v>96</v>
      </c>
      <c r="O632" s="603"/>
      <c r="P632" s="662" t="s">
        <v>509</v>
      </c>
      <c r="Q632" s="376" t="s">
        <v>510</v>
      </c>
      <c r="R632" s="596" t="s">
        <v>2422</v>
      </c>
      <c r="S632" s="596">
        <v>41</v>
      </c>
      <c r="T632" s="596">
        <v>41</v>
      </c>
      <c r="U632" s="596">
        <v>0</v>
      </c>
      <c r="V632" s="376">
        <v>0</v>
      </c>
      <c r="W632" s="603"/>
      <c r="X632" s="668">
        <v>240425</v>
      </c>
      <c r="Y632" s="376" t="s">
        <v>78</v>
      </c>
      <c r="Z632" s="596" t="s">
        <v>6502</v>
      </c>
      <c r="AA632" s="766"/>
      <c r="AB632" s="727" t="str">
        <f t="shared" si="97"/>
        <v>Unique</v>
      </c>
      <c r="AC632" s="603"/>
      <c r="AD632" s="603"/>
      <c r="AE632" s="603"/>
      <c r="AF632" s="603"/>
      <c r="AG632" s="603"/>
      <c r="AH632" s="603"/>
      <c r="AI632" s="603"/>
      <c r="AJ632" s="603"/>
      <c r="AK632" s="603"/>
      <c r="AL632" s="603"/>
      <c r="AM632" s="603"/>
      <c r="AN632" s="603"/>
      <c r="AO632" s="603"/>
      <c r="AP632" s="603"/>
      <c r="AQ632" s="603"/>
      <c r="AR632" s="603"/>
      <c r="AS632" s="603"/>
      <c r="AT632" s="603"/>
      <c r="AU632" s="603"/>
      <c r="AV632" s="603"/>
      <c r="AW632" s="603"/>
      <c r="AX632" s="603"/>
      <c r="AY632" s="603"/>
      <c r="AZ632" s="603"/>
      <c r="BA632" s="603"/>
      <c r="BB632" s="603"/>
      <c r="BC632" s="603"/>
      <c r="BD632" s="603"/>
      <c r="BE632" s="603"/>
      <c r="BF632" s="603"/>
      <c r="BG632" s="603"/>
      <c r="BH632" s="603"/>
      <c r="BI632" s="603"/>
      <c r="BJ632" s="603"/>
      <c r="BK632" s="603"/>
      <c r="BL632" s="603"/>
      <c r="BM632" s="603"/>
      <c r="BN632" s="603"/>
      <c r="BO632" s="603"/>
      <c r="BP632" s="603"/>
      <c r="BQ632" s="603"/>
      <c r="BR632" s="603"/>
      <c r="BS632" s="603"/>
      <c r="BT632" s="603"/>
      <c r="BU632" s="603"/>
      <c r="BV632" s="603"/>
      <c r="BW632" s="603"/>
      <c r="BX632" s="603"/>
      <c r="BY632" s="603"/>
      <c r="BZ632" s="603"/>
      <c r="CA632" s="603"/>
      <c r="CB632" s="603"/>
      <c r="CC632" s="603"/>
      <c r="CD632" s="603"/>
      <c r="CE632" s="603"/>
      <c r="CF632" s="603"/>
      <c r="CG632" s="603"/>
      <c r="CH632" s="603"/>
      <c r="CI632" s="603"/>
      <c r="CJ632" s="603"/>
      <c r="CK632" s="603"/>
    </row>
    <row r="633" spans="1:89" ht="14.25">
      <c r="A633" s="656" t="str">
        <f t="shared" si="96"/>
        <v>14_1_170723_HAM_p_sy.pi</v>
      </c>
      <c r="B633" s="659" t="s">
        <v>6503</v>
      </c>
      <c r="C633" s="659" t="s">
        <v>6504</v>
      </c>
      <c r="D633" s="658">
        <v>14</v>
      </c>
      <c r="E633" s="658">
        <v>1</v>
      </c>
      <c r="F633" s="658" t="s">
        <v>6342</v>
      </c>
      <c r="G633" s="658" t="s">
        <v>6343</v>
      </c>
      <c r="H633" s="658">
        <v>2023</v>
      </c>
      <c r="I633" s="659" t="s">
        <v>5729</v>
      </c>
      <c r="J633" s="659" t="s">
        <v>6505</v>
      </c>
      <c r="K633" s="659" t="s">
        <v>6506</v>
      </c>
      <c r="L633" s="659" t="s">
        <v>5723</v>
      </c>
      <c r="M633" s="659" t="s">
        <v>2422</v>
      </c>
      <c r="N633" s="661">
        <f t="shared" ref="N633:N637" si="108">50+50+50+42</f>
        <v>192</v>
      </c>
      <c r="O633" s="370"/>
      <c r="P633" s="356" t="s">
        <v>176</v>
      </c>
      <c r="Q633" s="376" t="s">
        <v>177</v>
      </c>
      <c r="R633" s="376" t="s">
        <v>4513</v>
      </c>
      <c r="S633" s="376">
        <v>2</v>
      </c>
      <c r="T633" s="376">
        <v>0</v>
      </c>
      <c r="U633" s="376">
        <v>2</v>
      </c>
      <c r="V633" s="376">
        <v>0</v>
      </c>
      <c r="W633" s="370"/>
      <c r="X633" s="663">
        <v>230425</v>
      </c>
      <c r="Y633" s="376" t="s">
        <v>78</v>
      </c>
      <c r="Z633" s="596" t="s">
        <v>6507</v>
      </c>
      <c r="AA633" s="766"/>
      <c r="AB633" s="727" t="str">
        <f t="shared" si="97"/>
        <v>Unique</v>
      </c>
      <c r="AC633" s="603"/>
      <c r="AD633" s="603"/>
      <c r="AE633" s="603"/>
      <c r="AF633" s="603"/>
      <c r="AG633" s="603"/>
      <c r="AH633" s="603"/>
      <c r="AI633" s="603"/>
      <c r="AJ633" s="603"/>
      <c r="AK633" s="603"/>
      <c r="AL633" s="603"/>
      <c r="AM633" s="603"/>
      <c r="AN633" s="603"/>
      <c r="AO633" s="603"/>
      <c r="AP633" s="603"/>
      <c r="AQ633" s="603"/>
      <c r="AR633" s="603"/>
      <c r="AS633" s="603"/>
      <c r="AT633" s="603"/>
      <c r="AU633" s="603"/>
      <c r="AV633" s="603"/>
      <c r="AW633" s="603"/>
      <c r="AX633" s="603"/>
      <c r="AY633" s="603"/>
      <c r="AZ633" s="603"/>
      <c r="BA633" s="603"/>
      <c r="BB633" s="603"/>
      <c r="BC633" s="603"/>
      <c r="BD633" s="603"/>
      <c r="BE633" s="603"/>
      <c r="BF633" s="603"/>
      <c r="BG633" s="603"/>
      <c r="BH633" s="603"/>
      <c r="BI633" s="603"/>
      <c r="BJ633" s="603"/>
      <c r="BK633" s="603"/>
      <c r="BL633" s="603"/>
      <c r="BM633" s="603"/>
      <c r="BN633" s="603"/>
      <c r="BO633" s="603"/>
      <c r="BP633" s="603"/>
      <c r="BQ633" s="603"/>
      <c r="BR633" s="603"/>
      <c r="BS633" s="603"/>
      <c r="BT633" s="603"/>
      <c r="BU633" s="603"/>
      <c r="BV633" s="603"/>
      <c r="BW633" s="603"/>
      <c r="BX633" s="603"/>
      <c r="BY633" s="603"/>
      <c r="BZ633" s="603"/>
      <c r="CA633" s="603"/>
      <c r="CB633" s="603"/>
      <c r="CC633" s="603"/>
      <c r="CD633" s="603"/>
      <c r="CE633" s="603"/>
      <c r="CF633" s="603"/>
      <c r="CG633" s="603"/>
      <c r="CH633" s="603"/>
      <c r="CI633" s="603"/>
      <c r="CJ633" s="603"/>
      <c r="CK633" s="603"/>
    </row>
    <row r="634" spans="1:89" ht="14.25">
      <c r="A634" s="656" t="str">
        <f t="shared" si="96"/>
        <v>14_1_170723_HAM_p_ch.bi</v>
      </c>
      <c r="B634" s="659" t="s">
        <v>6503</v>
      </c>
      <c r="C634" s="659" t="s">
        <v>6504</v>
      </c>
      <c r="D634" s="658">
        <v>14</v>
      </c>
      <c r="E634" s="658">
        <v>1</v>
      </c>
      <c r="F634" s="658" t="s">
        <v>6342</v>
      </c>
      <c r="G634" s="658" t="s">
        <v>6343</v>
      </c>
      <c r="H634" s="658">
        <v>2023</v>
      </c>
      <c r="I634" s="659" t="s">
        <v>5729</v>
      </c>
      <c r="J634" s="659" t="s">
        <v>6505</v>
      </c>
      <c r="K634" s="659" t="s">
        <v>6506</v>
      </c>
      <c r="L634" s="659" t="s">
        <v>5723</v>
      </c>
      <c r="M634" s="659" t="s">
        <v>2422</v>
      </c>
      <c r="N634" s="661">
        <f t="shared" si="108"/>
        <v>192</v>
      </c>
      <c r="O634" s="370"/>
      <c r="P634" s="356" t="s">
        <v>287</v>
      </c>
      <c r="Q634" s="376" t="s">
        <v>288</v>
      </c>
      <c r="R634" s="376" t="s">
        <v>4513</v>
      </c>
      <c r="S634" s="376">
        <v>2</v>
      </c>
      <c r="T634" s="376">
        <v>0</v>
      </c>
      <c r="U634" s="376">
        <v>2</v>
      </c>
      <c r="V634" s="376">
        <v>0</v>
      </c>
      <c r="W634" s="370"/>
      <c r="X634" s="663">
        <v>230425</v>
      </c>
      <c r="Y634" s="376" t="s">
        <v>78</v>
      </c>
      <c r="Z634" s="596" t="s">
        <v>6508</v>
      </c>
      <c r="AA634" s="766"/>
      <c r="AB634" s="727" t="str">
        <f t="shared" si="97"/>
        <v>Unique</v>
      </c>
      <c r="AC634" s="603"/>
      <c r="AD634" s="603"/>
      <c r="AE634" s="603"/>
      <c r="AF634" s="603"/>
      <c r="AG634" s="603"/>
      <c r="AH634" s="603"/>
      <c r="AI634" s="603"/>
      <c r="AJ634" s="603"/>
      <c r="AK634" s="603"/>
      <c r="AL634" s="603"/>
      <c r="AM634" s="603"/>
      <c r="AN634" s="603"/>
      <c r="AO634" s="603"/>
      <c r="AP634" s="603"/>
      <c r="AQ634" s="603"/>
      <c r="AR634" s="603"/>
      <c r="AS634" s="603"/>
      <c r="AT634" s="603"/>
      <c r="AU634" s="603"/>
      <c r="AV634" s="603"/>
      <c r="AW634" s="603"/>
      <c r="AX634" s="603"/>
      <c r="AY634" s="603"/>
      <c r="AZ634" s="603"/>
      <c r="BA634" s="603"/>
      <c r="BB634" s="603"/>
      <c r="BC634" s="603"/>
      <c r="BD634" s="603"/>
      <c r="BE634" s="603"/>
      <c r="BF634" s="603"/>
      <c r="BG634" s="603"/>
      <c r="BH634" s="603"/>
      <c r="BI634" s="603"/>
      <c r="BJ634" s="603"/>
      <c r="BK634" s="603"/>
      <c r="BL634" s="603"/>
      <c r="BM634" s="603"/>
      <c r="BN634" s="603"/>
      <c r="BO634" s="603"/>
      <c r="BP634" s="603"/>
      <c r="BQ634" s="603"/>
      <c r="BR634" s="603"/>
      <c r="BS634" s="603"/>
      <c r="BT634" s="603"/>
      <c r="BU634" s="603"/>
      <c r="BV634" s="603"/>
      <c r="BW634" s="603"/>
      <c r="BX634" s="603"/>
      <c r="BY634" s="603"/>
      <c r="BZ634" s="603"/>
      <c r="CA634" s="603"/>
      <c r="CB634" s="603"/>
      <c r="CC634" s="603"/>
      <c r="CD634" s="603"/>
      <c r="CE634" s="603"/>
      <c r="CF634" s="603"/>
      <c r="CG634" s="603"/>
      <c r="CH634" s="603"/>
      <c r="CI634" s="603"/>
      <c r="CJ634" s="603"/>
      <c r="CK634" s="603"/>
    </row>
    <row r="635" spans="1:89" ht="14.25">
      <c r="A635" s="656" t="str">
        <f t="shared" si="96"/>
        <v>14_1_170723_HAM_p_ep.ba</v>
      </c>
      <c r="B635" s="659" t="s">
        <v>6503</v>
      </c>
      <c r="C635" s="659" t="s">
        <v>6504</v>
      </c>
      <c r="D635" s="658">
        <v>14</v>
      </c>
      <c r="E635" s="658">
        <v>1</v>
      </c>
      <c r="F635" s="658" t="s">
        <v>6342</v>
      </c>
      <c r="G635" s="658" t="s">
        <v>6343</v>
      </c>
      <c r="H635" s="658">
        <v>2023</v>
      </c>
      <c r="I635" s="659" t="s">
        <v>5729</v>
      </c>
      <c r="J635" s="659" t="s">
        <v>6505</v>
      </c>
      <c r="K635" s="659" t="s">
        <v>6506</v>
      </c>
      <c r="L635" s="659" t="s">
        <v>5723</v>
      </c>
      <c r="M635" s="659" t="s">
        <v>2422</v>
      </c>
      <c r="N635" s="661">
        <f t="shared" si="108"/>
        <v>192</v>
      </c>
      <c r="O635" s="370"/>
      <c r="P635" s="356" t="s">
        <v>84</v>
      </c>
      <c r="Q635" s="376" t="s">
        <v>85</v>
      </c>
      <c r="R635" s="376" t="s">
        <v>4513</v>
      </c>
      <c r="S635" s="376">
        <v>12</v>
      </c>
      <c r="T635" s="376">
        <v>5</v>
      </c>
      <c r="U635" s="376">
        <v>7</v>
      </c>
      <c r="V635" s="376">
        <v>0</v>
      </c>
      <c r="W635" s="370"/>
      <c r="X635" s="663">
        <v>230425</v>
      </c>
      <c r="Y635" s="376" t="s">
        <v>78</v>
      </c>
      <c r="Z635" s="596" t="s">
        <v>6509</v>
      </c>
      <c r="AA635" s="766"/>
      <c r="AB635" s="727" t="str">
        <f t="shared" si="97"/>
        <v>Unique</v>
      </c>
      <c r="AC635" s="603"/>
      <c r="AD635" s="603"/>
      <c r="AE635" s="603"/>
      <c r="AF635" s="603"/>
      <c r="AG635" s="603"/>
      <c r="AH635" s="603"/>
      <c r="AI635" s="603"/>
      <c r="AJ635" s="603"/>
      <c r="AK635" s="603"/>
      <c r="AL635" s="603"/>
      <c r="AM635" s="603"/>
      <c r="AN635" s="603"/>
      <c r="AO635" s="603"/>
      <c r="AP635" s="603"/>
      <c r="AQ635" s="603"/>
      <c r="AR635" s="603"/>
      <c r="AS635" s="603"/>
      <c r="AT635" s="603"/>
      <c r="AU635" s="603"/>
      <c r="AV635" s="603"/>
      <c r="AW635" s="603"/>
      <c r="AX635" s="603"/>
      <c r="AY635" s="603"/>
      <c r="AZ635" s="603"/>
      <c r="BA635" s="603"/>
      <c r="BB635" s="603"/>
      <c r="BC635" s="603"/>
      <c r="BD635" s="603"/>
      <c r="BE635" s="603"/>
      <c r="BF635" s="603"/>
      <c r="BG635" s="603"/>
      <c r="BH635" s="603"/>
      <c r="BI635" s="603"/>
      <c r="BJ635" s="603"/>
      <c r="BK635" s="603"/>
      <c r="BL635" s="603"/>
      <c r="BM635" s="603"/>
      <c r="BN635" s="603"/>
      <c r="BO635" s="603"/>
      <c r="BP635" s="603"/>
      <c r="BQ635" s="603"/>
      <c r="BR635" s="603"/>
      <c r="BS635" s="603"/>
      <c r="BT635" s="603"/>
      <c r="BU635" s="603"/>
      <c r="BV635" s="603"/>
      <c r="BW635" s="603"/>
      <c r="BX635" s="603"/>
      <c r="BY635" s="603"/>
      <c r="BZ635" s="603"/>
      <c r="CA635" s="603"/>
      <c r="CB635" s="603"/>
      <c r="CC635" s="603"/>
      <c r="CD635" s="603"/>
      <c r="CE635" s="603"/>
      <c r="CF635" s="603"/>
      <c r="CG635" s="603"/>
      <c r="CH635" s="603"/>
      <c r="CI635" s="603"/>
      <c r="CJ635" s="603"/>
      <c r="CK635" s="603"/>
    </row>
    <row r="636" spans="1:89" ht="14.25">
      <c r="A636" s="656" t="str">
        <f t="shared" si="96"/>
        <v>14_1_170723_HAM_p_sp.sc</v>
      </c>
      <c r="B636" s="659" t="s">
        <v>6503</v>
      </c>
      <c r="C636" s="659" t="s">
        <v>6504</v>
      </c>
      <c r="D636" s="658">
        <v>14</v>
      </c>
      <c r="E636" s="658">
        <v>1</v>
      </c>
      <c r="F636" s="658" t="s">
        <v>6342</v>
      </c>
      <c r="G636" s="658" t="s">
        <v>6343</v>
      </c>
      <c r="H636" s="658">
        <v>2023</v>
      </c>
      <c r="I636" s="659" t="s">
        <v>5729</v>
      </c>
      <c r="J636" s="659" t="s">
        <v>6505</v>
      </c>
      <c r="K636" s="659" t="s">
        <v>6506</v>
      </c>
      <c r="L636" s="659" t="s">
        <v>5723</v>
      </c>
      <c r="M636" s="659" t="s">
        <v>2422</v>
      </c>
      <c r="N636" s="661">
        <f t="shared" si="108"/>
        <v>192</v>
      </c>
      <c r="O636" s="370"/>
      <c r="P636" s="356" t="s">
        <v>509</v>
      </c>
      <c r="Q636" s="376" t="s">
        <v>510</v>
      </c>
      <c r="R636" s="376" t="s">
        <v>4513</v>
      </c>
      <c r="S636" s="376">
        <v>45</v>
      </c>
      <c r="T636" s="376">
        <v>45</v>
      </c>
      <c r="U636" s="376">
        <v>0</v>
      </c>
      <c r="V636" s="376">
        <v>0</v>
      </c>
      <c r="W636" s="370"/>
      <c r="X636" s="663">
        <v>230425</v>
      </c>
      <c r="Y636" s="376" t="s">
        <v>78</v>
      </c>
      <c r="Z636" s="596" t="s">
        <v>6510</v>
      </c>
      <c r="AA636" s="766"/>
      <c r="AB636" s="727" t="str">
        <f t="shared" si="97"/>
        <v>Unique</v>
      </c>
      <c r="AC636" s="603"/>
      <c r="AD636" s="603"/>
      <c r="AE636" s="603"/>
      <c r="AF636" s="603"/>
      <c r="AG636" s="603"/>
      <c r="AH636" s="603"/>
      <c r="AI636" s="603"/>
      <c r="AJ636" s="603"/>
      <c r="AK636" s="603"/>
      <c r="AL636" s="603"/>
      <c r="AM636" s="603"/>
      <c r="AN636" s="603"/>
      <c r="AO636" s="603"/>
      <c r="AP636" s="603"/>
      <c r="AQ636" s="603"/>
      <c r="AR636" s="603"/>
      <c r="AS636" s="603"/>
      <c r="AT636" s="603"/>
      <c r="AU636" s="603"/>
      <c r="AV636" s="603"/>
      <c r="AW636" s="603"/>
      <c r="AX636" s="603"/>
      <c r="AY636" s="603"/>
      <c r="AZ636" s="603"/>
      <c r="BA636" s="603"/>
      <c r="BB636" s="603"/>
      <c r="BC636" s="603"/>
      <c r="BD636" s="603"/>
      <c r="BE636" s="603"/>
      <c r="BF636" s="603"/>
      <c r="BG636" s="603"/>
      <c r="BH636" s="603"/>
      <c r="BI636" s="603"/>
      <c r="BJ636" s="603"/>
      <c r="BK636" s="603"/>
      <c r="BL636" s="603"/>
      <c r="BM636" s="603"/>
      <c r="BN636" s="603"/>
      <c r="BO636" s="603"/>
      <c r="BP636" s="603"/>
      <c r="BQ636" s="603"/>
      <c r="BR636" s="603"/>
      <c r="BS636" s="603"/>
      <c r="BT636" s="603"/>
      <c r="BU636" s="603"/>
      <c r="BV636" s="603"/>
      <c r="BW636" s="603"/>
      <c r="BX636" s="603"/>
      <c r="BY636" s="603"/>
      <c r="BZ636" s="603"/>
      <c r="CA636" s="603"/>
      <c r="CB636" s="603"/>
      <c r="CC636" s="603"/>
      <c r="CD636" s="603"/>
      <c r="CE636" s="603"/>
      <c r="CF636" s="603"/>
      <c r="CG636" s="603"/>
      <c r="CH636" s="603"/>
      <c r="CI636" s="603"/>
      <c r="CJ636" s="603"/>
      <c r="CK636" s="603"/>
    </row>
    <row r="637" spans="1:89" ht="14.25">
      <c r="A637" s="656" t="str">
        <f t="shared" si="96"/>
        <v>14_1_170723_HAM_p_sp</v>
      </c>
      <c r="B637" s="659" t="s">
        <v>6503</v>
      </c>
      <c r="C637" s="659" t="s">
        <v>6504</v>
      </c>
      <c r="D637" s="658">
        <v>14</v>
      </c>
      <c r="E637" s="658">
        <v>1</v>
      </c>
      <c r="F637" s="658" t="s">
        <v>6342</v>
      </c>
      <c r="G637" s="658" t="s">
        <v>6343</v>
      </c>
      <c r="H637" s="658">
        <v>2023</v>
      </c>
      <c r="I637" s="659" t="s">
        <v>5729</v>
      </c>
      <c r="J637" s="659" t="s">
        <v>6505</v>
      </c>
      <c r="K637" s="659" t="s">
        <v>6506</v>
      </c>
      <c r="L637" s="659" t="s">
        <v>5723</v>
      </c>
      <c r="M637" s="659" t="s">
        <v>2422</v>
      </c>
      <c r="N637" s="661">
        <f t="shared" si="108"/>
        <v>192</v>
      </c>
      <c r="O637" s="370"/>
      <c r="P637" s="356" t="s">
        <v>4293</v>
      </c>
      <c r="Q637" s="376" t="s">
        <v>1164</v>
      </c>
      <c r="R637" s="376" t="s">
        <v>4513</v>
      </c>
      <c r="S637" s="376">
        <v>52</v>
      </c>
      <c r="T637" s="376">
        <v>0</v>
      </c>
      <c r="U637" s="376">
        <v>52</v>
      </c>
      <c r="V637" s="376">
        <v>0</v>
      </c>
      <c r="W637" s="370"/>
      <c r="X637" s="663">
        <v>230425</v>
      </c>
      <c r="Y637" s="376" t="s">
        <v>78</v>
      </c>
      <c r="Z637" s="596" t="s">
        <v>6511</v>
      </c>
      <c r="AA637" s="766"/>
      <c r="AB637" s="727" t="str">
        <f t="shared" si="97"/>
        <v>Unique</v>
      </c>
      <c r="AC637" s="603"/>
      <c r="AD637" s="603"/>
      <c r="AE637" s="603"/>
      <c r="AF637" s="603"/>
      <c r="AG637" s="603"/>
      <c r="AH637" s="603"/>
      <c r="AI637" s="603"/>
      <c r="AJ637" s="603"/>
      <c r="AK637" s="603"/>
      <c r="AL637" s="603"/>
      <c r="AM637" s="603"/>
      <c r="AN637" s="603"/>
      <c r="AO637" s="603"/>
      <c r="AP637" s="603"/>
      <c r="AQ637" s="603"/>
      <c r="AR637" s="603"/>
      <c r="AS637" s="603"/>
      <c r="AT637" s="603"/>
      <c r="AU637" s="603"/>
      <c r="AV637" s="603"/>
      <c r="AW637" s="603"/>
      <c r="AX637" s="603"/>
      <c r="AY637" s="603"/>
      <c r="AZ637" s="603"/>
      <c r="BA637" s="603"/>
      <c r="BB637" s="603"/>
      <c r="BC637" s="603"/>
      <c r="BD637" s="603"/>
      <c r="BE637" s="603"/>
      <c r="BF637" s="603"/>
      <c r="BG637" s="603"/>
      <c r="BH637" s="603"/>
      <c r="BI637" s="603"/>
      <c r="BJ637" s="603"/>
      <c r="BK637" s="603"/>
      <c r="BL637" s="603"/>
      <c r="BM637" s="603"/>
      <c r="BN637" s="603"/>
      <c r="BO637" s="603"/>
      <c r="BP637" s="603"/>
      <c r="BQ637" s="603"/>
      <c r="BR637" s="603"/>
      <c r="BS637" s="603"/>
      <c r="BT637" s="603"/>
      <c r="BU637" s="603"/>
      <c r="BV637" s="603"/>
      <c r="BW637" s="603"/>
      <c r="BX637" s="603"/>
      <c r="BY637" s="603"/>
      <c r="BZ637" s="603"/>
      <c r="CA637" s="603"/>
      <c r="CB637" s="603"/>
      <c r="CC637" s="603"/>
      <c r="CD637" s="603"/>
      <c r="CE637" s="603"/>
      <c r="CF637" s="603"/>
      <c r="CG637" s="603"/>
      <c r="CH637" s="603"/>
      <c r="CI637" s="603"/>
      <c r="CJ637" s="603"/>
      <c r="CK637" s="603"/>
    </row>
    <row r="638" spans="1:89" ht="14.25">
      <c r="A638" s="656" t="str">
        <f t="shared" si="96"/>
        <v>21_1_170723_Erp_p_ch.ca</v>
      </c>
      <c r="B638" s="712" t="s">
        <v>6128</v>
      </c>
      <c r="C638" s="712" t="s">
        <v>6129</v>
      </c>
      <c r="D638" s="711">
        <v>21</v>
      </c>
      <c r="E638" s="711">
        <v>1</v>
      </c>
      <c r="F638" s="711" t="s">
        <v>6342</v>
      </c>
      <c r="G638" s="711" t="s">
        <v>6343</v>
      </c>
      <c r="H638" s="711">
        <v>2023</v>
      </c>
      <c r="I638" s="712" t="s">
        <v>6326</v>
      </c>
      <c r="J638" s="712" t="s">
        <v>6130</v>
      </c>
      <c r="K638" s="712"/>
      <c r="L638" s="712" t="s">
        <v>5723</v>
      </c>
      <c r="M638" s="712" t="s">
        <v>2422</v>
      </c>
      <c r="N638" s="661">
        <f>100+100+100+81</f>
        <v>381</v>
      </c>
      <c r="O638" s="370"/>
      <c r="P638" s="662" t="s">
        <v>925</v>
      </c>
      <c r="Q638" s="376" t="s">
        <v>926</v>
      </c>
      <c r="R638" s="376" t="s">
        <v>100</v>
      </c>
      <c r="S638" s="376">
        <v>2</v>
      </c>
      <c r="T638" s="376">
        <v>0</v>
      </c>
      <c r="U638" s="376">
        <v>2</v>
      </c>
      <c r="V638" s="376">
        <v>0</v>
      </c>
      <c r="W638" s="370"/>
      <c r="X638" s="663">
        <v>250425</v>
      </c>
      <c r="Y638" s="376" t="s">
        <v>78</v>
      </c>
      <c r="Z638" s="596" t="s">
        <v>6512</v>
      </c>
      <c r="AA638" s="766"/>
      <c r="AB638" s="727" t="str">
        <f t="shared" si="97"/>
        <v>Unique</v>
      </c>
      <c r="AC638" s="603"/>
      <c r="AD638" s="603"/>
      <c r="AE638" s="603"/>
      <c r="AF638" s="603"/>
      <c r="AG638" s="603"/>
      <c r="AH638" s="603"/>
      <c r="AI638" s="603"/>
      <c r="AJ638" s="603"/>
      <c r="AK638" s="603"/>
      <c r="AL638" s="603"/>
      <c r="AM638" s="603"/>
      <c r="AN638" s="603"/>
      <c r="AO638" s="603"/>
      <c r="AP638" s="603"/>
      <c r="AQ638" s="603"/>
      <c r="AR638" s="603"/>
      <c r="AS638" s="603"/>
      <c r="AT638" s="603"/>
      <c r="AU638" s="603"/>
      <c r="AV638" s="603"/>
      <c r="AW638" s="603"/>
      <c r="AX638" s="603"/>
      <c r="AY638" s="603"/>
      <c r="AZ638" s="603"/>
      <c r="BA638" s="603"/>
      <c r="BB638" s="603"/>
      <c r="BC638" s="603"/>
      <c r="BD638" s="603"/>
      <c r="BE638" s="603"/>
      <c r="BF638" s="603"/>
      <c r="BG638" s="603"/>
      <c r="BH638" s="603"/>
      <c r="BI638" s="603"/>
      <c r="BJ638" s="603"/>
      <c r="BK638" s="603"/>
      <c r="BL638" s="603"/>
      <c r="BM638" s="603"/>
      <c r="BN638" s="603"/>
      <c r="BO638" s="603"/>
      <c r="BP638" s="603"/>
      <c r="BQ638" s="603"/>
      <c r="BR638" s="603"/>
      <c r="BS638" s="603"/>
      <c r="BT638" s="603"/>
      <c r="BU638" s="603"/>
      <c r="BV638" s="603"/>
      <c r="BW638" s="603"/>
      <c r="BX638" s="603"/>
      <c r="BY638" s="603"/>
      <c r="BZ638" s="603"/>
      <c r="CA638" s="603"/>
      <c r="CB638" s="603"/>
      <c r="CC638" s="603"/>
      <c r="CD638" s="603"/>
      <c r="CE638" s="603"/>
      <c r="CF638" s="603"/>
      <c r="CG638" s="603"/>
      <c r="CH638" s="603"/>
      <c r="CI638" s="603"/>
      <c r="CJ638" s="603"/>
      <c r="CK638" s="603"/>
    </row>
    <row r="639" spans="1:89" ht="14.25">
      <c r="A639" s="656" t="str">
        <f t="shared" si="96"/>
        <v>27_1_170723_W_p_ep.ba</v>
      </c>
      <c r="B639" s="715" t="s">
        <v>6135</v>
      </c>
      <c r="C639" s="715" t="s">
        <v>6136</v>
      </c>
      <c r="D639" s="713">
        <v>27</v>
      </c>
      <c r="E639" s="713">
        <v>1</v>
      </c>
      <c r="F639" s="713" t="s">
        <v>6342</v>
      </c>
      <c r="G639" s="713" t="s">
        <v>6343</v>
      </c>
      <c r="H639" s="713">
        <v>2023</v>
      </c>
      <c r="I639" s="715" t="s">
        <v>6326</v>
      </c>
      <c r="J639" s="715" t="s">
        <v>6137</v>
      </c>
      <c r="K639" s="715"/>
      <c r="L639" s="715" t="s">
        <v>5723</v>
      </c>
      <c r="M639" s="715" t="s">
        <v>2422</v>
      </c>
      <c r="N639" s="661">
        <f t="shared" ref="N639:N643" si="109">100+100+100</f>
        <v>300</v>
      </c>
      <c r="O639" s="370"/>
      <c r="P639" s="662" t="s">
        <v>84</v>
      </c>
      <c r="Q639" s="376" t="s">
        <v>85</v>
      </c>
      <c r="R639" s="376" t="s">
        <v>4513</v>
      </c>
      <c r="S639" s="376">
        <v>10</v>
      </c>
      <c r="T639" s="376">
        <v>1</v>
      </c>
      <c r="U639" s="376">
        <v>9</v>
      </c>
      <c r="V639" s="376">
        <v>0</v>
      </c>
      <c r="W639" s="370"/>
      <c r="X639" s="663">
        <v>250425</v>
      </c>
      <c r="Y639" s="376" t="s">
        <v>78</v>
      </c>
      <c r="Z639" s="596" t="s">
        <v>6513</v>
      </c>
      <c r="AA639" s="766"/>
      <c r="AB639" s="727" t="str">
        <f t="shared" si="97"/>
        <v>Unique</v>
      </c>
      <c r="AC639" s="603"/>
      <c r="AD639" s="603"/>
      <c r="AE639" s="603"/>
      <c r="AF639" s="603"/>
      <c r="AG639" s="603"/>
      <c r="AH639" s="603"/>
      <c r="AI639" s="603"/>
      <c r="AJ639" s="603"/>
      <c r="AK639" s="603"/>
      <c r="AL639" s="603"/>
      <c r="AM639" s="603"/>
      <c r="AN639" s="603"/>
      <c r="AO639" s="603"/>
      <c r="AP639" s="603"/>
      <c r="AQ639" s="603"/>
      <c r="AR639" s="603"/>
      <c r="AS639" s="603"/>
      <c r="AT639" s="603"/>
      <c r="AU639" s="603"/>
      <c r="AV639" s="603"/>
      <c r="AW639" s="603"/>
      <c r="AX639" s="603"/>
      <c r="AY639" s="603"/>
      <c r="AZ639" s="603"/>
      <c r="BA639" s="603"/>
      <c r="BB639" s="603"/>
      <c r="BC639" s="603"/>
      <c r="BD639" s="603"/>
      <c r="BE639" s="603"/>
      <c r="BF639" s="603"/>
      <c r="BG639" s="603"/>
      <c r="BH639" s="603"/>
      <c r="BI639" s="603"/>
      <c r="BJ639" s="603"/>
      <c r="BK639" s="603"/>
      <c r="BL639" s="603"/>
      <c r="BM639" s="603"/>
      <c r="BN639" s="603"/>
      <c r="BO639" s="603"/>
      <c r="BP639" s="603"/>
      <c r="BQ639" s="603"/>
      <c r="BR639" s="603"/>
      <c r="BS639" s="603"/>
      <c r="BT639" s="603"/>
      <c r="BU639" s="603"/>
      <c r="BV639" s="603"/>
      <c r="BW639" s="603"/>
      <c r="BX639" s="603"/>
      <c r="BY639" s="603"/>
      <c r="BZ639" s="603"/>
      <c r="CA639" s="603"/>
      <c r="CB639" s="603"/>
      <c r="CC639" s="603"/>
      <c r="CD639" s="603"/>
      <c r="CE639" s="603"/>
      <c r="CF639" s="603"/>
      <c r="CG639" s="603"/>
      <c r="CH639" s="603"/>
      <c r="CI639" s="603"/>
      <c r="CJ639" s="603"/>
      <c r="CK639" s="603"/>
    </row>
    <row r="640" spans="1:89" ht="14.25">
      <c r="A640" s="656" t="str">
        <f t="shared" si="96"/>
        <v>27_1_170723_W_p_sy.pi</v>
      </c>
      <c r="B640" s="715" t="s">
        <v>6135</v>
      </c>
      <c r="C640" s="715" t="s">
        <v>6136</v>
      </c>
      <c r="D640" s="713">
        <v>27</v>
      </c>
      <c r="E640" s="713">
        <v>1</v>
      </c>
      <c r="F640" s="713" t="s">
        <v>6342</v>
      </c>
      <c r="G640" s="713" t="s">
        <v>6343</v>
      </c>
      <c r="H640" s="713">
        <v>2023</v>
      </c>
      <c r="I640" s="715" t="s">
        <v>6326</v>
      </c>
      <c r="J640" s="715" t="s">
        <v>6137</v>
      </c>
      <c r="K640" s="715"/>
      <c r="L640" s="715" t="s">
        <v>5723</v>
      </c>
      <c r="M640" s="715" t="s">
        <v>2422</v>
      </c>
      <c r="N640" s="661">
        <f t="shared" si="109"/>
        <v>300</v>
      </c>
      <c r="O640" s="370"/>
      <c r="P640" s="662" t="s">
        <v>176</v>
      </c>
      <c r="Q640" s="376" t="s">
        <v>177</v>
      </c>
      <c r="R640" s="376" t="s">
        <v>4513</v>
      </c>
      <c r="S640" s="376">
        <v>6</v>
      </c>
      <c r="T640" s="376">
        <v>1</v>
      </c>
      <c r="U640" s="376">
        <v>5</v>
      </c>
      <c r="V640" s="376">
        <v>0</v>
      </c>
      <c r="W640" s="370"/>
      <c r="X640" s="663">
        <v>250425</v>
      </c>
      <c r="Y640" s="376" t="s">
        <v>78</v>
      </c>
      <c r="Z640" s="596" t="s">
        <v>6514</v>
      </c>
      <c r="AA640" s="766"/>
      <c r="AB640" s="727" t="str">
        <f t="shared" si="97"/>
        <v>Unique</v>
      </c>
      <c r="AC640" s="603"/>
      <c r="AD640" s="603"/>
      <c r="AE640" s="603"/>
      <c r="AF640" s="603"/>
      <c r="AG640" s="603"/>
      <c r="AH640" s="603"/>
      <c r="AI640" s="603"/>
      <c r="AJ640" s="603"/>
      <c r="AK640" s="603"/>
      <c r="AL640" s="603"/>
      <c r="AM640" s="603"/>
      <c r="AN640" s="603"/>
      <c r="AO640" s="603"/>
      <c r="AP640" s="603"/>
      <c r="AQ640" s="603"/>
      <c r="AR640" s="603"/>
      <c r="AS640" s="603"/>
      <c r="AT640" s="603"/>
      <c r="AU640" s="603"/>
      <c r="AV640" s="603"/>
      <c r="AW640" s="603"/>
      <c r="AX640" s="603"/>
      <c r="AY640" s="603"/>
      <c r="AZ640" s="603"/>
      <c r="BA640" s="603"/>
      <c r="BB640" s="603"/>
      <c r="BC640" s="603"/>
      <c r="BD640" s="603"/>
      <c r="BE640" s="603"/>
      <c r="BF640" s="603"/>
      <c r="BG640" s="603"/>
      <c r="BH640" s="603"/>
      <c r="BI640" s="603"/>
      <c r="BJ640" s="603"/>
      <c r="BK640" s="603"/>
      <c r="BL640" s="603"/>
      <c r="BM640" s="603"/>
      <c r="BN640" s="603"/>
      <c r="BO640" s="603"/>
      <c r="BP640" s="603"/>
      <c r="BQ640" s="603"/>
      <c r="BR640" s="603"/>
      <c r="BS640" s="603"/>
      <c r="BT640" s="603"/>
      <c r="BU640" s="603"/>
      <c r="BV640" s="603"/>
      <c r="BW640" s="603"/>
      <c r="BX640" s="603"/>
      <c r="BY640" s="603"/>
      <c r="BZ640" s="603"/>
      <c r="CA640" s="603"/>
      <c r="CB640" s="603"/>
      <c r="CC640" s="603"/>
      <c r="CD640" s="603"/>
      <c r="CE640" s="603"/>
      <c r="CF640" s="603"/>
      <c r="CG640" s="603"/>
      <c r="CH640" s="603"/>
      <c r="CI640" s="603"/>
      <c r="CJ640" s="603"/>
      <c r="CK640" s="603"/>
    </row>
    <row r="641" spans="1:89" ht="14.25">
      <c r="A641" s="656" t="str">
        <f t="shared" si="96"/>
        <v>27_1_170723_W_p_ch.bi</v>
      </c>
      <c r="B641" s="715" t="s">
        <v>6135</v>
      </c>
      <c r="C641" s="715" t="s">
        <v>6136</v>
      </c>
      <c r="D641" s="713">
        <v>27</v>
      </c>
      <c r="E641" s="713">
        <v>1</v>
      </c>
      <c r="F641" s="713" t="s">
        <v>6342</v>
      </c>
      <c r="G641" s="713" t="s">
        <v>6343</v>
      </c>
      <c r="H641" s="713">
        <v>2023</v>
      </c>
      <c r="I641" s="715" t="s">
        <v>6326</v>
      </c>
      <c r="J641" s="715" t="s">
        <v>6137</v>
      </c>
      <c r="K641" s="715"/>
      <c r="L641" s="715" t="s">
        <v>5723</v>
      </c>
      <c r="M641" s="715" t="s">
        <v>2422</v>
      </c>
      <c r="N641" s="661">
        <f t="shared" si="109"/>
        <v>300</v>
      </c>
      <c r="O641" s="370"/>
      <c r="P641" s="662" t="s">
        <v>287</v>
      </c>
      <c r="Q641" s="376" t="s">
        <v>288</v>
      </c>
      <c r="R641" s="376" t="s">
        <v>4513</v>
      </c>
      <c r="S641" s="376">
        <v>10</v>
      </c>
      <c r="T641" s="376">
        <v>0</v>
      </c>
      <c r="U641" s="376">
        <v>10</v>
      </c>
      <c r="V641" s="376">
        <v>0</v>
      </c>
      <c r="W641" s="370"/>
      <c r="X641" s="663">
        <v>250425</v>
      </c>
      <c r="Y641" s="376" t="s">
        <v>78</v>
      </c>
      <c r="Z641" s="596" t="s">
        <v>6515</v>
      </c>
      <c r="AA641" s="766"/>
      <c r="AB641" s="727" t="str">
        <f t="shared" si="97"/>
        <v>Unique</v>
      </c>
      <c r="AC641" s="603"/>
      <c r="AD641" s="603"/>
      <c r="AE641" s="603"/>
      <c r="AF641" s="603"/>
      <c r="AG641" s="603"/>
      <c r="AH641" s="603"/>
      <c r="AI641" s="603"/>
      <c r="AJ641" s="603"/>
      <c r="AK641" s="603"/>
      <c r="AL641" s="603"/>
      <c r="AM641" s="603"/>
      <c r="AN641" s="603"/>
      <c r="AO641" s="603"/>
      <c r="AP641" s="603"/>
      <c r="AQ641" s="603"/>
      <c r="AR641" s="603"/>
      <c r="AS641" s="603"/>
      <c r="AT641" s="603"/>
      <c r="AU641" s="603"/>
      <c r="AV641" s="603"/>
      <c r="AW641" s="603"/>
      <c r="AX641" s="603"/>
      <c r="AY641" s="603"/>
      <c r="AZ641" s="603"/>
      <c r="BA641" s="603"/>
      <c r="BB641" s="603"/>
      <c r="BC641" s="603"/>
      <c r="BD641" s="603"/>
      <c r="BE641" s="603"/>
      <c r="BF641" s="603"/>
      <c r="BG641" s="603"/>
      <c r="BH641" s="603"/>
      <c r="BI641" s="603"/>
      <c r="BJ641" s="603"/>
      <c r="BK641" s="603"/>
      <c r="BL641" s="603"/>
      <c r="BM641" s="603"/>
      <c r="BN641" s="603"/>
      <c r="BO641" s="603"/>
      <c r="BP641" s="603"/>
      <c r="BQ641" s="603"/>
      <c r="BR641" s="603"/>
      <c r="BS641" s="603"/>
      <c r="BT641" s="603"/>
      <c r="BU641" s="603"/>
      <c r="BV641" s="603"/>
      <c r="BW641" s="603"/>
      <c r="BX641" s="603"/>
      <c r="BY641" s="603"/>
      <c r="BZ641" s="603"/>
      <c r="CA641" s="603"/>
      <c r="CB641" s="603"/>
      <c r="CC641" s="603"/>
      <c r="CD641" s="603"/>
      <c r="CE641" s="603"/>
      <c r="CF641" s="603"/>
      <c r="CG641" s="603"/>
      <c r="CH641" s="603"/>
      <c r="CI641" s="603"/>
      <c r="CJ641" s="603"/>
      <c r="CK641" s="603"/>
    </row>
    <row r="642" spans="1:89" ht="14.25">
      <c r="A642" s="656" t="str">
        <f t="shared" ref="A642:A705" si="110">D642&amp;"_"&amp;E642&amp;"_"&amp;G642&amp;"_"&amp;J642&amp;"_"&amp;P642</f>
        <v>27_1_170723_W_p_sp</v>
      </c>
      <c r="B642" s="715" t="s">
        <v>6135</v>
      </c>
      <c r="C642" s="715" t="s">
        <v>6136</v>
      </c>
      <c r="D642" s="713">
        <v>27</v>
      </c>
      <c r="E642" s="713">
        <v>1</v>
      </c>
      <c r="F642" s="713" t="s">
        <v>6342</v>
      </c>
      <c r="G642" s="713" t="s">
        <v>6343</v>
      </c>
      <c r="H642" s="713">
        <v>2023</v>
      </c>
      <c r="I642" s="715" t="s">
        <v>6326</v>
      </c>
      <c r="J642" s="715" t="s">
        <v>6137</v>
      </c>
      <c r="K642" s="715"/>
      <c r="L642" s="715" t="s">
        <v>5723</v>
      </c>
      <c r="M642" s="715" t="s">
        <v>2422</v>
      </c>
      <c r="N642" s="661">
        <f t="shared" si="109"/>
        <v>300</v>
      </c>
      <c r="O642" s="370"/>
      <c r="P642" s="662" t="s">
        <v>4293</v>
      </c>
      <c r="Q642" s="376" t="s">
        <v>1164</v>
      </c>
      <c r="R642" s="376" t="s">
        <v>4513</v>
      </c>
      <c r="S642" s="376">
        <v>50</v>
      </c>
      <c r="T642" s="376">
        <v>0</v>
      </c>
      <c r="U642" s="376">
        <v>50</v>
      </c>
      <c r="V642" s="376">
        <v>0</v>
      </c>
      <c r="W642" s="370"/>
      <c r="X642" s="663">
        <v>250425</v>
      </c>
      <c r="Y642" s="376" t="s">
        <v>78</v>
      </c>
      <c r="Z642" s="596" t="s">
        <v>6516</v>
      </c>
      <c r="AA642" s="766"/>
      <c r="AB642" s="727" t="str">
        <f t="shared" ref="AB642:AB705" si="111">IF(COUNTIF(Z:Z, Z642)&gt;1, "Duplicate", "Unique")</f>
        <v>Unique</v>
      </c>
      <c r="AC642" s="603"/>
      <c r="AD642" s="603"/>
      <c r="AE642" s="603"/>
      <c r="AF642" s="603"/>
      <c r="AG642" s="603"/>
      <c r="AH642" s="603"/>
      <c r="AI642" s="603"/>
      <c r="AJ642" s="603"/>
      <c r="AK642" s="603"/>
      <c r="AL642" s="603"/>
      <c r="AM642" s="603"/>
      <c r="AN642" s="603"/>
      <c r="AO642" s="603"/>
      <c r="AP642" s="603"/>
      <c r="AQ642" s="603"/>
      <c r="AR642" s="603"/>
      <c r="AS642" s="603"/>
      <c r="AT642" s="603"/>
      <c r="AU642" s="603"/>
      <c r="AV642" s="603"/>
      <c r="AW642" s="603"/>
      <c r="AX642" s="603"/>
      <c r="AY642" s="603"/>
      <c r="AZ642" s="603"/>
      <c r="BA642" s="603"/>
      <c r="BB642" s="603"/>
      <c r="BC642" s="603"/>
      <c r="BD642" s="603"/>
      <c r="BE642" s="603"/>
      <c r="BF642" s="603"/>
      <c r="BG642" s="603"/>
      <c r="BH642" s="603"/>
      <c r="BI642" s="603"/>
      <c r="BJ642" s="603"/>
      <c r="BK642" s="603"/>
      <c r="BL642" s="603"/>
      <c r="BM642" s="603"/>
      <c r="BN642" s="603"/>
      <c r="BO642" s="603"/>
      <c r="BP642" s="603"/>
      <c r="BQ642" s="603"/>
      <c r="BR642" s="603"/>
      <c r="BS642" s="603"/>
      <c r="BT642" s="603"/>
      <c r="BU642" s="603"/>
      <c r="BV642" s="603"/>
      <c r="BW642" s="603"/>
      <c r="BX642" s="603"/>
      <c r="BY642" s="603"/>
      <c r="BZ642" s="603"/>
      <c r="CA642" s="603"/>
      <c r="CB642" s="603"/>
      <c r="CC642" s="603"/>
      <c r="CD642" s="603"/>
      <c r="CE642" s="603"/>
      <c r="CF642" s="603"/>
      <c r="CG642" s="603"/>
      <c r="CH642" s="603"/>
      <c r="CI642" s="603"/>
      <c r="CJ642" s="603"/>
      <c r="CK642" s="603"/>
    </row>
    <row r="643" spans="1:89" ht="14.25">
      <c r="A643" s="656" t="str">
        <f t="shared" si="110"/>
        <v>27_1_170723_W_p_sp.sc</v>
      </c>
      <c r="B643" s="715" t="s">
        <v>6135</v>
      </c>
      <c r="C643" s="715" t="s">
        <v>6136</v>
      </c>
      <c r="D643" s="713">
        <v>27</v>
      </c>
      <c r="E643" s="713">
        <v>1</v>
      </c>
      <c r="F643" s="713" t="s">
        <v>6342</v>
      </c>
      <c r="G643" s="713" t="s">
        <v>6343</v>
      </c>
      <c r="H643" s="713">
        <v>2023</v>
      </c>
      <c r="I643" s="715" t="s">
        <v>6326</v>
      </c>
      <c r="J643" s="715" t="s">
        <v>6137</v>
      </c>
      <c r="K643" s="715"/>
      <c r="L643" s="715" t="s">
        <v>5723</v>
      </c>
      <c r="M643" s="715" t="s">
        <v>2422</v>
      </c>
      <c r="N643" s="661">
        <f t="shared" si="109"/>
        <v>300</v>
      </c>
      <c r="O643" s="370"/>
      <c r="P643" s="662" t="s">
        <v>509</v>
      </c>
      <c r="Q643" s="376" t="s">
        <v>510</v>
      </c>
      <c r="R643" s="376" t="s">
        <v>4513</v>
      </c>
      <c r="S643" s="376">
        <v>40</v>
      </c>
      <c r="T643" s="376">
        <v>40</v>
      </c>
      <c r="U643" s="376">
        <v>0</v>
      </c>
      <c r="V643" s="376">
        <v>0</v>
      </c>
      <c r="W643" s="370"/>
      <c r="X643" s="663">
        <v>250425</v>
      </c>
      <c r="Y643" s="376" t="s">
        <v>78</v>
      </c>
      <c r="Z643" s="596" t="s">
        <v>6517</v>
      </c>
      <c r="AA643" s="766"/>
      <c r="AB643" s="727" t="str">
        <f t="shared" si="111"/>
        <v>Unique</v>
      </c>
      <c r="AC643" s="603"/>
      <c r="AD643" s="603"/>
      <c r="AE643" s="603"/>
      <c r="AF643" s="603"/>
      <c r="AG643" s="603"/>
      <c r="AH643" s="603"/>
      <c r="AI643" s="603"/>
      <c r="AJ643" s="603"/>
      <c r="AK643" s="603"/>
      <c r="AL643" s="603"/>
      <c r="AM643" s="603"/>
      <c r="AN643" s="603"/>
      <c r="AO643" s="603"/>
      <c r="AP643" s="603"/>
      <c r="AQ643" s="603"/>
      <c r="AR643" s="603"/>
      <c r="AS643" s="603"/>
      <c r="AT643" s="603"/>
      <c r="AU643" s="603"/>
      <c r="AV643" s="603"/>
      <c r="AW643" s="603"/>
      <c r="AX643" s="603"/>
      <c r="AY643" s="603"/>
      <c r="AZ643" s="603"/>
      <c r="BA643" s="603"/>
      <c r="BB643" s="603"/>
      <c r="BC643" s="603"/>
      <c r="BD643" s="603"/>
      <c r="BE643" s="603"/>
      <c r="BF643" s="603"/>
      <c r="BG643" s="603"/>
      <c r="BH643" s="603"/>
      <c r="BI643" s="603"/>
      <c r="BJ643" s="603"/>
      <c r="BK643" s="603"/>
      <c r="BL643" s="603"/>
      <c r="BM643" s="603"/>
      <c r="BN643" s="603"/>
      <c r="BO643" s="603"/>
      <c r="BP643" s="603"/>
      <c r="BQ643" s="603"/>
      <c r="BR643" s="603"/>
      <c r="BS643" s="603"/>
      <c r="BT643" s="603"/>
      <c r="BU643" s="603"/>
      <c r="BV643" s="603"/>
      <c r="BW643" s="603"/>
      <c r="BX643" s="603"/>
      <c r="BY643" s="603"/>
      <c r="BZ643" s="603"/>
      <c r="CA643" s="603"/>
      <c r="CB643" s="603"/>
      <c r="CC643" s="603"/>
      <c r="CD643" s="603"/>
      <c r="CE643" s="603"/>
      <c r="CF643" s="603"/>
      <c r="CG643" s="603"/>
      <c r="CH643" s="603"/>
      <c r="CI643" s="603"/>
      <c r="CJ643" s="603"/>
      <c r="CK643" s="603"/>
    </row>
    <row r="644" spans="1:89" ht="14.25">
      <c r="A644" s="656" t="str">
        <f t="shared" si="110"/>
        <v>1_1_280621_HAU_p_sp.sc</v>
      </c>
      <c r="B644" s="692" t="s">
        <v>5770</v>
      </c>
      <c r="C644" s="692" t="s">
        <v>5771</v>
      </c>
      <c r="D644" s="691">
        <v>1</v>
      </c>
      <c r="E644" s="691">
        <v>1</v>
      </c>
      <c r="F644" s="691" t="s">
        <v>5827</v>
      </c>
      <c r="G644" s="691" t="s">
        <v>5719</v>
      </c>
      <c r="H644" s="691">
        <v>2021</v>
      </c>
      <c r="I644" s="692" t="s">
        <v>5729</v>
      </c>
      <c r="J644" s="692" t="str">
        <f>K644&amp;"_p"</f>
        <v>HAU_p</v>
      </c>
      <c r="K644" s="690" t="s">
        <v>5772</v>
      </c>
      <c r="L644" s="692" t="s">
        <v>5723</v>
      </c>
      <c r="M644" s="692" t="s">
        <v>476</v>
      </c>
      <c r="N644" s="661">
        <v>656</v>
      </c>
      <c r="O644" s="603"/>
      <c r="P644" s="662" t="s">
        <v>509</v>
      </c>
      <c r="Q644" s="376" t="s">
        <v>510</v>
      </c>
      <c r="R644" s="596" t="s">
        <v>2422</v>
      </c>
      <c r="S644" s="596">
        <v>343</v>
      </c>
      <c r="T644" s="596">
        <v>343</v>
      </c>
      <c r="U644" s="596">
        <v>0</v>
      </c>
      <c r="V644" s="596">
        <v>0</v>
      </c>
      <c r="W644" s="603"/>
      <c r="X644" s="668">
        <v>250425</v>
      </c>
      <c r="Y644" s="376" t="s">
        <v>78</v>
      </c>
      <c r="Z644" s="596" t="s">
        <v>6518</v>
      </c>
      <c r="AA644" s="766"/>
      <c r="AB644" s="727" t="str">
        <f t="shared" si="111"/>
        <v>Unique</v>
      </c>
      <c r="AC644" s="603"/>
      <c r="AD644" s="603"/>
      <c r="AE644" s="603"/>
      <c r="AF644" s="603"/>
      <c r="AG644" s="603"/>
      <c r="AH644" s="603"/>
      <c r="AI644" s="603"/>
      <c r="AJ644" s="603"/>
      <c r="AK644" s="603"/>
      <c r="AL644" s="603"/>
      <c r="AM644" s="603"/>
      <c r="AN644" s="603"/>
      <c r="AO644" s="603"/>
      <c r="AP644" s="603"/>
      <c r="AQ644" s="603"/>
      <c r="AR644" s="603"/>
      <c r="AS644" s="603"/>
      <c r="AT644" s="603"/>
      <c r="AU644" s="603"/>
      <c r="AV644" s="603"/>
      <c r="AW644" s="603"/>
      <c r="AX644" s="603"/>
      <c r="AY644" s="603"/>
      <c r="AZ644" s="603"/>
      <c r="BA644" s="603"/>
      <c r="BB644" s="603"/>
      <c r="BC644" s="603"/>
      <c r="BD644" s="603"/>
      <c r="BE644" s="603"/>
      <c r="BF644" s="603"/>
      <c r="BG644" s="603"/>
      <c r="BH644" s="603"/>
      <c r="BI644" s="603"/>
      <c r="BJ644" s="603"/>
      <c r="BK644" s="603"/>
      <c r="BL644" s="603"/>
      <c r="BM644" s="603"/>
      <c r="BN644" s="603"/>
      <c r="BO644" s="603"/>
      <c r="BP644" s="603"/>
      <c r="BQ644" s="603"/>
      <c r="BR644" s="603"/>
      <c r="BS644" s="603"/>
      <c r="BT644" s="603"/>
      <c r="BU644" s="603"/>
      <c r="BV644" s="603"/>
      <c r="BW644" s="603"/>
      <c r="BX644" s="603"/>
      <c r="BY644" s="603"/>
      <c r="BZ644" s="603"/>
      <c r="CA644" s="603"/>
      <c r="CB644" s="603"/>
      <c r="CC644" s="603"/>
      <c r="CD644" s="603"/>
      <c r="CE644" s="603"/>
      <c r="CF644" s="603"/>
      <c r="CG644" s="603"/>
      <c r="CH644" s="603"/>
      <c r="CI644" s="603"/>
      <c r="CJ644" s="603"/>
      <c r="CK644" s="603"/>
    </row>
    <row r="645" spans="1:89" ht="14.25">
      <c r="A645" s="656" t="str">
        <f t="shared" si="110"/>
        <v>23_1_230523_HOI_p_ep.el</v>
      </c>
      <c r="B645" s="687" t="s">
        <v>6352</v>
      </c>
      <c r="C645" s="687" t="s">
        <v>6353</v>
      </c>
      <c r="D645" s="686">
        <v>23</v>
      </c>
      <c r="E645" s="686">
        <v>1</v>
      </c>
      <c r="F645" s="686" t="s">
        <v>93</v>
      </c>
      <c r="G645" s="686" t="s">
        <v>6443</v>
      </c>
      <c r="H645" s="686">
        <v>2023</v>
      </c>
      <c r="I645" s="687" t="s">
        <v>5729</v>
      </c>
      <c r="J645" s="687" t="s">
        <v>6354</v>
      </c>
      <c r="K645" s="687" t="s">
        <v>6355</v>
      </c>
      <c r="L645" s="687" t="s">
        <v>5723</v>
      </c>
      <c r="M645" s="687" t="s">
        <v>2422</v>
      </c>
      <c r="N645" s="661">
        <f>8</f>
        <v>8</v>
      </c>
      <c r="O645" s="603"/>
      <c r="P645" s="667" t="s">
        <v>2312</v>
      </c>
      <c r="Q645" s="596" t="s">
        <v>2313</v>
      </c>
      <c r="R645" s="596" t="s">
        <v>2422</v>
      </c>
      <c r="S645" s="596">
        <v>2</v>
      </c>
      <c r="T645" s="596">
        <v>2</v>
      </c>
      <c r="U645" s="596">
        <v>0</v>
      </c>
      <c r="V645" s="596">
        <v>0</v>
      </c>
      <c r="W645" s="603"/>
      <c r="X645" s="668">
        <v>250425</v>
      </c>
      <c r="Y645" s="376" t="s">
        <v>78</v>
      </c>
      <c r="Z645" s="596" t="s">
        <v>6519</v>
      </c>
      <c r="AA645" s="766"/>
      <c r="AB645" s="727" t="str">
        <f t="shared" si="111"/>
        <v>Unique</v>
      </c>
      <c r="AC645" s="603"/>
      <c r="AD645" s="603"/>
      <c r="AE645" s="603"/>
      <c r="AF645" s="603"/>
      <c r="AG645" s="603"/>
      <c r="AH645" s="603"/>
      <c r="AI645" s="603"/>
      <c r="AJ645" s="603"/>
      <c r="AK645" s="603"/>
      <c r="AL645" s="603"/>
      <c r="AM645" s="603"/>
      <c r="AN645" s="603"/>
      <c r="AO645" s="603"/>
      <c r="AP645" s="603"/>
      <c r="AQ645" s="603"/>
      <c r="AR645" s="603"/>
      <c r="AS645" s="603"/>
      <c r="AT645" s="603"/>
      <c r="AU645" s="603"/>
      <c r="AV645" s="603"/>
      <c r="AW645" s="603"/>
      <c r="AX645" s="603"/>
      <c r="AY645" s="603"/>
      <c r="AZ645" s="603"/>
      <c r="BA645" s="603"/>
      <c r="BB645" s="603"/>
      <c r="BC645" s="603"/>
      <c r="BD645" s="603"/>
      <c r="BE645" s="603"/>
      <c r="BF645" s="603"/>
      <c r="BG645" s="603"/>
      <c r="BH645" s="603"/>
      <c r="BI645" s="603"/>
      <c r="BJ645" s="603"/>
      <c r="BK645" s="603"/>
      <c r="BL645" s="603"/>
      <c r="BM645" s="603"/>
      <c r="BN645" s="603"/>
      <c r="BO645" s="603"/>
      <c r="BP645" s="603"/>
      <c r="BQ645" s="603"/>
      <c r="BR645" s="603"/>
      <c r="BS645" s="603"/>
      <c r="BT645" s="603"/>
      <c r="BU645" s="603"/>
      <c r="BV645" s="603"/>
      <c r="BW645" s="603"/>
      <c r="BX645" s="603"/>
      <c r="BY645" s="603"/>
      <c r="BZ645" s="603"/>
      <c r="CA645" s="603"/>
      <c r="CB645" s="603"/>
      <c r="CC645" s="603"/>
      <c r="CD645" s="603"/>
      <c r="CE645" s="603"/>
      <c r="CF645" s="603"/>
      <c r="CG645" s="603"/>
      <c r="CH645" s="603"/>
      <c r="CI645" s="603"/>
      <c r="CJ645" s="603"/>
      <c r="CK645" s="603"/>
    </row>
    <row r="646" spans="1:89" ht="14.25">
      <c r="A646" s="656" t="str">
        <f t="shared" si="110"/>
        <v>33_1_170521_S_p_sp.</v>
      </c>
      <c r="B646" s="723" t="s">
        <v>6238</v>
      </c>
      <c r="C646" s="723" t="s">
        <v>6239</v>
      </c>
      <c r="D646" s="724">
        <v>33</v>
      </c>
      <c r="E646" s="724">
        <v>1</v>
      </c>
      <c r="F646" s="724" t="s">
        <v>2325</v>
      </c>
      <c r="G646" s="724" t="s">
        <v>5728</v>
      </c>
      <c r="H646" s="724">
        <v>2021</v>
      </c>
      <c r="I646" s="723" t="s">
        <v>6199</v>
      </c>
      <c r="J646" s="723" t="s">
        <v>6375</v>
      </c>
      <c r="K646" s="723"/>
      <c r="L646" s="723" t="s">
        <v>5723</v>
      </c>
      <c r="M646" s="723" t="s">
        <v>2422</v>
      </c>
      <c r="N646" s="661">
        <f>2</f>
        <v>2</v>
      </c>
      <c r="O646" s="370" t="s">
        <v>6241</v>
      </c>
      <c r="P646" s="667" t="s">
        <v>1163</v>
      </c>
      <c r="Q646" s="596" t="s">
        <v>1164</v>
      </c>
      <c r="R646" s="596" t="s">
        <v>2422</v>
      </c>
      <c r="S646" s="596">
        <v>1</v>
      </c>
      <c r="T646" s="596">
        <v>0</v>
      </c>
      <c r="U646" s="596">
        <v>1</v>
      </c>
      <c r="V646" s="596">
        <v>0</v>
      </c>
      <c r="W646" s="603"/>
      <c r="X646" s="668">
        <v>250425</v>
      </c>
      <c r="Y646" s="376" t="s">
        <v>78</v>
      </c>
      <c r="Z646" s="596" t="s">
        <v>6520</v>
      </c>
      <c r="AA646" s="766"/>
      <c r="AB646" s="727" t="str">
        <f t="shared" si="111"/>
        <v>Unique</v>
      </c>
      <c r="AC646" s="603"/>
      <c r="AD646" s="603"/>
      <c r="AE646" s="603"/>
      <c r="AF646" s="603"/>
      <c r="AG646" s="603"/>
      <c r="AH646" s="603"/>
      <c r="AI646" s="603"/>
      <c r="AJ646" s="603"/>
      <c r="AK646" s="603"/>
      <c r="AL646" s="603"/>
      <c r="AM646" s="603"/>
      <c r="AN646" s="603"/>
      <c r="AO646" s="603"/>
      <c r="AP646" s="603"/>
      <c r="AQ646" s="603"/>
      <c r="AR646" s="603"/>
      <c r="AS646" s="603"/>
      <c r="AT646" s="603"/>
      <c r="AU646" s="603"/>
      <c r="AV646" s="603"/>
      <c r="AW646" s="603"/>
      <c r="AX646" s="603"/>
      <c r="AY646" s="603"/>
      <c r="AZ646" s="603"/>
      <c r="BA646" s="603"/>
      <c r="BB646" s="603"/>
      <c r="BC646" s="603"/>
      <c r="BD646" s="603"/>
      <c r="BE646" s="603"/>
      <c r="BF646" s="603"/>
      <c r="BG646" s="603"/>
      <c r="BH646" s="603"/>
      <c r="BI646" s="603"/>
      <c r="BJ646" s="603"/>
      <c r="BK646" s="603"/>
      <c r="BL646" s="603"/>
      <c r="BM646" s="603"/>
      <c r="BN646" s="603"/>
      <c r="BO646" s="603"/>
      <c r="BP646" s="603"/>
      <c r="BQ646" s="603"/>
      <c r="BR646" s="603"/>
      <c r="BS646" s="603"/>
      <c r="BT646" s="603"/>
      <c r="BU646" s="603"/>
      <c r="BV646" s="603"/>
      <c r="BW646" s="603"/>
      <c r="BX646" s="603"/>
      <c r="BY646" s="603"/>
      <c r="BZ646" s="603"/>
      <c r="CA646" s="603"/>
      <c r="CB646" s="603"/>
      <c r="CC646" s="603"/>
      <c r="CD646" s="603"/>
      <c r="CE646" s="603"/>
      <c r="CF646" s="603"/>
      <c r="CG646" s="603"/>
      <c r="CH646" s="603"/>
      <c r="CI646" s="603"/>
      <c r="CJ646" s="603"/>
      <c r="CK646" s="603"/>
    </row>
    <row r="647" spans="1:89" ht="14.25">
      <c r="A647" s="656" t="str">
        <f t="shared" si="110"/>
        <v>35_1_310521_Esc_p_sp.</v>
      </c>
      <c r="B647" s="720" t="s">
        <v>6187</v>
      </c>
      <c r="C647" s="720" t="s">
        <v>6188</v>
      </c>
      <c r="D647" s="721">
        <v>35</v>
      </c>
      <c r="E647" s="721">
        <v>1</v>
      </c>
      <c r="F647" s="721" t="s">
        <v>5728</v>
      </c>
      <c r="G647" s="721" t="s">
        <v>2084</v>
      </c>
      <c r="H647" s="721">
        <v>2021</v>
      </c>
      <c r="I647" s="720" t="s">
        <v>6199</v>
      </c>
      <c r="J647" s="720" t="s">
        <v>6189</v>
      </c>
      <c r="K647" s="720"/>
      <c r="L647" s="720" t="s">
        <v>5723</v>
      </c>
      <c r="M647" s="720" t="s">
        <v>2422</v>
      </c>
      <c r="N647" s="661">
        <f t="shared" ref="N647:N648" si="112">10</f>
        <v>10</v>
      </c>
      <c r="O647" s="370" t="s">
        <v>6208</v>
      </c>
      <c r="P647" s="667" t="s">
        <v>1163</v>
      </c>
      <c r="Q647" s="596" t="s">
        <v>1164</v>
      </c>
      <c r="R647" s="596" t="s">
        <v>2422</v>
      </c>
      <c r="S647" s="596">
        <v>3</v>
      </c>
      <c r="T647" s="596">
        <v>0</v>
      </c>
      <c r="U647" s="596">
        <v>3</v>
      </c>
      <c r="V647" s="596">
        <v>0</v>
      </c>
      <c r="W647" s="603"/>
      <c r="X647" s="668">
        <v>250425</v>
      </c>
      <c r="Y647" s="376" t="s">
        <v>78</v>
      </c>
      <c r="Z647" s="596" t="s">
        <v>6521</v>
      </c>
      <c r="AA647" s="766"/>
      <c r="AB647" s="727" t="str">
        <f t="shared" si="111"/>
        <v>Unique</v>
      </c>
      <c r="AC647" s="603"/>
      <c r="AD647" s="603"/>
      <c r="AE647" s="603"/>
      <c r="AF647" s="603"/>
      <c r="AG647" s="603"/>
      <c r="AH647" s="603"/>
      <c r="AI647" s="603"/>
      <c r="AJ647" s="603"/>
      <c r="AK647" s="603"/>
      <c r="AL647" s="603"/>
      <c r="AM647" s="603"/>
      <c r="AN647" s="603"/>
      <c r="AO647" s="603"/>
      <c r="AP647" s="603"/>
      <c r="AQ647" s="603"/>
      <c r="AR647" s="603"/>
      <c r="AS647" s="603"/>
      <c r="AT647" s="603"/>
      <c r="AU647" s="603"/>
      <c r="AV647" s="603"/>
      <c r="AW647" s="603"/>
      <c r="AX647" s="603"/>
      <c r="AY647" s="603"/>
      <c r="AZ647" s="603"/>
      <c r="BA647" s="603"/>
      <c r="BB647" s="603"/>
      <c r="BC647" s="603"/>
      <c r="BD647" s="603"/>
      <c r="BE647" s="603"/>
      <c r="BF647" s="603"/>
      <c r="BG647" s="603"/>
      <c r="BH647" s="603"/>
      <c r="BI647" s="603"/>
      <c r="BJ647" s="603"/>
      <c r="BK647" s="603"/>
      <c r="BL647" s="603"/>
      <c r="BM647" s="603"/>
      <c r="BN647" s="603"/>
      <c r="BO647" s="603"/>
      <c r="BP647" s="603"/>
      <c r="BQ647" s="603"/>
      <c r="BR647" s="603"/>
      <c r="BS647" s="603"/>
      <c r="BT647" s="603"/>
      <c r="BU647" s="603"/>
      <c r="BV647" s="603"/>
      <c r="BW647" s="603"/>
      <c r="BX647" s="603"/>
      <c r="BY647" s="603"/>
      <c r="BZ647" s="603"/>
      <c r="CA647" s="603"/>
      <c r="CB647" s="603"/>
      <c r="CC647" s="603"/>
      <c r="CD647" s="603"/>
      <c r="CE647" s="603"/>
      <c r="CF647" s="603"/>
      <c r="CG647" s="603"/>
      <c r="CH647" s="603"/>
      <c r="CI647" s="603"/>
      <c r="CJ647" s="603"/>
      <c r="CK647" s="603"/>
    </row>
    <row r="648" spans="1:89" ht="14.25">
      <c r="A648" s="656" t="str">
        <f t="shared" si="110"/>
        <v>35_1_310521_Esc_p_ep.ba</v>
      </c>
      <c r="B648" s="720" t="s">
        <v>6187</v>
      </c>
      <c r="C648" s="720" t="s">
        <v>6188</v>
      </c>
      <c r="D648" s="721">
        <v>35</v>
      </c>
      <c r="E648" s="721">
        <v>1</v>
      </c>
      <c r="F648" s="721" t="s">
        <v>5728</v>
      </c>
      <c r="G648" s="721" t="s">
        <v>2084</v>
      </c>
      <c r="H648" s="721">
        <v>2021</v>
      </c>
      <c r="I648" s="720" t="s">
        <v>6199</v>
      </c>
      <c r="J648" s="720" t="s">
        <v>6189</v>
      </c>
      <c r="K648" s="720"/>
      <c r="L648" s="720" t="s">
        <v>5723</v>
      </c>
      <c r="M648" s="720" t="s">
        <v>2422</v>
      </c>
      <c r="N648" s="661">
        <f t="shared" si="112"/>
        <v>10</v>
      </c>
      <c r="O648" s="370" t="s">
        <v>6208</v>
      </c>
      <c r="P648" s="662" t="s">
        <v>84</v>
      </c>
      <c r="Q648" s="376" t="s">
        <v>85</v>
      </c>
      <c r="R648" s="596" t="s">
        <v>2422</v>
      </c>
      <c r="S648" s="596">
        <v>1</v>
      </c>
      <c r="T648" s="596">
        <v>0</v>
      </c>
      <c r="U648" s="596">
        <v>1</v>
      </c>
      <c r="V648" s="596">
        <v>0</v>
      </c>
      <c r="W648" s="603"/>
      <c r="X648" s="668">
        <v>250425</v>
      </c>
      <c r="Y648" s="376" t="s">
        <v>78</v>
      </c>
      <c r="Z648" s="596" t="s">
        <v>6522</v>
      </c>
      <c r="AA648" s="766"/>
      <c r="AB648" s="727" t="str">
        <f t="shared" si="111"/>
        <v>Unique</v>
      </c>
      <c r="AC648" s="603"/>
      <c r="AD648" s="603"/>
      <c r="AE648" s="603"/>
      <c r="AF648" s="603"/>
      <c r="AG648" s="603"/>
      <c r="AH648" s="603"/>
      <c r="AI648" s="603"/>
      <c r="AJ648" s="603"/>
      <c r="AK648" s="603"/>
      <c r="AL648" s="603"/>
      <c r="AM648" s="603"/>
      <c r="AN648" s="603"/>
      <c r="AO648" s="603"/>
      <c r="AP648" s="603"/>
      <c r="AQ648" s="603"/>
      <c r="AR648" s="603"/>
      <c r="AS648" s="603"/>
      <c r="AT648" s="603"/>
      <c r="AU648" s="603"/>
      <c r="AV648" s="603"/>
      <c r="AW648" s="603"/>
      <c r="AX648" s="603"/>
      <c r="AY648" s="603"/>
      <c r="AZ648" s="603"/>
      <c r="BA648" s="603"/>
      <c r="BB648" s="603"/>
      <c r="BC648" s="603"/>
      <c r="BD648" s="603"/>
      <c r="BE648" s="603"/>
      <c r="BF648" s="603"/>
      <c r="BG648" s="603"/>
      <c r="BH648" s="603"/>
      <c r="BI648" s="603"/>
      <c r="BJ648" s="603"/>
      <c r="BK648" s="603"/>
      <c r="BL648" s="603"/>
      <c r="BM648" s="603"/>
      <c r="BN648" s="603"/>
      <c r="BO648" s="603"/>
      <c r="BP648" s="603"/>
      <c r="BQ648" s="603"/>
      <c r="BR648" s="603"/>
      <c r="BS648" s="603"/>
      <c r="BT648" s="603"/>
      <c r="BU648" s="603"/>
      <c r="BV648" s="603"/>
      <c r="BW648" s="603"/>
      <c r="BX648" s="603"/>
      <c r="BY648" s="603"/>
      <c r="BZ648" s="603"/>
      <c r="CA648" s="603"/>
      <c r="CB648" s="603"/>
      <c r="CC648" s="603"/>
      <c r="CD648" s="603"/>
      <c r="CE648" s="603"/>
      <c r="CF648" s="603"/>
      <c r="CG648" s="603"/>
      <c r="CH648" s="603"/>
      <c r="CI648" s="603"/>
      <c r="CJ648" s="603"/>
      <c r="CK648" s="603"/>
    </row>
    <row r="649" spans="1:89" ht="14.25">
      <c r="A649" s="656" t="str">
        <f t="shared" si="110"/>
        <v>28_1_170521_D_p_ep.ba</v>
      </c>
      <c r="B649" s="710" t="s">
        <v>6115</v>
      </c>
      <c r="C649" s="710" t="s">
        <v>6116</v>
      </c>
      <c r="D649" s="709">
        <v>28</v>
      </c>
      <c r="E649" s="709">
        <v>1</v>
      </c>
      <c r="F649" s="709" t="s">
        <v>2325</v>
      </c>
      <c r="G649" s="709" t="s">
        <v>5728</v>
      </c>
      <c r="H649" s="709">
        <v>2021</v>
      </c>
      <c r="I649" s="710" t="s">
        <v>6199</v>
      </c>
      <c r="J649" s="710" t="s">
        <v>6117</v>
      </c>
      <c r="K649" s="710"/>
      <c r="L649" s="710" t="s">
        <v>5723</v>
      </c>
      <c r="M649" s="710" t="s">
        <v>2422</v>
      </c>
      <c r="N649" s="661">
        <f t="shared" ref="N649:N651" si="113">6</f>
        <v>6</v>
      </c>
      <c r="O649" s="370" t="s">
        <v>6201</v>
      </c>
      <c r="P649" s="662" t="s">
        <v>84</v>
      </c>
      <c r="Q649" s="376" t="s">
        <v>85</v>
      </c>
      <c r="R649" s="596" t="s">
        <v>2422</v>
      </c>
      <c r="S649" s="596">
        <v>2</v>
      </c>
      <c r="T649" s="596">
        <v>1</v>
      </c>
      <c r="U649" s="596">
        <v>1</v>
      </c>
      <c r="V649" s="596">
        <v>0</v>
      </c>
      <c r="W649" s="603"/>
      <c r="X649" s="668">
        <v>250425</v>
      </c>
      <c r="Y649" s="376" t="s">
        <v>78</v>
      </c>
      <c r="Z649" s="596" t="s">
        <v>6523</v>
      </c>
      <c r="AA649" s="766"/>
      <c r="AB649" s="727" t="str">
        <f t="shared" si="111"/>
        <v>Unique</v>
      </c>
      <c r="AC649" s="603"/>
      <c r="AD649" s="603"/>
      <c r="AE649" s="603"/>
      <c r="AF649" s="603"/>
      <c r="AG649" s="603"/>
      <c r="AH649" s="603"/>
      <c r="AI649" s="603"/>
      <c r="AJ649" s="603"/>
      <c r="AK649" s="603"/>
      <c r="AL649" s="603"/>
      <c r="AM649" s="603"/>
      <c r="AN649" s="603"/>
      <c r="AO649" s="603"/>
      <c r="AP649" s="603"/>
      <c r="AQ649" s="603"/>
      <c r="AR649" s="603"/>
      <c r="AS649" s="603"/>
      <c r="AT649" s="603"/>
      <c r="AU649" s="603"/>
      <c r="AV649" s="603"/>
      <c r="AW649" s="603"/>
      <c r="AX649" s="603"/>
      <c r="AY649" s="603"/>
      <c r="AZ649" s="603"/>
      <c r="BA649" s="603"/>
      <c r="BB649" s="603"/>
      <c r="BC649" s="603"/>
      <c r="BD649" s="603"/>
      <c r="BE649" s="603"/>
      <c r="BF649" s="603"/>
      <c r="BG649" s="603"/>
      <c r="BH649" s="603"/>
      <c r="BI649" s="603"/>
      <c r="BJ649" s="603"/>
      <c r="BK649" s="603"/>
      <c r="BL649" s="603"/>
      <c r="BM649" s="603"/>
      <c r="BN649" s="603"/>
      <c r="BO649" s="603"/>
      <c r="BP649" s="603"/>
      <c r="BQ649" s="603"/>
      <c r="BR649" s="603"/>
      <c r="BS649" s="603"/>
      <c r="BT649" s="603"/>
      <c r="BU649" s="603"/>
      <c r="BV649" s="603"/>
      <c r="BW649" s="603"/>
      <c r="BX649" s="603"/>
      <c r="BY649" s="603"/>
      <c r="BZ649" s="603"/>
      <c r="CA649" s="603"/>
      <c r="CB649" s="603"/>
      <c r="CC649" s="603"/>
      <c r="CD649" s="603"/>
      <c r="CE649" s="603"/>
      <c r="CF649" s="603"/>
      <c r="CG649" s="603"/>
      <c r="CH649" s="603"/>
      <c r="CI649" s="603"/>
      <c r="CJ649" s="603"/>
      <c r="CK649" s="603"/>
    </row>
    <row r="650" spans="1:89" ht="14.25">
      <c r="A650" s="656" t="str">
        <f t="shared" si="110"/>
        <v>39_2_230523_W_p_ep.ba</v>
      </c>
      <c r="B650" s="739" t="s">
        <v>6382</v>
      </c>
      <c r="C650" s="739" t="s">
        <v>6383</v>
      </c>
      <c r="D650" s="740">
        <v>39</v>
      </c>
      <c r="E650" s="740">
        <v>2</v>
      </c>
      <c r="F650" s="740" t="s">
        <v>93</v>
      </c>
      <c r="G650" s="740" t="s">
        <v>6443</v>
      </c>
      <c r="H650" s="740">
        <v>2023</v>
      </c>
      <c r="I650" s="739" t="s">
        <v>5729</v>
      </c>
      <c r="J650" s="739" t="s">
        <v>6137</v>
      </c>
      <c r="K650" s="739" t="s">
        <v>6384</v>
      </c>
      <c r="L650" s="739" t="s">
        <v>5723</v>
      </c>
      <c r="M650" s="739" t="s">
        <v>2422</v>
      </c>
      <c r="N650" s="661">
        <f t="shared" si="113"/>
        <v>6</v>
      </c>
      <c r="O650" s="603"/>
      <c r="P650" s="662" t="s">
        <v>84</v>
      </c>
      <c r="Q650" s="376" t="s">
        <v>85</v>
      </c>
      <c r="R650" s="596" t="s">
        <v>2422</v>
      </c>
      <c r="S650" s="596">
        <v>1</v>
      </c>
      <c r="T650" s="596">
        <v>0</v>
      </c>
      <c r="U650" s="596">
        <v>1</v>
      </c>
      <c r="V650" s="596">
        <v>0</v>
      </c>
      <c r="W650" s="603"/>
      <c r="X650" s="668">
        <v>250425</v>
      </c>
      <c r="Y650" s="376" t="s">
        <v>78</v>
      </c>
      <c r="Z650" s="596" t="s">
        <v>6524</v>
      </c>
      <c r="AA650" s="766"/>
      <c r="AB650" s="727" t="str">
        <f t="shared" si="111"/>
        <v>Unique</v>
      </c>
      <c r="AC650" s="603"/>
      <c r="AD650" s="603"/>
      <c r="AE650" s="603"/>
      <c r="AF650" s="603"/>
      <c r="AG650" s="603"/>
      <c r="AH650" s="603"/>
      <c r="AI650" s="603"/>
      <c r="AJ650" s="603"/>
      <c r="AK650" s="603"/>
      <c r="AL650" s="603"/>
      <c r="AM650" s="603"/>
      <c r="AN650" s="603"/>
      <c r="AO650" s="603"/>
      <c r="AP650" s="603"/>
      <c r="AQ650" s="603"/>
      <c r="AR650" s="603"/>
      <c r="AS650" s="603"/>
      <c r="AT650" s="603"/>
      <c r="AU650" s="603"/>
      <c r="AV650" s="603"/>
      <c r="AW650" s="603"/>
      <c r="AX650" s="603"/>
      <c r="AY650" s="603"/>
      <c r="AZ650" s="603"/>
      <c r="BA650" s="603"/>
      <c r="BB650" s="603"/>
      <c r="BC650" s="603"/>
      <c r="BD650" s="603"/>
      <c r="BE650" s="603"/>
      <c r="BF650" s="603"/>
      <c r="BG650" s="603"/>
      <c r="BH650" s="603"/>
      <c r="BI650" s="603"/>
      <c r="BJ650" s="603"/>
      <c r="BK650" s="603"/>
      <c r="BL650" s="603"/>
      <c r="BM650" s="603"/>
      <c r="BN650" s="603"/>
      <c r="BO650" s="603"/>
      <c r="BP650" s="603"/>
      <c r="BQ650" s="603"/>
      <c r="BR650" s="603"/>
      <c r="BS650" s="603"/>
      <c r="BT650" s="603"/>
      <c r="BU650" s="603"/>
      <c r="BV650" s="603"/>
      <c r="BW650" s="603"/>
      <c r="BX650" s="603"/>
      <c r="BY650" s="603"/>
      <c r="BZ650" s="603"/>
      <c r="CA650" s="603"/>
      <c r="CB650" s="603"/>
      <c r="CC650" s="603"/>
      <c r="CD650" s="603"/>
      <c r="CE650" s="603"/>
      <c r="CF650" s="603"/>
      <c r="CG650" s="603"/>
      <c r="CH650" s="603"/>
      <c r="CI650" s="603"/>
      <c r="CJ650" s="603"/>
      <c r="CK650" s="603"/>
    </row>
    <row r="651" spans="1:89" ht="14.25">
      <c r="A651" s="656" t="str">
        <f t="shared" si="110"/>
        <v>39_2_230523_W_p_ep.el</v>
      </c>
      <c r="B651" s="739" t="s">
        <v>6382</v>
      </c>
      <c r="C651" s="739" t="s">
        <v>6383</v>
      </c>
      <c r="D651" s="740">
        <v>39</v>
      </c>
      <c r="E651" s="740">
        <v>2</v>
      </c>
      <c r="F651" s="740" t="s">
        <v>93</v>
      </c>
      <c r="G651" s="740" t="s">
        <v>6443</v>
      </c>
      <c r="H651" s="740">
        <v>2023</v>
      </c>
      <c r="I651" s="739" t="s">
        <v>5729</v>
      </c>
      <c r="J651" s="739" t="s">
        <v>6137</v>
      </c>
      <c r="K651" s="739" t="s">
        <v>6384</v>
      </c>
      <c r="L651" s="739" t="s">
        <v>5723</v>
      </c>
      <c r="M651" s="739" t="s">
        <v>2422</v>
      </c>
      <c r="N651" s="661">
        <f t="shared" si="113"/>
        <v>6</v>
      </c>
      <c r="O651" s="603"/>
      <c r="P651" s="667" t="s">
        <v>2312</v>
      </c>
      <c r="Q651" s="596" t="s">
        <v>2313</v>
      </c>
      <c r="R651" s="596" t="s">
        <v>2422</v>
      </c>
      <c r="S651" s="596">
        <v>1</v>
      </c>
      <c r="T651" s="596">
        <v>0</v>
      </c>
      <c r="U651" s="596">
        <v>1</v>
      </c>
      <c r="V651" s="596">
        <v>0</v>
      </c>
      <c r="W651" s="603"/>
      <c r="X651" s="668">
        <v>250425</v>
      </c>
      <c r="Y651" s="376" t="s">
        <v>78</v>
      </c>
      <c r="Z651" s="596" t="s">
        <v>6525</v>
      </c>
      <c r="AA651" s="766"/>
      <c r="AB651" s="727" t="str">
        <f t="shared" si="111"/>
        <v>Unique</v>
      </c>
      <c r="AC651" s="603"/>
      <c r="AD651" s="603"/>
      <c r="AE651" s="603"/>
      <c r="AF651" s="603"/>
      <c r="AG651" s="603"/>
      <c r="AH651" s="603"/>
      <c r="AI651" s="603"/>
      <c r="AJ651" s="603"/>
      <c r="AK651" s="603"/>
      <c r="AL651" s="603"/>
      <c r="AM651" s="603"/>
      <c r="AN651" s="603"/>
      <c r="AO651" s="603"/>
      <c r="AP651" s="603"/>
      <c r="AQ651" s="603"/>
      <c r="AR651" s="603"/>
      <c r="AS651" s="603"/>
      <c r="AT651" s="603"/>
      <c r="AU651" s="603"/>
      <c r="AV651" s="603"/>
      <c r="AW651" s="603"/>
      <c r="AX651" s="603"/>
      <c r="AY651" s="603"/>
      <c r="AZ651" s="603"/>
      <c r="BA651" s="603"/>
      <c r="BB651" s="603"/>
      <c r="BC651" s="603"/>
      <c r="BD651" s="603"/>
      <c r="BE651" s="603"/>
      <c r="BF651" s="603"/>
      <c r="BG651" s="603"/>
      <c r="BH651" s="603"/>
      <c r="BI651" s="603"/>
      <c r="BJ651" s="603"/>
      <c r="BK651" s="603"/>
      <c r="BL651" s="603"/>
      <c r="BM651" s="603"/>
      <c r="BN651" s="603"/>
      <c r="BO651" s="603"/>
      <c r="BP651" s="603"/>
      <c r="BQ651" s="603"/>
      <c r="BR651" s="603"/>
      <c r="BS651" s="603"/>
      <c r="BT651" s="603"/>
      <c r="BU651" s="603"/>
      <c r="BV651" s="603"/>
      <c r="BW651" s="603"/>
      <c r="BX651" s="603"/>
      <c r="BY651" s="603"/>
      <c r="BZ651" s="603"/>
      <c r="CA651" s="603"/>
      <c r="CB651" s="603"/>
      <c r="CC651" s="603"/>
      <c r="CD651" s="603"/>
      <c r="CE651" s="603"/>
      <c r="CF651" s="603"/>
      <c r="CG651" s="603"/>
      <c r="CH651" s="603"/>
      <c r="CI651" s="603"/>
      <c r="CJ651" s="603"/>
      <c r="CK651" s="603"/>
    </row>
    <row r="652" spans="1:89" ht="14.25">
      <c r="A652" s="656" t="str">
        <f t="shared" si="110"/>
        <v>16_1_230523_N_p_ep.el</v>
      </c>
      <c r="B652" s="735" t="s">
        <v>6340</v>
      </c>
      <c r="C652" s="735" t="s">
        <v>6341</v>
      </c>
      <c r="D652" s="736">
        <v>16</v>
      </c>
      <c r="E652" s="736">
        <v>1</v>
      </c>
      <c r="F652" s="736" t="s">
        <v>93</v>
      </c>
      <c r="G652" s="736" t="s">
        <v>6443</v>
      </c>
      <c r="H652" s="736">
        <v>2023</v>
      </c>
      <c r="I652" s="735" t="s">
        <v>5729</v>
      </c>
      <c r="J652" s="735" t="s">
        <v>6344</v>
      </c>
      <c r="K652" s="735" t="s">
        <v>6345</v>
      </c>
      <c r="L652" s="735" t="s">
        <v>5723</v>
      </c>
      <c r="M652" s="735" t="s">
        <v>2422</v>
      </c>
      <c r="N652" s="661">
        <f t="shared" ref="N652:N653" si="114">10+20+1</f>
        <v>31</v>
      </c>
      <c r="O652" s="603"/>
      <c r="P652" s="667" t="s">
        <v>2312</v>
      </c>
      <c r="Q652" s="596" t="s">
        <v>2313</v>
      </c>
      <c r="R652" s="596" t="s">
        <v>2422</v>
      </c>
      <c r="S652" s="596">
        <v>3</v>
      </c>
      <c r="T652" s="596">
        <v>0</v>
      </c>
      <c r="U652" s="596">
        <v>3</v>
      </c>
      <c r="V652" s="596">
        <v>0</v>
      </c>
      <c r="W652" s="603"/>
      <c r="X652" s="668">
        <v>250425</v>
      </c>
      <c r="Y652" s="376" t="s">
        <v>78</v>
      </c>
      <c r="Z652" s="596" t="s">
        <v>6526</v>
      </c>
      <c r="AA652" s="766"/>
      <c r="AB652" s="727" t="str">
        <f t="shared" si="111"/>
        <v>Unique</v>
      </c>
      <c r="AC652" s="603"/>
      <c r="AD652" s="603"/>
      <c r="AE652" s="603"/>
      <c r="AF652" s="603"/>
      <c r="AG652" s="603"/>
      <c r="AH652" s="603"/>
      <c r="AI652" s="603"/>
      <c r="AJ652" s="603"/>
      <c r="AK652" s="603"/>
      <c r="AL652" s="603"/>
      <c r="AM652" s="603"/>
      <c r="AN652" s="603"/>
      <c r="AO652" s="603"/>
      <c r="AP652" s="603"/>
      <c r="AQ652" s="603"/>
      <c r="AR652" s="603"/>
      <c r="AS652" s="603"/>
      <c r="AT652" s="603"/>
      <c r="AU652" s="603"/>
      <c r="AV652" s="603"/>
      <c r="AW652" s="603"/>
      <c r="AX652" s="603"/>
      <c r="AY652" s="603"/>
      <c r="AZ652" s="603"/>
      <c r="BA652" s="603"/>
      <c r="BB652" s="603"/>
      <c r="BC652" s="603"/>
      <c r="BD652" s="603"/>
      <c r="BE652" s="603"/>
      <c r="BF652" s="603"/>
      <c r="BG652" s="603"/>
      <c r="BH652" s="603"/>
      <c r="BI652" s="603"/>
      <c r="BJ652" s="603"/>
      <c r="BK652" s="603"/>
      <c r="BL652" s="603"/>
      <c r="BM652" s="603"/>
      <c r="BN652" s="603"/>
      <c r="BO652" s="603"/>
      <c r="BP652" s="603"/>
      <c r="BQ652" s="603"/>
      <c r="BR652" s="603"/>
      <c r="BS652" s="603"/>
      <c r="BT652" s="603"/>
      <c r="BU652" s="603"/>
      <c r="BV652" s="603"/>
      <c r="BW652" s="603"/>
      <c r="BX652" s="603"/>
      <c r="BY652" s="603"/>
      <c r="BZ652" s="603"/>
      <c r="CA652" s="603"/>
      <c r="CB652" s="603"/>
      <c r="CC652" s="603"/>
      <c r="CD652" s="603"/>
      <c r="CE652" s="603"/>
      <c r="CF652" s="603"/>
      <c r="CG652" s="603"/>
      <c r="CH652" s="603"/>
      <c r="CI652" s="603"/>
      <c r="CJ652" s="603"/>
      <c r="CK652" s="603"/>
    </row>
    <row r="653" spans="1:89" ht="14.25">
      <c r="A653" s="656" t="str">
        <f t="shared" si="110"/>
        <v>16_1_230523_N_p_ba.el</v>
      </c>
      <c r="B653" s="735" t="s">
        <v>6340</v>
      </c>
      <c r="C653" s="735" t="s">
        <v>6341</v>
      </c>
      <c r="D653" s="736">
        <v>16</v>
      </c>
      <c r="E653" s="736">
        <v>1</v>
      </c>
      <c r="F653" s="736" t="s">
        <v>93</v>
      </c>
      <c r="G653" s="736" t="s">
        <v>6443</v>
      </c>
      <c r="H653" s="736">
        <v>2023</v>
      </c>
      <c r="I653" s="735" t="s">
        <v>5729</v>
      </c>
      <c r="J653" s="735" t="s">
        <v>6344</v>
      </c>
      <c r="K653" s="735" t="s">
        <v>6345</v>
      </c>
      <c r="L653" s="735" t="s">
        <v>5723</v>
      </c>
      <c r="M653" s="735" t="s">
        <v>2422</v>
      </c>
      <c r="N653" s="661">
        <f t="shared" si="114"/>
        <v>31</v>
      </c>
      <c r="O653" s="603"/>
      <c r="P653" s="667" t="s">
        <v>274</v>
      </c>
      <c r="Q653" s="596" t="s">
        <v>275</v>
      </c>
      <c r="R653" s="596" t="s">
        <v>2422</v>
      </c>
      <c r="S653" s="596">
        <v>1</v>
      </c>
      <c r="T653" s="596">
        <v>0</v>
      </c>
      <c r="U653" s="596">
        <v>1</v>
      </c>
      <c r="V653" s="596">
        <v>0</v>
      </c>
      <c r="W653" s="603"/>
      <c r="X653" s="668">
        <v>250425</v>
      </c>
      <c r="Y653" s="376" t="s">
        <v>78</v>
      </c>
      <c r="Z653" s="596" t="s">
        <v>6527</v>
      </c>
      <c r="AA653" s="766"/>
      <c r="AB653" s="727" t="str">
        <f t="shared" si="111"/>
        <v>Unique</v>
      </c>
      <c r="AC653" s="603"/>
      <c r="AD653" s="603"/>
      <c r="AE653" s="603"/>
      <c r="AF653" s="603"/>
      <c r="AG653" s="603"/>
      <c r="AH653" s="603"/>
      <c r="AI653" s="603"/>
      <c r="AJ653" s="603"/>
      <c r="AK653" s="603"/>
      <c r="AL653" s="603"/>
      <c r="AM653" s="603"/>
      <c r="AN653" s="603"/>
      <c r="AO653" s="603"/>
      <c r="AP653" s="603"/>
      <c r="AQ653" s="603"/>
      <c r="AR653" s="603"/>
      <c r="AS653" s="603"/>
      <c r="AT653" s="603"/>
      <c r="AU653" s="603"/>
      <c r="AV653" s="603"/>
      <c r="AW653" s="603"/>
      <c r="AX653" s="603"/>
      <c r="AY653" s="603"/>
      <c r="AZ653" s="603"/>
      <c r="BA653" s="603"/>
      <c r="BB653" s="603"/>
      <c r="BC653" s="603"/>
      <c r="BD653" s="603"/>
      <c r="BE653" s="603"/>
      <c r="BF653" s="603"/>
      <c r="BG653" s="603"/>
      <c r="BH653" s="603"/>
      <c r="BI653" s="603"/>
      <c r="BJ653" s="603"/>
      <c r="BK653" s="603"/>
      <c r="BL653" s="603"/>
      <c r="BM653" s="603"/>
      <c r="BN653" s="603"/>
      <c r="BO653" s="603"/>
      <c r="BP653" s="603"/>
      <c r="BQ653" s="603"/>
      <c r="BR653" s="603"/>
      <c r="BS653" s="603"/>
      <c r="BT653" s="603"/>
      <c r="BU653" s="603"/>
      <c r="BV653" s="603"/>
      <c r="BW653" s="603"/>
      <c r="BX653" s="603"/>
      <c r="BY653" s="603"/>
      <c r="BZ653" s="603"/>
      <c r="CA653" s="603"/>
      <c r="CB653" s="603"/>
      <c r="CC653" s="603"/>
      <c r="CD653" s="603"/>
      <c r="CE653" s="603"/>
      <c r="CF653" s="603"/>
      <c r="CG653" s="603"/>
      <c r="CH653" s="603"/>
      <c r="CI653" s="603"/>
      <c r="CJ653" s="603"/>
      <c r="CK653" s="603"/>
    </row>
    <row r="654" spans="1:89" ht="14.25">
      <c r="A654" s="656" t="str">
        <f t="shared" si="110"/>
        <v>28_1_310521_D_p_vo.bo</v>
      </c>
      <c r="B654" s="710" t="s">
        <v>6115</v>
      </c>
      <c r="C654" s="710" t="s">
        <v>6116</v>
      </c>
      <c r="D654" s="709">
        <v>28</v>
      </c>
      <c r="E654" s="709">
        <v>1</v>
      </c>
      <c r="F654" s="709" t="s">
        <v>5728</v>
      </c>
      <c r="G654" s="709" t="s">
        <v>2084</v>
      </c>
      <c r="H654" s="709">
        <v>2021</v>
      </c>
      <c r="I654" s="710" t="s">
        <v>6199</v>
      </c>
      <c r="J654" s="710" t="s">
        <v>6117</v>
      </c>
      <c r="K654" s="710"/>
      <c r="L654" s="710" t="s">
        <v>5723</v>
      </c>
      <c r="M654" s="710" t="s">
        <v>2422</v>
      </c>
      <c r="N654" s="661">
        <f>15</f>
        <v>15</v>
      </c>
      <c r="O654" s="370" t="s">
        <v>6201</v>
      </c>
      <c r="P654" s="667" t="s">
        <v>366</v>
      </c>
      <c r="Q654" s="596" t="s">
        <v>367</v>
      </c>
      <c r="R654" s="596" t="s">
        <v>2422</v>
      </c>
      <c r="S654" s="596">
        <v>1</v>
      </c>
      <c r="T654" s="596">
        <v>1</v>
      </c>
      <c r="U654" s="596">
        <v>0</v>
      </c>
      <c r="V654" s="596">
        <v>0</v>
      </c>
      <c r="W654" s="603"/>
      <c r="X654" s="668">
        <v>250425</v>
      </c>
      <c r="Y654" s="376" t="s">
        <v>78</v>
      </c>
      <c r="Z654" s="596" t="s">
        <v>6528</v>
      </c>
      <c r="AA654" s="766"/>
      <c r="AB654" s="727" t="str">
        <f t="shared" si="111"/>
        <v>Unique</v>
      </c>
      <c r="AC654" s="603"/>
      <c r="AD654" s="603"/>
      <c r="AE654" s="603"/>
      <c r="AF654" s="603"/>
      <c r="AG654" s="603"/>
      <c r="AH654" s="603"/>
      <c r="AI654" s="603"/>
      <c r="AJ654" s="603"/>
      <c r="AK654" s="603"/>
      <c r="AL654" s="603"/>
      <c r="AM654" s="603"/>
      <c r="AN654" s="603"/>
      <c r="AO654" s="603"/>
      <c r="AP654" s="603"/>
      <c r="AQ654" s="603"/>
      <c r="AR654" s="603"/>
      <c r="AS654" s="603"/>
      <c r="AT654" s="603"/>
      <c r="AU654" s="603"/>
      <c r="AV654" s="603"/>
      <c r="AW654" s="603"/>
      <c r="AX654" s="603"/>
      <c r="AY654" s="603"/>
      <c r="AZ654" s="603"/>
      <c r="BA654" s="603"/>
      <c r="BB654" s="603"/>
      <c r="BC654" s="603"/>
      <c r="BD654" s="603"/>
      <c r="BE654" s="603"/>
      <c r="BF654" s="603"/>
      <c r="BG654" s="603"/>
      <c r="BH654" s="603"/>
      <c r="BI654" s="603"/>
      <c r="BJ654" s="603"/>
      <c r="BK654" s="603"/>
      <c r="BL654" s="603"/>
      <c r="BM654" s="603"/>
      <c r="BN654" s="603"/>
      <c r="BO654" s="603"/>
      <c r="BP654" s="603"/>
      <c r="BQ654" s="603"/>
      <c r="BR654" s="603"/>
      <c r="BS654" s="603"/>
      <c r="BT654" s="603"/>
      <c r="BU654" s="603"/>
      <c r="BV654" s="603"/>
      <c r="BW654" s="603"/>
      <c r="BX654" s="603"/>
      <c r="BY654" s="603"/>
      <c r="BZ654" s="603"/>
      <c r="CA654" s="603"/>
      <c r="CB654" s="603"/>
      <c r="CC654" s="603"/>
      <c r="CD654" s="603"/>
      <c r="CE654" s="603"/>
      <c r="CF654" s="603"/>
      <c r="CG654" s="603"/>
      <c r="CH654" s="603"/>
      <c r="CI654" s="603"/>
      <c r="CJ654" s="603"/>
      <c r="CK654" s="603"/>
    </row>
    <row r="655" spans="1:89" ht="14.25">
      <c r="A655" s="656" t="str">
        <f t="shared" si="110"/>
        <v>31_2_230523_V_p_ep.el</v>
      </c>
      <c r="B655" s="673" t="s">
        <v>6529</v>
      </c>
      <c r="C655" s="673" t="s">
        <v>6530</v>
      </c>
      <c r="D655" s="674">
        <v>31</v>
      </c>
      <c r="E655" s="674">
        <v>2</v>
      </c>
      <c r="F655" s="674" t="s">
        <v>93</v>
      </c>
      <c r="G655" s="674" t="s">
        <v>6443</v>
      </c>
      <c r="H655" s="674">
        <v>2023</v>
      </c>
      <c r="I655" s="675" t="s">
        <v>5729</v>
      </c>
      <c r="J655" s="675" t="s">
        <v>6531</v>
      </c>
      <c r="K655" s="673" t="s">
        <v>6532</v>
      </c>
      <c r="L655" s="675" t="s">
        <v>5723</v>
      </c>
      <c r="M655" s="675" t="s">
        <v>2422</v>
      </c>
      <c r="N655" s="661">
        <f t="shared" ref="N655:N656" si="115">10+11</f>
        <v>21</v>
      </c>
      <c r="O655" s="603"/>
      <c r="P655" s="667" t="s">
        <v>2312</v>
      </c>
      <c r="Q655" s="596" t="s">
        <v>2313</v>
      </c>
      <c r="R655" s="596" t="s">
        <v>2422</v>
      </c>
      <c r="S655" s="596">
        <v>1</v>
      </c>
      <c r="T655" s="596">
        <v>0</v>
      </c>
      <c r="U655" s="596">
        <v>1</v>
      </c>
      <c r="V655" s="596">
        <v>0</v>
      </c>
      <c r="W655" s="603"/>
      <c r="X655" s="668">
        <v>250425</v>
      </c>
      <c r="Y655" s="376" t="s">
        <v>78</v>
      </c>
      <c r="Z655" s="596" t="s">
        <v>6533</v>
      </c>
      <c r="AA655" s="766"/>
      <c r="AB655" s="727" t="str">
        <f t="shared" si="111"/>
        <v>Unique</v>
      </c>
      <c r="AC655" s="603"/>
      <c r="AD655" s="603"/>
      <c r="AE655" s="603"/>
      <c r="AF655" s="603"/>
      <c r="AG655" s="603"/>
      <c r="AH655" s="603"/>
      <c r="AI655" s="603"/>
      <c r="AJ655" s="603"/>
      <c r="AK655" s="603"/>
      <c r="AL655" s="603"/>
      <c r="AM655" s="603"/>
      <c r="AN655" s="603"/>
      <c r="AO655" s="603"/>
      <c r="AP655" s="603"/>
      <c r="AQ655" s="603"/>
      <c r="AR655" s="603"/>
      <c r="AS655" s="603"/>
      <c r="AT655" s="603"/>
      <c r="AU655" s="603"/>
      <c r="AV655" s="603"/>
      <c r="AW655" s="603"/>
      <c r="AX655" s="603"/>
      <c r="AY655" s="603"/>
      <c r="AZ655" s="603"/>
      <c r="BA655" s="603"/>
      <c r="BB655" s="603"/>
      <c r="BC655" s="603"/>
      <c r="BD655" s="603"/>
      <c r="BE655" s="603"/>
      <c r="BF655" s="603"/>
      <c r="BG655" s="603"/>
      <c r="BH655" s="603"/>
      <c r="BI655" s="603"/>
      <c r="BJ655" s="603"/>
      <c r="BK655" s="603"/>
      <c r="BL655" s="603"/>
      <c r="BM655" s="603"/>
      <c r="BN655" s="603"/>
      <c r="BO655" s="603"/>
      <c r="BP655" s="603"/>
      <c r="BQ655" s="603"/>
      <c r="BR655" s="603"/>
      <c r="BS655" s="603"/>
      <c r="BT655" s="603"/>
      <c r="BU655" s="603"/>
      <c r="BV655" s="603"/>
      <c r="BW655" s="603"/>
      <c r="BX655" s="603"/>
      <c r="BY655" s="603"/>
      <c r="BZ655" s="603"/>
      <c r="CA655" s="603"/>
      <c r="CB655" s="603"/>
      <c r="CC655" s="603"/>
      <c r="CD655" s="603"/>
      <c r="CE655" s="603"/>
      <c r="CF655" s="603"/>
      <c r="CG655" s="603"/>
      <c r="CH655" s="603"/>
      <c r="CI655" s="603"/>
      <c r="CJ655" s="603"/>
      <c r="CK655" s="603"/>
    </row>
    <row r="656" spans="1:89" ht="14.25">
      <c r="A656" s="656" t="str">
        <f t="shared" si="110"/>
        <v>31_2_230523_V_p_sp.sc</v>
      </c>
      <c r="B656" s="673" t="s">
        <v>6529</v>
      </c>
      <c r="C656" s="673" t="s">
        <v>6530</v>
      </c>
      <c r="D656" s="674">
        <v>31</v>
      </c>
      <c r="E656" s="674">
        <v>2</v>
      </c>
      <c r="F656" s="674" t="s">
        <v>93</v>
      </c>
      <c r="G656" s="674" t="s">
        <v>6443</v>
      </c>
      <c r="H656" s="674">
        <v>2023</v>
      </c>
      <c r="I656" s="675" t="s">
        <v>5729</v>
      </c>
      <c r="J656" s="675" t="s">
        <v>6531</v>
      </c>
      <c r="K656" s="673" t="s">
        <v>6532</v>
      </c>
      <c r="L656" s="675" t="s">
        <v>5723</v>
      </c>
      <c r="M656" s="675" t="s">
        <v>2422</v>
      </c>
      <c r="N656" s="661">
        <f t="shared" si="115"/>
        <v>21</v>
      </c>
      <c r="O656" s="603"/>
      <c r="P656" s="667" t="s">
        <v>509</v>
      </c>
      <c r="Q656" s="596" t="s">
        <v>510</v>
      </c>
      <c r="R656" s="596" t="s">
        <v>2422</v>
      </c>
      <c r="S656" s="596">
        <v>2</v>
      </c>
      <c r="T656" s="596">
        <v>2</v>
      </c>
      <c r="U656" s="596">
        <v>0</v>
      </c>
      <c r="V656" s="596">
        <v>0</v>
      </c>
      <c r="W656" s="603"/>
      <c r="X656" s="668">
        <v>250425</v>
      </c>
      <c r="Y656" s="376" t="s">
        <v>78</v>
      </c>
      <c r="Z656" s="596" t="s">
        <v>6534</v>
      </c>
      <c r="AA656" s="766"/>
      <c r="AB656" s="727" t="str">
        <f t="shared" si="111"/>
        <v>Unique</v>
      </c>
      <c r="AC656" s="603"/>
      <c r="AD656" s="603"/>
      <c r="AE656" s="603"/>
      <c r="AF656" s="603"/>
      <c r="AG656" s="603"/>
      <c r="AH656" s="603"/>
      <c r="AI656" s="603"/>
      <c r="AJ656" s="603"/>
      <c r="AK656" s="603"/>
      <c r="AL656" s="603"/>
      <c r="AM656" s="603"/>
      <c r="AN656" s="603"/>
      <c r="AO656" s="603"/>
      <c r="AP656" s="603"/>
      <c r="AQ656" s="603"/>
      <c r="AR656" s="603"/>
      <c r="AS656" s="603"/>
      <c r="AT656" s="603"/>
      <c r="AU656" s="603"/>
      <c r="AV656" s="603"/>
      <c r="AW656" s="603"/>
      <c r="AX656" s="603"/>
      <c r="AY656" s="603"/>
      <c r="AZ656" s="603"/>
      <c r="BA656" s="603"/>
      <c r="BB656" s="603"/>
      <c r="BC656" s="603"/>
      <c r="BD656" s="603"/>
      <c r="BE656" s="603"/>
      <c r="BF656" s="603"/>
      <c r="BG656" s="603"/>
      <c r="BH656" s="603"/>
      <c r="BI656" s="603"/>
      <c r="BJ656" s="603"/>
      <c r="BK656" s="603"/>
      <c r="BL656" s="603"/>
      <c r="BM656" s="603"/>
      <c r="BN656" s="603"/>
      <c r="BO656" s="603"/>
      <c r="BP656" s="603"/>
      <c r="BQ656" s="603"/>
      <c r="BR656" s="603"/>
      <c r="BS656" s="603"/>
      <c r="BT656" s="603"/>
      <c r="BU656" s="603"/>
      <c r="BV656" s="603"/>
      <c r="BW656" s="603"/>
      <c r="BX656" s="603"/>
      <c r="BY656" s="603"/>
      <c r="BZ656" s="603"/>
      <c r="CA656" s="603"/>
      <c r="CB656" s="603"/>
      <c r="CC656" s="603"/>
      <c r="CD656" s="603"/>
      <c r="CE656" s="603"/>
      <c r="CF656" s="603"/>
      <c r="CG656" s="603"/>
      <c r="CH656" s="603"/>
      <c r="CI656" s="603"/>
      <c r="CJ656" s="603"/>
      <c r="CK656" s="603"/>
    </row>
    <row r="657" spans="1:89" ht="14.25">
      <c r="A657" s="656" t="str">
        <f t="shared" si="110"/>
        <v>21_1_170521_Erp_p_ep.ba</v>
      </c>
      <c r="B657" s="712" t="s">
        <v>6128</v>
      </c>
      <c r="C657" s="712" t="s">
        <v>6129</v>
      </c>
      <c r="D657" s="711">
        <v>21</v>
      </c>
      <c r="E657" s="711">
        <v>1</v>
      </c>
      <c r="F657" s="711" t="s">
        <v>2325</v>
      </c>
      <c r="G657" s="711" t="s">
        <v>5728</v>
      </c>
      <c r="H657" s="711">
        <v>2021</v>
      </c>
      <c r="I657" s="712" t="s">
        <v>6199</v>
      </c>
      <c r="J657" s="712" t="s">
        <v>6130</v>
      </c>
      <c r="K657" s="712"/>
      <c r="L657" s="712" t="s">
        <v>5723</v>
      </c>
      <c r="M657" s="712" t="s">
        <v>2422</v>
      </c>
      <c r="N657" s="661">
        <f t="shared" ref="N657:N658" si="116">9+7</f>
        <v>16</v>
      </c>
      <c r="O657" s="370" t="s">
        <v>6218</v>
      </c>
      <c r="P657" s="662" t="s">
        <v>84</v>
      </c>
      <c r="Q657" s="376" t="s">
        <v>85</v>
      </c>
      <c r="R657" s="596" t="s">
        <v>2422</v>
      </c>
      <c r="S657" s="596">
        <v>2</v>
      </c>
      <c r="T657" s="596">
        <v>2</v>
      </c>
      <c r="U657" s="596">
        <v>0</v>
      </c>
      <c r="V657" s="596">
        <v>0</v>
      </c>
      <c r="W657" s="603"/>
      <c r="X657" s="668">
        <v>250425</v>
      </c>
      <c r="Y657" s="376" t="s">
        <v>78</v>
      </c>
      <c r="Z657" s="596" t="s">
        <v>6535</v>
      </c>
      <c r="AA657" s="766"/>
      <c r="AB657" s="727" t="str">
        <f t="shared" si="111"/>
        <v>Unique</v>
      </c>
      <c r="AC657" s="603"/>
      <c r="AD657" s="603"/>
      <c r="AE657" s="603"/>
      <c r="AF657" s="603"/>
      <c r="AG657" s="603"/>
      <c r="AH657" s="603"/>
      <c r="AI657" s="603"/>
      <c r="AJ657" s="603"/>
      <c r="AK657" s="603"/>
      <c r="AL657" s="603"/>
      <c r="AM657" s="603"/>
      <c r="AN657" s="603"/>
      <c r="AO657" s="603"/>
      <c r="AP657" s="603"/>
      <c r="AQ657" s="603"/>
      <c r="AR657" s="603"/>
      <c r="AS657" s="603"/>
      <c r="AT657" s="603"/>
      <c r="AU657" s="603"/>
      <c r="AV657" s="603"/>
      <c r="AW657" s="603"/>
      <c r="AX657" s="603"/>
      <c r="AY657" s="603"/>
      <c r="AZ657" s="603"/>
      <c r="BA657" s="603"/>
      <c r="BB657" s="603"/>
      <c r="BC657" s="603"/>
      <c r="BD657" s="603"/>
      <c r="BE657" s="603"/>
      <c r="BF657" s="603"/>
      <c r="BG657" s="603"/>
      <c r="BH657" s="603"/>
      <c r="BI657" s="603"/>
      <c r="BJ657" s="603"/>
      <c r="BK657" s="603"/>
      <c r="BL657" s="603"/>
      <c r="BM657" s="603"/>
      <c r="BN657" s="603"/>
      <c r="BO657" s="603"/>
      <c r="BP657" s="603"/>
      <c r="BQ657" s="603"/>
      <c r="BR657" s="603"/>
      <c r="BS657" s="603"/>
      <c r="BT657" s="603"/>
      <c r="BU657" s="603"/>
      <c r="BV657" s="603"/>
      <c r="BW657" s="603"/>
      <c r="BX657" s="603"/>
      <c r="BY657" s="603"/>
      <c r="BZ657" s="603"/>
      <c r="CA657" s="603"/>
      <c r="CB657" s="603"/>
      <c r="CC657" s="603"/>
      <c r="CD657" s="603"/>
      <c r="CE657" s="603"/>
      <c r="CF657" s="603"/>
      <c r="CG657" s="603"/>
      <c r="CH657" s="603"/>
      <c r="CI657" s="603"/>
      <c r="CJ657" s="603"/>
      <c r="CK657" s="603"/>
    </row>
    <row r="658" spans="1:89" ht="14.25">
      <c r="A658" s="656" t="str">
        <f t="shared" si="110"/>
        <v>21_1_170521_Erp_p_ep.el</v>
      </c>
      <c r="B658" s="712" t="s">
        <v>6128</v>
      </c>
      <c r="C658" s="712" t="s">
        <v>6129</v>
      </c>
      <c r="D658" s="711">
        <v>21</v>
      </c>
      <c r="E658" s="711">
        <v>1</v>
      </c>
      <c r="F658" s="711" t="s">
        <v>2325</v>
      </c>
      <c r="G658" s="711" t="s">
        <v>5728</v>
      </c>
      <c r="H658" s="711">
        <v>2021</v>
      </c>
      <c r="I658" s="712" t="s">
        <v>6199</v>
      </c>
      <c r="J658" s="712" t="s">
        <v>6130</v>
      </c>
      <c r="K658" s="712"/>
      <c r="L658" s="712" t="s">
        <v>5723</v>
      </c>
      <c r="M658" s="712" t="s">
        <v>2422</v>
      </c>
      <c r="N658" s="661">
        <f t="shared" si="116"/>
        <v>16</v>
      </c>
      <c r="O658" s="370" t="s">
        <v>6218</v>
      </c>
      <c r="P658" s="667" t="s">
        <v>2312</v>
      </c>
      <c r="Q658" s="596" t="s">
        <v>2313</v>
      </c>
      <c r="R658" s="596" t="s">
        <v>2422</v>
      </c>
      <c r="S658" s="596">
        <v>1</v>
      </c>
      <c r="T658" s="596">
        <v>0</v>
      </c>
      <c r="U658" s="596">
        <v>1</v>
      </c>
      <c r="V658" s="596">
        <v>0</v>
      </c>
      <c r="W658" s="603"/>
      <c r="X658" s="668">
        <v>250425</v>
      </c>
      <c r="Y658" s="376" t="s">
        <v>78</v>
      </c>
      <c r="Z658" s="596" t="s">
        <v>6536</v>
      </c>
      <c r="AA658" s="766"/>
      <c r="AB658" s="727" t="str">
        <f t="shared" si="111"/>
        <v>Unique</v>
      </c>
      <c r="AC658" s="603"/>
      <c r="AD658" s="603"/>
      <c r="AE658" s="603"/>
      <c r="AF658" s="603"/>
      <c r="AG658" s="603"/>
      <c r="AH658" s="603"/>
      <c r="AI658" s="603"/>
      <c r="AJ658" s="603"/>
      <c r="AK658" s="603"/>
      <c r="AL658" s="603"/>
      <c r="AM658" s="603"/>
      <c r="AN658" s="603"/>
      <c r="AO658" s="603"/>
      <c r="AP658" s="603"/>
      <c r="AQ658" s="603"/>
      <c r="AR658" s="603"/>
      <c r="AS658" s="603"/>
      <c r="AT658" s="603"/>
      <c r="AU658" s="603"/>
      <c r="AV658" s="603"/>
      <c r="AW658" s="603"/>
      <c r="AX658" s="603"/>
      <c r="AY658" s="603"/>
      <c r="AZ658" s="603"/>
      <c r="BA658" s="603"/>
      <c r="BB658" s="603"/>
      <c r="BC658" s="603"/>
      <c r="BD658" s="603"/>
      <c r="BE658" s="603"/>
      <c r="BF658" s="603"/>
      <c r="BG658" s="603"/>
      <c r="BH658" s="603"/>
      <c r="BI658" s="603"/>
      <c r="BJ658" s="603"/>
      <c r="BK658" s="603"/>
      <c r="BL658" s="603"/>
      <c r="BM658" s="603"/>
      <c r="BN658" s="603"/>
      <c r="BO658" s="603"/>
      <c r="BP658" s="603"/>
      <c r="BQ658" s="603"/>
      <c r="BR658" s="603"/>
      <c r="BS658" s="603"/>
      <c r="BT658" s="603"/>
      <c r="BU658" s="603"/>
      <c r="BV658" s="603"/>
      <c r="BW658" s="603"/>
      <c r="BX658" s="603"/>
      <c r="BY658" s="603"/>
      <c r="BZ658" s="603"/>
      <c r="CA658" s="603"/>
      <c r="CB658" s="603"/>
      <c r="CC658" s="603"/>
      <c r="CD658" s="603"/>
      <c r="CE658" s="603"/>
      <c r="CF658" s="603"/>
      <c r="CG658" s="603"/>
      <c r="CH658" s="603"/>
      <c r="CI658" s="603"/>
      <c r="CJ658" s="603"/>
      <c r="CK658" s="603"/>
    </row>
    <row r="659" spans="1:89" ht="14.25">
      <c r="A659" s="656" t="str">
        <f t="shared" si="110"/>
        <v>29_1_230523_G_p_ep.el</v>
      </c>
      <c r="B659" s="747" t="s">
        <v>6537</v>
      </c>
      <c r="C659" s="747" t="s">
        <v>6538</v>
      </c>
      <c r="D659" s="748">
        <v>29</v>
      </c>
      <c r="E659" s="748">
        <v>1</v>
      </c>
      <c r="F659" s="748" t="s">
        <v>93</v>
      </c>
      <c r="G659" s="748" t="s">
        <v>6443</v>
      </c>
      <c r="H659" s="748">
        <v>2023</v>
      </c>
      <c r="I659" s="747" t="s">
        <v>5729</v>
      </c>
      <c r="J659" s="747" t="s">
        <v>6539</v>
      </c>
      <c r="K659" s="747" t="s">
        <v>6540</v>
      </c>
      <c r="L659" s="747" t="s">
        <v>5723</v>
      </c>
      <c r="M659" s="747" t="s">
        <v>2422</v>
      </c>
      <c r="N659" s="661">
        <f t="shared" ref="N659:N660" si="117">10+1</f>
        <v>11</v>
      </c>
      <c r="O659" s="603"/>
      <c r="P659" s="667" t="s">
        <v>2312</v>
      </c>
      <c r="Q659" s="596" t="s">
        <v>2313</v>
      </c>
      <c r="R659" s="596" t="s">
        <v>2422</v>
      </c>
      <c r="S659" s="596">
        <v>1</v>
      </c>
      <c r="T659" s="596">
        <v>0</v>
      </c>
      <c r="U659" s="596">
        <v>1</v>
      </c>
      <c r="V659" s="596">
        <v>0</v>
      </c>
      <c r="W659" s="603"/>
      <c r="X659" s="668">
        <v>250425</v>
      </c>
      <c r="Y659" s="376" t="s">
        <v>78</v>
      </c>
      <c r="Z659" s="596" t="s">
        <v>6541</v>
      </c>
      <c r="AA659" s="766"/>
      <c r="AB659" s="727" t="str">
        <f t="shared" si="111"/>
        <v>Unique</v>
      </c>
      <c r="AC659" s="603"/>
      <c r="AD659" s="603"/>
      <c r="AE659" s="603"/>
      <c r="AF659" s="603"/>
      <c r="AG659" s="603"/>
      <c r="AH659" s="603"/>
      <c r="AI659" s="603"/>
      <c r="AJ659" s="603"/>
      <c r="AK659" s="603"/>
      <c r="AL659" s="603"/>
      <c r="AM659" s="603"/>
      <c r="AN659" s="603"/>
      <c r="AO659" s="603"/>
      <c r="AP659" s="603"/>
      <c r="AQ659" s="603"/>
      <c r="AR659" s="603"/>
      <c r="AS659" s="603"/>
      <c r="AT659" s="603"/>
      <c r="AU659" s="603"/>
      <c r="AV659" s="603"/>
      <c r="AW659" s="603"/>
      <c r="AX659" s="603"/>
      <c r="AY659" s="603"/>
      <c r="AZ659" s="603"/>
      <c r="BA659" s="603"/>
      <c r="BB659" s="603"/>
      <c r="BC659" s="603"/>
      <c r="BD659" s="603"/>
      <c r="BE659" s="603"/>
      <c r="BF659" s="603"/>
      <c r="BG659" s="603"/>
      <c r="BH659" s="603"/>
      <c r="BI659" s="603"/>
      <c r="BJ659" s="603"/>
      <c r="BK659" s="603"/>
      <c r="BL659" s="603"/>
      <c r="BM659" s="603"/>
      <c r="BN659" s="603"/>
      <c r="BO659" s="603"/>
      <c r="BP659" s="603"/>
      <c r="BQ659" s="603"/>
      <c r="BR659" s="603"/>
      <c r="BS659" s="603"/>
      <c r="BT659" s="603"/>
      <c r="BU659" s="603"/>
      <c r="BV659" s="603"/>
      <c r="BW659" s="603"/>
      <c r="BX659" s="603"/>
      <c r="BY659" s="603"/>
      <c r="BZ659" s="603"/>
      <c r="CA659" s="603"/>
      <c r="CB659" s="603"/>
      <c r="CC659" s="603"/>
      <c r="CD659" s="603"/>
      <c r="CE659" s="603"/>
      <c r="CF659" s="603"/>
      <c r="CG659" s="603"/>
      <c r="CH659" s="603"/>
      <c r="CI659" s="603"/>
      <c r="CJ659" s="603"/>
      <c r="CK659" s="603"/>
    </row>
    <row r="660" spans="1:89" ht="14.25">
      <c r="A660" s="656" t="str">
        <f t="shared" si="110"/>
        <v>29_1_230523_G_p_xy.se</v>
      </c>
      <c r="B660" s="747" t="s">
        <v>6537</v>
      </c>
      <c r="C660" s="747" t="s">
        <v>6538</v>
      </c>
      <c r="D660" s="748">
        <v>29</v>
      </c>
      <c r="E660" s="748">
        <v>1</v>
      </c>
      <c r="F660" s="748" t="s">
        <v>93</v>
      </c>
      <c r="G660" s="748" t="s">
        <v>6443</v>
      </c>
      <c r="H660" s="748">
        <v>2023</v>
      </c>
      <c r="I660" s="747" t="s">
        <v>5729</v>
      </c>
      <c r="J660" s="747" t="s">
        <v>6539</v>
      </c>
      <c r="K660" s="747" t="s">
        <v>6540</v>
      </c>
      <c r="L660" s="747" t="s">
        <v>5723</v>
      </c>
      <c r="M660" s="747" t="s">
        <v>2422</v>
      </c>
      <c r="N660" s="661">
        <f t="shared" si="117"/>
        <v>11</v>
      </c>
      <c r="O660" s="603"/>
      <c r="P660" s="667" t="s">
        <v>529</v>
      </c>
      <c r="Q660" s="596" t="s">
        <v>530</v>
      </c>
      <c r="R660" s="596" t="s">
        <v>2422</v>
      </c>
      <c r="S660" s="596">
        <v>1</v>
      </c>
      <c r="T660" s="596">
        <v>1</v>
      </c>
      <c r="U660" s="596">
        <v>0</v>
      </c>
      <c r="V660" s="596">
        <v>0</v>
      </c>
      <c r="W660" s="603"/>
      <c r="X660" s="668">
        <v>250425</v>
      </c>
      <c r="Y660" s="376" t="s">
        <v>78</v>
      </c>
      <c r="Z660" s="596" t="s">
        <v>6542</v>
      </c>
      <c r="AA660" s="766"/>
      <c r="AB660" s="727" t="str">
        <f t="shared" si="111"/>
        <v>Unique</v>
      </c>
      <c r="AC660" s="603"/>
      <c r="AD660" s="603"/>
      <c r="AE660" s="603"/>
      <c r="AF660" s="603"/>
      <c r="AG660" s="603"/>
      <c r="AH660" s="603"/>
      <c r="AI660" s="603"/>
      <c r="AJ660" s="603"/>
      <c r="AK660" s="603"/>
      <c r="AL660" s="603"/>
      <c r="AM660" s="603"/>
      <c r="AN660" s="603"/>
      <c r="AO660" s="603"/>
      <c r="AP660" s="603"/>
      <c r="AQ660" s="603"/>
      <c r="AR660" s="603"/>
      <c r="AS660" s="603"/>
      <c r="AT660" s="603"/>
      <c r="AU660" s="603"/>
      <c r="AV660" s="603"/>
      <c r="AW660" s="603"/>
      <c r="AX660" s="603"/>
      <c r="AY660" s="603"/>
      <c r="AZ660" s="603"/>
      <c r="BA660" s="603"/>
      <c r="BB660" s="603"/>
      <c r="BC660" s="603"/>
      <c r="BD660" s="603"/>
      <c r="BE660" s="603"/>
      <c r="BF660" s="603"/>
      <c r="BG660" s="603"/>
      <c r="BH660" s="603"/>
      <c r="BI660" s="603"/>
      <c r="BJ660" s="603"/>
      <c r="BK660" s="603"/>
      <c r="BL660" s="603"/>
      <c r="BM660" s="603"/>
      <c r="BN660" s="603"/>
      <c r="BO660" s="603"/>
      <c r="BP660" s="603"/>
      <c r="BQ660" s="603"/>
      <c r="BR660" s="603"/>
      <c r="BS660" s="603"/>
      <c r="BT660" s="603"/>
      <c r="BU660" s="603"/>
      <c r="BV660" s="603"/>
      <c r="BW660" s="603"/>
      <c r="BX660" s="603"/>
      <c r="BY660" s="603"/>
      <c r="BZ660" s="603"/>
      <c r="CA660" s="603"/>
      <c r="CB660" s="603"/>
      <c r="CC660" s="603"/>
      <c r="CD660" s="603"/>
      <c r="CE660" s="603"/>
      <c r="CF660" s="603"/>
      <c r="CG660" s="603"/>
      <c r="CH660" s="603"/>
      <c r="CI660" s="603"/>
      <c r="CJ660" s="603"/>
      <c r="CK660" s="603"/>
    </row>
    <row r="661" spans="1:89" ht="14.25">
      <c r="A661" s="656" t="str">
        <f t="shared" si="110"/>
        <v>30_1_230523_G2_p_ep.ba</v>
      </c>
      <c r="B661" s="749" t="s">
        <v>6543</v>
      </c>
      <c r="C661" s="749" t="s">
        <v>6544</v>
      </c>
      <c r="D661" s="750">
        <v>30</v>
      </c>
      <c r="E661" s="750">
        <v>1</v>
      </c>
      <c r="F661" s="750" t="s">
        <v>93</v>
      </c>
      <c r="G661" s="750" t="s">
        <v>6443</v>
      </c>
      <c r="H661" s="750">
        <v>2023</v>
      </c>
      <c r="I661" s="749" t="s">
        <v>5729</v>
      </c>
      <c r="J661" s="749" t="s">
        <v>6545</v>
      </c>
      <c r="K661" s="749" t="s">
        <v>6546</v>
      </c>
      <c r="L661" s="749" t="s">
        <v>5723</v>
      </c>
      <c r="M661" s="749" t="s">
        <v>2422</v>
      </c>
      <c r="N661" s="661">
        <f t="shared" ref="N661:N663" si="118">10+10</f>
        <v>20</v>
      </c>
      <c r="O661" s="603"/>
      <c r="P661" s="662" t="s">
        <v>84</v>
      </c>
      <c r="Q661" s="376" t="s">
        <v>85</v>
      </c>
      <c r="R661" s="596" t="s">
        <v>2422</v>
      </c>
      <c r="S661" s="596">
        <v>1</v>
      </c>
      <c r="T661" s="596">
        <v>0</v>
      </c>
      <c r="U661" s="596">
        <v>1</v>
      </c>
      <c r="V661" s="596">
        <v>0</v>
      </c>
      <c r="W661" s="603"/>
      <c r="X661" s="668">
        <v>250425</v>
      </c>
      <c r="Y661" s="376" t="s">
        <v>78</v>
      </c>
      <c r="Z661" s="596" t="s">
        <v>6547</v>
      </c>
      <c r="AA661" s="766"/>
      <c r="AB661" s="727" t="str">
        <f t="shared" si="111"/>
        <v>Unique</v>
      </c>
      <c r="AC661" s="603"/>
      <c r="AD661" s="603"/>
      <c r="AE661" s="603"/>
      <c r="AF661" s="603"/>
      <c r="AG661" s="603"/>
      <c r="AH661" s="603"/>
      <c r="AI661" s="603"/>
      <c r="AJ661" s="603"/>
      <c r="AK661" s="603"/>
      <c r="AL661" s="603"/>
      <c r="AM661" s="603"/>
      <c r="AN661" s="603"/>
      <c r="AO661" s="603"/>
      <c r="AP661" s="603"/>
      <c r="AQ661" s="603"/>
      <c r="AR661" s="603"/>
      <c r="AS661" s="603"/>
      <c r="AT661" s="603"/>
      <c r="AU661" s="603"/>
      <c r="AV661" s="603"/>
      <c r="AW661" s="603"/>
      <c r="AX661" s="603"/>
      <c r="AY661" s="603"/>
      <c r="AZ661" s="603"/>
      <c r="BA661" s="603"/>
      <c r="BB661" s="603"/>
      <c r="BC661" s="603"/>
      <c r="BD661" s="603"/>
      <c r="BE661" s="603"/>
      <c r="BF661" s="603"/>
      <c r="BG661" s="603"/>
      <c r="BH661" s="603"/>
      <c r="BI661" s="603"/>
      <c r="BJ661" s="603"/>
      <c r="BK661" s="603"/>
      <c r="BL661" s="603"/>
      <c r="BM661" s="603"/>
      <c r="BN661" s="603"/>
      <c r="BO661" s="603"/>
      <c r="BP661" s="603"/>
      <c r="BQ661" s="603"/>
      <c r="BR661" s="603"/>
      <c r="BS661" s="603"/>
      <c r="BT661" s="603"/>
      <c r="BU661" s="603"/>
      <c r="BV661" s="603"/>
      <c r="BW661" s="603"/>
      <c r="BX661" s="603"/>
      <c r="BY661" s="603"/>
      <c r="BZ661" s="603"/>
      <c r="CA661" s="603"/>
      <c r="CB661" s="603"/>
      <c r="CC661" s="603"/>
      <c r="CD661" s="603"/>
      <c r="CE661" s="603"/>
      <c r="CF661" s="603"/>
      <c r="CG661" s="603"/>
      <c r="CH661" s="603"/>
      <c r="CI661" s="603"/>
      <c r="CJ661" s="603"/>
      <c r="CK661" s="603"/>
    </row>
    <row r="662" spans="1:89" ht="14.25">
      <c r="A662" s="656" t="str">
        <f t="shared" si="110"/>
        <v>30_1_230523_G2_p_ep.el</v>
      </c>
      <c r="B662" s="749" t="s">
        <v>6543</v>
      </c>
      <c r="C662" s="749" t="s">
        <v>6544</v>
      </c>
      <c r="D662" s="750">
        <v>30</v>
      </c>
      <c r="E662" s="750">
        <v>1</v>
      </c>
      <c r="F662" s="750" t="s">
        <v>93</v>
      </c>
      <c r="G662" s="750" t="s">
        <v>6443</v>
      </c>
      <c r="H662" s="750">
        <v>2023</v>
      </c>
      <c r="I662" s="749" t="s">
        <v>5729</v>
      </c>
      <c r="J662" s="749" t="s">
        <v>6545</v>
      </c>
      <c r="K662" s="749" t="s">
        <v>6546</v>
      </c>
      <c r="L662" s="749" t="s">
        <v>5723</v>
      </c>
      <c r="M662" s="749" t="s">
        <v>2422</v>
      </c>
      <c r="N662" s="661">
        <f t="shared" si="118"/>
        <v>20</v>
      </c>
      <c r="O662" s="603"/>
      <c r="P662" s="667" t="s">
        <v>2312</v>
      </c>
      <c r="Q662" s="596" t="s">
        <v>2313</v>
      </c>
      <c r="R662" s="596" t="s">
        <v>2422</v>
      </c>
      <c r="S662" s="596">
        <v>3</v>
      </c>
      <c r="T662" s="596">
        <v>0</v>
      </c>
      <c r="U662" s="596">
        <v>3</v>
      </c>
      <c r="V662" s="596">
        <v>0</v>
      </c>
      <c r="W662" s="603"/>
      <c r="X662" s="668">
        <v>250425</v>
      </c>
      <c r="Y662" s="376" t="s">
        <v>78</v>
      </c>
      <c r="Z662" s="596" t="s">
        <v>6548</v>
      </c>
      <c r="AA662" s="766"/>
      <c r="AB662" s="727" t="str">
        <f t="shared" si="111"/>
        <v>Unique</v>
      </c>
      <c r="AC662" s="603"/>
      <c r="AD662" s="603"/>
      <c r="AE662" s="603"/>
      <c r="AF662" s="603"/>
      <c r="AG662" s="603"/>
      <c r="AH662" s="603"/>
      <c r="AI662" s="603"/>
      <c r="AJ662" s="603"/>
      <c r="AK662" s="603"/>
      <c r="AL662" s="603"/>
      <c r="AM662" s="603"/>
      <c r="AN662" s="603"/>
      <c r="AO662" s="603"/>
      <c r="AP662" s="603"/>
      <c r="AQ662" s="603"/>
      <c r="AR662" s="603"/>
      <c r="AS662" s="603"/>
      <c r="AT662" s="603"/>
      <c r="AU662" s="603"/>
      <c r="AV662" s="603"/>
      <c r="AW662" s="603"/>
      <c r="AX662" s="603"/>
      <c r="AY662" s="603"/>
      <c r="AZ662" s="603"/>
      <c r="BA662" s="603"/>
      <c r="BB662" s="603"/>
      <c r="BC662" s="603"/>
      <c r="BD662" s="603"/>
      <c r="BE662" s="603"/>
      <c r="BF662" s="603"/>
      <c r="BG662" s="603"/>
      <c r="BH662" s="603"/>
      <c r="BI662" s="603"/>
      <c r="BJ662" s="603"/>
      <c r="BK662" s="603"/>
      <c r="BL662" s="603"/>
      <c r="BM662" s="603"/>
      <c r="BN662" s="603"/>
      <c r="BO662" s="603"/>
      <c r="BP662" s="603"/>
      <c r="BQ662" s="603"/>
      <c r="BR662" s="603"/>
      <c r="BS662" s="603"/>
      <c r="BT662" s="603"/>
      <c r="BU662" s="603"/>
      <c r="BV662" s="603"/>
      <c r="BW662" s="603"/>
      <c r="BX662" s="603"/>
      <c r="BY662" s="603"/>
      <c r="BZ662" s="603"/>
      <c r="CA662" s="603"/>
      <c r="CB662" s="603"/>
      <c r="CC662" s="603"/>
      <c r="CD662" s="603"/>
      <c r="CE662" s="603"/>
      <c r="CF662" s="603"/>
      <c r="CG662" s="603"/>
      <c r="CH662" s="603"/>
      <c r="CI662" s="603"/>
      <c r="CJ662" s="603"/>
      <c r="CK662" s="603"/>
    </row>
    <row r="663" spans="1:89" ht="14.25">
      <c r="A663" s="656" t="str">
        <f t="shared" si="110"/>
        <v>30_1_230523_G2_p_rh.ca</v>
      </c>
      <c r="B663" s="749" t="s">
        <v>6543</v>
      </c>
      <c r="C663" s="749" t="s">
        <v>6544</v>
      </c>
      <c r="D663" s="750">
        <v>30</v>
      </c>
      <c r="E663" s="750">
        <v>1</v>
      </c>
      <c r="F663" s="750" t="s">
        <v>93</v>
      </c>
      <c r="G663" s="750" t="s">
        <v>6443</v>
      </c>
      <c r="H663" s="750">
        <v>2023</v>
      </c>
      <c r="I663" s="749" t="s">
        <v>5729</v>
      </c>
      <c r="J663" s="749" t="s">
        <v>6545</v>
      </c>
      <c r="K663" s="749" t="s">
        <v>6546</v>
      </c>
      <c r="L663" s="749" t="s">
        <v>5723</v>
      </c>
      <c r="M663" s="749" t="s">
        <v>2422</v>
      </c>
      <c r="N663" s="661">
        <f t="shared" si="118"/>
        <v>20</v>
      </c>
      <c r="O663" s="603"/>
      <c r="P663" s="667" t="s">
        <v>134</v>
      </c>
      <c r="Q663" s="596" t="s">
        <v>135</v>
      </c>
      <c r="R663" s="596" t="s">
        <v>2422</v>
      </c>
      <c r="S663" s="596">
        <v>3</v>
      </c>
      <c r="T663" s="596">
        <v>0</v>
      </c>
      <c r="U663" s="596">
        <v>3</v>
      </c>
      <c r="V663" s="596">
        <v>0</v>
      </c>
      <c r="W663" s="603"/>
      <c r="X663" s="668">
        <v>250425</v>
      </c>
      <c r="Y663" s="376" t="s">
        <v>78</v>
      </c>
      <c r="Z663" s="596" t="s">
        <v>6549</v>
      </c>
      <c r="AA663" s="766"/>
      <c r="AB663" s="727" t="str">
        <f t="shared" si="111"/>
        <v>Unique</v>
      </c>
      <c r="AC663" s="603"/>
      <c r="AD663" s="603"/>
      <c r="AE663" s="603"/>
      <c r="AF663" s="603"/>
      <c r="AG663" s="603"/>
      <c r="AH663" s="603"/>
      <c r="AI663" s="603"/>
      <c r="AJ663" s="603"/>
      <c r="AK663" s="603"/>
      <c r="AL663" s="603"/>
      <c r="AM663" s="603"/>
      <c r="AN663" s="603"/>
      <c r="AO663" s="603"/>
      <c r="AP663" s="603"/>
      <c r="AQ663" s="603"/>
      <c r="AR663" s="603"/>
      <c r="AS663" s="603"/>
      <c r="AT663" s="603"/>
      <c r="AU663" s="603"/>
      <c r="AV663" s="603"/>
      <c r="AW663" s="603"/>
      <c r="AX663" s="603"/>
      <c r="AY663" s="603"/>
      <c r="AZ663" s="603"/>
      <c r="BA663" s="603"/>
      <c r="BB663" s="603"/>
      <c r="BC663" s="603"/>
      <c r="BD663" s="603"/>
      <c r="BE663" s="603"/>
      <c r="BF663" s="603"/>
      <c r="BG663" s="603"/>
      <c r="BH663" s="603"/>
      <c r="BI663" s="603"/>
      <c r="BJ663" s="603"/>
      <c r="BK663" s="603"/>
      <c r="BL663" s="603"/>
      <c r="BM663" s="603"/>
      <c r="BN663" s="603"/>
      <c r="BO663" s="603"/>
      <c r="BP663" s="603"/>
      <c r="BQ663" s="603"/>
      <c r="BR663" s="603"/>
      <c r="BS663" s="603"/>
      <c r="BT663" s="603"/>
      <c r="BU663" s="603"/>
      <c r="BV663" s="603"/>
      <c r="BW663" s="603"/>
      <c r="BX663" s="603"/>
      <c r="BY663" s="603"/>
      <c r="BZ663" s="603"/>
      <c r="CA663" s="603"/>
      <c r="CB663" s="603"/>
      <c r="CC663" s="603"/>
      <c r="CD663" s="603"/>
      <c r="CE663" s="603"/>
      <c r="CF663" s="603"/>
      <c r="CG663" s="603"/>
      <c r="CH663" s="603"/>
      <c r="CI663" s="603"/>
      <c r="CJ663" s="603"/>
      <c r="CK663" s="603"/>
    </row>
    <row r="664" spans="1:89" ht="14.25">
      <c r="A664" s="656" t="str">
        <f t="shared" si="110"/>
        <v>5_1_230523_HAC_p_ep.ba</v>
      </c>
      <c r="B664" s="751" t="s">
        <v>6550</v>
      </c>
      <c r="C664" s="751" t="s">
        <v>6551</v>
      </c>
      <c r="D664" s="752">
        <v>5</v>
      </c>
      <c r="E664" s="752">
        <v>1</v>
      </c>
      <c r="F664" s="752" t="s">
        <v>93</v>
      </c>
      <c r="G664" s="752" t="s">
        <v>6443</v>
      </c>
      <c r="H664" s="752">
        <v>2023</v>
      </c>
      <c r="I664" s="751" t="s">
        <v>5729</v>
      </c>
      <c r="J664" s="751" t="s">
        <v>6552</v>
      </c>
      <c r="K664" s="751" t="s">
        <v>6553</v>
      </c>
      <c r="L664" s="751" t="s">
        <v>5723</v>
      </c>
      <c r="M664" s="751" t="s">
        <v>2422</v>
      </c>
      <c r="N664" s="661">
        <f t="shared" ref="N664:N665" si="119">17</f>
        <v>17</v>
      </c>
      <c r="O664" s="603"/>
      <c r="P664" s="662" t="s">
        <v>84</v>
      </c>
      <c r="Q664" s="376" t="s">
        <v>85</v>
      </c>
      <c r="R664" s="596" t="s">
        <v>2422</v>
      </c>
      <c r="S664" s="596">
        <v>1</v>
      </c>
      <c r="T664" s="596">
        <v>0</v>
      </c>
      <c r="U664" s="596">
        <v>1</v>
      </c>
      <c r="V664" s="596">
        <v>0</v>
      </c>
      <c r="W664" s="603"/>
      <c r="X664" s="668">
        <v>250425</v>
      </c>
      <c r="Y664" s="376" t="s">
        <v>78</v>
      </c>
      <c r="Z664" s="596" t="s">
        <v>6554</v>
      </c>
      <c r="AA664" s="766"/>
      <c r="AB664" s="727" t="str">
        <f t="shared" si="111"/>
        <v>Unique</v>
      </c>
      <c r="AC664" s="603"/>
      <c r="AD664" s="603"/>
      <c r="AE664" s="603"/>
      <c r="AF664" s="603"/>
      <c r="AG664" s="603"/>
      <c r="AH664" s="603"/>
      <c r="AI664" s="603"/>
      <c r="AJ664" s="603"/>
      <c r="AK664" s="603"/>
      <c r="AL664" s="603"/>
      <c r="AM664" s="603"/>
      <c r="AN664" s="603"/>
      <c r="AO664" s="603"/>
      <c r="AP664" s="603"/>
      <c r="AQ664" s="603"/>
      <c r="AR664" s="603"/>
      <c r="AS664" s="603"/>
      <c r="AT664" s="603"/>
      <c r="AU664" s="603"/>
      <c r="AV664" s="603"/>
      <c r="AW664" s="603"/>
      <c r="AX664" s="603"/>
      <c r="AY664" s="603"/>
      <c r="AZ664" s="603"/>
      <c r="BA664" s="603"/>
      <c r="BB664" s="603"/>
      <c r="BC664" s="603"/>
      <c r="BD664" s="603"/>
      <c r="BE664" s="603"/>
      <c r="BF664" s="603"/>
      <c r="BG664" s="603"/>
      <c r="BH664" s="603"/>
      <c r="BI664" s="603"/>
      <c r="BJ664" s="603"/>
      <c r="BK664" s="603"/>
      <c r="BL664" s="603"/>
      <c r="BM664" s="603"/>
      <c r="BN664" s="603"/>
      <c r="BO664" s="603"/>
      <c r="BP664" s="603"/>
      <c r="BQ664" s="603"/>
      <c r="BR664" s="603"/>
      <c r="BS664" s="603"/>
      <c r="BT664" s="603"/>
      <c r="BU664" s="603"/>
      <c r="BV664" s="603"/>
      <c r="BW664" s="603"/>
      <c r="BX664" s="603"/>
      <c r="BY664" s="603"/>
      <c r="BZ664" s="603"/>
      <c r="CA664" s="603"/>
      <c r="CB664" s="603"/>
      <c r="CC664" s="603"/>
      <c r="CD664" s="603"/>
      <c r="CE664" s="603"/>
      <c r="CF664" s="603"/>
      <c r="CG664" s="603"/>
      <c r="CH664" s="603"/>
      <c r="CI664" s="603"/>
      <c r="CJ664" s="603"/>
      <c r="CK664" s="603"/>
    </row>
    <row r="665" spans="1:89" ht="14.25">
      <c r="A665" s="656" t="str">
        <f t="shared" si="110"/>
        <v>5_1_230523_HAC_p_xy.se</v>
      </c>
      <c r="B665" s="751" t="s">
        <v>6550</v>
      </c>
      <c r="C665" s="751" t="s">
        <v>6551</v>
      </c>
      <c r="D665" s="752">
        <v>5</v>
      </c>
      <c r="E665" s="752">
        <v>1</v>
      </c>
      <c r="F665" s="752" t="s">
        <v>93</v>
      </c>
      <c r="G665" s="752" t="s">
        <v>6443</v>
      </c>
      <c r="H665" s="752">
        <v>2023</v>
      </c>
      <c r="I665" s="751" t="s">
        <v>5729</v>
      </c>
      <c r="J665" s="751" t="s">
        <v>6552</v>
      </c>
      <c r="K665" s="751" t="s">
        <v>6553</v>
      </c>
      <c r="L665" s="751" t="s">
        <v>5723</v>
      </c>
      <c r="M665" s="751" t="s">
        <v>2422</v>
      </c>
      <c r="N665" s="661">
        <f t="shared" si="119"/>
        <v>17</v>
      </c>
      <c r="O665" s="603"/>
      <c r="P665" s="667" t="s">
        <v>529</v>
      </c>
      <c r="Q665" s="596" t="s">
        <v>530</v>
      </c>
      <c r="R665" s="596" t="s">
        <v>2422</v>
      </c>
      <c r="S665" s="596">
        <v>3</v>
      </c>
      <c r="T665" s="596">
        <v>1</v>
      </c>
      <c r="U665" s="596">
        <v>2</v>
      </c>
      <c r="V665" s="596">
        <v>0</v>
      </c>
      <c r="W665" s="603"/>
      <c r="X665" s="668">
        <v>250425</v>
      </c>
      <c r="Y665" s="376" t="s">
        <v>78</v>
      </c>
      <c r="Z665" s="596" t="s">
        <v>6555</v>
      </c>
      <c r="AA665" s="766"/>
      <c r="AB665" s="727" t="str">
        <f t="shared" si="111"/>
        <v>Unique</v>
      </c>
      <c r="AC665" s="603"/>
      <c r="AD665" s="603"/>
      <c r="AE665" s="603"/>
      <c r="AF665" s="603"/>
      <c r="AG665" s="603"/>
      <c r="AH665" s="603"/>
      <c r="AI665" s="603"/>
      <c r="AJ665" s="603"/>
      <c r="AK665" s="603"/>
      <c r="AL665" s="603"/>
      <c r="AM665" s="603"/>
      <c r="AN665" s="603"/>
      <c r="AO665" s="603"/>
      <c r="AP665" s="603"/>
      <c r="AQ665" s="603"/>
      <c r="AR665" s="603"/>
      <c r="AS665" s="603"/>
      <c r="AT665" s="603"/>
      <c r="AU665" s="603"/>
      <c r="AV665" s="603"/>
      <c r="AW665" s="603"/>
      <c r="AX665" s="603"/>
      <c r="AY665" s="603"/>
      <c r="AZ665" s="603"/>
      <c r="BA665" s="603"/>
      <c r="BB665" s="603"/>
      <c r="BC665" s="603"/>
      <c r="BD665" s="603"/>
      <c r="BE665" s="603"/>
      <c r="BF665" s="603"/>
      <c r="BG665" s="603"/>
      <c r="BH665" s="603"/>
      <c r="BI665" s="603"/>
      <c r="BJ665" s="603"/>
      <c r="BK665" s="603"/>
      <c r="BL665" s="603"/>
      <c r="BM665" s="603"/>
      <c r="BN665" s="603"/>
      <c r="BO665" s="603"/>
      <c r="BP665" s="603"/>
      <c r="BQ665" s="603"/>
      <c r="BR665" s="603"/>
      <c r="BS665" s="603"/>
      <c r="BT665" s="603"/>
      <c r="BU665" s="603"/>
      <c r="BV665" s="603"/>
      <c r="BW665" s="603"/>
      <c r="BX665" s="603"/>
      <c r="BY665" s="603"/>
      <c r="BZ665" s="603"/>
      <c r="CA665" s="603"/>
      <c r="CB665" s="603"/>
      <c r="CC665" s="603"/>
      <c r="CD665" s="603"/>
      <c r="CE665" s="603"/>
      <c r="CF665" s="603"/>
      <c r="CG665" s="603"/>
      <c r="CH665" s="603"/>
      <c r="CI665" s="603"/>
      <c r="CJ665" s="603"/>
      <c r="CK665" s="603"/>
    </row>
    <row r="666" spans="1:89" ht="14.25">
      <c r="A666" s="656" t="str">
        <f t="shared" si="110"/>
        <v>1_1_230523_HAU_p_ep.ba</v>
      </c>
      <c r="B666" s="745" t="s">
        <v>6461</v>
      </c>
      <c r="C666" s="745" t="s">
        <v>6462</v>
      </c>
      <c r="D666" s="746">
        <v>1</v>
      </c>
      <c r="E666" s="746">
        <v>1</v>
      </c>
      <c r="F666" s="746" t="s">
        <v>93</v>
      </c>
      <c r="G666" s="746" t="s">
        <v>6443</v>
      </c>
      <c r="H666" s="746">
        <v>2023</v>
      </c>
      <c r="I666" s="745" t="s">
        <v>5729</v>
      </c>
      <c r="J666" s="745" t="s">
        <v>6463</v>
      </c>
      <c r="K666" s="745" t="s">
        <v>6464</v>
      </c>
      <c r="L666" s="745" t="s">
        <v>5723</v>
      </c>
      <c r="M666" s="745" t="s">
        <v>2422</v>
      </c>
      <c r="N666" s="661">
        <f t="shared" ref="N666:N667" si="120">12</f>
        <v>12</v>
      </c>
      <c r="O666" s="603"/>
      <c r="P666" s="662" t="s">
        <v>84</v>
      </c>
      <c r="Q666" s="376" t="s">
        <v>85</v>
      </c>
      <c r="R666" s="596" t="s">
        <v>2422</v>
      </c>
      <c r="S666" s="596">
        <v>1</v>
      </c>
      <c r="T666" s="596">
        <v>0</v>
      </c>
      <c r="U666" s="596">
        <v>1</v>
      </c>
      <c r="V666" s="596">
        <v>0</v>
      </c>
      <c r="W666" s="603"/>
      <c r="X666" s="668">
        <v>250425</v>
      </c>
      <c r="Y666" s="376" t="s">
        <v>78</v>
      </c>
      <c r="Z666" s="596" t="s">
        <v>6556</v>
      </c>
      <c r="AA666" s="766"/>
      <c r="AB666" s="727" t="str">
        <f t="shared" si="111"/>
        <v>Unique</v>
      </c>
      <c r="AC666" s="603"/>
      <c r="AD666" s="603"/>
      <c r="AE666" s="603"/>
      <c r="AF666" s="603"/>
      <c r="AG666" s="603"/>
      <c r="AH666" s="603"/>
      <c r="AI666" s="603"/>
      <c r="AJ666" s="603"/>
      <c r="AK666" s="603"/>
      <c r="AL666" s="603"/>
      <c r="AM666" s="603"/>
      <c r="AN666" s="603"/>
      <c r="AO666" s="603"/>
      <c r="AP666" s="603"/>
      <c r="AQ666" s="603"/>
      <c r="AR666" s="603"/>
      <c r="AS666" s="603"/>
      <c r="AT666" s="603"/>
      <c r="AU666" s="603"/>
      <c r="AV666" s="603"/>
      <c r="AW666" s="603"/>
      <c r="AX666" s="603"/>
      <c r="AY666" s="603"/>
      <c r="AZ666" s="603"/>
      <c r="BA666" s="603"/>
      <c r="BB666" s="603"/>
      <c r="BC666" s="603"/>
      <c r="BD666" s="603"/>
      <c r="BE666" s="603"/>
      <c r="BF666" s="603"/>
      <c r="BG666" s="603"/>
      <c r="BH666" s="603"/>
      <c r="BI666" s="603"/>
      <c r="BJ666" s="603"/>
      <c r="BK666" s="603"/>
      <c r="BL666" s="603"/>
      <c r="BM666" s="603"/>
      <c r="BN666" s="603"/>
      <c r="BO666" s="603"/>
      <c r="BP666" s="603"/>
      <c r="BQ666" s="603"/>
      <c r="BR666" s="603"/>
      <c r="BS666" s="603"/>
      <c r="BT666" s="603"/>
      <c r="BU666" s="603"/>
      <c r="BV666" s="603"/>
      <c r="BW666" s="603"/>
      <c r="BX666" s="603"/>
      <c r="BY666" s="603"/>
      <c r="BZ666" s="603"/>
      <c r="CA666" s="603"/>
      <c r="CB666" s="603"/>
      <c r="CC666" s="603"/>
      <c r="CD666" s="603"/>
      <c r="CE666" s="603"/>
      <c r="CF666" s="603"/>
      <c r="CG666" s="603"/>
      <c r="CH666" s="603"/>
      <c r="CI666" s="603"/>
      <c r="CJ666" s="603"/>
      <c r="CK666" s="603"/>
    </row>
    <row r="667" spans="1:89" ht="14.25">
      <c r="A667" s="656" t="str">
        <f t="shared" si="110"/>
        <v>1_1_230523_HAU_p_ep.el</v>
      </c>
      <c r="B667" s="745" t="s">
        <v>6461</v>
      </c>
      <c r="C667" s="745" t="s">
        <v>6462</v>
      </c>
      <c r="D667" s="746">
        <v>1</v>
      </c>
      <c r="E667" s="746">
        <v>1</v>
      </c>
      <c r="F667" s="746" t="s">
        <v>93</v>
      </c>
      <c r="G667" s="746" t="s">
        <v>6443</v>
      </c>
      <c r="H667" s="746">
        <v>2023</v>
      </c>
      <c r="I667" s="745" t="s">
        <v>5729</v>
      </c>
      <c r="J667" s="745" t="s">
        <v>6463</v>
      </c>
      <c r="K667" s="745" t="s">
        <v>6464</v>
      </c>
      <c r="L667" s="745" t="s">
        <v>5723</v>
      </c>
      <c r="M667" s="745" t="s">
        <v>2422</v>
      </c>
      <c r="N667" s="661">
        <f t="shared" si="120"/>
        <v>12</v>
      </c>
      <c r="O667" s="603"/>
      <c r="P667" s="667" t="s">
        <v>2312</v>
      </c>
      <c r="Q667" s="596" t="s">
        <v>2313</v>
      </c>
      <c r="R667" s="596" t="s">
        <v>2422</v>
      </c>
      <c r="S667" s="596">
        <v>1</v>
      </c>
      <c r="T667" s="596">
        <v>0</v>
      </c>
      <c r="U667" s="596">
        <v>1</v>
      </c>
      <c r="V667" s="596">
        <v>0</v>
      </c>
      <c r="W667" s="603"/>
      <c r="X667" s="668">
        <v>250425</v>
      </c>
      <c r="Y667" s="376" t="s">
        <v>78</v>
      </c>
      <c r="Z667" s="596" t="s">
        <v>6557</v>
      </c>
      <c r="AA667" s="766"/>
      <c r="AB667" s="727" t="str">
        <f t="shared" si="111"/>
        <v>Unique</v>
      </c>
      <c r="AC667" s="603"/>
      <c r="AD667" s="603"/>
      <c r="AE667" s="603"/>
      <c r="AF667" s="603"/>
      <c r="AG667" s="603"/>
      <c r="AH667" s="603"/>
      <c r="AI667" s="603"/>
      <c r="AJ667" s="603"/>
      <c r="AK667" s="603"/>
      <c r="AL667" s="603"/>
      <c r="AM667" s="603"/>
      <c r="AN667" s="603"/>
      <c r="AO667" s="603"/>
      <c r="AP667" s="603"/>
      <c r="AQ667" s="603"/>
      <c r="AR667" s="603"/>
      <c r="AS667" s="603"/>
      <c r="AT667" s="603"/>
      <c r="AU667" s="603"/>
      <c r="AV667" s="603"/>
      <c r="AW667" s="603"/>
      <c r="AX667" s="603"/>
      <c r="AY667" s="603"/>
      <c r="AZ667" s="603"/>
      <c r="BA667" s="603"/>
      <c r="BB667" s="603"/>
      <c r="BC667" s="603"/>
      <c r="BD667" s="603"/>
      <c r="BE667" s="603"/>
      <c r="BF667" s="603"/>
      <c r="BG667" s="603"/>
      <c r="BH667" s="603"/>
      <c r="BI667" s="603"/>
      <c r="BJ667" s="603"/>
      <c r="BK667" s="603"/>
      <c r="BL667" s="603"/>
      <c r="BM667" s="603"/>
      <c r="BN667" s="603"/>
      <c r="BO667" s="603"/>
      <c r="BP667" s="603"/>
      <c r="BQ667" s="603"/>
      <c r="BR667" s="603"/>
      <c r="BS667" s="603"/>
      <c r="BT667" s="603"/>
      <c r="BU667" s="603"/>
      <c r="BV667" s="603"/>
      <c r="BW667" s="603"/>
      <c r="BX667" s="603"/>
      <c r="BY667" s="603"/>
      <c r="BZ667" s="603"/>
      <c r="CA667" s="603"/>
      <c r="CB667" s="603"/>
      <c r="CC667" s="603"/>
      <c r="CD667" s="603"/>
      <c r="CE667" s="603"/>
      <c r="CF667" s="603"/>
      <c r="CG667" s="603"/>
      <c r="CH667" s="603"/>
      <c r="CI667" s="603"/>
      <c r="CJ667" s="603"/>
      <c r="CK667" s="603"/>
    </row>
    <row r="668" spans="1:89" ht="14.25">
      <c r="A668" s="656" t="str">
        <f t="shared" si="110"/>
        <v>26_1_310521_H_p_ep.ba</v>
      </c>
      <c r="B668" s="718" t="s">
        <v>6176</v>
      </c>
      <c r="C668" s="718" t="s">
        <v>6177</v>
      </c>
      <c r="D668" s="719">
        <v>26</v>
      </c>
      <c r="E668" s="719">
        <v>1</v>
      </c>
      <c r="F668" s="719" t="s">
        <v>5728</v>
      </c>
      <c r="G668" s="719" t="s">
        <v>2084</v>
      </c>
      <c r="H668" s="719">
        <v>2021</v>
      </c>
      <c r="I668" s="718" t="s">
        <v>6199</v>
      </c>
      <c r="J668" s="718" t="s">
        <v>6017</v>
      </c>
      <c r="K668" s="718"/>
      <c r="L668" s="718" t="s">
        <v>5723</v>
      </c>
      <c r="M668" s="718" t="s">
        <v>2422</v>
      </c>
      <c r="N668" s="661">
        <f t="shared" ref="N668:N669" si="121">10+11</f>
        <v>21</v>
      </c>
      <c r="O668" s="370" t="s">
        <v>6245</v>
      </c>
      <c r="P668" s="662" t="s">
        <v>84</v>
      </c>
      <c r="Q668" s="376" t="s">
        <v>85</v>
      </c>
      <c r="R668" s="596" t="s">
        <v>2422</v>
      </c>
      <c r="S668" s="596">
        <v>3</v>
      </c>
      <c r="T668" s="596">
        <v>0</v>
      </c>
      <c r="U668" s="596">
        <v>3</v>
      </c>
      <c r="V668" s="596">
        <v>0</v>
      </c>
      <c r="W668" s="603"/>
      <c r="X668" s="668">
        <v>250425</v>
      </c>
      <c r="Y668" s="376" t="s">
        <v>78</v>
      </c>
      <c r="Z668" s="596" t="s">
        <v>6558</v>
      </c>
      <c r="AA668" s="766"/>
      <c r="AB668" s="727" t="str">
        <f t="shared" si="111"/>
        <v>Unique</v>
      </c>
      <c r="AC668" s="603"/>
      <c r="AD668" s="603"/>
      <c r="AE668" s="603"/>
      <c r="AF668" s="603"/>
      <c r="AG668" s="603"/>
      <c r="AH668" s="603"/>
      <c r="AI668" s="603"/>
      <c r="AJ668" s="603"/>
      <c r="AK668" s="603"/>
      <c r="AL668" s="603"/>
      <c r="AM668" s="603"/>
      <c r="AN668" s="603"/>
      <c r="AO668" s="603"/>
      <c r="AP668" s="603"/>
      <c r="AQ668" s="603"/>
      <c r="AR668" s="603"/>
      <c r="AS668" s="603"/>
      <c r="AT668" s="603"/>
      <c r="AU668" s="603"/>
      <c r="AV668" s="603"/>
      <c r="AW668" s="603"/>
      <c r="AX668" s="603"/>
      <c r="AY668" s="603"/>
      <c r="AZ668" s="603"/>
      <c r="BA668" s="603"/>
      <c r="BB668" s="603"/>
      <c r="BC668" s="603"/>
      <c r="BD668" s="603"/>
      <c r="BE668" s="603"/>
      <c r="BF668" s="603"/>
      <c r="BG668" s="603"/>
      <c r="BH668" s="603"/>
      <c r="BI668" s="603"/>
      <c r="BJ668" s="603"/>
      <c r="BK668" s="603"/>
      <c r="BL668" s="603"/>
      <c r="BM668" s="603"/>
      <c r="BN668" s="603"/>
      <c r="BO668" s="603"/>
      <c r="BP668" s="603"/>
      <c r="BQ668" s="603"/>
      <c r="BR668" s="603"/>
      <c r="BS668" s="603"/>
      <c r="BT668" s="603"/>
      <c r="BU668" s="603"/>
      <c r="BV668" s="603"/>
      <c r="BW668" s="603"/>
      <c r="BX668" s="603"/>
      <c r="BY668" s="603"/>
      <c r="BZ668" s="603"/>
      <c r="CA668" s="603"/>
      <c r="CB668" s="603"/>
      <c r="CC668" s="603"/>
      <c r="CD668" s="603"/>
      <c r="CE668" s="603"/>
      <c r="CF668" s="603"/>
      <c r="CG668" s="603"/>
      <c r="CH668" s="603"/>
      <c r="CI668" s="603"/>
      <c r="CJ668" s="603"/>
      <c r="CK668" s="603"/>
    </row>
    <row r="669" spans="1:89" ht="14.25">
      <c r="A669" s="656" t="str">
        <f t="shared" si="110"/>
        <v>26_1_310521_H_p_sp.</v>
      </c>
      <c r="B669" s="718" t="s">
        <v>6176</v>
      </c>
      <c r="C669" s="718" t="s">
        <v>6177</v>
      </c>
      <c r="D669" s="719">
        <v>26</v>
      </c>
      <c r="E669" s="719">
        <v>1</v>
      </c>
      <c r="F669" s="719" t="s">
        <v>5728</v>
      </c>
      <c r="G669" s="719" t="s">
        <v>2084</v>
      </c>
      <c r="H669" s="719">
        <v>2021</v>
      </c>
      <c r="I669" s="718" t="s">
        <v>6199</v>
      </c>
      <c r="J669" s="718" t="s">
        <v>6017</v>
      </c>
      <c r="K669" s="718"/>
      <c r="L669" s="718" t="s">
        <v>5723</v>
      </c>
      <c r="M669" s="718" t="s">
        <v>2422</v>
      </c>
      <c r="N669" s="661">
        <f t="shared" si="121"/>
        <v>21</v>
      </c>
      <c r="O669" s="370" t="s">
        <v>6245</v>
      </c>
      <c r="P669" s="667" t="s">
        <v>1163</v>
      </c>
      <c r="Q669" s="596" t="s">
        <v>1164</v>
      </c>
      <c r="R669" s="596" t="s">
        <v>2422</v>
      </c>
      <c r="S669" s="596">
        <v>1</v>
      </c>
      <c r="T669" s="596">
        <v>0</v>
      </c>
      <c r="U669" s="596">
        <v>1</v>
      </c>
      <c r="V669" s="596">
        <v>0</v>
      </c>
      <c r="W669" s="603"/>
      <c r="X669" s="668">
        <v>250425</v>
      </c>
      <c r="Y669" s="376" t="s">
        <v>78</v>
      </c>
      <c r="Z669" s="596" t="s">
        <v>6559</v>
      </c>
      <c r="AA669" s="766"/>
      <c r="AB669" s="727" t="str">
        <f t="shared" si="111"/>
        <v>Unique</v>
      </c>
      <c r="AC669" s="603"/>
      <c r="AD669" s="603"/>
      <c r="AE669" s="603"/>
      <c r="AF669" s="603"/>
      <c r="AG669" s="603"/>
      <c r="AH669" s="603"/>
      <c r="AI669" s="603"/>
      <c r="AJ669" s="603"/>
      <c r="AK669" s="603"/>
      <c r="AL669" s="603"/>
      <c r="AM669" s="603"/>
      <c r="AN669" s="603"/>
      <c r="AO669" s="603"/>
      <c r="AP669" s="603"/>
      <c r="AQ669" s="603"/>
      <c r="AR669" s="603"/>
      <c r="AS669" s="603"/>
      <c r="AT669" s="603"/>
      <c r="AU669" s="603"/>
      <c r="AV669" s="603"/>
      <c r="AW669" s="603"/>
      <c r="AX669" s="603"/>
      <c r="AY669" s="603"/>
      <c r="AZ669" s="603"/>
      <c r="BA669" s="603"/>
      <c r="BB669" s="603"/>
      <c r="BC669" s="603"/>
      <c r="BD669" s="603"/>
      <c r="BE669" s="603"/>
      <c r="BF669" s="603"/>
      <c r="BG669" s="603"/>
      <c r="BH669" s="603"/>
      <c r="BI669" s="603"/>
      <c r="BJ669" s="603"/>
      <c r="BK669" s="603"/>
      <c r="BL669" s="603"/>
      <c r="BM669" s="603"/>
      <c r="BN669" s="603"/>
      <c r="BO669" s="603"/>
      <c r="BP669" s="603"/>
      <c r="BQ669" s="603"/>
      <c r="BR669" s="603"/>
      <c r="BS669" s="603"/>
      <c r="BT669" s="603"/>
      <c r="BU669" s="603"/>
      <c r="BV669" s="603"/>
      <c r="BW669" s="603"/>
      <c r="BX669" s="603"/>
      <c r="BY669" s="603"/>
      <c r="BZ669" s="603"/>
      <c r="CA669" s="603"/>
      <c r="CB669" s="603"/>
      <c r="CC669" s="603"/>
      <c r="CD669" s="603"/>
      <c r="CE669" s="603"/>
      <c r="CF669" s="603"/>
      <c r="CG669" s="603"/>
      <c r="CH669" s="603"/>
      <c r="CI669" s="603"/>
      <c r="CJ669" s="603"/>
      <c r="CK669" s="603"/>
    </row>
    <row r="670" spans="1:89" ht="14.25">
      <c r="A670" s="656" t="str">
        <f t="shared" si="110"/>
        <v>21_1_310521_Erp_p_ep.ba</v>
      </c>
      <c r="B670" s="712" t="s">
        <v>6128</v>
      </c>
      <c r="C670" s="712" t="s">
        <v>6129</v>
      </c>
      <c r="D670" s="711">
        <v>21</v>
      </c>
      <c r="E670" s="711">
        <v>1</v>
      </c>
      <c r="F670" s="711" t="s">
        <v>5728</v>
      </c>
      <c r="G670" s="711" t="s">
        <v>2084</v>
      </c>
      <c r="H670" s="711">
        <v>2021</v>
      </c>
      <c r="I670" s="712" t="s">
        <v>6199</v>
      </c>
      <c r="J670" s="712" t="s">
        <v>6130</v>
      </c>
      <c r="K670" s="712"/>
      <c r="L670" s="712" t="s">
        <v>5723</v>
      </c>
      <c r="M670" s="712" t="s">
        <v>2422</v>
      </c>
      <c r="N670" s="661">
        <f t="shared" ref="N670:N671" si="122">10+8</f>
        <v>18</v>
      </c>
      <c r="O670" s="603"/>
      <c r="P670" s="662" t="s">
        <v>84</v>
      </c>
      <c r="Q670" s="376" t="s">
        <v>85</v>
      </c>
      <c r="R670" s="596" t="s">
        <v>2422</v>
      </c>
      <c r="S670" s="596">
        <v>1</v>
      </c>
      <c r="T670" s="596">
        <v>0</v>
      </c>
      <c r="U670" s="596">
        <v>1</v>
      </c>
      <c r="V670" s="596">
        <v>0</v>
      </c>
      <c r="W670" s="603"/>
      <c r="X670" s="668">
        <v>250425</v>
      </c>
      <c r="Y670" s="376" t="s">
        <v>78</v>
      </c>
      <c r="Z670" s="596" t="s">
        <v>6560</v>
      </c>
      <c r="AA670" s="766"/>
      <c r="AB670" s="727" t="str">
        <f t="shared" si="111"/>
        <v>Unique</v>
      </c>
      <c r="AC670" s="603"/>
      <c r="AD670" s="603"/>
      <c r="AE670" s="603"/>
      <c r="AF670" s="603"/>
      <c r="AG670" s="603"/>
      <c r="AH670" s="603"/>
      <c r="AI670" s="603"/>
      <c r="AJ670" s="603"/>
      <c r="AK670" s="603"/>
      <c r="AL670" s="603"/>
      <c r="AM670" s="603"/>
      <c r="AN670" s="603"/>
      <c r="AO670" s="603"/>
      <c r="AP670" s="603"/>
      <c r="AQ670" s="603"/>
      <c r="AR670" s="603"/>
      <c r="AS670" s="603"/>
      <c r="AT670" s="603"/>
      <c r="AU670" s="603"/>
      <c r="AV670" s="603"/>
      <c r="AW670" s="603"/>
      <c r="AX670" s="603"/>
      <c r="AY670" s="603"/>
      <c r="AZ670" s="603"/>
      <c r="BA670" s="603"/>
      <c r="BB670" s="603"/>
      <c r="BC670" s="603"/>
      <c r="BD670" s="603"/>
      <c r="BE670" s="603"/>
      <c r="BF670" s="603"/>
      <c r="BG670" s="603"/>
      <c r="BH670" s="603"/>
      <c r="BI670" s="603"/>
      <c r="BJ670" s="603"/>
      <c r="BK670" s="603"/>
      <c r="BL670" s="603"/>
      <c r="BM670" s="603"/>
      <c r="BN670" s="603"/>
      <c r="BO670" s="603"/>
      <c r="BP670" s="603"/>
      <c r="BQ670" s="603"/>
      <c r="BR670" s="603"/>
      <c r="BS670" s="603"/>
      <c r="BT670" s="603"/>
      <c r="BU670" s="603"/>
      <c r="BV670" s="603"/>
      <c r="BW670" s="603"/>
      <c r="BX670" s="603"/>
      <c r="BY670" s="603"/>
      <c r="BZ670" s="603"/>
      <c r="CA670" s="603"/>
      <c r="CB670" s="603"/>
      <c r="CC670" s="603"/>
      <c r="CD670" s="603"/>
      <c r="CE670" s="603"/>
      <c r="CF670" s="603"/>
      <c r="CG670" s="603"/>
      <c r="CH670" s="603"/>
      <c r="CI670" s="603"/>
      <c r="CJ670" s="603"/>
      <c r="CK670" s="603"/>
    </row>
    <row r="671" spans="1:89" ht="14.25">
      <c r="A671" s="656" t="str">
        <f t="shared" si="110"/>
        <v>21_1_310521_Erp_p_sp.</v>
      </c>
      <c r="B671" s="712" t="s">
        <v>6128</v>
      </c>
      <c r="C671" s="712" t="s">
        <v>6129</v>
      </c>
      <c r="D671" s="711">
        <v>21</v>
      </c>
      <c r="E671" s="711">
        <v>1</v>
      </c>
      <c r="F671" s="711" t="s">
        <v>5728</v>
      </c>
      <c r="G671" s="711" t="s">
        <v>2084</v>
      </c>
      <c r="H671" s="711">
        <v>2021</v>
      </c>
      <c r="I671" s="712" t="s">
        <v>6199</v>
      </c>
      <c r="J671" s="712" t="s">
        <v>6130</v>
      </c>
      <c r="K671" s="712"/>
      <c r="L671" s="712" t="s">
        <v>5723</v>
      </c>
      <c r="M671" s="712" t="s">
        <v>2422</v>
      </c>
      <c r="N671" s="661">
        <f t="shared" si="122"/>
        <v>18</v>
      </c>
      <c r="O671" s="603"/>
      <c r="P671" s="667" t="s">
        <v>1163</v>
      </c>
      <c r="Q671" s="596" t="s">
        <v>1164</v>
      </c>
      <c r="R671" s="596" t="s">
        <v>2422</v>
      </c>
      <c r="S671" s="596">
        <v>2</v>
      </c>
      <c r="T671" s="596">
        <v>0</v>
      </c>
      <c r="U671" s="596">
        <v>2</v>
      </c>
      <c r="V671" s="596">
        <v>0</v>
      </c>
      <c r="W671" s="603"/>
      <c r="X671" s="668">
        <v>250425</v>
      </c>
      <c r="Y671" s="376" t="s">
        <v>78</v>
      </c>
      <c r="Z671" s="596" t="s">
        <v>6561</v>
      </c>
      <c r="AA671" s="766"/>
      <c r="AB671" s="727" t="str">
        <f t="shared" si="111"/>
        <v>Unique</v>
      </c>
      <c r="AC671" s="603"/>
      <c r="AD671" s="603"/>
      <c r="AE671" s="603"/>
      <c r="AF671" s="603"/>
      <c r="AG671" s="603"/>
      <c r="AH671" s="603"/>
      <c r="AI671" s="603"/>
      <c r="AJ671" s="603"/>
      <c r="AK671" s="603"/>
      <c r="AL671" s="603"/>
      <c r="AM671" s="603"/>
      <c r="AN671" s="603"/>
      <c r="AO671" s="603"/>
      <c r="AP671" s="603"/>
      <c r="AQ671" s="603"/>
      <c r="AR671" s="603"/>
      <c r="AS671" s="603"/>
      <c r="AT671" s="603"/>
      <c r="AU671" s="603"/>
      <c r="AV671" s="603"/>
      <c r="AW671" s="603"/>
      <c r="AX671" s="603"/>
      <c r="AY671" s="603"/>
      <c r="AZ671" s="603"/>
      <c r="BA671" s="603"/>
      <c r="BB671" s="603"/>
      <c r="BC671" s="603"/>
      <c r="BD671" s="603"/>
      <c r="BE671" s="603"/>
      <c r="BF671" s="603"/>
      <c r="BG671" s="603"/>
      <c r="BH671" s="603"/>
      <c r="BI671" s="603"/>
      <c r="BJ671" s="603"/>
      <c r="BK671" s="603"/>
      <c r="BL671" s="603"/>
      <c r="BM671" s="603"/>
      <c r="BN671" s="603"/>
      <c r="BO671" s="603"/>
      <c r="BP671" s="603"/>
      <c r="BQ671" s="603"/>
      <c r="BR671" s="603"/>
      <c r="BS671" s="603"/>
      <c r="BT671" s="603"/>
      <c r="BU671" s="603"/>
      <c r="BV671" s="603"/>
      <c r="BW671" s="603"/>
      <c r="BX671" s="603"/>
      <c r="BY671" s="603"/>
      <c r="BZ671" s="603"/>
      <c r="CA671" s="603"/>
      <c r="CB671" s="603"/>
      <c r="CC671" s="603"/>
      <c r="CD671" s="603"/>
      <c r="CE671" s="603"/>
      <c r="CF671" s="603"/>
      <c r="CG671" s="603"/>
      <c r="CH671" s="603"/>
      <c r="CI671" s="603"/>
      <c r="CJ671" s="603"/>
      <c r="CK671" s="603"/>
    </row>
    <row r="672" spans="1:89" ht="14.25">
      <c r="A672" s="656" t="str">
        <f t="shared" si="110"/>
        <v>28_1_050623_D_p_ep.el</v>
      </c>
      <c r="B672" s="710" t="s">
        <v>6115</v>
      </c>
      <c r="C672" s="710" t="s">
        <v>6116</v>
      </c>
      <c r="D672" s="709">
        <v>28</v>
      </c>
      <c r="E672" s="709">
        <v>1</v>
      </c>
      <c r="F672" s="709" t="s">
        <v>6443</v>
      </c>
      <c r="G672" s="709" t="s">
        <v>6562</v>
      </c>
      <c r="H672" s="709">
        <v>2023</v>
      </c>
      <c r="I672" s="710" t="s">
        <v>6326</v>
      </c>
      <c r="J672" s="710" t="s">
        <v>6117</v>
      </c>
      <c r="K672" s="710"/>
      <c r="L672" s="710" t="s">
        <v>5723</v>
      </c>
      <c r="M672" s="710" t="s">
        <v>2422</v>
      </c>
      <c r="N672" s="661">
        <f t="shared" ref="N672:N673" si="123">10</f>
        <v>10</v>
      </c>
      <c r="O672" s="603"/>
      <c r="P672" s="667" t="s">
        <v>2312</v>
      </c>
      <c r="Q672" s="596" t="s">
        <v>2313</v>
      </c>
      <c r="R672" s="596" t="s">
        <v>2422</v>
      </c>
      <c r="S672" s="596">
        <v>1</v>
      </c>
      <c r="T672" s="596">
        <v>0</v>
      </c>
      <c r="U672" s="596">
        <v>1</v>
      </c>
      <c r="V672" s="596">
        <v>0</v>
      </c>
      <c r="W672" s="603"/>
      <c r="X672" s="668">
        <v>250425</v>
      </c>
      <c r="Y672" s="376" t="s">
        <v>78</v>
      </c>
      <c r="Z672" s="596" t="s">
        <v>6563</v>
      </c>
      <c r="AA672" s="766"/>
      <c r="AB672" s="727" t="str">
        <f t="shared" si="111"/>
        <v>Unique</v>
      </c>
      <c r="AC672" s="603"/>
      <c r="AD672" s="603"/>
      <c r="AE672" s="603"/>
      <c r="AF672" s="603"/>
      <c r="AG672" s="603"/>
      <c r="AH672" s="603"/>
      <c r="AI672" s="603"/>
      <c r="AJ672" s="603"/>
      <c r="AK672" s="603"/>
      <c r="AL672" s="603"/>
      <c r="AM672" s="603"/>
      <c r="AN672" s="603"/>
      <c r="AO672" s="603"/>
      <c r="AP672" s="603"/>
      <c r="AQ672" s="603"/>
      <c r="AR672" s="603"/>
      <c r="AS672" s="603"/>
      <c r="AT672" s="603"/>
      <c r="AU672" s="603"/>
      <c r="AV672" s="603"/>
      <c r="AW672" s="603"/>
      <c r="AX672" s="603"/>
      <c r="AY672" s="603"/>
      <c r="AZ672" s="603"/>
      <c r="BA672" s="603"/>
      <c r="BB672" s="603"/>
      <c r="BC672" s="603"/>
      <c r="BD672" s="603"/>
      <c r="BE672" s="603"/>
      <c r="BF672" s="603"/>
      <c r="BG672" s="603"/>
      <c r="BH672" s="603"/>
      <c r="BI672" s="603"/>
      <c r="BJ672" s="603"/>
      <c r="BK672" s="603"/>
      <c r="BL672" s="603"/>
      <c r="BM672" s="603"/>
      <c r="BN672" s="603"/>
      <c r="BO672" s="603"/>
      <c r="BP672" s="603"/>
      <c r="BQ672" s="603"/>
      <c r="BR672" s="603"/>
      <c r="BS672" s="603"/>
      <c r="BT672" s="603"/>
      <c r="BU672" s="603"/>
      <c r="BV672" s="603"/>
      <c r="BW672" s="603"/>
      <c r="BX672" s="603"/>
      <c r="BY672" s="603"/>
      <c r="BZ672" s="603"/>
      <c r="CA672" s="603"/>
      <c r="CB672" s="603"/>
      <c r="CC672" s="603"/>
      <c r="CD672" s="603"/>
      <c r="CE672" s="603"/>
      <c r="CF672" s="603"/>
      <c r="CG672" s="603"/>
      <c r="CH672" s="603"/>
      <c r="CI672" s="603"/>
      <c r="CJ672" s="603"/>
      <c r="CK672" s="603"/>
    </row>
    <row r="673" spans="1:89" ht="14.25">
      <c r="A673" s="656" t="str">
        <f t="shared" si="110"/>
        <v>28_1_050623_D_p_ep.ba</v>
      </c>
      <c r="B673" s="710" t="s">
        <v>6115</v>
      </c>
      <c r="C673" s="710" t="s">
        <v>6116</v>
      </c>
      <c r="D673" s="709">
        <v>28</v>
      </c>
      <c r="E673" s="709">
        <v>1</v>
      </c>
      <c r="F673" s="709" t="s">
        <v>6443</v>
      </c>
      <c r="G673" s="709" t="s">
        <v>6562</v>
      </c>
      <c r="H673" s="709">
        <v>2023</v>
      </c>
      <c r="I673" s="710" t="s">
        <v>6326</v>
      </c>
      <c r="J673" s="710" t="s">
        <v>6117</v>
      </c>
      <c r="K673" s="710"/>
      <c r="L673" s="710" t="s">
        <v>5723</v>
      </c>
      <c r="M673" s="710" t="s">
        <v>2422</v>
      </c>
      <c r="N673" s="661">
        <f t="shared" si="123"/>
        <v>10</v>
      </c>
      <c r="O673" s="603"/>
      <c r="P673" s="662" t="s">
        <v>84</v>
      </c>
      <c r="Q673" s="376" t="s">
        <v>85</v>
      </c>
      <c r="R673" s="596" t="s">
        <v>2422</v>
      </c>
      <c r="S673" s="596">
        <v>2</v>
      </c>
      <c r="T673" s="596">
        <v>0</v>
      </c>
      <c r="U673" s="596">
        <v>2</v>
      </c>
      <c r="V673" s="596">
        <v>0</v>
      </c>
      <c r="W673" s="603"/>
      <c r="X673" s="668">
        <v>250425</v>
      </c>
      <c r="Y673" s="376" t="s">
        <v>78</v>
      </c>
      <c r="Z673" s="596" t="s">
        <v>6564</v>
      </c>
      <c r="AA673" s="766"/>
      <c r="AB673" s="727" t="str">
        <f t="shared" si="111"/>
        <v>Unique</v>
      </c>
      <c r="AC673" s="603"/>
      <c r="AD673" s="603"/>
      <c r="AE673" s="603"/>
      <c r="AF673" s="603"/>
      <c r="AG673" s="603"/>
      <c r="AH673" s="603"/>
      <c r="AI673" s="603"/>
      <c r="AJ673" s="603"/>
      <c r="AK673" s="603"/>
      <c r="AL673" s="603"/>
      <c r="AM673" s="603"/>
      <c r="AN673" s="603"/>
      <c r="AO673" s="603"/>
      <c r="AP673" s="603"/>
      <c r="AQ673" s="603"/>
      <c r="AR673" s="603"/>
      <c r="AS673" s="603"/>
      <c r="AT673" s="603"/>
      <c r="AU673" s="603"/>
      <c r="AV673" s="603"/>
      <c r="AW673" s="603"/>
      <c r="AX673" s="603"/>
      <c r="AY673" s="603"/>
      <c r="AZ673" s="603"/>
      <c r="BA673" s="603"/>
      <c r="BB673" s="603"/>
      <c r="BC673" s="603"/>
      <c r="BD673" s="603"/>
      <c r="BE673" s="603"/>
      <c r="BF673" s="603"/>
      <c r="BG673" s="603"/>
      <c r="BH673" s="603"/>
      <c r="BI673" s="603"/>
      <c r="BJ673" s="603"/>
      <c r="BK673" s="603"/>
      <c r="BL673" s="603"/>
      <c r="BM673" s="603"/>
      <c r="BN673" s="603"/>
      <c r="BO673" s="603"/>
      <c r="BP673" s="603"/>
      <c r="BQ673" s="603"/>
      <c r="BR673" s="603"/>
      <c r="BS673" s="603"/>
      <c r="BT673" s="603"/>
      <c r="BU673" s="603"/>
      <c r="BV673" s="603"/>
      <c r="BW673" s="603"/>
      <c r="BX673" s="603"/>
      <c r="BY673" s="603"/>
      <c r="BZ673" s="603"/>
      <c r="CA673" s="603"/>
      <c r="CB673" s="603"/>
      <c r="CC673" s="603"/>
      <c r="CD673" s="603"/>
      <c r="CE673" s="603"/>
      <c r="CF673" s="603"/>
      <c r="CG673" s="603"/>
      <c r="CH673" s="603"/>
      <c r="CI673" s="603"/>
      <c r="CJ673" s="603"/>
      <c r="CK673" s="603"/>
    </row>
    <row r="674" spans="1:89" ht="14.25">
      <c r="A674" s="656" t="str">
        <f t="shared" si="110"/>
        <v>39_2_050623_W_p_ep.ba</v>
      </c>
      <c r="B674" s="739" t="s">
        <v>6382</v>
      </c>
      <c r="C674" s="739" t="s">
        <v>6383</v>
      </c>
      <c r="D674" s="740">
        <v>39</v>
      </c>
      <c r="E674" s="740">
        <v>2</v>
      </c>
      <c r="F674" s="740" t="s">
        <v>6443</v>
      </c>
      <c r="G674" s="740" t="s">
        <v>6562</v>
      </c>
      <c r="H674" s="740">
        <v>2023</v>
      </c>
      <c r="I674" s="739" t="s">
        <v>5729</v>
      </c>
      <c r="J674" s="739" t="s">
        <v>6137</v>
      </c>
      <c r="K674" s="739" t="s">
        <v>6384</v>
      </c>
      <c r="L674" s="739" t="s">
        <v>5723</v>
      </c>
      <c r="M674" s="739" t="s">
        <v>2422</v>
      </c>
      <c r="N674" s="661">
        <f t="shared" ref="N674:N676" si="124">15</f>
        <v>15</v>
      </c>
      <c r="O674" s="603"/>
      <c r="P674" s="662" t="s">
        <v>84</v>
      </c>
      <c r="Q674" s="376" t="s">
        <v>85</v>
      </c>
      <c r="R674" s="596" t="s">
        <v>2422</v>
      </c>
      <c r="S674" s="596">
        <v>2</v>
      </c>
      <c r="T674" s="596">
        <v>1</v>
      </c>
      <c r="U674" s="596">
        <v>1</v>
      </c>
      <c r="V674" s="596">
        <v>0</v>
      </c>
      <c r="W674" s="603"/>
      <c r="X674" s="668">
        <v>250425</v>
      </c>
      <c r="Y674" s="376" t="s">
        <v>78</v>
      </c>
      <c r="Z674" s="596" t="s">
        <v>6565</v>
      </c>
      <c r="AA674" s="766"/>
      <c r="AB674" s="727" t="str">
        <f t="shared" si="111"/>
        <v>Unique</v>
      </c>
      <c r="AC674" s="603"/>
      <c r="AD674" s="603"/>
      <c r="AE674" s="603"/>
      <c r="AF674" s="603"/>
      <c r="AG674" s="603"/>
      <c r="AH674" s="603"/>
      <c r="AI674" s="603"/>
      <c r="AJ674" s="603"/>
      <c r="AK674" s="603"/>
      <c r="AL674" s="603"/>
      <c r="AM674" s="603"/>
      <c r="AN674" s="603"/>
      <c r="AO674" s="603"/>
      <c r="AP674" s="603"/>
      <c r="AQ674" s="603"/>
      <c r="AR674" s="603"/>
      <c r="AS674" s="603"/>
      <c r="AT674" s="603"/>
      <c r="AU674" s="603"/>
      <c r="AV674" s="603"/>
      <c r="AW674" s="603"/>
      <c r="AX674" s="603"/>
      <c r="AY674" s="603"/>
      <c r="AZ674" s="603"/>
      <c r="BA674" s="603"/>
      <c r="BB674" s="603"/>
      <c r="BC674" s="603"/>
      <c r="BD674" s="603"/>
      <c r="BE674" s="603"/>
      <c r="BF674" s="603"/>
      <c r="BG674" s="603"/>
      <c r="BH674" s="603"/>
      <c r="BI674" s="603"/>
      <c r="BJ674" s="603"/>
      <c r="BK674" s="603"/>
      <c r="BL674" s="603"/>
      <c r="BM674" s="603"/>
      <c r="BN674" s="603"/>
      <c r="BO674" s="603"/>
      <c r="BP674" s="603"/>
      <c r="BQ674" s="603"/>
      <c r="BR674" s="603"/>
      <c r="BS674" s="603"/>
      <c r="BT674" s="603"/>
      <c r="BU674" s="603"/>
      <c r="BV674" s="603"/>
      <c r="BW674" s="603"/>
      <c r="BX674" s="603"/>
      <c r="BY674" s="603"/>
      <c r="BZ674" s="603"/>
      <c r="CA674" s="603"/>
      <c r="CB674" s="603"/>
      <c r="CC674" s="603"/>
      <c r="CD674" s="603"/>
      <c r="CE674" s="603"/>
      <c r="CF674" s="603"/>
      <c r="CG674" s="603"/>
      <c r="CH674" s="603"/>
      <c r="CI674" s="603"/>
      <c r="CJ674" s="603"/>
      <c r="CK674" s="603"/>
    </row>
    <row r="675" spans="1:89" ht="14.25">
      <c r="A675" s="656" t="str">
        <f t="shared" si="110"/>
        <v>39_2_050623_W_p_my.fl</v>
      </c>
      <c r="B675" s="739" t="s">
        <v>6382</v>
      </c>
      <c r="C675" s="739" t="s">
        <v>6383</v>
      </c>
      <c r="D675" s="740">
        <v>39</v>
      </c>
      <c r="E675" s="740">
        <v>2</v>
      </c>
      <c r="F675" s="740" t="s">
        <v>6443</v>
      </c>
      <c r="G675" s="740" t="s">
        <v>6562</v>
      </c>
      <c r="H675" s="740">
        <v>2023</v>
      </c>
      <c r="I675" s="739" t="s">
        <v>5729</v>
      </c>
      <c r="J675" s="739" t="s">
        <v>6137</v>
      </c>
      <c r="K675" s="739" t="s">
        <v>6384</v>
      </c>
      <c r="L675" s="739" t="s">
        <v>5723</v>
      </c>
      <c r="M675" s="739" t="s">
        <v>2422</v>
      </c>
      <c r="N675" s="661">
        <f t="shared" si="124"/>
        <v>15</v>
      </c>
      <c r="O675" s="603"/>
      <c r="P675" s="667" t="s">
        <v>98</v>
      </c>
      <c r="Q675" s="596" t="s">
        <v>99</v>
      </c>
      <c r="R675" s="596" t="s">
        <v>2422</v>
      </c>
      <c r="S675" s="596">
        <v>1</v>
      </c>
      <c r="T675" s="596">
        <v>0</v>
      </c>
      <c r="U675" s="596">
        <v>1</v>
      </c>
      <c r="V675" s="596">
        <v>0</v>
      </c>
      <c r="W675" s="603"/>
      <c r="X675" s="668">
        <v>250425</v>
      </c>
      <c r="Y675" s="376" t="s">
        <v>78</v>
      </c>
      <c r="Z675" s="596" t="s">
        <v>6566</v>
      </c>
      <c r="AA675" s="766"/>
      <c r="AB675" s="727" t="str">
        <f t="shared" si="111"/>
        <v>Unique</v>
      </c>
      <c r="AC675" s="603"/>
      <c r="AD675" s="603"/>
      <c r="AE675" s="603"/>
      <c r="AF675" s="603"/>
      <c r="AG675" s="603"/>
      <c r="AH675" s="603"/>
      <c r="AI675" s="603"/>
      <c r="AJ675" s="603"/>
      <c r="AK675" s="603"/>
      <c r="AL675" s="603"/>
      <c r="AM675" s="603"/>
      <c r="AN675" s="603"/>
      <c r="AO675" s="603"/>
      <c r="AP675" s="603"/>
      <c r="AQ675" s="603"/>
      <c r="AR675" s="603"/>
      <c r="AS675" s="603"/>
      <c r="AT675" s="603"/>
      <c r="AU675" s="603"/>
      <c r="AV675" s="603"/>
      <c r="AW675" s="603"/>
      <c r="AX675" s="603"/>
      <c r="AY675" s="603"/>
      <c r="AZ675" s="603"/>
      <c r="BA675" s="603"/>
      <c r="BB675" s="603"/>
      <c r="BC675" s="603"/>
      <c r="BD675" s="603"/>
      <c r="BE675" s="603"/>
      <c r="BF675" s="603"/>
      <c r="BG675" s="603"/>
      <c r="BH675" s="603"/>
      <c r="BI675" s="603"/>
      <c r="BJ675" s="603"/>
      <c r="BK675" s="603"/>
      <c r="BL675" s="603"/>
      <c r="BM675" s="603"/>
      <c r="BN675" s="603"/>
      <c r="BO675" s="603"/>
      <c r="BP675" s="603"/>
      <c r="BQ675" s="603"/>
      <c r="BR675" s="603"/>
      <c r="BS675" s="603"/>
      <c r="BT675" s="603"/>
      <c r="BU675" s="603"/>
      <c r="BV675" s="603"/>
      <c r="BW675" s="603"/>
      <c r="BX675" s="603"/>
      <c r="BY675" s="603"/>
      <c r="BZ675" s="603"/>
      <c r="CA675" s="603"/>
      <c r="CB675" s="603"/>
      <c r="CC675" s="603"/>
      <c r="CD675" s="603"/>
      <c r="CE675" s="603"/>
      <c r="CF675" s="603"/>
      <c r="CG675" s="603"/>
      <c r="CH675" s="603"/>
      <c r="CI675" s="603"/>
      <c r="CJ675" s="603"/>
      <c r="CK675" s="603"/>
    </row>
    <row r="676" spans="1:89" ht="14.25">
      <c r="A676" s="656" t="str">
        <f t="shared" si="110"/>
        <v>39_2_050623_W_p_vo.bo</v>
      </c>
      <c r="B676" s="739" t="s">
        <v>6382</v>
      </c>
      <c r="C676" s="739" t="s">
        <v>6383</v>
      </c>
      <c r="D676" s="740">
        <v>39</v>
      </c>
      <c r="E676" s="740">
        <v>2</v>
      </c>
      <c r="F676" s="740" t="s">
        <v>6443</v>
      </c>
      <c r="G676" s="740" t="s">
        <v>6562</v>
      </c>
      <c r="H676" s="740">
        <v>2023</v>
      </c>
      <c r="I676" s="739" t="s">
        <v>5729</v>
      </c>
      <c r="J676" s="739" t="s">
        <v>6137</v>
      </c>
      <c r="K676" s="739" t="s">
        <v>6384</v>
      </c>
      <c r="L676" s="739" t="s">
        <v>5723</v>
      </c>
      <c r="M676" s="739" t="s">
        <v>2422</v>
      </c>
      <c r="N676" s="661">
        <f t="shared" si="124"/>
        <v>15</v>
      </c>
      <c r="O676" s="603"/>
      <c r="P676" s="667" t="s">
        <v>366</v>
      </c>
      <c r="Q676" s="596" t="s">
        <v>367</v>
      </c>
      <c r="R676" s="596" t="s">
        <v>2422</v>
      </c>
      <c r="S676" s="596">
        <v>1</v>
      </c>
      <c r="T676" s="596">
        <v>0</v>
      </c>
      <c r="U676" s="596">
        <v>1</v>
      </c>
      <c r="V676" s="596">
        <v>0</v>
      </c>
      <c r="W676" s="603"/>
      <c r="X676" s="668">
        <v>250425</v>
      </c>
      <c r="Y676" s="376" t="s">
        <v>78</v>
      </c>
      <c r="Z676" s="596" t="s">
        <v>6567</v>
      </c>
      <c r="AA676" s="766"/>
      <c r="AB676" s="727" t="str">
        <f t="shared" si="111"/>
        <v>Unique</v>
      </c>
      <c r="AC676" s="603"/>
      <c r="AD676" s="603"/>
      <c r="AE676" s="603"/>
      <c r="AF676" s="603"/>
      <c r="AG676" s="603"/>
      <c r="AH676" s="603"/>
      <c r="AI676" s="603"/>
      <c r="AJ676" s="603"/>
      <c r="AK676" s="603"/>
      <c r="AL676" s="603"/>
      <c r="AM676" s="603"/>
      <c r="AN676" s="603"/>
      <c r="AO676" s="603"/>
      <c r="AP676" s="603"/>
      <c r="AQ676" s="603"/>
      <c r="AR676" s="603"/>
      <c r="AS676" s="603"/>
      <c r="AT676" s="603"/>
      <c r="AU676" s="603"/>
      <c r="AV676" s="603"/>
      <c r="AW676" s="603"/>
      <c r="AX676" s="603"/>
      <c r="AY676" s="603"/>
      <c r="AZ676" s="603"/>
      <c r="BA676" s="603"/>
      <c r="BB676" s="603"/>
      <c r="BC676" s="603"/>
      <c r="BD676" s="603"/>
      <c r="BE676" s="603"/>
      <c r="BF676" s="603"/>
      <c r="BG676" s="603"/>
      <c r="BH676" s="603"/>
      <c r="BI676" s="603"/>
      <c r="BJ676" s="603"/>
      <c r="BK676" s="603"/>
      <c r="BL676" s="603"/>
      <c r="BM676" s="603"/>
      <c r="BN676" s="603"/>
      <c r="BO676" s="603"/>
      <c r="BP676" s="603"/>
      <c r="BQ676" s="603"/>
      <c r="BR676" s="603"/>
      <c r="BS676" s="603"/>
      <c r="BT676" s="603"/>
      <c r="BU676" s="603"/>
      <c r="BV676" s="603"/>
      <c r="BW676" s="603"/>
      <c r="BX676" s="603"/>
      <c r="BY676" s="603"/>
      <c r="BZ676" s="603"/>
      <c r="CA676" s="603"/>
      <c r="CB676" s="603"/>
      <c r="CC676" s="603"/>
      <c r="CD676" s="603"/>
      <c r="CE676" s="603"/>
      <c r="CF676" s="603"/>
      <c r="CG676" s="603"/>
      <c r="CH676" s="603"/>
      <c r="CI676" s="603"/>
      <c r="CJ676" s="603"/>
      <c r="CK676" s="603"/>
    </row>
    <row r="677" spans="1:89" ht="14.25">
      <c r="A677" s="656" t="str">
        <f t="shared" si="110"/>
        <v>21_1_050623_Erp_p_ep.el</v>
      </c>
      <c r="B677" s="712" t="s">
        <v>6128</v>
      </c>
      <c r="C677" s="712" t="s">
        <v>6129</v>
      </c>
      <c r="D677" s="711">
        <v>21</v>
      </c>
      <c r="E677" s="711">
        <v>1</v>
      </c>
      <c r="F677" s="711" t="s">
        <v>6443</v>
      </c>
      <c r="G677" s="711" t="s">
        <v>6562</v>
      </c>
      <c r="H677" s="711">
        <v>2023</v>
      </c>
      <c r="I677" s="712" t="s">
        <v>6326</v>
      </c>
      <c r="J677" s="712" t="s">
        <v>6130</v>
      </c>
      <c r="K677" s="712"/>
      <c r="L677" s="712" t="s">
        <v>5723</v>
      </c>
      <c r="M677" s="712" t="s">
        <v>2422</v>
      </c>
      <c r="N677" s="661">
        <f t="shared" ref="N677:N679" si="125">22</f>
        <v>22</v>
      </c>
      <c r="O677" s="603"/>
      <c r="P677" s="667" t="s">
        <v>2312</v>
      </c>
      <c r="Q677" s="596" t="s">
        <v>2313</v>
      </c>
      <c r="R677" s="596" t="s">
        <v>2422</v>
      </c>
      <c r="S677" s="596">
        <v>4</v>
      </c>
      <c r="T677" s="596">
        <v>0</v>
      </c>
      <c r="U677" s="596">
        <v>4</v>
      </c>
      <c r="V677" s="596">
        <v>0</v>
      </c>
      <c r="W677" s="603"/>
      <c r="X677" s="668">
        <v>250425</v>
      </c>
      <c r="Y677" s="376" t="s">
        <v>78</v>
      </c>
      <c r="Z677" s="596" t="s">
        <v>6568</v>
      </c>
      <c r="AA677" s="766"/>
      <c r="AB677" s="727" t="str">
        <f t="shared" si="111"/>
        <v>Unique</v>
      </c>
      <c r="AC677" s="603"/>
      <c r="AD677" s="603"/>
      <c r="AE677" s="603"/>
      <c r="AF677" s="603"/>
      <c r="AG677" s="603"/>
      <c r="AH677" s="603"/>
      <c r="AI677" s="603"/>
      <c r="AJ677" s="603"/>
      <c r="AK677" s="603"/>
      <c r="AL677" s="603"/>
      <c r="AM677" s="603"/>
      <c r="AN677" s="603"/>
      <c r="AO677" s="603"/>
      <c r="AP677" s="603"/>
      <c r="AQ677" s="603"/>
      <c r="AR677" s="603"/>
      <c r="AS677" s="603"/>
      <c r="AT677" s="603"/>
      <c r="AU677" s="603"/>
      <c r="AV677" s="603"/>
      <c r="AW677" s="603"/>
      <c r="AX677" s="603"/>
      <c r="AY677" s="603"/>
      <c r="AZ677" s="603"/>
      <c r="BA677" s="603"/>
      <c r="BB677" s="603"/>
      <c r="BC677" s="603"/>
      <c r="BD677" s="603"/>
      <c r="BE677" s="603"/>
      <c r="BF677" s="603"/>
      <c r="BG677" s="603"/>
      <c r="BH677" s="603"/>
      <c r="BI677" s="603"/>
      <c r="BJ677" s="603"/>
      <c r="BK677" s="603"/>
      <c r="BL677" s="603"/>
      <c r="BM677" s="603"/>
      <c r="BN677" s="603"/>
      <c r="BO677" s="603"/>
      <c r="BP677" s="603"/>
      <c r="BQ677" s="603"/>
      <c r="BR677" s="603"/>
      <c r="BS677" s="603"/>
      <c r="BT677" s="603"/>
      <c r="BU677" s="603"/>
      <c r="BV677" s="603"/>
      <c r="BW677" s="603"/>
      <c r="BX677" s="603"/>
      <c r="BY677" s="603"/>
      <c r="BZ677" s="603"/>
      <c r="CA677" s="603"/>
      <c r="CB677" s="603"/>
      <c r="CC677" s="603"/>
      <c r="CD677" s="603"/>
      <c r="CE677" s="603"/>
      <c r="CF677" s="603"/>
      <c r="CG677" s="603"/>
      <c r="CH677" s="603"/>
      <c r="CI677" s="603"/>
      <c r="CJ677" s="603"/>
      <c r="CK677" s="603"/>
    </row>
    <row r="678" spans="1:89" ht="14.25">
      <c r="A678" s="656" t="str">
        <f t="shared" si="110"/>
        <v>21_1_050623_Erp_p_my.fl</v>
      </c>
      <c r="B678" s="712" t="s">
        <v>6128</v>
      </c>
      <c r="C678" s="712" t="s">
        <v>6129</v>
      </c>
      <c r="D678" s="711">
        <v>21</v>
      </c>
      <c r="E678" s="711">
        <v>1</v>
      </c>
      <c r="F678" s="711" t="s">
        <v>6443</v>
      </c>
      <c r="G678" s="711" t="s">
        <v>6562</v>
      </c>
      <c r="H678" s="711">
        <v>2023</v>
      </c>
      <c r="I678" s="712" t="s">
        <v>6326</v>
      </c>
      <c r="J678" s="712" t="s">
        <v>6130</v>
      </c>
      <c r="K678" s="712"/>
      <c r="L678" s="712" t="s">
        <v>5723</v>
      </c>
      <c r="M678" s="712" t="s">
        <v>2422</v>
      </c>
      <c r="N678" s="661">
        <f t="shared" si="125"/>
        <v>22</v>
      </c>
      <c r="O678" s="603"/>
      <c r="P678" s="667" t="s">
        <v>98</v>
      </c>
      <c r="Q678" s="596" t="s">
        <v>99</v>
      </c>
      <c r="R678" s="596" t="s">
        <v>2422</v>
      </c>
      <c r="S678" s="596">
        <v>1</v>
      </c>
      <c r="T678" s="596">
        <v>0</v>
      </c>
      <c r="U678" s="596">
        <v>1</v>
      </c>
      <c r="V678" s="596">
        <v>0</v>
      </c>
      <c r="W678" s="603"/>
      <c r="X678" s="668">
        <v>250425</v>
      </c>
      <c r="Y678" s="376" t="s">
        <v>78</v>
      </c>
      <c r="Z678" s="596" t="s">
        <v>6569</v>
      </c>
      <c r="AA678" s="766"/>
      <c r="AB678" s="727" t="str">
        <f t="shared" si="111"/>
        <v>Unique</v>
      </c>
      <c r="AC678" s="603"/>
      <c r="AD678" s="603"/>
      <c r="AE678" s="603"/>
      <c r="AF678" s="603"/>
      <c r="AG678" s="603"/>
      <c r="AH678" s="603"/>
      <c r="AI678" s="603"/>
      <c r="AJ678" s="603"/>
      <c r="AK678" s="603"/>
      <c r="AL678" s="603"/>
      <c r="AM678" s="603"/>
      <c r="AN678" s="603"/>
      <c r="AO678" s="603"/>
      <c r="AP678" s="603"/>
      <c r="AQ678" s="603"/>
      <c r="AR678" s="603"/>
      <c r="AS678" s="603"/>
      <c r="AT678" s="603"/>
      <c r="AU678" s="603"/>
      <c r="AV678" s="603"/>
      <c r="AW678" s="603"/>
      <c r="AX678" s="603"/>
      <c r="AY678" s="603"/>
      <c r="AZ678" s="603"/>
      <c r="BA678" s="603"/>
      <c r="BB678" s="603"/>
      <c r="BC678" s="603"/>
      <c r="BD678" s="603"/>
      <c r="BE678" s="603"/>
      <c r="BF678" s="603"/>
      <c r="BG678" s="603"/>
      <c r="BH678" s="603"/>
      <c r="BI678" s="603"/>
      <c r="BJ678" s="603"/>
      <c r="BK678" s="603"/>
      <c r="BL678" s="603"/>
      <c r="BM678" s="603"/>
      <c r="BN678" s="603"/>
      <c r="BO678" s="603"/>
      <c r="BP678" s="603"/>
      <c r="BQ678" s="603"/>
      <c r="BR678" s="603"/>
      <c r="BS678" s="603"/>
      <c r="BT678" s="603"/>
      <c r="BU678" s="603"/>
      <c r="BV678" s="603"/>
      <c r="BW678" s="603"/>
      <c r="BX678" s="603"/>
      <c r="BY678" s="603"/>
      <c r="BZ678" s="603"/>
      <c r="CA678" s="603"/>
      <c r="CB678" s="603"/>
      <c r="CC678" s="603"/>
      <c r="CD678" s="603"/>
      <c r="CE678" s="603"/>
      <c r="CF678" s="603"/>
      <c r="CG678" s="603"/>
      <c r="CH678" s="603"/>
      <c r="CI678" s="603"/>
      <c r="CJ678" s="603"/>
      <c r="CK678" s="603"/>
    </row>
    <row r="679" spans="1:89" ht="14.25">
      <c r="A679" s="656" t="str">
        <f t="shared" si="110"/>
        <v>21_1_050623_Erp_p_sy.pi</v>
      </c>
      <c r="B679" s="712" t="s">
        <v>6128</v>
      </c>
      <c r="C679" s="712" t="s">
        <v>6129</v>
      </c>
      <c r="D679" s="711">
        <v>21</v>
      </c>
      <c r="E679" s="711">
        <v>1</v>
      </c>
      <c r="F679" s="711" t="s">
        <v>6443</v>
      </c>
      <c r="G679" s="711" t="s">
        <v>6562</v>
      </c>
      <c r="H679" s="711">
        <v>2023</v>
      </c>
      <c r="I679" s="712" t="s">
        <v>6326</v>
      </c>
      <c r="J679" s="712" t="s">
        <v>6130</v>
      </c>
      <c r="K679" s="712"/>
      <c r="L679" s="712" t="s">
        <v>5723</v>
      </c>
      <c r="M679" s="712" t="s">
        <v>2422</v>
      </c>
      <c r="N679" s="661">
        <f t="shared" si="125"/>
        <v>22</v>
      </c>
      <c r="O679" s="603"/>
      <c r="P679" s="667" t="s">
        <v>176</v>
      </c>
      <c r="Q679" s="596" t="s">
        <v>177</v>
      </c>
      <c r="R679" s="596" t="s">
        <v>2422</v>
      </c>
      <c r="S679" s="596">
        <v>1</v>
      </c>
      <c r="T679" s="596">
        <v>0</v>
      </c>
      <c r="U679" s="596">
        <v>1</v>
      </c>
      <c r="V679" s="596">
        <v>0</v>
      </c>
      <c r="W679" s="603"/>
      <c r="X679" s="668">
        <v>250425</v>
      </c>
      <c r="Y679" s="376" t="s">
        <v>78</v>
      </c>
      <c r="Z679" s="596" t="s">
        <v>6570</v>
      </c>
      <c r="AA679" s="766"/>
      <c r="AB679" s="727" t="str">
        <f t="shared" si="111"/>
        <v>Unique</v>
      </c>
      <c r="AC679" s="603"/>
      <c r="AD679" s="603"/>
      <c r="AE679" s="603"/>
      <c r="AF679" s="603"/>
      <c r="AG679" s="603"/>
      <c r="AH679" s="603"/>
      <c r="AI679" s="603"/>
      <c r="AJ679" s="603"/>
      <c r="AK679" s="603"/>
      <c r="AL679" s="603"/>
      <c r="AM679" s="603"/>
      <c r="AN679" s="603"/>
      <c r="AO679" s="603"/>
      <c r="AP679" s="603"/>
      <c r="AQ679" s="603"/>
      <c r="AR679" s="603"/>
      <c r="AS679" s="603"/>
      <c r="AT679" s="603"/>
      <c r="AU679" s="603"/>
      <c r="AV679" s="603"/>
      <c r="AW679" s="603"/>
      <c r="AX679" s="603"/>
      <c r="AY679" s="603"/>
      <c r="AZ679" s="603"/>
      <c r="BA679" s="603"/>
      <c r="BB679" s="603"/>
      <c r="BC679" s="603"/>
      <c r="BD679" s="603"/>
      <c r="BE679" s="603"/>
      <c r="BF679" s="603"/>
      <c r="BG679" s="603"/>
      <c r="BH679" s="603"/>
      <c r="BI679" s="603"/>
      <c r="BJ679" s="603"/>
      <c r="BK679" s="603"/>
      <c r="BL679" s="603"/>
      <c r="BM679" s="603"/>
      <c r="BN679" s="603"/>
      <c r="BO679" s="603"/>
      <c r="BP679" s="603"/>
      <c r="BQ679" s="603"/>
      <c r="BR679" s="603"/>
      <c r="BS679" s="603"/>
      <c r="BT679" s="603"/>
      <c r="BU679" s="603"/>
      <c r="BV679" s="603"/>
      <c r="BW679" s="603"/>
      <c r="BX679" s="603"/>
      <c r="BY679" s="603"/>
      <c r="BZ679" s="603"/>
      <c r="CA679" s="603"/>
      <c r="CB679" s="603"/>
      <c r="CC679" s="603"/>
      <c r="CD679" s="603"/>
      <c r="CE679" s="603"/>
      <c r="CF679" s="603"/>
      <c r="CG679" s="603"/>
      <c r="CH679" s="603"/>
      <c r="CI679" s="603"/>
      <c r="CJ679" s="603"/>
      <c r="CK679" s="603"/>
    </row>
    <row r="680" spans="1:89" ht="14.25">
      <c r="A680" s="656" t="str">
        <f t="shared" si="110"/>
        <v>30_1_050623_G2_p_sp.</v>
      </c>
      <c r="B680" s="749" t="s">
        <v>6543</v>
      </c>
      <c r="C680" s="749" t="s">
        <v>6544</v>
      </c>
      <c r="D680" s="750">
        <v>30</v>
      </c>
      <c r="E680" s="750">
        <v>1</v>
      </c>
      <c r="F680" s="750" t="s">
        <v>6443</v>
      </c>
      <c r="G680" s="750" t="s">
        <v>6562</v>
      </c>
      <c r="H680" s="750">
        <v>2023</v>
      </c>
      <c r="I680" s="749" t="s">
        <v>5729</v>
      </c>
      <c r="J680" s="749" t="s">
        <v>6545</v>
      </c>
      <c r="K680" s="749" t="s">
        <v>6546</v>
      </c>
      <c r="L680" s="749" t="s">
        <v>5723</v>
      </c>
      <c r="M680" s="749" t="s">
        <v>2422</v>
      </c>
      <c r="N680" s="661">
        <f t="shared" ref="N680:N684" si="126">19+4</f>
        <v>23</v>
      </c>
      <c r="O680" s="603"/>
      <c r="P680" s="667" t="s">
        <v>1163</v>
      </c>
      <c r="Q680" s="596" t="s">
        <v>1164</v>
      </c>
      <c r="R680" s="596" t="s">
        <v>2422</v>
      </c>
      <c r="S680" s="596">
        <v>1</v>
      </c>
      <c r="T680" s="596">
        <v>0</v>
      </c>
      <c r="U680" s="596">
        <v>1</v>
      </c>
      <c r="V680" s="596">
        <v>0</v>
      </c>
      <c r="W680" s="603"/>
      <c r="X680" s="668">
        <v>250425</v>
      </c>
      <c r="Y680" s="376" t="s">
        <v>78</v>
      </c>
      <c r="Z680" s="596" t="s">
        <v>6571</v>
      </c>
      <c r="AA680" s="766"/>
      <c r="AB680" s="727" t="str">
        <f t="shared" si="111"/>
        <v>Unique</v>
      </c>
      <c r="AC680" s="603"/>
      <c r="AD680" s="603"/>
      <c r="AE680" s="603"/>
      <c r="AF680" s="603"/>
      <c r="AG680" s="603"/>
      <c r="AH680" s="603"/>
      <c r="AI680" s="603"/>
      <c r="AJ680" s="603"/>
      <c r="AK680" s="603"/>
      <c r="AL680" s="603"/>
      <c r="AM680" s="603"/>
      <c r="AN680" s="603"/>
      <c r="AO680" s="603"/>
      <c r="AP680" s="603"/>
      <c r="AQ680" s="603"/>
      <c r="AR680" s="603"/>
      <c r="AS680" s="603"/>
      <c r="AT680" s="603"/>
      <c r="AU680" s="603"/>
      <c r="AV680" s="603"/>
      <c r="AW680" s="603"/>
      <c r="AX680" s="603"/>
      <c r="AY680" s="603"/>
      <c r="AZ680" s="603"/>
      <c r="BA680" s="603"/>
      <c r="BB680" s="603"/>
      <c r="BC680" s="603"/>
      <c r="BD680" s="603"/>
      <c r="BE680" s="603"/>
      <c r="BF680" s="603"/>
      <c r="BG680" s="603"/>
      <c r="BH680" s="603"/>
      <c r="BI680" s="603"/>
      <c r="BJ680" s="603"/>
      <c r="BK680" s="603"/>
      <c r="BL680" s="603"/>
      <c r="BM680" s="603"/>
      <c r="BN680" s="603"/>
      <c r="BO680" s="603"/>
      <c r="BP680" s="603"/>
      <c r="BQ680" s="603"/>
      <c r="BR680" s="603"/>
      <c r="BS680" s="603"/>
      <c r="BT680" s="603"/>
      <c r="BU680" s="603"/>
      <c r="BV680" s="603"/>
      <c r="BW680" s="603"/>
      <c r="BX680" s="603"/>
      <c r="BY680" s="603"/>
      <c r="BZ680" s="603"/>
      <c r="CA680" s="603"/>
      <c r="CB680" s="603"/>
      <c r="CC680" s="603"/>
      <c r="CD680" s="603"/>
      <c r="CE680" s="603"/>
      <c r="CF680" s="603"/>
      <c r="CG680" s="603"/>
      <c r="CH680" s="603"/>
      <c r="CI680" s="603"/>
      <c r="CJ680" s="603"/>
      <c r="CK680" s="603"/>
    </row>
    <row r="681" spans="1:89" ht="14.25">
      <c r="A681" s="656" t="str">
        <f t="shared" si="110"/>
        <v>30_1_050623_G2_p_sp.sc</v>
      </c>
      <c r="B681" s="749" t="s">
        <v>6543</v>
      </c>
      <c r="C681" s="749" t="s">
        <v>6544</v>
      </c>
      <c r="D681" s="750">
        <v>30</v>
      </c>
      <c r="E681" s="750">
        <v>1</v>
      </c>
      <c r="F681" s="750" t="s">
        <v>6443</v>
      </c>
      <c r="G681" s="750" t="s">
        <v>6562</v>
      </c>
      <c r="H681" s="750">
        <v>2023</v>
      </c>
      <c r="I681" s="749" t="s">
        <v>5729</v>
      </c>
      <c r="J681" s="749" t="s">
        <v>6545</v>
      </c>
      <c r="K681" s="749" t="s">
        <v>6546</v>
      </c>
      <c r="L681" s="749" t="s">
        <v>5723</v>
      </c>
      <c r="M681" s="749" t="s">
        <v>2422</v>
      </c>
      <c r="N681" s="661">
        <f t="shared" si="126"/>
        <v>23</v>
      </c>
      <c r="O681" s="603"/>
      <c r="P681" s="662" t="s">
        <v>509</v>
      </c>
      <c r="Q681" s="376" t="s">
        <v>510</v>
      </c>
      <c r="R681" s="596" t="s">
        <v>2422</v>
      </c>
      <c r="S681" s="596">
        <v>1</v>
      </c>
      <c r="T681" s="596">
        <v>1</v>
      </c>
      <c r="U681" s="596">
        <v>0</v>
      </c>
      <c r="V681" s="596">
        <v>0</v>
      </c>
      <c r="W681" s="603"/>
      <c r="X681" s="668">
        <v>250425</v>
      </c>
      <c r="Y681" s="376" t="s">
        <v>78</v>
      </c>
      <c r="Z681" s="596" t="s">
        <v>6572</v>
      </c>
      <c r="AA681" s="766"/>
      <c r="AB681" s="727" t="str">
        <f t="shared" si="111"/>
        <v>Unique</v>
      </c>
      <c r="AC681" s="603"/>
      <c r="AD681" s="603"/>
      <c r="AE681" s="603"/>
      <c r="AF681" s="603"/>
      <c r="AG681" s="603"/>
      <c r="AH681" s="603"/>
      <c r="AI681" s="603"/>
      <c r="AJ681" s="603"/>
      <c r="AK681" s="603"/>
      <c r="AL681" s="603"/>
      <c r="AM681" s="603"/>
      <c r="AN681" s="603"/>
      <c r="AO681" s="603"/>
      <c r="AP681" s="603"/>
      <c r="AQ681" s="603"/>
      <c r="AR681" s="603"/>
      <c r="AS681" s="603"/>
      <c r="AT681" s="603"/>
      <c r="AU681" s="603"/>
      <c r="AV681" s="603"/>
      <c r="AW681" s="603"/>
      <c r="AX681" s="603"/>
      <c r="AY681" s="603"/>
      <c r="AZ681" s="603"/>
      <c r="BA681" s="603"/>
      <c r="BB681" s="603"/>
      <c r="BC681" s="603"/>
      <c r="BD681" s="603"/>
      <c r="BE681" s="603"/>
      <c r="BF681" s="603"/>
      <c r="BG681" s="603"/>
      <c r="BH681" s="603"/>
      <c r="BI681" s="603"/>
      <c r="BJ681" s="603"/>
      <c r="BK681" s="603"/>
      <c r="BL681" s="603"/>
      <c r="BM681" s="603"/>
      <c r="BN681" s="603"/>
      <c r="BO681" s="603"/>
      <c r="BP681" s="603"/>
      <c r="BQ681" s="603"/>
      <c r="BR681" s="603"/>
      <c r="BS681" s="603"/>
      <c r="BT681" s="603"/>
      <c r="BU681" s="603"/>
      <c r="BV681" s="603"/>
      <c r="BW681" s="603"/>
      <c r="BX681" s="603"/>
      <c r="BY681" s="603"/>
      <c r="BZ681" s="603"/>
      <c r="CA681" s="603"/>
      <c r="CB681" s="603"/>
      <c r="CC681" s="603"/>
      <c r="CD681" s="603"/>
      <c r="CE681" s="603"/>
      <c r="CF681" s="603"/>
      <c r="CG681" s="603"/>
      <c r="CH681" s="603"/>
      <c r="CI681" s="603"/>
      <c r="CJ681" s="603"/>
      <c r="CK681" s="603"/>
    </row>
    <row r="682" spans="1:89" ht="14.25">
      <c r="A682" s="656" t="str">
        <f t="shared" si="110"/>
        <v>30_1_050623_G2_p_ep.ba</v>
      </c>
      <c r="B682" s="749" t="s">
        <v>6543</v>
      </c>
      <c r="C682" s="749" t="s">
        <v>6544</v>
      </c>
      <c r="D682" s="750">
        <v>30</v>
      </c>
      <c r="E682" s="750">
        <v>1</v>
      </c>
      <c r="F682" s="750" t="s">
        <v>6443</v>
      </c>
      <c r="G682" s="750" t="s">
        <v>6562</v>
      </c>
      <c r="H682" s="750">
        <v>2023</v>
      </c>
      <c r="I682" s="749" t="s">
        <v>5729</v>
      </c>
      <c r="J682" s="749" t="s">
        <v>6545</v>
      </c>
      <c r="K682" s="749" t="s">
        <v>6546</v>
      </c>
      <c r="L682" s="749" t="s">
        <v>5723</v>
      </c>
      <c r="M682" s="749" t="s">
        <v>2422</v>
      </c>
      <c r="N682" s="661">
        <f t="shared" si="126"/>
        <v>23</v>
      </c>
      <c r="O682" s="603"/>
      <c r="P682" s="662" t="s">
        <v>84</v>
      </c>
      <c r="Q682" s="376" t="s">
        <v>85</v>
      </c>
      <c r="R682" s="596" t="s">
        <v>2422</v>
      </c>
      <c r="S682" s="596">
        <v>1</v>
      </c>
      <c r="T682" s="596">
        <v>0</v>
      </c>
      <c r="U682" s="596">
        <v>1</v>
      </c>
      <c r="V682" s="596">
        <v>0</v>
      </c>
      <c r="W682" s="603"/>
      <c r="X682" s="668">
        <v>250425</v>
      </c>
      <c r="Y682" s="376" t="s">
        <v>78</v>
      </c>
      <c r="Z682" s="596" t="s">
        <v>6573</v>
      </c>
      <c r="AA682" s="766"/>
      <c r="AB682" s="727" t="str">
        <f t="shared" si="111"/>
        <v>Unique</v>
      </c>
      <c r="AC682" s="603"/>
      <c r="AD682" s="603"/>
      <c r="AE682" s="603"/>
      <c r="AF682" s="603"/>
      <c r="AG682" s="603"/>
      <c r="AH682" s="603"/>
      <c r="AI682" s="603"/>
      <c r="AJ682" s="603"/>
      <c r="AK682" s="603"/>
      <c r="AL682" s="603"/>
      <c r="AM682" s="603"/>
      <c r="AN682" s="603"/>
      <c r="AO682" s="603"/>
      <c r="AP682" s="603"/>
      <c r="AQ682" s="603"/>
      <c r="AR682" s="603"/>
      <c r="AS682" s="603"/>
      <c r="AT682" s="603"/>
      <c r="AU682" s="603"/>
      <c r="AV682" s="603"/>
      <c r="AW682" s="603"/>
      <c r="AX682" s="603"/>
      <c r="AY682" s="603"/>
      <c r="AZ682" s="603"/>
      <c r="BA682" s="603"/>
      <c r="BB682" s="603"/>
      <c r="BC682" s="603"/>
      <c r="BD682" s="603"/>
      <c r="BE682" s="603"/>
      <c r="BF682" s="603"/>
      <c r="BG682" s="603"/>
      <c r="BH682" s="603"/>
      <c r="BI682" s="603"/>
      <c r="BJ682" s="603"/>
      <c r="BK682" s="603"/>
      <c r="BL682" s="603"/>
      <c r="BM682" s="603"/>
      <c r="BN682" s="603"/>
      <c r="BO682" s="603"/>
      <c r="BP682" s="603"/>
      <c r="BQ682" s="603"/>
      <c r="BR682" s="603"/>
      <c r="BS682" s="603"/>
      <c r="BT682" s="603"/>
      <c r="BU682" s="603"/>
      <c r="BV682" s="603"/>
      <c r="BW682" s="603"/>
      <c r="BX682" s="603"/>
      <c r="BY682" s="603"/>
      <c r="BZ682" s="603"/>
      <c r="CA682" s="603"/>
      <c r="CB682" s="603"/>
      <c r="CC682" s="603"/>
      <c r="CD682" s="603"/>
      <c r="CE682" s="603"/>
      <c r="CF682" s="603"/>
      <c r="CG682" s="603"/>
      <c r="CH682" s="603"/>
      <c r="CI682" s="603"/>
      <c r="CJ682" s="603"/>
      <c r="CK682" s="603"/>
    </row>
    <row r="683" spans="1:89" ht="14.25">
      <c r="A683" s="656" t="str">
        <f t="shared" si="110"/>
        <v>30_1_050623_G2_p_xy.se</v>
      </c>
      <c r="B683" s="749" t="s">
        <v>6543</v>
      </c>
      <c r="C683" s="749" t="s">
        <v>6544</v>
      </c>
      <c r="D683" s="750">
        <v>30</v>
      </c>
      <c r="E683" s="750">
        <v>1</v>
      </c>
      <c r="F683" s="750" t="s">
        <v>6443</v>
      </c>
      <c r="G683" s="750" t="s">
        <v>6562</v>
      </c>
      <c r="H683" s="750">
        <v>2023</v>
      </c>
      <c r="I683" s="749" t="s">
        <v>5729</v>
      </c>
      <c r="J683" s="749" t="s">
        <v>6545</v>
      </c>
      <c r="K683" s="749" t="s">
        <v>6546</v>
      </c>
      <c r="L683" s="749" t="s">
        <v>5723</v>
      </c>
      <c r="M683" s="749" t="s">
        <v>2422</v>
      </c>
      <c r="N683" s="661">
        <f t="shared" si="126"/>
        <v>23</v>
      </c>
      <c r="O683" s="603"/>
      <c r="P683" s="667" t="s">
        <v>529</v>
      </c>
      <c r="Q683" s="596" t="s">
        <v>530</v>
      </c>
      <c r="R683" s="596" t="s">
        <v>2422</v>
      </c>
      <c r="S683" s="596">
        <v>1</v>
      </c>
      <c r="T683" s="596">
        <v>0</v>
      </c>
      <c r="U683" s="596">
        <v>1</v>
      </c>
      <c r="V683" s="596">
        <v>0</v>
      </c>
      <c r="W683" s="603"/>
      <c r="X683" s="668">
        <v>250425</v>
      </c>
      <c r="Y683" s="376" t="s">
        <v>78</v>
      </c>
      <c r="Z683" s="596" t="s">
        <v>6574</v>
      </c>
      <c r="AA683" s="766"/>
      <c r="AB683" s="727" t="str">
        <f t="shared" si="111"/>
        <v>Unique</v>
      </c>
      <c r="AC683" s="603"/>
      <c r="AD683" s="603"/>
      <c r="AE683" s="603"/>
      <c r="AF683" s="603"/>
      <c r="AG683" s="603"/>
      <c r="AH683" s="603"/>
      <c r="AI683" s="603"/>
      <c r="AJ683" s="603"/>
      <c r="AK683" s="603"/>
      <c r="AL683" s="603"/>
      <c r="AM683" s="603"/>
      <c r="AN683" s="603"/>
      <c r="AO683" s="603"/>
      <c r="AP683" s="603"/>
      <c r="AQ683" s="603"/>
      <c r="AR683" s="603"/>
      <c r="AS683" s="603"/>
      <c r="AT683" s="603"/>
      <c r="AU683" s="603"/>
      <c r="AV683" s="603"/>
      <c r="AW683" s="603"/>
      <c r="AX683" s="603"/>
      <c r="AY683" s="603"/>
      <c r="AZ683" s="603"/>
      <c r="BA683" s="603"/>
      <c r="BB683" s="603"/>
      <c r="BC683" s="603"/>
      <c r="BD683" s="603"/>
      <c r="BE683" s="603"/>
      <c r="BF683" s="603"/>
      <c r="BG683" s="603"/>
      <c r="BH683" s="603"/>
      <c r="BI683" s="603"/>
      <c r="BJ683" s="603"/>
      <c r="BK683" s="603"/>
      <c r="BL683" s="603"/>
      <c r="BM683" s="603"/>
      <c r="BN683" s="603"/>
      <c r="BO683" s="603"/>
      <c r="BP683" s="603"/>
      <c r="BQ683" s="603"/>
      <c r="BR683" s="603"/>
      <c r="BS683" s="603"/>
      <c r="BT683" s="603"/>
      <c r="BU683" s="603"/>
      <c r="BV683" s="603"/>
      <c r="BW683" s="603"/>
      <c r="BX683" s="603"/>
      <c r="BY683" s="603"/>
      <c r="BZ683" s="603"/>
      <c r="CA683" s="603"/>
      <c r="CB683" s="603"/>
      <c r="CC683" s="603"/>
      <c r="CD683" s="603"/>
      <c r="CE683" s="603"/>
      <c r="CF683" s="603"/>
      <c r="CG683" s="603"/>
      <c r="CH683" s="603"/>
      <c r="CI683" s="603"/>
      <c r="CJ683" s="603"/>
      <c r="CK683" s="603"/>
    </row>
    <row r="684" spans="1:89" ht="14.25">
      <c r="A684" s="656" t="str">
        <f t="shared" si="110"/>
        <v>30_1_050623_G2_p_sy.pi</v>
      </c>
      <c r="B684" s="749" t="s">
        <v>6543</v>
      </c>
      <c r="C684" s="749" t="s">
        <v>6544</v>
      </c>
      <c r="D684" s="750">
        <v>30</v>
      </c>
      <c r="E684" s="750">
        <v>1</v>
      </c>
      <c r="F684" s="750" t="s">
        <v>6443</v>
      </c>
      <c r="G684" s="750" t="s">
        <v>6562</v>
      </c>
      <c r="H684" s="750">
        <v>2023</v>
      </c>
      <c r="I684" s="749" t="s">
        <v>5729</v>
      </c>
      <c r="J684" s="749" t="s">
        <v>6545</v>
      </c>
      <c r="K684" s="749" t="s">
        <v>6546</v>
      </c>
      <c r="L684" s="749" t="s">
        <v>5723</v>
      </c>
      <c r="M684" s="749" t="s">
        <v>2422</v>
      </c>
      <c r="N684" s="661">
        <f t="shared" si="126"/>
        <v>23</v>
      </c>
      <c r="O684" s="603"/>
      <c r="P684" s="667" t="s">
        <v>176</v>
      </c>
      <c r="Q684" s="596" t="s">
        <v>177</v>
      </c>
      <c r="R684" s="596" t="s">
        <v>2422</v>
      </c>
      <c r="S684" s="596">
        <v>2</v>
      </c>
      <c r="T684" s="596">
        <v>0</v>
      </c>
      <c r="U684" s="596">
        <v>2</v>
      </c>
      <c r="V684" s="596">
        <v>0</v>
      </c>
      <c r="W684" s="603"/>
      <c r="X684" s="668">
        <v>250425</v>
      </c>
      <c r="Y684" s="376" t="s">
        <v>78</v>
      </c>
      <c r="Z684" s="596" t="s">
        <v>6575</v>
      </c>
      <c r="AA684" s="766"/>
      <c r="AB684" s="727" t="str">
        <f t="shared" si="111"/>
        <v>Unique</v>
      </c>
      <c r="AC684" s="603"/>
      <c r="AD684" s="603"/>
      <c r="AE684" s="603"/>
      <c r="AF684" s="603"/>
      <c r="AG684" s="603"/>
      <c r="AH684" s="603"/>
      <c r="AI684" s="603"/>
      <c r="AJ684" s="603"/>
      <c r="AK684" s="603"/>
      <c r="AL684" s="603"/>
      <c r="AM684" s="603"/>
      <c r="AN684" s="603"/>
      <c r="AO684" s="603"/>
      <c r="AP684" s="603"/>
      <c r="AQ684" s="603"/>
      <c r="AR684" s="603"/>
      <c r="AS684" s="603"/>
      <c r="AT684" s="603"/>
      <c r="AU684" s="603"/>
      <c r="AV684" s="603"/>
      <c r="AW684" s="603"/>
      <c r="AX684" s="603"/>
      <c r="AY684" s="603"/>
      <c r="AZ684" s="603"/>
      <c r="BA684" s="603"/>
      <c r="BB684" s="603"/>
      <c r="BC684" s="603"/>
      <c r="BD684" s="603"/>
      <c r="BE684" s="603"/>
      <c r="BF684" s="603"/>
      <c r="BG684" s="603"/>
      <c r="BH684" s="603"/>
      <c r="BI684" s="603"/>
      <c r="BJ684" s="603"/>
      <c r="BK684" s="603"/>
      <c r="BL684" s="603"/>
      <c r="BM684" s="603"/>
      <c r="BN684" s="603"/>
      <c r="BO684" s="603"/>
      <c r="BP684" s="603"/>
      <c r="BQ684" s="603"/>
      <c r="BR684" s="603"/>
      <c r="BS684" s="603"/>
      <c r="BT684" s="603"/>
      <c r="BU684" s="603"/>
      <c r="BV684" s="603"/>
      <c r="BW684" s="603"/>
      <c r="BX684" s="603"/>
      <c r="BY684" s="603"/>
      <c r="BZ684" s="603"/>
      <c r="CA684" s="603"/>
      <c r="CB684" s="603"/>
      <c r="CC684" s="603"/>
      <c r="CD684" s="603"/>
      <c r="CE684" s="603"/>
      <c r="CF684" s="603"/>
      <c r="CG684" s="603"/>
      <c r="CH684" s="603"/>
      <c r="CI684" s="603"/>
      <c r="CJ684" s="603"/>
      <c r="CK684" s="603"/>
    </row>
    <row r="685" spans="1:89" ht="14.25">
      <c r="A685" s="656" t="str">
        <f t="shared" si="110"/>
        <v>21_1_170723_Erp_p_sp.</v>
      </c>
      <c r="B685" s="712" t="s">
        <v>6128</v>
      </c>
      <c r="C685" s="712" t="s">
        <v>6129</v>
      </c>
      <c r="D685" s="711">
        <v>21</v>
      </c>
      <c r="E685" s="711">
        <v>1</v>
      </c>
      <c r="F685" s="711" t="s">
        <v>6342</v>
      </c>
      <c r="G685" s="711" t="s">
        <v>6343</v>
      </c>
      <c r="H685" s="711">
        <v>2023</v>
      </c>
      <c r="I685" s="712" t="s">
        <v>6326</v>
      </c>
      <c r="J685" s="712" t="s">
        <v>6130</v>
      </c>
      <c r="K685" s="712"/>
      <c r="L685" s="712" t="s">
        <v>5723</v>
      </c>
      <c r="M685" s="712" t="s">
        <v>2422</v>
      </c>
      <c r="N685" s="661">
        <f>100+100+100+81</f>
        <v>381</v>
      </c>
      <c r="O685" s="370"/>
      <c r="P685" s="753" t="s">
        <v>1163</v>
      </c>
      <c r="Q685" s="376" t="s">
        <v>1164</v>
      </c>
      <c r="R685" s="376" t="s">
        <v>4513</v>
      </c>
      <c r="S685" s="376">
        <v>63</v>
      </c>
      <c r="T685" s="376">
        <v>0</v>
      </c>
      <c r="U685" s="376">
        <v>63</v>
      </c>
      <c r="V685" s="376">
        <v>0</v>
      </c>
      <c r="W685" s="370"/>
      <c r="X685" s="663">
        <v>250425</v>
      </c>
      <c r="Y685" s="376" t="s">
        <v>78</v>
      </c>
      <c r="Z685" s="596" t="s">
        <v>6576</v>
      </c>
      <c r="AA685" s="766"/>
      <c r="AB685" s="727" t="str">
        <f t="shared" si="111"/>
        <v>Unique</v>
      </c>
      <c r="AC685" s="603"/>
      <c r="AD685" s="603"/>
      <c r="AE685" s="603"/>
      <c r="AF685" s="603"/>
      <c r="AG685" s="603"/>
      <c r="AH685" s="603"/>
      <c r="AI685" s="603"/>
      <c r="AJ685" s="603"/>
      <c r="AK685" s="603"/>
      <c r="AL685" s="603"/>
      <c r="AM685" s="603"/>
      <c r="AN685" s="603"/>
      <c r="AO685" s="603"/>
      <c r="AP685" s="603"/>
      <c r="AQ685" s="603"/>
      <c r="AR685" s="603"/>
      <c r="AS685" s="603"/>
      <c r="AT685" s="603"/>
      <c r="AU685" s="603"/>
      <c r="AV685" s="603"/>
      <c r="AW685" s="603"/>
      <c r="AX685" s="603"/>
      <c r="AY685" s="603"/>
      <c r="AZ685" s="603"/>
      <c r="BA685" s="603"/>
      <c r="BB685" s="603"/>
      <c r="BC685" s="603"/>
      <c r="BD685" s="603"/>
      <c r="BE685" s="603"/>
      <c r="BF685" s="603"/>
      <c r="BG685" s="603"/>
      <c r="BH685" s="603"/>
      <c r="BI685" s="603"/>
      <c r="BJ685" s="603"/>
      <c r="BK685" s="603"/>
      <c r="BL685" s="603"/>
      <c r="BM685" s="603"/>
      <c r="BN685" s="603"/>
      <c r="BO685" s="603"/>
      <c r="BP685" s="603"/>
      <c r="BQ685" s="603"/>
      <c r="BR685" s="603"/>
      <c r="BS685" s="603"/>
      <c r="BT685" s="603"/>
      <c r="BU685" s="603"/>
      <c r="BV685" s="603"/>
      <c r="BW685" s="603"/>
      <c r="BX685" s="603"/>
      <c r="BY685" s="603"/>
      <c r="BZ685" s="603"/>
      <c r="CA685" s="603"/>
      <c r="CB685" s="603"/>
      <c r="CC685" s="603"/>
      <c r="CD685" s="603"/>
      <c r="CE685" s="603"/>
      <c r="CF685" s="603"/>
      <c r="CG685" s="603"/>
      <c r="CH685" s="603"/>
      <c r="CI685" s="603"/>
      <c r="CJ685" s="603"/>
      <c r="CK685" s="603"/>
    </row>
    <row r="686" spans="1:89" ht="14.25">
      <c r="A686" s="656" t="str">
        <f t="shared" si="110"/>
        <v>5_1_170723_HAC_p_ep.ba</v>
      </c>
      <c r="B686" s="751" t="s">
        <v>6550</v>
      </c>
      <c r="C686" s="751" t="s">
        <v>6551</v>
      </c>
      <c r="D686" s="752">
        <v>5</v>
      </c>
      <c r="E686" s="752">
        <v>1</v>
      </c>
      <c r="F686" s="752" t="s">
        <v>6342</v>
      </c>
      <c r="G686" s="752" t="s">
        <v>6343</v>
      </c>
      <c r="H686" s="752">
        <v>2023</v>
      </c>
      <c r="I686" s="751" t="s">
        <v>5729</v>
      </c>
      <c r="J686" s="751" t="s">
        <v>6552</v>
      </c>
      <c r="K686" s="751" t="s">
        <v>6553</v>
      </c>
      <c r="L686" s="751" t="s">
        <v>5723</v>
      </c>
      <c r="M686" s="751" t="s">
        <v>2422</v>
      </c>
      <c r="N686" s="661">
        <f t="shared" ref="N686:N689" si="127">50+50+100+100+100+100+100+100+100+66</f>
        <v>866</v>
      </c>
      <c r="O686" s="370"/>
      <c r="P686" s="356" t="s">
        <v>84</v>
      </c>
      <c r="Q686" s="376" t="s">
        <v>85</v>
      </c>
      <c r="R686" s="376" t="s">
        <v>4513</v>
      </c>
      <c r="S686" s="376">
        <v>34</v>
      </c>
      <c r="T686" s="376">
        <v>11</v>
      </c>
      <c r="U686" s="376">
        <v>23</v>
      </c>
      <c r="V686" s="376">
        <v>0</v>
      </c>
      <c r="W686" s="370"/>
      <c r="X686" s="663">
        <v>250425</v>
      </c>
      <c r="Y686" s="376" t="s">
        <v>78</v>
      </c>
      <c r="Z686" s="596" t="s">
        <v>6577</v>
      </c>
      <c r="AA686" s="766"/>
      <c r="AB686" s="727" t="str">
        <f t="shared" si="111"/>
        <v>Unique</v>
      </c>
      <c r="AC686" s="603"/>
      <c r="AD686" s="603"/>
      <c r="AE686" s="603"/>
      <c r="AF686" s="603"/>
      <c r="AG686" s="603"/>
      <c r="AH686" s="603"/>
      <c r="AI686" s="603"/>
      <c r="AJ686" s="603"/>
      <c r="AK686" s="603"/>
      <c r="AL686" s="603"/>
      <c r="AM686" s="603"/>
      <c r="AN686" s="603"/>
      <c r="AO686" s="603"/>
      <c r="AP686" s="603"/>
      <c r="AQ686" s="603"/>
      <c r="AR686" s="603"/>
      <c r="AS686" s="603"/>
      <c r="AT686" s="603"/>
      <c r="AU686" s="603"/>
      <c r="AV686" s="603"/>
      <c r="AW686" s="603"/>
      <c r="AX686" s="603"/>
      <c r="AY686" s="603"/>
      <c r="AZ686" s="603"/>
      <c r="BA686" s="603"/>
      <c r="BB686" s="603"/>
      <c r="BC686" s="603"/>
      <c r="BD686" s="603"/>
      <c r="BE686" s="603"/>
      <c r="BF686" s="603"/>
      <c r="BG686" s="603"/>
      <c r="BH686" s="603"/>
      <c r="BI686" s="603"/>
      <c r="BJ686" s="603"/>
      <c r="BK686" s="603"/>
      <c r="BL686" s="603"/>
      <c r="BM686" s="603"/>
      <c r="BN686" s="603"/>
      <c r="BO686" s="603"/>
      <c r="BP686" s="603"/>
      <c r="BQ686" s="603"/>
      <c r="BR686" s="603"/>
      <c r="BS686" s="603"/>
      <c r="BT686" s="603"/>
      <c r="BU686" s="603"/>
      <c r="BV686" s="603"/>
      <c r="BW686" s="603"/>
      <c r="BX686" s="603"/>
      <c r="BY686" s="603"/>
      <c r="BZ686" s="603"/>
      <c r="CA686" s="603"/>
      <c r="CB686" s="603"/>
      <c r="CC686" s="603"/>
      <c r="CD686" s="603"/>
      <c r="CE686" s="603"/>
      <c r="CF686" s="603"/>
      <c r="CG686" s="603"/>
      <c r="CH686" s="603"/>
      <c r="CI686" s="603"/>
      <c r="CJ686" s="603"/>
      <c r="CK686" s="603"/>
    </row>
    <row r="687" spans="1:89" ht="14.25">
      <c r="A687" s="656" t="str">
        <f t="shared" si="110"/>
        <v>5_1_170724_HAC_p_sy.pi</v>
      </c>
      <c r="B687" s="751" t="s">
        <v>6578</v>
      </c>
      <c r="C687" s="751" t="s">
        <v>6579</v>
      </c>
      <c r="D687" s="752">
        <v>5</v>
      </c>
      <c r="E687" s="752">
        <v>1</v>
      </c>
      <c r="F687" s="752" t="s">
        <v>3337</v>
      </c>
      <c r="G687" s="752" t="s">
        <v>6580</v>
      </c>
      <c r="H687" s="752">
        <v>2023</v>
      </c>
      <c r="I687" s="751" t="s">
        <v>5729</v>
      </c>
      <c r="J687" s="751" t="s">
        <v>6552</v>
      </c>
      <c r="K687" s="751" t="s">
        <v>6553</v>
      </c>
      <c r="L687" s="751" t="s">
        <v>5723</v>
      </c>
      <c r="M687" s="751" t="s">
        <v>2422</v>
      </c>
      <c r="N687" s="661">
        <f t="shared" si="127"/>
        <v>866</v>
      </c>
      <c r="O687" s="603"/>
      <c r="P687" s="667" t="s">
        <v>176</v>
      </c>
      <c r="Q687" s="596" t="s">
        <v>177</v>
      </c>
      <c r="R687" s="376" t="s">
        <v>4513</v>
      </c>
      <c r="S687" s="596">
        <v>10</v>
      </c>
      <c r="T687" s="596">
        <v>4</v>
      </c>
      <c r="U687" s="596">
        <v>6</v>
      </c>
      <c r="V687" s="376">
        <v>0</v>
      </c>
      <c r="W687" s="603"/>
      <c r="X687" s="663">
        <v>250425</v>
      </c>
      <c r="Y687" s="376" t="s">
        <v>78</v>
      </c>
      <c r="Z687" s="596" t="s">
        <v>6581</v>
      </c>
      <c r="AA687" s="766"/>
      <c r="AB687" s="727" t="str">
        <f t="shared" si="111"/>
        <v>Unique</v>
      </c>
      <c r="AC687" s="603"/>
      <c r="AD687" s="603"/>
      <c r="AE687" s="603"/>
      <c r="AF687" s="603"/>
      <c r="AG687" s="603"/>
      <c r="AH687" s="603"/>
      <c r="AI687" s="603"/>
      <c r="AJ687" s="603"/>
      <c r="AK687" s="603"/>
      <c r="AL687" s="603"/>
      <c r="AM687" s="603"/>
      <c r="AN687" s="603"/>
      <c r="AO687" s="603"/>
      <c r="AP687" s="603"/>
      <c r="AQ687" s="603"/>
      <c r="AR687" s="603"/>
      <c r="AS687" s="603"/>
      <c r="AT687" s="603"/>
      <c r="AU687" s="603"/>
      <c r="AV687" s="603"/>
      <c r="AW687" s="603"/>
      <c r="AX687" s="603"/>
      <c r="AY687" s="603"/>
      <c r="AZ687" s="603"/>
      <c r="BA687" s="603"/>
      <c r="BB687" s="603"/>
      <c r="BC687" s="603"/>
      <c r="BD687" s="603"/>
      <c r="BE687" s="603"/>
      <c r="BF687" s="603"/>
      <c r="BG687" s="603"/>
      <c r="BH687" s="603"/>
      <c r="BI687" s="603"/>
      <c r="BJ687" s="603"/>
      <c r="BK687" s="603"/>
      <c r="BL687" s="603"/>
      <c r="BM687" s="603"/>
      <c r="BN687" s="603"/>
      <c r="BO687" s="603"/>
      <c r="BP687" s="603"/>
      <c r="BQ687" s="603"/>
      <c r="BR687" s="603"/>
      <c r="BS687" s="603"/>
      <c r="BT687" s="603"/>
      <c r="BU687" s="603"/>
      <c r="BV687" s="603"/>
      <c r="BW687" s="603"/>
      <c r="BX687" s="603"/>
      <c r="BY687" s="603"/>
      <c r="BZ687" s="603"/>
      <c r="CA687" s="603"/>
      <c r="CB687" s="603"/>
      <c r="CC687" s="603"/>
      <c r="CD687" s="603"/>
      <c r="CE687" s="603"/>
      <c r="CF687" s="603"/>
      <c r="CG687" s="603"/>
      <c r="CH687" s="603"/>
      <c r="CI687" s="603"/>
      <c r="CJ687" s="603"/>
      <c r="CK687" s="603"/>
    </row>
    <row r="688" spans="1:89" ht="14.25">
      <c r="A688" s="656" t="str">
        <f t="shared" si="110"/>
        <v>5_1_170725_HAC_p_sp.</v>
      </c>
      <c r="B688" s="751" t="s">
        <v>6582</v>
      </c>
      <c r="C688" s="751" t="s">
        <v>6583</v>
      </c>
      <c r="D688" s="752">
        <v>5</v>
      </c>
      <c r="E688" s="752">
        <v>1</v>
      </c>
      <c r="F688" s="752" t="s">
        <v>4602</v>
      </c>
      <c r="G688" s="752" t="s">
        <v>6584</v>
      </c>
      <c r="H688" s="752">
        <v>2023</v>
      </c>
      <c r="I688" s="751" t="s">
        <v>5729</v>
      </c>
      <c r="J688" s="751" t="s">
        <v>6552</v>
      </c>
      <c r="K688" s="751" t="s">
        <v>6553</v>
      </c>
      <c r="L688" s="751" t="s">
        <v>5723</v>
      </c>
      <c r="M688" s="751" t="s">
        <v>2422</v>
      </c>
      <c r="N688" s="661">
        <f t="shared" si="127"/>
        <v>866</v>
      </c>
      <c r="O688" s="603"/>
      <c r="P688" s="667" t="s">
        <v>1163</v>
      </c>
      <c r="Q688" s="596" t="s">
        <v>1164</v>
      </c>
      <c r="R688" s="376" t="s">
        <v>4513</v>
      </c>
      <c r="S688" s="596">
        <v>97</v>
      </c>
      <c r="T688" s="596">
        <v>0</v>
      </c>
      <c r="U688" s="596">
        <v>97</v>
      </c>
      <c r="V688" s="376">
        <v>0</v>
      </c>
      <c r="W688" s="603"/>
      <c r="X688" s="663">
        <v>250425</v>
      </c>
      <c r="Y688" s="376" t="s">
        <v>78</v>
      </c>
      <c r="Z688" s="596" t="s">
        <v>6585</v>
      </c>
      <c r="AA688" s="766"/>
      <c r="AB688" s="727" t="str">
        <f t="shared" si="111"/>
        <v>Unique</v>
      </c>
      <c r="AC688" s="603"/>
      <c r="AD688" s="603"/>
      <c r="AE688" s="603"/>
      <c r="AF688" s="603"/>
      <c r="AG688" s="603"/>
      <c r="AH688" s="603"/>
      <c r="AI688" s="603"/>
      <c r="AJ688" s="603"/>
      <c r="AK688" s="603"/>
      <c r="AL688" s="603"/>
      <c r="AM688" s="603"/>
      <c r="AN688" s="603"/>
      <c r="AO688" s="603"/>
      <c r="AP688" s="603"/>
      <c r="AQ688" s="603"/>
      <c r="AR688" s="603"/>
      <c r="AS688" s="603"/>
      <c r="AT688" s="603"/>
      <c r="AU688" s="603"/>
      <c r="AV688" s="603"/>
      <c r="AW688" s="603"/>
      <c r="AX688" s="603"/>
      <c r="AY688" s="603"/>
      <c r="AZ688" s="603"/>
      <c r="BA688" s="603"/>
      <c r="BB688" s="603"/>
      <c r="BC688" s="603"/>
      <c r="BD688" s="603"/>
      <c r="BE688" s="603"/>
      <c r="BF688" s="603"/>
      <c r="BG688" s="603"/>
      <c r="BH688" s="603"/>
      <c r="BI688" s="603"/>
      <c r="BJ688" s="603"/>
      <c r="BK688" s="603"/>
      <c r="BL688" s="603"/>
      <c r="BM688" s="603"/>
      <c r="BN688" s="603"/>
      <c r="BO688" s="603"/>
      <c r="BP688" s="603"/>
      <c r="BQ688" s="603"/>
      <c r="BR688" s="603"/>
      <c r="BS688" s="603"/>
      <c r="BT688" s="603"/>
      <c r="BU688" s="603"/>
      <c r="BV688" s="603"/>
      <c r="BW688" s="603"/>
      <c r="BX688" s="603"/>
      <c r="BY688" s="603"/>
      <c r="BZ688" s="603"/>
      <c r="CA688" s="603"/>
      <c r="CB688" s="603"/>
      <c r="CC688" s="603"/>
      <c r="CD688" s="603"/>
      <c r="CE688" s="603"/>
      <c r="CF688" s="603"/>
      <c r="CG688" s="603"/>
      <c r="CH688" s="603"/>
      <c r="CI688" s="603"/>
      <c r="CJ688" s="603"/>
      <c r="CK688" s="603"/>
    </row>
    <row r="689" spans="1:89" ht="14.25">
      <c r="A689" s="656" t="str">
        <f t="shared" si="110"/>
        <v>5_1_170726_HAC_p_ch.bi</v>
      </c>
      <c r="B689" s="751" t="s">
        <v>6586</v>
      </c>
      <c r="C689" s="751" t="s">
        <v>6587</v>
      </c>
      <c r="D689" s="752">
        <v>5</v>
      </c>
      <c r="E689" s="752">
        <v>1</v>
      </c>
      <c r="F689" s="752" t="s">
        <v>6588</v>
      </c>
      <c r="G689" s="752" t="s">
        <v>6589</v>
      </c>
      <c r="H689" s="752">
        <v>2023</v>
      </c>
      <c r="I689" s="751" t="s">
        <v>5729</v>
      </c>
      <c r="J689" s="751" t="s">
        <v>6552</v>
      </c>
      <c r="K689" s="751" t="s">
        <v>6553</v>
      </c>
      <c r="L689" s="751" t="s">
        <v>5723</v>
      </c>
      <c r="M689" s="751" t="s">
        <v>2422</v>
      </c>
      <c r="N689" s="661">
        <f t="shared" si="127"/>
        <v>866</v>
      </c>
      <c r="O689" s="603"/>
      <c r="P689" s="667" t="s">
        <v>287</v>
      </c>
      <c r="Q689" s="596" t="s">
        <v>288</v>
      </c>
      <c r="R689" s="376" t="s">
        <v>4513</v>
      </c>
      <c r="S689" s="596">
        <v>2</v>
      </c>
      <c r="T689" s="596">
        <v>0</v>
      </c>
      <c r="U689" s="596">
        <v>2</v>
      </c>
      <c r="V689" s="376">
        <v>0</v>
      </c>
      <c r="W689" s="603"/>
      <c r="X689" s="663">
        <v>250425</v>
      </c>
      <c r="Y689" s="376" t="s">
        <v>78</v>
      </c>
      <c r="Z689" s="596" t="s">
        <v>6590</v>
      </c>
      <c r="AA689" s="766"/>
      <c r="AB689" s="727" t="str">
        <f t="shared" si="111"/>
        <v>Unique</v>
      </c>
      <c r="AC689" s="603"/>
      <c r="AD689" s="603"/>
      <c r="AE689" s="603"/>
      <c r="AF689" s="603"/>
      <c r="AG689" s="603"/>
      <c r="AH689" s="603"/>
      <c r="AI689" s="603"/>
      <c r="AJ689" s="603"/>
      <c r="AK689" s="603"/>
      <c r="AL689" s="603"/>
      <c r="AM689" s="603"/>
      <c r="AN689" s="603"/>
      <c r="AO689" s="603"/>
      <c r="AP689" s="603"/>
      <c r="AQ689" s="603"/>
      <c r="AR689" s="603"/>
      <c r="AS689" s="603"/>
      <c r="AT689" s="603"/>
      <c r="AU689" s="603"/>
      <c r="AV689" s="603"/>
      <c r="AW689" s="603"/>
      <c r="AX689" s="603"/>
      <c r="AY689" s="603"/>
      <c r="AZ689" s="603"/>
      <c r="BA689" s="603"/>
      <c r="BB689" s="603"/>
      <c r="BC689" s="603"/>
      <c r="BD689" s="603"/>
      <c r="BE689" s="603"/>
      <c r="BF689" s="603"/>
      <c r="BG689" s="603"/>
      <c r="BH689" s="603"/>
      <c r="BI689" s="603"/>
      <c r="BJ689" s="603"/>
      <c r="BK689" s="603"/>
      <c r="BL689" s="603"/>
      <c r="BM689" s="603"/>
      <c r="BN689" s="603"/>
      <c r="BO689" s="603"/>
      <c r="BP689" s="603"/>
      <c r="BQ689" s="603"/>
      <c r="BR689" s="603"/>
      <c r="BS689" s="603"/>
      <c r="BT689" s="603"/>
      <c r="BU689" s="603"/>
      <c r="BV689" s="603"/>
      <c r="BW689" s="603"/>
      <c r="BX689" s="603"/>
      <c r="BY689" s="603"/>
      <c r="BZ689" s="603"/>
      <c r="CA689" s="603"/>
      <c r="CB689" s="603"/>
      <c r="CC689" s="603"/>
      <c r="CD689" s="603"/>
      <c r="CE689" s="603"/>
      <c r="CF689" s="603"/>
      <c r="CG689" s="603"/>
      <c r="CH689" s="603"/>
      <c r="CI689" s="603"/>
      <c r="CJ689" s="603"/>
      <c r="CK689" s="603"/>
    </row>
    <row r="690" spans="1:89" ht="14.25">
      <c r="A690" s="656" t="str">
        <f t="shared" si="110"/>
        <v>11_1_170723_HU_p_sy.pi</v>
      </c>
      <c r="B690" s="754" t="s">
        <v>6591</v>
      </c>
      <c r="C690" s="754" t="s">
        <v>6592</v>
      </c>
      <c r="D690" s="755">
        <v>11</v>
      </c>
      <c r="E690" s="755">
        <v>1</v>
      </c>
      <c r="F690" s="755" t="s">
        <v>6342</v>
      </c>
      <c r="G690" s="755" t="s">
        <v>6343</v>
      </c>
      <c r="H690" s="755">
        <v>2023</v>
      </c>
      <c r="I690" s="754" t="s">
        <v>5729</v>
      </c>
      <c r="J690" s="754" t="s">
        <v>6593</v>
      </c>
      <c r="K690" s="754" t="s">
        <v>6594</v>
      </c>
      <c r="L690" s="754" t="s">
        <v>5723</v>
      </c>
      <c r="M690" s="754" t="s">
        <v>2422</v>
      </c>
      <c r="N690" s="661">
        <f t="shared" ref="N690:N694" si="128">50+50+50+50+50+22</f>
        <v>272</v>
      </c>
      <c r="O690" s="370"/>
      <c r="P690" s="356" t="s">
        <v>176</v>
      </c>
      <c r="Q690" s="376" t="s">
        <v>177</v>
      </c>
      <c r="R690" s="376" t="s">
        <v>4513</v>
      </c>
      <c r="S690" s="376">
        <v>6</v>
      </c>
      <c r="T690" s="376">
        <v>2</v>
      </c>
      <c r="U690" s="376">
        <v>4</v>
      </c>
      <c r="V690" s="376">
        <v>0</v>
      </c>
      <c r="W690" s="370"/>
      <c r="X690" s="663">
        <v>250425</v>
      </c>
      <c r="Y690" s="376" t="s">
        <v>78</v>
      </c>
      <c r="Z690" s="596" t="s">
        <v>6595</v>
      </c>
      <c r="AA690" s="766"/>
      <c r="AB690" s="727" t="str">
        <f t="shared" si="111"/>
        <v>Unique</v>
      </c>
      <c r="AC690" s="603"/>
      <c r="AD690" s="603"/>
      <c r="AE690" s="603"/>
      <c r="AF690" s="603"/>
      <c r="AG690" s="603"/>
      <c r="AH690" s="603"/>
      <c r="AI690" s="603"/>
      <c r="AJ690" s="603"/>
      <c r="AK690" s="603"/>
      <c r="AL690" s="603"/>
      <c r="AM690" s="603"/>
      <c r="AN690" s="603"/>
      <c r="AO690" s="603"/>
      <c r="AP690" s="603"/>
      <c r="AQ690" s="603"/>
      <c r="AR690" s="603"/>
      <c r="AS690" s="603"/>
      <c r="AT690" s="603"/>
      <c r="AU690" s="603"/>
      <c r="AV690" s="603"/>
      <c r="AW690" s="603"/>
      <c r="AX690" s="603"/>
      <c r="AY690" s="603"/>
      <c r="AZ690" s="603"/>
      <c r="BA690" s="603"/>
      <c r="BB690" s="603"/>
      <c r="BC690" s="603"/>
      <c r="BD690" s="603"/>
      <c r="BE690" s="603"/>
      <c r="BF690" s="603"/>
      <c r="BG690" s="603"/>
      <c r="BH690" s="603"/>
      <c r="BI690" s="603"/>
      <c r="BJ690" s="603"/>
      <c r="BK690" s="603"/>
      <c r="BL690" s="603"/>
      <c r="BM690" s="603"/>
      <c r="BN690" s="603"/>
      <c r="BO690" s="603"/>
      <c r="BP690" s="603"/>
      <c r="BQ690" s="603"/>
      <c r="BR690" s="603"/>
      <c r="BS690" s="603"/>
      <c r="BT690" s="603"/>
      <c r="BU690" s="603"/>
      <c r="BV690" s="603"/>
      <c r="BW690" s="603"/>
      <c r="BX690" s="603"/>
      <c r="BY690" s="603"/>
      <c r="BZ690" s="603"/>
      <c r="CA690" s="603"/>
      <c r="CB690" s="603"/>
      <c r="CC690" s="603"/>
      <c r="CD690" s="603"/>
      <c r="CE690" s="603"/>
      <c r="CF690" s="603"/>
      <c r="CG690" s="603"/>
      <c r="CH690" s="603"/>
      <c r="CI690" s="603"/>
      <c r="CJ690" s="603"/>
      <c r="CK690" s="603"/>
    </row>
    <row r="691" spans="1:89" ht="14.25">
      <c r="A691" s="656" t="str">
        <f t="shared" si="110"/>
        <v>11_1_170723_HU_p_vo.pe</v>
      </c>
      <c r="B691" s="754" t="s">
        <v>6591</v>
      </c>
      <c r="C691" s="754" t="s">
        <v>6592</v>
      </c>
      <c r="D691" s="755">
        <v>11</v>
      </c>
      <c r="E691" s="755">
        <v>1</v>
      </c>
      <c r="F691" s="755" t="s">
        <v>6342</v>
      </c>
      <c r="G691" s="755" t="s">
        <v>6343</v>
      </c>
      <c r="H691" s="755">
        <v>2023</v>
      </c>
      <c r="I691" s="754" t="s">
        <v>5729</v>
      </c>
      <c r="J691" s="754" t="s">
        <v>6593</v>
      </c>
      <c r="K691" s="754" t="s">
        <v>6594</v>
      </c>
      <c r="L691" s="754" t="s">
        <v>5723</v>
      </c>
      <c r="M691" s="754" t="s">
        <v>2422</v>
      </c>
      <c r="N691" s="661">
        <f t="shared" si="128"/>
        <v>272</v>
      </c>
      <c r="O691" s="370"/>
      <c r="P691" s="356" t="s">
        <v>112</v>
      </c>
      <c r="Q691" s="376" t="s">
        <v>113</v>
      </c>
      <c r="R691" s="376" t="s">
        <v>4513</v>
      </c>
      <c r="S691" s="376">
        <v>1</v>
      </c>
      <c r="T691" s="376">
        <v>0</v>
      </c>
      <c r="U691" s="376">
        <v>1</v>
      </c>
      <c r="V691" s="376">
        <v>0</v>
      </c>
      <c r="W691" s="370"/>
      <c r="X691" s="663">
        <v>250425</v>
      </c>
      <c r="Y691" s="376" t="s">
        <v>78</v>
      </c>
      <c r="Z691" s="596" t="s">
        <v>6596</v>
      </c>
      <c r="AA691" s="766"/>
      <c r="AB691" s="727" t="str">
        <f t="shared" si="111"/>
        <v>Unique</v>
      </c>
      <c r="AC691" s="603"/>
      <c r="AD691" s="603"/>
      <c r="AE691" s="603"/>
      <c r="AF691" s="603"/>
      <c r="AG691" s="603"/>
      <c r="AH691" s="603"/>
      <c r="AI691" s="603"/>
      <c r="AJ691" s="603"/>
      <c r="AK691" s="603"/>
      <c r="AL691" s="603"/>
      <c r="AM691" s="603"/>
      <c r="AN691" s="603"/>
      <c r="AO691" s="603"/>
      <c r="AP691" s="603"/>
      <c r="AQ691" s="603"/>
      <c r="AR691" s="603"/>
      <c r="AS691" s="603"/>
      <c r="AT691" s="603"/>
      <c r="AU691" s="603"/>
      <c r="AV691" s="603"/>
      <c r="AW691" s="603"/>
      <c r="AX691" s="603"/>
      <c r="AY691" s="603"/>
      <c r="AZ691" s="603"/>
      <c r="BA691" s="603"/>
      <c r="BB691" s="603"/>
      <c r="BC691" s="603"/>
      <c r="BD691" s="603"/>
      <c r="BE691" s="603"/>
      <c r="BF691" s="603"/>
      <c r="BG691" s="603"/>
      <c r="BH691" s="603"/>
      <c r="BI691" s="603"/>
      <c r="BJ691" s="603"/>
      <c r="BK691" s="603"/>
      <c r="BL691" s="603"/>
      <c r="BM691" s="603"/>
      <c r="BN691" s="603"/>
      <c r="BO691" s="603"/>
      <c r="BP691" s="603"/>
      <c r="BQ691" s="603"/>
      <c r="BR691" s="603"/>
      <c r="BS691" s="603"/>
      <c r="BT691" s="603"/>
      <c r="BU691" s="603"/>
      <c r="BV691" s="603"/>
      <c r="BW691" s="603"/>
      <c r="BX691" s="603"/>
      <c r="BY691" s="603"/>
      <c r="BZ691" s="603"/>
      <c r="CA691" s="603"/>
      <c r="CB691" s="603"/>
      <c r="CC691" s="603"/>
      <c r="CD691" s="603"/>
      <c r="CE691" s="603"/>
      <c r="CF691" s="603"/>
      <c r="CG691" s="603"/>
      <c r="CH691" s="603"/>
      <c r="CI691" s="603"/>
      <c r="CJ691" s="603"/>
      <c r="CK691" s="603"/>
    </row>
    <row r="692" spans="1:89" ht="14.25">
      <c r="A692" s="656" t="str">
        <f t="shared" si="110"/>
        <v>11_1_170723_HU_p_sp.sc</v>
      </c>
      <c r="B692" s="754" t="s">
        <v>6591</v>
      </c>
      <c r="C692" s="754" t="s">
        <v>6592</v>
      </c>
      <c r="D692" s="755">
        <v>11</v>
      </c>
      <c r="E692" s="755">
        <v>1</v>
      </c>
      <c r="F692" s="755" t="s">
        <v>6342</v>
      </c>
      <c r="G692" s="755" t="s">
        <v>6343</v>
      </c>
      <c r="H692" s="755">
        <v>2023</v>
      </c>
      <c r="I692" s="754" t="s">
        <v>5729</v>
      </c>
      <c r="J692" s="754" t="s">
        <v>6593</v>
      </c>
      <c r="K692" s="754" t="s">
        <v>6594</v>
      </c>
      <c r="L692" s="754" t="s">
        <v>5723</v>
      </c>
      <c r="M692" s="754" t="s">
        <v>2422</v>
      </c>
      <c r="N692" s="661">
        <f t="shared" si="128"/>
        <v>272</v>
      </c>
      <c r="O692" s="370"/>
      <c r="P692" s="356" t="s">
        <v>509</v>
      </c>
      <c r="Q692" s="376" t="s">
        <v>510</v>
      </c>
      <c r="R692" s="376" t="s">
        <v>4513</v>
      </c>
      <c r="S692" s="376">
        <v>19</v>
      </c>
      <c r="T692" s="376">
        <v>19</v>
      </c>
      <c r="U692" s="376">
        <v>0</v>
      </c>
      <c r="V692" s="376">
        <v>0</v>
      </c>
      <c r="W692" s="370"/>
      <c r="X692" s="663">
        <v>250425</v>
      </c>
      <c r="Y692" s="376" t="s">
        <v>78</v>
      </c>
      <c r="Z692" s="596" t="s">
        <v>6597</v>
      </c>
      <c r="AA692" s="766"/>
      <c r="AB692" s="727" t="str">
        <f t="shared" si="111"/>
        <v>Unique</v>
      </c>
      <c r="AC692" s="603"/>
      <c r="AD692" s="603"/>
      <c r="AE692" s="603"/>
      <c r="AF692" s="603"/>
      <c r="AG692" s="603"/>
      <c r="AH692" s="603"/>
      <c r="AI692" s="603"/>
      <c r="AJ692" s="603"/>
      <c r="AK692" s="603"/>
      <c r="AL692" s="603"/>
      <c r="AM692" s="603"/>
      <c r="AN692" s="603"/>
      <c r="AO692" s="603"/>
      <c r="AP692" s="603"/>
      <c r="AQ692" s="603"/>
      <c r="AR692" s="603"/>
      <c r="AS692" s="603"/>
      <c r="AT692" s="603"/>
      <c r="AU692" s="603"/>
      <c r="AV692" s="603"/>
      <c r="AW692" s="603"/>
      <c r="AX692" s="603"/>
      <c r="AY692" s="603"/>
      <c r="AZ692" s="603"/>
      <c r="BA692" s="603"/>
      <c r="BB692" s="603"/>
      <c r="BC692" s="603"/>
      <c r="BD692" s="603"/>
      <c r="BE692" s="603"/>
      <c r="BF692" s="603"/>
      <c r="BG692" s="603"/>
      <c r="BH692" s="603"/>
      <c r="BI692" s="603"/>
      <c r="BJ692" s="603"/>
      <c r="BK692" s="603"/>
      <c r="BL692" s="603"/>
      <c r="BM692" s="603"/>
      <c r="BN692" s="603"/>
      <c r="BO692" s="603"/>
      <c r="BP692" s="603"/>
      <c r="BQ692" s="603"/>
      <c r="BR692" s="603"/>
      <c r="BS692" s="603"/>
      <c r="BT692" s="603"/>
      <c r="BU692" s="603"/>
      <c r="BV692" s="603"/>
      <c r="BW692" s="603"/>
      <c r="BX692" s="603"/>
      <c r="BY692" s="603"/>
      <c r="BZ692" s="603"/>
      <c r="CA692" s="603"/>
      <c r="CB692" s="603"/>
      <c r="CC692" s="603"/>
      <c r="CD692" s="603"/>
      <c r="CE692" s="603"/>
      <c r="CF692" s="603"/>
      <c r="CG692" s="603"/>
      <c r="CH692" s="603"/>
      <c r="CI692" s="603"/>
      <c r="CJ692" s="603"/>
      <c r="CK692" s="603"/>
    </row>
    <row r="693" spans="1:89" ht="14.25">
      <c r="A693" s="656" t="str">
        <f t="shared" si="110"/>
        <v>11_1_170723_HU_p_sp.</v>
      </c>
      <c r="B693" s="754" t="s">
        <v>6591</v>
      </c>
      <c r="C693" s="754" t="s">
        <v>6592</v>
      </c>
      <c r="D693" s="755">
        <v>11</v>
      </c>
      <c r="E693" s="755">
        <v>1</v>
      </c>
      <c r="F693" s="755" t="s">
        <v>6342</v>
      </c>
      <c r="G693" s="755" t="s">
        <v>6343</v>
      </c>
      <c r="H693" s="755">
        <v>2023</v>
      </c>
      <c r="I693" s="754" t="s">
        <v>5729</v>
      </c>
      <c r="J693" s="754" t="s">
        <v>6593</v>
      </c>
      <c r="K693" s="754" t="s">
        <v>6594</v>
      </c>
      <c r="L693" s="754" t="s">
        <v>5723</v>
      </c>
      <c r="M693" s="754" t="s">
        <v>2422</v>
      </c>
      <c r="N693" s="661">
        <f t="shared" si="128"/>
        <v>272</v>
      </c>
      <c r="O693" s="370"/>
      <c r="P693" s="356" t="s">
        <v>1163</v>
      </c>
      <c r="Q693" s="376" t="s">
        <v>1164</v>
      </c>
      <c r="R693" s="376" t="s">
        <v>4513</v>
      </c>
      <c r="S693" s="376">
        <v>44</v>
      </c>
      <c r="T693" s="376">
        <v>0</v>
      </c>
      <c r="U693" s="376">
        <v>44</v>
      </c>
      <c r="V693" s="376">
        <v>0</v>
      </c>
      <c r="W693" s="370"/>
      <c r="X693" s="663">
        <v>250425</v>
      </c>
      <c r="Y693" s="376" t="s">
        <v>78</v>
      </c>
      <c r="Z693" s="596" t="s">
        <v>6598</v>
      </c>
      <c r="AA693" s="766"/>
      <c r="AB693" s="727" t="str">
        <f t="shared" si="111"/>
        <v>Unique</v>
      </c>
      <c r="AC693" s="603"/>
      <c r="AD693" s="603"/>
      <c r="AE693" s="603"/>
      <c r="AF693" s="603"/>
      <c r="AG693" s="603"/>
      <c r="AH693" s="603"/>
      <c r="AI693" s="603"/>
      <c r="AJ693" s="603"/>
      <c r="AK693" s="603"/>
      <c r="AL693" s="603"/>
      <c r="AM693" s="603"/>
      <c r="AN693" s="603"/>
      <c r="AO693" s="603"/>
      <c r="AP693" s="603"/>
      <c r="AQ693" s="603"/>
      <c r="AR693" s="603"/>
      <c r="AS693" s="603"/>
      <c r="AT693" s="603"/>
      <c r="AU693" s="603"/>
      <c r="AV693" s="603"/>
      <c r="AW693" s="603"/>
      <c r="AX693" s="603"/>
      <c r="AY693" s="603"/>
      <c r="AZ693" s="603"/>
      <c r="BA693" s="603"/>
      <c r="BB693" s="603"/>
      <c r="BC693" s="603"/>
      <c r="BD693" s="603"/>
      <c r="BE693" s="603"/>
      <c r="BF693" s="603"/>
      <c r="BG693" s="603"/>
      <c r="BH693" s="603"/>
      <c r="BI693" s="603"/>
      <c r="BJ693" s="603"/>
      <c r="BK693" s="603"/>
      <c r="BL693" s="603"/>
      <c r="BM693" s="603"/>
      <c r="BN693" s="603"/>
      <c r="BO693" s="603"/>
      <c r="BP693" s="603"/>
      <c r="BQ693" s="603"/>
      <c r="BR693" s="603"/>
      <c r="BS693" s="603"/>
      <c r="BT693" s="603"/>
      <c r="BU693" s="603"/>
      <c r="BV693" s="603"/>
      <c r="BW693" s="603"/>
      <c r="BX693" s="603"/>
      <c r="BY693" s="603"/>
      <c r="BZ693" s="603"/>
      <c r="CA693" s="603"/>
      <c r="CB693" s="603"/>
      <c r="CC693" s="603"/>
      <c r="CD693" s="603"/>
      <c r="CE693" s="603"/>
      <c r="CF693" s="603"/>
      <c r="CG693" s="603"/>
      <c r="CH693" s="603"/>
      <c r="CI693" s="603"/>
      <c r="CJ693" s="603"/>
      <c r="CK693" s="603"/>
    </row>
    <row r="694" spans="1:89" ht="14.25">
      <c r="A694" s="656" t="str">
        <f t="shared" si="110"/>
        <v>11_1_170723_HU_p_ep.ba</v>
      </c>
      <c r="B694" s="754" t="s">
        <v>6591</v>
      </c>
      <c r="C694" s="754" t="s">
        <v>6592</v>
      </c>
      <c r="D694" s="755">
        <v>11</v>
      </c>
      <c r="E694" s="755">
        <v>1</v>
      </c>
      <c r="F694" s="755" t="s">
        <v>6342</v>
      </c>
      <c r="G694" s="755" t="s">
        <v>6343</v>
      </c>
      <c r="H694" s="755">
        <v>2023</v>
      </c>
      <c r="I694" s="754" t="s">
        <v>5729</v>
      </c>
      <c r="J694" s="754" t="s">
        <v>6593</v>
      </c>
      <c r="K694" s="754" t="s">
        <v>6594</v>
      </c>
      <c r="L694" s="754" t="s">
        <v>5723</v>
      </c>
      <c r="M694" s="754" t="s">
        <v>2422</v>
      </c>
      <c r="N694" s="661">
        <f t="shared" si="128"/>
        <v>272</v>
      </c>
      <c r="O694" s="370"/>
      <c r="P694" s="356" t="s">
        <v>84</v>
      </c>
      <c r="Q694" s="376" t="s">
        <v>85</v>
      </c>
      <c r="R694" s="376" t="s">
        <v>4513</v>
      </c>
      <c r="S694" s="376">
        <v>50</v>
      </c>
      <c r="T694" s="376">
        <v>19</v>
      </c>
      <c r="U694" s="376">
        <v>31</v>
      </c>
      <c r="V694" s="376">
        <v>0</v>
      </c>
      <c r="W694" s="370"/>
      <c r="X694" s="663">
        <v>250425</v>
      </c>
      <c r="Y694" s="376" t="s">
        <v>78</v>
      </c>
      <c r="Z694" s="596" t="s">
        <v>6599</v>
      </c>
      <c r="AA694" s="766"/>
      <c r="AB694" s="727" t="str">
        <f t="shared" si="111"/>
        <v>Unique</v>
      </c>
      <c r="AC694" s="603"/>
      <c r="AD694" s="603"/>
      <c r="AE694" s="603"/>
      <c r="AF694" s="603"/>
      <c r="AG694" s="603"/>
      <c r="AH694" s="603"/>
      <c r="AI694" s="603"/>
      <c r="AJ694" s="603"/>
      <c r="AK694" s="603"/>
      <c r="AL694" s="603"/>
      <c r="AM694" s="603"/>
      <c r="AN694" s="603"/>
      <c r="AO694" s="603"/>
      <c r="AP694" s="603"/>
      <c r="AQ694" s="603"/>
      <c r="AR694" s="603"/>
      <c r="AS694" s="603"/>
      <c r="AT694" s="603"/>
      <c r="AU694" s="603"/>
      <c r="AV694" s="603"/>
      <c r="AW694" s="603"/>
      <c r="AX694" s="603"/>
      <c r="AY694" s="603"/>
      <c r="AZ694" s="603"/>
      <c r="BA694" s="603"/>
      <c r="BB694" s="603"/>
      <c r="BC694" s="603"/>
      <c r="BD694" s="603"/>
      <c r="BE694" s="603"/>
      <c r="BF694" s="603"/>
      <c r="BG694" s="603"/>
      <c r="BH694" s="603"/>
      <c r="BI694" s="603"/>
      <c r="BJ694" s="603"/>
      <c r="BK694" s="603"/>
      <c r="BL694" s="603"/>
      <c r="BM694" s="603"/>
      <c r="BN694" s="603"/>
      <c r="BO694" s="603"/>
      <c r="BP694" s="603"/>
      <c r="BQ694" s="603"/>
      <c r="BR694" s="603"/>
      <c r="BS694" s="603"/>
      <c r="BT694" s="603"/>
      <c r="BU694" s="603"/>
      <c r="BV694" s="603"/>
      <c r="BW694" s="603"/>
      <c r="BX694" s="603"/>
      <c r="BY694" s="603"/>
      <c r="BZ694" s="603"/>
      <c r="CA694" s="603"/>
      <c r="CB694" s="603"/>
      <c r="CC694" s="603"/>
      <c r="CD694" s="603"/>
      <c r="CE694" s="603"/>
      <c r="CF694" s="603"/>
      <c r="CG694" s="603"/>
      <c r="CH694" s="603"/>
      <c r="CI694" s="603"/>
      <c r="CJ694" s="603"/>
      <c r="CK694" s="603"/>
    </row>
    <row r="695" spans="1:89" ht="14.25">
      <c r="A695" s="656" t="str">
        <f t="shared" si="110"/>
        <v>21_1_050623_A_p_sy.pi</v>
      </c>
      <c r="B695" s="756" t="s">
        <v>6600</v>
      </c>
      <c r="C695" s="756" t="s">
        <v>6601</v>
      </c>
      <c r="D695" s="757">
        <v>21</v>
      </c>
      <c r="E695" s="757">
        <v>1</v>
      </c>
      <c r="F695" s="757" t="s">
        <v>6443</v>
      </c>
      <c r="G695" s="757" t="s">
        <v>6562</v>
      </c>
      <c r="H695" s="757">
        <v>2023</v>
      </c>
      <c r="I695" s="756" t="s">
        <v>5729</v>
      </c>
      <c r="J695" s="756" t="s">
        <v>6602</v>
      </c>
      <c r="K695" s="756" t="s">
        <v>6603</v>
      </c>
      <c r="L695" s="756" t="s">
        <v>5723</v>
      </c>
      <c r="M695" s="756" t="s">
        <v>2422</v>
      </c>
      <c r="N695" s="661">
        <f t="shared" ref="N695:N696" si="129">18</f>
        <v>18</v>
      </c>
      <c r="O695" s="603"/>
      <c r="P695" s="667" t="s">
        <v>176</v>
      </c>
      <c r="Q695" s="596" t="s">
        <v>177</v>
      </c>
      <c r="R695" s="596" t="s">
        <v>2422</v>
      </c>
      <c r="S695" s="596">
        <v>1</v>
      </c>
      <c r="T695" s="596">
        <v>0</v>
      </c>
      <c r="U695" s="596">
        <v>1</v>
      </c>
      <c r="V695" s="376">
        <v>0</v>
      </c>
      <c r="W695" s="603"/>
      <c r="X695" s="663">
        <v>280425</v>
      </c>
      <c r="Y695" s="376" t="s">
        <v>78</v>
      </c>
      <c r="Z695" s="596" t="s">
        <v>6604</v>
      </c>
      <c r="AA695" s="766"/>
      <c r="AB695" s="727" t="str">
        <f t="shared" si="111"/>
        <v>Unique</v>
      </c>
      <c r="AC695" s="603"/>
      <c r="AD695" s="603"/>
      <c r="AE695" s="603"/>
      <c r="AF695" s="603"/>
      <c r="AG695" s="603"/>
      <c r="AH695" s="603"/>
      <c r="AI695" s="603"/>
      <c r="AJ695" s="603"/>
      <c r="AK695" s="603"/>
      <c r="AL695" s="603"/>
      <c r="AM695" s="603"/>
      <c r="AN695" s="603"/>
      <c r="AO695" s="603"/>
      <c r="AP695" s="603"/>
      <c r="AQ695" s="603"/>
      <c r="AR695" s="603"/>
      <c r="AS695" s="603"/>
      <c r="AT695" s="603"/>
      <c r="AU695" s="603"/>
      <c r="AV695" s="603"/>
      <c r="AW695" s="603"/>
      <c r="AX695" s="603"/>
      <c r="AY695" s="603"/>
      <c r="AZ695" s="603"/>
      <c r="BA695" s="603"/>
      <c r="BB695" s="603"/>
      <c r="BC695" s="603"/>
      <c r="BD695" s="603"/>
      <c r="BE695" s="603"/>
      <c r="BF695" s="603"/>
      <c r="BG695" s="603"/>
      <c r="BH695" s="603"/>
      <c r="BI695" s="603"/>
      <c r="BJ695" s="603"/>
      <c r="BK695" s="603"/>
      <c r="BL695" s="603"/>
      <c r="BM695" s="603"/>
      <c r="BN695" s="603"/>
      <c r="BO695" s="603"/>
      <c r="BP695" s="603"/>
      <c r="BQ695" s="603"/>
      <c r="BR695" s="603"/>
      <c r="BS695" s="603"/>
      <c r="BT695" s="603"/>
      <c r="BU695" s="603"/>
      <c r="BV695" s="603"/>
      <c r="BW695" s="603"/>
      <c r="BX695" s="603"/>
      <c r="BY695" s="603"/>
      <c r="BZ695" s="603"/>
      <c r="CA695" s="603"/>
      <c r="CB695" s="603"/>
      <c r="CC695" s="603"/>
      <c r="CD695" s="603"/>
      <c r="CE695" s="603"/>
      <c r="CF695" s="603"/>
      <c r="CG695" s="603"/>
      <c r="CH695" s="603"/>
      <c r="CI695" s="603"/>
      <c r="CJ695" s="603"/>
      <c r="CK695" s="603"/>
    </row>
    <row r="696" spans="1:89" ht="14.25">
      <c r="A696" s="656" t="str">
        <f t="shared" si="110"/>
        <v>21_1_050623_A_p_sp.sc</v>
      </c>
      <c r="B696" s="756" t="s">
        <v>6600</v>
      </c>
      <c r="C696" s="756" t="s">
        <v>6601</v>
      </c>
      <c r="D696" s="757">
        <v>21</v>
      </c>
      <c r="E696" s="757">
        <v>1</v>
      </c>
      <c r="F696" s="757" t="s">
        <v>6443</v>
      </c>
      <c r="G696" s="757" t="s">
        <v>6562</v>
      </c>
      <c r="H696" s="757">
        <v>2023</v>
      </c>
      <c r="I696" s="756" t="s">
        <v>5729</v>
      </c>
      <c r="J696" s="756" t="s">
        <v>6602</v>
      </c>
      <c r="K696" s="756" t="s">
        <v>6603</v>
      </c>
      <c r="L696" s="756" t="s">
        <v>5723</v>
      </c>
      <c r="M696" s="756" t="s">
        <v>2422</v>
      </c>
      <c r="N696" s="661">
        <f t="shared" si="129"/>
        <v>18</v>
      </c>
      <c r="O696" s="603"/>
      <c r="P696" s="667" t="s">
        <v>509</v>
      </c>
      <c r="Q696" s="596" t="s">
        <v>510</v>
      </c>
      <c r="R696" s="596" t="s">
        <v>2422</v>
      </c>
      <c r="S696" s="596">
        <v>1</v>
      </c>
      <c r="T696" s="596">
        <v>1</v>
      </c>
      <c r="U696" s="596">
        <v>0</v>
      </c>
      <c r="V696" s="376">
        <v>0</v>
      </c>
      <c r="W696" s="603"/>
      <c r="X696" s="663">
        <v>280425</v>
      </c>
      <c r="Y696" s="376" t="s">
        <v>78</v>
      </c>
      <c r="Z696" s="596" t="s">
        <v>6605</v>
      </c>
      <c r="AA696" s="766"/>
      <c r="AB696" s="727" t="str">
        <f t="shared" si="111"/>
        <v>Unique</v>
      </c>
      <c r="AC696" s="603"/>
      <c r="AD696" s="603"/>
      <c r="AE696" s="603"/>
      <c r="AF696" s="603"/>
      <c r="AG696" s="603"/>
      <c r="AH696" s="603"/>
      <c r="AI696" s="603"/>
      <c r="AJ696" s="603"/>
      <c r="AK696" s="603"/>
      <c r="AL696" s="603"/>
      <c r="AM696" s="603"/>
      <c r="AN696" s="603"/>
      <c r="AO696" s="603"/>
      <c r="AP696" s="603"/>
      <c r="AQ696" s="603"/>
      <c r="AR696" s="603"/>
      <c r="AS696" s="603"/>
      <c r="AT696" s="603"/>
      <c r="AU696" s="603"/>
      <c r="AV696" s="603"/>
      <c r="AW696" s="603"/>
      <c r="AX696" s="603"/>
      <c r="AY696" s="603"/>
      <c r="AZ696" s="603"/>
      <c r="BA696" s="603"/>
      <c r="BB696" s="603"/>
      <c r="BC696" s="603"/>
      <c r="BD696" s="603"/>
      <c r="BE696" s="603"/>
      <c r="BF696" s="603"/>
      <c r="BG696" s="603"/>
      <c r="BH696" s="603"/>
      <c r="BI696" s="603"/>
      <c r="BJ696" s="603"/>
      <c r="BK696" s="603"/>
      <c r="BL696" s="603"/>
      <c r="BM696" s="603"/>
      <c r="BN696" s="603"/>
      <c r="BO696" s="603"/>
      <c r="BP696" s="603"/>
      <c r="BQ696" s="603"/>
      <c r="BR696" s="603"/>
      <c r="BS696" s="603"/>
      <c r="BT696" s="603"/>
      <c r="BU696" s="603"/>
      <c r="BV696" s="603"/>
      <c r="BW696" s="603"/>
      <c r="BX696" s="603"/>
      <c r="BY696" s="603"/>
      <c r="BZ696" s="603"/>
      <c r="CA696" s="603"/>
      <c r="CB696" s="603"/>
      <c r="CC696" s="603"/>
      <c r="CD696" s="603"/>
      <c r="CE696" s="603"/>
      <c r="CF696" s="603"/>
      <c r="CG696" s="603"/>
      <c r="CH696" s="603"/>
      <c r="CI696" s="603"/>
      <c r="CJ696" s="603"/>
      <c r="CK696" s="603"/>
    </row>
    <row r="697" spans="1:89" ht="14.25">
      <c r="A697" s="656" t="str">
        <f t="shared" si="110"/>
        <v>1_1_050623_HAU_p_ep.ba</v>
      </c>
      <c r="B697" s="745" t="s">
        <v>6461</v>
      </c>
      <c r="C697" s="745" t="s">
        <v>6462</v>
      </c>
      <c r="D697" s="746">
        <v>1</v>
      </c>
      <c r="E697" s="746">
        <v>1</v>
      </c>
      <c r="F697" s="746" t="s">
        <v>6443</v>
      </c>
      <c r="G697" s="746" t="s">
        <v>6562</v>
      </c>
      <c r="H697" s="746">
        <v>2023</v>
      </c>
      <c r="I697" s="745" t="s">
        <v>5729</v>
      </c>
      <c r="J697" s="745" t="s">
        <v>6463</v>
      </c>
      <c r="K697" s="745" t="s">
        <v>6464</v>
      </c>
      <c r="L697" s="745" t="s">
        <v>5723</v>
      </c>
      <c r="M697" s="745" t="s">
        <v>2422</v>
      </c>
      <c r="N697" s="661">
        <f t="shared" ref="N697:N700" si="130">20+12</f>
        <v>32</v>
      </c>
      <c r="O697" s="603"/>
      <c r="P697" s="356" t="s">
        <v>84</v>
      </c>
      <c r="Q697" s="376" t="s">
        <v>85</v>
      </c>
      <c r="R697" s="596" t="s">
        <v>2422</v>
      </c>
      <c r="S697" s="596">
        <v>4</v>
      </c>
      <c r="T697" s="596">
        <v>0</v>
      </c>
      <c r="U697" s="596">
        <v>4</v>
      </c>
      <c r="V697" s="376">
        <v>0</v>
      </c>
      <c r="W697" s="603"/>
      <c r="X697" s="663">
        <v>280425</v>
      </c>
      <c r="Y697" s="376" t="s">
        <v>78</v>
      </c>
      <c r="Z697" s="596" t="s">
        <v>6606</v>
      </c>
      <c r="AA697" s="766"/>
      <c r="AB697" s="727" t="str">
        <f t="shared" si="111"/>
        <v>Unique</v>
      </c>
      <c r="AC697" s="603"/>
      <c r="AD697" s="603"/>
      <c r="AE697" s="603"/>
      <c r="AF697" s="603"/>
      <c r="AG697" s="603"/>
      <c r="AH697" s="603"/>
      <c r="AI697" s="603"/>
      <c r="AJ697" s="603"/>
      <c r="AK697" s="603"/>
      <c r="AL697" s="603"/>
      <c r="AM697" s="603"/>
      <c r="AN697" s="603"/>
      <c r="AO697" s="603"/>
      <c r="AP697" s="603"/>
      <c r="AQ697" s="603"/>
      <c r="AR697" s="603"/>
      <c r="AS697" s="603"/>
      <c r="AT697" s="603"/>
      <c r="AU697" s="603"/>
      <c r="AV697" s="603"/>
      <c r="AW697" s="603"/>
      <c r="AX697" s="603"/>
      <c r="AY697" s="603"/>
      <c r="AZ697" s="603"/>
      <c r="BA697" s="603"/>
      <c r="BB697" s="603"/>
      <c r="BC697" s="603"/>
      <c r="BD697" s="603"/>
      <c r="BE697" s="603"/>
      <c r="BF697" s="603"/>
      <c r="BG697" s="603"/>
      <c r="BH697" s="603"/>
      <c r="BI697" s="603"/>
      <c r="BJ697" s="603"/>
      <c r="BK697" s="603"/>
      <c r="BL697" s="603"/>
      <c r="BM697" s="603"/>
      <c r="BN697" s="603"/>
      <c r="BO697" s="603"/>
      <c r="BP697" s="603"/>
      <c r="BQ697" s="603"/>
      <c r="BR697" s="603"/>
      <c r="BS697" s="603"/>
      <c r="BT697" s="603"/>
      <c r="BU697" s="603"/>
      <c r="BV697" s="603"/>
      <c r="BW697" s="603"/>
      <c r="BX697" s="603"/>
      <c r="BY697" s="603"/>
      <c r="BZ697" s="603"/>
      <c r="CA697" s="603"/>
      <c r="CB697" s="603"/>
      <c r="CC697" s="603"/>
      <c r="CD697" s="603"/>
      <c r="CE697" s="603"/>
      <c r="CF697" s="603"/>
      <c r="CG697" s="603"/>
      <c r="CH697" s="603"/>
      <c r="CI697" s="603"/>
      <c r="CJ697" s="603"/>
      <c r="CK697" s="603"/>
    </row>
    <row r="698" spans="1:89" ht="14.25">
      <c r="A698" s="656" t="str">
        <f t="shared" si="110"/>
        <v>1_1_050623_HAU_p_ep.el</v>
      </c>
      <c r="B698" s="745" t="s">
        <v>6461</v>
      </c>
      <c r="C698" s="745" t="s">
        <v>6462</v>
      </c>
      <c r="D698" s="746">
        <v>1</v>
      </c>
      <c r="E698" s="746">
        <v>1</v>
      </c>
      <c r="F698" s="746" t="s">
        <v>6443</v>
      </c>
      <c r="G698" s="746" t="s">
        <v>6562</v>
      </c>
      <c r="H698" s="746">
        <v>2023</v>
      </c>
      <c r="I698" s="745" t="s">
        <v>5729</v>
      </c>
      <c r="J698" s="745" t="s">
        <v>6463</v>
      </c>
      <c r="K698" s="745" t="s">
        <v>6464</v>
      </c>
      <c r="L698" s="745" t="s">
        <v>5723</v>
      </c>
      <c r="M698" s="745" t="s">
        <v>2422</v>
      </c>
      <c r="N698" s="661">
        <f t="shared" si="130"/>
        <v>32</v>
      </c>
      <c r="O698" s="603"/>
      <c r="P698" s="667" t="s">
        <v>2312</v>
      </c>
      <c r="Q698" s="596" t="s">
        <v>2313</v>
      </c>
      <c r="R698" s="596" t="s">
        <v>2422</v>
      </c>
      <c r="S698" s="596">
        <v>1</v>
      </c>
      <c r="T698" s="596">
        <v>0</v>
      </c>
      <c r="U698" s="596">
        <v>1</v>
      </c>
      <c r="V698" s="376">
        <v>0</v>
      </c>
      <c r="W698" s="603"/>
      <c r="X698" s="663">
        <v>280425</v>
      </c>
      <c r="Y698" s="376" t="s">
        <v>78</v>
      </c>
      <c r="Z698" s="596" t="s">
        <v>6607</v>
      </c>
      <c r="AA698" s="766"/>
      <c r="AB698" s="727" t="str">
        <f t="shared" si="111"/>
        <v>Unique</v>
      </c>
      <c r="AC698" s="603"/>
      <c r="AD698" s="603"/>
      <c r="AE698" s="603"/>
      <c r="AF698" s="603"/>
      <c r="AG698" s="603"/>
      <c r="AH698" s="603"/>
      <c r="AI698" s="603"/>
      <c r="AJ698" s="603"/>
      <c r="AK698" s="603"/>
      <c r="AL698" s="603"/>
      <c r="AM698" s="603"/>
      <c r="AN698" s="603"/>
      <c r="AO698" s="603"/>
      <c r="AP698" s="603"/>
      <c r="AQ698" s="603"/>
      <c r="AR698" s="603"/>
      <c r="AS698" s="603"/>
      <c r="AT698" s="603"/>
      <c r="AU698" s="603"/>
      <c r="AV698" s="603"/>
      <c r="AW698" s="603"/>
      <c r="AX698" s="603"/>
      <c r="AY698" s="603"/>
      <c r="AZ698" s="603"/>
      <c r="BA698" s="603"/>
      <c r="BB698" s="603"/>
      <c r="BC698" s="603"/>
      <c r="BD698" s="603"/>
      <c r="BE698" s="603"/>
      <c r="BF698" s="603"/>
      <c r="BG698" s="603"/>
      <c r="BH698" s="603"/>
      <c r="BI698" s="603"/>
      <c r="BJ698" s="603"/>
      <c r="BK698" s="603"/>
      <c r="BL698" s="603"/>
      <c r="BM698" s="603"/>
      <c r="BN698" s="603"/>
      <c r="BO698" s="603"/>
      <c r="BP698" s="603"/>
      <c r="BQ698" s="603"/>
      <c r="BR698" s="603"/>
      <c r="BS698" s="603"/>
      <c r="BT698" s="603"/>
      <c r="BU698" s="603"/>
      <c r="BV698" s="603"/>
      <c r="BW698" s="603"/>
      <c r="BX698" s="603"/>
      <c r="BY698" s="603"/>
      <c r="BZ698" s="603"/>
      <c r="CA698" s="603"/>
      <c r="CB698" s="603"/>
      <c r="CC698" s="603"/>
      <c r="CD698" s="603"/>
      <c r="CE698" s="603"/>
      <c r="CF698" s="603"/>
      <c r="CG698" s="603"/>
      <c r="CH698" s="603"/>
      <c r="CI698" s="603"/>
      <c r="CJ698" s="603"/>
      <c r="CK698" s="603"/>
    </row>
    <row r="699" spans="1:89" ht="14.25">
      <c r="A699" s="656" t="str">
        <f t="shared" si="110"/>
        <v>1_1_050623_HAU_p_sp.sc</v>
      </c>
      <c r="B699" s="745" t="s">
        <v>6461</v>
      </c>
      <c r="C699" s="745" t="s">
        <v>6462</v>
      </c>
      <c r="D699" s="746">
        <v>1</v>
      </c>
      <c r="E699" s="746">
        <v>1</v>
      </c>
      <c r="F699" s="746" t="s">
        <v>6443</v>
      </c>
      <c r="G699" s="746" t="s">
        <v>6562</v>
      </c>
      <c r="H699" s="746">
        <v>2023</v>
      </c>
      <c r="I699" s="745" t="s">
        <v>5729</v>
      </c>
      <c r="J699" s="745" t="s">
        <v>6463</v>
      </c>
      <c r="K699" s="745" t="s">
        <v>6464</v>
      </c>
      <c r="L699" s="745" t="s">
        <v>5723</v>
      </c>
      <c r="M699" s="745" t="s">
        <v>2422</v>
      </c>
      <c r="N699" s="661">
        <f t="shared" si="130"/>
        <v>32</v>
      </c>
      <c r="O699" s="603"/>
      <c r="P699" s="356" t="s">
        <v>509</v>
      </c>
      <c r="Q699" s="376" t="s">
        <v>510</v>
      </c>
      <c r="R699" s="596" t="s">
        <v>2422</v>
      </c>
      <c r="S699" s="596">
        <v>1</v>
      </c>
      <c r="T699" s="596">
        <v>1</v>
      </c>
      <c r="U699" s="596">
        <v>0</v>
      </c>
      <c r="V699" s="596">
        <v>0</v>
      </c>
      <c r="W699" s="603"/>
      <c r="X699" s="663">
        <v>280425</v>
      </c>
      <c r="Y699" s="376" t="s">
        <v>78</v>
      </c>
      <c r="Z699" s="596" t="s">
        <v>6608</v>
      </c>
      <c r="AA699" s="766"/>
      <c r="AB699" s="727" t="str">
        <f t="shared" si="111"/>
        <v>Unique</v>
      </c>
      <c r="AC699" s="603"/>
      <c r="AD699" s="603"/>
      <c r="AE699" s="603"/>
      <c r="AF699" s="603"/>
      <c r="AG699" s="603"/>
      <c r="AH699" s="603"/>
      <c r="AI699" s="603"/>
      <c r="AJ699" s="603"/>
      <c r="AK699" s="603"/>
      <c r="AL699" s="603"/>
      <c r="AM699" s="603"/>
      <c r="AN699" s="603"/>
      <c r="AO699" s="603"/>
      <c r="AP699" s="603"/>
      <c r="AQ699" s="603"/>
      <c r="AR699" s="603"/>
      <c r="AS699" s="603"/>
      <c r="AT699" s="603"/>
      <c r="AU699" s="603"/>
      <c r="AV699" s="603"/>
      <c r="AW699" s="603"/>
      <c r="AX699" s="603"/>
      <c r="AY699" s="603"/>
      <c r="AZ699" s="603"/>
      <c r="BA699" s="603"/>
      <c r="BB699" s="603"/>
      <c r="BC699" s="603"/>
      <c r="BD699" s="603"/>
      <c r="BE699" s="603"/>
      <c r="BF699" s="603"/>
      <c r="BG699" s="603"/>
      <c r="BH699" s="603"/>
      <c r="BI699" s="603"/>
      <c r="BJ699" s="603"/>
      <c r="BK699" s="603"/>
      <c r="BL699" s="603"/>
      <c r="BM699" s="603"/>
      <c r="BN699" s="603"/>
      <c r="BO699" s="603"/>
      <c r="BP699" s="603"/>
      <c r="BQ699" s="603"/>
      <c r="BR699" s="603"/>
      <c r="BS699" s="603"/>
      <c r="BT699" s="603"/>
      <c r="BU699" s="603"/>
      <c r="BV699" s="603"/>
      <c r="BW699" s="603"/>
      <c r="BX699" s="603"/>
      <c r="BY699" s="603"/>
      <c r="BZ699" s="603"/>
      <c r="CA699" s="603"/>
      <c r="CB699" s="603"/>
      <c r="CC699" s="603"/>
      <c r="CD699" s="603"/>
      <c r="CE699" s="603"/>
      <c r="CF699" s="603"/>
      <c r="CG699" s="603"/>
      <c r="CH699" s="603"/>
      <c r="CI699" s="603"/>
      <c r="CJ699" s="603"/>
      <c r="CK699" s="603"/>
    </row>
    <row r="700" spans="1:89" ht="14.25">
      <c r="A700" s="656" t="str">
        <f t="shared" si="110"/>
        <v>1_1_050623_HAU_p_xy.se</v>
      </c>
      <c r="B700" s="745" t="s">
        <v>6461</v>
      </c>
      <c r="C700" s="745" t="s">
        <v>6462</v>
      </c>
      <c r="D700" s="746">
        <v>1</v>
      </c>
      <c r="E700" s="746">
        <v>1</v>
      </c>
      <c r="F700" s="746" t="s">
        <v>6443</v>
      </c>
      <c r="G700" s="746" t="s">
        <v>6562</v>
      </c>
      <c r="H700" s="746">
        <v>2023</v>
      </c>
      <c r="I700" s="745" t="s">
        <v>5729</v>
      </c>
      <c r="J700" s="745" t="s">
        <v>6463</v>
      </c>
      <c r="K700" s="745" t="s">
        <v>6464</v>
      </c>
      <c r="L700" s="745" t="s">
        <v>5723</v>
      </c>
      <c r="M700" s="745" t="s">
        <v>2422</v>
      </c>
      <c r="N700" s="661">
        <f t="shared" si="130"/>
        <v>32</v>
      </c>
      <c r="O700" s="603"/>
      <c r="P700" s="667" t="s">
        <v>529</v>
      </c>
      <c r="Q700" s="596" t="s">
        <v>530</v>
      </c>
      <c r="R700" s="596" t="s">
        <v>2422</v>
      </c>
      <c r="S700" s="596">
        <v>1</v>
      </c>
      <c r="T700" s="596">
        <v>0</v>
      </c>
      <c r="U700" s="596">
        <v>1</v>
      </c>
      <c r="V700" s="596">
        <v>0</v>
      </c>
      <c r="W700" s="603"/>
      <c r="X700" s="663">
        <v>280425</v>
      </c>
      <c r="Y700" s="376" t="s">
        <v>78</v>
      </c>
      <c r="Z700" s="596" t="s">
        <v>6609</v>
      </c>
      <c r="AA700" s="766"/>
      <c r="AB700" s="727" t="str">
        <f t="shared" si="111"/>
        <v>Unique</v>
      </c>
      <c r="AC700" s="603"/>
      <c r="AD700" s="603"/>
      <c r="AE700" s="603"/>
      <c r="AF700" s="603"/>
      <c r="AG700" s="603"/>
      <c r="AH700" s="603"/>
      <c r="AI700" s="603"/>
      <c r="AJ700" s="603"/>
      <c r="AK700" s="603"/>
      <c r="AL700" s="603"/>
      <c r="AM700" s="603"/>
      <c r="AN700" s="603"/>
      <c r="AO700" s="603"/>
      <c r="AP700" s="603"/>
      <c r="AQ700" s="603"/>
      <c r="AR700" s="603"/>
      <c r="AS700" s="603"/>
      <c r="AT700" s="603"/>
      <c r="AU700" s="603"/>
      <c r="AV700" s="603"/>
      <c r="AW700" s="603"/>
      <c r="AX700" s="603"/>
      <c r="AY700" s="603"/>
      <c r="AZ700" s="603"/>
      <c r="BA700" s="603"/>
      <c r="BB700" s="603"/>
      <c r="BC700" s="603"/>
      <c r="BD700" s="603"/>
      <c r="BE700" s="603"/>
      <c r="BF700" s="603"/>
      <c r="BG700" s="603"/>
      <c r="BH700" s="603"/>
      <c r="BI700" s="603"/>
      <c r="BJ700" s="603"/>
      <c r="BK700" s="603"/>
      <c r="BL700" s="603"/>
      <c r="BM700" s="603"/>
      <c r="BN700" s="603"/>
      <c r="BO700" s="603"/>
      <c r="BP700" s="603"/>
      <c r="BQ700" s="603"/>
      <c r="BR700" s="603"/>
      <c r="BS700" s="603"/>
      <c r="BT700" s="603"/>
      <c r="BU700" s="603"/>
      <c r="BV700" s="603"/>
      <c r="BW700" s="603"/>
      <c r="BX700" s="603"/>
      <c r="BY700" s="603"/>
      <c r="BZ700" s="603"/>
      <c r="CA700" s="603"/>
      <c r="CB700" s="603"/>
      <c r="CC700" s="603"/>
      <c r="CD700" s="603"/>
      <c r="CE700" s="603"/>
      <c r="CF700" s="603"/>
      <c r="CG700" s="603"/>
      <c r="CH700" s="603"/>
      <c r="CI700" s="603"/>
      <c r="CJ700" s="603"/>
      <c r="CK700" s="603"/>
    </row>
    <row r="701" spans="1:89" ht="14.25">
      <c r="A701" s="656" t="str">
        <f t="shared" si="110"/>
        <v>29_1_050623_G_p_sp.</v>
      </c>
      <c r="B701" s="747" t="s">
        <v>6537</v>
      </c>
      <c r="C701" s="747" t="s">
        <v>6538</v>
      </c>
      <c r="D701" s="748">
        <v>29</v>
      </c>
      <c r="E701" s="748">
        <v>1</v>
      </c>
      <c r="F701" s="748" t="s">
        <v>6443</v>
      </c>
      <c r="G701" s="748" t="s">
        <v>6562</v>
      </c>
      <c r="H701" s="748">
        <v>2023</v>
      </c>
      <c r="I701" s="747" t="s">
        <v>5729</v>
      </c>
      <c r="J701" s="747" t="s">
        <v>6539</v>
      </c>
      <c r="K701" s="747" t="s">
        <v>6540</v>
      </c>
      <c r="L701" s="747" t="s">
        <v>5723</v>
      </c>
      <c r="M701" s="747" t="s">
        <v>2422</v>
      </c>
      <c r="N701" s="661">
        <f t="shared" ref="N701:N704" si="131">20+14</f>
        <v>34</v>
      </c>
      <c r="O701" s="603"/>
      <c r="P701" s="356" t="s">
        <v>1163</v>
      </c>
      <c r="Q701" s="376" t="s">
        <v>1164</v>
      </c>
      <c r="R701" s="596" t="s">
        <v>2422</v>
      </c>
      <c r="S701" s="596">
        <v>1</v>
      </c>
      <c r="T701" s="596">
        <v>0</v>
      </c>
      <c r="U701" s="596">
        <v>1</v>
      </c>
      <c r="V701" s="596">
        <v>0</v>
      </c>
      <c r="W701" s="603"/>
      <c r="X701" s="701" t="s">
        <v>6610</v>
      </c>
      <c r="Y701" s="376" t="s">
        <v>78</v>
      </c>
      <c r="Z701" s="596" t="s">
        <v>6611</v>
      </c>
      <c r="AA701" s="766"/>
      <c r="AB701" s="727" t="str">
        <f t="shared" si="111"/>
        <v>Unique</v>
      </c>
      <c r="AC701" s="603"/>
      <c r="AD701" s="603"/>
      <c r="AE701" s="603"/>
      <c r="AF701" s="603"/>
      <c r="AG701" s="603"/>
      <c r="AH701" s="603"/>
      <c r="AI701" s="603"/>
      <c r="AJ701" s="603"/>
      <c r="AK701" s="603"/>
      <c r="AL701" s="603"/>
      <c r="AM701" s="603"/>
      <c r="AN701" s="603"/>
      <c r="AO701" s="603"/>
      <c r="AP701" s="603"/>
      <c r="AQ701" s="603"/>
      <c r="AR701" s="603"/>
      <c r="AS701" s="603"/>
      <c r="AT701" s="603"/>
      <c r="AU701" s="603"/>
      <c r="AV701" s="603"/>
      <c r="AW701" s="603"/>
      <c r="AX701" s="603"/>
      <c r="AY701" s="603"/>
      <c r="AZ701" s="603"/>
      <c r="BA701" s="603"/>
      <c r="BB701" s="603"/>
      <c r="BC701" s="603"/>
      <c r="BD701" s="603"/>
      <c r="BE701" s="603"/>
      <c r="BF701" s="603"/>
      <c r="BG701" s="603"/>
      <c r="BH701" s="603"/>
      <c r="BI701" s="603"/>
      <c r="BJ701" s="603"/>
      <c r="BK701" s="603"/>
      <c r="BL701" s="603"/>
      <c r="BM701" s="603"/>
      <c r="BN701" s="603"/>
      <c r="BO701" s="603"/>
      <c r="BP701" s="603"/>
      <c r="BQ701" s="603"/>
      <c r="BR701" s="603"/>
      <c r="BS701" s="603"/>
      <c r="BT701" s="603"/>
      <c r="BU701" s="603"/>
      <c r="BV701" s="603"/>
      <c r="BW701" s="603"/>
      <c r="BX701" s="603"/>
      <c r="BY701" s="603"/>
      <c r="BZ701" s="603"/>
      <c r="CA701" s="603"/>
      <c r="CB701" s="603"/>
      <c r="CC701" s="603"/>
      <c r="CD701" s="603"/>
      <c r="CE701" s="603"/>
      <c r="CF701" s="603"/>
      <c r="CG701" s="603"/>
      <c r="CH701" s="603"/>
      <c r="CI701" s="603"/>
      <c r="CJ701" s="603"/>
      <c r="CK701" s="603"/>
    </row>
    <row r="702" spans="1:89" ht="14.25">
      <c r="A702" s="656" t="str">
        <f t="shared" si="110"/>
        <v>29_1_050623_G_p_ep.ba</v>
      </c>
      <c r="B702" s="747" t="s">
        <v>6537</v>
      </c>
      <c r="C702" s="747" t="s">
        <v>6538</v>
      </c>
      <c r="D702" s="748">
        <v>29</v>
      </c>
      <c r="E702" s="748">
        <v>1</v>
      </c>
      <c r="F702" s="748" t="s">
        <v>6443</v>
      </c>
      <c r="G702" s="748" t="s">
        <v>6562</v>
      </c>
      <c r="H702" s="748">
        <v>2023</v>
      </c>
      <c r="I702" s="747" t="s">
        <v>5729</v>
      </c>
      <c r="J702" s="747" t="s">
        <v>6539</v>
      </c>
      <c r="K702" s="747" t="s">
        <v>6540</v>
      </c>
      <c r="L702" s="747" t="s">
        <v>5723</v>
      </c>
      <c r="M702" s="747" t="s">
        <v>2422</v>
      </c>
      <c r="N702" s="661">
        <f t="shared" si="131"/>
        <v>34</v>
      </c>
      <c r="O702" s="603"/>
      <c r="P702" s="356" t="s">
        <v>84</v>
      </c>
      <c r="Q702" s="376" t="s">
        <v>85</v>
      </c>
      <c r="R702" s="596" t="s">
        <v>2422</v>
      </c>
      <c r="S702" s="596">
        <v>1</v>
      </c>
      <c r="T702" s="596">
        <v>0</v>
      </c>
      <c r="U702" s="596">
        <v>1</v>
      </c>
      <c r="V702" s="596">
        <v>0</v>
      </c>
      <c r="W702" s="603"/>
      <c r="X702" s="701" t="s">
        <v>6610</v>
      </c>
      <c r="Y702" s="376" t="s">
        <v>78</v>
      </c>
      <c r="Z702" s="596" t="s">
        <v>6612</v>
      </c>
      <c r="AA702" s="766"/>
      <c r="AB702" s="727" t="str">
        <f t="shared" si="111"/>
        <v>Unique</v>
      </c>
      <c r="AC702" s="603"/>
      <c r="AD702" s="603"/>
      <c r="AE702" s="603"/>
      <c r="AF702" s="603"/>
      <c r="AG702" s="603"/>
      <c r="AH702" s="603"/>
      <c r="AI702" s="603"/>
      <c r="AJ702" s="603"/>
      <c r="AK702" s="603"/>
      <c r="AL702" s="603"/>
      <c r="AM702" s="603"/>
      <c r="AN702" s="603"/>
      <c r="AO702" s="603"/>
      <c r="AP702" s="603"/>
      <c r="AQ702" s="603"/>
      <c r="AR702" s="603"/>
      <c r="AS702" s="603"/>
      <c r="AT702" s="603"/>
      <c r="AU702" s="603"/>
      <c r="AV702" s="603"/>
      <c r="AW702" s="603"/>
      <c r="AX702" s="603"/>
      <c r="AY702" s="603"/>
      <c r="AZ702" s="603"/>
      <c r="BA702" s="603"/>
      <c r="BB702" s="603"/>
      <c r="BC702" s="603"/>
      <c r="BD702" s="603"/>
      <c r="BE702" s="603"/>
      <c r="BF702" s="603"/>
      <c r="BG702" s="603"/>
      <c r="BH702" s="603"/>
      <c r="BI702" s="603"/>
      <c r="BJ702" s="603"/>
      <c r="BK702" s="603"/>
      <c r="BL702" s="603"/>
      <c r="BM702" s="603"/>
      <c r="BN702" s="603"/>
      <c r="BO702" s="603"/>
      <c r="BP702" s="603"/>
      <c r="BQ702" s="603"/>
      <c r="BR702" s="603"/>
      <c r="BS702" s="603"/>
      <c r="BT702" s="603"/>
      <c r="BU702" s="603"/>
      <c r="BV702" s="603"/>
      <c r="BW702" s="603"/>
      <c r="BX702" s="603"/>
      <c r="BY702" s="603"/>
      <c r="BZ702" s="603"/>
      <c r="CA702" s="603"/>
      <c r="CB702" s="603"/>
      <c r="CC702" s="603"/>
      <c r="CD702" s="603"/>
      <c r="CE702" s="603"/>
      <c r="CF702" s="603"/>
      <c r="CG702" s="603"/>
      <c r="CH702" s="603"/>
      <c r="CI702" s="603"/>
      <c r="CJ702" s="603"/>
      <c r="CK702" s="603"/>
    </row>
    <row r="703" spans="1:89" ht="14.25">
      <c r="A703" s="656" t="str">
        <f t="shared" si="110"/>
        <v>29_1_050623_G_p_ep.el</v>
      </c>
      <c r="B703" s="747" t="s">
        <v>6537</v>
      </c>
      <c r="C703" s="747" t="s">
        <v>6538</v>
      </c>
      <c r="D703" s="748">
        <v>29</v>
      </c>
      <c r="E703" s="748">
        <v>1</v>
      </c>
      <c r="F703" s="748" t="s">
        <v>6443</v>
      </c>
      <c r="G703" s="748" t="s">
        <v>6562</v>
      </c>
      <c r="H703" s="748">
        <v>2023</v>
      </c>
      <c r="I703" s="747" t="s">
        <v>5729</v>
      </c>
      <c r="J703" s="747" t="s">
        <v>6539</v>
      </c>
      <c r="K703" s="747" t="s">
        <v>6540</v>
      </c>
      <c r="L703" s="747" t="s">
        <v>5723</v>
      </c>
      <c r="M703" s="747" t="s">
        <v>2422</v>
      </c>
      <c r="N703" s="661">
        <f t="shared" si="131"/>
        <v>34</v>
      </c>
      <c r="O703" s="603"/>
      <c r="P703" s="667" t="s">
        <v>2312</v>
      </c>
      <c r="Q703" s="596" t="s">
        <v>2313</v>
      </c>
      <c r="R703" s="596" t="s">
        <v>2422</v>
      </c>
      <c r="S703" s="596">
        <v>2</v>
      </c>
      <c r="T703" s="596">
        <v>0</v>
      </c>
      <c r="U703" s="596">
        <v>2</v>
      </c>
      <c r="V703" s="596">
        <v>0</v>
      </c>
      <c r="W703" s="603"/>
      <c r="X703" s="701" t="s">
        <v>6610</v>
      </c>
      <c r="Y703" s="376" t="s">
        <v>78</v>
      </c>
      <c r="Z703" s="596" t="s">
        <v>6613</v>
      </c>
      <c r="AA703" s="766"/>
      <c r="AB703" s="727" t="str">
        <f t="shared" si="111"/>
        <v>Unique</v>
      </c>
      <c r="AC703" s="603"/>
      <c r="AD703" s="603"/>
      <c r="AE703" s="603"/>
      <c r="AF703" s="603"/>
      <c r="AG703" s="603"/>
      <c r="AH703" s="603"/>
      <c r="AI703" s="603"/>
      <c r="AJ703" s="603"/>
      <c r="AK703" s="603"/>
      <c r="AL703" s="603"/>
      <c r="AM703" s="603"/>
      <c r="AN703" s="603"/>
      <c r="AO703" s="603"/>
      <c r="AP703" s="603"/>
      <c r="AQ703" s="603"/>
      <c r="AR703" s="603"/>
      <c r="AS703" s="603"/>
      <c r="AT703" s="603"/>
      <c r="AU703" s="603"/>
      <c r="AV703" s="603"/>
      <c r="AW703" s="603"/>
      <c r="AX703" s="603"/>
      <c r="AY703" s="603"/>
      <c r="AZ703" s="603"/>
      <c r="BA703" s="603"/>
      <c r="BB703" s="603"/>
      <c r="BC703" s="603"/>
      <c r="BD703" s="603"/>
      <c r="BE703" s="603"/>
      <c r="BF703" s="603"/>
      <c r="BG703" s="603"/>
      <c r="BH703" s="603"/>
      <c r="BI703" s="603"/>
      <c r="BJ703" s="603"/>
      <c r="BK703" s="603"/>
      <c r="BL703" s="603"/>
      <c r="BM703" s="603"/>
      <c r="BN703" s="603"/>
      <c r="BO703" s="603"/>
      <c r="BP703" s="603"/>
      <c r="BQ703" s="603"/>
      <c r="BR703" s="603"/>
      <c r="BS703" s="603"/>
      <c r="BT703" s="603"/>
      <c r="BU703" s="603"/>
      <c r="BV703" s="603"/>
      <c r="BW703" s="603"/>
      <c r="BX703" s="603"/>
      <c r="BY703" s="603"/>
      <c r="BZ703" s="603"/>
      <c r="CA703" s="603"/>
      <c r="CB703" s="603"/>
      <c r="CC703" s="603"/>
      <c r="CD703" s="603"/>
      <c r="CE703" s="603"/>
      <c r="CF703" s="603"/>
      <c r="CG703" s="603"/>
      <c r="CH703" s="603"/>
      <c r="CI703" s="603"/>
      <c r="CJ703" s="603"/>
      <c r="CK703" s="603"/>
    </row>
    <row r="704" spans="1:89" ht="14.25">
      <c r="A704" s="656" t="str">
        <f t="shared" si="110"/>
        <v>29_1_050623_G_p_xy.se</v>
      </c>
      <c r="B704" s="747" t="s">
        <v>6537</v>
      </c>
      <c r="C704" s="747" t="s">
        <v>6538</v>
      </c>
      <c r="D704" s="748">
        <v>29</v>
      </c>
      <c r="E704" s="748">
        <v>1</v>
      </c>
      <c r="F704" s="748" t="s">
        <v>6443</v>
      </c>
      <c r="G704" s="748" t="s">
        <v>6562</v>
      </c>
      <c r="H704" s="748">
        <v>2023</v>
      </c>
      <c r="I704" s="747" t="s">
        <v>5729</v>
      </c>
      <c r="J704" s="747" t="s">
        <v>6539</v>
      </c>
      <c r="K704" s="747" t="s">
        <v>6540</v>
      </c>
      <c r="L704" s="747" t="s">
        <v>5723</v>
      </c>
      <c r="M704" s="747" t="s">
        <v>2422</v>
      </c>
      <c r="N704" s="661">
        <f t="shared" si="131"/>
        <v>34</v>
      </c>
      <c r="O704" s="603"/>
      <c r="P704" s="667" t="s">
        <v>529</v>
      </c>
      <c r="Q704" s="596" t="s">
        <v>530</v>
      </c>
      <c r="R704" s="596" t="s">
        <v>2422</v>
      </c>
      <c r="S704" s="596">
        <v>2</v>
      </c>
      <c r="T704" s="596">
        <v>2</v>
      </c>
      <c r="U704" s="596">
        <v>0</v>
      </c>
      <c r="V704" s="596">
        <v>0</v>
      </c>
      <c r="W704" s="603"/>
      <c r="X704" s="701" t="s">
        <v>6610</v>
      </c>
      <c r="Y704" s="376" t="s">
        <v>78</v>
      </c>
      <c r="Z704" s="596" t="s">
        <v>6614</v>
      </c>
      <c r="AA704" s="766"/>
      <c r="AB704" s="727" t="str">
        <f t="shared" si="111"/>
        <v>Unique</v>
      </c>
      <c r="AC704" s="603"/>
      <c r="AD704" s="603"/>
      <c r="AE704" s="603"/>
      <c r="AF704" s="603"/>
      <c r="AG704" s="603"/>
      <c r="AH704" s="603"/>
      <c r="AI704" s="603"/>
      <c r="AJ704" s="603"/>
      <c r="AK704" s="603"/>
      <c r="AL704" s="603"/>
      <c r="AM704" s="603"/>
      <c r="AN704" s="603"/>
      <c r="AO704" s="603"/>
      <c r="AP704" s="603"/>
      <c r="AQ704" s="603"/>
      <c r="AR704" s="603"/>
      <c r="AS704" s="603"/>
      <c r="AT704" s="603"/>
      <c r="AU704" s="603"/>
      <c r="AV704" s="603"/>
      <c r="AW704" s="603"/>
      <c r="AX704" s="603"/>
      <c r="AY704" s="603"/>
      <c r="AZ704" s="603"/>
      <c r="BA704" s="603"/>
      <c r="BB704" s="603"/>
      <c r="BC704" s="603"/>
      <c r="BD704" s="603"/>
      <c r="BE704" s="603"/>
      <c r="BF704" s="603"/>
      <c r="BG704" s="603"/>
      <c r="BH704" s="603"/>
      <c r="BI704" s="603"/>
      <c r="BJ704" s="603"/>
      <c r="BK704" s="603"/>
      <c r="BL704" s="603"/>
      <c r="BM704" s="603"/>
      <c r="BN704" s="603"/>
      <c r="BO704" s="603"/>
      <c r="BP704" s="603"/>
      <c r="BQ704" s="603"/>
      <c r="BR704" s="603"/>
      <c r="BS704" s="603"/>
      <c r="BT704" s="603"/>
      <c r="BU704" s="603"/>
      <c r="BV704" s="603"/>
      <c r="BW704" s="603"/>
      <c r="BX704" s="603"/>
      <c r="BY704" s="603"/>
      <c r="BZ704" s="603"/>
      <c r="CA704" s="603"/>
      <c r="CB704" s="603"/>
      <c r="CC704" s="603"/>
      <c r="CD704" s="603"/>
      <c r="CE704" s="603"/>
      <c r="CF704" s="603"/>
      <c r="CG704" s="603"/>
      <c r="CH704" s="603"/>
      <c r="CI704" s="603"/>
      <c r="CJ704" s="603"/>
      <c r="CK704" s="603"/>
    </row>
    <row r="705" spans="1:89" ht="14.25">
      <c r="A705" s="656" t="str">
        <f t="shared" si="110"/>
        <v>27_1_050623_W_p_ep.ba</v>
      </c>
      <c r="B705" s="715" t="s">
        <v>6135</v>
      </c>
      <c r="C705" s="715" t="s">
        <v>6136</v>
      </c>
      <c r="D705" s="713">
        <v>27</v>
      </c>
      <c r="E705" s="713">
        <v>1</v>
      </c>
      <c r="F705" s="713" t="s">
        <v>6443</v>
      </c>
      <c r="G705" s="713" t="s">
        <v>6562</v>
      </c>
      <c r="H705" s="713">
        <v>2023</v>
      </c>
      <c r="I705" s="715" t="s">
        <v>6326</v>
      </c>
      <c r="J705" s="715" t="s">
        <v>6137</v>
      </c>
      <c r="K705" s="715"/>
      <c r="L705" s="715" t="s">
        <v>5723</v>
      </c>
      <c r="M705" s="715" t="s">
        <v>2422</v>
      </c>
      <c r="N705" s="661">
        <f t="shared" ref="N705:N708" si="132">45</f>
        <v>45</v>
      </c>
      <c r="O705" s="603"/>
      <c r="P705" s="356" t="s">
        <v>84</v>
      </c>
      <c r="Q705" s="376" t="s">
        <v>85</v>
      </c>
      <c r="R705" s="596" t="s">
        <v>2422</v>
      </c>
      <c r="S705" s="596">
        <v>3</v>
      </c>
      <c r="T705" s="596">
        <v>1</v>
      </c>
      <c r="U705" s="596">
        <v>2</v>
      </c>
      <c r="V705" s="596">
        <v>0</v>
      </c>
      <c r="W705" s="603"/>
      <c r="X705" s="668" t="s">
        <v>6610</v>
      </c>
      <c r="Y705" s="376" t="s">
        <v>78</v>
      </c>
      <c r="Z705" s="596" t="s">
        <v>6615</v>
      </c>
      <c r="AA705" s="766"/>
      <c r="AB705" s="727" t="str">
        <f t="shared" si="111"/>
        <v>Unique</v>
      </c>
      <c r="AC705" s="603"/>
      <c r="AD705" s="603"/>
      <c r="AE705" s="603"/>
      <c r="AF705" s="603"/>
      <c r="AG705" s="603"/>
      <c r="AH705" s="603"/>
      <c r="AI705" s="603"/>
      <c r="AJ705" s="603"/>
      <c r="AK705" s="603"/>
      <c r="AL705" s="603"/>
      <c r="AM705" s="603"/>
      <c r="AN705" s="603"/>
      <c r="AO705" s="603"/>
      <c r="AP705" s="603"/>
      <c r="AQ705" s="603"/>
      <c r="AR705" s="603"/>
      <c r="AS705" s="603"/>
      <c r="AT705" s="603"/>
      <c r="AU705" s="603"/>
      <c r="AV705" s="603"/>
      <c r="AW705" s="603"/>
      <c r="AX705" s="603"/>
      <c r="AY705" s="603"/>
      <c r="AZ705" s="603"/>
      <c r="BA705" s="603"/>
      <c r="BB705" s="603"/>
      <c r="BC705" s="603"/>
      <c r="BD705" s="603"/>
      <c r="BE705" s="603"/>
      <c r="BF705" s="603"/>
      <c r="BG705" s="603"/>
      <c r="BH705" s="603"/>
      <c r="BI705" s="603"/>
      <c r="BJ705" s="603"/>
      <c r="BK705" s="603"/>
      <c r="BL705" s="603"/>
      <c r="BM705" s="603"/>
      <c r="BN705" s="603"/>
      <c r="BO705" s="603"/>
      <c r="BP705" s="603"/>
      <c r="BQ705" s="603"/>
      <c r="BR705" s="603"/>
      <c r="BS705" s="603"/>
      <c r="BT705" s="603"/>
      <c r="BU705" s="603"/>
      <c r="BV705" s="603"/>
      <c r="BW705" s="603"/>
      <c r="BX705" s="603"/>
      <c r="BY705" s="603"/>
      <c r="BZ705" s="603"/>
      <c r="CA705" s="603"/>
      <c r="CB705" s="603"/>
      <c r="CC705" s="603"/>
      <c r="CD705" s="603"/>
      <c r="CE705" s="603"/>
      <c r="CF705" s="603"/>
      <c r="CG705" s="603"/>
      <c r="CH705" s="603"/>
      <c r="CI705" s="603"/>
      <c r="CJ705" s="603"/>
      <c r="CK705" s="603"/>
    </row>
    <row r="706" spans="1:89" ht="14.25">
      <c r="A706" s="656" t="str">
        <f t="shared" ref="A706:A769" si="133">D706&amp;"_"&amp;E706&amp;"_"&amp;G706&amp;"_"&amp;J706&amp;"_"&amp;P706</f>
        <v>27_1_050623_W_p_ep.el</v>
      </c>
      <c r="B706" s="715" t="s">
        <v>6135</v>
      </c>
      <c r="C706" s="715" t="s">
        <v>6136</v>
      </c>
      <c r="D706" s="713">
        <v>27</v>
      </c>
      <c r="E706" s="713">
        <v>1</v>
      </c>
      <c r="F706" s="713" t="s">
        <v>6443</v>
      </c>
      <c r="G706" s="713" t="s">
        <v>6562</v>
      </c>
      <c r="H706" s="713">
        <v>2023</v>
      </c>
      <c r="I706" s="715" t="s">
        <v>6326</v>
      </c>
      <c r="J706" s="715" t="s">
        <v>6137</v>
      </c>
      <c r="K706" s="715"/>
      <c r="L706" s="715" t="s">
        <v>5723</v>
      </c>
      <c r="M706" s="715" t="s">
        <v>2422</v>
      </c>
      <c r="N706" s="661">
        <f t="shared" si="132"/>
        <v>45</v>
      </c>
      <c r="O706" s="603"/>
      <c r="P706" s="667" t="s">
        <v>2312</v>
      </c>
      <c r="Q706" s="596" t="s">
        <v>2313</v>
      </c>
      <c r="R706" s="596" t="s">
        <v>2422</v>
      </c>
      <c r="S706" s="596">
        <v>4</v>
      </c>
      <c r="T706" s="596">
        <v>0</v>
      </c>
      <c r="U706" s="596">
        <v>4</v>
      </c>
      <c r="V706" s="596">
        <v>0</v>
      </c>
      <c r="W706" s="603"/>
      <c r="X706" s="668" t="s">
        <v>6610</v>
      </c>
      <c r="Y706" s="376" t="s">
        <v>78</v>
      </c>
      <c r="Z706" s="596" t="s">
        <v>6616</v>
      </c>
      <c r="AA706" s="766"/>
      <c r="AB706" s="727" t="str">
        <f t="shared" ref="AB706:AB769" si="134">IF(COUNTIF(Z:Z, Z706)&gt;1, "Duplicate", "Unique")</f>
        <v>Unique</v>
      </c>
      <c r="AC706" s="603"/>
      <c r="AD706" s="603"/>
      <c r="AE706" s="603"/>
      <c r="AF706" s="603"/>
      <c r="AG706" s="603"/>
      <c r="AH706" s="603"/>
      <c r="AI706" s="603"/>
      <c r="AJ706" s="603"/>
      <c r="AK706" s="603"/>
      <c r="AL706" s="603"/>
      <c r="AM706" s="603"/>
      <c r="AN706" s="603"/>
      <c r="AO706" s="603"/>
      <c r="AP706" s="603"/>
      <c r="AQ706" s="603"/>
      <c r="AR706" s="603"/>
      <c r="AS706" s="603"/>
      <c r="AT706" s="603"/>
      <c r="AU706" s="603"/>
      <c r="AV706" s="603"/>
      <c r="AW706" s="603"/>
      <c r="AX706" s="603"/>
      <c r="AY706" s="603"/>
      <c r="AZ706" s="603"/>
      <c r="BA706" s="603"/>
      <c r="BB706" s="603"/>
      <c r="BC706" s="603"/>
      <c r="BD706" s="603"/>
      <c r="BE706" s="603"/>
      <c r="BF706" s="603"/>
      <c r="BG706" s="603"/>
      <c r="BH706" s="603"/>
      <c r="BI706" s="603"/>
      <c r="BJ706" s="603"/>
      <c r="BK706" s="603"/>
      <c r="BL706" s="603"/>
      <c r="BM706" s="603"/>
      <c r="BN706" s="603"/>
      <c r="BO706" s="603"/>
      <c r="BP706" s="603"/>
      <c r="BQ706" s="603"/>
      <c r="BR706" s="603"/>
      <c r="BS706" s="603"/>
      <c r="BT706" s="603"/>
      <c r="BU706" s="603"/>
      <c r="BV706" s="603"/>
      <c r="BW706" s="603"/>
      <c r="BX706" s="603"/>
      <c r="BY706" s="603"/>
      <c r="BZ706" s="603"/>
      <c r="CA706" s="603"/>
      <c r="CB706" s="603"/>
      <c r="CC706" s="603"/>
      <c r="CD706" s="603"/>
      <c r="CE706" s="603"/>
      <c r="CF706" s="603"/>
      <c r="CG706" s="603"/>
      <c r="CH706" s="603"/>
      <c r="CI706" s="603"/>
      <c r="CJ706" s="603"/>
      <c r="CK706" s="603"/>
    </row>
    <row r="707" spans="1:89" ht="14.25">
      <c r="A707" s="656" t="str">
        <f t="shared" si="133"/>
        <v>27_1_050623_W_p_rh.ca</v>
      </c>
      <c r="B707" s="715" t="s">
        <v>6135</v>
      </c>
      <c r="C707" s="715" t="s">
        <v>6136</v>
      </c>
      <c r="D707" s="713">
        <v>27</v>
      </c>
      <c r="E707" s="713">
        <v>1</v>
      </c>
      <c r="F707" s="713" t="s">
        <v>6443</v>
      </c>
      <c r="G707" s="713" t="s">
        <v>6562</v>
      </c>
      <c r="H707" s="713">
        <v>2023</v>
      </c>
      <c r="I707" s="715" t="s">
        <v>6326</v>
      </c>
      <c r="J707" s="715" t="s">
        <v>6137</v>
      </c>
      <c r="K707" s="715"/>
      <c r="L707" s="715" t="s">
        <v>5723</v>
      </c>
      <c r="M707" s="715" t="s">
        <v>2422</v>
      </c>
      <c r="N707" s="661">
        <f t="shared" si="132"/>
        <v>45</v>
      </c>
      <c r="O707" s="603"/>
      <c r="P707" s="667" t="s">
        <v>134</v>
      </c>
      <c r="Q707" s="596" t="s">
        <v>135</v>
      </c>
      <c r="R707" s="596" t="s">
        <v>2422</v>
      </c>
      <c r="S707" s="596">
        <v>3</v>
      </c>
      <c r="T707" s="596">
        <v>0</v>
      </c>
      <c r="U707" s="596">
        <v>3</v>
      </c>
      <c r="V707" s="596">
        <v>0</v>
      </c>
      <c r="W707" s="603"/>
      <c r="X707" s="668" t="s">
        <v>6610</v>
      </c>
      <c r="Y707" s="376" t="s">
        <v>78</v>
      </c>
      <c r="Z707" s="596" t="s">
        <v>6617</v>
      </c>
      <c r="AA707" s="766"/>
      <c r="AB707" s="727" t="str">
        <f t="shared" si="134"/>
        <v>Unique</v>
      </c>
      <c r="AC707" s="603"/>
      <c r="AD707" s="603"/>
      <c r="AE707" s="603"/>
      <c r="AF707" s="603"/>
      <c r="AG707" s="603"/>
      <c r="AH707" s="603"/>
      <c r="AI707" s="603"/>
      <c r="AJ707" s="603"/>
      <c r="AK707" s="603"/>
      <c r="AL707" s="603"/>
      <c r="AM707" s="603"/>
      <c r="AN707" s="603"/>
      <c r="AO707" s="603"/>
      <c r="AP707" s="603"/>
      <c r="AQ707" s="603"/>
      <c r="AR707" s="603"/>
      <c r="AS707" s="603"/>
      <c r="AT707" s="603"/>
      <c r="AU707" s="603"/>
      <c r="AV707" s="603"/>
      <c r="AW707" s="603"/>
      <c r="AX707" s="603"/>
      <c r="AY707" s="603"/>
      <c r="AZ707" s="603"/>
      <c r="BA707" s="603"/>
      <c r="BB707" s="603"/>
      <c r="BC707" s="603"/>
      <c r="BD707" s="603"/>
      <c r="BE707" s="603"/>
      <c r="BF707" s="603"/>
      <c r="BG707" s="603"/>
      <c r="BH707" s="603"/>
      <c r="BI707" s="603"/>
      <c r="BJ707" s="603"/>
      <c r="BK707" s="603"/>
      <c r="BL707" s="603"/>
      <c r="BM707" s="603"/>
      <c r="BN707" s="603"/>
      <c r="BO707" s="603"/>
      <c r="BP707" s="603"/>
      <c r="BQ707" s="603"/>
      <c r="BR707" s="603"/>
      <c r="BS707" s="603"/>
      <c r="BT707" s="603"/>
      <c r="BU707" s="603"/>
      <c r="BV707" s="603"/>
      <c r="BW707" s="603"/>
      <c r="BX707" s="603"/>
      <c r="BY707" s="603"/>
      <c r="BZ707" s="603"/>
      <c r="CA707" s="603"/>
      <c r="CB707" s="603"/>
      <c r="CC707" s="603"/>
      <c r="CD707" s="603"/>
      <c r="CE707" s="603"/>
      <c r="CF707" s="603"/>
      <c r="CG707" s="603"/>
      <c r="CH707" s="603"/>
      <c r="CI707" s="603"/>
      <c r="CJ707" s="603"/>
      <c r="CK707" s="603"/>
    </row>
    <row r="708" spans="1:89" ht="14.25">
      <c r="A708" s="656" t="str">
        <f t="shared" si="133"/>
        <v>27_1_050623_W_p_my.fl</v>
      </c>
      <c r="B708" s="715" t="s">
        <v>6135</v>
      </c>
      <c r="C708" s="715" t="s">
        <v>6136</v>
      </c>
      <c r="D708" s="713">
        <v>27</v>
      </c>
      <c r="E708" s="713">
        <v>1</v>
      </c>
      <c r="F708" s="713" t="s">
        <v>6443</v>
      </c>
      <c r="G708" s="713" t="s">
        <v>6562</v>
      </c>
      <c r="H708" s="713">
        <v>2023</v>
      </c>
      <c r="I708" s="715" t="s">
        <v>6326</v>
      </c>
      <c r="J708" s="715" t="s">
        <v>6137</v>
      </c>
      <c r="K708" s="715"/>
      <c r="L708" s="715" t="s">
        <v>5723</v>
      </c>
      <c r="M708" s="715" t="s">
        <v>2422</v>
      </c>
      <c r="N708" s="661">
        <f t="shared" si="132"/>
        <v>45</v>
      </c>
      <c r="O708" s="603"/>
      <c r="P708" s="667" t="s">
        <v>98</v>
      </c>
      <c r="Q708" s="596" t="s">
        <v>99</v>
      </c>
      <c r="R708" s="596" t="s">
        <v>2422</v>
      </c>
      <c r="S708" s="596">
        <v>2</v>
      </c>
      <c r="T708" s="596">
        <v>0</v>
      </c>
      <c r="U708" s="596">
        <v>2</v>
      </c>
      <c r="V708" s="596">
        <v>0</v>
      </c>
      <c r="W708" s="603"/>
      <c r="X708" s="668" t="s">
        <v>6610</v>
      </c>
      <c r="Y708" s="376" t="s">
        <v>78</v>
      </c>
      <c r="Z708" s="596" t="s">
        <v>6618</v>
      </c>
      <c r="AA708" s="766"/>
      <c r="AB708" s="727" t="str">
        <f t="shared" si="134"/>
        <v>Unique</v>
      </c>
      <c r="AC708" s="603"/>
      <c r="AD708" s="603"/>
      <c r="AE708" s="603"/>
      <c r="AF708" s="603"/>
      <c r="AG708" s="603"/>
      <c r="AH708" s="603"/>
      <c r="AI708" s="603"/>
      <c r="AJ708" s="603"/>
      <c r="AK708" s="603"/>
      <c r="AL708" s="603"/>
      <c r="AM708" s="603"/>
      <c r="AN708" s="603"/>
      <c r="AO708" s="603"/>
      <c r="AP708" s="603"/>
      <c r="AQ708" s="603"/>
      <c r="AR708" s="603"/>
      <c r="AS708" s="603"/>
      <c r="AT708" s="603"/>
      <c r="AU708" s="603"/>
      <c r="AV708" s="603"/>
      <c r="AW708" s="603"/>
      <c r="AX708" s="603"/>
      <c r="AY708" s="603"/>
      <c r="AZ708" s="603"/>
      <c r="BA708" s="603"/>
      <c r="BB708" s="603"/>
      <c r="BC708" s="603"/>
      <c r="BD708" s="603"/>
      <c r="BE708" s="603"/>
      <c r="BF708" s="603"/>
      <c r="BG708" s="603"/>
      <c r="BH708" s="603"/>
      <c r="BI708" s="603"/>
      <c r="BJ708" s="603"/>
      <c r="BK708" s="603"/>
      <c r="BL708" s="603"/>
      <c r="BM708" s="603"/>
      <c r="BN708" s="603"/>
      <c r="BO708" s="603"/>
      <c r="BP708" s="603"/>
      <c r="BQ708" s="603"/>
      <c r="BR708" s="603"/>
      <c r="BS708" s="603"/>
      <c r="BT708" s="603"/>
      <c r="BU708" s="603"/>
      <c r="BV708" s="603"/>
      <c r="BW708" s="603"/>
      <c r="BX708" s="603"/>
      <c r="BY708" s="603"/>
      <c r="BZ708" s="603"/>
      <c r="CA708" s="603"/>
      <c r="CB708" s="603"/>
      <c r="CC708" s="603"/>
      <c r="CD708" s="603"/>
      <c r="CE708" s="603"/>
      <c r="CF708" s="603"/>
      <c r="CG708" s="603"/>
      <c r="CH708" s="603"/>
      <c r="CI708" s="603"/>
      <c r="CJ708" s="603"/>
      <c r="CK708" s="603"/>
    </row>
    <row r="709" spans="1:89" ht="14.25">
      <c r="A709" s="656" t="str">
        <f t="shared" si="133"/>
        <v>31_1_050623_HO_p_sp.</v>
      </c>
      <c r="B709" s="682" t="s">
        <v>6364</v>
      </c>
      <c r="C709" s="682" t="s">
        <v>6365</v>
      </c>
      <c r="D709" s="737">
        <v>31</v>
      </c>
      <c r="E709" s="737">
        <v>1</v>
      </c>
      <c r="F709" s="737" t="s">
        <v>6443</v>
      </c>
      <c r="G709" s="737" t="s">
        <v>6562</v>
      </c>
      <c r="H709" s="737">
        <v>2023</v>
      </c>
      <c r="I709" s="682" t="s">
        <v>5729</v>
      </c>
      <c r="J709" s="682" t="s">
        <v>6366</v>
      </c>
      <c r="K709" s="682" t="s">
        <v>6367</v>
      </c>
      <c r="L709" s="682" t="s">
        <v>5723</v>
      </c>
      <c r="M709" s="682" t="s">
        <v>2422</v>
      </c>
      <c r="N709" s="661">
        <f t="shared" ref="N709:N711" si="135">20+20+5</f>
        <v>45</v>
      </c>
      <c r="O709" s="603"/>
      <c r="P709" s="356" t="s">
        <v>1163</v>
      </c>
      <c r="Q709" s="376" t="s">
        <v>1164</v>
      </c>
      <c r="R709" s="596" t="s">
        <v>2422</v>
      </c>
      <c r="S709" s="596">
        <v>1</v>
      </c>
      <c r="T709" s="596">
        <v>0</v>
      </c>
      <c r="U709" s="596">
        <v>1</v>
      </c>
      <c r="V709" s="596">
        <v>0</v>
      </c>
      <c r="W709" s="603"/>
      <c r="X709" s="668" t="s">
        <v>6610</v>
      </c>
      <c r="Y709" s="376" t="s">
        <v>78</v>
      </c>
      <c r="Z709" s="596" t="s">
        <v>6619</v>
      </c>
      <c r="AA709" s="766"/>
      <c r="AB709" s="727" t="str">
        <f t="shared" si="134"/>
        <v>Unique</v>
      </c>
      <c r="AC709" s="603"/>
      <c r="AD709" s="603"/>
      <c r="AE709" s="603"/>
      <c r="AF709" s="603"/>
      <c r="AG709" s="603"/>
      <c r="AH709" s="603"/>
      <c r="AI709" s="603"/>
      <c r="AJ709" s="603"/>
      <c r="AK709" s="603"/>
      <c r="AL709" s="603"/>
      <c r="AM709" s="603"/>
      <c r="AN709" s="603"/>
      <c r="AO709" s="603"/>
      <c r="AP709" s="603"/>
      <c r="AQ709" s="603"/>
      <c r="AR709" s="603"/>
      <c r="AS709" s="603"/>
      <c r="AT709" s="603"/>
      <c r="AU709" s="603"/>
      <c r="AV709" s="603"/>
      <c r="AW709" s="603"/>
      <c r="AX709" s="603"/>
      <c r="AY709" s="603"/>
      <c r="AZ709" s="603"/>
      <c r="BA709" s="603"/>
      <c r="BB709" s="603"/>
      <c r="BC709" s="603"/>
      <c r="BD709" s="603"/>
      <c r="BE709" s="603"/>
      <c r="BF709" s="603"/>
      <c r="BG709" s="603"/>
      <c r="BH709" s="603"/>
      <c r="BI709" s="603"/>
      <c r="BJ709" s="603"/>
      <c r="BK709" s="603"/>
      <c r="BL709" s="603"/>
      <c r="BM709" s="603"/>
      <c r="BN709" s="603"/>
      <c r="BO709" s="603"/>
      <c r="BP709" s="603"/>
      <c r="BQ709" s="603"/>
      <c r="BR709" s="603"/>
      <c r="BS709" s="603"/>
      <c r="BT709" s="603"/>
      <c r="BU709" s="603"/>
      <c r="BV709" s="603"/>
      <c r="BW709" s="603"/>
      <c r="BX709" s="603"/>
      <c r="BY709" s="603"/>
      <c r="BZ709" s="603"/>
      <c r="CA709" s="603"/>
      <c r="CB709" s="603"/>
      <c r="CC709" s="603"/>
      <c r="CD709" s="603"/>
      <c r="CE709" s="603"/>
      <c r="CF709" s="603"/>
      <c r="CG709" s="603"/>
      <c r="CH709" s="603"/>
      <c r="CI709" s="603"/>
      <c r="CJ709" s="603"/>
      <c r="CK709" s="603"/>
    </row>
    <row r="710" spans="1:89" ht="14.25">
      <c r="A710" s="656" t="str">
        <f t="shared" si="133"/>
        <v>31_1_050623_HO_p_ep.ba</v>
      </c>
      <c r="B710" s="682" t="s">
        <v>6364</v>
      </c>
      <c r="C710" s="682" t="s">
        <v>6365</v>
      </c>
      <c r="D710" s="737">
        <v>31</v>
      </c>
      <c r="E710" s="737">
        <v>1</v>
      </c>
      <c r="F710" s="737" t="s">
        <v>6443</v>
      </c>
      <c r="G710" s="737" t="s">
        <v>6562</v>
      </c>
      <c r="H710" s="737">
        <v>2023</v>
      </c>
      <c r="I710" s="682" t="s">
        <v>5729</v>
      </c>
      <c r="J710" s="682" t="s">
        <v>6366</v>
      </c>
      <c r="K710" s="682" t="s">
        <v>6367</v>
      </c>
      <c r="L710" s="682" t="s">
        <v>5723</v>
      </c>
      <c r="M710" s="682" t="s">
        <v>2422</v>
      </c>
      <c r="N710" s="661">
        <f t="shared" si="135"/>
        <v>45</v>
      </c>
      <c r="O710" s="603"/>
      <c r="P710" s="356" t="s">
        <v>84</v>
      </c>
      <c r="Q710" s="376" t="s">
        <v>85</v>
      </c>
      <c r="R710" s="596" t="s">
        <v>2422</v>
      </c>
      <c r="S710" s="596">
        <v>2</v>
      </c>
      <c r="T710" s="596">
        <v>1</v>
      </c>
      <c r="U710" s="596">
        <v>1</v>
      </c>
      <c r="V710" s="596">
        <v>0</v>
      </c>
      <c r="W710" s="603"/>
      <c r="X710" s="668" t="s">
        <v>6610</v>
      </c>
      <c r="Y710" s="376" t="s">
        <v>78</v>
      </c>
      <c r="Z710" s="596" t="s">
        <v>6620</v>
      </c>
      <c r="AA710" s="766"/>
      <c r="AB710" s="727" t="str">
        <f t="shared" si="134"/>
        <v>Unique</v>
      </c>
      <c r="AC710" s="603"/>
      <c r="AD710" s="603"/>
      <c r="AE710" s="603"/>
      <c r="AF710" s="603"/>
      <c r="AG710" s="603"/>
      <c r="AH710" s="603"/>
      <c r="AI710" s="603"/>
      <c r="AJ710" s="603"/>
      <c r="AK710" s="603"/>
      <c r="AL710" s="603"/>
      <c r="AM710" s="603"/>
      <c r="AN710" s="603"/>
      <c r="AO710" s="603"/>
      <c r="AP710" s="603"/>
      <c r="AQ710" s="603"/>
      <c r="AR710" s="603"/>
      <c r="AS710" s="603"/>
      <c r="AT710" s="603"/>
      <c r="AU710" s="603"/>
      <c r="AV710" s="603"/>
      <c r="AW710" s="603"/>
      <c r="AX710" s="603"/>
      <c r="AY710" s="603"/>
      <c r="AZ710" s="603"/>
      <c r="BA710" s="603"/>
      <c r="BB710" s="603"/>
      <c r="BC710" s="603"/>
      <c r="BD710" s="603"/>
      <c r="BE710" s="603"/>
      <c r="BF710" s="603"/>
      <c r="BG710" s="603"/>
      <c r="BH710" s="603"/>
      <c r="BI710" s="603"/>
      <c r="BJ710" s="603"/>
      <c r="BK710" s="603"/>
      <c r="BL710" s="603"/>
      <c r="BM710" s="603"/>
      <c r="BN710" s="603"/>
      <c r="BO710" s="603"/>
      <c r="BP710" s="603"/>
      <c r="BQ710" s="603"/>
      <c r="BR710" s="603"/>
      <c r="BS710" s="603"/>
      <c r="BT710" s="603"/>
      <c r="BU710" s="603"/>
      <c r="BV710" s="603"/>
      <c r="BW710" s="603"/>
      <c r="BX710" s="603"/>
      <c r="BY710" s="603"/>
      <c r="BZ710" s="603"/>
      <c r="CA710" s="603"/>
      <c r="CB710" s="603"/>
      <c r="CC710" s="603"/>
      <c r="CD710" s="603"/>
      <c r="CE710" s="603"/>
      <c r="CF710" s="603"/>
      <c r="CG710" s="603"/>
      <c r="CH710" s="603"/>
      <c r="CI710" s="603"/>
      <c r="CJ710" s="603"/>
      <c r="CK710" s="603"/>
    </row>
    <row r="711" spans="1:89" ht="14.25">
      <c r="A711" s="656" t="str">
        <f t="shared" si="133"/>
        <v>31_1_050623_HO_p_ep.el</v>
      </c>
      <c r="B711" s="682" t="s">
        <v>6364</v>
      </c>
      <c r="C711" s="682" t="s">
        <v>6365</v>
      </c>
      <c r="D711" s="737">
        <v>31</v>
      </c>
      <c r="E711" s="737">
        <v>1</v>
      </c>
      <c r="F711" s="737" t="s">
        <v>6443</v>
      </c>
      <c r="G711" s="737" t="s">
        <v>6562</v>
      </c>
      <c r="H711" s="737">
        <v>2023</v>
      </c>
      <c r="I711" s="682" t="s">
        <v>5729</v>
      </c>
      <c r="J711" s="682" t="s">
        <v>6366</v>
      </c>
      <c r="K711" s="682" t="s">
        <v>6367</v>
      </c>
      <c r="L711" s="682" t="s">
        <v>5723</v>
      </c>
      <c r="M711" s="682" t="s">
        <v>2422</v>
      </c>
      <c r="N711" s="661">
        <f t="shared" si="135"/>
        <v>45</v>
      </c>
      <c r="O711" s="603"/>
      <c r="P711" s="667" t="s">
        <v>2312</v>
      </c>
      <c r="Q711" s="596" t="s">
        <v>2313</v>
      </c>
      <c r="R711" s="596" t="s">
        <v>2422</v>
      </c>
      <c r="S711" s="596">
        <v>4</v>
      </c>
      <c r="T711" s="596">
        <v>0</v>
      </c>
      <c r="U711" s="596">
        <v>4</v>
      </c>
      <c r="V711" s="596">
        <v>0</v>
      </c>
      <c r="W711" s="603"/>
      <c r="X711" s="668" t="s">
        <v>6610</v>
      </c>
      <c r="Y711" s="376" t="s">
        <v>78</v>
      </c>
      <c r="Z711" s="596" t="s">
        <v>6621</v>
      </c>
      <c r="AA711" s="766"/>
      <c r="AB711" s="727" t="str">
        <f t="shared" si="134"/>
        <v>Unique</v>
      </c>
      <c r="AC711" s="603"/>
      <c r="AD711" s="603"/>
      <c r="AE711" s="603"/>
      <c r="AF711" s="603"/>
      <c r="AG711" s="603"/>
      <c r="AH711" s="603"/>
      <c r="AI711" s="603"/>
      <c r="AJ711" s="603"/>
      <c r="AK711" s="603"/>
      <c r="AL711" s="603"/>
      <c r="AM711" s="603"/>
      <c r="AN711" s="603"/>
      <c r="AO711" s="603"/>
      <c r="AP711" s="603"/>
      <c r="AQ711" s="603"/>
      <c r="AR711" s="603"/>
      <c r="AS711" s="603"/>
      <c r="AT711" s="603"/>
      <c r="AU711" s="603"/>
      <c r="AV711" s="603"/>
      <c r="AW711" s="603"/>
      <c r="AX711" s="603"/>
      <c r="AY711" s="603"/>
      <c r="AZ711" s="603"/>
      <c r="BA711" s="603"/>
      <c r="BB711" s="603"/>
      <c r="BC711" s="603"/>
      <c r="BD711" s="603"/>
      <c r="BE711" s="603"/>
      <c r="BF711" s="603"/>
      <c r="BG711" s="603"/>
      <c r="BH711" s="603"/>
      <c r="BI711" s="603"/>
      <c r="BJ711" s="603"/>
      <c r="BK711" s="603"/>
      <c r="BL711" s="603"/>
      <c r="BM711" s="603"/>
      <c r="BN711" s="603"/>
      <c r="BO711" s="603"/>
      <c r="BP711" s="603"/>
      <c r="BQ711" s="603"/>
      <c r="BR711" s="603"/>
      <c r="BS711" s="603"/>
      <c r="BT711" s="603"/>
      <c r="BU711" s="603"/>
      <c r="BV711" s="603"/>
      <c r="BW711" s="603"/>
      <c r="BX711" s="603"/>
      <c r="BY711" s="603"/>
      <c r="BZ711" s="603"/>
      <c r="CA711" s="603"/>
      <c r="CB711" s="603"/>
      <c r="CC711" s="603"/>
      <c r="CD711" s="603"/>
      <c r="CE711" s="603"/>
      <c r="CF711" s="603"/>
      <c r="CG711" s="603"/>
      <c r="CH711" s="603"/>
      <c r="CI711" s="603"/>
      <c r="CJ711" s="603"/>
      <c r="CK711" s="603"/>
    </row>
    <row r="712" spans="1:89" ht="14.25">
      <c r="A712" s="656" t="str">
        <f t="shared" si="133"/>
        <v>5_1_050623_HAC_p_sp.</v>
      </c>
      <c r="B712" s="751" t="s">
        <v>6550</v>
      </c>
      <c r="C712" s="751" t="s">
        <v>6551</v>
      </c>
      <c r="D712" s="752">
        <v>5</v>
      </c>
      <c r="E712" s="752">
        <v>1</v>
      </c>
      <c r="F712" s="752" t="s">
        <v>6443</v>
      </c>
      <c r="G712" s="752" t="s">
        <v>6562</v>
      </c>
      <c r="H712" s="752">
        <v>2023</v>
      </c>
      <c r="I712" s="751" t="s">
        <v>5729</v>
      </c>
      <c r="J712" s="751" t="s">
        <v>6552</v>
      </c>
      <c r="K712" s="751" t="s">
        <v>6553</v>
      </c>
      <c r="L712" s="751" t="s">
        <v>5723</v>
      </c>
      <c r="M712" s="751" t="s">
        <v>2422</v>
      </c>
      <c r="N712" s="661">
        <f t="shared" ref="N712:N717" si="136">20+20+10</f>
        <v>50</v>
      </c>
      <c r="O712" s="603"/>
      <c r="P712" s="356" t="s">
        <v>1163</v>
      </c>
      <c r="Q712" s="376" t="s">
        <v>1164</v>
      </c>
      <c r="R712" s="596" t="s">
        <v>2422</v>
      </c>
      <c r="S712" s="596">
        <v>1</v>
      </c>
      <c r="T712" s="596">
        <v>0</v>
      </c>
      <c r="U712" s="596">
        <v>1</v>
      </c>
      <c r="V712" s="596">
        <v>0</v>
      </c>
      <c r="W712" s="603"/>
      <c r="X712" s="668" t="s">
        <v>6610</v>
      </c>
      <c r="Y712" s="376" t="s">
        <v>78</v>
      </c>
      <c r="Z712" s="596" t="s">
        <v>6622</v>
      </c>
      <c r="AA712" s="766"/>
      <c r="AB712" s="727" t="str">
        <f t="shared" si="134"/>
        <v>Unique</v>
      </c>
      <c r="AC712" s="603"/>
      <c r="AD712" s="603"/>
      <c r="AE712" s="603"/>
      <c r="AF712" s="603"/>
      <c r="AG712" s="603"/>
      <c r="AH712" s="603"/>
      <c r="AI712" s="603"/>
      <c r="AJ712" s="603"/>
      <c r="AK712" s="603"/>
      <c r="AL712" s="603"/>
      <c r="AM712" s="603"/>
      <c r="AN712" s="603"/>
      <c r="AO712" s="603"/>
      <c r="AP712" s="603"/>
      <c r="AQ712" s="603"/>
      <c r="AR712" s="603"/>
      <c r="AS712" s="603"/>
      <c r="AT712" s="603"/>
      <c r="AU712" s="603"/>
      <c r="AV712" s="603"/>
      <c r="AW712" s="603"/>
      <c r="AX712" s="603"/>
      <c r="AY712" s="603"/>
      <c r="AZ712" s="603"/>
      <c r="BA712" s="603"/>
      <c r="BB712" s="603"/>
      <c r="BC712" s="603"/>
      <c r="BD712" s="603"/>
      <c r="BE712" s="603"/>
      <c r="BF712" s="603"/>
      <c r="BG712" s="603"/>
      <c r="BH712" s="603"/>
      <c r="BI712" s="603"/>
      <c r="BJ712" s="603"/>
      <c r="BK712" s="603"/>
      <c r="BL712" s="603"/>
      <c r="BM712" s="603"/>
      <c r="BN712" s="603"/>
      <c r="BO712" s="603"/>
      <c r="BP712" s="603"/>
      <c r="BQ712" s="603"/>
      <c r="BR712" s="603"/>
      <c r="BS712" s="603"/>
      <c r="BT712" s="603"/>
      <c r="BU712" s="603"/>
      <c r="BV712" s="603"/>
      <c r="BW712" s="603"/>
      <c r="BX712" s="603"/>
      <c r="BY712" s="603"/>
      <c r="BZ712" s="603"/>
      <c r="CA712" s="603"/>
      <c r="CB712" s="603"/>
      <c r="CC712" s="603"/>
      <c r="CD712" s="603"/>
      <c r="CE712" s="603"/>
      <c r="CF712" s="603"/>
      <c r="CG712" s="603"/>
      <c r="CH712" s="603"/>
      <c r="CI712" s="603"/>
      <c r="CJ712" s="603"/>
      <c r="CK712" s="603"/>
    </row>
    <row r="713" spans="1:89" ht="14.25">
      <c r="A713" s="656" t="str">
        <f t="shared" si="133"/>
        <v>5_1_050623_HAC_p_sy.pi</v>
      </c>
      <c r="B713" s="751" t="s">
        <v>6550</v>
      </c>
      <c r="C713" s="751" t="s">
        <v>6551</v>
      </c>
      <c r="D713" s="752">
        <v>5</v>
      </c>
      <c r="E713" s="752">
        <v>1</v>
      </c>
      <c r="F713" s="752" t="s">
        <v>6443</v>
      </c>
      <c r="G713" s="752" t="s">
        <v>6562</v>
      </c>
      <c r="H713" s="752">
        <v>2023</v>
      </c>
      <c r="I713" s="751" t="s">
        <v>5729</v>
      </c>
      <c r="J713" s="751" t="s">
        <v>6552</v>
      </c>
      <c r="K713" s="751" t="s">
        <v>6553</v>
      </c>
      <c r="L713" s="751" t="s">
        <v>5723</v>
      </c>
      <c r="M713" s="751" t="s">
        <v>2422</v>
      </c>
      <c r="N713" s="661">
        <f t="shared" si="136"/>
        <v>50</v>
      </c>
      <c r="O713" s="603"/>
      <c r="P713" s="667" t="s">
        <v>176</v>
      </c>
      <c r="Q713" s="596" t="s">
        <v>177</v>
      </c>
      <c r="R713" s="596" t="s">
        <v>2422</v>
      </c>
      <c r="S713" s="596">
        <v>1</v>
      </c>
      <c r="T713" s="596">
        <v>0</v>
      </c>
      <c r="U713" s="596">
        <v>1</v>
      </c>
      <c r="V713" s="596">
        <v>0</v>
      </c>
      <c r="W713" s="603"/>
      <c r="X713" s="668" t="s">
        <v>6610</v>
      </c>
      <c r="Y713" s="376" t="s">
        <v>78</v>
      </c>
      <c r="Z713" s="596" t="s">
        <v>6623</v>
      </c>
      <c r="AA713" s="766"/>
      <c r="AB713" s="727" t="str">
        <f t="shared" si="134"/>
        <v>Unique</v>
      </c>
      <c r="AC713" s="603"/>
      <c r="AD713" s="603"/>
      <c r="AE713" s="603"/>
      <c r="AF713" s="603"/>
      <c r="AG713" s="603"/>
      <c r="AH713" s="603"/>
      <c r="AI713" s="603"/>
      <c r="AJ713" s="603"/>
      <c r="AK713" s="603"/>
      <c r="AL713" s="603"/>
      <c r="AM713" s="603"/>
      <c r="AN713" s="603"/>
      <c r="AO713" s="603"/>
      <c r="AP713" s="603"/>
      <c r="AQ713" s="603"/>
      <c r="AR713" s="603"/>
      <c r="AS713" s="603"/>
      <c r="AT713" s="603"/>
      <c r="AU713" s="603"/>
      <c r="AV713" s="603"/>
      <c r="AW713" s="603"/>
      <c r="AX713" s="603"/>
      <c r="AY713" s="603"/>
      <c r="AZ713" s="603"/>
      <c r="BA713" s="603"/>
      <c r="BB713" s="603"/>
      <c r="BC713" s="603"/>
      <c r="BD713" s="603"/>
      <c r="BE713" s="603"/>
      <c r="BF713" s="603"/>
      <c r="BG713" s="603"/>
      <c r="BH713" s="603"/>
      <c r="BI713" s="603"/>
      <c r="BJ713" s="603"/>
      <c r="BK713" s="603"/>
      <c r="BL713" s="603"/>
      <c r="BM713" s="603"/>
      <c r="BN713" s="603"/>
      <c r="BO713" s="603"/>
      <c r="BP713" s="603"/>
      <c r="BQ713" s="603"/>
      <c r="BR713" s="603"/>
      <c r="BS713" s="603"/>
      <c r="BT713" s="603"/>
      <c r="BU713" s="603"/>
      <c r="BV713" s="603"/>
      <c r="BW713" s="603"/>
      <c r="BX713" s="603"/>
      <c r="BY713" s="603"/>
      <c r="BZ713" s="603"/>
      <c r="CA713" s="603"/>
      <c r="CB713" s="603"/>
      <c r="CC713" s="603"/>
      <c r="CD713" s="603"/>
      <c r="CE713" s="603"/>
      <c r="CF713" s="603"/>
      <c r="CG713" s="603"/>
      <c r="CH713" s="603"/>
      <c r="CI713" s="603"/>
      <c r="CJ713" s="603"/>
      <c r="CK713" s="603"/>
    </row>
    <row r="714" spans="1:89" ht="14.25">
      <c r="A714" s="656" t="str">
        <f t="shared" si="133"/>
        <v>5_1_050623_HAC_p_ep.ba</v>
      </c>
      <c r="B714" s="751" t="s">
        <v>6550</v>
      </c>
      <c r="C714" s="751" t="s">
        <v>6551</v>
      </c>
      <c r="D714" s="752">
        <v>5</v>
      </c>
      <c r="E714" s="752">
        <v>1</v>
      </c>
      <c r="F714" s="752" t="s">
        <v>6443</v>
      </c>
      <c r="G714" s="752" t="s">
        <v>6562</v>
      </c>
      <c r="H714" s="752">
        <v>2023</v>
      </c>
      <c r="I714" s="751" t="s">
        <v>5729</v>
      </c>
      <c r="J714" s="751" t="s">
        <v>6552</v>
      </c>
      <c r="K714" s="751" t="s">
        <v>6553</v>
      </c>
      <c r="L714" s="751" t="s">
        <v>5723</v>
      </c>
      <c r="M714" s="751" t="s">
        <v>2422</v>
      </c>
      <c r="N714" s="661">
        <f t="shared" si="136"/>
        <v>50</v>
      </c>
      <c r="O714" s="603"/>
      <c r="P714" s="667" t="s">
        <v>84</v>
      </c>
      <c r="Q714" s="596" t="s">
        <v>85</v>
      </c>
      <c r="R714" s="596" t="s">
        <v>2422</v>
      </c>
      <c r="S714" s="596">
        <v>5</v>
      </c>
      <c r="T714" s="596">
        <v>0</v>
      </c>
      <c r="U714" s="596">
        <v>5</v>
      </c>
      <c r="V714" s="596">
        <v>0</v>
      </c>
      <c r="W714" s="603"/>
      <c r="X714" s="668" t="s">
        <v>6610</v>
      </c>
      <c r="Y714" s="376" t="s">
        <v>78</v>
      </c>
      <c r="Z714" s="596" t="s">
        <v>6624</v>
      </c>
      <c r="AA714" s="766"/>
      <c r="AB714" s="727" t="str">
        <f t="shared" si="134"/>
        <v>Unique</v>
      </c>
      <c r="AC714" s="603"/>
      <c r="AD714" s="603"/>
      <c r="AE714" s="603"/>
      <c r="AF714" s="603"/>
      <c r="AG714" s="603"/>
      <c r="AH714" s="603"/>
      <c r="AI714" s="603"/>
      <c r="AJ714" s="603"/>
      <c r="AK714" s="603"/>
      <c r="AL714" s="603"/>
      <c r="AM714" s="603"/>
      <c r="AN714" s="603"/>
      <c r="AO714" s="603"/>
      <c r="AP714" s="603"/>
      <c r="AQ714" s="603"/>
      <c r="AR714" s="603"/>
      <c r="AS714" s="603"/>
      <c r="AT714" s="603"/>
      <c r="AU714" s="603"/>
      <c r="AV714" s="603"/>
      <c r="AW714" s="603"/>
      <c r="AX714" s="603"/>
      <c r="AY714" s="603"/>
      <c r="AZ714" s="603"/>
      <c r="BA714" s="603"/>
      <c r="BB714" s="603"/>
      <c r="BC714" s="603"/>
      <c r="BD714" s="603"/>
      <c r="BE714" s="603"/>
      <c r="BF714" s="603"/>
      <c r="BG714" s="603"/>
      <c r="BH714" s="603"/>
      <c r="BI714" s="603"/>
      <c r="BJ714" s="603"/>
      <c r="BK714" s="603"/>
      <c r="BL714" s="603"/>
      <c r="BM714" s="603"/>
      <c r="BN714" s="603"/>
      <c r="BO714" s="603"/>
      <c r="BP714" s="603"/>
      <c r="BQ714" s="603"/>
      <c r="BR714" s="603"/>
      <c r="BS714" s="603"/>
      <c r="BT714" s="603"/>
      <c r="BU714" s="603"/>
      <c r="BV714" s="603"/>
      <c r="BW714" s="603"/>
      <c r="BX714" s="603"/>
      <c r="BY714" s="603"/>
      <c r="BZ714" s="603"/>
      <c r="CA714" s="603"/>
      <c r="CB714" s="603"/>
      <c r="CC714" s="603"/>
      <c r="CD714" s="603"/>
      <c r="CE714" s="603"/>
      <c r="CF714" s="603"/>
      <c r="CG714" s="603"/>
      <c r="CH714" s="603"/>
      <c r="CI714" s="603"/>
      <c r="CJ714" s="603"/>
      <c r="CK714" s="603"/>
    </row>
    <row r="715" spans="1:89" ht="14.25">
      <c r="A715" s="656" t="str">
        <f t="shared" si="133"/>
        <v>5_1_050623_HAC_p_my.fl</v>
      </c>
      <c r="B715" s="751" t="s">
        <v>6550</v>
      </c>
      <c r="C715" s="751" t="s">
        <v>6551</v>
      </c>
      <c r="D715" s="752">
        <v>5</v>
      </c>
      <c r="E715" s="752">
        <v>1</v>
      </c>
      <c r="F715" s="752" t="s">
        <v>6443</v>
      </c>
      <c r="G715" s="752" t="s">
        <v>6562</v>
      </c>
      <c r="H715" s="752">
        <v>2023</v>
      </c>
      <c r="I715" s="751" t="s">
        <v>5729</v>
      </c>
      <c r="J715" s="751" t="s">
        <v>6552</v>
      </c>
      <c r="K715" s="751" t="s">
        <v>6553</v>
      </c>
      <c r="L715" s="751" t="s">
        <v>5723</v>
      </c>
      <c r="M715" s="751" t="s">
        <v>2422</v>
      </c>
      <c r="N715" s="661">
        <f t="shared" si="136"/>
        <v>50</v>
      </c>
      <c r="O715" s="603"/>
      <c r="P715" s="667" t="s">
        <v>98</v>
      </c>
      <c r="Q715" s="596" t="s">
        <v>99</v>
      </c>
      <c r="R715" s="596" t="s">
        <v>2422</v>
      </c>
      <c r="S715" s="596">
        <v>1</v>
      </c>
      <c r="T715" s="596">
        <v>0</v>
      </c>
      <c r="U715" s="596">
        <v>1</v>
      </c>
      <c r="V715" s="596">
        <v>0</v>
      </c>
      <c r="W715" s="603"/>
      <c r="X715" s="668" t="s">
        <v>6610</v>
      </c>
      <c r="Y715" s="376" t="s">
        <v>78</v>
      </c>
      <c r="Z715" s="596" t="s">
        <v>6625</v>
      </c>
      <c r="AA715" s="766"/>
      <c r="AB715" s="727" t="str">
        <f t="shared" si="134"/>
        <v>Unique</v>
      </c>
      <c r="AC715" s="603"/>
      <c r="AD715" s="603"/>
      <c r="AE715" s="603"/>
      <c r="AF715" s="603"/>
      <c r="AG715" s="603"/>
      <c r="AH715" s="603"/>
      <c r="AI715" s="603"/>
      <c r="AJ715" s="603"/>
      <c r="AK715" s="603"/>
      <c r="AL715" s="603"/>
      <c r="AM715" s="603"/>
      <c r="AN715" s="603"/>
      <c r="AO715" s="603"/>
      <c r="AP715" s="603"/>
      <c r="AQ715" s="603"/>
      <c r="AR715" s="603"/>
      <c r="AS715" s="603"/>
      <c r="AT715" s="603"/>
      <c r="AU715" s="603"/>
      <c r="AV715" s="603"/>
      <c r="AW715" s="603"/>
      <c r="AX715" s="603"/>
      <c r="AY715" s="603"/>
      <c r="AZ715" s="603"/>
      <c r="BA715" s="603"/>
      <c r="BB715" s="603"/>
      <c r="BC715" s="603"/>
      <c r="BD715" s="603"/>
      <c r="BE715" s="603"/>
      <c r="BF715" s="603"/>
      <c r="BG715" s="603"/>
      <c r="BH715" s="603"/>
      <c r="BI715" s="603"/>
      <c r="BJ715" s="603"/>
      <c r="BK715" s="603"/>
      <c r="BL715" s="603"/>
      <c r="BM715" s="603"/>
      <c r="BN715" s="603"/>
      <c r="BO715" s="603"/>
      <c r="BP715" s="603"/>
      <c r="BQ715" s="603"/>
      <c r="BR715" s="603"/>
      <c r="BS715" s="603"/>
      <c r="BT715" s="603"/>
      <c r="BU715" s="603"/>
      <c r="BV715" s="603"/>
      <c r="BW715" s="603"/>
      <c r="BX715" s="603"/>
      <c r="BY715" s="603"/>
      <c r="BZ715" s="603"/>
      <c r="CA715" s="603"/>
      <c r="CB715" s="603"/>
      <c r="CC715" s="603"/>
      <c r="CD715" s="603"/>
      <c r="CE715" s="603"/>
      <c r="CF715" s="603"/>
      <c r="CG715" s="603"/>
      <c r="CH715" s="603"/>
      <c r="CI715" s="603"/>
      <c r="CJ715" s="603"/>
      <c r="CK715" s="603"/>
    </row>
    <row r="716" spans="1:89" ht="14.25">
      <c r="A716" s="656" t="str">
        <f t="shared" si="133"/>
        <v>5_1_050623_HAC_p_rh.ca</v>
      </c>
      <c r="B716" s="751" t="s">
        <v>6550</v>
      </c>
      <c r="C716" s="751" t="s">
        <v>6551</v>
      </c>
      <c r="D716" s="752">
        <v>5</v>
      </c>
      <c r="E716" s="752">
        <v>1</v>
      </c>
      <c r="F716" s="752" t="s">
        <v>6443</v>
      </c>
      <c r="G716" s="752" t="s">
        <v>6562</v>
      </c>
      <c r="H716" s="752">
        <v>2023</v>
      </c>
      <c r="I716" s="751" t="s">
        <v>5729</v>
      </c>
      <c r="J716" s="751" t="s">
        <v>6552</v>
      </c>
      <c r="K716" s="751" t="s">
        <v>6553</v>
      </c>
      <c r="L716" s="751" t="s">
        <v>5723</v>
      </c>
      <c r="M716" s="751" t="s">
        <v>2422</v>
      </c>
      <c r="N716" s="661">
        <f t="shared" si="136"/>
        <v>50</v>
      </c>
      <c r="O716" s="603"/>
      <c r="P716" s="667" t="s">
        <v>134</v>
      </c>
      <c r="Q716" s="596" t="s">
        <v>135</v>
      </c>
      <c r="R716" s="596" t="s">
        <v>2422</v>
      </c>
      <c r="S716" s="596">
        <v>2</v>
      </c>
      <c r="T716" s="596">
        <v>1</v>
      </c>
      <c r="U716" s="596">
        <v>1</v>
      </c>
      <c r="V716" s="596">
        <v>0</v>
      </c>
      <c r="W716" s="603"/>
      <c r="X716" s="668" t="s">
        <v>6610</v>
      </c>
      <c r="Y716" s="376" t="s">
        <v>78</v>
      </c>
      <c r="Z716" s="596" t="s">
        <v>6626</v>
      </c>
      <c r="AA716" s="766"/>
      <c r="AB716" s="727" t="str">
        <f t="shared" si="134"/>
        <v>Unique</v>
      </c>
      <c r="AC716" s="603"/>
      <c r="AD716" s="603"/>
      <c r="AE716" s="603"/>
      <c r="AF716" s="603"/>
      <c r="AG716" s="603"/>
      <c r="AH716" s="603"/>
      <c r="AI716" s="603"/>
      <c r="AJ716" s="603"/>
      <c r="AK716" s="603"/>
      <c r="AL716" s="603"/>
      <c r="AM716" s="603"/>
      <c r="AN716" s="603"/>
      <c r="AO716" s="603"/>
      <c r="AP716" s="603"/>
      <c r="AQ716" s="603"/>
      <c r="AR716" s="603"/>
      <c r="AS716" s="603"/>
      <c r="AT716" s="603"/>
      <c r="AU716" s="603"/>
      <c r="AV716" s="603"/>
      <c r="AW716" s="603"/>
      <c r="AX716" s="603"/>
      <c r="AY716" s="603"/>
      <c r="AZ716" s="603"/>
      <c r="BA716" s="603"/>
      <c r="BB716" s="603"/>
      <c r="BC716" s="603"/>
      <c r="BD716" s="603"/>
      <c r="BE716" s="603"/>
      <c r="BF716" s="603"/>
      <c r="BG716" s="603"/>
      <c r="BH716" s="603"/>
      <c r="BI716" s="603"/>
      <c r="BJ716" s="603"/>
      <c r="BK716" s="603"/>
      <c r="BL716" s="603"/>
      <c r="BM716" s="603"/>
      <c r="BN716" s="603"/>
      <c r="BO716" s="603"/>
      <c r="BP716" s="603"/>
      <c r="BQ716" s="603"/>
      <c r="BR716" s="603"/>
      <c r="BS716" s="603"/>
      <c r="BT716" s="603"/>
      <c r="BU716" s="603"/>
      <c r="BV716" s="603"/>
      <c r="BW716" s="603"/>
      <c r="BX716" s="603"/>
      <c r="BY716" s="603"/>
      <c r="BZ716" s="603"/>
      <c r="CA716" s="603"/>
      <c r="CB716" s="603"/>
      <c r="CC716" s="603"/>
      <c r="CD716" s="603"/>
      <c r="CE716" s="603"/>
      <c r="CF716" s="603"/>
      <c r="CG716" s="603"/>
      <c r="CH716" s="603"/>
      <c r="CI716" s="603"/>
      <c r="CJ716" s="603"/>
      <c r="CK716" s="603"/>
    </row>
    <row r="717" spans="1:89" ht="14.25">
      <c r="A717" s="656" t="str">
        <f t="shared" si="133"/>
        <v>5_1_050623_HAC_p_xy.se</v>
      </c>
      <c r="B717" s="751" t="s">
        <v>6550</v>
      </c>
      <c r="C717" s="751" t="s">
        <v>6551</v>
      </c>
      <c r="D717" s="752">
        <v>5</v>
      </c>
      <c r="E717" s="752">
        <v>1</v>
      </c>
      <c r="F717" s="752" t="s">
        <v>6443</v>
      </c>
      <c r="G717" s="752" t="s">
        <v>6562</v>
      </c>
      <c r="H717" s="752">
        <v>2023</v>
      </c>
      <c r="I717" s="751" t="s">
        <v>5729</v>
      </c>
      <c r="J717" s="751" t="s">
        <v>6552</v>
      </c>
      <c r="K717" s="751" t="s">
        <v>6553</v>
      </c>
      <c r="L717" s="751" t="s">
        <v>5723</v>
      </c>
      <c r="M717" s="751" t="s">
        <v>2422</v>
      </c>
      <c r="N717" s="661">
        <f t="shared" si="136"/>
        <v>50</v>
      </c>
      <c r="O717" s="603"/>
      <c r="P717" s="667" t="s">
        <v>529</v>
      </c>
      <c r="Q717" s="596" t="s">
        <v>530</v>
      </c>
      <c r="R717" s="596" t="s">
        <v>2422</v>
      </c>
      <c r="S717" s="596">
        <v>3</v>
      </c>
      <c r="T717" s="596">
        <v>1</v>
      </c>
      <c r="U717" s="596">
        <v>2</v>
      </c>
      <c r="V717" s="596">
        <v>0</v>
      </c>
      <c r="W717" s="603"/>
      <c r="X717" s="668" t="s">
        <v>6610</v>
      </c>
      <c r="Y717" s="376" t="s">
        <v>78</v>
      </c>
      <c r="Z717" s="596" t="s">
        <v>6627</v>
      </c>
      <c r="AA717" s="766"/>
      <c r="AB717" s="727" t="str">
        <f t="shared" si="134"/>
        <v>Unique</v>
      </c>
      <c r="AC717" s="603"/>
      <c r="AD717" s="603"/>
      <c r="AE717" s="603"/>
      <c r="AF717" s="603"/>
      <c r="AG717" s="603"/>
      <c r="AH717" s="603"/>
      <c r="AI717" s="603"/>
      <c r="AJ717" s="603"/>
      <c r="AK717" s="603"/>
      <c r="AL717" s="603"/>
      <c r="AM717" s="603"/>
      <c r="AN717" s="603"/>
      <c r="AO717" s="603"/>
      <c r="AP717" s="603"/>
      <c r="AQ717" s="603"/>
      <c r="AR717" s="603"/>
      <c r="AS717" s="603"/>
      <c r="AT717" s="603"/>
      <c r="AU717" s="603"/>
      <c r="AV717" s="603"/>
      <c r="AW717" s="603"/>
      <c r="AX717" s="603"/>
      <c r="AY717" s="603"/>
      <c r="AZ717" s="603"/>
      <c r="BA717" s="603"/>
      <c r="BB717" s="603"/>
      <c r="BC717" s="603"/>
      <c r="BD717" s="603"/>
      <c r="BE717" s="603"/>
      <c r="BF717" s="603"/>
      <c r="BG717" s="603"/>
      <c r="BH717" s="603"/>
      <c r="BI717" s="603"/>
      <c r="BJ717" s="603"/>
      <c r="BK717" s="603"/>
      <c r="BL717" s="603"/>
      <c r="BM717" s="603"/>
      <c r="BN717" s="603"/>
      <c r="BO717" s="603"/>
      <c r="BP717" s="603"/>
      <c r="BQ717" s="603"/>
      <c r="BR717" s="603"/>
      <c r="BS717" s="603"/>
      <c r="BT717" s="603"/>
      <c r="BU717" s="603"/>
      <c r="BV717" s="603"/>
      <c r="BW717" s="603"/>
      <c r="BX717" s="603"/>
      <c r="BY717" s="603"/>
      <c r="BZ717" s="603"/>
      <c r="CA717" s="603"/>
      <c r="CB717" s="603"/>
      <c r="CC717" s="603"/>
      <c r="CD717" s="603"/>
      <c r="CE717" s="603"/>
      <c r="CF717" s="603"/>
      <c r="CG717" s="603"/>
      <c r="CH717" s="603"/>
      <c r="CI717" s="603"/>
      <c r="CJ717" s="603"/>
      <c r="CK717" s="603"/>
    </row>
    <row r="718" spans="1:89" ht="14.25">
      <c r="A718" s="656" t="str">
        <f t="shared" si="133"/>
        <v>16_1_050623_N_p_sp.</v>
      </c>
      <c r="B718" s="735" t="s">
        <v>6340</v>
      </c>
      <c r="C718" s="735" t="s">
        <v>6341</v>
      </c>
      <c r="D718" s="736">
        <v>16</v>
      </c>
      <c r="E718" s="736">
        <v>1</v>
      </c>
      <c r="F718" s="736" t="s">
        <v>6443</v>
      </c>
      <c r="G718" s="736" t="s">
        <v>6562</v>
      </c>
      <c r="H718" s="736">
        <v>2023</v>
      </c>
      <c r="I718" s="735" t="s">
        <v>5729</v>
      </c>
      <c r="J718" s="735" t="s">
        <v>6344</v>
      </c>
      <c r="K718" s="735" t="s">
        <v>6345</v>
      </c>
      <c r="L718" s="735" t="s">
        <v>5723</v>
      </c>
      <c r="M718" s="735" t="s">
        <v>2422</v>
      </c>
      <c r="N718" s="661">
        <v>79</v>
      </c>
      <c r="O718" s="603"/>
      <c r="P718" s="356" t="s">
        <v>1163</v>
      </c>
      <c r="Q718" s="376" t="s">
        <v>1164</v>
      </c>
      <c r="R718" s="596" t="s">
        <v>2422</v>
      </c>
      <c r="S718" s="596">
        <v>2</v>
      </c>
      <c r="T718" s="596">
        <v>0</v>
      </c>
      <c r="U718" s="596">
        <v>2</v>
      </c>
      <c r="V718" s="596">
        <v>0</v>
      </c>
      <c r="W718" s="603"/>
      <c r="X718" s="668" t="s">
        <v>6610</v>
      </c>
      <c r="Y718" s="376" t="s">
        <v>78</v>
      </c>
      <c r="Z718" s="596" t="s">
        <v>6628</v>
      </c>
      <c r="AA718" s="766"/>
      <c r="AB718" s="727" t="str">
        <f t="shared" si="134"/>
        <v>Unique</v>
      </c>
      <c r="AC718" s="603"/>
      <c r="AD718" s="603"/>
      <c r="AE718" s="603"/>
      <c r="AF718" s="603"/>
      <c r="AG718" s="603"/>
      <c r="AH718" s="603"/>
      <c r="AI718" s="603"/>
      <c r="AJ718" s="603"/>
      <c r="AK718" s="603"/>
      <c r="AL718" s="603"/>
      <c r="AM718" s="603"/>
      <c r="AN718" s="603"/>
      <c r="AO718" s="603"/>
      <c r="AP718" s="603"/>
      <c r="AQ718" s="603"/>
      <c r="AR718" s="603"/>
      <c r="AS718" s="603"/>
      <c r="AT718" s="603"/>
      <c r="AU718" s="603"/>
      <c r="AV718" s="603"/>
      <c r="AW718" s="603"/>
      <c r="AX718" s="603"/>
      <c r="AY718" s="603"/>
      <c r="AZ718" s="603"/>
      <c r="BA718" s="603"/>
      <c r="BB718" s="603"/>
      <c r="BC718" s="603"/>
      <c r="BD718" s="603"/>
      <c r="BE718" s="603"/>
      <c r="BF718" s="603"/>
      <c r="BG718" s="603"/>
      <c r="BH718" s="603"/>
      <c r="BI718" s="603"/>
      <c r="BJ718" s="603"/>
      <c r="BK718" s="603"/>
      <c r="BL718" s="603"/>
      <c r="BM718" s="603"/>
      <c r="BN718" s="603"/>
      <c r="BO718" s="603"/>
      <c r="BP718" s="603"/>
      <c r="BQ718" s="603"/>
      <c r="BR718" s="603"/>
      <c r="BS718" s="603"/>
      <c r="BT718" s="603"/>
      <c r="BU718" s="603"/>
      <c r="BV718" s="603"/>
      <c r="BW718" s="603"/>
      <c r="BX718" s="603"/>
      <c r="BY718" s="603"/>
      <c r="BZ718" s="603"/>
      <c r="CA718" s="603"/>
      <c r="CB718" s="603"/>
      <c r="CC718" s="603"/>
      <c r="CD718" s="603"/>
      <c r="CE718" s="603"/>
      <c r="CF718" s="603"/>
      <c r="CG718" s="603"/>
      <c r="CH718" s="603"/>
      <c r="CI718" s="603"/>
      <c r="CJ718" s="603"/>
      <c r="CK718" s="603"/>
    </row>
    <row r="719" spans="1:89" ht="14.25">
      <c r="A719" s="656" t="str">
        <f t="shared" si="133"/>
        <v>16_1_050623_N_p_ep.ba</v>
      </c>
      <c r="B719" s="735" t="s">
        <v>6340</v>
      </c>
      <c r="C719" s="735" t="s">
        <v>6341</v>
      </c>
      <c r="D719" s="736">
        <v>16</v>
      </c>
      <c r="E719" s="736">
        <v>1</v>
      </c>
      <c r="F719" s="736" t="s">
        <v>6443</v>
      </c>
      <c r="G719" s="736" t="s">
        <v>6562</v>
      </c>
      <c r="H719" s="736">
        <v>2023</v>
      </c>
      <c r="I719" s="735" t="s">
        <v>5729</v>
      </c>
      <c r="J719" s="735" t="s">
        <v>6344</v>
      </c>
      <c r="K719" s="735" t="s">
        <v>6345</v>
      </c>
      <c r="L719" s="735" t="s">
        <v>5723</v>
      </c>
      <c r="M719" s="735" t="s">
        <v>2422</v>
      </c>
      <c r="N719" s="661">
        <v>79</v>
      </c>
      <c r="O719" s="603"/>
      <c r="P719" s="356" t="s">
        <v>84</v>
      </c>
      <c r="Q719" s="376" t="s">
        <v>85</v>
      </c>
      <c r="R719" s="596" t="s">
        <v>2422</v>
      </c>
      <c r="S719" s="596">
        <v>2</v>
      </c>
      <c r="T719" s="596">
        <v>0</v>
      </c>
      <c r="U719" s="596">
        <v>2</v>
      </c>
      <c r="V719" s="596">
        <v>0</v>
      </c>
      <c r="W719" s="603"/>
      <c r="X719" s="668" t="s">
        <v>6610</v>
      </c>
      <c r="Y719" s="376" t="s">
        <v>78</v>
      </c>
      <c r="Z719" s="596" t="s">
        <v>6629</v>
      </c>
      <c r="AA719" s="766"/>
      <c r="AB719" s="727" t="str">
        <f t="shared" si="134"/>
        <v>Unique</v>
      </c>
      <c r="AC719" s="603"/>
      <c r="AD719" s="603"/>
      <c r="AE719" s="603"/>
      <c r="AF719" s="603"/>
      <c r="AG719" s="603"/>
      <c r="AH719" s="603"/>
      <c r="AI719" s="603"/>
      <c r="AJ719" s="603"/>
      <c r="AK719" s="603"/>
      <c r="AL719" s="603"/>
      <c r="AM719" s="603"/>
      <c r="AN719" s="603"/>
      <c r="AO719" s="603"/>
      <c r="AP719" s="603"/>
      <c r="AQ719" s="603"/>
      <c r="AR719" s="603"/>
      <c r="AS719" s="603"/>
      <c r="AT719" s="603"/>
      <c r="AU719" s="603"/>
      <c r="AV719" s="603"/>
      <c r="AW719" s="603"/>
      <c r="AX719" s="603"/>
      <c r="AY719" s="603"/>
      <c r="AZ719" s="603"/>
      <c r="BA719" s="603"/>
      <c r="BB719" s="603"/>
      <c r="BC719" s="603"/>
      <c r="BD719" s="603"/>
      <c r="BE719" s="603"/>
      <c r="BF719" s="603"/>
      <c r="BG719" s="603"/>
      <c r="BH719" s="603"/>
      <c r="BI719" s="603"/>
      <c r="BJ719" s="603"/>
      <c r="BK719" s="603"/>
      <c r="BL719" s="603"/>
      <c r="BM719" s="603"/>
      <c r="BN719" s="603"/>
      <c r="BO719" s="603"/>
      <c r="BP719" s="603"/>
      <c r="BQ719" s="603"/>
      <c r="BR719" s="603"/>
      <c r="BS719" s="603"/>
      <c r="BT719" s="603"/>
      <c r="BU719" s="603"/>
      <c r="BV719" s="603"/>
      <c r="BW719" s="603"/>
      <c r="BX719" s="603"/>
      <c r="BY719" s="603"/>
      <c r="BZ719" s="603"/>
      <c r="CA719" s="603"/>
      <c r="CB719" s="603"/>
      <c r="CC719" s="603"/>
      <c r="CD719" s="603"/>
      <c r="CE719" s="603"/>
      <c r="CF719" s="603"/>
      <c r="CG719" s="603"/>
      <c r="CH719" s="603"/>
      <c r="CI719" s="603"/>
      <c r="CJ719" s="603"/>
      <c r="CK719" s="603"/>
    </row>
    <row r="720" spans="1:89" ht="14.25">
      <c r="A720" s="656" t="str">
        <f t="shared" si="133"/>
        <v>16_1_050623_N_p_ep.el</v>
      </c>
      <c r="B720" s="735" t="s">
        <v>6340</v>
      </c>
      <c r="C720" s="735" t="s">
        <v>6341</v>
      </c>
      <c r="D720" s="736">
        <v>16</v>
      </c>
      <c r="E720" s="736">
        <v>1</v>
      </c>
      <c r="F720" s="736" t="s">
        <v>6443</v>
      </c>
      <c r="G720" s="736" t="s">
        <v>6562</v>
      </c>
      <c r="H720" s="736">
        <v>2023</v>
      </c>
      <c r="I720" s="735" t="s">
        <v>5729</v>
      </c>
      <c r="J720" s="735" t="s">
        <v>6344</v>
      </c>
      <c r="K720" s="735" t="s">
        <v>6345</v>
      </c>
      <c r="L720" s="735" t="s">
        <v>5723</v>
      </c>
      <c r="M720" s="735" t="s">
        <v>2422</v>
      </c>
      <c r="N720" s="661">
        <v>79</v>
      </c>
      <c r="O720" s="603"/>
      <c r="P720" s="667" t="s">
        <v>2312</v>
      </c>
      <c r="Q720" s="596" t="s">
        <v>2313</v>
      </c>
      <c r="R720" s="596" t="s">
        <v>2422</v>
      </c>
      <c r="S720" s="596">
        <v>1</v>
      </c>
      <c r="T720" s="596">
        <v>0</v>
      </c>
      <c r="U720" s="596">
        <v>1</v>
      </c>
      <c r="V720" s="596">
        <v>0</v>
      </c>
      <c r="W720" s="603"/>
      <c r="X720" s="668" t="s">
        <v>6610</v>
      </c>
      <c r="Y720" s="376" t="s">
        <v>78</v>
      </c>
      <c r="Z720" s="596" t="s">
        <v>6630</v>
      </c>
      <c r="AA720" s="766"/>
      <c r="AB720" s="727" t="str">
        <f t="shared" si="134"/>
        <v>Unique</v>
      </c>
      <c r="AC720" s="603"/>
      <c r="AD720" s="603"/>
      <c r="AE720" s="603"/>
      <c r="AF720" s="603"/>
      <c r="AG720" s="603"/>
      <c r="AH720" s="603"/>
      <c r="AI720" s="603"/>
      <c r="AJ720" s="603"/>
      <c r="AK720" s="603"/>
      <c r="AL720" s="603"/>
      <c r="AM720" s="603"/>
      <c r="AN720" s="603"/>
      <c r="AO720" s="603"/>
      <c r="AP720" s="603"/>
      <c r="AQ720" s="603"/>
      <c r="AR720" s="603"/>
      <c r="AS720" s="603"/>
      <c r="AT720" s="603"/>
      <c r="AU720" s="603"/>
      <c r="AV720" s="603"/>
      <c r="AW720" s="603"/>
      <c r="AX720" s="603"/>
      <c r="AY720" s="603"/>
      <c r="AZ720" s="603"/>
      <c r="BA720" s="603"/>
      <c r="BB720" s="603"/>
      <c r="BC720" s="603"/>
      <c r="BD720" s="603"/>
      <c r="BE720" s="603"/>
      <c r="BF720" s="603"/>
      <c r="BG720" s="603"/>
      <c r="BH720" s="603"/>
      <c r="BI720" s="603"/>
      <c r="BJ720" s="603"/>
      <c r="BK720" s="603"/>
      <c r="BL720" s="603"/>
      <c r="BM720" s="603"/>
      <c r="BN720" s="603"/>
      <c r="BO720" s="603"/>
      <c r="BP720" s="603"/>
      <c r="BQ720" s="603"/>
      <c r="BR720" s="603"/>
      <c r="BS720" s="603"/>
      <c r="BT720" s="603"/>
      <c r="BU720" s="603"/>
      <c r="BV720" s="603"/>
      <c r="BW720" s="603"/>
      <c r="BX720" s="603"/>
      <c r="BY720" s="603"/>
      <c r="BZ720" s="603"/>
      <c r="CA720" s="603"/>
      <c r="CB720" s="603"/>
      <c r="CC720" s="603"/>
      <c r="CD720" s="603"/>
      <c r="CE720" s="603"/>
      <c r="CF720" s="603"/>
      <c r="CG720" s="603"/>
      <c r="CH720" s="603"/>
      <c r="CI720" s="603"/>
      <c r="CJ720" s="603"/>
      <c r="CK720" s="603"/>
    </row>
    <row r="721" spans="1:89" ht="14.25">
      <c r="A721" s="656" t="str">
        <f t="shared" si="133"/>
        <v>16_1_050623_N_p_sp.sc</v>
      </c>
      <c r="B721" s="735" t="s">
        <v>6340</v>
      </c>
      <c r="C721" s="735" t="s">
        <v>6341</v>
      </c>
      <c r="D721" s="736">
        <v>16</v>
      </c>
      <c r="E721" s="736">
        <v>1</v>
      </c>
      <c r="F721" s="736" t="s">
        <v>6443</v>
      </c>
      <c r="G721" s="736" t="s">
        <v>6562</v>
      </c>
      <c r="H721" s="736">
        <v>2023</v>
      </c>
      <c r="I721" s="735" t="s">
        <v>5729</v>
      </c>
      <c r="J721" s="735" t="s">
        <v>6344</v>
      </c>
      <c r="K721" s="735" t="s">
        <v>6345</v>
      </c>
      <c r="L721" s="735" t="s">
        <v>5723</v>
      </c>
      <c r="M721" s="735" t="s">
        <v>2422</v>
      </c>
      <c r="N721" s="661">
        <v>79</v>
      </c>
      <c r="O721" s="603"/>
      <c r="P721" s="667" t="s">
        <v>509</v>
      </c>
      <c r="Q721" s="596" t="s">
        <v>510</v>
      </c>
      <c r="R721" s="596" t="s">
        <v>2422</v>
      </c>
      <c r="S721" s="596">
        <v>1</v>
      </c>
      <c r="T721" s="596">
        <v>1</v>
      </c>
      <c r="U721" s="596">
        <v>0</v>
      </c>
      <c r="V721" s="596">
        <v>0</v>
      </c>
      <c r="W721" s="603"/>
      <c r="X721" s="668" t="s">
        <v>6610</v>
      </c>
      <c r="Y721" s="376" t="s">
        <v>78</v>
      </c>
      <c r="Z721" s="596" t="s">
        <v>6631</v>
      </c>
      <c r="AA721" s="766"/>
      <c r="AB721" s="727" t="str">
        <f t="shared" si="134"/>
        <v>Unique</v>
      </c>
      <c r="AC721" s="603"/>
      <c r="AD721" s="603"/>
      <c r="AE721" s="603"/>
      <c r="AF721" s="603"/>
      <c r="AG721" s="603"/>
      <c r="AH721" s="603"/>
      <c r="AI721" s="603"/>
      <c r="AJ721" s="603"/>
      <c r="AK721" s="603"/>
      <c r="AL721" s="603"/>
      <c r="AM721" s="603"/>
      <c r="AN721" s="603"/>
      <c r="AO721" s="603"/>
      <c r="AP721" s="603"/>
      <c r="AQ721" s="603"/>
      <c r="AR721" s="603"/>
      <c r="AS721" s="603"/>
      <c r="AT721" s="603"/>
      <c r="AU721" s="603"/>
      <c r="AV721" s="603"/>
      <c r="AW721" s="603"/>
      <c r="AX721" s="603"/>
      <c r="AY721" s="603"/>
      <c r="AZ721" s="603"/>
      <c r="BA721" s="603"/>
      <c r="BB721" s="603"/>
      <c r="BC721" s="603"/>
      <c r="BD721" s="603"/>
      <c r="BE721" s="603"/>
      <c r="BF721" s="603"/>
      <c r="BG721" s="603"/>
      <c r="BH721" s="603"/>
      <c r="BI721" s="603"/>
      <c r="BJ721" s="603"/>
      <c r="BK721" s="603"/>
      <c r="BL721" s="603"/>
      <c r="BM721" s="603"/>
      <c r="BN721" s="603"/>
      <c r="BO721" s="603"/>
      <c r="BP721" s="603"/>
      <c r="BQ721" s="603"/>
      <c r="BR721" s="603"/>
      <c r="BS721" s="603"/>
      <c r="BT721" s="603"/>
      <c r="BU721" s="603"/>
      <c r="BV721" s="603"/>
      <c r="BW721" s="603"/>
      <c r="BX721" s="603"/>
      <c r="BY721" s="603"/>
      <c r="BZ721" s="603"/>
      <c r="CA721" s="603"/>
      <c r="CB721" s="603"/>
      <c r="CC721" s="603"/>
      <c r="CD721" s="603"/>
      <c r="CE721" s="603"/>
      <c r="CF721" s="603"/>
      <c r="CG721" s="603"/>
      <c r="CH721" s="603"/>
      <c r="CI721" s="603"/>
      <c r="CJ721" s="603"/>
      <c r="CK721" s="603"/>
    </row>
    <row r="722" spans="1:89" ht="14.25">
      <c r="A722" s="656" t="str">
        <f t="shared" si="133"/>
        <v>16_1_050623_N_p_xy.se</v>
      </c>
      <c r="B722" s="735" t="s">
        <v>6340</v>
      </c>
      <c r="C722" s="735" t="s">
        <v>6341</v>
      </c>
      <c r="D722" s="736">
        <v>16</v>
      </c>
      <c r="E722" s="736">
        <v>1</v>
      </c>
      <c r="F722" s="736" t="s">
        <v>6443</v>
      </c>
      <c r="G722" s="736" t="s">
        <v>6562</v>
      </c>
      <c r="H722" s="736">
        <v>2023</v>
      </c>
      <c r="I722" s="735" t="s">
        <v>5729</v>
      </c>
      <c r="J722" s="735" t="s">
        <v>6344</v>
      </c>
      <c r="K722" s="735" t="s">
        <v>6345</v>
      </c>
      <c r="L722" s="735" t="s">
        <v>5723</v>
      </c>
      <c r="M722" s="735" t="s">
        <v>2422</v>
      </c>
      <c r="N722" s="661">
        <v>79</v>
      </c>
      <c r="O722" s="603"/>
      <c r="P722" s="667" t="s">
        <v>529</v>
      </c>
      <c r="Q722" s="596" t="s">
        <v>530</v>
      </c>
      <c r="R722" s="596" t="s">
        <v>2422</v>
      </c>
      <c r="S722" s="596">
        <v>1</v>
      </c>
      <c r="T722" s="596">
        <v>1</v>
      </c>
      <c r="U722" s="596">
        <v>0</v>
      </c>
      <c r="V722" s="596">
        <v>0</v>
      </c>
      <c r="W722" s="603"/>
      <c r="X722" s="668" t="s">
        <v>6610</v>
      </c>
      <c r="Y722" s="376" t="s">
        <v>78</v>
      </c>
      <c r="Z722" s="596" t="s">
        <v>6632</v>
      </c>
      <c r="AA722" s="766"/>
      <c r="AB722" s="727" t="str">
        <f t="shared" si="134"/>
        <v>Unique</v>
      </c>
      <c r="AC722" s="603"/>
      <c r="AD722" s="603"/>
      <c r="AE722" s="603"/>
      <c r="AF722" s="603"/>
      <c r="AG722" s="603"/>
      <c r="AH722" s="603"/>
      <c r="AI722" s="603"/>
      <c r="AJ722" s="603"/>
      <c r="AK722" s="603"/>
      <c r="AL722" s="603"/>
      <c r="AM722" s="603"/>
      <c r="AN722" s="603"/>
      <c r="AO722" s="603"/>
      <c r="AP722" s="603"/>
      <c r="AQ722" s="603"/>
      <c r="AR722" s="603"/>
      <c r="AS722" s="603"/>
      <c r="AT722" s="603"/>
      <c r="AU722" s="603"/>
      <c r="AV722" s="603"/>
      <c r="AW722" s="603"/>
      <c r="AX722" s="603"/>
      <c r="AY722" s="603"/>
      <c r="AZ722" s="603"/>
      <c r="BA722" s="603"/>
      <c r="BB722" s="603"/>
      <c r="BC722" s="603"/>
      <c r="BD722" s="603"/>
      <c r="BE722" s="603"/>
      <c r="BF722" s="603"/>
      <c r="BG722" s="603"/>
      <c r="BH722" s="603"/>
      <c r="BI722" s="603"/>
      <c r="BJ722" s="603"/>
      <c r="BK722" s="603"/>
      <c r="BL722" s="603"/>
      <c r="BM722" s="603"/>
      <c r="BN722" s="603"/>
      <c r="BO722" s="603"/>
      <c r="BP722" s="603"/>
      <c r="BQ722" s="603"/>
      <c r="BR722" s="603"/>
      <c r="BS722" s="603"/>
      <c r="BT722" s="603"/>
      <c r="BU722" s="603"/>
      <c r="BV722" s="603"/>
      <c r="BW722" s="603"/>
      <c r="BX722" s="603"/>
      <c r="BY722" s="603"/>
      <c r="BZ722" s="603"/>
      <c r="CA722" s="603"/>
      <c r="CB722" s="603"/>
      <c r="CC722" s="603"/>
      <c r="CD722" s="603"/>
      <c r="CE722" s="603"/>
      <c r="CF722" s="603"/>
      <c r="CG722" s="603"/>
      <c r="CH722" s="603"/>
      <c r="CI722" s="603"/>
      <c r="CJ722" s="603"/>
      <c r="CK722" s="603"/>
    </row>
    <row r="723" spans="1:89" ht="14.25">
      <c r="A723" s="656" t="str">
        <f t="shared" si="133"/>
        <v>26_1_050623_H_p_ep.ba</v>
      </c>
      <c r="B723" s="718" t="s">
        <v>6176</v>
      </c>
      <c r="C723" s="718" t="s">
        <v>6177</v>
      </c>
      <c r="D723" s="719">
        <v>26</v>
      </c>
      <c r="E723" s="719">
        <v>1</v>
      </c>
      <c r="F723" s="719" t="s">
        <v>6443</v>
      </c>
      <c r="G723" s="719" t="s">
        <v>6562</v>
      </c>
      <c r="H723" s="719">
        <v>2023</v>
      </c>
      <c r="I723" s="718" t="s">
        <v>6326</v>
      </c>
      <c r="J723" s="718" t="s">
        <v>6017</v>
      </c>
      <c r="K723" s="718"/>
      <c r="L723" s="718" t="s">
        <v>5723</v>
      </c>
      <c r="M723" s="718" t="s">
        <v>2422</v>
      </c>
      <c r="N723" s="661">
        <f t="shared" ref="N723:N726" si="137">63</f>
        <v>63</v>
      </c>
      <c r="O723" s="603"/>
      <c r="P723" s="356" t="s">
        <v>84</v>
      </c>
      <c r="Q723" s="376" t="s">
        <v>85</v>
      </c>
      <c r="R723" s="596" t="s">
        <v>2422</v>
      </c>
      <c r="S723" s="596">
        <v>5</v>
      </c>
      <c r="T723" s="596">
        <v>2</v>
      </c>
      <c r="U723" s="596">
        <v>3</v>
      </c>
      <c r="V723" s="596">
        <v>0</v>
      </c>
      <c r="W723" s="603"/>
      <c r="X723" s="668" t="s">
        <v>6610</v>
      </c>
      <c r="Y723" s="376" t="s">
        <v>78</v>
      </c>
      <c r="Z723" s="596" t="s">
        <v>6633</v>
      </c>
      <c r="AA723" s="766"/>
      <c r="AB723" s="727" t="str">
        <f t="shared" si="134"/>
        <v>Unique</v>
      </c>
      <c r="AC723" s="603"/>
      <c r="AD723" s="603"/>
      <c r="AE723" s="603"/>
      <c r="AF723" s="603"/>
      <c r="AG723" s="603"/>
      <c r="AH723" s="603"/>
      <c r="AI723" s="603"/>
      <c r="AJ723" s="603"/>
      <c r="AK723" s="603"/>
      <c r="AL723" s="603"/>
      <c r="AM723" s="603"/>
      <c r="AN723" s="603"/>
      <c r="AO723" s="603"/>
      <c r="AP723" s="603"/>
      <c r="AQ723" s="603"/>
      <c r="AR723" s="603"/>
      <c r="AS723" s="603"/>
      <c r="AT723" s="603"/>
      <c r="AU723" s="603"/>
      <c r="AV723" s="603"/>
      <c r="AW723" s="603"/>
      <c r="AX723" s="603"/>
      <c r="AY723" s="603"/>
      <c r="AZ723" s="603"/>
      <c r="BA723" s="603"/>
      <c r="BB723" s="603"/>
      <c r="BC723" s="603"/>
      <c r="BD723" s="603"/>
      <c r="BE723" s="603"/>
      <c r="BF723" s="603"/>
      <c r="BG723" s="603"/>
      <c r="BH723" s="603"/>
      <c r="BI723" s="603"/>
      <c r="BJ723" s="603"/>
      <c r="BK723" s="603"/>
      <c r="BL723" s="603"/>
      <c r="BM723" s="603"/>
      <c r="BN723" s="603"/>
      <c r="BO723" s="603"/>
      <c r="BP723" s="603"/>
      <c r="BQ723" s="603"/>
      <c r="BR723" s="603"/>
      <c r="BS723" s="603"/>
      <c r="BT723" s="603"/>
      <c r="BU723" s="603"/>
      <c r="BV723" s="603"/>
      <c r="BW723" s="603"/>
      <c r="BX723" s="603"/>
      <c r="BY723" s="603"/>
      <c r="BZ723" s="603"/>
      <c r="CA723" s="603"/>
      <c r="CB723" s="603"/>
      <c r="CC723" s="603"/>
      <c r="CD723" s="603"/>
      <c r="CE723" s="603"/>
      <c r="CF723" s="603"/>
      <c r="CG723" s="603"/>
      <c r="CH723" s="603"/>
      <c r="CI723" s="603"/>
      <c r="CJ723" s="603"/>
      <c r="CK723" s="603"/>
    </row>
    <row r="724" spans="1:89" ht="14.25">
      <c r="A724" s="656" t="str">
        <f t="shared" si="133"/>
        <v>26_1_050623_H_p_ep.el</v>
      </c>
      <c r="B724" s="718" t="s">
        <v>6176</v>
      </c>
      <c r="C724" s="718" t="s">
        <v>6177</v>
      </c>
      <c r="D724" s="719">
        <v>26</v>
      </c>
      <c r="E724" s="719">
        <v>1</v>
      </c>
      <c r="F724" s="719" t="s">
        <v>6443</v>
      </c>
      <c r="G724" s="719" t="s">
        <v>6562</v>
      </c>
      <c r="H724" s="719">
        <v>2023</v>
      </c>
      <c r="I724" s="718" t="s">
        <v>6326</v>
      </c>
      <c r="J724" s="718" t="s">
        <v>6017</v>
      </c>
      <c r="K724" s="718"/>
      <c r="L724" s="718" t="s">
        <v>5723</v>
      </c>
      <c r="M724" s="718" t="s">
        <v>2422</v>
      </c>
      <c r="N724" s="661">
        <f t="shared" si="137"/>
        <v>63</v>
      </c>
      <c r="O724" s="603"/>
      <c r="P724" s="667" t="s">
        <v>2312</v>
      </c>
      <c r="Q724" s="596" t="s">
        <v>2313</v>
      </c>
      <c r="R724" s="596" t="s">
        <v>2422</v>
      </c>
      <c r="S724" s="596">
        <v>2</v>
      </c>
      <c r="T724" s="596">
        <v>0</v>
      </c>
      <c r="U724" s="596">
        <v>2</v>
      </c>
      <c r="V724" s="596">
        <v>0</v>
      </c>
      <c r="W724" s="603"/>
      <c r="X724" s="668" t="s">
        <v>6610</v>
      </c>
      <c r="Y724" s="376" t="s">
        <v>78</v>
      </c>
      <c r="Z724" s="596" t="s">
        <v>6634</v>
      </c>
      <c r="AA724" s="766"/>
      <c r="AB724" s="727" t="str">
        <f t="shared" si="134"/>
        <v>Unique</v>
      </c>
      <c r="AC724" s="603"/>
      <c r="AD724" s="603"/>
      <c r="AE724" s="603"/>
      <c r="AF724" s="603"/>
      <c r="AG724" s="603"/>
      <c r="AH724" s="603"/>
      <c r="AI724" s="603"/>
      <c r="AJ724" s="603"/>
      <c r="AK724" s="603"/>
      <c r="AL724" s="603"/>
      <c r="AM724" s="603"/>
      <c r="AN724" s="603"/>
      <c r="AO724" s="603"/>
      <c r="AP724" s="603"/>
      <c r="AQ724" s="603"/>
      <c r="AR724" s="603"/>
      <c r="AS724" s="603"/>
      <c r="AT724" s="603"/>
      <c r="AU724" s="603"/>
      <c r="AV724" s="603"/>
      <c r="AW724" s="603"/>
      <c r="AX724" s="603"/>
      <c r="AY724" s="603"/>
      <c r="AZ724" s="603"/>
      <c r="BA724" s="603"/>
      <c r="BB724" s="603"/>
      <c r="BC724" s="603"/>
      <c r="BD724" s="603"/>
      <c r="BE724" s="603"/>
      <c r="BF724" s="603"/>
      <c r="BG724" s="603"/>
      <c r="BH724" s="603"/>
      <c r="BI724" s="603"/>
      <c r="BJ724" s="603"/>
      <c r="BK724" s="603"/>
      <c r="BL724" s="603"/>
      <c r="BM724" s="603"/>
      <c r="BN724" s="603"/>
      <c r="BO724" s="603"/>
      <c r="BP724" s="603"/>
      <c r="BQ724" s="603"/>
      <c r="BR724" s="603"/>
      <c r="BS724" s="603"/>
      <c r="BT724" s="603"/>
      <c r="BU724" s="603"/>
      <c r="BV724" s="603"/>
      <c r="BW724" s="603"/>
      <c r="BX724" s="603"/>
      <c r="BY724" s="603"/>
      <c r="BZ724" s="603"/>
      <c r="CA724" s="603"/>
      <c r="CB724" s="603"/>
      <c r="CC724" s="603"/>
      <c r="CD724" s="603"/>
      <c r="CE724" s="603"/>
      <c r="CF724" s="603"/>
      <c r="CG724" s="603"/>
      <c r="CH724" s="603"/>
      <c r="CI724" s="603"/>
      <c r="CJ724" s="603"/>
      <c r="CK724" s="603"/>
    </row>
    <row r="725" spans="1:89" ht="14.25">
      <c r="A725" s="656" t="str">
        <f t="shared" si="133"/>
        <v>26_1_050623_H_p_my.fl</v>
      </c>
      <c r="B725" s="718" t="s">
        <v>6176</v>
      </c>
      <c r="C725" s="718" t="s">
        <v>6177</v>
      </c>
      <c r="D725" s="719">
        <v>26</v>
      </c>
      <c r="E725" s="719">
        <v>1</v>
      </c>
      <c r="F725" s="719" t="s">
        <v>6443</v>
      </c>
      <c r="G725" s="719" t="s">
        <v>6562</v>
      </c>
      <c r="H725" s="719">
        <v>2023</v>
      </c>
      <c r="I725" s="718" t="s">
        <v>6326</v>
      </c>
      <c r="J725" s="718" t="s">
        <v>6017</v>
      </c>
      <c r="K725" s="718"/>
      <c r="L725" s="718" t="s">
        <v>5723</v>
      </c>
      <c r="M725" s="718" t="s">
        <v>2422</v>
      </c>
      <c r="N725" s="661">
        <f t="shared" si="137"/>
        <v>63</v>
      </c>
      <c r="O725" s="603"/>
      <c r="P725" s="667" t="s">
        <v>98</v>
      </c>
      <c r="Q725" s="596" t="s">
        <v>99</v>
      </c>
      <c r="R725" s="596" t="s">
        <v>2422</v>
      </c>
      <c r="S725" s="596">
        <v>1</v>
      </c>
      <c r="T725" s="596">
        <v>0</v>
      </c>
      <c r="U725" s="596">
        <v>1</v>
      </c>
      <c r="V725" s="596">
        <v>0</v>
      </c>
      <c r="W725" s="603"/>
      <c r="X725" s="668" t="s">
        <v>6610</v>
      </c>
      <c r="Y725" s="376" t="s">
        <v>78</v>
      </c>
      <c r="Z725" s="596" t="s">
        <v>6635</v>
      </c>
      <c r="AA725" s="766"/>
      <c r="AB725" s="727" t="str">
        <f t="shared" si="134"/>
        <v>Unique</v>
      </c>
      <c r="AC725" s="603"/>
      <c r="AD725" s="603"/>
      <c r="AE725" s="603"/>
      <c r="AF725" s="603"/>
      <c r="AG725" s="603"/>
      <c r="AH725" s="603"/>
      <c r="AI725" s="603"/>
      <c r="AJ725" s="603"/>
      <c r="AK725" s="603"/>
      <c r="AL725" s="603"/>
      <c r="AM725" s="603"/>
      <c r="AN725" s="603"/>
      <c r="AO725" s="603"/>
      <c r="AP725" s="603"/>
      <c r="AQ725" s="603"/>
      <c r="AR725" s="603"/>
      <c r="AS725" s="603"/>
      <c r="AT725" s="603"/>
      <c r="AU725" s="603"/>
      <c r="AV725" s="603"/>
      <c r="AW725" s="603"/>
      <c r="AX725" s="603"/>
      <c r="AY725" s="603"/>
      <c r="AZ725" s="603"/>
      <c r="BA725" s="603"/>
      <c r="BB725" s="603"/>
      <c r="BC725" s="603"/>
      <c r="BD725" s="603"/>
      <c r="BE725" s="603"/>
      <c r="BF725" s="603"/>
      <c r="BG725" s="603"/>
      <c r="BH725" s="603"/>
      <c r="BI725" s="603"/>
      <c r="BJ725" s="603"/>
      <c r="BK725" s="603"/>
      <c r="BL725" s="603"/>
      <c r="BM725" s="603"/>
      <c r="BN725" s="603"/>
      <c r="BO725" s="603"/>
      <c r="BP725" s="603"/>
      <c r="BQ725" s="603"/>
      <c r="BR725" s="603"/>
      <c r="BS725" s="603"/>
      <c r="BT725" s="603"/>
      <c r="BU725" s="603"/>
      <c r="BV725" s="603"/>
      <c r="BW725" s="603"/>
      <c r="BX725" s="603"/>
      <c r="BY725" s="603"/>
      <c r="BZ725" s="603"/>
      <c r="CA725" s="603"/>
      <c r="CB725" s="603"/>
      <c r="CC725" s="603"/>
      <c r="CD725" s="603"/>
      <c r="CE725" s="603"/>
      <c r="CF725" s="603"/>
      <c r="CG725" s="603"/>
      <c r="CH725" s="603"/>
      <c r="CI725" s="603"/>
      <c r="CJ725" s="603"/>
      <c r="CK725" s="603"/>
    </row>
    <row r="726" spans="1:89" ht="14.25">
      <c r="A726" s="656" t="str">
        <f t="shared" si="133"/>
        <v>26_1_050623_H_p_xy.se</v>
      </c>
      <c r="B726" s="718" t="s">
        <v>6176</v>
      </c>
      <c r="C726" s="718" t="s">
        <v>6177</v>
      </c>
      <c r="D726" s="719">
        <v>26</v>
      </c>
      <c r="E726" s="719">
        <v>1</v>
      </c>
      <c r="F726" s="719" t="s">
        <v>6443</v>
      </c>
      <c r="G726" s="719" t="s">
        <v>6562</v>
      </c>
      <c r="H726" s="719">
        <v>2023</v>
      </c>
      <c r="I726" s="718" t="s">
        <v>6326</v>
      </c>
      <c r="J726" s="718" t="s">
        <v>6017</v>
      </c>
      <c r="K726" s="718"/>
      <c r="L726" s="718" t="s">
        <v>5723</v>
      </c>
      <c r="M726" s="718" t="s">
        <v>2422</v>
      </c>
      <c r="N726" s="661">
        <f t="shared" si="137"/>
        <v>63</v>
      </c>
      <c r="O726" s="603"/>
      <c r="P726" s="667" t="s">
        <v>529</v>
      </c>
      <c r="Q726" s="596" t="s">
        <v>530</v>
      </c>
      <c r="R726" s="596" t="s">
        <v>2422</v>
      </c>
      <c r="S726" s="596">
        <v>3</v>
      </c>
      <c r="T726" s="596">
        <v>0</v>
      </c>
      <c r="U726" s="596">
        <v>3</v>
      </c>
      <c r="V726" s="596">
        <v>0</v>
      </c>
      <c r="W726" s="603"/>
      <c r="X726" s="668" t="s">
        <v>6610</v>
      </c>
      <c r="Y726" s="376" t="s">
        <v>78</v>
      </c>
      <c r="Z726" s="596" t="s">
        <v>6636</v>
      </c>
      <c r="AA726" s="766"/>
      <c r="AB726" s="727" t="str">
        <f t="shared" si="134"/>
        <v>Unique</v>
      </c>
      <c r="AC726" s="603"/>
      <c r="AD726" s="603"/>
      <c r="AE726" s="603"/>
      <c r="AF726" s="603"/>
      <c r="AG726" s="603"/>
      <c r="AH726" s="603"/>
      <c r="AI726" s="603"/>
      <c r="AJ726" s="603"/>
      <c r="AK726" s="603"/>
      <c r="AL726" s="603"/>
      <c r="AM726" s="603"/>
      <c r="AN726" s="603"/>
      <c r="AO726" s="603"/>
      <c r="AP726" s="603"/>
      <c r="AQ726" s="603"/>
      <c r="AR726" s="603"/>
      <c r="AS726" s="603"/>
      <c r="AT726" s="603"/>
      <c r="AU726" s="603"/>
      <c r="AV726" s="603"/>
      <c r="AW726" s="603"/>
      <c r="AX726" s="603"/>
      <c r="AY726" s="603"/>
      <c r="AZ726" s="603"/>
      <c r="BA726" s="603"/>
      <c r="BB726" s="603"/>
      <c r="BC726" s="603"/>
      <c r="BD726" s="603"/>
      <c r="BE726" s="603"/>
      <c r="BF726" s="603"/>
      <c r="BG726" s="603"/>
      <c r="BH726" s="603"/>
      <c r="BI726" s="603"/>
      <c r="BJ726" s="603"/>
      <c r="BK726" s="603"/>
      <c r="BL726" s="603"/>
      <c r="BM726" s="603"/>
      <c r="BN726" s="603"/>
      <c r="BO726" s="603"/>
      <c r="BP726" s="603"/>
      <c r="BQ726" s="603"/>
      <c r="BR726" s="603"/>
      <c r="BS726" s="603"/>
      <c r="BT726" s="603"/>
      <c r="BU726" s="603"/>
      <c r="BV726" s="603"/>
      <c r="BW726" s="603"/>
      <c r="BX726" s="603"/>
      <c r="BY726" s="603"/>
      <c r="BZ726" s="603"/>
      <c r="CA726" s="603"/>
      <c r="CB726" s="603"/>
      <c r="CC726" s="603"/>
      <c r="CD726" s="603"/>
      <c r="CE726" s="603"/>
      <c r="CF726" s="603"/>
      <c r="CG726" s="603"/>
      <c r="CH726" s="603"/>
      <c r="CI726" s="603"/>
      <c r="CJ726" s="603"/>
      <c r="CK726" s="603"/>
    </row>
    <row r="727" spans="1:89" ht="14.25">
      <c r="A727" s="656" t="str">
        <f t="shared" si="133"/>
        <v>11_1_050623_HU_p_sp.</v>
      </c>
      <c r="B727" s="754" t="s">
        <v>6591</v>
      </c>
      <c r="C727" s="754" t="s">
        <v>6592</v>
      </c>
      <c r="D727" s="755">
        <v>11</v>
      </c>
      <c r="E727" s="755">
        <v>1</v>
      </c>
      <c r="F727" s="755" t="s">
        <v>6443</v>
      </c>
      <c r="G727" s="755" t="s">
        <v>6562</v>
      </c>
      <c r="H727" s="755">
        <v>2023</v>
      </c>
      <c r="I727" s="754" t="s">
        <v>5729</v>
      </c>
      <c r="J727" s="754" t="s">
        <v>6593</v>
      </c>
      <c r="K727" s="754" t="s">
        <v>6594</v>
      </c>
      <c r="L727" s="754" t="s">
        <v>5723</v>
      </c>
      <c r="M727" s="754" t="s">
        <v>2422</v>
      </c>
      <c r="N727" s="661">
        <f t="shared" ref="N727:N730" si="138">50+50+23</f>
        <v>123</v>
      </c>
      <c r="O727" s="603"/>
      <c r="P727" s="356" t="s">
        <v>1163</v>
      </c>
      <c r="Q727" s="376" t="s">
        <v>1164</v>
      </c>
      <c r="R727" s="596" t="s">
        <v>2422</v>
      </c>
      <c r="S727" s="596">
        <v>1</v>
      </c>
      <c r="T727" s="596">
        <v>0</v>
      </c>
      <c r="U727" s="596">
        <v>1</v>
      </c>
      <c r="V727" s="596">
        <v>0</v>
      </c>
      <c r="W727" s="603"/>
      <c r="X727" s="668" t="s">
        <v>6610</v>
      </c>
      <c r="Y727" s="376" t="s">
        <v>78</v>
      </c>
      <c r="Z727" s="596" t="s">
        <v>6637</v>
      </c>
      <c r="AA727" s="766"/>
      <c r="AB727" s="727" t="str">
        <f t="shared" si="134"/>
        <v>Unique</v>
      </c>
      <c r="AC727" s="603"/>
      <c r="AD727" s="603"/>
      <c r="AE727" s="603"/>
      <c r="AF727" s="603"/>
      <c r="AG727" s="603"/>
      <c r="AH727" s="603"/>
      <c r="AI727" s="603"/>
      <c r="AJ727" s="603"/>
      <c r="AK727" s="603"/>
      <c r="AL727" s="603"/>
      <c r="AM727" s="603"/>
      <c r="AN727" s="603"/>
      <c r="AO727" s="603"/>
      <c r="AP727" s="603"/>
      <c r="AQ727" s="603"/>
      <c r="AR727" s="603"/>
      <c r="AS727" s="603"/>
      <c r="AT727" s="603"/>
      <c r="AU727" s="603"/>
      <c r="AV727" s="603"/>
      <c r="AW727" s="603"/>
      <c r="AX727" s="603"/>
      <c r="AY727" s="603"/>
      <c r="AZ727" s="603"/>
      <c r="BA727" s="603"/>
      <c r="BB727" s="603"/>
      <c r="BC727" s="603"/>
      <c r="BD727" s="603"/>
      <c r="BE727" s="603"/>
      <c r="BF727" s="603"/>
      <c r="BG727" s="603"/>
      <c r="BH727" s="603"/>
      <c r="BI727" s="603"/>
      <c r="BJ727" s="603"/>
      <c r="BK727" s="603"/>
      <c r="BL727" s="603"/>
      <c r="BM727" s="603"/>
      <c r="BN727" s="603"/>
      <c r="BO727" s="603"/>
      <c r="BP727" s="603"/>
      <c r="BQ727" s="603"/>
      <c r="BR727" s="603"/>
      <c r="BS727" s="603"/>
      <c r="BT727" s="603"/>
      <c r="BU727" s="603"/>
      <c r="BV727" s="603"/>
      <c r="BW727" s="603"/>
      <c r="BX727" s="603"/>
      <c r="BY727" s="603"/>
      <c r="BZ727" s="603"/>
      <c r="CA727" s="603"/>
      <c r="CB727" s="603"/>
      <c r="CC727" s="603"/>
      <c r="CD727" s="603"/>
      <c r="CE727" s="603"/>
      <c r="CF727" s="603"/>
      <c r="CG727" s="603"/>
      <c r="CH727" s="603"/>
      <c r="CI727" s="603"/>
      <c r="CJ727" s="603"/>
      <c r="CK727" s="603"/>
    </row>
    <row r="728" spans="1:89" ht="14.25">
      <c r="A728" s="656" t="str">
        <f t="shared" si="133"/>
        <v>11_1_050623_HU_p_ep.ba</v>
      </c>
      <c r="B728" s="754" t="s">
        <v>6591</v>
      </c>
      <c r="C728" s="754" t="s">
        <v>6592</v>
      </c>
      <c r="D728" s="755">
        <v>11</v>
      </c>
      <c r="E728" s="755">
        <v>1</v>
      </c>
      <c r="F728" s="755" t="s">
        <v>6443</v>
      </c>
      <c r="G728" s="755" t="s">
        <v>6562</v>
      </c>
      <c r="H728" s="755">
        <v>2023</v>
      </c>
      <c r="I728" s="754" t="s">
        <v>5729</v>
      </c>
      <c r="J728" s="754" t="s">
        <v>6593</v>
      </c>
      <c r="K728" s="754" t="s">
        <v>6594</v>
      </c>
      <c r="L728" s="754" t="s">
        <v>5723</v>
      </c>
      <c r="M728" s="754" t="s">
        <v>2422</v>
      </c>
      <c r="N728" s="661">
        <f t="shared" si="138"/>
        <v>123</v>
      </c>
      <c r="O728" s="603"/>
      <c r="P728" s="356" t="s">
        <v>84</v>
      </c>
      <c r="Q728" s="376" t="s">
        <v>85</v>
      </c>
      <c r="R728" s="596" t="s">
        <v>2422</v>
      </c>
      <c r="S728" s="596">
        <v>48</v>
      </c>
      <c r="T728" s="596">
        <f>1+1+1+1+1</f>
        <v>5</v>
      </c>
      <c r="U728" s="596">
        <f>9+5+4+4+4+5+5+4+3</f>
        <v>43</v>
      </c>
      <c r="V728" s="596">
        <v>0</v>
      </c>
      <c r="W728" s="603"/>
      <c r="X728" s="668" t="s">
        <v>6610</v>
      </c>
      <c r="Y728" s="376" t="s">
        <v>78</v>
      </c>
      <c r="Z728" s="596" t="s">
        <v>6638</v>
      </c>
      <c r="AA728" s="766"/>
      <c r="AB728" s="727" t="str">
        <f t="shared" si="134"/>
        <v>Unique</v>
      </c>
      <c r="AC728" s="603"/>
      <c r="AD728" s="603"/>
      <c r="AE728" s="603"/>
      <c r="AF728" s="603"/>
      <c r="AG728" s="603"/>
      <c r="AH728" s="603"/>
      <c r="AI728" s="603"/>
      <c r="AJ728" s="603"/>
      <c r="AK728" s="603"/>
      <c r="AL728" s="603"/>
      <c r="AM728" s="603"/>
      <c r="AN728" s="603"/>
      <c r="AO728" s="603"/>
      <c r="AP728" s="603"/>
      <c r="AQ728" s="603"/>
      <c r="AR728" s="603"/>
      <c r="AS728" s="603"/>
      <c r="AT728" s="603"/>
      <c r="AU728" s="603"/>
      <c r="AV728" s="603"/>
      <c r="AW728" s="603"/>
      <c r="AX728" s="603"/>
      <c r="AY728" s="603"/>
      <c r="AZ728" s="603"/>
      <c r="BA728" s="603"/>
      <c r="BB728" s="603"/>
      <c r="BC728" s="603"/>
      <c r="BD728" s="603"/>
      <c r="BE728" s="603"/>
      <c r="BF728" s="603"/>
      <c r="BG728" s="603"/>
      <c r="BH728" s="603"/>
      <c r="BI728" s="603"/>
      <c r="BJ728" s="603"/>
      <c r="BK728" s="603"/>
      <c r="BL728" s="603"/>
      <c r="BM728" s="603"/>
      <c r="BN728" s="603"/>
      <c r="BO728" s="603"/>
      <c r="BP728" s="603"/>
      <c r="BQ728" s="603"/>
      <c r="BR728" s="603"/>
      <c r="BS728" s="603"/>
      <c r="BT728" s="603"/>
      <c r="BU728" s="603"/>
      <c r="BV728" s="603"/>
      <c r="BW728" s="603"/>
      <c r="BX728" s="603"/>
      <c r="BY728" s="603"/>
      <c r="BZ728" s="603"/>
      <c r="CA728" s="603"/>
      <c r="CB728" s="603"/>
      <c r="CC728" s="603"/>
      <c r="CD728" s="603"/>
      <c r="CE728" s="603"/>
      <c r="CF728" s="603"/>
      <c r="CG728" s="603"/>
      <c r="CH728" s="603"/>
      <c r="CI728" s="603"/>
      <c r="CJ728" s="603"/>
      <c r="CK728" s="603"/>
    </row>
    <row r="729" spans="1:89" ht="14.25">
      <c r="A729" s="656" t="str">
        <f t="shared" si="133"/>
        <v>11_1_050623_HU_p_ep.el</v>
      </c>
      <c r="B729" s="754" t="s">
        <v>6591</v>
      </c>
      <c r="C729" s="754" t="s">
        <v>6592</v>
      </c>
      <c r="D729" s="755">
        <v>11</v>
      </c>
      <c r="E729" s="755">
        <v>1</v>
      </c>
      <c r="F729" s="755" t="s">
        <v>6443</v>
      </c>
      <c r="G729" s="755" t="s">
        <v>6562</v>
      </c>
      <c r="H729" s="755">
        <v>2023</v>
      </c>
      <c r="I729" s="754" t="s">
        <v>5729</v>
      </c>
      <c r="J729" s="754" t="s">
        <v>6593</v>
      </c>
      <c r="K729" s="754" t="s">
        <v>6594</v>
      </c>
      <c r="L729" s="754" t="s">
        <v>5723</v>
      </c>
      <c r="M729" s="754" t="s">
        <v>2422</v>
      </c>
      <c r="N729" s="661">
        <f t="shared" si="138"/>
        <v>123</v>
      </c>
      <c r="O729" s="603"/>
      <c r="P729" s="667" t="s">
        <v>2312</v>
      </c>
      <c r="Q729" s="596" t="s">
        <v>2313</v>
      </c>
      <c r="R729" s="596" t="s">
        <v>2422</v>
      </c>
      <c r="S729" s="596">
        <v>8</v>
      </c>
      <c r="T729" s="596">
        <v>0</v>
      </c>
      <c r="U729" s="596">
        <v>8</v>
      </c>
      <c r="V729" s="596">
        <v>0</v>
      </c>
      <c r="W729" s="603"/>
      <c r="X729" s="668" t="s">
        <v>6610</v>
      </c>
      <c r="Y729" s="376" t="s">
        <v>78</v>
      </c>
      <c r="Z729" s="596" t="s">
        <v>6639</v>
      </c>
      <c r="AA729" s="766"/>
      <c r="AB729" s="727" t="str">
        <f t="shared" si="134"/>
        <v>Unique</v>
      </c>
      <c r="AC729" s="603"/>
      <c r="AD729" s="603"/>
      <c r="AE729" s="603"/>
      <c r="AF729" s="603"/>
      <c r="AG729" s="603"/>
      <c r="AH729" s="603"/>
      <c r="AI729" s="603"/>
      <c r="AJ729" s="603"/>
      <c r="AK729" s="603"/>
      <c r="AL729" s="603"/>
      <c r="AM729" s="603"/>
      <c r="AN729" s="603"/>
      <c r="AO729" s="603"/>
      <c r="AP729" s="603"/>
      <c r="AQ729" s="603"/>
      <c r="AR729" s="603"/>
      <c r="AS729" s="603"/>
      <c r="AT729" s="603"/>
      <c r="AU729" s="603"/>
      <c r="AV729" s="603"/>
      <c r="AW729" s="603"/>
      <c r="AX729" s="603"/>
      <c r="AY729" s="603"/>
      <c r="AZ729" s="603"/>
      <c r="BA729" s="603"/>
      <c r="BB729" s="603"/>
      <c r="BC729" s="603"/>
      <c r="BD729" s="603"/>
      <c r="BE729" s="603"/>
      <c r="BF729" s="603"/>
      <c r="BG729" s="603"/>
      <c r="BH729" s="603"/>
      <c r="BI729" s="603"/>
      <c r="BJ729" s="603"/>
      <c r="BK729" s="603"/>
      <c r="BL729" s="603"/>
      <c r="BM729" s="603"/>
      <c r="BN729" s="603"/>
      <c r="BO729" s="603"/>
      <c r="BP729" s="603"/>
      <c r="BQ729" s="603"/>
      <c r="BR729" s="603"/>
      <c r="BS729" s="603"/>
      <c r="BT729" s="603"/>
      <c r="BU729" s="603"/>
      <c r="BV729" s="603"/>
      <c r="BW729" s="603"/>
      <c r="BX729" s="603"/>
      <c r="BY729" s="603"/>
      <c r="BZ729" s="603"/>
      <c r="CA729" s="603"/>
      <c r="CB729" s="603"/>
      <c r="CC729" s="603"/>
      <c r="CD729" s="603"/>
      <c r="CE729" s="603"/>
      <c r="CF729" s="603"/>
      <c r="CG729" s="603"/>
      <c r="CH729" s="603"/>
      <c r="CI729" s="603"/>
      <c r="CJ729" s="603"/>
      <c r="CK729" s="603"/>
    </row>
    <row r="730" spans="1:89" ht="14.25">
      <c r="A730" s="656" t="str">
        <f t="shared" si="133"/>
        <v>11_1_050623_HU_p_xy.se</v>
      </c>
      <c r="B730" s="754" t="s">
        <v>6591</v>
      </c>
      <c r="C730" s="754" t="s">
        <v>6592</v>
      </c>
      <c r="D730" s="755">
        <v>11</v>
      </c>
      <c r="E730" s="755">
        <v>1</v>
      </c>
      <c r="F730" s="755" t="s">
        <v>6443</v>
      </c>
      <c r="G730" s="755" t="s">
        <v>6562</v>
      </c>
      <c r="H730" s="755">
        <v>2023</v>
      </c>
      <c r="I730" s="754" t="s">
        <v>5729</v>
      </c>
      <c r="J730" s="754" t="s">
        <v>6593</v>
      </c>
      <c r="K730" s="754" t="s">
        <v>6594</v>
      </c>
      <c r="L730" s="754" t="s">
        <v>5723</v>
      </c>
      <c r="M730" s="754" t="s">
        <v>2422</v>
      </c>
      <c r="N730" s="661">
        <f t="shared" si="138"/>
        <v>123</v>
      </c>
      <c r="O730" s="603"/>
      <c r="P730" s="667" t="s">
        <v>529</v>
      </c>
      <c r="Q730" s="596" t="s">
        <v>530</v>
      </c>
      <c r="R730" s="596" t="s">
        <v>2422</v>
      </c>
      <c r="S730" s="596">
        <v>3</v>
      </c>
      <c r="T730" s="596">
        <v>1</v>
      </c>
      <c r="U730" s="596">
        <v>2</v>
      </c>
      <c r="V730" s="596">
        <v>0</v>
      </c>
      <c r="W730" s="603"/>
      <c r="X730" s="668" t="s">
        <v>6610</v>
      </c>
      <c r="Y730" s="376" t="s">
        <v>78</v>
      </c>
      <c r="Z730" s="596" t="s">
        <v>6640</v>
      </c>
      <c r="AA730" s="766"/>
      <c r="AB730" s="727" t="str">
        <f t="shared" si="134"/>
        <v>Unique</v>
      </c>
      <c r="AC730" s="603"/>
      <c r="AD730" s="603"/>
      <c r="AE730" s="603"/>
      <c r="AF730" s="603"/>
      <c r="AG730" s="603"/>
      <c r="AH730" s="603"/>
      <c r="AI730" s="603"/>
      <c r="AJ730" s="603"/>
      <c r="AK730" s="603"/>
      <c r="AL730" s="603"/>
      <c r="AM730" s="603"/>
      <c r="AN730" s="603"/>
      <c r="AO730" s="603"/>
      <c r="AP730" s="603"/>
      <c r="AQ730" s="603"/>
      <c r="AR730" s="603"/>
      <c r="AS730" s="603"/>
      <c r="AT730" s="603"/>
      <c r="AU730" s="603"/>
      <c r="AV730" s="603"/>
      <c r="AW730" s="603"/>
      <c r="AX730" s="603"/>
      <c r="AY730" s="603"/>
      <c r="AZ730" s="603"/>
      <c r="BA730" s="603"/>
      <c r="BB730" s="603"/>
      <c r="BC730" s="603"/>
      <c r="BD730" s="603"/>
      <c r="BE730" s="603"/>
      <c r="BF730" s="603"/>
      <c r="BG730" s="603"/>
      <c r="BH730" s="603"/>
      <c r="BI730" s="603"/>
      <c r="BJ730" s="603"/>
      <c r="BK730" s="603"/>
      <c r="BL730" s="603"/>
      <c r="BM730" s="603"/>
      <c r="BN730" s="603"/>
      <c r="BO730" s="603"/>
      <c r="BP730" s="603"/>
      <c r="BQ730" s="603"/>
      <c r="BR730" s="603"/>
      <c r="BS730" s="603"/>
      <c r="BT730" s="603"/>
      <c r="BU730" s="603"/>
      <c r="BV730" s="603"/>
      <c r="BW730" s="603"/>
      <c r="BX730" s="603"/>
      <c r="BY730" s="603"/>
      <c r="BZ730" s="603"/>
      <c r="CA730" s="603"/>
      <c r="CB730" s="603"/>
      <c r="CC730" s="603"/>
      <c r="CD730" s="603"/>
      <c r="CE730" s="603"/>
      <c r="CF730" s="603"/>
      <c r="CG730" s="603"/>
      <c r="CH730" s="603"/>
      <c r="CI730" s="603"/>
      <c r="CJ730" s="603"/>
      <c r="CK730" s="603"/>
    </row>
    <row r="731" spans="1:89" ht="14.25">
      <c r="A731" s="656" t="str">
        <f t="shared" si="133"/>
        <v>33_1_120721_S.A_p__ep.ba</v>
      </c>
      <c r="B731" s="723" t="s">
        <v>6238</v>
      </c>
      <c r="C731" s="723" t="s">
        <v>6239</v>
      </c>
      <c r="D731" s="724">
        <v>33</v>
      </c>
      <c r="E731" s="724">
        <v>1</v>
      </c>
      <c r="F731" s="724" t="s">
        <v>5719</v>
      </c>
      <c r="G731" s="724" t="s">
        <v>5720</v>
      </c>
      <c r="H731" s="724">
        <v>2021</v>
      </c>
      <c r="I731" s="723" t="s">
        <v>6199</v>
      </c>
      <c r="J731" s="723" t="s">
        <v>6641</v>
      </c>
      <c r="K731" s="723"/>
      <c r="L731" s="723" t="s">
        <v>5723</v>
      </c>
      <c r="M731" s="723" t="s">
        <v>2422</v>
      </c>
      <c r="N731" s="661">
        <f t="shared" ref="N731:N733" si="139">46</f>
        <v>46</v>
      </c>
      <c r="O731" s="603"/>
      <c r="P731" s="356" t="s">
        <v>84</v>
      </c>
      <c r="Q731" s="376" t="s">
        <v>85</v>
      </c>
      <c r="R731" s="596" t="s">
        <v>2422</v>
      </c>
      <c r="S731" s="596">
        <v>2</v>
      </c>
      <c r="T731" s="596">
        <v>0</v>
      </c>
      <c r="U731" s="596">
        <v>2</v>
      </c>
      <c r="V731" s="596">
        <v>0</v>
      </c>
      <c r="W731" s="603"/>
      <c r="X731" s="668" t="s">
        <v>6610</v>
      </c>
      <c r="Y731" s="376" t="s">
        <v>78</v>
      </c>
      <c r="Z731" s="596" t="s">
        <v>6642</v>
      </c>
      <c r="AA731" s="766"/>
      <c r="AB731" s="727" t="str">
        <f t="shared" si="134"/>
        <v>Unique</v>
      </c>
      <c r="AC731" s="603"/>
      <c r="AD731" s="603"/>
      <c r="AE731" s="603"/>
      <c r="AF731" s="603"/>
      <c r="AG731" s="603"/>
      <c r="AH731" s="603"/>
      <c r="AI731" s="603"/>
      <c r="AJ731" s="603"/>
      <c r="AK731" s="603"/>
      <c r="AL731" s="603"/>
      <c r="AM731" s="603"/>
      <c r="AN731" s="603"/>
      <c r="AO731" s="603"/>
      <c r="AP731" s="603"/>
      <c r="AQ731" s="603"/>
      <c r="AR731" s="603"/>
      <c r="AS731" s="603"/>
      <c r="AT731" s="603"/>
      <c r="AU731" s="603"/>
      <c r="AV731" s="603"/>
      <c r="AW731" s="603"/>
      <c r="AX731" s="603"/>
      <c r="AY731" s="603"/>
      <c r="AZ731" s="603"/>
      <c r="BA731" s="603"/>
      <c r="BB731" s="603"/>
      <c r="BC731" s="603"/>
      <c r="BD731" s="603"/>
      <c r="BE731" s="603"/>
      <c r="BF731" s="603"/>
      <c r="BG731" s="603"/>
      <c r="BH731" s="603"/>
      <c r="BI731" s="603"/>
      <c r="BJ731" s="603"/>
      <c r="BK731" s="603"/>
      <c r="BL731" s="603"/>
      <c r="BM731" s="603"/>
      <c r="BN731" s="603"/>
      <c r="BO731" s="603"/>
      <c r="BP731" s="603"/>
      <c r="BQ731" s="603"/>
      <c r="BR731" s="603"/>
      <c r="BS731" s="603"/>
      <c r="BT731" s="603"/>
      <c r="BU731" s="603"/>
      <c r="BV731" s="603"/>
      <c r="BW731" s="603"/>
      <c r="BX731" s="603"/>
      <c r="BY731" s="603"/>
      <c r="BZ731" s="603"/>
      <c r="CA731" s="603"/>
      <c r="CB731" s="603"/>
      <c r="CC731" s="603"/>
      <c r="CD731" s="603"/>
      <c r="CE731" s="603"/>
      <c r="CF731" s="603"/>
      <c r="CG731" s="603"/>
      <c r="CH731" s="603"/>
      <c r="CI731" s="603"/>
      <c r="CJ731" s="603"/>
      <c r="CK731" s="603"/>
    </row>
    <row r="732" spans="1:89" ht="14.25">
      <c r="A732" s="656" t="str">
        <f t="shared" si="133"/>
        <v>33_1_120721_S.A_p__sp.</v>
      </c>
      <c r="B732" s="723" t="s">
        <v>6238</v>
      </c>
      <c r="C732" s="723" t="s">
        <v>6239</v>
      </c>
      <c r="D732" s="724">
        <v>33</v>
      </c>
      <c r="E732" s="724">
        <v>1</v>
      </c>
      <c r="F732" s="724" t="s">
        <v>5719</v>
      </c>
      <c r="G732" s="724" t="s">
        <v>5720</v>
      </c>
      <c r="H732" s="724">
        <v>2021</v>
      </c>
      <c r="I732" s="723" t="s">
        <v>6199</v>
      </c>
      <c r="J732" s="723" t="s">
        <v>6641</v>
      </c>
      <c r="K732" s="723"/>
      <c r="L732" s="723" t="s">
        <v>5723</v>
      </c>
      <c r="M732" s="723" t="s">
        <v>2422</v>
      </c>
      <c r="N732" s="661">
        <f t="shared" si="139"/>
        <v>46</v>
      </c>
      <c r="O732" s="603"/>
      <c r="P732" s="356" t="s">
        <v>1163</v>
      </c>
      <c r="Q732" s="376" t="s">
        <v>1164</v>
      </c>
      <c r="R732" s="596" t="s">
        <v>2422</v>
      </c>
      <c r="S732" s="596">
        <v>12</v>
      </c>
      <c r="T732" s="596">
        <v>0</v>
      </c>
      <c r="U732" s="596">
        <v>12</v>
      </c>
      <c r="V732" s="596">
        <v>0</v>
      </c>
      <c r="W732" s="603"/>
      <c r="X732" s="668" t="s">
        <v>6610</v>
      </c>
      <c r="Y732" s="376" t="s">
        <v>78</v>
      </c>
      <c r="Z732" s="596" t="s">
        <v>6643</v>
      </c>
      <c r="AA732" s="766"/>
      <c r="AB732" s="727" t="str">
        <f t="shared" si="134"/>
        <v>Unique</v>
      </c>
      <c r="AC732" s="603"/>
      <c r="AD732" s="603"/>
      <c r="AE732" s="603"/>
      <c r="AF732" s="603"/>
      <c r="AG732" s="603"/>
      <c r="AH732" s="603"/>
      <c r="AI732" s="603"/>
      <c r="AJ732" s="603"/>
      <c r="AK732" s="603"/>
      <c r="AL732" s="603"/>
      <c r="AM732" s="603"/>
      <c r="AN732" s="603"/>
      <c r="AO732" s="603"/>
      <c r="AP732" s="603"/>
      <c r="AQ732" s="603"/>
      <c r="AR732" s="603"/>
      <c r="AS732" s="603"/>
      <c r="AT732" s="603"/>
      <c r="AU732" s="603"/>
      <c r="AV732" s="603"/>
      <c r="AW732" s="603"/>
      <c r="AX732" s="603"/>
      <c r="AY732" s="603"/>
      <c r="AZ732" s="603"/>
      <c r="BA732" s="603"/>
      <c r="BB732" s="603"/>
      <c r="BC732" s="603"/>
      <c r="BD732" s="603"/>
      <c r="BE732" s="603"/>
      <c r="BF732" s="603"/>
      <c r="BG732" s="603"/>
      <c r="BH732" s="603"/>
      <c r="BI732" s="603"/>
      <c r="BJ732" s="603"/>
      <c r="BK732" s="603"/>
      <c r="BL732" s="603"/>
      <c r="BM732" s="603"/>
      <c r="BN732" s="603"/>
      <c r="BO732" s="603"/>
      <c r="BP732" s="603"/>
      <c r="BQ732" s="603"/>
      <c r="BR732" s="603"/>
      <c r="BS732" s="603"/>
      <c r="BT732" s="603"/>
      <c r="BU732" s="603"/>
      <c r="BV732" s="603"/>
      <c r="BW732" s="603"/>
      <c r="BX732" s="603"/>
      <c r="BY732" s="603"/>
      <c r="BZ732" s="603"/>
      <c r="CA732" s="603"/>
      <c r="CB732" s="603"/>
      <c r="CC732" s="603"/>
      <c r="CD732" s="603"/>
      <c r="CE732" s="603"/>
      <c r="CF732" s="603"/>
      <c r="CG732" s="603"/>
      <c r="CH732" s="603"/>
      <c r="CI732" s="603"/>
      <c r="CJ732" s="603"/>
      <c r="CK732" s="603"/>
    </row>
    <row r="733" spans="1:89" ht="14.25">
      <c r="A733" s="656" t="str">
        <f t="shared" si="133"/>
        <v>33_1_120721_S.A_p__sp.sc</v>
      </c>
      <c r="B733" s="723" t="s">
        <v>6238</v>
      </c>
      <c r="C733" s="723" t="s">
        <v>6239</v>
      </c>
      <c r="D733" s="724">
        <v>33</v>
      </c>
      <c r="E733" s="724">
        <v>1</v>
      </c>
      <c r="F733" s="724" t="s">
        <v>5719</v>
      </c>
      <c r="G733" s="724" t="s">
        <v>5720</v>
      </c>
      <c r="H733" s="724">
        <v>2021</v>
      </c>
      <c r="I733" s="723" t="s">
        <v>6199</v>
      </c>
      <c r="J733" s="723" t="s">
        <v>6641</v>
      </c>
      <c r="K733" s="723"/>
      <c r="L733" s="723" t="s">
        <v>5723</v>
      </c>
      <c r="M733" s="723" t="s">
        <v>2422</v>
      </c>
      <c r="N733" s="661">
        <f t="shared" si="139"/>
        <v>46</v>
      </c>
      <c r="O733" s="603"/>
      <c r="P733" s="667" t="s">
        <v>509</v>
      </c>
      <c r="Q733" s="596" t="s">
        <v>510</v>
      </c>
      <c r="R733" s="596" t="s">
        <v>2422</v>
      </c>
      <c r="S733" s="596">
        <v>19</v>
      </c>
      <c r="T733" s="596">
        <v>19</v>
      </c>
      <c r="U733" s="596">
        <v>0</v>
      </c>
      <c r="V733" s="596">
        <v>0</v>
      </c>
      <c r="W733" s="603"/>
      <c r="X733" s="668" t="s">
        <v>6610</v>
      </c>
      <c r="Y733" s="376" t="s">
        <v>78</v>
      </c>
      <c r="Z733" s="596" t="s">
        <v>6644</v>
      </c>
      <c r="AA733" s="766"/>
      <c r="AB733" s="727" t="str">
        <f t="shared" si="134"/>
        <v>Unique</v>
      </c>
      <c r="AC733" s="603"/>
      <c r="AD733" s="603"/>
      <c r="AE733" s="603"/>
      <c r="AF733" s="603"/>
      <c r="AG733" s="603"/>
      <c r="AH733" s="603"/>
      <c r="AI733" s="603"/>
      <c r="AJ733" s="603"/>
      <c r="AK733" s="603"/>
      <c r="AL733" s="603"/>
      <c r="AM733" s="603"/>
      <c r="AN733" s="603"/>
      <c r="AO733" s="603"/>
      <c r="AP733" s="603"/>
      <c r="AQ733" s="603"/>
      <c r="AR733" s="603"/>
      <c r="AS733" s="603"/>
      <c r="AT733" s="603"/>
      <c r="AU733" s="603"/>
      <c r="AV733" s="603"/>
      <c r="AW733" s="603"/>
      <c r="AX733" s="603"/>
      <c r="AY733" s="603"/>
      <c r="AZ733" s="603"/>
      <c r="BA733" s="603"/>
      <c r="BB733" s="603"/>
      <c r="BC733" s="603"/>
      <c r="BD733" s="603"/>
      <c r="BE733" s="603"/>
      <c r="BF733" s="603"/>
      <c r="BG733" s="603"/>
      <c r="BH733" s="603"/>
      <c r="BI733" s="603"/>
      <c r="BJ733" s="603"/>
      <c r="BK733" s="603"/>
      <c r="BL733" s="603"/>
      <c r="BM733" s="603"/>
      <c r="BN733" s="603"/>
      <c r="BO733" s="603"/>
      <c r="BP733" s="603"/>
      <c r="BQ733" s="603"/>
      <c r="BR733" s="603"/>
      <c r="BS733" s="603"/>
      <c r="BT733" s="603"/>
      <c r="BU733" s="603"/>
      <c r="BV733" s="603"/>
      <c r="BW733" s="603"/>
      <c r="BX733" s="603"/>
      <c r="BY733" s="603"/>
      <c r="BZ733" s="603"/>
      <c r="CA733" s="603"/>
      <c r="CB733" s="603"/>
      <c r="CC733" s="603"/>
      <c r="CD733" s="603"/>
      <c r="CE733" s="603"/>
      <c r="CF733" s="603"/>
      <c r="CG733" s="603"/>
      <c r="CH733" s="603"/>
      <c r="CI733" s="603"/>
      <c r="CJ733" s="603"/>
      <c r="CK733" s="603"/>
    </row>
    <row r="734" spans="1:89" ht="14.25">
      <c r="A734" s="656" t="str">
        <f t="shared" si="133"/>
        <v>29_1_120721_G_p_ep.ba</v>
      </c>
      <c r="B734" s="695" t="s">
        <v>5789</v>
      </c>
      <c r="C734" s="695" t="s">
        <v>5790</v>
      </c>
      <c r="D734" s="694">
        <v>29</v>
      </c>
      <c r="E734" s="694">
        <v>1</v>
      </c>
      <c r="F734" s="694" t="s">
        <v>5719</v>
      </c>
      <c r="G734" s="694" t="s">
        <v>5720</v>
      </c>
      <c r="H734" s="694">
        <v>2021</v>
      </c>
      <c r="I734" s="695" t="s">
        <v>5729</v>
      </c>
      <c r="J734" s="695" t="str">
        <f t="shared" ref="J734:J736" si="140">K734&amp;"_p"</f>
        <v>G_p</v>
      </c>
      <c r="K734" s="693" t="s">
        <v>5791</v>
      </c>
      <c r="L734" s="695" t="s">
        <v>5723</v>
      </c>
      <c r="M734" s="695" t="s">
        <v>2422</v>
      </c>
      <c r="N734" s="661">
        <v>67</v>
      </c>
      <c r="O734" s="603"/>
      <c r="P734" s="356" t="s">
        <v>84</v>
      </c>
      <c r="Q734" s="376" t="s">
        <v>85</v>
      </c>
      <c r="R734" s="596" t="s">
        <v>2422</v>
      </c>
      <c r="S734" s="596">
        <v>1</v>
      </c>
      <c r="T734" s="596">
        <v>0</v>
      </c>
      <c r="U734" s="596">
        <v>1</v>
      </c>
      <c r="V734" s="596">
        <v>0</v>
      </c>
      <c r="W734" s="603"/>
      <c r="X734" s="668" t="s">
        <v>6610</v>
      </c>
      <c r="Y734" s="376" t="s">
        <v>78</v>
      </c>
      <c r="Z734" s="596" t="s">
        <v>6645</v>
      </c>
      <c r="AA734" s="766"/>
      <c r="AB734" s="727" t="str">
        <f t="shared" si="134"/>
        <v>Unique</v>
      </c>
      <c r="AC734" s="603"/>
      <c r="AD734" s="603"/>
      <c r="AE734" s="603"/>
      <c r="AF734" s="603"/>
      <c r="AG734" s="603"/>
      <c r="AH734" s="603"/>
      <c r="AI734" s="603"/>
      <c r="AJ734" s="603"/>
      <c r="AK734" s="603"/>
      <c r="AL734" s="603"/>
      <c r="AM734" s="603"/>
      <c r="AN734" s="603"/>
      <c r="AO734" s="603"/>
      <c r="AP734" s="603"/>
      <c r="AQ734" s="603"/>
      <c r="AR734" s="603"/>
      <c r="AS734" s="603"/>
      <c r="AT734" s="603"/>
      <c r="AU734" s="603"/>
      <c r="AV734" s="603"/>
      <c r="AW734" s="603"/>
      <c r="AX734" s="603"/>
      <c r="AY734" s="603"/>
      <c r="AZ734" s="603"/>
      <c r="BA734" s="603"/>
      <c r="BB734" s="603"/>
      <c r="BC734" s="603"/>
      <c r="BD734" s="603"/>
      <c r="BE734" s="603"/>
      <c r="BF734" s="603"/>
      <c r="BG734" s="603"/>
      <c r="BH734" s="603"/>
      <c r="BI734" s="603"/>
      <c r="BJ734" s="603"/>
      <c r="BK734" s="603"/>
      <c r="BL734" s="603"/>
      <c r="BM734" s="603"/>
      <c r="BN734" s="603"/>
      <c r="BO734" s="603"/>
      <c r="BP734" s="603"/>
      <c r="BQ734" s="603"/>
      <c r="BR734" s="603"/>
      <c r="BS734" s="603"/>
      <c r="BT734" s="603"/>
      <c r="BU734" s="603"/>
      <c r="BV734" s="603"/>
      <c r="BW734" s="603"/>
      <c r="BX734" s="603"/>
      <c r="BY734" s="603"/>
      <c r="BZ734" s="603"/>
      <c r="CA734" s="603"/>
      <c r="CB734" s="603"/>
      <c r="CC734" s="603"/>
      <c r="CD734" s="603"/>
      <c r="CE734" s="603"/>
      <c r="CF734" s="603"/>
      <c r="CG734" s="603"/>
      <c r="CH734" s="603"/>
      <c r="CI734" s="603"/>
      <c r="CJ734" s="603"/>
      <c r="CK734" s="603"/>
    </row>
    <row r="735" spans="1:89" ht="14.25">
      <c r="A735" s="656" t="str">
        <f t="shared" si="133"/>
        <v>29_1_120721_G_p_sp.</v>
      </c>
      <c r="B735" s="695" t="s">
        <v>5789</v>
      </c>
      <c r="C735" s="695" t="s">
        <v>5790</v>
      </c>
      <c r="D735" s="694">
        <v>29</v>
      </c>
      <c r="E735" s="694">
        <v>1</v>
      </c>
      <c r="F735" s="694" t="s">
        <v>5719</v>
      </c>
      <c r="G735" s="694" t="s">
        <v>5720</v>
      </c>
      <c r="H735" s="694">
        <v>2021</v>
      </c>
      <c r="I735" s="695" t="s">
        <v>5729</v>
      </c>
      <c r="J735" s="695" t="str">
        <f t="shared" si="140"/>
        <v>G_p</v>
      </c>
      <c r="K735" s="693" t="s">
        <v>5791</v>
      </c>
      <c r="L735" s="695" t="s">
        <v>5723</v>
      </c>
      <c r="M735" s="695" t="s">
        <v>2422</v>
      </c>
      <c r="N735" s="661">
        <v>67</v>
      </c>
      <c r="O735" s="603"/>
      <c r="P735" s="356" t="s">
        <v>1163</v>
      </c>
      <c r="Q735" s="376" t="s">
        <v>1164</v>
      </c>
      <c r="R735" s="596" t="s">
        <v>2422</v>
      </c>
      <c r="S735" s="596">
        <v>27</v>
      </c>
      <c r="T735" s="596">
        <v>0</v>
      </c>
      <c r="U735" s="596">
        <v>27</v>
      </c>
      <c r="V735" s="596">
        <v>0</v>
      </c>
      <c r="W735" s="603"/>
      <c r="X735" s="668" t="s">
        <v>6610</v>
      </c>
      <c r="Y735" s="376" t="s">
        <v>78</v>
      </c>
      <c r="Z735" s="596" t="s">
        <v>6646</v>
      </c>
      <c r="AA735" s="766"/>
      <c r="AB735" s="727" t="str">
        <f t="shared" si="134"/>
        <v>Unique</v>
      </c>
      <c r="AC735" s="603"/>
      <c r="AD735" s="603"/>
      <c r="AE735" s="603"/>
      <c r="AF735" s="603"/>
      <c r="AG735" s="603"/>
      <c r="AH735" s="603"/>
      <c r="AI735" s="603"/>
      <c r="AJ735" s="603"/>
      <c r="AK735" s="603"/>
      <c r="AL735" s="603"/>
      <c r="AM735" s="603"/>
      <c r="AN735" s="603"/>
      <c r="AO735" s="603"/>
      <c r="AP735" s="603"/>
      <c r="AQ735" s="603"/>
      <c r="AR735" s="603"/>
      <c r="AS735" s="603"/>
      <c r="AT735" s="603"/>
      <c r="AU735" s="603"/>
      <c r="AV735" s="603"/>
      <c r="AW735" s="603"/>
      <c r="AX735" s="603"/>
      <c r="AY735" s="603"/>
      <c r="AZ735" s="603"/>
      <c r="BA735" s="603"/>
      <c r="BB735" s="603"/>
      <c r="BC735" s="603"/>
      <c r="BD735" s="603"/>
      <c r="BE735" s="603"/>
      <c r="BF735" s="603"/>
      <c r="BG735" s="603"/>
      <c r="BH735" s="603"/>
      <c r="BI735" s="603"/>
      <c r="BJ735" s="603"/>
      <c r="BK735" s="603"/>
      <c r="BL735" s="603"/>
      <c r="BM735" s="603"/>
      <c r="BN735" s="603"/>
      <c r="BO735" s="603"/>
      <c r="BP735" s="603"/>
      <c r="BQ735" s="603"/>
      <c r="BR735" s="603"/>
      <c r="BS735" s="603"/>
      <c r="BT735" s="603"/>
      <c r="BU735" s="603"/>
      <c r="BV735" s="603"/>
      <c r="BW735" s="603"/>
      <c r="BX735" s="603"/>
      <c r="BY735" s="603"/>
      <c r="BZ735" s="603"/>
      <c r="CA735" s="603"/>
      <c r="CB735" s="603"/>
      <c r="CC735" s="603"/>
      <c r="CD735" s="603"/>
      <c r="CE735" s="603"/>
      <c r="CF735" s="603"/>
      <c r="CG735" s="603"/>
      <c r="CH735" s="603"/>
      <c r="CI735" s="603"/>
      <c r="CJ735" s="603"/>
      <c r="CK735" s="603"/>
    </row>
    <row r="736" spans="1:89" ht="14.25">
      <c r="A736" s="656" t="str">
        <f t="shared" si="133"/>
        <v>29_1_120721_G_p_sp.sc</v>
      </c>
      <c r="B736" s="695" t="s">
        <v>5789</v>
      </c>
      <c r="C736" s="695" t="s">
        <v>5790</v>
      </c>
      <c r="D736" s="694">
        <v>29</v>
      </c>
      <c r="E736" s="694">
        <v>1</v>
      </c>
      <c r="F736" s="694" t="s">
        <v>5719</v>
      </c>
      <c r="G736" s="694" t="s">
        <v>5720</v>
      </c>
      <c r="H736" s="694">
        <v>2021</v>
      </c>
      <c r="I736" s="695" t="s">
        <v>5729</v>
      </c>
      <c r="J736" s="695" t="str">
        <f t="shared" si="140"/>
        <v>G_p</v>
      </c>
      <c r="K736" s="693" t="s">
        <v>5791</v>
      </c>
      <c r="L736" s="695" t="s">
        <v>5723</v>
      </c>
      <c r="M736" s="695" t="s">
        <v>2422</v>
      </c>
      <c r="N736" s="661">
        <v>67</v>
      </c>
      <c r="O736" s="603"/>
      <c r="P736" s="667" t="s">
        <v>509</v>
      </c>
      <c r="Q736" s="596" t="s">
        <v>510</v>
      </c>
      <c r="R736" s="596" t="s">
        <v>2422</v>
      </c>
      <c r="S736" s="596">
        <v>22</v>
      </c>
      <c r="T736" s="596">
        <v>22</v>
      </c>
      <c r="U736" s="596">
        <v>0</v>
      </c>
      <c r="V736" s="596">
        <v>0</v>
      </c>
      <c r="W736" s="603"/>
      <c r="X736" s="668" t="s">
        <v>6610</v>
      </c>
      <c r="Y736" s="376" t="s">
        <v>78</v>
      </c>
      <c r="Z736" s="596" t="s">
        <v>6647</v>
      </c>
      <c r="AA736" s="766"/>
      <c r="AB736" s="727" t="str">
        <f t="shared" si="134"/>
        <v>Unique</v>
      </c>
      <c r="AC736" s="603"/>
      <c r="AD736" s="603"/>
      <c r="AE736" s="603"/>
      <c r="AF736" s="603"/>
      <c r="AG736" s="603"/>
      <c r="AH736" s="603"/>
      <c r="AI736" s="603"/>
      <c r="AJ736" s="603"/>
      <c r="AK736" s="603"/>
      <c r="AL736" s="603"/>
      <c r="AM736" s="603"/>
      <c r="AN736" s="603"/>
      <c r="AO736" s="603"/>
      <c r="AP736" s="603"/>
      <c r="AQ736" s="603"/>
      <c r="AR736" s="603"/>
      <c r="AS736" s="603"/>
      <c r="AT736" s="603"/>
      <c r="AU736" s="603"/>
      <c r="AV736" s="603"/>
      <c r="AW736" s="603"/>
      <c r="AX736" s="603"/>
      <c r="AY736" s="603"/>
      <c r="AZ736" s="603"/>
      <c r="BA736" s="603"/>
      <c r="BB736" s="603"/>
      <c r="BC736" s="603"/>
      <c r="BD736" s="603"/>
      <c r="BE736" s="603"/>
      <c r="BF736" s="603"/>
      <c r="BG736" s="603"/>
      <c r="BH736" s="603"/>
      <c r="BI736" s="603"/>
      <c r="BJ736" s="603"/>
      <c r="BK736" s="603"/>
      <c r="BL736" s="603"/>
      <c r="BM736" s="603"/>
      <c r="BN736" s="603"/>
      <c r="BO736" s="603"/>
      <c r="BP736" s="603"/>
      <c r="BQ736" s="603"/>
      <c r="BR736" s="603"/>
      <c r="BS736" s="603"/>
      <c r="BT736" s="603"/>
      <c r="BU736" s="603"/>
      <c r="BV736" s="603"/>
      <c r="BW736" s="603"/>
      <c r="BX736" s="603"/>
      <c r="BY736" s="603"/>
      <c r="BZ736" s="603"/>
      <c r="CA736" s="603"/>
      <c r="CB736" s="603"/>
      <c r="CC736" s="603"/>
      <c r="CD736" s="603"/>
      <c r="CE736" s="603"/>
      <c r="CF736" s="603"/>
      <c r="CG736" s="603"/>
      <c r="CH736" s="603"/>
      <c r="CI736" s="603"/>
      <c r="CJ736" s="603"/>
      <c r="CK736" s="603"/>
    </row>
    <row r="737" spans="1:89" ht="14.25">
      <c r="A737" s="656" t="str">
        <f t="shared" si="133"/>
        <v>35_1_120721_Esc.B_p__ep.ba</v>
      </c>
      <c r="B737" s="720" t="s">
        <v>6187</v>
      </c>
      <c r="C737" s="720" t="s">
        <v>6188</v>
      </c>
      <c r="D737" s="721">
        <v>35</v>
      </c>
      <c r="E737" s="721">
        <v>1</v>
      </c>
      <c r="F737" s="721" t="s">
        <v>5719</v>
      </c>
      <c r="G737" s="721" t="s">
        <v>5720</v>
      </c>
      <c r="H737" s="721">
        <v>2021</v>
      </c>
      <c r="I737" s="720" t="s">
        <v>6199</v>
      </c>
      <c r="J737" s="720" t="s">
        <v>6231</v>
      </c>
      <c r="K737" s="720"/>
      <c r="L737" s="720" t="s">
        <v>5723</v>
      </c>
      <c r="M737" s="720" t="s">
        <v>2422</v>
      </c>
      <c r="N737" s="661">
        <f t="shared" ref="N737:N739" si="141">43</f>
        <v>43</v>
      </c>
      <c r="O737" s="603"/>
      <c r="P737" s="356" t="s">
        <v>84</v>
      </c>
      <c r="Q737" s="376" t="s">
        <v>85</v>
      </c>
      <c r="R737" s="596" t="s">
        <v>2422</v>
      </c>
      <c r="S737" s="596">
        <v>20</v>
      </c>
      <c r="T737" s="596">
        <v>7</v>
      </c>
      <c r="U737" s="596">
        <v>13</v>
      </c>
      <c r="V737" s="596">
        <v>0</v>
      </c>
      <c r="W737" s="603"/>
      <c r="X737" s="668" t="s">
        <v>6610</v>
      </c>
      <c r="Y737" s="376" t="s">
        <v>78</v>
      </c>
      <c r="Z737" s="596" t="s">
        <v>6648</v>
      </c>
      <c r="AA737" s="766"/>
      <c r="AB737" s="727" t="str">
        <f t="shared" si="134"/>
        <v>Unique</v>
      </c>
      <c r="AC737" s="603"/>
      <c r="AD737" s="603"/>
      <c r="AE737" s="603"/>
      <c r="AF737" s="603"/>
      <c r="AG737" s="603"/>
      <c r="AH737" s="603"/>
      <c r="AI737" s="603"/>
      <c r="AJ737" s="603"/>
      <c r="AK737" s="603"/>
      <c r="AL737" s="603"/>
      <c r="AM737" s="603"/>
      <c r="AN737" s="603"/>
      <c r="AO737" s="603"/>
      <c r="AP737" s="603"/>
      <c r="AQ737" s="603"/>
      <c r="AR737" s="603"/>
      <c r="AS737" s="603"/>
      <c r="AT737" s="603"/>
      <c r="AU737" s="603"/>
      <c r="AV737" s="603"/>
      <c r="AW737" s="603"/>
      <c r="AX737" s="603"/>
      <c r="AY737" s="603"/>
      <c r="AZ737" s="603"/>
      <c r="BA737" s="603"/>
      <c r="BB737" s="603"/>
      <c r="BC737" s="603"/>
      <c r="BD737" s="603"/>
      <c r="BE737" s="603"/>
      <c r="BF737" s="603"/>
      <c r="BG737" s="603"/>
      <c r="BH737" s="603"/>
      <c r="BI737" s="603"/>
      <c r="BJ737" s="603"/>
      <c r="BK737" s="603"/>
      <c r="BL737" s="603"/>
      <c r="BM737" s="603"/>
      <c r="BN737" s="603"/>
      <c r="BO737" s="603"/>
      <c r="BP737" s="603"/>
      <c r="BQ737" s="603"/>
      <c r="BR737" s="603"/>
      <c r="BS737" s="603"/>
      <c r="BT737" s="603"/>
      <c r="BU737" s="603"/>
      <c r="BV737" s="603"/>
      <c r="BW737" s="603"/>
      <c r="BX737" s="603"/>
      <c r="BY737" s="603"/>
      <c r="BZ737" s="603"/>
      <c r="CA737" s="603"/>
      <c r="CB737" s="603"/>
      <c r="CC737" s="603"/>
      <c r="CD737" s="603"/>
      <c r="CE737" s="603"/>
      <c r="CF737" s="603"/>
      <c r="CG737" s="603"/>
      <c r="CH737" s="603"/>
      <c r="CI737" s="603"/>
      <c r="CJ737" s="603"/>
      <c r="CK737" s="603"/>
    </row>
    <row r="738" spans="1:89" ht="14.25">
      <c r="A738" s="656" t="str">
        <f t="shared" si="133"/>
        <v>35_1_120721_Esc.B_p__sp.</v>
      </c>
      <c r="B738" s="720" t="s">
        <v>6187</v>
      </c>
      <c r="C738" s="720" t="s">
        <v>6188</v>
      </c>
      <c r="D738" s="721">
        <v>35</v>
      </c>
      <c r="E738" s="721">
        <v>1</v>
      </c>
      <c r="F738" s="721" t="s">
        <v>5719</v>
      </c>
      <c r="G738" s="721" t="s">
        <v>5720</v>
      </c>
      <c r="H738" s="721">
        <v>2021</v>
      </c>
      <c r="I738" s="720" t="s">
        <v>6199</v>
      </c>
      <c r="J738" s="720" t="s">
        <v>6231</v>
      </c>
      <c r="K738" s="720"/>
      <c r="L738" s="720" t="s">
        <v>5723</v>
      </c>
      <c r="M738" s="720" t="s">
        <v>2422</v>
      </c>
      <c r="N738" s="661">
        <f t="shared" si="141"/>
        <v>43</v>
      </c>
      <c r="O738" s="603"/>
      <c r="P738" s="356" t="s">
        <v>1163</v>
      </c>
      <c r="Q738" s="376" t="s">
        <v>1164</v>
      </c>
      <c r="R738" s="596" t="s">
        <v>2422</v>
      </c>
      <c r="S738" s="596">
        <v>7</v>
      </c>
      <c r="T738" s="596">
        <v>0</v>
      </c>
      <c r="U738" s="596">
        <v>7</v>
      </c>
      <c r="V738" s="596">
        <v>0</v>
      </c>
      <c r="W738" s="603"/>
      <c r="X738" s="668" t="s">
        <v>6610</v>
      </c>
      <c r="Y738" s="376" t="s">
        <v>78</v>
      </c>
      <c r="Z738" s="596" t="s">
        <v>6649</v>
      </c>
      <c r="AA738" s="766"/>
      <c r="AB738" s="727" t="str">
        <f t="shared" si="134"/>
        <v>Unique</v>
      </c>
      <c r="AC738" s="603"/>
      <c r="AD738" s="603"/>
      <c r="AE738" s="603"/>
      <c r="AF738" s="603"/>
      <c r="AG738" s="603"/>
      <c r="AH738" s="603"/>
      <c r="AI738" s="603"/>
      <c r="AJ738" s="603"/>
      <c r="AK738" s="603"/>
      <c r="AL738" s="603"/>
      <c r="AM738" s="603"/>
      <c r="AN738" s="603"/>
      <c r="AO738" s="603"/>
      <c r="AP738" s="603"/>
      <c r="AQ738" s="603"/>
      <c r="AR738" s="603"/>
      <c r="AS738" s="603"/>
      <c r="AT738" s="603"/>
      <c r="AU738" s="603"/>
      <c r="AV738" s="603"/>
      <c r="AW738" s="603"/>
      <c r="AX738" s="603"/>
      <c r="AY738" s="603"/>
      <c r="AZ738" s="603"/>
      <c r="BA738" s="603"/>
      <c r="BB738" s="603"/>
      <c r="BC738" s="603"/>
      <c r="BD738" s="603"/>
      <c r="BE738" s="603"/>
      <c r="BF738" s="603"/>
      <c r="BG738" s="603"/>
      <c r="BH738" s="603"/>
      <c r="BI738" s="603"/>
      <c r="BJ738" s="603"/>
      <c r="BK738" s="603"/>
      <c r="BL738" s="603"/>
      <c r="BM738" s="603"/>
      <c r="BN738" s="603"/>
      <c r="BO738" s="603"/>
      <c r="BP738" s="603"/>
      <c r="BQ738" s="603"/>
      <c r="BR738" s="603"/>
      <c r="BS738" s="603"/>
      <c r="BT738" s="603"/>
      <c r="BU738" s="603"/>
      <c r="BV738" s="603"/>
      <c r="BW738" s="603"/>
      <c r="BX738" s="603"/>
      <c r="BY738" s="603"/>
      <c r="BZ738" s="603"/>
      <c r="CA738" s="603"/>
      <c r="CB738" s="603"/>
      <c r="CC738" s="603"/>
      <c r="CD738" s="603"/>
      <c r="CE738" s="603"/>
      <c r="CF738" s="603"/>
      <c r="CG738" s="603"/>
      <c r="CH738" s="603"/>
      <c r="CI738" s="603"/>
      <c r="CJ738" s="603"/>
      <c r="CK738" s="603"/>
    </row>
    <row r="739" spans="1:89" ht="14.25">
      <c r="A739" s="656" t="str">
        <f t="shared" si="133"/>
        <v>35_1_120721_Esc.B_p__sp.sc</v>
      </c>
      <c r="B739" s="720" t="s">
        <v>6187</v>
      </c>
      <c r="C739" s="720" t="s">
        <v>6188</v>
      </c>
      <c r="D739" s="721">
        <v>35</v>
      </c>
      <c r="E739" s="721">
        <v>1</v>
      </c>
      <c r="F739" s="721" t="s">
        <v>5719</v>
      </c>
      <c r="G739" s="721" t="s">
        <v>5720</v>
      </c>
      <c r="H739" s="721">
        <v>2021</v>
      </c>
      <c r="I739" s="720" t="s">
        <v>6199</v>
      </c>
      <c r="J739" s="720" t="s">
        <v>6231</v>
      </c>
      <c r="K739" s="720"/>
      <c r="L739" s="720" t="s">
        <v>5723</v>
      </c>
      <c r="M739" s="720" t="s">
        <v>2422</v>
      </c>
      <c r="N739" s="661">
        <f t="shared" si="141"/>
        <v>43</v>
      </c>
      <c r="O739" s="603"/>
      <c r="P739" s="667" t="s">
        <v>509</v>
      </c>
      <c r="Q739" s="596" t="s">
        <v>510</v>
      </c>
      <c r="R739" s="596" t="s">
        <v>2422</v>
      </c>
      <c r="S739" s="596">
        <v>4</v>
      </c>
      <c r="T739" s="596">
        <v>4</v>
      </c>
      <c r="U739" s="596">
        <v>0</v>
      </c>
      <c r="V739" s="596">
        <v>0</v>
      </c>
      <c r="W739" s="603"/>
      <c r="X739" s="668" t="s">
        <v>6610</v>
      </c>
      <c r="Y739" s="376" t="s">
        <v>78</v>
      </c>
      <c r="Z739" s="596" t="s">
        <v>6650</v>
      </c>
      <c r="AA739" s="766"/>
      <c r="AB739" s="727" t="str">
        <f t="shared" si="134"/>
        <v>Unique</v>
      </c>
      <c r="AC739" s="603"/>
      <c r="AD739" s="603"/>
      <c r="AE739" s="603"/>
      <c r="AF739" s="603"/>
      <c r="AG739" s="603"/>
      <c r="AH739" s="603"/>
      <c r="AI739" s="603"/>
      <c r="AJ739" s="603"/>
      <c r="AK739" s="603"/>
      <c r="AL739" s="603"/>
      <c r="AM739" s="603"/>
      <c r="AN739" s="603"/>
      <c r="AO739" s="603"/>
      <c r="AP739" s="603"/>
      <c r="AQ739" s="603"/>
      <c r="AR739" s="603"/>
      <c r="AS739" s="603"/>
      <c r="AT739" s="603"/>
      <c r="AU739" s="603"/>
      <c r="AV739" s="603"/>
      <c r="AW739" s="603"/>
      <c r="AX739" s="603"/>
      <c r="AY739" s="603"/>
      <c r="AZ739" s="603"/>
      <c r="BA739" s="603"/>
      <c r="BB739" s="603"/>
      <c r="BC739" s="603"/>
      <c r="BD739" s="603"/>
      <c r="BE739" s="603"/>
      <c r="BF739" s="603"/>
      <c r="BG739" s="603"/>
      <c r="BH739" s="603"/>
      <c r="BI739" s="603"/>
      <c r="BJ739" s="603"/>
      <c r="BK739" s="603"/>
      <c r="BL739" s="603"/>
      <c r="BM739" s="603"/>
      <c r="BN739" s="603"/>
      <c r="BO739" s="603"/>
      <c r="BP739" s="603"/>
      <c r="BQ739" s="603"/>
      <c r="BR739" s="603"/>
      <c r="BS739" s="603"/>
      <c r="BT739" s="603"/>
      <c r="BU739" s="603"/>
      <c r="BV739" s="603"/>
      <c r="BW739" s="603"/>
      <c r="BX739" s="603"/>
      <c r="BY739" s="603"/>
      <c r="BZ739" s="603"/>
      <c r="CA739" s="603"/>
      <c r="CB739" s="603"/>
      <c r="CC739" s="603"/>
      <c r="CD739" s="603"/>
      <c r="CE739" s="603"/>
      <c r="CF739" s="603"/>
      <c r="CG739" s="603"/>
      <c r="CH739" s="603"/>
      <c r="CI739" s="603"/>
      <c r="CJ739" s="603"/>
      <c r="CK739" s="603"/>
    </row>
    <row r="740" spans="1:89" ht="14.25">
      <c r="A740" s="656" t="str">
        <f t="shared" si="133"/>
        <v>12_1_170723_HE_p_ch.bi</v>
      </c>
      <c r="B740" s="660" t="s">
        <v>6651</v>
      </c>
      <c r="C740" s="660" t="s">
        <v>6652</v>
      </c>
      <c r="D740" s="661">
        <v>12</v>
      </c>
      <c r="E740" s="661">
        <v>1</v>
      </c>
      <c r="F740" s="661" t="s">
        <v>6342</v>
      </c>
      <c r="G740" s="661" t="s">
        <v>6343</v>
      </c>
      <c r="H740" s="661">
        <v>2023</v>
      </c>
      <c r="I740" s="660" t="s">
        <v>5729</v>
      </c>
      <c r="J740" s="660" t="s">
        <v>6653</v>
      </c>
      <c r="K740" s="660" t="s">
        <v>6654</v>
      </c>
      <c r="L740" s="660" t="s">
        <v>5723</v>
      </c>
      <c r="M740" s="660" t="s">
        <v>2422</v>
      </c>
      <c r="N740" s="661">
        <f t="shared" ref="N740:N744" si="142">50+50+6</f>
        <v>106</v>
      </c>
      <c r="O740" s="603"/>
      <c r="P740" s="667" t="s">
        <v>287</v>
      </c>
      <c r="Q740" s="596" t="s">
        <v>288</v>
      </c>
      <c r="R740" s="596" t="s">
        <v>2422</v>
      </c>
      <c r="S740" s="596">
        <v>3</v>
      </c>
      <c r="T740" s="596">
        <v>0</v>
      </c>
      <c r="U740" s="596">
        <v>3</v>
      </c>
      <c r="V740" s="596">
        <v>0</v>
      </c>
      <c r="W740" s="603"/>
      <c r="X740" s="668" t="s">
        <v>6610</v>
      </c>
      <c r="Y740" s="376" t="s">
        <v>78</v>
      </c>
      <c r="Z740" s="596" t="s">
        <v>6655</v>
      </c>
      <c r="AA740" s="766"/>
      <c r="AB740" s="727" t="str">
        <f t="shared" si="134"/>
        <v>Unique</v>
      </c>
      <c r="AC740" s="603"/>
      <c r="AD740" s="603"/>
      <c r="AE740" s="603"/>
      <c r="AF740" s="603"/>
      <c r="AG740" s="603"/>
      <c r="AH740" s="603"/>
      <c r="AI740" s="603"/>
      <c r="AJ740" s="603"/>
      <c r="AK740" s="603"/>
      <c r="AL740" s="603"/>
      <c r="AM740" s="603"/>
      <c r="AN740" s="603"/>
      <c r="AO740" s="603"/>
      <c r="AP740" s="603"/>
      <c r="AQ740" s="603"/>
      <c r="AR740" s="603"/>
      <c r="AS740" s="603"/>
      <c r="AT740" s="603"/>
      <c r="AU740" s="603"/>
      <c r="AV740" s="603"/>
      <c r="AW740" s="603"/>
      <c r="AX740" s="603"/>
      <c r="AY740" s="603"/>
      <c r="AZ740" s="603"/>
      <c r="BA740" s="603"/>
      <c r="BB740" s="603"/>
      <c r="BC740" s="603"/>
      <c r="BD740" s="603"/>
      <c r="BE740" s="603"/>
      <c r="BF740" s="603"/>
      <c r="BG740" s="603"/>
      <c r="BH740" s="603"/>
      <c r="BI740" s="603"/>
      <c r="BJ740" s="603"/>
      <c r="BK740" s="603"/>
      <c r="BL740" s="603"/>
      <c r="BM740" s="603"/>
      <c r="BN740" s="603"/>
      <c r="BO740" s="603"/>
      <c r="BP740" s="603"/>
      <c r="BQ740" s="603"/>
      <c r="BR740" s="603"/>
      <c r="BS740" s="603"/>
      <c r="BT740" s="603"/>
      <c r="BU740" s="603"/>
      <c r="BV740" s="603"/>
      <c r="BW740" s="603"/>
      <c r="BX740" s="603"/>
      <c r="BY740" s="603"/>
      <c r="BZ740" s="603"/>
      <c r="CA740" s="603"/>
      <c r="CB740" s="603"/>
      <c r="CC740" s="603"/>
      <c r="CD740" s="603"/>
      <c r="CE740" s="603"/>
      <c r="CF740" s="603"/>
      <c r="CG740" s="603"/>
      <c r="CH740" s="603"/>
      <c r="CI740" s="603"/>
      <c r="CJ740" s="603"/>
      <c r="CK740" s="603"/>
    </row>
    <row r="741" spans="1:89" ht="14.25">
      <c r="A741" s="656" t="str">
        <f t="shared" si="133"/>
        <v>12_1_170723_HE_p_ep.ba</v>
      </c>
      <c r="B741" s="660" t="s">
        <v>6651</v>
      </c>
      <c r="C741" s="660" t="s">
        <v>6652</v>
      </c>
      <c r="D741" s="661">
        <v>12</v>
      </c>
      <c r="E741" s="661">
        <v>1</v>
      </c>
      <c r="F741" s="661" t="s">
        <v>6342</v>
      </c>
      <c r="G741" s="661" t="s">
        <v>6343</v>
      </c>
      <c r="H741" s="661">
        <v>2023</v>
      </c>
      <c r="I741" s="660" t="s">
        <v>5729</v>
      </c>
      <c r="J741" s="660" t="s">
        <v>6653</v>
      </c>
      <c r="K741" s="660" t="s">
        <v>6654</v>
      </c>
      <c r="L741" s="660" t="s">
        <v>5723</v>
      </c>
      <c r="M741" s="660" t="s">
        <v>2422</v>
      </c>
      <c r="N741" s="661">
        <f t="shared" si="142"/>
        <v>106</v>
      </c>
      <c r="O741" s="603"/>
      <c r="P741" s="356" t="s">
        <v>84</v>
      </c>
      <c r="Q741" s="376" t="s">
        <v>85</v>
      </c>
      <c r="R741" s="596" t="s">
        <v>2422</v>
      </c>
      <c r="S741" s="596">
        <v>8</v>
      </c>
      <c r="T741" s="596">
        <v>3</v>
      </c>
      <c r="U741" s="596">
        <v>5</v>
      </c>
      <c r="V741" s="596">
        <v>0</v>
      </c>
      <c r="W741" s="603"/>
      <c r="X741" s="668" t="s">
        <v>6610</v>
      </c>
      <c r="Y741" s="376" t="s">
        <v>78</v>
      </c>
      <c r="Z741" s="596" t="s">
        <v>6656</v>
      </c>
      <c r="AA741" s="766"/>
      <c r="AB741" s="727" t="str">
        <f t="shared" si="134"/>
        <v>Unique</v>
      </c>
      <c r="AC741" s="603"/>
      <c r="AD741" s="603"/>
      <c r="AE741" s="603"/>
      <c r="AF741" s="603"/>
      <c r="AG741" s="603"/>
      <c r="AH741" s="603"/>
      <c r="AI741" s="603"/>
      <c r="AJ741" s="603"/>
      <c r="AK741" s="603"/>
      <c r="AL741" s="603"/>
      <c r="AM741" s="603"/>
      <c r="AN741" s="603"/>
      <c r="AO741" s="603"/>
      <c r="AP741" s="603"/>
      <c r="AQ741" s="603"/>
      <c r="AR741" s="603"/>
      <c r="AS741" s="603"/>
      <c r="AT741" s="603"/>
      <c r="AU741" s="603"/>
      <c r="AV741" s="603"/>
      <c r="AW741" s="603"/>
      <c r="AX741" s="603"/>
      <c r="AY741" s="603"/>
      <c r="AZ741" s="603"/>
      <c r="BA741" s="603"/>
      <c r="BB741" s="603"/>
      <c r="BC741" s="603"/>
      <c r="BD741" s="603"/>
      <c r="BE741" s="603"/>
      <c r="BF741" s="603"/>
      <c r="BG741" s="603"/>
      <c r="BH741" s="603"/>
      <c r="BI741" s="603"/>
      <c r="BJ741" s="603"/>
      <c r="BK741" s="603"/>
      <c r="BL741" s="603"/>
      <c r="BM741" s="603"/>
      <c r="BN741" s="603"/>
      <c r="BO741" s="603"/>
      <c r="BP741" s="603"/>
      <c r="BQ741" s="603"/>
      <c r="BR741" s="603"/>
      <c r="BS741" s="603"/>
      <c r="BT741" s="603"/>
      <c r="BU741" s="603"/>
      <c r="BV741" s="603"/>
      <c r="BW741" s="603"/>
      <c r="BX741" s="603"/>
      <c r="BY741" s="603"/>
      <c r="BZ741" s="603"/>
      <c r="CA741" s="603"/>
      <c r="CB741" s="603"/>
      <c r="CC741" s="603"/>
      <c r="CD741" s="603"/>
      <c r="CE741" s="603"/>
      <c r="CF741" s="603"/>
      <c r="CG741" s="603"/>
      <c r="CH741" s="603"/>
      <c r="CI741" s="603"/>
      <c r="CJ741" s="603"/>
      <c r="CK741" s="603"/>
    </row>
    <row r="742" spans="1:89" ht="14.25">
      <c r="A742" s="656" t="str">
        <f t="shared" si="133"/>
        <v>12_1_170723_HE_p_sp.</v>
      </c>
      <c r="B742" s="660" t="s">
        <v>6651</v>
      </c>
      <c r="C742" s="660" t="s">
        <v>6652</v>
      </c>
      <c r="D742" s="661">
        <v>12</v>
      </c>
      <c r="E742" s="661">
        <v>1</v>
      </c>
      <c r="F742" s="661" t="s">
        <v>6342</v>
      </c>
      <c r="G742" s="661" t="s">
        <v>6343</v>
      </c>
      <c r="H742" s="661">
        <v>2023</v>
      </c>
      <c r="I742" s="660" t="s">
        <v>5729</v>
      </c>
      <c r="J742" s="660" t="s">
        <v>6653</v>
      </c>
      <c r="K742" s="660" t="s">
        <v>6654</v>
      </c>
      <c r="L742" s="660" t="s">
        <v>5723</v>
      </c>
      <c r="M742" s="660" t="s">
        <v>2422</v>
      </c>
      <c r="N742" s="661">
        <f t="shared" si="142"/>
        <v>106</v>
      </c>
      <c r="O742" s="603"/>
      <c r="P742" s="356" t="s">
        <v>1163</v>
      </c>
      <c r="Q742" s="376" t="s">
        <v>1164</v>
      </c>
      <c r="R742" s="596" t="s">
        <v>2422</v>
      </c>
      <c r="S742" s="596">
        <v>23</v>
      </c>
      <c r="T742" s="596">
        <v>0</v>
      </c>
      <c r="U742" s="596">
        <v>23</v>
      </c>
      <c r="V742" s="596">
        <v>0</v>
      </c>
      <c r="W742" s="603"/>
      <c r="X742" s="668" t="s">
        <v>6610</v>
      </c>
      <c r="Y742" s="376" t="s">
        <v>78</v>
      </c>
      <c r="Z742" s="596" t="s">
        <v>6657</v>
      </c>
      <c r="AA742" s="766"/>
      <c r="AB742" s="727" t="str">
        <f t="shared" si="134"/>
        <v>Unique</v>
      </c>
      <c r="AC742" s="603"/>
      <c r="AD742" s="603"/>
      <c r="AE742" s="603"/>
      <c r="AF742" s="603"/>
      <c r="AG742" s="603"/>
      <c r="AH742" s="603"/>
      <c r="AI742" s="603"/>
      <c r="AJ742" s="603"/>
      <c r="AK742" s="603"/>
      <c r="AL742" s="603"/>
      <c r="AM742" s="603"/>
      <c r="AN742" s="603"/>
      <c r="AO742" s="603"/>
      <c r="AP742" s="603"/>
      <c r="AQ742" s="603"/>
      <c r="AR742" s="603"/>
      <c r="AS742" s="603"/>
      <c r="AT742" s="603"/>
      <c r="AU742" s="603"/>
      <c r="AV742" s="603"/>
      <c r="AW742" s="603"/>
      <c r="AX742" s="603"/>
      <c r="AY742" s="603"/>
      <c r="AZ742" s="603"/>
      <c r="BA742" s="603"/>
      <c r="BB742" s="603"/>
      <c r="BC742" s="603"/>
      <c r="BD742" s="603"/>
      <c r="BE742" s="603"/>
      <c r="BF742" s="603"/>
      <c r="BG742" s="603"/>
      <c r="BH742" s="603"/>
      <c r="BI742" s="603"/>
      <c r="BJ742" s="603"/>
      <c r="BK742" s="603"/>
      <c r="BL742" s="603"/>
      <c r="BM742" s="603"/>
      <c r="BN742" s="603"/>
      <c r="BO742" s="603"/>
      <c r="BP742" s="603"/>
      <c r="BQ742" s="603"/>
      <c r="BR742" s="603"/>
      <c r="BS742" s="603"/>
      <c r="BT742" s="603"/>
      <c r="BU742" s="603"/>
      <c r="BV742" s="603"/>
      <c r="BW742" s="603"/>
      <c r="BX742" s="603"/>
      <c r="BY742" s="603"/>
      <c r="BZ742" s="603"/>
      <c r="CA742" s="603"/>
      <c r="CB742" s="603"/>
      <c r="CC742" s="603"/>
      <c r="CD742" s="603"/>
      <c r="CE742" s="603"/>
      <c r="CF742" s="603"/>
      <c r="CG742" s="603"/>
      <c r="CH742" s="603"/>
      <c r="CI742" s="603"/>
      <c r="CJ742" s="603"/>
      <c r="CK742" s="603"/>
    </row>
    <row r="743" spans="1:89" ht="14.25">
      <c r="A743" s="656" t="str">
        <f t="shared" si="133"/>
        <v>12_1_170723_HE_p_sp.sc</v>
      </c>
      <c r="B743" s="660" t="s">
        <v>6651</v>
      </c>
      <c r="C743" s="660" t="s">
        <v>6652</v>
      </c>
      <c r="D743" s="661">
        <v>12</v>
      </c>
      <c r="E743" s="661">
        <v>1</v>
      </c>
      <c r="F743" s="661" t="s">
        <v>6342</v>
      </c>
      <c r="G743" s="661" t="s">
        <v>6343</v>
      </c>
      <c r="H743" s="661">
        <v>2023</v>
      </c>
      <c r="I743" s="660" t="s">
        <v>5729</v>
      </c>
      <c r="J743" s="660" t="s">
        <v>6653</v>
      </c>
      <c r="K743" s="660" t="s">
        <v>6654</v>
      </c>
      <c r="L743" s="660" t="s">
        <v>5723</v>
      </c>
      <c r="M743" s="660" t="s">
        <v>2422</v>
      </c>
      <c r="N743" s="661">
        <f t="shared" si="142"/>
        <v>106</v>
      </c>
      <c r="O743" s="603"/>
      <c r="P743" s="667" t="s">
        <v>509</v>
      </c>
      <c r="Q743" s="596" t="s">
        <v>510</v>
      </c>
      <c r="R743" s="596" t="s">
        <v>2422</v>
      </c>
      <c r="S743" s="596">
        <v>26</v>
      </c>
      <c r="T743" s="596">
        <v>26</v>
      </c>
      <c r="U743" s="596">
        <v>0</v>
      </c>
      <c r="V743" s="596">
        <v>0</v>
      </c>
      <c r="W743" s="603"/>
      <c r="X743" s="668" t="s">
        <v>6610</v>
      </c>
      <c r="Y743" s="376" t="s">
        <v>78</v>
      </c>
      <c r="Z743" s="596" t="s">
        <v>6658</v>
      </c>
      <c r="AA743" s="766"/>
      <c r="AB743" s="727" t="str">
        <f t="shared" si="134"/>
        <v>Unique</v>
      </c>
      <c r="AC743" s="603"/>
      <c r="AD743" s="603"/>
      <c r="AE743" s="603"/>
      <c r="AF743" s="603"/>
      <c r="AG743" s="603"/>
      <c r="AH743" s="603"/>
      <c r="AI743" s="603"/>
      <c r="AJ743" s="603"/>
      <c r="AK743" s="603"/>
      <c r="AL743" s="603"/>
      <c r="AM743" s="603"/>
      <c r="AN743" s="603"/>
      <c r="AO743" s="603"/>
      <c r="AP743" s="603"/>
      <c r="AQ743" s="603"/>
      <c r="AR743" s="603"/>
      <c r="AS743" s="603"/>
      <c r="AT743" s="603"/>
      <c r="AU743" s="603"/>
      <c r="AV743" s="603"/>
      <c r="AW743" s="603"/>
      <c r="AX743" s="603"/>
      <c r="AY743" s="603"/>
      <c r="AZ743" s="603"/>
      <c r="BA743" s="603"/>
      <c r="BB743" s="603"/>
      <c r="BC743" s="603"/>
      <c r="BD743" s="603"/>
      <c r="BE743" s="603"/>
      <c r="BF743" s="603"/>
      <c r="BG743" s="603"/>
      <c r="BH743" s="603"/>
      <c r="BI743" s="603"/>
      <c r="BJ743" s="603"/>
      <c r="BK743" s="603"/>
      <c r="BL743" s="603"/>
      <c r="BM743" s="603"/>
      <c r="BN743" s="603"/>
      <c r="BO743" s="603"/>
      <c r="BP743" s="603"/>
      <c r="BQ743" s="603"/>
      <c r="BR743" s="603"/>
      <c r="BS743" s="603"/>
      <c r="BT743" s="603"/>
      <c r="BU743" s="603"/>
      <c r="BV743" s="603"/>
      <c r="BW743" s="603"/>
      <c r="BX743" s="603"/>
      <c r="BY743" s="603"/>
      <c r="BZ743" s="603"/>
      <c r="CA743" s="603"/>
      <c r="CB743" s="603"/>
      <c r="CC743" s="603"/>
      <c r="CD743" s="603"/>
      <c r="CE743" s="603"/>
      <c r="CF743" s="603"/>
      <c r="CG743" s="603"/>
      <c r="CH743" s="603"/>
      <c r="CI743" s="603"/>
      <c r="CJ743" s="603"/>
      <c r="CK743" s="603"/>
    </row>
    <row r="744" spans="1:89" ht="14.25">
      <c r="A744" s="656" t="str">
        <f t="shared" si="133"/>
        <v>12_1_170723_HE_p_xy.se</v>
      </c>
      <c r="B744" s="660" t="s">
        <v>6651</v>
      </c>
      <c r="C744" s="660" t="s">
        <v>6652</v>
      </c>
      <c r="D744" s="661">
        <v>12</v>
      </c>
      <c r="E744" s="661">
        <v>1</v>
      </c>
      <c r="F744" s="661" t="s">
        <v>6342</v>
      </c>
      <c r="G744" s="661" t="s">
        <v>6343</v>
      </c>
      <c r="H744" s="661">
        <v>2023</v>
      </c>
      <c r="I744" s="660" t="s">
        <v>5729</v>
      </c>
      <c r="J744" s="660" t="s">
        <v>6653</v>
      </c>
      <c r="K744" s="660" t="s">
        <v>6654</v>
      </c>
      <c r="L744" s="660" t="s">
        <v>5723</v>
      </c>
      <c r="M744" s="660" t="s">
        <v>2422</v>
      </c>
      <c r="N744" s="661">
        <f t="shared" si="142"/>
        <v>106</v>
      </c>
      <c r="O744" s="603"/>
      <c r="P744" s="356" t="s">
        <v>529</v>
      </c>
      <c r="Q744" s="376" t="s">
        <v>530</v>
      </c>
      <c r="R744" s="596" t="s">
        <v>2422</v>
      </c>
      <c r="S744" s="596">
        <v>1</v>
      </c>
      <c r="T744" s="596">
        <v>0</v>
      </c>
      <c r="U744" s="596">
        <v>1</v>
      </c>
      <c r="V744" s="596">
        <v>0</v>
      </c>
      <c r="W744" s="603"/>
      <c r="X744" s="668" t="s">
        <v>6610</v>
      </c>
      <c r="Y744" s="376" t="s">
        <v>78</v>
      </c>
      <c r="Z744" s="596" t="s">
        <v>6659</v>
      </c>
      <c r="AA744" s="766"/>
      <c r="AB744" s="727" t="str">
        <f t="shared" si="134"/>
        <v>Unique</v>
      </c>
      <c r="AC744" s="603"/>
      <c r="AD744" s="603"/>
      <c r="AE744" s="603"/>
      <c r="AF744" s="603"/>
      <c r="AG744" s="603"/>
      <c r="AH744" s="603"/>
      <c r="AI744" s="603"/>
      <c r="AJ744" s="603"/>
      <c r="AK744" s="603"/>
      <c r="AL744" s="603"/>
      <c r="AM744" s="603"/>
      <c r="AN744" s="603"/>
      <c r="AO744" s="603"/>
      <c r="AP744" s="603"/>
      <c r="AQ744" s="603"/>
      <c r="AR744" s="603"/>
      <c r="AS744" s="603"/>
      <c r="AT744" s="603"/>
      <c r="AU744" s="603"/>
      <c r="AV744" s="603"/>
      <c r="AW744" s="603"/>
      <c r="AX744" s="603"/>
      <c r="AY744" s="603"/>
      <c r="AZ744" s="603"/>
      <c r="BA744" s="603"/>
      <c r="BB744" s="603"/>
      <c r="BC744" s="603"/>
      <c r="BD744" s="603"/>
      <c r="BE744" s="603"/>
      <c r="BF744" s="603"/>
      <c r="BG744" s="603"/>
      <c r="BH744" s="603"/>
      <c r="BI744" s="603"/>
      <c r="BJ744" s="603"/>
      <c r="BK744" s="603"/>
      <c r="BL744" s="603"/>
      <c r="BM744" s="603"/>
      <c r="BN744" s="603"/>
      <c r="BO744" s="603"/>
      <c r="BP744" s="603"/>
      <c r="BQ744" s="603"/>
      <c r="BR744" s="603"/>
      <c r="BS744" s="603"/>
      <c r="BT744" s="603"/>
      <c r="BU744" s="603"/>
      <c r="BV744" s="603"/>
      <c r="BW744" s="603"/>
      <c r="BX744" s="603"/>
      <c r="BY744" s="603"/>
      <c r="BZ744" s="603"/>
      <c r="CA744" s="603"/>
      <c r="CB744" s="603"/>
      <c r="CC744" s="603"/>
      <c r="CD744" s="603"/>
      <c r="CE744" s="603"/>
      <c r="CF744" s="603"/>
      <c r="CG744" s="603"/>
      <c r="CH744" s="603"/>
      <c r="CI744" s="603"/>
      <c r="CJ744" s="603"/>
      <c r="CK744" s="603"/>
    </row>
    <row r="745" spans="1:89" ht="14.25">
      <c r="A745" s="656" t="str">
        <f t="shared" si="133"/>
        <v>31_2_050623_V_p_he.pe</v>
      </c>
      <c r="B745" s="673" t="s">
        <v>6529</v>
      </c>
      <c r="C745" s="673" t="s">
        <v>6530</v>
      </c>
      <c r="D745" s="674">
        <v>31</v>
      </c>
      <c r="E745" s="674">
        <v>2</v>
      </c>
      <c r="F745" s="674" t="s">
        <v>6443</v>
      </c>
      <c r="G745" s="674" t="s">
        <v>6562</v>
      </c>
      <c r="H745" s="674">
        <v>2023</v>
      </c>
      <c r="I745" s="675" t="s">
        <v>5729</v>
      </c>
      <c r="J745" s="675" t="s">
        <v>6531</v>
      </c>
      <c r="K745" s="673" t="s">
        <v>6532</v>
      </c>
      <c r="L745" s="675" t="s">
        <v>5723</v>
      </c>
      <c r="M745" s="675" t="s">
        <v>2422</v>
      </c>
      <c r="N745" s="661">
        <f>20+11</f>
        <v>31</v>
      </c>
      <c r="O745" s="370"/>
      <c r="P745" s="356" t="s">
        <v>543</v>
      </c>
      <c r="Q745" s="376" t="s">
        <v>544</v>
      </c>
      <c r="R745" s="596" t="s">
        <v>100</v>
      </c>
      <c r="S745" s="596">
        <v>1</v>
      </c>
      <c r="T745" s="596">
        <v>1</v>
      </c>
      <c r="U745" s="596">
        <v>0</v>
      </c>
      <c r="V745" s="596">
        <v>0</v>
      </c>
      <c r="W745" s="603"/>
      <c r="X745" s="668" t="s">
        <v>6610</v>
      </c>
      <c r="Y745" s="376" t="s">
        <v>78</v>
      </c>
      <c r="Z745" s="596" t="s">
        <v>6660</v>
      </c>
      <c r="AA745" s="766"/>
      <c r="AB745" s="727" t="str">
        <f t="shared" si="134"/>
        <v>Unique</v>
      </c>
      <c r="AC745" s="603"/>
      <c r="AD745" s="603"/>
      <c r="AE745" s="603"/>
      <c r="AF745" s="603"/>
      <c r="AG745" s="603"/>
      <c r="AH745" s="603"/>
      <c r="AI745" s="603"/>
      <c r="AJ745" s="603"/>
      <c r="AK745" s="603"/>
      <c r="AL745" s="603"/>
      <c r="AM745" s="603"/>
      <c r="AN745" s="603"/>
      <c r="AO745" s="603"/>
      <c r="AP745" s="603"/>
      <c r="AQ745" s="603"/>
      <c r="AR745" s="603"/>
      <c r="AS745" s="603"/>
      <c r="AT745" s="603"/>
      <c r="AU745" s="603"/>
      <c r="AV745" s="603"/>
      <c r="AW745" s="603"/>
      <c r="AX745" s="603"/>
      <c r="AY745" s="603"/>
      <c r="AZ745" s="603"/>
      <c r="BA745" s="603"/>
      <c r="BB745" s="603"/>
      <c r="BC745" s="603"/>
      <c r="BD745" s="603"/>
      <c r="BE745" s="603"/>
      <c r="BF745" s="603"/>
      <c r="BG745" s="603"/>
      <c r="BH745" s="603"/>
      <c r="BI745" s="603"/>
      <c r="BJ745" s="603"/>
      <c r="BK745" s="603"/>
      <c r="BL745" s="603"/>
      <c r="BM745" s="603"/>
      <c r="BN745" s="603"/>
      <c r="BO745" s="603"/>
      <c r="BP745" s="603"/>
      <c r="BQ745" s="603"/>
      <c r="BR745" s="603"/>
      <c r="BS745" s="603"/>
      <c r="BT745" s="603"/>
      <c r="BU745" s="603"/>
      <c r="BV745" s="603"/>
      <c r="BW745" s="603"/>
      <c r="BX745" s="603"/>
      <c r="BY745" s="603"/>
      <c r="BZ745" s="603"/>
      <c r="CA745" s="603"/>
      <c r="CB745" s="603"/>
      <c r="CC745" s="603"/>
      <c r="CD745" s="603"/>
      <c r="CE745" s="603"/>
      <c r="CF745" s="603"/>
      <c r="CG745" s="603"/>
      <c r="CH745" s="603"/>
      <c r="CI745" s="603"/>
      <c r="CJ745" s="603"/>
      <c r="CK745" s="603"/>
    </row>
    <row r="746" spans="1:89" ht="14.25">
      <c r="A746" s="656" t="str">
        <f t="shared" si="133"/>
        <v>33_1_050623_S_p_er.pe</v>
      </c>
      <c r="B746" s="723" t="s">
        <v>6238</v>
      </c>
      <c r="C746" s="723" t="s">
        <v>6239</v>
      </c>
      <c r="D746" s="724">
        <v>33</v>
      </c>
      <c r="E746" s="724">
        <v>1</v>
      </c>
      <c r="F746" s="724" t="s">
        <v>6443</v>
      </c>
      <c r="G746" s="724" t="s">
        <v>6562</v>
      </c>
      <c r="H746" s="724">
        <v>2023</v>
      </c>
      <c r="I746" s="723" t="s">
        <v>6326</v>
      </c>
      <c r="J746" s="723" t="s">
        <v>6375</v>
      </c>
      <c r="K746" s="723"/>
      <c r="L746" s="723" t="s">
        <v>5723</v>
      </c>
      <c r="M746" s="723" t="s">
        <v>2422</v>
      </c>
      <c r="N746" s="661">
        <f>68</f>
        <v>68</v>
      </c>
      <c r="O746" s="370"/>
      <c r="P746" s="356" t="s">
        <v>579</v>
      </c>
      <c r="Q746" s="376" t="s">
        <v>580</v>
      </c>
      <c r="R746" s="596" t="s">
        <v>100</v>
      </c>
      <c r="S746" s="596">
        <v>1</v>
      </c>
      <c r="T746" s="596">
        <v>0</v>
      </c>
      <c r="U746" s="596">
        <v>1</v>
      </c>
      <c r="V746" s="596">
        <v>0</v>
      </c>
      <c r="W746" s="603"/>
      <c r="X746" s="701" t="s">
        <v>6610</v>
      </c>
      <c r="Y746" s="376" t="s">
        <v>78</v>
      </c>
      <c r="Z746" s="596" t="s">
        <v>6661</v>
      </c>
      <c r="AA746" s="766"/>
      <c r="AB746" s="727" t="str">
        <f t="shared" si="134"/>
        <v>Unique</v>
      </c>
      <c r="AC746" s="603"/>
      <c r="AD746" s="603"/>
      <c r="AE746" s="603"/>
      <c r="AF746" s="603"/>
      <c r="AG746" s="603"/>
      <c r="AH746" s="603"/>
      <c r="AI746" s="603"/>
      <c r="AJ746" s="603"/>
      <c r="AK746" s="603"/>
      <c r="AL746" s="603"/>
      <c r="AM746" s="603"/>
      <c r="AN746" s="603"/>
      <c r="AO746" s="603"/>
      <c r="AP746" s="603"/>
      <c r="AQ746" s="603"/>
      <c r="AR746" s="603"/>
      <c r="AS746" s="603"/>
      <c r="AT746" s="603"/>
      <c r="AU746" s="603"/>
      <c r="AV746" s="603"/>
      <c r="AW746" s="603"/>
      <c r="AX746" s="603"/>
      <c r="AY746" s="603"/>
      <c r="AZ746" s="603"/>
      <c r="BA746" s="603"/>
      <c r="BB746" s="603"/>
      <c r="BC746" s="603"/>
      <c r="BD746" s="603"/>
      <c r="BE746" s="603"/>
      <c r="BF746" s="603"/>
      <c r="BG746" s="603"/>
      <c r="BH746" s="603"/>
      <c r="BI746" s="603"/>
      <c r="BJ746" s="603"/>
      <c r="BK746" s="603"/>
      <c r="BL746" s="603"/>
      <c r="BM746" s="603"/>
      <c r="BN746" s="603"/>
      <c r="BO746" s="603"/>
      <c r="BP746" s="603"/>
      <c r="BQ746" s="603"/>
      <c r="BR746" s="603"/>
      <c r="BS746" s="603"/>
      <c r="BT746" s="603"/>
      <c r="BU746" s="603"/>
      <c r="BV746" s="603"/>
      <c r="BW746" s="603"/>
      <c r="BX746" s="603"/>
      <c r="BY746" s="603"/>
      <c r="BZ746" s="603"/>
      <c r="CA746" s="603"/>
      <c r="CB746" s="603"/>
      <c r="CC746" s="603"/>
      <c r="CD746" s="603"/>
      <c r="CE746" s="603"/>
      <c r="CF746" s="603"/>
      <c r="CG746" s="603"/>
      <c r="CH746" s="603"/>
      <c r="CI746" s="603"/>
      <c r="CJ746" s="603"/>
      <c r="CK746" s="603"/>
    </row>
    <row r="747" spans="1:89" ht="14.25">
      <c r="A747" s="656" t="str">
        <f t="shared" si="133"/>
        <v>14_1_50623_HAM_p_he.pe</v>
      </c>
      <c r="B747" s="668" t="s">
        <v>6503</v>
      </c>
      <c r="C747" s="668" t="s">
        <v>6504</v>
      </c>
      <c r="D747" s="696">
        <v>14</v>
      </c>
      <c r="E747" s="696">
        <v>1</v>
      </c>
      <c r="F747" s="696">
        <v>230523</v>
      </c>
      <c r="G747" s="696">
        <v>50623</v>
      </c>
      <c r="H747" s="696">
        <v>2023</v>
      </c>
      <c r="I747" s="668" t="s">
        <v>5729</v>
      </c>
      <c r="J747" s="668" t="s">
        <v>6505</v>
      </c>
      <c r="K747" s="668" t="s">
        <v>6506</v>
      </c>
      <c r="L747" s="668" t="s">
        <v>5723</v>
      </c>
      <c r="M747" s="668" t="s">
        <v>2422</v>
      </c>
      <c r="N747" s="696">
        <v>67</v>
      </c>
      <c r="O747" s="603"/>
      <c r="P747" s="356" t="s">
        <v>543</v>
      </c>
      <c r="Q747" s="376" t="s">
        <v>544</v>
      </c>
      <c r="R747" s="596" t="s">
        <v>100</v>
      </c>
      <c r="S747" s="596">
        <v>1</v>
      </c>
      <c r="T747" s="596">
        <v>0</v>
      </c>
      <c r="U747" s="596">
        <v>1</v>
      </c>
      <c r="V747" s="596">
        <v>0</v>
      </c>
      <c r="W747" s="603"/>
      <c r="X747" s="701" t="s">
        <v>6610</v>
      </c>
      <c r="Y747" s="376" t="s">
        <v>78</v>
      </c>
      <c r="Z747" s="596" t="s">
        <v>6662</v>
      </c>
      <c r="AA747" s="766"/>
      <c r="AB747" s="727" t="str">
        <f t="shared" si="134"/>
        <v>Unique</v>
      </c>
      <c r="AC747" s="603"/>
      <c r="AD747" s="603"/>
      <c r="AE747" s="603"/>
      <c r="AF747" s="603"/>
      <c r="AG747" s="603"/>
      <c r="AH747" s="603"/>
      <c r="AI747" s="603"/>
      <c r="AJ747" s="603"/>
      <c r="AK747" s="603"/>
      <c r="AL747" s="603"/>
      <c r="AM747" s="603"/>
      <c r="AN747" s="603"/>
      <c r="AO747" s="603"/>
      <c r="AP747" s="603"/>
      <c r="AQ747" s="603"/>
      <c r="AR747" s="603"/>
      <c r="AS747" s="603"/>
      <c r="AT747" s="603"/>
      <c r="AU747" s="603"/>
      <c r="AV747" s="603"/>
      <c r="AW747" s="603"/>
      <c r="AX747" s="603"/>
      <c r="AY747" s="603"/>
      <c r="AZ747" s="603"/>
      <c r="BA747" s="603"/>
      <c r="BB747" s="603"/>
      <c r="BC747" s="603"/>
      <c r="BD747" s="603"/>
      <c r="BE747" s="603"/>
      <c r="BF747" s="603"/>
      <c r="BG747" s="603"/>
      <c r="BH747" s="603"/>
      <c r="BI747" s="603"/>
      <c r="BJ747" s="603"/>
      <c r="BK747" s="603"/>
      <c r="BL747" s="603"/>
      <c r="BM747" s="603"/>
      <c r="BN747" s="603"/>
      <c r="BO747" s="603"/>
      <c r="BP747" s="603"/>
      <c r="BQ747" s="603"/>
      <c r="BR747" s="603"/>
      <c r="BS747" s="603"/>
      <c r="BT747" s="603"/>
      <c r="BU747" s="603"/>
      <c r="BV747" s="603"/>
      <c r="BW747" s="603"/>
      <c r="BX747" s="603"/>
      <c r="BY747" s="603"/>
      <c r="BZ747" s="603"/>
      <c r="CA747" s="603"/>
      <c r="CB747" s="603"/>
      <c r="CC747" s="603"/>
      <c r="CD747" s="603"/>
      <c r="CE747" s="603"/>
      <c r="CF747" s="603"/>
      <c r="CG747" s="603"/>
      <c r="CH747" s="603"/>
      <c r="CI747" s="603"/>
      <c r="CJ747" s="603"/>
      <c r="CK747" s="603"/>
    </row>
    <row r="748" spans="1:89" ht="14.25">
      <c r="A748" s="656" t="str">
        <f t="shared" si="133"/>
        <v>30_1_170723_G2_p_ch.bi</v>
      </c>
      <c r="B748" s="749" t="s">
        <v>6543</v>
      </c>
      <c r="C748" s="749" t="s">
        <v>6544</v>
      </c>
      <c r="D748" s="750">
        <v>30</v>
      </c>
      <c r="E748" s="750">
        <v>1</v>
      </c>
      <c r="F748" s="750" t="s">
        <v>6342</v>
      </c>
      <c r="G748" s="750" t="s">
        <v>6343</v>
      </c>
      <c r="H748" s="750">
        <v>2023</v>
      </c>
      <c r="I748" s="749" t="s">
        <v>5729</v>
      </c>
      <c r="J748" s="749" t="s">
        <v>6545</v>
      </c>
      <c r="K748" s="749" t="s">
        <v>6546</v>
      </c>
      <c r="L748" s="749" t="s">
        <v>5723</v>
      </c>
      <c r="M748" s="749" t="s">
        <v>2422</v>
      </c>
      <c r="N748" s="661">
        <f t="shared" ref="N748:N753" si="143">13+14+25+29+30+10</f>
        <v>121</v>
      </c>
      <c r="O748" s="603"/>
      <c r="P748" s="667" t="s">
        <v>287</v>
      </c>
      <c r="Q748" s="596" t="s">
        <v>288</v>
      </c>
      <c r="R748" s="596" t="s">
        <v>2422</v>
      </c>
      <c r="S748" s="596">
        <v>4</v>
      </c>
      <c r="T748" s="596">
        <v>0</v>
      </c>
      <c r="U748" s="596">
        <v>4</v>
      </c>
      <c r="V748" s="596">
        <v>0</v>
      </c>
      <c r="W748" s="603"/>
      <c r="X748" s="701" t="s">
        <v>6663</v>
      </c>
      <c r="Y748" s="376" t="s">
        <v>78</v>
      </c>
      <c r="Z748" s="596" t="s">
        <v>6664</v>
      </c>
      <c r="AA748" s="766"/>
      <c r="AB748" s="727" t="str">
        <f t="shared" si="134"/>
        <v>Unique</v>
      </c>
      <c r="AC748" s="603"/>
      <c r="AD748" s="603"/>
      <c r="AE748" s="603"/>
      <c r="AF748" s="603"/>
      <c r="AG748" s="603"/>
      <c r="AH748" s="603"/>
      <c r="AI748" s="603"/>
      <c r="AJ748" s="603"/>
      <c r="AK748" s="603"/>
      <c r="AL748" s="603"/>
      <c r="AM748" s="603"/>
      <c r="AN748" s="603"/>
      <c r="AO748" s="603"/>
      <c r="AP748" s="603"/>
      <c r="AQ748" s="603"/>
      <c r="AR748" s="603"/>
      <c r="AS748" s="603"/>
      <c r="AT748" s="603"/>
      <c r="AU748" s="603"/>
      <c r="AV748" s="603"/>
      <c r="AW748" s="603"/>
      <c r="AX748" s="603"/>
      <c r="AY748" s="603"/>
      <c r="AZ748" s="603"/>
      <c r="BA748" s="603"/>
      <c r="BB748" s="603"/>
      <c r="BC748" s="603"/>
      <c r="BD748" s="603"/>
      <c r="BE748" s="603"/>
      <c r="BF748" s="603"/>
      <c r="BG748" s="603"/>
      <c r="BH748" s="603"/>
      <c r="BI748" s="603"/>
      <c r="BJ748" s="603"/>
      <c r="BK748" s="603"/>
      <c r="BL748" s="603"/>
      <c r="BM748" s="603"/>
      <c r="BN748" s="603"/>
      <c r="BO748" s="603"/>
      <c r="BP748" s="603"/>
      <c r="BQ748" s="603"/>
      <c r="BR748" s="603"/>
      <c r="BS748" s="603"/>
      <c r="BT748" s="603"/>
      <c r="BU748" s="603"/>
      <c r="BV748" s="603"/>
      <c r="BW748" s="603"/>
      <c r="BX748" s="603"/>
      <c r="BY748" s="603"/>
      <c r="BZ748" s="603"/>
      <c r="CA748" s="603"/>
      <c r="CB748" s="603"/>
      <c r="CC748" s="603"/>
      <c r="CD748" s="603"/>
      <c r="CE748" s="603"/>
      <c r="CF748" s="603"/>
      <c r="CG748" s="603"/>
      <c r="CH748" s="603"/>
      <c r="CI748" s="603"/>
      <c r="CJ748" s="603"/>
      <c r="CK748" s="603"/>
    </row>
    <row r="749" spans="1:89" ht="14.25">
      <c r="A749" s="656" t="str">
        <f t="shared" si="133"/>
        <v>30_1_170723_G2_p_ep.ba</v>
      </c>
      <c r="B749" s="749" t="s">
        <v>6543</v>
      </c>
      <c r="C749" s="749" t="s">
        <v>6544</v>
      </c>
      <c r="D749" s="750">
        <v>30</v>
      </c>
      <c r="E749" s="750">
        <v>1</v>
      </c>
      <c r="F749" s="750" t="s">
        <v>6342</v>
      </c>
      <c r="G749" s="750" t="s">
        <v>6343</v>
      </c>
      <c r="H749" s="750">
        <v>2023</v>
      </c>
      <c r="I749" s="749" t="s">
        <v>5729</v>
      </c>
      <c r="J749" s="749" t="s">
        <v>6545</v>
      </c>
      <c r="K749" s="749" t="s">
        <v>6546</v>
      </c>
      <c r="L749" s="749" t="s">
        <v>5723</v>
      </c>
      <c r="M749" s="749" t="s">
        <v>2422</v>
      </c>
      <c r="N749" s="661">
        <f t="shared" si="143"/>
        <v>121</v>
      </c>
      <c r="O749" s="603"/>
      <c r="P749" s="356" t="s">
        <v>84</v>
      </c>
      <c r="Q749" s="376" t="s">
        <v>85</v>
      </c>
      <c r="R749" s="596" t="s">
        <v>2422</v>
      </c>
      <c r="S749" s="596">
        <v>2</v>
      </c>
      <c r="T749" s="596">
        <v>0</v>
      </c>
      <c r="U749" s="596">
        <v>2</v>
      </c>
      <c r="V749" s="596">
        <v>0</v>
      </c>
      <c r="W749" s="603"/>
      <c r="X749" s="701" t="s">
        <v>6663</v>
      </c>
      <c r="Y749" s="376" t="s">
        <v>78</v>
      </c>
      <c r="Z749" s="596" t="s">
        <v>6665</v>
      </c>
      <c r="AA749" s="766"/>
      <c r="AB749" s="727" t="str">
        <f t="shared" si="134"/>
        <v>Unique</v>
      </c>
      <c r="AC749" s="603"/>
      <c r="AD749" s="603"/>
      <c r="AE749" s="603"/>
      <c r="AF749" s="603"/>
      <c r="AG749" s="603"/>
      <c r="AH749" s="603"/>
      <c r="AI749" s="603"/>
      <c r="AJ749" s="603"/>
      <c r="AK749" s="603"/>
      <c r="AL749" s="603"/>
      <c r="AM749" s="603"/>
      <c r="AN749" s="603"/>
      <c r="AO749" s="603"/>
      <c r="AP749" s="603"/>
      <c r="AQ749" s="603"/>
      <c r="AR749" s="603"/>
      <c r="AS749" s="603"/>
      <c r="AT749" s="603"/>
      <c r="AU749" s="603"/>
      <c r="AV749" s="603"/>
      <c r="AW749" s="603"/>
      <c r="AX749" s="603"/>
      <c r="AY749" s="603"/>
      <c r="AZ749" s="603"/>
      <c r="BA749" s="603"/>
      <c r="BB749" s="603"/>
      <c r="BC749" s="603"/>
      <c r="BD749" s="603"/>
      <c r="BE749" s="603"/>
      <c r="BF749" s="603"/>
      <c r="BG749" s="603"/>
      <c r="BH749" s="603"/>
      <c r="BI749" s="603"/>
      <c r="BJ749" s="603"/>
      <c r="BK749" s="603"/>
      <c r="BL749" s="603"/>
      <c r="BM749" s="603"/>
      <c r="BN749" s="603"/>
      <c r="BO749" s="603"/>
      <c r="BP749" s="603"/>
      <c r="BQ749" s="603"/>
      <c r="BR749" s="603"/>
      <c r="BS749" s="603"/>
      <c r="BT749" s="603"/>
      <c r="BU749" s="603"/>
      <c r="BV749" s="603"/>
      <c r="BW749" s="603"/>
      <c r="BX749" s="603"/>
      <c r="BY749" s="603"/>
      <c r="BZ749" s="603"/>
      <c r="CA749" s="603"/>
      <c r="CB749" s="603"/>
      <c r="CC749" s="603"/>
      <c r="CD749" s="603"/>
      <c r="CE749" s="603"/>
      <c r="CF749" s="603"/>
      <c r="CG749" s="603"/>
      <c r="CH749" s="603"/>
      <c r="CI749" s="603"/>
      <c r="CJ749" s="603"/>
      <c r="CK749" s="603"/>
    </row>
    <row r="750" spans="1:89" ht="14.25">
      <c r="A750" s="656" t="str">
        <f t="shared" si="133"/>
        <v>30_1_170723_G2_p_sp.</v>
      </c>
      <c r="B750" s="749" t="s">
        <v>6543</v>
      </c>
      <c r="C750" s="749" t="s">
        <v>6544</v>
      </c>
      <c r="D750" s="750">
        <v>30</v>
      </c>
      <c r="E750" s="750">
        <v>1</v>
      </c>
      <c r="F750" s="750" t="s">
        <v>6342</v>
      </c>
      <c r="G750" s="750" t="s">
        <v>6343</v>
      </c>
      <c r="H750" s="750">
        <v>2023</v>
      </c>
      <c r="I750" s="749" t="s">
        <v>5729</v>
      </c>
      <c r="J750" s="749" t="s">
        <v>6545</v>
      </c>
      <c r="K750" s="749" t="s">
        <v>6546</v>
      </c>
      <c r="L750" s="749" t="s">
        <v>5723</v>
      </c>
      <c r="M750" s="749" t="s">
        <v>2422</v>
      </c>
      <c r="N750" s="661">
        <f t="shared" si="143"/>
        <v>121</v>
      </c>
      <c r="O750" s="603"/>
      <c r="P750" s="356" t="s">
        <v>1163</v>
      </c>
      <c r="Q750" s="376" t="s">
        <v>1164</v>
      </c>
      <c r="R750" s="596" t="s">
        <v>2422</v>
      </c>
      <c r="S750" s="596">
        <v>47</v>
      </c>
      <c r="T750" s="596">
        <v>0</v>
      </c>
      <c r="U750" s="596">
        <v>47</v>
      </c>
      <c r="V750" s="596">
        <v>0</v>
      </c>
      <c r="W750" s="603"/>
      <c r="X750" s="701" t="s">
        <v>6663</v>
      </c>
      <c r="Y750" s="376" t="s">
        <v>78</v>
      </c>
      <c r="Z750" s="596" t="s">
        <v>6666</v>
      </c>
      <c r="AA750" s="766"/>
      <c r="AB750" s="727" t="str">
        <f t="shared" si="134"/>
        <v>Unique</v>
      </c>
      <c r="AC750" s="603"/>
      <c r="AD750" s="603"/>
      <c r="AE750" s="603"/>
      <c r="AF750" s="603"/>
      <c r="AG750" s="603"/>
      <c r="AH750" s="603"/>
      <c r="AI750" s="603"/>
      <c r="AJ750" s="603"/>
      <c r="AK750" s="603"/>
      <c r="AL750" s="603"/>
      <c r="AM750" s="603"/>
      <c r="AN750" s="603"/>
      <c r="AO750" s="603"/>
      <c r="AP750" s="603"/>
      <c r="AQ750" s="603"/>
      <c r="AR750" s="603"/>
      <c r="AS750" s="603"/>
      <c r="AT750" s="603"/>
      <c r="AU750" s="603"/>
      <c r="AV750" s="603"/>
      <c r="AW750" s="603"/>
      <c r="AX750" s="603"/>
      <c r="AY750" s="603"/>
      <c r="AZ750" s="603"/>
      <c r="BA750" s="603"/>
      <c r="BB750" s="603"/>
      <c r="BC750" s="603"/>
      <c r="BD750" s="603"/>
      <c r="BE750" s="603"/>
      <c r="BF750" s="603"/>
      <c r="BG750" s="603"/>
      <c r="BH750" s="603"/>
      <c r="BI750" s="603"/>
      <c r="BJ750" s="603"/>
      <c r="BK750" s="603"/>
      <c r="BL750" s="603"/>
      <c r="BM750" s="603"/>
      <c r="BN750" s="603"/>
      <c r="BO750" s="603"/>
      <c r="BP750" s="603"/>
      <c r="BQ750" s="603"/>
      <c r="BR750" s="603"/>
      <c r="BS750" s="603"/>
      <c r="BT750" s="603"/>
      <c r="BU750" s="603"/>
      <c r="BV750" s="603"/>
      <c r="BW750" s="603"/>
      <c r="BX750" s="603"/>
      <c r="BY750" s="603"/>
      <c r="BZ750" s="603"/>
      <c r="CA750" s="603"/>
      <c r="CB750" s="603"/>
      <c r="CC750" s="603"/>
      <c r="CD750" s="603"/>
      <c r="CE750" s="603"/>
      <c r="CF750" s="603"/>
      <c r="CG750" s="603"/>
      <c r="CH750" s="603"/>
      <c r="CI750" s="603"/>
      <c r="CJ750" s="603"/>
      <c r="CK750" s="603"/>
    </row>
    <row r="751" spans="1:89" ht="14.25">
      <c r="A751" s="656" t="str">
        <f t="shared" si="133"/>
        <v>30_1_170723_G2_p_sp.sc</v>
      </c>
      <c r="B751" s="749" t="s">
        <v>6543</v>
      </c>
      <c r="C751" s="749" t="s">
        <v>6544</v>
      </c>
      <c r="D751" s="750">
        <v>30</v>
      </c>
      <c r="E751" s="750">
        <v>1</v>
      </c>
      <c r="F751" s="750" t="s">
        <v>6342</v>
      </c>
      <c r="G751" s="750" t="s">
        <v>6343</v>
      </c>
      <c r="H751" s="750">
        <v>2023</v>
      </c>
      <c r="I751" s="749" t="s">
        <v>5729</v>
      </c>
      <c r="J751" s="749" t="s">
        <v>6545</v>
      </c>
      <c r="K751" s="749" t="s">
        <v>6546</v>
      </c>
      <c r="L751" s="749" t="s">
        <v>5723</v>
      </c>
      <c r="M751" s="749" t="s">
        <v>2422</v>
      </c>
      <c r="N751" s="661">
        <f t="shared" si="143"/>
        <v>121</v>
      </c>
      <c r="O751" s="603"/>
      <c r="P751" s="667" t="s">
        <v>509</v>
      </c>
      <c r="Q751" s="596" t="s">
        <v>510</v>
      </c>
      <c r="R751" s="596" t="s">
        <v>2422</v>
      </c>
      <c r="S751" s="596">
        <v>21</v>
      </c>
      <c r="T751" s="596">
        <v>21</v>
      </c>
      <c r="U751" s="596">
        <v>0</v>
      </c>
      <c r="V751" s="596">
        <v>0</v>
      </c>
      <c r="W751" s="603"/>
      <c r="X751" s="668" t="s">
        <v>6663</v>
      </c>
      <c r="Y751" s="376" t="s">
        <v>78</v>
      </c>
      <c r="Z751" s="596" t="s">
        <v>6667</v>
      </c>
      <c r="AA751" s="766"/>
      <c r="AB751" s="727" t="str">
        <f t="shared" si="134"/>
        <v>Unique</v>
      </c>
      <c r="AC751" s="603"/>
      <c r="AD751" s="603"/>
      <c r="AE751" s="603"/>
      <c r="AF751" s="603"/>
      <c r="AG751" s="603"/>
      <c r="AH751" s="603"/>
      <c r="AI751" s="603"/>
      <c r="AJ751" s="603"/>
      <c r="AK751" s="603"/>
      <c r="AL751" s="603"/>
      <c r="AM751" s="603"/>
      <c r="AN751" s="603"/>
      <c r="AO751" s="603"/>
      <c r="AP751" s="603"/>
      <c r="AQ751" s="603"/>
      <c r="AR751" s="603"/>
      <c r="AS751" s="603"/>
      <c r="AT751" s="603"/>
      <c r="AU751" s="603"/>
      <c r="AV751" s="603"/>
      <c r="AW751" s="603"/>
      <c r="AX751" s="603"/>
      <c r="AY751" s="603"/>
      <c r="AZ751" s="603"/>
      <c r="BA751" s="603"/>
      <c r="BB751" s="603"/>
      <c r="BC751" s="603"/>
      <c r="BD751" s="603"/>
      <c r="BE751" s="603"/>
      <c r="BF751" s="603"/>
      <c r="BG751" s="603"/>
      <c r="BH751" s="603"/>
      <c r="BI751" s="603"/>
      <c r="BJ751" s="603"/>
      <c r="BK751" s="603"/>
      <c r="BL751" s="603"/>
      <c r="BM751" s="603"/>
      <c r="BN751" s="603"/>
      <c r="BO751" s="603"/>
      <c r="BP751" s="603"/>
      <c r="BQ751" s="603"/>
      <c r="BR751" s="603"/>
      <c r="BS751" s="603"/>
      <c r="BT751" s="603"/>
      <c r="BU751" s="603"/>
      <c r="BV751" s="603"/>
      <c r="BW751" s="603"/>
      <c r="BX751" s="603"/>
      <c r="BY751" s="603"/>
      <c r="BZ751" s="603"/>
      <c r="CA751" s="603"/>
      <c r="CB751" s="603"/>
      <c r="CC751" s="603"/>
      <c r="CD751" s="603"/>
      <c r="CE751" s="603"/>
      <c r="CF751" s="603"/>
      <c r="CG751" s="603"/>
      <c r="CH751" s="603"/>
      <c r="CI751" s="603"/>
      <c r="CJ751" s="603"/>
      <c r="CK751" s="603"/>
    </row>
    <row r="752" spans="1:89" ht="14.25">
      <c r="A752" s="656" t="str">
        <f t="shared" si="133"/>
        <v>30_1_170723_G2_p_xy.se</v>
      </c>
      <c r="B752" s="749" t="s">
        <v>6543</v>
      </c>
      <c r="C752" s="749" t="s">
        <v>6544</v>
      </c>
      <c r="D752" s="750">
        <v>30</v>
      </c>
      <c r="E752" s="750">
        <v>1</v>
      </c>
      <c r="F752" s="750" t="s">
        <v>6342</v>
      </c>
      <c r="G752" s="750" t="s">
        <v>6343</v>
      </c>
      <c r="H752" s="750">
        <v>2023</v>
      </c>
      <c r="I752" s="749" t="s">
        <v>5729</v>
      </c>
      <c r="J752" s="749" t="s">
        <v>6545</v>
      </c>
      <c r="K752" s="749" t="s">
        <v>6546</v>
      </c>
      <c r="L752" s="749" t="s">
        <v>5723</v>
      </c>
      <c r="M752" s="749" t="s">
        <v>2422</v>
      </c>
      <c r="N752" s="661">
        <f t="shared" si="143"/>
        <v>121</v>
      </c>
      <c r="O752" s="603"/>
      <c r="P752" s="356" t="s">
        <v>529</v>
      </c>
      <c r="Q752" s="376" t="s">
        <v>530</v>
      </c>
      <c r="R752" s="596" t="s">
        <v>2422</v>
      </c>
      <c r="S752" s="596">
        <v>2</v>
      </c>
      <c r="T752" s="596">
        <v>0</v>
      </c>
      <c r="U752" s="596">
        <v>2</v>
      </c>
      <c r="V752" s="596">
        <v>0</v>
      </c>
      <c r="W752" s="603"/>
      <c r="X752" s="668" t="s">
        <v>6663</v>
      </c>
      <c r="Y752" s="376" t="s">
        <v>78</v>
      </c>
      <c r="Z752" s="596" t="s">
        <v>6668</v>
      </c>
      <c r="AA752" s="766"/>
      <c r="AB752" s="727" t="str">
        <f t="shared" si="134"/>
        <v>Unique</v>
      </c>
      <c r="AC752" s="603"/>
      <c r="AD752" s="603"/>
      <c r="AE752" s="603"/>
      <c r="AF752" s="603"/>
      <c r="AG752" s="603"/>
      <c r="AH752" s="603"/>
      <c r="AI752" s="603"/>
      <c r="AJ752" s="603"/>
      <c r="AK752" s="603"/>
      <c r="AL752" s="603"/>
      <c r="AM752" s="603"/>
      <c r="AN752" s="603"/>
      <c r="AO752" s="603"/>
      <c r="AP752" s="603"/>
      <c r="AQ752" s="603"/>
      <c r="AR752" s="603"/>
      <c r="AS752" s="603"/>
      <c r="AT752" s="603"/>
      <c r="AU752" s="603"/>
      <c r="AV752" s="603"/>
      <c r="AW752" s="603"/>
      <c r="AX752" s="603"/>
      <c r="AY752" s="603"/>
      <c r="AZ752" s="603"/>
      <c r="BA752" s="603"/>
      <c r="BB752" s="603"/>
      <c r="BC752" s="603"/>
      <c r="BD752" s="603"/>
      <c r="BE752" s="603"/>
      <c r="BF752" s="603"/>
      <c r="BG752" s="603"/>
      <c r="BH752" s="603"/>
      <c r="BI752" s="603"/>
      <c r="BJ752" s="603"/>
      <c r="BK752" s="603"/>
      <c r="BL752" s="603"/>
      <c r="BM752" s="603"/>
      <c r="BN752" s="603"/>
      <c r="BO752" s="603"/>
      <c r="BP752" s="603"/>
      <c r="BQ752" s="603"/>
      <c r="BR752" s="603"/>
      <c r="BS752" s="603"/>
      <c r="BT752" s="603"/>
      <c r="BU752" s="603"/>
      <c r="BV752" s="603"/>
      <c r="BW752" s="603"/>
      <c r="BX752" s="603"/>
      <c r="BY752" s="603"/>
      <c r="BZ752" s="603"/>
      <c r="CA752" s="603"/>
      <c r="CB752" s="603"/>
      <c r="CC752" s="603"/>
      <c r="CD752" s="603"/>
      <c r="CE752" s="603"/>
      <c r="CF752" s="603"/>
      <c r="CG752" s="603"/>
      <c r="CH752" s="603"/>
      <c r="CI752" s="603"/>
      <c r="CJ752" s="603"/>
      <c r="CK752" s="603"/>
    </row>
    <row r="753" spans="1:89" ht="14.25">
      <c r="A753" s="656" t="str">
        <f t="shared" si="133"/>
        <v>30_1_170723_G2_p_sy.pi</v>
      </c>
      <c r="B753" s="749" t="s">
        <v>6543</v>
      </c>
      <c r="C753" s="749" t="s">
        <v>6544</v>
      </c>
      <c r="D753" s="750">
        <v>30</v>
      </c>
      <c r="E753" s="750">
        <v>1</v>
      </c>
      <c r="F753" s="750" t="s">
        <v>6342</v>
      </c>
      <c r="G753" s="750" t="s">
        <v>6343</v>
      </c>
      <c r="H753" s="750">
        <v>2023</v>
      </c>
      <c r="I753" s="749" t="s">
        <v>5729</v>
      </c>
      <c r="J753" s="749" t="s">
        <v>6545</v>
      </c>
      <c r="K753" s="749" t="s">
        <v>6546</v>
      </c>
      <c r="L753" s="749" t="s">
        <v>5723</v>
      </c>
      <c r="M753" s="749" t="s">
        <v>2422</v>
      </c>
      <c r="N753" s="661">
        <f t="shared" si="143"/>
        <v>121</v>
      </c>
      <c r="O753" s="603"/>
      <c r="P753" s="667" t="s">
        <v>176</v>
      </c>
      <c r="Q753" s="596" t="s">
        <v>177</v>
      </c>
      <c r="R753" s="596" t="s">
        <v>2422</v>
      </c>
      <c r="S753" s="596">
        <v>1</v>
      </c>
      <c r="T753" s="596">
        <v>0</v>
      </c>
      <c r="U753" s="596">
        <v>1</v>
      </c>
      <c r="V753" s="596">
        <v>0</v>
      </c>
      <c r="W753" s="603"/>
      <c r="X753" s="668" t="s">
        <v>6663</v>
      </c>
      <c r="Y753" s="376" t="s">
        <v>78</v>
      </c>
      <c r="Z753" s="596" t="s">
        <v>6669</v>
      </c>
      <c r="AA753" s="766"/>
      <c r="AB753" s="727" t="str">
        <f t="shared" si="134"/>
        <v>Unique</v>
      </c>
      <c r="AC753" s="603"/>
      <c r="AD753" s="603"/>
      <c r="AE753" s="603"/>
      <c r="AF753" s="603"/>
      <c r="AG753" s="603"/>
      <c r="AH753" s="603"/>
      <c r="AI753" s="603"/>
      <c r="AJ753" s="603"/>
      <c r="AK753" s="603"/>
      <c r="AL753" s="603"/>
      <c r="AM753" s="603"/>
      <c r="AN753" s="603"/>
      <c r="AO753" s="603"/>
      <c r="AP753" s="603"/>
      <c r="AQ753" s="603"/>
      <c r="AR753" s="603"/>
      <c r="AS753" s="603"/>
      <c r="AT753" s="603"/>
      <c r="AU753" s="603"/>
      <c r="AV753" s="603"/>
      <c r="AW753" s="603"/>
      <c r="AX753" s="603"/>
      <c r="AY753" s="603"/>
      <c r="AZ753" s="603"/>
      <c r="BA753" s="603"/>
      <c r="BB753" s="603"/>
      <c r="BC753" s="603"/>
      <c r="BD753" s="603"/>
      <c r="BE753" s="603"/>
      <c r="BF753" s="603"/>
      <c r="BG753" s="603"/>
      <c r="BH753" s="603"/>
      <c r="BI753" s="603"/>
      <c r="BJ753" s="603"/>
      <c r="BK753" s="603"/>
      <c r="BL753" s="603"/>
      <c r="BM753" s="603"/>
      <c r="BN753" s="603"/>
      <c r="BO753" s="603"/>
      <c r="BP753" s="603"/>
      <c r="BQ753" s="603"/>
      <c r="BR753" s="603"/>
      <c r="BS753" s="603"/>
      <c r="BT753" s="603"/>
      <c r="BU753" s="603"/>
      <c r="BV753" s="603"/>
      <c r="BW753" s="603"/>
      <c r="BX753" s="603"/>
      <c r="BY753" s="603"/>
      <c r="BZ753" s="603"/>
      <c r="CA753" s="603"/>
      <c r="CB753" s="603"/>
      <c r="CC753" s="603"/>
      <c r="CD753" s="603"/>
      <c r="CE753" s="603"/>
      <c r="CF753" s="603"/>
      <c r="CG753" s="603"/>
      <c r="CH753" s="603"/>
      <c r="CI753" s="603"/>
      <c r="CJ753" s="603"/>
      <c r="CK753" s="603"/>
    </row>
    <row r="754" spans="1:89" ht="14.25">
      <c r="A754" s="656" t="str">
        <f t="shared" si="133"/>
        <v>31_2_170723_V_p_sy.pi</v>
      </c>
      <c r="B754" s="673" t="s">
        <v>6529</v>
      </c>
      <c r="C754" s="673" t="s">
        <v>6530</v>
      </c>
      <c r="D754" s="674">
        <v>31</v>
      </c>
      <c r="E754" s="674">
        <v>2</v>
      </c>
      <c r="F754" s="674" t="s">
        <v>6342</v>
      </c>
      <c r="G754" s="674" t="s">
        <v>6343</v>
      </c>
      <c r="H754" s="674">
        <v>2023</v>
      </c>
      <c r="I754" s="675" t="s">
        <v>5729</v>
      </c>
      <c r="J754" s="675" t="s">
        <v>6531</v>
      </c>
      <c r="K754" s="673" t="s">
        <v>6532</v>
      </c>
      <c r="L754" s="675" t="s">
        <v>5723</v>
      </c>
      <c r="M754" s="675" t="s">
        <v>2422</v>
      </c>
      <c r="N754" s="661">
        <f t="shared" ref="N754:N759" si="144">50+50+50+50+13</f>
        <v>213</v>
      </c>
      <c r="O754" s="603"/>
      <c r="P754" s="667" t="s">
        <v>176</v>
      </c>
      <c r="Q754" s="596" t="s">
        <v>177</v>
      </c>
      <c r="R754" s="596" t="s">
        <v>2422</v>
      </c>
      <c r="S754" s="596">
        <v>1</v>
      </c>
      <c r="T754" s="596">
        <v>0</v>
      </c>
      <c r="U754" s="596">
        <v>1</v>
      </c>
      <c r="V754" s="596">
        <v>0</v>
      </c>
      <c r="W754" s="603"/>
      <c r="X754" s="668" t="s">
        <v>6663</v>
      </c>
      <c r="Y754" s="376" t="s">
        <v>78</v>
      </c>
      <c r="Z754" s="596" t="s">
        <v>6670</v>
      </c>
      <c r="AA754" s="766"/>
      <c r="AB754" s="727" t="str">
        <f t="shared" si="134"/>
        <v>Unique</v>
      </c>
      <c r="AC754" s="603"/>
      <c r="AD754" s="603"/>
      <c r="AE754" s="603"/>
      <c r="AF754" s="603"/>
      <c r="AG754" s="603"/>
      <c r="AH754" s="603"/>
      <c r="AI754" s="603"/>
      <c r="AJ754" s="603"/>
      <c r="AK754" s="603"/>
      <c r="AL754" s="603"/>
      <c r="AM754" s="603"/>
      <c r="AN754" s="603"/>
      <c r="AO754" s="603"/>
      <c r="AP754" s="603"/>
      <c r="AQ754" s="603"/>
      <c r="AR754" s="603"/>
      <c r="AS754" s="603"/>
      <c r="AT754" s="603"/>
      <c r="AU754" s="603"/>
      <c r="AV754" s="603"/>
      <c r="AW754" s="603"/>
      <c r="AX754" s="603"/>
      <c r="AY754" s="603"/>
      <c r="AZ754" s="603"/>
      <c r="BA754" s="603"/>
      <c r="BB754" s="603"/>
      <c r="BC754" s="603"/>
      <c r="BD754" s="603"/>
      <c r="BE754" s="603"/>
      <c r="BF754" s="603"/>
      <c r="BG754" s="603"/>
      <c r="BH754" s="603"/>
      <c r="BI754" s="603"/>
      <c r="BJ754" s="603"/>
      <c r="BK754" s="603"/>
      <c r="BL754" s="603"/>
      <c r="BM754" s="603"/>
      <c r="BN754" s="603"/>
      <c r="BO754" s="603"/>
      <c r="BP754" s="603"/>
      <c r="BQ754" s="603"/>
      <c r="BR754" s="603"/>
      <c r="BS754" s="603"/>
      <c r="BT754" s="603"/>
      <c r="BU754" s="603"/>
      <c r="BV754" s="603"/>
      <c r="BW754" s="603"/>
      <c r="BX754" s="603"/>
      <c r="BY754" s="603"/>
      <c r="BZ754" s="603"/>
      <c r="CA754" s="603"/>
      <c r="CB754" s="603"/>
      <c r="CC754" s="603"/>
      <c r="CD754" s="603"/>
      <c r="CE754" s="603"/>
      <c r="CF754" s="603"/>
      <c r="CG754" s="603"/>
      <c r="CH754" s="603"/>
      <c r="CI754" s="603"/>
      <c r="CJ754" s="603"/>
      <c r="CK754" s="603"/>
    </row>
    <row r="755" spans="1:89" ht="14.25">
      <c r="A755" s="656" t="str">
        <f t="shared" si="133"/>
        <v>31_2_170723_V_p_xy.se</v>
      </c>
      <c r="B755" s="673" t="s">
        <v>6529</v>
      </c>
      <c r="C755" s="673" t="s">
        <v>6530</v>
      </c>
      <c r="D755" s="674">
        <v>31</v>
      </c>
      <c r="E755" s="674">
        <v>2</v>
      </c>
      <c r="F755" s="674" t="s">
        <v>6342</v>
      </c>
      <c r="G755" s="674" t="s">
        <v>6343</v>
      </c>
      <c r="H755" s="674">
        <v>2023</v>
      </c>
      <c r="I755" s="675" t="s">
        <v>5729</v>
      </c>
      <c r="J755" s="675" t="s">
        <v>6531</v>
      </c>
      <c r="K755" s="673" t="s">
        <v>6532</v>
      </c>
      <c r="L755" s="675" t="s">
        <v>5723</v>
      </c>
      <c r="M755" s="675" t="s">
        <v>2422</v>
      </c>
      <c r="N755" s="661">
        <f t="shared" si="144"/>
        <v>213</v>
      </c>
      <c r="O755" s="603"/>
      <c r="P755" s="356" t="s">
        <v>529</v>
      </c>
      <c r="Q755" s="376" t="s">
        <v>530</v>
      </c>
      <c r="R755" s="596" t="s">
        <v>2422</v>
      </c>
      <c r="S755" s="596">
        <v>1</v>
      </c>
      <c r="T755" s="596">
        <v>0</v>
      </c>
      <c r="U755" s="596">
        <v>1</v>
      </c>
      <c r="V755" s="596">
        <v>0</v>
      </c>
      <c r="W755" s="603"/>
      <c r="X755" s="668" t="s">
        <v>6663</v>
      </c>
      <c r="Y755" s="376" t="s">
        <v>78</v>
      </c>
      <c r="Z755" s="596" t="s">
        <v>6671</v>
      </c>
      <c r="AA755" s="766"/>
      <c r="AB755" s="727" t="str">
        <f t="shared" si="134"/>
        <v>Unique</v>
      </c>
      <c r="AC755" s="603"/>
      <c r="AD755" s="603"/>
      <c r="AE755" s="603"/>
      <c r="AF755" s="603"/>
      <c r="AG755" s="603"/>
      <c r="AH755" s="603"/>
      <c r="AI755" s="603"/>
      <c r="AJ755" s="603"/>
      <c r="AK755" s="603"/>
      <c r="AL755" s="603"/>
      <c r="AM755" s="603"/>
      <c r="AN755" s="603"/>
      <c r="AO755" s="603"/>
      <c r="AP755" s="603"/>
      <c r="AQ755" s="603"/>
      <c r="AR755" s="603"/>
      <c r="AS755" s="603"/>
      <c r="AT755" s="603"/>
      <c r="AU755" s="603"/>
      <c r="AV755" s="603"/>
      <c r="AW755" s="603"/>
      <c r="AX755" s="603"/>
      <c r="AY755" s="603"/>
      <c r="AZ755" s="603"/>
      <c r="BA755" s="603"/>
      <c r="BB755" s="603"/>
      <c r="BC755" s="603"/>
      <c r="BD755" s="603"/>
      <c r="BE755" s="603"/>
      <c r="BF755" s="603"/>
      <c r="BG755" s="603"/>
      <c r="BH755" s="603"/>
      <c r="BI755" s="603"/>
      <c r="BJ755" s="603"/>
      <c r="BK755" s="603"/>
      <c r="BL755" s="603"/>
      <c r="BM755" s="603"/>
      <c r="BN755" s="603"/>
      <c r="BO755" s="603"/>
      <c r="BP755" s="603"/>
      <c r="BQ755" s="603"/>
      <c r="BR755" s="603"/>
      <c r="BS755" s="603"/>
      <c r="BT755" s="603"/>
      <c r="BU755" s="603"/>
      <c r="BV755" s="603"/>
      <c r="BW755" s="603"/>
      <c r="BX755" s="603"/>
      <c r="BY755" s="603"/>
      <c r="BZ755" s="603"/>
      <c r="CA755" s="603"/>
      <c r="CB755" s="603"/>
      <c r="CC755" s="603"/>
      <c r="CD755" s="603"/>
      <c r="CE755" s="603"/>
      <c r="CF755" s="603"/>
      <c r="CG755" s="603"/>
      <c r="CH755" s="603"/>
      <c r="CI755" s="603"/>
      <c r="CJ755" s="603"/>
      <c r="CK755" s="603"/>
    </row>
    <row r="756" spans="1:89" ht="14.25">
      <c r="A756" s="656" t="str">
        <f t="shared" si="133"/>
        <v>31_2_170723_V_p_my.fl</v>
      </c>
      <c r="B756" s="673" t="s">
        <v>6529</v>
      </c>
      <c r="C756" s="673" t="s">
        <v>6530</v>
      </c>
      <c r="D756" s="674">
        <v>31</v>
      </c>
      <c r="E756" s="674">
        <v>2</v>
      </c>
      <c r="F756" s="674" t="s">
        <v>6342</v>
      </c>
      <c r="G756" s="674" t="s">
        <v>6343</v>
      </c>
      <c r="H756" s="674">
        <v>2023</v>
      </c>
      <c r="I756" s="675" t="s">
        <v>5729</v>
      </c>
      <c r="J756" s="675" t="s">
        <v>6531</v>
      </c>
      <c r="K756" s="673" t="s">
        <v>6532</v>
      </c>
      <c r="L756" s="675" t="s">
        <v>5723</v>
      </c>
      <c r="M756" s="675" t="s">
        <v>2422</v>
      </c>
      <c r="N756" s="661">
        <f t="shared" si="144"/>
        <v>213</v>
      </c>
      <c r="O756" s="603"/>
      <c r="P756" s="667" t="s">
        <v>98</v>
      </c>
      <c r="Q756" s="596" t="s">
        <v>99</v>
      </c>
      <c r="R756" s="596" t="s">
        <v>2422</v>
      </c>
      <c r="S756" s="596">
        <v>1</v>
      </c>
      <c r="T756" s="596">
        <v>0</v>
      </c>
      <c r="U756" s="596">
        <v>1</v>
      </c>
      <c r="V756" s="596">
        <v>0</v>
      </c>
      <c r="W756" s="603"/>
      <c r="X756" s="668" t="s">
        <v>6663</v>
      </c>
      <c r="Y756" s="376" t="s">
        <v>78</v>
      </c>
      <c r="Z756" s="596" t="s">
        <v>6672</v>
      </c>
      <c r="AA756" s="766"/>
      <c r="AB756" s="727" t="str">
        <f t="shared" si="134"/>
        <v>Unique</v>
      </c>
      <c r="AC756" s="603"/>
      <c r="AD756" s="603"/>
      <c r="AE756" s="603"/>
      <c r="AF756" s="603"/>
      <c r="AG756" s="603"/>
      <c r="AH756" s="603"/>
      <c r="AI756" s="603"/>
      <c r="AJ756" s="603"/>
      <c r="AK756" s="603"/>
      <c r="AL756" s="603"/>
      <c r="AM756" s="603"/>
      <c r="AN756" s="603"/>
      <c r="AO756" s="603"/>
      <c r="AP756" s="603"/>
      <c r="AQ756" s="603"/>
      <c r="AR756" s="603"/>
      <c r="AS756" s="603"/>
      <c r="AT756" s="603"/>
      <c r="AU756" s="603"/>
      <c r="AV756" s="603"/>
      <c r="AW756" s="603"/>
      <c r="AX756" s="603"/>
      <c r="AY756" s="603"/>
      <c r="AZ756" s="603"/>
      <c r="BA756" s="603"/>
      <c r="BB756" s="603"/>
      <c r="BC756" s="603"/>
      <c r="BD756" s="603"/>
      <c r="BE756" s="603"/>
      <c r="BF756" s="603"/>
      <c r="BG756" s="603"/>
      <c r="BH756" s="603"/>
      <c r="BI756" s="603"/>
      <c r="BJ756" s="603"/>
      <c r="BK756" s="603"/>
      <c r="BL756" s="603"/>
      <c r="BM756" s="603"/>
      <c r="BN756" s="603"/>
      <c r="BO756" s="603"/>
      <c r="BP756" s="603"/>
      <c r="BQ756" s="603"/>
      <c r="BR756" s="603"/>
      <c r="BS756" s="603"/>
      <c r="BT756" s="603"/>
      <c r="BU756" s="603"/>
      <c r="BV756" s="603"/>
      <c r="BW756" s="603"/>
      <c r="BX756" s="603"/>
      <c r="BY756" s="603"/>
      <c r="BZ756" s="603"/>
      <c r="CA756" s="603"/>
      <c r="CB756" s="603"/>
      <c r="CC756" s="603"/>
      <c r="CD756" s="603"/>
      <c r="CE756" s="603"/>
      <c r="CF756" s="603"/>
      <c r="CG756" s="603"/>
      <c r="CH756" s="603"/>
      <c r="CI756" s="603"/>
      <c r="CJ756" s="603"/>
      <c r="CK756" s="603"/>
    </row>
    <row r="757" spans="1:89" ht="14.25">
      <c r="A757" s="656" t="str">
        <f t="shared" si="133"/>
        <v>31_2_170723_V_p_vo.bo</v>
      </c>
      <c r="B757" s="673" t="s">
        <v>6529</v>
      </c>
      <c r="C757" s="673" t="s">
        <v>6530</v>
      </c>
      <c r="D757" s="674">
        <v>31</v>
      </c>
      <c r="E757" s="674">
        <v>2</v>
      </c>
      <c r="F757" s="674" t="s">
        <v>6342</v>
      </c>
      <c r="G757" s="674" t="s">
        <v>6343</v>
      </c>
      <c r="H757" s="674">
        <v>2023</v>
      </c>
      <c r="I757" s="675" t="s">
        <v>5729</v>
      </c>
      <c r="J757" s="675" t="s">
        <v>6531</v>
      </c>
      <c r="K757" s="673" t="s">
        <v>6532</v>
      </c>
      <c r="L757" s="675" t="s">
        <v>5723</v>
      </c>
      <c r="M757" s="675" t="s">
        <v>2422</v>
      </c>
      <c r="N757" s="661">
        <f t="shared" si="144"/>
        <v>213</v>
      </c>
      <c r="O757" s="603"/>
      <c r="P757" s="667" t="s">
        <v>366</v>
      </c>
      <c r="Q757" s="596" t="s">
        <v>367</v>
      </c>
      <c r="R757" s="596" t="s">
        <v>2422</v>
      </c>
      <c r="S757" s="596">
        <v>1</v>
      </c>
      <c r="T757" s="596">
        <v>0</v>
      </c>
      <c r="U757" s="596">
        <v>1</v>
      </c>
      <c r="V757" s="596">
        <v>0</v>
      </c>
      <c r="W757" s="603"/>
      <c r="X757" s="668" t="s">
        <v>6663</v>
      </c>
      <c r="Y757" s="376" t="s">
        <v>78</v>
      </c>
      <c r="Z757" s="596" t="s">
        <v>6673</v>
      </c>
      <c r="AA757" s="766"/>
      <c r="AB757" s="727" t="str">
        <f t="shared" si="134"/>
        <v>Unique</v>
      </c>
      <c r="AC757" s="603"/>
      <c r="AD757" s="603"/>
      <c r="AE757" s="603"/>
      <c r="AF757" s="603"/>
      <c r="AG757" s="603"/>
      <c r="AH757" s="603"/>
      <c r="AI757" s="603"/>
      <c r="AJ757" s="603"/>
      <c r="AK757" s="603"/>
      <c r="AL757" s="603"/>
      <c r="AM757" s="603"/>
      <c r="AN757" s="603"/>
      <c r="AO757" s="603"/>
      <c r="AP757" s="603"/>
      <c r="AQ757" s="603"/>
      <c r="AR757" s="603"/>
      <c r="AS757" s="603"/>
      <c r="AT757" s="603"/>
      <c r="AU757" s="603"/>
      <c r="AV757" s="603"/>
      <c r="AW757" s="603"/>
      <c r="AX757" s="603"/>
      <c r="AY757" s="603"/>
      <c r="AZ757" s="603"/>
      <c r="BA757" s="603"/>
      <c r="BB757" s="603"/>
      <c r="BC757" s="603"/>
      <c r="BD757" s="603"/>
      <c r="BE757" s="603"/>
      <c r="BF757" s="603"/>
      <c r="BG757" s="603"/>
      <c r="BH757" s="603"/>
      <c r="BI757" s="603"/>
      <c r="BJ757" s="603"/>
      <c r="BK757" s="603"/>
      <c r="BL757" s="603"/>
      <c r="BM757" s="603"/>
      <c r="BN757" s="603"/>
      <c r="BO757" s="603"/>
      <c r="BP757" s="603"/>
      <c r="BQ757" s="603"/>
      <c r="BR757" s="603"/>
      <c r="BS757" s="603"/>
      <c r="BT757" s="603"/>
      <c r="BU757" s="603"/>
      <c r="BV757" s="603"/>
      <c r="BW757" s="603"/>
      <c r="BX757" s="603"/>
      <c r="BY757" s="603"/>
      <c r="BZ757" s="603"/>
      <c r="CA757" s="603"/>
      <c r="CB757" s="603"/>
      <c r="CC757" s="603"/>
      <c r="CD757" s="603"/>
      <c r="CE757" s="603"/>
      <c r="CF757" s="603"/>
      <c r="CG757" s="603"/>
      <c r="CH757" s="603"/>
      <c r="CI757" s="603"/>
      <c r="CJ757" s="603"/>
      <c r="CK757" s="603"/>
    </row>
    <row r="758" spans="1:89" ht="14.25">
      <c r="A758" s="656" t="str">
        <f t="shared" si="133"/>
        <v>31_2_170723_V_p_sp.</v>
      </c>
      <c r="B758" s="673" t="s">
        <v>6529</v>
      </c>
      <c r="C758" s="673" t="s">
        <v>6530</v>
      </c>
      <c r="D758" s="674">
        <v>31</v>
      </c>
      <c r="E758" s="674">
        <v>2</v>
      </c>
      <c r="F758" s="674" t="s">
        <v>6342</v>
      </c>
      <c r="G758" s="674" t="s">
        <v>6343</v>
      </c>
      <c r="H758" s="674">
        <v>2023</v>
      </c>
      <c r="I758" s="675" t="s">
        <v>5729</v>
      </c>
      <c r="J758" s="675" t="s">
        <v>6531</v>
      </c>
      <c r="K758" s="673" t="s">
        <v>6532</v>
      </c>
      <c r="L758" s="675" t="s">
        <v>5723</v>
      </c>
      <c r="M758" s="675" t="s">
        <v>2422</v>
      </c>
      <c r="N758" s="661">
        <f t="shared" si="144"/>
        <v>213</v>
      </c>
      <c r="O758" s="603"/>
      <c r="P758" s="356" t="s">
        <v>1163</v>
      </c>
      <c r="Q758" s="376" t="s">
        <v>1164</v>
      </c>
      <c r="R758" s="596" t="s">
        <v>2422</v>
      </c>
      <c r="S758" s="596">
        <v>58</v>
      </c>
      <c r="T758" s="596">
        <v>0</v>
      </c>
      <c r="U758" s="596">
        <v>58</v>
      </c>
      <c r="V758" s="596">
        <v>0</v>
      </c>
      <c r="W758" s="603"/>
      <c r="X758" s="668" t="s">
        <v>6663</v>
      </c>
      <c r="Y758" s="376" t="s">
        <v>78</v>
      </c>
      <c r="Z758" s="596" t="s">
        <v>6674</v>
      </c>
      <c r="AA758" s="766"/>
      <c r="AB758" s="727" t="str">
        <f t="shared" si="134"/>
        <v>Unique</v>
      </c>
      <c r="AC758" s="603"/>
      <c r="AD758" s="603"/>
      <c r="AE758" s="603"/>
      <c r="AF758" s="603"/>
      <c r="AG758" s="603"/>
      <c r="AH758" s="603"/>
      <c r="AI758" s="603"/>
      <c r="AJ758" s="603"/>
      <c r="AK758" s="603"/>
      <c r="AL758" s="603"/>
      <c r="AM758" s="603"/>
      <c r="AN758" s="603"/>
      <c r="AO758" s="603"/>
      <c r="AP758" s="603"/>
      <c r="AQ758" s="603"/>
      <c r="AR758" s="603"/>
      <c r="AS758" s="603"/>
      <c r="AT758" s="603"/>
      <c r="AU758" s="603"/>
      <c r="AV758" s="603"/>
      <c r="AW758" s="603"/>
      <c r="AX758" s="603"/>
      <c r="AY758" s="603"/>
      <c r="AZ758" s="603"/>
      <c r="BA758" s="603"/>
      <c r="BB758" s="603"/>
      <c r="BC758" s="603"/>
      <c r="BD758" s="603"/>
      <c r="BE758" s="603"/>
      <c r="BF758" s="603"/>
      <c r="BG758" s="603"/>
      <c r="BH758" s="603"/>
      <c r="BI758" s="603"/>
      <c r="BJ758" s="603"/>
      <c r="BK758" s="603"/>
      <c r="BL758" s="603"/>
      <c r="BM758" s="603"/>
      <c r="BN758" s="603"/>
      <c r="BO758" s="603"/>
      <c r="BP758" s="603"/>
      <c r="BQ758" s="603"/>
      <c r="BR758" s="603"/>
      <c r="BS758" s="603"/>
      <c r="BT758" s="603"/>
      <c r="BU758" s="603"/>
      <c r="BV758" s="603"/>
      <c r="BW758" s="603"/>
      <c r="BX758" s="603"/>
      <c r="BY758" s="603"/>
      <c r="BZ758" s="603"/>
      <c r="CA758" s="603"/>
      <c r="CB758" s="603"/>
      <c r="CC758" s="603"/>
      <c r="CD758" s="603"/>
      <c r="CE758" s="603"/>
      <c r="CF758" s="603"/>
      <c r="CG758" s="603"/>
      <c r="CH758" s="603"/>
      <c r="CI758" s="603"/>
      <c r="CJ758" s="603"/>
      <c r="CK758" s="603"/>
    </row>
    <row r="759" spans="1:89" ht="14.25">
      <c r="A759" s="656" t="str">
        <f t="shared" si="133"/>
        <v>31_2_170723_V_p_sp.sc</v>
      </c>
      <c r="B759" s="673" t="s">
        <v>6529</v>
      </c>
      <c r="C759" s="673" t="s">
        <v>6530</v>
      </c>
      <c r="D759" s="674">
        <v>31</v>
      </c>
      <c r="E759" s="674">
        <v>2</v>
      </c>
      <c r="F759" s="674" t="s">
        <v>6342</v>
      </c>
      <c r="G759" s="674" t="s">
        <v>6343</v>
      </c>
      <c r="H759" s="674">
        <v>2023</v>
      </c>
      <c r="I759" s="675" t="s">
        <v>5729</v>
      </c>
      <c r="J759" s="675" t="s">
        <v>6531</v>
      </c>
      <c r="K759" s="673" t="s">
        <v>6532</v>
      </c>
      <c r="L759" s="675" t="s">
        <v>5723</v>
      </c>
      <c r="M759" s="675" t="s">
        <v>2422</v>
      </c>
      <c r="N759" s="661">
        <f t="shared" si="144"/>
        <v>213</v>
      </c>
      <c r="O759" s="603"/>
      <c r="P759" s="667" t="s">
        <v>509</v>
      </c>
      <c r="Q759" s="596" t="s">
        <v>510</v>
      </c>
      <c r="R759" s="596" t="s">
        <v>2422</v>
      </c>
      <c r="S759" s="596">
        <v>113</v>
      </c>
      <c r="T759" s="596">
        <v>113</v>
      </c>
      <c r="U759" s="596">
        <v>0</v>
      </c>
      <c r="V759" s="596">
        <v>0</v>
      </c>
      <c r="W759" s="603"/>
      <c r="X759" s="668" t="s">
        <v>6663</v>
      </c>
      <c r="Y759" s="376" t="s">
        <v>78</v>
      </c>
      <c r="Z759" s="596" t="s">
        <v>6675</v>
      </c>
      <c r="AA759" s="766"/>
      <c r="AB759" s="727" t="str">
        <f t="shared" si="134"/>
        <v>Unique</v>
      </c>
      <c r="AC759" s="603"/>
      <c r="AD759" s="603"/>
      <c r="AE759" s="603"/>
      <c r="AF759" s="603"/>
      <c r="AG759" s="603"/>
      <c r="AH759" s="603"/>
      <c r="AI759" s="603"/>
      <c r="AJ759" s="603"/>
      <c r="AK759" s="603"/>
      <c r="AL759" s="603"/>
      <c r="AM759" s="603"/>
      <c r="AN759" s="603"/>
      <c r="AO759" s="603"/>
      <c r="AP759" s="603"/>
      <c r="AQ759" s="603"/>
      <c r="AR759" s="603"/>
      <c r="AS759" s="603"/>
      <c r="AT759" s="603"/>
      <c r="AU759" s="603"/>
      <c r="AV759" s="603"/>
      <c r="AW759" s="603"/>
      <c r="AX759" s="603"/>
      <c r="AY759" s="603"/>
      <c r="AZ759" s="603"/>
      <c r="BA759" s="603"/>
      <c r="BB759" s="603"/>
      <c r="BC759" s="603"/>
      <c r="BD759" s="603"/>
      <c r="BE759" s="603"/>
      <c r="BF759" s="603"/>
      <c r="BG759" s="603"/>
      <c r="BH759" s="603"/>
      <c r="BI759" s="603"/>
      <c r="BJ759" s="603"/>
      <c r="BK759" s="603"/>
      <c r="BL759" s="603"/>
      <c r="BM759" s="603"/>
      <c r="BN759" s="603"/>
      <c r="BO759" s="603"/>
      <c r="BP759" s="603"/>
      <c r="BQ759" s="603"/>
      <c r="BR759" s="603"/>
      <c r="BS759" s="603"/>
      <c r="BT759" s="603"/>
      <c r="BU759" s="603"/>
      <c r="BV759" s="603"/>
      <c r="BW759" s="603"/>
      <c r="BX759" s="603"/>
      <c r="BY759" s="603"/>
      <c r="BZ759" s="603"/>
      <c r="CA759" s="603"/>
      <c r="CB759" s="603"/>
      <c r="CC759" s="603"/>
      <c r="CD759" s="603"/>
      <c r="CE759" s="603"/>
      <c r="CF759" s="603"/>
      <c r="CG759" s="603"/>
      <c r="CH759" s="603"/>
      <c r="CI759" s="603"/>
      <c r="CJ759" s="603"/>
      <c r="CK759" s="603"/>
    </row>
    <row r="760" spans="1:89" ht="14.25">
      <c r="A760" s="656" t="str">
        <f t="shared" si="133"/>
        <v>21_1_170723_A_p_ch.bi</v>
      </c>
      <c r="B760" s="756" t="s">
        <v>6600</v>
      </c>
      <c r="C760" s="756" t="s">
        <v>6601</v>
      </c>
      <c r="D760" s="757">
        <v>21</v>
      </c>
      <c r="E760" s="757">
        <v>1</v>
      </c>
      <c r="F760" s="757" t="s">
        <v>6342</v>
      </c>
      <c r="G760" s="757" t="s">
        <v>6343</v>
      </c>
      <c r="H760" s="757">
        <v>2023</v>
      </c>
      <c r="I760" s="756" t="s">
        <v>5729</v>
      </c>
      <c r="J760" s="756" t="s">
        <v>6602</v>
      </c>
      <c r="K760" s="756" t="s">
        <v>6603</v>
      </c>
      <c r="L760" s="756" t="s">
        <v>5723</v>
      </c>
      <c r="M760" s="756" t="s">
        <v>2422</v>
      </c>
      <c r="N760" s="661">
        <f t="shared" ref="N760:N764" si="145">60+50+50+40+50+50+23</f>
        <v>323</v>
      </c>
      <c r="O760" s="603"/>
      <c r="P760" s="667" t="s">
        <v>287</v>
      </c>
      <c r="Q760" s="596" t="s">
        <v>288</v>
      </c>
      <c r="R760" s="596" t="s">
        <v>2422</v>
      </c>
      <c r="S760" s="596">
        <v>1</v>
      </c>
      <c r="T760" s="596">
        <v>0</v>
      </c>
      <c r="U760" s="596">
        <v>1</v>
      </c>
      <c r="V760" s="596">
        <v>0</v>
      </c>
      <c r="W760" s="603"/>
      <c r="X760" s="668" t="s">
        <v>6663</v>
      </c>
      <c r="Y760" s="376" t="s">
        <v>78</v>
      </c>
      <c r="Z760" s="596" t="s">
        <v>6676</v>
      </c>
      <c r="AA760" s="766"/>
      <c r="AB760" s="727" t="str">
        <f t="shared" si="134"/>
        <v>Unique</v>
      </c>
      <c r="AC760" s="603"/>
      <c r="AD760" s="603"/>
      <c r="AE760" s="603"/>
      <c r="AF760" s="603"/>
      <c r="AG760" s="603"/>
      <c r="AH760" s="603"/>
      <c r="AI760" s="603"/>
      <c r="AJ760" s="603"/>
      <c r="AK760" s="603"/>
      <c r="AL760" s="603"/>
      <c r="AM760" s="603"/>
      <c r="AN760" s="603"/>
      <c r="AO760" s="603"/>
      <c r="AP760" s="603"/>
      <c r="AQ760" s="603"/>
      <c r="AR760" s="603"/>
      <c r="AS760" s="603"/>
      <c r="AT760" s="603"/>
      <c r="AU760" s="603"/>
      <c r="AV760" s="603"/>
      <c r="AW760" s="603"/>
      <c r="AX760" s="603"/>
      <c r="AY760" s="603"/>
      <c r="AZ760" s="603"/>
      <c r="BA760" s="603"/>
      <c r="BB760" s="603"/>
      <c r="BC760" s="603"/>
      <c r="BD760" s="603"/>
      <c r="BE760" s="603"/>
      <c r="BF760" s="603"/>
      <c r="BG760" s="603"/>
      <c r="BH760" s="603"/>
      <c r="BI760" s="603"/>
      <c r="BJ760" s="603"/>
      <c r="BK760" s="603"/>
      <c r="BL760" s="603"/>
      <c r="BM760" s="603"/>
      <c r="BN760" s="603"/>
      <c r="BO760" s="603"/>
      <c r="BP760" s="603"/>
      <c r="BQ760" s="603"/>
      <c r="BR760" s="603"/>
      <c r="BS760" s="603"/>
      <c r="BT760" s="603"/>
      <c r="BU760" s="603"/>
      <c r="BV760" s="603"/>
      <c r="BW760" s="603"/>
      <c r="BX760" s="603"/>
      <c r="BY760" s="603"/>
      <c r="BZ760" s="603"/>
      <c r="CA760" s="603"/>
      <c r="CB760" s="603"/>
      <c r="CC760" s="603"/>
      <c r="CD760" s="603"/>
      <c r="CE760" s="603"/>
      <c r="CF760" s="603"/>
      <c r="CG760" s="603"/>
      <c r="CH760" s="603"/>
      <c r="CI760" s="603"/>
      <c r="CJ760" s="603"/>
      <c r="CK760" s="603"/>
    </row>
    <row r="761" spans="1:89" ht="14.25">
      <c r="A761" s="656" t="str">
        <f t="shared" si="133"/>
        <v>21_1_170723_A_p_ep.ba</v>
      </c>
      <c r="B761" s="756" t="s">
        <v>6600</v>
      </c>
      <c r="C761" s="756" t="s">
        <v>6601</v>
      </c>
      <c r="D761" s="757">
        <v>21</v>
      </c>
      <c r="E761" s="757">
        <v>1</v>
      </c>
      <c r="F761" s="757" t="s">
        <v>6342</v>
      </c>
      <c r="G761" s="757" t="s">
        <v>6343</v>
      </c>
      <c r="H761" s="757">
        <v>2023</v>
      </c>
      <c r="I761" s="756" t="s">
        <v>5729</v>
      </c>
      <c r="J761" s="756" t="s">
        <v>6602</v>
      </c>
      <c r="K761" s="756" t="s">
        <v>6603</v>
      </c>
      <c r="L761" s="756" t="s">
        <v>5723</v>
      </c>
      <c r="M761" s="756" t="s">
        <v>2422</v>
      </c>
      <c r="N761" s="661">
        <f t="shared" si="145"/>
        <v>323</v>
      </c>
      <c r="O761" s="603"/>
      <c r="P761" s="356" t="s">
        <v>84</v>
      </c>
      <c r="Q761" s="376" t="s">
        <v>85</v>
      </c>
      <c r="R761" s="596" t="s">
        <v>2422</v>
      </c>
      <c r="S761" s="596">
        <v>12</v>
      </c>
      <c r="T761" s="596">
        <v>2</v>
      </c>
      <c r="U761" s="596">
        <v>10</v>
      </c>
      <c r="V761" s="596">
        <v>0</v>
      </c>
      <c r="W761" s="603"/>
      <c r="X761" s="668" t="s">
        <v>6663</v>
      </c>
      <c r="Y761" s="376" t="s">
        <v>78</v>
      </c>
      <c r="Z761" s="596" t="s">
        <v>6677</v>
      </c>
      <c r="AA761" s="766"/>
      <c r="AB761" s="727" t="str">
        <f t="shared" si="134"/>
        <v>Unique</v>
      </c>
      <c r="AC761" s="603"/>
      <c r="AD761" s="603"/>
      <c r="AE761" s="603"/>
      <c r="AF761" s="603"/>
      <c r="AG761" s="603"/>
      <c r="AH761" s="603"/>
      <c r="AI761" s="603"/>
      <c r="AJ761" s="603"/>
      <c r="AK761" s="603"/>
      <c r="AL761" s="603"/>
      <c r="AM761" s="603"/>
      <c r="AN761" s="603"/>
      <c r="AO761" s="603"/>
      <c r="AP761" s="603"/>
      <c r="AQ761" s="603"/>
      <c r="AR761" s="603"/>
      <c r="AS761" s="603"/>
      <c r="AT761" s="603"/>
      <c r="AU761" s="603"/>
      <c r="AV761" s="603"/>
      <c r="AW761" s="603"/>
      <c r="AX761" s="603"/>
      <c r="AY761" s="603"/>
      <c r="AZ761" s="603"/>
      <c r="BA761" s="603"/>
      <c r="BB761" s="603"/>
      <c r="BC761" s="603"/>
      <c r="BD761" s="603"/>
      <c r="BE761" s="603"/>
      <c r="BF761" s="603"/>
      <c r="BG761" s="603"/>
      <c r="BH761" s="603"/>
      <c r="BI761" s="603"/>
      <c r="BJ761" s="603"/>
      <c r="BK761" s="603"/>
      <c r="BL761" s="603"/>
      <c r="BM761" s="603"/>
      <c r="BN761" s="603"/>
      <c r="BO761" s="603"/>
      <c r="BP761" s="603"/>
      <c r="BQ761" s="603"/>
      <c r="BR761" s="603"/>
      <c r="BS761" s="603"/>
      <c r="BT761" s="603"/>
      <c r="BU761" s="603"/>
      <c r="BV761" s="603"/>
      <c r="BW761" s="603"/>
      <c r="BX761" s="603"/>
      <c r="BY761" s="603"/>
      <c r="BZ761" s="603"/>
      <c r="CA761" s="603"/>
      <c r="CB761" s="603"/>
      <c r="CC761" s="603"/>
      <c r="CD761" s="603"/>
      <c r="CE761" s="603"/>
      <c r="CF761" s="603"/>
      <c r="CG761" s="603"/>
      <c r="CH761" s="603"/>
      <c r="CI761" s="603"/>
      <c r="CJ761" s="603"/>
      <c r="CK761" s="603"/>
    </row>
    <row r="762" spans="1:89" ht="14.25">
      <c r="A762" s="656" t="str">
        <f t="shared" si="133"/>
        <v>21_1_170723_A_p_sy.pi</v>
      </c>
      <c r="B762" s="756" t="s">
        <v>6600</v>
      </c>
      <c r="C762" s="756" t="s">
        <v>6601</v>
      </c>
      <c r="D762" s="757">
        <v>21</v>
      </c>
      <c r="E762" s="757">
        <v>1</v>
      </c>
      <c r="F762" s="757" t="s">
        <v>6342</v>
      </c>
      <c r="G762" s="757" t="s">
        <v>6343</v>
      </c>
      <c r="H762" s="757">
        <v>2023</v>
      </c>
      <c r="I762" s="756" t="s">
        <v>5729</v>
      </c>
      <c r="J762" s="756" t="s">
        <v>6602</v>
      </c>
      <c r="K762" s="756" t="s">
        <v>6603</v>
      </c>
      <c r="L762" s="756" t="s">
        <v>5723</v>
      </c>
      <c r="M762" s="756" t="s">
        <v>2422</v>
      </c>
      <c r="N762" s="661">
        <f t="shared" si="145"/>
        <v>323</v>
      </c>
      <c r="O762" s="603"/>
      <c r="P762" s="667" t="s">
        <v>176</v>
      </c>
      <c r="Q762" s="596" t="s">
        <v>177</v>
      </c>
      <c r="R762" s="596" t="s">
        <v>2422</v>
      </c>
      <c r="S762" s="596">
        <v>7</v>
      </c>
      <c r="T762" s="596">
        <v>4</v>
      </c>
      <c r="U762" s="596">
        <v>3</v>
      </c>
      <c r="V762" s="596">
        <v>0</v>
      </c>
      <c r="W762" s="603"/>
      <c r="X762" s="668" t="s">
        <v>6663</v>
      </c>
      <c r="Y762" s="376" t="s">
        <v>78</v>
      </c>
      <c r="Z762" s="596" t="s">
        <v>6678</v>
      </c>
      <c r="AA762" s="766"/>
      <c r="AB762" s="727" t="str">
        <f t="shared" si="134"/>
        <v>Unique</v>
      </c>
      <c r="AC762" s="603"/>
      <c r="AD762" s="603"/>
      <c r="AE762" s="603"/>
      <c r="AF762" s="603"/>
      <c r="AG762" s="603"/>
      <c r="AH762" s="603"/>
      <c r="AI762" s="603"/>
      <c r="AJ762" s="603"/>
      <c r="AK762" s="603"/>
      <c r="AL762" s="603"/>
      <c r="AM762" s="603"/>
      <c r="AN762" s="603"/>
      <c r="AO762" s="603"/>
      <c r="AP762" s="603"/>
      <c r="AQ762" s="603"/>
      <c r="AR762" s="603"/>
      <c r="AS762" s="603"/>
      <c r="AT762" s="603"/>
      <c r="AU762" s="603"/>
      <c r="AV762" s="603"/>
      <c r="AW762" s="603"/>
      <c r="AX762" s="603"/>
      <c r="AY762" s="603"/>
      <c r="AZ762" s="603"/>
      <c r="BA762" s="603"/>
      <c r="BB762" s="603"/>
      <c r="BC762" s="603"/>
      <c r="BD762" s="603"/>
      <c r="BE762" s="603"/>
      <c r="BF762" s="603"/>
      <c r="BG762" s="603"/>
      <c r="BH762" s="603"/>
      <c r="BI762" s="603"/>
      <c r="BJ762" s="603"/>
      <c r="BK762" s="603"/>
      <c r="BL762" s="603"/>
      <c r="BM762" s="603"/>
      <c r="BN762" s="603"/>
      <c r="BO762" s="603"/>
      <c r="BP762" s="603"/>
      <c r="BQ762" s="603"/>
      <c r="BR762" s="603"/>
      <c r="BS762" s="603"/>
      <c r="BT762" s="603"/>
      <c r="BU762" s="603"/>
      <c r="BV762" s="603"/>
      <c r="BW762" s="603"/>
      <c r="BX762" s="603"/>
      <c r="BY762" s="603"/>
      <c r="BZ762" s="603"/>
      <c r="CA762" s="603"/>
      <c r="CB762" s="603"/>
      <c r="CC762" s="603"/>
      <c r="CD762" s="603"/>
      <c r="CE762" s="603"/>
      <c r="CF762" s="603"/>
      <c r="CG762" s="603"/>
      <c r="CH762" s="603"/>
      <c r="CI762" s="603"/>
      <c r="CJ762" s="603"/>
      <c r="CK762" s="603"/>
    </row>
    <row r="763" spans="1:89" ht="14.25">
      <c r="A763" s="656" t="str">
        <f t="shared" si="133"/>
        <v>21_1_170723_A_p_sp.</v>
      </c>
      <c r="B763" s="756" t="s">
        <v>6600</v>
      </c>
      <c r="C763" s="756" t="s">
        <v>6601</v>
      </c>
      <c r="D763" s="757">
        <v>21</v>
      </c>
      <c r="E763" s="757">
        <v>1</v>
      </c>
      <c r="F763" s="757" t="s">
        <v>6342</v>
      </c>
      <c r="G763" s="757" t="s">
        <v>6343</v>
      </c>
      <c r="H763" s="757">
        <v>2023</v>
      </c>
      <c r="I763" s="756" t="s">
        <v>5729</v>
      </c>
      <c r="J763" s="756" t="s">
        <v>6602</v>
      </c>
      <c r="K763" s="756" t="s">
        <v>6603</v>
      </c>
      <c r="L763" s="756" t="s">
        <v>5723</v>
      </c>
      <c r="M763" s="756" t="s">
        <v>2422</v>
      </c>
      <c r="N763" s="661">
        <f t="shared" si="145"/>
        <v>323</v>
      </c>
      <c r="O763" s="603"/>
      <c r="P763" s="356" t="s">
        <v>1163</v>
      </c>
      <c r="Q763" s="376" t="s">
        <v>1164</v>
      </c>
      <c r="R763" s="596" t="s">
        <v>2422</v>
      </c>
      <c r="S763" s="596">
        <v>74</v>
      </c>
      <c r="T763" s="596">
        <v>0</v>
      </c>
      <c r="U763" s="596">
        <v>74</v>
      </c>
      <c r="V763" s="596">
        <v>0</v>
      </c>
      <c r="W763" s="603"/>
      <c r="X763" s="668" t="s">
        <v>6663</v>
      </c>
      <c r="Y763" s="376" t="s">
        <v>78</v>
      </c>
      <c r="Z763" s="596" t="s">
        <v>6679</v>
      </c>
      <c r="AA763" s="766"/>
      <c r="AB763" s="727" t="str">
        <f t="shared" si="134"/>
        <v>Unique</v>
      </c>
      <c r="AC763" s="603"/>
      <c r="AD763" s="603"/>
      <c r="AE763" s="603"/>
      <c r="AF763" s="603"/>
      <c r="AG763" s="603"/>
      <c r="AH763" s="603"/>
      <c r="AI763" s="603"/>
      <c r="AJ763" s="603"/>
      <c r="AK763" s="603"/>
      <c r="AL763" s="603"/>
      <c r="AM763" s="603"/>
      <c r="AN763" s="603"/>
      <c r="AO763" s="603"/>
      <c r="AP763" s="603"/>
      <c r="AQ763" s="603"/>
      <c r="AR763" s="603"/>
      <c r="AS763" s="603"/>
      <c r="AT763" s="603"/>
      <c r="AU763" s="603"/>
      <c r="AV763" s="603"/>
      <c r="AW763" s="603"/>
      <c r="AX763" s="603"/>
      <c r="AY763" s="603"/>
      <c r="AZ763" s="603"/>
      <c r="BA763" s="603"/>
      <c r="BB763" s="603"/>
      <c r="BC763" s="603"/>
      <c r="BD763" s="603"/>
      <c r="BE763" s="603"/>
      <c r="BF763" s="603"/>
      <c r="BG763" s="603"/>
      <c r="BH763" s="603"/>
      <c r="BI763" s="603"/>
      <c r="BJ763" s="603"/>
      <c r="BK763" s="603"/>
      <c r="BL763" s="603"/>
      <c r="BM763" s="603"/>
      <c r="BN763" s="603"/>
      <c r="BO763" s="603"/>
      <c r="BP763" s="603"/>
      <c r="BQ763" s="603"/>
      <c r="BR763" s="603"/>
      <c r="BS763" s="603"/>
      <c r="BT763" s="603"/>
      <c r="BU763" s="603"/>
      <c r="BV763" s="603"/>
      <c r="BW763" s="603"/>
      <c r="BX763" s="603"/>
      <c r="BY763" s="603"/>
      <c r="BZ763" s="603"/>
      <c r="CA763" s="603"/>
      <c r="CB763" s="603"/>
      <c r="CC763" s="603"/>
      <c r="CD763" s="603"/>
      <c r="CE763" s="603"/>
      <c r="CF763" s="603"/>
      <c r="CG763" s="603"/>
      <c r="CH763" s="603"/>
      <c r="CI763" s="603"/>
      <c r="CJ763" s="603"/>
      <c r="CK763" s="603"/>
    </row>
    <row r="764" spans="1:89" ht="14.25">
      <c r="A764" s="656" t="str">
        <f t="shared" si="133"/>
        <v>21_1_170723_A_p_sp.sc</v>
      </c>
      <c r="B764" s="756" t="s">
        <v>6600</v>
      </c>
      <c r="C764" s="756" t="s">
        <v>6601</v>
      </c>
      <c r="D764" s="757">
        <v>21</v>
      </c>
      <c r="E764" s="757">
        <v>1</v>
      </c>
      <c r="F764" s="757" t="s">
        <v>6342</v>
      </c>
      <c r="G764" s="757" t="s">
        <v>6343</v>
      </c>
      <c r="H764" s="757">
        <v>2023</v>
      </c>
      <c r="I764" s="756" t="s">
        <v>5729</v>
      </c>
      <c r="J764" s="756" t="s">
        <v>6602</v>
      </c>
      <c r="K764" s="756" t="s">
        <v>6603</v>
      </c>
      <c r="L764" s="756" t="s">
        <v>5723</v>
      </c>
      <c r="M764" s="756" t="s">
        <v>2422</v>
      </c>
      <c r="N764" s="661">
        <f t="shared" si="145"/>
        <v>323</v>
      </c>
      <c r="O764" s="603"/>
      <c r="P764" s="667" t="s">
        <v>509</v>
      </c>
      <c r="Q764" s="596" t="s">
        <v>510</v>
      </c>
      <c r="R764" s="596" t="s">
        <v>2422</v>
      </c>
      <c r="S764" s="596">
        <v>182</v>
      </c>
      <c r="T764" s="596">
        <v>182</v>
      </c>
      <c r="U764" s="596">
        <v>0</v>
      </c>
      <c r="V764" s="596">
        <v>0</v>
      </c>
      <c r="W764" s="603"/>
      <c r="X764" s="668" t="s">
        <v>6663</v>
      </c>
      <c r="Y764" s="376" t="s">
        <v>78</v>
      </c>
      <c r="Z764" s="596" t="s">
        <v>6680</v>
      </c>
      <c r="AA764" s="766"/>
      <c r="AB764" s="727" t="str">
        <f t="shared" si="134"/>
        <v>Unique</v>
      </c>
      <c r="AC764" s="603"/>
      <c r="AD764" s="603"/>
      <c r="AE764" s="603"/>
      <c r="AF764" s="603"/>
      <c r="AG764" s="603"/>
      <c r="AH764" s="603"/>
      <c r="AI764" s="603"/>
      <c r="AJ764" s="603"/>
      <c r="AK764" s="603"/>
      <c r="AL764" s="603"/>
      <c r="AM764" s="603"/>
      <c r="AN764" s="603"/>
      <c r="AO764" s="603"/>
      <c r="AP764" s="603"/>
      <c r="AQ764" s="603"/>
      <c r="AR764" s="603"/>
      <c r="AS764" s="603"/>
      <c r="AT764" s="603"/>
      <c r="AU764" s="603"/>
      <c r="AV764" s="603"/>
      <c r="AW764" s="603"/>
      <c r="AX764" s="603"/>
      <c r="AY764" s="603"/>
      <c r="AZ764" s="603"/>
      <c r="BA764" s="603"/>
      <c r="BB764" s="603"/>
      <c r="BC764" s="603"/>
      <c r="BD764" s="603"/>
      <c r="BE764" s="603"/>
      <c r="BF764" s="603"/>
      <c r="BG764" s="603"/>
      <c r="BH764" s="603"/>
      <c r="BI764" s="603"/>
      <c r="BJ764" s="603"/>
      <c r="BK764" s="603"/>
      <c r="BL764" s="603"/>
      <c r="BM764" s="603"/>
      <c r="BN764" s="603"/>
      <c r="BO764" s="603"/>
      <c r="BP764" s="603"/>
      <c r="BQ764" s="603"/>
      <c r="BR764" s="603"/>
      <c r="BS764" s="603"/>
      <c r="BT764" s="603"/>
      <c r="BU764" s="603"/>
      <c r="BV764" s="603"/>
      <c r="BW764" s="603"/>
      <c r="BX764" s="603"/>
      <c r="BY764" s="603"/>
      <c r="BZ764" s="603"/>
      <c r="CA764" s="603"/>
      <c r="CB764" s="603"/>
      <c r="CC764" s="603"/>
      <c r="CD764" s="603"/>
      <c r="CE764" s="603"/>
      <c r="CF764" s="603"/>
      <c r="CG764" s="603"/>
      <c r="CH764" s="603"/>
      <c r="CI764" s="603"/>
      <c r="CJ764" s="603"/>
      <c r="CK764" s="603"/>
    </row>
    <row r="765" spans="1:89" ht="14.25">
      <c r="A765" s="656" t="str">
        <f t="shared" si="133"/>
        <v>14_1_250923_HAM_p_ep.ba</v>
      </c>
      <c r="B765" s="659" t="s">
        <v>6503</v>
      </c>
      <c r="C765" s="659" t="s">
        <v>6504</v>
      </c>
      <c r="D765" s="658">
        <v>14</v>
      </c>
      <c r="E765" s="658">
        <v>1</v>
      </c>
      <c r="F765" s="658" t="s">
        <v>6681</v>
      </c>
      <c r="G765" s="658" t="s">
        <v>6682</v>
      </c>
      <c r="H765" s="658">
        <v>2023</v>
      </c>
      <c r="I765" s="659" t="s">
        <v>5729</v>
      </c>
      <c r="J765" s="659" t="s">
        <v>6505</v>
      </c>
      <c r="K765" s="659" t="s">
        <v>6506</v>
      </c>
      <c r="L765" s="659" t="s">
        <v>5723</v>
      </c>
      <c r="M765" s="659" t="s">
        <v>2422</v>
      </c>
      <c r="N765" s="661">
        <f t="shared" ref="N765:N766" si="146">11</f>
        <v>11</v>
      </c>
      <c r="O765" s="603"/>
      <c r="P765" s="356" t="s">
        <v>84</v>
      </c>
      <c r="Q765" s="376" t="s">
        <v>85</v>
      </c>
      <c r="R765" s="596" t="s">
        <v>2422</v>
      </c>
      <c r="S765" s="596">
        <v>2</v>
      </c>
      <c r="T765" s="596">
        <v>2</v>
      </c>
      <c r="U765" s="596">
        <v>0</v>
      </c>
      <c r="V765" s="596">
        <v>0</v>
      </c>
      <c r="W765" s="603"/>
      <c r="X765" s="668" t="s">
        <v>6663</v>
      </c>
      <c r="Y765" s="376" t="s">
        <v>78</v>
      </c>
      <c r="Z765" s="596" t="s">
        <v>6683</v>
      </c>
      <c r="AA765" s="766"/>
      <c r="AB765" s="727" t="str">
        <f t="shared" si="134"/>
        <v>Unique</v>
      </c>
      <c r="AC765" s="603"/>
      <c r="AD765" s="603"/>
      <c r="AE765" s="603"/>
      <c r="AF765" s="603"/>
      <c r="AG765" s="603"/>
      <c r="AH765" s="603"/>
      <c r="AI765" s="603"/>
      <c r="AJ765" s="603"/>
      <c r="AK765" s="603"/>
      <c r="AL765" s="603"/>
      <c r="AM765" s="603"/>
      <c r="AN765" s="603"/>
      <c r="AO765" s="603"/>
      <c r="AP765" s="603"/>
      <c r="AQ765" s="603"/>
      <c r="AR765" s="603"/>
      <c r="AS765" s="603"/>
      <c r="AT765" s="603"/>
      <c r="AU765" s="603"/>
      <c r="AV765" s="603"/>
      <c r="AW765" s="603"/>
      <c r="AX765" s="603"/>
      <c r="AY765" s="603"/>
      <c r="AZ765" s="603"/>
      <c r="BA765" s="603"/>
      <c r="BB765" s="603"/>
      <c r="BC765" s="603"/>
      <c r="BD765" s="603"/>
      <c r="BE765" s="603"/>
      <c r="BF765" s="603"/>
      <c r="BG765" s="603"/>
      <c r="BH765" s="603"/>
      <c r="BI765" s="603"/>
      <c r="BJ765" s="603"/>
      <c r="BK765" s="603"/>
      <c r="BL765" s="603"/>
      <c r="BM765" s="603"/>
      <c r="BN765" s="603"/>
      <c r="BO765" s="603"/>
      <c r="BP765" s="603"/>
      <c r="BQ765" s="603"/>
      <c r="BR765" s="603"/>
      <c r="BS765" s="603"/>
      <c r="BT765" s="603"/>
      <c r="BU765" s="603"/>
      <c r="BV765" s="603"/>
      <c r="BW765" s="603"/>
      <c r="BX765" s="603"/>
      <c r="BY765" s="603"/>
      <c r="BZ765" s="603"/>
      <c r="CA765" s="603"/>
      <c r="CB765" s="603"/>
      <c r="CC765" s="603"/>
      <c r="CD765" s="603"/>
      <c r="CE765" s="603"/>
      <c r="CF765" s="603"/>
      <c r="CG765" s="603"/>
      <c r="CH765" s="603"/>
      <c r="CI765" s="603"/>
      <c r="CJ765" s="603"/>
      <c r="CK765" s="603"/>
    </row>
    <row r="766" spans="1:89" ht="14.25">
      <c r="A766" s="656" t="str">
        <f t="shared" si="133"/>
        <v>14_1_250923_HAM_p_sp.</v>
      </c>
      <c r="B766" s="659" t="s">
        <v>6503</v>
      </c>
      <c r="C766" s="659" t="s">
        <v>6504</v>
      </c>
      <c r="D766" s="658">
        <v>14</v>
      </c>
      <c r="E766" s="658">
        <v>1</v>
      </c>
      <c r="F766" s="658" t="s">
        <v>6681</v>
      </c>
      <c r="G766" s="658" t="s">
        <v>6682</v>
      </c>
      <c r="H766" s="658">
        <v>2023</v>
      </c>
      <c r="I766" s="659" t="s">
        <v>5729</v>
      </c>
      <c r="J766" s="659" t="s">
        <v>6505</v>
      </c>
      <c r="K766" s="659" t="s">
        <v>6506</v>
      </c>
      <c r="L766" s="659" t="s">
        <v>5723</v>
      </c>
      <c r="M766" s="659" t="s">
        <v>2422</v>
      </c>
      <c r="N766" s="661">
        <f t="shared" si="146"/>
        <v>11</v>
      </c>
      <c r="O766" s="603"/>
      <c r="P766" s="356" t="s">
        <v>1163</v>
      </c>
      <c r="Q766" s="376" t="s">
        <v>1164</v>
      </c>
      <c r="R766" s="596" t="s">
        <v>2422</v>
      </c>
      <c r="S766" s="596">
        <v>1</v>
      </c>
      <c r="T766" s="596">
        <v>0</v>
      </c>
      <c r="U766" s="596">
        <v>1</v>
      </c>
      <c r="V766" s="596">
        <v>0</v>
      </c>
      <c r="W766" s="603"/>
      <c r="X766" s="668" t="s">
        <v>6663</v>
      </c>
      <c r="Y766" s="376" t="s">
        <v>78</v>
      </c>
      <c r="Z766" s="596" t="s">
        <v>6684</v>
      </c>
      <c r="AA766" s="766"/>
      <c r="AB766" s="727" t="str">
        <f t="shared" si="134"/>
        <v>Unique</v>
      </c>
      <c r="AC766" s="603"/>
      <c r="AD766" s="603"/>
      <c r="AE766" s="603"/>
      <c r="AF766" s="603"/>
      <c r="AG766" s="603"/>
      <c r="AH766" s="603"/>
      <c r="AI766" s="603"/>
      <c r="AJ766" s="603"/>
      <c r="AK766" s="603"/>
      <c r="AL766" s="603"/>
      <c r="AM766" s="603"/>
      <c r="AN766" s="603"/>
      <c r="AO766" s="603"/>
      <c r="AP766" s="603"/>
      <c r="AQ766" s="603"/>
      <c r="AR766" s="603"/>
      <c r="AS766" s="603"/>
      <c r="AT766" s="603"/>
      <c r="AU766" s="603"/>
      <c r="AV766" s="603"/>
      <c r="AW766" s="603"/>
      <c r="AX766" s="603"/>
      <c r="AY766" s="603"/>
      <c r="AZ766" s="603"/>
      <c r="BA766" s="603"/>
      <c r="BB766" s="603"/>
      <c r="BC766" s="603"/>
      <c r="BD766" s="603"/>
      <c r="BE766" s="603"/>
      <c r="BF766" s="603"/>
      <c r="BG766" s="603"/>
      <c r="BH766" s="603"/>
      <c r="BI766" s="603"/>
      <c r="BJ766" s="603"/>
      <c r="BK766" s="603"/>
      <c r="BL766" s="603"/>
      <c r="BM766" s="603"/>
      <c r="BN766" s="603"/>
      <c r="BO766" s="603"/>
      <c r="BP766" s="603"/>
      <c r="BQ766" s="603"/>
      <c r="BR766" s="603"/>
      <c r="BS766" s="603"/>
      <c r="BT766" s="603"/>
      <c r="BU766" s="603"/>
      <c r="BV766" s="603"/>
      <c r="BW766" s="603"/>
      <c r="BX766" s="603"/>
      <c r="BY766" s="603"/>
      <c r="BZ766" s="603"/>
      <c r="CA766" s="603"/>
      <c r="CB766" s="603"/>
      <c r="CC766" s="603"/>
      <c r="CD766" s="603"/>
      <c r="CE766" s="603"/>
      <c r="CF766" s="603"/>
      <c r="CG766" s="603"/>
      <c r="CH766" s="603"/>
      <c r="CI766" s="603"/>
      <c r="CJ766" s="603"/>
      <c r="CK766" s="603"/>
    </row>
    <row r="767" spans="1:89" ht="14.25">
      <c r="A767" s="656" t="str">
        <f t="shared" si="133"/>
        <v>16_1_250923_N_p_ep.ba</v>
      </c>
      <c r="B767" s="735" t="s">
        <v>6340</v>
      </c>
      <c r="C767" s="735" t="s">
        <v>6341</v>
      </c>
      <c r="D767" s="736">
        <v>16</v>
      </c>
      <c r="E767" s="736">
        <v>1</v>
      </c>
      <c r="F767" s="736" t="s">
        <v>6681</v>
      </c>
      <c r="G767" s="736" t="s">
        <v>6682</v>
      </c>
      <c r="H767" s="736">
        <v>2023</v>
      </c>
      <c r="I767" s="735" t="s">
        <v>5729</v>
      </c>
      <c r="J767" s="735" t="s">
        <v>6344</v>
      </c>
      <c r="K767" s="735" t="s">
        <v>6345</v>
      </c>
      <c r="L767" s="735" t="s">
        <v>5723</v>
      </c>
      <c r="M767" s="735" t="s">
        <v>2422</v>
      </c>
      <c r="N767" s="661">
        <f t="shared" ref="N767:N770" si="147">20+20+10+2</f>
        <v>52</v>
      </c>
      <c r="O767" s="603"/>
      <c r="P767" s="356" t="s">
        <v>84</v>
      </c>
      <c r="Q767" s="376" t="s">
        <v>85</v>
      </c>
      <c r="R767" s="596" t="s">
        <v>2422</v>
      </c>
      <c r="S767" s="596">
        <v>1</v>
      </c>
      <c r="T767" s="596">
        <v>0</v>
      </c>
      <c r="U767" s="596">
        <v>1</v>
      </c>
      <c r="V767" s="596">
        <v>0</v>
      </c>
      <c r="W767" s="603"/>
      <c r="X767" s="668" t="s">
        <v>6663</v>
      </c>
      <c r="Y767" s="376" t="s">
        <v>78</v>
      </c>
      <c r="Z767" s="596" t="s">
        <v>6685</v>
      </c>
      <c r="AA767" s="766"/>
      <c r="AB767" s="727" t="str">
        <f t="shared" si="134"/>
        <v>Unique</v>
      </c>
      <c r="AC767" s="603"/>
      <c r="AD767" s="603"/>
      <c r="AE767" s="603"/>
      <c r="AF767" s="603"/>
      <c r="AG767" s="603"/>
      <c r="AH767" s="603"/>
      <c r="AI767" s="603"/>
      <c r="AJ767" s="603"/>
      <c r="AK767" s="603"/>
      <c r="AL767" s="603"/>
      <c r="AM767" s="603"/>
      <c r="AN767" s="603"/>
      <c r="AO767" s="603"/>
      <c r="AP767" s="603"/>
      <c r="AQ767" s="603"/>
      <c r="AR767" s="603"/>
      <c r="AS767" s="603"/>
      <c r="AT767" s="603"/>
      <c r="AU767" s="603"/>
      <c r="AV767" s="603"/>
      <c r="AW767" s="603"/>
      <c r="AX767" s="603"/>
      <c r="AY767" s="603"/>
      <c r="AZ767" s="603"/>
      <c r="BA767" s="603"/>
      <c r="BB767" s="603"/>
      <c r="BC767" s="603"/>
      <c r="BD767" s="603"/>
      <c r="BE767" s="603"/>
      <c r="BF767" s="603"/>
      <c r="BG767" s="603"/>
      <c r="BH767" s="603"/>
      <c r="BI767" s="603"/>
      <c r="BJ767" s="603"/>
      <c r="BK767" s="603"/>
      <c r="BL767" s="603"/>
      <c r="BM767" s="603"/>
      <c r="BN767" s="603"/>
      <c r="BO767" s="603"/>
      <c r="BP767" s="603"/>
      <c r="BQ767" s="603"/>
      <c r="BR767" s="603"/>
      <c r="BS767" s="603"/>
      <c r="BT767" s="603"/>
      <c r="BU767" s="603"/>
      <c r="BV767" s="603"/>
      <c r="BW767" s="603"/>
      <c r="BX767" s="603"/>
      <c r="BY767" s="603"/>
      <c r="BZ767" s="603"/>
      <c r="CA767" s="603"/>
      <c r="CB767" s="603"/>
      <c r="CC767" s="603"/>
      <c r="CD767" s="603"/>
      <c r="CE767" s="603"/>
      <c r="CF767" s="603"/>
      <c r="CG767" s="603"/>
      <c r="CH767" s="603"/>
      <c r="CI767" s="603"/>
      <c r="CJ767" s="603"/>
      <c r="CK767" s="603"/>
    </row>
    <row r="768" spans="1:89" ht="14.25">
      <c r="A768" s="656" t="str">
        <f t="shared" si="133"/>
        <v>16_1_250923_N_p_sp.</v>
      </c>
      <c r="B768" s="735" t="s">
        <v>6340</v>
      </c>
      <c r="C768" s="735" t="s">
        <v>6341</v>
      </c>
      <c r="D768" s="736">
        <v>16</v>
      </c>
      <c r="E768" s="736">
        <v>1</v>
      </c>
      <c r="F768" s="736" t="s">
        <v>6681</v>
      </c>
      <c r="G768" s="736" t="s">
        <v>6682</v>
      </c>
      <c r="H768" s="736">
        <v>2023</v>
      </c>
      <c r="I768" s="735" t="s">
        <v>5729</v>
      </c>
      <c r="J768" s="735" t="s">
        <v>6344</v>
      </c>
      <c r="K768" s="735" t="s">
        <v>6345</v>
      </c>
      <c r="L768" s="735" t="s">
        <v>5723</v>
      </c>
      <c r="M768" s="735" t="s">
        <v>2422</v>
      </c>
      <c r="N768" s="661">
        <f t="shared" si="147"/>
        <v>52</v>
      </c>
      <c r="O768" s="603"/>
      <c r="P768" s="356" t="s">
        <v>1163</v>
      </c>
      <c r="Q768" s="376" t="s">
        <v>1164</v>
      </c>
      <c r="R768" s="596" t="s">
        <v>2422</v>
      </c>
      <c r="S768" s="596">
        <v>8</v>
      </c>
      <c r="T768" s="596">
        <v>0</v>
      </c>
      <c r="U768" s="596">
        <v>8</v>
      </c>
      <c r="V768" s="596">
        <v>0</v>
      </c>
      <c r="W768" s="603"/>
      <c r="X768" s="668" t="s">
        <v>6663</v>
      </c>
      <c r="Y768" s="376" t="s">
        <v>78</v>
      </c>
      <c r="Z768" s="596" t="s">
        <v>6686</v>
      </c>
      <c r="AA768" s="766"/>
      <c r="AB768" s="727" t="str">
        <f t="shared" si="134"/>
        <v>Unique</v>
      </c>
      <c r="AC768" s="603"/>
      <c r="AD768" s="603"/>
      <c r="AE768" s="603"/>
      <c r="AF768" s="603"/>
      <c r="AG768" s="603"/>
      <c r="AH768" s="603"/>
      <c r="AI768" s="603"/>
      <c r="AJ768" s="603"/>
      <c r="AK768" s="603"/>
      <c r="AL768" s="603"/>
      <c r="AM768" s="603"/>
      <c r="AN768" s="603"/>
      <c r="AO768" s="603"/>
      <c r="AP768" s="603"/>
      <c r="AQ768" s="603"/>
      <c r="AR768" s="603"/>
      <c r="AS768" s="603"/>
      <c r="AT768" s="603"/>
      <c r="AU768" s="603"/>
      <c r="AV768" s="603"/>
      <c r="AW768" s="603"/>
      <c r="AX768" s="603"/>
      <c r="AY768" s="603"/>
      <c r="AZ768" s="603"/>
      <c r="BA768" s="603"/>
      <c r="BB768" s="603"/>
      <c r="BC768" s="603"/>
      <c r="BD768" s="603"/>
      <c r="BE768" s="603"/>
      <c r="BF768" s="603"/>
      <c r="BG768" s="603"/>
      <c r="BH768" s="603"/>
      <c r="BI768" s="603"/>
      <c r="BJ768" s="603"/>
      <c r="BK768" s="603"/>
      <c r="BL768" s="603"/>
      <c r="BM768" s="603"/>
      <c r="BN768" s="603"/>
      <c r="BO768" s="603"/>
      <c r="BP768" s="603"/>
      <c r="BQ768" s="603"/>
      <c r="BR768" s="603"/>
      <c r="BS768" s="603"/>
      <c r="BT768" s="603"/>
      <c r="BU768" s="603"/>
      <c r="BV768" s="603"/>
      <c r="BW768" s="603"/>
      <c r="BX768" s="603"/>
      <c r="BY768" s="603"/>
      <c r="BZ768" s="603"/>
      <c r="CA768" s="603"/>
      <c r="CB768" s="603"/>
      <c r="CC768" s="603"/>
      <c r="CD768" s="603"/>
      <c r="CE768" s="603"/>
      <c r="CF768" s="603"/>
      <c r="CG768" s="603"/>
      <c r="CH768" s="603"/>
      <c r="CI768" s="603"/>
      <c r="CJ768" s="603"/>
      <c r="CK768" s="603"/>
    </row>
    <row r="769" spans="1:89" ht="14.25">
      <c r="A769" s="656" t="str">
        <f t="shared" si="133"/>
        <v>16_1_250923_N_p_sp.sc</v>
      </c>
      <c r="B769" s="735" t="s">
        <v>6340</v>
      </c>
      <c r="C769" s="735" t="s">
        <v>6341</v>
      </c>
      <c r="D769" s="736">
        <v>16</v>
      </c>
      <c r="E769" s="736">
        <v>1</v>
      </c>
      <c r="F769" s="736" t="s">
        <v>6681</v>
      </c>
      <c r="G769" s="736" t="s">
        <v>6682</v>
      </c>
      <c r="H769" s="736">
        <v>2023</v>
      </c>
      <c r="I769" s="735" t="s">
        <v>5729</v>
      </c>
      <c r="J769" s="735" t="s">
        <v>6344</v>
      </c>
      <c r="K769" s="735" t="s">
        <v>6345</v>
      </c>
      <c r="L769" s="735" t="s">
        <v>5723</v>
      </c>
      <c r="M769" s="735" t="s">
        <v>2422</v>
      </c>
      <c r="N769" s="661">
        <f t="shared" si="147"/>
        <v>52</v>
      </c>
      <c r="O769" s="603"/>
      <c r="P769" s="667" t="s">
        <v>509</v>
      </c>
      <c r="Q769" s="596" t="s">
        <v>510</v>
      </c>
      <c r="R769" s="596" t="s">
        <v>2422</v>
      </c>
      <c r="S769" s="596">
        <v>2</v>
      </c>
      <c r="T769" s="596">
        <v>2</v>
      </c>
      <c r="U769" s="596">
        <v>0</v>
      </c>
      <c r="V769" s="596">
        <v>0</v>
      </c>
      <c r="W769" s="603"/>
      <c r="X769" s="668" t="s">
        <v>6663</v>
      </c>
      <c r="Y769" s="376" t="s">
        <v>78</v>
      </c>
      <c r="Z769" s="596" t="s">
        <v>6687</v>
      </c>
      <c r="AA769" s="766"/>
      <c r="AB769" s="727" t="str">
        <f t="shared" si="134"/>
        <v>Unique</v>
      </c>
      <c r="AC769" s="603"/>
      <c r="AD769" s="603"/>
      <c r="AE769" s="603"/>
      <c r="AF769" s="603"/>
      <c r="AG769" s="603"/>
      <c r="AH769" s="603"/>
      <c r="AI769" s="603"/>
      <c r="AJ769" s="603"/>
      <c r="AK769" s="603"/>
      <c r="AL769" s="603"/>
      <c r="AM769" s="603"/>
      <c r="AN769" s="603"/>
      <c r="AO769" s="603"/>
      <c r="AP769" s="603"/>
      <c r="AQ769" s="603"/>
      <c r="AR769" s="603"/>
      <c r="AS769" s="603"/>
      <c r="AT769" s="603"/>
      <c r="AU769" s="603"/>
      <c r="AV769" s="603"/>
      <c r="AW769" s="603"/>
      <c r="AX769" s="603"/>
      <c r="AY769" s="603"/>
      <c r="AZ769" s="603"/>
      <c r="BA769" s="603"/>
      <c r="BB769" s="603"/>
      <c r="BC769" s="603"/>
      <c r="BD769" s="603"/>
      <c r="BE769" s="603"/>
      <c r="BF769" s="603"/>
      <c r="BG769" s="603"/>
      <c r="BH769" s="603"/>
      <c r="BI769" s="603"/>
      <c r="BJ769" s="603"/>
      <c r="BK769" s="603"/>
      <c r="BL769" s="603"/>
      <c r="BM769" s="603"/>
      <c r="BN769" s="603"/>
      <c r="BO769" s="603"/>
      <c r="BP769" s="603"/>
      <c r="BQ769" s="603"/>
      <c r="BR769" s="603"/>
      <c r="BS769" s="603"/>
      <c r="BT769" s="603"/>
      <c r="BU769" s="603"/>
      <c r="BV769" s="603"/>
      <c r="BW769" s="603"/>
      <c r="BX769" s="603"/>
      <c r="BY769" s="603"/>
      <c r="BZ769" s="603"/>
      <c r="CA769" s="603"/>
      <c r="CB769" s="603"/>
      <c r="CC769" s="603"/>
      <c r="CD769" s="603"/>
      <c r="CE769" s="603"/>
      <c r="CF769" s="603"/>
      <c r="CG769" s="603"/>
      <c r="CH769" s="603"/>
      <c r="CI769" s="603"/>
      <c r="CJ769" s="603"/>
      <c r="CK769" s="603"/>
    </row>
    <row r="770" spans="1:89" ht="14.25">
      <c r="A770" s="656" t="str">
        <f t="shared" ref="A770:A833" si="148">D770&amp;"_"&amp;E770&amp;"_"&amp;G770&amp;"_"&amp;J770&amp;"_"&amp;P770</f>
        <v>16_1_250923_N_p_xy.se</v>
      </c>
      <c r="B770" s="735" t="s">
        <v>6340</v>
      </c>
      <c r="C770" s="735" t="s">
        <v>6341</v>
      </c>
      <c r="D770" s="736">
        <v>16</v>
      </c>
      <c r="E770" s="736">
        <v>1</v>
      </c>
      <c r="F770" s="736" t="s">
        <v>6681</v>
      </c>
      <c r="G770" s="736" t="s">
        <v>6682</v>
      </c>
      <c r="H770" s="736">
        <v>2023</v>
      </c>
      <c r="I770" s="735" t="s">
        <v>5729</v>
      </c>
      <c r="J770" s="735" t="s">
        <v>6344</v>
      </c>
      <c r="K770" s="735" t="s">
        <v>6345</v>
      </c>
      <c r="L770" s="735" t="s">
        <v>5723</v>
      </c>
      <c r="M770" s="735" t="s">
        <v>2422</v>
      </c>
      <c r="N770" s="661">
        <f t="shared" si="147"/>
        <v>52</v>
      </c>
      <c r="O770" s="603"/>
      <c r="P770" s="356" t="s">
        <v>529</v>
      </c>
      <c r="Q770" s="376" t="s">
        <v>530</v>
      </c>
      <c r="R770" s="596" t="s">
        <v>2422</v>
      </c>
      <c r="S770" s="596">
        <v>2</v>
      </c>
      <c r="T770" s="596">
        <v>2</v>
      </c>
      <c r="U770" s="596">
        <v>0</v>
      </c>
      <c r="V770" s="596">
        <v>0</v>
      </c>
      <c r="W770" s="603"/>
      <c r="X770" s="668" t="s">
        <v>6663</v>
      </c>
      <c r="Y770" s="376" t="s">
        <v>78</v>
      </c>
      <c r="Z770" s="596" t="s">
        <v>6688</v>
      </c>
      <c r="AA770" s="766"/>
      <c r="AB770" s="727" t="str">
        <f t="shared" ref="AB770:AB833" si="149">IF(COUNTIF(Z:Z, Z770)&gt;1, "Duplicate", "Unique")</f>
        <v>Unique</v>
      </c>
      <c r="AC770" s="603"/>
      <c r="AD770" s="603"/>
      <c r="AE770" s="603"/>
      <c r="AF770" s="603"/>
      <c r="AG770" s="603"/>
      <c r="AH770" s="603"/>
      <c r="AI770" s="603"/>
      <c r="AJ770" s="603"/>
      <c r="AK770" s="603"/>
      <c r="AL770" s="603"/>
      <c r="AM770" s="603"/>
      <c r="AN770" s="603"/>
      <c r="AO770" s="603"/>
      <c r="AP770" s="603"/>
      <c r="AQ770" s="603"/>
      <c r="AR770" s="603"/>
      <c r="AS770" s="603"/>
      <c r="AT770" s="603"/>
      <c r="AU770" s="603"/>
      <c r="AV770" s="603"/>
      <c r="AW770" s="603"/>
      <c r="AX770" s="603"/>
      <c r="AY770" s="603"/>
      <c r="AZ770" s="603"/>
      <c r="BA770" s="603"/>
      <c r="BB770" s="603"/>
      <c r="BC770" s="603"/>
      <c r="BD770" s="603"/>
      <c r="BE770" s="603"/>
      <c r="BF770" s="603"/>
      <c r="BG770" s="603"/>
      <c r="BH770" s="603"/>
      <c r="BI770" s="603"/>
      <c r="BJ770" s="603"/>
      <c r="BK770" s="603"/>
      <c r="BL770" s="603"/>
      <c r="BM770" s="603"/>
      <c r="BN770" s="603"/>
      <c r="BO770" s="603"/>
      <c r="BP770" s="603"/>
      <c r="BQ770" s="603"/>
      <c r="BR770" s="603"/>
      <c r="BS770" s="603"/>
      <c r="BT770" s="603"/>
      <c r="BU770" s="603"/>
      <c r="BV770" s="603"/>
      <c r="BW770" s="603"/>
      <c r="BX770" s="603"/>
      <c r="BY770" s="603"/>
      <c r="BZ770" s="603"/>
      <c r="CA770" s="603"/>
      <c r="CB770" s="603"/>
      <c r="CC770" s="603"/>
      <c r="CD770" s="603"/>
      <c r="CE770" s="603"/>
      <c r="CF770" s="603"/>
      <c r="CG770" s="603"/>
      <c r="CH770" s="603"/>
      <c r="CI770" s="603"/>
      <c r="CJ770" s="603"/>
      <c r="CK770" s="603"/>
    </row>
    <row r="771" spans="1:89" ht="14.25">
      <c r="A771" s="656" t="str">
        <f t="shared" si="148"/>
        <v>30_1_250923_G2_p_ep.ba</v>
      </c>
      <c r="B771" s="749" t="s">
        <v>6543</v>
      </c>
      <c r="C771" s="749" t="s">
        <v>6544</v>
      </c>
      <c r="D771" s="750">
        <v>30</v>
      </c>
      <c r="E771" s="750">
        <v>1</v>
      </c>
      <c r="F771" s="750" t="s">
        <v>6681</v>
      </c>
      <c r="G771" s="750" t="s">
        <v>6682</v>
      </c>
      <c r="H771" s="750">
        <v>2023</v>
      </c>
      <c r="I771" s="749" t="s">
        <v>5729</v>
      </c>
      <c r="J771" s="749" t="s">
        <v>6545</v>
      </c>
      <c r="K771" s="749" t="s">
        <v>6546</v>
      </c>
      <c r="L771" s="749" t="s">
        <v>5723</v>
      </c>
      <c r="M771" s="749" t="s">
        <v>2422</v>
      </c>
      <c r="N771" s="661">
        <f t="shared" ref="N771:N773" si="150">20+15</f>
        <v>35</v>
      </c>
      <c r="O771" s="603"/>
      <c r="P771" s="356" t="s">
        <v>84</v>
      </c>
      <c r="Q771" s="376" t="s">
        <v>85</v>
      </c>
      <c r="R771" s="596" t="s">
        <v>2422</v>
      </c>
      <c r="S771" s="596">
        <v>1</v>
      </c>
      <c r="T771" s="596">
        <v>0</v>
      </c>
      <c r="U771" s="596">
        <v>1</v>
      </c>
      <c r="V771" s="596">
        <v>0</v>
      </c>
      <c r="W771" s="603"/>
      <c r="X771" s="668" t="s">
        <v>6663</v>
      </c>
      <c r="Y771" s="376" t="s">
        <v>78</v>
      </c>
      <c r="Z771" s="596" t="s">
        <v>6689</v>
      </c>
      <c r="AA771" s="766"/>
      <c r="AB771" s="727" t="str">
        <f t="shared" si="149"/>
        <v>Unique</v>
      </c>
      <c r="AC771" s="603"/>
      <c r="AD771" s="603"/>
      <c r="AE771" s="603"/>
      <c r="AF771" s="603"/>
      <c r="AG771" s="603"/>
      <c r="AH771" s="603"/>
      <c r="AI771" s="603"/>
      <c r="AJ771" s="603"/>
      <c r="AK771" s="603"/>
      <c r="AL771" s="603"/>
      <c r="AM771" s="603"/>
      <c r="AN771" s="603"/>
      <c r="AO771" s="603"/>
      <c r="AP771" s="603"/>
      <c r="AQ771" s="603"/>
      <c r="AR771" s="603"/>
      <c r="AS771" s="603"/>
      <c r="AT771" s="603"/>
      <c r="AU771" s="603"/>
      <c r="AV771" s="603"/>
      <c r="AW771" s="603"/>
      <c r="AX771" s="603"/>
      <c r="AY771" s="603"/>
      <c r="AZ771" s="603"/>
      <c r="BA771" s="603"/>
      <c r="BB771" s="603"/>
      <c r="BC771" s="603"/>
      <c r="BD771" s="603"/>
      <c r="BE771" s="603"/>
      <c r="BF771" s="603"/>
      <c r="BG771" s="603"/>
      <c r="BH771" s="603"/>
      <c r="BI771" s="603"/>
      <c r="BJ771" s="603"/>
      <c r="BK771" s="603"/>
      <c r="BL771" s="603"/>
      <c r="BM771" s="603"/>
      <c r="BN771" s="603"/>
      <c r="BO771" s="603"/>
      <c r="BP771" s="603"/>
      <c r="BQ771" s="603"/>
      <c r="BR771" s="603"/>
      <c r="BS771" s="603"/>
      <c r="BT771" s="603"/>
      <c r="BU771" s="603"/>
      <c r="BV771" s="603"/>
      <c r="BW771" s="603"/>
      <c r="BX771" s="603"/>
      <c r="BY771" s="603"/>
      <c r="BZ771" s="603"/>
      <c r="CA771" s="603"/>
      <c r="CB771" s="603"/>
      <c r="CC771" s="603"/>
      <c r="CD771" s="603"/>
      <c r="CE771" s="603"/>
      <c r="CF771" s="603"/>
      <c r="CG771" s="603"/>
      <c r="CH771" s="603"/>
      <c r="CI771" s="603"/>
      <c r="CJ771" s="603"/>
      <c r="CK771" s="603"/>
    </row>
    <row r="772" spans="1:89" ht="14.25">
      <c r="A772" s="656" t="str">
        <f t="shared" si="148"/>
        <v>30_1_250923_G2_p_sp.</v>
      </c>
      <c r="B772" s="749" t="s">
        <v>6543</v>
      </c>
      <c r="C772" s="749" t="s">
        <v>6544</v>
      </c>
      <c r="D772" s="750">
        <v>30</v>
      </c>
      <c r="E772" s="750">
        <v>1</v>
      </c>
      <c r="F772" s="750" t="s">
        <v>6681</v>
      </c>
      <c r="G772" s="750" t="s">
        <v>6682</v>
      </c>
      <c r="H772" s="750">
        <v>2023</v>
      </c>
      <c r="I772" s="749" t="s">
        <v>5729</v>
      </c>
      <c r="J772" s="749" t="s">
        <v>6545</v>
      </c>
      <c r="K772" s="749" t="s">
        <v>6546</v>
      </c>
      <c r="L772" s="749" t="s">
        <v>5723</v>
      </c>
      <c r="M772" s="749" t="s">
        <v>2422</v>
      </c>
      <c r="N772" s="661">
        <f t="shared" si="150"/>
        <v>35</v>
      </c>
      <c r="O772" s="603"/>
      <c r="P772" s="356" t="s">
        <v>1163</v>
      </c>
      <c r="Q772" s="376" t="s">
        <v>1164</v>
      </c>
      <c r="R772" s="596" t="s">
        <v>2422</v>
      </c>
      <c r="S772" s="596">
        <v>11</v>
      </c>
      <c r="T772" s="596">
        <v>0</v>
      </c>
      <c r="U772" s="596">
        <v>11</v>
      </c>
      <c r="V772" s="596">
        <v>0</v>
      </c>
      <c r="W772" s="603"/>
      <c r="X772" s="668" t="s">
        <v>6663</v>
      </c>
      <c r="Y772" s="376" t="s">
        <v>78</v>
      </c>
      <c r="Z772" s="596" t="s">
        <v>6690</v>
      </c>
      <c r="AA772" s="766"/>
      <c r="AB772" s="727" t="str">
        <f t="shared" si="149"/>
        <v>Unique</v>
      </c>
      <c r="AC772" s="603"/>
      <c r="AD772" s="603"/>
      <c r="AE772" s="603"/>
      <c r="AF772" s="603"/>
      <c r="AG772" s="603"/>
      <c r="AH772" s="603"/>
      <c r="AI772" s="603"/>
      <c r="AJ772" s="603"/>
      <c r="AK772" s="603"/>
      <c r="AL772" s="603"/>
      <c r="AM772" s="603"/>
      <c r="AN772" s="603"/>
      <c r="AO772" s="603"/>
      <c r="AP772" s="603"/>
      <c r="AQ772" s="603"/>
      <c r="AR772" s="603"/>
      <c r="AS772" s="603"/>
      <c r="AT772" s="603"/>
      <c r="AU772" s="603"/>
      <c r="AV772" s="603"/>
      <c r="AW772" s="603"/>
      <c r="AX772" s="603"/>
      <c r="AY772" s="603"/>
      <c r="AZ772" s="603"/>
      <c r="BA772" s="603"/>
      <c r="BB772" s="603"/>
      <c r="BC772" s="603"/>
      <c r="BD772" s="603"/>
      <c r="BE772" s="603"/>
      <c r="BF772" s="603"/>
      <c r="BG772" s="603"/>
      <c r="BH772" s="603"/>
      <c r="BI772" s="603"/>
      <c r="BJ772" s="603"/>
      <c r="BK772" s="603"/>
      <c r="BL772" s="603"/>
      <c r="BM772" s="603"/>
      <c r="BN772" s="603"/>
      <c r="BO772" s="603"/>
      <c r="BP772" s="603"/>
      <c r="BQ772" s="603"/>
      <c r="BR772" s="603"/>
      <c r="BS772" s="603"/>
      <c r="BT772" s="603"/>
      <c r="BU772" s="603"/>
      <c r="BV772" s="603"/>
      <c r="BW772" s="603"/>
      <c r="BX772" s="603"/>
      <c r="BY772" s="603"/>
      <c r="BZ772" s="603"/>
      <c r="CA772" s="603"/>
      <c r="CB772" s="603"/>
      <c r="CC772" s="603"/>
      <c r="CD772" s="603"/>
      <c r="CE772" s="603"/>
      <c r="CF772" s="603"/>
      <c r="CG772" s="603"/>
      <c r="CH772" s="603"/>
      <c r="CI772" s="603"/>
      <c r="CJ772" s="603"/>
      <c r="CK772" s="603"/>
    </row>
    <row r="773" spans="1:89" ht="14.25">
      <c r="A773" s="656" t="str">
        <f t="shared" si="148"/>
        <v>30_1_250923_G2_p_sp.sc</v>
      </c>
      <c r="B773" s="749" t="s">
        <v>6543</v>
      </c>
      <c r="C773" s="749" t="s">
        <v>6544</v>
      </c>
      <c r="D773" s="750">
        <v>30</v>
      </c>
      <c r="E773" s="750">
        <v>1</v>
      </c>
      <c r="F773" s="750" t="s">
        <v>6681</v>
      </c>
      <c r="G773" s="750" t="s">
        <v>6682</v>
      </c>
      <c r="H773" s="750">
        <v>2023</v>
      </c>
      <c r="I773" s="749" t="s">
        <v>5729</v>
      </c>
      <c r="J773" s="749" t="s">
        <v>6545</v>
      </c>
      <c r="K773" s="749" t="s">
        <v>6546</v>
      </c>
      <c r="L773" s="749" t="s">
        <v>5723</v>
      </c>
      <c r="M773" s="749" t="s">
        <v>2422</v>
      </c>
      <c r="N773" s="661">
        <f t="shared" si="150"/>
        <v>35</v>
      </c>
      <c r="O773" s="603"/>
      <c r="P773" s="667" t="s">
        <v>509</v>
      </c>
      <c r="Q773" s="596" t="s">
        <v>510</v>
      </c>
      <c r="R773" s="596" t="s">
        <v>2422</v>
      </c>
      <c r="S773" s="596">
        <v>1</v>
      </c>
      <c r="T773" s="596">
        <v>1</v>
      </c>
      <c r="U773" s="596">
        <v>0</v>
      </c>
      <c r="V773" s="596">
        <v>0</v>
      </c>
      <c r="W773" s="603"/>
      <c r="X773" s="668" t="s">
        <v>6663</v>
      </c>
      <c r="Y773" s="376" t="s">
        <v>78</v>
      </c>
      <c r="Z773" s="596" t="s">
        <v>6691</v>
      </c>
      <c r="AA773" s="766"/>
      <c r="AB773" s="727" t="str">
        <f t="shared" si="149"/>
        <v>Unique</v>
      </c>
      <c r="AC773" s="603"/>
      <c r="AD773" s="603"/>
      <c r="AE773" s="603"/>
      <c r="AF773" s="603"/>
      <c r="AG773" s="603"/>
      <c r="AH773" s="603"/>
      <c r="AI773" s="603"/>
      <c r="AJ773" s="603"/>
      <c r="AK773" s="603"/>
      <c r="AL773" s="603"/>
      <c r="AM773" s="603"/>
      <c r="AN773" s="603"/>
      <c r="AO773" s="603"/>
      <c r="AP773" s="603"/>
      <c r="AQ773" s="603"/>
      <c r="AR773" s="603"/>
      <c r="AS773" s="603"/>
      <c r="AT773" s="603"/>
      <c r="AU773" s="603"/>
      <c r="AV773" s="603"/>
      <c r="AW773" s="603"/>
      <c r="AX773" s="603"/>
      <c r="AY773" s="603"/>
      <c r="AZ773" s="603"/>
      <c r="BA773" s="603"/>
      <c r="BB773" s="603"/>
      <c r="BC773" s="603"/>
      <c r="BD773" s="603"/>
      <c r="BE773" s="603"/>
      <c r="BF773" s="603"/>
      <c r="BG773" s="603"/>
      <c r="BH773" s="603"/>
      <c r="BI773" s="603"/>
      <c r="BJ773" s="603"/>
      <c r="BK773" s="603"/>
      <c r="BL773" s="603"/>
      <c r="BM773" s="603"/>
      <c r="BN773" s="603"/>
      <c r="BO773" s="603"/>
      <c r="BP773" s="603"/>
      <c r="BQ773" s="603"/>
      <c r="BR773" s="603"/>
      <c r="BS773" s="603"/>
      <c r="BT773" s="603"/>
      <c r="BU773" s="603"/>
      <c r="BV773" s="603"/>
      <c r="BW773" s="603"/>
      <c r="BX773" s="603"/>
      <c r="BY773" s="603"/>
      <c r="BZ773" s="603"/>
      <c r="CA773" s="603"/>
      <c r="CB773" s="603"/>
      <c r="CC773" s="603"/>
      <c r="CD773" s="603"/>
      <c r="CE773" s="603"/>
      <c r="CF773" s="603"/>
      <c r="CG773" s="603"/>
      <c r="CH773" s="603"/>
      <c r="CI773" s="603"/>
      <c r="CJ773" s="603"/>
      <c r="CK773" s="603"/>
    </row>
    <row r="774" spans="1:89" ht="14.25">
      <c r="A774" s="656" t="str">
        <f t="shared" si="148"/>
        <v>29_1_250923_G_p_ep.ba</v>
      </c>
      <c r="B774" s="747" t="s">
        <v>6537</v>
      </c>
      <c r="C774" s="747" t="s">
        <v>6538</v>
      </c>
      <c r="D774" s="748">
        <v>29</v>
      </c>
      <c r="E774" s="748">
        <v>1</v>
      </c>
      <c r="F774" s="748" t="s">
        <v>6681</v>
      </c>
      <c r="G774" s="748" t="s">
        <v>6682</v>
      </c>
      <c r="H774" s="748">
        <v>2023</v>
      </c>
      <c r="I774" s="747" t="s">
        <v>5729</v>
      </c>
      <c r="J774" s="747" t="s">
        <v>6539</v>
      </c>
      <c r="K774" s="747" t="s">
        <v>6540</v>
      </c>
      <c r="L774" s="747" t="s">
        <v>5723</v>
      </c>
      <c r="M774" s="747" t="s">
        <v>2422</v>
      </c>
      <c r="N774" s="661">
        <f t="shared" ref="N774:N776" si="151">20+20+10</f>
        <v>50</v>
      </c>
      <c r="O774" s="603"/>
      <c r="P774" s="356" t="s">
        <v>84</v>
      </c>
      <c r="Q774" s="376" t="s">
        <v>85</v>
      </c>
      <c r="R774" s="596" t="s">
        <v>2422</v>
      </c>
      <c r="S774" s="596">
        <v>1</v>
      </c>
      <c r="T774" s="596">
        <v>0</v>
      </c>
      <c r="U774" s="596">
        <v>1</v>
      </c>
      <c r="V774" s="596">
        <v>0</v>
      </c>
      <c r="W774" s="603"/>
      <c r="X774" s="668" t="s">
        <v>6663</v>
      </c>
      <c r="Y774" s="376" t="s">
        <v>78</v>
      </c>
      <c r="Z774" s="596" t="s">
        <v>6692</v>
      </c>
      <c r="AA774" s="766"/>
      <c r="AB774" s="727" t="str">
        <f t="shared" si="149"/>
        <v>Unique</v>
      </c>
      <c r="AC774" s="603"/>
      <c r="AD774" s="603"/>
      <c r="AE774" s="603"/>
      <c r="AF774" s="603"/>
      <c r="AG774" s="603"/>
      <c r="AH774" s="603"/>
      <c r="AI774" s="603"/>
      <c r="AJ774" s="603"/>
      <c r="AK774" s="603"/>
      <c r="AL774" s="603"/>
      <c r="AM774" s="603"/>
      <c r="AN774" s="603"/>
      <c r="AO774" s="603"/>
      <c r="AP774" s="603"/>
      <c r="AQ774" s="603"/>
      <c r="AR774" s="603"/>
      <c r="AS774" s="603"/>
      <c r="AT774" s="603"/>
      <c r="AU774" s="603"/>
      <c r="AV774" s="603"/>
      <c r="AW774" s="603"/>
      <c r="AX774" s="603"/>
      <c r="AY774" s="603"/>
      <c r="AZ774" s="603"/>
      <c r="BA774" s="603"/>
      <c r="BB774" s="603"/>
      <c r="BC774" s="603"/>
      <c r="BD774" s="603"/>
      <c r="BE774" s="603"/>
      <c r="BF774" s="603"/>
      <c r="BG774" s="603"/>
      <c r="BH774" s="603"/>
      <c r="BI774" s="603"/>
      <c r="BJ774" s="603"/>
      <c r="BK774" s="603"/>
      <c r="BL774" s="603"/>
      <c r="BM774" s="603"/>
      <c r="BN774" s="603"/>
      <c r="BO774" s="603"/>
      <c r="BP774" s="603"/>
      <c r="BQ774" s="603"/>
      <c r="BR774" s="603"/>
      <c r="BS774" s="603"/>
      <c r="BT774" s="603"/>
      <c r="BU774" s="603"/>
      <c r="BV774" s="603"/>
      <c r="BW774" s="603"/>
      <c r="BX774" s="603"/>
      <c r="BY774" s="603"/>
      <c r="BZ774" s="603"/>
      <c r="CA774" s="603"/>
      <c r="CB774" s="603"/>
      <c r="CC774" s="603"/>
      <c r="CD774" s="603"/>
      <c r="CE774" s="603"/>
      <c r="CF774" s="603"/>
      <c r="CG774" s="603"/>
      <c r="CH774" s="603"/>
      <c r="CI774" s="603"/>
      <c r="CJ774" s="603"/>
      <c r="CK774" s="603"/>
    </row>
    <row r="775" spans="1:89" ht="14.25">
      <c r="A775" s="656" t="str">
        <f t="shared" si="148"/>
        <v>29_1_250923_G_p_sp.</v>
      </c>
      <c r="B775" s="747" t="s">
        <v>6537</v>
      </c>
      <c r="C775" s="747" t="s">
        <v>6538</v>
      </c>
      <c r="D775" s="748">
        <v>29</v>
      </c>
      <c r="E775" s="748">
        <v>1</v>
      </c>
      <c r="F775" s="748" t="s">
        <v>6681</v>
      </c>
      <c r="G775" s="748" t="s">
        <v>6682</v>
      </c>
      <c r="H775" s="748">
        <v>2023</v>
      </c>
      <c r="I775" s="747" t="s">
        <v>5729</v>
      </c>
      <c r="J775" s="747" t="s">
        <v>6539</v>
      </c>
      <c r="K775" s="747" t="s">
        <v>6540</v>
      </c>
      <c r="L775" s="747" t="s">
        <v>5723</v>
      </c>
      <c r="M775" s="747" t="s">
        <v>2422</v>
      </c>
      <c r="N775" s="661">
        <f t="shared" si="151"/>
        <v>50</v>
      </c>
      <c r="O775" s="603"/>
      <c r="P775" s="356" t="s">
        <v>1163</v>
      </c>
      <c r="Q775" s="376" t="s">
        <v>1164</v>
      </c>
      <c r="R775" s="596" t="s">
        <v>2422</v>
      </c>
      <c r="S775" s="596">
        <v>4</v>
      </c>
      <c r="T775" s="596">
        <v>0</v>
      </c>
      <c r="U775" s="596">
        <v>4</v>
      </c>
      <c r="V775" s="596">
        <v>0</v>
      </c>
      <c r="W775" s="603"/>
      <c r="X775" s="668" t="s">
        <v>6663</v>
      </c>
      <c r="Y775" s="376" t="s">
        <v>78</v>
      </c>
      <c r="Z775" s="596" t="s">
        <v>6693</v>
      </c>
      <c r="AA775" s="766"/>
      <c r="AB775" s="727" t="str">
        <f t="shared" si="149"/>
        <v>Unique</v>
      </c>
      <c r="AC775" s="603"/>
      <c r="AD775" s="603"/>
      <c r="AE775" s="603"/>
      <c r="AF775" s="603"/>
      <c r="AG775" s="603"/>
      <c r="AH775" s="603"/>
      <c r="AI775" s="603"/>
      <c r="AJ775" s="603"/>
      <c r="AK775" s="603"/>
      <c r="AL775" s="603"/>
      <c r="AM775" s="603"/>
      <c r="AN775" s="603"/>
      <c r="AO775" s="603"/>
      <c r="AP775" s="603"/>
      <c r="AQ775" s="603"/>
      <c r="AR775" s="603"/>
      <c r="AS775" s="603"/>
      <c r="AT775" s="603"/>
      <c r="AU775" s="603"/>
      <c r="AV775" s="603"/>
      <c r="AW775" s="603"/>
      <c r="AX775" s="603"/>
      <c r="AY775" s="603"/>
      <c r="AZ775" s="603"/>
      <c r="BA775" s="603"/>
      <c r="BB775" s="603"/>
      <c r="BC775" s="603"/>
      <c r="BD775" s="603"/>
      <c r="BE775" s="603"/>
      <c r="BF775" s="603"/>
      <c r="BG775" s="603"/>
      <c r="BH775" s="603"/>
      <c r="BI775" s="603"/>
      <c r="BJ775" s="603"/>
      <c r="BK775" s="603"/>
      <c r="BL775" s="603"/>
      <c r="BM775" s="603"/>
      <c r="BN775" s="603"/>
      <c r="BO775" s="603"/>
      <c r="BP775" s="603"/>
      <c r="BQ775" s="603"/>
      <c r="BR775" s="603"/>
      <c r="BS775" s="603"/>
      <c r="BT775" s="603"/>
      <c r="BU775" s="603"/>
      <c r="BV775" s="603"/>
      <c r="BW775" s="603"/>
      <c r="BX775" s="603"/>
      <c r="BY775" s="603"/>
      <c r="BZ775" s="603"/>
      <c r="CA775" s="603"/>
      <c r="CB775" s="603"/>
      <c r="CC775" s="603"/>
      <c r="CD775" s="603"/>
      <c r="CE775" s="603"/>
      <c r="CF775" s="603"/>
      <c r="CG775" s="603"/>
      <c r="CH775" s="603"/>
      <c r="CI775" s="603"/>
      <c r="CJ775" s="603"/>
      <c r="CK775" s="603"/>
    </row>
    <row r="776" spans="1:89" ht="14.25">
      <c r="A776" s="656" t="str">
        <f t="shared" si="148"/>
        <v>29_1_250923_G_p_sp.sc</v>
      </c>
      <c r="B776" s="747" t="s">
        <v>6537</v>
      </c>
      <c r="C776" s="747" t="s">
        <v>6538</v>
      </c>
      <c r="D776" s="748">
        <v>29</v>
      </c>
      <c r="E776" s="748">
        <v>1</v>
      </c>
      <c r="F776" s="748" t="s">
        <v>6681</v>
      </c>
      <c r="G776" s="748" t="s">
        <v>6682</v>
      </c>
      <c r="H776" s="748">
        <v>2023</v>
      </c>
      <c r="I776" s="747" t="s">
        <v>5729</v>
      </c>
      <c r="J776" s="747" t="s">
        <v>6539</v>
      </c>
      <c r="K776" s="747" t="s">
        <v>6540</v>
      </c>
      <c r="L776" s="747" t="s">
        <v>5723</v>
      </c>
      <c r="M776" s="747" t="s">
        <v>2422</v>
      </c>
      <c r="N776" s="661">
        <f t="shared" si="151"/>
        <v>50</v>
      </c>
      <c r="O776" s="603"/>
      <c r="P776" s="667" t="s">
        <v>509</v>
      </c>
      <c r="Q776" s="596" t="s">
        <v>510</v>
      </c>
      <c r="R776" s="596" t="s">
        <v>2422</v>
      </c>
      <c r="S776" s="596">
        <v>3</v>
      </c>
      <c r="T776" s="596">
        <v>3</v>
      </c>
      <c r="U776" s="596">
        <v>0</v>
      </c>
      <c r="V776" s="596">
        <v>0</v>
      </c>
      <c r="W776" s="603"/>
      <c r="X776" s="668" t="s">
        <v>6663</v>
      </c>
      <c r="Y776" s="376" t="s">
        <v>78</v>
      </c>
      <c r="Z776" s="596" t="s">
        <v>6694</v>
      </c>
      <c r="AA776" s="766"/>
      <c r="AB776" s="727" t="str">
        <f t="shared" si="149"/>
        <v>Unique</v>
      </c>
      <c r="AC776" s="603"/>
      <c r="AD776" s="603"/>
      <c r="AE776" s="603"/>
      <c r="AF776" s="603"/>
      <c r="AG776" s="603"/>
      <c r="AH776" s="603"/>
      <c r="AI776" s="603"/>
      <c r="AJ776" s="603"/>
      <c r="AK776" s="603"/>
      <c r="AL776" s="603"/>
      <c r="AM776" s="603"/>
      <c r="AN776" s="603"/>
      <c r="AO776" s="603"/>
      <c r="AP776" s="603"/>
      <c r="AQ776" s="603"/>
      <c r="AR776" s="603"/>
      <c r="AS776" s="603"/>
      <c r="AT776" s="603"/>
      <c r="AU776" s="603"/>
      <c r="AV776" s="603"/>
      <c r="AW776" s="603"/>
      <c r="AX776" s="603"/>
      <c r="AY776" s="603"/>
      <c r="AZ776" s="603"/>
      <c r="BA776" s="603"/>
      <c r="BB776" s="603"/>
      <c r="BC776" s="603"/>
      <c r="BD776" s="603"/>
      <c r="BE776" s="603"/>
      <c r="BF776" s="603"/>
      <c r="BG776" s="603"/>
      <c r="BH776" s="603"/>
      <c r="BI776" s="603"/>
      <c r="BJ776" s="603"/>
      <c r="BK776" s="603"/>
      <c r="BL776" s="603"/>
      <c r="BM776" s="603"/>
      <c r="BN776" s="603"/>
      <c r="BO776" s="603"/>
      <c r="BP776" s="603"/>
      <c r="BQ776" s="603"/>
      <c r="BR776" s="603"/>
      <c r="BS776" s="603"/>
      <c r="BT776" s="603"/>
      <c r="BU776" s="603"/>
      <c r="BV776" s="603"/>
      <c r="BW776" s="603"/>
      <c r="BX776" s="603"/>
      <c r="BY776" s="603"/>
      <c r="BZ776" s="603"/>
      <c r="CA776" s="603"/>
      <c r="CB776" s="603"/>
      <c r="CC776" s="603"/>
      <c r="CD776" s="603"/>
      <c r="CE776" s="603"/>
      <c r="CF776" s="603"/>
      <c r="CG776" s="603"/>
      <c r="CH776" s="603"/>
      <c r="CI776" s="603"/>
      <c r="CJ776" s="603"/>
      <c r="CK776" s="603"/>
    </row>
    <row r="777" spans="1:89" ht="14.25">
      <c r="A777" s="656" t="str">
        <f t="shared" si="148"/>
        <v>39_2_250923_W_p_ep.ba</v>
      </c>
      <c r="B777" s="739" t="s">
        <v>6382</v>
      </c>
      <c r="C777" s="739" t="s">
        <v>6383</v>
      </c>
      <c r="D777" s="740">
        <v>39</v>
      </c>
      <c r="E777" s="740">
        <v>2</v>
      </c>
      <c r="F777" s="740" t="s">
        <v>6681</v>
      </c>
      <c r="G777" s="740" t="s">
        <v>6682</v>
      </c>
      <c r="H777" s="740">
        <v>2023</v>
      </c>
      <c r="I777" s="739" t="s">
        <v>5729</v>
      </c>
      <c r="J777" s="739" t="s">
        <v>6137</v>
      </c>
      <c r="K777" s="739" t="s">
        <v>6384</v>
      </c>
      <c r="L777" s="739" t="s">
        <v>5723</v>
      </c>
      <c r="M777" s="739" t="s">
        <v>2422</v>
      </c>
      <c r="N777" s="661">
        <f t="shared" ref="N777:N779" si="152">30+20+1</f>
        <v>51</v>
      </c>
      <c r="O777" s="603"/>
      <c r="P777" s="356" t="s">
        <v>84</v>
      </c>
      <c r="Q777" s="376" t="s">
        <v>85</v>
      </c>
      <c r="R777" s="596" t="s">
        <v>2422</v>
      </c>
      <c r="S777" s="596">
        <v>1</v>
      </c>
      <c r="T777" s="596">
        <v>1</v>
      </c>
      <c r="U777" s="596">
        <v>0</v>
      </c>
      <c r="V777" s="596">
        <v>0</v>
      </c>
      <c r="W777" s="603"/>
      <c r="X777" s="668" t="s">
        <v>6663</v>
      </c>
      <c r="Y777" s="376" t="s">
        <v>78</v>
      </c>
      <c r="Z777" s="596" t="s">
        <v>6695</v>
      </c>
      <c r="AA777" s="766"/>
      <c r="AB777" s="727" t="str">
        <f t="shared" si="149"/>
        <v>Unique</v>
      </c>
      <c r="AC777" s="603"/>
      <c r="AD777" s="603"/>
      <c r="AE777" s="603"/>
      <c r="AF777" s="603"/>
      <c r="AG777" s="603"/>
      <c r="AH777" s="603"/>
      <c r="AI777" s="603"/>
      <c r="AJ777" s="603"/>
      <c r="AK777" s="603"/>
      <c r="AL777" s="603"/>
      <c r="AM777" s="603"/>
      <c r="AN777" s="603"/>
      <c r="AO777" s="603"/>
      <c r="AP777" s="603"/>
      <c r="AQ777" s="603"/>
      <c r="AR777" s="603"/>
      <c r="AS777" s="603"/>
      <c r="AT777" s="603"/>
      <c r="AU777" s="603"/>
      <c r="AV777" s="603"/>
      <c r="AW777" s="603"/>
      <c r="AX777" s="603"/>
      <c r="AY777" s="603"/>
      <c r="AZ777" s="603"/>
      <c r="BA777" s="603"/>
      <c r="BB777" s="603"/>
      <c r="BC777" s="603"/>
      <c r="BD777" s="603"/>
      <c r="BE777" s="603"/>
      <c r="BF777" s="603"/>
      <c r="BG777" s="603"/>
      <c r="BH777" s="603"/>
      <c r="BI777" s="603"/>
      <c r="BJ777" s="603"/>
      <c r="BK777" s="603"/>
      <c r="BL777" s="603"/>
      <c r="BM777" s="603"/>
      <c r="BN777" s="603"/>
      <c r="BO777" s="603"/>
      <c r="BP777" s="603"/>
      <c r="BQ777" s="603"/>
      <c r="BR777" s="603"/>
      <c r="BS777" s="603"/>
      <c r="BT777" s="603"/>
      <c r="BU777" s="603"/>
      <c r="BV777" s="603"/>
      <c r="BW777" s="603"/>
      <c r="BX777" s="603"/>
      <c r="BY777" s="603"/>
      <c r="BZ777" s="603"/>
      <c r="CA777" s="603"/>
      <c r="CB777" s="603"/>
      <c r="CC777" s="603"/>
      <c r="CD777" s="603"/>
      <c r="CE777" s="603"/>
      <c r="CF777" s="603"/>
      <c r="CG777" s="603"/>
      <c r="CH777" s="603"/>
      <c r="CI777" s="603"/>
      <c r="CJ777" s="603"/>
      <c r="CK777" s="603"/>
    </row>
    <row r="778" spans="1:89" ht="14.25">
      <c r="A778" s="656" t="str">
        <f t="shared" si="148"/>
        <v>39_2_250923_W_p_sp.</v>
      </c>
      <c r="B778" s="739" t="s">
        <v>6382</v>
      </c>
      <c r="C778" s="739" t="s">
        <v>6383</v>
      </c>
      <c r="D778" s="740">
        <v>39</v>
      </c>
      <c r="E778" s="740">
        <v>2</v>
      </c>
      <c r="F778" s="740" t="s">
        <v>6681</v>
      </c>
      <c r="G778" s="740" t="s">
        <v>6682</v>
      </c>
      <c r="H778" s="740">
        <v>2023</v>
      </c>
      <c r="I778" s="739" t="s">
        <v>5729</v>
      </c>
      <c r="J778" s="739" t="s">
        <v>6137</v>
      </c>
      <c r="K778" s="739" t="s">
        <v>6384</v>
      </c>
      <c r="L778" s="739" t="s">
        <v>5723</v>
      </c>
      <c r="M778" s="739" t="s">
        <v>2422</v>
      </c>
      <c r="N778" s="661">
        <f t="shared" si="152"/>
        <v>51</v>
      </c>
      <c r="O778" s="603"/>
      <c r="P778" s="356" t="s">
        <v>1163</v>
      </c>
      <c r="Q778" s="376" t="s">
        <v>1164</v>
      </c>
      <c r="R778" s="596" t="s">
        <v>2422</v>
      </c>
      <c r="S778" s="596">
        <v>11</v>
      </c>
      <c r="T778" s="596">
        <v>0</v>
      </c>
      <c r="U778" s="596">
        <v>11</v>
      </c>
      <c r="V778" s="596">
        <v>0</v>
      </c>
      <c r="W778" s="603"/>
      <c r="X778" s="668" t="s">
        <v>6663</v>
      </c>
      <c r="Y778" s="376" t="s">
        <v>78</v>
      </c>
      <c r="Z778" s="596" t="s">
        <v>6696</v>
      </c>
      <c r="AA778" s="766"/>
      <c r="AB778" s="727" t="str">
        <f t="shared" si="149"/>
        <v>Unique</v>
      </c>
      <c r="AC778" s="603"/>
      <c r="AD778" s="603"/>
      <c r="AE778" s="603"/>
      <c r="AF778" s="603"/>
      <c r="AG778" s="603"/>
      <c r="AH778" s="603"/>
      <c r="AI778" s="603"/>
      <c r="AJ778" s="603"/>
      <c r="AK778" s="603"/>
      <c r="AL778" s="603"/>
      <c r="AM778" s="603"/>
      <c r="AN778" s="603"/>
      <c r="AO778" s="603"/>
      <c r="AP778" s="603"/>
      <c r="AQ778" s="603"/>
      <c r="AR778" s="603"/>
      <c r="AS778" s="603"/>
      <c r="AT778" s="603"/>
      <c r="AU778" s="603"/>
      <c r="AV778" s="603"/>
      <c r="AW778" s="603"/>
      <c r="AX778" s="603"/>
      <c r="AY778" s="603"/>
      <c r="AZ778" s="603"/>
      <c r="BA778" s="603"/>
      <c r="BB778" s="603"/>
      <c r="BC778" s="603"/>
      <c r="BD778" s="603"/>
      <c r="BE778" s="603"/>
      <c r="BF778" s="603"/>
      <c r="BG778" s="603"/>
      <c r="BH778" s="603"/>
      <c r="BI778" s="603"/>
      <c r="BJ778" s="603"/>
      <c r="BK778" s="603"/>
      <c r="BL778" s="603"/>
      <c r="BM778" s="603"/>
      <c r="BN778" s="603"/>
      <c r="BO778" s="603"/>
      <c r="BP778" s="603"/>
      <c r="BQ778" s="603"/>
      <c r="BR778" s="603"/>
      <c r="BS778" s="603"/>
      <c r="BT778" s="603"/>
      <c r="BU778" s="603"/>
      <c r="BV778" s="603"/>
      <c r="BW778" s="603"/>
      <c r="BX778" s="603"/>
      <c r="BY778" s="603"/>
      <c r="BZ778" s="603"/>
      <c r="CA778" s="603"/>
      <c r="CB778" s="603"/>
      <c r="CC778" s="603"/>
      <c r="CD778" s="603"/>
      <c r="CE778" s="603"/>
      <c r="CF778" s="603"/>
      <c r="CG778" s="603"/>
      <c r="CH778" s="603"/>
      <c r="CI778" s="603"/>
      <c r="CJ778" s="603"/>
      <c r="CK778" s="603"/>
    </row>
    <row r="779" spans="1:89" ht="14.25">
      <c r="A779" s="656" t="str">
        <f t="shared" si="148"/>
        <v>39_2_250923_W_p_sp.sc</v>
      </c>
      <c r="B779" s="739" t="s">
        <v>6382</v>
      </c>
      <c r="C779" s="739" t="s">
        <v>6383</v>
      </c>
      <c r="D779" s="740">
        <v>39</v>
      </c>
      <c r="E779" s="740">
        <v>2</v>
      </c>
      <c r="F779" s="740" t="s">
        <v>6681</v>
      </c>
      <c r="G779" s="740" t="s">
        <v>6682</v>
      </c>
      <c r="H779" s="740">
        <v>2023</v>
      </c>
      <c r="I779" s="739" t="s">
        <v>5729</v>
      </c>
      <c r="J779" s="739" t="s">
        <v>6137</v>
      </c>
      <c r="K779" s="739" t="s">
        <v>6384</v>
      </c>
      <c r="L779" s="739" t="s">
        <v>5723</v>
      </c>
      <c r="M779" s="739" t="s">
        <v>2422</v>
      </c>
      <c r="N779" s="661">
        <f t="shared" si="152"/>
        <v>51</v>
      </c>
      <c r="O779" s="603"/>
      <c r="P779" s="667" t="s">
        <v>509</v>
      </c>
      <c r="Q779" s="596" t="s">
        <v>510</v>
      </c>
      <c r="R779" s="596" t="s">
        <v>2422</v>
      </c>
      <c r="S779" s="596">
        <v>6</v>
      </c>
      <c r="T779" s="596">
        <v>6</v>
      </c>
      <c r="U779" s="596">
        <v>0</v>
      </c>
      <c r="V779" s="596">
        <v>0</v>
      </c>
      <c r="W779" s="603"/>
      <c r="X779" s="668" t="s">
        <v>6663</v>
      </c>
      <c r="Y779" s="376" t="s">
        <v>78</v>
      </c>
      <c r="Z779" s="596" t="s">
        <v>6697</v>
      </c>
      <c r="AA779" s="766"/>
      <c r="AB779" s="727" t="str">
        <f t="shared" si="149"/>
        <v>Unique</v>
      </c>
      <c r="AC779" s="603"/>
      <c r="AD779" s="603"/>
      <c r="AE779" s="603"/>
      <c r="AF779" s="603"/>
      <c r="AG779" s="603"/>
      <c r="AH779" s="603"/>
      <c r="AI779" s="603"/>
      <c r="AJ779" s="603"/>
      <c r="AK779" s="603"/>
      <c r="AL779" s="603"/>
      <c r="AM779" s="603"/>
      <c r="AN779" s="603"/>
      <c r="AO779" s="603"/>
      <c r="AP779" s="603"/>
      <c r="AQ779" s="603"/>
      <c r="AR779" s="603"/>
      <c r="AS779" s="603"/>
      <c r="AT779" s="603"/>
      <c r="AU779" s="603"/>
      <c r="AV779" s="603"/>
      <c r="AW779" s="603"/>
      <c r="AX779" s="603"/>
      <c r="AY779" s="603"/>
      <c r="AZ779" s="603"/>
      <c r="BA779" s="603"/>
      <c r="BB779" s="603"/>
      <c r="BC779" s="603"/>
      <c r="BD779" s="603"/>
      <c r="BE779" s="603"/>
      <c r="BF779" s="603"/>
      <c r="BG779" s="603"/>
      <c r="BH779" s="603"/>
      <c r="BI779" s="603"/>
      <c r="BJ779" s="603"/>
      <c r="BK779" s="603"/>
      <c r="BL779" s="603"/>
      <c r="BM779" s="603"/>
      <c r="BN779" s="603"/>
      <c r="BO779" s="603"/>
      <c r="BP779" s="603"/>
      <c r="BQ779" s="603"/>
      <c r="BR779" s="603"/>
      <c r="BS779" s="603"/>
      <c r="BT779" s="603"/>
      <c r="BU779" s="603"/>
      <c r="BV779" s="603"/>
      <c r="BW779" s="603"/>
      <c r="BX779" s="603"/>
      <c r="BY779" s="603"/>
      <c r="BZ779" s="603"/>
      <c r="CA779" s="603"/>
      <c r="CB779" s="603"/>
      <c r="CC779" s="603"/>
      <c r="CD779" s="603"/>
      <c r="CE779" s="603"/>
      <c r="CF779" s="603"/>
      <c r="CG779" s="603"/>
      <c r="CH779" s="603"/>
      <c r="CI779" s="603"/>
      <c r="CJ779" s="603"/>
      <c r="CK779" s="603"/>
    </row>
    <row r="780" spans="1:89" ht="14.25">
      <c r="A780" s="656" t="str">
        <f t="shared" si="148"/>
        <v>11_1_250923_HU_p_ep.ba</v>
      </c>
      <c r="B780" s="754" t="s">
        <v>6591</v>
      </c>
      <c r="C780" s="754" t="s">
        <v>6592</v>
      </c>
      <c r="D780" s="755">
        <v>11</v>
      </c>
      <c r="E780" s="755">
        <v>1</v>
      </c>
      <c r="F780" s="755" t="s">
        <v>6681</v>
      </c>
      <c r="G780" s="755" t="s">
        <v>6682</v>
      </c>
      <c r="H780" s="755">
        <v>2023</v>
      </c>
      <c r="I780" s="754" t="s">
        <v>5729</v>
      </c>
      <c r="J780" s="754" t="s">
        <v>6593</v>
      </c>
      <c r="K780" s="754" t="s">
        <v>6594</v>
      </c>
      <c r="L780" s="754" t="s">
        <v>5723</v>
      </c>
      <c r="M780" s="754" t="s">
        <v>2422</v>
      </c>
      <c r="N780" s="661">
        <f t="shared" ref="N780:N783" si="153">20+20+7</f>
        <v>47</v>
      </c>
      <c r="O780" s="603"/>
      <c r="P780" s="356" t="s">
        <v>84</v>
      </c>
      <c r="Q780" s="376" t="s">
        <v>85</v>
      </c>
      <c r="R780" s="596" t="s">
        <v>2422</v>
      </c>
      <c r="S780" s="596">
        <v>12</v>
      </c>
      <c r="T780" s="596">
        <v>7</v>
      </c>
      <c r="U780" s="596">
        <v>5</v>
      </c>
      <c r="V780" s="596">
        <v>0</v>
      </c>
      <c r="W780" s="603"/>
      <c r="X780" s="668" t="s">
        <v>6663</v>
      </c>
      <c r="Y780" s="376" t="s">
        <v>78</v>
      </c>
      <c r="Z780" s="596" t="s">
        <v>6698</v>
      </c>
      <c r="AA780" s="766"/>
      <c r="AB780" s="727" t="str">
        <f t="shared" si="149"/>
        <v>Unique</v>
      </c>
      <c r="AC780" s="603"/>
      <c r="AD780" s="603"/>
      <c r="AE780" s="603"/>
      <c r="AF780" s="603"/>
      <c r="AG780" s="603"/>
      <c r="AH780" s="603"/>
      <c r="AI780" s="603"/>
      <c r="AJ780" s="603"/>
      <c r="AK780" s="603"/>
      <c r="AL780" s="603"/>
      <c r="AM780" s="603"/>
      <c r="AN780" s="603"/>
      <c r="AO780" s="603"/>
      <c r="AP780" s="603"/>
      <c r="AQ780" s="603"/>
      <c r="AR780" s="603"/>
      <c r="AS780" s="603"/>
      <c r="AT780" s="603"/>
      <c r="AU780" s="603"/>
      <c r="AV780" s="603"/>
      <c r="AW780" s="603"/>
      <c r="AX780" s="603"/>
      <c r="AY780" s="603"/>
      <c r="AZ780" s="603"/>
      <c r="BA780" s="603"/>
      <c r="BB780" s="603"/>
      <c r="BC780" s="603"/>
      <c r="BD780" s="603"/>
      <c r="BE780" s="603"/>
      <c r="BF780" s="603"/>
      <c r="BG780" s="603"/>
      <c r="BH780" s="603"/>
      <c r="BI780" s="603"/>
      <c r="BJ780" s="603"/>
      <c r="BK780" s="603"/>
      <c r="BL780" s="603"/>
      <c r="BM780" s="603"/>
      <c r="BN780" s="603"/>
      <c r="BO780" s="603"/>
      <c r="BP780" s="603"/>
      <c r="BQ780" s="603"/>
      <c r="BR780" s="603"/>
      <c r="BS780" s="603"/>
      <c r="BT780" s="603"/>
      <c r="BU780" s="603"/>
      <c r="BV780" s="603"/>
      <c r="BW780" s="603"/>
      <c r="BX780" s="603"/>
      <c r="BY780" s="603"/>
      <c r="BZ780" s="603"/>
      <c r="CA780" s="603"/>
      <c r="CB780" s="603"/>
      <c r="CC780" s="603"/>
      <c r="CD780" s="603"/>
      <c r="CE780" s="603"/>
      <c r="CF780" s="603"/>
      <c r="CG780" s="603"/>
      <c r="CH780" s="603"/>
      <c r="CI780" s="603"/>
      <c r="CJ780" s="603"/>
      <c r="CK780" s="603"/>
    </row>
    <row r="781" spans="1:89" ht="14.25">
      <c r="A781" s="656" t="str">
        <f t="shared" si="148"/>
        <v>11_1_250923_HU_p_sp.</v>
      </c>
      <c r="B781" s="754" t="s">
        <v>6591</v>
      </c>
      <c r="C781" s="754" t="s">
        <v>6592</v>
      </c>
      <c r="D781" s="755">
        <v>11</v>
      </c>
      <c r="E781" s="755">
        <v>1</v>
      </c>
      <c r="F781" s="755" t="s">
        <v>6681</v>
      </c>
      <c r="G781" s="755" t="s">
        <v>6682</v>
      </c>
      <c r="H781" s="755">
        <v>2023</v>
      </c>
      <c r="I781" s="754" t="s">
        <v>5729</v>
      </c>
      <c r="J781" s="754" t="s">
        <v>6593</v>
      </c>
      <c r="K781" s="754" t="s">
        <v>6594</v>
      </c>
      <c r="L781" s="754" t="s">
        <v>5723</v>
      </c>
      <c r="M781" s="754" t="s">
        <v>2422</v>
      </c>
      <c r="N781" s="661">
        <f t="shared" si="153"/>
        <v>47</v>
      </c>
      <c r="O781" s="603"/>
      <c r="P781" s="356" t="s">
        <v>1163</v>
      </c>
      <c r="Q781" s="376" t="s">
        <v>1164</v>
      </c>
      <c r="R781" s="596" t="s">
        <v>2422</v>
      </c>
      <c r="S781" s="596">
        <v>3</v>
      </c>
      <c r="T781" s="596">
        <v>0</v>
      </c>
      <c r="U781" s="596">
        <v>3</v>
      </c>
      <c r="V781" s="596">
        <v>0</v>
      </c>
      <c r="W781" s="603"/>
      <c r="X781" s="668" t="s">
        <v>6663</v>
      </c>
      <c r="Y781" s="376" t="s">
        <v>78</v>
      </c>
      <c r="Z781" s="596" t="s">
        <v>6699</v>
      </c>
      <c r="AA781" s="766"/>
      <c r="AB781" s="727" t="str">
        <f t="shared" si="149"/>
        <v>Unique</v>
      </c>
      <c r="AC781" s="603"/>
      <c r="AD781" s="603"/>
      <c r="AE781" s="603"/>
      <c r="AF781" s="603"/>
      <c r="AG781" s="603"/>
      <c r="AH781" s="603"/>
      <c r="AI781" s="603"/>
      <c r="AJ781" s="603"/>
      <c r="AK781" s="603"/>
      <c r="AL781" s="603"/>
      <c r="AM781" s="603"/>
      <c r="AN781" s="603"/>
      <c r="AO781" s="603"/>
      <c r="AP781" s="603"/>
      <c r="AQ781" s="603"/>
      <c r="AR781" s="603"/>
      <c r="AS781" s="603"/>
      <c r="AT781" s="603"/>
      <c r="AU781" s="603"/>
      <c r="AV781" s="603"/>
      <c r="AW781" s="603"/>
      <c r="AX781" s="603"/>
      <c r="AY781" s="603"/>
      <c r="AZ781" s="603"/>
      <c r="BA781" s="603"/>
      <c r="BB781" s="603"/>
      <c r="BC781" s="603"/>
      <c r="BD781" s="603"/>
      <c r="BE781" s="603"/>
      <c r="BF781" s="603"/>
      <c r="BG781" s="603"/>
      <c r="BH781" s="603"/>
      <c r="BI781" s="603"/>
      <c r="BJ781" s="603"/>
      <c r="BK781" s="603"/>
      <c r="BL781" s="603"/>
      <c r="BM781" s="603"/>
      <c r="BN781" s="603"/>
      <c r="BO781" s="603"/>
      <c r="BP781" s="603"/>
      <c r="BQ781" s="603"/>
      <c r="BR781" s="603"/>
      <c r="BS781" s="603"/>
      <c r="BT781" s="603"/>
      <c r="BU781" s="603"/>
      <c r="BV781" s="603"/>
      <c r="BW781" s="603"/>
      <c r="BX781" s="603"/>
      <c r="BY781" s="603"/>
      <c r="BZ781" s="603"/>
      <c r="CA781" s="603"/>
      <c r="CB781" s="603"/>
      <c r="CC781" s="603"/>
      <c r="CD781" s="603"/>
      <c r="CE781" s="603"/>
      <c r="CF781" s="603"/>
      <c r="CG781" s="603"/>
      <c r="CH781" s="603"/>
      <c r="CI781" s="603"/>
      <c r="CJ781" s="603"/>
      <c r="CK781" s="603"/>
    </row>
    <row r="782" spans="1:89" ht="14.25">
      <c r="A782" s="656" t="str">
        <f t="shared" si="148"/>
        <v>11_1_250923_HU_p_sp.sc</v>
      </c>
      <c r="B782" s="754" t="s">
        <v>6591</v>
      </c>
      <c r="C782" s="754" t="s">
        <v>6592</v>
      </c>
      <c r="D782" s="755">
        <v>11</v>
      </c>
      <c r="E782" s="755">
        <v>1</v>
      </c>
      <c r="F782" s="755" t="s">
        <v>6681</v>
      </c>
      <c r="G782" s="755" t="s">
        <v>6682</v>
      </c>
      <c r="H782" s="755">
        <v>2023</v>
      </c>
      <c r="I782" s="754" t="s">
        <v>5729</v>
      </c>
      <c r="J782" s="754" t="s">
        <v>6593</v>
      </c>
      <c r="K782" s="754" t="s">
        <v>6594</v>
      </c>
      <c r="L782" s="754" t="s">
        <v>5723</v>
      </c>
      <c r="M782" s="754" t="s">
        <v>2422</v>
      </c>
      <c r="N782" s="661">
        <f t="shared" si="153"/>
        <v>47</v>
      </c>
      <c r="O782" s="603"/>
      <c r="P782" s="667" t="s">
        <v>509</v>
      </c>
      <c r="Q782" s="596" t="s">
        <v>510</v>
      </c>
      <c r="R782" s="596" t="s">
        <v>2422</v>
      </c>
      <c r="S782" s="596">
        <v>1</v>
      </c>
      <c r="T782" s="596">
        <v>1</v>
      </c>
      <c r="U782" s="596">
        <v>0</v>
      </c>
      <c r="V782" s="596">
        <v>0</v>
      </c>
      <c r="W782" s="603"/>
      <c r="X782" s="668" t="s">
        <v>6663</v>
      </c>
      <c r="Y782" s="376" t="s">
        <v>78</v>
      </c>
      <c r="Z782" s="596" t="s">
        <v>6700</v>
      </c>
      <c r="AA782" s="766"/>
      <c r="AB782" s="727" t="str">
        <f t="shared" si="149"/>
        <v>Unique</v>
      </c>
      <c r="AC782" s="603"/>
      <c r="AD782" s="603"/>
      <c r="AE782" s="603"/>
      <c r="AF782" s="603"/>
      <c r="AG782" s="603"/>
      <c r="AH782" s="603"/>
      <c r="AI782" s="603"/>
      <c r="AJ782" s="603"/>
      <c r="AK782" s="603"/>
      <c r="AL782" s="603"/>
      <c r="AM782" s="603"/>
      <c r="AN782" s="603"/>
      <c r="AO782" s="603"/>
      <c r="AP782" s="603"/>
      <c r="AQ782" s="603"/>
      <c r="AR782" s="603"/>
      <c r="AS782" s="603"/>
      <c r="AT782" s="603"/>
      <c r="AU782" s="603"/>
      <c r="AV782" s="603"/>
      <c r="AW782" s="603"/>
      <c r="AX782" s="603"/>
      <c r="AY782" s="603"/>
      <c r="AZ782" s="603"/>
      <c r="BA782" s="603"/>
      <c r="BB782" s="603"/>
      <c r="BC782" s="603"/>
      <c r="BD782" s="603"/>
      <c r="BE782" s="603"/>
      <c r="BF782" s="603"/>
      <c r="BG782" s="603"/>
      <c r="BH782" s="603"/>
      <c r="BI782" s="603"/>
      <c r="BJ782" s="603"/>
      <c r="BK782" s="603"/>
      <c r="BL782" s="603"/>
      <c r="BM782" s="603"/>
      <c r="BN782" s="603"/>
      <c r="BO782" s="603"/>
      <c r="BP782" s="603"/>
      <c r="BQ782" s="603"/>
      <c r="BR782" s="603"/>
      <c r="BS782" s="603"/>
      <c r="BT782" s="603"/>
      <c r="BU782" s="603"/>
      <c r="BV782" s="603"/>
      <c r="BW782" s="603"/>
      <c r="BX782" s="603"/>
      <c r="BY782" s="603"/>
      <c r="BZ782" s="603"/>
      <c r="CA782" s="603"/>
      <c r="CB782" s="603"/>
      <c r="CC782" s="603"/>
      <c r="CD782" s="603"/>
      <c r="CE782" s="603"/>
      <c r="CF782" s="603"/>
      <c r="CG782" s="603"/>
      <c r="CH782" s="603"/>
      <c r="CI782" s="603"/>
      <c r="CJ782" s="603"/>
      <c r="CK782" s="603"/>
    </row>
    <row r="783" spans="1:89" ht="14.25">
      <c r="A783" s="656" t="str">
        <f t="shared" si="148"/>
        <v>11_1_250923_HU_p_xy.se</v>
      </c>
      <c r="B783" s="754" t="s">
        <v>6591</v>
      </c>
      <c r="C783" s="754" t="s">
        <v>6592</v>
      </c>
      <c r="D783" s="755">
        <v>11</v>
      </c>
      <c r="E783" s="755">
        <v>1</v>
      </c>
      <c r="F783" s="755" t="s">
        <v>6681</v>
      </c>
      <c r="G783" s="755" t="s">
        <v>6682</v>
      </c>
      <c r="H783" s="755">
        <v>2023</v>
      </c>
      <c r="I783" s="754" t="s">
        <v>5729</v>
      </c>
      <c r="J783" s="754" t="s">
        <v>6593</v>
      </c>
      <c r="K783" s="754" t="s">
        <v>6594</v>
      </c>
      <c r="L783" s="754" t="s">
        <v>5723</v>
      </c>
      <c r="M783" s="754" t="s">
        <v>2422</v>
      </c>
      <c r="N783" s="661">
        <f t="shared" si="153"/>
        <v>47</v>
      </c>
      <c r="O783" s="603"/>
      <c r="P783" s="667" t="s">
        <v>529</v>
      </c>
      <c r="Q783" s="596" t="s">
        <v>530</v>
      </c>
      <c r="R783" s="596" t="s">
        <v>2422</v>
      </c>
      <c r="S783" s="596">
        <v>1</v>
      </c>
      <c r="T783" s="596">
        <v>0</v>
      </c>
      <c r="U783" s="596">
        <v>1</v>
      </c>
      <c r="V783" s="596">
        <v>0</v>
      </c>
      <c r="W783" s="603"/>
      <c r="X783" s="668" t="s">
        <v>6663</v>
      </c>
      <c r="Y783" s="376" t="s">
        <v>78</v>
      </c>
      <c r="Z783" s="596" t="s">
        <v>6701</v>
      </c>
      <c r="AA783" s="766"/>
      <c r="AB783" s="727" t="str">
        <f t="shared" si="149"/>
        <v>Unique</v>
      </c>
      <c r="AC783" s="603"/>
      <c r="AD783" s="603"/>
      <c r="AE783" s="603"/>
      <c r="AF783" s="603"/>
      <c r="AG783" s="603"/>
      <c r="AH783" s="603"/>
      <c r="AI783" s="603"/>
      <c r="AJ783" s="603"/>
      <c r="AK783" s="603"/>
      <c r="AL783" s="603"/>
      <c r="AM783" s="603"/>
      <c r="AN783" s="603"/>
      <c r="AO783" s="603"/>
      <c r="AP783" s="603"/>
      <c r="AQ783" s="603"/>
      <c r="AR783" s="603"/>
      <c r="AS783" s="603"/>
      <c r="AT783" s="603"/>
      <c r="AU783" s="603"/>
      <c r="AV783" s="603"/>
      <c r="AW783" s="603"/>
      <c r="AX783" s="603"/>
      <c r="AY783" s="603"/>
      <c r="AZ783" s="603"/>
      <c r="BA783" s="603"/>
      <c r="BB783" s="603"/>
      <c r="BC783" s="603"/>
      <c r="BD783" s="603"/>
      <c r="BE783" s="603"/>
      <c r="BF783" s="603"/>
      <c r="BG783" s="603"/>
      <c r="BH783" s="603"/>
      <c r="BI783" s="603"/>
      <c r="BJ783" s="603"/>
      <c r="BK783" s="603"/>
      <c r="BL783" s="603"/>
      <c r="BM783" s="603"/>
      <c r="BN783" s="603"/>
      <c r="BO783" s="603"/>
      <c r="BP783" s="603"/>
      <c r="BQ783" s="603"/>
      <c r="BR783" s="603"/>
      <c r="BS783" s="603"/>
      <c r="BT783" s="603"/>
      <c r="BU783" s="603"/>
      <c r="BV783" s="603"/>
      <c r="BW783" s="603"/>
      <c r="BX783" s="603"/>
      <c r="BY783" s="603"/>
      <c r="BZ783" s="603"/>
      <c r="CA783" s="603"/>
      <c r="CB783" s="603"/>
      <c r="CC783" s="603"/>
      <c r="CD783" s="603"/>
      <c r="CE783" s="603"/>
      <c r="CF783" s="603"/>
      <c r="CG783" s="603"/>
      <c r="CH783" s="603"/>
      <c r="CI783" s="603"/>
      <c r="CJ783" s="603"/>
      <c r="CK783" s="603"/>
    </row>
    <row r="784" spans="1:89" ht="14.25">
      <c r="A784" s="656" t="str">
        <f t="shared" si="148"/>
        <v>31_2_250923_V_p_ba.el</v>
      </c>
      <c r="B784" s="673" t="s">
        <v>6529</v>
      </c>
      <c r="C784" s="673" t="s">
        <v>6530</v>
      </c>
      <c r="D784" s="674">
        <v>31</v>
      </c>
      <c r="E784" s="674">
        <v>2</v>
      </c>
      <c r="F784" s="674" t="s">
        <v>6681</v>
      </c>
      <c r="G784" s="674" t="s">
        <v>6682</v>
      </c>
      <c r="H784" s="674">
        <v>2023</v>
      </c>
      <c r="I784" s="675" t="s">
        <v>5729</v>
      </c>
      <c r="J784" s="675" t="s">
        <v>6531</v>
      </c>
      <c r="K784" s="673" t="s">
        <v>6532</v>
      </c>
      <c r="L784" s="675" t="s">
        <v>5723</v>
      </c>
      <c r="M784" s="675" t="s">
        <v>2422</v>
      </c>
      <c r="N784" s="661">
        <f t="shared" ref="N784:N786" si="154">50+30+30+20+17</f>
        <v>147</v>
      </c>
      <c r="O784" s="603"/>
      <c r="P784" s="667" t="s">
        <v>274</v>
      </c>
      <c r="Q784" s="596" t="s">
        <v>275</v>
      </c>
      <c r="R784" s="596" t="s">
        <v>2422</v>
      </c>
      <c r="S784" s="596">
        <v>1</v>
      </c>
      <c r="T784" s="596">
        <v>0</v>
      </c>
      <c r="U784" s="596">
        <v>1</v>
      </c>
      <c r="V784" s="596">
        <v>0</v>
      </c>
      <c r="W784" s="603"/>
      <c r="X784" s="668" t="s">
        <v>6663</v>
      </c>
      <c r="Y784" s="376" t="s">
        <v>78</v>
      </c>
      <c r="Z784" s="596" t="s">
        <v>6702</v>
      </c>
      <c r="AA784" s="766"/>
      <c r="AB784" s="727" t="str">
        <f t="shared" si="149"/>
        <v>Unique</v>
      </c>
      <c r="AC784" s="603"/>
      <c r="AD784" s="603"/>
      <c r="AE784" s="603"/>
      <c r="AF784" s="603"/>
      <c r="AG784" s="603"/>
      <c r="AH784" s="603"/>
      <c r="AI784" s="603"/>
      <c r="AJ784" s="603"/>
      <c r="AK784" s="603"/>
      <c r="AL784" s="603"/>
      <c r="AM784" s="603"/>
      <c r="AN784" s="603"/>
      <c r="AO784" s="603"/>
      <c r="AP784" s="603"/>
      <c r="AQ784" s="603"/>
      <c r="AR784" s="603"/>
      <c r="AS784" s="603"/>
      <c r="AT784" s="603"/>
      <c r="AU784" s="603"/>
      <c r="AV784" s="603"/>
      <c r="AW784" s="603"/>
      <c r="AX784" s="603"/>
      <c r="AY784" s="603"/>
      <c r="AZ784" s="603"/>
      <c r="BA784" s="603"/>
      <c r="BB784" s="603"/>
      <c r="BC784" s="603"/>
      <c r="BD784" s="603"/>
      <c r="BE784" s="603"/>
      <c r="BF784" s="603"/>
      <c r="BG784" s="603"/>
      <c r="BH784" s="603"/>
      <c r="BI784" s="603"/>
      <c r="BJ784" s="603"/>
      <c r="BK784" s="603"/>
      <c r="BL784" s="603"/>
      <c r="BM784" s="603"/>
      <c r="BN784" s="603"/>
      <c r="BO784" s="603"/>
      <c r="BP784" s="603"/>
      <c r="BQ784" s="603"/>
      <c r="BR784" s="603"/>
      <c r="BS784" s="603"/>
      <c r="BT784" s="603"/>
      <c r="BU784" s="603"/>
      <c r="BV784" s="603"/>
      <c r="BW784" s="603"/>
      <c r="BX784" s="603"/>
      <c r="BY784" s="603"/>
      <c r="BZ784" s="603"/>
      <c r="CA784" s="603"/>
      <c r="CB784" s="603"/>
      <c r="CC784" s="603"/>
      <c r="CD784" s="603"/>
      <c r="CE784" s="603"/>
      <c r="CF784" s="603"/>
      <c r="CG784" s="603"/>
      <c r="CH784" s="603"/>
      <c r="CI784" s="603"/>
      <c r="CJ784" s="603"/>
      <c r="CK784" s="603"/>
    </row>
    <row r="785" spans="1:89" ht="14.25">
      <c r="A785" s="656" t="str">
        <f t="shared" si="148"/>
        <v>31_2_250923_V_p_sp.</v>
      </c>
      <c r="B785" s="673" t="s">
        <v>6529</v>
      </c>
      <c r="C785" s="673" t="s">
        <v>6530</v>
      </c>
      <c r="D785" s="674">
        <v>31</v>
      </c>
      <c r="E785" s="674">
        <v>2</v>
      </c>
      <c r="F785" s="674" t="s">
        <v>6681</v>
      </c>
      <c r="G785" s="674" t="s">
        <v>6682</v>
      </c>
      <c r="H785" s="674">
        <v>2023</v>
      </c>
      <c r="I785" s="675" t="s">
        <v>5729</v>
      </c>
      <c r="J785" s="675" t="s">
        <v>6531</v>
      </c>
      <c r="K785" s="673" t="s">
        <v>6532</v>
      </c>
      <c r="L785" s="675" t="s">
        <v>5723</v>
      </c>
      <c r="M785" s="675" t="s">
        <v>2422</v>
      </c>
      <c r="N785" s="661">
        <f t="shared" si="154"/>
        <v>147</v>
      </c>
      <c r="O785" s="603"/>
      <c r="P785" s="356" t="s">
        <v>1163</v>
      </c>
      <c r="Q785" s="376" t="s">
        <v>1164</v>
      </c>
      <c r="R785" s="596" t="s">
        <v>2422</v>
      </c>
      <c r="S785" s="596">
        <v>26</v>
      </c>
      <c r="T785" s="596">
        <v>0</v>
      </c>
      <c r="U785" s="596">
        <v>26</v>
      </c>
      <c r="V785" s="596">
        <v>0</v>
      </c>
      <c r="W785" s="603"/>
      <c r="X785" s="668" t="s">
        <v>6663</v>
      </c>
      <c r="Y785" s="376" t="s">
        <v>78</v>
      </c>
      <c r="Z785" s="596" t="s">
        <v>6703</v>
      </c>
      <c r="AA785" s="766"/>
      <c r="AB785" s="727" t="str">
        <f t="shared" si="149"/>
        <v>Unique</v>
      </c>
      <c r="AC785" s="603"/>
      <c r="AD785" s="603"/>
      <c r="AE785" s="603"/>
      <c r="AF785" s="603"/>
      <c r="AG785" s="603"/>
      <c r="AH785" s="603"/>
      <c r="AI785" s="603"/>
      <c r="AJ785" s="603"/>
      <c r="AK785" s="603"/>
      <c r="AL785" s="603"/>
      <c r="AM785" s="603"/>
      <c r="AN785" s="603"/>
      <c r="AO785" s="603"/>
      <c r="AP785" s="603"/>
      <c r="AQ785" s="603"/>
      <c r="AR785" s="603"/>
      <c r="AS785" s="603"/>
      <c r="AT785" s="603"/>
      <c r="AU785" s="603"/>
      <c r="AV785" s="603"/>
      <c r="AW785" s="603"/>
      <c r="AX785" s="603"/>
      <c r="AY785" s="603"/>
      <c r="AZ785" s="603"/>
      <c r="BA785" s="603"/>
      <c r="BB785" s="603"/>
      <c r="BC785" s="603"/>
      <c r="BD785" s="603"/>
      <c r="BE785" s="603"/>
      <c r="BF785" s="603"/>
      <c r="BG785" s="603"/>
      <c r="BH785" s="603"/>
      <c r="BI785" s="603"/>
      <c r="BJ785" s="603"/>
      <c r="BK785" s="603"/>
      <c r="BL785" s="603"/>
      <c r="BM785" s="603"/>
      <c r="BN785" s="603"/>
      <c r="BO785" s="603"/>
      <c r="BP785" s="603"/>
      <c r="BQ785" s="603"/>
      <c r="BR785" s="603"/>
      <c r="BS785" s="603"/>
      <c r="BT785" s="603"/>
      <c r="BU785" s="603"/>
      <c r="BV785" s="603"/>
      <c r="BW785" s="603"/>
      <c r="BX785" s="603"/>
      <c r="BY785" s="603"/>
      <c r="BZ785" s="603"/>
      <c r="CA785" s="603"/>
      <c r="CB785" s="603"/>
      <c r="CC785" s="603"/>
      <c r="CD785" s="603"/>
      <c r="CE785" s="603"/>
      <c r="CF785" s="603"/>
      <c r="CG785" s="603"/>
      <c r="CH785" s="603"/>
      <c r="CI785" s="603"/>
      <c r="CJ785" s="603"/>
      <c r="CK785" s="603"/>
    </row>
    <row r="786" spans="1:89" ht="14.25">
      <c r="A786" s="656" t="str">
        <f t="shared" si="148"/>
        <v>31_2_250923_V_p_sp.sc</v>
      </c>
      <c r="B786" s="673" t="s">
        <v>6529</v>
      </c>
      <c r="C786" s="673" t="s">
        <v>6530</v>
      </c>
      <c r="D786" s="674">
        <v>31</v>
      </c>
      <c r="E786" s="674">
        <v>2</v>
      </c>
      <c r="F786" s="674" t="s">
        <v>6681</v>
      </c>
      <c r="G786" s="674" t="s">
        <v>6682</v>
      </c>
      <c r="H786" s="674">
        <v>2023</v>
      </c>
      <c r="I786" s="675" t="s">
        <v>5729</v>
      </c>
      <c r="J786" s="675" t="s">
        <v>6531</v>
      </c>
      <c r="K786" s="673" t="s">
        <v>6532</v>
      </c>
      <c r="L786" s="675" t="s">
        <v>5723</v>
      </c>
      <c r="M786" s="675" t="s">
        <v>2422</v>
      </c>
      <c r="N786" s="661">
        <f t="shared" si="154"/>
        <v>147</v>
      </c>
      <c r="O786" s="603"/>
      <c r="P786" s="667" t="s">
        <v>509</v>
      </c>
      <c r="Q786" s="596" t="s">
        <v>510</v>
      </c>
      <c r="R786" s="596" t="s">
        <v>2422</v>
      </c>
      <c r="S786" s="596">
        <v>23</v>
      </c>
      <c r="T786" s="596">
        <v>23</v>
      </c>
      <c r="U786" s="596">
        <v>0</v>
      </c>
      <c r="V786" s="596">
        <v>0</v>
      </c>
      <c r="W786" s="603"/>
      <c r="X786" s="668" t="s">
        <v>6663</v>
      </c>
      <c r="Y786" s="376" t="s">
        <v>78</v>
      </c>
      <c r="Z786" s="596" t="s">
        <v>6704</v>
      </c>
      <c r="AA786" s="766"/>
      <c r="AB786" s="727" t="str">
        <f t="shared" si="149"/>
        <v>Unique</v>
      </c>
      <c r="AC786" s="603"/>
      <c r="AD786" s="603"/>
      <c r="AE786" s="603"/>
      <c r="AF786" s="603"/>
      <c r="AG786" s="603"/>
      <c r="AH786" s="603"/>
      <c r="AI786" s="603"/>
      <c r="AJ786" s="603"/>
      <c r="AK786" s="603"/>
      <c r="AL786" s="603"/>
      <c r="AM786" s="603"/>
      <c r="AN786" s="603"/>
      <c r="AO786" s="603"/>
      <c r="AP786" s="603"/>
      <c r="AQ786" s="603"/>
      <c r="AR786" s="603"/>
      <c r="AS786" s="603"/>
      <c r="AT786" s="603"/>
      <c r="AU786" s="603"/>
      <c r="AV786" s="603"/>
      <c r="AW786" s="603"/>
      <c r="AX786" s="603"/>
      <c r="AY786" s="603"/>
      <c r="AZ786" s="603"/>
      <c r="BA786" s="603"/>
      <c r="BB786" s="603"/>
      <c r="BC786" s="603"/>
      <c r="BD786" s="603"/>
      <c r="BE786" s="603"/>
      <c r="BF786" s="603"/>
      <c r="BG786" s="603"/>
      <c r="BH786" s="603"/>
      <c r="BI786" s="603"/>
      <c r="BJ786" s="603"/>
      <c r="BK786" s="603"/>
      <c r="BL786" s="603"/>
      <c r="BM786" s="603"/>
      <c r="BN786" s="603"/>
      <c r="BO786" s="603"/>
      <c r="BP786" s="603"/>
      <c r="BQ786" s="603"/>
      <c r="BR786" s="603"/>
      <c r="BS786" s="603"/>
      <c r="BT786" s="603"/>
      <c r="BU786" s="603"/>
      <c r="BV786" s="603"/>
      <c r="BW786" s="603"/>
      <c r="BX786" s="603"/>
      <c r="BY786" s="603"/>
      <c r="BZ786" s="603"/>
      <c r="CA786" s="603"/>
      <c r="CB786" s="603"/>
      <c r="CC786" s="603"/>
      <c r="CD786" s="603"/>
      <c r="CE786" s="603"/>
      <c r="CF786" s="603"/>
      <c r="CG786" s="603"/>
      <c r="CH786" s="603"/>
      <c r="CI786" s="603"/>
      <c r="CJ786" s="603"/>
      <c r="CK786" s="603"/>
    </row>
    <row r="787" spans="1:89" ht="14.25">
      <c r="A787" s="656" t="str">
        <f t="shared" si="148"/>
        <v>33_1_200921_S.B_p_ep.ba</v>
      </c>
      <c r="B787" s="723" t="s">
        <v>6238</v>
      </c>
      <c r="C787" s="723" t="s">
        <v>6239</v>
      </c>
      <c r="D787" s="724">
        <v>33</v>
      </c>
      <c r="E787" s="724">
        <v>1</v>
      </c>
      <c r="F787" s="724" t="s">
        <v>122</v>
      </c>
      <c r="G787" s="724" t="s">
        <v>5755</v>
      </c>
      <c r="H787" s="724">
        <v>2021</v>
      </c>
      <c r="I787" s="723" t="s">
        <v>6199</v>
      </c>
      <c r="J787" s="759" t="s">
        <v>6705</v>
      </c>
      <c r="K787" s="723"/>
      <c r="L787" s="723" t="s">
        <v>5723</v>
      </c>
      <c r="M787" s="723" t="s">
        <v>2422</v>
      </c>
      <c r="N787" s="661">
        <f t="shared" ref="N787:N792" si="155">50+50+38</f>
        <v>138</v>
      </c>
      <c r="O787" s="603"/>
      <c r="P787" s="356" t="s">
        <v>84</v>
      </c>
      <c r="Q787" s="376" t="s">
        <v>85</v>
      </c>
      <c r="R787" s="596" t="s">
        <v>2422</v>
      </c>
      <c r="S787" s="596">
        <v>1</v>
      </c>
      <c r="T787" s="596">
        <v>1</v>
      </c>
      <c r="U787" s="596">
        <v>0</v>
      </c>
      <c r="V787" s="596">
        <v>0</v>
      </c>
      <c r="W787" s="603"/>
      <c r="X787" s="668" t="s">
        <v>6663</v>
      </c>
      <c r="Y787" s="376" t="s">
        <v>78</v>
      </c>
      <c r="Z787" s="596" t="s">
        <v>6706</v>
      </c>
      <c r="AA787" s="766"/>
      <c r="AB787" s="727" t="str">
        <f t="shared" si="149"/>
        <v>Unique</v>
      </c>
      <c r="AC787" s="603"/>
      <c r="AD787" s="603"/>
      <c r="AE787" s="603"/>
      <c r="AF787" s="603"/>
      <c r="AG787" s="603"/>
      <c r="AH787" s="603"/>
      <c r="AI787" s="603"/>
      <c r="AJ787" s="603"/>
      <c r="AK787" s="603"/>
      <c r="AL787" s="603"/>
      <c r="AM787" s="603"/>
      <c r="AN787" s="603"/>
      <c r="AO787" s="603"/>
      <c r="AP787" s="603"/>
      <c r="AQ787" s="603"/>
      <c r="AR787" s="603"/>
      <c r="AS787" s="603"/>
      <c r="AT787" s="603"/>
      <c r="AU787" s="603"/>
      <c r="AV787" s="603"/>
      <c r="AW787" s="603"/>
      <c r="AX787" s="603"/>
      <c r="AY787" s="603"/>
      <c r="AZ787" s="603"/>
      <c r="BA787" s="603"/>
      <c r="BB787" s="603"/>
      <c r="BC787" s="603"/>
      <c r="BD787" s="603"/>
      <c r="BE787" s="603"/>
      <c r="BF787" s="603"/>
      <c r="BG787" s="603"/>
      <c r="BH787" s="603"/>
      <c r="BI787" s="603"/>
      <c r="BJ787" s="603"/>
      <c r="BK787" s="603"/>
      <c r="BL787" s="603"/>
      <c r="BM787" s="603"/>
      <c r="BN787" s="603"/>
      <c r="BO787" s="603"/>
      <c r="BP787" s="603"/>
      <c r="BQ787" s="603"/>
      <c r="BR787" s="603"/>
      <c r="BS787" s="603"/>
      <c r="BT787" s="603"/>
      <c r="BU787" s="603"/>
      <c r="BV787" s="603"/>
      <c r="BW787" s="603"/>
      <c r="BX787" s="603"/>
      <c r="BY787" s="603"/>
      <c r="BZ787" s="603"/>
      <c r="CA787" s="603"/>
      <c r="CB787" s="603"/>
      <c r="CC787" s="603"/>
      <c r="CD787" s="603"/>
      <c r="CE787" s="603"/>
      <c r="CF787" s="603"/>
      <c r="CG787" s="603"/>
      <c r="CH787" s="603"/>
      <c r="CI787" s="603"/>
      <c r="CJ787" s="603"/>
      <c r="CK787" s="603"/>
    </row>
    <row r="788" spans="1:89" ht="14.25">
      <c r="A788" s="656" t="str">
        <f t="shared" si="148"/>
        <v>33_1_200921_S.B_p_ba.el</v>
      </c>
      <c r="B788" s="723" t="s">
        <v>6238</v>
      </c>
      <c r="C788" s="723" t="s">
        <v>6239</v>
      </c>
      <c r="D788" s="724">
        <v>33</v>
      </c>
      <c r="E788" s="724">
        <v>1</v>
      </c>
      <c r="F788" s="724" t="s">
        <v>122</v>
      </c>
      <c r="G788" s="724" t="s">
        <v>5755</v>
      </c>
      <c r="H788" s="724">
        <v>2021</v>
      </c>
      <c r="I788" s="723" t="s">
        <v>6199</v>
      </c>
      <c r="J788" s="759" t="s">
        <v>6705</v>
      </c>
      <c r="K788" s="723"/>
      <c r="L788" s="723" t="s">
        <v>5723</v>
      </c>
      <c r="M788" s="723" t="s">
        <v>2422</v>
      </c>
      <c r="N788" s="661">
        <f t="shared" si="155"/>
        <v>138</v>
      </c>
      <c r="O788" s="603"/>
      <c r="P788" s="667" t="s">
        <v>274</v>
      </c>
      <c r="Q788" s="596" t="s">
        <v>275</v>
      </c>
      <c r="R788" s="596" t="s">
        <v>2422</v>
      </c>
      <c r="S788" s="596">
        <v>1</v>
      </c>
      <c r="T788" s="596">
        <v>0</v>
      </c>
      <c r="U788" s="596">
        <v>1</v>
      </c>
      <c r="V788" s="596">
        <v>0</v>
      </c>
      <c r="W788" s="603"/>
      <c r="X788" s="668" t="s">
        <v>6663</v>
      </c>
      <c r="Y788" s="376" t="s">
        <v>78</v>
      </c>
      <c r="Z788" s="596" t="s">
        <v>6707</v>
      </c>
      <c r="AA788" s="766"/>
      <c r="AB788" s="727" t="str">
        <f t="shared" si="149"/>
        <v>Unique</v>
      </c>
      <c r="AC788" s="603"/>
      <c r="AD788" s="603"/>
      <c r="AE788" s="603"/>
      <c r="AF788" s="603"/>
      <c r="AG788" s="603"/>
      <c r="AH788" s="603"/>
      <c r="AI788" s="603"/>
      <c r="AJ788" s="603"/>
      <c r="AK788" s="603"/>
      <c r="AL788" s="603"/>
      <c r="AM788" s="603"/>
      <c r="AN788" s="603"/>
      <c r="AO788" s="603"/>
      <c r="AP788" s="603"/>
      <c r="AQ788" s="603"/>
      <c r="AR788" s="603"/>
      <c r="AS788" s="603"/>
      <c r="AT788" s="603"/>
      <c r="AU788" s="603"/>
      <c r="AV788" s="603"/>
      <c r="AW788" s="603"/>
      <c r="AX788" s="603"/>
      <c r="AY788" s="603"/>
      <c r="AZ788" s="603"/>
      <c r="BA788" s="603"/>
      <c r="BB788" s="603"/>
      <c r="BC788" s="603"/>
      <c r="BD788" s="603"/>
      <c r="BE788" s="603"/>
      <c r="BF788" s="603"/>
      <c r="BG788" s="603"/>
      <c r="BH788" s="603"/>
      <c r="BI788" s="603"/>
      <c r="BJ788" s="603"/>
      <c r="BK788" s="603"/>
      <c r="BL788" s="603"/>
      <c r="BM788" s="603"/>
      <c r="BN788" s="603"/>
      <c r="BO788" s="603"/>
      <c r="BP788" s="603"/>
      <c r="BQ788" s="603"/>
      <c r="BR788" s="603"/>
      <c r="BS788" s="603"/>
      <c r="BT788" s="603"/>
      <c r="BU788" s="603"/>
      <c r="BV788" s="603"/>
      <c r="BW788" s="603"/>
      <c r="BX788" s="603"/>
      <c r="BY788" s="603"/>
      <c r="BZ788" s="603"/>
      <c r="CA788" s="603"/>
      <c r="CB788" s="603"/>
      <c r="CC788" s="603"/>
      <c r="CD788" s="603"/>
      <c r="CE788" s="603"/>
      <c r="CF788" s="603"/>
      <c r="CG788" s="603"/>
      <c r="CH788" s="603"/>
      <c r="CI788" s="603"/>
      <c r="CJ788" s="603"/>
      <c r="CK788" s="603"/>
    </row>
    <row r="789" spans="1:89" ht="14.25">
      <c r="A789" s="656" t="str">
        <f t="shared" si="148"/>
        <v>33_1_200921_S.B_p_sy.pi</v>
      </c>
      <c r="B789" s="723" t="s">
        <v>6238</v>
      </c>
      <c r="C789" s="723" t="s">
        <v>6239</v>
      </c>
      <c r="D789" s="724">
        <v>33</v>
      </c>
      <c r="E789" s="724">
        <v>1</v>
      </c>
      <c r="F789" s="724" t="s">
        <v>122</v>
      </c>
      <c r="G789" s="724" t="s">
        <v>5755</v>
      </c>
      <c r="H789" s="724">
        <v>2021</v>
      </c>
      <c r="I789" s="723" t="s">
        <v>6199</v>
      </c>
      <c r="J789" s="759" t="s">
        <v>6705</v>
      </c>
      <c r="K789" s="723"/>
      <c r="L789" s="723" t="s">
        <v>5723</v>
      </c>
      <c r="M789" s="723" t="s">
        <v>2422</v>
      </c>
      <c r="N789" s="661">
        <f t="shared" si="155"/>
        <v>138</v>
      </c>
      <c r="O789" s="603"/>
      <c r="P789" s="667" t="s">
        <v>176</v>
      </c>
      <c r="Q789" s="596" t="s">
        <v>177</v>
      </c>
      <c r="R789" s="596" t="s">
        <v>2422</v>
      </c>
      <c r="S789" s="596">
        <v>2</v>
      </c>
      <c r="T789" s="596">
        <v>1</v>
      </c>
      <c r="U789" s="596">
        <v>1</v>
      </c>
      <c r="V789" s="596">
        <v>0</v>
      </c>
      <c r="W789" s="603"/>
      <c r="X789" s="668" t="s">
        <v>6663</v>
      </c>
      <c r="Y789" s="376" t="s">
        <v>78</v>
      </c>
      <c r="Z789" s="596" t="s">
        <v>6708</v>
      </c>
      <c r="AA789" s="766"/>
      <c r="AB789" s="727" t="str">
        <f t="shared" si="149"/>
        <v>Unique</v>
      </c>
      <c r="AC789" s="603"/>
      <c r="AD789" s="603"/>
      <c r="AE789" s="603"/>
      <c r="AF789" s="603"/>
      <c r="AG789" s="603"/>
      <c r="AH789" s="603"/>
      <c r="AI789" s="603"/>
      <c r="AJ789" s="603"/>
      <c r="AK789" s="603"/>
      <c r="AL789" s="603"/>
      <c r="AM789" s="603"/>
      <c r="AN789" s="603"/>
      <c r="AO789" s="603"/>
      <c r="AP789" s="603"/>
      <c r="AQ789" s="603"/>
      <c r="AR789" s="603"/>
      <c r="AS789" s="603"/>
      <c r="AT789" s="603"/>
      <c r="AU789" s="603"/>
      <c r="AV789" s="603"/>
      <c r="AW789" s="603"/>
      <c r="AX789" s="603"/>
      <c r="AY789" s="603"/>
      <c r="AZ789" s="603"/>
      <c r="BA789" s="603"/>
      <c r="BB789" s="603"/>
      <c r="BC789" s="603"/>
      <c r="BD789" s="603"/>
      <c r="BE789" s="603"/>
      <c r="BF789" s="603"/>
      <c r="BG789" s="603"/>
      <c r="BH789" s="603"/>
      <c r="BI789" s="603"/>
      <c r="BJ789" s="603"/>
      <c r="BK789" s="603"/>
      <c r="BL789" s="603"/>
      <c r="BM789" s="603"/>
      <c r="BN789" s="603"/>
      <c r="BO789" s="603"/>
      <c r="BP789" s="603"/>
      <c r="BQ789" s="603"/>
      <c r="BR789" s="603"/>
      <c r="BS789" s="603"/>
      <c r="BT789" s="603"/>
      <c r="BU789" s="603"/>
      <c r="BV789" s="603"/>
      <c r="BW789" s="603"/>
      <c r="BX789" s="603"/>
      <c r="BY789" s="603"/>
      <c r="BZ789" s="603"/>
      <c r="CA789" s="603"/>
      <c r="CB789" s="603"/>
      <c r="CC789" s="603"/>
      <c r="CD789" s="603"/>
      <c r="CE789" s="603"/>
      <c r="CF789" s="603"/>
      <c r="CG789" s="603"/>
      <c r="CH789" s="603"/>
      <c r="CI789" s="603"/>
      <c r="CJ789" s="603"/>
      <c r="CK789" s="603"/>
    </row>
    <row r="790" spans="1:89" ht="14.25">
      <c r="A790" s="656" t="str">
        <f t="shared" si="148"/>
        <v>33_1_200921_S.B_p_sp.</v>
      </c>
      <c r="B790" s="723" t="s">
        <v>6238</v>
      </c>
      <c r="C790" s="723" t="s">
        <v>6239</v>
      </c>
      <c r="D790" s="724">
        <v>33</v>
      </c>
      <c r="E790" s="724">
        <v>1</v>
      </c>
      <c r="F790" s="724" t="s">
        <v>122</v>
      </c>
      <c r="G790" s="724" t="s">
        <v>5755</v>
      </c>
      <c r="H790" s="724">
        <v>2021</v>
      </c>
      <c r="I790" s="723" t="s">
        <v>6199</v>
      </c>
      <c r="J790" s="759" t="s">
        <v>6705</v>
      </c>
      <c r="K790" s="723"/>
      <c r="L790" s="723" t="s">
        <v>5723</v>
      </c>
      <c r="M790" s="723" t="s">
        <v>2422</v>
      </c>
      <c r="N790" s="661">
        <f t="shared" si="155"/>
        <v>138</v>
      </c>
      <c r="O790" s="603"/>
      <c r="P790" s="356" t="s">
        <v>1163</v>
      </c>
      <c r="Q790" s="376" t="s">
        <v>1164</v>
      </c>
      <c r="R790" s="596" t="s">
        <v>2422</v>
      </c>
      <c r="S790" s="596">
        <v>2</v>
      </c>
      <c r="T790" s="596">
        <v>0</v>
      </c>
      <c r="U790" s="596">
        <v>2</v>
      </c>
      <c r="V790" s="596">
        <v>0</v>
      </c>
      <c r="W790" s="603"/>
      <c r="X790" s="668" t="s">
        <v>6663</v>
      </c>
      <c r="Y790" s="376" t="s">
        <v>78</v>
      </c>
      <c r="Z790" s="596" t="s">
        <v>6709</v>
      </c>
      <c r="AA790" s="766"/>
      <c r="AB790" s="727" t="str">
        <f t="shared" si="149"/>
        <v>Unique</v>
      </c>
      <c r="AC790" s="603"/>
      <c r="AD790" s="603"/>
      <c r="AE790" s="603"/>
      <c r="AF790" s="603"/>
      <c r="AG790" s="603"/>
      <c r="AH790" s="603"/>
      <c r="AI790" s="603"/>
      <c r="AJ790" s="603"/>
      <c r="AK790" s="603"/>
      <c r="AL790" s="603"/>
      <c r="AM790" s="603"/>
      <c r="AN790" s="603"/>
      <c r="AO790" s="603"/>
      <c r="AP790" s="603"/>
      <c r="AQ790" s="603"/>
      <c r="AR790" s="603"/>
      <c r="AS790" s="603"/>
      <c r="AT790" s="603"/>
      <c r="AU790" s="603"/>
      <c r="AV790" s="603"/>
      <c r="AW790" s="603"/>
      <c r="AX790" s="603"/>
      <c r="AY790" s="603"/>
      <c r="AZ790" s="603"/>
      <c r="BA790" s="603"/>
      <c r="BB790" s="603"/>
      <c r="BC790" s="603"/>
      <c r="BD790" s="603"/>
      <c r="BE790" s="603"/>
      <c r="BF790" s="603"/>
      <c r="BG790" s="603"/>
      <c r="BH790" s="603"/>
      <c r="BI790" s="603"/>
      <c r="BJ790" s="603"/>
      <c r="BK790" s="603"/>
      <c r="BL790" s="603"/>
      <c r="BM790" s="603"/>
      <c r="BN790" s="603"/>
      <c r="BO790" s="603"/>
      <c r="BP790" s="603"/>
      <c r="BQ790" s="603"/>
      <c r="BR790" s="603"/>
      <c r="BS790" s="603"/>
      <c r="BT790" s="603"/>
      <c r="BU790" s="603"/>
      <c r="BV790" s="603"/>
      <c r="BW790" s="603"/>
      <c r="BX790" s="603"/>
      <c r="BY790" s="603"/>
      <c r="BZ790" s="603"/>
      <c r="CA790" s="603"/>
      <c r="CB790" s="603"/>
      <c r="CC790" s="603"/>
      <c r="CD790" s="603"/>
      <c r="CE790" s="603"/>
      <c r="CF790" s="603"/>
      <c r="CG790" s="603"/>
      <c r="CH790" s="603"/>
      <c r="CI790" s="603"/>
      <c r="CJ790" s="603"/>
      <c r="CK790" s="603"/>
    </row>
    <row r="791" spans="1:89" ht="14.25">
      <c r="A791" s="656" t="str">
        <f t="shared" si="148"/>
        <v>33_1_200921_S.B_p_sp.sc</v>
      </c>
      <c r="B791" s="723" t="s">
        <v>6238</v>
      </c>
      <c r="C791" s="723" t="s">
        <v>6239</v>
      </c>
      <c r="D791" s="724">
        <v>33</v>
      </c>
      <c r="E791" s="724">
        <v>1</v>
      </c>
      <c r="F791" s="724" t="s">
        <v>122</v>
      </c>
      <c r="G791" s="724" t="s">
        <v>5755</v>
      </c>
      <c r="H791" s="724">
        <v>2021</v>
      </c>
      <c r="I791" s="723" t="s">
        <v>6199</v>
      </c>
      <c r="J791" s="759" t="s">
        <v>6705</v>
      </c>
      <c r="K791" s="723"/>
      <c r="L791" s="723" t="s">
        <v>5723</v>
      </c>
      <c r="M791" s="723" t="s">
        <v>2422</v>
      </c>
      <c r="N791" s="661">
        <f t="shared" si="155"/>
        <v>138</v>
      </c>
      <c r="O791" s="603"/>
      <c r="P791" s="667" t="s">
        <v>509</v>
      </c>
      <c r="Q791" s="596" t="s">
        <v>510</v>
      </c>
      <c r="R791" s="596" t="s">
        <v>2422</v>
      </c>
      <c r="S791" s="596">
        <v>4</v>
      </c>
      <c r="T791" s="596">
        <v>4</v>
      </c>
      <c r="U791" s="596">
        <v>0</v>
      </c>
      <c r="V791" s="596">
        <v>0</v>
      </c>
      <c r="W791" s="603"/>
      <c r="X791" s="668" t="s">
        <v>6663</v>
      </c>
      <c r="Y791" s="376" t="s">
        <v>78</v>
      </c>
      <c r="Z791" s="596" t="s">
        <v>6710</v>
      </c>
      <c r="AA791" s="766"/>
      <c r="AB791" s="727" t="str">
        <f t="shared" si="149"/>
        <v>Unique</v>
      </c>
      <c r="AC791" s="603"/>
      <c r="AD791" s="603"/>
      <c r="AE791" s="603"/>
      <c r="AF791" s="603"/>
      <c r="AG791" s="603"/>
      <c r="AH791" s="603"/>
      <c r="AI791" s="603"/>
      <c r="AJ791" s="603"/>
      <c r="AK791" s="603"/>
      <c r="AL791" s="603"/>
      <c r="AM791" s="603"/>
      <c r="AN791" s="603"/>
      <c r="AO791" s="603"/>
      <c r="AP791" s="603"/>
      <c r="AQ791" s="603"/>
      <c r="AR791" s="603"/>
      <c r="AS791" s="603"/>
      <c r="AT791" s="603"/>
      <c r="AU791" s="603"/>
      <c r="AV791" s="603"/>
      <c r="AW791" s="603"/>
      <c r="AX791" s="603"/>
      <c r="AY791" s="603"/>
      <c r="AZ791" s="603"/>
      <c r="BA791" s="603"/>
      <c r="BB791" s="603"/>
      <c r="BC791" s="603"/>
      <c r="BD791" s="603"/>
      <c r="BE791" s="603"/>
      <c r="BF791" s="603"/>
      <c r="BG791" s="603"/>
      <c r="BH791" s="603"/>
      <c r="BI791" s="603"/>
      <c r="BJ791" s="603"/>
      <c r="BK791" s="603"/>
      <c r="BL791" s="603"/>
      <c r="BM791" s="603"/>
      <c r="BN791" s="603"/>
      <c r="BO791" s="603"/>
      <c r="BP791" s="603"/>
      <c r="BQ791" s="603"/>
      <c r="BR791" s="603"/>
      <c r="BS791" s="603"/>
      <c r="BT791" s="603"/>
      <c r="BU791" s="603"/>
      <c r="BV791" s="603"/>
      <c r="BW791" s="603"/>
      <c r="BX791" s="603"/>
      <c r="BY791" s="603"/>
      <c r="BZ791" s="603"/>
      <c r="CA791" s="603"/>
      <c r="CB791" s="603"/>
      <c r="CC791" s="603"/>
      <c r="CD791" s="603"/>
      <c r="CE791" s="603"/>
      <c r="CF791" s="603"/>
      <c r="CG791" s="603"/>
      <c r="CH791" s="603"/>
      <c r="CI791" s="603"/>
      <c r="CJ791" s="603"/>
      <c r="CK791" s="603"/>
    </row>
    <row r="792" spans="1:89" ht="14.25">
      <c r="A792" s="656" t="str">
        <f t="shared" si="148"/>
        <v>33_1_200921_S.B_p_xy.se</v>
      </c>
      <c r="B792" s="723" t="s">
        <v>6238</v>
      </c>
      <c r="C792" s="723" t="s">
        <v>6239</v>
      </c>
      <c r="D792" s="724">
        <v>33</v>
      </c>
      <c r="E792" s="724">
        <v>1</v>
      </c>
      <c r="F792" s="724" t="s">
        <v>122</v>
      </c>
      <c r="G792" s="724" t="s">
        <v>5755</v>
      </c>
      <c r="H792" s="724">
        <v>2021</v>
      </c>
      <c r="I792" s="723" t="s">
        <v>6199</v>
      </c>
      <c r="J792" s="759" t="s">
        <v>6705</v>
      </c>
      <c r="K792" s="723"/>
      <c r="L792" s="723" t="s">
        <v>5723</v>
      </c>
      <c r="M792" s="723" t="s">
        <v>2422</v>
      </c>
      <c r="N792" s="661">
        <f t="shared" si="155"/>
        <v>138</v>
      </c>
      <c r="O792" s="603"/>
      <c r="P792" s="667" t="s">
        <v>529</v>
      </c>
      <c r="Q792" s="596" t="s">
        <v>530</v>
      </c>
      <c r="R792" s="596" t="s">
        <v>2422</v>
      </c>
      <c r="S792" s="596">
        <v>1</v>
      </c>
      <c r="T792" s="596">
        <v>1</v>
      </c>
      <c r="U792" s="596">
        <v>0</v>
      </c>
      <c r="V792" s="596">
        <v>0</v>
      </c>
      <c r="W792" s="603"/>
      <c r="X792" s="668" t="s">
        <v>6663</v>
      </c>
      <c r="Y792" s="376" t="s">
        <v>78</v>
      </c>
      <c r="Z792" s="596" t="s">
        <v>6711</v>
      </c>
      <c r="AA792" s="766"/>
      <c r="AB792" s="727" t="str">
        <f t="shared" si="149"/>
        <v>Unique</v>
      </c>
      <c r="AC792" s="603"/>
      <c r="AD792" s="603"/>
      <c r="AE792" s="603"/>
      <c r="AF792" s="603"/>
      <c r="AG792" s="603"/>
      <c r="AH792" s="603"/>
      <c r="AI792" s="603"/>
      <c r="AJ792" s="603"/>
      <c r="AK792" s="603"/>
      <c r="AL792" s="603"/>
      <c r="AM792" s="603"/>
      <c r="AN792" s="603"/>
      <c r="AO792" s="603"/>
      <c r="AP792" s="603"/>
      <c r="AQ792" s="603"/>
      <c r="AR792" s="603"/>
      <c r="AS792" s="603"/>
      <c r="AT792" s="603"/>
      <c r="AU792" s="603"/>
      <c r="AV792" s="603"/>
      <c r="AW792" s="603"/>
      <c r="AX792" s="603"/>
      <c r="AY792" s="603"/>
      <c r="AZ792" s="603"/>
      <c r="BA792" s="603"/>
      <c r="BB792" s="603"/>
      <c r="BC792" s="603"/>
      <c r="BD792" s="603"/>
      <c r="BE792" s="603"/>
      <c r="BF792" s="603"/>
      <c r="BG792" s="603"/>
      <c r="BH792" s="603"/>
      <c r="BI792" s="603"/>
      <c r="BJ792" s="603"/>
      <c r="BK792" s="603"/>
      <c r="BL792" s="603"/>
      <c r="BM792" s="603"/>
      <c r="BN792" s="603"/>
      <c r="BO792" s="603"/>
      <c r="BP792" s="603"/>
      <c r="BQ792" s="603"/>
      <c r="BR792" s="603"/>
      <c r="BS792" s="603"/>
      <c r="BT792" s="603"/>
      <c r="BU792" s="603"/>
      <c r="BV792" s="603"/>
      <c r="BW792" s="603"/>
      <c r="BX792" s="603"/>
      <c r="BY792" s="603"/>
      <c r="BZ792" s="603"/>
      <c r="CA792" s="603"/>
      <c r="CB792" s="603"/>
      <c r="CC792" s="603"/>
      <c r="CD792" s="603"/>
      <c r="CE792" s="603"/>
      <c r="CF792" s="603"/>
      <c r="CG792" s="603"/>
      <c r="CH792" s="603"/>
      <c r="CI792" s="603"/>
      <c r="CJ792" s="603"/>
      <c r="CK792" s="603"/>
    </row>
    <row r="793" spans="1:89" ht="14.25">
      <c r="A793" s="656" t="str">
        <f t="shared" si="148"/>
        <v>27_1_200921_W_p_py.ro</v>
      </c>
      <c r="B793" s="715" t="s">
        <v>6135</v>
      </c>
      <c r="C793" s="715" t="s">
        <v>6136</v>
      </c>
      <c r="D793" s="713">
        <v>27</v>
      </c>
      <c r="E793" s="713">
        <v>1</v>
      </c>
      <c r="F793" s="713" t="s">
        <v>122</v>
      </c>
      <c r="G793" s="713" t="s">
        <v>5755</v>
      </c>
      <c r="H793" s="713">
        <v>2021</v>
      </c>
      <c r="I793" s="715" t="s">
        <v>6199</v>
      </c>
      <c r="J793" s="715" t="s">
        <v>6137</v>
      </c>
      <c r="K793" s="715"/>
      <c r="L793" s="715" t="s">
        <v>5723</v>
      </c>
      <c r="M793" s="715" t="s">
        <v>2422</v>
      </c>
      <c r="N793" s="661">
        <f t="shared" ref="N793:N795" si="156">100+100+100+100+100+100+16</f>
        <v>616</v>
      </c>
      <c r="O793" s="370" t="s">
        <v>6223</v>
      </c>
      <c r="P793" s="662" t="s">
        <v>4310</v>
      </c>
      <c r="Q793" s="376" t="s">
        <v>4311</v>
      </c>
      <c r="R793" s="376" t="s">
        <v>100</v>
      </c>
      <c r="S793" s="376">
        <v>2</v>
      </c>
      <c r="T793" s="376">
        <v>0</v>
      </c>
      <c r="U793" s="376">
        <v>2</v>
      </c>
      <c r="V793" s="376">
        <v>0</v>
      </c>
      <c r="W793" s="370"/>
      <c r="X793" s="668" t="s">
        <v>6663</v>
      </c>
      <c r="Y793" s="727" t="s">
        <v>78</v>
      </c>
      <c r="Z793" s="596" t="s">
        <v>6712</v>
      </c>
      <c r="AA793" s="766"/>
      <c r="AB793" s="596" t="str">
        <f t="shared" si="149"/>
        <v>Unique</v>
      </c>
      <c r="AC793" s="603"/>
      <c r="AD793" s="603"/>
      <c r="AE793" s="603"/>
      <c r="AF793" s="603"/>
      <c r="AG793" s="603"/>
      <c r="AH793" s="603"/>
      <c r="AI793" s="603"/>
      <c r="AJ793" s="603"/>
      <c r="AK793" s="603"/>
      <c r="AL793" s="603"/>
      <c r="AM793" s="603"/>
      <c r="AN793" s="603"/>
      <c r="AO793" s="603"/>
      <c r="AP793" s="603"/>
      <c r="AQ793" s="603"/>
      <c r="AR793" s="603"/>
      <c r="AS793" s="603"/>
      <c r="AT793" s="603"/>
      <c r="AU793" s="603"/>
      <c r="AV793" s="603"/>
      <c r="AW793" s="603"/>
      <c r="AX793" s="603"/>
      <c r="AY793" s="603"/>
      <c r="AZ793" s="603"/>
      <c r="BA793" s="603"/>
      <c r="BB793" s="603"/>
      <c r="BC793" s="603"/>
      <c r="BD793" s="603"/>
      <c r="BE793" s="603"/>
      <c r="BF793" s="603"/>
      <c r="BG793" s="603"/>
      <c r="BH793" s="603"/>
      <c r="BI793" s="603"/>
      <c r="BJ793" s="603"/>
      <c r="BK793" s="603"/>
      <c r="BL793" s="603"/>
      <c r="BM793" s="603"/>
      <c r="BN793" s="603"/>
      <c r="BO793" s="603"/>
      <c r="BP793" s="603"/>
      <c r="BQ793" s="603"/>
      <c r="BR793" s="603"/>
      <c r="BS793" s="603"/>
      <c r="BT793" s="603"/>
      <c r="BU793" s="603"/>
      <c r="BV793" s="603"/>
      <c r="BW793" s="603"/>
      <c r="BX793" s="603"/>
      <c r="BY793" s="603"/>
      <c r="BZ793" s="603"/>
      <c r="CA793" s="603"/>
      <c r="CB793" s="603"/>
      <c r="CC793" s="603"/>
      <c r="CD793" s="603"/>
      <c r="CE793" s="603"/>
      <c r="CF793" s="603"/>
      <c r="CG793" s="603"/>
      <c r="CH793" s="603"/>
      <c r="CI793" s="603"/>
      <c r="CJ793" s="603"/>
      <c r="CK793" s="603"/>
    </row>
    <row r="794" spans="1:89" ht="14.25">
      <c r="A794" s="656" t="str">
        <f t="shared" si="148"/>
        <v>27_1_200921_W_p_py.gr</v>
      </c>
      <c r="B794" s="715" t="s">
        <v>6135</v>
      </c>
      <c r="C794" s="715" t="s">
        <v>6136</v>
      </c>
      <c r="D794" s="713">
        <v>27</v>
      </c>
      <c r="E794" s="713">
        <v>1</v>
      </c>
      <c r="F794" s="713" t="s">
        <v>122</v>
      </c>
      <c r="G794" s="713" t="s">
        <v>5755</v>
      </c>
      <c r="H794" s="713">
        <v>2021</v>
      </c>
      <c r="I794" s="715" t="s">
        <v>6199</v>
      </c>
      <c r="J794" s="715" t="s">
        <v>6137</v>
      </c>
      <c r="K794" s="715"/>
      <c r="L794" s="715" t="s">
        <v>5723</v>
      </c>
      <c r="M794" s="715" t="s">
        <v>2422</v>
      </c>
      <c r="N794" s="661">
        <f t="shared" si="156"/>
        <v>616</v>
      </c>
      <c r="O794" s="370" t="s">
        <v>6223</v>
      </c>
      <c r="P794" s="662" t="s">
        <v>6713</v>
      </c>
      <c r="Q794" s="376" t="s">
        <v>6714</v>
      </c>
      <c r="R794" s="376" t="s">
        <v>100</v>
      </c>
      <c r="S794" s="376">
        <v>1</v>
      </c>
      <c r="T794" s="376">
        <v>0</v>
      </c>
      <c r="U794" s="376">
        <v>1</v>
      </c>
      <c r="V794" s="376">
        <v>0</v>
      </c>
      <c r="W794" s="370"/>
      <c r="X794" s="668" t="s">
        <v>6663</v>
      </c>
      <c r="Y794" s="727" t="s">
        <v>78</v>
      </c>
      <c r="Z794" s="596" t="s">
        <v>6715</v>
      </c>
      <c r="AA794" s="766"/>
      <c r="AB794" s="596" t="str">
        <f t="shared" si="149"/>
        <v>Unique</v>
      </c>
      <c r="AC794" s="603"/>
      <c r="AD794" s="603"/>
      <c r="AE794" s="603"/>
      <c r="AF794" s="603"/>
      <c r="AG794" s="603"/>
      <c r="AH794" s="603"/>
      <c r="AI794" s="603"/>
      <c r="AJ794" s="603"/>
      <c r="AK794" s="603"/>
      <c r="AL794" s="603"/>
      <c r="AM794" s="603"/>
      <c r="AN794" s="603"/>
      <c r="AO794" s="603"/>
      <c r="AP794" s="603"/>
      <c r="AQ794" s="603"/>
      <c r="AR794" s="603"/>
      <c r="AS794" s="603"/>
      <c r="AT794" s="603"/>
      <c r="AU794" s="603"/>
      <c r="AV794" s="603"/>
      <c r="AW794" s="603"/>
      <c r="AX794" s="603"/>
      <c r="AY794" s="603"/>
      <c r="AZ794" s="603"/>
      <c r="BA794" s="603"/>
      <c r="BB794" s="603"/>
      <c r="BC794" s="603"/>
      <c r="BD794" s="603"/>
      <c r="BE794" s="603"/>
      <c r="BF794" s="603"/>
      <c r="BG794" s="603"/>
      <c r="BH794" s="603"/>
      <c r="BI794" s="603"/>
      <c r="BJ794" s="603"/>
      <c r="BK794" s="603"/>
      <c r="BL794" s="603"/>
      <c r="BM794" s="603"/>
      <c r="BN794" s="603"/>
      <c r="BO794" s="603"/>
      <c r="BP794" s="603"/>
      <c r="BQ794" s="603"/>
      <c r="BR794" s="603"/>
      <c r="BS794" s="603"/>
      <c r="BT794" s="603"/>
      <c r="BU794" s="603"/>
      <c r="BV794" s="603"/>
      <c r="BW794" s="603"/>
      <c r="BX794" s="603"/>
      <c r="BY794" s="603"/>
      <c r="BZ794" s="603"/>
      <c r="CA794" s="603"/>
      <c r="CB794" s="603"/>
      <c r="CC794" s="603"/>
      <c r="CD794" s="603"/>
      <c r="CE794" s="603"/>
      <c r="CF794" s="603"/>
      <c r="CG794" s="603"/>
      <c r="CH794" s="603"/>
      <c r="CI794" s="603"/>
      <c r="CJ794" s="603"/>
      <c r="CK794" s="603"/>
    </row>
    <row r="795" spans="1:89" ht="14.25">
      <c r="A795" s="656" t="str">
        <f t="shared" si="148"/>
        <v>27_1_200921_W_p_xy.se</v>
      </c>
      <c r="B795" s="715" t="s">
        <v>6135</v>
      </c>
      <c r="C795" s="715" t="s">
        <v>6136</v>
      </c>
      <c r="D795" s="713">
        <v>27</v>
      </c>
      <c r="E795" s="713">
        <v>1</v>
      </c>
      <c r="F795" s="713" t="s">
        <v>122</v>
      </c>
      <c r="G795" s="713" t="s">
        <v>5755</v>
      </c>
      <c r="H795" s="713">
        <v>2021</v>
      </c>
      <c r="I795" s="715" t="s">
        <v>6199</v>
      </c>
      <c r="J795" s="715" t="s">
        <v>6137</v>
      </c>
      <c r="K795" s="715"/>
      <c r="L795" s="715" t="s">
        <v>5723</v>
      </c>
      <c r="M795" s="715" t="s">
        <v>2422</v>
      </c>
      <c r="N795" s="661">
        <f t="shared" si="156"/>
        <v>616</v>
      </c>
      <c r="O795" s="370" t="s">
        <v>6223</v>
      </c>
      <c r="P795" s="662" t="s">
        <v>529</v>
      </c>
      <c r="Q795" s="376" t="s">
        <v>530</v>
      </c>
      <c r="R795" s="376" t="s">
        <v>100</v>
      </c>
      <c r="S795" s="376">
        <v>1</v>
      </c>
      <c r="T795" s="376">
        <v>1</v>
      </c>
      <c r="U795" s="376">
        <v>0</v>
      </c>
      <c r="V795" s="376">
        <v>0</v>
      </c>
      <c r="W795" s="370"/>
      <c r="X795" s="668" t="s">
        <v>6663</v>
      </c>
      <c r="Y795" s="727" t="s">
        <v>78</v>
      </c>
      <c r="Z795" s="596" t="s">
        <v>6716</v>
      </c>
      <c r="AA795" s="766"/>
      <c r="AB795" s="596" t="str">
        <f t="shared" si="149"/>
        <v>Unique</v>
      </c>
      <c r="AC795" s="603"/>
      <c r="AD795" s="603"/>
      <c r="AE795" s="603"/>
      <c r="AF795" s="603"/>
      <c r="AG795" s="603"/>
      <c r="AH795" s="603"/>
      <c r="AI795" s="603"/>
      <c r="AJ795" s="603"/>
      <c r="AK795" s="603"/>
      <c r="AL795" s="603"/>
      <c r="AM795" s="603"/>
      <c r="AN795" s="603"/>
      <c r="AO795" s="603"/>
      <c r="AP795" s="603"/>
      <c r="AQ795" s="603"/>
      <c r="AR795" s="603"/>
      <c r="AS795" s="603"/>
      <c r="AT795" s="603"/>
      <c r="AU795" s="603"/>
      <c r="AV795" s="603"/>
      <c r="AW795" s="603"/>
      <c r="AX795" s="603"/>
      <c r="AY795" s="603"/>
      <c r="AZ795" s="603"/>
      <c r="BA795" s="603"/>
      <c r="BB795" s="603"/>
      <c r="BC795" s="603"/>
      <c r="BD795" s="603"/>
      <c r="BE795" s="603"/>
      <c r="BF795" s="603"/>
      <c r="BG795" s="603"/>
      <c r="BH795" s="603"/>
      <c r="BI795" s="603"/>
      <c r="BJ795" s="603"/>
      <c r="BK795" s="603"/>
      <c r="BL795" s="603"/>
      <c r="BM795" s="603"/>
      <c r="BN795" s="603"/>
      <c r="BO795" s="603"/>
      <c r="BP795" s="603"/>
      <c r="BQ795" s="603"/>
      <c r="BR795" s="603"/>
      <c r="BS795" s="603"/>
      <c r="BT795" s="603"/>
      <c r="BU795" s="603"/>
      <c r="BV795" s="603"/>
      <c r="BW795" s="603"/>
      <c r="BX795" s="603"/>
      <c r="BY795" s="603"/>
      <c r="BZ795" s="603"/>
      <c r="CA795" s="603"/>
      <c r="CB795" s="603"/>
      <c r="CC795" s="603"/>
      <c r="CD795" s="603"/>
      <c r="CE795" s="603"/>
      <c r="CF795" s="603"/>
      <c r="CG795" s="603"/>
      <c r="CH795" s="603"/>
      <c r="CI795" s="603"/>
      <c r="CJ795" s="603"/>
      <c r="CK795" s="603"/>
    </row>
    <row r="796" spans="1:89" ht="14.25">
      <c r="A796" s="656" t="str">
        <f t="shared" si="148"/>
        <v>33_1_200921_S.A_p_rh.ca</v>
      </c>
      <c r="B796" s="723" t="s">
        <v>6238</v>
      </c>
      <c r="C796" s="723" t="s">
        <v>6239</v>
      </c>
      <c r="D796" s="724">
        <v>33</v>
      </c>
      <c r="E796" s="724">
        <v>1</v>
      </c>
      <c r="F796" s="724" t="s">
        <v>122</v>
      </c>
      <c r="G796" s="724" t="s">
        <v>5755</v>
      </c>
      <c r="H796" s="724">
        <v>2021</v>
      </c>
      <c r="I796" s="723" t="s">
        <v>6199</v>
      </c>
      <c r="J796" s="759" t="s">
        <v>6717</v>
      </c>
      <c r="K796" s="723"/>
      <c r="L796" s="723" t="s">
        <v>5723</v>
      </c>
      <c r="M796" s="723" t="s">
        <v>2422</v>
      </c>
      <c r="N796" s="661">
        <f t="shared" ref="N796:N802" si="157">54+56+55+50+6</f>
        <v>221</v>
      </c>
      <c r="O796" s="603"/>
      <c r="P796" s="667" t="s">
        <v>134</v>
      </c>
      <c r="Q796" s="596" t="s">
        <v>135</v>
      </c>
      <c r="R796" s="596" t="s">
        <v>2422</v>
      </c>
      <c r="S796" s="596">
        <v>1</v>
      </c>
      <c r="T796" s="596">
        <v>0</v>
      </c>
      <c r="U796" s="596">
        <v>1</v>
      </c>
      <c r="V796" s="596">
        <v>0</v>
      </c>
      <c r="W796" s="603"/>
      <c r="X796" s="701" t="s">
        <v>6718</v>
      </c>
      <c r="Y796" s="727" t="s">
        <v>78</v>
      </c>
      <c r="Z796" s="596" t="s">
        <v>6719</v>
      </c>
      <c r="AA796" s="766"/>
      <c r="AB796" s="727" t="str">
        <f t="shared" si="149"/>
        <v>Unique</v>
      </c>
      <c r="AC796" s="603"/>
      <c r="AD796" s="603"/>
      <c r="AE796" s="603"/>
      <c r="AF796" s="603"/>
      <c r="AG796" s="603"/>
      <c r="AH796" s="603"/>
      <c r="AI796" s="603"/>
      <c r="AJ796" s="603"/>
      <c r="AK796" s="603"/>
      <c r="AL796" s="603"/>
      <c r="AM796" s="603"/>
      <c r="AN796" s="603"/>
      <c r="AO796" s="603"/>
      <c r="AP796" s="603"/>
      <c r="AQ796" s="603"/>
      <c r="AR796" s="603"/>
      <c r="AS796" s="603"/>
      <c r="AT796" s="603"/>
      <c r="AU796" s="603"/>
      <c r="AV796" s="603"/>
      <c r="AW796" s="603"/>
      <c r="AX796" s="603"/>
      <c r="AY796" s="603"/>
      <c r="AZ796" s="603"/>
      <c r="BA796" s="603"/>
      <c r="BB796" s="603"/>
      <c r="BC796" s="603"/>
      <c r="BD796" s="603"/>
      <c r="BE796" s="603"/>
      <c r="BF796" s="603"/>
      <c r="BG796" s="603"/>
      <c r="BH796" s="603"/>
      <c r="BI796" s="603"/>
      <c r="BJ796" s="603"/>
      <c r="BK796" s="603"/>
      <c r="BL796" s="603"/>
      <c r="BM796" s="603"/>
      <c r="BN796" s="603"/>
      <c r="BO796" s="603"/>
      <c r="BP796" s="603"/>
      <c r="BQ796" s="603"/>
      <c r="BR796" s="603"/>
      <c r="BS796" s="603"/>
      <c r="BT796" s="603"/>
      <c r="BU796" s="603"/>
      <c r="BV796" s="603"/>
      <c r="BW796" s="603"/>
      <c r="BX796" s="603"/>
      <c r="BY796" s="603"/>
      <c r="BZ796" s="603"/>
      <c r="CA796" s="603"/>
      <c r="CB796" s="603"/>
      <c r="CC796" s="603"/>
      <c r="CD796" s="603"/>
      <c r="CE796" s="603"/>
      <c r="CF796" s="603"/>
      <c r="CG796" s="603"/>
      <c r="CH796" s="603"/>
      <c r="CI796" s="603"/>
      <c r="CJ796" s="603"/>
      <c r="CK796" s="603"/>
    </row>
    <row r="797" spans="1:89" ht="14.25">
      <c r="A797" s="656" t="str">
        <f t="shared" si="148"/>
        <v>33_1_200921_S.A_p_ep.ba</v>
      </c>
      <c r="B797" s="723" t="s">
        <v>6238</v>
      </c>
      <c r="C797" s="723" t="s">
        <v>6239</v>
      </c>
      <c r="D797" s="724">
        <v>33</v>
      </c>
      <c r="E797" s="724">
        <v>1</v>
      </c>
      <c r="F797" s="724" t="s">
        <v>122</v>
      </c>
      <c r="G797" s="724" t="s">
        <v>5755</v>
      </c>
      <c r="H797" s="724">
        <v>2021</v>
      </c>
      <c r="I797" s="723" t="s">
        <v>6199</v>
      </c>
      <c r="J797" s="759" t="s">
        <v>6717</v>
      </c>
      <c r="K797" s="723"/>
      <c r="L797" s="723" t="s">
        <v>5723</v>
      </c>
      <c r="M797" s="723" t="s">
        <v>2422</v>
      </c>
      <c r="N797" s="661">
        <f t="shared" si="157"/>
        <v>221</v>
      </c>
      <c r="O797" s="603"/>
      <c r="P797" s="356" t="s">
        <v>84</v>
      </c>
      <c r="Q797" s="376" t="s">
        <v>85</v>
      </c>
      <c r="R797" s="596" t="s">
        <v>2422</v>
      </c>
      <c r="S797" s="596">
        <v>1</v>
      </c>
      <c r="T797" s="596">
        <v>1</v>
      </c>
      <c r="U797" s="596">
        <v>0</v>
      </c>
      <c r="V797" s="596">
        <v>0</v>
      </c>
      <c r="W797" s="603"/>
      <c r="X797" s="701" t="s">
        <v>6718</v>
      </c>
      <c r="Y797" s="727" t="s">
        <v>78</v>
      </c>
      <c r="Z797" s="596" t="s">
        <v>6720</v>
      </c>
      <c r="AA797" s="766"/>
      <c r="AB797" s="727" t="str">
        <f t="shared" si="149"/>
        <v>Unique</v>
      </c>
      <c r="AC797" s="603"/>
      <c r="AD797" s="603"/>
      <c r="AE797" s="603"/>
      <c r="AF797" s="603"/>
      <c r="AG797" s="603"/>
      <c r="AH797" s="603"/>
      <c r="AI797" s="603"/>
      <c r="AJ797" s="603"/>
      <c r="AK797" s="603"/>
      <c r="AL797" s="603"/>
      <c r="AM797" s="603"/>
      <c r="AN797" s="603"/>
      <c r="AO797" s="603"/>
      <c r="AP797" s="603"/>
      <c r="AQ797" s="603"/>
      <c r="AR797" s="603"/>
      <c r="AS797" s="603"/>
      <c r="AT797" s="603"/>
      <c r="AU797" s="603"/>
      <c r="AV797" s="603"/>
      <c r="AW797" s="603"/>
      <c r="AX797" s="603"/>
      <c r="AY797" s="603"/>
      <c r="AZ797" s="603"/>
      <c r="BA797" s="603"/>
      <c r="BB797" s="603"/>
      <c r="BC797" s="603"/>
      <c r="BD797" s="603"/>
      <c r="BE797" s="603"/>
      <c r="BF797" s="603"/>
      <c r="BG797" s="603"/>
      <c r="BH797" s="603"/>
      <c r="BI797" s="603"/>
      <c r="BJ797" s="603"/>
      <c r="BK797" s="603"/>
      <c r="BL797" s="603"/>
      <c r="BM797" s="603"/>
      <c r="BN797" s="603"/>
      <c r="BO797" s="603"/>
      <c r="BP797" s="603"/>
      <c r="BQ797" s="603"/>
      <c r="BR797" s="603"/>
      <c r="BS797" s="603"/>
      <c r="BT797" s="603"/>
      <c r="BU797" s="603"/>
      <c r="BV797" s="603"/>
      <c r="BW797" s="603"/>
      <c r="BX797" s="603"/>
      <c r="BY797" s="603"/>
      <c r="BZ797" s="603"/>
      <c r="CA797" s="603"/>
      <c r="CB797" s="603"/>
      <c r="CC797" s="603"/>
      <c r="CD797" s="603"/>
      <c r="CE797" s="603"/>
      <c r="CF797" s="603"/>
      <c r="CG797" s="603"/>
      <c r="CH797" s="603"/>
      <c r="CI797" s="603"/>
      <c r="CJ797" s="603"/>
      <c r="CK797" s="603"/>
    </row>
    <row r="798" spans="1:89" ht="14.25">
      <c r="A798" s="656" t="str">
        <f t="shared" si="148"/>
        <v>33_1_200921_S.A_p_ba.el</v>
      </c>
      <c r="B798" s="723" t="s">
        <v>6238</v>
      </c>
      <c r="C798" s="723" t="s">
        <v>6239</v>
      </c>
      <c r="D798" s="724">
        <v>33</v>
      </c>
      <c r="E798" s="724">
        <v>1</v>
      </c>
      <c r="F798" s="724" t="s">
        <v>122</v>
      </c>
      <c r="G798" s="724" t="s">
        <v>5755</v>
      </c>
      <c r="H798" s="724">
        <v>2021</v>
      </c>
      <c r="I798" s="723" t="s">
        <v>6199</v>
      </c>
      <c r="J798" s="759" t="s">
        <v>6717</v>
      </c>
      <c r="K798" s="723"/>
      <c r="L798" s="723" t="s">
        <v>5723</v>
      </c>
      <c r="M798" s="723" t="s">
        <v>2422</v>
      </c>
      <c r="N798" s="661">
        <f t="shared" si="157"/>
        <v>221</v>
      </c>
      <c r="O798" s="603"/>
      <c r="P798" s="667" t="s">
        <v>274</v>
      </c>
      <c r="Q798" s="596" t="s">
        <v>275</v>
      </c>
      <c r="R798" s="596" t="s">
        <v>2422</v>
      </c>
      <c r="S798" s="596">
        <v>1</v>
      </c>
      <c r="T798" s="596">
        <v>0</v>
      </c>
      <c r="U798" s="596">
        <v>1</v>
      </c>
      <c r="V798" s="596">
        <v>0</v>
      </c>
      <c r="W798" s="603"/>
      <c r="X798" s="701" t="s">
        <v>6718</v>
      </c>
      <c r="Y798" s="727" t="s">
        <v>78</v>
      </c>
      <c r="Z798" s="596" t="s">
        <v>6721</v>
      </c>
      <c r="AA798" s="766"/>
      <c r="AB798" s="727" t="str">
        <f t="shared" si="149"/>
        <v>Unique</v>
      </c>
      <c r="AC798" s="603"/>
      <c r="AD798" s="603"/>
      <c r="AE798" s="603"/>
      <c r="AF798" s="603"/>
      <c r="AG798" s="603"/>
      <c r="AH798" s="603"/>
      <c r="AI798" s="603"/>
      <c r="AJ798" s="603"/>
      <c r="AK798" s="603"/>
      <c r="AL798" s="603"/>
      <c r="AM798" s="603"/>
      <c r="AN798" s="603"/>
      <c r="AO798" s="603"/>
      <c r="AP798" s="603"/>
      <c r="AQ798" s="603"/>
      <c r="AR798" s="603"/>
      <c r="AS798" s="603"/>
      <c r="AT798" s="603"/>
      <c r="AU798" s="603"/>
      <c r="AV798" s="603"/>
      <c r="AW798" s="603"/>
      <c r="AX798" s="603"/>
      <c r="AY798" s="603"/>
      <c r="AZ798" s="603"/>
      <c r="BA798" s="603"/>
      <c r="BB798" s="603"/>
      <c r="BC798" s="603"/>
      <c r="BD798" s="603"/>
      <c r="BE798" s="603"/>
      <c r="BF798" s="603"/>
      <c r="BG798" s="603"/>
      <c r="BH798" s="603"/>
      <c r="BI798" s="603"/>
      <c r="BJ798" s="603"/>
      <c r="BK798" s="603"/>
      <c r="BL798" s="603"/>
      <c r="BM798" s="603"/>
      <c r="BN798" s="603"/>
      <c r="BO798" s="603"/>
      <c r="BP798" s="603"/>
      <c r="BQ798" s="603"/>
      <c r="BR798" s="603"/>
      <c r="BS798" s="603"/>
      <c r="BT798" s="603"/>
      <c r="BU798" s="603"/>
      <c r="BV798" s="603"/>
      <c r="BW798" s="603"/>
      <c r="BX798" s="603"/>
      <c r="BY798" s="603"/>
      <c r="BZ798" s="603"/>
      <c r="CA798" s="603"/>
      <c r="CB798" s="603"/>
      <c r="CC798" s="603"/>
      <c r="CD798" s="603"/>
      <c r="CE798" s="603"/>
      <c r="CF798" s="603"/>
      <c r="CG798" s="603"/>
      <c r="CH798" s="603"/>
      <c r="CI798" s="603"/>
      <c r="CJ798" s="603"/>
      <c r="CK798" s="603"/>
    </row>
    <row r="799" spans="1:89" ht="14.25">
      <c r="A799" s="656" t="str">
        <f t="shared" si="148"/>
        <v>33_1_200921_S.A_p_sy.pi</v>
      </c>
      <c r="B799" s="723" t="s">
        <v>6238</v>
      </c>
      <c r="C799" s="723" t="s">
        <v>6239</v>
      </c>
      <c r="D799" s="724">
        <v>33</v>
      </c>
      <c r="E799" s="724">
        <v>1</v>
      </c>
      <c r="F799" s="724" t="s">
        <v>122</v>
      </c>
      <c r="G799" s="724" t="s">
        <v>5755</v>
      </c>
      <c r="H799" s="724">
        <v>2021</v>
      </c>
      <c r="I799" s="723" t="s">
        <v>6199</v>
      </c>
      <c r="J799" s="759" t="s">
        <v>6717</v>
      </c>
      <c r="K799" s="723"/>
      <c r="L799" s="723" t="s">
        <v>5723</v>
      </c>
      <c r="M799" s="723" t="s">
        <v>2422</v>
      </c>
      <c r="N799" s="661">
        <f t="shared" si="157"/>
        <v>221</v>
      </c>
      <c r="O799" s="603"/>
      <c r="P799" s="667" t="s">
        <v>176</v>
      </c>
      <c r="Q799" s="596" t="s">
        <v>177</v>
      </c>
      <c r="R799" s="596" t="s">
        <v>2422</v>
      </c>
      <c r="S799" s="596">
        <v>6</v>
      </c>
      <c r="T799" s="596">
        <v>3</v>
      </c>
      <c r="U799" s="596">
        <v>3</v>
      </c>
      <c r="V799" s="596">
        <v>0</v>
      </c>
      <c r="W799" s="603"/>
      <c r="X799" s="701" t="s">
        <v>6718</v>
      </c>
      <c r="Y799" s="727" t="s">
        <v>78</v>
      </c>
      <c r="Z799" s="596" t="s">
        <v>6722</v>
      </c>
      <c r="AA799" s="766"/>
      <c r="AB799" s="727" t="str">
        <f t="shared" si="149"/>
        <v>Unique</v>
      </c>
      <c r="AC799" s="603"/>
      <c r="AD799" s="603"/>
      <c r="AE799" s="603"/>
      <c r="AF799" s="603"/>
      <c r="AG799" s="603"/>
      <c r="AH799" s="603"/>
      <c r="AI799" s="603"/>
      <c r="AJ799" s="603"/>
      <c r="AK799" s="603"/>
      <c r="AL799" s="603"/>
      <c r="AM799" s="603"/>
      <c r="AN799" s="603"/>
      <c r="AO799" s="603"/>
      <c r="AP799" s="603"/>
      <c r="AQ799" s="603"/>
      <c r="AR799" s="603"/>
      <c r="AS799" s="603"/>
      <c r="AT799" s="603"/>
      <c r="AU799" s="603"/>
      <c r="AV799" s="603"/>
      <c r="AW799" s="603"/>
      <c r="AX799" s="603"/>
      <c r="AY799" s="603"/>
      <c r="AZ799" s="603"/>
      <c r="BA799" s="603"/>
      <c r="BB799" s="603"/>
      <c r="BC799" s="603"/>
      <c r="BD799" s="603"/>
      <c r="BE799" s="603"/>
      <c r="BF799" s="603"/>
      <c r="BG799" s="603"/>
      <c r="BH799" s="603"/>
      <c r="BI799" s="603"/>
      <c r="BJ799" s="603"/>
      <c r="BK799" s="603"/>
      <c r="BL799" s="603"/>
      <c r="BM799" s="603"/>
      <c r="BN799" s="603"/>
      <c r="BO799" s="603"/>
      <c r="BP799" s="603"/>
      <c r="BQ799" s="603"/>
      <c r="BR799" s="603"/>
      <c r="BS799" s="603"/>
      <c r="BT799" s="603"/>
      <c r="BU799" s="603"/>
      <c r="BV799" s="603"/>
      <c r="BW799" s="603"/>
      <c r="BX799" s="603"/>
      <c r="BY799" s="603"/>
      <c r="BZ799" s="603"/>
      <c r="CA799" s="603"/>
      <c r="CB799" s="603"/>
      <c r="CC799" s="603"/>
      <c r="CD799" s="603"/>
      <c r="CE799" s="603"/>
      <c r="CF799" s="603"/>
      <c r="CG799" s="603"/>
      <c r="CH799" s="603"/>
      <c r="CI799" s="603"/>
      <c r="CJ799" s="603"/>
      <c r="CK799" s="603"/>
    </row>
    <row r="800" spans="1:89" ht="14.25">
      <c r="A800" s="656" t="str">
        <f t="shared" si="148"/>
        <v>33_1_200921_S.A_p_sp.</v>
      </c>
      <c r="B800" s="723" t="s">
        <v>6238</v>
      </c>
      <c r="C800" s="723" t="s">
        <v>6239</v>
      </c>
      <c r="D800" s="724">
        <v>33</v>
      </c>
      <c r="E800" s="724">
        <v>1</v>
      </c>
      <c r="F800" s="724" t="s">
        <v>122</v>
      </c>
      <c r="G800" s="724" t="s">
        <v>5755</v>
      </c>
      <c r="H800" s="724">
        <v>2021</v>
      </c>
      <c r="I800" s="723" t="s">
        <v>6199</v>
      </c>
      <c r="J800" s="759" t="s">
        <v>6717</v>
      </c>
      <c r="K800" s="723"/>
      <c r="L800" s="723" t="s">
        <v>5723</v>
      </c>
      <c r="M800" s="723" t="s">
        <v>2422</v>
      </c>
      <c r="N800" s="661">
        <f t="shared" si="157"/>
        <v>221</v>
      </c>
      <c r="O800" s="603"/>
      <c r="P800" s="356" t="s">
        <v>1163</v>
      </c>
      <c r="Q800" s="376" t="s">
        <v>1164</v>
      </c>
      <c r="R800" s="596" t="s">
        <v>2422</v>
      </c>
      <c r="S800" s="596">
        <v>11</v>
      </c>
      <c r="T800" s="596">
        <v>0</v>
      </c>
      <c r="U800" s="596">
        <v>11</v>
      </c>
      <c r="V800" s="596">
        <v>0</v>
      </c>
      <c r="W800" s="603"/>
      <c r="X800" s="701" t="s">
        <v>6718</v>
      </c>
      <c r="Y800" s="727" t="s">
        <v>78</v>
      </c>
      <c r="Z800" s="596" t="s">
        <v>6723</v>
      </c>
      <c r="AA800" s="766"/>
      <c r="AB800" s="727" t="str">
        <f t="shared" si="149"/>
        <v>Unique</v>
      </c>
      <c r="AC800" s="603"/>
      <c r="AD800" s="603"/>
      <c r="AE800" s="603"/>
      <c r="AF800" s="603"/>
      <c r="AG800" s="603"/>
      <c r="AH800" s="603"/>
      <c r="AI800" s="603"/>
      <c r="AJ800" s="603"/>
      <c r="AK800" s="603"/>
      <c r="AL800" s="603"/>
      <c r="AM800" s="603"/>
      <c r="AN800" s="603"/>
      <c r="AO800" s="603"/>
      <c r="AP800" s="603"/>
      <c r="AQ800" s="603"/>
      <c r="AR800" s="603"/>
      <c r="AS800" s="603"/>
      <c r="AT800" s="603"/>
      <c r="AU800" s="603"/>
      <c r="AV800" s="603"/>
      <c r="AW800" s="603"/>
      <c r="AX800" s="603"/>
      <c r="AY800" s="603"/>
      <c r="AZ800" s="603"/>
      <c r="BA800" s="603"/>
      <c r="BB800" s="603"/>
      <c r="BC800" s="603"/>
      <c r="BD800" s="603"/>
      <c r="BE800" s="603"/>
      <c r="BF800" s="603"/>
      <c r="BG800" s="603"/>
      <c r="BH800" s="603"/>
      <c r="BI800" s="603"/>
      <c r="BJ800" s="603"/>
      <c r="BK800" s="603"/>
      <c r="BL800" s="603"/>
      <c r="BM800" s="603"/>
      <c r="BN800" s="603"/>
      <c r="BO800" s="603"/>
      <c r="BP800" s="603"/>
      <c r="BQ800" s="603"/>
      <c r="BR800" s="603"/>
      <c r="BS800" s="603"/>
      <c r="BT800" s="603"/>
      <c r="BU800" s="603"/>
      <c r="BV800" s="603"/>
      <c r="BW800" s="603"/>
      <c r="BX800" s="603"/>
      <c r="BY800" s="603"/>
      <c r="BZ800" s="603"/>
      <c r="CA800" s="603"/>
      <c r="CB800" s="603"/>
      <c r="CC800" s="603"/>
      <c r="CD800" s="603"/>
      <c r="CE800" s="603"/>
      <c r="CF800" s="603"/>
      <c r="CG800" s="603"/>
      <c r="CH800" s="603"/>
      <c r="CI800" s="603"/>
      <c r="CJ800" s="603"/>
      <c r="CK800" s="603"/>
    </row>
    <row r="801" spans="1:89" ht="14.25">
      <c r="A801" s="656" t="str">
        <f t="shared" si="148"/>
        <v>33_1_200921_S.A_p_sp.sc</v>
      </c>
      <c r="B801" s="723" t="s">
        <v>6238</v>
      </c>
      <c r="C801" s="723" t="s">
        <v>6239</v>
      </c>
      <c r="D801" s="724">
        <v>33</v>
      </c>
      <c r="E801" s="724">
        <v>1</v>
      </c>
      <c r="F801" s="724" t="s">
        <v>122</v>
      </c>
      <c r="G801" s="724" t="s">
        <v>5755</v>
      </c>
      <c r="H801" s="724">
        <v>2021</v>
      </c>
      <c r="I801" s="723" t="s">
        <v>6199</v>
      </c>
      <c r="J801" s="759" t="s">
        <v>6717</v>
      </c>
      <c r="K801" s="723"/>
      <c r="L801" s="723" t="s">
        <v>5723</v>
      </c>
      <c r="M801" s="723" t="s">
        <v>2422</v>
      </c>
      <c r="N801" s="661">
        <f t="shared" si="157"/>
        <v>221</v>
      </c>
      <c r="O801" s="603"/>
      <c r="P801" s="667" t="s">
        <v>509</v>
      </c>
      <c r="Q801" s="596" t="s">
        <v>510</v>
      </c>
      <c r="R801" s="596" t="s">
        <v>2422</v>
      </c>
      <c r="S801" s="596">
        <v>19</v>
      </c>
      <c r="T801" s="596">
        <v>19</v>
      </c>
      <c r="U801" s="596">
        <v>0</v>
      </c>
      <c r="V801" s="596">
        <v>0</v>
      </c>
      <c r="W801" s="603"/>
      <c r="X801" s="701" t="s">
        <v>6718</v>
      </c>
      <c r="Y801" s="727" t="s">
        <v>78</v>
      </c>
      <c r="Z801" s="596" t="s">
        <v>6724</v>
      </c>
      <c r="AA801" s="766"/>
      <c r="AB801" s="727" t="str">
        <f t="shared" si="149"/>
        <v>Unique</v>
      </c>
      <c r="AC801" s="603"/>
      <c r="AD801" s="603"/>
      <c r="AE801" s="603"/>
      <c r="AF801" s="603"/>
      <c r="AG801" s="603"/>
      <c r="AH801" s="603"/>
      <c r="AI801" s="603"/>
      <c r="AJ801" s="603"/>
      <c r="AK801" s="603"/>
      <c r="AL801" s="603"/>
      <c r="AM801" s="603"/>
      <c r="AN801" s="603"/>
      <c r="AO801" s="603"/>
      <c r="AP801" s="603"/>
      <c r="AQ801" s="603"/>
      <c r="AR801" s="603"/>
      <c r="AS801" s="603"/>
      <c r="AT801" s="603"/>
      <c r="AU801" s="603"/>
      <c r="AV801" s="603"/>
      <c r="AW801" s="603"/>
      <c r="AX801" s="603"/>
      <c r="AY801" s="603"/>
      <c r="AZ801" s="603"/>
      <c r="BA801" s="603"/>
      <c r="BB801" s="603"/>
      <c r="BC801" s="603"/>
      <c r="BD801" s="603"/>
      <c r="BE801" s="603"/>
      <c r="BF801" s="603"/>
      <c r="BG801" s="603"/>
      <c r="BH801" s="603"/>
      <c r="BI801" s="603"/>
      <c r="BJ801" s="603"/>
      <c r="BK801" s="603"/>
      <c r="BL801" s="603"/>
      <c r="BM801" s="603"/>
      <c r="BN801" s="603"/>
      <c r="BO801" s="603"/>
      <c r="BP801" s="603"/>
      <c r="BQ801" s="603"/>
      <c r="BR801" s="603"/>
      <c r="BS801" s="603"/>
      <c r="BT801" s="603"/>
      <c r="BU801" s="603"/>
      <c r="BV801" s="603"/>
      <c r="BW801" s="603"/>
      <c r="BX801" s="603"/>
      <c r="BY801" s="603"/>
      <c r="BZ801" s="603"/>
      <c r="CA801" s="603"/>
      <c r="CB801" s="603"/>
      <c r="CC801" s="603"/>
      <c r="CD801" s="603"/>
      <c r="CE801" s="603"/>
      <c r="CF801" s="603"/>
      <c r="CG801" s="603"/>
      <c r="CH801" s="603"/>
      <c r="CI801" s="603"/>
      <c r="CJ801" s="603"/>
      <c r="CK801" s="603"/>
    </row>
    <row r="802" spans="1:89" ht="14.25">
      <c r="A802" s="656" t="str">
        <f t="shared" si="148"/>
        <v>33_1_200921_S.A_p_xy.se</v>
      </c>
      <c r="B802" s="723" t="s">
        <v>6238</v>
      </c>
      <c r="C802" s="723" t="s">
        <v>6239</v>
      </c>
      <c r="D802" s="724">
        <v>33</v>
      </c>
      <c r="E802" s="724">
        <v>1</v>
      </c>
      <c r="F802" s="724" t="s">
        <v>122</v>
      </c>
      <c r="G802" s="724" t="s">
        <v>5755</v>
      </c>
      <c r="H802" s="724">
        <v>2021</v>
      </c>
      <c r="I802" s="723" t="s">
        <v>6199</v>
      </c>
      <c r="J802" s="759" t="s">
        <v>6717</v>
      </c>
      <c r="K802" s="723"/>
      <c r="L802" s="723" t="s">
        <v>5723</v>
      </c>
      <c r="M802" s="723" t="s">
        <v>2422</v>
      </c>
      <c r="N802" s="661">
        <f t="shared" si="157"/>
        <v>221</v>
      </c>
      <c r="O802" s="603"/>
      <c r="P802" s="667" t="s">
        <v>529</v>
      </c>
      <c r="Q802" s="596" t="s">
        <v>530</v>
      </c>
      <c r="R802" s="596" t="s">
        <v>2422</v>
      </c>
      <c r="S802" s="596">
        <v>2</v>
      </c>
      <c r="T802" s="596">
        <v>1</v>
      </c>
      <c r="U802" s="596">
        <v>1</v>
      </c>
      <c r="V802" s="596">
        <v>0</v>
      </c>
      <c r="W802" s="603"/>
      <c r="X802" s="701" t="s">
        <v>6718</v>
      </c>
      <c r="Y802" s="727" t="s">
        <v>78</v>
      </c>
      <c r="Z802" s="596" t="s">
        <v>6725</v>
      </c>
      <c r="AA802" s="766"/>
      <c r="AB802" s="727" t="str">
        <f t="shared" si="149"/>
        <v>Unique</v>
      </c>
      <c r="AC802" s="603"/>
      <c r="AD802" s="603"/>
      <c r="AE802" s="603"/>
      <c r="AF802" s="603"/>
      <c r="AG802" s="603"/>
      <c r="AH802" s="603"/>
      <c r="AI802" s="603"/>
      <c r="AJ802" s="603"/>
      <c r="AK802" s="603"/>
      <c r="AL802" s="603"/>
      <c r="AM802" s="603"/>
      <c r="AN802" s="603"/>
      <c r="AO802" s="603"/>
      <c r="AP802" s="603"/>
      <c r="AQ802" s="603"/>
      <c r="AR802" s="603"/>
      <c r="AS802" s="603"/>
      <c r="AT802" s="603"/>
      <c r="AU802" s="603"/>
      <c r="AV802" s="603"/>
      <c r="AW802" s="603"/>
      <c r="AX802" s="603"/>
      <c r="AY802" s="603"/>
      <c r="AZ802" s="603"/>
      <c r="BA802" s="603"/>
      <c r="BB802" s="603"/>
      <c r="BC802" s="603"/>
      <c r="BD802" s="603"/>
      <c r="BE802" s="603"/>
      <c r="BF802" s="603"/>
      <c r="BG802" s="603"/>
      <c r="BH802" s="603"/>
      <c r="BI802" s="603"/>
      <c r="BJ802" s="603"/>
      <c r="BK802" s="603"/>
      <c r="BL802" s="603"/>
      <c r="BM802" s="603"/>
      <c r="BN802" s="603"/>
      <c r="BO802" s="603"/>
      <c r="BP802" s="603"/>
      <c r="BQ802" s="603"/>
      <c r="BR802" s="603"/>
      <c r="BS802" s="603"/>
      <c r="BT802" s="603"/>
      <c r="BU802" s="603"/>
      <c r="BV802" s="603"/>
      <c r="BW802" s="603"/>
      <c r="BX802" s="603"/>
      <c r="BY802" s="603"/>
      <c r="BZ802" s="603"/>
      <c r="CA802" s="603"/>
      <c r="CB802" s="603"/>
      <c r="CC802" s="603"/>
      <c r="CD802" s="603"/>
      <c r="CE802" s="603"/>
      <c r="CF802" s="603"/>
      <c r="CG802" s="603"/>
      <c r="CH802" s="603"/>
      <c r="CI802" s="603"/>
      <c r="CJ802" s="603"/>
      <c r="CK802" s="603"/>
    </row>
    <row r="803" spans="1:89" ht="14.25">
      <c r="A803" s="656" t="str">
        <f t="shared" si="148"/>
        <v>28_1_200921_D.B_p_ep.ba</v>
      </c>
      <c r="B803" s="710" t="s">
        <v>6115</v>
      </c>
      <c r="C803" s="710" t="s">
        <v>6116</v>
      </c>
      <c r="D803" s="709">
        <v>28</v>
      </c>
      <c r="E803" s="709">
        <v>1</v>
      </c>
      <c r="F803" s="709" t="s">
        <v>122</v>
      </c>
      <c r="G803" s="709" t="s">
        <v>5755</v>
      </c>
      <c r="H803" s="709">
        <v>2021</v>
      </c>
      <c r="I803" s="710" t="s">
        <v>6199</v>
      </c>
      <c r="J803" s="760" t="s">
        <v>6726</v>
      </c>
      <c r="K803" s="710"/>
      <c r="L803" s="710" t="s">
        <v>5723</v>
      </c>
      <c r="M803" s="710" t="s">
        <v>2422</v>
      </c>
      <c r="N803" s="661">
        <v>211</v>
      </c>
      <c r="O803" s="603"/>
      <c r="P803" s="356" t="s">
        <v>84</v>
      </c>
      <c r="Q803" s="376" t="s">
        <v>85</v>
      </c>
      <c r="R803" s="596" t="s">
        <v>2422</v>
      </c>
      <c r="S803" s="596">
        <v>1</v>
      </c>
      <c r="T803" s="596">
        <v>0</v>
      </c>
      <c r="U803" s="596">
        <v>1</v>
      </c>
      <c r="V803" s="596">
        <v>0</v>
      </c>
      <c r="W803" s="603"/>
      <c r="X803" s="668" t="s">
        <v>6718</v>
      </c>
      <c r="Y803" s="727" t="s">
        <v>78</v>
      </c>
      <c r="Z803" s="596" t="s">
        <v>6727</v>
      </c>
      <c r="AA803" s="766"/>
      <c r="AB803" s="727" t="str">
        <f t="shared" si="149"/>
        <v>Unique</v>
      </c>
      <c r="AC803" s="603"/>
      <c r="AD803" s="603"/>
      <c r="AE803" s="603"/>
      <c r="AF803" s="603"/>
      <c r="AG803" s="603"/>
      <c r="AH803" s="603"/>
      <c r="AI803" s="603"/>
      <c r="AJ803" s="603"/>
      <c r="AK803" s="603"/>
      <c r="AL803" s="603"/>
      <c r="AM803" s="603"/>
      <c r="AN803" s="603"/>
      <c r="AO803" s="603"/>
      <c r="AP803" s="603"/>
      <c r="AQ803" s="603"/>
      <c r="AR803" s="603"/>
      <c r="AS803" s="603"/>
      <c r="AT803" s="603"/>
      <c r="AU803" s="603"/>
      <c r="AV803" s="603"/>
      <c r="AW803" s="603"/>
      <c r="AX803" s="603"/>
      <c r="AY803" s="603"/>
      <c r="AZ803" s="603"/>
      <c r="BA803" s="603"/>
      <c r="BB803" s="603"/>
      <c r="BC803" s="603"/>
      <c r="BD803" s="603"/>
      <c r="BE803" s="603"/>
      <c r="BF803" s="603"/>
      <c r="BG803" s="603"/>
      <c r="BH803" s="603"/>
      <c r="BI803" s="603"/>
      <c r="BJ803" s="603"/>
      <c r="BK803" s="603"/>
      <c r="BL803" s="603"/>
      <c r="BM803" s="603"/>
      <c r="BN803" s="603"/>
      <c r="BO803" s="603"/>
      <c r="BP803" s="603"/>
      <c r="BQ803" s="603"/>
      <c r="BR803" s="603"/>
      <c r="BS803" s="603"/>
      <c r="BT803" s="603"/>
      <c r="BU803" s="603"/>
      <c r="BV803" s="603"/>
      <c r="BW803" s="603"/>
      <c r="BX803" s="603"/>
      <c r="BY803" s="603"/>
      <c r="BZ803" s="603"/>
      <c r="CA803" s="603"/>
      <c r="CB803" s="603"/>
      <c r="CC803" s="603"/>
      <c r="CD803" s="603"/>
      <c r="CE803" s="603"/>
      <c r="CF803" s="603"/>
      <c r="CG803" s="603"/>
      <c r="CH803" s="603"/>
      <c r="CI803" s="603"/>
      <c r="CJ803" s="603"/>
      <c r="CK803" s="603"/>
    </row>
    <row r="804" spans="1:89" ht="14.25">
      <c r="A804" s="656" t="str">
        <f t="shared" si="148"/>
        <v>28_1_200921_D.B_p_sy.pi</v>
      </c>
      <c r="B804" s="710" t="s">
        <v>6115</v>
      </c>
      <c r="C804" s="710" t="s">
        <v>6116</v>
      </c>
      <c r="D804" s="709">
        <v>28</v>
      </c>
      <c r="E804" s="709">
        <v>1</v>
      </c>
      <c r="F804" s="709" t="s">
        <v>122</v>
      </c>
      <c r="G804" s="709" t="s">
        <v>5755</v>
      </c>
      <c r="H804" s="709">
        <v>2021</v>
      </c>
      <c r="I804" s="710" t="s">
        <v>6199</v>
      </c>
      <c r="J804" s="760" t="s">
        <v>6726</v>
      </c>
      <c r="K804" s="710"/>
      <c r="L804" s="710" t="s">
        <v>5723</v>
      </c>
      <c r="M804" s="710" t="s">
        <v>2422</v>
      </c>
      <c r="N804" s="661">
        <v>211</v>
      </c>
      <c r="O804" s="603"/>
      <c r="P804" s="667" t="s">
        <v>176</v>
      </c>
      <c r="Q804" s="596" t="s">
        <v>177</v>
      </c>
      <c r="R804" s="596" t="s">
        <v>2422</v>
      </c>
      <c r="S804" s="596">
        <v>3</v>
      </c>
      <c r="T804" s="596">
        <v>3</v>
      </c>
      <c r="U804" s="596">
        <v>0</v>
      </c>
      <c r="V804" s="596">
        <v>0</v>
      </c>
      <c r="W804" s="603"/>
      <c r="X804" s="668" t="s">
        <v>6718</v>
      </c>
      <c r="Y804" s="727" t="s">
        <v>78</v>
      </c>
      <c r="Z804" s="596" t="s">
        <v>6728</v>
      </c>
      <c r="AA804" s="766"/>
      <c r="AB804" s="727" t="str">
        <f t="shared" si="149"/>
        <v>Unique</v>
      </c>
      <c r="AC804" s="603"/>
      <c r="AD804" s="603"/>
      <c r="AE804" s="603"/>
      <c r="AF804" s="603"/>
      <c r="AG804" s="603"/>
      <c r="AH804" s="603"/>
      <c r="AI804" s="603"/>
      <c r="AJ804" s="603"/>
      <c r="AK804" s="603"/>
      <c r="AL804" s="603"/>
      <c r="AM804" s="603"/>
      <c r="AN804" s="603"/>
      <c r="AO804" s="603"/>
      <c r="AP804" s="603"/>
      <c r="AQ804" s="603"/>
      <c r="AR804" s="603"/>
      <c r="AS804" s="603"/>
      <c r="AT804" s="603"/>
      <c r="AU804" s="603"/>
      <c r="AV804" s="603"/>
      <c r="AW804" s="603"/>
      <c r="AX804" s="603"/>
      <c r="AY804" s="603"/>
      <c r="AZ804" s="603"/>
      <c r="BA804" s="603"/>
      <c r="BB804" s="603"/>
      <c r="BC804" s="603"/>
      <c r="BD804" s="603"/>
      <c r="BE804" s="603"/>
      <c r="BF804" s="603"/>
      <c r="BG804" s="603"/>
      <c r="BH804" s="603"/>
      <c r="BI804" s="603"/>
      <c r="BJ804" s="603"/>
      <c r="BK804" s="603"/>
      <c r="BL804" s="603"/>
      <c r="BM804" s="603"/>
      <c r="BN804" s="603"/>
      <c r="BO804" s="603"/>
      <c r="BP804" s="603"/>
      <c r="BQ804" s="603"/>
      <c r="BR804" s="603"/>
      <c r="BS804" s="603"/>
      <c r="BT804" s="603"/>
      <c r="BU804" s="603"/>
      <c r="BV804" s="603"/>
      <c r="BW804" s="603"/>
      <c r="BX804" s="603"/>
      <c r="BY804" s="603"/>
      <c r="BZ804" s="603"/>
      <c r="CA804" s="603"/>
      <c r="CB804" s="603"/>
      <c r="CC804" s="603"/>
      <c r="CD804" s="603"/>
      <c r="CE804" s="603"/>
      <c r="CF804" s="603"/>
      <c r="CG804" s="603"/>
      <c r="CH804" s="603"/>
      <c r="CI804" s="603"/>
      <c r="CJ804" s="603"/>
      <c r="CK804" s="603"/>
    </row>
    <row r="805" spans="1:89" ht="14.25">
      <c r="A805" s="656" t="str">
        <f t="shared" si="148"/>
        <v>28_1_200921_D.B_p_sp.</v>
      </c>
      <c r="B805" s="710" t="s">
        <v>6115</v>
      </c>
      <c r="C805" s="710" t="s">
        <v>6116</v>
      </c>
      <c r="D805" s="709">
        <v>28</v>
      </c>
      <c r="E805" s="709">
        <v>1</v>
      </c>
      <c r="F805" s="709" t="s">
        <v>122</v>
      </c>
      <c r="G805" s="709" t="s">
        <v>5755</v>
      </c>
      <c r="H805" s="709">
        <v>2021</v>
      </c>
      <c r="I805" s="710" t="s">
        <v>6199</v>
      </c>
      <c r="J805" s="760" t="s">
        <v>6726</v>
      </c>
      <c r="K805" s="710"/>
      <c r="L805" s="710" t="s">
        <v>5723</v>
      </c>
      <c r="M805" s="710" t="s">
        <v>2422</v>
      </c>
      <c r="N805" s="661">
        <v>211</v>
      </c>
      <c r="O805" s="603"/>
      <c r="P805" s="356" t="s">
        <v>1163</v>
      </c>
      <c r="Q805" s="376" t="s">
        <v>1164</v>
      </c>
      <c r="R805" s="596" t="s">
        <v>2422</v>
      </c>
      <c r="S805" s="596">
        <v>11</v>
      </c>
      <c r="T805" s="596">
        <v>0</v>
      </c>
      <c r="U805" s="596">
        <v>11</v>
      </c>
      <c r="V805" s="596">
        <v>0</v>
      </c>
      <c r="W805" s="603"/>
      <c r="X805" s="668" t="s">
        <v>6718</v>
      </c>
      <c r="Y805" s="727" t="s">
        <v>78</v>
      </c>
      <c r="Z805" s="596" t="s">
        <v>6729</v>
      </c>
      <c r="AA805" s="766"/>
      <c r="AB805" s="727" t="str">
        <f t="shared" si="149"/>
        <v>Unique</v>
      </c>
      <c r="AC805" s="603"/>
      <c r="AD805" s="603"/>
      <c r="AE805" s="603"/>
      <c r="AF805" s="603"/>
      <c r="AG805" s="603"/>
      <c r="AH805" s="603"/>
      <c r="AI805" s="603"/>
      <c r="AJ805" s="603"/>
      <c r="AK805" s="603"/>
      <c r="AL805" s="603"/>
      <c r="AM805" s="603"/>
      <c r="AN805" s="603"/>
      <c r="AO805" s="603"/>
      <c r="AP805" s="603"/>
      <c r="AQ805" s="603"/>
      <c r="AR805" s="603"/>
      <c r="AS805" s="603"/>
      <c r="AT805" s="603"/>
      <c r="AU805" s="603"/>
      <c r="AV805" s="603"/>
      <c r="AW805" s="603"/>
      <c r="AX805" s="603"/>
      <c r="AY805" s="603"/>
      <c r="AZ805" s="603"/>
      <c r="BA805" s="603"/>
      <c r="BB805" s="603"/>
      <c r="BC805" s="603"/>
      <c r="BD805" s="603"/>
      <c r="BE805" s="603"/>
      <c r="BF805" s="603"/>
      <c r="BG805" s="603"/>
      <c r="BH805" s="603"/>
      <c r="BI805" s="603"/>
      <c r="BJ805" s="603"/>
      <c r="BK805" s="603"/>
      <c r="BL805" s="603"/>
      <c r="BM805" s="603"/>
      <c r="BN805" s="603"/>
      <c r="BO805" s="603"/>
      <c r="BP805" s="603"/>
      <c r="BQ805" s="603"/>
      <c r="BR805" s="603"/>
      <c r="BS805" s="603"/>
      <c r="BT805" s="603"/>
      <c r="BU805" s="603"/>
      <c r="BV805" s="603"/>
      <c r="BW805" s="603"/>
      <c r="BX805" s="603"/>
      <c r="BY805" s="603"/>
      <c r="BZ805" s="603"/>
      <c r="CA805" s="603"/>
      <c r="CB805" s="603"/>
      <c r="CC805" s="603"/>
      <c r="CD805" s="603"/>
      <c r="CE805" s="603"/>
      <c r="CF805" s="603"/>
      <c r="CG805" s="603"/>
      <c r="CH805" s="603"/>
      <c r="CI805" s="603"/>
      <c r="CJ805" s="603"/>
      <c r="CK805" s="603"/>
    </row>
    <row r="806" spans="1:89" ht="14.25">
      <c r="A806" s="656" t="str">
        <f t="shared" si="148"/>
        <v>28_1_200921_D.B_p_sp.sc</v>
      </c>
      <c r="B806" s="710" t="s">
        <v>6115</v>
      </c>
      <c r="C806" s="710" t="s">
        <v>6116</v>
      </c>
      <c r="D806" s="709">
        <v>28</v>
      </c>
      <c r="E806" s="709">
        <v>1</v>
      </c>
      <c r="F806" s="709" t="s">
        <v>122</v>
      </c>
      <c r="G806" s="709" t="s">
        <v>5755</v>
      </c>
      <c r="H806" s="709">
        <v>2021</v>
      </c>
      <c r="I806" s="710" t="s">
        <v>6199</v>
      </c>
      <c r="J806" s="760" t="s">
        <v>6726</v>
      </c>
      <c r="K806" s="710"/>
      <c r="L806" s="710" t="s">
        <v>5723</v>
      </c>
      <c r="M806" s="710" t="s">
        <v>2422</v>
      </c>
      <c r="N806" s="661">
        <v>211</v>
      </c>
      <c r="O806" s="603"/>
      <c r="P806" s="667" t="s">
        <v>509</v>
      </c>
      <c r="Q806" s="596" t="s">
        <v>510</v>
      </c>
      <c r="R806" s="596" t="s">
        <v>2422</v>
      </c>
      <c r="S806" s="596">
        <v>3</v>
      </c>
      <c r="T806" s="596">
        <v>3</v>
      </c>
      <c r="U806" s="596">
        <v>0</v>
      </c>
      <c r="V806" s="596">
        <v>0</v>
      </c>
      <c r="W806" s="603"/>
      <c r="X806" s="668" t="s">
        <v>6718</v>
      </c>
      <c r="Y806" s="727" t="s">
        <v>78</v>
      </c>
      <c r="Z806" s="596" t="s">
        <v>6730</v>
      </c>
      <c r="AA806" s="766"/>
      <c r="AB806" s="727" t="str">
        <f t="shared" si="149"/>
        <v>Unique</v>
      </c>
      <c r="AC806" s="603"/>
      <c r="AD806" s="603"/>
      <c r="AE806" s="603"/>
      <c r="AF806" s="603"/>
      <c r="AG806" s="603"/>
      <c r="AH806" s="603"/>
      <c r="AI806" s="603"/>
      <c r="AJ806" s="603"/>
      <c r="AK806" s="603"/>
      <c r="AL806" s="603"/>
      <c r="AM806" s="603"/>
      <c r="AN806" s="603"/>
      <c r="AO806" s="603"/>
      <c r="AP806" s="603"/>
      <c r="AQ806" s="603"/>
      <c r="AR806" s="603"/>
      <c r="AS806" s="603"/>
      <c r="AT806" s="603"/>
      <c r="AU806" s="603"/>
      <c r="AV806" s="603"/>
      <c r="AW806" s="603"/>
      <c r="AX806" s="603"/>
      <c r="AY806" s="603"/>
      <c r="AZ806" s="603"/>
      <c r="BA806" s="603"/>
      <c r="BB806" s="603"/>
      <c r="BC806" s="603"/>
      <c r="BD806" s="603"/>
      <c r="BE806" s="603"/>
      <c r="BF806" s="603"/>
      <c r="BG806" s="603"/>
      <c r="BH806" s="603"/>
      <c r="BI806" s="603"/>
      <c r="BJ806" s="603"/>
      <c r="BK806" s="603"/>
      <c r="BL806" s="603"/>
      <c r="BM806" s="603"/>
      <c r="BN806" s="603"/>
      <c r="BO806" s="603"/>
      <c r="BP806" s="603"/>
      <c r="BQ806" s="603"/>
      <c r="BR806" s="603"/>
      <c r="BS806" s="603"/>
      <c r="BT806" s="603"/>
      <c r="BU806" s="603"/>
      <c r="BV806" s="603"/>
      <c r="BW806" s="603"/>
      <c r="BX806" s="603"/>
      <c r="BY806" s="603"/>
      <c r="BZ806" s="603"/>
      <c r="CA806" s="603"/>
      <c r="CB806" s="603"/>
      <c r="CC806" s="603"/>
      <c r="CD806" s="603"/>
      <c r="CE806" s="603"/>
      <c r="CF806" s="603"/>
      <c r="CG806" s="603"/>
      <c r="CH806" s="603"/>
      <c r="CI806" s="603"/>
      <c r="CJ806" s="603"/>
      <c r="CK806" s="603"/>
    </row>
    <row r="807" spans="1:89" ht="14.25">
      <c r="A807" s="656" t="str">
        <f t="shared" si="148"/>
        <v>39_1_250923_L_p_rh.ca</v>
      </c>
      <c r="B807" s="743" t="s">
        <v>6441</v>
      </c>
      <c r="C807" s="743" t="s">
        <v>6442</v>
      </c>
      <c r="D807" s="744">
        <v>39</v>
      </c>
      <c r="E807" s="744">
        <v>1</v>
      </c>
      <c r="F807" s="744" t="s">
        <v>6681</v>
      </c>
      <c r="G807" s="744" t="s">
        <v>6682</v>
      </c>
      <c r="H807" s="744">
        <v>2023</v>
      </c>
      <c r="I807" s="743" t="s">
        <v>5729</v>
      </c>
      <c r="J807" s="743" t="s">
        <v>6444</v>
      </c>
      <c r="K807" s="743" t="s">
        <v>6445</v>
      </c>
      <c r="L807" s="743" t="s">
        <v>5723</v>
      </c>
      <c r="M807" s="743" t="s">
        <v>2422</v>
      </c>
      <c r="N807" s="661">
        <f t="shared" ref="N807:N810" si="158">50+50+50+50+8</f>
        <v>208</v>
      </c>
      <c r="O807" s="603"/>
      <c r="P807" s="667" t="s">
        <v>134</v>
      </c>
      <c r="Q807" s="596" t="s">
        <v>135</v>
      </c>
      <c r="R807" s="596" t="s">
        <v>2422</v>
      </c>
      <c r="S807" s="596">
        <v>1</v>
      </c>
      <c r="T807" s="596">
        <v>1</v>
      </c>
      <c r="U807" s="596">
        <v>0</v>
      </c>
      <c r="V807" s="596">
        <v>0</v>
      </c>
      <c r="W807" s="603"/>
      <c r="X807" s="668" t="s">
        <v>6718</v>
      </c>
      <c r="Y807" s="727" t="s">
        <v>78</v>
      </c>
      <c r="Z807" s="596" t="s">
        <v>6731</v>
      </c>
      <c r="AA807" s="766"/>
      <c r="AB807" s="727" t="str">
        <f t="shared" si="149"/>
        <v>Unique</v>
      </c>
      <c r="AC807" s="603"/>
      <c r="AD807" s="603"/>
      <c r="AE807" s="603"/>
      <c r="AF807" s="603"/>
      <c r="AG807" s="603"/>
      <c r="AH807" s="603"/>
      <c r="AI807" s="603"/>
      <c r="AJ807" s="603"/>
      <c r="AK807" s="603"/>
      <c r="AL807" s="603"/>
      <c r="AM807" s="603"/>
      <c r="AN807" s="603"/>
      <c r="AO807" s="603"/>
      <c r="AP807" s="603"/>
      <c r="AQ807" s="603"/>
      <c r="AR807" s="603"/>
      <c r="AS807" s="603"/>
      <c r="AT807" s="603"/>
      <c r="AU807" s="603"/>
      <c r="AV807" s="603"/>
      <c r="AW807" s="603"/>
      <c r="AX807" s="603"/>
      <c r="AY807" s="603"/>
      <c r="AZ807" s="603"/>
      <c r="BA807" s="603"/>
      <c r="BB807" s="603"/>
      <c r="BC807" s="603"/>
      <c r="BD807" s="603"/>
      <c r="BE807" s="603"/>
      <c r="BF807" s="603"/>
      <c r="BG807" s="603"/>
      <c r="BH807" s="603"/>
      <c r="BI807" s="603"/>
      <c r="BJ807" s="603"/>
      <c r="BK807" s="603"/>
      <c r="BL807" s="603"/>
      <c r="BM807" s="603"/>
      <c r="BN807" s="603"/>
      <c r="BO807" s="603"/>
      <c r="BP807" s="603"/>
      <c r="BQ807" s="603"/>
      <c r="BR807" s="603"/>
      <c r="BS807" s="603"/>
      <c r="BT807" s="603"/>
      <c r="BU807" s="603"/>
      <c r="BV807" s="603"/>
      <c r="BW807" s="603"/>
      <c r="BX807" s="603"/>
      <c r="BY807" s="603"/>
      <c r="BZ807" s="603"/>
      <c r="CA807" s="603"/>
      <c r="CB807" s="603"/>
      <c r="CC807" s="603"/>
      <c r="CD807" s="603"/>
      <c r="CE807" s="603"/>
      <c r="CF807" s="603"/>
      <c r="CG807" s="603"/>
      <c r="CH807" s="603"/>
      <c r="CI807" s="603"/>
      <c r="CJ807" s="603"/>
      <c r="CK807" s="603"/>
    </row>
    <row r="808" spans="1:89" ht="14.25">
      <c r="A808" s="656" t="str">
        <f t="shared" si="148"/>
        <v>39_1_250923_L_p_ep.ba</v>
      </c>
      <c r="B808" s="743" t="s">
        <v>6441</v>
      </c>
      <c r="C808" s="743" t="s">
        <v>6442</v>
      </c>
      <c r="D808" s="744">
        <v>39</v>
      </c>
      <c r="E808" s="744">
        <v>1</v>
      </c>
      <c r="F808" s="744" t="s">
        <v>6681</v>
      </c>
      <c r="G808" s="744" t="s">
        <v>6682</v>
      </c>
      <c r="H808" s="744">
        <v>2023</v>
      </c>
      <c r="I808" s="743" t="s">
        <v>5729</v>
      </c>
      <c r="J808" s="743" t="s">
        <v>6444</v>
      </c>
      <c r="K808" s="743" t="s">
        <v>6445</v>
      </c>
      <c r="L808" s="743" t="s">
        <v>5723</v>
      </c>
      <c r="M808" s="743" t="s">
        <v>2422</v>
      </c>
      <c r="N808" s="661">
        <f t="shared" si="158"/>
        <v>208</v>
      </c>
      <c r="O808" s="603"/>
      <c r="P808" s="356" t="s">
        <v>84</v>
      </c>
      <c r="Q808" s="376" t="s">
        <v>85</v>
      </c>
      <c r="R808" s="596" t="s">
        <v>2422</v>
      </c>
      <c r="S808" s="596">
        <v>3</v>
      </c>
      <c r="T808" s="596">
        <v>2</v>
      </c>
      <c r="U808" s="596">
        <v>1</v>
      </c>
      <c r="V808" s="596">
        <v>0</v>
      </c>
      <c r="W808" s="603"/>
      <c r="X808" s="668" t="s">
        <v>6718</v>
      </c>
      <c r="Y808" s="727" t="s">
        <v>78</v>
      </c>
      <c r="Z808" s="596" t="s">
        <v>6732</v>
      </c>
      <c r="AA808" s="766"/>
      <c r="AB808" s="727" t="str">
        <f t="shared" si="149"/>
        <v>Unique</v>
      </c>
      <c r="AC808" s="603"/>
      <c r="AD808" s="603"/>
      <c r="AE808" s="603"/>
      <c r="AF808" s="603"/>
      <c r="AG808" s="603"/>
      <c r="AH808" s="603"/>
      <c r="AI808" s="603"/>
      <c r="AJ808" s="603"/>
      <c r="AK808" s="603"/>
      <c r="AL808" s="603"/>
      <c r="AM808" s="603"/>
      <c r="AN808" s="603"/>
      <c r="AO808" s="603"/>
      <c r="AP808" s="603"/>
      <c r="AQ808" s="603"/>
      <c r="AR808" s="603"/>
      <c r="AS808" s="603"/>
      <c r="AT808" s="603"/>
      <c r="AU808" s="603"/>
      <c r="AV808" s="603"/>
      <c r="AW808" s="603"/>
      <c r="AX808" s="603"/>
      <c r="AY808" s="603"/>
      <c r="AZ808" s="603"/>
      <c r="BA808" s="603"/>
      <c r="BB808" s="603"/>
      <c r="BC808" s="603"/>
      <c r="BD808" s="603"/>
      <c r="BE808" s="603"/>
      <c r="BF808" s="603"/>
      <c r="BG808" s="603"/>
      <c r="BH808" s="603"/>
      <c r="BI808" s="603"/>
      <c r="BJ808" s="603"/>
      <c r="BK808" s="603"/>
      <c r="BL808" s="603"/>
      <c r="BM808" s="603"/>
      <c r="BN808" s="603"/>
      <c r="BO808" s="603"/>
      <c r="BP808" s="603"/>
      <c r="BQ808" s="603"/>
      <c r="BR808" s="603"/>
      <c r="BS808" s="603"/>
      <c r="BT808" s="603"/>
      <c r="BU808" s="603"/>
      <c r="BV808" s="603"/>
      <c r="BW808" s="603"/>
      <c r="BX808" s="603"/>
      <c r="BY808" s="603"/>
      <c r="BZ808" s="603"/>
      <c r="CA808" s="603"/>
      <c r="CB808" s="603"/>
      <c r="CC808" s="603"/>
      <c r="CD808" s="603"/>
      <c r="CE808" s="603"/>
      <c r="CF808" s="603"/>
      <c r="CG808" s="603"/>
      <c r="CH808" s="603"/>
      <c r="CI808" s="603"/>
      <c r="CJ808" s="603"/>
      <c r="CK808" s="603"/>
    </row>
    <row r="809" spans="1:89" ht="14.25">
      <c r="A809" s="656" t="str">
        <f t="shared" si="148"/>
        <v>39_1_250923_L_p_sp.</v>
      </c>
      <c r="B809" s="743" t="s">
        <v>6441</v>
      </c>
      <c r="C809" s="743" t="s">
        <v>6442</v>
      </c>
      <c r="D809" s="744">
        <v>39</v>
      </c>
      <c r="E809" s="744">
        <v>1</v>
      </c>
      <c r="F809" s="744" t="s">
        <v>6681</v>
      </c>
      <c r="G809" s="744" t="s">
        <v>6682</v>
      </c>
      <c r="H809" s="744">
        <v>2023</v>
      </c>
      <c r="I809" s="743" t="s">
        <v>5729</v>
      </c>
      <c r="J809" s="743" t="s">
        <v>6444</v>
      </c>
      <c r="K809" s="743" t="s">
        <v>6445</v>
      </c>
      <c r="L809" s="743" t="s">
        <v>5723</v>
      </c>
      <c r="M809" s="743" t="s">
        <v>2422</v>
      </c>
      <c r="N809" s="661">
        <f t="shared" si="158"/>
        <v>208</v>
      </c>
      <c r="O809" s="603"/>
      <c r="P809" s="356" t="s">
        <v>1163</v>
      </c>
      <c r="Q809" s="376" t="s">
        <v>1164</v>
      </c>
      <c r="R809" s="596" t="s">
        <v>2422</v>
      </c>
      <c r="S809" s="596">
        <v>66</v>
      </c>
      <c r="T809" s="596">
        <v>0</v>
      </c>
      <c r="U809" s="596">
        <v>66</v>
      </c>
      <c r="V809" s="596">
        <v>0</v>
      </c>
      <c r="W809" s="603"/>
      <c r="X809" s="668" t="s">
        <v>6718</v>
      </c>
      <c r="Y809" s="727" t="s">
        <v>78</v>
      </c>
      <c r="Z809" s="596" t="s">
        <v>6733</v>
      </c>
      <c r="AA809" s="766"/>
      <c r="AB809" s="727" t="str">
        <f t="shared" si="149"/>
        <v>Unique</v>
      </c>
      <c r="AC809" s="603"/>
      <c r="AD809" s="603"/>
      <c r="AE809" s="603"/>
      <c r="AF809" s="603"/>
      <c r="AG809" s="603"/>
      <c r="AH809" s="603"/>
      <c r="AI809" s="603"/>
      <c r="AJ809" s="603"/>
      <c r="AK809" s="603"/>
      <c r="AL809" s="603"/>
      <c r="AM809" s="603"/>
      <c r="AN809" s="603"/>
      <c r="AO809" s="603"/>
      <c r="AP809" s="603"/>
      <c r="AQ809" s="603"/>
      <c r="AR809" s="603"/>
      <c r="AS809" s="603"/>
      <c r="AT809" s="603"/>
      <c r="AU809" s="603"/>
      <c r="AV809" s="603"/>
      <c r="AW809" s="603"/>
      <c r="AX809" s="603"/>
      <c r="AY809" s="603"/>
      <c r="AZ809" s="603"/>
      <c r="BA809" s="603"/>
      <c r="BB809" s="603"/>
      <c r="BC809" s="603"/>
      <c r="BD809" s="603"/>
      <c r="BE809" s="603"/>
      <c r="BF809" s="603"/>
      <c r="BG809" s="603"/>
      <c r="BH809" s="603"/>
      <c r="BI809" s="603"/>
      <c r="BJ809" s="603"/>
      <c r="BK809" s="603"/>
      <c r="BL809" s="603"/>
      <c r="BM809" s="603"/>
      <c r="BN809" s="603"/>
      <c r="BO809" s="603"/>
      <c r="BP809" s="603"/>
      <c r="BQ809" s="603"/>
      <c r="BR809" s="603"/>
      <c r="BS809" s="603"/>
      <c r="BT809" s="603"/>
      <c r="BU809" s="603"/>
      <c r="BV809" s="603"/>
      <c r="BW809" s="603"/>
      <c r="BX809" s="603"/>
      <c r="BY809" s="603"/>
      <c r="BZ809" s="603"/>
      <c r="CA809" s="603"/>
      <c r="CB809" s="603"/>
      <c r="CC809" s="603"/>
      <c r="CD809" s="603"/>
      <c r="CE809" s="603"/>
      <c r="CF809" s="603"/>
      <c r="CG809" s="603"/>
      <c r="CH809" s="603"/>
      <c r="CI809" s="603"/>
      <c r="CJ809" s="603"/>
      <c r="CK809" s="603"/>
    </row>
    <row r="810" spans="1:89" ht="14.25">
      <c r="A810" s="656" t="str">
        <f t="shared" si="148"/>
        <v>39_1_250923_L_p_sp.sc</v>
      </c>
      <c r="B810" s="743" t="s">
        <v>6441</v>
      </c>
      <c r="C810" s="743" t="s">
        <v>6442</v>
      </c>
      <c r="D810" s="744">
        <v>39</v>
      </c>
      <c r="E810" s="744">
        <v>1</v>
      </c>
      <c r="F810" s="744" t="s">
        <v>6681</v>
      </c>
      <c r="G810" s="744" t="s">
        <v>6682</v>
      </c>
      <c r="H810" s="744">
        <v>2023</v>
      </c>
      <c r="I810" s="743" t="s">
        <v>5729</v>
      </c>
      <c r="J810" s="743" t="s">
        <v>6444</v>
      </c>
      <c r="K810" s="743" t="s">
        <v>6445</v>
      </c>
      <c r="L810" s="743" t="s">
        <v>5723</v>
      </c>
      <c r="M810" s="743" t="s">
        <v>2422</v>
      </c>
      <c r="N810" s="661">
        <f t="shared" si="158"/>
        <v>208</v>
      </c>
      <c r="O810" s="603"/>
      <c r="P810" s="667" t="s">
        <v>509</v>
      </c>
      <c r="Q810" s="596" t="s">
        <v>510</v>
      </c>
      <c r="R810" s="596" t="s">
        <v>2422</v>
      </c>
      <c r="S810" s="596">
        <v>60</v>
      </c>
      <c r="T810" s="596">
        <v>60</v>
      </c>
      <c r="U810" s="596">
        <v>0</v>
      </c>
      <c r="V810" s="596">
        <v>0</v>
      </c>
      <c r="W810" s="603"/>
      <c r="X810" s="668" t="s">
        <v>6718</v>
      </c>
      <c r="Y810" s="727" t="s">
        <v>78</v>
      </c>
      <c r="Z810" s="596" t="s">
        <v>6734</v>
      </c>
      <c r="AA810" s="766"/>
      <c r="AB810" s="727" t="str">
        <f t="shared" si="149"/>
        <v>Unique</v>
      </c>
      <c r="AC810" s="603"/>
      <c r="AD810" s="603"/>
      <c r="AE810" s="603"/>
      <c r="AF810" s="603"/>
      <c r="AG810" s="603"/>
      <c r="AH810" s="603"/>
      <c r="AI810" s="603"/>
      <c r="AJ810" s="603"/>
      <c r="AK810" s="603"/>
      <c r="AL810" s="603"/>
      <c r="AM810" s="603"/>
      <c r="AN810" s="603"/>
      <c r="AO810" s="603"/>
      <c r="AP810" s="603"/>
      <c r="AQ810" s="603"/>
      <c r="AR810" s="603"/>
      <c r="AS810" s="603"/>
      <c r="AT810" s="603"/>
      <c r="AU810" s="603"/>
      <c r="AV810" s="603"/>
      <c r="AW810" s="603"/>
      <c r="AX810" s="603"/>
      <c r="AY810" s="603"/>
      <c r="AZ810" s="603"/>
      <c r="BA810" s="603"/>
      <c r="BB810" s="603"/>
      <c r="BC810" s="603"/>
      <c r="BD810" s="603"/>
      <c r="BE810" s="603"/>
      <c r="BF810" s="603"/>
      <c r="BG810" s="603"/>
      <c r="BH810" s="603"/>
      <c r="BI810" s="603"/>
      <c r="BJ810" s="603"/>
      <c r="BK810" s="603"/>
      <c r="BL810" s="603"/>
      <c r="BM810" s="603"/>
      <c r="BN810" s="603"/>
      <c r="BO810" s="603"/>
      <c r="BP810" s="603"/>
      <c r="BQ810" s="603"/>
      <c r="BR810" s="603"/>
      <c r="BS810" s="603"/>
      <c r="BT810" s="603"/>
      <c r="BU810" s="603"/>
      <c r="BV810" s="603"/>
      <c r="BW810" s="603"/>
      <c r="BX810" s="603"/>
      <c r="BY810" s="603"/>
      <c r="BZ810" s="603"/>
      <c r="CA810" s="603"/>
      <c r="CB810" s="603"/>
      <c r="CC810" s="603"/>
      <c r="CD810" s="603"/>
      <c r="CE810" s="603"/>
      <c r="CF810" s="603"/>
      <c r="CG810" s="603"/>
      <c r="CH810" s="603"/>
      <c r="CI810" s="603"/>
      <c r="CJ810" s="603"/>
      <c r="CK810" s="603"/>
    </row>
    <row r="811" spans="1:89" ht="14.25">
      <c r="A811" s="656" t="str">
        <f t="shared" si="148"/>
        <v>5_1_250923_HAC_p_ep.ba</v>
      </c>
      <c r="B811" s="751" t="s">
        <v>6550</v>
      </c>
      <c r="C811" s="751" t="s">
        <v>6551</v>
      </c>
      <c r="D811" s="752">
        <v>5</v>
      </c>
      <c r="E811" s="752">
        <v>1</v>
      </c>
      <c r="F811" s="752" t="s">
        <v>6681</v>
      </c>
      <c r="G811" s="752" t="s">
        <v>6682</v>
      </c>
      <c r="H811" s="752">
        <v>2023</v>
      </c>
      <c r="I811" s="751" t="s">
        <v>5729</v>
      </c>
      <c r="J811" s="751" t="s">
        <v>6552</v>
      </c>
      <c r="K811" s="751" t="s">
        <v>6553</v>
      </c>
      <c r="L811" s="751" t="s">
        <v>5723</v>
      </c>
      <c r="M811" s="751" t="s">
        <v>2422</v>
      </c>
      <c r="N811" s="661">
        <f t="shared" ref="N811:N815" si="159">20+20+20+8</f>
        <v>68</v>
      </c>
      <c r="O811" s="603"/>
      <c r="P811" s="356" t="s">
        <v>84</v>
      </c>
      <c r="Q811" s="376" t="s">
        <v>85</v>
      </c>
      <c r="R811" s="596" t="s">
        <v>2422</v>
      </c>
      <c r="S811" s="596">
        <v>10</v>
      </c>
      <c r="T811" s="596">
        <v>7</v>
      </c>
      <c r="U811" s="596">
        <v>3</v>
      </c>
      <c r="V811" s="596">
        <v>0</v>
      </c>
      <c r="W811" s="603"/>
      <c r="X811" s="668" t="s">
        <v>6718</v>
      </c>
      <c r="Y811" s="727" t="s">
        <v>78</v>
      </c>
      <c r="Z811" s="596" t="s">
        <v>6735</v>
      </c>
      <c r="AA811" s="766"/>
      <c r="AB811" s="727" t="str">
        <f t="shared" si="149"/>
        <v>Unique</v>
      </c>
      <c r="AC811" s="603"/>
      <c r="AD811" s="603"/>
      <c r="AE811" s="603"/>
      <c r="AF811" s="603"/>
      <c r="AG811" s="603"/>
      <c r="AH811" s="603"/>
      <c r="AI811" s="603"/>
      <c r="AJ811" s="603"/>
      <c r="AK811" s="603"/>
      <c r="AL811" s="603"/>
      <c r="AM811" s="603"/>
      <c r="AN811" s="603"/>
      <c r="AO811" s="603"/>
      <c r="AP811" s="603"/>
      <c r="AQ811" s="603"/>
      <c r="AR811" s="603"/>
      <c r="AS811" s="603"/>
      <c r="AT811" s="603"/>
      <c r="AU811" s="603"/>
      <c r="AV811" s="603"/>
      <c r="AW811" s="603"/>
      <c r="AX811" s="603"/>
      <c r="AY811" s="603"/>
      <c r="AZ811" s="603"/>
      <c r="BA811" s="603"/>
      <c r="BB811" s="603"/>
      <c r="BC811" s="603"/>
      <c r="BD811" s="603"/>
      <c r="BE811" s="603"/>
      <c r="BF811" s="603"/>
      <c r="BG811" s="603"/>
      <c r="BH811" s="603"/>
      <c r="BI811" s="603"/>
      <c r="BJ811" s="603"/>
      <c r="BK811" s="603"/>
      <c r="BL811" s="603"/>
      <c r="BM811" s="603"/>
      <c r="BN811" s="603"/>
      <c r="BO811" s="603"/>
      <c r="BP811" s="603"/>
      <c r="BQ811" s="603"/>
      <c r="BR811" s="603"/>
      <c r="BS811" s="603"/>
      <c r="BT811" s="603"/>
      <c r="BU811" s="603"/>
      <c r="BV811" s="603"/>
      <c r="BW811" s="603"/>
      <c r="BX811" s="603"/>
      <c r="BY811" s="603"/>
      <c r="BZ811" s="603"/>
      <c r="CA811" s="603"/>
      <c r="CB811" s="603"/>
      <c r="CC811" s="603"/>
      <c r="CD811" s="603"/>
      <c r="CE811" s="603"/>
      <c r="CF811" s="603"/>
      <c r="CG811" s="603"/>
      <c r="CH811" s="603"/>
      <c r="CI811" s="603"/>
      <c r="CJ811" s="603"/>
      <c r="CK811" s="603"/>
    </row>
    <row r="812" spans="1:89" ht="14.25">
      <c r="A812" s="656" t="str">
        <f t="shared" si="148"/>
        <v>5_1_250923_HAC_p_sy.pi</v>
      </c>
      <c r="B812" s="751" t="s">
        <v>6550</v>
      </c>
      <c r="C812" s="751" t="s">
        <v>6551</v>
      </c>
      <c r="D812" s="752">
        <v>5</v>
      </c>
      <c r="E812" s="752">
        <v>1</v>
      </c>
      <c r="F812" s="752" t="s">
        <v>6681</v>
      </c>
      <c r="G812" s="752" t="s">
        <v>6682</v>
      </c>
      <c r="H812" s="752">
        <v>2023</v>
      </c>
      <c r="I812" s="751" t="s">
        <v>5729</v>
      </c>
      <c r="J812" s="751" t="s">
        <v>6552</v>
      </c>
      <c r="K812" s="751" t="s">
        <v>6553</v>
      </c>
      <c r="L812" s="751" t="s">
        <v>5723</v>
      </c>
      <c r="M812" s="751" t="s">
        <v>2422</v>
      </c>
      <c r="N812" s="661">
        <f t="shared" si="159"/>
        <v>68</v>
      </c>
      <c r="O812" s="603"/>
      <c r="P812" s="667" t="s">
        <v>176</v>
      </c>
      <c r="Q812" s="596" t="s">
        <v>177</v>
      </c>
      <c r="R812" s="596" t="s">
        <v>2422</v>
      </c>
      <c r="S812" s="596">
        <v>5</v>
      </c>
      <c r="T812" s="596">
        <v>2</v>
      </c>
      <c r="U812" s="596">
        <v>3</v>
      </c>
      <c r="V812" s="596">
        <v>0</v>
      </c>
      <c r="W812" s="603"/>
      <c r="X812" s="668" t="s">
        <v>6718</v>
      </c>
      <c r="Y812" s="727" t="s">
        <v>78</v>
      </c>
      <c r="Z812" s="596" t="s">
        <v>6736</v>
      </c>
      <c r="AA812" s="766"/>
      <c r="AB812" s="727" t="str">
        <f t="shared" si="149"/>
        <v>Unique</v>
      </c>
      <c r="AC812" s="603"/>
      <c r="AD812" s="603"/>
      <c r="AE812" s="603"/>
      <c r="AF812" s="603"/>
      <c r="AG812" s="603"/>
      <c r="AH812" s="603"/>
      <c r="AI812" s="603"/>
      <c r="AJ812" s="603"/>
      <c r="AK812" s="603"/>
      <c r="AL812" s="603"/>
      <c r="AM812" s="603"/>
      <c r="AN812" s="603"/>
      <c r="AO812" s="603"/>
      <c r="AP812" s="603"/>
      <c r="AQ812" s="603"/>
      <c r="AR812" s="603"/>
      <c r="AS812" s="603"/>
      <c r="AT812" s="603"/>
      <c r="AU812" s="603"/>
      <c r="AV812" s="603"/>
      <c r="AW812" s="603"/>
      <c r="AX812" s="603"/>
      <c r="AY812" s="603"/>
      <c r="AZ812" s="603"/>
      <c r="BA812" s="603"/>
      <c r="BB812" s="603"/>
      <c r="BC812" s="603"/>
      <c r="BD812" s="603"/>
      <c r="BE812" s="603"/>
      <c r="BF812" s="603"/>
      <c r="BG812" s="603"/>
      <c r="BH812" s="603"/>
      <c r="BI812" s="603"/>
      <c r="BJ812" s="603"/>
      <c r="BK812" s="603"/>
      <c r="BL812" s="603"/>
      <c r="BM812" s="603"/>
      <c r="BN812" s="603"/>
      <c r="BO812" s="603"/>
      <c r="BP812" s="603"/>
      <c r="BQ812" s="603"/>
      <c r="BR812" s="603"/>
      <c r="BS812" s="603"/>
      <c r="BT812" s="603"/>
      <c r="BU812" s="603"/>
      <c r="BV812" s="603"/>
      <c r="BW812" s="603"/>
      <c r="BX812" s="603"/>
      <c r="BY812" s="603"/>
      <c r="BZ812" s="603"/>
      <c r="CA812" s="603"/>
      <c r="CB812" s="603"/>
      <c r="CC812" s="603"/>
      <c r="CD812" s="603"/>
      <c r="CE812" s="603"/>
      <c r="CF812" s="603"/>
      <c r="CG812" s="603"/>
      <c r="CH812" s="603"/>
      <c r="CI812" s="603"/>
      <c r="CJ812" s="603"/>
      <c r="CK812" s="603"/>
    </row>
    <row r="813" spans="1:89" ht="14.25">
      <c r="A813" s="656" t="str">
        <f t="shared" si="148"/>
        <v>5_1_250923_HAC_p_xy.se</v>
      </c>
      <c r="B813" s="751" t="s">
        <v>6550</v>
      </c>
      <c r="C813" s="751" t="s">
        <v>6551</v>
      </c>
      <c r="D813" s="752">
        <v>5</v>
      </c>
      <c r="E813" s="752">
        <v>1</v>
      </c>
      <c r="F813" s="752" t="s">
        <v>6681</v>
      </c>
      <c r="G813" s="752" t="s">
        <v>6682</v>
      </c>
      <c r="H813" s="752">
        <v>2023</v>
      </c>
      <c r="I813" s="751" t="s">
        <v>5729</v>
      </c>
      <c r="J813" s="751" t="s">
        <v>6552</v>
      </c>
      <c r="K813" s="751" t="s">
        <v>6553</v>
      </c>
      <c r="L813" s="751" t="s">
        <v>5723</v>
      </c>
      <c r="M813" s="751" t="s">
        <v>2422</v>
      </c>
      <c r="N813" s="661">
        <f t="shared" si="159"/>
        <v>68</v>
      </c>
      <c r="O813" s="603"/>
      <c r="P813" s="662" t="s">
        <v>529</v>
      </c>
      <c r="Q813" s="376" t="s">
        <v>530</v>
      </c>
      <c r="R813" s="596" t="s">
        <v>2422</v>
      </c>
      <c r="S813" s="596">
        <v>2</v>
      </c>
      <c r="T813" s="596">
        <v>0</v>
      </c>
      <c r="U813" s="596">
        <v>2</v>
      </c>
      <c r="V813" s="596">
        <v>0</v>
      </c>
      <c r="W813" s="603"/>
      <c r="X813" s="668" t="s">
        <v>6718</v>
      </c>
      <c r="Y813" s="727" t="s">
        <v>78</v>
      </c>
      <c r="Z813" s="596" t="s">
        <v>6737</v>
      </c>
      <c r="AA813" s="766"/>
      <c r="AB813" s="727" t="str">
        <f t="shared" si="149"/>
        <v>Unique</v>
      </c>
      <c r="AC813" s="603"/>
      <c r="AD813" s="603"/>
      <c r="AE813" s="603"/>
      <c r="AF813" s="603"/>
      <c r="AG813" s="603"/>
      <c r="AH813" s="603"/>
      <c r="AI813" s="603"/>
      <c r="AJ813" s="603"/>
      <c r="AK813" s="603"/>
      <c r="AL813" s="603"/>
      <c r="AM813" s="603"/>
      <c r="AN813" s="603"/>
      <c r="AO813" s="603"/>
      <c r="AP813" s="603"/>
      <c r="AQ813" s="603"/>
      <c r="AR813" s="603"/>
      <c r="AS813" s="603"/>
      <c r="AT813" s="603"/>
      <c r="AU813" s="603"/>
      <c r="AV813" s="603"/>
      <c r="AW813" s="603"/>
      <c r="AX813" s="603"/>
      <c r="AY813" s="603"/>
      <c r="AZ813" s="603"/>
      <c r="BA813" s="603"/>
      <c r="BB813" s="603"/>
      <c r="BC813" s="603"/>
      <c r="BD813" s="603"/>
      <c r="BE813" s="603"/>
      <c r="BF813" s="603"/>
      <c r="BG813" s="603"/>
      <c r="BH813" s="603"/>
      <c r="BI813" s="603"/>
      <c r="BJ813" s="603"/>
      <c r="BK813" s="603"/>
      <c r="BL813" s="603"/>
      <c r="BM813" s="603"/>
      <c r="BN813" s="603"/>
      <c r="BO813" s="603"/>
      <c r="BP813" s="603"/>
      <c r="BQ813" s="603"/>
      <c r="BR813" s="603"/>
      <c r="BS813" s="603"/>
      <c r="BT813" s="603"/>
      <c r="BU813" s="603"/>
      <c r="BV813" s="603"/>
      <c r="BW813" s="603"/>
      <c r="BX813" s="603"/>
      <c r="BY813" s="603"/>
      <c r="BZ813" s="603"/>
      <c r="CA813" s="603"/>
      <c r="CB813" s="603"/>
      <c r="CC813" s="603"/>
      <c r="CD813" s="603"/>
      <c r="CE813" s="603"/>
      <c r="CF813" s="603"/>
      <c r="CG813" s="603"/>
      <c r="CH813" s="603"/>
      <c r="CI813" s="603"/>
      <c r="CJ813" s="603"/>
      <c r="CK813" s="603"/>
    </row>
    <row r="814" spans="1:89" ht="14.25">
      <c r="A814" s="656" t="str">
        <f t="shared" si="148"/>
        <v>5_1_250923_HAC_p_sp.</v>
      </c>
      <c r="B814" s="751" t="s">
        <v>6550</v>
      </c>
      <c r="C814" s="751" t="s">
        <v>6551</v>
      </c>
      <c r="D814" s="752">
        <v>5</v>
      </c>
      <c r="E814" s="752">
        <v>1</v>
      </c>
      <c r="F814" s="752" t="s">
        <v>6681</v>
      </c>
      <c r="G814" s="752" t="s">
        <v>6682</v>
      </c>
      <c r="H814" s="752">
        <v>2023</v>
      </c>
      <c r="I814" s="751" t="s">
        <v>5729</v>
      </c>
      <c r="J814" s="751" t="s">
        <v>6552</v>
      </c>
      <c r="K814" s="751" t="s">
        <v>6553</v>
      </c>
      <c r="L814" s="751" t="s">
        <v>5723</v>
      </c>
      <c r="M814" s="751" t="s">
        <v>2422</v>
      </c>
      <c r="N814" s="661">
        <f t="shared" si="159"/>
        <v>68</v>
      </c>
      <c r="O814" s="603"/>
      <c r="P814" s="356" t="s">
        <v>1163</v>
      </c>
      <c r="Q814" s="376" t="s">
        <v>1164</v>
      </c>
      <c r="R814" s="596" t="s">
        <v>2422</v>
      </c>
      <c r="S814" s="596">
        <v>3</v>
      </c>
      <c r="T814" s="596">
        <v>0</v>
      </c>
      <c r="U814" s="596">
        <v>3</v>
      </c>
      <c r="V814" s="596">
        <v>0</v>
      </c>
      <c r="W814" s="603"/>
      <c r="X814" s="668" t="s">
        <v>6718</v>
      </c>
      <c r="Y814" s="727" t="s">
        <v>78</v>
      </c>
      <c r="Z814" s="596" t="s">
        <v>6738</v>
      </c>
      <c r="AA814" s="766"/>
      <c r="AB814" s="727" t="str">
        <f t="shared" si="149"/>
        <v>Unique</v>
      </c>
      <c r="AC814" s="603"/>
      <c r="AD814" s="603"/>
      <c r="AE814" s="603"/>
      <c r="AF814" s="603"/>
      <c r="AG814" s="603"/>
      <c r="AH814" s="603"/>
      <c r="AI814" s="603"/>
      <c r="AJ814" s="603"/>
      <c r="AK814" s="603"/>
      <c r="AL814" s="603"/>
      <c r="AM814" s="603"/>
      <c r="AN814" s="603"/>
      <c r="AO814" s="603"/>
      <c r="AP814" s="603"/>
      <c r="AQ814" s="603"/>
      <c r="AR814" s="603"/>
      <c r="AS814" s="603"/>
      <c r="AT814" s="603"/>
      <c r="AU814" s="603"/>
      <c r="AV814" s="603"/>
      <c r="AW814" s="603"/>
      <c r="AX814" s="603"/>
      <c r="AY814" s="603"/>
      <c r="AZ814" s="603"/>
      <c r="BA814" s="603"/>
      <c r="BB814" s="603"/>
      <c r="BC814" s="603"/>
      <c r="BD814" s="603"/>
      <c r="BE814" s="603"/>
      <c r="BF814" s="603"/>
      <c r="BG814" s="603"/>
      <c r="BH814" s="603"/>
      <c r="BI814" s="603"/>
      <c r="BJ814" s="603"/>
      <c r="BK814" s="603"/>
      <c r="BL814" s="603"/>
      <c r="BM814" s="603"/>
      <c r="BN814" s="603"/>
      <c r="BO814" s="603"/>
      <c r="BP814" s="603"/>
      <c r="BQ814" s="603"/>
      <c r="BR814" s="603"/>
      <c r="BS814" s="603"/>
      <c r="BT814" s="603"/>
      <c r="BU814" s="603"/>
      <c r="BV814" s="603"/>
      <c r="BW814" s="603"/>
      <c r="BX814" s="603"/>
      <c r="BY814" s="603"/>
      <c r="BZ814" s="603"/>
      <c r="CA814" s="603"/>
      <c r="CB814" s="603"/>
      <c r="CC814" s="603"/>
      <c r="CD814" s="603"/>
      <c r="CE814" s="603"/>
      <c r="CF814" s="603"/>
      <c r="CG814" s="603"/>
      <c r="CH814" s="603"/>
      <c r="CI814" s="603"/>
      <c r="CJ814" s="603"/>
      <c r="CK814" s="603"/>
    </row>
    <row r="815" spans="1:89" ht="14.25">
      <c r="A815" s="656" t="str">
        <f t="shared" si="148"/>
        <v>5_1_250923_HAC_p_sp.sc</v>
      </c>
      <c r="B815" s="751" t="s">
        <v>6550</v>
      </c>
      <c r="C815" s="751" t="s">
        <v>6551</v>
      </c>
      <c r="D815" s="752">
        <v>5</v>
      </c>
      <c r="E815" s="752">
        <v>1</v>
      </c>
      <c r="F815" s="752" t="s">
        <v>6681</v>
      </c>
      <c r="G815" s="752" t="s">
        <v>6682</v>
      </c>
      <c r="H815" s="752">
        <v>2023</v>
      </c>
      <c r="I815" s="751" t="s">
        <v>5729</v>
      </c>
      <c r="J815" s="751" t="s">
        <v>6552</v>
      </c>
      <c r="K815" s="751" t="s">
        <v>6553</v>
      </c>
      <c r="L815" s="751" t="s">
        <v>5723</v>
      </c>
      <c r="M815" s="751" t="s">
        <v>2422</v>
      </c>
      <c r="N815" s="661">
        <f t="shared" si="159"/>
        <v>68</v>
      </c>
      <c r="O815" s="603"/>
      <c r="P815" s="667" t="s">
        <v>509</v>
      </c>
      <c r="Q815" s="596" t="s">
        <v>510</v>
      </c>
      <c r="R815" s="596" t="s">
        <v>2422</v>
      </c>
      <c r="S815" s="596">
        <v>1</v>
      </c>
      <c r="T815" s="596">
        <v>1</v>
      </c>
      <c r="U815" s="596">
        <v>0</v>
      </c>
      <c r="V815" s="596">
        <v>0</v>
      </c>
      <c r="W815" s="603"/>
      <c r="X815" s="668" t="s">
        <v>6718</v>
      </c>
      <c r="Y815" s="727" t="s">
        <v>78</v>
      </c>
      <c r="Z815" s="596" t="s">
        <v>6739</v>
      </c>
      <c r="AA815" s="766"/>
      <c r="AB815" s="727" t="str">
        <f t="shared" si="149"/>
        <v>Unique</v>
      </c>
      <c r="AC815" s="603"/>
      <c r="AD815" s="603"/>
      <c r="AE815" s="603"/>
      <c r="AF815" s="603"/>
      <c r="AG815" s="603"/>
      <c r="AH815" s="603"/>
      <c r="AI815" s="603"/>
      <c r="AJ815" s="603"/>
      <c r="AK815" s="603"/>
      <c r="AL815" s="603"/>
      <c r="AM815" s="603"/>
      <c r="AN815" s="603"/>
      <c r="AO815" s="603"/>
      <c r="AP815" s="603"/>
      <c r="AQ815" s="603"/>
      <c r="AR815" s="603"/>
      <c r="AS815" s="603"/>
      <c r="AT815" s="603"/>
      <c r="AU815" s="603"/>
      <c r="AV815" s="603"/>
      <c r="AW815" s="603"/>
      <c r="AX815" s="603"/>
      <c r="AY815" s="603"/>
      <c r="AZ815" s="603"/>
      <c r="BA815" s="603"/>
      <c r="BB815" s="603"/>
      <c r="BC815" s="603"/>
      <c r="BD815" s="603"/>
      <c r="BE815" s="603"/>
      <c r="BF815" s="603"/>
      <c r="BG815" s="603"/>
      <c r="BH815" s="603"/>
      <c r="BI815" s="603"/>
      <c r="BJ815" s="603"/>
      <c r="BK815" s="603"/>
      <c r="BL815" s="603"/>
      <c r="BM815" s="603"/>
      <c r="BN815" s="603"/>
      <c r="BO815" s="603"/>
      <c r="BP815" s="603"/>
      <c r="BQ815" s="603"/>
      <c r="BR815" s="603"/>
      <c r="BS815" s="603"/>
      <c r="BT815" s="603"/>
      <c r="BU815" s="603"/>
      <c r="BV815" s="603"/>
      <c r="BW815" s="603"/>
      <c r="BX815" s="603"/>
      <c r="BY815" s="603"/>
      <c r="BZ815" s="603"/>
      <c r="CA815" s="603"/>
      <c r="CB815" s="603"/>
      <c r="CC815" s="603"/>
      <c r="CD815" s="603"/>
      <c r="CE815" s="603"/>
      <c r="CF815" s="603"/>
      <c r="CG815" s="603"/>
      <c r="CH815" s="603"/>
      <c r="CI815" s="603"/>
      <c r="CJ815" s="603"/>
      <c r="CK815" s="603"/>
    </row>
    <row r="816" spans="1:89" ht="14.25">
      <c r="A816" s="656" t="str">
        <f t="shared" si="148"/>
        <v>12_1_250923_HE_p_ep.ba</v>
      </c>
      <c r="B816" s="660" t="s">
        <v>6651</v>
      </c>
      <c r="C816" s="660" t="s">
        <v>6652</v>
      </c>
      <c r="D816" s="661">
        <v>12</v>
      </c>
      <c r="E816" s="661">
        <v>1</v>
      </c>
      <c r="F816" s="661" t="s">
        <v>6681</v>
      </c>
      <c r="G816" s="661" t="s">
        <v>6682</v>
      </c>
      <c r="H816" s="661">
        <v>2023</v>
      </c>
      <c r="I816" s="660" t="s">
        <v>5729</v>
      </c>
      <c r="J816" s="660" t="s">
        <v>6653</v>
      </c>
      <c r="K816" s="660" t="s">
        <v>6654</v>
      </c>
      <c r="L816" s="660" t="s">
        <v>5723</v>
      </c>
      <c r="M816" s="660" t="s">
        <v>2422</v>
      </c>
      <c r="N816" s="661">
        <f t="shared" ref="N816:N819" si="160">30+20+20+20+20+20+20+4</f>
        <v>154</v>
      </c>
      <c r="O816" s="603"/>
      <c r="P816" s="356" t="s">
        <v>84</v>
      </c>
      <c r="Q816" s="376" t="s">
        <v>85</v>
      </c>
      <c r="R816" s="596" t="s">
        <v>2422</v>
      </c>
      <c r="S816" s="596">
        <v>3</v>
      </c>
      <c r="T816" s="596">
        <v>2</v>
      </c>
      <c r="U816" s="596">
        <v>1</v>
      </c>
      <c r="V816" s="596">
        <v>0</v>
      </c>
      <c r="W816" s="603"/>
      <c r="X816" s="668" t="s">
        <v>6718</v>
      </c>
      <c r="Y816" s="727" t="s">
        <v>78</v>
      </c>
      <c r="Z816" s="596" t="s">
        <v>6740</v>
      </c>
      <c r="AA816" s="766"/>
      <c r="AB816" s="727" t="str">
        <f t="shared" si="149"/>
        <v>Unique</v>
      </c>
      <c r="AC816" s="603"/>
      <c r="AD816" s="603"/>
      <c r="AE816" s="603"/>
      <c r="AF816" s="603"/>
      <c r="AG816" s="603"/>
      <c r="AH816" s="603"/>
      <c r="AI816" s="603"/>
      <c r="AJ816" s="603"/>
      <c r="AK816" s="603"/>
      <c r="AL816" s="603"/>
      <c r="AM816" s="603"/>
      <c r="AN816" s="603"/>
      <c r="AO816" s="603"/>
      <c r="AP816" s="603"/>
      <c r="AQ816" s="603"/>
      <c r="AR816" s="603"/>
      <c r="AS816" s="603"/>
      <c r="AT816" s="603"/>
      <c r="AU816" s="603"/>
      <c r="AV816" s="603"/>
      <c r="AW816" s="603"/>
      <c r="AX816" s="603"/>
      <c r="AY816" s="603"/>
      <c r="AZ816" s="603"/>
      <c r="BA816" s="603"/>
      <c r="BB816" s="603"/>
      <c r="BC816" s="603"/>
      <c r="BD816" s="603"/>
      <c r="BE816" s="603"/>
      <c r="BF816" s="603"/>
      <c r="BG816" s="603"/>
      <c r="BH816" s="603"/>
      <c r="BI816" s="603"/>
      <c r="BJ816" s="603"/>
      <c r="BK816" s="603"/>
      <c r="BL816" s="603"/>
      <c r="BM816" s="603"/>
      <c r="BN816" s="603"/>
      <c r="BO816" s="603"/>
      <c r="BP816" s="603"/>
      <c r="BQ816" s="603"/>
      <c r="BR816" s="603"/>
      <c r="BS816" s="603"/>
      <c r="BT816" s="603"/>
      <c r="BU816" s="603"/>
      <c r="BV816" s="603"/>
      <c r="BW816" s="603"/>
      <c r="BX816" s="603"/>
      <c r="BY816" s="603"/>
      <c r="BZ816" s="603"/>
      <c r="CA816" s="603"/>
      <c r="CB816" s="603"/>
      <c r="CC816" s="603"/>
      <c r="CD816" s="603"/>
      <c r="CE816" s="603"/>
      <c r="CF816" s="603"/>
      <c r="CG816" s="603"/>
      <c r="CH816" s="603"/>
      <c r="CI816" s="603"/>
      <c r="CJ816" s="603"/>
      <c r="CK816" s="603"/>
    </row>
    <row r="817" spans="1:89" ht="14.25">
      <c r="A817" s="656" t="str">
        <f t="shared" si="148"/>
        <v>12_1_250923_HE_p_xy.se</v>
      </c>
      <c r="B817" s="660" t="s">
        <v>6651</v>
      </c>
      <c r="C817" s="660" t="s">
        <v>6652</v>
      </c>
      <c r="D817" s="661">
        <v>12</v>
      </c>
      <c r="E817" s="661">
        <v>1</v>
      </c>
      <c r="F817" s="661" t="s">
        <v>6681</v>
      </c>
      <c r="G817" s="661" t="s">
        <v>6682</v>
      </c>
      <c r="H817" s="661">
        <v>2023</v>
      </c>
      <c r="I817" s="660" t="s">
        <v>5729</v>
      </c>
      <c r="J817" s="660" t="s">
        <v>6653</v>
      </c>
      <c r="K817" s="660" t="s">
        <v>6654</v>
      </c>
      <c r="L817" s="660" t="s">
        <v>5723</v>
      </c>
      <c r="M817" s="660" t="s">
        <v>2422</v>
      </c>
      <c r="N817" s="661">
        <f t="shared" si="160"/>
        <v>154</v>
      </c>
      <c r="O817" s="603"/>
      <c r="P817" s="662" t="s">
        <v>529</v>
      </c>
      <c r="Q817" s="376" t="s">
        <v>530</v>
      </c>
      <c r="R817" s="596" t="s">
        <v>2422</v>
      </c>
      <c r="S817" s="596">
        <v>1</v>
      </c>
      <c r="T817" s="596">
        <v>0</v>
      </c>
      <c r="U817" s="596">
        <v>1</v>
      </c>
      <c r="V817" s="596">
        <v>0</v>
      </c>
      <c r="W817" s="603"/>
      <c r="X817" s="668" t="s">
        <v>6718</v>
      </c>
      <c r="Y817" s="727" t="s">
        <v>78</v>
      </c>
      <c r="Z817" s="596" t="s">
        <v>6741</v>
      </c>
      <c r="AA817" s="766"/>
      <c r="AB817" s="727" t="str">
        <f t="shared" si="149"/>
        <v>Unique</v>
      </c>
      <c r="AC817" s="603"/>
      <c r="AD817" s="603"/>
      <c r="AE817" s="603"/>
      <c r="AF817" s="603"/>
      <c r="AG817" s="603"/>
      <c r="AH817" s="603"/>
      <c r="AI817" s="603"/>
      <c r="AJ817" s="603"/>
      <c r="AK817" s="603"/>
      <c r="AL817" s="603"/>
      <c r="AM817" s="603"/>
      <c r="AN817" s="603"/>
      <c r="AO817" s="603"/>
      <c r="AP817" s="603"/>
      <c r="AQ817" s="603"/>
      <c r="AR817" s="603"/>
      <c r="AS817" s="603"/>
      <c r="AT817" s="603"/>
      <c r="AU817" s="603"/>
      <c r="AV817" s="603"/>
      <c r="AW817" s="603"/>
      <c r="AX817" s="603"/>
      <c r="AY817" s="603"/>
      <c r="AZ817" s="603"/>
      <c r="BA817" s="603"/>
      <c r="BB817" s="603"/>
      <c r="BC817" s="603"/>
      <c r="BD817" s="603"/>
      <c r="BE817" s="603"/>
      <c r="BF817" s="603"/>
      <c r="BG817" s="603"/>
      <c r="BH817" s="603"/>
      <c r="BI817" s="603"/>
      <c r="BJ817" s="603"/>
      <c r="BK817" s="603"/>
      <c r="BL817" s="603"/>
      <c r="BM817" s="603"/>
      <c r="BN817" s="603"/>
      <c r="BO817" s="603"/>
      <c r="BP817" s="603"/>
      <c r="BQ817" s="603"/>
      <c r="BR817" s="603"/>
      <c r="BS817" s="603"/>
      <c r="BT817" s="603"/>
      <c r="BU817" s="603"/>
      <c r="BV817" s="603"/>
      <c r="BW817" s="603"/>
      <c r="BX817" s="603"/>
      <c r="BY817" s="603"/>
      <c r="BZ817" s="603"/>
      <c r="CA817" s="603"/>
      <c r="CB817" s="603"/>
      <c r="CC817" s="603"/>
      <c r="CD817" s="603"/>
      <c r="CE817" s="603"/>
      <c r="CF817" s="603"/>
      <c r="CG817" s="603"/>
      <c r="CH817" s="603"/>
      <c r="CI817" s="603"/>
      <c r="CJ817" s="603"/>
      <c r="CK817" s="603"/>
    </row>
    <row r="818" spans="1:89" ht="14.25">
      <c r="A818" s="656" t="str">
        <f t="shared" si="148"/>
        <v>12_1_250923_HE_p_sp.</v>
      </c>
      <c r="B818" s="660" t="s">
        <v>6651</v>
      </c>
      <c r="C818" s="660" t="s">
        <v>6652</v>
      </c>
      <c r="D818" s="661">
        <v>12</v>
      </c>
      <c r="E818" s="661">
        <v>1</v>
      </c>
      <c r="F818" s="661" t="s">
        <v>6681</v>
      </c>
      <c r="G818" s="661" t="s">
        <v>6682</v>
      </c>
      <c r="H818" s="661">
        <v>2023</v>
      </c>
      <c r="I818" s="660" t="s">
        <v>5729</v>
      </c>
      <c r="J818" s="660" t="s">
        <v>6653</v>
      </c>
      <c r="K818" s="660" t="s">
        <v>6654</v>
      </c>
      <c r="L818" s="660" t="s">
        <v>5723</v>
      </c>
      <c r="M818" s="660" t="s">
        <v>2422</v>
      </c>
      <c r="N818" s="661">
        <f t="shared" si="160"/>
        <v>154</v>
      </c>
      <c r="O818" s="603"/>
      <c r="P818" s="356" t="s">
        <v>1163</v>
      </c>
      <c r="Q818" s="376" t="s">
        <v>1164</v>
      </c>
      <c r="R818" s="596" t="s">
        <v>2422</v>
      </c>
      <c r="S818" s="596">
        <v>31</v>
      </c>
      <c r="T818" s="596">
        <v>0</v>
      </c>
      <c r="U818" s="596">
        <v>31</v>
      </c>
      <c r="V818" s="596">
        <v>0</v>
      </c>
      <c r="W818" s="603"/>
      <c r="X818" s="668" t="s">
        <v>6718</v>
      </c>
      <c r="Y818" s="727" t="s">
        <v>78</v>
      </c>
      <c r="Z818" s="596" t="s">
        <v>6742</v>
      </c>
      <c r="AA818" s="766"/>
      <c r="AB818" s="727" t="str">
        <f t="shared" si="149"/>
        <v>Unique</v>
      </c>
      <c r="AC818" s="603"/>
      <c r="AD818" s="603"/>
      <c r="AE818" s="603"/>
      <c r="AF818" s="603"/>
      <c r="AG818" s="603"/>
      <c r="AH818" s="603"/>
      <c r="AI818" s="603"/>
      <c r="AJ818" s="603"/>
      <c r="AK818" s="603"/>
      <c r="AL818" s="603"/>
      <c r="AM818" s="603"/>
      <c r="AN818" s="603"/>
      <c r="AO818" s="603"/>
      <c r="AP818" s="603"/>
      <c r="AQ818" s="603"/>
      <c r="AR818" s="603"/>
      <c r="AS818" s="603"/>
      <c r="AT818" s="603"/>
      <c r="AU818" s="603"/>
      <c r="AV818" s="603"/>
      <c r="AW818" s="603"/>
      <c r="AX818" s="603"/>
      <c r="AY818" s="603"/>
      <c r="AZ818" s="603"/>
      <c r="BA818" s="603"/>
      <c r="BB818" s="603"/>
      <c r="BC818" s="603"/>
      <c r="BD818" s="603"/>
      <c r="BE818" s="603"/>
      <c r="BF818" s="603"/>
      <c r="BG818" s="603"/>
      <c r="BH818" s="603"/>
      <c r="BI818" s="603"/>
      <c r="BJ818" s="603"/>
      <c r="BK818" s="603"/>
      <c r="BL818" s="603"/>
      <c r="BM818" s="603"/>
      <c r="BN818" s="603"/>
      <c r="BO818" s="603"/>
      <c r="BP818" s="603"/>
      <c r="BQ818" s="603"/>
      <c r="BR818" s="603"/>
      <c r="BS818" s="603"/>
      <c r="BT818" s="603"/>
      <c r="BU818" s="603"/>
      <c r="BV818" s="603"/>
      <c r="BW818" s="603"/>
      <c r="BX818" s="603"/>
      <c r="BY818" s="603"/>
      <c r="BZ818" s="603"/>
      <c r="CA818" s="603"/>
      <c r="CB818" s="603"/>
      <c r="CC818" s="603"/>
      <c r="CD818" s="603"/>
      <c r="CE818" s="603"/>
      <c r="CF818" s="603"/>
      <c r="CG818" s="603"/>
      <c r="CH818" s="603"/>
      <c r="CI818" s="603"/>
      <c r="CJ818" s="603"/>
      <c r="CK818" s="603"/>
    </row>
    <row r="819" spans="1:89" ht="14.25">
      <c r="A819" s="656" t="str">
        <f t="shared" si="148"/>
        <v>12_1_250923_HE_p_sp.sc</v>
      </c>
      <c r="B819" s="660" t="s">
        <v>6651</v>
      </c>
      <c r="C819" s="660" t="s">
        <v>6652</v>
      </c>
      <c r="D819" s="661">
        <v>12</v>
      </c>
      <c r="E819" s="661">
        <v>1</v>
      </c>
      <c r="F819" s="661" t="s">
        <v>6681</v>
      </c>
      <c r="G819" s="661" t="s">
        <v>6682</v>
      </c>
      <c r="H819" s="661">
        <v>2023</v>
      </c>
      <c r="I819" s="660" t="s">
        <v>5729</v>
      </c>
      <c r="J819" s="660" t="s">
        <v>6653</v>
      </c>
      <c r="K819" s="660" t="s">
        <v>6654</v>
      </c>
      <c r="L819" s="660" t="s">
        <v>5723</v>
      </c>
      <c r="M819" s="660" t="s">
        <v>2422</v>
      </c>
      <c r="N819" s="661">
        <f t="shared" si="160"/>
        <v>154</v>
      </c>
      <c r="O819" s="603"/>
      <c r="P819" s="667" t="s">
        <v>509</v>
      </c>
      <c r="Q819" s="596" t="s">
        <v>510</v>
      </c>
      <c r="R819" s="596" t="s">
        <v>2422</v>
      </c>
      <c r="S819" s="596">
        <v>26</v>
      </c>
      <c r="T819" s="596">
        <v>26</v>
      </c>
      <c r="U819" s="596">
        <v>0</v>
      </c>
      <c r="V819" s="596">
        <v>0</v>
      </c>
      <c r="W819" s="603"/>
      <c r="X819" s="668" t="s">
        <v>6718</v>
      </c>
      <c r="Y819" s="727" t="s">
        <v>78</v>
      </c>
      <c r="Z819" s="596" t="s">
        <v>6743</v>
      </c>
      <c r="AA819" s="766"/>
      <c r="AB819" s="727" t="str">
        <f t="shared" si="149"/>
        <v>Unique</v>
      </c>
      <c r="AC819" s="603"/>
      <c r="AD819" s="603"/>
      <c r="AE819" s="603"/>
      <c r="AF819" s="603"/>
      <c r="AG819" s="603"/>
      <c r="AH819" s="603"/>
      <c r="AI819" s="603"/>
      <c r="AJ819" s="603"/>
      <c r="AK819" s="603"/>
      <c r="AL819" s="603"/>
      <c r="AM819" s="603"/>
      <c r="AN819" s="603"/>
      <c r="AO819" s="603"/>
      <c r="AP819" s="603"/>
      <c r="AQ819" s="603"/>
      <c r="AR819" s="603"/>
      <c r="AS819" s="603"/>
      <c r="AT819" s="603"/>
      <c r="AU819" s="603"/>
      <c r="AV819" s="603"/>
      <c r="AW819" s="603"/>
      <c r="AX819" s="603"/>
      <c r="AY819" s="603"/>
      <c r="AZ819" s="603"/>
      <c r="BA819" s="603"/>
      <c r="BB819" s="603"/>
      <c r="BC819" s="603"/>
      <c r="BD819" s="603"/>
      <c r="BE819" s="603"/>
      <c r="BF819" s="603"/>
      <c r="BG819" s="603"/>
      <c r="BH819" s="603"/>
      <c r="BI819" s="603"/>
      <c r="BJ819" s="603"/>
      <c r="BK819" s="603"/>
      <c r="BL819" s="603"/>
      <c r="BM819" s="603"/>
      <c r="BN819" s="603"/>
      <c r="BO819" s="603"/>
      <c r="BP819" s="603"/>
      <c r="BQ819" s="603"/>
      <c r="BR819" s="603"/>
      <c r="BS819" s="603"/>
      <c r="BT819" s="603"/>
      <c r="BU819" s="603"/>
      <c r="BV819" s="603"/>
      <c r="BW819" s="603"/>
      <c r="BX819" s="603"/>
      <c r="BY819" s="603"/>
      <c r="BZ819" s="603"/>
      <c r="CA819" s="603"/>
      <c r="CB819" s="603"/>
      <c r="CC819" s="603"/>
      <c r="CD819" s="603"/>
      <c r="CE819" s="603"/>
      <c r="CF819" s="603"/>
      <c r="CG819" s="603"/>
      <c r="CH819" s="603"/>
      <c r="CI819" s="603"/>
      <c r="CJ819" s="603"/>
      <c r="CK819" s="603"/>
    </row>
    <row r="820" spans="1:89" ht="14.25">
      <c r="A820" s="656" t="str">
        <f t="shared" si="148"/>
        <v>1_1_250923_HAU_p_ep.ba</v>
      </c>
      <c r="B820" s="745" t="s">
        <v>6461</v>
      </c>
      <c r="C820" s="745" t="s">
        <v>6462</v>
      </c>
      <c r="D820" s="746">
        <v>1</v>
      </c>
      <c r="E820" s="746">
        <v>1</v>
      </c>
      <c r="F820" s="746" t="s">
        <v>6681</v>
      </c>
      <c r="G820" s="746" t="s">
        <v>6682</v>
      </c>
      <c r="H820" s="746">
        <v>2023</v>
      </c>
      <c r="I820" s="745" t="s">
        <v>5729</v>
      </c>
      <c r="J820" s="745" t="s">
        <v>6463</v>
      </c>
      <c r="K820" s="745" t="s">
        <v>6464</v>
      </c>
      <c r="L820" s="745" t="s">
        <v>5723</v>
      </c>
      <c r="M820" s="745" t="s">
        <v>2422</v>
      </c>
      <c r="N820" s="661">
        <f t="shared" ref="N820:N823" si="161">10+16+13</f>
        <v>39</v>
      </c>
      <c r="O820" s="603"/>
      <c r="P820" s="356" t="s">
        <v>84</v>
      </c>
      <c r="Q820" s="376" t="s">
        <v>85</v>
      </c>
      <c r="R820" s="596" t="s">
        <v>2422</v>
      </c>
      <c r="S820" s="596">
        <v>1</v>
      </c>
      <c r="T820" s="596">
        <v>0</v>
      </c>
      <c r="U820" s="596">
        <v>1</v>
      </c>
      <c r="V820" s="596">
        <v>0</v>
      </c>
      <c r="W820" s="603"/>
      <c r="X820" s="668" t="s">
        <v>6718</v>
      </c>
      <c r="Y820" s="727" t="s">
        <v>78</v>
      </c>
      <c r="Z820" s="596" t="s">
        <v>6744</v>
      </c>
      <c r="AA820" s="766"/>
      <c r="AB820" s="727" t="str">
        <f t="shared" si="149"/>
        <v>Unique</v>
      </c>
      <c r="AC820" s="603"/>
      <c r="AD820" s="603"/>
      <c r="AE820" s="603"/>
      <c r="AF820" s="603"/>
      <c r="AG820" s="603"/>
      <c r="AH820" s="603"/>
      <c r="AI820" s="603"/>
      <c r="AJ820" s="603"/>
      <c r="AK820" s="603"/>
      <c r="AL820" s="603"/>
      <c r="AM820" s="603"/>
      <c r="AN820" s="603"/>
      <c r="AO820" s="603"/>
      <c r="AP820" s="603"/>
      <c r="AQ820" s="603"/>
      <c r="AR820" s="603"/>
      <c r="AS820" s="603"/>
      <c r="AT820" s="603"/>
      <c r="AU820" s="603"/>
      <c r="AV820" s="603"/>
      <c r="AW820" s="603"/>
      <c r="AX820" s="603"/>
      <c r="AY820" s="603"/>
      <c r="AZ820" s="603"/>
      <c r="BA820" s="603"/>
      <c r="BB820" s="603"/>
      <c r="BC820" s="603"/>
      <c r="BD820" s="603"/>
      <c r="BE820" s="603"/>
      <c r="BF820" s="603"/>
      <c r="BG820" s="603"/>
      <c r="BH820" s="603"/>
      <c r="BI820" s="603"/>
      <c r="BJ820" s="603"/>
      <c r="BK820" s="603"/>
      <c r="BL820" s="603"/>
      <c r="BM820" s="603"/>
      <c r="BN820" s="603"/>
      <c r="BO820" s="603"/>
      <c r="BP820" s="603"/>
      <c r="BQ820" s="603"/>
      <c r="BR820" s="603"/>
      <c r="BS820" s="603"/>
      <c r="BT820" s="603"/>
      <c r="BU820" s="603"/>
      <c r="BV820" s="603"/>
      <c r="BW820" s="603"/>
      <c r="BX820" s="603"/>
      <c r="BY820" s="603"/>
      <c r="BZ820" s="603"/>
      <c r="CA820" s="603"/>
      <c r="CB820" s="603"/>
      <c r="CC820" s="603"/>
      <c r="CD820" s="603"/>
      <c r="CE820" s="603"/>
      <c r="CF820" s="603"/>
      <c r="CG820" s="603"/>
      <c r="CH820" s="603"/>
      <c r="CI820" s="603"/>
      <c r="CJ820" s="603"/>
      <c r="CK820" s="603"/>
    </row>
    <row r="821" spans="1:89" ht="14.25">
      <c r="A821" s="656" t="str">
        <f t="shared" si="148"/>
        <v>1_1_250923_HAU_p_sy.pi</v>
      </c>
      <c r="B821" s="745" t="s">
        <v>6461</v>
      </c>
      <c r="C821" s="745" t="s">
        <v>6462</v>
      </c>
      <c r="D821" s="746">
        <v>1</v>
      </c>
      <c r="E821" s="746">
        <v>1</v>
      </c>
      <c r="F821" s="746" t="s">
        <v>6681</v>
      </c>
      <c r="G821" s="746" t="s">
        <v>6682</v>
      </c>
      <c r="H821" s="746">
        <v>2023</v>
      </c>
      <c r="I821" s="745" t="s">
        <v>5729</v>
      </c>
      <c r="J821" s="745" t="s">
        <v>6463</v>
      </c>
      <c r="K821" s="745" t="s">
        <v>6464</v>
      </c>
      <c r="L821" s="745" t="s">
        <v>5723</v>
      </c>
      <c r="M821" s="745" t="s">
        <v>2422</v>
      </c>
      <c r="N821" s="661">
        <f t="shared" si="161"/>
        <v>39</v>
      </c>
      <c r="O821" s="603"/>
      <c r="P821" s="667" t="s">
        <v>176</v>
      </c>
      <c r="Q821" s="596" t="s">
        <v>177</v>
      </c>
      <c r="R821" s="596" t="s">
        <v>2422</v>
      </c>
      <c r="S821" s="596">
        <v>1</v>
      </c>
      <c r="T821" s="596">
        <v>0</v>
      </c>
      <c r="U821" s="596">
        <v>1</v>
      </c>
      <c r="V821" s="596">
        <v>0</v>
      </c>
      <c r="W821" s="603"/>
      <c r="X821" s="668" t="s">
        <v>6718</v>
      </c>
      <c r="Y821" s="727" t="s">
        <v>78</v>
      </c>
      <c r="Z821" s="596" t="s">
        <v>6745</v>
      </c>
      <c r="AA821" s="766"/>
      <c r="AB821" s="727" t="str">
        <f t="shared" si="149"/>
        <v>Unique</v>
      </c>
      <c r="AC821" s="603"/>
      <c r="AD821" s="603"/>
      <c r="AE821" s="603"/>
      <c r="AF821" s="603"/>
      <c r="AG821" s="603"/>
      <c r="AH821" s="603"/>
      <c r="AI821" s="603"/>
      <c r="AJ821" s="603"/>
      <c r="AK821" s="603"/>
      <c r="AL821" s="603"/>
      <c r="AM821" s="603"/>
      <c r="AN821" s="603"/>
      <c r="AO821" s="603"/>
      <c r="AP821" s="603"/>
      <c r="AQ821" s="603"/>
      <c r="AR821" s="603"/>
      <c r="AS821" s="603"/>
      <c r="AT821" s="603"/>
      <c r="AU821" s="603"/>
      <c r="AV821" s="603"/>
      <c r="AW821" s="603"/>
      <c r="AX821" s="603"/>
      <c r="AY821" s="603"/>
      <c r="AZ821" s="603"/>
      <c r="BA821" s="603"/>
      <c r="BB821" s="603"/>
      <c r="BC821" s="603"/>
      <c r="BD821" s="603"/>
      <c r="BE821" s="603"/>
      <c r="BF821" s="603"/>
      <c r="BG821" s="603"/>
      <c r="BH821" s="603"/>
      <c r="BI821" s="603"/>
      <c r="BJ821" s="603"/>
      <c r="BK821" s="603"/>
      <c r="BL821" s="603"/>
      <c r="BM821" s="603"/>
      <c r="BN821" s="603"/>
      <c r="BO821" s="603"/>
      <c r="BP821" s="603"/>
      <c r="BQ821" s="603"/>
      <c r="BR821" s="603"/>
      <c r="BS821" s="603"/>
      <c r="BT821" s="603"/>
      <c r="BU821" s="603"/>
      <c r="BV821" s="603"/>
      <c r="BW821" s="603"/>
      <c r="BX821" s="603"/>
      <c r="BY821" s="603"/>
      <c r="BZ821" s="603"/>
      <c r="CA821" s="603"/>
      <c r="CB821" s="603"/>
      <c r="CC821" s="603"/>
      <c r="CD821" s="603"/>
      <c r="CE821" s="603"/>
      <c r="CF821" s="603"/>
      <c r="CG821" s="603"/>
      <c r="CH821" s="603"/>
      <c r="CI821" s="603"/>
      <c r="CJ821" s="603"/>
      <c r="CK821" s="603"/>
    </row>
    <row r="822" spans="1:89" ht="14.25">
      <c r="A822" s="656" t="str">
        <f t="shared" si="148"/>
        <v>1_1_250923_HAU_p_sp.</v>
      </c>
      <c r="B822" s="745" t="s">
        <v>6461</v>
      </c>
      <c r="C822" s="745" t="s">
        <v>6462</v>
      </c>
      <c r="D822" s="746">
        <v>1</v>
      </c>
      <c r="E822" s="746">
        <v>1</v>
      </c>
      <c r="F822" s="746" t="s">
        <v>6681</v>
      </c>
      <c r="G822" s="746" t="s">
        <v>6682</v>
      </c>
      <c r="H822" s="746">
        <v>2023</v>
      </c>
      <c r="I822" s="745" t="s">
        <v>5729</v>
      </c>
      <c r="J822" s="745" t="s">
        <v>6463</v>
      </c>
      <c r="K822" s="745" t="s">
        <v>6464</v>
      </c>
      <c r="L822" s="745" t="s">
        <v>5723</v>
      </c>
      <c r="M822" s="745" t="s">
        <v>2422</v>
      </c>
      <c r="N822" s="661">
        <f t="shared" si="161"/>
        <v>39</v>
      </c>
      <c r="O822" s="603"/>
      <c r="P822" s="356" t="s">
        <v>1163</v>
      </c>
      <c r="Q822" s="376" t="s">
        <v>1164</v>
      </c>
      <c r="R822" s="596" t="s">
        <v>2422</v>
      </c>
      <c r="S822" s="596">
        <v>4</v>
      </c>
      <c r="T822" s="596">
        <v>0</v>
      </c>
      <c r="U822" s="596">
        <v>4</v>
      </c>
      <c r="V822" s="596">
        <v>0</v>
      </c>
      <c r="W822" s="603"/>
      <c r="X822" s="668" t="s">
        <v>6718</v>
      </c>
      <c r="Y822" s="727" t="s">
        <v>78</v>
      </c>
      <c r="Z822" s="596" t="s">
        <v>6746</v>
      </c>
      <c r="AA822" s="766"/>
      <c r="AB822" s="727" t="str">
        <f t="shared" si="149"/>
        <v>Unique</v>
      </c>
      <c r="AC822" s="603"/>
      <c r="AD822" s="603"/>
      <c r="AE822" s="603"/>
      <c r="AF822" s="603"/>
      <c r="AG822" s="603"/>
      <c r="AH822" s="603"/>
      <c r="AI822" s="603"/>
      <c r="AJ822" s="603"/>
      <c r="AK822" s="603"/>
      <c r="AL822" s="603"/>
      <c r="AM822" s="603"/>
      <c r="AN822" s="603"/>
      <c r="AO822" s="603"/>
      <c r="AP822" s="603"/>
      <c r="AQ822" s="603"/>
      <c r="AR822" s="603"/>
      <c r="AS822" s="603"/>
      <c r="AT822" s="603"/>
      <c r="AU822" s="603"/>
      <c r="AV822" s="603"/>
      <c r="AW822" s="603"/>
      <c r="AX822" s="603"/>
      <c r="AY822" s="603"/>
      <c r="AZ822" s="603"/>
      <c r="BA822" s="603"/>
      <c r="BB822" s="603"/>
      <c r="BC822" s="603"/>
      <c r="BD822" s="603"/>
      <c r="BE822" s="603"/>
      <c r="BF822" s="603"/>
      <c r="BG822" s="603"/>
      <c r="BH822" s="603"/>
      <c r="BI822" s="603"/>
      <c r="BJ822" s="603"/>
      <c r="BK822" s="603"/>
      <c r="BL822" s="603"/>
      <c r="BM822" s="603"/>
      <c r="BN822" s="603"/>
      <c r="BO822" s="603"/>
      <c r="BP822" s="603"/>
      <c r="BQ822" s="603"/>
      <c r="BR822" s="603"/>
      <c r="BS822" s="603"/>
      <c r="BT822" s="603"/>
      <c r="BU822" s="603"/>
      <c r="BV822" s="603"/>
      <c r="BW822" s="603"/>
      <c r="BX822" s="603"/>
      <c r="BY822" s="603"/>
      <c r="BZ822" s="603"/>
      <c r="CA822" s="603"/>
      <c r="CB822" s="603"/>
      <c r="CC822" s="603"/>
      <c r="CD822" s="603"/>
      <c r="CE822" s="603"/>
      <c r="CF822" s="603"/>
      <c r="CG822" s="603"/>
      <c r="CH822" s="603"/>
      <c r="CI822" s="603"/>
      <c r="CJ822" s="603"/>
      <c r="CK822" s="603"/>
    </row>
    <row r="823" spans="1:89" ht="14.25">
      <c r="A823" s="656" t="str">
        <f t="shared" si="148"/>
        <v>1_1_250923_HAU_p_sp.sc</v>
      </c>
      <c r="B823" s="745" t="s">
        <v>6461</v>
      </c>
      <c r="C823" s="745" t="s">
        <v>6462</v>
      </c>
      <c r="D823" s="746">
        <v>1</v>
      </c>
      <c r="E823" s="746">
        <v>1</v>
      </c>
      <c r="F823" s="746" t="s">
        <v>6681</v>
      </c>
      <c r="G823" s="746" t="s">
        <v>6682</v>
      </c>
      <c r="H823" s="746">
        <v>2023</v>
      </c>
      <c r="I823" s="745" t="s">
        <v>5729</v>
      </c>
      <c r="J823" s="745" t="s">
        <v>6463</v>
      </c>
      <c r="K823" s="745" t="s">
        <v>6464</v>
      </c>
      <c r="L823" s="745" t="s">
        <v>5723</v>
      </c>
      <c r="M823" s="745" t="s">
        <v>2422</v>
      </c>
      <c r="N823" s="661">
        <f t="shared" si="161"/>
        <v>39</v>
      </c>
      <c r="O823" s="603"/>
      <c r="P823" s="667" t="s">
        <v>509</v>
      </c>
      <c r="Q823" s="596" t="s">
        <v>510</v>
      </c>
      <c r="R823" s="596" t="s">
        <v>2422</v>
      </c>
      <c r="S823" s="596">
        <v>6</v>
      </c>
      <c r="T823" s="596">
        <v>6</v>
      </c>
      <c r="U823" s="596">
        <v>0</v>
      </c>
      <c r="V823" s="596">
        <v>0</v>
      </c>
      <c r="W823" s="603"/>
      <c r="X823" s="668" t="s">
        <v>6718</v>
      </c>
      <c r="Y823" s="727" t="s">
        <v>78</v>
      </c>
      <c r="Z823" s="596" t="s">
        <v>6747</v>
      </c>
      <c r="AA823" s="766"/>
      <c r="AB823" s="727" t="str">
        <f t="shared" si="149"/>
        <v>Unique</v>
      </c>
      <c r="AC823" s="603"/>
      <c r="AD823" s="603"/>
      <c r="AE823" s="603"/>
      <c r="AF823" s="603"/>
      <c r="AG823" s="603"/>
      <c r="AH823" s="603"/>
      <c r="AI823" s="603"/>
      <c r="AJ823" s="603"/>
      <c r="AK823" s="603"/>
      <c r="AL823" s="603"/>
      <c r="AM823" s="603"/>
      <c r="AN823" s="603"/>
      <c r="AO823" s="603"/>
      <c r="AP823" s="603"/>
      <c r="AQ823" s="603"/>
      <c r="AR823" s="603"/>
      <c r="AS823" s="603"/>
      <c r="AT823" s="603"/>
      <c r="AU823" s="603"/>
      <c r="AV823" s="603"/>
      <c r="AW823" s="603"/>
      <c r="AX823" s="603"/>
      <c r="AY823" s="603"/>
      <c r="AZ823" s="603"/>
      <c r="BA823" s="603"/>
      <c r="BB823" s="603"/>
      <c r="BC823" s="603"/>
      <c r="BD823" s="603"/>
      <c r="BE823" s="603"/>
      <c r="BF823" s="603"/>
      <c r="BG823" s="603"/>
      <c r="BH823" s="603"/>
      <c r="BI823" s="603"/>
      <c r="BJ823" s="603"/>
      <c r="BK823" s="603"/>
      <c r="BL823" s="603"/>
      <c r="BM823" s="603"/>
      <c r="BN823" s="603"/>
      <c r="BO823" s="603"/>
      <c r="BP823" s="603"/>
      <c r="BQ823" s="603"/>
      <c r="BR823" s="603"/>
      <c r="BS823" s="603"/>
      <c r="BT823" s="603"/>
      <c r="BU823" s="603"/>
      <c r="BV823" s="603"/>
      <c r="BW823" s="603"/>
      <c r="BX823" s="603"/>
      <c r="BY823" s="603"/>
      <c r="BZ823" s="603"/>
      <c r="CA823" s="603"/>
      <c r="CB823" s="603"/>
      <c r="CC823" s="603"/>
      <c r="CD823" s="603"/>
      <c r="CE823" s="603"/>
      <c r="CF823" s="603"/>
      <c r="CG823" s="603"/>
      <c r="CH823" s="603"/>
      <c r="CI823" s="603"/>
      <c r="CJ823" s="603"/>
      <c r="CK823" s="603"/>
    </row>
    <row r="824" spans="1:89" ht="14.25">
      <c r="A824" s="656" t="str">
        <f t="shared" si="148"/>
        <v>21_1_250923_A_p_ep.ba</v>
      </c>
      <c r="B824" s="756" t="s">
        <v>6600</v>
      </c>
      <c r="C824" s="756" t="s">
        <v>6601</v>
      </c>
      <c r="D824" s="757">
        <v>21</v>
      </c>
      <c r="E824" s="757">
        <v>1</v>
      </c>
      <c r="F824" s="757" t="s">
        <v>6681</v>
      </c>
      <c r="G824" s="757" t="s">
        <v>6682</v>
      </c>
      <c r="H824" s="757">
        <v>2023</v>
      </c>
      <c r="I824" s="756" t="s">
        <v>5729</v>
      </c>
      <c r="J824" s="756" t="s">
        <v>6602</v>
      </c>
      <c r="K824" s="756" t="s">
        <v>6603</v>
      </c>
      <c r="L824" s="756" t="s">
        <v>5723</v>
      </c>
      <c r="M824" s="756" t="s">
        <v>2422</v>
      </c>
      <c r="N824" s="661">
        <f t="shared" ref="N824:N828" si="162">10+20+20+20+21</f>
        <v>91</v>
      </c>
      <c r="O824" s="603"/>
      <c r="P824" s="356" t="s">
        <v>84</v>
      </c>
      <c r="Q824" s="376" t="s">
        <v>85</v>
      </c>
      <c r="R824" s="596" t="s">
        <v>2422</v>
      </c>
      <c r="S824" s="596">
        <v>7</v>
      </c>
      <c r="T824" s="596">
        <v>3</v>
      </c>
      <c r="U824" s="596">
        <v>4</v>
      </c>
      <c r="V824" s="596">
        <v>0</v>
      </c>
      <c r="W824" s="603"/>
      <c r="X824" s="668" t="s">
        <v>6718</v>
      </c>
      <c r="Y824" s="727" t="s">
        <v>78</v>
      </c>
      <c r="Z824" s="596" t="s">
        <v>6748</v>
      </c>
      <c r="AA824" s="766"/>
      <c r="AB824" s="727" t="str">
        <f t="shared" si="149"/>
        <v>Unique</v>
      </c>
      <c r="AC824" s="603"/>
      <c r="AD824" s="603"/>
      <c r="AE824" s="603"/>
      <c r="AF824" s="603"/>
      <c r="AG824" s="603"/>
      <c r="AH824" s="603"/>
      <c r="AI824" s="603"/>
      <c r="AJ824" s="603"/>
      <c r="AK824" s="603"/>
      <c r="AL824" s="603"/>
      <c r="AM824" s="603"/>
      <c r="AN824" s="603"/>
      <c r="AO824" s="603"/>
      <c r="AP824" s="603"/>
      <c r="AQ824" s="603"/>
      <c r="AR824" s="603"/>
      <c r="AS824" s="603"/>
      <c r="AT824" s="603"/>
      <c r="AU824" s="603"/>
      <c r="AV824" s="603"/>
      <c r="AW824" s="603"/>
      <c r="AX824" s="603"/>
      <c r="AY824" s="603"/>
      <c r="AZ824" s="603"/>
      <c r="BA824" s="603"/>
      <c r="BB824" s="603"/>
      <c r="BC824" s="603"/>
      <c r="BD824" s="603"/>
      <c r="BE824" s="603"/>
      <c r="BF824" s="603"/>
      <c r="BG824" s="603"/>
      <c r="BH824" s="603"/>
      <c r="BI824" s="603"/>
      <c r="BJ824" s="603"/>
      <c r="BK824" s="603"/>
      <c r="BL824" s="603"/>
      <c r="BM824" s="603"/>
      <c r="BN824" s="603"/>
      <c r="BO824" s="603"/>
      <c r="BP824" s="603"/>
      <c r="BQ824" s="603"/>
      <c r="BR824" s="603"/>
      <c r="BS824" s="603"/>
      <c r="BT824" s="603"/>
      <c r="BU824" s="603"/>
      <c r="BV824" s="603"/>
      <c r="BW824" s="603"/>
      <c r="BX824" s="603"/>
      <c r="BY824" s="603"/>
      <c r="BZ824" s="603"/>
      <c r="CA824" s="603"/>
      <c r="CB824" s="603"/>
      <c r="CC824" s="603"/>
      <c r="CD824" s="603"/>
      <c r="CE824" s="603"/>
      <c r="CF824" s="603"/>
      <c r="CG824" s="603"/>
      <c r="CH824" s="603"/>
      <c r="CI824" s="603"/>
      <c r="CJ824" s="603"/>
      <c r="CK824" s="603"/>
    </row>
    <row r="825" spans="1:89" ht="14.25">
      <c r="A825" s="656" t="str">
        <f t="shared" si="148"/>
        <v>21_1_250923_A_p_sy.pi</v>
      </c>
      <c r="B825" s="756" t="s">
        <v>6600</v>
      </c>
      <c r="C825" s="756" t="s">
        <v>6601</v>
      </c>
      <c r="D825" s="757">
        <v>21</v>
      </c>
      <c r="E825" s="757">
        <v>1</v>
      </c>
      <c r="F825" s="757" t="s">
        <v>6681</v>
      </c>
      <c r="G825" s="757" t="s">
        <v>6682</v>
      </c>
      <c r="H825" s="757">
        <v>2023</v>
      </c>
      <c r="I825" s="756" t="s">
        <v>5729</v>
      </c>
      <c r="J825" s="756" t="s">
        <v>6602</v>
      </c>
      <c r="K825" s="756" t="s">
        <v>6603</v>
      </c>
      <c r="L825" s="756" t="s">
        <v>5723</v>
      </c>
      <c r="M825" s="756" t="s">
        <v>2422</v>
      </c>
      <c r="N825" s="661">
        <f t="shared" si="162"/>
        <v>91</v>
      </c>
      <c r="O825" s="603"/>
      <c r="P825" s="667" t="s">
        <v>176</v>
      </c>
      <c r="Q825" s="596" t="s">
        <v>177</v>
      </c>
      <c r="R825" s="596" t="s">
        <v>2422</v>
      </c>
      <c r="S825" s="596">
        <v>2</v>
      </c>
      <c r="T825" s="596">
        <v>0</v>
      </c>
      <c r="U825" s="596">
        <v>2</v>
      </c>
      <c r="V825" s="596">
        <v>0</v>
      </c>
      <c r="W825" s="603"/>
      <c r="X825" s="668" t="s">
        <v>6718</v>
      </c>
      <c r="Y825" s="727" t="s">
        <v>78</v>
      </c>
      <c r="Z825" s="596" t="s">
        <v>6749</v>
      </c>
      <c r="AA825" s="766"/>
      <c r="AB825" s="727" t="str">
        <f t="shared" si="149"/>
        <v>Unique</v>
      </c>
      <c r="AC825" s="603"/>
      <c r="AD825" s="603"/>
      <c r="AE825" s="603"/>
      <c r="AF825" s="603"/>
      <c r="AG825" s="603"/>
      <c r="AH825" s="603"/>
      <c r="AI825" s="603"/>
      <c r="AJ825" s="603"/>
      <c r="AK825" s="603"/>
      <c r="AL825" s="603"/>
      <c r="AM825" s="603"/>
      <c r="AN825" s="603"/>
      <c r="AO825" s="603"/>
      <c r="AP825" s="603"/>
      <c r="AQ825" s="603"/>
      <c r="AR825" s="603"/>
      <c r="AS825" s="603"/>
      <c r="AT825" s="603"/>
      <c r="AU825" s="603"/>
      <c r="AV825" s="603"/>
      <c r="AW825" s="603"/>
      <c r="AX825" s="603"/>
      <c r="AY825" s="603"/>
      <c r="AZ825" s="603"/>
      <c r="BA825" s="603"/>
      <c r="BB825" s="603"/>
      <c r="BC825" s="603"/>
      <c r="BD825" s="603"/>
      <c r="BE825" s="603"/>
      <c r="BF825" s="603"/>
      <c r="BG825" s="603"/>
      <c r="BH825" s="603"/>
      <c r="BI825" s="603"/>
      <c r="BJ825" s="603"/>
      <c r="BK825" s="603"/>
      <c r="BL825" s="603"/>
      <c r="BM825" s="603"/>
      <c r="BN825" s="603"/>
      <c r="BO825" s="603"/>
      <c r="BP825" s="603"/>
      <c r="BQ825" s="603"/>
      <c r="BR825" s="603"/>
      <c r="BS825" s="603"/>
      <c r="BT825" s="603"/>
      <c r="BU825" s="603"/>
      <c r="BV825" s="603"/>
      <c r="BW825" s="603"/>
      <c r="BX825" s="603"/>
      <c r="BY825" s="603"/>
      <c r="BZ825" s="603"/>
      <c r="CA825" s="603"/>
      <c r="CB825" s="603"/>
      <c r="CC825" s="603"/>
      <c r="CD825" s="603"/>
      <c r="CE825" s="603"/>
      <c r="CF825" s="603"/>
      <c r="CG825" s="603"/>
      <c r="CH825" s="603"/>
      <c r="CI825" s="603"/>
      <c r="CJ825" s="603"/>
      <c r="CK825" s="603"/>
    </row>
    <row r="826" spans="1:89" ht="14.25">
      <c r="A826" s="656" t="str">
        <f t="shared" si="148"/>
        <v>21_1_250923_A_p_sp.</v>
      </c>
      <c r="B826" s="756" t="s">
        <v>6600</v>
      </c>
      <c r="C826" s="756" t="s">
        <v>6601</v>
      </c>
      <c r="D826" s="757">
        <v>21</v>
      </c>
      <c r="E826" s="757">
        <v>1</v>
      </c>
      <c r="F826" s="757" t="s">
        <v>6681</v>
      </c>
      <c r="G826" s="757" t="s">
        <v>6682</v>
      </c>
      <c r="H826" s="757">
        <v>2023</v>
      </c>
      <c r="I826" s="756" t="s">
        <v>5729</v>
      </c>
      <c r="J826" s="756" t="s">
        <v>6602</v>
      </c>
      <c r="K826" s="756" t="s">
        <v>6603</v>
      </c>
      <c r="L826" s="756" t="s">
        <v>5723</v>
      </c>
      <c r="M826" s="756" t="s">
        <v>2422</v>
      </c>
      <c r="N826" s="661">
        <f t="shared" si="162"/>
        <v>91</v>
      </c>
      <c r="O826" s="603"/>
      <c r="P826" s="356" t="s">
        <v>1163</v>
      </c>
      <c r="Q826" s="376" t="s">
        <v>1164</v>
      </c>
      <c r="R826" s="596" t="s">
        <v>2422</v>
      </c>
      <c r="S826" s="596">
        <v>9</v>
      </c>
      <c r="T826" s="596">
        <v>0</v>
      </c>
      <c r="U826" s="596">
        <v>9</v>
      </c>
      <c r="V826" s="596">
        <v>0</v>
      </c>
      <c r="W826" s="603"/>
      <c r="X826" s="668" t="s">
        <v>6718</v>
      </c>
      <c r="Y826" s="727" t="s">
        <v>78</v>
      </c>
      <c r="Z826" s="596" t="s">
        <v>6750</v>
      </c>
      <c r="AA826" s="766"/>
      <c r="AB826" s="727" t="str">
        <f t="shared" si="149"/>
        <v>Unique</v>
      </c>
      <c r="AC826" s="603"/>
      <c r="AD826" s="603"/>
      <c r="AE826" s="603"/>
      <c r="AF826" s="603"/>
      <c r="AG826" s="603"/>
      <c r="AH826" s="603"/>
      <c r="AI826" s="603"/>
      <c r="AJ826" s="603"/>
      <c r="AK826" s="603"/>
      <c r="AL826" s="603"/>
      <c r="AM826" s="603"/>
      <c r="AN826" s="603"/>
      <c r="AO826" s="603"/>
      <c r="AP826" s="603"/>
      <c r="AQ826" s="603"/>
      <c r="AR826" s="603"/>
      <c r="AS826" s="603"/>
      <c r="AT826" s="603"/>
      <c r="AU826" s="603"/>
      <c r="AV826" s="603"/>
      <c r="AW826" s="603"/>
      <c r="AX826" s="603"/>
      <c r="AY826" s="603"/>
      <c r="AZ826" s="603"/>
      <c r="BA826" s="603"/>
      <c r="BB826" s="603"/>
      <c r="BC826" s="603"/>
      <c r="BD826" s="603"/>
      <c r="BE826" s="603"/>
      <c r="BF826" s="603"/>
      <c r="BG826" s="603"/>
      <c r="BH826" s="603"/>
      <c r="BI826" s="603"/>
      <c r="BJ826" s="603"/>
      <c r="BK826" s="603"/>
      <c r="BL826" s="603"/>
      <c r="BM826" s="603"/>
      <c r="BN826" s="603"/>
      <c r="BO826" s="603"/>
      <c r="BP826" s="603"/>
      <c r="BQ826" s="603"/>
      <c r="BR826" s="603"/>
      <c r="BS826" s="603"/>
      <c r="BT826" s="603"/>
      <c r="BU826" s="603"/>
      <c r="BV826" s="603"/>
      <c r="BW826" s="603"/>
      <c r="BX826" s="603"/>
      <c r="BY826" s="603"/>
      <c r="BZ826" s="603"/>
      <c r="CA826" s="603"/>
      <c r="CB826" s="603"/>
      <c r="CC826" s="603"/>
      <c r="CD826" s="603"/>
      <c r="CE826" s="603"/>
      <c r="CF826" s="603"/>
      <c r="CG826" s="603"/>
      <c r="CH826" s="603"/>
      <c r="CI826" s="603"/>
      <c r="CJ826" s="603"/>
      <c r="CK826" s="603"/>
    </row>
    <row r="827" spans="1:89" ht="14.25">
      <c r="A827" s="656" t="str">
        <f t="shared" si="148"/>
        <v>21_1_250923_A_p_sp.sc</v>
      </c>
      <c r="B827" s="756" t="s">
        <v>6600</v>
      </c>
      <c r="C827" s="756" t="s">
        <v>6601</v>
      </c>
      <c r="D827" s="757">
        <v>21</v>
      </c>
      <c r="E827" s="757">
        <v>1</v>
      </c>
      <c r="F827" s="757" t="s">
        <v>6681</v>
      </c>
      <c r="G827" s="757" t="s">
        <v>6682</v>
      </c>
      <c r="H827" s="757">
        <v>2023</v>
      </c>
      <c r="I827" s="756" t="s">
        <v>5729</v>
      </c>
      <c r="J827" s="756" t="s">
        <v>6602</v>
      </c>
      <c r="K827" s="756" t="s">
        <v>6603</v>
      </c>
      <c r="L827" s="756" t="s">
        <v>5723</v>
      </c>
      <c r="M827" s="756" t="s">
        <v>2422</v>
      </c>
      <c r="N827" s="661">
        <f t="shared" si="162"/>
        <v>91</v>
      </c>
      <c r="O827" s="603"/>
      <c r="P827" s="667" t="s">
        <v>509</v>
      </c>
      <c r="Q827" s="596" t="s">
        <v>510</v>
      </c>
      <c r="R827" s="596" t="s">
        <v>2422</v>
      </c>
      <c r="S827" s="596">
        <v>13</v>
      </c>
      <c r="T827" s="596">
        <v>13</v>
      </c>
      <c r="U827" s="596">
        <v>0</v>
      </c>
      <c r="V827" s="596">
        <v>0</v>
      </c>
      <c r="W827" s="603"/>
      <c r="X827" s="668" t="s">
        <v>6718</v>
      </c>
      <c r="Y827" s="727" t="s">
        <v>78</v>
      </c>
      <c r="Z827" s="596" t="s">
        <v>6751</v>
      </c>
      <c r="AA827" s="766"/>
      <c r="AB827" s="727" t="str">
        <f t="shared" si="149"/>
        <v>Unique</v>
      </c>
      <c r="AC827" s="603"/>
      <c r="AD827" s="603"/>
      <c r="AE827" s="603"/>
      <c r="AF827" s="603"/>
      <c r="AG827" s="603"/>
      <c r="AH827" s="603"/>
      <c r="AI827" s="603"/>
      <c r="AJ827" s="603"/>
      <c r="AK827" s="603"/>
      <c r="AL827" s="603"/>
      <c r="AM827" s="603"/>
      <c r="AN827" s="603"/>
      <c r="AO827" s="603"/>
      <c r="AP827" s="603"/>
      <c r="AQ827" s="603"/>
      <c r="AR827" s="603"/>
      <c r="AS827" s="603"/>
      <c r="AT827" s="603"/>
      <c r="AU827" s="603"/>
      <c r="AV827" s="603"/>
      <c r="AW827" s="603"/>
      <c r="AX827" s="603"/>
      <c r="AY827" s="603"/>
      <c r="AZ827" s="603"/>
      <c r="BA827" s="603"/>
      <c r="BB827" s="603"/>
      <c r="BC827" s="603"/>
      <c r="BD827" s="603"/>
      <c r="BE827" s="603"/>
      <c r="BF827" s="603"/>
      <c r="BG827" s="603"/>
      <c r="BH827" s="603"/>
      <c r="BI827" s="603"/>
      <c r="BJ827" s="603"/>
      <c r="BK827" s="603"/>
      <c r="BL827" s="603"/>
      <c r="BM827" s="603"/>
      <c r="BN827" s="603"/>
      <c r="BO827" s="603"/>
      <c r="BP827" s="603"/>
      <c r="BQ827" s="603"/>
      <c r="BR827" s="603"/>
      <c r="BS827" s="603"/>
      <c r="BT827" s="603"/>
      <c r="BU827" s="603"/>
      <c r="BV827" s="603"/>
      <c r="BW827" s="603"/>
      <c r="BX827" s="603"/>
      <c r="BY827" s="603"/>
      <c r="BZ827" s="603"/>
      <c r="CA827" s="603"/>
      <c r="CB827" s="603"/>
      <c r="CC827" s="603"/>
      <c r="CD827" s="603"/>
      <c r="CE827" s="603"/>
      <c r="CF827" s="603"/>
      <c r="CG827" s="603"/>
      <c r="CH827" s="603"/>
      <c r="CI827" s="603"/>
      <c r="CJ827" s="603"/>
      <c r="CK827" s="603"/>
    </row>
    <row r="828" spans="1:89" ht="14.25">
      <c r="A828" s="656" t="str">
        <f t="shared" si="148"/>
        <v>21_1_250923_A_p_xy.se</v>
      </c>
      <c r="B828" s="756" t="s">
        <v>6600</v>
      </c>
      <c r="C828" s="756" t="s">
        <v>6601</v>
      </c>
      <c r="D828" s="757">
        <v>21</v>
      </c>
      <c r="E828" s="757">
        <v>1</v>
      </c>
      <c r="F828" s="757" t="s">
        <v>6681</v>
      </c>
      <c r="G828" s="757" t="s">
        <v>6682</v>
      </c>
      <c r="H828" s="757">
        <v>2023</v>
      </c>
      <c r="I828" s="756" t="s">
        <v>5729</v>
      </c>
      <c r="J828" s="756" t="s">
        <v>6602</v>
      </c>
      <c r="K828" s="756" t="s">
        <v>6603</v>
      </c>
      <c r="L828" s="756" t="s">
        <v>5723</v>
      </c>
      <c r="M828" s="756" t="s">
        <v>2422</v>
      </c>
      <c r="N828" s="661">
        <f t="shared" si="162"/>
        <v>91</v>
      </c>
      <c r="O828" s="603"/>
      <c r="P828" s="662" t="s">
        <v>529</v>
      </c>
      <c r="Q828" s="376" t="s">
        <v>530</v>
      </c>
      <c r="R828" s="596" t="s">
        <v>2422</v>
      </c>
      <c r="S828" s="596">
        <v>1</v>
      </c>
      <c r="T828" s="596">
        <v>1</v>
      </c>
      <c r="U828" s="596">
        <v>0</v>
      </c>
      <c r="V828" s="596">
        <v>0</v>
      </c>
      <c r="W828" s="603"/>
      <c r="X828" s="668" t="s">
        <v>6718</v>
      </c>
      <c r="Y828" s="727" t="s">
        <v>78</v>
      </c>
      <c r="Z828" s="596" t="s">
        <v>6752</v>
      </c>
      <c r="AA828" s="766"/>
      <c r="AB828" s="727" t="str">
        <f t="shared" si="149"/>
        <v>Unique</v>
      </c>
      <c r="AC828" s="603"/>
      <c r="AD828" s="603"/>
      <c r="AE828" s="603"/>
      <c r="AF828" s="603"/>
      <c r="AG828" s="603"/>
      <c r="AH828" s="603"/>
      <c r="AI828" s="603"/>
      <c r="AJ828" s="603"/>
      <c r="AK828" s="603"/>
      <c r="AL828" s="603"/>
      <c r="AM828" s="603"/>
      <c r="AN828" s="603"/>
      <c r="AO828" s="603"/>
      <c r="AP828" s="603"/>
      <c r="AQ828" s="603"/>
      <c r="AR828" s="603"/>
      <c r="AS828" s="603"/>
      <c r="AT828" s="603"/>
      <c r="AU828" s="603"/>
      <c r="AV828" s="603"/>
      <c r="AW828" s="603"/>
      <c r="AX828" s="603"/>
      <c r="AY828" s="603"/>
      <c r="AZ828" s="603"/>
      <c r="BA828" s="603"/>
      <c r="BB828" s="603"/>
      <c r="BC828" s="603"/>
      <c r="BD828" s="603"/>
      <c r="BE828" s="603"/>
      <c r="BF828" s="603"/>
      <c r="BG828" s="603"/>
      <c r="BH828" s="603"/>
      <c r="BI828" s="603"/>
      <c r="BJ828" s="603"/>
      <c r="BK828" s="603"/>
      <c r="BL828" s="603"/>
      <c r="BM828" s="603"/>
      <c r="BN828" s="603"/>
      <c r="BO828" s="603"/>
      <c r="BP828" s="603"/>
      <c r="BQ828" s="603"/>
      <c r="BR828" s="603"/>
      <c r="BS828" s="603"/>
      <c r="BT828" s="603"/>
      <c r="BU828" s="603"/>
      <c r="BV828" s="603"/>
      <c r="BW828" s="603"/>
      <c r="BX828" s="603"/>
      <c r="BY828" s="603"/>
      <c r="BZ828" s="603"/>
      <c r="CA828" s="603"/>
      <c r="CB828" s="603"/>
      <c r="CC828" s="603"/>
      <c r="CD828" s="603"/>
      <c r="CE828" s="603"/>
      <c r="CF828" s="603"/>
      <c r="CG828" s="603"/>
      <c r="CH828" s="603"/>
      <c r="CI828" s="603"/>
      <c r="CJ828" s="603"/>
      <c r="CK828" s="603"/>
    </row>
    <row r="829" spans="1:89" ht="14.25">
      <c r="A829" s="656" t="str">
        <f t="shared" si="148"/>
        <v>33_1_250923_S_p_ep.ba</v>
      </c>
      <c r="B829" s="723" t="s">
        <v>6238</v>
      </c>
      <c r="C829" s="723" t="s">
        <v>6239</v>
      </c>
      <c r="D829" s="724">
        <v>33</v>
      </c>
      <c r="E829" s="724">
        <v>1</v>
      </c>
      <c r="F829" s="724" t="s">
        <v>6681</v>
      </c>
      <c r="G829" s="724" t="s">
        <v>6682</v>
      </c>
      <c r="H829" s="724">
        <v>2023</v>
      </c>
      <c r="I829" s="723" t="s">
        <v>6326</v>
      </c>
      <c r="J829" s="723" t="s">
        <v>6375</v>
      </c>
      <c r="K829" s="723"/>
      <c r="L829" s="723" t="s">
        <v>5723</v>
      </c>
      <c r="M829" s="723" t="s">
        <v>2422</v>
      </c>
      <c r="N829" s="661">
        <f t="shared" ref="N829:N830" si="163">50+12</f>
        <v>62</v>
      </c>
      <c r="O829" s="603"/>
      <c r="P829" s="356" t="s">
        <v>84</v>
      </c>
      <c r="Q829" s="376" t="s">
        <v>85</v>
      </c>
      <c r="R829" s="596" t="s">
        <v>2422</v>
      </c>
      <c r="S829" s="596">
        <v>4</v>
      </c>
      <c r="T829" s="596">
        <v>3</v>
      </c>
      <c r="U829" s="596">
        <v>1</v>
      </c>
      <c r="V829" s="596">
        <v>0</v>
      </c>
      <c r="W829" s="603"/>
      <c r="X829" s="668" t="s">
        <v>6718</v>
      </c>
      <c r="Y829" s="727" t="s">
        <v>78</v>
      </c>
      <c r="Z829" s="596" t="s">
        <v>6753</v>
      </c>
      <c r="AA829" s="766"/>
      <c r="AB829" s="727" t="str">
        <f t="shared" si="149"/>
        <v>Unique</v>
      </c>
      <c r="AC829" s="603"/>
      <c r="AD829" s="603"/>
      <c r="AE829" s="603"/>
      <c r="AF829" s="603"/>
      <c r="AG829" s="603"/>
      <c r="AH829" s="603"/>
      <c r="AI829" s="603"/>
      <c r="AJ829" s="603"/>
      <c r="AK829" s="603"/>
      <c r="AL829" s="603"/>
      <c r="AM829" s="603"/>
      <c r="AN829" s="603"/>
      <c r="AO829" s="603"/>
      <c r="AP829" s="603"/>
      <c r="AQ829" s="603"/>
      <c r="AR829" s="603"/>
      <c r="AS829" s="603"/>
      <c r="AT829" s="603"/>
      <c r="AU829" s="603"/>
      <c r="AV829" s="603"/>
      <c r="AW829" s="603"/>
      <c r="AX829" s="603"/>
      <c r="AY829" s="603"/>
      <c r="AZ829" s="603"/>
      <c r="BA829" s="603"/>
      <c r="BB829" s="603"/>
      <c r="BC829" s="603"/>
      <c r="BD829" s="603"/>
      <c r="BE829" s="603"/>
      <c r="BF829" s="603"/>
      <c r="BG829" s="603"/>
      <c r="BH829" s="603"/>
      <c r="BI829" s="603"/>
      <c r="BJ829" s="603"/>
      <c r="BK829" s="603"/>
      <c r="BL829" s="603"/>
      <c r="BM829" s="603"/>
      <c r="BN829" s="603"/>
      <c r="BO829" s="603"/>
      <c r="BP829" s="603"/>
      <c r="BQ829" s="603"/>
      <c r="BR829" s="603"/>
      <c r="BS829" s="603"/>
      <c r="BT829" s="603"/>
      <c r="BU829" s="603"/>
      <c r="BV829" s="603"/>
      <c r="BW829" s="603"/>
      <c r="BX829" s="603"/>
      <c r="BY829" s="603"/>
      <c r="BZ829" s="603"/>
      <c r="CA829" s="603"/>
      <c r="CB829" s="603"/>
      <c r="CC829" s="603"/>
      <c r="CD829" s="603"/>
      <c r="CE829" s="603"/>
      <c r="CF829" s="603"/>
      <c r="CG829" s="603"/>
      <c r="CH829" s="603"/>
      <c r="CI829" s="603"/>
      <c r="CJ829" s="603"/>
      <c r="CK829" s="603"/>
    </row>
    <row r="830" spans="1:89" ht="14.25">
      <c r="A830" s="656" t="str">
        <f t="shared" si="148"/>
        <v>33_1_250923_S_p_sp.</v>
      </c>
      <c r="B830" s="723" t="s">
        <v>6238</v>
      </c>
      <c r="C830" s="723" t="s">
        <v>6239</v>
      </c>
      <c r="D830" s="724">
        <v>33</v>
      </c>
      <c r="E830" s="724">
        <v>1</v>
      </c>
      <c r="F830" s="724" t="s">
        <v>6681</v>
      </c>
      <c r="G830" s="724" t="s">
        <v>6682</v>
      </c>
      <c r="H830" s="724">
        <v>2023</v>
      </c>
      <c r="I830" s="723" t="s">
        <v>6326</v>
      </c>
      <c r="J830" s="723" t="s">
        <v>6375</v>
      </c>
      <c r="K830" s="723"/>
      <c r="L830" s="723" t="s">
        <v>5723</v>
      </c>
      <c r="M830" s="723" t="s">
        <v>2422</v>
      </c>
      <c r="N830" s="661">
        <f t="shared" si="163"/>
        <v>62</v>
      </c>
      <c r="O830" s="603"/>
      <c r="P830" s="356" t="s">
        <v>1163</v>
      </c>
      <c r="Q830" s="376" t="s">
        <v>1164</v>
      </c>
      <c r="R830" s="596" t="s">
        <v>2422</v>
      </c>
      <c r="S830" s="596">
        <v>15</v>
      </c>
      <c r="T830" s="596">
        <v>0</v>
      </c>
      <c r="U830" s="596">
        <v>15</v>
      </c>
      <c r="V830" s="596">
        <v>0</v>
      </c>
      <c r="W830" s="603"/>
      <c r="X830" s="668" t="s">
        <v>6718</v>
      </c>
      <c r="Y830" s="727" t="s">
        <v>78</v>
      </c>
      <c r="Z830" s="596" t="s">
        <v>6754</v>
      </c>
      <c r="AA830" s="766"/>
      <c r="AB830" s="727" t="str">
        <f t="shared" si="149"/>
        <v>Unique</v>
      </c>
      <c r="AC830" s="603"/>
      <c r="AD830" s="603"/>
      <c r="AE830" s="603"/>
      <c r="AF830" s="603"/>
      <c r="AG830" s="603"/>
      <c r="AH830" s="603"/>
      <c r="AI830" s="603"/>
      <c r="AJ830" s="603"/>
      <c r="AK830" s="603"/>
      <c r="AL830" s="603"/>
      <c r="AM830" s="603"/>
      <c r="AN830" s="603"/>
      <c r="AO830" s="603"/>
      <c r="AP830" s="603"/>
      <c r="AQ830" s="603"/>
      <c r="AR830" s="603"/>
      <c r="AS830" s="603"/>
      <c r="AT830" s="603"/>
      <c r="AU830" s="603"/>
      <c r="AV830" s="603"/>
      <c r="AW830" s="603"/>
      <c r="AX830" s="603"/>
      <c r="AY830" s="603"/>
      <c r="AZ830" s="603"/>
      <c r="BA830" s="603"/>
      <c r="BB830" s="603"/>
      <c r="BC830" s="603"/>
      <c r="BD830" s="603"/>
      <c r="BE830" s="603"/>
      <c r="BF830" s="603"/>
      <c r="BG830" s="603"/>
      <c r="BH830" s="603"/>
      <c r="BI830" s="603"/>
      <c r="BJ830" s="603"/>
      <c r="BK830" s="603"/>
      <c r="BL830" s="603"/>
      <c r="BM830" s="603"/>
      <c r="BN830" s="603"/>
      <c r="BO830" s="603"/>
      <c r="BP830" s="603"/>
      <c r="BQ830" s="603"/>
      <c r="BR830" s="603"/>
      <c r="BS830" s="603"/>
      <c r="BT830" s="603"/>
      <c r="BU830" s="603"/>
      <c r="BV830" s="603"/>
      <c r="BW830" s="603"/>
      <c r="BX830" s="603"/>
      <c r="BY830" s="603"/>
      <c r="BZ830" s="603"/>
      <c r="CA830" s="603"/>
      <c r="CB830" s="603"/>
      <c r="CC830" s="603"/>
      <c r="CD830" s="603"/>
      <c r="CE830" s="603"/>
      <c r="CF830" s="603"/>
      <c r="CG830" s="603"/>
      <c r="CH830" s="603"/>
      <c r="CI830" s="603"/>
      <c r="CJ830" s="603"/>
      <c r="CK830" s="603"/>
    </row>
    <row r="831" spans="1:89" ht="14.25">
      <c r="A831" s="656" t="str">
        <f t="shared" si="148"/>
        <v>11_1_280621_HU_p_sp.sc</v>
      </c>
      <c r="B831" s="685" t="s">
        <v>5763</v>
      </c>
      <c r="C831" s="685" t="s">
        <v>5764</v>
      </c>
      <c r="D831" s="686">
        <v>11</v>
      </c>
      <c r="E831" s="686">
        <v>1</v>
      </c>
      <c r="F831" s="686" t="s">
        <v>5827</v>
      </c>
      <c r="G831" s="686" t="s">
        <v>5719</v>
      </c>
      <c r="H831" s="686">
        <v>2021</v>
      </c>
      <c r="I831" s="687" t="s">
        <v>5729</v>
      </c>
      <c r="J831" s="687" t="str">
        <f>K831&amp;"_p"</f>
        <v>HU_p</v>
      </c>
      <c r="K831" s="685" t="s">
        <v>5765</v>
      </c>
      <c r="L831" s="687" t="s">
        <v>5723</v>
      </c>
      <c r="M831" s="687" t="s">
        <v>476</v>
      </c>
      <c r="N831" s="697">
        <v>188</v>
      </c>
      <c r="O831" s="603"/>
      <c r="P831" s="667" t="s">
        <v>509</v>
      </c>
      <c r="Q831" s="596" t="s">
        <v>510</v>
      </c>
      <c r="R831" s="596" t="s">
        <v>2422</v>
      </c>
      <c r="S831" s="596">
        <v>4</v>
      </c>
      <c r="T831" s="596">
        <v>4</v>
      </c>
      <c r="U831" s="596">
        <v>0</v>
      </c>
      <c r="V831" s="596">
        <v>0</v>
      </c>
      <c r="W831" s="603"/>
      <c r="X831" s="668" t="s">
        <v>6718</v>
      </c>
      <c r="Y831" s="727" t="s">
        <v>78</v>
      </c>
      <c r="Z831" s="596" t="s">
        <v>6755</v>
      </c>
      <c r="AA831" s="766"/>
      <c r="AB831" s="727" t="str">
        <f t="shared" si="149"/>
        <v>Unique</v>
      </c>
      <c r="AC831" s="603"/>
      <c r="AD831" s="603"/>
      <c r="AE831" s="603"/>
      <c r="AF831" s="603"/>
      <c r="AG831" s="603"/>
      <c r="AH831" s="603"/>
      <c r="AI831" s="603"/>
      <c r="AJ831" s="603"/>
      <c r="AK831" s="603"/>
      <c r="AL831" s="603"/>
      <c r="AM831" s="603"/>
      <c r="AN831" s="603"/>
      <c r="AO831" s="603"/>
      <c r="AP831" s="603"/>
      <c r="AQ831" s="603"/>
      <c r="AR831" s="603"/>
      <c r="AS831" s="603"/>
      <c r="AT831" s="603"/>
      <c r="AU831" s="603"/>
      <c r="AV831" s="603"/>
      <c r="AW831" s="603"/>
      <c r="AX831" s="603"/>
      <c r="AY831" s="603"/>
      <c r="AZ831" s="603"/>
      <c r="BA831" s="603"/>
      <c r="BB831" s="603"/>
      <c r="BC831" s="603"/>
      <c r="BD831" s="603"/>
      <c r="BE831" s="603"/>
      <c r="BF831" s="603"/>
      <c r="BG831" s="603"/>
      <c r="BH831" s="603"/>
      <c r="BI831" s="603"/>
      <c r="BJ831" s="603"/>
      <c r="BK831" s="603"/>
      <c r="BL831" s="603"/>
      <c r="BM831" s="603"/>
      <c r="BN831" s="603"/>
      <c r="BO831" s="603"/>
      <c r="BP831" s="603"/>
      <c r="BQ831" s="603"/>
      <c r="BR831" s="603"/>
      <c r="BS831" s="603"/>
      <c r="BT831" s="603"/>
      <c r="BU831" s="603"/>
      <c r="BV831" s="603"/>
      <c r="BW831" s="603"/>
      <c r="BX831" s="603"/>
      <c r="BY831" s="603"/>
      <c r="BZ831" s="603"/>
      <c r="CA831" s="603"/>
      <c r="CB831" s="603"/>
      <c r="CC831" s="603"/>
      <c r="CD831" s="603"/>
      <c r="CE831" s="603"/>
      <c r="CF831" s="603"/>
      <c r="CG831" s="603"/>
      <c r="CH831" s="603"/>
      <c r="CI831" s="603"/>
      <c r="CJ831" s="603"/>
      <c r="CK831" s="603"/>
    </row>
    <row r="832" spans="1:89" ht="14.25">
      <c r="A832" s="656" t="str">
        <f t="shared" si="148"/>
        <v>31_1_250923_HO_p_ep.ba</v>
      </c>
      <c r="B832" s="682" t="s">
        <v>6364</v>
      </c>
      <c r="C832" s="682" t="s">
        <v>6365</v>
      </c>
      <c r="D832" s="737">
        <v>31</v>
      </c>
      <c r="E832" s="737">
        <v>1</v>
      </c>
      <c r="F832" s="737" t="s">
        <v>6681</v>
      </c>
      <c r="G832" s="737" t="s">
        <v>6682</v>
      </c>
      <c r="H832" s="737">
        <v>2023</v>
      </c>
      <c r="I832" s="682" t="s">
        <v>5729</v>
      </c>
      <c r="J832" s="682" t="s">
        <v>6366</v>
      </c>
      <c r="K832" s="682" t="s">
        <v>6367</v>
      </c>
      <c r="L832" s="682" t="s">
        <v>5723</v>
      </c>
      <c r="M832" s="682" t="s">
        <v>2422</v>
      </c>
      <c r="N832" s="661">
        <f t="shared" ref="N832:N836" si="164">50+50+37</f>
        <v>137</v>
      </c>
      <c r="O832" s="603"/>
      <c r="P832" s="356" t="s">
        <v>84</v>
      </c>
      <c r="Q832" s="376" t="s">
        <v>85</v>
      </c>
      <c r="R832" s="596" t="s">
        <v>2422</v>
      </c>
      <c r="S832" s="596">
        <v>10</v>
      </c>
      <c r="T832" s="596">
        <v>8</v>
      </c>
      <c r="U832" s="596">
        <v>2</v>
      </c>
      <c r="V832" s="596">
        <v>0</v>
      </c>
      <c r="W832" s="603"/>
      <c r="X832" s="668" t="s">
        <v>6718</v>
      </c>
      <c r="Y832" s="727" t="s">
        <v>78</v>
      </c>
      <c r="Z832" s="596" t="s">
        <v>6756</v>
      </c>
      <c r="AA832" s="766"/>
      <c r="AB832" s="727" t="str">
        <f t="shared" si="149"/>
        <v>Unique</v>
      </c>
      <c r="AC832" s="603"/>
      <c r="AD832" s="603"/>
      <c r="AE832" s="603"/>
      <c r="AF832" s="603"/>
      <c r="AG832" s="603"/>
      <c r="AH832" s="603"/>
      <c r="AI832" s="603"/>
      <c r="AJ832" s="603"/>
      <c r="AK832" s="603"/>
      <c r="AL832" s="603"/>
      <c r="AM832" s="603"/>
      <c r="AN832" s="603"/>
      <c r="AO832" s="603"/>
      <c r="AP832" s="603"/>
      <c r="AQ832" s="603"/>
      <c r="AR832" s="603"/>
      <c r="AS832" s="603"/>
      <c r="AT832" s="603"/>
      <c r="AU832" s="603"/>
      <c r="AV832" s="603"/>
      <c r="AW832" s="603"/>
      <c r="AX832" s="603"/>
      <c r="AY832" s="603"/>
      <c r="AZ832" s="603"/>
      <c r="BA832" s="603"/>
      <c r="BB832" s="603"/>
      <c r="BC832" s="603"/>
      <c r="BD832" s="603"/>
      <c r="BE832" s="603"/>
      <c r="BF832" s="603"/>
      <c r="BG832" s="603"/>
      <c r="BH832" s="603"/>
      <c r="BI832" s="603"/>
      <c r="BJ832" s="603"/>
      <c r="BK832" s="603"/>
      <c r="BL832" s="603"/>
      <c r="BM832" s="603"/>
      <c r="BN832" s="603"/>
      <c r="BO832" s="603"/>
      <c r="BP832" s="603"/>
      <c r="BQ832" s="603"/>
      <c r="BR832" s="603"/>
      <c r="BS832" s="603"/>
      <c r="BT832" s="603"/>
      <c r="BU832" s="603"/>
      <c r="BV832" s="603"/>
      <c r="BW832" s="603"/>
      <c r="BX832" s="603"/>
      <c r="BY832" s="603"/>
      <c r="BZ832" s="603"/>
      <c r="CA832" s="603"/>
      <c r="CB832" s="603"/>
      <c r="CC832" s="603"/>
      <c r="CD832" s="603"/>
      <c r="CE832" s="603"/>
      <c r="CF832" s="603"/>
      <c r="CG832" s="603"/>
      <c r="CH832" s="603"/>
      <c r="CI832" s="603"/>
      <c r="CJ832" s="603"/>
      <c r="CK832" s="603"/>
    </row>
    <row r="833" spans="1:89" ht="14.25">
      <c r="A833" s="656" t="str">
        <f t="shared" si="148"/>
        <v>31_1_250923_HO_p_sp.</v>
      </c>
      <c r="B833" s="682" t="s">
        <v>6364</v>
      </c>
      <c r="C833" s="682" t="s">
        <v>6365</v>
      </c>
      <c r="D833" s="737">
        <v>31</v>
      </c>
      <c r="E833" s="737">
        <v>1</v>
      </c>
      <c r="F833" s="737" t="s">
        <v>6681</v>
      </c>
      <c r="G833" s="737" t="s">
        <v>6682</v>
      </c>
      <c r="H833" s="737">
        <v>2023</v>
      </c>
      <c r="I833" s="682" t="s">
        <v>5729</v>
      </c>
      <c r="J833" s="682" t="s">
        <v>6366</v>
      </c>
      <c r="K833" s="682" t="s">
        <v>6367</v>
      </c>
      <c r="L833" s="682" t="s">
        <v>5723</v>
      </c>
      <c r="M833" s="682" t="s">
        <v>2422</v>
      </c>
      <c r="N833" s="661">
        <f t="shared" si="164"/>
        <v>137</v>
      </c>
      <c r="O833" s="603"/>
      <c r="P833" s="356" t="s">
        <v>1163</v>
      </c>
      <c r="Q833" s="376" t="s">
        <v>1164</v>
      </c>
      <c r="R833" s="596" t="s">
        <v>2422</v>
      </c>
      <c r="S833" s="596">
        <v>35</v>
      </c>
      <c r="T833" s="596">
        <v>0</v>
      </c>
      <c r="U833" s="596">
        <v>35</v>
      </c>
      <c r="V833" s="596">
        <v>0</v>
      </c>
      <c r="W833" s="603"/>
      <c r="X833" s="668" t="s">
        <v>6718</v>
      </c>
      <c r="Y833" s="727" t="s">
        <v>78</v>
      </c>
      <c r="Z833" s="596" t="s">
        <v>6757</v>
      </c>
      <c r="AA833" s="766"/>
      <c r="AB833" s="727" t="str">
        <f t="shared" si="149"/>
        <v>Unique</v>
      </c>
      <c r="AC833" s="603"/>
      <c r="AD833" s="603"/>
      <c r="AE833" s="603"/>
      <c r="AF833" s="603"/>
      <c r="AG833" s="603"/>
      <c r="AH833" s="603"/>
      <c r="AI833" s="603"/>
      <c r="AJ833" s="603"/>
      <c r="AK833" s="603"/>
      <c r="AL833" s="603"/>
      <c r="AM833" s="603"/>
      <c r="AN833" s="603"/>
      <c r="AO833" s="603"/>
      <c r="AP833" s="603"/>
      <c r="AQ833" s="603"/>
      <c r="AR833" s="603"/>
      <c r="AS833" s="603"/>
      <c r="AT833" s="603"/>
      <c r="AU833" s="603"/>
      <c r="AV833" s="603"/>
      <c r="AW833" s="603"/>
      <c r="AX833" s="603"/>
      <c r="AY833" s="603"/>
      <c r="AZ833" s="603"/>
      <c r="BA833" s="603"/>
      <c r="BB833" s="603"/>
      <c r="BC833" s="603"/>
      <c r="BD833" s="603"/>
      <c r="BE833" s="603"/>
      <c r="BF833" s="603"/>
      <c r="BG833" s="603"/>
      <c r="BH833" s="603"/>
      <c r="BI833" s="603"/>
      <c r="BJ833" s="603"/>
      <c r="BK833" s="603"/>
      <c r="BL833" s="603"/>
      <c r="BM833" s="603"/>
      <c r="BN833" s="603"/>
      <c r="BO833" s="603"/>
      <c r="BP833" s="603"/>
      <c r="BQ833" s="603"/>
      <c r="BR833" s="603"/>
      <c r="BS833" s="603"/>
      <c r="BT833" s="603"/>
      <c r="BU833" s="603"/>
      <c r="BV833" s="603"/>
      <c r="BW833" s="603"/>
      <c r="BX833" s="603"/>
      <c r="BY833" s="603"/>
      <c r="BZ833" s="603"/>
      <c r="CA833" s="603"/>
      <c r="CB833" s="603"/>
      <c r="CC833" s="603"/>
      <c r="CD833" s="603"/>
      <c r="CE833" s="603"/>
      <c r="CF833" s="603"/>
      <c r="CG833" s="603"/>
      <c r="CH833" s="603"/>
      <c r="CI833" s="603"/>
      <c r="CJ833" s="603"/>
      <c r="CK833" s="603"/>
    </row>
    <row r="834" spans="1:89" ht="14.25">
      <c r="A834" s="656" t="str">
        <f t="shared" ref="A834:A897" si="165">D834&amp;"_"&amp;E834&amp;"_"&amp;G834&amp;"_"&amp;J834&amp;"_"&amp;P834</f>
        <v>31_1_250923_HO_p_sp.sc</v>
      </c>
      <c r="B834" s="682" t="s">
        <v>6364</v>
      </c>
      <c r="C834" s="682" t="s">
        <v>6365</v>
      </c>
      <c r="D834" s="737">
        <v>31</v>
      </c>
      <c r="E834" s="737">
        <v>1</v>
      </c>
      <c r="F834" s="737" t="s">
        <v>6681</v>
      </c>
      <c r="G834" s="737" t="s">
        <v>6682</v>
      </c>
      <c r="H834" s="737">
        <v>2023</v>
      </c>
      <c r="I834" s="682" t="s">
        <v>5729</v>
      </c>
      <c r="J834" s="682" t="s">
        <v>6366</v>
      </c>
      <c r="K834" s="682" t="s">
        <v>6367</v>
      </c>
      <c r="L834" s="682" t="s">
        <v>5723</v>
      </c>
      <c r="M834" s="682" t="s">
        <v>2422</v>
      </c>
      <c r="N834" s="661">
        <f t="shared" si="164"/>
        <v>137</v>
      </c>
      <c r="O834" s="603"/>
      <c r="P834" s="667" t="s">
        <v>509</v>
      </c>
      <c r="Q834" s="596" t="s">
        <v>510</v>
      </c>
      <c r="R834" s="596" t="s">
        <v>2422</v>
      </c>
      <c r="S834" s="596">
        <v>17</v>
      </c>
      <c r="T834" s="596">
        <v>17</v>
      </c>
      <c r="U834" s="596">
        <v>0</v>
      </c>
      <c r="V834" s="596">
        <v>0</v>
      </c>
      <c r="W834" s="603"/>
      <c r="X834" s="668" t="s">
        <v>6718</v>
      </c>
      <c r="Y834" s="727" t="s">
        <v>78</v>
      </c>
      <c r="Z834" s="596" t="s">
        <v>6758</v>
      </c>
      <c r="AA834" s="766"/>
      <c r="AB834" s="727" t="str">
        <f t="shared" ref="AB834:AB897" si="166">IF(COUNTIF(Z:Z, Z834)&gt;1, "Duplicate", "Unique")</f>
        <v>Unique</v>
      </c>
      <c r="AC834" s="603"/>
      <c r="AD834" s="603"/>
      <c r="AE834" s="603"/>
      <c r="AF834" s="603"/>
      <c r="AG834" s="603"/>
      <c r="AH834" s="603"/>
      <c r="AI834" s="603"/>
      <c r="AJ834" s="603"/>
      <c r="AK834" s="603"/>
      <c r="AL834" s="603"/>
      <c r="AM834" s="603"/>
      <c r="AN834" s="603"/>
      <c r="AO834" s="603"/>
      <c r="AP834" s="603"/>
      <c r="AQ834" s="603"/>
      <c r="AR834" s="603"/>
      <c r="AS834" s="603"/>
      <c r="AT834" s="603"/>
      <c r="AU834" s="603"/>
      <c r="AV834" s="603"/>
      <c r="AW834" s="603"/>
      <c r="AX834" s="603"/>
      <c r="AY834" s="603"/>
      <c r="AZ834" s="603"/>
      <c r="BA834" s="603"/>
      <c r="BB834" s="603"/>
      <c r="BC834" s="603"/>
      <c r="BD834" s="603"/>
      <c r="BE834" s="603"/>
      <c r="BF834" s="603"/>
      <c r="BG834" s="603"/>
      <c r="BH834" s="603"/>
      <c r="BI834" s="603"/>
      <c r="BJ834" s="603"/>
      <c r="BK834" s="603"/>
      <c r="BL834" s="603"/>
      <c r="BM834" s="603"/>
      <c r="BN834" s="603"/>
      <c r="BO834" s="603"/>
      <c r="BP834" s="603"/>
      <c r="BQ834" s="603"/>
      <c r="BR834" s="603"/>
      <c r="BS834" s="603"/>
      <c r="BT834" s="603"/>
      <c r="BU834" s="603"/>
      <c r="BV834" s="603"/>
      <c r="BW834" s="603"/>
      <c r="BX834" s="603"/>
      <c r="BY834" s="603"/>
      <c r="BZ834" s="603"/>
      <c r="CA834" s="603"/>
      <c r="CB834" s="603"/>
      <c r="CC834" s="603"/>
      <c r="CD834" s="603"/>
      <c r="CE834" s="603"/>
      <c r="CF834" s="603"/>
      <c r="CG834" s="603"/>
      <c r="CH834" s="603"/>
      <c r="CI834" s="603"/>
      <c r="CJ834" s="603"/>
      <c r="CK834" s="603"/>
    </row>
    <row r="835" spans="1:89" ht="14.25">
      <c r="A835" s="656" t="str">
        <f t="shared" si="165"/>
        <v>31_1_250923_HO_p_sy.pi</v>
      </c>
      <c r="B835" s="682" t="s">
        <v>6364</v>
      </c>
      <c r="C835" s="682" t="s">
        <v>6365</v>
      </c>
      <c r="D835" s="737">
        <v>31</v>
      </c>
      <c r="E835" s="737">
        <v>1</v>
      </c>
      <c r="F835" s="737" t="s">
        <v>6681</v>
      </c>
      <c r="G835" s="737" t="s">
        <v>6682</v>
      </c>
      <c r="H835" s="737">
        <v>2023</v>
      </c>
      <c r="I835" s="682" t="s">
        <v>5729</v>
      </c>
      <c r="J835" s="682" t="s">
        <v>6366</v>
      </c>
      <c r="K835" s="682" t="s">
        <v>6367</v>
      </c>
      <c r="L835" s="682" t="s">
        <v>5723</v>
      </c>
      <c r="M835" s="682" t="s">
        <v>2422</v>
      </c>
      <c r="N835" s="661">
        <f t="shared" si="164"/>
        <v>137</v>
      </c>
      <c r="O835" s="603"/>
      <c r="P835" s="667" t="s">
        <v>176</v>
      </c>
      <c r="Q835" s="596" t="s">
        <v>177</v>
      </c>
      <c r="R835" s="596" t="s">
        <v>2422</v>
      </c>
      <c r="S835" s="596">
        <v>1</v>
      </c>
      <c r="T835" s="596">
        <v>0</v>
      </c>
      <c r="U835" s="596">
        <v>1</v>
      </c>
      <c r="V835" s="596">
        <v>0</v>
      </c>
      <c r="W835" s="603"/>
      <c r="X835" s="668" t="s">
        <v>6718</v>
      </c>
      <c r="Y835" s="727" t="s">
        <v>78</v>
      </c>
      <c r="Z835" s="596" t="s">
        <v>6759</v>
      </c>
      <c r="AA835" s="766"/>
      <c r="AB835" s="727" t="str">
        <f t="shared" si="166"/>
        <v>Unique</v>
      </c>
      <c r="AC835" s="603"/>
      <c r="AD835" s="603"/>
      <c r="AE835" s="603"/>
      <c r="AF835" s="603"/>
      <c r="AG835" s="603"/>
      <c r="AH835" s="603"/>
      <c r="AI835" s="603"/>
      <c r="AJ835" s="603"/>
      <c r="AK835" s="603"/>
      <c r="AL835" s="603"/>
      <c r="AM835" s="603"/>
      <c r="AN835" s="603"/>
      <c r="AO835" s="603"/>
      <c r="AP835" s="603"/>
      <c r="AQ835" s="603"/>
      <c r="AR835" s="603"/>
      <c r="AS835" s="603"/>
      <c r="AT835" s="603"/>
      <c r="AU835" s="603"/>
      <c r="AV835" s="603"/>
      <c r="AW835" s="603"/>
      <c r="AX835" s="603"/>
      <c r="AY835" s="603"/>
      <c r="AZ835" s="603"/>
      <c r="BA835" s="603"/>
      <c r="BB835" s="603"/>
      <c r="BC835" s="603"/>
      <c r="BD835" s="603"/>
      <c r="BE835" s="603"/>
      <c r="BF835" s="603"/>
      <c r="BG835" s="603"/>
      <c r="BH835" s="603"/>
      <c r="BI835" s="603"/>
      <c r="BJ835" s="603"/>
      <c r="BK835" s="603"/>
      <c r="BL835" s="603"/>
      <c r="BM835" s="603"/>
      <c r="BN835" s="603"/>
      <c r="BO835" s="603"/>
      <c r="BP835" s="603"/>
      <c r="BQ835" s="603"/>
      <c r="BR835" s="603"/>
      <c r="BS835" s="603"/>
      <c r="BT835" s="603"/>
      <c r="BU835" s="603"/>
      <c r="BV835" s="603"/>
      <c r="BW835" s="603"/>
      <c r="BX835" s="603"/>
      <c r="BY835" s="603"/>
      <c r="BZ835" s="603"/>
      <c r="CA835" s="603"/>
      <c r="CB835" s="603"/>
      <c r="CC835" s="603"/>
      <c r="CD835" s="603"/>
      <c r="CE835" s="603"/>
      <c r="CF835" s="603"/>
      <c r="CG835" s="603"/>
      <c r="CH835" s="603"/>
      <c r="CI835" s="603"/>
      <c r="CJ835" s="603"/>
      <c r="CK835" s="603"/>
    </row>
    <row r="836" spans="1:89" ht="14.25">
      <c r="A836" s="656" t="str">
        <f t="shared" si="165"/>
        <v>31_1_250923_HO_p_ba.el</v>
      </c>
      <c r="B836" s="682" t="s">
        <v>6364</v>
      </c>
      <c r="C836" s="682" t="s">
        <v>6365</v>
      </c>
      <c r="D836" s="737">
        <v>31</v>
      </c>
      <c r="E836" s="737">
        <v>1</v>
      </c>
      <c r="F836" s="737" t="s">
        <v>6681</v>
      </c>
      <c r="G836" s="737" t="s">
        <v>6682</v>
      </c>
      <c r="H836" s="737">
        <v>2023</v>
      </c>
      <c r="I836" s="682" t="s">
        <v>5729</v>
      </c>
      <c r="J836" s="682" t="s">
        <v>6366</v>
      </c>
      <c r="K836" s="682" t="s">
        <v>6367</v>
      </c>
      <c r="L836" s="682" t="s">
        <v>5723</v>
      </c>
      <c r="M836" s="682" t="s">
        <v>2422</v>
      </c>
      <c r="N836" s="661">
        <f t="shared" si="164"/>
        <v>137</v>
      </c>
      <c r="O836" s="603"/>
      <c r="P836" s="667" t="s">
        <v>274</v>
      </c>
      <c r="Q836" s="596" t="s">
        <v>275</v>
      </c>
      <c r="R836" s="596" t="s">
        <v>2422</v>
      </c>
      <c r="S836" s="596">
        <v>1</v>
      </c>
      <c r="T836" s="596">
        <v>0</v>
      </c>
      <c r="U836" s="596">
        <v>1</v>
      </c>
      <c r="V836" s="596">
        <v>0</v>
      </c>
      <c r="W836" s="603"/>
      <c r="X836" s="668" t="s">
        <v>6718</v>
      </c>
      <c r="Y836" s="727" t="s">
        <v>78</v>
      </c>
      <c r="Z836" s="596" t="s">
        <v>6760</v>
      </c>
      <c r="AA836" s="766"/>
      <c r="AB836" s="727" t="str">
        <f t="shared" si="166"/>
        <v>Unique</v>
      </c>
      <c r="AC836" s="603"/>
      <c r="AD836" s="603"/>
      <c r="AE836" s="603"/>
      <c r="AF836" s="603"/>
      <c r="AG836" s="603"/>
      <c r="AH836" s="603"/>
      <c r="AI836" s="603"/>
      <c r="AJ836" s="603"/>
      <c r="AK836" s="603"/>
      <c r="AL836" s="603"/>
      <c r="AM836" s="603"/>
      <c r="AN836" s="603"/>
      <c r="AO836" s="603"/>
      <c r="AP836" s="603"/>
      <c r="AQ836" s="603"/>
      <c r="AR836" s="603"/>
      <c r="AS836" s="603"/>
      <c r="AT836" s="603"/>
      <c r="AU836" s="603"/>
      <c r="AV836" s="603"/>
      <c r="AW836" s="603"/>
      <c r="AX836" s="603"/>
      <c r="AY836" s="603"/>
      <c r="AZ836" s="603"/>
      <c r="BA836" s="603"/>
      <c r="BB836" s="603"/>
      <c r="BC836" s="603"/>
      <c r="BD836" s="603"/>
      <c r="BE836" s="603"/>
      <c r="BF836" s="603"/>
      <c r="BG836" s="603"/>
      <c r="BH836" s="603"/>
      <c r="BI836" s="603"/>
      <c r="BJ836" s="603"/>
      <c r="BK836" s="603"/>
      <c r="BL836" s="603"/>
      <c r="BM836" s="603"/>
      <c r="BN836" s="603"/>
      <c r="BO836" s="603"/>
      <c r="BP836" s="603"/>
      <c r="BQ836" s="603"/>
      <c r="BR836" s="603"/>
      <c r="BS836" s="603"/>
      <c r="BT836" s="603"/>
      <c r="BU836" s="603"/>
      <c r="BV836" s="603"/>
      <c r="BW836" s="603"/>
      <c r="BX836" s="603"/>
      <c r="BY836" s="603"/>
      <c r="BZ836" s="603"/>
      <c r="CA836" s="603"/>
      <c r="CB836" s="603"/>
      <c r="CC836" s="603"/>
      <c r="CD836" s="603"/>
      <c r="CE836" s="603"/>
      <c r="CF836" s="603"/>
      <c r="CG836" s="603"/>
      <c r="CH836" s="603"/>
      <c r="CI836" s="603"/>
      <c r="CJ836" s="603"/>
      <c r="CK836" s="603"/>
    </row>
    <row r="837" spans="1:89" ht="14.25">
      <c r="A837" s="656" t="str">
        <f t="shared" si="165"/>
        <v>23_1_250923_HOI_p_ep.ba</v>
      </c>
      <c r="B837" s="687" t="s">
        <v>6352</v>
      </c>
      <c r="C837" s="687" t="s">
        <v>6353</v>
      </c>
      <c r="D837" s="686">
        <v>23</v>
      </c>
      <c r="E837" s="686">
        <v>1</v>
      </c>
      <c r="F837" s="686" t="s">
        <v>6681</v>
      </c>
      <c r="G837" s="686" t="s">
        <v>6682</v>
      </c>
      <c r="H837" s="686">
        <v>2023</v>
      </c>
      <c r="I837" s="687" t="s">
        <v>5729</v>
      </c>
      <c r="J837" s="687" t="s">
        <v>6354</v>
      </c>
      <c r="K837" s="687" t="s">
        <v>6355</v>
      </c>
      <c r="L837" s="687" t="s">
        <v>5723</v>
      </c>
      <c r="M837" s="687" t="s">
        <v>2422</v>
      </c>
      <c r="N837" s="661">
        <f t="shared" ref="N837:N838" si="167">50+50+50+6</f>
        <v>156</v>
      </c>
      <c r="O837" s="603"/>
      <c r="P837" s="356" t="s">
        <v>84</v>
      </c>
      <c r="Q837" s="376" t="s">
        <v>85</v>
      </c>
      <c r="R837" s="596" t="s">
        <v>2422</v>
      </c>
      <c r="S837" s="596">
        <v>5</v>
      </c>
      <c r="T837" s="596">
        <v>3</v>
      </c>
      <c r="U837" s="596">
        <v>2</v>
      </c>
      <c r="V837" s="596">
        <v>0</v>
      </c>
      <c r="W837" s="603"/>
      <c r="X837" s="668" t="s">
        <v>6718</v>
      </c>
      <c r="Y837" s="727" t="s">
        <v>78</v>
      </c>
      <c r="Z837" s="596" t="s">
        <v>6761</v>
      </c>
      <c r="AA837" s="766"/>
      <c r="AB837" s="727" t="str">
        <f t="shared" si="166"/>
        <v>Unique</v>
      </c>
      <c r="AC837" s="603"/>
      <c r="AD837" s="603"/>
      <c r="AE837" s="603"/>
      <c r="AF837" s="603"/>
      <c r="AG837" s="603"/>
      <c r="AH837" s="603"/>
      <c r="AI837" s="603"/>
      <c r="AJ837" s="603"/>
      <c r="AK837" s="603"/>
      <c r="AL837" s="603"/>
      <c r="AM837" s="603"/>
      <c r="AN837" s="603"/>
      <c r="AO837" s="603"/>
      <c r="AP837" s="603"/>
      <c r="AQ837" s="603"/>
      <c r="AR837" s="603"/>
      <c r="AS837" s="603"/>
      <c r="AT837" s="603"/>
      <c r="AU837" s="603"/>
      <c r="AV837" s="603"/>
      <c r="AW837" s="603"/>
      <c r="AX837" s="603"/>
      <c r="AY837" s="603"/>
      <c r="AZ837" s="603"/>
      <c r="BA837" s="603"/>
      <c r="BB837" s="603"/>
      <c r="BC837" s="603"/>
      <c r="BD837" s="603"/>
      <c r="BE837" s="603"/>
      <c r="BF837" s="603"/>
      <c r="BG837" s="603"/>
      <c r="BH837" s="603"/>
      <c r="BI837" s="603"/>
      <c r="BJ837" s="603"/>
      <c r="BK837" s="603"/>
      <c r="BL837" s="603"/>
      <c r="BM837" s="603"/>
      <c r="BN837" s="603"/>
      <c r="BO837" s="603"/>
      <c r="BP837" s="603"/>
      <c r="BQ837" s="603"/>
      <c r="BR837" s="603"/>
      <c r="BS837" s="603"/>
      <c r="BT837" s="603"/>
      <c r="BU837" s="603"/>
      <c r="BV837" s="603"/>
      <c r="BW837" s="603"/>
      <c r="BX837" s="603"/>
      <c r="BY837" s="603"/>
      <c r="BZ837" s="603"/>
      <c r="CA837" s="603"/>
      <c r="CB837" s="603"/>
      <c r="CC837" s="603"/>
      <c r="CD837" s="603"/>
      <c r="CE837" s="603"/>
      <c r="CF837" s="603"/>
      <c r="CG837" s="603"/>
      <c r="CH837" s="603"/>
      <c r="CI837" s="603"/>
      <c r="CJ837" s="603"/>
      <c r="CK837" s="603"/>
    </row>
    <row r="838" spans="1:89" ht="14.25">
      <c r="A838" s="656" t="str">
        <f t="shared" si="165"/>
        <v>23_1_250923_HOI_p_sp.</v>
      </c>
      <c r="B838" s="687" t="s">
        <v>6352</v>
      </c>
      <c r="C838" s="687" t="s">
        <v>6353</v>
      </c>
      <c r="D838" s="686">
        <v>23</v>
      </c>
      <c r="E838" s="686">
        <v>1</v>
      </c>
      <c r="F838" s="686" t="s">
        <v>6681</v>
      </c>
      <c r="G838" s="686" t="s">
        <v>6682</v>
      </c>
      <c r="H838" s="686">
        <v>2023</v>
      </c>
      <c r="I838" s="687" t="s">
        <v>5729</v>
      </c>
      <c r="J838" s="687" t="s">
        <v>6354</v>
      </c>
      <c r="K838" s="687" t="s">
        <v>6355</v>
      </c>
      <c r="L838" s="687" t="s">
        <v>5723</v>
      </c>
      <c r="M838" s="687" t="s">
        <v>2422</v>
      </c>
      <c r="N838" s="661">
        <f t="shared" si="167"/>
        <v>156</v>
      </c>
      <c r="O838" s="603"/>
      <c r="P838" s="356" t="s">
        <v>1163</v>
      </c>
      <c r="Q838" s="376" t="s">
        <v>1164</v>
      </c>
      <c r="R838" s="596" t="s">
        <v>2422</v>
      </c>
      <c r="S838" s="596">
        <v>5</v>
      </c>
      <c r="T838" s="596">
        <v>0</v>
      </c>
      <c r="U838" s="596">
        <v>5</v>
      </c>
      <c r="V838" s="596">
        <v>0</v>
      </c>
      <c r="W838" s="603"/>
      <c r="X838" s="668" t="s">
        <v>6718</v>
      </c>
      <c r="Y838" s="727" t="s">
        <v>78</v>
      </c>
      <c r="Z838" s="596" t="s">
        <v>6762</v>
      </c>
      <c r="AA838" s="766"/>
      <c r="AB838" s="727" t="str">
        <f t="shared" si="166"/>
        <v>Unique</v>
      </c>
      <c r="AC838" s="603"/>
      <c r="AD838" s="603"/>
      <c r="AE838" s="603"/>
      <c r="AF838" s="603"/>
      <c r="AG838" s="603"/>
      <c r="AH838" s="603"/>
      <c r="AI838" s="603"/>
      <c r="AJ838" s="603"/>
      <c r="AK838" s="603"/>
      <c r="AL838" s="603"/>
      <c r="AM838" s="603"/>
      <c r="AN838" s="603"/>
      <c r="AO838" s="603"/>
      <c r="AP838" s="603"/>
      <c r="AQ838" s="603"/>
      <c r="AR838" s="603"/>
      <c r="AS838" s="603"/>
      <c r="AT838" s="603"/>
      <c r="AU838" s="603"/>
      <c r="AV838" s="603"/>
      <c r="AW838" s="603"/>
      <c r="AX838" s="603"/>
      <c r="AY838" s="603"/>
      <c r="AZ838" s="603"/>
      <c r="BA838" s="603"/>
      <c r="BB838" s="603"/>
      <c r="BC838" s="603"/>
      <c r="BD838" s="603"/>
      <c r="BE838" s="603"/>
      <c r="BF838" s="603"/>
      <c r="BG838" s="603"/>
      <c r="BH838" s="603"/>
      <c r="BI838" s="603"/>
      <c r="BJ838" s="603"/>
      <c r="BK838" s="603"/>
      <c r="BL838" s="603"/>
      <c r="BM838" s="603"/>
      <c r="BN838" s="603"/>
      <c r="BO838" s="603"/>
      <c r="BP838" s="603"/>
      <c r="BQ838" s="603"/>
      <c r="BR838" s="603"/>
      <c r="BS838" s="603"/>
      <c r="BT838" s="603"/>
      <c r="BU838" s="603"/>
      <c r="BV838" s="603"/>
      <c r="BW838" s="603"/>
      <c r="BX838" s="603"/>
      <c r="BY838" s="603"/>
      <c r="BZ838" s="603"/>
      <c r="CA838" s="603"/>
      <c r="CB838" s="603"/>
      <c r="CC838" s="603"/>
      <c r="CD838" s="603"/>
      <c r="CE838" s="603"/>
      <c r="CF838" s="603"/>
      <c r="CG838" s="603"/>
      <c r="CH838" s="603"/>
      <c r="CI838" s="603"/>
      <c r="CJ838" s="603"/>
      <c r="CK838" s="603"/>
    </row>
    <row r="839" spans="1:89" ht="14.25">
      <c r="A839" s="656" t="str">
        <f t="shared" si="165"/>
        <v>35_1_250923_Esc_p_ep.ba</v>
      </c>
      <c r="B839" s="720" t="s">
        <v>6187</v>
      </c>
      <c r="C839" s="720" t="s">
        <v>6188</v>
      </c>
      <c r="D839" s="721">
        <v>35</v>
      </c>
      <c r="E839" s="721">
        <v>1</v>
      </c>
      <c r="F839" s="721" t="s">
        <v>6681</v>
      </c>
      <c r="G839" s="721" t="s">
        <v>6682</v>
      </c>
      <c r="H839" s="721">
        <v>2023</v>
      </c>
      <c r="I839" s="720" t="s">
        <v>6326</v>
      </c>
      <c r="J839" s="720" t="s">
        <v>6189</v>
      </c>
      <c r="K839" s="720"/>
      <c r="L839" s="720" t="s">
        <v>5723</v>
      </c>
      <c r="M839" s="720" t="s">
        <v>2422</v>
      </c>
      <c r="N839" s="661">
        <f t="shared" ref="N839:N842" si="168">50+50+8</f>
        <v>108</v>
      </c>
      <c r="O839" s="603"/>
      <c r="P839" s="356" t="s">
        <v>84</v>
      </c>
      <c r="Q839" s="376" t="s">
        <v>85</v>
      </c>
      <c r="R839" s="596" t="s">
        <v>2422</v>
      </c>
      <c r="S839" s="596">
        <v>4</v>
      </c>
      <c r="T839" s="596">
        <v>4</v>
      </c>
      <c r="U839" s="596">
        <v>0</v>
      </c>
      <c r="V839" s="596">
        <v>0</v>
      </c>
      <c r="W839" s="603"/>
      <c r="X839" s="668" t="s">
        <v>6718</v>
      </c>
      <c r="Y839" s="727" t="s">
        <v>78</v>
      </c>
      <c r="Z839" s="596" t="s">
        <v>6763</v>
      </c>
      <c r="AA839" s="766"/>
      <c r="AB839" s="727" t="str">
        <f t="shared" si="166"/>
        <v>Unique</v>
      </c>
      <c r="AC839" s="603"/>
      <c r="AD839" s="603"/>
      <c r="AE839" s="603"/>
      <c r="AF839" s="603"/>
      <c r="AG839" s="603"/>
      <c r="AH839" s="603"/>
      <c r="AI839" s="603"/>
      <c r="AJ839" s="603"/>
      <c r="AK839" s="603"/>
      <c r="AL839" s="603"/>
      <c r="AM839" s="603"/>
      <c r="AN839" s="603"/>
      <c r="AO839" s="603"/>
      <c r="AP839" s="603"/>
      <c r="AQ839" s="603"/>
      <c r="AR839" s="603"/>
      <c r="AS839" s="603"/>
      <c r="AT839" s="603"/>
      <c r="AU839" s="603"/>
      <c r="AV839" s="603"/>
      <c r="AW839" s="603"/>
      <c r="AX839" s="603"/>
      <c r="AY839" s="603"/>
      <c r="AZ839" s="603"/>
      <c r="BA839" s="603"/>
      <c r="BB839" s="603"/>
      <c r="BC839" s="603"/>
      <c r="BD839" s="603"/>
      <c r="BE839" s="603"/>
      <c r="BF839" s="603"/>
      <c r="BG839" s="603"/>
      <c r="BH839" s="603"/>
      <c r="BI839" s="603"/>
      <c r="BJ839" s="603"/>
      <c r="BK839" s="603"/>
      <c r="BL839" s="603"/>
      <c r="BM839" s="603"/>
      <c r="BN839" s="603"/>
      <c r="BO839" s="603"/>
      <c r="BP839" s="603"/>
      <c r="BQ839" s="603"/>
      <c r="BR839" s="603"/>
      <c r="BS839" s="603"/>
      <c r="BT839" s="603"/>
      <c r="BU839" s="603"/>
      <c r="BV839" s="603"/>
      <c r="BW839" s="603"/>
      <c r="BX839" s="603"/>
      <c r="BY839" s="603"/>
      <c r="BZ839" s="603"/>
      <c r="CA839" s="603"/>
      <c r="CB839" s="603"/>
      <c r="CC839" s="603"/>
      <c r="CD839" s="603"/>
      <c r="CE839" s="603"/>
      <c r="CF839" s="603"/>
      <c r="CG839" s="603"/>
      <c r="CH839" s="603"/>
      <c r="CI839" s="603"/>
      <c r="CJ839" s="603"/>
      <c r="CK839" s="603"/>
    </row>
    <row r="840" spans="1:89" ht="14.25">
      <c r="A840" s="656" t="str">
        <f t="shared" si="165"/>
        <v>35_1_250923_Esc_p_sp.</v>
      </c>
      <c r="B840" s="720" t="s">
        <v>6187</v>
      </c>
      <c r="C840" s="720" t="s">
        <v>6188</v>
      </c>
      <c r="D840" s="721">
        <v>35</v>
      </c>
      <c r="E840" s="721">
        <v>1</v>
      </c>
      <c r="F840" s="721" t="s">
        <v>6681</v>
      </c>
      <c r="G840" s="721" t="s">
        <v>6682</v>
      </c>
      <c r="H840" s="721">
        <v>2023</v>
      </c>
      <c r="I840" s="720" t="s">
        <v>6326</v>
      </c>
      <c r="J840" s="720" t="s">
        <v>6189</v>
      </c>
      <c r="K840" s="720"/>
      <c r="L840" s="720" t="s">
        <v>5723</v>
      </c>
      <c r="M840" s="720" t="s">
        <v>2422</v>
      </c>
      <c r="N840" s="661">
        <f t="shared" si="168"/>
        <v>108</v>
      </c>
      <c r="O840" s="603"/>
      <c r="P840" s="356" t="s">
        <v>1163</v>
      </c>
      <c r="Q840" s="376" t="s">
        <v>1164</v>
      </c>
      <c r="R840" s="596" t="s">
        <v>2422</v>
      </c>
      <c r="S840" s="596">
        <v>25</v>
      </c>
      <c r="T840" s="596">
        <v>0</v>
      </c>
      <c r="U840" s="596">
        <v>25</v>
      </c>
      <c r="V840" s="596">
        <v>0</v>
      </c>
      <c r="W840" s="603"/>
      <c r="X840" s="668" t="s">
        <v>6718</v>
      </c>
      <c r="Y840" s="727" t="s">
        <v>78</v>
      </c>
      <c r="Z840" s="596" t="s">
        <v>6764</v>
      </c>
      <c r="AA840" s="766"/>
      <c r="AB840" s="727" t="str">
        <f t="shared" si="166"/>
        <v>Unique</v>
      </c>
      <c r="AC840" s="603"/>
      <c r="AD840" s="603"/>
      <c r="AE840" s="603"/>
      <c r="AF840" s="603"/>
      <c r="AG840" s="603"/>
      <c r="AH840" s="603"/>
      <c r="AI840" s="603"/>
      <c r="AJ840" s="603"/>
      <c r="AK840" s="603"/>
      <c r="AL840" s="603"/>
      <c r="AM840" s="603"/>
      <c r="AN840" s="603"/>
      <c r="AO840" s="603"/>
      <c r="AP840" s="603"/>
      <c r="AQ840" s="603"/>
      <c r="AR840" s="603"/>
      <c r="AS840" s="603"/>
      <c r="AT840" s="603"/>
      <c r="AU840" s="603"/>
      <c r="AV840" s="603"/>
      <c r="AW840" s="603"/>
      <c r="AX840" s="603"/>
      <c r="AY840" s="603"/>
      <c r="AZ840" s="603"/>
      <c r="BA840" s="603"/>
      <c r="BB840" s="603"/>
      <c r="BC840" s="603"/>
      <c r="BD840" s="603"/>
      <c r="BE840" s="603"/>
      <c r="BF840" s="603"/>
      <c r="BG840" s="603"/>
      <c r="BH840" s="603"/>
      <c r="BI840" s="603"/>
      <c r="BJ840" s="603"/>
      <c r="BK840" s="603"/>
      <c r="BL840" s="603"/>
      <c r="BM840" s="603"/>
      <c r="BN840" s="603"/>
      <c r="BO840" s="603"/>
      <c r="BP840" s="603"/>
      <c r="BQ840" s="603"/>
      <c r="BR840" s="603"/>
      <c r="BS840" s="603"/>
      <c r="BT840" s="603"/>
      <c r="BU840" s="603"/>
      <c r="BV840" s="603"/>
      <c r="BW840" s="603"/>
      <c r="BX840" s="603"/>
      <c r="BY840" s="603"/>
      <c r="BZ840" s="603"/>
      <c r="CA840" s="603"/>
      <c r="CB840" s="603"/>
      <c r="CC840" s="603"/>
      <c r="CD840" s="603"/>
      <c r="CE840" s="603"/>
      <c r="CF840" s="603"/>
      <c r="CG840" s="603"/>
      <c r="CH840" s="603"/>
      <c r="CI840" s="603"/>
      <c r="CJ840" s="603"/>
      <c r="CK840" s="603"/>
    </row>
    <row r="841" spans="1:89" ht="14.25">
      <c r="A841" s="656" t="str">
        <f t="shared" si="165"/>
        <v>35_1_250923_Esc_p_sp.sc</v>
      </c>
      <c r="B841" s="720" t="s">
        <v>6187</v>
      </c>
      <c r="C841" s="720" t="s">
        <v>6188</v>
      </c>
      <c r="D841" s="721">
        <v>35</v>
      </c>
      <c r="E841" s="721">
        <v>1</v>
      </c>
      <c r="F841" s="721" t="s">
        <v>6681</v>
      </c>
      <c r="G841" s="721" t="s">
        <v>6682</v>
      </c>
      <c r="H841" s="721">
        <v>2023</v>
      </c>
      <c r="I841" s="720" t="s">
        <v>6326</v>
      </c>
      <c r="J841" s="720" t="s">
        <v>6189</v>
      </c>
      <c r="K841" s="720"/>
      <c r="L841" s="720" t="s">
        <v>5723</v>
      </c>
      <c r="M841" s="720" t="s">
        <v>2422</v>
      </c>
      <c r="N841" s="661">
        <f t="shared" si="168"/>
        <v>108</v>
      </c>
      <c r="O841" s="603"/>
      <c r="P841" s="667" t="s">
        <v>509</v>
      </c>
      <c r="Q841" s="596" t="s">
        <v>510</v>
      </c>
      <c r="R841" s="596" t="s">
        <v>2422</v>
      </c>
      <c r="S841" s="596">
        <v>6</v>
      </c>
      <c r="T841" s="596">
        <v>6</v>
      </c>
      <c r="U841" s="596">
        <v>0</v>
      </c>
      <c r="V841" s="596">
        <v>0</v>
      </c>
      <c r="W841" s="603"/>
      <c r="X841" s="668" t="s">
        <v>6718</v>
      </c>
      <c r="Y841" s="727" t="s">
        <v>78</v>
      </c>
      <c r="Z841" s="596" t="s">
        <v>6765</v>
      </c>
      <c r="AA841" s="766"/>
      <c r="AB841" s="727" t="str">
        <f t="shared" si="166"/>
        <v>Unique</v>
      </c>
      <c r="AC841" s="603"/>
      <c r="AD841" s="603"/>
      <c r="AE841" s="603"/>
      <c r="AF841" s="603"/>
      <c r="AG841" s="603"/>
      <c r="AH841" s="603"/>
      <c r="AI841" s="603"/>
      <c r="AJ841" s="603"/>
      <c r="AK841" s="603"/>
      <c r="AL841" s="603"/>
      <c r="AM841" s="603"/>
      <c r="AN841" s="603"/>
      <c r="AO841" s="603"/>
      <c r="AP841" s="603"/>
      <c r="AQ841" s="603"/>
      <c r="AR841" s="603"/>
      <c r="AS841" s="603"/>
      <c r="AT841" s="603"/>
      <c r="AU841" s="603"/>
      <c r="AV841" s="603"/>
      <c r="AW841" s="603"/>
      <c r="AX841" s="603"/>
      <c r="AY841" s="603"/>
      <c r="AZ841" s="603"/>
      <c r="BA841" s="603"/>
      <c r="BB841" s="603"/>
      <c r="BC841" s="603"/>
      <c r="BD841" s="603"/>
      <c r="BE841" s="603"/>
      <c r="BF841" s="603"/>
      <c r="BG841" s="603"/>
      <c r="BH841" s="603"/>
      <c r="BI841" s="603"/>
      <c r="BJ841" s="603"/>
      <c r="BK841" s="603"/>
      <c r="BL841" s="603"/>
      <c r="BM841" s="603"/>
      <c r="BN841" s="603"/>
      <c r="BO841" s="603"/>
      <c r="BP841" s="603"/>
      <c r="BQ841" s="603"/>
      <c r="BR841" s="603"/>
      <c r="BS841" s="603"/>
      <c r="BT841" s="603"/>
      <c r="BU841" s="603"/>
      <c r="BV841" s="603"/>
      <c r="BW841" s="603"/>
      <c r="BX841" s="603"/>
      <c r="BY841" s="603"/>
      <c r="BZ841" s="603"/>
      <c r="CA841" s="603"/>
      <c r="CB841" s="603"/>
      <c r="CC841" s="603"/>
      <c r="CD841" s="603"/>
      <c r="CE841" s="603"/>
      <c r="CF841" s="603"/>
      <c r="CG841" s="603"/>
      <c r="CH841" s="603"/>
      <c r="CI841" s="603"/>
      <c r="CJ841" s="603"/>
      <c r="CK841" s="603"/>
    </row>
    <row r="842" spans="1:89" ht="14.25">
      <c r="A842" s="656" t="str">
        <f t="shared" si="165"/>
        <v>35_1_250923_Esc_p_sy.pi</v>
      </c>
      <c r="B842" s="720" t="s">
        <v>6187</v>
      </c>
      <c r="C842" s="720" t="s">
        <v>6188</v>
      </c>
      <c r="D842" s="721">
        <v>35</v>
      </c>
      <c r="E842" s="721">
        <v>1</v>
      </c>
      <c r="F842" s="721" t="s">
        <v>6681</v>
      </c>
      <c r="G842" s="721" t="s">
        <v>6682</v>
      </c>
      <c r="H842" s="721">
        <v>2023</v>
      </c>
      <c r="I842" s="720" t="s">
        <v>6326</v>
      </c>
      <c r="J842" s="720" t="s">
        <v>6189</v>
      </c>
      <c r="K842" s="720"/>
      <c r="L842" s="720" t="s">
        <v>5723</v>
      </c>
      <c r="M842" s="720" t="s">
        <v>2422</v>
      </c>
      <c r="N842" s="661">
        <f t="shared" si="168"/>
        <v>108</v>
      </c>
      <c r="O842" s="603"/>
      <c r="P842" s="667" t="s">
        <v>176</v>
      </c>
      <c r="Q842" s="596" t="s">
        <v>177</v>
      </c>
      <c r="R842" s="596" t="s">
        <v>2422</v>
      </c>
      <c r="S842" s="596">
        <v>1</v>
      </c>
      <c r="T842" s="596">
        <v>1</v>
      </c>
      <c r="U842" s="596">
        <v>0</v>
      </c>
      <c r="V842" s="596">
        <v>0</v>
      </c>
      <c r="W842" s="603"/>
      <c r="X842" s="668" t="s">
        <v>6718</v>
      </c>
      <c r="Y842" s="727" t="s">
        <v>78</v>
      </c>
      <c r="Z842" s="596" t="s">
        <v>6766</v>
      </c>
      <c r="AA842" s="766"/>
      <c r="AB842" s="727" t="str">
        <f t="shared" si="166"/>
        <v>Unique</v>
      </c>
      <c r="AC842" s="603"/>
      <c r="AD842" s="603"/>
      <c r="AE842" s="603"/>
      <c r="AF842" s="603"/>
      <c r="AG842" s="603"/>
      <c r="AH842" s="603"/>
      <c r="AI842" s="603"/>
      <c r="AJ842" s="603"/>
      <c r="AK842" s="603"/>
      <c r="AL842" s="603"/>
      <c r="AM842" s="603"/>
      <c r="AN842" s="603"/>
      <c r="AO842" s="603"/>
      <c r="AP842" s="603"/>
      <c r="AQ842" s="603"/>
      <c r="AR842" s="603"/>
      <c r="AS842" s="603"/>
      <c r="AT842" s="603"/>
      <c r="AU842" s="603"/>
      <c r="AV842" s="603"/>
      <c r="AW842" s="603"/>
      <c r="AX842" s="603"/>
      <c r="AY842" s="603"/>
      <c r="AZ842" s="603"/>
      <c r="BA842" s="603"/>
      <c r="BB842" s="603"/>
      <c r="BC842" s="603"/>
      <c r="BD842" s="603"/>
      <c r="BE842" s="603"/>
      <c r="BF842" s="603"/>
      <c r="BG842" s="603"/>
      <c r="BH842" s="603"/>
      <c r="BI842" s="603"/>
      <c r="BJ842" s="603"/>
      <c r="BK842" s="603"/>
      <c r="BL842" s="603"/>
      <c r="BM842" s="603"/>
      <c r="BN842" s="603"/>
      <c r="BO842" s="603"/>
      <c r="BP842" s="603"/>
      <c r="BQ842" s="603"/>
      <c r="BR842" s="603"/>
      <c r="BS842" s="603"/>
      <c r="BT842" s="603"/>
      <c r="BU842" s="603"/>
      <c r="BV842" s="603"/>
      <c r="BW842" s="603"/>
      <c r="BX842" s="603"/>
      <c r="BY842" s="603"/>
      <c r="BZ842" s="603"/>
      <c r="CA842" s="603"/>
      <c r="CB842" s="603"/>
      <c r="CC842" s="603"/>
      <c r="CD842" s="603"/>
      <c r="CE842" s="603"/>
      <c r="CF842" s="603"/>
      <c r="CG842" s="603"/>
      <c r="CH842" s="603"/>
      <c r="CI842" s="603"/>
      <c r="CJ842" s="603"/>
      <c r="CK842" s="603"/>
    </row>
    <row r="843" spans="1:89" ht="14.25">
      <c r="A843" s="656" t="str">
        <f t="shared" si="165"/>
        <v>39_1_091023_L_p_ep.ba</v>
      </c>
      <c r="B843" s="743" t="s">
        <v>6441</v>
      </c>
      <c r="C843" s="743" t="s">
        <v>6442</v>
      </c>
      <c r="D843" s="744">
        <v>39</v>
      </c>
      <c r="E843" s="744">
        <v>1</v>
      </c>
      <c r="F843" s="744" t="s">
        <v>6682</v>
      </c>
      <c r="G843" s="744" t="s">
        <v>373</v>
      </c>
      <c r="H843" s="744">
        <v>2023</v>
      </c>
      <c r="I843" s="743" t="s">
        <v>5729</v>
      </c>
      <c r="J843" s="743" t="s">
        <v>6444</v>
      </c>
      <c r="K843" s="743" t="s">
        <v>6445</v>
      </c>
      <c r="L843" s="743" t="s">
        <v>5723</v>
      </c>
      <c r="M843" s="743" t="s">
        <v>2422</v>
      </c>
      <c r="N843" s="661">
        <f t="shared" ref="N843:N844" si="169">50+50+50+50+50+50+7</f>
        <v>307</v>
      </c>
      <c r="O843" s="603"/>
      <c r="P843" s="356" t="s">
        <v>84</v>
      </c>
      <c r="Q843" s="376" t="s">
        <v>85</v>
      </c>
      <c r="R843" s="596" t="s">
        <v>2422</v>
      </c>
      <c r="S843" s="596">
        <v>12</v>
      </c>
      <c r="T843" s="596">
        <v>6</v>
      </c>
      <c r="U843" s="596">
        <v>6</v>
      </c>
      <c r="V843" s="596">
        <v>0</v>
      </c>
      <c r="W843" s="603"/>
      <c r="X843" s="668" t="s">
        <v>6718</v>
      </c>
      <c r="Y843" s="727" t="s">
        <v>78</v>
      </c>
      <c r="Z843" s="596" t="s">
        <v>6767</v>
      </c>
      <c r="AA843" s="766"/>
      <c r="AB843" s="727" t="str">
        <f t="shared" si="166"/>
        <v>Unique</v>
      </c>
      <c r="AC843" s="603"/>
      <c r="AD843" s="603"/>
      <c r="AE843" s="603"/>
      <c r="AF843" s="603"/>
      <c r="AG843" s="603"/>
      <c r="AH843" s="603"/>
      <c r="AI843" s="603"/>
      <c r="AJ843" s="603"/>
      <c r="AK843" s="603"/>
      <c r="AL843" s="603"/>
      <c r="AM843" s="603"/>
      <c r="AN843" s="603"/>
      <c r="AO843" s="603"/>
      <c r="AP843" s="603"/>
      <c r="AQ843" s="603"/>
      <c r="AR843" s="603"/>
      <c r="AS843" s="603"/>
      <c r="AT843" s="603"/>
      <c r="AU843" s="603"/>
      <c r="AV843" s="603"/>
      <c r="AW843" s="603"/>
      <c r="AX843" s="603"/>
      <c r="AY843" s="603"/>
      <c r="AZ843" s="603"/>
      <c r="BA843" s="603"/>
      <c r="BB843" s="603"/>
      <c r="BC843" s="603"/>
      <c r="BD843" s="603"/>
      <c r="BE843" s="603"/>
      <c r="BF843" s="603"/>
      <c r="BG843" s="603"/>
      <c r="BH843" s="603"/>
      <c r="BI843" s="603"/>
      <c r="BJ843" s="603"/>
      <c r="BK843" s="603"/>
      <c r="BL843" s="603"/>
      <c r="BM843" s="603"/>
      <c r="BN843" s="603"/>
      <c r="BO843" s="603"/>
      <c r="BP843" s="603"/>
      <c r="BQ843" s="603"/>
      <c r="BR843" s="603"/>
      <c r="BS843" s="603"/>
      <c r="BT843" s="603"/>
      <c r="BU843" s="603"/>
      <c r="BV843" s="603"/>
      <c r="BW843" s="603"/>
      <c r="BX843" s="603"/>
      <c r="BY843" s="603"/>
      <c r="BZ843" s="603"/>
      <c r="CA843" s="603"/>
      <c r="CB843" s="603"/>
      <c r="CC843" s="603"/>
      <c r="CD843" s="603"/>
      <c r="CE843" s="603"/>
      <c r="CF843" s="603"/>
      <c r="CG843" s="603"/>
      <c r="CH843" s="603"/>
      <c r="CI843" s="603"/>
      <c r="CJ843" s="603"/>
      <c r="CK843" s="603"/>
    </row>
    <row r="844" spans="1:89" ht="14.25">
      <c r="A844" s="656" t="str">
        <f t="shared" si="165"/>
        <v>39_1_091023_L_p_sp.</v>
      </c>
      <c r="B844" s="743" t="s">
        <v>6441</v>
      </c>
      <c r="C844" s="743" t="s">
        <v>6442</v>
      </c>
      <c r="D844" s="744">
        <v>39</v>
      </c>
      <c r="E844" s="744">
        <v>1</v>
      </c>
      <c r="F844" s="744" t="s">
        <v>6682</v>
      </c>
      <c r="G844" s="744" t="s">
        <v>373</v>
      </c>
      <c r="H844" s="744">
        <v>2023</v>
      </c>
      <c r="I844" s="743" t="s">
        <v>5729</v>
      </c>
      <c r="J844" s="743" t="s">
        <v>6444</v>
      </c>
      <c r="K844" s="743" t="s">
        <v>6445</v>
      </c>
      <c r="L844" s="743" t="s">
        <v>5723</v>
      </c>
      <c r="M844" s="743" t="s">
        <v>2422</v>
      </c>
      <c r="N844" s="661">
        <f t="shared" si="169"/>
        <v>307</v>
      </c>
      <c r="O844" s="603"/>
      <c r="P844" s="356" t="s">
        <v>1163</v>
      </c>
      <c r="Q844" s="376" t="s">
        <v>1164</v>
      </c>
      <c r="R844" s="596" t="s">
        <v>2422</v>
      </c>
      <c r="S844" s="596">
        <v>45</v>
      </c>
      <c r="T844" s="596">
        <v>0</v>
      </c>
      <c r="U844" s="596">
        <v>45</v>
      </c>
      <c r="V844" s="596">
        <v>0</v>
      </c>
      <c r="W844" s="603"/>
      <c r="X844" s="668" t="s">
        <v>6718</v>
      </c>
      <c r="Y844" s="727" t="s">
        <v>78</v>
      </c>
      <c r="Z844" s="596" t="s">
        <v>6768</v>
      </c>
      <c r="AA844" s="766"/>
      <c r="AB844" s="727" t="str">
        <f t="shared" si="166"/>
        <v>Unique</v>
      </c>
      <c r="AC844" s="603"/>
      <c r="AD844" s="603"/>
      <c r="AE844" s="603"/>
      <c r="AF844" s="603"/>
      <c r="AG844" s="603"/>
      <c r="AH844" s="603"/>
      <c r="AI844" s="603"/>
      <c r="AJ844" s="603"/>
      <c r="AK844" s="603"/>
      <c r="AL844" s="603"/>
      <c r="AM844" s="603"/>
      <c r="AN844" s="603"/>
      <c r="AO844" s="603"/>
      <c r="AP844" s="603"/>
      <c r="AQ844" s="603"/>
      <c r="AR844" s="603"/>
      <c r="AS844" s="603"/>
      <c r="AT844" s="603"/>
      <c r="AU844" s="603"/>
      <c r="AV844" s="603"/>
      <c r="AW844" s="603"/>
      <c r="AX844" s="603"/>
      <c r="AY844" s="603"/>
      <c r="AZ844" s="603"/>
      <c r="BA844" s="603"/>
      <c r="BB844" s="603"/>
      <c r="BC844" s="603"/>
      <c r="BD844" s="603"/>
      <c r="BE844" s="603"/>
      <c r="BF844" s="603"/>
      <c r="BG844" s="603"/>
      <c r="BH844" s="603"/>
      <c r="BI844" s="603"/>
      <c r="BJ844" s="603"/>
      <c r="BK844" s="603"/>
      <c r="BL844" s="603"/>
      <c r="BM844" s="603"/>
      <c r="BN844" s="603"/>
      <c r="BO844" s="603"/>
      <c r="BP844" s="603"/>
      <c r="BQ844" s="603"/>
      <c r="BR844" s="603"/>
      <c r="BS844" s="603"/>
      <c r="BT844" s="603"/>
      <c r="BU844" s="603"/>
      <c r="BV844" s="603"/>
      <c r="BW844" s="603"/>
      <c r="BX844" s="603"/>
      <c r="BY844" s="603"/>
      <c r="BZ844" s="603"/>
      <c r="CA844" s="603"/>
      <c r="CB844" s="603"/>
      <c r="CC844" s="603"/>
      <c r="CD844" s="603"/>
      <c r="CE844" s="603"/>
      <c r="CF844" s="603"/>
      <c r="CG844" s="603"/>
      <c r="CH844" s="603"/>
      <c r="CI844" s="603"/>
      <c r="CJ844" s="603"/>
      <c r="CK844" s="603"/>
    </row>
    <row r="845" spans="1:89" ht="14.25">
      <c r="A845" s="656" t="str">
        <f t="shared" si="165"/>
        <v>1_1_091023_HAU_p_sp.</v>
      </c>
      <c r="B845" s="745" t="s">
        <v>6461</v>
      </c>
      <c r="C845" s="745" t="s">
        <v>6462</v>
      </c>
      <c r="D845" s="746">
        <v>1</v>
      </c>
      <c r="E845" s="746">
        <v>1</v>
      </c>
      <c r="F845" s="746" t="s">
        <v>6682</v>
      </c>
      <c r="G845" s="746" t="s">
        <v>373</v>
      </c>
      <c r="H845" s="746">
        <v>2023</v>
      </c>
      <c r="I845" s="745" t="s">
        <v>5729</v>
      </c>
      <c r="J845" s="745" t="s">
        <v>6463</v>
      </c>
      <c r="K845" s="745" t="s">
        <v>6464</v>
      </c>
      <c r="L845" s="745" t="s">
        <v>5723</v>
      </c>
      <c r="M845" s="745" t="s">
        <v>2422</v>
      </c>
      <c r="N845" s="661">
        <f t="shared" ref="N845:N846" si="170">11</f>
        <v>11</v>
      </c>
      <c r="O845" s="603"/>
      <c r="P845" s="356" t="s">
        <v>1163</v>
      </c>
      <c r="Q845" s="376" t="s">
        <v>1164</v>
      </c>
      <c r="R845" s="596" t="s">
        <v>2422</v>
      </c>
      <c r="S845" s="596">
        <v>1</v>
      </c>
      <c r="T845" s="596">
        <v>0</v>
      </c>
      <c r="U845" s="596">
        <v>1</v>
      </c>
      <c r="V845" s="596">
        <v>0</v>
      </c>
      <c r="W845" s="603"/>
      <c r="X845" s="668" t="s">
        <v>6718</v>
      </c>
      <c r="Y845" s="727" t="s">
        <v>78</v>
      </c>
      <c r="Z845" s="596" t="s">
        <v>6769</v>
      </c>
      <c r="AA845" s="766"/>
      <c r="AB845" s="727" t="str">
        <f t="shared" si="166"/>
        <v>Unique</v>
      </c>
      <c r="AC845" s="603"/>
      <c r="AD845" s="603"/>
      <c r="AE845" s="603"/>
      <c r="AF845" s="603"/>
      <c r="AG845" s="603"/>
      <c r="AH845" s="603"/>
      <c r="AI845" s="603"/>
      <c r="AJ845" s="603"/>
      <c r="AK845" s="603"/>
      <c r="AL845" s="603"/>
      <c r="AM845" s="603"/>
      <c r="AN845" s="603"/>
      <c r="AO845" s="603"/>
      <c r="AP845" s="603"/>
      <c r="AQ845" s="603"/>
      <c r="AR845" s="603"/>
      <c r="AS845" s="603"/>
      <c r="AT845" s="603"/>
      <c r="AU845" s="603"/>
      <c r="AV845" s="603"/>
      <c r="AW845" s="603"/>
      <c r="AX845" s="603"/>
      <c r="AY845" s="603"/>
      <c r="AZ845" s="603"/>
      <c r="BA845" s="603"/>
      <c r="BB845" s="603"/>
      <c r="BC845" s="603"/>
      <c r="BD845" s="603"/>
      <c r="BE845" s="603"/>
      <c r="BF845" s="603"/>
      <c r="BG845" s="603"/>
      <c r="BH845" s="603"/>
      <c r="BI845" s="603"/>
      <c r="BJ845" s="603"/>
      <c r="BK845" s="603"/>
      <c r="BL845" s="603"/>
      <c r="BM845" s="603"/>
      <c r="BN845" s="603"/>
      <c r="BO845" s="603"/>
      <c r="BP845" s="603"/>
      <c r="BQ845" s="603"/>
      <c r="BR845" s="603"/>
      <c r="BS845" s="603"/>
      <c r="BT845" s="603"/>
      <c r="BU845" s="603"/>
      <c r="BV845" s="603"/>
      <c r="BW845" s="603"/>
      <c r="BX845" s="603"/>
      <c r="BY845" s="603"/>
      <c r="BZ845" s="603"/>
      <c r="CA845" s="603"/>
      <c r="CB845" s="603"/>
      <c r="CC845" s="603"/>
      <c r="CD845" s="603"/>
      <c r="CE845" s="603"/>
      <c r="CF845" s="603"/>
      <c r="CG845" s="603"/>
      <c r="CH845" s="603"/>
      <c r="CI845" s="603"/>
      <c r="CJ845" s="603"/>
      <c r="CK845" s="603"/>
    </row>
    <row r="846" spans="1:89" ht="14.25">
      <c r="A846" s="656" t="str">
        <f t="shared" si="165"/>
        <v>1_1_091023_HAU_p_sp.sc</v>
      </c>
      <c r="B846" s="745" t="s">
        <v>6461</v>
      </c>
      <c r="C846" s="745" t="s">
        <v>6462</v>
      </c>
      <c r="D846" s="746">
        <v>1</v>
      </c>
      <c r="E846" s="746">
        <v>1</v>
      </c>
      <c r="F846" s="746" t="s">
        <v>6682</v>
      </c>
      <c r="G846" s="746" t="s">
        <v>373</v>
      </c>
      <c r="H846" s="746">
        <v>2023</v>
      </c>
      <c r="I846" s="745" t="s">
        <v>5729</v>
      </c>
      <c r="J846" s="745" t="s">
        <v>6463</v>
      </c>
      <c r="K846" s="745" t="s">
        <v>6464</v>
      </c>
      <c r="L846" s="745" t="s">
        <v>5723</v>
      </c>
      <c r="M846" s="745" t="s">
        <v>2422</v>
      </c>
      <c r="N846" s="661">
        <f t="shared" si="170"/>
        <v>11</v>
      </c>
      <c r="O846" s="603"/>
      <c r="P846" s="667" t="s">
        <v>509</v>
      </c>
      <c r="Q846" s="596" t="s">
        <v>510</v>
      </c>
      <c r="R846" s="596" t="s">
        <v>2422</v>
      </c>
      <c r="S846" s="596">
        <v>3</v>
      </c>
      <c r="T846" s="596">
        <v>3</v>
      </c>
      <c r="U846" s="596">
        <v>0</v>
      </c>
      <c r="V846" s="596">
        <v>0</v>
      </c>
      <c r="W846" s="603"/>
      <c r="X846" s="668" t="s">
        <v>6718</v>
      </c>
      <c r="Y846" s="727" t="s">
        <v>78</v>
      </c>
      <c r="Z846" s="596" t="s">
        <v>6770</v>
      </c>
      <c r="AA846" s="766"/>
      <c r="AB846" s="727" t="str">
        <f t="shared" si="166"/>
        <v>Unique</v>
      </c>
      <c r="AC846" s="603"/>
      <c r="AD846" s="603"/>
      <c r="AE846" s="603"/>
      <c r="AF846" s="603"/>
      <c r="AG846" s="603"/>
      <c r="AH846" s="603"/>
      <c r="AI846" s="603"/>
      <c r="AJ846" s="603"/>
      <c r="AK846" s="603"/>
      <c r="AL846" s="603"/>
      <c r="AM846" s="603"/>
      <c r="AN846" s="603"/>
      <c r="AO846" s="603"/>
      <c r="AP846" s="603"/>
      <c r="AQ846" s="603"/>
      <c r="AR846" s="603"/>
      <c r="AS846" s="603"/>
      <c r="AT846" s="603"/>
      <c r="AU846" s="603"/>
      <c r="AV846" s="603"/>
      <c r="AW846" s="603"/>
      <c r="AX846" s="603"/>
      <c r="AY846" s="603"/>
      <c r="AZ846" s="603"/>
      <c r="BA846" s="603"/>
      <c r="BB846" s="603"/>
      <c r="BC846" s="603"/>
      <c r="BD846" s="603"/>
      <c r="BE846" s="603"/>
      <c r="BF846" s="603"/>
      <c r="BG846" s="603"/>
      <c r="BH846" s="603"/>
      <c r="BI846" s="603"/>
      <c r="BJ846" s="603"/>
      <c r="BK846" s="603"/>
      <c r="BL846" s="603"/>
      <c r="BM846" s="603"/>
      <c r="BN846" s="603"/>
      <c r="BO846" s="603"/>
      <c r="BP846" s="603"/>
      <c r="BQ846" s="603"/>
      <c r="BR846" s="603"/>
      <c r="BS846" s="603"/>
      <c r="BT846" s="603"/>
      <c r="BU846" s="603"/>
      <c r="BV846" s="603"/>
      <c r="BW846" s="603"/>
      <c r="BX846" s="603"/>
      <c r="BY846" s="603"/>
      <c r="BZ846" s="603"/>
      <c r="CA846" s="603"/>
      <c r="CB846" s="603"/>
      <c r="CC846" s="603"/>
      <c r="CD846" s="603"/>
      <c r="CE846" s="603"/>
      <c r="CF846" s="603"/>
      <c r="CG846" s="603"/>
      <c r="CH846" s="603"/>
      <c r="CI846" s="603"/>
      <c r="CJ846" s="603"/>
      <c r="CK846" s="603"/>
    </row>
    <row r="847" spans="1:89" ht="14.25">
      <c r="A847" s="656" t="str">
        <f t="shared" si="165"/>
        <v>14_1_091023_HAM_p_ep.ba</v>
      </c>
      <c r="B847" s="659" t="s">
        <v>6503</v>
      </c>
      <c r="C847" s="659" t="s">
        <v>6504</v>
      </c>
      <c r="D847" s="658">
        <v>14</v>
      </c>
      <c r="E847" s="658">
        <v>1</v>
      </c>
      <c r="F847" s="658" t="s">
        <v>6682</v>
      </c>
      <c r="G847" s="658" t="s">
        <v>373</v>
      </c>
      <c r="H847" s="658">
        <v>2023</v>
      </c>
      <c r="I847" s="659" t="s">
        <v>5729</v>
      </c>
      <c r="J847" s="659" t="s">
        <v>6505</v>
      </c>
      <c r="K847" s="659" t="s">
        <v>6506</v>
      </c>
      <c r="L847" s="659" t="s">
        <v>5723</v>
      </c>
      <c r="M847" s="659" t="s">
        <v>2422</v>
      </c>
      <c r="N847" s="661">
        <f t="shared" ref="N847:N850" si="171">12</f>
        <v>12</v>
      </c>
      <c r="O847" s="603"/>
      <c r="P847" s="356" t="s">
        <v>84</v>
      </c>
      <c r="Q847" s="376" t="s">
        <v>85</v>
      </c>
      <c r="R847" s="596" t="s">
        <v>2422</v>
      </c>
      <c r="S847" s="596">
        <v>2</v>
      </c>
      <c r="T847" s="596">
        <v>1</v>
      </c>
      <c r="U847" s="596">
        <v>1</v>
      </c>
      <c r="V847" s="596">
        <v>0</v>
      </c>
      <c r="W847" s="603"/>
      <c r="X847" s="668" t="s">
        <v>6718</v>
      </c>
      <c r="Y847" s="727" t="s">
        <v>78</v>
      </c>
      <c r="Z847" s="596" t="s">
        <v>6771</v>
      </c>
      <c r="AA847" s="766"/>
      <c r="AB847" s="727" t="str">
        <f t="shared" si="166"/>
        <v>Unique</v>
      </c>
      <c r="AC847" s="603"/>
      <c r="AD847" s="603"/>
      <c r="AE847" s="603"/>
      <c r="AF847" s="603"/>
      <c r="AG847" s="603"/>
      <c r="AH847" s="603"/>
      <c r="AI847" s="603"/>
      <c r="AJ847" s="603"/>
      <c r="AK847" s="603"/>
      <c r="AL847" s="603"/>
      <c r="AM847" s="603"/>
      <c r="AN847" s="603"/>
      <c r="AO847" s="603"/>
      <c r="AP847" s="603"/>
      <c r="AQ847" s="603"/>
      <c r="AR847" s="603"/>
      <c r="AS847" s="603"/>
      <c r="AT847" s="603"/>
      <c r="AU847" s="603"/>
      <c r="AV847" s="603"/>
      <c r="AW847" s="603"/>
      <c r="AX847" s="603"/>
      <c r="AY847" s="603"/>
      <c r="AZ847" s="603"/>
      <c r="BA847" s="603"/>
      <c r="BB847" s="603"/>
      <c r="BC847" s="603"/>
      <c r="BD847" s="603"/>
      <c r="BE847" s="603"/>
      <c r="BF847" s="603"/>
      <c r="BG847" s="603"/>
      <c r="BH847" s="603"/>
      <c r="BI847" s="603"/>
      <c r="BJ847" s="603"/>
      <c r="BK847" s="603"/>
      <c r="BL847" s="603"/>
      <c r="BM847" s="603"/>
      <c r="BN847" s="603"/>
      <c r="BO847" s="603"/>
      <c r="BP847" s="603"/>
      <c r="BQ847" s="603"/>
      <c r="BR847" s="603"/>
      <c r="BS847" s="603"/>
      <c r="BT847" s="603"/>
      <c r="BU847" s="603"/>
      <c r="BV847" s="603"/>
      <c r="BW847" s="603"/>
      <c r="BX847" s="603"/>
      <c r="BY847" s="603"/>
      <c r="BZ847" s="603"/>
      <c r="CA847" s="603"/>
      <c r="CB847" s="603"/>
      <c r="CC847" s="603"/>
      <c r="CD847" s="603"/>
      <c r="CE847" s="603"/>
      <c r="CF847" s="603"/>
      <c r="CG847" s="603"/>
      <c r="CH847" s="603"/>
      <c r="CI847" s="603"/>
      <c r="CJ847" s="603"/>
      <c r="CK847" s="603"/>
    </row>
    <row r="848" spans="1:89" ht="14.25">
      <c r="A848" s="656" t="str">
        <f t="shared" si="165"/>
        <v>14_1_091023_HAM_p_sp.</v>
      </c>
      <c r="B848" s="659" t="s">
        <v>6503</v>
      </c>
      <c r="C848" s="659" t="s">
        <v>6504</v>
      </c>
      <c r="D848" s="658">
        <v>14</v>
      </c>
      <c r="E848" s="658">
        <v>1</v>
      </c>
      <c r="F848" s="658" t="s">
        <v>6682</v>
      </c>
      <c r="G848" s="658" t="s">
        <v>373</v>
      </c>
      <c r="H848" s="658">
        <v>2023</v>
      </c>
      <c r="I848" s="659" t="s">
        <v>5729</v>
      </c>
      <c r="J848" s="659" t="s">
        <v>6505</v>
      </c>
      <c r="K848" s="659" t="s">
        <v>6506</v>
      </c>
      <c r="L848" s="659" t="s">
        <v>5723</v>
      </c>
      <c r="M848" s="659" t="s">
        <v>2422</v>
      </c>
      <c r="N848" s="661">
        <f t="shared" si="171"/>
        <v>12</v>
      </c>
      <c r="O848" s="603"/>
      <c r="P848" s="356" t="s">
        <v>1163</v>
      </c>
      <c r="Q848" s="376" t="s">
        <v>1164</v>
      </c>
      <c r="R848" s="596" t="s">
        <v>2422</v>
      </c>
      <c r="S848" s="596">
        <v>1</v>
      </c>
      <c r="T848" s="596">
        <v>0</v>
      </c>
      <c r="U848" s="596">
        <v>1</v>
      </c>
      <c r="V848" s="596">
        <v>0</v>
      </c>
      <c r="W848" s="603"/>
      <c r="X848" s="668" t="s">
        <v>6718</v>
      </c>
      <c r="Y848" s="727" t="s">
        <v>78</v>
      </c>
      <c r="Z848" s="596" t="s">
        <v>6772</v>
      </c>
      <c r="AA848" s="766"/>
      <c r="AB848" s="727" t="str">
        <f t="shared" si="166"/>
        <v>Unique</v>
      </c>
      <c r="AC848" s="603"/>
      <c r="AD848" s="603"/>
      <c r="AE848" s="603"/>
      <c r="AF848" s="603"/>
      <c r="AG848" s="603"/>
      <c r="AH848" s="603"/>
      <c r="AI848" s="603"/>
      <c r="AJ848" s="603"/>
      <c r="AK848" s="603"/>
      <c r="AL848" s="603"/>
      <c r="AM848" s="603"/>
      <c r="AN848" s="603"/>
      <c r="AO848" s="603"/>
      <c r="AP848" s="603"/>
      <c r="AQ848" s="603"/>
      <c r="AR848" s="603"/>
      <c r="AS848" s="603"/>
      <c r="AT848" s="603"/>
      <c r="AU848" s="603"/>
      <c r="AV848" s="603"/>
      <c r="AW848" s="603"/>
      <c r="AX848" s="603"/>
      <c r="AY848" s="603"/>
      <c r="AZ848" s="603"/>
      <c r="BA848" s="603"/>
      <c r="BB848" s="603"/>
      <c r="BC848" s="603"/>
      <c r="BD848" s="603"/>
      <c r="BE848" s="603"/>
      <c r="BF848" s="603"/>
      <c r="BG848" s="603"/>
      <c r="BH848" s="603"/>
      <c r="BI848" s="603"/>
      <c r="BJ848" s="603"/>
      <c r="BK848" s="603"/>
      <c r="BL848" s="603"/>
      <c r="BM848" s="603"/>
      <c r="BN848" s="603"/>
      <c r="BO848" s="603"/>
      <c r="BP848" s="603"/>
      <c r="BQ848" s="603"/>
      <c r="BR848" s="603"/>
      <c r="BS848" s="603"/>
      <c r="BT848" s="603"/>
      <c r="BU848" s="603"/>
      <c r="BV848" s="603"/>
      <c r="BW848" s="603"/>
      <c r="BX848" s="603"/>
      <c r="BY848" s="603"/>
      <c r="BZ848" s="603"/>
      <c r="CA848" s="603"/>
      <c r="CB848" s="603"/>
      <c r="CC848" s="603"/>
      <c r="CD848" s="603"/>
      <c r="CE848" s="603"/>
      <c r="CF848" s="603"/>
      <c r="CG848" s="603"/>
      <c r="CH848" s="603"/>
      <c r="CI848" s="603"/>
      <c r="CJ848" s="603"/>
      <c r="CK848" s="603"/>
    </row>
    <row r="849" spans="1:89" ht="14.25">
      <c r="A849" s="656" t="str">
        <f t="shared" si="165"/>
        <v>14_1_091023_HAM_p_sp.sc</v>
      </c>
      <c r="B849" s="659" t="s">
        <v>6503</v>
      </c>
      <c r="C849" s="659" t="s">
        <v>6504</v>
      </c>
      <c r="D849" s="658">
        <v>14</v>
      </c>
      <c r="E849" s="658">
        <v>1</v>
      </c>
      <c r="F849" s="658" t="s">
        <v>6682</v>
      </c>
      <c r="G849" s="658" t="s">
        <v>373</v>
      </c>
      <c r="H849" s="658">
        <v>2023</v>
      </c>
      <c r="I849" s="659" t="s">
        <v>5729</v>
      </c>
      <c r="J849" s="659" t="s">
        <v>6505</v>
      </c>
      <c r="K849" s="659" t="s">
        <v>6506</v>
      </c>
      <c r="L849" s="659" t="s">
        <v>5723</v>
      </c>
      <c r="M849" s="659" t="s">
        <v>2422</v>
      </c>
      <c r="N849" s="661">
        <f t="shared" si="171"/>
        <v>12</v>
      </c>
      <c r="O849" s="603"/>
      <c r="P849" s="667" t="s">
        <v>509</v>
      </c>
      <c r="Q849" s="596" t="s">
        <v>510</v>
      </c>
      <c r="R849" s="596" t="s">
        <v>2422</v>
      </c>
      <c r="S849" s="596">
        <v>1</v>
      </c>
      <c r="T849" s="596">
        <v>1</v>
      </c>
      <c r="U849" s="596">
        <v>0</v>
      </c>
      <c r="V849" s="596">
        <v>0</v>
      </c>
      <c r="W849" s="603"/>
      <c r="X849" s="668" t="s">
        <v>6718</v>
      </c>
      <c r="Y849" s="727" t="s">
        <v>78</v>
      </c>
      <c r="Z849" s="596" t="s">
        <v>6773</v>
      </c>
      <c r="AA849" s="766"/>
      <c r="AB849" s="727" t="str">
        <f t="shared" si="166"/>
        <v>Unique</v>
      </c>
      <c r="AC849" s="603"/>
      <c r="AD849" s="603"/>
      <c r="AE849" s="603"/>
      <c r="AF849" s="603"/>
      <c r="AG849" s="603"/>
      <c r="AH849" s="603"/>
      <c r="AI849" s="603"/>
      <c r="AJ849" s="603"/>
      <c r="AK849" s="603"/>
      <c r="AL849" s="603"/>
      <c r="AM849" s="603"/>
      <c r="AN849" s="603"/>
      <c r="AO849" s="603"/>
      <c r="AP849" s="603"/>
      <c r="AQ849" s="603"/>
      <c r="AR849" s="603"/>
      <c r="AS849" s="603"/>
      <c r="AT849" s="603"/>
      <c r="AU849" s="603"/>
      <c r="AV849" s="603"/>
      <c r="AW849" s="603"/>
      <c r="AX849" s="603"/>
      <c r="AY849" s="603"/>
      <c r="AZ849" s="603"/>
      <c r="BA849" s="603"/>
      <c r="BB849" s="603"/>
      <c r="BC849" s="603"/>
      <c r="BD849" s="603"/>
      <c r="BE849" s="603"/>
      <c r="BF849" s="603"/>
      <c r="BG849" s="603"/>
      <c r="BH849" s="603"/>
      <c r="BI849" s="603"/>
      <c r="BJ849" s="603"/>
      <c r="BK849" s="603"/>
      <c r="BL849" s="603"/>
      <c r="BM849" s="603"/>
      <c r="BN849" s="603"/>
      <c r="BO849" s="603"/>
      <c r="BP849" s="603"/>
      <c r="BQ849" s="603"/>
      <c r="BR849" s="603"/>
      <c r="BS849" s="603"/>
      <c r="BT849" s="603"/>
      <c r="BU849" s="603"/>
      <c r="BV849" s="603"/>
      <c r="BW849" s="603"/>
      <c r="BX849" s="603"/>
      <c r="BY849" s="603"/>
      <c r="BZ849" s="603"/>
      <c r="CA849" s="603"/>
      <c r="CB849" s="603"/>
      <c r="CC849" s="603"/>
      <c r="CD849" s="603"/>
      <c r="CE849" s="603"/>
      <c r="CF849" s="603"/>
      <c r="CG849" s="603"/>
      <c r="CH849" s="603"/>
      <c r="CI849" s="603"/>
      <c r="CJ849" s="603"/>
      <c r="CK849" s="603"/>
    </row>
    <row r="850" spans="1:89" ht="14.25">
      <c r="A850" s="656" t="str">
        <f t="shared" si="165"/>
        <v>14_1_091023_HAM_p_xy.se</v>
      </c>
      <c r="B850" s="659" t="s">
        <v>6503</v>
      </c>
      <c r="C850" s="659" t="s">
        <v>6504</v>
      </c>
      <c r="D850" s="658">
        <v>14</v>
      </c>
      <c r="E850" s="658">
        <v>1</v>
      </c>
      <c r="F850" s="658" t="s">
        <v>6682</v>
      </c>
      <c r="G850" s="658" t="s">
        <v>373</v>
      </c>
      <c r="H850" s="658">
        <v>2023</v>
      </c>
      <c r="I850" s="659" t="s">
        <v>5729</v>
      </c>
      <c r="J850" s="659" t="s">
        <v>6505</v>
      </c>
      <c r="K850" s="659" t="s">
        <v>6506</v>
      </c>
      <c r="L850" s="659" t="s">
        <v>5723</v>
      </c>
      <c r="M850" s="659" t="s">
        <v>2422</v>
      </c>
      <c r="N850" s="661">
        <f t="shared" si="171"/>
        <v>12</v>
      </c>
      <c r="O850" s="603"/>
      <c r="P850" s="667" t="s">
        <v>529</v>
      </c>
      <c r="Q850" s="596" t="s">
        <v>530</v>
      </c>
      <c r="R850" s="596" t="s">
        <v>2422</v>
      </c>
      <c r="S850" s="596">
        <v>1</v>
      </c>
      <c r="T850" s="596">
        <v>0</v>
      </c>
      <c r="U850" s="596">
        <v>1</v>
      </c>
      <c r="V850" s="596">
        <v>0</v>
      </c>
      <c r="W850" s="603"/>
      <c r="X850" s="668" t="s">
        <v>6718</v>
      </c>
      <c r="Y850" s="727" t="s">
        <v>78</v>
      </c>
      <c r="Z850" s="596" t="s">
        <v>6774</v>
      </c>
      <c r="AA850" s="766"/>
      <c r="AB850" s="727" t="str">
        <f t="shared" si="166"/>
        <v>Unique</v>
      </c>
      <c r="AC850" s="603"/>
      <c r="AD850" s="603"/>
      <c r="AE850" s="603"/>
      <c r="AF850" s="603"/>
      <c r="AG850" s="603"/>
      <c r="AH850" s="603"/>
      <c r="AI850" s="603"/>
      <c r="AJ850" s="603"/>
      <c r="AK850" s="603"/>
      <c r="AL850" s="603"/>
      <c r="AM850" s="603"/>
      <c r="AN850" s="603"/>
      <c r="AO850" s="603"/>
      <c r="AP850" s="603"/>
      <c r="AQ850" s="603"/>
      <c r="AR850" s="603"/>
      <c r="AS850" s="603"/>
      <c r="AT850" s="603"/>
      <c r="AU850" s="603"/>
      <c r="AV850" s="603"/>
      <c r="AW850" s="603"/>
      <c r="AX850" s="603"/>
      <c r="AY850" s="603"/>
      <c r="AZ850" s="603"/>
      <c r="BA850" s="603"/>
      <c r="BB850" s="603"/>
      <c r="BC850" s="603"/>
      <c r="BD850" s="603"/>
      <c r="BE850" s="603"/>
      <c r="BF850" s="603"/>
      <c r="BG850" s="603"/>
      <c r="BH850" s="603"/>
      <c r="BI850" s="603"/>
      <c r="BJ850" s="603"/>
      <c r="BK850" s="603"/>
      <c r="BL850" s="603"/>
      <c r="BM850" s="603"/>
      <c r="BN850" s="603"/>
      <c r="BO850" s="603"/>
      <c r="BP850" s="603"/>
      <c r="BQ850" s="603"/>
      <c r="BR850" s="603"/>
      <c r="BS850" s="603"/>
      <c r="BT850" s="603"/>
      <c r="BU850" s="603"/>
      <c r="BV850" s="603"/>
      <c r="BW850" s="603"/>
      <c r="BX850" s="603"/>
      <c r="BY850" s="603"/>
      <c r="BZ850" s="603"/>
      <c r="CA850" s="603"/>
      <c r="CB850" s="603"/>
      <c r="CC850" s="603"/>
      <c r="CD850" s="603"/>
      <c r="CE850" s="603"/>
      <c r="CF850" s="603"/>
      <c r="CG850" s="603"/>
      <c r="CH850" s="603"/>
      <c r="CI850" s="603"/>
      <c r="CJ850" s="603"/>
      <c r="CK850" s="603"/>
    </row>
    <row r="851" spans="1:89" ht="14.25">
      <c r="A851" s="656" t="str">
        <f t="shared" si="165"/>
        <v>21_1_041021_Erp_p_sp.</v>
      </c>
      <c r="B851" s="712" t="s">
        <v>6128</v>
      </c>
      <c r="C851" s="712" t="s">
        <v>6129</v>
      </c>
      <c r="D851" s="711">
        <v>21</v>
      </c>
      <c r="E851" s="711">
        <v>1</v>
      </c>
      <c r="F851" s="711" t="s">
        <v>5755</v>
      </c>
      <c r="G851" s="711" t="s">
        <v>2461</v>
      </c>
      <c r="H851" s="711">
        <v>2021</v>
      </c>
      <c r="I851" s="712" t="s">
        <v>6199</v>
      </c>
      <c r="J851" s="712" t="s">
        <v>6130</v>
      </c>
      <c r="K851" s="712"/>
      <c r="L851" s="712" t="s">
        <v>5723</v>
      </c>
      <c r="M851" s="712" t="s">
        <v>2422</v>
      </c>
      <c r="N851" s="661">
        <v>41</v>
      </c>
      <c r="O851" s="603"/>
      <c r="P851" s="356" t="s">
        <v>1163</v>
      </c>
      <c r="Q851" s="376" t="s">
        <v>1164</v>
      </c>
      <c r="R851" s="596" t="s">
        <v>2422</v>
      </c>
      <c r="S851" s="596">
        <v>1</v>
      </c>
      <c r="T851" s="596">
        <v>0</v>
      </c>
      <c r="U851" s="596">
        <v>1</v>
      </c>
      <c r="V851" s="596">
        <v>0</v>
      </c>
      <c r="W851" s="603"/>
      <c r="X851" s="701" t="s">
        <v>6775</v>
      </c>
      <c r="Y851" s="727" t="s">
        <v>78</v>
      </c>
      <c r="Z851" s="596" t="s">
        <v>6776</v>
      </c>
      <c r="AA851" s="766"/>
      <c r="AB851" s="727" t="str">
        <f t="shared" si="166"/>
        <v>Unique</v>
      </c>
      <c r="AC851" s="603"/>
      <c r="AD851" s="603"/>
      <c r="AE851" s="603"/>
      <c r="AF851" s="603"/>
      <c r="AG851" s="603"/>
      <c r="AH851" s="603"/>
      <c r="AI851" s="603"/>
      <c r="AJ851" s="603"/>
      <c r="AK851" s="603"/>
      <c r="AL851" s="603"/>
      <c r="AM851" s="603"/>
      <c r="AN851" s="603"/>
      <c r="AO851" s="603"/>
      <c r="AP851" s="603"/>
      <c r="AQ851" s="603"/>
      <c r="AR851" s="603"/>
      <c r="AS851" s="603"/>
      <c r="AT851" s="603"/>
      <c r="AU851" s="603"/>
      <c r="AV851" s="603"/>
      <c r="AW851" s="603"/>
      <c r="AX851" s="603"/>
      <c r="AY851" s="603"/>
      <c r="AZ851" s="603"/>
      <c r="BA851" s="603"/>
      <c r="BB851" s="603"/>
      <c r="BC851" s="603"/>
      <c r="BD851" s="603"/>
      <c r="BE851" s="603"/>
      <c r="BF851" s="603"/>
      <c r="BG851" s="603"/>
      <c r="BH851" s="603"/>
      <c r="BI851" s="603"/>
      <c r="BJ851" s="603"/>
      <c r="BK851" s="603"/>
      <c r="BL851" s="603"/>
      <c r="BM851" s="603"/>
      <c r="BN851" s="603"/>
      <c r="BO851" s="603"/>
      <c r="BP851" s="603"/>
      <c r="BQ851" s="603"/>
      <c r="BR851" s="603"/>
      <c r="BS851" s="603"/>
      <c r="BT851" s="603"/>
      <c r="BU851" s="603"/>
      <c r="BV851" s="603"/>
      <c r="BW851" s="603"/>
      <c r="BX851" s="603"/>
      <c r="BY851" s="603"/>
      <c r="BZ851" s="603"/>
      <c r="CA851" s="603"/>
      <c r="CB851" s="603"/>
      <c r="CC851" s="603"/>
      <c r="CD851" s="603"/>
      <c r="CE851" s="603"/>
      <c r="CF851" s="603"/>
      <c r="CG851" s="603"/>
      <c r="CH851" s="603"/>
      <c r="CI851" s="603"/>
      <c r="CJ851" s="603"/>
      <c r="CK851" s="603"/>
    </row>
    <row r="852" spans="1:89" ht="14.25">
      <c r="A852" s="656" t="str">
        <f t="shared" si="165"/>
        <v>21_1_041021_Erp_p_xy.se</v>
      </c>
      <c r="B852" s="712" t="s">
        <v>6128</v>
      </c>
      <c r="C852" s="712" t="s">
        <v>6129</v>
      </c>
      <c r="D852" s="711">
        <v>21</v>
      </c>
      <c r="E852" s="711">
        <v>1</v>
      </c>
      <c r="F852" s="711" t="s">
        <v>5755</v>
      </c>
      <c r="G852" s="711" t="s">
        <v>2461</v>
      </c>
      <c r="H852" s="711">
        <v>2021</v>
      </c>
      <c r="I852" s="712" t="s">
        <v>6199</v>
      </c>
      <c r="J852" s="712" t="s">
        <v>6130</v>
      </c>
      <c r="K852" s="712"/>
      <c r="L852" s="712" t="s">
        <v>5723</v>
      </c>
      <c r="M852" s="712" t="s">
        <v>2422</v>
      </c>
      <c r="N852" s="661">
        <v>41</v>
      </c>
      <c r="O852" s="603"/>
      <c r="P852" s="667" t="s">
        <v>529</v>
      </c>
      <c r="Q852" s="596" t="s">
        <v>530</v>
      </c>
      <c r="R852" s="596" t="s">
        <v>2422</v>
      </c>
      <c r="S852" s="596">
        <v>1</v>
      </c>
      <c r="T852" s="596">
        <v>0</v>
      </c>
      <c r="U852" s="596">
        <v>1</v>
      </c>
      <c r="V852" s="596">
        <v>0</v>
      </c>
      <c r="W852" s="603"/>
      <c r="X852" s="701" t="s">
        <v>6775</v>
      </c>
      <c r="Y852" s="727" t="s">
        <v>78</v>
      </c>
      <c r="Z852" s="596" t="s">
        <v>6777</v>
      </c>
      <c r="AA852" s="766"/>
      <c r="AB852" s="727" t="str">
        <f t="shared" si="166"/>
        <v>Unique</v>
      </c>
      <c r="AC852" s="603"/>
      <c r="AD852" s="603"/>
      <c r="AE852" s="603"/>
      <c r="AF852" s="603"/>
      <c r="AG852" s="603"/>
      <c r="AH852" s="603"/>
      <c r="AI852" s="603"/>
      <c r="AJ852" s="603"/>
      <c r="AK852" s="603"/>
      <c r="AL852" s="603"/>
      <c r="AM852" s="603"/>
      <c r="AN852" s="603"/>
      <c r="AO852" s="603"/>
      <c r="AP852" s="603"/>
      <c r="AQ852" s="603"/>
      <c r="AR852" s="603"/>
      <c r="AS852" s="603"/>
      <c r="AT852" s="603"/>
      <c r="AU852" s="603"/>
      <c r="AV852" s="603"/>
      <c r="AW852" s="603"/>
      <c r="AX852" s="603"/>
      <c r="AY852" s="603"/>
      <c r="AZ852" s="603"/>
      <c r="BA852" s="603"/>
      <c r="BB852" s="603"/>
      <c r="BC852" s="603"/>
      <c r="BD852" s="603"/>
      <c r="BE852" s="603"/>
      <c r="BF852" s="603"/>
      <c r="BG852" s="603"/>
      <c r="BH852" s="603"/>
      <c r="BI852" s="603"/>
      <c r="BJ852" s="603"/>
      <c r="BK852" s="603"/>
      <c r="BL852" s="603"/>
      <c r="BM852" s="603"/>
      <c r="BN852" s="603"/>
      <c r="BO852" s="603"/>
      <c r="BP852" s="603"/>
      <c r="BQ852" s="603"/>
      <c r="BR852" s="603"/>
      <c r="BS852" s="603"/>
      <c r="BT852" s="603"/>
      <c r="BU852" s="603"/>
      <c r="BV852" s="603"/>
      <c r="BW852" s="603"/>
      <c r="BX852" s="603"/>
      <c r="BY852" s="603"/>
      <c r="BZ852" s="603"/>
      <c r="CA852" s="603"/>
      <c r="CB852" s="603"/>
      <c r="CC852" s="603"/>
      <c r="CD852" s="603"/>
      <c r="CE852" s="603"/>
      <c r="CF852" s="603"/>
      <c r="CG852" s="603"/>
      <c r="CH852" s="603"/>
      <c r="CI852" s="603"/>
      <c r="CJ852" s="603"/>
      <c r="CK852" s="603"/>
    </row>
    <row r="853" spans="1:89" ht="14.25">
      <c r="A853" s="656" t="str">
        <f t="shared" si="165"/>
        <v>35_1_041021_Esc_p_sy.pi</v>
      </c>
      <c r="B853" s="720" t="s">
        <v>6187</v>
      </c>
      <c r="C853" s="720" t="s">
        <v>6188</v>
      </c>
      <c r="D853" s="721">
        <v>35</v>
      </c>
      <c r="E853" s="721">
        <v>1</v>
      </c>
      <c r="F853" s="721" t="s">
        <v>5755</v>
      </c>
      <c r="G853" s="721" t="s">
        <v>2461</v>
      </c>
      <c r="H853" s="721">
        <v>2021</v>
      </c>
      <c r="I853" s="720" t="s">
        <v>6199</v>
      </c>
      <c r="J853" s="720" t="s">
        <v>6189</v>
      </c>
      <c r="K853" s="720"/>
      <c r="L853" s="720" t="s">
        <v>5723</v>
      </c>
      <c r="M853" s="720" t="s">
        <v>2422</v>
      </c>
      <c r="N853" s="661">
        <f t="shared" ref="N853:N854" si="172">28</f>
        <v>28</v>
      </c>
      <c r="O853" s="603"/>
      <c r="P853" s="667" t="s">
        <v>176</v>
      </c>
      <c r="Q853" s="596" t="s">
        <v>177</v>
      </c>
      <c r="R853" s="596" t="s">
        <v>2422</v>
      </c>
      <c r="S853" s="596">
        <v>1</v>
      </c>
      <c r="T853" s="596">
        <v>0</v>
      </c>
      <c r="U853" s="596">
        <v>1</v>
      </c>
      <c r="V853" s="596">
        <v>0</v>
      </c>
      <c r="W853" s="603"/>
      <c r="X853" s="668" t="s">
        <v>6775</v>
      </c>
      <c r="Y853" s="727" t="s">
        <v>78</v>
      </c>
      <c r="Z853" s="596" t="s">
        <v>6778</v>
      </c>
      <c r="AA853" s="766"/>
      <c r="AB853" s="727" t="str">
        <f t="shared" si="166"/>
        <v>Unique</v>
      </c>
      <c r="AC853" s="603"/>
      <c r="AD853" s="603"/>
      <c r="AE853" s="603"/>
      <c r="AF853" s="603"/>
      <c r="AG853" s="603"/>
      <c r="AH853" s="603"/>
      <c r="AI853" s="603"/>
      <c r="AJ853" s="603"/>
      <c r="AK853" s="603"/>
      <c r="AL853" s="603"/>
      <c r="AM853" s="603"/>
      <c r="AN853" s="603"/>
      <c r="AO853" s="603"/>
      <c r="AP853" s="603"/>
      <c r="AQ853" s="603"/>
      <c r="AR853" s="603"/>
      <c r="AS853" s="603"/>
      <c r="AT853" s="603"/>
      <c r="AU853" s="603"/>
      <c r="AV853" s="603"/>
      <c r="AW853" s="603"/>
      <c r="AX853" s="603"/>
      <c r="AY853" s="603"/>
      <c r="AZ853" s="603"/>
      <c r="BA853" s="603"/>
      <c r="BB853" s="603"/>
      <c r="BC853" s="603"/>
      <c r="BD853" s="603"/>
      <c r="BE853" s="603"/>
      <c r="BF853" s="603"/>
      <c r="BG853" s="603"/>
      <c r="BH853" s="603"/>
      <c r="BI853" s="603"/>
      <c r="BJ853" s="603"/>
      <c r="BK853" s="603"/>
      <c r="BL853" s="603"/>
      <c r="BM853" s="603"/>
      <c r="BN853" s="603"/>
      <c r="BO853" s="603"/>
      <c r="BP853" s="603"/>
      <c r="BQ853" s="603"/>
      <c r="BR853" s="603"/>
      <c r="BS853" s="603"/>
      <c r="BT853" s="603"/>
      <c r="BU853" s="603"/>
      <c r="BV853" s="603"/>
      <c r="BW853" s="603"/>
      <c r="BX853" s="603"/>
      <c r="BY853" s="603"/>
      <c r="BZ853" s="603"/>
      <c r="CA853" s="603"/>
      <c r="CB853" s="603"/>
      <c r="CC853" s="603"/>
      <c r="CD853" s="603"/>
      <c r="CE853" s="603"/>
      <c r="CF853" s="603"/>
      <c r="CG853" s="603"/>
      <c r="CH853" s="603"/>
      <c r="CI853" s="603"/>
      <c r="CJ853" s="603"/>
      <c r="CK853" s="603"/>
    </row>
    <row r="854" spans="1:89" ht="14.25">
      <c r="A854" s="656" t="str">
        <f t="shared" si="165"/>
        <v>35_1_041021_Esc_p_xy.se</v>
      </c>
      <c r="B854" s="720" t="s">
        <v>6187</v>
      </c>
      <c r="C854" s="720" t="s">
        <v>6188</v>
      </c>
      <c r="D854" s="721">
        <v>35</v>
      </c>
      <c r="E854" s="721">
        <v>1</v>
      </c>
      <c r="F854" s="721" t="s">
        <v>5755</v>
      </c>
      <c r="G854" s="721" t="s">
        <v>2461</v>
      </c>
      <c r="H854" s="721">
        <v>2021</v>
      </c>
      <c r="I854" s="720" t="s">
        <v>6199</v>
      </c>
      <c r="J854" s="720" t="s">
        <v>6189</v>
      </c>
      <c r="K854" s="720"/>
      <c r="L854" s="720" t="s">
        <v>5723</v>
      </c>
      <c r="M854" s="720" t="s">
        <v>2422</v>
      </c>
      <c r="N854" s="661">
        <f t="shared" si="172"/>
        <v>28</v>
      </c>
      <c r="O854" s="603"/>
      <c r="P854" s="667" t="s">
        <v>529</v>
      </c>
      <c r="Q854" s="596" t="s">
        <v>530</v>
      </c>
      <c r="R854" s="596" t="s">
        <v>2422</v>
      </c>
      <c r="S854" s="596">
        <v>1</v>
      </c>
      <c r="T854" s="596">
        <v>0</v>
      </c>
      <c r="U854" s="596">
        <v>1</v>
      </c>
      <c r="V854" s="596">
        <v>0</v>
      </c>
      <c r="W854" s="603"/>
      <c r="X854" s="668" t="s">
        <v>6775</v>
      </c>
      <c r="Y854" s="727" t="s">
        <v>78</v>
      </c>
      <c r="Z854" s="596" t="s">
        <v>6779</v>
      </c>
      <c r="AA854" s="766"/>
      <c r="AB854" s="727" t="str">
        <f t="shared" si="166"/>
        <v>Unique</v>
      </c>
      <c r="AC854" s="603"/>
      <c r="AD854" s="603"/>
      <c r="AE854" s="603"/>
      <c r="AF854" s="603"/>
      <c r="AG854" s="603"/>
      <c r="AH854" s="603"/>
      <c r="AI854" s="603"/>
      <c r="AJ854" s="603"/>
      <c r="AK854" s="603"/>
      <c r="AL854" s="603"/>
      <c r="AM854" s="603"/>
      <c r="AN854" s="603"/>
      <c r="AO854" s="603"/>
      <c r="AP854" s="603"/>
      <c r="AQ854" s="603"/>
      <c r="AR854" s="603"/>
      <c r="AS854" s="603"/>
      <c r="AT854" s="603"/>
      <c r="AU854" s="603"/>
      <c r="AV854" s="603"/>
      <c r="AW854" s="603"/>
      <c r="AX854" s="603"/>
      <c r="AY854" s="603"/>
      <c r="AZ854" s="603"/>
      <c r="BA854" s="603"/>
      <c r="BB854" s="603"/>
      <c r="BC854" s="603"/>
      <c r="BD854" s="603"/>
      <c r="BE854" s="603"/>
      <c r="BF854" s="603"/>
      <c r="BG854" s="603"/>
      <c r="BH854" s="603"/>
      <c r="BI854" s="603"/>
      <c r="BJ854" s="603"/>
      <c r="BK854" s="603"/>
      <c r="BL854" s="603"/>
      <c r="BM854" s="603"/>
      <c r="BN854" s="603"/>
      <c r="BO854" s="603"/>
      <c r="BP854" s="603"/>
      <c r="BQ854" s="603"/>
      <c r="BR854" s="603"/>
      <c r="BS854" s="603"/>
      <c r="BT854" s="603"/>
      <c r="BU854" s="603"/>
      <c r="BV854" s="603"/>
      <c r="BW854" s="603"/>
      <c r="BX854" s="603"/>
      <c r="BY854" s="603"/>
      <c r="BZ854" s="603"/>
      <c r="CA854" s="603"/>
      <c r="CB854" s="603"/>
      <c r="CC854" s="603"/>
      <c r="CD854" s="603"/>
      <c r="CE854" s="603"/>
      <c r="CF854" s="603"/>
      <c r="CG854" s="603"/>
      <c r="CH854" s="603"/>
      <c r="CI854" s="603"/>
      <c r="CJ854" s="603"/>
      <c r="CK854" s="603"/>
    </row>
    <row r="855" spans="1:89" ht="14.25">
      <c r="A855" s="656" t="str">
        <f t="shared" si="165"/>
        <v>29_1_091023_G_p_sp.sc</v>
      </c>
      <c r="B855" s="747" t="s">
        <v>6537</v>
      </c>
      <c r="C855" s="747" t="s">
        <v>6538</v>
      </c>
      <c r="D855" s="748">
        <v>29</v>
      </c>
      <c r="E855" s="748">
        <v>1</v>
      </c>
      <c r="F855" s="748" t="s">
        <v>6682</v>
      </c>
      <c r="G855" s="748" t="s">
        <v>373</v>
      </c>
      <c r="H855" s="748">
        <v>2023</v>
      </c>
      <c r="I855" s="747" t="s">
        <v>5729</v>
      </c>
      <c r="J855" s="747" t="s">
        <v>6539</v>
      </c>
      <c r="K855" s="747" t="s">
        <v>6540</v>
      </c>
      <c r="L855" s="747" t="s">
        <v>5723</v>
      </c>
      <c r="M855" s="747" t="s">
        <v>2422</v>
      </c>
      <c r="N855" s="661">
        <f>10+9</f>
        <v>19</v>
      </c>
      <c r="O855" s="603"/>
      <c r="P855" s="667" t="s">
        <v>509</v>
      </c>
      <c r="Q855" s="596" t="s">
        <v>510</v>
      </c>
      <c r="R855" s="596" t="s">
        <v>2422</v>
      </c>
      <c r="S855" s="596">
        <v>2</v>
      </c>
      <c r="T855" s="596">
        <v>2</v>
      </c>
      <c r="U855" s="596">
        <v>0</v>
      </c>
      <c r="V855" s="596">
        <v>0</v>
      </c>
      <c r="W855" s="603"/>
      <c r="X855" s="668" t="s">
        <v>6775</v>
      </c>
      <c r="Y855" s="727" t="s">
        <v>78</v>
      </c>
      <c r="Z855" s="596" t="s">
        <v>6780</v>
      </c>
      <c r="AA855" s="766"/>
      <c r="AB855" s="727" t="str">
        <f t="shared" si="166"/>
        <v>Unique</v>
      </c>
      <c r="AC855" s="603"/>
      <c r="AD855" s="603"/>
      <c r="AE855" s="603"/>
      <c r="AF855" s="603"/>
      <c r="AG855" s="603"/>
      <c r="AH855" s="603"/>
      <c r="AI855" s="603"/>
      <c r="AJ855" s="603"/>
      <c r="AK855" s="603"/>
      <c r="AL855" s="603"/>
      <c r="AM855" s="603"/>
      <c r="AN855" s="603"/>
      <c r="AO855" s="603"/>
      <c r="AP855" s="603"/>
      <c r="AQ855" s="603"/>
      <c r="AR855" s="603"/>
      <c r="AS855" s="603"/>
      <c r="AT855" s="603"/>
      <c r="AU855" s="603"/>
      <c r="AV855" s="603"/>
      <c r="AW855" s="603"/>
      <c r="AX855" s="603"/>
      <c r="AY855" s="603"/>
      <c r="AZ855" s="603"/>
      <c r="BA855" s="603"/>
      <c r="BB855" s="603"/>
      <c r="BC855" s="603"/>
      <c r="BD855" s="603"/>
      <c r="BE855" s="603"/>
      <c r="BF855" s="603"/>
      <c r="BG855" s="603"/>
      <c r="BH855" s="603"/>
      <c r="BI855" s="603"/>
      <c r="BJ855" s="603"/>
      <c r="BK855" s="603"/>
      <c r="BL855" s="603"/>
      <c r="BM855" s="603"/>
      <c r="BN855" s="603"/>
      <c r="BO855" s="603"/>
      <c r="BP855" s="603"/>
      <c r="BQ855" s="603"/>
      <c r="BR855" s="603"/>
      <c r="BS855" s="603"/>
      <c r="BT855" s="603"/>
      <c r="BU855" s="603"/>
      <c r="BV855" s="603"/>
      <c r="BW855" s="603"/>
      <c r="BX855" s="603"/>
      <c r="BY855" s="603"/>
      <c r="BZ855" s="603"/>
      <c r="CA855" s="603"/>
      <c r="CB855" s="603"/>
      <c r="CC855" s="603"/>
      <c r="CD855" s="603"/>
      <c r="CE855" s="603"/>
      <c r="CF855" s="603"/>
      <c r="CG855" s="603"/>
      <c r="CH855" s="603"/>
      <c r="CI855" s="603"/>
      <c r="CJ855" s="603"/>
      <c r="CK855" s="603"/>
    </row>
    <row r="856" spans="1:89" ht="14.25">
      <c r="A856" s="656" t="str">
        <f t="shared" si="165"/>
        <v>5_1_091023_HAC_p_ep.ba</v>
      </c>
      <c r="B856" s="751" t="s">
        <v>6550</v>
      </c>
      <c r="C856" s="751" t="s">
        <v>6551</v>
      </c>
      <c r="D856" s="752">
        <v>5</v>
      </c>
      <c r="E856" s="752">
        <v>1</v>
      </c>
      <c r="F856" s="752" t="s">
        <v>6682</v>
      </c>
      <c r="G856" s="752" t="s">
        <v>373</v>
      </c>
      <c r="H856" s="752">
        <v>2023</v>
      </c>
      <c r="I856" s="751" t="s">
        <v>5729</v>
      </c>
      <c r="J856" s="751" t="s">
        <v>6552</v>
      </c>
      <c r="K856" s="751" t="s">
        <v>6553</v>
      </c>
      <c r="L856" s="751" t="s">
        <v>5723</v>
      </c>
      <c r="M856" s="751" t="s">
        <v>2422</v>
      </c>
      <c r="N856" s="661">
        <f t="shared" ref="N856:N858" si="173">19</f>
        <v>19</v>
      </c>
      <c r="O856" s="603"/>
      <c r="P856" s="356" t="s">
        <v>84</v>
      </c>
      <c r="Q856" s="376" t="s">
        <v>85</v>
      </c>
      <c r="R856" s="596" t="s">
        <v>2422</v>
      </c>
      <c r="S856" s="596">
        <v>4</v>
      </c>
      <c r="T856" s="596">
        <v>3</v>
      </c>
      <c r="U856" s="596">
        <v>1</v>
      </c>
      <c r="V856" s="596">
        <v>0</v>
      </c>
      <c r="W856" s="603"/>
      <c r="X856" s="668" t="s">
        <v>6775</v>
      </c>
      <c r="Y856" s="727" t="s">
        <v>78</v>
      </c>
      <c r="Z856" s="596" t="s">
        <v>6781</v>
      </c>
      <c r="AA856" s="766"/>
      <c r="AB856" s="727" t="str">
        <f t="shared" si="166"/>
        <v>Unique</v>
      </c>
      <c r="AC856" s="603"/>
      <c r="AD856" s="603"/>
      <c r="AE856" s="603"/>
      <c r="AF856" s="603"/>
      <c r="AG856" s="603"/>
      <c r="AH856" s="603"/>
      <c r="AI856" s="603"/>
      <c r="AJ856" s="603"/>
      <c r="AK856" s="603"/>
      <c r="AL856" s="603"/>
      <c r="AM856" s="603"/>
      <c r="AN856" s="603"/>
      <c r="AO856" s="603"/>
      <c r="AP856" s="603"/>
      <c r="AQ856" s="603"/>
      <c r="AR856" s="603"/>
      <c r="AS856" s="603"/>
      <c r="AT856" s="603"/>
      <c r="AU856" s="603"/>
      <c r="AV856" s="603"/>
      <c r="AW856" s="603"/>
      <c r="AX856" s="603"/>
      <c r="AY856" s="603"/>
      <c r="AZ856" s="603"/>
      <c r="BA856" s="603"/>
      <c r="BB856" s="603"/>
      <c r="BC856" s="603"/>
      <c r="BD856" s="603"/>
      <c r="BE856" s="603"/>
      <c r="BF856" s="603"/>
      <c r="BG856" s="603"/>
      <c r="BH856" s="603"/>
      <c r="BI856" s="603"/>
      <c r="BJ856" s="603"/>
      <c r="BK856" s="603"/>
      <c r="BL856" s="603"/>
      <c r="BM856" s="603"/>
      <c r="BN856" s="603"/>
      <c r="BO856" s="603"/>
      <c r="BP856" s="603"/>
      <c r="BQ856" s="603"/>
      <c r="BR856" s="603"/>
      <c r="BS856" s="603"/>
      <c r="BT856" s="603"/>
      <c r="BU856" s="603"/>
      <c r="BV856" s="603"/>
      <c r="BW856" s="603"/>
      <c r="BX856" s="603"/>
      <c r="BY856" s="603"/>
      <c r="BZ856" s="603"/>
      <c r="CA856" s="603"/>
      <c r="CB856" s="603"/>
      <c r="CC856" s="603"/>
      <c r="CD856" s="603"/>
      <c r="CE856" s="603"/>
      <c r="CF856" s="603"/>
      <c r="CG856" s="603"/>
      <c r="CH856" s="603"/>
      <c r="CI856" s="603"/>
      <c r="CJ856" s="603"/>
      <c r="CK856" s="603"/>
    </row>
    <row r="857" spans="1:89" ht="14.25">
      <c r="A857" s="656" t="str">
        <f t="shared" si="165"/>
        <v>5_1_091023_HAC_p_sp.</v>
      </c>
      <c r="B857" s="751" t="s">
        <v>6550</v>
      </c>
      <c r="C857" s="751" t="s">
        <v>6551</v>
      </c>
      <c r="D857" s="752">
        <v>5</v>
      </c>
      <c r="E857" s="752">
        <v>1</v>
      </c>
      <c r="F857" s="752" t="s">
        <v>6682</v>
      </c>
      <c r="G857" s="752" t="s">
        <v>373</v>
      </c>
      <c r="H857" s="752">
        <v>2023</v>
      </c>
      <c r="I857" s="751" t="s">
        <v>5729</v>
      </c>
      <c r="J857" s="751" t="s">
        <v>6552</v>
      </c>
      <c r="K857" s="751" t="s">
        <v>6553</v>
      </c>
      <c r="L857" s="751" t="s">
        <v>5723</v>
      </c>
      <c r="M857" s="751" t="s">
        <v>2422</v>
      </c>
      <c r="N857" s="661">
        <f t="shared" si="173"/>
        <v>19</v>
      </c>
      <c r="O857" s="603"/>
      <c r="P857" s="356" t="s">
        <v>1163</v>
      </c>
      <c r="Q857" s="376" t="s">
        <v>1164</v>
      </c>
      <c r="R857" s="596" t="s">
        <v>2422</v>
      </c>
      <c r="S857" s="596">
        <v>1</v>
      </c>
      <c r="T857" s="596">
        <v>0</v>
      </c>
      <c r="U857" s="596">
        <v>1</v>
      </c>
      <c r="V857" s="596">
        <v>0</v>
      </c>
      <c r="W857" s="603"/>
      <c r="X857" s="668" t="s">
        <v>6775</v>
      </c>
      <c r="Y857" s="727" t="s">
        <v>78</v>
      </c>
      <c r="Z857" s="596" t="s">
        <v>6782</v>
      </c>
      <c r="AA857" s="766"/>
      <c r="AB857" s="727" t="str">
        <f t="shared" si="166"/>
        <v>Unique</v>
      </c>
      <c r="AC857" s="603"/>
      <c r="AD857" s="603"/>
      <c r="AE857" s="603"/>
      <c r="AF857" s="603"/>
      <c r="AG857" s="603"/>
      <c r="AH857" s="603"/>
      <c r="AI857" s="603"/>
      <c r="AJ857" s="603"/>
      <c r="AK857" s="603"/>
      <c r="AL857" s="603"/>
      <c r="AM857" s="603"/>
      <c r="AN857" s="603"/>
      <c r="AO857" s="603"/>
      <c r="AP857" s="603"/>
      <c r="AQ857" s="603"/>
      <c r="AR857" s="603"/>
      <c r="AS857" s="603"/>
      <c r="AT857" s="603"/>
      <c r="AU857" s="603"/>
      <c r="AV857" s="603"/>
      <c r="AW857" s="603"/>
      <c r="AX857" s="603"/>
      <c r="AY857" s="603"/>
      <c r="AZ857" s="603"/>
      <c r="BA857" s="603"/>
      <c r="BB857" s="603"/>
      <c r="BC857" s="603"/>
      <c r="BD857" s="603"/>
      <c r="BE857" s="603"/>
      <c r="BF857" s="603"/>
      <c r="BG857" s="603"/>
      <c r="BH857" s="603"/>
      <c r="BI857" s="603"/>
      <c r="BJ857" s="603"/>
      <c r="BK857" s="603"/>
      <c r="BL857" s="603"/>
      <c r="BM857" s="603"/>
      <c r="BN857" s="603"/>
      <c r="BO857" s="603"/>
      <c r="BP857" s="603"/>
      <c r="BQ857" s="603"/>
      <c r="BR857" s="603"/>
      <c r="BS857" s="603"/>
      <c r="BT857" s="603"/>
      <c r="BU857" s="603"/>
      <c r="BV857" s="603"/>
      <c r="BW857" s="603"/>
      <c r="BX857" s="603"/>
      <c r="BY857" s="603"/>
      <c r="BZ857" s="603"/>
      <c r="CA857" s="603"/>
      <c r="CB857" s="603"/>
      <c r="CC857" s="603"/>
      <c r="CD857" s="603"/>
      <c r="CE857" s="603"/>
      <c r="CF857" s="603"/>
      <c r="CG857" s="603"/>
      <c r="CH857" s="603"/>
      <c r="CI857" s="603"/>
      <c r="CJ857" s="603"/>
      <c r="CK857" s="603"/>
    </row>
    <row r="858" spans="1:89" ht="14.25">
      <c r="A858" s="656" t="str">
        <f t="shared" si="165"/>
        <v>5_1_091023_HAC_p_xy.se</v>
      </c>
      <c r="B858" s="751" t="s">
        <v>6550</v>
      </c>
      <c r="C858" s="751" t="s">
        <v>6551</v>
      </c>
      <c r="D858" s="752">
        <v>5</v>
      </c>
      <c r="E858" s="752">
        <v>1</v>
      </c>
      <c r="F858" s="752" t="s">
        <v>6682</v>
      </c>
      <c r="G858" s="752" t="s">
        <v>373</v>
      </c>
      <c r="H858" s="752">
        <v>2023</v>
      </c>
      <c r="I858" s="751" t="s">
        <v>5729</v>
      </c>
      <c r="J858" s="751" t="s">
        <v>6552</v>
      </c>
      <c r="K858" s="751" t="s">
        <v>6553</v>
      </c>
      <c r="L858" s="751" t="s">
        <v>5723</v>
      </c>
      <c r="M858" s="751" t="s">
        <v>2422</v>
      </c>
      <c r="N858" s="661">
        <f t="shared" si="173"/>
        <v>19</v>
      </c>
      <c r="O858" s="603"/>
      <c r="P858" s="667" t="s">
        <v>529</v>
      </c>
      <c r="Q858" s="596" t="s">
        <v>530</v>
      </c>
      <c r="R858" s="596" t="s">
        <v>2422</v>
      </c>
      <c r="S858" s="596">
        <v>3</v>
      </c>
      <c r="T858" s="596">
        <v>1</v>
      </c>
      <c r="U858" s="596">
        <v>2</v>
      </c>
      <c r="V858" s="596">
        <v>0</v>
      </c>
      <c r="W858" s="603"/>
      <c r="X858" s="668" t="s">
        <v>6775</v>
      </c>
      <c r="Y858" s="727" t="s">
        <v>78</v>
      </c>
      <c r="Z858" s="596" t="s">
        <v>6783</v>
      </c>
      <c r="AA858" s="766"/>
      <c r="AB858" s="727" t="str">
        <f t="shared" si="166"/>
        <v>Unique</v>
      </c>
      <c r="AC858" s="603"/>
      <c r="AD858" s="603"/>
      <c r="AE858" s="603"/>
      <c r="AF858" s="603"/>
      <c r="AG858" s="603"/>
      <c r="AH858" s="603"/>
      <c r="AI858" s="603"/>
      <c r="AJ858" s="603"/>
      <c r="AK858" s="603"/>
      <c r="AL858" s="603"/>
      <c r="AM858" s="603"/>
      <c r="AN858" s="603"/>
      <c r="AO858" s="603"/>
      <c r="AP858" s="603"/>
      <c r="AQ858" s="603"/>
      <c r="AR858" s="603"/>
      <c r="AS858" s="603"/>
      <c r="AT858" s="603"/>
      <c r="AU858" s="603"/>
      <c r="AV858" s="603"/>
      <c r="AW858" s="603"/>
      <c r="AX858" s="603"/>
      <c r="AY858" s="603"/>
      <c r="AZ858" s="603"/>
      <c r="BA858" s="603"/>
      <c r="BB858" s="603"/>
      <c r="BC858" s="603"/>
      <c r="BD858" s="603"/>
      <c r="BE858" s="603"/>
      <c r="BF858" s="603"/>
      <c r="BG858" s="603"/>
      <c r="BH858" s="603"/>
      <c r="BI858" s="603"/>
      <c r="BJ858" s="603"/>
      <c r="BK858" s="603"/>
      <c r="BL858" s="603"/>
      <c r="BM858" s="603"/>
      <c r="BN858" s="603"/>
      <c r="BO858" s="603"/>
      <c r="BP858" s="603"/>
      <c r="BQ858" s="603"/>
      <c r="BR858" s="603"/>
      <c r="BS858" s="603"/>
      <c r="BT858" s="603"/>
      <c r="BU858" s="603"/>
      <c r="BV858" s="603"/>
      <c r="BW858" s="603"/>
      <c r="BX858" s="603"/>
      <c r="BY858" s="603"/>
      <c r="BZ858" s="603"/>
      <c r="CA858" s="603"/>
      <c r="CB858" s="603"/>
      <c r="CC858" s="603"/>
      <c r="CD858" s="603"/>
      <c r="CE858" s="603"/>
      <c r="CF858" s="603"/>
      <c r="CG858" s="603"/>
      <c r="CH858" s="603"/>
      <c r="CI858" s="603"/>
      <c r="CJ858" s="603"/>
      <c r="CK858" s="603"/>
    </row>
    <row r="859" spans="1:89" ht="14.25">
      <c r="A859" s="656" t="str">
        <f t="shared" si="165"/>
        <v>11_1_091023_HU_p_ep.ba</v>
      </c>
      <c r="B859" s="754" t="s">
        <v>6591</v>
      </c>
      <c r="C859" s="754" t="s">
        <v>6592</v>
      </c>
      <c r="D859" s="755">
        <v>11</v>
      </c>
      <c r="E859" s="755">
        <v>1</v>
      </c>
      <c r="F859" s="755" t="s">
        <v>6682</v>
      </c>
      <c r="G859" s="755" t="s">
        <v>373</v>
      </c>
      <c r="H859" s="755">
        <v>2023</v>
      </c>
      <c r="I859" s="754" t="s">
        <v>5729</v>
      </c>
      <c r="J859" s="754" t="s">
        <v>6593</v>
      </c>
      <c r="K859" s="754" t="s">
        <v>6594</v>
      </c>
      <c r="L859" s="754" t="s">
        <v>5723</v>
      </c>
      <c r="M859" s="754" t="s">
        <v>2422</v>
      </c>
      <c r="N859" s="661">
        <f t="shared" ref="N859:N861" si="174">40</f>
        <v>40</v>
      </c>
      <c r="O859" s="603"/>
      <c r="P859" s="356" t="s">
        <v>84</v>
      </c>
      <c r="Q859" s="376" t="s">
        <v>85</v>
      </c>
      <c r="R859" s="596" t="s">
        <v>2422</v>
      </c>
      <c r="S859" s="596">
        <v>19</v>
      </c>
      <c r="T859" s="596">
        <v>9</v>
      </c>
      <c r="U859" s="596">
        <v>10</v>
      </c>
      <c r="V859" s="596">
        <v>0</v>
      </c>
      <c r="W859" s="603"/>
      <c r="X859" s="668" t="s">
        <v>6775</v>
      </c>
      <c r="Y859" s="727" t="s">
        <v>78</v>
      </c>
      <c r="Z859" s="596" t="s">
        <v>6784</v>
      </c>
      <c r="AA859" s="766"/>
      <c r="AB859" s="727" t="str">
        <f t="shared" si="166"/>
        <v>Unique</v>
      </c>
      <c r="AC859" s="603"/>
      <c r="AD859" s="603"/>
      <c r="AE859" s="603"/>
      <c r="AF859" s="603"/>
      <c r="AG859" s="603"/>
      <c r="AH859" s="603"/>
      <c r="AI859" s="603"/>
      <c r="AJ859" s="603"/>
      <c r="AK859" s="603"/>
      <c r="AL859" s="603"/>
      <c r="AM859" s="603"/>
      <c r="AN859" s="603"/>
      <c r="AO859" s="603"/>
      <c r="AP859" s="603"/>
      <c r="AQ859" s="603"/>
      <c r="AR859" s="603"/>
      <c r="AS859" s="603"/>
      <c r="AT859" s="603"/>
      <c r="AU859" s="603"/>
      <c r="AV859" s="603"/>
      <c r="AW859" s="603"/>
      <c r="AX859" s="603"/>
      <c r="AY859" s="603"/>
      <c r="AZ859" s="603"/>
      <c r="BA859" s="603"/>
      <c r="BB859" s="603"/>
      <c r="BC859" s="603"/>
      <c r="BD859" s="603"/>
      <c r="BE859" s="603"/>
      <c r="BF859" s="603"/>
      <c r="BG859" s="603"/>
      <c r="BH859" s="603"/>
      <c r="BI859" s="603"/>
      <c r="BJ859" s="603"/>
      <c r="BK859" s="603"/>
      <c r="BL859" s="603"/>
      <c r="BM859" s="603"/>
      <c r="BN859" s="603"/>
      <c r="BO859" s="603"/>
      <c r="BP859" s="603"/>
      <c r="BQ859" s="603"/>
      <c r="BR859" s="603"/>
      <c r="BS859" s="603"/>
      <c r="BT859" s="603"/>
      <c r="BU859" s="603"/>
      <c r="BV859" s="603"/>
      <c r="BW859" s="603"/>
      <c r="BX859" s="603"/>
      <c r="BY859" s="603"/>
      <c r="BZ859" s="603"/>
      <c r="CA859" s="603"/>
      <c r="CB859" s="603"/>
      <c r="CC859" s="603"/>
      <c r="CD859" s="603"/>
      <c r="CE859" s="603"/>
      <c r="CF859" s="603"/>
      <c r="CG859" s="603"/>
      <c r="CH859" s="603"/>
      <c r="CI859" s="603"/>
      <c r="CJ859" s="603"/>
      <c r="CK859" s="603"/>
    </row>
    <row r="860" spans="1:89" ht="14.25">
      <c r="A860" s="656" t="str">
        <f t="shared" si="165"/>
        <v>11_1_091023_HU_p_sp.sc</v>
      </c>
      <c r="B860" s="754" t="s">
        <v>6591</v>
      </c>
      <c r="C860" s="754" t="s">
        <v>6592</v>
      </c>
      <c r="D860" s="755">
        <v>11</v>
      </c>
      <c r="E860" s="755">
        <v>1</v>
      </c>
      <c r="F860" s="755" t="s">
        <v>6682</v>
      </c>
      <c r="G860" s="755" t="s">
        <v>373</v>
      </c>
      <c r="H860" s="755">
        <v>2023</v>
      </c>
      <c r="I860" s="754" t="s">
        <v>5729</v>
      </c>
      <c r="J860" s="754" t="s">
        <v>6593</v>
      </c>
      <c r="K860" s="754" t="s">
        <v>6594</v>
      </c>
      <c r="L860" s="754" t="s">
        <v>5723</v>
      </c>
      <c r="M860" s="754" t="s">
        <v>2422</v>
      </c>
      <c r="N860" s="661">
        <f t="shared" si="174"/>
        <v>40</v>
      </c>
      <c r="O860" s="603"/>
      <c r="P860" s="667" t="s">
        <v>509</v>
      </c>
      <c r="Q860" s="596" t="s">
        <v>510</v>
      </c>
      <c r="R860" s="596" t="s">
        <v>2422</v>
      </c>
      <c r="S860" s="596">
        <v>3</v>
      </c>
      <c r="T860" s="596">
        <v>3</v>
      </c>
      <c r="U860" s="596">
        <v>0</v>
      </c>
      <c r="V860" s="596">
        <v>0</v>
      </c>
      <c r="W860" s="603"/>
      <c r="X860" s="668" t="s">
        <v>6775</v>
      </c>
      <c r="Y860" s="727" t="s">
        <v>78</v>
      </c>
      <c r="Z860" s="596" t="s">
        <v>6785</v>
      </c>
      <c r="AA860" s="766"/>
      <c r="AB860" s="727" t="str">
        <f t="shared" si="166"/>
        <v>Unique</v>
      </c>
      <c r="AC860" s="603"/>
      <c r="AD860" s="603"/>
      <c r="AE860" s="603"/>
      <c r="AF860" s="603"/>
      <c r="AG860" s="603"/>
      <c r="AH860" s="603"/>
      <c r="AI860" s="603"/>
      <c r="AJ860" s="603"/>
      <c r="AK860" s="603"/>
      <c r="AL860" s="603"/>
      <c r="AM860" s="603"/>
      <c r="AN860" s="603"/>
      <c r="AO860" s="603"/>
      <c r="AP860" s="603"/>
      <c r="AQ860" s="603"/>
      <c r="AR860" s="603"/>
      <c r="AS860" s="603"/>
      <c r="AT860" s="603"/>
      <c r="AU860" s="603"/>
      <c r="AV860" s="603"/>
      <c r="AW860" s="603"/>
      <c r="AX860" s="603"/>
      <c r="AY860" s="603"/>
      <c r="AZ860" s="603"/>
      <c r="BA860" s="603"/>
      <c r="BB860" s="603"/>
      <c r="BC860" s="603"/>
      <c r="BD860" s="603"/>
      <c r="BE860" s="603"/>
      <c r="BF860" s="603"/>
      <c r="BG860" s="603"/>
      <c r="BH860" s="603"/>
      <c r="BI860" s="603"/>
      <c r="BJ860" s="603"/>
      <c r="BK860" s="603"/>
      <c r="BL860" s="603"/>
      <c r="BM860" s="603"/>
      <c r="BN860" s="603"/>
      <c r="BO860" s="603"/>
      <c r="BP860" s="603"/>
      <c r="BQ860" s="603"/>
      <c r="BR860" s="603"/>
      <c r="BS860" s="603"/>
      <c r="BT860" s="603"/>
      <c r="BU860" s="603"/>
      <c r="BV860" s="603"/>
      <c r="BW860" s="603"/>
      <c r="BX860" s="603"/>
      <c r="BY860" s="603"/>
      <c r="BZ860" s="603"/>
      <c r="CA860" s="603"/>
      <c r="CB860" s="603"/>
      <c r="CC860" s="603"/>
      <c r="CD860" s="603"/>
      <c r="CE860" s="603"/>
      <c r="CF860" s="603"/>
      <c r="CG860" s="603"/>
      <c r="CH860" s="603"/>
      <c r="CI860" s="603"/>
      <c r="CJ860" s="603"/>
      <c r="CK860" s="603"/>
    </row>
    <row r="861" spans="1:89" ht="14.25">
      <c r="A861" s="656" t="str">
        <f t="shared" si="165"/>
        <v>11_1_091023_HU_p_xy.se</v>
      </c>
      <c r="B861" s="754" t="s">
        <v>6591</v>
      </c>
      <c r="C861" s="754" t="s">
        <v>6592</v>
      </c>
      <c r="D861" s="755">
        <v>11</v>
      </c>
      <c r="E861" s="755">
        <v>1</v>
      </c>
      <c r="F861" s="755" t="s">
        <v>6682</v>
      </c>
      <c r="G861" s="755" t="s">
        <v>373</v>
      </c>
      <c r="H861" s="755">
        <v>2023</v>
      </c>
      <c r="I861" s="754" t="s">
        <v>5729</v>
      </c>
      <c r="J861" s="754" t="s">
        <v>6593</v>
      </c>
      <c r="K861" s="754" t="s">
        <v>6594</v>
      </c>
      <c r="L861" s="754" t="s">
        <v>5723</v>
      </c>
      <c r="M861" s="754" t="s">
        <v>2422</v>
      </c>
      <c r="N861" s="661">
        <f t="shared" si="174"/>
        <v>40</v>
      </c>
      <c r="O861" s="603"/>
      <c r="P861" s="667" t="s">
        <v>529</v>
      </c>
      <c r="Q861" s="596" t="s">
        <v>530</v>
      </c>
      <c r="R861" s="596" t="s">
        <v>2422</v>
      </c>
      <c r="S861" s="596">
        <v>1</v>
      </c>
      <c r="T861" s="596">
        <v>1</v>
      </c>
      <c r="U861" s="596">
        <v>0</v>
      </c>
      <c r="V861" s="596">
        <v>0</v>
      </c>
      <c r="W861" s="603"/>
      <c r="X861" s="668" t="s">
        <v>6775</v>
      </c>
      <c r="Y861" s="727" t="s">
        <v>78</v>
      </c>
      <c r="Z861" s="596" t="s">
        <v>6786</v>
      </c>
      <c r="AA861" s="766"/>
      <c r="AB861" s="727" t="str">
        <f t="shared" si="166"/>
        <v>Unique</v>
      </c>
      <c r="AC861" s="603"/>
      <c r="AD861" s="603"/>
      <c r="AE861" s="603"/>
      <c r="AF861" s="603"/>
      <c r="AG861" s="603"/>
      <c r="AH861" s="603"/>
      <c r="AI861" s="603"/>
      <c r="AJ861" s="603"/>
      <c r="AK861" s="603"/>
      <c r="AL861" s="603"/>
      <c r="AM861" s="603"/>
      <c r="AN861" s="603"/>
      <c r="AO861" s="603"/>
      <c r="AP861" s="603"/>
      <c r="AQ861" s="603"/>
      <c r="AR861" s="603"/>
      <c r="AS861" s="603"/>
      <c r="AT861" s="603"/>
      <c r="AU861" s="603"/>
      <c r="AV861" s="603"/>
      <c r="AW861" s="603"/>
      <c r="AX861" s="603"/>
      <c r="AY861" s="603"/>
      <c r="AZ861" s="603"/>
      <c r="BA861" s="603"/>
      <c r="BB861" s="603"/>
      <c r="BC861" s="603"/>
      <c r="BD861" s="603"/>
      <c r="BE861" s="603"/>
      <c r="BF861" s="603"/>
      <c r="BG861" s="603"/>
      <c r="BH861" s="603"/>
      <c r="BI861" s="603"/>
      <c r="BJ861" s="603"/>
      <c r="BK861" s="603"/>
      <c r="BL861" s="603"/>
      <c r="BM861" s="603"/>
      <c r="BN861" s="603"/>
      <c r="BO861" s="603"/>
      <c r="BP861" s="603"/>
      <c r="BQ861" s="603"/>
      <c r="BR861" s="603"/>
      <c r="BS861" s="603"/>
      <c r="BT861" s="603"/>
      <c r="BU861" s="603"/>
      <c r="BV861" s="603"/>
      <c r="BW861" s="603"/>
      <c r="BX861" s="603"/>
      <c r="BY861" s="603"/>
      <c r="BZ861" s="603"/>
      <c r="CA861" s="603"/>
      <c r="CB861" s="603"/>
      <c r="CC861" s="603"/>
      <c r="CD861" s="603"/>
      <c r="CE861" s="603"/>
      <c r="CF861" s="603"/>
      <c r="CG861" s="603"/>
      <c r="CH861" s="603"/>
      <c r="CI861" s="603"/>
      <c r="CJ861" s="603"/>
      <c r="CK861" s="603"/>
    </row>
    <row r="862" spans="1:89" ht="14.25">
      <c r="A862" s="656" t="str">
        <f t="shared" si="165"/>
        <v>39_2_091023_W_p_ep.ba</v>
      </c>
      <c r="B862" s="739" t="s">
        <v>6382</v>
      </c>
      <c r="C862" s="739" t="s">
        <v>6383</v>
      </c>
      <c r="D862" s="740">
        <v>39</v>
      </c>
      <c r="E862" s="740">
        <v>2</v>
      </c>
      <c r="F862" s="740" t="s">
        <v>6682</v>
      </c>
      <c r="G862" s="740" t="s">
        <v>373</v>
      </c>
      <c r="H862" s="740">
        <v>2023</v>
      </c>
      <c r="I862" s="739" t="s">
        <v>5729</v>
      </c>
      <c r="J862" s="739" t="s">
        <v>6137</v>
      </c>
      <c r="K862" s="739" t="s">
        <v>6384</v>
      </c>
      <c r="L862" s="739" t="s">
        <v>5723</v>
      </c>
      <c r="M862" s="739" t="s">
        <v>2422</v>
      </c>
      <c r="N862" s="661">
        <f t="shared" ref="N862:N863" si="175">30+18</f>
        <v>48</v>
      </c>
      <c r="O862" s="603"/>
      <c r="P862" s="356" t="s">
        <v>84</v>
      </c>
      <c r="Q862" s="376" t="s">
        <v>85</v>
      </c>
      <c r="R862" s="596" t="s">
        <v>2422</v>
      </c>
      <c r="S862" s="596">
        <v>5</v>
      </c>
      <c r="T862" s="596">
        <v>3</v>
      </c>
      <c r="U862" s="596">
        <v>2</v>
      </c>
      <c r="V862" s="596">
        <v>0</v>
      </c>
      <c r="W862" s="603"/>
      <c r="X862" s="668" t="s">
        <v>6775</v>
      </c>
      <c r="Y862" s="727" t="s">
        <v>78</v>
      </c>
      <c r="Z862" s="596" t="s">
        <v>6787</v>
      </c>
      <c r="AA862" s="766"/>
      <c r="AB862" s="727" t="str">
        <f t="shared" si="166"/>
        <v>Unique</v>
      </c>
      <c r="AC862" s="603"/>
      <c r="AD862" s="603"/>
      <c r="AE862" s="603"/>
      <c r="AF862" s="603"/>
      <c r="AG862" s="603"/>
      <c r="AH862" s="603"/>
      <c r="AI862" s="603"/>
      <c r="AJ862" s="603"/>
      <c r="AK862" s="603"/>
      <c r="AL862" s="603"/>
      <c r="AM862" s="603"/>
      <c r="AN862" s="603"/>
      <c r="AO862" s="603"/>
      <c r="AP862" s="603"/>
      <c r="AQ862" s="603"/>
      <c r="AR862" s="603"/>
      <c r="AS862" s="603"/>
      <c r="AT862" s="603"/>
      <c r="AU862" s="603"/>
      <c r="AV862" s="603"/>
      <c r="AW862" s="603"/>
      <c r="AX862" s="603"/>
      <c r="AY862" s="603"/>
      <c r="AZ862" s="603"/>
      <c r="BA862" s="603"/>
      <c r="BB862" s="603"/>
      <c r="BC862" s="603"/>
      <c r="BD862" s="603"/>
      <c r="BE862" s="603"/>
      <c r="BF862" s="603"/>
      <c r="BG862" s="603"/>
      <c r="BH862" s="603"/>
      <c r="BI862" s="603"/>
      <c r="BJ862" s="603"/>
      <c r="BK862" s="603"/>
      <c r="BL862" s="603"/>
      <c r="BM862" s="603"/>
      <c r="BN862" s="603"/>
      <c r="BO862" s="603"/>
      <c r="BP862" s="603"/>
      <c r="BQ862" s="603"/>
      <c r="BR862" s="603"/>
      <c r="BS862" s="603"/>
      <c r="BT862" s="603"/>
      <c r="BU862" s="603"/>
      <c r="BV862" s="603"/>
      <c r="BW862" s="603"/>
      <c r="BX862" s="603"/>
      <c r="BY862" s="603"/>
      <c r="BZ862" s="603"/>
      <c r="CA862" s="603"/>
      <c r="CB862" s="603"/>
      <c r="CC862" s="603"/>
      <c r="CD862" s="603"/>
      <c r="CE862" s="603"/>
      <c r="CF862" s="603"/>
      <c r="CG862" s="603"/>
      <c r="CH862" s="603"/>
      <c r="CI862" s="603"/>
      <c r="CJ862" s="603"/>
      <c r="CK862" s="603"/>
    </row>
    <row r="863" spans="1:89" ht="14.25">
      <c r="A863" s="656" t="str">
        <f t="shared" si="165"/>
        <v>39_2_091023_W_p_sp.</v>
      </c>
      <c r="B863" s="739" t="s">
        <v>6382</v>
      </c>
      <c r="C863" s="739" t="s">
        <v>6383</v>
      </c>
      <c r="D863" s="740">
        <v>39</v>
      </c>
      <c r="E863" s="740">
        <v>2</v>
      </c>
      <c r="F863" s="740" t="s">
        <v>6682</v>
      </c>
      <c r="G863" s="740" t="s">
        <v>373</v>
      </c>
      <c r="H863" s="740">
        <v>2023</v>
      </c>
      <c r="I863" s="739" t="s">
        <v>5729</v>
      </c>
      <c r="J863" s="739" t="s">
        <v>6137</v>
      </c>
      <c r="K863" s="739" t="s">
        <v>6384</v>
      </c>
      <c r="L863" s="739" t="s">
        <v>5723</v>
      </c>
      <c r="M863" s="739" t="s">
        <v>2422</v>
      </c>
      <c r="N863" s="661">
        <f t="shared" si="175"/>
        <v>48</v>
      </c>
      <c r="O863" s="603"/>
      <c r="P863" s="356" t="s">
        <v>1163</v>
      </c>
      <c r="Q863" s="376" t="s">
        <v>1164</v>
      </c>
      <c r="R863" s="596" t="s">
        <v>2422</v>
      </c>
      <c r="S863" s="596">
        <v>13</v>
      </c>
      <c r="T863" s="596">
        <v>0</v>
      </c>
      <c r="U863" s="596">
        <v>13</v>
      </c>
      <c r="V863" s="596">
        <v>0</v>
      </c>
      <c r="W863" s="603"/>
      <c r="X863" s="668" t="s">
        <v>6775</v>
      </c>
      <c r="Y863" s="727" t="s">
        <v>78</v>
      </c>
      <c r="Z863" s="596" t="s">
        <v>6788</v>
      </c>
      <c r="AA863" s="766"/>
      <c r="AB863" s="727" t="str">
        <f t="shared" si="166"/>
        <v>Unique</v>
      </c>
      <c r="AC863" s="603"/>
      <c r="AD863" s="603"/>
      <c r="AE863" s="603"/>
      <c r="AF863" s="603"/>
      <c r="AG863" s="603"/>
      <c r="AH863" s="603"/>
      <c r="AI863" s="603"/>
      <c r="AJ863" s="603"/>
      <c r="AK863" s="603"/>
      <c r="AL863" s="603"/>
      <c r="AM863" s="603"/>
      <c r="AN863" s="603"/>
      <c r="AO863" s="603"/>
      <c r="AP863" s="603"/>
      <c r="AQ863" s="603"/>
      <c r="AR863" s="603"/>
      <c r="AS863" s="603"/>
      <c r="AT863" s="603"/>
      <c r="AU863" s="603"/>
      <c r="AV863" s="603"/>
      <c r="AW863" s="603"/>
      <c r="AX863" s="603"/>
      <c r="AY863" s="603"/>
      <c r="AZ863" s="603"/>
      <c r="BA863" s="603"/>
      <c r="BB863" s="603"/>
      <c r="BC863" s="603"/>
      <c r="BD863" s="603"/>
      <c r="BE863" s="603"/>
      <c r="BF863" s="603"/>
      <c r="BG863" s="603"/>
      <c r="BH863" s="603"/>
      <c r="BI863" s="603"/>
      <c r="BJ863" s="603"/>
      <c r="BK863" s="603"/>
      <c r="BL863" s="603"/>
      <c r="BM863" s="603"/>
      <c r="BN863" s="603"/>
      <c r="BO863" s="603"/>
      <c r="BP863" s="603"/>
      <c r="BQ863" s="603"/>
      <c r="BR863" s="603"/>
      <c r="BS863" s="603"/>
      <c r="BT863" s="603"/>
      <c r="BU863" s="603"/>
      <c r="BV863" s="603"/>
      <c r="BW863" s="603"/>
      <c r="BX863" s="603"/>
      <c r="BY863" s="603"/>
      <c r="BZ863" s="603"/>
      <c r="CA863" s="603"/>
      <c r="CB863" s="603"/>
      <c r="CC863" s="603"/>
      <c r="CD863" s="603"/>
      <c r="CE863" s="603"/>
      <c r="CF863" s="603"/>
      <c r="CG863" s="603"/>
      <c r="CH863" s="603"/>
      <c r="CI863" s="603"/>
      <c r="CJ863" s="603"/>
      <c r="CK863" s="603"/>
    </row>
    <row r="864" spans="1:89" ht="14.25">
      <c r="A864" s="656" t="str">
        <f t="shared" si="165"/>
        <v>28_1_041021_D_p_sy.pi</v>
      </c>
      <c r="B864" s="710" t="s">
        <v>6115</v>
      </c>
      <c r="C864" s="710" t="s">
        <v>6116</v>
      </c>
      <c r="D864" s="709">
        <v>28</v>
      </c>
      <c r="E864" s="709">
        <v>1</v>
      </c>
      <c r="F864" s="709" t="s">
        <v>5755</v>
      </c>
      <c r="G864" s="709" t="s">
        <v>2461</v>
      </c>
      <c r="H864" s="709">
        <v>2021</v>
      </c>
      <c r="I864" s="710" t="s">
        <v>6199</v>
      </c>
      <c r="J864" s="710" t="s">
        <v>6117</v>
      </c>
      <c r="K864" s="710"/>
      <c r="L864" s="710" t="s">
        <v>5723</v>
      </c>
      <c r="M864" s="710" t="s">
        <v>2422</v>
      </c>
      <c r="N864" s="661">
        <f>55</f>
        <v>55</v>
      </c>
      <c r="O864" s="603"/>
      <c r="P864" s="667" t="s">
        <v>176</v>
      </c>
      <c r="Q864" s="596" t="s">
        <v>177</v>
      </c>
      <c r="R864" s="596" t="s">
        <v>2422</v>
      </c>
      <c r="S864" s="596">
        <v>1</v>
      </c>
      <c r="T864" s="596">
        <v>0</v>
      </c>
      <c r="U864" s="596">
        <v>1</v>
      </c>
      <c r="V864" s="596">
        <v>0</v>
      </c>
      <c r="W864" s="603"/>
      <c r="X864" s="668" t="s">
        <v>6775</v>
      </c>
      <c r="Y864" s="727" t="s">
        <v>78</v>
      </c>
      <c r="Z864" s="596" t="s">
        <v>6789</v>
      </c>
      <c r="AA864" s="766"/>
      <c r="AB864" s="727" t="str">
        <f t="shared" si="166"/>
        <v>Unique</v>
      </c>
      <c r="AC864" s="603"/>
      <c r="AD864" s="603"/>
      <c r="AE864" s="603"/>
      <c r="AF864" s="603"/>
      <c r="AG864" s="603"/>
      <c r="AH864" s="603"/>
      <c r="AI864" s="603"/>
      <c r="AJ864" s="603"/>
      <c r="AK864" s="603"/>
      <c r="AL864" s="603"/>
      <c r="AM864" s="603"/>
      <c r="AN864" s="603"/>
      <c r="AO864" s="603"/>
      <c r="AP864" s="603"/>
      <c r="AQ864" s="603"/>
      <c r="AR864" s="603"/>
      <c r="AS864" s="603"/>
      <c r="AT864" s="603"/>
      <c r="AU864" s="603"/>
      <c r="AV864" s="603"/>
      <c r="AW864" s="603"/>
      <c r="AX864" s="603"/>
      <c r="AY864" s="603"/>
      <c r="AZ864" s="603"/>
      <c r="BA864" s="603"/>
      <c r="BB864" s="603"/>
      <c r="BC864" s="603"/>
      <c r="BD864" s="603"/>
      <c r="BE864" s="603"/>
      <c r="BF864" s="603"/>
      <c r="BG864" s="603"/>
      <c r="BH864" s="603"/>
      <c r="BI864" s="603"/>
      <c r="BJ864" s="603"/>
      <c r="BK864" s="603"/>
      <c r="BL864" s="603"/>
      <c r="BM864" s="603"/>
      <c r="BN864" s="603"/>
      <c r="BO864" s="603"/>
      <c r="BP864" s="603"/>
      <c r="BQ864" s="603"/>
      <c r="BR864" s="603"/>
      <c r="BS864" s="603"/>
      <c r="BT864" s="603"/>
      <c r="BU864" s="603"/>
      <c r="BV864" s="603"/>
      <c r="BW864" s="603"/>
      <c r="BX864" s="603"/>
      <c r="BY864" s="603"/>
      <c r="BZ864" s="603"/>
      <c r="CA864" s="603"/>
      <c r="CB864" s="603"/>
      <c r="CC864" s="603"/>
      <c r="CD864" s="603"/>
      <c r="CE864" s="603"/>
      <c r="CF864" s="603"/>
      <c r="CG864" s="603"/>
      <c r="CH864" s="603"/>
      <c r="CI864" s="603"/>
      <c r="CJ864" s="603"/>
      <c r="CK864" s="603"/>
    </row>
    <row r="865" spans="1:89" ht="14.25">
      <c r="A865" s="656" t="str">
        <f t="shared" si="165"/>
        <v>26_1_091023_H_p_ep.ba</v>
      </c>
      <c r="B865" s="718" t="s">
        <v>6176</v>
      </c>
      <c r="C865" s="718" t="s">
        <v>6177</v>
      </c>
      <c r="D865" s="719">
        <v>26</v>
      </c>
      <c r="E865" s="719">
        <v>1</v>
      </c>
      <c r="F865" s="719" t="s">
        <v>6682</v>
      </c>
      <c r="G865" s="719" t="s">
        <v>373</v>
      </c>
      <c r="H865" s="719">
        <v>2023</v>
      </c>
      <c r="I865" s="718" t="s">
        <v>6326</v>
      </c>
      <c r="J865" s="718" t="s">
        <v>6017</v>
      </c>
      <c r="K865" s="718"/>
      <c r="L865" s="718" t="s">
        <v>5723</v>
      </c>
      <c r="M865" s="718" t="s">
        <v>2422</v>
      </c>
      <c r="N865" s="661">
        <f t="shared" ref="N865:N870" si="176">30+30+30+30+29</f>
        <v>149</v>
      </c>
      <c r="O865" s="603"/>
      <c r="P865" s="356" t="s">
        <v>84</v>
      </c>
      <c r="Q865" s="376" t="s">
        <v>85</v>
      </c>
      <c r="R865" s="596" t="s">
        <v>2422</v>
      </c>
      <c r="S865" s="596">
        <v>3</v>
      </c>
      <c r="T865" s="596">
        <v>3</v>
      </c>
      <c r="U865" s="596">
        <v>0</v>
      </c>
      <c r="V865" s="596">
        <v>0</v>
      </c>
      <c r="W865" s="603"/>
      <c r="X865" s="668" t="s">
        <v>6775</v>
      </c>
      <c r="Y865" s="727" t="s">
        <v>78</v>
      </c>
      <c r="Z865" s="596" t="s">
        <v>6790</v>
      </c>
      <c r="AA865" s="766"/>
      <c r="AB865" s="727" t="str">
        <f t="shared" si="166"/>
        <v>Unique</v>
      </c>
      <c r="AC865" s="603"/>
      <c r="AD865" s="603"/>
      <c r="AE865" s="603"/>
      <c r="AF865" s="603"/>
      <c r="AG865" s="603"/>
      <c r="AH865" s="603"/>
      <c r="AI865" s="603"/>
      <c r="AJ865" s="603"/>
      <c r="AK865" s="603"/>
      <c r="AL865" s="603"/>
      <c r="AM865" s="603"/>
      <c r="AN865" s="603"/>
      <c r="AO865" s="603"/>
      <c r="AP865" s="603"/>
      <c r="AQ865" s="603"/>
      <c r="AR865" s="603"/>
      <c r="AS865" s="603"/>
      <c r="AT865" s="603"/>
      <c r="AU865" s="603"/>
      <c r="AV865" s="603"/>
      <c r="AW865" s="603"/>
      <c r="AX865" s="603"/>
      <c r="AY865" s="603"/>
      <c r="AZ865" s="603"/>
      <c r="BA865" s="603"/>
      <c r="BB865" s="603"/>
      <c r="BC865" s="603"/>
      <c r="BD865" s="603"/>
      <c r="BE865" s="603"/>
      <c r="BF865" s="603"/>
      <c r="BG865" s="603"/>
      <c r="BH865" s="603"/>
      <c r="BI865" s="603"/>
      <c r="BJ865" s="603"/>
      <c r="BK865" s="603"/>
      <c r="BL865" s="603"/>
      <c r="BM865" s="603"/>
      <c r="BN865" s="603"/>
      <c r="BO865" s="603"/>
      <c r="BP865" s="603"/>
      <c r="BQ865" s="603"/>
      <c r="BR865" s="603"/>
      <c r="BS865" s="603"/>
      <c r="BT865" s="603"/>
      <c r="BU865" s="603"/>
      <c r="BV865" s="603"/>
      <c r="BW865" s="603"/>
      <c r="BX865" s="603"/>
      <c r="BY865" s="603"/>
      <c r="BZ865" s="603"/>
      <c r="CA865" s="603"/>
      <c r="CB865" s="603"/>
      <c r="CC865" s="603"/>
      <c r="CD865" s="603"/>
      <c r="CE865" s="603"/>
      <c r="CF865" s="603"/>
      <c r="CG865" s="603"/>
      <c r="CH865" s="603"/>
      <c r="CI865" s="603"/>
      <c r="CJ865" s="603"/>
      <c r="CK865" s="603"/>
    </row>
    <row r="866" spans="1:89" ht="14.25">
      <c r="A866" s="656" t="str">
        <f t="shared" si="165"/>
        <v>26_1_091023_H_p_sy.pi</v>
      </c>
      <c r="B866" s="718" t="s">
        <v>6176</v>
      </c>
      <c r="C866" s="718" t="s">
        <v>6177</v>
      </c>
      <c r="D866" s="719">
        <v>26</v>
      </c>
      <c r="E866" s="719">
        <v>1</v>
      </c>
      <c r="F866" s="719" t="s">
        <v>6682</v>
      </c>
      <c r="G866" s="719" t="s">
        <v>373</v>
      </c>
      <c r="H866" s="719">
        <v>2023</v>
      </c>
      <c r="I866" s="718" t="s">
        <v>6326</v>
      </c>
      <c r="J866" s="718" t="s">
        <v>6017</v>
      </c>
      <c r="K866" s="718"/>
      <c r="L866" s="718" t="s">
        <v>5723</v>
      </c>
      <c r="M866" s="718" t="s">
        <v>2422</v>
      </c>
      <c r="N866" s="661">
        <f t="shared" si="176"/>
        <v>149</v>
      </c>
      <c r="O866" s="603"/>
      <c r="P866" s="667" t="s">
        <v>176</v>
      </c>
      <c r="Q866" s="596" t="s">
        <v>177</v>
      </c>
      <c r="R866" s="596" t="s">
        <v>2422</v>
      </c>
      <c r="S866" s="596">
        <v>1</v>
      </c>
      <c r="T866" s="596">
        <v>1</v>
      </c>
      <c r="U866" s="596">
        <v>0</v>
      </c>
      <c r="V866" s="596">
        <v>0</v>
      </c>
      <c r="W866" s="603"/>
      <c r="X866" s="668" t="s">
        <v>6775</v>
      </c>
      <c r="Y866" s="727" t="s">
        <v>78</v>
      </c>
      <c r="Z866" s="596" t="s">
        <v>6791</v>
      </c>
      <c r="AA866" s="766"/>
      <c r="AB866" s="727" t="str">
        <f t="shared" si="166"/>
        <v>Unique</v>
      </c>
      <c r="AC866" s="603"/>
      <c r="AD866" s="603"/>
      <c r="AE866" s="603"/>
      <c r="AF866" s="603"/>
      <c r="AG866" s="603"/>
      <c r="AH866" s="603"/>
      <c r="AI866" s="603"/>
      <c r="AJ866" s="603"/>
      <c r="AK866" s="603"/>
      <c r="AL866" s="603"/>
      <c r="AM866" s="603"/>
      <c r="AN866" s="603"/>
      <c r="AO866" s="603"/>
      <c r="AP866" s="603"/>
      <c r="AQ866" s="603"/>
      <c r="AR866" s="603"/>
      <c r="AS866" s="603"/>
      <c r="AT866" s="603"/>
      <c r="AU866" s="603"/>
      <c r="AV866" s="603"/>
      <c r="AW866" s="603"/>
      <c r="AX866" s="603"/>
      <c r="AY866" s="603"/>
      <c r="AZ866" s="603"/>
      <c r="BA866" s="603"/>
      <c r="BB866" s="603"/>
      <c r="BC866" s="603"/>
      <c r="BD866" s="603"/>
      <c r="BE866" s="603"/>
      <c r="BF866" s="603"/>
      <c r="BG866" s="603"/>
      <c r="BH866" s="603"/>
      <c r="BI866" s="603"/>
      <c r="BJ866" s="603"/>
      <c r="BK866" s="603"/>
      <c r="BL866" s="603"/>
      <c r="BM866" s="603"/>
      <c r="BN866" s="603"/>
      <c r="BO866" s="603"/>
      <c r="BP866" s="603"/>
      <c r="BQ866" s="603"/>
      <c r="BR866" s="603"/>
      <c r="BS866" s="603"/>
      <c r="BT866" s="603"/>
      <c r="BU866" s="603"/>
      <c r="BV866" s="603"/>
      <c r="BW866" s="603"/>
      <c r="BX866" s="603"/>
      <c r="BY866" s="603"/>
      <c r="BZ866" s="603"/>
      <c r="CA866" s="603"/>
      <c r="CB866" s="603"/>
      <c r="CC866" s="603"/>
      <c r="CD866" s="603"/>
      <c r="CE866" s="603"/>
      <c r="CF866" s="603"/>
      <c r="CG866" s="603"/>
      <c r="CH866" s="603"/>
      <c r="CI866" s="603"/>
      <c r="CJ866" s="603"/>
      <c r="CK866" s="603"/>
    </row>
    <row r="867" spans="1:89" ht="14.25">
      <c r="A867" s="656" t="str">
        <f t="shared" si="165"/>
        <v>26_1_091023_H_p_ba.el</v>
      </c>
      <c r="B867" s="718" t="s">
        <v>6176</v>
      </c>
      <c r="C867" s="718" t="s">
        <v>6177</v>
      </c>
      <c r="D867" s="719">
        <v>26</v>
      </c>
      <c r="E867" s="719">
        <v>1</v>
      </c>
      <c r="F867" s="719" t="s">
        <v>6682</v>
      </c>
      <c r="G867" s="719" t="s">
        <v>373</v>
      </c>
      <c r="H867" s="719">
        <v>2023</v>
      </c>
      <c r="I867" s="718" t="s">
        <v>6326</v>
      </c>
      <c r="J867" s="718" t="s">
        <v>6017</v>
      </c>
      <c r="K867" s="718"/>
      <c r="L867" s="718" t="s">
        <v>5723</v>
      </c>
      <c r="M867" s="718" t="s">
        <v>2422</v>
      </c>
      <c r="N867" s="661">
        <f t="shared" si="176"/>
        <v>149</v>
      </c>
      <c r="O867" s="603"/>
      <c r="P867" s="667" t="s">
        <v>274</v>
      </c>
      <c r="Q867" s="596" t="s">
        <v>275</v>
      </c>
      <c r="R867" s="596" t="s">
        <v>2422</v>
      </c>
      <c r="S867" s="596">
        <v>2</v>
      </c>
      <c r="T867" s="596">
        <v>0</v>
      </c>
      <c r="U867" s="596">
        <v>2</v>
      </c>
      <c r="V867" s="596">
        <v>0</v>
      </c>
      <c r="W867" s="603"/>
      <c r="X867" s="668" t="s">
        <v>6775</v>
      </c>
      <c r="Y867" s="727" t="s">
        <v>78</v>
      </c>
      <c r="Z867" s="596" t="s">
        <v>6792</v>
      </c>
      <c r="AA867" s="766"/>
      <c r="AB867" s="727" t="str">
        <f t="shared" si="166"/>
        <v>Unique</v>
      </c>
      <c r="AC867" s="603"/>
      <c r="AD867" s="603"/>
      <c r="AE867" s="603"/>
      <c r="AF867" s="603"/>
      <c r="AG867" s="603"/>
      <c r="AH867" s="603"/>
      <c r="AI867" s="603"/>
      <c r="AJ867" s="603"/>
      <c r="AK867" s="603"/>
      <c r="AL867" s="603"/>
      <c r="AM867" s="603"/>
      <c r="AN867" s="603"/>
      <c r="AO867" s="603"/>
      <c r="AP867" s="603"/>
      <c r="AQ867" s="603"/>
      <c r="AR867" s="603"/>
      <c r="AS867" s="603"/>
      <c r="AT867" s="603"/>
      <c r="AU867" s="603"/>
      <c r="AV867" s="603"/>
      <c r="AW867" s="603"/>
      <c r="AX867" s="603"/>
      <c r="AY867" s="603"/>
      <c r="AZ867" s="603"/>
      <c r="BA867" s="603"/>
      <c r="BB867" s="603"/>
      <c r="BC867" s="603"/>
      <c r="BD867" s="603"/>
      <c r="BE867" s="603"/>
      <c r="BF867" s="603"/>
      <c r="BG867" s="603"/>
      <c r="BH867" s="603"/>
      <c r="BI867" s="603"/>
      <c r="BJ867" s="603"/>
      <c r="BK867" s="603"/>
      <c r="BL867" s="603"/>
      <c r="BM867" s="603"/>
      <c r="BN867" s="603"/>
      <c r="BO867" s="603"/>
      <c r="BP867" s="603"/>
      <c r="BQ867" s="603"/>
      <c r="BR867" s="603"/>
      <c r="BS867" s="603"/>
      <c r="BT867" s="603"/>
      <c r="BU867" s="603"/>
      <c r="BV867" s="603"/>
      <c r="BW867" s="603"/>
      <c r="BX867" s="603"/>
      <c r="BY867" s="603"/>
      <c r="BZ867" s="603"/>
      <c r="CA867" s="603"/>
      <c r="CB867" s="603"/>
      <c r="CC867" s="603"/>
      <c r="CD867" s="603"/>
      <c r="CE867" s="603"/>
      <c r="CF867" s="603"/>
      <c r="CG867" s="603"/>
      <c r="CH867" s="603"/>
      <c r="CI867" s="603"/>
      <c r="CJ867" s="603"/>
      <c r="CK867" s="603"/>
    </row>
    <row r="868" spans="1:89" ht="14.25">
      <c r="A868" s="656" t="str">
        <f t="shared" si="165"/>
        <v>26_1_091023_H_p_sp.</v>
      </c>
      <c r="B868" s="718" t="s">
        <v>6176</v>
      </c>
      <c r="C868" s="718" t="s">
        <v>6177</v>
      </c>
      <c r="D868" s="719">
        <v>26</v>
      </c>
      <c r="E868" s="719">
        <v>1</v>
      </c>
      <c r="F868" s="719" t="s">
        <v>6682</v>
      </c>
      <c r="G868" s="719" t="s">
        <v>373</v>
      </c>
      <c r="H868" s="719">
        <v>2023</v>
      </c>
      <c r="I868" s="718" t="s">
        <v>6326</v>
      </c>
      <c r="J868" s="718" t="s">
        <v>6017</v>
      </c>
      <c r="K868" s="718"/>
      <c r="L868" s="718" t="s">
        <v>5723</v>
      </c>
      <c r="M868" s="718" t="s">
        <v>2422</v>
      </c>
      <c r="N868" s="661">
        <f t="shared" si="176"/>
        <v>149</v>
      </c>
      <c r="O868" s="603"/>
      <c r="P868" s="356" t="s">
        <v>1163</v>
      </c>
      <c r="Q868" s="376" t="s">
        <v>1164</v>
      </c>
      <c r="R868" s="596" t="s">
        <v>2422</v>
      </c>
      <c r="S868" s="596">
        <v>13</v>
      </c>
      <c r="T868" s="596">
        <v>0</v>
      </c>
      <c r="U868" s="596">
        <v>13</v>
      </c>
      <c r="V868" s="596">
        <v>0</v>
      </c>
      <c r="W868" s="603"/>
      <c r="X868" s="668" t="s">
        <v>6775</v>
      </c>
      <c r="Y868" s="727" t="s">
        <v>78</v>
      </c>
      <c r="Z868" s="596" t="s">
        <v>6793</v>
      </c>
      <c r="AA868" s="766"/>
      <c r="AB868" s="727" t="str">
        <f t="shared" si="166"/>
        <v>Unique</v>
      </c>
      <c r="AC868" s="603"/>
      <c r="AD868" s="603"/>
      <c r="AE868" s="603"/>
      <c r="AF868" s="603"/>
      <c r="AG868" s="603"/>
      <c r="AH868" s="603"/>
      <c r="AI868" s="603"/>
      <c r="AJ868" s="603"/>
      <c r="AK868" s="603"/>
      <c r="AL868" s="603"/>
      <c r="AM868" s="603"/>
      <c r="AN868" s="603"/>
      <c r="AO868" s="603"/>
      <c r="AP868" s="603"/>
      <c r="AQ868" s="603"/>
      <c r="AR868" s="603"/>
      <c r="AS868" s="603"/>
      <c r="AT868" s="603"/>
      <c r="AU868" s="603"/>
      <c r="AV868" s="603"/>
      <c r="AW868" s="603"/>
      <c r="AX868" s="603"/>
      <c r="AY868" s="603"/>
      <c r="AZ868" s="603"/>
      <c r="BA868" s="603"/>
      <c r="BB868" s="603"/>
      <c r="BC868" s="603"/>
      <c r="BD868" s="603"/>
      <c r="BE868" s="603"/>
      <c r="BF868" s="603"/>
      <c r="BG868" s="603"/>
      <c r="BH868" s="603"/>
      <c r="BI868" s="603"/>
      <c r="BJ868" s="603"/>
      <c r="BK868" s="603"/>
      <c r="BL868" s="603"/>
      <c r="BM868" s="603"/>
      <c r="BN868" s="603"/>
      <c r="BO868" s="603"/>
      <c r="BP868" s="603"/>
      <c r="BQ868" s="603"/>
      <c r="BR868" s="603"/>
      <c r="BS868" s="603"/>
      <c r="BT868" s="603"/>
      <c r="BU868" s="603"/>
      <c r="BV868" s="603"/>
      <c r="BW868" s="603"/>
      <c r="BX868" s="603"/>
      <c r="BY868" s="603"/>
      <c r="BZ868" s="603"/>
      <c r="CA868" s="603"/>
      <c r="CB868" s="603"/>
      <c r="CC868" s="603"/>
      <c r="CD868" s="603"/>
      <c r="CE868" s="603"/>
      <c r="CF868" s="603"/>
      <c r="CG868" s="603"/>
      <c r="CH868" s="603"/>
      <c r="CI868" s="603"/>
      <c r="CJ868" s="603"/>
      <c r="CK868" s="603"/>
    </row>
    <row r="869" spans="1:89" ht="14.25">
      <c r="A869" s="656" t="str">
        <f t="shared" si="165"/>
        <v>26_1_091023_H_p_sp.sc</v>
      </c>
      <c r="B869" s="718" t="s">
        <v>6176</v>
      </c>
      <c r="C869" s="718" t="s">
        <v>6177</v>
      </c>
      <c r="D869" s="719">
        <v>26</v>
      </c>
      <c r="E869" s="719">
        <v>1</v>
      </c>
      <c r="F869" s="719" t="s">
        <v>6682</v>
      </c>
      <c r="G869" s="719" t="s">
        <v>373</v>
      </c>
      <c r="H869" s="719">
        <v>2023</v>
      </c>
      <c r="I869" s="718" t="s">
        <v>6326</v>
      </c>
      <c r="J869" s="718" t="s">
        <v>6017</v>
      </c>
      <c r="K869" s="718"/>
      <c r="L869" s="718" t="s">
        <v>5723</v>
      </c>
      <c r="M869" s="718" t="s">
        <v>2422</v>
      </c>
      <c r="N869" s="661">
        <f t="shared" si="176"/>
        <v>149</v>
      </c>
      <c r="O869" s="603"/>
      <c r="P869" s="667" t="s">
        <v>509</v>
      </c>
      <c r="Q869" s="596" t="s">
        <v>510</v>
      </c>
      <c r="R869" s="596" t="s">
        <v>2422</v>
      </c>
      <c r="S869" s="596">
        <v>13</v>
      </c>
      <c r="T869" s="596">
        <v>13</v>
      </c>
      <c r="U869" s="596">
        <v>0</v>
      </c>
      <c r="V869" s="596">
        <v>0</v>
      </c>
      <c r="W869" s="603"/>
      <c r="X869" s="668" t="s">
        <v>6775</v>
      </c>
      <c r="Y869" s="727" t="s">
        <v>78</v>
      </c>
      <c r="Z869" s="596" t="s">
        <v>6794</v>
      </c>
      <c r="AA869" s="766"/>
      <c r="AB869" s="727" t="str">
        <f t="shared" si="166"/>
        <v>Unique</v>
      </c>
      <c r="AC869" s="603"/>
      <c r="AD869" s="603"/>
      <c r="AE869" s="603"/>
      <c r="AF869" s="603"/>
      <c r="AG869" s="603"/>
      <c r="AH869" s="603"/>
      <c r="AI869" s="603"/>
      <c r="AJ869" s="603"/>
      <c r="AK869" s="603"/>
      <c r="AL869" s="603"/>
      <c r="AM869" s="603"/>
      <c r="AN869" s="603"/>
      <c r="AO869" s="603"/>
      <c r="AP869" s="603"/>
      <c r="AQ869" s="603"/>
      <c r="AR869" s="603"/>
      <c r="AS869" s="603"/>
      <c r="AT869" s="603"/>
      <c r="AU869" s="603"/>
      <c r="AV869" s="603"/>
      <c r="AW869" s="603"/>
      <c r="AX869" s="603"/>
      <c r="AY869" s="603"/>
      <c r="AZ869" s="603"/>
      <c r="BA869" s="603"/>
      <c r="BB869" s="603"/>
      <c r="BC869" s="603"/>
      <c r="BD869" s="603"/>
      <c r="BE869" s="603"/>
      <c r="BF869" s="603"/>
      <c r="BG869" s="603"/>
      <c r="BH869" s="603"/>
      <c r="BI869" s="603"/>
      <c r="BJ869" s="603"/>
      <c r="BK869" s="603"/>
      <c r="BL869" s="603"/>
      <c r="BM869" s="603"/>
      <c r="BN869" s="603"/>
      <c r="BO869" s="603"/>
      <c r="BP869" s="603"/>
      <c r="BQ869" s="603"/>
      <c r="BR869" s="603"/>
      <c r="BS869" s="603"/>
      <c r="BT869" s="603"/>
      <c r="BU869" s="603"/>
      <c r="BV869" s="603"/>
      <c r="BW869" s="603"/>
      <c r="BX869" s="603"/>
      <c r="BY869" s="603"/>
      <c r="BZ869" s="603"/>
      <c r="CA869" s="603"/>
      <c r="CB869" s="603"/>
      <c r="CC869" s="603"/>
      <c r="CD869" s="603"/>
      <c r="CE869" s="603"/>
      <c r="CF869" s="603"/>
      <c r="CG869" s="603"/>
      <c r="CH869" s="603"/>
      <c r="CI869" s="603"/>
      <c r="CJ869" s="603"/>
      <c r="CK869" s="603"/>
    </row>
    <row r="870" spans="1:89" ht="14.25">
      <c r="A870" s="656" t="str">
        <f t="shared" si="165"/>
        <v>26_1_091023_H_p_xy.se</v>
      </c>
      <c r="B870" s="718" t="s">
        <v>6176</v>
      </c>
      <c r="C870" s="718" t="s">
        <v>6177</v>
      </c>
      <c r="D870" s="719">
        <v>26</v>
      </c>
      <c r="E870" s="719">
        <v>1</v>
      </c>
      <c r="F870" s="719" t="s">
        <v>6682</v>
      </c>
      <c r="G870" s="719" t="s">
        <v>373</v>
      </c>
      <c r="H870" s="719">
        <v>2023</v>
      </c>
      <c r="I870" s="718" t="s">
        <v>6326</v>
      </c>
      <c r="J870" s="718" t="s">
        <v>6017</v>
      </c>
      <c r="K870" s="718"/>
      <c r="L870" s="718" t="s">
        <v>5723</v>
      </c>
      <c r="M870" s="718" t="s">
        <v>2422</v>
      </c>
      <c r="N870" s="661">
        <f t="shared" si="176"/>
        <v>149</v>
      </c>
      <c r="O870" s="603"/>
      <c r="P870" s="667" t="s">
        <v>529</v>
      </c>
      <c r="Q870" s="596" t="s">
        <v>530</v>
      </c>
      <c r="R870" s="596" t="s">
        <v>2422</v>
      </c>
      <c r="S870" s="596">
        <v>1</v>
      </c>
      <c r="T870" s="596">
        <v>0</v>
      </c>
      <c r="U870" s="596">
        <v>1</v>
      </c>
      <c r="V870" s="596">
        <v>0</v>
      </c>
      <c r="W870" s="603"/>
      <c r="X870" s="668" t="s">
        <v>6775</v>
      </c>
      <c r="Y870" s="727" t="s">
        <v>78</v>
      </c>
      <c r="Z870" s="596" t="s">
        <v>6795</v>
      </c>
      <c r="AA870" s="766"/>
      <c r="AB870" s="727" t="str">
        <f t="shared" si="166"/>
        <v>Unique</v>
      </c>
      <c r="AC870" s="603"/>
      <c r="AD870" s="603"/>
      <c r="AE870" s="603"/>
      <c r="AF870" s="603"/>
      <c r="AG870" s="603"/>
      <c r="AH870" s="603"/>
      <c r="AI870" s="603"/>
      <c r="AJ870" s="603"/>
      <c r="AK870" s="603"/>
      <c r="AL870" s="603"/>
      <c r="AM870" s="603"/>
      <c r="AN870" s="603"/>
      <c r="AO870" s="603"/>
      <c r="AP870" s="603"/>
      <c r="AQ870" s="603"/>
      <c r="AR870" s="603"/>
      <c r="AS870" s="603"/>
      <c r="AT870" s="603"/>
      <c r="AU870" s="603"/>
      <c r="AV870" s="603"/>
      <c r="AW870" s="603"/>
      <c r="AX870" s="603"/>
      <c r="AY870" s="603"/>
      <c r="AZ870" s="603"/>
      <c r="BA870" s="603"/>
      <c r="BB870" s="603"/>
      <c r="BC870" s="603"/>
      <c r="BD870" s="603"/>
      <c r="BE870" s="603"/>
      <c r="BF870" s="603"/>
      <c r="BG870" s="603"/>
      <c r="BH870" s="603"/>
      <c r="BI870" s="603"/>
      <c r="BJ870" s="603"/>
      <c r="BK870" s="603"/>
      <c r="BL870" s="603"/>
      <c r="BM870" s="603"/>
      <c r="BN870" s="603"/>
      <c r="BO870" s="603"/>
      <c r="BP870" s="603"/>
      <c r="BQ870" s="603"/>
      <c r="BR870" s="603"/>
      <c r="BS870" s="603"/>
      <c r="BT870" s="603"/>
      <c r="BU870" s="603"/>
      <c r="BV870" s="603"/>
      <c r="BW870" s="603"/>
      <c r="BX870" s="603"/>
      <c r="BY870" s="603"/>
      <c r="BZ870" s="603"/>
      <c r="CA870" s="603"/>
      <c r="CB870" s="603"/>
      <c r="CC870" s="603"/>
      <c r="CD870" s="603"/>
      <c r="CE870" s="603"/>
      <c r="CF870" s="603"/>
      <c r="CG870" s="603"/>
      <c r="CH870" s="603"/>
      <c r="CI870" s="603"/>
      <c r="CJ870" s="603"/>
      <c r="CK870" s="603"/>
    </row>
    <row r="871" spans="1:89" ht="14.25">
      <c r="A871" s="656" t="str">
        <f t="shared" si="165"/>
        <v>12_1_091023_HE_p_ep.ba</v>
      </c>
      <c r="B871" s="660" t="s">
        <v>6651</v>
      </c>
      <c r="C871" s="660" t="s">
        <v>6652</v>
      </c>
      <c r="D871" s="661">
        <v>12</v>
      </c>
      <c r="E871" s="661">
        <v>1</v>
      </c>
      <c r="F871" s="661" t="s">
        <v>6682</v>
      </c>
      <c r="G871" s="661" t="s">
        <v>373</v>
      </c>
      <c r="H871" s="661">
        <v>2023</v>
      </c>
      <c r="I871" s="660" t="s">
        <v>5729</v>
      </c>
      <c r="J871" s="660" t="s">
        <v>6653</v>
      </c>
      <c r="K871" s="660" t="s">
        <v>6654</v>
      </c>
      <c r="L871" s="660" t="s">
        <v>5723</v>
      </c>
      <c r="M871" s="660" t="s">
        <v>2422</v>
      </c>
      <c r="N871" s="661">
        <f t="shared" ref="N871:N873" si="177">50+50+50+50+26</f>
        <v>226</v>
      </c>
      <c r="O871" s="603"/>
      <c r="P871" s="356" t="s">
        <v>84</v>
      </c>
      <c r="Q871" s="376" t="s">
        <v>85</v>
      </c>
      <c r="R871" s="596" t="s">
        <v>2422</v>
      </c>
      <c r="S871" s="596">
        <v>7</v>
      </c>
      <c r="T871" s="596">
        <v>6</v>
      </c>
      <c r="U871" s="596">
        <v>1</v>
      </c>
      <c r="V871" s="596">
        <v>0</v>
      </c>
      <c r="W871" s="603"/>
      <c r="X871" s="668" t="s">
        <v>6775</v>
      </c>
      <c r="Y871" s="727" t="s">
        <v>78</v>
      </c>
      <c r="Z871" s="596" t="s">
        <v>6796</v>
      </c>
      <c r="AA871" s="766"/>
      <c r="AB871" s="727" t="str">
        <f t="shared" si="166"/>
        <v>Unique</v>
      </c>
      <c r="AC871" s="603"/>
      <c r="AD871" s="603"/>
      <c r="AE871" s="603"/>
      <c r="AF871" s="603"/>
      <c r="AG871" s="603"/>
      <c r="AH871" s="603"/>
      <c r="AI871" s="603"/>
      <c r="AJ871" s="603"/>
      <c r="AK871" s="603"/>
      <c r="AL871" s="603"/>
      <c r="AM871" s="603"/>
      <c r="AN871" s="603"/>
      <c r="AO871" s="603"/>
      <c r="AP871" s="603"/>
      <c r="AQ871" s="603"/>
      <c r="AR871" s="603"/>
      <c r="AS871" s="603"/>
      <c r="AT871" s="603"/>
      <c r="AU871" s="603"/>
      <c r="AV871" s="603"/>
      <c r="AW871" s="603"/>
      <c r="AX871" s="603"/>
      <c r="AY871" s="603"/>
      <c r="AZ871" s="603"/>
      <c r="BA871" s="603"/>
      <c r="BB871" s="603"/>
      <c r="BC871" s="603"/>
      <c r="BD871" s="603"/>
      <c r="BE871" s="603"/>
      <c r="BF871" s="603"/>
      <c r="BG871" s="603"/>
      <c r="BH871" s="603"/>
      <c r="BI871" s="603"/>
      <c r="BJ871" s="603"/>
      <c r="BK871" s="603"/>
      <c r="BL871" s="603"/>
      <c r="BM871" s="603"/>
      <c r="BN871" s="603"/>
      <c r="BO871" s="603"/>
      <c r="BP871" s="603"/>
      <c r="BQ871" s="603"/>
      <c r="BR871" s="603"/>
      <c r="BS871" s="603"/>
      <c r="BT871" s="603"/>
      <c r="BU871" s="603"/>
      <c r="BV871" s="603"/>
      <c r="BW871" s="603"/>
      <c r="BX871" s="603"/>
      <c r="BY871" s="603"/>
      <c r="BZ871" s="603"/>
      <c r="CA871" s="603"/>
      <c r="CB871" s="603"/>
      <c r="CC871" s="603"/>
      <c r="CD871" s="603"/>
      <c r="CE871" s="603"/>
      <c r="CF871" s="603"/>
      <c r="CG871" s="603"/>
      <c r="CH871" s="603"/>
      <c r="CI871" s="603"/>
      <c r="CJ871" s="603"/>
      <c r="CK871" s="603"/>
    </row>
    <row r="872" spans="1:89" ht="14.25">
      <c r="A872" s="656" t="str">
        <f t="shared" si="165"/>
        <v>12_1_091023_HE_p_sp.</v>
      </c>
      <c r="B872" s="660" t="s">
        <v>6651</v>
      </c>
      <c r="C872" s="660" t="s">
        <v>6652</v>
      </c>
      <c r="D872" s="661">
        <v>12</v>
      </c>
      <c r="E872" s="661">
        <v>1</v>
      </c>
      <c r="F872" s="661" t="s">
        <v>6682</v>
      </c>
      <c r="G872" s="661" t="s">
        <v>373</v>
      </c>
      <c r="H872" s="661">
        <v>2023</v>
      </c>
      <c r="I872" s="660" t="s">
        <v>5729</v>
      </c>
      <c r="J872" s="660" t="s">
        <v>6653</v>
      </c>
      <c r="K872" s="660" t="s">
        <v>6654</v>
      </c>
      <c r="L872" s="660" t="s">
        <v>5723</v>
      </c>
      <c r="M872" s="660" t="s">
        <v>2422</v>
      </c>
      <c r="N872" s="661">
        <f t="shared" si="177"/>
        <v>226</v>
      </c>
      <c r="O872" s="603"/>
      <c r="P872" s="356" t="s">
        <v>1163</v>
      </c>
      <c r="Q872" s="376" t="s">
        <v>1164</v>
      </c>
      <c r="R872" s="596" t="s">
        <v>2422</v>
      </c>
      <c r="S872" s="596">
        <v>13</v>
      </c>
      <c r="T872" s="596">
        <v>0</v>
      </c>
      <c r="U872" s="596">
        <v>13</v>
      </c>
      <c r="V872" s="596">
        <v>0</v>
      </c>
      <c r="W872" s="603"/>
      <c r="X872" s="668" t="s">
        <v>6775</v>
      </c>
      <c r="Y872" s="727" t="s">
        <v>78</v>
      </c>
      <c r="Z872" s="596" t="s">
        <v>6797</v>
      </c>
      <c r="AA872" s="766"/>
      <c r="AB872" s="727" t="str">
        <f t="shared" si="166"/>
        <v>Unique</v>
      </c>
      <c r="AC872" s="603"/>
      <c r="AD872" s="603"/>
      <c r="AE872" s="603"/>
      <c r="AF872" s="603"/>
      <c r="AG872" s="603"/>
      <c r="AH872" s="603"/>
      <c r="AI872" s="603"/>
      <c r="AJ872" s="603"/>
      <c r="AK872" s="603"/>
      <c r="AL872" s="603"/>
      <c r="AM872" s="603"/>
      <c r="AN872" s="603"/>
      <c r="AO872" s="603"/>
      <c r="AP872" s="603"/>
      <c r="AQ872" s="603"/>
      <c r="AR872" s="603"/>
      <c r="AS872" s="603"/>
      <c r="AT872" s="603"/>
      <c r="AU872" s="603"/>
      <c r="AV872" s="603"/>
      <c r="AW872" s="603"/>
      <c r="AX872" s="603"/>
      <c r="AY872" s="603"/>
      <c r="AZ872" s="603"/>
      <c r="BA872" s="603"/>
      <c r="BB872" s="603"/>
      <c r="BC872" s="603"/>
      <c r="BD872" s="603"/>
      <c r="BE872" s="603"/>
      <c r="BF872" s="603"/>
      <c r="BG872" s="603"/>
      <c r="BH872" s="603"/>
      <c r="BI872" s="603"/>
      <c r="BJ872" s="603"/>
      <c r="BK872" s="603"/>
      <c r="BL872" s="603"/>
      <c r="BM872" s="603"/>
      <c r="BN872" s="603"/>
      <c r="BO872" s="603"/>
      <c r="BP872" s="603"/>
      <c r="BQ872" s="603"/>
      <c r="BR872" s="603"/>
      <c r="BS872" s="603"/>
      <c r="BT872" s="603"/>
      <c r="BU872" s="603"/>
      <c r="BV872" s="603"/>
      <c r="BW872" s="603"/>
      <c r="BX872" s="603"/>
      <c r="BY872" s="603"/>
      <c r="BZ872" s="603"/>
      <c r="CA872" s="603"/>
      <c r="CB872" s="603"/>
      <c r="CC872" s="603"/>
      <c r="CD872" s="603"/>
      <c r="CE872" s="603"/>
      <c r="CF872" s="603"/>
      <c r="CG872" s="603"/>
      <c r="CH872" s="603"/>
      <c r="CI872" s="603"/>
      <c r="CJ872" s="603"/>
      <c r="CK872" s="603"/>
    </row>
    <row r="873" spans="1:89" ht="14.25">
      <c r="A873" s="656" t="str">
        <f t="shared" si="165"/>
        <v>12_1_091023_HE_p_sp.sc</v>
      </c>
      <c r="B873" s="660" t="s">
        <v>6651</v>
      </c>
      <c r="C873" s="660" t="s">
        <v>6652</v>
      </c>
      <c r="D873" s="661">
        <v>12</v>
      </c>
      <c r="E873" s="661">
        <v>1</v>
      </c>
      <c r="F873" s="661" t="s">
        <v>6682</v>
      </c>
      <c r="G873" s="661" t="s">
        <v>373</v>
      </c>
      <c r="H873" s="661">
        <v>2023</v>
      </c>
      <c r="I873" s="660" t="s">
        <v>5729</v>
      </c>
      <c r="J873" s="660" t="s">
        <v>6653</v>
      </c>
      <c r="K873" s="660" t="s">
        <v>6654</v>
      </c>
      <c r="L873" s="660" t="s">
        <v>5723</v>
      </c>
      <c r="M873" s="660" t="s">
        <v>2422</v>
      </c>
      <c r="N873" s="661">
        <f t="shared" si="177"/>
        <v>226</v>
      </c>
      <c r="O873" s="603"/>
      <c r="P873" s="667" t="s">
        <v>509</v>
      </c>
      <c r="Q873" s="596" t="s">
        <v>510</v>
      </c>
      <c r="R873" s="596" t="s">
        <v>2422</v>
      </c>
      <c r="S873" s="596">
        <v>13</v>
      </c>
      <c r="T873" s="596">
        <v>13</v>
      </c>
      <c r="U873" s="596">
        <v>0</v>
      </c>
      <c r="V873" s="596">
        <v>0</v>
      </c>
      <c r="W873" s="603"/>
      <c r="X873" s="668" t="s">
        <v>6775</v>
      </c>
      <c r="Y873" s="727" t="s">
        <v>78</v>
      </c>
      <c r="Z873" s="596" t="s">
        <v>6798</v>
      </c>
      <c r="AA873" s="766"/>
      <c r="AB873" s="727" t="str">
        <f t="shared" si="166"/>
        <v>Unique</v>
      </c>
      <c r="AC873" s="603"/>
      <c r="AD873" s="603"/>
      <c r="AE873" s="603"/>
      <c r="AF873" s="603"/>
      <c r="AG873" s="603"/>
      <c r="AH873" s="603"/>
      <c r="AI873" s="603"/>
      <c r="AJ873" s="603"/>
      <c r="AK873" s="603"/>
      <c r="AL873" s="603"/>
      <c r="AM873" s="603"/>
      <c r="AN873" s="603"/>
      <c r="AO873" s="603"/>
      <c r="AP873" s="603"/>
      <c r="AQ873" s="603"/>
      <c r="AR873" s="603"/>
      <c r="AS873" s="603"/>
      <c r="AT873" s="603"/>
      <c r="AU873" s="603"/>
      <c r="AV873" s="603"/>
      <c r="AW873" s="603"/>
      <c r="AX873" s="603"/>
      <c r="AY873" s="603"/>
      <c r="AZ873" s="603"/>
      <c r="BA873" s="603"/>
      <c r="BB873" s="603"/>
      <c r="BC873" s="603"/>
      <c r="BD873" s="603"/>
      <c r="BE873" s="603"/>
      <c r="BF873" s="603"/>
      <c r="BG873" s="603"/>
      <c r="BH873" s="603"/>
      <c r="BI873" s="603"/>
      <c r="BJ873" s="603"/>
      <c r="BK873" s="603"/>
      <c r="BL873" s="603"/>
      <c r="BM873" s="603"/>
      <c r="BN873" s="603"/>
      <c r="BO873" s="603"/>
      <c r="BP873" s="603"/>
      <c r="BQ873" s="603"/>
      <c r="BR873" s="603"/>
      <c r="BS873" s="603"/>
      <c r="BT873" s="603"/>
      <c r="BU873" s="603"/>
      <c r="BV873" s="603"/>
      <c r="BW873" s="603"/>
      <c r="BX873" s="603"/>
      <c r="BY873" s="603"/>
      <c r="BZ873" s="603"/>
      <c r="CA873" s="603"/>
      <c r="CB873" s="603"/>
      <c r="CC873" s="603"/>
      <c r="CD873" s="603"/>
      <c r="CE873" s="603"/>
      <c r="CF873" s="603"/>
      <c r="CG873" s="603"/>
      <c r="CH873" s="603"/>
      <c r="CI873" s="603"/>
      <c r="CJ873" s="603"/>
      <c r="CK873" s="603"/>
    </row>
    <row r="874" spans="1:89" ht="14.25">
      <c r="A874" s="656" t="str">
        <f t="shared" si="165"/>
        <v>23_1_091023_HOI_p_ep.ba</v>
      </c>
      <c r="B874" s="687" t="s">
        <v>6352</v>
      </c>
      <c r="C874" s="687" t="s">
        <v>6353</v>
      </c>
      <c r="D874" s="686">
        <v>23</v>
      </c>
      <c r="E874" s="686">
        <v>1</v>
      </c>
      <c r="F874" s="686" t="s">
        <v>6682</v>
      </c>
      <c r="G874" s="686" t="s">
        <v>373</v>
      </c>
      <c r="H874" s="686">
        <v>2023</v>
      </c>
      <c r="I874" s="687" t="s">
        <v>5729</v>
      </c>
      <c r="J874" s="687" t="s">
        <v>6354</v>
      </c>
      <c r="K874" s="687" t="s">
        <v>6355</v>
      </c>
      <c r="L874" s="687" t="s">
        <v>5723</v>
      </c>
      <c r="M874" s="687" t="s">
        <v>2422</v>
      </c>
      <c r="N874" s="661">
        <f t="shared" ref="N874:N877" si="178">30+33+33</f>
        <v>96</v>
      </c>
      <c r="O874" s="603"/>
      <c r="P874" s="356" t="s">
        <v>84</v>
      </c>
      <c r="Q874" s="376" t="s">
        <v>85</v>
      </c>
      <c r="R874" s="596" t="s">
        <v>2422</v>
      </c>
      <c r="S874" s="596">
        <v>2</v>
      </c>
      <c r="T874" s="596">
        <v>1</v>
      </c>
      <c r="U874" s="596">
        <v>1</v>
      </c>
      <c r="V874" s="596">
        <v>0</v>
      </c>
      <c r="W874" s="603"/>
      <c r="X874" s="668" t="s">
        <v>6775</v>
      </c>
      <c r="Y874" s="727" t="s">
        <v>78</v>
      </c>
      <c r="Z874" s="596" t="s">
        <v>6799</v>
      </c>
      <c r="AA874" s="766"/>
      <c r="AB874" s="727" t="str">
        <f t="shared" si="166"/>
        <v>Unique</v>
      </c>
      <c r="AC874" s="603"/>
      <c r="AD874" s="603"/>
      <c r="AE874" s="603"/>
      <c r="AF874" s="603"/>
      <c r="AG874" s="603"/>
      <c r="AH874" s="603"/>
      <c r="AI874" s="603"/>
      <c r="AJ874" s="603"/>
      <c r="AK874" s="603"/>
      <c r="AL874" s="603"/>
      <c r="AM874" s="603"/>
      <c r="AN874" s="603"/>
      <c r="AO874" s="603"/>
      <c r="AP874" s="603"/>
      <c r="AQ874" s="603"/>
      <c r="AR874" s="603"/>
      <c r="AS874" s="603"/>
      <c r="AT874" s="603"/>
      <c r="AU874" s="603"/>
      <c r="AV874" s="603"/>
      <c r="AW874" s="603"/>
      <c r="AX874" s="603"/>
      <c r="AY874" s="603"/>
      <c r="AZ874" s="603"/>
      <c r="BA874" s="603"/>
      <c r="BB874" s="603"/>
      <c r="BC874" s="603"/>
      <c r="BD874" s="603"/>
      <c r="BE874" s="603"/>
      <c r="BF874" s="603"/>
      <c r="BG874" s="603"/>
      <c r="BH874" s="603"/>
      <c r="BI874" s="603"/>
      <c r="BJ874" s="603"/>
      <c r="BK874" s="603"/>
      <c r="BL874" s="603"/>
      <c r="BM874" s="603"/>
      <c r="BN874" s="603"/>
      <c r="BO874" s="603"/>
      <c r="BP874" s="603"/>
      <c r="BQ874" s="603"/>
      <c r="BR874" s="603"/>
      <c r="BS874" s="603"/>
      <c r="BT874" s="603"/>
      <c r="BU874" s="603"/>
      <c r="BV874" s="603"/>
      <c r="BW874" s="603"/>
      <c r="BX874" s="603"/>
      <c r="BY874" s="603"/>
      <c r="BZ874" s="603"/>
      <c r="CA874" s="603"/>
      <c r="CB874" s="603"/>
      <c r="CC874" s="603"/>
      <c r="CD874" s="603"/>
      <c r="CE874" s="603"/>
      <c r="CF874" s="603"/>
      <c r="CG874" s="603"/>
      <c r="CH874" s="603"/>
      <c r="CI874" s="603"/>
      <c r="CJ874" s="603"/>
      <c r="CK874" s="603"/>
    </row>
    <row r="875" spans="1:89" ht="14.25">
      <c r="A875" s="656" t="str">
        <f t="shared" si="165"/>
        <v>23_1_091023_HOI_p_ba.el</v>
      </c>
      <c r="B875" s="687" t="s">
        <v>6352</v>
      </c>
      <c r="C875" s="687" t="s">
        <v>6353</v>
      </c>
      <c r="D875" s="686">
        <v>23</v>
      </c>
      <c r="E875" s="686">
        <v>1</v>
      </c>
      <c r="F875" s="686" t="s">
        <v>6682</v>
      </c>
      <c r="G875" s="686" t="s">
        <v>373</v>
      </c>
      <c r="H875" s="686">
        <v>2023</v>
      </c>
      <c r="I875" s="687" t="s">
        <v>5729</v>
      </c>
      <c r="J875" s="687" t="s">
        <v>6354</v>
      </c>
      <c r="K875" s="687" t="s">
        <v>6355</v>
      </c>
      <c r="L875" s="687" t="s">
        <v>5723</v>
      </c>
      <c r="M875" s="687" t="s">
        <v>2422</v>
      </c>
      <c r="N875" s="661">
        <f t="shared" si="178"/>
        <v>96</v>
      </c>
      <c r="O875" s="603"/>
      <c r="P875" s="667" t="s">
        <v>274</v>
      </c>
      <c r="Q875" s="596" t="s">
        <v>275</v>
      </c>
      <c r="R875" s="596" t="s">
        <v>2422</v>
      </c>
      <c r="S875" s="596">
        <v>1</v>
      </c>
      <c r="T875" s="596">
        <v>0</v>
      </c>
      <c r="U875" s="596">
        <v>1</v>
      </c>
      <c r="V875" s="596">
        <v>0</v>
      </c>
      <c r="W875" s="603"/>
      <c r="X875" s="668" t="s">
        <v>6775</v>
      </c>
      <c r="Y875" s="727" t="s">
        <v>78</v>
      </c>
      <c r="Z875" s="596" t="s">
        <v>6800</v>
      </c>
      <c r="AA875" s="766"/>
      <c r="AB875" s="727" t="str">
        <f t="shared" si="166"/>
        <v>Unique</v>
      </c>
      <c r="AC875" s="603"/>
      <c r="AD875" s="603"/>
      <c r="AE875" s="603"/>
      <c r="AF875" s="603"/>
      <c r="AG875" s="603"/>
      <c r="AH875" s="603"/>
      <c r="AI875" s="603"/>
      <c r="AJ875" s="603"/>
      <c r="AK875" s="603"/>
      <c r="AL875" s="603"/>
      <c r="AM875" s="603"/>
      <c r="AN875" s="603"/>
      <c r="AO875" s="603"/>
      <c r="AP875" s="603"/>
      <c r="AQ875" s="603"/>
      <c r="AR875" s="603"/>
      <c r="AS875" s="603"/>
      <c r="AT875" s="603"/>
      <c r="AU875" s="603"/>
      <c r="AV875" s="603"/>
      <c r="AW875" s="603"/>
      <c r="AX875" s="603"/>
      <c r="AY875" s="603"/>
      <c r="AZ875" s="603"/>
      <c r="BA875" s="603"/>
      <c r="BB875" s="603"/>
      <c r="BC875" s="603"/>
      <c r="BD875" s="603"/>
      <c r="BE875" s="603"/>
      <c r="BF875" s="603"/>
      <c r="BG875" s="603"/>
      <c r="BH875" s="603"/>
      <c r="BI875" s="603"/>
      <c r="BJ875" s="603"/>
      <c r="BK875" s="603"/>
      <c r="BL875" s="603"/>
      <c r="BM875" s="603"/>
      <c r="BN875" s="603"/>
      <c r="BO875" s="603"/>
      <c r="BP875" s="603"/>
      <c r="BQ875" s="603"/>
      <c r="BR875" s="603"/>
      <c r="BS875" s="603"/>
      <c r="BT875" s="603"/>
      <c r="BU875" s="603"/>
      <c r="BV875" s="603"/>
      <c r="BW875" s="603"/>
      <c r="BX875" s="603"/>
      <c r="BY875" s="603"/>
      <c r="BZ875" s="603"/>
      <c r="CA875" s="603"/>
      <c r="CB875" s="603"/>
      <c r="CC875" s="603"/>
      <c r="CD875" s="603"/>
      <c r="CE875" s="603"/>
      <c r="CF875" s="603"/>
      <c r="CG875" s="603"/>
      <c r="CH875" s="603"/>
      <c r="CI875" s="603"/>
      <c r="CJ875" s="603"/>
      <c r="CK875" s="603"/>
    </row>
    <row r="876" spans="1:89" ht="14.25">
      <c r="A876" s="656" t="str">
        <f t="shared" si="165"/>
        <v>23_1_091023_HOI_p_sp.</v>
      </c>
      <c r="B876" s="687" t="s">
        <v>6352</v>
      </c>
      <c r="C876" s="687" t="s">
        <v>6353</v>
      </c>
      <c r="D876" s="686">
        <v>23</v>
      </c>
      <c r="E876" s="686">
        <v>1</v>
      </c>
      <c r="F876" s="686" t="s">
        <v>6682</v>
      </c>
      <c r="G876" s="686" t="s">
        <v>373</v>
      </c>
      <c r="H876" s="686">
        <v>2023</v>
      </c>
      <c r="I876" s="687" t="s">
        <v>5729</v>
      </c>
      <c r="J876" s="687" t="s">
        <v>6354</v>
      </c>
      <c r="K876" s="687" t="s">
        <v>6355</v>
      </c>
      <c r="L876" s="687" t="s">
        <v>5723</v>
      </c>
      <c r="M876" s="687" t="s">
        <v>2422</v>
      </c>
      <c r="N876" s="661">
        <f t="shared" si="178"/>
        <v>96</v>
      </c>
      <c r="O876" s="603"/>
      <c r="P876" s="356" t="s">
        <v>1163</v>
      </c>
      <c r="Q876" s="376" t="s">
        <v>1164</v>
      </c>
      <c r="R876" s="596" t="s">
        <v>2422</v>
      </c>
      <c r="S876" s="596">
        <v>1</v>
      </c>
      <c r="T876" s="596">
        <v>0</v>
      </c>
      <c r="U876" s="596">
        <v>1</v>
      </c>
      <c r="V876" s="596">
        <v>0</v>
      </c>
      <c r="W876" s="603"/>
      <c r="X876" s="668" t="s">
        <v>6775</v>
      </c>
      <c r="Y876" s="727" t="s">
        <v>78</v>
      </c>
      <c r="Z876" s="596" t="s">
        <v>6801</v>
      </c>
      <c r="AA876" s="766"/>
      <c r="AB876" s="727" t="str">
        <f t="shared" si="166"/>
        <v>Unique</v>
      </c>
      <c r="AC876" s="603"/>
      <c r="AD876" s="603"/>
      <c r="AE876" s="603"/>
      <c r="AF876" s="603"/>
      <c r="AG876" s="603"/>
      <c r="AH876" s="603"/>
      <c r="AI876" s="603"/>
      <c r="AJ876" s="603"/>
      <c r="AK876" s="603"/>
      <c r="AL876" s="603"/>
      <c r="AM876" s="603"/>
      <c r="AN876" s="603"/>
      <c r="AO876" s="603"/>
      <c r="AP876" s="603"/>
      <c r="AQ876" s="603"/>
      <c r="AR876" s="603"/>
      <c r="AS876" s="603"/>
      <c r="AT876" s="603"/>
      <c r="AU876" s="603"/>
      <c r="AV876" s="603"/>
      <c r="AW876" s="603"/>
      <c r="AX876" s="603"/>
      <c r="AY876" s="603"/>
      <c r="AZ876" s="603"/>
      <c r="BA876" s="603"/>
      <c r="BB876" s="603"/>
      <c r="BC876" s="603"/>
      <c r="BD876" s="603"/>
      <c r="BE876" s="603"/>
      <c r="BF876" s="603"/>
      <c r="BG876" s="603"/>
      <c r="BH876" s="603"/>
      <c r="BI876" s="603"/>
      <c r="BJ876" s="603"/>
      <c r="BK876" s="603"/>
      <c r="BL876" s="603"/>
      <c r="BM876" s="603"/>
      <c r="BN876" s="603"/>
      <c r="BO876" s="603"/>
      <c r="BP876" s="603"/>
      <c r="BQ876" s="603"/>
      <c r="BR876" s="603"/>
      <c r="BS876" s="603"/>
      <c r="BT876" s="603"/>
      <c r="BU876" s="603"/>
      <c r="BV876" s="603"/>
      <c r="BW876" s="603"/>
      <c r="BX876" s="603"/>
      <c r="BY876" s="603"/>
      <c r="BZ876" s="603"/>
      <c r="CA876" s="603"/>
      <c r="CB876" s="603"/>
      <c r="CC876" s="603"/>
      <c r="CD876" s="603"/>
      <c r="CE876" s="603"/>
      <c r="CF876" s="603"/>
      <c r="CG876" s="603"/>
      <c r="CH876" s="603"/>
      <c r="CI876" s="603"/>
      <c r="CJ876" s="603"/>
      <c r="CK876" s="603"/>
    </row>
    <row r="877" spans="1:89" ht="14.25">
      <c r="A877" s="656" t="str">
        <f t="shared" si="165"/>
        <v>23_1_091023_HOI_p_sp.sc</v>
      </c>
      <c r="B877" s="687" t="s">
        <v>6352</v>
      </c>
      <c r="C877" s="687" t="s">
        <v>6353</v>
      </c>
      <c r="D877" s="686">
        <v>23</v>
      </c>
      <c r="E877" s="686">
        <v>1</v>
      </c>
      <c r="F877" s="686" t="s">
        <v>6682</v>
      </c>
      <c r="G877" s="686" t="s">
        <v>373</v>
      </c>
      <c r="H877" s="686">
        <v>2023</v>
      </c>
      <c r="I877" s="687" t="s">
        <v>5729</v>
      </c>
      <c r="J877" s="687" t="s">
        <v>6354</v>
      </c>
      <c r="K877" s="687" t="s">
        <v>6355</v>
      </c>
      <c r="L877" s="687" t="s">
        <v>5723</v>
      </c>
      <c r="M877" s="687" t="s">
        <v>2422</v>
      </c>
      <c r="N877" s="661">
        <f t="shared" si="178"/>
        <v>96</v>
      </c>
      <c r="O877" s="603"/>
      <c r="P877" s="667" t="s">
        <v>509</v>
      </c>
      <c r="Q877" s="596" t="s">
        <v>510</v>
      </c>
      <c r="R877" s="596" t="s">
        <v>2422</v>
      </c>
      <c r="S877" s="596">
        <v>5</v>
      </c>
      <c r="T877" s="596">
        <v>5</v>
      </c>
      <c r="U877" s="596">
        <v>0</v>
      </c>
      <c r="V877" s="596">
        <v>0</v>
      </c>
      <c r="W877" s="603"/>
      <c r="X877" s="668" t="s">
        <v>6775</v>
      </c>
      <c r="Y877" s="727" t="s">
        <v>78</v>
      </c>
      <c r="Z877" s="596" t="s">
        <v>6802</v>
      </c>
      <c r="AA877" s="766"/>
      <c r="AB877" s="727" t="str">
        <f t="shared" si="166"/>
        <v>Unique</v>
      </c>
      <c r="AC877" s="603"/>
      <c r="AD877" s="603"/>
      <c r="AE877" s="603"/>
      <c r="AF877" s="603"/>
      <c r="AG877" s="603"/>
      <c r="AH877" s="603"/>
      <c r="AI877" s="603"/>
      <c r="AJ877" s="603"/>
      <c r="AK877" s="603"/>
      <c r="AL877" s="603"/>
      <c r="AM877" s="603"/>
      <c r="AN877" s="603"/>
      <c r="AO877" s="603"/>
      <c r="AP877" s="603"/>
      <c r="AQ877" s="603"/>
      <c r="AR877" s="603"/>
      <c r="AS877" s="603"/>
      <c r="AT877" s="603"/>
      <c r="AU877" s="603"/>
      <c r="AV877" s="603"/>
      <c r="AW877" s="603"/>
      <c r="AX877" s="603"/>
      <c r="AY877" s="603"/>
      <c r="AZ877" s="603"/>
      <c r="BA877" s="603"/>
      <c r="BB877" s="603"/>
      <c r="BC877" s="603"/>
      <c r="BD877" s="603"/>
      <c r="BE877" s="603"/>
      <c r="BF877" s="603"/>
      <c r="BG877" s="603"/>
      <c r="BH877" s="603"/>
      <c r="BI877" s="603"/>
      <c r="BJ877" s="603"/>
      <c r="BK877" s="603"/>
      <c r="BL877" s="603"/>
      <c r="BM877" s="603"/>
      <c r="BN877" s="603"/>
      <c r="BO877" s="603"/>
      <c r="BP877" s="603"/>
      <c r="BQ877" s="603"/>
      <c r="BR877" s="603"/>
      <c r="BS877" s="603"/>
      <c r="BT877" s="603"/>
      <c r="BU877" s="603"/>
      <c r="BV877" s="603"/>
      <c r="BW877" s="603"/>
      <c r="BX877" s="603"/>
      <c r="BY877" s="603"/>
      <c r="BZ877" s="603"/>
      <c r="CA877" s="603"/>
      <c r="CB877" s="603"/>
      <c r="CC877" s="603"/>
      <c r="CD877" s="603"/>
      <c r="CE877" s="603"/>
      <c r="CF877" s="603"/>
      <c r="CG877" s="603"/>
      <c r="CH877" s="603"/>
      <c r="CI877" s="603"/>
      <c r="CJ877" s="603"/>
      <c r="CK877" s="603"/>
    </row>
    <row r="878" spans="1:89" ht="14.25">
      <c r="A878" s="656" t="str">
        <f t="shared" si="165"/>
        <v>21_1_091023_A_p_ep.ba</v>
      </c>
      <c r="B878" s="756" t="s">
        <v>6600</v>
      </c>
      <c r="C878" s="756" t="s">
        <v>6601</v>
      </c>
      <c r="D878" s="757">
        <v>21</v>
      </c>
      <c r="E878" s="757">
        <v>1</v>
      </c>
      <c r="F878" s="757" t="s">
        <v>6682</v>
      </c>
      <c r="G878" s="757" t="s">
        <v>373</v>
      </c>
      <c r="H878" s="757">
        <v>2023</v>
      </c>
      <c r="I878" s="756" t="s">
        <v>5729</v>
      </c>
      <c r="J878" s="756" t="s">
        <v>6602</v>
      </c>
      <c r="K878" s="756" t="s">
        <v>6603</v>
      </c>
      <c r="L878" s="756" t="s">
        <v>5723</v>
      </c>
      <c r="M878" s="756" t="s">
        <v>2422</v>
      </c>
      <c r="N878" s="661">
        <f t="shared" ref="N878:N880" si="179">50+16</f>
        <v>66</v>
      </c>
      <c r="O878" s="603"/>
      <c r="P878" s="356" t="s">
        <v>84</v>
      </c>
      <c r="Q878" s="376" t="s">
        <v>85</v>
      </c>
      <c r="R878" s="596" t="s">
        <v>2422</v>
      </c>
      <c r="S878" s="596">
        <v>10</v>
      </c>
      <c r="T878" s="596">
        <v>3</v>
      </c>
      <c r="U878" s="596">
        <v>7</v>
      </c>
      <c r="V878" s="596">
        <v>0</v>
      </c>
      <c r="W878" s="603"/>
      <c r="X878" s="668" t="s">
        <v>6775</v>
      </c>
      <c r="Y878" s="727" t="s">
        <v>78</v>
      </c>
      <c r="Z878" s="596" t="s">
        <v>6803</v>
      </c>
      <c r="AA878" s="766"/>
      <c r="AB878" s="727" t="str">
        <f t="shared" si="166"/>
        <v>Unique</v>
      </c>
      <c r="AC878" s="603"/>
      <c r="AD878" s="603"/>
      <c r="AE878" s="603"/>
      <c r="AF878" s="603"/>
      <c r="AG878" s="603"/>
      <c r="AH878" s="603"/>
      <c r="AI878" s="603"/>
      <c r="AJ878" s="603"/>
      <c r="AK878" s="603"/>
      <c r="AL878" s="603"/>
      <c r="AM878" s="603"/>
      <c r="AN878" s="603"/>
      <c r="AO878" s="603"/>
      <c r="AP878" s="603"/>
      <c r="AQ878" s="603"/>
      <c r="AR878" s="603"/>
      <c r="AS878" s="603"/>
      <c r="AT878" s="603"/>
      <c r="AU878" s="603"/>
      <c r="AV878" s="603"/>
      <c r="AW878" s="603"/>
      <c r="AX878" s="603"/>
      <c r="AY878" s="603"/>
      <c r="AZ878" s="603"/>
      <c r="BA878" s="603"/>
      <c r="BB878" s="603"/>
      <c r="BC878" s="603"/>
      <c r="BD878" s="603"/>
      <c r="BE878" s="603"/>
      <c r="BF878" s="603"/>
      <c r="BG878" s="603"/>
      <c r="BH878" s="603"/>
      <c r="BI878" s="603"/>
      <c r="BJ878" s="603"/>
      <c r="BK878" s="603"/>
      <c r="BL878" s="603"/>
      <c r="BM878" s="603"/>
      <c r="BN878" s="603"/>
      <c r="BO878" s="603"/>
      <c r="BP878" s="603"/>
      <c r="BQ878" s="603"/>
      <c r="BR878" s="603"/>
      <c r="BS878" s="603"/>
      <c r="BT878" s="603"/>
      <c r="BU878" s="603"/>
      <c r="BV878" s="603"/>
      <c r="BW878" s="603"/>
      <c r="BX878" s="603"/>
      <c r="BY878" s="603"/>
      <c r="BZ878" s="603"/>
      <c r="CA878" s="603"/>
      <c r="CB878" s="603"/>
      <c r="CC878" s="603"/>
      <c r="CD878" s="603"/>
      <c r="CE878" s="603"/>
      <c r="CF878" s="603"/>
      <c r="CG878" s="603"/>
      <c r="CH878" s="603"/>
      <c r="CI878" s="603"/>
      <c r="CJ878" s="603"/>
      <c r="CK878" s="603"/>
    </row>
    <row r="879" spans="1:89" ht="14.25">
      <c r="A879" s="656" t="str">
        <f t="shared" si="165"/>
        <v>21_1_091023_A_p_sp.</v>
      </c>
      <c r="B879" s="756" t="s">
        <v>6600</v>
      </c>
      <c r="C879" s="756" t="s">
        <v>6601</v>
      </c>
      <c r="D879" s="757">
        <v>21</v>
      </c>
      <c r="E879" s="757">
        <v>1</v>
      </c>
      <c r="F879" s="757" t="s">
        <v>6682</v>
      </c>
      <c r="G879" s="757" t="s">
        <v>373</v>
      </c>
      <c r="H879" s="757">
        <v>2023</v>
      </c>
      <c r="I879" s="756" t="s">
        <v>5729</v>
      </c>
      <c r="J879" s="756" t="s">
        <v>6602</v>
      </c>
      <c r="K879" s="756" t="s">
        <v>6603</v>
      </c>
      <c r="L879" s="756" t="s">
        <v>5723</v>
      </c>
      <c r="M879" s="756" t="s">
        <v>2422</v>
      </c>
      <c r="N879" s="661">
        <f t="shared" si="179"/>
        <v>66</v>
      </c>
      <c r="O879" s="603"/>
      <c r="P879" s="356" t="s">
        <v>1163</v>
      </c>
      <c r="Q879" s="376" t="s">
        <v>1164</v>
      </c>
      <c r="R879" s="596" t="s">
        <v>2422</v>
      </c>
      <c r="S879" s="596">
        <v>1</v>
      </c>
      <c r="T879" s="596">
        <v>0</v>
      </c>
      <c r="U879" s="596">
        <v>1</v>
      </c>
      <c r="V879" s="596">
        <v>0</v>
      </c>
      <c r="W879" s="603"/>
      <c r="X879" s="668" t="s">
        <v>6775</v>
      </c>
      <c r="Y879" s="727" t="s">
        <v>78</v>
      </c>
      <c r="Z879" s="596" t="s">
        <v>6804</v>
      </c>
      <c r="AA879" s="766"/>
      <c r="AB879" s="727" t="str">
        <f t="shared" si="166"/>
        <v>Unique</v>
      </c>
      <c r="AC879" s="603"/>
      <c r="AD879" s="603"/>
      <c r="AE879" s="603"/>
      <c r="AF879" s="603"/>
      <c r="AG879" s="603"/>
      <c r="AH879" s="603"/>
      <c r="AI879" s="603"/>
      <c r="AJ879" s="603"/>
      <c r="AK879" s="603"/>
      <c r="AL879" s="603"/>
      <c r="AM879" s="603"/>
      <c r="AN879" s="603"/>
      <c r="AO879" s="603"/>
      <c r="AP879" s="603"/>
      <c r="AQ879" s="603"/>
      <c r="AR879" s="603"/>
      <c r="AS879" s="603"/>
      <c r="AT879" s="603"/>
      <c r="AU879" s="603"/>
      <c r="AV879" s="603"/>
      <c r="AW879" s="603"/>
      <c r="AX879" s="603"/>
      <c r="AY879" s="603"/>
      <c r="AZ879" s="603"/>
      <c r="BA879" s="603"/>
      <c r="BB879" s="603"/>
      <c r="BC879" s="603"/>
      <c r="BD879" s="603"/>
      <c r="BE879" s="603"/>
      <c r="BF879" s="603"/>
      <c r="BG879" s="603"/>
      <c r="BH879" s="603"/>
      <c r="BI879" s="603"/>
      <c r="BJ879" s="603"/>
      <c r="BK879" s="603"/>
      <c r="BL879" s="603"/>
      <c r="BM879" s="603"/>
      <c r="BN879" s="603"/>
      <c r="BO879" s="603"/>
      <c r="BP879" s="603"/>
      <c r="BQ879" s="603"/>
      <c r="BR879" s="603"/>
      <c r="BS879" s="603"/>
      <c r="BT879" s="603"/>
      <c r="BU879" s="603"/>
      <c r="BV879" s="603"/>
      <c r="BW879" s="603"/>
      <c r="BX879" s="603"/>
      <c r="BY879" s="603"/>
      <c r="BZ879" s="603"/>
      <c r="CA879" s="603"/>
      <c r="CB879" s="603"/>
      <c r="CC879" s="603"/>
      <c r="CD879" s="603"/>
      <c r="CE879" s="603"/>
      <c r="CF879" s="603"/>
      <c r="CG879" s="603"/>
      <c r="CH879" s="603"/>
      <c r="CI879" s="603"/>
      <c r="CJ879" s="603"/>
      <c r="CK879" s="603"/>
    </row>
    <row r="880" spans="1:89" ht="14.25">
      <c r="A880" s="656" t="str">
        <f t="shared" si="165"/>
        <v>21_1_091023_A_p_sp.sc</v>
      </c>
      <c r="B880" s="756" t="s">
        <v>6600</v>
      </c>
      <c r="C880" s="756" t="s">
        <v>6601</v>
      </c>
      <c r="D880" s="757">
        <v>21</v>
      </c>
      <c r="E880" s="757">
        <v>1</v>
      </c>
      <c r="F880" s="757" t="s">
        <v>6682</v>
      </c>
      <c r="G880" s="757" t="s">
        <v>373</v>
      </c>
      <c r="H880" s="757">
        <v>2023</v>
      </c>
      <c r="I880" s="756" t="s">
        <v>5729</v>
      </c>
      <c r="J880" s="756" t="s">
        <v>6602</v>
      </c>
      <c r="K880" s="756" t="s">
        <v>6603</v>
      </c>
      <c r="L880" s="756" t="s">
        <v>5723</v>
      </c>
      <c r="M880" s="756" t="s">
        <v>2422</v>
      </c>
      <c r="N880" s="661">
        <f t="shared" si="179"/>
        <v>66</v>
      </c>
      <c r="O880" s="603"/>
      <c r="P880" s="667" t="s">
        <v>509</v>
      </c>
      <c r="Q880" s="596" t="s">
        <v>510</v>
      </c>
      <c r="R880" s="596" t="s">
        <v>2422</v>
      </c>
      <c r="S880" s="596">
        <v>1</v>
      </c>
      <c r="T880" s="596">
        <v>1</v>
      </c>
      <c r="U880" s="596">
        <v>0</v>
      </c>
      <c r="V880" s="596">
        <v>0</v>
      </c>
      <c r="W880" s="603"/>
      <c r="X880" s="668" t="s">
        <v>6775</v>
      </c>
      <c r="Y880" s="727" t="s">
        <v>78</v>
      </c>
      <c r="Z880" s="596" t="s">
        <v>6805</v>
      </c>
      <c r="AA880" s="766"/>
      <c r="AB880" s="727" t="str">
        <f t="shared" si="166"/>
        <v>Unique</v>
      </c>
      <c r="AC880" s="603"/>
      <c r="AD880" s="603"/>
      <c r="AE880" s="603"/>
      <c r="AF880" s="603"/>
      <c r="AG880" s="603"/>
      <c r="AH880" s="603"/>
      <c r="AI880" s="603"/>
      <c r="AJ880" s="603"/>
      <c r="AK880" s="603"/>
      <c r="AL880" s="603"/>
      <c r="AM880" s="603"/>
      <c r="AN880" s="603"/>
      <c r="AO880" s="603"/>
      <c r="AP880" s="603"/>
      <c r="AQ880" s="603"/>
      <c r="AR880" s="603"/>
      <c r="AS880" s="603"/>
      <c r="AT880" s="603"/>
      <c r="AU880" s="603"/>
      <c r="AV880" s="603"/>
      <c r="AW880" s="603"/>
      <c r="AX880" s="603"/>
      <c r="AY880" s="603"/>
      <c r="AZ880" s="603"/>
      <c r="BA880" s="603"/>
      <c r="BB880" s="603"/>
      <c r="BC880" s="603"/>
      <c r="BD880" s="603"/>
      <c r="BE880" s="603"/>
      <c r="BF880" s="603"/>
      <c r="BG880" s="603"/>
      <c r="BH880" s="603"/>
      <c r="BI880" s="603"/>
      <c r="BJ880" s="603"/>
      <c r="BK880" s="603"/>
      <c r="BL880" s="603"/>
      <c r="BM880" s="603"/>
      <c r="BN880" s="603"/>
      <c r="BO880" s="603"/>
      <c r="BP880" s="603"/>
      <c r="BQ880" s="603"/>
      <c r="BR880" s="603"/>
      <c r="BS880" s="603"/>
      <c r="BT880" s="603"/>
      <c r="BU880" s="603"/>
      <c r="BV880" s="603"/>
      <c r="BW880" s="603"/>
      <c r="BX880" s="603"/>
      <c r="BY880" s="603"/>
      <c r="BZ880" s="603"/>
      <c r="CA880" s="603"/>
      <c r="CB880" s="603"/>
      <c r="CC880" s="603"/>
      <c r="CD880" s="603"/>
      <c r="CE880" s="603"/>
      <c r="CF880" s="603"/>
      <c r="CG880" s="603"/>
      <c r="CH880" s="603"/>
      <c r="CI880" s="603"/>
      <c r="CJ880" s="603"/>
      <c r="CK880" s="603"/>
    </row>
    <row r="881" spans="1:89" ht="14.25">
      <c r="A881" s="656" t="str">
        <f t="shared" si="165"/>
        <v>16_1_091023_N_p_sp.sc</v>
      </c>
      <c r="B881" s="735" t="s">
        <v>6340</v>
      </c>
      <c r="C881" s="735" t="s">
        <v>6341</v>
      </c>
      <c r="D881" s="736">
        <v>16</v>
      </c>
      <c r="E881" s="736">
        <v>1</v>
      </c>
      <c r="F881" s="736" t="s">
        <v>6682</v>
      </c>
      <c r="G881" s="736" t="s">
        <v>373</v>
      </c>
      <c r="H881" s="736">
        <v>2023</v>
      </c>
      <c r="I881" s="735" t="s">
        <v>5729</v>
      </c>
      <c r="J881" s="735" t="s">
        <v>6344</v>
      </c>
      <c r="K881" s="735" t="s">
        <v>6345</v>
      </c>
      <c r="L881" s="735" t="s">
        <v>5723</v>
      </c>
      <c r="M881" s="735" t="s">
        <v>2422</v>
      </c>
      <c r="N881" s="661">
        <f t="shared" ref="N881:N882" si="180">20+20+12</f>
        <v>52</v>
      </c>
      <c r="O881" s="603"/>
      <c r="P881" s="667" t="s">
        <v>509</v>
      </c>
      <c r="Q881" s="596" t="s">
        <v>510</v>
      </c>
      <c r="R881" s="596" t="s">
        <v>2422</v>
      </c>
      <c r="S881" s="596">
        <v>3</v>
      </c>
      <c r="T881" s="596">
        <v>3</v>
      </c>
      <c r="U881" s="596">
        <v>0</v>
      </c>
      <c r="V881" s="596">
        <v>0</v>
      </c>
      <c r="W881" s="603"/>
      <c r="X881" s="668" t="s">
        <v>6775</v>
      </c>
      <c r="Y881" s="727" t="s">
        <v>78</v>
      </c>
      <c r="Z881" s="596" t="s">
        <v>6806</v>
      </c>
      <c r="AA881" s="766"/>
      <c r="AB881" s="727" t="str">
        <f t="shared" si="166"/>
        <v>Unique</v>
      </c>
      <c r="AC881" s="603"/>
      <c r="AD881" s="603"/>
      <c r="AE881" s="603"/>
      <c r="AF881" s="603"/>
      <c r="AG881" s="603"/>
      <c r="AH881" s="603"/>
      <c r="AI881" s="603"/>
      <c r="AJ881" s="603"/>
      <c r="AK881" s="603"/>
      <c r="AL881" s="603"/>
      <c r="AM881" s="603"/>
      <c r="AN881" s="603"/>
      <c r="AO881" s="603"/>
      <c r="AP881" s="603"/>
      <c r="AQ881" s="603"/>
      <c r="AR881" s="603"/>
      <c r="AS881" s="603"/>
      <c r="AT881" s="603"/>
      <c r="AU881" s="603"/>
      <c r="AV881" s="603"/>
      <c r="AW881" s="603"/>
      <c r="AX881" s="603"/>
      <c r="AY881" s="603"/>
      <c r="AZ881" s="603"/>
      <c r="BA881" s="603"/>
      <c r="BB881" s="603"/>
      <c r="BC881" s="603"/>
      <c r="BD881" s="603"/>
      <c r="BE881" s="603"/>
      <c r="BF881" s="603"/>
      <c r="BG881" s="603"/>
      <c r="BH881" s="603"/>
      <c r="BI881" s="603"/>
      <c r="BJ881" s="603"/>
      <c r="BK881" s="603"/>
      <c r="BL881" s="603"/>
      <c r="BM881" s="603"/>
      <c r="BN881" s="603"/>
      <c r="BO881" s="603"/>
      <c r="BP881" s="603"/>
      <c r="BQ881" s="603"/>
      <c r="BR881" s="603"/>
      <c r="BS881" s="603"/>
      <c r="BT881" s="603"/>
      <c r="BU881" s="603"/>
      <c r="BV881" s="603"/>
      <c r="BW881" s="603"/>
      <c r="BX881" s="603"/>
      <c r="BY881" s="603"/>
      <c r="BZ881" s="603"/>
      <c r="CA881" s="603"/>
      <c r="CB881" s="603"/>
      <c r="CC881" s="603"/>
      <c r="CD881" s="603"/>
      <c r="CE881" s="603"/>
      <c r="CF881" s="603"/>
      <c r="CG881" s="603"/>
      <c r="CH881" s="603"/>
      <c r="CI881" s="603"/>
      <c r="CJ881" s="603"/>
      <c r="CK881" s="603"/>
    </row>
    <row r="882" spans="1:89" ht="14.25">
      <c r="A882" s="656" t="str">
        <f t="shared" si="165"/>
        <v>16_1_091023_N_p_xy.se</v>
      </c>
      <c r="B882" s="735" t="s">
        <v>6340</v>
      </c>
      <c r="C882" s="735" t="s">
        <v>6341</v>
      </c>
      <c r="D882" s="736">
        <v>16</v>
      </c>
      <c r="E882" s="736">
        <v>1</v>
      </c>
      <c r="F882" s="736" t="s">
        <v>6682</v>
      </c>
      <c r="G882" s="736" t="s">
        <v>373</v>
      </c>
      <c r="H882" s="736">
        <v>2023</v>
      </c>
      <c r="I882" s="735" t="s">
        <v>5729</v>
      </c>
      <c r="J882" s="735" t="s">
        <v>6344</v>
      </c>
      <c r="K882" s="735" t="s">
        <v>6345</v>
      </c>
      <c r="L882" s="735" t="s">
        <v>5723</v>
      </c>
      <c r="M882" s="735" t="s">
        <v>2422</v>
      </c>
      <c r="N882" s="661">
        <f t="shared" si="180"/>
        <v>52</v>
      </c>
      <c r="O882" s="603"/>
      <c r="P882" s="667" t="s">
        <v>529</v>
      </c>
      <c r="Q882" s="596" t="s">
        <v>530</v>
      </c>
      <c r="R882" s="596" t="s">
        <v>2422</v>
      </c>
      <c r="S882" s="596">
        <v>3</v>
      </c>
      <c r="T882" s="596">
        <v>0</v>
      </c>
      <c r="U882" s="596">
        <v>3</v>
      </c>
      <c r="V882" s="596">
        <v>0</v>
      </c>
      <c r="W882" s="603"/>
      <c r="X882" s="668" t="s">
        <v>6775</v>
      </c>
      <c r="Y882" s="727" t="s">
        <v>78</v>
      </c>
      <c r="Z882" s="596" t="s">
        <v>6807</v>
      </c>
      <c r="AA882" s="766"/>
      <c r="AB882" s="727" t="str">
        <f t="shared" si="166"/>
        <v>Unique</v>
      </c>
      <c r="AC882" s="603"/>
      <c r="AD882" s="603"/>
      <c r="AE882" s="603"/>
      <c r="AF882" s="603"/>
      <c r="AG882" s="603"/>
      <c r="AH882" s="603"/>
      <c r="AI882" s="603"/>
      <c r="AJ882" s="603"/>
      <c r="AK882" s="603"/>
      <c r="AL882" s="603"/>
      <c r="AM882" s="603"/>
      <c r="AN882" s="603"/>
      <c r="AO882" s="603"/>
      <c r="AP882" s="603"/>
      <c r="AQ882" s="603"/>
      <c r="AR882" s="603"/>
      <c r="AS882" s="603"/>
      <c r="AT882" s="603"/>
      <c r="AU882" s="603"/>
      <c r="AV882" s="603"/>
      <c r="AW882" s="603"/>
      <c r="AX882" s="603"/>
      <c r="AY882" s="603"/>
      <c r="AZ882" s="603"/>
      <c r="BA882" s="603"/>
      <c r="BB882" s="603"/>
      <c r="BC882" s="603"/>
      <c r="BD882" s="603"/>
      <c r="BE882" s="603"/>
      <c r="BF882" s="603"/>
      <c r="BG882" s="603"/>
      <c r="BH882" s="603"/>
      <c r="BI882" s="603"/>
      <c r="BJ882" s="603"/>
      <c r="BK882" s="603"/>
      <c r="BL882" s="603"/>
      <c r="BM882" s="603"/>
      <c r="BN882" s="603"/>
      <c r="BO882" s="603"/>
      <c r="BP882" s="603"/>
      <c r="BQ882" s="603"/>
      <c r="BR882" s="603"/>
      <c r="BS882" s="603"/>
      <c r="BT882" s="603"/>
      <c r="BU882" s="603"/>
      <c r="BV882" s="603"/>
      <c r="BW882" s="603"/>
      <c r="BX882" s="603"/>
      <c r="BY882" s="603"/>
      <c r="BZ882" s="603"/>
      <c r="CA882" s="603"/>
      <c r="CB882" s="603"/>
      <c r="CC882" s="603"/>
      <c r="CD882" s="603"/>
      <c r="CE882" s="603"/>
      <c r="CF882" s="603"/>
      <c r="CG882" s="603"/>
      <c r="CH882" s="603"/>
      <c r="CI882" s="603"/>
      <c r="CJ882" s="603"/>
      <c r="CK882" s="603"/>
    </row>
    <row r="883" spans="1:89" ht="14.25">
      <c r="A883" s="656" t="str">
        <f t="shared" si="165"/>
        <v>31_2_091023_V_p_ep.ba</v>
      </c>
      <c r="B883" s="673" t="s">
        <v>6529</v>
      </c>
      <c r="C883" s="673" t="s">
        <v>6530</v>
      </c>
      <c r="D883" s="674">
        <v>31</v>
      </c>
      <c r="E883" s="674">
        <v>2</v>
      </c>
      <c r="F883" s="674" t="s">
        <v>6682</v>
      </c>
      <c r="G883" s="674" t="s">
        <v>373</v>
      </c>
      <c r="H883" s="674">
        <v>2023</v>
      </c>
      <c r="I883" s="675" t="s">
        <v>5729</v>
      </c>
      <c r="J883" s="675" t="s">
        <v>6531</v>
      </c>
      <c r="K883" s="673" t="s">
        <v>6532</v>
      </c>
      <c r="L883" s="675" t="s">
        <v>5723</v>
      </c>
      <c r="M883" s="675" t="s">
        <v>2422</v>
      </c>
      <c r="N883" s="661">
        <f t="shared" ref="N883:N887" si="181">50+42</f>
        <v>92</v>
      </c>
      <c r="O883" s="603"/>
      <c r="P883" s="356" t="s">
        <v>84</v>
      </c>
      <c r="Q883" s="376" t="s">
        <v>85</v>
      </c>
      <c r="R883" s="596" t="s">
        <v>2422</v>
      </c>
      <c r="S883" s="596">
        <v>1</v>
      </c>
      <c r="T883" s="596">
        <v>0</v>
      </c>
      <c r="U883" s="596">
        <v>1</v>
      </c>
      <c r="V883" s="596">
        <v>0</v>
      </c>
      <c r="W883" s="603"/>
      <c r="X883" s="668" t="s">
        <v>6775</v>
      </c>
      <c r="Y883" s="727" t="s">
        <v>78</v>
      </c>
      <c r="Z883" s="596" t="s">
        <v>6808</v>
      </c>
      <c r="AA883" s="766"/>
      <c r="AB883" s="727" t="str">
        <f t="shared" si="166"/>
        <v>Unique</v>
      </c>
      <c r="AC883" s="603"/>
      <c r="AD883" s="603"/>
      <c r="AE883" s="603"/>
      <c r="AF883" s="603"/>
      <c r="AG883" s="603"/>
      <c r="AH883" s="603"/>
      <c r="AI883" s="603"/>
      <c r="AJ883" s="603"/>
      <c r="AK883" s="603"/>
      <c r="AL883" s="603"/>
      <c r="AM883" s="603"/>
      <c r="AN883" s="603"/>
      <c r="AO883" s="603"/>
      <c r="AP883" s="603"/>
      <c r="AQ883" s="603"/>
      <c r="AR883" s="603"/>
      <c r="AS883" s="603"/>
      <c r="AT883" s="603"/>
      <c r="AU883" s="603"/>
      <c r="AV883" s="603"/>
      <c r="AW883" s="603"/>
      <c r="AX883" s="603"/>
      <c r="AY883" s="603"/>
      <c r="AZ883" s="603"/>
      <c r="BA883" s="603"/>
      <c r="BB883" s="603"/>
      <c r="BC883" s="603"/>
      <c r="BD883" s="603"/>
      <c r="BE883" s="603"/>
      <c r="BF883" s="603"/>
      <c r="BG883" s="603"/>
      <c r="BH883" s="603"/>
      <c r="BI883" s="603"/>
      <c r="BJ883" s="603"/>
      <c r="BK883" s="603"/>
      <c r="BL883" s="603"/>
      <c r="BM883" s="603"/>
      <c r="BN883" s="603"/>
      <c r="BO883" s="603"/>
      <c r="BP883" s="603"/>
      <c r="BQ883" s="603"/>
      <c r="BR883" s="603"/>
      <c r="BS883" s="603"/>
      <c r="BT883" s="603"/>
      <c r="BU883" s="603"/>
      <c r="BV883" s="603"/>
      <c r="BW883" s="603"/>
      <c r="BX883" s="603"/>
      <c r="BY883" s="603"/>
      <c r="BZ883" s="603"/>
      <c r="CA883" s="603"/>
      <c r="CB883" s="603"/>
      <c r="CC883" s="603"/>
      <c r="CD883" s="603"/>
      <c r="CE883" s="603"/>
      <c r="CF883" s="603"/>
      <c r="CG883" s="603"/>
      <c r="CH883" s="603"/>
      <c r="CI883" s="603"/>
      <c r="CJ883" s="603"/>
      <c r="CK883" s="603"/>
    </row>
    <row r="884" spans="1:89" ht="14.25">
      <c r="A884" s="656" t="str">
        <f t="shared" si="165"/>
        <v>31_2_091023_V_p_sp.</v>
      </c>
      <c r="B884" s="673" t="s">
        <v>6529</v>
      </c>
      <c r="C884" s="673" t="s">
        <v>6530</v>
      </c>
      <c r="D884" s="674">
        <v>31</v>
      </c>
      <c r="E884" s="674">
        <v>2</v>
      </c>
      <c r="F884" s="674" t="s">
        <v>6682</v>
      </c>
      <c r="G884" s="674" t="s">
        <v>373</v>
      </c>
      <c r="H884" s="674">
        <v>2023</v>
      </c>
      <c r="I884" s="675" t="s">
        <v>5729</v>
      </c>
      <c r="J884" s="675" t="s">
        <v>6531</v>
      </c>
      <c r="K884" s="673" t="s">
        <v>6532</v>
      </c>
      <c r="L884" s="675" t="s">
        <v>5723</v>
      </c>
      <c r="M884" s="675" t="s">
        <v>2422</v>
      </c>
      <c r="N884" s="661">
        <f t="shared" si="181"/>
        <v>92</v>
      </c>
      <c r="O884" s="603"/>
      <c r="P884" s="356" t="s">
        <v>1163</v>
      </c>
      <c r="Q884" s="376" t="s">
        <v>1164</v>
      </c>
      <c r="R884" s="596" t="s">
        <v>2422</v>
      </c>
      <c r="S884" s="596">
        <v>6</v>
      </c>
      <c r="T884" s="596">
        <v>0</v>
      </c>
      <c r="U884" s="596">
        <v>6</v>
      </c>
      <c r="V884" s="596">
        <v>0</v>
      </c>
      <c r="W884" s="603"/>
      <c r="X884" s="668" t="s">
        <v>6775</v>
      </c>
      <c r="Y884" s="727" t="s">
        <v>78</v>
      </c>
      <c r="Z884" s="596" t="s">
        <v>6809</v>
      </c>
      <c r="AA884" s="766"/>
      <c r="AB884" s="727" t="str">
        <f t="shared" si="166"/>
        <v>Unique</v>
      </c>
      <c r="AC884" s="603"/>
      <c r="AD884" s="603"/>
      <c r="AE884" s="603"/>
      <c r="AF884" s="603"/>
      <c r="AG884" s="603"/>
      <c r="AH884" s="603"/>
      <c r="AI884" s="603"/>
      <c r="AJ884" s="603"/>
      <c r="AK884" s="603"/>
      <c r="AL884" s="603"/>
      <c r="AM884" s="603"/>
      <c r="AN884" s="603"/>
      <c r="AO884" s="603"/>
      <c r="AP884" s="603"/>
      <c r="AQ884" s="603"/>
      <c r="AR884" s="603"/>
      <c r="AS884" s="603"/>
      <c r="AT884" s="603"/>
      <c r="AU884" s="603"/>
      <c r="AV884" s="603"/>
      <c r="AW884" s="603"/>
      <c r="AX884" s="603"/>
      <c r="AY884" s="603"/>
      <c r="AZ884" s="603"/>
      <c r="BA884" s="603"/>
      <c r="BB884" s="603"/>
      <c r="BC884" s="603"/>
      <c r="BD884" s="603"/>
      <c r="BE884" s="603"/>
      <c r="BF884" s="603"/>
      <c r="BG884" s="603"/>
      <c r="BH884" s="603"/>
      <c r="BI884" s="603"/>
      <c r="BJ884" s="603"/>
      <c r="BK884" s="603"/>
      <c r="BL884" s="603"/>
      <c r="BM884" s="603"/>
      <c r="BN884" s="603"/>
      <c r="BO884" s="603"/>
      <c r="BP884" s="603"/>
      <c r="BQ884" s="603"/>
      <c r="BR884" s="603"/>
      <c r="BS884" s="603"/>
      <c r="BT884" s="603"/>
      <c r="BU884" s="603"/>
      <c r="BV884" s="603"/>
      <c r="BW884" s="603"/>
      <c r="BX884" s="603"/>
      <c r="BY884" s="603"/>
      <c r="BZ884" s="603"/>
      <c r="CA884" s="603"/>
      <c r="CB884" s="603"/>
      <c r="CC884" s="603"/>
      <c r="CD884" s="603"/>
      <c r="CE884" s="603"/>
      <c r="CF884" s="603"/>
      <c r="CG884" s="603"/>
      <c r="CH884" s="603"/>
      <c r="CI884" s="603"/>
      <c r="CJ884" s="603"/>
      <c r="CK884" s="603"/>
    </row>
    <row r="885" spans="1:89" ht="14.25">
      <c r="A885" s="656" t="str">
        <f t="shared" si="165"/>
        <v>31_2_091023_V_p_sp.sc</v>
      </c>
      <c r="B885" s="673" t="s">
        <v>6529</v>
      </c>
      <c r="C885" s="673" t="s">
        <v>6530</v>
      </c>
      <c r="D885" s="674">
        <v>31</v>
      </c>
      <c r="E885" s="674">
        <v>2</v>
      </c>
      <c r="F885" s="674" t="s">
        <v>6682</v>
      </c>
      <c r="G885" s="674" t="s">
        <v>373</v>
      </c>
      <c r="H885" s="674">
        <v>2023</v>
      </c>
      <c r="I885" s="675" t="s">
        <v>5729</v>
      </c>
      <c r="J885" s="675" t="s">
        <v>6531</v>
      </c>
      <c r="K885" s="673" t="s">
        <v>6532</v>
      </c>
      <c r="L885" s="675" t="s">
        <v>5723</v>
      </c>
      <c r="M885" s="675" t="s">
        <v>2422</v>
      </c>
      <c r="N885" s="661">
        <f t="shared" si="181"/>
        <v>92</v>
      </c>
      <c r="O885" s="603"/>
      <c r="P885" s="667" t="s">
        <v>509</v>
      </c>
      <c r="Q885" s="596" t="s">
        <v>510</v>
      </c>
      <c r="R885" s="596" t="s">
        <v>2422</v>
      </c>
      <c r="S885" s="596">
        <v>7</v>
      </c>
      <c r="T885" s="596">
        <v>7</v>
      </c>
      <c r="U885" s="596">
        <v>0</v>
      </c>
      <c r="V885" s="596">
        <v>0</v>
      </c>
      <c r="W885" s="603"/>
      <c r="X885" s="668" t="s">
        <v>6775</v>
      </c>
      <c r="Y885" s="727" t="s">
        <v>78</v>
      </c>
      <c r="Z885" s="596" t="s">
        <v>6810</v>
      </c>
      <c r="AA885" s="766"/>
      <c r="AB885" s="727" t="str">
        <f t="shared" si="166"/>
        <v>Unique</v>
      </c>
      <c r="AC885" s="603"/>
      <c r="AD885" s="603"/>
      <c r="AE885" s="603"/>
      <c r="AF885" s="603"/>
      <c r="AG885" s="603"/>
      <c r="AH885" s="603"/>
      <c r="AI885" s="603"/>
      <c r="AJ885" s="603"/>
      <c r="AK885" s="603"/>
      <c r="AL885" s="603"/>
      <c r="AM885" s="603"/>
      <c r="AN885" s="603"/>
      <c r="AO885" s="603"/>
      <c r="AP885" s="603"/>
      <c r="AQ885" s="603"/>
      <c r="AR885" s="603"/>
      <c r="AS885" s="603"/>
      <c r="AT885" s="603"/>
      <c r="AU885" s="603"/>
      <c r="AV885" s="603"/>
      <c r="AW885" s="603"/>
      <c r="AX885" s="603"/>
      <c r="AY885" s="603"/>
      <c r="AZ885" s="603"/>
      <c r="BA885" s="603"/>
      <c r="BB885" s="603"/>
      <c r="BC885" s="603"/>
      <c r="BD885" s="603"/>
      <c r="BE885" s="603"/>
      <c r="BF885" s="603"/>
      <c r="BG885" s="603"/>
      <c r="BH885" s="603"/>
      <c r="BI885" s="603"/>
      <c r="BJ885" s="603"/>
      <c r="BK885" s="603"/>
      <c r="BL885" s="603"/>
      <c r="BM885" s="603"/>
      <c r="BN885" s="603"/>
      <c r="BO885" s="603"/>
      <c r="BP885" s="603"/>
      <c r="BQ885" s="603"/>
      <c r="BR885" s="603"/>
      <c r="BS885" s="603"/>
      <c r="BT885" s="603"/>
      <c r="BU885" s="603"/>
      <c r="BV885" s="603"/>
      <c r="BW885" s="603"/>
      <c r="BX885" s="603"/>
      <c r="BY885" s="603"/>
      <c r="BZ885" s="603"/>
      <c r="CA885" s="603"/>
      <c r="CB885" s="603"/>
      <c r="CC885" s="603"/>
      <c r="CD885" s="603"/>
      <c r="CE885" s="603"/>
      <c r="CF885" s="603"/>
      <c r="CG885" s="603"/>
      <c r="CH885" s="603"/>
      <c r="CI885" s="603"/>
      <c r="CJ885" s="603"/>
      <c r="CK885" s="603"/>
    </row>
    <row r="886" spans="1:89" ht="14.25">
      <c r="A886" s="656" t="str">
        <f t="shared" si="165"/>
        <v>31_2_091023_V_p_my.fl</v>
      </c>
      <c r="B886" s="673" t="s">
        <v>6529</v>
      </c>
      <c r="C886" s="673" t="s">
        <v>6530</v>
      </c>
      <c r="D886" s="674">
        <v>31</v>
      </c>
      <c r="E886" s="674">
        <v>2</v>
      </c>
      <c r="F886" s="674" t="s">
        <v>6682</v>
      </c>
      <c r="G886" s="674" t="s">
        <v>373</v>
      </c>
      <c r="H886" s="674">
        <v>2023</v>
      </c>
      <c r="I886" s="675" t="s">
        <v>5729</v>
      </c>
      <c r="J886" s="675" t="s">
        <v>6531</v>
      </c>
      <c r="K886" s="673" t="s">
        <v>6532</v>
      </c>
      <c r="L886" s="675" t="s">
        <v>5723</v>
      </c>
      <c r="M886" s="675" t="s">
        <v>2422</v>
      </c>
      <c r="N886" s="661">
        <f t="shared" si="181"/>
        <v>92</v>
      </c>
      <c r="O886" s="603"/>
      <c r="P886" s="667" t="s">
        <v>98</v>
      </c>
      <c r="Q886" s="596" t="s">
        <v>99</v>
      </c>
      <c r="R886" s="596" t="s">
        <v>2422</v>
      </c>
      <c r="S886" s="596">
        <v>1</v>
      </c>
      <c r="T886" s="596">
        <v>0</v>
      </c>
      <c r="U886" s="596">
        <v>1</v>
      </c>
      <c r="V886" s="596">
        <v>0</v>
      </c>
      <c r="W886" s="603"/>
      <c r="X886" s="668" t="s">
        <v>6775</v>
      </c>
      <c r="Y886" s="727" t="s">
        <v>78</v>
      </c>
      <c r="Z886" s="596" t="s">
        <v>6811</v>
      </c>
      <c r="AA886" s="766"/>
      <c r="AB886" s="727" t="str">
        <f t="shared" si="166"/>
        <v>Unique</v>
      </c>
      <c r="AC886" s="603"/>
      <c r="AD886" s="603"/>
      <c r="AE886" s="603"/>
      <c r="AF886" s="603"/>
      <c r="AG886" s="603"/>
      <c r="AH886" s="603"/>
      <c r="AI886" s="603"/>
      <c r="AJ886" s="603"/>
      <c r="AK886" s="603"/>
      <c r="AL886" s="603"/>
      <c r="AM886" s="603"/>
      <c r="AN886" s="603"/>
      <c r="AO886" s="603"/>
      <c r="AP886" s="603"/>
      <c r="AQ886" s="603"/>
      <c r="AR886" s="603"/>
      <c r="AS886" s="603"/>
      <c r="AT886" s="603"/>
      <c r="AU886" s="603"/>
      <c r="AV886" s="603"/>
      <c r="AW886" s="603"/>
      <c r="AX886" s="603"/>
      <c r="AY886" s="603"/>
      <c r="AZ886" s="603"/>
      <c r="BA886" s="603"/>
      <c r="BB886" s="603"/>
      <c r="BC886" s="603"/>
      <c r="BD886" s="603"/>
      <c r="BE886" s="603"/>
      <c r="BF886" s="603"/>
      <c r="BG886" s="603"/>
      <c r="BH886" s="603"/>
      <c r="BI886" s="603"/>
      <c r="BJ886" s="603"/>
      <c r="BK886" s="603"/>
      <c r="BL886" s="603"/>
      <c r="BM886" s="603"/>
      <c r="BN886" s="603"/>
      <c r="BO886" s="603"/>
      <c r="BP886" s="603"/>
      <c r="BQ886" s="603"/>
      <c r="BR886" s="603"/>
      <c r="BS886" s="603"/>
      <c r="BT886" s="603"/>
      <c r="BU886" s="603"/>
      <c r="BV886" s="603"/>
      <c r="BW886" s="603"/>
      <c r="BX886" s="603"/>
      <c r="BY886" s="603"/>
      <c r="BZ886" s="603"/>
      <c r="CA886" s="603"/>
      <c r="CB886" s="603"/>
      <c r="CC886" s="603"/>
      <c r="CD886" s="603"/>
      <c r="CE886" s="603"/>
      <c r="CF886" s="603"/>
      <c r="CG886" s="603"/>
      <c r="CH886" s="603"/>
      <c r="CI886" s="603"/>
      <c r="CJ886" s="603"/>
      <c r="CK886" s="603"/>
    </row>
    <row r="887" spans="1:89" ht="14.25">
      <c r="A887" s="656" t="str">
        <f t="shared" si="165"/>
        <v>31_2_091023_V_p_xy.se</v>
      </c>
      <c r="B887" s="673" t="s">
        <v>6529</v>
      </c>
      <c r="C887" s="673" t="s">
        <v>6530</v>
      </c>
      <c r="D887" s="674">
        <v>31</v>
      </c>
      <c r="E887" s="674">
        <v>2</v>
      </c>
      <c r="F887" s="674" t="s">
        <v>6682</v>
      </c>
      <c r="G887" s="674" t="s">
        <v>373</v>
      </c>
      <c r="H887" s="674">
        <v>2023</v>
      </c>
      <c r="I887" s="675" t="s">
        <v>5729</v>
      </c>
      <c r="J887" s="675" t="s">
        <v>6531</v>
      </c>
      <c r="K887" s="673" t="s">
        <v>6532</v>
      </c>
      <c r="L887" s="675" t="s">
        <v>5723</v>
      </c>
      <c r="M887" s="675" t="s">
        <v>2422</v>
      </c>
      <c r="N887" s="661">
        <f t="shared" si="181"/>
        <v>92</v>
      </c>
      <c r="O887" s="603"/>
      <c r="P887" s="667" t="s">
        <v>529</v>
      </c>
      <c r="Q887" s="596" t="s">
        <v>530</v>
      </c>
      <c r="R887" s="596" t="s">
        <v>2422</v>
      </c>
      <c r="S887" s="596">
        <v>1</v>
      </c>
      <c r="T887" s="596">
        <v>0</v>
      </c>
      <c r="U887" s="596">
        <v>1</v>
      </c>
      <c r="V887" s="596">
        <v>0</v>
      </c>
      <c r="W887" s="603"/>
      <c r="X887" s="668" t="s">
        <v>6775</v>
      </c>
      <c r="Y887" s="727" t="s">
        <v>78</v>
      </c>
      <c r="Z887" s="596" t="s">
        <v>6812</v>
      </c>
      <c r="AA887" s="766"/>
      <c r="AB887" s="727" t="str">
        <f t="shared" si="166"/>
        <v>Unique</v>
      </c>
      <c r="AC887" s="603"/>
      <c r="AD887" s="603"/>
      <c r="AE887" s="603"/>
      <c r="AF887" s="603"/>
      <c r="AG887" s="603"/>
      <c r="AH887" s="603"/>
      <c r="AI887" s="603"/>
      <c r="AJ887" s="603"/>
      <c r="AK887" s="603"/>
      <c r="AL887" s="603"/>
      <c r="AM887" s="603"/>
      <c r="AN887" s="603"/>
      <c r="AO887" s="603"/>
      <c r="AP887" s="603"/>
      <c r="AQ887" s="603"/>
      <c r="AR887" s="603"/>
      <c r="AS887" s="603"/>
      <c r="AT887" s="603"/>
      <c r="AU887" s="603"/>
      <c r="AV887" s="603"/>
      <c r="AW887" s="603"/>
      <c r="AX887" s="603"/>
      <c r="AY887" s="603"/>
      <c r="AZ887" s="603"/>
      <c r="BA887" s="603"/>
      <c r="BB887" s="603"/>
      <c r="BC887" s="603"/>
      <c r="BD887" s="603"/>
      <c r="BE887" s="603"/>
      <c r="BF887" s="603"/>
      <c r="BG887" s="603"/>
      <c r="BH887" s="603"/>
      <c r="BI887" s="603"/>
      <c r="BJ887" s="603"/>
      <c r="BK887" s="603"/>
      <c r="BL887" s="603"/>
      <c r="BM887" s="603"/>
      <c r="BN887" s="603"/>
      <c r="BO887" s="603"/>
      <c r="BP887" s="603"/>
      <c r="BQ887" s="603"/>
      <c r="BR887" s="603"/>
      <c r="BS887" s="603"/>
      <c r="BT887" s="603"/>
      <c r="BU887" s="603"/>
      <c r="BV887" s="603"/>
      <c r="BW887" s="603"/>
      <c r="BX887" s="603"/>
      <c r="BY887" s="603"/>
      <c r="BZ887" s="603"/>
      <c r="CA887" s="603"/>
      <c r="CB887" s="603"/>
      <c r="CC887" s="603"/>
      <c r="CD887" s="603"/>
      <c r="CE887" s="603"/>
      <c r="CF887" s="603"/>
      <c r="CG887" s="603"/>
      <c r="CH887" s="603"/>
      <c r="CI887" s="603"/>
      <c r="CJ887" s="603"/>
      <c r="CK887" s="603"/>
    </row>
    <row r="888" spans="1:89" ht="14.25">
      <c r="A888" s="656" t="str">
        <f t="shared" si="165"/>
        <v>30_1_091023_G2_p_ep.ba</v>
      </c>
      <c r="B888" s="749" t="s">
        <v>6543</v>
      </c>
      <c r="C888" s="749" t="s">
        <v>6544</v>
      </c>
      <c r="D888" s="750">
        <v>30</v>
      </c>
      <c r="E888" s="750">
        <v>1</v>
      </c>
      <c r="F888" s="750" t="s">
        <v>6682</v>
      </c>
      <c r="G888" s="750" t="s">
        <v>373</v>
      </c>
      <c r="H888" s="750">
        <v>2023</v>
      </c>
      <c r="I888" s="749" t="s">
        <v>5729</v>
      </c>
      <c r="J888" s="749" t="s">
        <v>6545</v>
      </c>
      <c r="K888" s="749" t="s">
        <v>6546</v>
      </c>
      <c r="L888" s="749" t="s">
        <v>5723</v>
      </c>
      <c r="M888" s="749" t="s">
        <v>2422</v>
      </c>
      <c r="N888" s="661">
        <f t="shared" ref="N888:N890" si="182">16+4+12+15+5</f>
        <v>52</v>
      </c>
      <c r="O888" s="603"/>
      <c r="P888" s="356" t="s">
        <v>84</v>
      </c>
      <c r="Q888" s="376" t="s">
        <v>85</v>
      </c>
      <c r="R888" s="596" t="s">
        <v>2422</v>
      </c>
      <c r="S888" s="596">
        <v>3</v>
      </c>
      <c r="T888" s="596">
        <v>2</v>
      </c>
      <c r="U888" s="596">
        <v>1</v>
      </c>
      <c r="V888" s="596">
        <v>0</v>
      </c>
      <c r="W888" s="603"/>
      <c r="X888" s="668">
        <v>190525</v>
      </c>
      <c r="Y888" s="727" t="s">
        <v>78</v>
      </c>
      <c r="Z888" s="596" t="s">
        <v>6813</v>
      </c>
      <c r="AA888" s="766"/>
      <c r="AB888" s="727" t="str">
        <f t="shared" si="166"/>
        <v>Unique</v>
      </c>
      <c r="AC888" s="603"/>
      <c r="AD888" s="603"/>
      <c r="AE888" s="603"/>
      <c r="AF888" s="603"/>
      <c r="AG888" s="603"/>
      <c r="AH888" s="603"/>
      <c r="AI888" s="603"/>
      <c r="AJ888" s="603"/>
      <c r="AK888" s="603"/>
      <c r="AL888" s="603"/>
      <c r="AM888" s="603"/>
      <c r="AN888" s="603"/>
      <c r="AO888" s="603"/>
      <c r="AP888" s="603"/>
      <c r="AQ888" s="603"/>
      <c r="AR888" s="603"/>
      <c r="AS888" s="603"/>
      <c r="AT888" s="603"/>
      <c r="AU888" s="603"/>
      <c r="AV888" s="603"/>
      <c r="AW888" s="603"/>
      <c r="AX888" s="603"/>
      <c r="AY888" s="603"/>
      <c r="AZ888" s="603"/>
      <c r="BA888" s="603"/>
      <c r="BB888" s="603"/>
      <c r="BC888" s="603"/>
      <c r="BD888" s="603"/>
      <c r="BE888" s="603"/>
      <c r="BF888" s="603"/>
      <c r="BG888" s="603"/>
      <c r="BH888" s="603"/>
      <c r="BI888" s="603"/>
      <c r="BJ888" s="603"/>
      <c r="BK888" s="603"/>
      <c r="BL888" s="603"/>
      <c r="BM888" s="603"/>
      <c r="BN888" s="603"/>
      <c r="BO888" s="603"/>
      <c r="BP888" s="603"/>
      <c r="BQ888" s="603"/>
      <c r="BR888" s="603"/>
      <c r="BS888" s="603"/>
      <c r="BT888" s="603"/>
      <c r="BU888" s="603"/>
      <c r="BV888" s="603"/>
      <c r="BW888" s="603"/>
      <c r="BX888" s="603"/>
      <c r="BY888" s="603"/>
      <c r="BZ888" s="603"/>
      <c r="CA888" s="603"/>
      <c r="CB888" s="603"/>
      <c r="CC888" s="603"/>
      <c r="CD888" s="603"/>
      <c r="CE888" s="603"/>
      <c r="CF888" s="603"/>
      <c r="CG888" s="603"/>
      <c r="CH888" s="603"/>
      <c r="CI888" s="603"/>
      <c r="CJ888" s="603"/>
      <c r="CK888" s="603"/>
    </row>
    <row r="889" spans="1:89" ht="14.25">
      <c r="A889" s="656" t="str">
        <f t="shared" si="165"/>
        <v>30_1_091023_G2_p_sp.</v>
      </c>
      <c r="B889" s="749" t="s">
        <v>6543</v>
      </c>
      <c r="C889" s="749" t="s">
        <v>6544</v>
      </c>
      <c r="D889" s="750">
        <v>30</v>
      </c>
      <c r="E889" s="750">
        <v>1</v>
      </c>
      <c r="F889" s="750" t="s">
        <v>6682</v>
      </c>
      <c r="G889" s="750" t="s">
        <v>373</v>
      </c>
      <c r="H889" s="750">
        <v>2023</v>
      </c>
      <c r="I889" s="749" t="s">
        <v>5729</v>
      </c>
      <c r="J889" s="749" t="s">
        <v>6545</v>
      </c>
      <c r="K889" s="749" t="s">
        <v>6546</v>
      </c>
      <c r="L889" s="749" t="s">
        <v>5723</v>
      </c>
      <c r="M889" s="749" t="s">
        <v>2422</v>
      </c>
      <c r="N889" s="661">
        <f t="shared" si="182"/>
        <v>52</v>
      </c>
      <c r="O889" s="603"/>
      <c r="P889" s="356" t="s">
        <v>1163</v>
      </c>
      <c r="Q889" s="376" t="s">
        <v>1164</v>
      </c>
      <c r="R889" s="596" t="s">
        <v>2422</v>
      </c>
      <c r="S889" s="596">
        <v>8</v>
      </c>
      <c r="T889" s="596">
        <v>0</v>
      </c>
      <c r="U889" s="596">
        <v>8</v>
      </c>
      <c r="V889" s="596">
        <v>0</v>
      </c>
      <c r="W889" s="603"/>
      <c r="X889" s="668">
        <v>190525</v>
      </c>
      <c r="Y889" s="727" t="s">
        <v>78</v>
      </c>
      <c r="Z889" s="596" t="s">
        <v>6814</v>
      </c>
      <c r="AA889" s="766"/>
      <c r="AB889" s="727" t="str">
        <f t="shared" si="166"/>
        <v>Unique</v>
      </c>
      <c r="AC889" s="603"/>
      <c r="AD889" s="603"/>
      <c r="AE889" s="603"/>
      <c r="AF889" s="603"/>
      <c r="AG889" s="603"/>
      <c r="AH889" s="603"/>
      <c r="AI889" s="603"/>
      <c r="AJ889" s="603"/>
      <c r="AK889" s="603"/>
      <c r="AL889" s="603"/>
      <c r="AM889" s="603"/>
      <c r="AN889" s="603"/>
      <c r="AO889" s="603"/>
      <c r="AP889" s="603"/>
      <c r="AQ889" s="603"/>
      <c r="AR889" s="603"/>
      <c r="AS889" s="603"/>
      <c r="AT889" s="603"/>
      <c r="AU889" s="603"/>
      <c r="AV889" s="603"/>
      <c r="AW889" s="603"/>
      <c r="AX889" s="603"/>
      <c r="AY889" s="603"/>
      <c r="AZ889" s="603"/>
      <c r="BA889" s="603"/>
      <c r="BB889" s="603"/>
      <c r="BC889" s="603"/>
      <c r="BD889" s="603"/>
      <c r="BE889" s="603"/>
      <c r="BF889" s="603"/>
      <c r="BG889" s="603"/>
      <c r="BH889" s="603"/>
      <c r="BI889" s="603"/>
      <c r="BJ889" s="603"/>
      <c r="BK889" s="603"/>
      <c r="BL889" s="603"/>
      <c r="BM889" s="603"/>
      <c r="BN889" s="603"/>
      <c r="BO889" s="603"/>
      <c r="BP889" s="603"/>
      <c r="BQ889" s="603"/>
      <c r="BR889" s="603"/>
      <c r="BS889" s="603"/>
      <c r="BT889" s="603"/>
      <c r="BU889" s="603"/>
      <c r="BV889" s="603"/>
      <c r="BW889" s="603"/>
      <c r="BX889" s="603"/>
      <c r="BY889" s="603"/>
      <c r="BZ889" s="603"/>
      <c r="CA889" s="603"/>
      <c r="CB889" s="603"/>
      <c r="CC889" s="603"/>
      <c r="CD889" s="603"/>
      <c r="CE889" s="603"/>
      <c r="CF889" s="603"/>
      <c r="CG889" s="603"/>
      <c r="CH889" s="603"/>
      <c r="CI889" s="603"/>
      <c r="CJ889" s="603"/>
      <c r="CK889" s="603"/>
    </row>
    <row r="890" spans="1:89" ht="14.25">
      <c r="A890" s="656" t="str">
        <f t="shared" si="165"/>
        <v>30_1_091023_G2_p_sp.sc</v>
      </c>
      <c r="B890" s="749" t="s">
        <v>6543</v>
      </c>
      <c r="C890" s="749" t="s">
        <v>6544</v>
      </c>
      <c r="D890" s="750">
        <v>30</v>
      </c>
      <c r="E890" s="750">
        <v>1</v>
      </c>
      <c r="F890" s="750" t="s">
        <v>6682</v>
      </c>
      <c r="G890" s="750" t="s">
        <v>373</v>
      </c>
      <c r="H890" s="750">
        <v>2023</v>
      </c>
      <c r="I890" s="749" t="s">
        <v>5729</v>
      </c>
      <c r="J890" s="749" t="s">
        <v>6545</v>
      </c>
      <c r="K890" s="749" t="s">
        <v>6546</v>
      </c>
      <c r="L890" s="749" t="s">
        <v>5723</v>
      </c>
      <c r="M890" s="749" t="s">
        <v>2422</v>
      </c>
      <c r="N890" s="661">
        <f t="shared" si="182"/>
        <v>52</v>
      </c>
      <c r="O890" s="603"/>
      <c r="P890" s="667" t="s">
        <v>509</v>
      </c>
      <c r="Q890" s="596" t="s">
        <v>510</v>
      </c>
      <c r="R890" s="596" t="s">
        <v>2422</v>
      </c>
      <c r="S890" s="596">
        <v>2</v>
      </c>
      <c r="T890" s="596">
        <v>2</v>
      </c>
      <c r="U890" s="596">
        <v>0</v>
      </c>
      <c r="V890" s="596">
        <v>0</v>
      </c>
      <c r="W890" s="603"/>
      <c r="X890" s="668">
        <v>190525</v>
      </c>
      <c r="Y890" s="727" t="s">
        <v>78</v>
      </c>
      <c r="Z890" s="596" t="s">
        <v>6815</v>
      </c>
      <c r="AA890" s="766"/>
      <c r="AB890" s="727" t="str">
        <f t="shared" si="166"/>
        <v>Unique</v>
      </c>
      <c r="AC890" s="603"/>
      <c r="AD890" s="603"/>
      <c r="AE890" s="603"/>
      <c r="AF890" s="603"/>
      <c r="AG890" s="603"/>
      <c r="AH890" s="603"/>
      <c r="AI890" s="603"/>
      <c r="AJ890" s="603"/>
      <c r="AK890" s="603"/>
      <c r="AL890" s="603"/>
      <c r="AM890" s="603"/>
      <c r="AN890" s="603"/>
      <c r="AO890" s="603"/>
      <c r="AP890" s="603"/>
      <c r="AQ890" s="603"/>
      <c r="AR890" s="603"/>
      <c r="AS890" s="603"/>
      <c r="AT890" s="603"/>
      <c r="AU890" s="603"/>
      <c r="AV890" s="603"/>
      <c r="AW890" s="603"/>
      <c r="AX890" s="603"/>
      <c r="AY890" s="603"/>
      <c r="AZ890" s="603"/>
      <c r="BA890" s="603"/>
      <c r="BB890" s="603"/>
      <c r="BC890" s="603"/>
      <c r="BD890" s="603"/>
      <c r="BE890" s="603"/>
      <c r="BF890" s="603"/>
      <c r="BG890" s="603"/>
      <c r="BH890" s="603"/>
      <c r="BI890" s="603"/>
      <c r="BJ890" s="603"/>
      <c r="BK890" s="603"/>
      <c r="BL890" s="603"/>
      <c r="BM890" s="603"/>
      <c r="BN890" s="603"/>
      <c r="BO890" s="603"/>
      <c r="BP890" s="603"/>
      <c r="BQ890" s="603"/>
      <c r="BR890" s="603"/>
      <c r="BS890" s="603"/>
      <c r="BT890" s="603"/>
      <c r="BU890" s="603"/>
      <c r="BV890" s="603"/>
      <c r="BW890" s="603"/>
      <c r="BX890" s="603"/>
      <c r="BY890" s="603"/>
      <c r="BZ890" s="603"/>
      <c r="CA890" s="603"/>
      <c r="CB890" s="603"/>
      <c r="CC890" s="603"/>
      <c r="CD890" s="603"/>
      <c r="CE890" s="603"/>
      <c r="CF890" s="603"/>
      <c r="CG890" s="603"/>
      <c r="CH890" s="603"/>
      <c r="CI890" s="603"/>
      <c r="CJ890" s="603"/>
      <c r="CK890" s="603"/>
    </row>
    <row r="891" spans="1:89" ht="14.25">
      <c r="A891" s="656" t="str">
        <f t="shared" si="165"/>
        <v>31_1_091023_HO_p_ep.ba</v>
      </c>
      <c r="B891" s="682" t="s">
        <v>6364</v>
      </c>
      <c r="C891" s="682" t="s">
        <v>6365</v>
      </c>
      <c r="D891" s="737">
        <v>31</v>
      </c>
      <c r="E891" s="737">
        <v>1</v>
      </c>
      <c r="F891" s="737" t="s">
        <v>6682</v>
      </c>
      <c r="G891" s="737" t="s">
        <v>373</v>
      </c>
      <c r="H891" s="737">
        <v>2023</v>
      </c>
      <c r="I891" s="682" t="s">
        <v>5729</v>
      </c>
      <c r="J891" s="682" t="s">
        <v>6366</v>
      </c>
      <c r="K891" s="682" t="s">
        <v>6367</v>
      </c>
      <c r="L891" s="682" t="s">
        <v>5723</v>
      </c>
      <c r="M891" s="682" t="s">
        <v>2422</v>
      </c>
      <c r="N891" s="661">
        <f t="shared" ref="N891:N894" si="183">50+46</f>
        <v>96</v>
      </c>
      <c r="O891" s="603"/>
      <c r="P891" s="356" t="s">
        <v>84</v>
      </c>
      <c r="Q891" s="376" t="s">
        <v>85</v>
      </c>
      <c r="R891" s="596" t="s">
        <v>2422</v>
      </c>
      <c r="S891" s="596">
        <v>12</v>
      </c>
      <c r="T891" s="596">
        <v>11</v>
      </c>
      <c r="U891" s="596">
        <v>1</v>
      </c>
      <c r="V891" s="596">
        <v>0</v>
      </c>
      <c r="W891" s="603"/>
      <c r="X891" s="668">
        <v>190525</v>
      </c>
      <c r="Y891" s="727" t="s">
        <v>78</v>
      </c>
      <c r="Z891" s="596" t="s">
        <v>6816</v>
      </c>
      <c r="AA891" s="766"/>
      <c r="AB891" s="727" t="str">
        <f t="shared" si="166"/>
        <v>Unique</v>
      </c>
      <c r="AC891" s="603"/>
      <c r="AD891" s="603"/>
      <c r="AE891" s="603"/>
      <c r="AF891" s="603"/>
      <c r="AG891" s="603"/>
      <c r="AH891" s="603"/>
      <c r="AI891" s="603"/>
      <c r="AJ891" s="603"/>
      <c r="AK891" s="603"/>
      <c r="AL891" s="603"/>
      <c r="AM891" s="603"/>
      <c r="AN891" s="603"/>
      <c r="AO891" s="603"/>
      <c r="AP891" s="603"/>
      <c r="AQ891" s="603"/>
      <c r="AR891" s="603"/>
      <c r="AS891" s="603"/>
      <c r="AT891" s="603"/>
      <c r="AU891" s="603"/>
      <c r="AV891" s="603"/>
      <c r="AW891" s="603"/>
      <c r="AX891" s="603"/>
      <c r="AY891" s="603"/>
      <c r="AZ891" s="603"/>
      <c r="BA891" s="603"/>
      <c r="BB891" s="603"/>
      <c r="BC891" s="603"/>
      <c r="BD891" s="603"/>
      <c r="BE891" s="603"/>
      <c r="BF891" s="603"/>
      <c r="BG891" s="603"/>
      <c r="BH891" s="603"/>
      <c r="BI891" s="603"/>
      <c r="BJ891" s="603"/>
      <c r="BK891" s="603"/>
      <c r="BL891" s="603"/>
      <c r="BM891" s="603"/>
      <c r="BN891" s="603"/>
      <c r="BO891" s="603"/>
      <c r="BP891" s="603"/>
      <c r="BQ891" s="603"/>
      <c r="BR891" s="603"/>
      <c r="BS891" s="603"/>
      <c r="BT891" s="603"/>
      <c r="BU891" s="603"/>
      <c r="BV891" s="603"/>
      <c r="BW891" s="603"/>
      <c r="BX891" s="603"/>
      <c r="BY891" s="603"/>
      <c r="BZ891" s="603"/>
      <c r="CA891" s="603"/>
      <c r="CB891" s="603"/>
      <c r="CC891" s="603"/>
      <c r="CD891" s="603"/>
      <c r="CE891" s="603"/>
      <c r="CF891" s="603"/>
      <c r="CG891" s="603"/>
      <c r="CH891" s="603"/>
      <c r="CI891" s="603"/>
      <c r="CJ891" s="603"/>
      <c r="CK891" s="603"/>
    </row>
    <row r="892" spans="1:89" ht="14.25">
      <c r="A892" s="656" t="str">
        <f t="shared" si="165"/>
        <v>31_1_091023_HO_p_sp.</v>
      </c>
      <c r="B892" s="682" t="s">
        <v>6364</v>
      </c>
      <c r="C892" s="682" t="s">
        <v>6365</v>
      </c>
      <c r="D892" s="737">
        <v>31</v>
      </c>
      <c r="E892" s="737">
        <v>1</v>
      </c>
      <c r="F892" s="737" t="s">
        <v>6682</v>
      </c>
      <c r="G892" s="737" t="s">
        <v>373</v>
      </c>
      <c r="H892" s="737">
        <v>2023</v>
      </c>
      <c r="I892" s="682" t="s">
        <v>5729</v>
      </c>
      <c r="J892" s="682" t="s">
        <v>6366</v>
      </c>
      <c r="K892" s="682" t="s">
        <v>6367</v>
      </c>
      <c r="L892" s="682" t="s">
        <v>5723</v>
      </c>
      <c r="M892" s="682" t="s">
        <v>2422</v>
      </c>
      <c r="N892" s="661">
        <f t="shared" si="183"/>
        <v>96</v>
      </c>
      <c r="O892" s="603"/>
      <c r="P892" s="356" t="s">
        <v>1163</v>
      </c>
      <c r="Q892" s="376" t="s">
        <v>1164</v>
      </c>
      <c r="R892" s="596" t="s">
        <v>2422</v>
      </c>
      <c r="S892" s="596">
        <v>18</v>
      </c>
      <c r="T892" s="596">
        <v>0</v>
      </c>
      <c r="U892" s="596">
        <v>18</v>
      </c>
      <c r="V892" s="596">
        <v>0</v>
      </c>
      <c r="W892" s="603"/>
      <c r="X892" s="668">
        <v>190525</v>
      </c>
      <c r="Y892" s="727" t="s">
        <v>78</v>
      </c>
      <c r="Z892" s="596" t="s">
        <v>6817</v>
      </c>
      <c r="AA892" s="766"/>
      <c r="AB892" s="727" t="str">
        <f t="shared" si="166"/>
        <v>Unique</v>
      </c>
      <c r="AC892" s="603"/>
      <c r="AD892" s="603"/>
      <c r="AE892" s="603"/>
      <c r="AF892" s="603"/>
      <c r="AG892" s="603"/>
      <c r="AH892" s="603"/>
      <c r="AI892" s="603"/>
      <c r="AJ892" s="603"/>
      <c r="AK892" s="603"/>
      <c r="AL892" s="603"/>
      <c r="AM892" s="603"/>
      <c r="AN892" s="603"/>
      <c r="AO892" s="603"/>
      <c r="AP892" s="603"/>
      <c r="AQ892" s="603"/>
      <c r="AR892" s="603"/>
      <c r="AS892" s="603"/>
      <c r="AT892" s="603"/>
      <c r="AU892" s="603"/>
      <c r="AV892" s="603"/>
      <c r="AW892" s="603"/>
      <c r="AX892" s="603"/>
      <c r="AY892" s="603"/>
      <c r="AZ892" s="603"/>
      <c r="BA892" s="603"/>
      <c r="BB892" s="603"/>
      <c r="BC892" s="603"/>
      <c r="BD892" s="603"/>
      <c r="BE892" s="603"/>
      <c r="BF892" s="603"/>
      <c r="BG892" s="603"/>
      <c r="BH892" s="603"/>
      <c r="BI892" s="603"/>
      <c r="BJ892" s="603"/>
      <c r="BK892" s="603"/>
      <c r="BL892" s="603"/>
      <c r="BM892" s="603"/>
      <c r="BN892" s="603"/>
      <c r="BO892" s="603"/>
      <c r="BP892" s="603"/>
      <c r="BQ892" s="603"/>
      <c r="BR892" s="603"/>
      <c r="BS892" s="603"/>
      <c r="BT892" s="603"/>
      <c r="BU892" s="603"/>
      <c r="BV892" s="603"/>
      <c r="BW892" s="603"/>
      <c r="BX892" s="603"/>
      <c r="BY892" s="603"/>
      <c r="BZ892" s="603"/>
      <c r="CA892" s="603"/>
      <c r="CB892" s="603"/>
      <c r="CC892" s="603"/>
      <c r="CD892" s="603"/>
      <c r="CE892" s="603"/>
      <c r="CF892" s="603"/>
      <c r="CG892" s="603"/>
      <c r="CH892" s="603"/>
      <c r="CI892" s="603"/>
      <c r="CJ892" s="603"/>
      <c r="CK892" s="603"/>
    </row>
    <row r="893" spans="1:89" ht="14.25">
      <c r="A893" s="656" t="str">
        <f t="shared" si="165"/>
        <v>31_1_091023_HO_p_sp.sc</v>
      </c>
      <c r="B893" s="682" t="s">
        <v>6364</v>
      </c>
      <c r="C893" s="682" t="s">
        <v>6365</v>
      </c>
      <c r="D893" s="737">
        <v>31</v>
      </c>
      <c r="E893" s="737">
        <v>1</v>
      </c>
      <c r="F893" s="737" t="s">
        <v>6682</v>
      </c>
      <c r="G893" s="737" t="s">
        <v>373</v>
      </c>
      <c r="H893" s="737">
        <v>2023</v>
      </c>
      <c r="I893" s="682" t="s">
        <v>5729</v>
      </c>
      <c r="J893" s="682" t="s">
        <v>6366</v>
      </c>
      <c r="K893" s="682" t="s">
        <v>6367</v>
      </c>
      <c r="L893" s="682" t="s">
        <v>5723</v>
      </c>
      <c r="M893" s="682" t="s">
        <v>2422</v>
      </c>
      <c r="N893" s="661">
        <f t="shared" si="183"/>
        <v>96</v>
      </c>
      <c r="O893" s="603"/>
      <c r="P893" s="667" t="s">
        <v>509</v>
      </c>
      <c r="Q893" s="596" t="s">
        <v>510</v>
      </c>
      <c r="R893" s="596" t="s">
        <v>2422</v>
      </c>
      <c r="S893" s="596">
        <v>16</v>
      </c>
      <c r="T893" s="596">
        <v>16</v>
      </c>
      <c r="U893" s="596">
        <v>0</v>
      </c>
      <c r="V893" s="596">
        <v>0</v>
      </c>
      <c r="W893" s="603"/>
      <c r="X893" s="668">
        <v>190525</v>
      </c>
      <c r="Y893" s="727" t="s">
        <v>78</v>
      </c>
      <c r="Z893" s="596" t="s">
        <v>6818</v>
      </c>
      <c r="AA893" s="766"/>
      <c r="AB893" s="727" t="str">
        <f t="shared" si="166"/>
        <v>Unique</v>
      </c>
      <c r="AC893" s="603"/>
      <c r="AD893" s="603"/>
      <c r="AE893" s="603"/>
      <c r="AF893" s="603"/>
      <c r="AG893" s="603"/>
      <c r="AH893" s="603"/>
      <c r="AI893" s="603"/>
      <c r="AJ893" s="603"/>
      <c r="AK893" s="603"/>
      <c r="AL893" s="603"/>
      <c r="AM893" s="603"/>
      <c r="AN893" s="603"/>
      <c r="AO893" s="603"/>
      <c r="AP893" s="603"/>
      <c r="AQ893" s="603"/>
      <c r="AR893" s="603"/>
      <c r="AS893" s="603"/>
      <c r="AT893" s="603"/>
      <c r="AU893" s="603"/>
      <c r="AV893" s="603"/>
      <c r="AW893" s="603"/>
      <c r="AX893" s="603"/>
      <c r="AY893" s="603"/>
      <c r="AZ893" s="603"/>
      <c r="BA893" s="603"/>
      <c r="BB893" s="603"/>
      <c r="BC893" s="603"/>
      <c r="BD893" s="603"/>
      <c r="BE893" s="603"/>
      <c r="BF893" s="603"/>
      <c r="BG893" s="603"/>
      <c r="BH893" s="603"/>
      <c r="BI893" s="603"/>
      <c r="BJ893" s="603"/>
      <c r="BK893" s="603"/>
      <c r="BL893" s="603"/>
      <c r="BM893" s="603"/>
      <c r="BN893" s="603"/>
      <c r="BO893" s="603"/>
      <c r="BP893" s="603"/>
      <c r="BQ893" s="603"/>
      <c r="BR893" s="603"/>
      <c r="BS893" s="603"/>
      <c r="BT893" s="603"/>
      <c r="BU893" s="603"/>
      <c r="BV893" s="603"/>
      <c r="BW893" s="603"/>
      <c r="BX893" s="603"/>
      <c r="BY893" s="603"/>
      <c r="BZ893" s="603"/>
      <c r="CA893" s="603"/>
      <c r="CB893" s="603"/>
      <c r="CC893" s="603"/>
      <c r="CD893" s="603"/>
      <c r="CE893" s="603"/>
      <c r="CF893" s="603"/>
      <c r="CG893" s="603"/>
      <c r="CH893" s="603"/>
      <c r="CI893" s="603"/>
      <c r="CJ893" s="603"/>
      <c r="CK893" s="603"/>
    </row>
    <row r="894" spans="1:89" ht="14.25">
      <c r="A894" s="656" t="str">
        <f t="shared" si="165"/>
        <v>31_1_091023_HO_p_sy.pi</v>
      </c>
      <c r="B894" s="682" t="s">
        <v>6364</v>
      </c>
      <c r="C894" s="682" t="s">
        <v>6365</v>
      </c>
      <c r="D894" s="737">
        <v>31</v>
      </c>
      <c r="E894" s="737">
        <v>1</v>
      </c>
      <c r="F894" s="737" t="s">
        <v>6682</v>
      </c>
      <c r="G894" s="737" t="s">
        <v>373</v>
      </c>
      <c r="H894" s="737">
        <v>2023</v>
      </c>
      <c r="I894" s="682" t="s">
        <v>5729</v>
      </c>
      <c r="J894" s="682" t="s">
        <v>6366</v>
      </c>
      <c r="K894" s="682" t="s">
        <v>6367</v>
      </c>
      <c r="L894" s="682" t="s">
        <v>5723</v>
      </c>
      <c r="M894" s="682" t="s">
        <v>2422</v>
      </c>
      <c r="N894" s="661">
        <f t="shared" si="183"/>
        <v>96</v>
      </c>
      <c r="O894" s="603"/>
      <c r="P894" s="667" t="s">
        <v>176</v>
      </c>
      <c r="Q894" s="596" t="s">
        <v>177</v>
      </c>
      <c r="R894" s="596" t="s">
        <v>2422</v>
      </c>
      <c r="S894" s="596">
        <v>3</v>
      </c>
      <c r="T894" s="596">
        <v>1</v>
      </c>
      <c r="U894" s="596">
        <v>2</v>
      </c>
      <c r="V894" s="596">
        <v>0</v>
      </c>
      <c r="W894" s="603"/>
      <c r="X894" s="668">
        <v>190525</v>
      </c>
      <c r="Y894" s="727" t="s">
        <v>78</v>
      </c>
      <c r="Z894" s="596" t="s">
        <v>6819</v>
      </c>
      <c r="AA894" s="766"/>
      <c r="AB894" s="727" t="str">
        <f t="shared" si="166"/>
        <v>Unique</v>
      </c>
      <c r="AC894" s="603"/>
      <c r="AD894" s="603"/>
      <c r="AE894" s="603"/>
      <c r="AF894" s="603"/>
      <c r="AG894" s="603"/>
      <c r="AH894" s="603"/>
      <c r="AI894" s="603"/>
      <c r="AJ894" s="603"/>
      <c r="AK894" s="603"/>
      <c r="AL894" s="603"/>
      <c r="AM894" s="603"/>
      <c r="AN894" s="603"/>
      <c r="AO894" s="603"/>
      <c r="AP894" s="603"/>
      <c r="AQ894" s="603"/>
      <c r="AR894" s="603"/>
      <c r="AS894" s="603"/>
      <c r="AT894" s="603"/>
      <c r="AU894" s="603"/>
      <c r="AV894" s="603"/>
      <c r="AW894" s="603"/>
      <c r="AX894" s="603"/>
      <c r="AY894" s="603"/>
      <c r="AZ894" s="603"/>
      <c r="BA894" s="603"/>
      <c r="BB894" s="603"/>
      <c r="BC894" s="603"/>
      <c r="BD894" s="603"/>
      <c r="BE894" s="603"/>
      <c r="BF894" s="603"/>
      <c r="BG894" s="603"/>
      <c r="BH894" s="603"/>
      <c r="BI894" s="603"/>
      <c r="BJ894" s="603"/>
      <c r="BK894" s="603"/>
      <c r="BL894" s="603"/>
      <c r="BM894" s="603"/>
      <c r="BN894" s="603"/>
      <c r="BO894" s="603"/>
      <c r="BP894" s="603"/>
      <c r="BQ894" s="603"/>
      <c r="BR894" s="603"/>
      <c r="BS894" s="603"/>
      <c r="BT894" s="603"/>
      <c r="BU894" s="603"/>
      <c r="BV894" s="603"/>
      <c r="BW894" s="603"/>
      <c r="BX894" s="603"/>
      <c r="BY894" s="603"/>
      <c r="BZ894" s="603"/>
      <c r="CA894" s="603"/>
      <c r="CB894" s="603"/>
      <c r="CC894" s="603"/>
      <c r="CD894" s="603"/>
      <c r="CE894" s="603"/>
      <c r="CF894" s="603"/>
      <c r="CG894" s="603"/>
      <c r="CH894" s="603"/>
      <c r="CI894" s="603"/>
      <c r="CJ894" s="603"/>
      <c r="CK894" s="603"/>
    </row>
    <row r="895" spans="1:89" ht="14.25">
      <c r="A895" s="656" t="str">
        <f t="shared" si="165"/>
        <v>21_1_091023_A_p_ep.ba</v>
      </c>
      <c r="B895" s="756" t="s">
        <v>6600</v>
      </c>
      <c r="C895" s="756" t="s">
        <v>6601</v>
      </c>
      <c r="D895" s="757">
        <v>21</v>
      </c>
      <c r="E895" s="757">
        <v>1</v>
      </c>
      <c r="F895" s="757" t="s">
        <v>6682</v>
      </c>
      <c r="G895" s="757" t="s">
        <v>373</v>
      </c>
      <c r="H895" s="757">
        <v>2023</v>
      </c>
      <c r="I895" s="756" t="s">
        <v>5729</v>
      </c>
      <c r="J895" s="756" t="s">
        <v>6602</v>
      </c>
      <c r="K895" s="756" t="s">
        <v>6603</v>
      </c>
      <c r="L895" s="756" t="s">
        <v>5723</v>
      </c>
      <c r="M895" s="756" t="s">
        <v>2422</v>
      </c>
      <c r="N895" s="661">
        <f t="shared" ref="N895:N896" si="184">50+16</f>
        <v>66</v>
      </c>
      <c r="O895" s="603"/>
      <c r="P895" s="356" t="s">
        <v>84</v>
      </c>
      <c r="Q895" s="376" t="s">
        <v>85</v>
      </c>
      <c r="R895" s="596" t="s">
        <v>2422</v>
      </c>
      <c r="S895" s="596">
        <v>4</v>
      </c>
      <c r="T895" s="596">
        <v>4</v>
      </c>
      <c r="U895" s="596">
        <v>0</v>
      </c>
      <c r="V895" s="596">
        <v>0</v>
      </c>
      <c r="W895" s="603"/>
      <c r="X895" s="668">
        <v>190525</v>
      </c>
      <c r="Y895" s="727" t="s">
        <v>78</v>
      </c>
      <c r="Z895" s="596" t="s">
        <v>6820</v>
      </c>
      <c r="AA895" s="766"/>
      <c r="AB895" s="727" t="str">
        <f t="shared" si="166"/>
        <v>Unique</v>
      </c>
      <c r="AC895" s="603"/>
      <c r="AD895" s="603"/>
      <c r="AE895" s="603"/>
      <c r="AF895" s="603"/>
      <c r="AG895" s="603"/>
      <c r="AH895" s="603"/>
      <c r="AI895" s="603"/>
      <c r="AJ895" s="603"/>
      <c r="AK895" s="603"/>
      <c r="AL895" s="603"/>
      <c r="AM895" s="603"/>
      <c r="AN895" s="603"/>
      <c r="AO895" s="603"/>
      <c r="AP895" s="603"/>
      <c r="AQ895" s="603"/>
      <c r="AR895" s="603"/>
      <c r="AS895" s="603"/>
      <c r="AT895" s="603"/>
      <c r="AU895" s="603"/>
      <c r="AV895" s="603"/>
      <c r="AW895" s="603"/>
      <c r="AX895" s="603"/>
      <c r="AY895" s="603"/>
      <c r="AZ895" s="603"/>
      <c r="BA895" s="603"/>
      <c r="BB895" s="603"/>
      <c r="BC895" s="603"/>
      <c r="BD895" s="603"/>
      <c r="BE895" s="603"/>
      <c r="BF895" s="603"/>
      <c r="BG895" s="603"/>
      <c r="BH895" s="603"/>
      <c r="BI895" s="603"/>
      <c r="BJ895" s="603"/>
      <c r="BK895" s="603"/>
      <c r="BL895" s="603"/>
      <c r="BM895" s="603"/>
      <c r="BN895" s="603"/>
      <c r="BO895" s="603"/>
      <c r="BP895" s="603"/>
      <c r="BQ895" s="603"/>
      <c r="BR895" s="603"/>
      <c r="BS895" s="603"/>
      <c r="BT895" s="603"/>
      <c r="BU895" s="603"/>
      <c r="BV895" s="603"/>
      <c r="BW895" s="603"/>
      <c r="BX895" s="603"/>
      <c r="BY895" s="603"/>
      <c r="BZ895" s="603"/>
      <c r="CA895" s="603"/>
      <c r="CB895" s="603"/>
      <c r="CC895" s="603"/>
      <c r="CD895" s="603"/>
      <c r="CE895" s="603"/>
      <c r="CF895" s="603"/>
      <c r="CG895" s="603"/>
      <c r="CH895" s="603"/>
      <c r="CI895" s="603"/>
      <c r="CJ895" s="603"/>
      <c r="CK895" s="603"/>
    </row>
    <row r="896" spans="1:89" ht="14.25">
      <c r="A896" s="656" t="str">
        <f t="shared" si="165"/>
        <v>21_1_091023_A_p_sp.</v>
      </c>
      <c r="B896" s="756" t="s">
        <v>6600</v>
      </c>
      <c r="C896" s="756" t="s">
        <v>6601</v>
      </c>
      <c r="D896" s="757">
        <v>21</v>
      </c>
      <c r="E896" s="757">
        <v>1</v>
      </c>
      <c r="F896" s="757" t="s">
        <v>6682</v>
      </c>
      <c r="G896" s="757" t="s">
        <v>373</v>
      </c>
      <c r="H896" s="757">
        <v>2023</v>
      </c>
      <c r="I896" s="756" t="s">
        <v>5729</v>
      </c>
      <c r="J896" s="756" t="s">
        <v>6602</v>
      </c>
      <c r="K896" s="756" t="s">
        <v>6603</v>
      </c>
      <c r="L896" s="756" t="s">
        <v>5723</v>
      </c>
      <c r="M896" s="756" t="s">
        <v>2422</v>
      </c>
      <c r="N896" s="661">
        <f t="shared" si="184"/>
        <v>66</v>
      </c>
      <c r="O896" s="603"/>
      <c r="P896" s="356" t="s">
        <v>1163</v>
      </c>
      <c r="Q896" s="376" t="s">
        <v>1164</v>
      </c>
      <c r="R896" s="596" t="s">
        <v>2422</v>
      </c>
      <c r="S896" s="596">
        <v>4</v>
      </c>
      <c r="T896" s="596">
        <v>0</v>
      </c>
      <c r="U896" s="596">
        <v>4</v>
      </c>
      <c r="V896" s="596">
        <v>0</v>
      </c>
      <c r="W896" s="603"/>
      <c r="X896" s="668">
        <v>190525</v>
      </c>
      <c r="Y896" s="727" t="s">
        <v>78</v>
      </c>
      <c r="Z896" s="596" t="s">
        <v>6821</v>
      </c>
      <c r="AA896" s="766"/>
      <c r="AB896" s="727" t="str">
        <f t="shared" si="166"/>
        <v>Unique</v>
      </c>
      <c r="AC896" s="603"/>
      <c r="AD896" s="603"/>
      <c r="AE896" s="603"/>
      <c r="AF896" s="603"/>
      <c r="AG896" s="603"/>
      <c r="AH896" s="603"/>
      <c r="AI896" s="603"/>
      <c r="AJ896" s="603"/>
      <c r="AK896" s="603"/>
      <c r="AL896" s="603"/>
      <c r="AM896" s="603"/>
      <c r="AN896" s="603"/>
      <c r="AO896" s="603"/>
      <c r="AP896" s="603"/>
      <c r="AQ896" s="603"/>
      <c r="AR896" s="603"/>
      <c r="AS896" s="603"/>
      <c r="AT896" s="603"/>
      <c r="AU896" s="603"/>
      <c r="AV896" s="603"/>
      <c r="AW896" s="603"/>
      <c r="AX896" s="603"/>
      <c r="AY896" s="603"/>
      <c r="AZ896" s="603"/>
      <c r="BA896" s="603"/>
      <c r="BB896" s="603"/>
      <c r="BC896" s="603"/>
      <c r="BD896" s="603"/>
      <c r="BE896" s="603"/>
      <c r="BF896" s="603"/>
      <c r="BG896" s="603"/>
      <c r="BH896" s="603"/>
      <c r="BI896" s="603"/>
      <c r="BJ896" s="603"/>
      <c r="BK896" s="603"/>
      <c r="BL896" s="603"/>
      <c r="BM896" s="603"/>
      <c r="BN896" s="603"/>
      <c r="BO896" s="603"/>
      <c r="BP896" s="603"/>
      <c r="BQ896" s="603"/>
      <c r="BR896" s="603"/>
      <c r="BS896" s="603"/>
      <c r="BT896" s="603"/>
      <c r="BU896" s="603"/>
      <c r="BV896" s="603"/>
      <c r="BW896" s="603"/>
      <c r="BX896" s="603"/>
      <c r="BY896" s="603"/>
      <c r="BZ896" s="603"/>
      <c r="CA896" s="603"/>
      <c r="CB896" s="603"/>
      <c r="CC896" s="603"/>
      <c r="CD896" s="603"/>
      <c r="CE896" s="603"/>
      <c r="CF896" s="603"/>
      <c r="CG896" s="603"/>
      <c r="CH896" s="603"/>
      <c r="CI896" s="603"/>
      <c r="CJ896" s="603"/>
      <c r="CK896" s="603"/>
    </row>
    <row r="897" spans="1:89" ht="14.25">
      <c r="A897" s="656" t="str">
        <f t="shared" si="165"/>
        <v>28_1_091023_D_p_ep.ba</v>
      </c>
      <c r="B897" s="710" t="s">
        <v>6115</v>
      </c>
      <c r="C897" s="710" t="s">
        <v>6116</v>
      </c>
      <c r="D897" s="709">
        <v>28</v>
      </c>
      <c r="E897" s="709">
        <v>1</v>
      </c>
      <c r="F897" s="709" t="s">
        <v>6682</v>
      </c>
      <c r="G897" s="709" t="s">
        <v>373</v>
      </c>
      <c r="H897" s="709">
        <v>2023</v>
      </c>
      <c r="I897" s="710" t="s">
        <v>6326</v>
      </c>
      <c r="J897" s="710" t="s">
        <v>6117</v>
      </c>
      <c r="K897" s="710"/>
      <c r="L897" s="710" t="s">
        <v>5723</v>
      </c>
      <c r="M897" s="710" t="s">
        <v>2422</v>
      </c>
      <c r="N897" s="661">
        <f t="shared" ref="N897:N900" si="185">50+50+50+43</f>
        <v>193</v>
      </c>
      <c r="O897" s="603"/>
      <c r="P897" s="356" t="s">
        <v>84</v>
      </c>
      <c r="Q897" s="376" t="s">
        <v>85</v>
      </c>
      <c r="R897" s="596" t="s">
        <v>2422</v>
      </c>
      <c r="S897" s="596">
        <v>4</v>
      </c>
      <c r="T897" s="596">
        <v>3</v>
      </c>
      <c r="U897" s="596">
        <v>1</v>
      </c>
      <c r="V897" s="596">
        <v>0</v>
      </c>
      <c r="W897" s="603"/>
      <c r="X897" s="668">
        <v>190525</v>
      </c>
      <c r="Y897" s="727" t="s">
        <v>78</v>
      </c>
      <c r="Z897" s="596" t="s">
        <v>6822</v>
      </c>
      <c r="AA897" s="766"/>
      <c r="AB897" s="727" t="str">
        <f t="shared" si="166"/>
        <v>Unique</v>
      </c>
      <c r="AC897" s="603"/>
      <c r="AD897" s="603"/>
      <c r="AE897" s="603"/>
      <c r="AF897" s="603"/>
      <c r="AG897" s="603"/>
      <c r="AH897" s="603"/>
      <c r="AI897" s="603"/>
      <c r="AJ897" s="603"/>
      <c r="AK897" s="603"/>
      <c r="AL897" s="603"/>
      <c r="AM897" s="603"/>
      <c r="AN897" s="603"/>
      <c r="AO897" s="603"/>
      <c r="AP897" s="603"/>
      <c r="AQ897" s="603"/>
      <c r="AR897" s="603"/>
      <c r="AS897" s="603"/>
      <c r="AT897" s="603"/>
      <c r="AU897" s="603"/>
      <c r="AV897" s="603"/>
      <c r="AW897" s="603"/>
      <c r="AX897" s="603"/>
      <c r="AY897" s="603"/>
      <c r="AZ897" s="603"/>
      <c r="BA897" s="603"/>
      <c r="BB897" s="603"/>
      <c r="BC897" s="603"/>
      <c r="BD897" s="603"/>
      <c r="BE897" s="603"/>
      <c r="BF897" s="603"/>
      <c r="BG897" s="603"/>
      <c r="BH897" s="603"/>
      <c r="BI897" s="603"/>
      <c r="BJ897" s="603"/>
      <c r="BK897" s="603"/>
      <c r="BL897" s="603"/>
      <c r="BM897" s="603"/>
      <c r="BN897" s="603"/>
      <c r="BO897" s="603"/>
      <c r="BP897" s="603"/>
      <c r="BQ897" s="603"/>
      <c r="BR897" s="603"/>
      <c r="BS897" s="603"/>
      <c r="BT897" s="603"/>
      <c r="BU897" s="603"/>
      <c r="BV897" s="603"/>
      <c r="BW897" s="603"/>
      <c r="BX897" s="603"/>
      <c r="BY897" s="603"/>
      <c r="BZ897" s="603"/>
      <c r="CA897" s="603"/>
      <c r="CB897" s="603"/>
      <c r="CC897" s="603"/>
      <c r="CD897" s="603"/>
      <c r="CE897" s="603"/>
      <c r="CF897" s="603"/>
      <c r="CG897" s="603"/>
      <c r="CH897" s="603"/>
      <c r="CI897" s="603"/>
      <c r="CJ897" s="603"/>
      <c r="CK897" s="603"/>
    </row>
    <row r="898" spans="1:89" ht="14.25">
      <c r="A898" s="656" t="str">
        <f t="shared" ref="A898:A961" si="186">D898&amp;"_"&amp;E898&amp;"_"&amp;G898&amp;"_"&amp;J898&amp;"_"&amp;P898</f>
        <v>28_1_091023_D_p_sp.</v>
      </c>
      <c r="B898" s="710" t="s">
        <v>6115</v>
      </c>
      <c r="C898" s="710" t="s">
        <v>6116</v>
      </c>
      <c r="D898" s="709">
        <v>28</v>
      </c>
      <c r="E898" s="709">
        <v>1</v>
      </c>
      <c r="F898" s="709" t="s">
        <v>6682</v>
      </c>
      <c r="G898" s="709" t="s">
        <v>373</v>
      </c>
      <c r="H898" s="709">
        <v>2023</v>
      </c>
      <c r="I898" s="710" t="s">
        <v>6326</v>
      </c>
      <c r="J898" s="710" t="s">
        <v>6117</v>
      </c>
      <c r="K898" s="710"/>
      <c r="L898" s="710" t="s">
        <v>5723</v>
      </c>
      <c r="M898" s="710" t="s">
        <v>2422</v>
      </c>
      <c r="N898" s="661">
        <f t="shared" si="185"/>
        <v>193</v>
      </c>
      <c r="O898" s="603"/>
      <c r="P898" s="356" t="s">
        <v>1163</v>
      </c>
      <c r="Q898" s="376" t="s">
        <v>1164</v>
      </c>
      <c r="R898" s="596" t="s">
        <v>2422</v>
      </c>
      <c r="S898" s="596">
        <v>10</v>
      </c>
      <c r="T898" s="596">
        <v>0</v>
      </c>
      <c r="U898" s="596">
        <v>10</v>
      </c>
      <c r="V898" s="596">
        <v>0</v>
      </c>
      <c r="W898" s="603"/>
      <c r="X898" s="668">
        <v>190525</v>
      </c>
      <c r="Y898" s="727" t="s">
        <v>78</v>
      </c>
      <c r="Z898" s="596" t="s">
        <v>6823</v>
      </c>
      <c r="AA898" s="766"/>
      <c r="AB898" s="727" t="str">
        <f t="shared" ref="AB898:AB961" si="187">IF(COUNTIF(Z:Z, Z898)&gt;1, "Duplicate", "Unique")</f>
        <v>Unique</v>
      </c>
      <c r="AC898" s="603"/>
      <c r="AD898" s="603"/>
      <c r="AE898" s="603"/>
      <c r="AF898" s="603"/>
      <c r="AG898" s="603"/>
      <c r="AH898" s="603"/>
      <c r="AI898" s="603"/>
      <c r="AJ898" s="603"/>
      <c r="AK898" s="603"/>
      <c r="AL898" s="603"/>
      <c r="AM898" s="603"/>
      <c r="AN898" s="603"/>
      <c r="AO898" s="603"/>
      <c r="AP898" s="603"/>
      <c r="AQ898" s="603"/>
      <c r="AR898" s="603"/>
      <c r="AS898" s="603"/>
      <c r="AT898" s="603"/>
      <c r="AU898" s="603"/>
      <c r="AV898" s="603"/>
      <c r="AW898" s="603"/>
      <c r="AX898" s="603"/>
      <c r="AY898" s="603"/>
      <c r="AZ898" s="603"/>
      <c r="BA898" s="603"/>
      <c r="BB898" s="603"/>
      <c r="BC898" s="603"/>
      <c r="BD898" s="603"/>
      <c r="BE898" s="603"/>
      <c r="BF898" s="603"/>
      <c r="BG898" s="603"/>
      <c r="BH898" s="603"/>
      <c r="BI898" s="603"/>
      <c r="BJ898" s="603"/>
      <c r="BK898" s="603"/>
      <c r="BL898" s="603"/>
      <c r="BM898" s="603"/>
      <c r="BN898" s="603"/>
      <c r="BO898" s="603"/>
      <c r="BP898" s="603"/>
      <c r="BQ898" s="603"/>
      <c r="BR898" s="603"/>
      <c r="BS898" s="603"/>
      <c r="BT898" s="603"/>
      <c r="BU898" s="603"/>
      <c r="BV898" s="603"/>
      <c r="BW898" s="603"/>
      <c r="BX898" s="603"/>
      <c r="BY898" s="603"/>
      <c r="BZ898" s="603"/>
      <c r="CA898" s="603"/>
      <c r="CB898" s="603"/>
      <c r="CC898" s="603"/>
      <c r="CD898" s="603"/>
      <c r="CE898" s="603"/>
      <c r="CF898" s="603"/>
      <c r="CG898" s="603"/>
      <c r="CH898" s="603"/>
      <c r="CI898" s="603"/>
      <c r="CJ898" s="603"/>
      <c r="CK898" s="603"/>
    </row>
    <row r="899" spans="1:89" ht="14.25">
      <c r="A899" s="656" t="str">
        <f t="shared" si="186"/>
        <v>28_1_091023_D_p_sp.sc</v>
      </c>
      <c r="B899" s="710" t="s">
        <v>6115</v>
      </c>
      <c r="C899" s="710" t="s">
        <v>6116</v>
      </c>
      <c r="D899" s="709">
        <v>28</v>
      </c>
      <c r="E899" s="709">
        <v>1</v>
      </c>
      <c r="F899" s="709" t="s">
        <v>6682</v>
      </c>
      <c r="G899" s="709" t="s">
        <v>373</v>
      </c>
      <c r="H899" s="709">
        <v>2023</v>
      </c>
      <c r="I899" s="710" t="s">
        <v>6326</v>
      </c>
      <c r="J899" s="710" t="s">
        <v>6117</v>
      </c>
      <c r="K899" s="710"/>
      <c r="L899" s="710" t="s">
        <v>5723</v>
      </c>
      <c r="M899" s="710" t="s">
        <v>2422</v>
      </c>
      <c r="N899" s="661">
        <f t="shared" si="185"/>
        <v>193</v>
      </c>
      <c r="O899" s="603"/>
      <c r="P899" s="667" t="s">
        <v>509</v>
      </c>
      <c r="Q899" s="596" t="s">
        <v>510</v>
      </c>
      <c r="R899" s="596" t="s">
        <v>2422</v>
      </c>
      <c r="S899" s="596">
        <v>6</v>
      </c>
      <c r="T899" s="596">
        <v>6</v>
      </c>
      <c r="U899" s="596">
        <v>0</v>
      </c>
      <c r="V899" s="596">
        <v>0</v>
      </c>
      <c r="W899" s="603"/>
      <c r="X899" s="668">
        <v>190525</v>
      </c>
      <c r="Y899" s="727" t="s">
        <v>78</v>
      </c>
      <c r="Z899" s="596" t="s">
        <v>6824</v>
      </c>
      <c r="AA899" s="766"/>
      <c r="AB899" s="727" t="str">
        <f t="shared" si="187"/>
        <v>Unique</v>
      </c>
      <c r="AC899" s="603"/>
      <c r="AD899" s="603"/>
      <c r="AE899" s="603"/>
      <c r="AF899" s="603"/>
      <c r="AG899" s="603"/>
      <c r="AH899" s="603"/>
      <c r="AI899" s="603"/>
      <c r="AJ899" s="603"/>
      <c r="AK899" s="603"/>
      <c r="AL899" s="603"/>
      <c r="AM899" s="603"/>
      <c r="AN899" s="603"/>
      <c r="AO899" s="603"/>
      <c r="AP899" s="603"/>
      <c r="AQ899" s="603"/>
      <c r="AR899" s="603"/>
      <c r="AS899" s="603"/>
      <c r="AT899" s="603"/>
      <c r="AU899" s="603"/>
      <c r="AV899" s="603"/>
      <c r="AW899" s="603"/>
      <c r="AX899" s="603"/>
      <c r="AY899" s="603"/>
      <c r="AZ899" s="603"/>
      <c r="BA899" s="603"/>
      <c r="BB899" s="603"/>
      <c r="BC899" s="603"/>
      <c r="BD899" s="603"/>
      <c r="BE899" s="603"/>
      <c r="BF899" s="603"/>
      <c r="BG899" s="603"/>
      <c r="BH899" s="603"/>
      <c r="BI899" s="603"/>
      <c r="BJ899" s="603"/>
      <c r="BK899" s="603"/>
      <c r="BL899" s="603"/>
      <c r="BM899" s="603"/>
      <c r="BN899" s="603"/>
      <c r="BO899" s="603"/>
      <c r="BP899" s="603"/>
      <c r="BQ899" s="603"/>
      <c r="BR899" s="603"/>
      <c r="BS899" s="603"/>
      <c r="BT899" s="603"/>
      <c r="BU899" s="603"/>
      <c r="BV899" s="603"/>
      <c r="BW899" s="603"/>
      <c r="BX899" s="603"/>
      <c r="BY899" s="603"/>
      <c r="BZ899" s="603"/>
      <c r="CA899" s="603"/>
      <c r="CB899" s="603"/>
      <c r="CC899" s="603"/>
      <c r="CD899" s="603"/>
      <c r="CE899" s="603"/>
      <c r="CF899" s="603"/>
      <c r="CG899" s="603"/>
      <c r="CH899" s="603"/>
      <c r="CI899" s="603"/>
      <c r="CJ899" s="603"/>
      <c r="CK899" s="603"/>
    </row>
    <row r="900" spans="1:89" ht="14.25">
      <c r="A900" s="656" t="str">
        <f t="shared" si="186"/>
        <v>28_1_091023_D_p_ba.el</v>
      </c>
      <c r="B900" s="710" t="s">
        <v>6115</v>
      </c>
      <c r="C900" s="710" t="s">
        <v>6116</v>
      </c>
      <c r="D900" s="709">
        <v>28</v>
      </c>
      <c r="E900" s="709">
        <v>1</v>
      </c>
      <c r="F900" s="709" t="s">
        <v>6682</v>
      </c>
      <c r="G900" s="709" t="s">
        <v>373</v>
      </c>
      <c r="H900" s="709">
        <v>2023</v>
      </c>
      <c r="I900" s="710" t="s">
        <v>6326</v>
      </c>
      <c r="J900" s="710" t="s">
        <v>6117</v>
      </c>
      <c r="K900" s="710"/>
      <c r="L900" s="710" t="s">
        <v>5723</v>
      </c>
      <c r="M900" s="710" t="s">
        <v>2422</v>
      </c>
      <c r="N900" s="661">
        <f t="shared" si="185"/>
        <v>193</v>
      </c>
      <c r="O900" s="603"/>
      <c r="P900" s="667" t="s">
        <v>274</v>
      </c>
      <c r="Q900" s="596" t="s">
        <v>275</v>
      </c>
      <c r="R900" s="596" t="s">
        <v>2422</v>
      </c>
      <c r="S900" s="596">
        <v>1</v>
      </c>
      <c r="T900" s="596">
        <v>0</v>
      </c>
      <c r="U900" s="596">
        <v>1</v>
      </c>
      <c r="V900" s="596">
        <v>0</v>
      </c>
      <c r="W900" s="603"/>
      <c r="X900" s="668">
        <v>190525</v>
      </c>
      <c r="Y900" s="727" t="s">
        <v>78</v>
      </c>
      <c r="Z900" s="596" t="s">
        <v>6825</v>
      </c>
      <c r="AA900" s="766"/>
      <c r="AB900" s="727" t="str">
        <f t="shared" si="187"/>
        <v>Unique</v>
      </c>
      <c r="AC900" s="603"/>
      <c r="AD900" s="603"/>
      <c r="AE900" s="603"/>
      <c r="AF900" s="603"/>
      <c r="AG900" s="603"/>
      <c r="AH900" s="603"/>
      <c r="AI900" s="603"/>
      <c r="AJ900" s="603"/>
      <c r="AK900" s="603"/>
      <c r="AL900" s="603"/>
      <c r="AM900" s="603"/>
      <c r="AN900" s="603"/>
      <c r="AO900" s="603"/>
      <c r="AP900" s="603"/>
      <c r="AQ900" s="603"/>
      <c r="AR900" s="603"/>
      <c r="AS900" s="603"/>
      <c r="AT900" s="603"/>
      <c r="AU900" s="603"/>
      <c r="AV900" s="603"/>
      <c r="AW900" s="603"/>
      <c r="AX900" s="603"/>
      <c r="AY900" s="603"/>
      <c r="AZ900" s="603"/>
      <c r="BA900" s="603"/>
      <c r="BB900" s="603"/>
      <c r="BC900" s="603"/>
      <c r="BD900" s="603"/>
      <c r="BE900" s="603"/>
      <c r="BF900" s="603"/>
      <c r="BG900" s="603"/>
      <c r="BH900" s="603"/>
      <c r="BI900" s="603"/>
      <c r="BJ900" s="603"/>
      <c r="BK900" s="603"/>
      <c r="BL900" s="603"/>
      <c r="BM900" s="603"/>
      <c r="BN900" s="603"/>
      <c r="BO900" s="603"/>
      <c r="BP900" s="603"/>
      <c r="BQ900" s="603"/>
      <c r="BR900" s="603"/>
      <c r="BS900" s="603"/>
      <c r="BT900" s="603"/>
      <c r="BU900" s="603"/>
      <c r="BV900" s="603"/>
      <c r="BW900" s="603"/>
      <c r="BX900" s="603"/>
      <c r="BY900" s="603"/>
      <c r="BZ900" s="603"/>
      <c r="CA900" s="603"/>
      <c r="CB900" s="603"/>
      <c r="CC900" s="603"/>
      <c r="CD900" s="603"/>
      <c r="CE900" s="603"/>
      <c r="CF900" s="603"/>
      <c r="CG900" s="603"/>
      <c r="CH900" s="603"/>
      <c r="CI900" s="603"/>
      <c r="CJ900" s="603"/>
      <c r="CK900" s="603"/>
    </row>
    <row r="901" spans="1:89" ht="14.25">
      <c r="A901" s="656" t="str">
        <f t="shared" si="186"/>
        <v>33_1_091023_S_p_ep.ba</v>
      </c>
      <c r="B901" s="723" t="s">
        <v>6238</v>
      </c>
      <c r="C901" s="723" t="s">
        <v>6239</v>
      </c>
      <c r="D901" s="724">
        <v>33</v>
      </c>
      <c r="E901" s="724">
        <v>1</v>
      </c>
      <c r="F901" s="724" t="s">
        <v>6682</v>
      </c>
      <c r="G901" s="724" t="s">
        <v>373</v>
      </c>
      <c r="H901" s="724">
        <v>2023</v>
      </c>
      <c r="I901" s="723" t="s">
        <v>6326</v>
      </c>
      <c r="J901" s="723" t="s">
        <v>6375</v>
      </c>
      <c r="K901" s="723"/>
      <c r="L901" s="723" t="s">
        <v>5723</v>
      </c>
      <c r="M901" s="723" t="s">
        <v>2422</v>
      </c>
      <c r="N901" s="661">
        <f t="shared" ref="N901:N903" si="188">50+50+10</f>
        <v>110</v>
      </c>
      <c r="O901" s="603"/>
      <c r="P901" s="356" t="s">
        <v>84</v>
      </c>
      <c r="Q901" s="376" t="s">
        <v>85</v>
      </c>
      <c r="R901" s="596" t="s">
        <v>2422</v>
      </c>
      <c r="S901" s="596">
        <v>27</v>
      </c>
      <c r="T901" s="596">
        <v>19</v>
      </c>
      <c r="U901" s="596">
        <v>8</v>
      </c>
      <c r="V901" s="596">
        <v>0</v>
      </c>
      <c r="W901" s="603"/>
      <c r="X901" s="668">
        <v>190525</v>
      </c>
      <c r="Y901" s="727" t="s">
        <v>78</v>
      </c>
      <c r="Z901" s="596" t="s">
        <v>6826</v>
      </c>
      <c r="AA901" s="766"/>
      <c r="AB901" s="727" t="str">
        <f t="shared" si="187"/>
        <v>Unique</v>
      </c>
      <c r="AC901" s="603"/>
      <c r="AD901" s="603"/>
      <c r="AE901" s="603"/>
      <c r="AF901" s="603"/>
      <c r="AG901" s="603"/>
      <c r="AH901" s="603"/>
      <c r="AI901" s="603"/>
      <c r="AJ901" s="603"/>
      <c r="AK901" s="603"/>
      <c r="AL901" s="603"/>
      <c r="AM901" s="603"/>
      <c r="AN901" s="603"/>
      <c r="AO901" s="603"/>
      <c r="AP901" s="603"/>
      <c r="AQ901" s="603"/>
      <c r="AR901" s="603"/>
      <c r="AS901" s="603"/>
      <c r="AT901" s="603"/>
      <c r="AU901" s="603"/>
      <c r="AV901" s="603"/>
      <c r="AW901" s="603"/>
      <c r="AX901" s="603"/>
      <c r="AY901" s="603"/>
      <c r="AZ901" s="603"/>
      <c r="BA901" s="603"/>
      <c r="BB901" s="603"/>
      <c r="BC901" s="603"/>
      <c r="BD901" s="603"/>
      <c r="BE901" s="603"/>
      <c r="BF901" s="603"/>
      <c r="BG901" s="603"/>
      <c r="BH901" s="603"/>
      <c r="BI901" s="603"/>
      <c r="BJ901" s="603"/>
      <c r="BK901" s="603"/>
      <c r="BL901" s="603"/>
      <c r="BM901" s="603"/>
      <c r="BN901" s="603"/>
      <c r="BO901" s="603"/>
      <c r="BP901" s="603"/>
      <c r="BQ901" s="603"/>
      <c r="BR901" s="603"/>
      <c r="BS901" s="603"/>
      <c r="BT901" s="603"/>
      <c r="BU901" s="603"/>
      <c r="BV901" s="603"/>
      <c r="BW901" s="603"/>
      <c r="BX901" s="603"/>
      <c r="BY901" s="603"/>
      <c r="BZ901" s="603"/>
      <c r="CA901" s="603"/>
      <c r="CB901" s="603"/>
      <c r="CC901" s="603"/>
      <c r="CD901" s="603"/>
      <c r="CE901" s="603"/>
      <c r="CF901" s="603"/>
      <c r="CG901" s="603"/>
      <c r="CH901" s="603"/>
      <c r="CI901" s="603"/>
      <c r="CJ901" s="603"/>
      <c r="CK901" s="603"/>
    </row>
    <row r="902" spans="1:89" ht="14.25">
      <c r="A902" s="656" t="str">
        <f t="shared" si="186"/>
        <v>33_1_091023_S_p_sp.</v>
      </c>
      <c r="B902" s="723" t="s">
        <v>6238</v>
      </c>
      <c r="C902" s="723" t="s">
        <v>6239</v>
      </c>
      <c r="D902" s="724">
        <v>33</v>
      </c>
      <c r="E902" s="724">
        <v>1</v>
      </c>
      <c r="F902" s="724" t="s">
        <v>6682</v>
      </c>
      <c r="G902" s="724" t="s">
        <v>373</v>
      </c>
      <c r="H902" s="724">
        <v>2023</v>
      </c>
      <c r="I902" s="723" t="s">
        <v>6326</v>
      </c>
      <c r="J902" s="723" t="s">
        <v>6375</v>
      </c>
      <c r="K902" s="723"/>
      <c r="L902" s="723" t="s">
        <v>5723</v>
      </c>
      <c r="M902" s="723" t="s">
        <v>2422</v>
      </c>
      <c r="N902" s="661">
        <f t="shared" si="188"/>
        <v>110</v>
      </c>
      <c r="O902" s="603"/>
      <c r="P902" s="356" t="s">
        <v>1163</v>
      </c>
      <c r="Q902" s="376" t="s">
        <v>1164</v>
      </c>
      <c r="R902" s="596" t="s">
        <v>2422</v>
      </c>
      <c r="S902" s="596">
        <v>10</v>
      </c>
      <c r="T902" s="596">
        <v>0</v>
      </c>
      <c r="U902" s="596">
        <v>10</v>
      </c>
      <c r="V902" s="596">
        <v>0</v>
      </c>
      <c r="W902" s="603"/>
      <c r="X902" s="668">
        <v>190525</v>
      </c>
      <c r="Y902" s="727" t="s">
        <v>78</v>
      </c>
      <c r="Z902" s="596" t="s">
        <v>6827</v>
      </c>
      <c r="AA902" s="766"/>
      <c r="AB902" s="727" t="str">
        <f t="shared" si="187"/>
        <v>Unique</v>
      </c>
      <c r="AC902" s="603"/>
      <c r="AD902" s="603"/>
      <c r="AE902" s="603"/>
      <c r="AF902" s="603"/>
      <c r="AG902" s="603"/>
      <c r="AH902" s="603"/>
      <c r="AI902" s="603"/>
      <c r="AJ902" s="603"/>
      <c r="AK902" s="603"/>
      <c r="AL902" s="603"/>
      <c r="AM902" s="603"/>
      <c r="AN902" s="603"/>
      <c r="AO902" s="603"/>
      <c r="AP902" s="603"/>
      <c r="AQ902" s="603"/>
      <c r="AR902" s="603"/>
      <c r="AS902" s="603"/>
      <c r="AT902" s="603"/>
      <c r="AU902" s="603"/>
      <c r="AV902" s="603"/>
      <c r="AW902" s="603"/>
      <c r="AX902" s="603"/>
      <c r="AY902" s="603"/>
      <c r="AZ902" s="603"/>
      <c r="BA902" s="603"/>
      <c r="BB902" s="603"/>
      <c r="BC902" s="603"/>
      <c r="BD902" s="603"/>
      <c r="BE902" s="603"/>
      <c r="BF902" s="603"/>
      <c r="BG902" s="603"/>
      <c r="BH902" s="603"/>
      <c r="BI902" s="603"/>
      <c r="BJ902" s="603"/>
      <c r="BK902" s="603"/>
      <c r="BL902" s="603"/>
      <c r="BM902" s="603"/>
      <c r="BN902" s="603"/>
      <c r="BO902" s="603"/>
      <c r="BP902" s="603"/>
      <c r="BQ902" s="603"/>
      <c r="BR902" s="603"/>
      <c r="BS902" s="603"/>
      <c r="BT902" s="603"/>
      <c r="BU902" s="603"/>
      <c r="BV902" s="603"/>
      <c r="BW902" s="603"/>
      <c r="BX902" s="603"/>
      <c r="BY902" s="603"/>
      <c r="BZ902" s="603"/>
      <c r="CA902" s="603"/>
      <c r="CB902" s="603"/>
      <c r="CC902" s="603"/>
      <c r="CD902" s="603"/>
      <c r="CE902" s="603"/>
      <c r="CF902" s="603"/>
      <c r="CG902" s="603"/>
      <c r="CH902" s="603"/>
      <c r="CI902" s="603"/>
      <c r="CJ902" s="603"/>
      <c r="CK902" s="603"/>
    </row>
    <row r="903" spans="1:89" ht="14.25">
      <c r="A903" s="656" t="str">
        <f t="shared" si="186"/>
        <v>33_1_091023_S_p_sp.sc</v>
      </c>
      <c r="B903" s="723" t="s">
        <v>6238</v>
      </c>
      <c r="C903" s="723" t="s">
        <v>6239</v>
      </c>
      <c r="D903" s="724">
        <v>33</v>
      </c>
      <c r="E903" s="724">
        <v>1</v>
      </c>
      <c r="F903" s="724" t="s">
        <v>6682</v>
      </c>
      <c r="G903" s="724" t="s">
        <v>373</v>
      </c>
      <c r="H903" s="724">
        <v>2023</v>
      </c>
      <c r="I903" s="723" t="s">
        <v>6326</v>
      </c>
      <c r="J903" s="723" t="s">
        <v>6375</v>
      </c>
      <c r="K903" s="723"/>
      <c r="L903" s="723" t="s">
        <v>5723</v>
      </c>
      <c r="M903" s="723" t="s">
        <v>2422</v>
      </c>
      <c r="N903" s="661">
        <f t="shared" si="188"/>
        <v>110</v>
      </c>
      <c r="O903" s="603"/>
      <c r="P903" s="667" t="s">
        <v>509</v>
      </c>
      <c r="Q903" s="596" t="s">
        <v>510</v>
      </c>
      <c r="R903" s="596" t="s">
        <v>2422</v>
      </c>
      <c r="S903" s="596">
        <v>7</v>
      </c>
      <c r="T903" s="596">
        <v>7</v>
      </c>
      <c r="U903" s="596">
        <v>0</v>
      </c>
      <c r="V903" s="596">
        <v>0</v>
      </c>
      <c r="W903" s="603"/>
      <c r="X903" s="668">
        <v>190525</v>
      </c>
      <c r="Y903" s="727" t="s">
        <v>78</v>
      </c>
      <c r="Z903" s="596" t="s">
        <v>6828</v>
      </c>
      <c r="AA903" s="766"/>
      <c r="AB903" s="727" t="str">
        <f t="shared" si="187"/>
        <v>Unique</v>
      </c>
      <c r="AC903" s="603"/>
      <c r="AD903" s="603"/>
      <c r="AE903" s="603"/>
      <c r="AF903" s="603"/>
      <c r="AG903" s="603"/>
      <c r="AH903" s="603"/>
      <c r="AI903" s="603"/>
      <c r="AJ903" s="603"/>
      <c r="AK903" s="603"/>
      <c r="AL903" s="603"/>
      <c r="AM903" s="603"/>
      <c r="AN903" s="603"/>
      <c r="AO903" s="603"/>
      <c r="AP903" s="603"/>
      <c r="AQ903" s="603"/>
      <c r="AR903" s="603"/>
      <c r="AS903" s="603"/>
      <c r="AT903" s="603"/>
      <c r="AU903" s="603"/>
      <c r="AV903" s="603"/>
      <c r="AW903" s="603"/>
      <c r="AX903" s="603"/>
      <c r="AY903" s="603"/>
      <c r="AZ903" s="603"/>
      <c r="BA903" s="603"/>
      <c r="BB903" s="603"/>
      <c r="BC903" s="603"/>
      <c r="BD903" s="603"/>
      <c r="BE903" s="603"/>
      <c r="BF903" s="603"/>
      <c r="BG903" s="603"/>
      <c r="BH903" s="603"/>
      <c r="BI903" s="603"/>
      <c r="BJ903" s="603"/>
      <c r="BK903" s="603"/>
      <c r="BL903" s="603"/>
      <c r="BM903" s="603"/>
      <c r="BN903" s="603"/>
      <c r="BO903" s="603"/>
      <c r="BP903" s="603"/>
      <c r="BQ903" s="603"/>
      <c r="BR903" s="603"/>
      <c r="BS903" s="603"/>
      <c r="BT903" s="603"/>
      <c r="BU903" s="603"/>
      <c r="BV903" s="603"/>
      <c r="BW903" s="603"/>
      <c r="BX903" s="603"/>
      <c r="BY903" s="603"/>
      <c r="BZ903" s="603"/>
      <c r="CA903" s="603"/>
      <c r="CB903" s="603"/>
      <c r="CC903" s="603"/>
      <c r="CD903" s="603"/>
      <c r="CE903" s="603"/>
      <c r="CF903" s="603"/>
      <c r="CG903" s="603"/>
      <c r="CH903" s="603"/>
      <c r="CI903" s="603"/>
      <c r="CJ903" s="603"/>
      <c r="CK903" s="603"/>
    </row>
    <row r="904" spans="1:89" ht="14.25">
      <c r="A904" s="656" t="str">
        <f t="shared" si="186"/>
        <v>39_1_091023_L_p_sp.sc</v>
      </c>
      <c r="B904" s="743" t="s">
        <v>6441</v>
      </c>
      <c r="C904" s="743" t="s">
        <v>6442</v>
      </c>
      <c r="D904" s="744">
        <v>39</v>
      </c>
      <c r="E904" s="744">
        <v>1</v>
      </c>
      <c r="F904" s="744" t="s">
        <v>6682</v>
      </c>
      <c r="G904" s="744" t="s">
        <v>373</v>
      </c>
      <c r="H904" s="744">
        <v>2023</v>
      </c>
      <c r="I904" s="743" t="s">
        <v>5729</v>
      </c>
      <c r="J904" s="743" t="s">
        <v>6444</v>
      </c>
      <c r="K904" s="743" t="s">
        <v>6445</v>
      </c>
      <c r="L904" s="743" t="s">
        <v>5723</v>
      </c>
      <c r="M904" s="743" t="s">
        <v>2422</v>
      </c>
      <c r="N904" s="661">
        <f>50+50+50+50+50+50+7</f>
        <v>307</v>
      </c>
      <c r="O904" s="603"/>
      <c r="P904" s="667" t="s">
        <v>509</v>
      </c>
      <c r="Q904" s="596" t="s">
        <v>510</v>
      </c>
      <c r="R904" s="596" t="s">
        <v>2422</v>
      </c>
      <c r="S904" s="596">
        <v>101</v>
      </c>
      <c r="T904" s="596">
        <v>101</v>
      </c>
      <c r="U904" s="596">
        <v>0</v>
      </c>
      <c r="V904" s="596">
        <v>0</v>
      </c>
      <c r="W904" s="603"/>
      <c r="X904" s="668">
        <v>190525</v>
      </c>
      <c r="Y904" s="727" t="s">
        <v>78</v>
      </c>
      <c r="Z904" s="596" t="s">
        <v>6829</v>
      </c>
      <c r="AA904" s="766"/>
      <c r="AB904" s="727" t="str">
        <f t="shared" si="187"/>
        <v>Unique</v>
      </c>
      <c r="AC904" s="603"/>
      <c r="AD904" s="603"/>
      <c r="AE904" s="603"/>
      <c r="AF904" s="603"/>
      <c r="AG904" s="603"/>
      <c r="AH904" s="603"/>
      <c r="AI904" s="603"/>
      <c r="AJ904" s="603"/>
      <c r="AK904" s="603"/>
      <c r="AL904" s="603"/>
      <c r="AM904" s="603"/>
      <c r="AN904" s="603"/>
      <c r="AO904" s="603"/>
      <c r="AP904" s="603"/>
      <c r="AQ904" s="603"/>
      <c r="AR904" s="603"/>
      <c r="AS904" s="603"/>
      <c r="AT904" s="603"/>
      <c r="AU904" s="603"/>
      <c r="AV904" s="603"/>
      <c r="AW904" s="603"/>
      <c r="AX904" s="603"/>
      <c r="AY904" s="603"/>
      <c r="AZ904" s="603"/>
      <c r="BA904" s="603"/>
      <c r="BB904" s="603"/>
      <c r="BC904" s="603"/>
      <c r="BD904" s="603"/>
      <c r="BE904" s="603"/>
      <c r="BF904" s="603"/>
      <c r="BG904" s="603"/>
      <c r="BH904" s="603"/>
      <c r="BI904" s="603"/>
      <c r="BJ904" s="603"/>
      <c r="BK904" s="603"/>
      <c r="BL904" s="603"/>
      <c r="BM904" s="603"/>
      <c r="BN904" s="603"/>
      <c r="BO904" s="603"/>
      <c r="BP904" s="603"/>
      <c r="BQ904" s="603"/>
      <c r="BR904" s="603"/>
      <c r="BS904" s="603"/>
      <c r="BT904" s="603"/>
      <c r="BU904" s="603"/>
      <c r="BV904" s="603"/>
      <c r="BW904" s="603"/>
      <c r="BX904" s="603"/>
      <c r="BY904" s="603"/>
      <c r="BZ904" s="603"/>
      <c r="CA904" s="603"/>
      <c r="CB904" s="603"/>
      <c r="CC904" s="603"/>
      <c r="CD904" s="603"/>
      <c r="CE904" s="603"/>
      <c r="CF904" s="603"/>
      <c r="CG904" s="603"/>
      <c r="CH904" s="603"/>
      <c r="CI904" s="603"/>
      <c r="CJ904" s="603"/>
      <c r="CK904" s="603"/>
    </row>
    <row r="905" spans="1:89" ht="14.25">
      <c r="A905" s="656" t="str">
        <f t="shared" si="186"/>
        <v>31_2_230523_V_p_xy.se</v>
      </c>
      <c r="B905" s="673" t="s">
        <v>6529</v>
      </c>
      <c r="C905" s="673" t="s">
        <v>6530</v>
      </c>
      <c r="D905" s="674">
        <v>31</v>
      </c>
      <c r="E905" s="674">
        <v>2</v>
      </c>
      <c r="F905" s="674" t="s">
        <v>93</v>
      </c>
      <c r="G905" s="674" t="s">
        <v>6443</v>
      </c>
      <c r="H905" s="674">
        <v>2023</v>
      </c>
      <c r="I905" s="675" t="s">
        <v>5729</v>
      </c>
      <c r="J905" s="675" t="s">
        <v>6531</v>
      </c>
      <c r="K905" s="673" t="s">
        <v>6532</v>
      </c>
      <c r="L905" s="675" t="s">
        <v>5723</v>
      </c>
      <c r="M905" s="675" t="s">
        <v>2422</v>
      </c>
      <c r="N905" s="661">
        <f>10+11</f>
        <v>21</v>
      </c>
      <c r="O905" s="603"/>
      <c r="P905" s="667" t="s">
        <v>529</v>
      </c>
      <c r="Q905" s="596" t="s">
        <v>530</v>
      </c>
      <c r="R905" s="596" t="s">
        <v>2422</v>
      </c>
      <c r="S905" s="596">
        <v>1</v>
      </c>
      <c r="T905" s="596">
        <v>0</v>
      </c>
      <c r="U905" s="596">
        <v>1</v>
      </c>
      <c r="V905" s="596">
        <v>0</v>
      </c>
      <c r="W905" s="603"/>
      <c r="X905" s="668">
        <v>190525</v>
      </c>
      <c r="Y905" s="727" t="s">
        <v>78</v>
      </c>
      <c r="Z905" s="596" t="s">
        <v>6830</v>
      </c>
      <c r="AA905" s="766"/>
      <c r="AB905" s="727" t="str">
        <f t="shared" si="187"/>
        <v>Unique</v>
      </c>
      <c r="AC905" s="603"/>
      <c r="AD905" s="603"/>
      <c r="AE905" s="603"/>
      <c r="AF905" s="603"/>
      <c r="AG905" s="603"/>
      <c r="AH905" s="603"/>
      <c r="AI905" s="603"/>
      <c r="AJ905" s="603"/>
      <c r="AK905" s="603"/>
      <c r="AL905" s="603"/>
      <c r="AM905" s="603"/>
      <c r="AN905" s="603"/>
      <c r="AO905" s="603"/>
      <c r="AP905" s="603"/>
      <c r="AQ905" s="603"/>
      <c r="AR905" s="603"/>
      <c r="AS905" s="603"/>
      <c r="AT905" s="603"/>
      <c r="AU905" s="603"/>
      <c r="AV905" s="603"/>
      <c r="AW905" s="603"/>
      <c r="AX905" s="603"/>
      <c r="AY905" s="603"/>
      <c r="AZ905" s="603"/>
      <c r="BA905" s="603"/>
      <c r="BB905" s="603"/>
      <c r="BC905" s="603"/>
      <c r="BD905" s="603"/>
      <c r="BE905" s="603"/>
      <c r="BF905" s="603"/>
      <c r="BG905" s="603"/>
      <c r="BH905" s="603"/>
      <c r="BI905" s="603"/>
      <c r="BJ905" s="603"/>
      <c r="BK905" s="603"/>
      <c r="BL905" s="603"/>
      <c r="BM905" s="603"/>
      <c r="BN905" s="603"/>
      <c r="BO905" s="603"/>
      <c r="BP905" s="603"/>
      <c r="BQ905" s="603"/>
      <c r="BR905" s="603"/>
      <c r="BS905" s="603"/>
      <c r="BT905" s="603"/>
      <c r="BU905" s="603"/>
      <c r="BV905" s="603"/>
      <c r="BW905" s="603"/>
      <c r="BX905" s="603"/>
      <c r="BY905" s="603"/>
      <c r="BZ905" s="603"/>
      <c r="CA905" s="603"/>
      <c r="CB905" s="603"/>
      <c r="CC905" s="603"/>
      <c r="CD905" s="603"/>
      <c r="CE905" s="603"/>
      <c r="CF905" s="603"/>
      <c r="CG905" s="603"/>
      <c r="CH905" s="603"/>
      <c r="CI905" s="603"/>
      <c r="CJ905" s="603"/>
      <c r="CK905" s="603"/>
    </row>
    <row r="906" spans="1:89" ht="14.25">
      <c r="A906" s="656" t="str">
        <f t="shared" si="186"/>
        <v>30_1_230523_G2_p_xy.se</v>
      </c>
      <c r="B906" s="749" t="s">
        <v>6543</v>
      </c>
      <c r="C906" s="749" t="s">
        <v>6544</v>
      </c>
      <c r="D906" s="750">
        <v>30</v>
      </c>
      <c r="E906" s="750">
        <v>1</v>
      </c>
      <c r="F906" s="750" t="s">
        <v>93</v>
      </c>
      <c r="G906" s="750" t="s">
        <v>6443</v>
      </c>
      <c r="H906" s="750">
        <v>2023</v>
      </c>
      <c r="I906" s="749" t="s">
        <v>5729</v>
      </c>
      <c r="J906" s="749" t="s">
        <v>6545</v>
      </c>
      <c r="K906" s="749" t="s">
        <v>6546</v>
      </c>
      <c r="L906" s="749" t="s">
        <v>5723</v>
      </c>
      <c r="M906" s="749" t="s">
        <v>2422</v>
      </c>
      <c r="N906" s="661">
        <f>10+10</f>
        <v>20</v>
      </c>
      <c r="O906" s="603"/>
      <c r="P906" s="667" t="s">
        <v>529</v>
      </c>
      <c r="Q906" s="596" t="s">
        <v>530</v>
      </c>
      <c r="R906" s="596" t="s">
        <v>2422</v>
      </c>
      <c r="S906" s="596">
        <v>3</v>
      </c>
      <c r="T906" s="596">
        <v>0</v>
      </c>
      <c r="U906" s="596">
        <v>3</v>
      </c>
      <c r="V906" s="596">
        <v>0</v>
      </c>
      <c r="W906" s="603"/>
      <c r="X906" s="668">
        <v>190525</v>
      </c>
      <c r="Y906" s="727" t="s">
        <v>78</v>
      </c>
      <c r="Z906" s="596" t="s">
        <v>6831</v>
      </c>
      <c r="AA906" s="766"/>
      <c r="AB906" s="727" t="str">
        <f t="shared" si="187"/>
        <v>Unique</v>
      </c>
      <c r="AC906" s="603"/>
      <c r="AD906" s="603"/>
      <c r="AE906" s="603"/>
      <c r="AF906" s="603"/>
      <c r="AG906" s="603"/>
      <c r="AH906" s="603"/>
      <c r="AI906" s="603"/>
      <c r="AJ906" s="603"/>
      <c r="AK906" s="603"/>
      <c r="AL906" s="603"/>
      <c r="AM906" s="603"/>
      <c r="AN906" s="603"/>
      <c r="AO906" s="603"/>
      <c r="AP906" s="603"/>
      <c r="AQ906" s="603"/>
      <c r="AR906" s="603"/>
      <c r="AS906" s="603"/>
      <c r="AT906" s="603"/>
      <c r="AU906" s="603"/>
      <c r="AV906" s="603"/>
      <c r="AW906" s="603"/>
      <c r="AX906" s="603"/>
      <c r="AY906" s="603"/>
      <c r="AZ906" s="603"/>
      <c r="BA906" s="603"/>
      <c r="BB906" s="603"/>
      <c r="BC906" s="603"/>
      <c r="BD906" s="603"/>
      <c r="BE906" s="603"/>
      <c r="BF906" s="603"/>
      <c r="BG906" s="603"/>
      <c r="BH906" s="603"/>
      <c r="BI906" s="603"/>
      <c r="BJ906" s="603"/>
      <c r="BK906" s="603"/>
      <c r="BL906" s="603"/>
      <c r="BM906" s="603"/>
      <c r="BN906" s="603"/>
      <c r="BO906" s="603"/>
      <c r="BP906" s="603"/>
      <c r="BQ906" s="603"/>
      <c r="BR906" s="603"/>
      <c r="BS906" s="603"/>
      <c r="BT906" s="603"/>
      <c r="BU906" s="603"/>
      <c r="BV906" s="603"/>
      <c r="BW906" s="603"/>
      <c r="BX906" s="603"/>
      <c r="BY906" s="603"/>
      <c r="BZ906" s="603"/>
      <c r="CA906" s="603"/>
      <c r="CB906" s="603"/>
      <c r="CC906" s="603"/>
      <c r="CD906" s="603"/>
      <c r="CE906" s="603"/>
      <c r="CF906" s="603"/>
      <c r="CG906" s="603"/>
      <c r="CH906" s="603"/>
      <c r="CI906" s="603"/>
      <c r="CJ906" s="603"/>
      <c r="CK906" s="603"/>
    </row>
    <row r="907" spans="1:89" ht="14.25">
      <c r="A907" s="656" t="str">
        <f t="shared" si="186"/>
        <v>5_1_170723_HAC_p_sp.sc</v>
      </c>
      <c r="B907" s="751" t="s">
        <v>6550</v>
      </c>
      <c r="C907" s="751" t="s">
        <v>6551</v>
      </c>
      <c r="D907" s="752">
        <v>5</v>
      </c>
      <c r="E907" s="752">
        <v>1</v>
      </c>
      <c r="F907" s="752" t="s">
        <v>6342</v>
      </c>
      <c r="G907" s="752" t="s">
        <v>6343</v>
      </c>
      <c r="H907" s="752">
        <v>2023</v>
      </c>
      <c r="I907" s="751" t="s">
        <v>5729</v>
      </c>
      <c r="J907" s="751" t="s">
        <v>6552</v>
      </c>
      <c r="K907" s="751" t="s">
        <v>6553</v>
      </c>
      <c r="L907" s="751" t="s">
        <v>5723</v>
      </c>
      <c r="M907" s="751" t="s">
        <v>2422</v>
      </c>
      <c r="N907" s="728">
        <f>50+50+100+100+100+100+100+100+100+66</f>
        <v>866</v>
      </c>
      <c r="O907" s="370"/>
      <c r="P907" s="356" t="s">
        <v>509</v>
      </c>
      <c r="Q907" s="376" t="s">
        <v>510</v>
      </c>
      <c r="R907" s="376" t="s">
        <v>4513</v>
      </c>
      <c r="S907" s="376">
        <v>559</v>
      </c>
      <c r="T907" s="376">
        <v>559</v>
      </c>
      <c r="U907" s="376">
        <v>0</v>
      </c>
      <c r="V907" s="376">
        <v>0</v>
      </c>
      <c r="W907" s="376" t="s">
        <v>6832</v>
      </c>
      <c r="X907" s="761" t="s">
        <v>4838</v>
      </c>
      <c r="Y907" s="376" t="s">
        <v>78</v>
      </c>
      <c r="Z907" s="376" t="s">
        <v>6833</v>
      </c>
      <c r="AA907" s="766"/>
      <c r="AB907" s="727" t="str">
        <f t="shared" si="187"/>
        <v>Unique</v>
      </c>
      <c r="AC907" s="603"/>
      <c r="AD907" s="603"/>
      <c r="AE907" s="603"/>
      <c r="AF907" s="603"/>
      <c r="AG907" s="603"/>
      <c r="AH907" s="603"/>
      <c r="AI907" s="603"/>
      <c r="AJ907" s="603"/>
      <c r="AK907" s="603"/>
      <c r="AL907" s="603"/>
      <c r="AM907" s="603"/>
      <c r="AN907" s="603"/>
      <c r="AO907" s="603"/>
      <c r="AP907" s="603"/>
      <c r="AQ907" s="603"/>
      <c r="AR907" s="603"/>
      <c r="AS907" s="603"/>
      <c r="AT907" s="603"/>
      <c r="AU907" s="603"/>
      <c r="AV907" s="603"/>
      <c r="AW907" s="603"/>
      <c r="AX907" s="603"/>
      <c r="AY907" s="603"/>
      <c r="AZ907" s="603"/>
      <c r="BA907" s="603"/>
      <c r="BB907" s="603"/>
      <c r="BC907" s="603"/>
      <c r="BD907" s="603"/>
      <c r="BE907" s="603"/>
      <c r="BF907" s="603"/>
      <c r="BG907" s="603"/>
      <c r="BH907" s="603"/>
      <c r="BI907" s="603"/>
      <c r="BJ907" s="603"/>
      <c r="BK907" s="603"/>
      <c r="BL907" s="603"/>
      <c r="BM907" s="603"/>
      <c r="BN907" s="603"/>
      <c r="BO907" s="603"/>
      <c r="BP907" s="603"/>
      <c r="BQ907" s="603"/>
      <c r="BR907" s="603"/>
      <c r="BS907" s="603"/>
      <c r="BT907" s="603"/>
      <c r="BU907" s="603"/>
      <c r="BV907" s="603"/>
      <c r="BW907" s="603"/>
      <c r="BX907" s="603"/>
      <c r="BY907" s="603"/>
      <c r="BZ907" s="603"/>
      <c r="CA907" s="603"/>
      <c r="CB907" s="603"/>
      <c r="CC907" s="603"/>
      <c r="CD907" s="603"/>
      <c r="CE907" s="603"/>
      <c r="CF907" s="603"/>
      <c r="CG907" s="603"/>
      <c r="CH907" s="603"/>
      <c r="CI907" s="603"/>
      <c r="CJ907" s="603"/>
      <c r="CK907" s="603"/>
    </row>
    <row r="908" spans="1:89" ht="14.25">
      <c r="A908" s="656" t="str">
        <f t="shared" si="186"/>
        <v>35_1_050623_Esc_p_sp.</v>
      </c>
      <c r="B908" s="720" t="s">
        <v>6187</v>
      </c>
      <c r="C908" s="720" t="s">
        <v>6188</v>
      </c>
      <c r="D908" s="721">
        <v>35</v>
      </c>
      <c r="E908" s="721">
        <v>1</v>
      </c>
      <c r="F908" s="721" t="s">
        <v>6443</v>
      </c>
      <c r="G908" s="721" t="s">
        <v>6562</v>
      </c>
      <c r="H908" s="721">
        <v>2023</v>
      </c>
      <c r="I908" s="720" t="s">
        <v>6326</v>
      </c>
      <c r="J908" s="720" t="s">
        <v>6189</v>
      </c>
      <c r="K908" s="720"/>
      <c r="L908" s="720" t="s">
        <v>5723</v>
      </c>
      <c r="M908" s="720" t="s">
        <v>2422</v>
      </c>
      <c r="N908" s="661">
        <f t="shared" ref="N908:N909" si="189">38</f>
        <v>38</v>
      </c>
      <c r="O908" s="603"/>
      <c r="P908" s="667" t="s">
        <v>1163</v>
      </c>
      <c r="Q908" s="376" t="s">
        <v>1164</v>
      </c>
      <c r="R908" s="376" t="s">
        <v>4513</v>
      </c>
      <c r="S908" s="596">
        <v>1</v>
      </c>
      <c r="T908" s="596">
        <v>0</v>
      </c>
      <c r="U908" s="596">
        <v>1</v>
      </c>
      <c r="V908" s="596">
        <v>0</v>
      </c>
      <c r="W908" s="376" t="s">
        <v>6832</v>
      </c>
      <c r="X908" s="761" t="s">
        <v>4838</v>
      </c>
      <c r="Y908" s="376" t="s">
        <v>78</v>
      </c>
      <c r="Z908" s="376" t="s">
        <v>6834</v>
      </c>
      <c r="AA908" s="766"/>
      <c r="AB908" s="727" t="str">
        <f t="shared" si="187"/>
        <v>Unique</v>
      </c>
      <c r="AC908" s="603"/>
      <c r="AD908" s="603"/>
      <c r="AE908" s="603"/>
      <c r="AF908" s="603"/>
      <c r="AG908" s="603"/>
      <c r="AH908" s="603"/>
      <c r="AI908" s="603"/>
      <c r="AJ908" s="603"/>
      <c r="AK908" s="603"/>
      <c r="AL908" s="603"/>
      <c r="AM908" s="603"/>
      <c r="AN908" s="603"/>
      <c r="AO908" s="603"/>
      <c r="AP908" s="603"/>
      <c r="AQ908" s="603"/>
      <c r="AR908" s="603"/>
      <c r="AS908" s="603"/>
      <c r="AT908" s="603"/>
      <c r="AU908" s="603"/>
      <c r="AV908" s="603"/>
      <c r="AW908" s="603"/>
      <c r="AX908" s="603"/>
      <c r="AY908" s="603"/>
      <c r="AZ908" s="603"/>
      <c r="BA908" s="603"/>
      <c r="BB908" s="603"/>
      <c r="BC908" s="603"/>
      <c r="BD908" s="603"/>
      <c r="BE908" s="603"/>
      <c r="BF908" s="603"/>
      <c r="BG908" s="603"/>
      <c r="BH908" s="603"/>
      <c r="BI908" s="603"/>
      <c r="BJ908" s="603"/>
      <c r="BK908" s="603"/>
      <c r="BL908" s="603"/>
      <c r="BM908" s="603"/>
      <c r="BN908" s="603"/>
      <c r="BO908" s="603"/>
      <c r="BP908" s="603"/>
      <c r="BQ908" s="603"/>
      <c r="BR908" s="603"/>
      <c r="BS908" s="603"/>
      <c r="BT908" s="603"/>
      <c r="BU908" s="603"/>
      <c r="BV908" s="603"/>
      <c r="BW908" s="603"/>
      <c r="BX908" s="603"/>
      <c r="BY908" s="603"/>
      <c r="BZ908" s="603"/>
      <c r="CA908" s="603"/>
      <c r="CB908" s="603"/>
      <c r="CC908" s="603"/>
      <c r="CD908" s="603"/>
      <c r="CE908" s="603"/>
      <c r="CF908" s="603"/>
      <c r="CG908" s="603"/>
      <c r="CH908" s="603"/>
      <c r="CI908" s="603"/>
      <c r="CJ908" s="603"/>
      <c r="CK908" s="603"/>
    </row>
    <row r="909" spans="1:89" ht="14.25">
      <c r="A909" s="656" t="str">
        <f t="shared" si="186"/>
        <v>35_1_050623_Esc_p_ep.ba</v>
      </c>
      <c r="B909" s="720" t="s">
        <v>6187</v>
      </c>
      <c r="C909" s="720" t="s">
        <v>6188</v>
      </c>
      <c r="D909" s="721">
        <v>35</v>
      </c>
      <c r="E909" s="721">
        <v>1</v>
      </c>
      <c r="F909" s="721" t="s">
        <v>6443</v>
      </c>
      <c r="G909" s="721" t="s">
        <v>6562</v>
      </c>
      <c r="H909" s="721">
        <v>2023</v>
      </c>
      <c r="I909" s="720" t="s">
        <v>6326</v>
      </c>
      <c r="J909" s="720" t="s">
        <v>6189</v>
      </c>
      <c r="K909" s="720"/>
      <c r="L909" s="720" t="s">
        <v>5723</v>
      </c>
      <c r="M909" s="720" t="s">
        <v>2422</v>
      </c>
      <c r="N909" s="661">
        <f t="shared" si="189"/>
        <v>38</v>
      </c>
      <c r="O909" s="603"/>
      <c r="P909" s="356" t="s">
        <v>84</v>
      </c>
      <c r="Q909" s="376" t="s">
        <v>85</v>
      </c>
      <c r="R909" s="376" t="s">
        <v>4513</v>
      </c>
      <c r="S909" s="596">
        <v>3</v>
      </c>
      <c r="T909" s="596">
        <v>0</v>
      </c>
      <c r="U909" s="596">
        <v>3</v>
      </c>
      <c r="V909" s="596">
        <v>0</v>
      </c>
      <c r="W909" s="376" t="s">
        <v>6832</v>
      </c>
      <c r="X909" s="761" t="s">
        <v>4838</v>
      </c>
      <c r="Y909" s="376" t="s">
        <v>78</v>
      </c>
      <c r="Z909" s="376" t="s">
        <v>6835</v>
      </c>
      <c r="AA909" s="766"/>
      <c r="AB909" s="727" t="str">
        <f t="shared" si="187"/>
        <v>Unique</v>
      </c>
      <c r="AC909" s="603"/>
      <c r="AD909" s="603"/>
      <c r="AE909" s="603"/>
      <c r="AF909" s="603"/>
      <c r="AG909" s="603"/>
      <c r="AH909" s="603"/>
      <c r="AI909" s="603"/>
      <c r="AJ909" s="603"/>
      <c r="AK909" s="603"/>
      <c r="AL909" s="603"/>
      <c r="AM909" s="603"/>
      <c r="AN909" s="603"/>
      <c r="AO909" s="603"/>
      <c r="AP909" s="603"/>
      <c r="AQ909" s="603"/>
      <c r="AR909" s="603"/>
      <c r="AS909" s="603"/>
      <c r="AT909" s="603"/>
      <c r="AU909" s="603"/>
      <c r="AV909" s="603"/>
      <c r="AW909" s="603"/>
      <c r="AX909" s="603"/>
      <c r="AY909" s="603"/>
      <c r="AZ909" s="603"/>
      <c r="BA909" s="603"/>
      <c r="BB909" s="603"/>
      <c r="BC909" s="603"/>
      <c r="BD909" s="603"/>
      <c r="BE909" s="603"/>
      <c r="BF909" s="603"/>
      <c r="BG909" s="603"/>
      <c r="BH909" s="603"/>
      <c r="BI909" s="603"/>
      <c r="BJ909" s="603"/>
      <c r="BK909" s="603"/>
      <c r="BL909" s="603"/>
      <c r="BM909" s="603"/>
      <c r="BN909" s="603"/>
      <c r="BO909" s="603"/>
      <c r="BP909" s="603"/>
      <c r="BQ909" s="603"/>
      <c r="BR909" s="603"/>
      <c r="BS909" s="603"/>
      <c r="BT909" s="603"/>
      <c r="BU909" s="603"/>
      <c r="BV909" s="603"/>
      <c r="BW909" s="603"/>
      <c r="BX909" s="603"/>
      <c r="BY909" s="603"/>
      <c r="BZ909" s="603"/>
      <c r="CA909" s="603"/>
      <c r="CB909" s="603"/>
      <c r="CC909" s="603"/>
      <c r="CD909" s="603"/>
      <c r="CE909" s="603"/>
      <c r="CF909" s="603"/>
      <c r="CG909" s="603"/>
      <c r="CH909" s="603"/>
      <c r="CI909" s="603"/>
      <c r="CJ909" s="603"/>
      <c r="CK909" s="603"/>
    </row>
    <row r="910" spans="1:89" ht="14.25">
      <c r="A910" s="656" t="str">
        <f t="shared" si="186"/>
        <v>35_1_050623_Esc_p_ep.el</v>
      </c>
      <c r="B910" s="720" t="s">
        <v>6187</v>
      </c>
      <c r="C910" s="720" t="s">
        <v>6188</v>
      </c>
      <c r="D910" s="721">
        <v>35</v>
      </c>
      <c r="E910" s="721">
        <v>1</v>
      </c>
      <c r="F910" s="721" t="s">
        <v>6443</v>
      </c>
      <c r="G910" s="721" t="s">
        <v>6562</v>
      </c>
      <c r="H910" s="721">
        <v>2023</v>
      </c>
      <c r="I910" s="720" t="s">
        <v>6326</v>
      </c>
      <c r="J910" s="720" t="s">
        <v>6189</v>
      </c>
      <c r="K910" s="720"/>
      <c r="L910" s="720" t="s">
        <v>5723</v>
      </c>
      <c r="M910" s="720" t="s">
        <v>2422</v>
      </c>
      <c r="N910" s="696">
        <v>38</v>
      </c>
      <c r="O910" s="603"/>
      <c r="P910" s="667" t="s">
        <v>2312</v>
      </c>
      <c r="Q910" s="596" t="s">
        <v>2313</v>
      </c>
      <c r="R910" s="376" t="s">
        <v>4513</v>
      </c>
      <c r="S910" s="596">
        <v>3</v>
      </c>
      <c r="T910" s="596">
        <v>0</v>
      </c>
      <c r="U910" s="596">
        <v>3</v>
      </c>
      <c r="V910" s="596">
        <v>0</v>
      </c>
      <c r="W910" s="376" t="s">
        <v>6832</v>
      </c>
      <c r="X910" s="761" t="s">
        <v>4838</v>
      </c>
      <c r="Y910" s="376" t="s">
        <v>78</v>
      </c>
      <c r="Z910" s="376" t="s">
        <v>6836</v>
      </c>
      <c r="AA910" s="766"/>
      <c r="AB910" s="727" t="str">
        <f t="shared" si="187"/>
        <v>Unique</v>
      </c>
      <c r="AC910" s="603"/>
      <c r="AD910" s="603"/>
      <c r="AE910" s="603"/>
      <c r="AF910" s="603"/>
      <c r="AG910" s="603"/>
      <c r="AH910" s="603"/>
      <c r="AI910" s="603"/>
      <c r="AJ910" s="603"/>
      <c r="AK910" s="603"/>
      <c r="AL910" s="603"/>
      <c r="AM910" s="603"/>
      <c r="AN910" s="603"/>
      <c r="AO910" s="603"/>
      <c r="AP910" s="603"/>
      <c r="AQ910" s="603"/>
      <c r="AR910" s="603"/>
      <c r="AS910" s="603"/>
      <c r="AT910" s="603"/>
      <c r="AU910" s="603"/>
      <c r="AV910" s="603"/>
      <c r="AW910" s="603"/>
      <c r="AX910" s="603"/>
      <c r="AY910" s="603"/>
      <c r="AZ910" s="603"/>
      <c r="BA910" s="603"/>
      <c r="BB910" s="603"/>
      <c r="BC910" s="603"/>
      <c r="BD910" s="603"/>
      <c r="BE910" s="603"/>
      <c r="BF910" s="603"/>
      <c r="BG910" s="603"/>
      <c r="BH910" s="603"/>
      <c r="BI910" s="603"/>
      <c r="BJ910" s="603"/>
      <c r="BK910" s="603"/>
      <c r="BL910" s="603"/>
      <c r="BM910" s="603"/>
      <c r="BN910" s="603"/>
      <c r="BO910" s="603"/>
      <c r="BP910" s="603"/>
      <c r="BQ910" s="603"/>
      <c r="BR910" s="603"/>
      <c r="BS910" s="603"/>
      <c r="BT910" s="603"/>
      <c r="BU910" s="603"/>
      <c r="BV910" s="603"/>
      <c r="BW910" s="603"/>
      <c r="BX910" s="603"/>
      <c r="BY910" s="603"/>
      <c r="BZ910" s="603"/>
      <c r="CA910" s="603"/>
      <c r="CB910" s="603"/>
      <c r="CC910" s="603"/>
      <c r="CD910" s="603"/>
      <c r="CE910" s="603"/>
      <c r="CF910" s="603"/>
      <c r="CG910" s="603"/>
      <c r="CH910" s="603"/>
      <c r="CI910" s="603"/>
      <c r="CJ910" s="603"/>
      <c r="CK910" s="603"/>
    </row>
    <row r="911" spans="1:89" ht="14.25">
      <c r="A911" s="656" t="str">
        <f t="shared" si="186"/>
        <v>12_1_050623_HE_p_sp.</v>
      </c>
      <c r="B911" s="660" t="s">
        <v>6651</v>
      </c>
      <c r="C911" s="660" t="s">
        <v>6652</v>
      </c>
      <c r="D911" s="661">
        <v>12</v>
      </c>
      <c r="E911" s="661">
        <v>1</v>
      </c>
      <c r="F911" s="661" t="s">
        <v>6443</v>
      </c>
      <c r="G911" s="661" t="s">
        <v>6562</v>
      </c>
      <c r="H911" s="661">
        <v>2023</v>
      </c>
      <c r="I911" s="660" t="s">
        <v>5729</v>
      </c>
      <c r="J911" s="660" t="s">
        <v>6653</v>
      </c>
      <c r="K911" s="660" t="s">
        <v>6654</v>
      </c>
      <c r="L911" s="660" t="s">
        <v>5723</v>
      </c>
      <c r="M911" s="660" t="s">
        <v>2422</v>
      </c>
      <c r="N911" s="661">
        <f t="shared" ref="N911:N913" si="190">20+11</f>
        <v>31</v>
      </c>
      <c r="O911" s="603"/>
      <c r="P911" s="667" t="s">
        <v>1163</v>
      </c>
      <c r="Q911" s="376" t="s">
        <v>1164</v>
      </c>
      <c r="R911" s="376" t="s">
        <v>4513</v>
      </c>
      <c r="S911" s="596">
        <v>1</v>
      </c>
      <c r="T911" s="596">
        <v>0</v>
      </c>
      <c r="U911" s="596">
        <v>1</v>
      </c>
      <c r="V911" s="596">
        <v>0</v>
      </c>
      <c r="W911" s="376" t="s">
        <v>6832</v>
      </c>
      <c r="X911" s="761" t="s">
        <v>4838</v>
      </c>
      <c r="Y911" s="376" t="s">
        <v>78</v>
      </c>
      <c r="Z911" s="376" t="s">
        <v>6837</v>
      </c>
      <c r="AA911" s="766"/>
      <c r="AB911" s="727" t="str">
        <f t="shared" si="187"/>
        <v>Unique</v>
      </c>
      <c r="AC911" s="603"/>
      <c r="AD911" s="603"/>
      <c r="AE911" s="603"/>
      <c r="AF911" s="603"/>
      <c r="AG911" s="603"/>
      <c r="AH911" s="603"/>
      <c r="AI911" s="603"/>
      <c r="AJ911" s="603"/>
      <c r="AK911" s="603"/>
      <c r="AL911" s="603"/>
      <c r="AM911" s="603"/>
      <c r="AN911" s="603"/>
      <c r="AO911" s="603"/>
      <c r="AP911" s="603"/>
      <c r="AQ911" s="603"/>
      <c r="AR911" s="603"/>
      <c r="AS911" s="603"/>
      <c r="AT911" s="603"/>
      <c r="AU911" s="603"/>
      <c r="AV911" s="603"/>
      <c r="AW911" s="603"/>
      <c r="AX911" s="603"/>
      <c r="AY911" s="603"/>
      <c r="AZ911" s="603"/>
      <c r="BA911" s="603"/>
      <c r="BB911" s="603"/>
      <c r="BC911" s="603"/>
      <c r="BD911" s="603"/>
      <c r="BE911" s="603"/>
      <c r="BF911" s="603"/>
      <c r="BG911" s="603"/>
      <c r="BH911" s="603"/>
      <c r="BI911" s="603"/>
      <c r="BJ911" s="603"/>
      <c r="BK911" s="603"/>
      <c r="BL911" s="603"/>
      <c r="BM911" s="603"/>
      <c r="BN911" s="603"/>
      <c r="BO911" s="603"/>
      <c r="BP911" s="603"/>
      <c r="BQ911" s="603"/>
      <c r="BR911" s="603"/>
      <c r="BS911" s="603"/>
      <c r="BT911" s="603"/>
      <c r="BU911" s="603"/>
      <c r="BV911" s="603"/>
      <c r="BW911" s="603"/>
      <c r="BX911" s="603"/>
      <c r="BY911" s="603"/>
      <c r="BZ911" s="603"/>
      <c r="CA911" s="603"/>
      <c r="CB911" s="603"/>
      <c r="CC911" s="603"/>
      <c r="CD911" s="603"/>
      <c r="CE911" s="603"/>
      <c r="CF911" s="603"/>
      <c r="CG911" s="603"/>
      <c r="CH911" s="603"/>
      <c r="CI911" s="603"/>
      <c r="CJ911" s="603"/>
      <c r="CK911" s="603"/>
    </row>
    <row r="912" spans="1:89" ht="14.25">
      <c r="A912" s="656" t="str">
        <f t="shared" si="186"/>
        <v>12_1_050623_HE_p_ep.el</v>
      </c>
      <c r="B912" s="660" t="s">
        <v>6651</v>
      </c>
      <c r="C912" s="660" t="s">
        <v>6652</v>
      </c>
      <c r="D912" s="661">
        <v>12</v>
      </c>
      <c r="E912" s="661">
        <v>1</v>
      </c>
      <c r="F912" s="661" t="s">
        <v>6443</v>
      </c>
      <c r="G912" s="661" t="s">
        <v>6562</v>
      </c>
      <c r="H912" s="661">
        <v>2023</v>
      </c>
      <c r="I912" s="660" t="s">
        <v>5729</v>
      </c>
      <c r="J912" s="660" t="s">
        <v>6653</v>
      </c>
      <c r="K912" s="660" t="s">
        <v>6654</v>
      </c>
      <c r="L912" s="660" t="s">
        <v>5723</v>
      </c>
      <c r="M912" s="660" t="s">
        <v>2422</v>
      </c>
      <c r="N912" s="661">
        <f t="shared" si="190"/>
        <v>31</v>
      </c>
      <c r="O912" s="603"/>
      <c r="P912" s="667" t="s">
        <v>2312</v>
      </c>
      <c r="Q912" s="596" t="s">
        <v>2313</v>
      </c>
      <c r="R912" s="376" t="s">
        <v>4513</v>
      </c>
      <c r="S912" s="596">
        <v>1</v>
      </c>
      <c r="T912" s="596">
        <v>0</v>
      </c>
      <c r="U912" s="596">
        <v>1</v>
      </c>
      <c r="V912" s="596">
        <v>0</v>
      </c>
      <c r="W912" s="376" t="s">
        <v>6832</v>
      </c>
      <c r="X912" s="761" t="s">
        <v>4838</v>
      </c>
      <c r="Y912" s="376" t="s">
        <v>78</v>
      </c>
      <c r="Z912" s="376" t="s">
        <v>6838</v>
      </c>
      <c r="AA912" s="766"/>
      <c r="AB912" s="727" t="str">
        <f t="shared" si="187"/>
        <v>Unique</v>
      </c>
      <c r="AC912" s="603"/>
      <c r="AD912" s="603"/>
      <c r="AE912" s="603"/>
      <c r="AF912" s="603"/>
      <c r="AG912" s="603"/>
      <c r="AH912" s="603"/>
      <c r="AI912" s="603"/>
      <c r="AJ912" s="603"/>
      <c r="AK912" s="603"/>
      <c r="AL912" s="603"/>
      <c r="AM912" s="603"/>
      <c r="AN912" s="603"/>
      <c r="AO912" s="603"/>
      <c r="AP912" s="603"/>
      <c r="AQ912" s="603"/>
      <c r="AR912" s="603"/>
      <c r="AS912" s="603"/>
      <c r="AT912" s="603"/>
      <c r="AU912" s="603"/>
      <c r="AV912" s="603"/>
      <c r="AW912" s="603"/>
      <c r="AX912" s="603"/>
      <c r="AY912" s="603"/>
      <c r="AZ912" s="603"/>
      <c r="BA912" s="603"/>
      <c r="BB912" s="603"/>
      <c r="BC912" s="603"/>
      <c r="BD912" s="603"/>
      <c r="BE912" s="603"/>
      <c r="BF912" s="603"/>
      <c r="BG912" s="603"/>
      <c r="BH912" s="603"/>
      <c r="BI912" s="603"/>
      <c r="BJ912" s="603"/>
      <c r="BK912" s="603"/>
      <c r="BL912" s="603"/>
      <c r="BM912" s="603"/>
      <c r="BN912" s="603"/>
      <c r="BO912" s="603"/>
      <c r="BP912" s="603"/>
      <c r="BQ912" s="603"/>
      <c r="BR912" s="603"/>
      <c r="BS912" s="603"/>
      <c r="BT912" s="603"/>
      <c r="BU912" s="603"/>
      <c r="BV912" s="603"/>
      <c r="BW912" s="603"/>
      <c r="BX912" s="603"/>
      <c r="BY912" s="603"/>
      <c r="BZ912" s="603"/>
      <c r="CA912" s="603"/>
      <c r="CB912" s="603"/>
      <c r="CC912" s="603"/>
      <c r="CD912" s="603"/>
      <c r="CE912" s="603"/>
      <c r="CF912" s="603"/>
      <c r="CG912" s="603"/>
      <c r="CH912" s="603"/>
      <c r="CI912" s="603"/>
      <c r="CJ912" s="603"/>
      <c r="CK912" s="603"/>
    </row>
    <row r="913" spans="1:89" ht="14.25">
      <c r="A913" s="656" t="str">
        <f t="shared" si="186"/>
        <v>12_1_050623_HE_p_ep.ba</v>
      </c>
      <c r="B913" s="660" t="s">
        <v>6651</v>
      </c>
      <c r="C913" s="660" t="s">
        <v>6652</v>
      </c>
      <c r="D913" s="661">
        <v>12</v>
      </c>
      <c r="E913" s="661">
        <v>1</v>
      </c>
      <c r="F913" s="661" t="s">
        <v>6443</v>
      </c>
      <c r="G913" s="661" t="s">
        <v>6562</v>
      </c>
      <c r="H913" s="661">
        <v>2023</v>
      </c>
      <c r="I913" s="660" t="s">
        <v>5729</v>
      </c>
      <c r="J913" s="660" t="s">
        <v>6653</v>
      </c>
      <c r="K913" s="660" t="s">
        <v>6654</v>
      </c>
      <c r="L913" s="660" t="s">
        <v>5723</v>
      </c>
      <c r="M913" s="660" t="s">
        <v>2422</v>
      </c>
      <c r="N913" s="661">
        <f t="shared" si="190"/>
        <v>31</v>
      </c>
      <c r="O913" s="603"/>
      <c r="P913" s="356" t="s">
        <v>84</v>
      </c>
      <c r="Q913" s="376" t="s">
        <v>85</v>
      </c>
      <c r="R913" s="376" t="s">
        <v>4513</v>
      </c>
      <c r="S913" s="596">
        <v>4</v>
      </c>
      <c r="T913" s="596">
        <v>0</v>
      </c>
      <c r="U913" s="596">
        <v>4</v>
      </c>
      <c r="V913" s="596">
        <v>0</v>
      </c>
      <c r="W913" s="376" t="s">
        <v>6832</v>
      </c>
      <c r="X913" s="761" t="s">
        <v>4838</v>
      </c>
      <c r="Y913" s="376" t="s">
        <v>78</v>
      </c>
      <c r="Z913" s="376" t="s">
        <v>6839</v>
      </c>
      <c r="AA913" s="766"/>
      <c r="AB913" s="727" t="str">
        <f t="shared" si="187"/>
        <v>Unique</v>
      </c>
      <c r="AC913" s="603"/>
      <c r="AD913" s="603"/>
      <c r="AE913" s="603"/>
      <c r="AF913" s="603"/>
      <c r="AG913" s="603"/>
      <c r="AH913" s="603"/>
      <c r="AI913" s="603"/>
      <c r="AJ913" s="603"/>
      <c r="AK913" s="603"/>
      <c r="AL913" s="603"/>
      <c r="AM913" s="603"/>
      <c r="AN913" s="603"/>
      <c r="AO913" s="603"/>
      <c r="AP913" s="603"/>
      <c r="AQ913" s="603"/>
      <c r="AR913" s="603"/>
      <c r="AS913" s="603"/>
      <c r="AT913" s="603"/>
      <c r="AU913" s="603"/>
      <c r="AV913" s="603"/>
      <c r="AW913" s="603"/>
      <c r="AX913" s="603"/>
      <c r="AY913" s="603"/>
      <c r="AZ913" s="603"/>
      <c r="BA913" s="603"/>
      <c r="BB913" s="603"/>
      <c r="BC913" s="603"/>
      <c r="BD913" s="603"/>
      <c r="BE913" s="603"/>
      <c r="BF913" s="603"/>
      <c r="BG913" s="603"/>
      <c r="BH913" s="603"/>
      <c r="BI913" s="603"/>
      <c r="BJ913" s="603"/>
      <c r="BK913" s="603"/>
      <c r="BL913" s="603"/>
      <c r="BM913" s="603"/>
      <c r="BN913" s="603"/>
      <c r="BO913" s="603"/>
      <c r="BP913" s="603"/>
      <c r="BQ913" s="603"/>
      <c r="BR913" s="603"/>
      <c r="BS913" s="603"/>
      <c r="BT913" s="603"/>
      <c r="BU913" s="603"/>
      <c r="BV913" s="603"/>
      <c r="BW913" s="603"/>
      <c r="BX913" s="603"/>
      <c r="BY913" s="603"/>
      <c r="BZ913" s="603"/>
      <c r="CA913" s="603"/>
      <c r="CB913" s="603"/>
      <c r="CC913" s="603"/>
      <c r="CD913" s="603"/>
      <c r="CE913" s="603"/>
      <c r="CF913" s="603"/>
      <c r="CG913" s="603"/>
      <c r="CH913" s="603"/>
      <c r="CI913" s="603"/>
      <c r="CJ913" s="603"/>
      <c r="CK913" s="603"/>
    </row>
    <row r="914" spans="1:89" ht="14.25">
      <c r="A914" s="656" t="str">
        <f t="shared" si="186"/>
        <v>33_1_050623_S_p_xa.co</v>
      </c>
      <c r="B914" s="723" t="s">
        <v>6238</v>
      </c>
      <c r="C914" s="723" t="s">
        <v>6239</v>
      </c>
      <c r="D914" s="724">
        <v>33</v>
      </c>
      <c r="E914" s="724">
        <v>1</v>
      </c>
      <c r="F914" s="724" t="s">
        <v>6443</v>
      </c>
      <c r="G914" s="724" t="s">
        <v>6562</v>
      </c>
      <c r="H914" s="724">
        <v>2023</v>
      </c>
      <c r="I914" s="723" t="s">
        <v>6326</v>
      </c>
      <c r="J914" s="723" t="s">
        <v>6375</v>
      </c>
      <c r="K914" s="723"/>
      <c r="L914" s="723" t="s">
        <v>5723</v>
      </c>
      <c r="M914" s="723" t="s">
        <v>2422</v>
      </c>
      <c r="N914" s="661">
        <f t="shared" ref="N914:N916" si="191">68</f>
        <v>68</v>
      </c>
      <c r="O914" s="603"/>
      <c r="P914" s="667" t="s">
        <v>3224</v>
      </c>
      <c r="Q914" s="596" t="s">
        <v>3225</v>
      </c>
      <c r="R914" s="376" t="s">
        <v>4513</v>
      </c>
      <c r="S914" s="596">
        <v>1</v>
      </c>
      <c r="T914" s="596">
        <v>0</v>
      </c>
      <c r="U914" s="596">
        <v>1</v>
      </c>
      <c r="V914" s="596">
        <v>0</v>
      </c>
      <c r="W914" s="376" t="s">
        <v>6832</v>
      </c>
      <c r="X914" s="761" t="s">
        <v>4838</v>
      </c>
      <c r="Y914" s="376" t="s">
        <v>78</v>
      </c>
      <c r="Z914" s="376" t="s">
        <v>6840</v>
      </c>
      <c r="AA914" s="766"/>
      <c r="AB914" s="727" t="str">
        <f t="shared" si="187"/>
        <v>Unique</v>
      </c>
      <c r="AC914" s="603"/>
      <c r="AD914" s="603"/>
      <c r="AE914" s="603"/>
      <c r="AF914" s="603"/>
      <c r="AG914" s="603"/>
      <c r="AH914" s="603"/>
      <c r="AI914" s="603"/>
      <c r="AJ914" s="603"/>
      <c r="AK914" s="603"/>
      <c r="AL914" s="603"/>
      <c r="AM914" s="603"/>
      <c r="AN914" s="603"/>
      <c r="AO914" s="603"/>
      <c r="AP914" s="603"/>
      <c r="AQ914" s="603"/>
      <c r="AR914" s="603"/>
      <c r="AS914" s="603"/>
      <c r="AT914" s="603"/>
      <c r="AU914" s="603"/>
      <c r="AV914" s="603"/>
      <c r="AW914" s="603"/>
      <c r="AX914" s="603"/>
      <c r="AY914" s="603"/>
      <c r="AZ914" s="603"/>
      <c r="BA914" s="603"/>
      <c r="BB914" s="603"/>
      <c r="BC914" s="603"/>
      <c r="BD914" s="603"/>
      <c r="BE914" s="603"/>
      <c r="BF914" s="603"/>
      <c r="BG914" s="603"/>
      <c r="BH914" s="603"/>
      <c r="BI914" s="603"/>
      <c r="BJ914" s="603"/>
      <c r="BK914" s="603"/>
      <c r="BL914" s="603"/>
      <c r="BM914" s="603"/>
      <c r="BN914" s="603"/>
      <c r="BO914" s="603"/>
      <c r="BP914" s="603"/>
      <c r="BQ914" s="603"/>
      <c r="BR914" s="603"/>
      <c r="BS914" s="603"/>
      <c r="BT914" s="603"/>
      <c r="BU914" s="603"/>
      <c r="BV914" s="603"/>
      <c r="BW914" s="603"/>
      <c r="BX914" s="603"/>
      <c r="BY914" s="603"/>
      <c r="BZ914" s="603"/>
      <c r="CA914" s="603"/>
      <c r="CB914" s="603"/>
      <c r="CC914" s="603"/>
      <c r="CD914" s="603"/>
      <c r="CE914" s="603"/>
      <c r="CF914" s="603"/>
      <c r="CG914" s="603"/>
      <c r="CH914" s="603"/>
      <c r="CI914" s="603"/>
      <c r="CJ914" s="603"/>
      <c r="CK914" s="603"/>
    </row>
    <row r="915" spans="1:89" ht="14.25">
      <c r="A915" s="656" t="str">
        <f t="shared" si="186"/>
        <v>33_1_050623_S_p_ep.ba</v>
      </c>
      <c r="B915" s="723" t="s">
        <v>6238</v>
      </c>
      <c r="C915" s="723" t="s">
        <v>6239</v>
      </c>
      <c r="D915" s="724">
        <v>33</v>
      </c>
      <c r="E915" s="724">
        <v>1</v>
      </c>
      <c r="F915" s="724" t="s">
        <v>6443</v>
      </c>
      <c r="G915" s="724" t="s">
        <v>6562</v>
      </c>
      <c r="H915" s="724">
        <v>2023</v>
      </c>
      <c r="I915" s="723" t="s">
        <v>6326</v>
      </c>
      <c r="J915" s="723" t="s">
        <v>6375</v>
      </c>
      <c r="K915" s="723"/>
      <c r="L915" s="723" t="s">
        <v>5723</v>
      </c>
      <c r="M915" s="723" t="s">
        <v>2422</v>
      </c>
      <c r="N915" s="661">
        <f t="shared" si="191"/>
        <v>68</v>
      </c>
      <c r="O915" s="603"/>
      <c r="P915" s="356" t="s">
        <v>84</v>
      </c>
      <c r="Q915" s="376" t="s">
        <v>85</v>
      </c>
      <c r="R915" s="376" t="s">
        <v>4513</v>
      </c>
      <c r="S915" s="596">
        <v>10</v>
      </c>
      <c r="T915" s="596">
        <v>1</v>
      </c>
      <c r="U915" s="596">
        <v>9</v>
      </c>
      <c r="V915" s="596">
        <v>0</v>
      </c>
      <c r="W915" s="376" t="s">
        <v>6832</v>
      </c>
      <c r="X915" s="761" t="s">
        <v>4838</v>
      </c>
      <c r="Y915" s="376" t="s">
        <v>78</v>
      </c>
      <c r="Z915" s="376" t="s">
        <v>6841</v>
      </c>
      <c r="AA915" s="766"/>
      <c r="AB915" s="727" t="str">
        <f t="shared" si="187"/>
        <v>Unique</v>
      </c>
      <c r="AC915" s="603"/>
      <c r="AD915" s="603"/>
      <c r="AE915" s="603"/>
      <c r="AF915" s="603"/>
      <c r="AG915" s="603"/>
      <c r="AH915" s="603"/>
      <c r="AI915" s="603"/>
      <c r="AJ915" s="603"/>
      <c r="AK915" s="603"/>
      <c r="AL915" s="603"/>
      <c r="AM915" s="603"/>
      <c r="AN915" s="603"/>
      <c r="AO915" s="603"/>
      <c r="AP915" s="603"/>
      <c r="AQ915" s="603"/>
      <c r="AR915" s="603"/>
      <c r="AS915" s="603"/>
      <c r="AT915" s="603"/>
      <c r="AU915" s="603"/>
      <c r="AV915" s="603"/>
      <c r="AW915" s="603"/>
      <c r="AX915" s="603"/>
      <c r="AY915" s="603"/>
      <c r="AZ915" s="603"/>
      <c r="BA915" s="603"/>
      <c r="BB915" s="603"/>
      <c r="BC915" s="603"/>
      <c r="BD915" s="603"/>
      <c r="BE915" s="603"/>
      <c r="BF915" s="603"/>
      <c r="BG915" s="603"/>
      <c r="BH915" s="603"/>
      <c r="BI915" s="603"/>
      <c r="BJ915" s="603"/>
      <c r="BK915" s="603"/>
      <c r="BL915" s="603"/>
      <c r="BM915" s="603"/>
      <c r="BN915" s="603"/>
      <c r="BO915" s="603"/>
      <c r="BP915" s="603"/>
      <c r="BQ915" s="603"/>
      <c r="BR915" s="603"/>
      <c r="BS915" s="603"/>
      <c r="BT915" s="603"/>
      <c r="BU915" s="603"/>
      <c r="BV915" s="603"/>
      <c r="BW915" s="603"/>
      <c r="BX915" s="603"/>
      <c r="BY915" s="603"/>
      <c r="BZ915" s="603"/>
      <c r="CA915" s="603"/>
      <c r="CB915" s="603"/>
      <c r="CC915" s="603"/>
      <c r="CD915" s="603"/>
      <c r="CE915" s="603"/>
      <c r="CF915" s="603"/>
      <c r="CG915" s="603"/>
      <c r="CH915" s="603"/>
      <c r="CI915" s="603"/>
      <c r="CJ915" s="603"/>
      <c r="CK915" s="603"/>
    </row>
    <row r="916" spans="1:89" ht="14.25">
      <c r="A916" s="656" t="str">
        <f t="shared" si="186"/>
        <v>33_1_050623_S_p_ep.el</v>
      </c>
      <c r="B916" s="723" t="s">
        <v>6238</v>
      </c>
      <c r="C916" s="723" t="s">
        <v>6239</v>
      </c>
      <c r="D916" s="724">
        <v>33</v>
      </c>
      <c r="E916" s="724">
        <v>1</v>
      </c>
      <c r="F916" s="724" t="s">
        <v>6443</v>
      </c>
      <c r="G916" s="724" t="s">
        <v>6562</v>
      </c>
      <c r="H916" s="724">
        <v>2023</v>
      </c>
      <c r="I916" s="723" t="s">
        <v>6326</v>
      </c>
      <c r="J916" s="723" t="s">
        <v>6375</v>
      </c>
      <c r="K916" s="723"/>
      <c r="L916" s="723" t="s">
        <v>5723</v>
      </c>
      <c r="M916" s="723" t="s">
        <v>2422</v>
      </c>
      <c r="N916" s="661">
        <f t="shared" si="191"/>
        <v>68</v>
      </c>
      <c r="O916" s="603"/>
      <c r="P916" s="667" t="s">
        <v>2312</v>
      </c>
      <c r="Q916" s="596" t="s">
        <v>2313</v>
      </c>
      <c r="R916" s="376" t="s">
        <v>4513</v>
      </c>
      <c r="S916" s="596">
        <v>10</v>
      </c>
      <c r="T916" s="596">
        <v>1</v>
      </c>
      <c r="U916" s="596">
        <v>9</v>
      </c>
      <c r="V916" s="596">
        <v>0</v>
      </c>
      <c r="W916" s="376" t="s">
        <v>6832</v>
      </c>
      <c r="X916" s="761" t="s">
        <v>4838</v>
      </c>
      <c r="Y916" s="376" t="s">
        <v>78</v>
      </c>
      <c r="Z916" s="376" t="s">
        <v>6842</v>
      </c>
      <c r="AA916" s="766"/>
      <c r="AB916" s="727" t="str">
        <f t="shared" si="187"/>
        <v>Unique</v>
      </c>
      <c r="AC916" s="603"/>
      <c r="AD916" s="603"/>
      <c r="AE916" s="603"/>
      <c r="AF916" s="603"/>
      <c r="AG916" s="603"/>
      <c r="AH916" s="603"/>
      <c r="AI916" s="603"/>
      <c r="AJ916" s="603"/>
      <c r="AK916" s="603"/>
      <c r="AL916" s="603"/>
      <c r="AM916" s="603"/>
      <c r="AN916" s="603"/>
      <c r="AO916" s="603"/>
      <c r="AP916" s="603"/>
      <c r="AQ916" s="603"/>
      <c r="AR916" s="603"/>
      <c r="AS916" s="603"/>
      <c r="AT916" s="603"/>
      <c r="AU916" s="603"/>
      <c r="AV916" s="603"/>
      <c r="AW916" s="603"/>
      <c r="AX916" s="603"/>
      <c r="AY916" s="603"/>
      <c r="AZ916" s="603"/>
      <c r="BA916" s="603"/>
      <c r="BB916" s="603"/>
      <c r="BC916" s="603"/>
      <c r="BD916" s="603"/>
      <c r="BE916" s="603"/>
      <c r="BF916" s="603"/>
      <c r="BG916" s="603"/>
      <c r="BH916" s="603"/>
      <c r="BI916" s="603"/>
      <c r="BJ916" s="603"/>
      <c r="BK916" s="603"/>
      <c r="BL916" s="603"/>
      <c r="BM916" s="603"/>
      <c r="BN916" s="603"/>
      <c r="BO916" s="603"/>
      <c r="BP916" s="603"/>
      <c r="BQ916" s="603"/>
      <c r="BR916" s="603"/>
      <c r="BS916" s="603"/>
      <c r="BT916" s="603"/>
      <c r="BU916" s="603"/>
      <c r="BV916" s="603"/>
      <c r="BW916" s="603"/>
      <c r="BX916" s="603"/>
      <c r="BY916" s="603"/>
      <c r="BZ916" s="603"/>
      <c r="CA916" s="603"/>
      <c r="CB916" s="603"/>
      <c r="CC916" s="603"/>
      <c r="CD916" s="603"/>
      <c r="CE916" s="603"/>
      <c r="CF916" s="603"/>
      <c r="CG916" s="603"/>
      <c r="CH916" s="603"/>
      <c r="CI916" s="603"/>
      <c r="CJ916" s="603"/>
      <c r="CK916" s="603"/>
    </row>
    <row r="917" spans="1:89" ht="14.25">
      <c r="A917" s="656" t="str">
        <f t="shared" si="186"/>
        <v>31_2_050623_V_p_ep.ba</v>
      </c>
      <c r="B917" s="673" t="s">
        <v>6529</v>
      </c>
      <c r="C917" s="673" t="s">
        <v>6530</v>
      </c>
      <c r="D917" s="674">
        <v>31</v>
      </c>
      <c r="E917" s="674">
        <v>2</v>
      </c>
      <c r="F917" s="674" t="s">
        <v>6443</v>
      </c>
      <c r="G917" s="674" t="s">
        <v>6562</v>
      </c>
      <c r="H917" s="674">
        <v>2023</v>
      </c>
      <c r="I917" s="675" t="s">
        <v>5729</v>
      </c>
      <c r="J917" s="675" t="s">
        <v>6531</v>
      </c>
      <c r="K917" s="673" t="s">
        <v>6532</v>
      </c>
      <c r="L917" s="675" t="s">
        <v>5723</v>
      </c>
      <c r="M917" s="675" t="s">
        <v>2422</v>
      </c>
      <c r="N917" s="661">
        <f t="shared" ref="N917:N918" si="192">20+11</f>
        <v>31</v>
      </c>
      <c r="O917" s="603"/>
      <c r="P917" s="356" t="s">
        <v>84</v>
      </c>
      <c r="Q917" s="376" t="s">
        <v>85</v>
      </c>
      <c r="R917" s="376" t="s">
        <v>4513</v>
      </c>
      <c r="S917" s="596">
        <v>2</v>
      </c>
      <c r="T917" s="596">
        <v>0</v>
      </c>
      <c r="U917" s="596">
        <v>2</v>
      </c>
      <c r="V917" s="596">
        <v>0</v>
      </c>
      <c r="W917" s="376" t="s">
        <v>6832</v>
      </c>
      <c r="X917" s="761" t="s">
        <v>4838</v>
      </c>
      <c r="Y917" s="376" t="s">
        <v>78</v>
      </c>
      <c r="Z917" s="376" t="s">
        <v>6843</v>
      </c>
      <c r="AA917" s="766"/>
      <c r="AB917" s="727" t="str">
        <f t="shared" si="187"/>
        <v>Unique</v>
      </c>
      <c r="AC917" s="603"/>
      <c r="AD917" s="603"/>
      <c r="AE917" s="603"/>
      <c r="AF917" s="603"/>
      <c r="AG917" s="603"/>
      <c r="AH917" s="603"/>
      <c r="AI917" s="603"/>
      <c r="AJ917" s="603"/>
      <c r="AK917" s="603"/>
      <c r="AL917" s="603"/>
      <c r="AM917" s="603"/>
      <c r="AN917" s="603"/>
      <c r="AO917" s="603"/>
      <c r="AP917" s="603"/>
      <c r="AQ917" s="603"/>
      <c r="AR917" s="603"/>
      <c r="AS917" s="603"/>
      <c r="AT917" s="603"/>
      <c r="AU917" s="603"/>
      <c r="AV917" s="603"/>
      <c r="AW917" s="603"/>
      <c r="AX917" s="603"/>
      <c r="AY917" s="603"/>
      <c r="AZ917" s="603"/>
      <c r="BA917" s="603"/>
      <c r="BB917" s="603"/>
      <c r="BC917" s="603"/>
      <c r="BD917" s="603"/>
      <c r="BE917" s="603"/>
      <c r="BF917" s="603"/>
      <c r="BG917" s="603"/>
      <c r="BH917" s="603"/>
      <c r="BI917" s="603"/>
      <c r="BJ917" s="603"/>
      <c r="BK917" s="603"/>
      <c r="BL917" s="603"/>
      <c r="BM917" s="603"/>
      <c r="BN917" s="603"/>
      <c r="BO917" s="603"/>
      <c r="BP917" s="603"/>
      <c r="BQ917" s="603"/>
      <c r="BR917" s="603"/>
      <c r="BS917" s="603"/>
      <c r="BT917" s="603"/>
      <c r="BU917" s="603"/>
      <c r="BV917" s="603"/>
      <c r="BW917" s="603"/>
      <c r="BX917" s="603"/>
      <c r="BY917" s="603"/>
      <c r="BZ917" s="603"/>
      <c r="CA917" s="603"/>
      <c r="CB917" s="603"/>
      <c r="CC917" s="603"/>
      <c r="CD917" s="603"/>
      <c r="CE917" s="603"/>
      <c r="CF917" s="603"/>
      <c r="CG917" s="603"/>
      <c r="CH917" s="603"/>
      <c r="CI917" s="603"/>
      <c r="CJ917" s="603"/>
      <c r="CK917" s="603"/>
    </row>
    <row r="918" spans="1:89" ht="14.25">
      <c r="A918" s="656" t="str">
        <f t="shared" si="186"/>
        <v>31_2_050623_V_p_ep.el</v>
      </c>
      <c r="B918" s="673" t="s">
        <v>6529</v>
      </c>
      <c r="C918" s="673" t="s">
        <v>6530</v>
      </c>
      <c r="D918" s="674">
        <v>31</v>
      </c>
      <c r="E918" s="674">
        <v>2</v>
      </c>
      <c r="F918" s="674" t="s">
        <v>6443</v>
      </c>
      <c r="G918" s="674" t="s">
        <v>6562</v>
      </c>
      <c r="H918" s="674">
        <v>2023</v>
      </c>
      <c r="I918" s="675" t="s">
        <v>5729</v>
      </c>
      <c r="J918" s="675" t="s">
        <v>6531</v>
      </c>
      <c r="K918" s="673" t="s">
        <v>6532</v>
      </c>
      <c r="L918" s="675" t="s">
        <v>5723</v>
      </c>
      <c r="M918" s="675" t="s">
        <v>2422</v>
      </c>
      <c r="N918" s="661">
        <f t="shared" si="192"/>
        <v>31</v>
      </c>
      <c r="O918" s="603"/>
      <c r="P918" s="667" t="s">
        <v>2312</v>
      </c>
      <c r="Q918" s="596" t="s">
        <v>2313</v>
      </c>
      <c r="R918" s="376" t="s">
        <v>4513</v>
      </c>
      <c r="S918" s="596">
        <v>1</v>
      </c>
      <c r="T918" s="596">
        <v>0</v>
      </c>
      <c r="U918" s="596">
        <v>1</v>
      </c>
      <c r="V918" s="596">
        <v>0</v>
      </c>
      <c r="W918" s="376" t="s">
        <v>6832</v>
      </c>
      <c r="X918" s="761" t="s">
        <v>4838</v>
      </c>
      <c r="Y918" s="376" t="s">
        <v>78</v>
      </c>
      <c r="Z918" s="376" t="s">
        <v>6844</v>
      </c>
      <c r="AA918" s="766"/>
      <c r="AB918" s="727" t="str">
        <f t="shared" si="187"/>
        <v>Unique</v>
      </c>
      <c r="AC918" s="603"/>
      <c r="AD918" s="603"/>
      <c r="AE918" s="603"/>
      <c r="AF918" s="603"/>
      <c r="AG918" s="603"/>
      <c r="AH918" s="603"/>
      <c r="AI918" s="603"/>
      <c r="AJ918" s="603"/>
      <c r="AK918" s="603"/>
      <c r="AL918" s="603"/>
      <c r="AM918" s="603"/>
      <c r="AN918" s="603"/>
      <c r="AO918" s="603"/>
      <c r="AP918" s="603"/>
      <c r="AQ918" s="603"/>
      <c r="AR918" s="603"/>
      <c r="AS918" s="603"/>
      <c r="AT918" s="603"/>
      <c r="AU918" s="603"/>
      <c r="AV918" s="603"/>
      <c r="AW918" s="603"/>
      <c r="AX918" s="603"/>
      <c r="AY918" s="603"/>
      <c r="AZ918" s="603"/>
      <c r="BA918" s="603"/>
      <c r="BB918" s="603"/>
      <c r="BC918" s="603"/>
      <c r="BD918" s="603"/>
      <c r="BE918" s="603"/>
      <c r="BF918" s="603"/>
      <c r="BG918" s="603"/>
      <c r="BH918" s="603"/>
      <c r="BI918" s="603"/>
      <c r="BJ918" s="603"/>
      <c r="BK918" s="603"/>
      <c r="BL918" s="603"/>
      <c r="BM918" s="603"/>
      <c r="BN918" s="603"/>
      <c r="BO918" s="603"/>
      <c r="BP918" s="603"/>
      <c r="BQ918" s="603"/>
      <c r="BR918" s="603"/>
      <c r="BS918" s="603"/>
      <c r="BT918" s="603"/>
      <c r="BU918" s="603"/>
      <c r="BV918" s="603"/>
      <c r="BW918" s="603"/>
      <c r="BX918" s="603"/>
      <c r="BY918" s="603"/>
      <c r="BZ918" s="603"/>
      <c r="CA918" s="603"/>
      <c r="CB918" s="603"/>
      <c r="CC918" s="603"/>
      <c r="CD918" s="603"/>
      <c r="CE918" s="603"/>
      <c r="CF918" s="603"/>
      <c r="CG918" s="603"/>
      <c r="CH918" s="603"/>
      <c r="CI918" s="603"/>
      <c r="CJ918" s="603"/>
      <c r="CK918" s="603"/>
    </row>
    <row r="919" spans="1:89" ht="14.25">
      <c r="A919" s="656" t="str">
        <f t="shared" si="186"/>
        <v>39_1_050623_L_p_sp.</v>
      </c>
      <c r="B919" s="743" t="s">
        <v>6441</v>
      </c>
      <c r="C919" s="743" t="s">
        <v>6442</v>
      </c>
      <c r="D919" s="744">
        <v>39</v>
      </c>
      <c r="E919" s="744">
        <v>1</v>
      </c>
      <c r="F919" s="744" t="s">
        <v>6443</v>
      </c>
      <c r="G919" s="744" t="s">
        <v>6562</v>
      </c>
      <c r="H919" s="744">
        <v>2023</v>
      </c>
      <c r="I919" s="743" t="s">
        <v>5729</v>
      </c>
      <c r="J919" s="743" t="s">
        <v>6444</v>
      </c>
      <c r="K919" s="743" t="s">
        <v>6445</v>
      </c>
      <c r="L919" s="743" t="s">
        <v>5723</v>
      </c>
      <c r="M919" s="743" t="s">
        <v>2422</v>
      </c>
      <c r="N919" s="661">
        <f t="shared" ref="N919:N922" si="193">20+20+20+12</f>
        <v>72</v>
      </c>
      <c r="O919" s="603"/>
      <c r="P919" s="667" t="s">
        <v>1163</v>
      </c>
      <c r="Q919" s="376" t="s">
        <v>1164</v>
      </c>
      <c r="R919" s="376" t="s">
        <v>4513</v>
      </c>
      <c r="S919" s="596">
        <v>3</v>
      </c>
      <c r="T919" s="596">
        <v>0</v>
      </c>
      <c r="U919" s="596">
        <v>3</v>
      </c>
      <c r="V919" s="596">
        <v>0</v>
      </c>
      <c r="W919" s="376" t="s">
        <v>6832</v>
      </c>
      <c r="X919" s="761" t="s">
        <v>4838</v>
      </c>
      <c r="Y919" s="376" t="s">
        <v>78</v>
      </c>
      <c r="Z919" s="376" t="s">
        <v>6845</v>
      </c>
      <c r="AA919" s="766"/>
      <c r="AB919" s="727" t="str">
        <f t="shared" si="187"/>
        <v>Unique</v>
      </c>
      <c r="AC919" s="603"/>
      <c r="AD919" s="603"/>
      <c r="AE919" s="603"/>
      <c r="AF919" s="603"/>
      <c r="AG919" s="603"/>
      <c r="AH919" s="603"/>
      <c r="AI919" s="603"/>
      <c r="AJ919" s="603"/>
      <c r="AK919" s="603"/>
      <c r="AL919" s="603"/>
      <c r="AM919" s="603"/>
      <c r="AN919" s="603"/>
      <c r="AO919" s="603"/>
      <c r="AP919" s="603"/>
      <c r="AQ919" s="603"/>
      <c r="AR919" s="603"/>
      <c r="AS919" s="603"/>
      <c r="AT919" s="603"/>
      <c r="AU919" s="603"/>
      <c r="AV919" s="603"/>
      <c r="AW919" s="603"/>
      <c r="AX919" s="603"/>
      <c r="AY919" s="603"/>
      <c r="AZ919" s="603"/>
      <c r="BA919" s="603"/>
      <c r="BB919" s="603"/>
      <c r="BC919" s="603"/>
      <c r="BD919" s="603"/>
      <c r="BE919" s="603"/>
      <c r="BF919" s="603"/>
      <c r="BG919" s="603"/>
      <c r="BH919" s="603"/>
      <c r="BI919" s="603"/>
      <c r="BJ919" s="603"/>
      <c r="BK919" s="603"/>
      <c r="BL919" s="603"/>
      <c r="BM919" s="603"/>
      <c r="BN919" s="603"/>
      <c r="BO919" s="603"/>
      <c r="BP919" s="603"/>
      <c r="BQ919" s="603"/>
      <c r="BR919" s="603"/>
      <c r="BS919" s="603"/>
      <c r="BT919" s="603"/>
      <c r="BU919" s="603"/>
      <c r="BV919" s="603"/>
      <c r="BW919" s="603"/>
      <c r="BX919" s="603"/>
      <c r="BY919" s="603"/>
      <c r="BZ919" s="603"/>
      <c r="CA919" s="603"/>
      <c r="CB919" s="603"/>
      <c r="CC919" s="603"/>
      <c r="CD919" s="603"/>
      <c r="CE919" s="603"/>
      <c r="CF919" s="603"/>
      <c r="CG919" s="603"/>
      <c r="CH919" s="603"/>
      <c r="CI919" s="603"/>
      <c r="CJ919" s="603"/>
      <c r="CK919" s="603"/>
    </row>
    <row r="920" spans="1:89" ht="14.25">
      <c r="A920" s="656" t="str">
        <f t="shared" si="186"/>
        <v>39_1_050623_L_p_ep.el</v>
      </c>
      <c r="B920" s="743" t="s">
        <v>6441</v>
      </c>
      <c r="C920" s="743" t="s">
        <v>6442</v>
      </c>
      <c r="D920" s="744">
        <v>39</v>
      </c>
      <c r="E920" s="744">
        <v>1</v>
      </c>
      <c r="F920" s="744" t="s">
        <v>6443</v>
      </c>
      <c r="G920" s="744" t="s">
        <v>6562</v>
      </c>
      <c r="H920" s="744">
        <v>2023</v>
      </c>
      <c r="I920" s="743" t="s">
        <v>5729</v>
      </c>
      <c r="J920" s="743" t="s">
        <v>6444</v>
      </c>
      <c r="K920" s="743" t="s">
        <v>6445</v>
      </c>
      <c r="L920" s="743" t="s">
        <v>5723</v>
      </c>
      <c r="M920" s="743" t="s">
        <v>2422</v>
      </c>
      <c r="N920" s="661">
        <f t="shared" si="193"/>
        <v>72</v>
      </c>
      <c r="O920" s="603"/>
      <c r="P920" s="667" t="s">
        <v>2312</v>
      </c>
      <c r="Q920" s="596" t="s">
        <v>2313</v>
      </c>
      <c r="R920" s="376" t="s">
        <v>4513</v>
      </c>
      <c r="S920" s="596">
        <v>1</v>
      </c>
      <c r="T920" s="596">
        <v>0</v>
      </c>
      <c r="U920" s="596">
        <v>1</v>
      </c>
      <c r="V920" s="596">
        <v>0</v>
      </c>
      <c r="W920" s="376" t="s">
        <v>6832</v>
      </c>
      <c r="X920" s="761" t="s">
        <v>4838</v>
      </c>
      <c r="Y920" s="376" t="s">
        <v>78</v>
      </c>
      <c r="Z920" s="376" t="s">
        <v>6846</v>
      </c>
      <c r="AA920" s="766"/>
      <c r="AB920" s="727" t="str">
        <f t="shared" si="187"/>
        <v>Unique</v>
      </c>
      <c r="AC920" s="603"/>
      <c r="AD920" s="603"/>
      <c r="AE920" s="603"/>
      <c r="AF920" s="603"/>
      <c r="AG920" s="603"/>
      <c r="AH920" s="603"/>
      <c r="AI920" s="603"/>
      <c r="AJ920" s="603"/>
      <c r="AK920" s="603"/>
      <c r="AL920" s="603"/>
      <c r="AM920" s="603"/>
      <c r="AN920" s="603"/>
      <c r="AO920" s="603"/>
      <c r="AP920" s="603"/>
      <c r="AQ920" s="603"/>
      <c r="AR920" s="603"/>
      <c r="AS920" s="603"/>
      <c r="AT920" s="603"/>
      <c r="AU920" s="603"/>
      <c r="AV920" s="603"/>
      <c r="AW920" s="603"/>
      <c r="AX920" s="603"/>
      <c r="AY920" s="603"/>
      <c r="AZ920" s="603"/>
      <c r="BA920" s="603"/>
      <c r="BB920" s="603"/>
      <c r="BC920" s="603"/>
      <c r="BD920" s="603"/>
      <c r="BE920" s="603"/>
      <c r="BF920" s="603"/>
      <c r="BG920" s="603"/>
      <c r="BH920" s="603"/>
      <c r="BI920" s="603"/>
      <c r="BJ920" s="603"/>
      <c r="BK920" s="603"/>
      <c r="BL920" s="603"/>
      <c r="BM920" s="603"/>
      <c r="BN920" s="603"/>
      <c r="BO920" s="603"/>
      <c r="BP920" s="603"/>
      <c r="BQ920" s="603"/>
      <c r="BR920" s="603"/>
      <c r="BS920" s="603"/>
      <c r="BT920" s="603"/>
      <c r="BU920" s="603"/>
      <c r="BV920" s="603"/>
      <c r="BW920" s="603"/>
      <c r="BX920" s="603"/>
      <c r="BY920" s="603"/>
      <c r="BZ920" s="603"/>
      <c r="CA920" s="603"/>
      <c r="CB920" s="603"/>
      <c r="CC920" s="603"/>
      <c r="CD920" s="603"/>
      <c r="CE920" s="603"/>
      <c r="CF920" s="603"/>
      <c r="CG920" s="603"/>
      <c r="CH920" s="603"/>
      <c r="CI920" s="603"/>
      <c r="CJ920" s="603"/>
      <c r="CK920" s="603"/>
    </row>
    <row r="921" spans="1:89" ht="14.25">
      <c r="A921" s="656" t="str">
        <f t="shared" si="186"/>
        <v>39_1_050623_L_p_ep.ba</v>
      </c>
      <c r="B921" s="743" t="s">
        <v>6441</v>
      </c>
      <c r="C921" s="743" t="s">
        <v>6442</v>
      </c>
      <c r="D921" s="744">
        <v>39</v>
      </c>
      <c r="E921" s="744">
        <v>1</v>
      </c>
      <c r="F921" s="744" t="s">
        <v>6443</v>
      </c>
      <c r="G921" s="744" t="s">
        <v>6562</v>
      </c>
      <c r="H921" s="744">
        <v>2023</v>
      </c>
      <c r="I921" s="743" t="s">
        <v>5729</v>
      </c>
      <c r="J921" s="743" t="s">
        <v>6444</v>
      </c>
      <c r="K921" s="743" t="s">
        <v>6445</v>
      </c>
      <c r="L921" s="743" t="s">
        <v>5723</v>
      </c>
      <c r="M921" s="743" t="s">
        <v>2422</v>
      </c>
      <c r="N921" s="661">
        <f t="shared" si="193"/>
        <v>72</v>
      </c>
      <c r="O921" s="603"/>
      <c r="P921" s="356" t="s">
        <v>84</v>
      </c>
      <c r="Q921" s="376" t="s">
        <v>85</v>
      </c>
      <c r="R921" s="376" t="s">
        <v>4513</v>
      </c>
      <c r="S921" s="596">
        <v>5</v>
      </c>
      <c r="T921" s="596">
        <v>0</v>
      </c>
      <c r="U921" s="596">
        <v>5</v>
      </c>
      <c r="V921" s="596">
        <v>0</v>
      </c>
      <c r="W921" s="376" t="s">
        <v>6832</v>
      </c>
      <c r="X921" s="761" t="s">
        <v>4838</v>
      </c>
      <c r="Y921" s="376" t="s">
        <v>78</v>
      </c>
      <c r="Z921" s="376" t="s">
        <v>6847</v>
      </c>
      <c r="AA921" s="766"/>
      <c r="AB921" s="727" t="str">
        <f t="shared" si="187"/>
        <v>Unique</v>
      </c>
      <c r="AC921" s="603"/>
      <c r="AD921" s="603"/>
      <c r="AE921" s="603"/>
      <c r="AF921" s="603"/>
      <c r="AG921" s="603"/>
      <c r="AH921" s="603"/>
      <c r="AI921" s="603"/>
      <c r="AJ921" s="603"/>
      <c r="AK921" s="603"/>
      <c r="AL921" s="603"/>
      <c r="AM921" s="603"/>
      <c r="AN921" s="603"/>
      <c r="AO921" s="603"/>
      <c r="AP921" s="603"/>
      <c r="AQ921" s="603"/>
      <c r="AR921" s="603"/>
      <c r="AS921" s="603"/>
      <c r="AT921" s="603"/>
      <c r="AU921" s="603"/>
      <c r="AV921" s="603"/>
      <c r="AW921" s="603"/>
      <c r="AX921" s="603"/>
      <c r="AY921" s="603"/>
      <c r="AZ921" s="603"/>
      <c r="BA921" s="603"/>
      <c r="BB921" s="603"/>
      <c r="BC921" s="603"/>
      <c r="BD921" s="603"/>
      <c r="BE921" s="603"/>
      <c r="BF921" s="603"/>
      <c r="BG921" s="603"/>
      <c r="BH921" s="603"/>
      <c r="BI921" s="603"/>
      <c r="BJ921" s="603"/>
      <c r="BK921" s="603"/>
      <c r="BL921" s="603"/>
      <c r="BM921" s="603"/>
      <c r="BN921" s="603"/>
      <c r="BO921" s="603"/>
      <c r="BP921" s="603"/>
      <c r="BQ921" s="603"/>
      <c r="BR921" s="603"/>
      <c r="BS921" s="603"/>
      <c r="BT921" s="603"/>
      <c r="BU921" s="603"/>
      <c r="BV921" s="603"/>
      <c r="BW921" s="603"/>
      <c r="BX921" s="603"/>
      <c r="BY921" s="603"/>
      <c r="BZ921" s="603"/>
      <c r="CA921" s="603"/>
      <c r="CB921" s="603"/>
      <c r="CC921" s="603"/>
      <c r="CD921" s="603"/>
      <c r="CE921" s="603"/>
      <c r="CF921" s="603"/>
      <c r="CG921" s="603"/>
      <c r="CH921" s="603"/>
      <c r="CI921" s="603"/>
      <c r="CJ921" s="603"/>
      <c r="CK921" s="603"/>
    </row>
    <row r="922" spans="1:89" ht="14.25">
      <c r="A922" s="656" t="str">
        <f t="shared" si="186"/>
        <v>39_1_050623_L_p_sp.sc</v>
      </c>
      <c r="B922" s="743" t="s">
        <v>6441</v>
      </c>
      <c r="C922" s="743" t="s">
        <v>6442</v>
      </c>
      <c r="D922" s="744">
        <v>39</v>
      </c>
      <c r="E922" s="744">
        <v>1</v>
      </c>
      <c r="F922" s="744" t="s">
        <v>6443</v>
      </c>
      <c r="G922" s="744" t="s">
        <v>6562</v>
      </c>
      <c r="H922" s="744">
        <v>2023</v>
      </c>
      <c r="I922" s="743" t="s">
        <v>5729</v>
      </c>
      <c r="J922" s="743" t="s">
        <v>6444</v>
      </c>
      <c r="K922" s="743" t="s">
        <v>6445</v>
      </c>
      <c r="L922" s="743" t="s">
        <v>5723</v>
      </c>
      <c r="M922" s="743" t="s">
        <v>2422</v>
      </c>
      <c r="N922" s="661">
        <f t="shared" si="193"/>
        <v>72</v>
      </c>
      <c r="O922" s="603"/>
      <c r="P922" s="356" t="s">
        <v>509</v>
      </c>
      <c r="Q922" s="376" t="s">
        <v>510</v>
      </c>
      <c r="R922" s="376" t="s">
        <v>4513</v>
      </c>
      <c r="S922" s="596">
        <v>15</v>
      </c>
      <c r="T922" s="596">
        <v>15</v>
      </c>
      <c r="U922" s="596">
        <v>0</v>
      </c>
      <c r="V922" s="596">
        <v>0</v>
      </c>
      <c r="W922" s="376" t="s">
        <v>6832</v>
      </c>
      <c r="X922" s="761" t="s">
        <v>4838</v>
      </c>
      <c r="Y922" s="376" t="s">
        <v>78</v>
      </c>
      <c r="Z922" s="376" t="s">
        <v>6848</v>
      </c>
      <c r="AA922" s="766"/>
      <c r="AB922" s="727" t="str">
        <f t="shared" si="187"/>
        <v>Unique</v>
      </c>
      <c r="AC922" s="603"/>
      <c r="AD922" s="603"/>
      <c r="AE922" s="603"/>
      <c r="AF922" s="603"/>
      <c r="AG922" s="603"/>
      <c r="AH922" s="603"/>
      <c r="AI922" s="603"/>
      <c r="AJ922" s="603"/>
      <c r="AK922" s="603"/>
      <c r="AL922" s="603"/>
      <c r="AM922" s="603"/>
      <c r="AN922" s="603"/>
      <c r="AO922" s="603"/>
      <c r="AP922" s="603"/>
      <c r="AQ922" s="603"/>
      <c r="AR922" s="603"/>
      <c r="AS922" s="603"/>
      <c r="AT922" s="603"/>
      <c r="AU922" s="603"/>
      <c r="AV922" s="603"/>
      <c r="AW922" s="603"/>
      <c r="AX922" s="603"/>
      <c r="AY922" s="603"/>
      <c r="AZ922" s="603"/>
      <c r="BA922" s="603"/>
      <c r="BB922" s="603"/>
      <c r="BC922" s="603"/>
      <c r="BD922" s="603"/>
      <c r="BE922" s="603"/>
      <c r="BF922" s="603"/>
      <c r="BG922" s="603"/>
      <c r="BH922" s="603"/>
      <c r="BI922" s="603"/>
      <c r="BJ922" s="603"/>
      <c r="BK922" s="603"/>
      <c r="BL922" s="603"/>
      <c r="BM922" s="603"/>
      <c r="BN922" s="603"/>
      <c r="BO922" s="603"/>
      <c r="BP922" s="603"/>
      <c r="BQ922" s="603"/>
      <c r="BR922" s="603"/>
      <c r="BS922" s="603"/>
      <c r="BT922" s="603"/>
      <c r="BU922" s="603"/>
      <c r="BV922" s="603"/>
      <c r="BW922" s="603"/>
      <c r="BX922" s="603"/>
      <c r="BY922" s="603"/>
      <c r="BZ922" s="603"/>
      <c r="CA922" s="603"/>
      <c r="CB922" s="603"/>
      <c r="CC922" s="603"/>
      <c r="CD922" s="603"/>
      <c r="CE922" s="603"/>
      <c r="CF922" s="603"/>
      <c r="CG922" s="603"/>
      <c r="CH922" s="603"/>
      <c r="CI922" s="603"/>
      <c r="CJ922" s="603"/>
      <c r="CK922" s="603"/>
    </row>
    <row r="923" spans="1:89" ht="14.25">
      <c r="A923" s="656" t="str">
        <f t="shared" si="186"/>
        <v>14_1_050623_HAM_p_rh.ca</v>
      </c>
      <c r="B923" s="659" t="s">
        <v>6503</v>
      </c>
      <c r="C923" s="659" t="s">
        <v>6504</v>
      </c>
      <c r="D923" s="658">
        <v>14</v>
      </c>
      <c r="E923" s="658">
        <v>1</v>
      </c>
      <c r="F923" s="658" t="s">
        <v>6443</v>
      </c>
      <c r="G923" s="658" t="s">
        <v>6562</v>
      </c>
      <c r="H923" s="658">
        <v>2023</v>
      </c>
      <c r="I923" s="659" t="s">
        <v>5729</v>
      </c>
      <c r="J923" s="659" t="s">
        <v>6505</v>
      </c>
      <c r="K923" s="659" t="s">
        <v>6506</v>
      </c>
      <c r="L923" s="659" t="s">
        <v>5723</v>
      </c>
      <c r="M923" s="659" t="s">
        <v>2422</v>
      </c>
      <c r="N923" s="661">
        <v>67</v>
      </c>
      <c r="O923" s="603"/>
      <c r="P923" s="667" t="s">
        <v>134</v>
      </c>
      <c r="Q923" s="596" t="s">
        <v>135</v>
      </c>
      <c r="R923" s="376" t="s">
        <v>4513</v>
      </c>
      <c r="S923" s="596">
        <v>1</v>
      </c>
      <c r="T923" s="596">
        <v>1</v>
      </c>
      <c r="U923" s="596">
        <v>0</v>
      </c>
      <c r="V923" s="596">
        <v>0</v>
      </c>
      <c r="W923" s="376" t="s">
        <v>6832</v>
      </c>
      <c r="X923" s="761" t="s">
        <v>4838</v>
      </c>
      <c r="Y923" s="376" t="s">
        <v>78</v>
      </c>
      <c r="Z923" s="376" t="s">
        <v>6849</v>
      </c>
      <c r="AA923" s="766"/>
      <c r="AB923" s="727" t="str">
        <f t="shared" si="187"/>
        <v>Unique</v>
      </c>
      <c r="AC923" s="603"/>
      <c r="AD923" s="603"/>
      <c r="AE923" s="603"/>
      <c r="AF923" s="603"/>
      <c r="AG923" s="603"/>
      <c r="AH923" s="603"/>
      <c r="AI923" s="603"/>
      <c r="AJ923" s="603"/>
      <c r="AK923" s="603"/>
      <c r="AL923" s="603"/>
      <c r="AM923" s="603"/>
      <c r="AN923" s="603"/>
      <c r="AO923" s="603"/>
      <c r="AP923" s="603"/>
      <c r="AQ923" s="603"/>
      <c r="AR923" s="603"/>
      <c r="AS923" s="603"/>
      <c r="AT923" s="603"/>
      <c r="AU923" s="603"/>
      <c r="AV923" s="603"/>
      <c r="AW923" s="603"/>
      <c r="AX923" s="603"/>
      <c r="AY923" s="603"/>
      <c r="AZ923" s="603"/>
      <c r="BA923" s="603"/>
      <c r="BB923" s="603"/>
      <c r="BC923" s="603"/>
      <c r="BD923" s="603"/>
      <c r="BE923" s="603"/>
      <c r="BF923" s="603"/>
      <c r="BG923" s="603"/>
      <c r="BH923" s="603"/>
      <c r="BI923" s="603"/>
      <c r="BJ923" s="603"/>
      <c r="BK923" s="603"/>
      <c r="BL923" s="603"/>
      <c r="BM923" s="603"/>
      <c r="BN923" s="603"/>
      <c r="BO923" s="603"/>
      <c r="BP923" s="603"/>
      <c r="BQ923" s="603"/>
      <c r="BR923" s="603"/>
      <c r="BS923" s="603"/>
      <c r="BT923" s="603"/>
      <c r="BU923" s="603"/>
      <c r="BV923" s="603"/>
      <c r="BW923" s="603"/>
      <c r="BX923" s="603"/>
      <c r="BY923" s="603"/>
      <c r="BZ923" s="603"/>
      <c r="CA923" s="603"/>
      <c r="CB923" s="603"/>
      <c r="CC923" s="603"/>
      <c r="CD923" s="603"/>
      <c r="CE923" s="603"/>
      <c r="CF923" s="603"/>
      <c r="CG923" s="603"/>
      <c r="CH923" s="603"/>
      <c r="CI923" s="603"/>
      <c r="CJ923" s="603"/>
      <c r="CK923" s="603"/>
    </row>
    <row r="924" spans="1:89" ht="14.25">
      <c r="A924" s="656" t="str">
        <f t="shared" si="186"/>
        <v>14_1_050623_HAM_p_ep.el</v>
      </c>
      <c r="B924" s="659" t="s">
        <v>6503</v>
      </c>
      <c r="C924" s="659" t="s">
        <v>6504</v>
      </c>
      <c r="D924" s="658">
        <v>14</v>
      </c>
      <c r="E924" s="658">
        <v>1</v>
      </c>
      <c r="F924" s="658" t="s">
        <v>6443</v>
      </c>
      <c r="G924" s="658" t="s">
        <v>6562</v>
      </c>
      <c r="H924" s="658">
        <v>2023</v>
      </c>
      <c r="I924" s="659" t="s">
        <v>5729</v>
      </c>
      <c r="J924" s="659" t="s">
        <v>6505</v>
      </c>
      <c r="K924" s="659" t="s">
        <v>6506</v>
      </c>
      <c r="L924" s="659" t="s">
        <v>5723</v>
      </c>
      <c r="M924" s="659" t="s">
        <v>2422</v>
      </c>
      <c r="N924" s="661">
        <v>67</v>
      </c>
      <c r="O924" s="603"/>
      <c r="P924" s="667" t="s">
        <v>2312</v>
      </c>
      <c r="Q924" s="596" t="s">
        <v>2313</v>
      </c>
      <c r="R924" s="376" t="s">
        <v>4513</v>
      </c>
      <c r="S924" s="596">
        <v>1</v>
      </c>
      <c r="T924" s="596">
        <v>0</v>
      </c>
      <c r="U924" s="596">
        <v>1</v>
      </c>
      <c r="V924" s="596">
        <v>0</v>
      </c>
      <c r="W924" s="376" t="s">
        <v>6832</v>
      </c>
      <c r="X924" s="761" t="s">
        <v>4838</v>
      </c>
      <c r="Y924" s="376" t="s">
        <v>78</v>
      </c>
      <c r="Z924" s="376" t="s">
        <v>6850</v>
      </c>
      <c r="AA924" s="766"/>
      <c r="AB924" s="727" t="str">
        <f t="shared" si="187"/>
        <v>Unique</v>
      </c>
      <c r="AC924" s="603"/>
      <c r="AD924" s="603"/>
      <c r="AE924" s="603"/>
      <c r="AF924" s="603"/>
      <c r="AG924" s="603"/>
      <c r="AH924" s="603"/>
      <c r="AI924" s="603"/>
      <c r="AJ924" s="603"/>
      <c r="AK924" s="603"/>
      <c r="AL924" s="603"/>
      <c r="AM924" s="603"/>
      <c r="AN924" s="603"/>
      <c r="AO924" s="603"/>
      <c r="AP924" s="603"/>
      <c r="AQ924" s="603"/>
      <c r="AR924" s="603"/>
      <c r="AS924" s="603"/>
      <c r="AT924" s="603"/>
      <c r="AU924" s="603"/>
      <c r="AV924" s="603"/>
      <c r="AW924" s="603"/>
      <c r="AX924" s="603"/>
      <c r="AY924" s="603"/>
      <c r="AZ924" s="603"/>
      <c r="BA924" s="603"/>
      <c r="BB924" s="603"/>
      <c r="BC924" s="603"/>
      <c r="BD924" s="603"/>
      <c r="BE924" s="603"/>
      <c r="BF924" s="603"/>
      <c r="BG924" s="603"/>
      <c r="BH924" s="603"/>
      <c r="BI924" s="603"/>
      <c r="BJ924" s="603"/>
      <c r="BK924" s="603"/>
      <c r="BL924" s="603"/>
      <c r="BM924" s="603"/>
      <c r="BN924" s="603"/>
      <c r="BO924" s="603"/>
      <c r="BP924" s="603"/>
      <c r="BQ924" s="603"/>
      <c r="BR924" s="603"/>
      <c r="BS924" s="603"/>
      <c r="BT924" s="603"/>
      <c r="BU924" s="603"/>
      <c r="BV924" s="603"/>
      <c r="BW924" s="603"/>
      <c r="BX924" s="603"/>
      <c r="BY924" s="603"/>
      <c r="BZ924" s="603"/>
      <c r="CA924" s="603"/>
      <c r="CB924" s="603"/>
      <c r="CC924" s="603"/>
      <c r="CD924" s="603"/>
      <c r="CE924" s="603"/>
      <c r="CF924" s="603"/>
      <c r="CG924" s="603"/>
      <c r="CH924" s="603"/>
      <c r="CI924" s="603"/>
      <c r="CJ924" s="603"/>
      <c r="CK924" s="603"/>
    </row>
    <row r="925" spans="1:89" ht="14.25">
      <c r="A925" s="656" t="str">
        <f t="shared" si="186"/>
        <v>14_1_050623_HAM_p_ep.ba</v>
      </c>
      <c r="B925" s="659" t="s">
        <v>6503</v>
      </c>
      <c r="C925" s="659" t="s">
        <v>6504</v>
      </c>
      <c r="D925" s="658">
        <v>14</v>
      </c>
      <c r="E925" s="658">
        <v>1</v>
      </c>
      <c r="F925" s="658" t="s">
        <v>6443</v>
      </c>
      <c r="G925" s="658" t="s">
        <v>6562</v>
      </c>
      <c r="H925" s="658">
        <v>2023</v>
      </c>
      <c r="I925" s="659" t="s">
        <v>5729</v>
      </c>
      <c r="J925" s="659" t="s">
        <v>6505</v>
      </c>
      <c r="K925" s="659" t="s">
        <v>6506</v>
      </c>
      <c r="L925" s="659" t="s">
        <v>5723</v>
      </c>
      <c r="M925" s="659" t="s">
        <v>2422</v>
      </c>
      <c r="N925" s="661">
        <v>67</v>
      </c>
      <c r="O925" s="603"/>
      <c r="P925" s="356" t="s">
        <v>84</v>
      </c>
      <c r="Q925" s="376" t="s">
        <v>85</v>
      </c>
      <c r="R925" s="376" t="s">
        <v>4513</v>
      </c>
      <c r="S925" s="596">
        <v>9</v>
      </c>
      <c r="T925" s="596">
        <v>1</v>
      </c>
      <c r="U925" s="596">
        <v>8</v>
      </c>
      <c r="V925" s="596">
        <v>0</v>
      </c>
      <c r="W925" s="376" t="s">
        <v>6832</v>
      </c>
      <c r="X925" s="761" t="s">
        <v>4838</v>
      </c>
      <c r="Y925" s="376" t="s">
        <v>78</v>
      </c>
      <c r="Z925" s="376" t="s">
        <v>6851</v>
      </c>
      <c r="AA925" s="766"/>
      <c r="AB925" s="727" t="str">
        <f t="shared" si="187"/>
        <v>Unique</v>
      </c>
      <c r="AC925" s="603"/>
      <c r="AD925" s="603"/>
      <c r="AE925" s="603"/>
      <c r="AF925" s="603"/>
      <c r="AG925" s="603"/>
      <c r="AH925" s="603"/>
      <c r="AI925" s="603"/>
      <c r="AJ925" s="603"/>
      <c r="AK925" s="603"/>
      <c r="AL925" s="603"/>
      <c r="AM925" s="603"/>
      <c r="AN925" s="603"/>
      <c r="AO925" s="603"/>
      <c r="AP925" s="603"/>
      <c r="AQ925" s="603"/>
      <c r="AR925" s="603"/>
      <c r="AS925" s="603"/>
      <c r="AT925" s="603"/>
      <c r="AU925" s="603"/>
      <c r="AV925" s="603"/>
      <c r="AW925" s="603"/>
      <c r="AX925" s="603"/>
      <c r="AY925" s="603"/>
      <c r="AZ925" s="603"/>
      <c r="BA925" s="603"/>
      <c r="BB925" s="603"/>
      <c r="BC925" s="603"/>
      <c r="BD925" s="603"/>
      <c r="BE925" s="603"/>
      <c r="BF925" s="603"/>
      <c r="BG925" s="603"/>
      <c r="BH925" s="603"/>
      <c r="BI925" s="603"/>
      <c r="BJ925" s="603"/>
      <c r="BK925" s="603"/>
      <c r="BL925" s="603"/>
      <c r="BM925" s="603"/>
      <c r="BN925" s="603"/>
      <c r="BO925" s="603"/>
      <c r="BP925" s="603"/>
      <c r="BQ925" s="603"/>
      <c r="BR925" s="603"/>
      <c r="BS925" s="603"/>
      <c r="BT925" s="603"/>
      <c r="BU925" s="603"/>
      <c r="BV925" s="603"/>
      <c r="BW925" s="603"/>
      <c r="BX925" s="603"/>
      <c r="BY925" s="603"/>
      <c r="BZ925" s="603"/>
      <c r="CA925" s="603"/>
      <c r="CB925" s="603"/>
      <c r="CC925" s="603"/>
      <c r="CD925" s="603"/>
      <c r="CE925" s="603"/>
      <c r="CF925" s="603"/>
      <c r="CG925" s="603"/>
      <c r="CH925" s="603"/>
      <c r="CI925" s="603"/>
      <c r="CJ925" s="603"/>
      <c r="CK925" s="603"/>
    </row>
    <row r="926" spans="1:89" ht="14.25">
      <c r="A926" s="656" t="str">
        <f t="shared" si="186"/>
        <v>23_1_170723_HOI_p_sp.sc</v>
      </c>
      <c r="B926" s="687" t="s">
        <v>6352</v>
      </c>
      <c r="C926" s="687" t="s">
        <v>6353</v>
      </c>
      <c r="D926" s="686">
        <v>23</v>
      </c>
      <c r="E926" s="686">
        <v>1</v>
      </c>
      <c r="F926" s="686" t="s">
        <v>6342</v>
      </c>
      <c r="G926" s="686" t="s">
        <v>6343</v>
      </c>
      <c r="H926" s="686">
        <v>2023</v>
      </c>
      <c r="I926" s="687" t="s">
        <v>5729</v>
      </c>
      <c r="J926" s="687" t="s">
        <v>6354</v>
      </c>
      <c r="K926" s="687" t="s">
        <v>6355</v>
      </c>
      <c r="L926" s="687" t="s">
        <v>5723</v>
      </c>
      <c r="M926" s="687" t="s">
        <v>2422</v>
      </c>
      <c r="N926" s="661">
        <f>50+50+50+50+48</f>
        <v>248</v>
      </c>
      <c r="O926" s="603"/>
      <c r="P926" s="667" t="s">
        <v>509</v>
      </c>
      <c r="Q926" s="596" t="s">
        <v>510</v>
      </c>
      <c r="R926" s="596" t="s">
        <v>2422</v>
      </c>
      <c r="S926" s="596">
        <v>1</v>
      </c>
      <c r="T926" s="596">
        <v>1</v>
      </c>
      <c r="U926" s="596">
        <v>0</v>
      </c>
      <c r="V926" s="596">
        <v>0</v>
      </c>
      <c r="W926" s="603"/>
      <c r="X926" s="701" t="s">
        <v>4838</v>
      </c>
      <c r="Y926" s="596" t="s">
        <v>78</v>
      </c>
      <c r="Z926" s="596" t="s">
        <v>6852</v>
      </c>
      <c r="AA926" s="766"/>
      <c r="AB926" s="727" t="str">
        <f t="shared" si="187"/>
        <v>Unique</v>
      </c>
      <c r="AC926" s="603"/>
      <c r="AD926" s="603"/>
      <c r="AE926" s="603"/>
      <c r="AF926" s="603"/>
      <c r="AG926" s="603"/>
      <c r="AH926" s="603"/>
      <c r="AI926" s="603"/>
      <c r="AJ926" s="603"/>
      <c r="AK926" s="603"/>
      <c r="AL926" s="603"/>
      <c r="AM926" s="603"/>
      <c r="AN926" s="603"/>
      <c r="AO926" s="603"/>
      <c r="AP926" s="603"/>
      <c r="AQ926" s="603"/>
      <c r="AR926" s="603"/>
      <c r="AS926" s="603"/>
      <c r="AT926" s="603"/>
      <c r="AU926" s="603"/>
      <c r="AV926" s="603"/>
      <c r="AW926" s="603"/>
      <c r="AX926" s="603"/>
      <c r="AY926" s="603"/>
      <c r="AZ926" s="603"/>
      <c r="BA926" s="603"/>
      <c r="BB926" s="603"/>
      <c r="BC926" s="603"/>
      <c r="BD926" s="603"/>
      <c r="BE926" s="603"/>
      <c r="BF926" s="603"/>
      <c r="BG926" s="603"/>
      <c r="BH926" s="603"/>
      <c r="BI926" s="603"/>
      <c r="BJ926" s="603"/>
      <c r="BK926" s="603"/>
      <c r="BL926" s="603"/>
      <c r="BM926" s="603"/>
      <c r="BN926" s="603"/>
      <c r="BO926" s="603"/>
      <c r="BP926" s="603"/>
      <c r="BQ926" s="603"/>
      <c r="BR926" s="603"/>
      <c r="BS926" s="603"/>
      <c r="BT926" s="603"/>
      <c r="BU926" s="603"/>
      <c r="BV926" s="603"/>
      <c r="BW926" s="603"/>
      <c r="BX926" s="603"/>
      <c r="BY926" s="603"/>
      <c r="BZ926" s="603"/>
      <c r="CA926" s="603"/>
      <c r="CB926" s="603"/>
      <c r="CC926" s="603"/>
      <c r="CD926" s="603"/>
      <c r="CE926" s="603"/>
      <c r="CF926" s="603"/>
      <c r="CG926" s="603"/>
      <c r="CH926" s="603"/>
      <c r="CI926" s="603"/>
      <c r="CJ926" s="603"/>
      <c r="CK926" s="603"/>
    </row>
    <row r="927" spans="1:89" ht="14.25">
      <c r="A927" s="656" t="str">
        <f t="shared" si="186"/>
        <v>16_1_050623_N_p_me.eq</v>
      </c>
      <c r="B927" s="735" t="s">
        <v>6340</v>
      </c>
      <c r="C927" s="735" t="s">
        <v>6341</v>
      </c>
      <c r="D927" s="736">
        <v>16</v>
      </c>
      <c r="E927" s="736">
        <v>1</v>
      </c>
      <c r="F927" s="736" t="s">
        <v>6443</v>
      </c>
      <c r="G927" s="736" t="s">
        <v>6562</v>
      </c>
      <c r="H927" s="736">
        <v>2023</v>
      </c>
      <c r="I927" s="735" t="s">
        <v>5729</v>
      </c>
      <c r="J927" s="735" t="s">
        <v>6344</v>
      </c>
      <c r="K927" s="735" t="s">
        <v>6345</v>
      </c>
      <c r="L927" s="735" t="s">
        <v>5723</v>
      </c>
      <c r="M927" s="735" t="s">
        <v>2422</v>
      </c>
      <c r="N927" s="696">
        <v>79</v>
      </c>
      <c r="O927" s="603"/>
      <c r="P927" s="667" t="s">
        <v>800</v>
      </c>
      <c r="Q927" s="596" t="s">
        <v>801</v>
      </c>
      <c r="R927" s="596" t="s">
        <v>2422</v>
      </c>
      <c r="S927" s="596">
        <v>1</v>
      </c>
      <c r="T927" s="596">
        <v>0</v>
      </c>
      <c r="U927" s="596">
        <v>1</v>
      </c>
      <c r="V927" s="596">
        <v>0</v>
      </c>
      <c r="W927" s="603"/>
      <c r="X927" s="701" t="s">
        <v>4529</v>
      </c>
      <c r="Y927" s="596" t="s">
        <v>78</v>
      </c>
      <c r="Z927" s="596" t="s">
        <v>6853</v>
      </c>
      <c r="AA927" s="766"/>
      <c r="AB927" s="727" t="str">
        <f t="shared" si="187"/>
        <v>Unique</v>
      </c>
      <c r="AC927" s="603"/>
      <c r="AD927" s="603"/>
      <c r="AE927" s="603"/>
      <c r="AF927" s="603"/>
      <c r="AG927" s="603"/>
      <c r="AH927" s="603"/>
      <c r="AI927" s="603"/>
      <c r="AJ927" s="603"/>
      <c r="AK927" s="603"/>
      <c r="AL927" s="603"/>
      <c r="AM927" s="603"/>
      <c r="AN927" s="603"/>
      <c r="AO927" s="603"/>
      <c r="AP927" s="603"/>
      <c r="AQ927" s="603"/>
      <c r="AR927" s="603"/>
      <c r="AS927" s="603"/>
      <c r="AT927" s="603"/>
      <c r="AU927" s="603"/>
      <c r="AV927" s="603"/>
      <c r="AW927" s="603"/>
      <c r="AX927" s="603"/>
      <c r="AY927" s="603"/>
      <c r="AZ927" s="603"/>
      <c r="BA927" s="603"/>
      <c r="BB927" s="603"/>
      <c r="BC927" s="603"/>
      <c r="BD927" s="603"/>
      <c r="BE927" s="603"/>
      <c r="BF927" s="603"/>
      <c r="BG927" s="603"/>
      <c r="BH927" s="603"/>
      <c r="BI927" s="603"/>
      <c r="BJ927" s="603"/>
      <c r="BK927" s="603"/>
      <c r="BL927" s="603"/>
      <c r="BM927" s="603"/>
      <c r="BN927" s="603"/>
      <c r="BO927" s="603"/>
      <c r="BP927" s="603"/>
      <c r="BQ927" s="603"/>
      <c r="BR927" s="603"/>
      <c r="BS927" s="603"/>
      <c r="BT927" s="603"/>
      <c r="BU927" s="603"/>
      <c r="BV927" s="603"/>
      <c r="BW927" s="603"/>
      <c r="BX927" s="603"/>
      <c r="BY927" s="603"/>
      <c r="BZ927" s="603"/>
      <c r="CA927" s="603"/>
      <c r="CB927" s="603"/>
      <c r="CC927" s="603"/>
      <c r="CD927" s="603"/>
      <c r="CE927" s="603"/>
      <c r="CF927" s="603"/>
      <c r="CG927" s="603"/>
      <c r="CH927" s="603"/>
      <c r="CI927" s="603"/>
      <c r="CJ927" s="603"/>
      <c r="CK927" s="603"/>
    </row>
    <row r="928" spans="1:89" ht="14.25">
      <c r="A928" s="656" t="str">
        <f t="shared" si="186"/>
        <v>1_1_200921_HAU_p_er.te</v>
      </c>
      <c r="B928" s="692" t="s">
        <v>5770</v>
      </c>
      <c r="C928" s="692" t="s">
        <v>5771</v>
      </c>
      <c r="D928" s="691">
        <v>1</v>
      </c>
      <c r="E928" s="691">
        <v>1</v>
      </c>
      <c r="F928" s="691" t="s">
        <v>122</v>
      </c>
      <c r="G928" s="691" t="s">
        <v>5755</v>
      </c>
      <c r="H928" s="691">
        <v>2021</v>
      </c>
      <c r="I928" s="692" t="s">
        <v>5729</v>
      </c>
      <c r="J928" s="692" t="str">
        <f t="shared" ref="J928:J930" si="194">K928&amp;"_p"</f>
        <v>HAU_p</v>
      </c>
      <c r="K928" s="690" t="s">
        <v>5772</v>
      </c>
      <c r="L928" s="692" t="s">
        <v>5723</v>
      </c>
      <c r="M928" s="692" t="s">
        <v>2422</v>
      </c>
      <c r="N928" s="661">
        <v>435</v>
      </c>
      <c r="O928" s="370"/>
      <c r="P928" s="356" t="s">
        <v>521</v>
      </c>
      <c r="Q928" s="376" t="s">
        <v>522</v>
      </c>
      <c r="R928" s="376" t="s">
        <v>6854</v>
      </c>
      <c r="S928" s="370">
        <f t="shared" ref="S928:S941" si="195">T928+U928</f>
        <v>14</v>
      </c>
      <c r="T928" s="376">
        <v>10</v>
      </c>
      <c r="U928" s="376">
        <v>4</v>
      </c>
      <c r="V928" s="376">
        <v>0</v>
      </c>
      <c r="W928" s="370"/>
      <c r="X928" s="701" t="s">
        <v>4529</v>
      </c>
      <c r="Y928" s="376" t="s">
        <v>78</v>
      </c>
      <c r="Z928" s="596" t="s">
        <v>6855</v>
      </c>
      <c r="AA928" s="766"/>
      <c r="AB928" s="727" t="str">
        <f t="shared" si="187"/>
        <v>Unique</v>
      </c>
      <c r="AC928" s="603"/>
      <c r="AD928" s="603"/>
      <c r="AE928" s="603"/>
      <c r="AF928" s="603"/>
      <c r="AG928" s="603"/>
      <c r="AH928" s="603"/>
      <c r="AI928" s="603"/>
      <c r="AJ928" s="603"/>
      <c r="AK928" s="603"/>
      <c r="AL928" s="603"/>
      <c r="AM928" s="603"/>
      <c r="AN928" s="603"/>
      <c r="AO928" s="603"/>
      <c r="AP928" s="603"/>
      <c r="AQ928" s="603"/>
      <c r="AR928" s="603"/>
      <c r="AS928" s="603"/>
      <c r="AT928" s="603"/>
      <c r="AU928" s="603"/>
      <c r="AV928" s="603"/>
      <c r="AW928" s="603"/>
      <c r="AX928" s="603"/>
      <c r="AY928" s="603"/>
      <c r="AZ928" s="603"/>
      <c r="BA928" s="603"/>
      <c r="BB928" s="603"/>
      <c r="BC928" s="603"/>
      <c r="BD928" s="603"/>
      <c r="BE928" s="603"/>
      <c r="BF928" s="603"/>
      <c r="BG928" s="603"/>
      <c r="BH928" s="603"/>
      <c r="BI928" s="603"/>
      <c r="BJ928" s="603"/>
      <c r="BK928" s="603"/>
      <c r="BL928" s="603"/>
      <c r="BM928" s="603"/>
      <c r="BN928" s="603"/>
      <c r="BO928" s="603"/>
      <c r="BP928" s="603"/>
      <c r="BQ928" s="603"/>
      <c r="BR928" s="603"/>
      <c r="BS928" s="603"/>
      <c r="BT928" s="603"/>
      <c r="BU928" s="603"/>
      <c r="BV928" s="603"/>
      <c r="BW928" s="603"/>
      <c r="BX928" s="603"/>
      <c r="BY928" s="603"/>
      <c r="BZ928" s="603"/>
      <c r="CA928" s="603"/>
      <c r="CB928" s="603"/>
      <c r="CC928" s="603"/>
      <c r="CD928" s="603"/>
      <c r="CE928" s="603"/>
      <c r="CF928" s="603"/>
      <c r="CG928" s="603"/>
      <c r="CH928" s="603"/>
      <c r="CI928" s="603"/>
      <c r="CJ928" s="603"/>
      <c r="CK928" s="603"/>
    </row>
    <row r="929" spans="1:89" ht="14.25">
      <c r="A929" s="656" t="str">
        <f t="shared" si="186"/>
        <v>1_1_200921_HAU_p_er.ar</v>
      </c>
      <c r="B929" s="692" t="s">
        <v>5770</v>
      </c>
      <c r="C929" s="692" t="s">
        <v>5771</v>
      </c>
      <c r="D929" s="691">
        <v>1</v>
      </c>
      <c r="E929" s="691">
        <v>1</v>
      </c>
      <c r="F929" s="691" t="s">
        <v>122</v>
      </c>
      <c r="G929" s="691" t="s">
        <v>5755</v>
      </c>
      <c r="H929" s="691">
        <v>2021</v>
      </c>
      <c r="I929" s="692" t="s">
        <v>5729</v>
      </c>
      <c r="J929" s="692" t="str">
        <f t="shared" si="194"/>
        <v>HAU_p</v>
      </c>
      <c r="K929" s="690" t="s">
        <v>5772</v>
      </c>
      <c r="L929" s="692" t="s">
        <v>5723</v>
      </c>
      <c r="M929" s="692" t="s">
        <v>2422</v>
      </c>
      <c r="N929" s="661">
        <v>435</v>
      </c>
      <c r="O929" s="370"/>
      <c r="P929" s="356" t="s">
        <v>589</v>
      </c>
      <c r="Q929" s="376" t="s">
        <v>590</v>
      </c>
      <c r="R929" s="376" t="s">
        <v>6854</v>
      </c>
      <c r="S929" s="370">
        <f t="shared" si="195"/>
        <v>6</v>
      </c>
      <c r="T929" s="376">
        <v>5</v>
      </c>
      <c r="U929" s="376">
        <v>1</v>
      </c>
      <c r="V929" s="376">
        <v>0</v>
      </c>
      <c r="W929" s="370"/>
      <c r="X929" s="701" t="s">
        <v>4529</v>
      </c>
      <c r="Y929" s="376" t="s">
        <v>78</v>
      </c>
      <c r="Z929" s="596" t="s">
        <v>6856</v>
      </c>
      <c r="AA929" s="766"/>
      <c r="AB929" s="727" t="str">
        <f t="shared" si="187"/>
        <v>Unique</v>
      </c>
      <c r="AC929" s="603"/>
      <c r="AD929" s="603"/>
      <c r="AE929" s="603"/>
      <c r="AF929" s="603"/>
      <c r="AG929" s="603"/>
      <c r="AH929" s="603"/>
      <c r="AI929" s="603"/>
      <c r="AJ929" s="603"/>
      <c r="AK929" s="603"/>
      <c r="AL929" s="603"/>
      <c r="AM929" s="603"/>
      <c r="AN929" s="603"/>
      <c r="AO929" s="603"/>
      <c r="AP929" s="603"/>
      <c r="AQ929" s="603"/>
      <c r="AR929" s="603"/>
      <c r="AS929" s="603"/>
      <c r="AT929" s="603"/>
      <c r="AU929" s="603"/>
      <c r="AV929" s="603"/>
      <c r="AW929" s="603"/>
      <c r="AX929" s="603"/>
      <c r="AY929" s="603"/>
      <c r="AZ929" s="603"/>
      <c r="BA929" s="603"/>
      <c r="BB929" s="603"/>
      <c r="BC929" s="603"/>
      <c r="BD929" s="603"/>
      <c r="BE929" s="603"/>
      <c r="BF929" s="603"/>
      <c r="BG929" s="603"/>
      <c r="BH929" s="603"/>
      <c r="BI929" s="603"/>
      <c r="BJ929" s="603"/>
      <c r="BK929" s="603"/>
      <c r="BL929" s="603"/>
      <c r="BM929" s="603"/>
      <c r="BN929" s="603"/>
      <c r="BO929" s="603"/>
      <c r="BP929" s="603"/>
      <c r="BQ929" s="603"/>
      <c r="BR929" s="603"/>
      <c r="BS929" s="603"/>
      <c r="BT929" s="603"/>
      <c r="BU929" s="603"/>
      <c r="BV929" s="603"/>
      <c r="BW929" s="603"/>
      <c r="BX929" s="603"/>
      <c r="BY929" s="603"/>
      <c r="BZ929" s="603"/>
      <c r="CA929" s="603"/>
      <c r="CB929" s="603"/>
      <c r="CC929" s="603"/>
      <c r="CD929" s="603"/>
      <c r="CE929" s="603"/>
      <c r="CF929" s="603"/>
      <c r="CG929" s="603"/>
      <c r="CH929" s="603"/>
      <c r="CI929" s="603"/>
      <c r="CJ929" s="603"/>
      <c r="CK929" s="603"/>
    </row>
    <row r="930" spans="1:89" ht="14.25">
      <c r="A930" s="656" t="str">
        <f t="shared" si="186"/>
        <v>29_1_200921_G_p_er.te</v>
      </c>
      <c r="B930" s="695" t="s">
        <v>5789</v>
      </c>
      <c r="C930" s="695" t="s">
        <v>5790</v>
      </c>
      <c r="D930" s="694">
        <v>29</v>
      </c>
      <c r="E930" s="694">
        <v>1</v>
      </c>
      <c r="F930" s="694" t="s">
        <v>122</v>
      </c>
      <c r="G930" s="694" t="s">
        <v>5755</v>
      </c>
      <c r="H930" s="694">
        <v>2021</v>
      </c>
      <c r="I930" s="695" t="s">
        <v>5729</v>
      </c>
      <c r="J930" s="695" t="str">
        <f t="shared" si="194"/>
        <v>G_p</v>
      </c>
      <c r="K930" s="693" t="s">
        <v>5791</v>
      </c>
      <c r="L930" s="695" t="s">
        <v>5723</v>
      </c>
      <c r="M930" s="695" t="s">
        <v>2422</v>
      </c>
      <c r="N930" s="661">
        <f>100+100+100+100+100+14</f>
        <v>514</v>
      </c>
      <c r="O930" s="370"/>
      <c r="P930" s="356" t="s">
        <v>521</v>
      </c>
      <c r="Q930" s="376" t="s">
        <v>522</v>
      </c>
      <c r="R930" s="376" t="s">
        <v>6854</v>
      </c>
      <c r="S930" s="370">
        <f t="shared" si="195"/>
        <v>12</v>
      </c>
      <c r="T930" s="376">
        <v>7</v>
      </c>
      <c r="U930" s="376">
        <v>5</v>
      </c>
      <c r="V930" s="376">
        <v>0</v>
      </c>
      <c r="W930" s="370"/>
      <c r="X930" s="668" t="s">
        <v>4529</v>
      </c>
      <c r="Y930" s="376" t="s">
        <v>78</v>
      </c>
      <c r="Z930" s="596" t="s">
        <v>6857</v>
      </c>
      <c r="AA930" s="766"/>
      <c r="AB930" s="727" t="str">
        <f t="shared" si="187"/>
        <v>Unique</v>
      </c>
      <c r="AC930" s="603"/>
      <c r="AD930" s="603"/>
      <c r="AE930" s="603"/>
      <c r="AF930" s="603"/>
      <c r="AG930" s="603"/>
      <c r="AH930" s="603"/>
      <c r="AI930" s="603"/>
      <c r="AJ930" s="603"/>
      <c r="AK930" s="603"/>
      <c r="AL930" s="603"/>
      <c r="AM930" s="603"/>
      <c r="AN930" s="603"/>
      <c r="AO930" s="603"/>
      <c r="AP930" s="603"/>
      <c r="AQ930" s="603"/>
      <c r="AR930" s="603"/>
      <c r="AS930" s="603"/>
      <c r="AT930" s="603"/>
      <c r="AU930" s="603"/>
      <c r="AV930" s="603"/>
      <c r="AW930" s="603"/>
      <c r="AX930" s="603"/>
      <c r="AY930" s="603"/>
      <c r="AZ930" s="603"/>
      <c r="BA930" s="603"/>
      <c r="BB930" s="603"/>
      <c r="BC930" s="603"/>
      <c r="BD930" s="603"/>
      <c r="BE930" s="603"/>
      <c r="BF930" s="603"/>
      <c r="BG930" s="603"/>
      <c r="BH930" s="603"/>
      <c r="BI930" s="603"/>
      <c r="BJ930" s="603"/>
      <c r="BK930" s="603"/>
      <c r="BL930" s="603"/>
      <c r="BM930" s="603"/>
      <c r="BN930" s="603"/>
      <c r="BO930" s="603"/>
      <c r="BP930" s="603"/>
      <c r="BQ930" s="603"/>
      <c r="BR930" s="603"/>
      <c r="BS930" s="603"/>
      <c r="BT930" s="603"/>
      <c r="BU930" s="603"/>
      <c r="BV930" s="603"/>
      <c r="BW930" s="603"/>
      <c r="BX930" s="603"/>
      <c r="BY930" s="603"/>
      <c r="BZ930" s="603"/>
      <c r="CA930" s="603"/>
      <c r="CB930" s="603"/>
      <c r="CC930" s="603"/>
      <c r="CD930" s="603"/>
      <c r="CE930" s="603"/>
      <c r="CF930" s="603"/>
      <c r="CG930" s="603"/>
      <c r="CH930" s="603"/>
      <c r="CI930" s="603"/>
      <c r="CJ930" s="603"/>
      <c r="CK930" s="603"/>
    </row>
    <row r="931" spans="1:89" ht="14.25">
      <c r="A931" s="656" t="str">
        <f t="shared" si="186"/>
        <v>29_1_200921_G_p_er.pe</v>
      </c>
      <c r="B931" s="668" t="s">
        <v>6431</v>
      </c>
      <c r="C931" s="668" t="s">
        <v>5790</v>
      </c>
      <c r="D931" s="696">
        <v>29</v>
      </c>
      <c r="E931" s="696">
        <v>1</v>
      </c>
      <c r="F931" s="696">
        <v>60921</v>
      </c>
      <c r="G931" s="696">
        <v>200921</v>
      </c>
      <c r="H931" s="696">
        <v>2021</v>
      </c>
      <c r="I931" s="668" t="s">
        <v>5729</v>
      </c>
      <c r="J931" s="668" t="s">
        <v>6539</v>
      </c>
      <c r="K931" s="668" t="s">
        <v>5791</v>
      </c>
      <c r="L931" s="668" t="s">
        <v>5723</v>
      </c>
      <c r="M931" s="668" t="s">
        <v>2422</v>
      </c>
      <c r="N931" s="696">
        <v>514</v>
      </c>
      <c r="O931" s="603"/>
      <c r="P931" s="667" t="s">
        <v>579</v>
      </c>
      <c r="Q931" s="596" t="s">
        <v>580</v>
      </c>
      <c r="R931" s="376" t="s">
        <v>6854</v>
      </c>
      <c r="S931" s="370">
        <f t="shared" si="195"/>
        <v>5</v>
      </c>
      <c r="T931" s="596">
        <v>4</v>
      </c>
      <c r="U931" s="596">
        <v>1</v>
      </c>
      <c r="V931" s="596">
        <v>0</v>
      </c>
      <c r="W931" s="603"/>
      <c r="X931" s="668" t="s">
        <v>4529</v>
      </c>
      <c r="Y931" s="376" t="s">
        <v>78</v>
      </c>
      <c r="Z931" s="596" t="s">
        <v>6858</v>
      </c>
      <c r="AA931" s="766"/>
      <c r="AB931" s="727" t="str">
        <f t="shared" si="187"/>
        <v>Unique</v>
      </c>
      <c r="AC931" s="603"/>
      <c r="AD931" s="603"/>
      <c r="AE931" s="603"/>
      <c r="AF931" s="603"/>
      <c r="AG931" s="603"/>
      <c r="AH931" s="603"/>
      <c r="AI931" s="603"/>
      <c r="AJ931" s="603"/>
      <c r="AK931" s="603"/>
      <c r="AL931" s="603"/>
      <c r="AM931" s="603"/>
      <c r="AN931" s="603"/>
      <c r="AO931" s="603"/>
      <c r="AP931" s="603"/>
      <c r="AQ931" s="603"/>
      <c r="AR931" s="603"/>
      <c r="AS931" s="603"/>
      <c r="AT931" s="603"/>
      <c r="AU931" s="603"/>
      <c r="AV931" s="603"/>
      <c r="AW931" s="603"/>
      <c r="AX931" s="603"/>
      <c r="AY931" s="603"/>
      <c r="AZ931" s="603"/>
      <c r="BA931" s="603"/>
      <c r="BB931" s="603"/>
      <c r="BC931" s="603"/>
      <c r="BD931" s="603"/>
      <c r="BE931" s="603"/>
      <c r="BF931" s="603"/>
      <c r="BG931" s="603"/>
      <c r="BH931" s="603"/>
      <c r="BI931" s="603"/>
      <c r="BJ931" s="603"/>
      <c r="BK931" s="603"/>
      <c r="BL931" s="603"/>
      <c r="BM931" s="603"/>
      <c r="BN931" s="603"/>
      <c r="BO931" s="603"/>
      <c r="BP931" s="603"/>
      <c r="BQ931" s="603"/>
      <c r="BR931" s="603"/>
      <c r="BS931" s="603"/>
      <c r="BT931" s="603"/>
      <c r="BU931" s="603"/>
      <c r="BV931" s="603"/>
      <c r="BW931" s="603"/>
      <c r="BX931" s="603"/>
      <c r="BY931" s="603"/>
      <c r="BZ931" s="603"/>
      <c r="CA931" s="603"/>
      <c r="CB931" s="603"/>
      <c r="CC931" s="603"/>
      <c r="CD931" s="603"/>
      <c r="CE931" s="603"/>
      <c r="CF931" s="603"/>
      <c r="CG931" s="603"/>
      <c r="CH931" s="603"/>
      <c r="CI931" s="603"/>
      <c r="CJ931" s="603"/>
      <c r="CK931" s="603"/>
    </row>
    <row r="932" spans="1:89" ht="14.25">
      <c r="A932" s="656" t="str">
        <f t="shared" si="186"/>
        <v>29_1_200921_G_p_er.ne</v>
      </c>
      <c r="B932" s="695" t="s">
        <v>5789</v>
      </c>
      <c r="C932" s="695" t="s">
        <v>5790</v>
      </c>
      <c r="D932" s="694">
        <v>29</v>
      </c>
      <c r="E932" s="694">
        <v>1</v>
      </c>
      <c r="F932" s="694" t="s">
        <v>122</v>
      </c>
      <c r="G932" s="694" t="s">
        <v>5755</v>
      </c>
      <c r="H932" s="694">
        <v>2021</v>
      </c>
      <c r="I932" s="695" t="s">
        <v>5729</v>
      </c>
      <c r="J932" s="695" t="str">
        <f t="shared" ref="J932:J934" si="196">K932&amp;"_p"</f>
        <v>G_p</v>
      </c>
      <c r="K932" s="693" t="s">
        <v>5791</v>
      </c>
      <c r="L932" s="695" t="s">
        <v>5723</v>
      </c>
      <c r="M932" s="695" t="s">
        <v>2422</v>
      </c>
      <c r="N932" s="661">
        <f t="shared" ref="N932:N934" si="197">100+100+100+100+100+14</f>
        <v>514</v>
      </c>
      <c r="O932" s="370"/>
      <c r="P932" s="356" t="s">
        <v>1174</v>
      </c>
      <c r="Q932" s="376" t="s">
        <v>1175</v>
      </c>
      <c r="R932" s="376" t="s">
        <v>6854</v>
      </c>
      <c r="S932" s="370">
        <f t="shared" si="195"/>
        <v>18</v>
      </c>
      <c r="T932" s="376">
        <v>8</v>
      </c>
      <c r="U932" s="376">
        <v>10</v>
      </c>
      <c r="V932" s="376">
        <v>0</v>
      </c>
      <c r="W932" s="370"/>
      <c r="X932" s="668" t="s">
        <v>4529</v>
      </c>
      <c r="Y932" s="376" t="s">
        <v>78</v>
      </c>
      <c r="Z932" s="596" t="s">
        <v>6859</v>
      </c>
      <c r="AA932" s="766"/>
      <c r="AB932" s="727" t="str">
        <f t="shared" si="187"/>
        <v>Unique</v>
      </c>
      <c r="AC932" s="603"/>
      <c r="AD932" s="603"/>
      <c r="AE932" s="603"/>
      <c r="AF932" s="603"/>
      <c r="AG932" s="603"/>
      <c r="AH932" s="603"/>
      <c r="AI932" s="603"/>
      <c r="AJ932" s="603"/>
      <c r="AK932" s="603"/>
      <c r="AL932" s="603"/>
      <c r="AM932" s="603"/>
      <c r="AN932" s="603"/>
      <c r="AO932" s="603"/>
      <c r="AP932" s="603"/>
      <c r="AQ932" s="603"/>
      <c r="AR932" s="603"/>
      <c r="AS932" s="603"/>
      <c r="AT932" s="603"/>
      <c r="AU932" s="603"/>
      <c r="AV932" s="603"/>
      <c r="AW932" s="603"/>
      <c r="AX932" s="603"/>
      <c r="AY932" s="603"/>
      <c r="AZ932" s="603"/>
      <c r="BA932" s="603"/>
      <c r="BB932" s="603"/>
      <c r="BC932" s="603"/>
      <c r="BD932" s="603"/>
      <c r="BE932" s="603"/>
      <c r="BF932" s="603"/>
      <c r="BG932" s="603"/>
      <c r="BH932" s="603"/>
      <c r="BI932" s="603"/>
      <c r="BJ932" s="603"/>
      <c r="BK932" s="603"/>
      <c r="BL932" s="603"/>
      <c r="BM932" s="603"/>
      <c r="BN932" s="603"/>
      <c r="BO932" s="603"/>
      <c r="BP932" s="603"/>
      <c r="BQ932" s="603"/>
      <c r="BR932" s="603"/>
      <c r="BS932" s="603"/>
      <c r="BT932" s="603"/>
      <c r="BU932" s="603"/>
      <c r="BV932" s="603"/>
      <c r="BW932" s="603"/>
      <c r="BX932" s="603"/>
      <c r="BY932" s="603"/>
      <c r="BZ932" s="603"/>
      <c r="CA932" s="603"/>
      <c r="CB932" s="603"/>
      <c r="CC932" s="603"/>
      <c r="CD932" s="603"/>
      <c r="CE932" s="603"/>
      <c r="CF932" s="603"/>
      <c r="CG932" s="603"/>
      <c r="CH932" s="603"/>
      <c r="CI932" s="603"/>
      <c r="CJ932" s="603"/>
      <c r="CK932" s="603"/>
    </row>
    <row r="933" spans="1:89" ht="14.25">
      <c r="A933" s="656" t="str">
        <f t="shared" si="186"/>
        <v>29_1_200921_G_p_er.ho</v>
      </c>
      <c r="B933" s="695" t="s">
        <v>5789</v>
      </c>
      <c r="C933" s="695" t="s">
        <v>5790</v>
      </c>
      <c r="D933" s="694">
        <v>29</v>
      </c>
      <c r="E933" s="694">
        <v>1</v>
      </c>
      <c r="F933" s="694" t="s">
        <v>122</v>
      </c>
      <c r="G933" s="694" t="s">
        <v>5755</v>
      </c>
      <c r="H933" s="694">
        <v>2021</v>
      </c>
      <c r="I933" s="695" t="s">
        <v>5729</v>
      </c>
      <c r="J933" s="695" t="str">
        <f t="shared" si="196"/>
        <v>G_p</v>
      </c>
      <c r="K933" s="693" t="s">
        <v>5791</v>
      </c>
      <c r="L933" s="695" t="s">
        <v>5723</v>
      </c>
      <c r="M933" s="695" t="s">
        <v>2422</v>
      </c>
      <c r="N933" s="661">
        <f t="shared" si="197"/>
        <v>514</v>
      </c>
      <c r="O933" s="370"/>
      <c r="P933" s="356" t="s">
        <v>601</v>
      </c>
      <c r="Q933" s="376" t="s">
        <v>602</v>
      </c>
      <c r="R933" s="376" t="s">
        <v>6854</v>
      </c>
      <c r="S933" s="370">
        <f t="shared" si="195"/>
        <v>2</v>
      </c>
      <c r="T933" s="376">
        <v>0</v>
      </c>
      <c r="U933" s="376">
        <v>2</v>
      </c>
      <c r="V933" s="376">
        <v>0</v>
      </c>
      <c r="W933" s="370"/>
      <c r="X933" s="668" t="s">
        <v>4529</v>
      </c>
      <c r="Y933" s="376" t="s">
        <v>78</v>
      </c>
      <c r="Z933" s="596" t="s">
        <v>6860</v>
      </c>
      <c r="AA933" s="766"/>
      <c r="AB933" s="727" t="str">
        <f t="shared" si="187"/>
        <v>Unique</v>
      </c>
      <c r="AC933" s="603"/>
      <c r="AD933" s="603"/>
      <c r="AE933" s="603"/>
      <c r="AF933" s="603"/>
      <c r="AG933" s="603"/>
      <c r="AH933" s="603"/>
      <c r="AI933" s="603"/>
      <c r="AJ933" s="603"/>
      <c r="AK933" s="603"/>
      <c r="AL933" s="603"/>
      <c r="AM933" s="603"/>
      <c r="AN933" s="603"/>
      <c r="AO933" s="603"/>
      <c r="AP933" s="603"/>
      <c r="AQ933" s="603"/>
      <c r="AR933" s="603"/>
      <c r="AS933" s="603"/>
      <c r="AT933" s="603"/>
      <c r="AU933" s="603"/>
      <c r="AV933" s="603"/>
      <c r="AW933" s="603"/>
      <c r="AX933" s="603"/>
      <c r="AY933" s="603"/>
      <c r="AZ933" s="603"/>
      <c r="BA933" s="603"/>
      <c r="BB933" s="603"/>
      <c r="BC933" s="603"/>
      <c r="BD933" s="603"/>
      <c r="BE933" s="603"/>
      <c r="BF933" s="603"/>
      <c r="BG933" s="603"/>
      <c r="BH933" s="603"/>
      <c r="BI933" s="603"/>
      <c r="BJ933" s="603"/>
      <c r="BK933" s="603"/>
      <c r="BL933" s="603"/>
      <c r="BM933" s="603"/>
      <c r="BN933" s="603"/>
      <c r="BO933" s="603"/>
      <c r="BP933" s="603"/>
      <c r="BQ933" s="603"/>
      <c r="BR933" s="603"/>
      <c r="BS933" s="603"/>
      <c r="BT933" s="603"/>
      <c r="BU933" s="603"/>
      <c r="BV933" s="603"/>
      <c r="BW933" s="603"/>
      <c r="BX933" s="603"/>
      <c r="BY933" s="603"/>
      <c r="BZ933" s="603"/>
      <c r="CA933" s="603"/>
      <c r="CB933" s="603"/>
      <c r="CC933" s="603"/>
      <c r="CD933" s="603"/>
      <c r="CE933" s="603"/>
      <c r="CF933" s="603"/>
      <c r="CG933" s="603"/>
      <c r="CH933" s="603"/>
      <c r="CI933" s="603"/>
      <c r="CJ933" s="603"/>
      <c r="CK933" s="603"/>
    </row>
    <row r="934" spans="1:89" ht="14.25">
      <c r="A934" s="656" t="str">
        <f t="shared" si="186"/>
        <v>29_1_200921_G_p_er.ar</v>
      </c>
      <c r="B934" s="695" t="s">
        <v>5789</v>
      </c>
      <c r="C934" s="695" t="s">
        <v>5790</v>
      </c>
      <c r="D934" s="694">
        <v>29</v>
      </c>
      <c r="E934" s="694">
        <v>1</v>
      </c>
      <c r="F934" s="694" t="s">
        <v>122</v>
      </c>
      <c r="G934" s="694" t="s">
        <v>5755</v>
      </c>
      <c r="H934" s="694">
        <v>2021</v>
      </c>
      <c r="I934" s="695" t="s">
        <v>5729</v>
      </c>
      <c r="J934" s="695" t="str">
        <f t="shared" si="196"/>
        <v>G_p</v>
      </c>
      <c r="K934" s="693" t="s">
        <v>5791</v>
      </c>
      <c r="L934" s="695" t="s">
        <v>5723</v>
      </c>
      <c r="M934" s="695" t="s">
        <v>2422</v>
      </c>
      <c r="N934" s="661">
        <f t="shared" si="197"/>
        <v>514</v>
      </c>
      <c r="O934" s="370"/>
      <c r="P934" s="356" t="s">
        <v>589</v>
      </c>
      <c r="Q934" s="376" t="s">
        <v>590</v>
      </c>
      <c r="R934" s="376" t="s">
        <v>6854</v>
      </c>
      <c r="S934" s="370">
        <f t="shared" si="195"/>
        <v>2</v>
      </c>
      <c r="T934" s="376">
        <v>1</v>
      </c>
      <c r="U934" s="376">
        <v>1</v>
      </c>
      <c r="V934" s="376">
        <v>0</v>
      </c>
      <c r="W934" s="370"/>
      <c r="X934" s="668" t="s">
        <v>4529</v>
      </c>
      <c r="Y934" s="376" t="s">
        <v>78</v>
      </c>
      <c r="Z934" s="596" t="s">
        <v>6861</v>
      </c>
      <c r="AA934" s="766"/>
      <c r="AB934" s="727" t="str">
        <f t="shared" si="187"/>
        <v>Unique</v>
      </c>
      <c r="AC934" s="603"/>
      <c r="AD934" s="603"/>
      <c r="AE934" s="603"/>
      <c r="AF934" s="603"/>
      <c r="AG934" s="603"/>
      <c r="AH934" s="603"/>
      <c r="AI934" s="603"/>
      <c r="AJ934" s="603"/>
      <c r="AK934" s="603"/>
      <c r="AL934" s="603"/>
      <c r="AM934" s="603"/>
      <c r="AN934" s="603"/>
      <c r="AO934" s="603"/>
      <c r="AP934" s="603"/>
      <c r="AQ934" s="603"/>
      <c r="AR934" s="603"/>
      <c r="AS934" s="603"/>
      <c r="AT934" s="603"/>
      <c r="AU934" s="603"/>
      <c r="AV934" s="603"/>
      <c r="AW934" s="603"/>
      <c r="AX934" s="603"/>
      <c r="AY934" s="603"/>
      <c r="AZ934" s="603"/>
      <c r="BA934" s="603"/>
      <c r="BB934" s="603"/>
      <c r="BC934" s="603"/>
      <c r="BD934" s="603"/>
      <c r="BE934" s="603"/>
      <c r="BF934" s="603"/>
      <c r="BG934" s="603"/>
      <c r="BH934" s="603"/>
      <c r="BI934" s="603"/>
      <c r="BJ934" s="603"/>
      <c r="BK934" s="603"/>
      <c r="BL934" s="603"/>
      <c r="BM934" s="603"/>
      <c r="BN934" s="603"/>
      <c r="BO934" s="603"/>
      <c r="BP934" s="603"/>
      <c r="BQ934" s="603"/>
      <c r="BR934" s="603"/>
      <c r="BS934" s="603"/>
      <c r="BT934" s="603"/>
      <c r="BU934" s="603"/>
      <c r="BV934" s="603"/>
      <c r="BW934" s="603"/>
      <c r="BX934" s="603"/>
      <c r="BY934" s="603"/>
      <c r="BZ934" s="603"/>
      <c r="CA934" s="603"/>
      <c r="CB934" s="603"/>
      <c r="CC934" s="603"/>
      <c r="CD934" s="603"/>
      <c r="CE934" s="603"/>
      <c r="CF934" s="603"/>
      <c r="CG934" s="603"/>
      <c r="CH934" s="603"/>
      <c r="CI934" s="603"/>
      <c r="CJ934" s="603"/>
      <c r="CK934" s="603"/>
    </row>
    <row r="935" spans="1:89" ht="14.25">
      <c r="A935" s="656" t="str">
        <f t="shared" si="186"/>
        <v>28_1_200921_D.B_p_er.te</v>
      </c>
      <c r="B935" s="710" t="s">
        <v>6115</v>
      </c>
      <c r="C935" s="710" t="s">
        <v>6116</v>
      </c>
      <c r="D935" s="709">
        <v>28</v>
      </c>
      <c r="E935" s="709">
        <v>1</v>
      </c>
      <c r="F935" s="709" t="s">
        <v>122</v>
      </c>
      <c r="G935" s="709" t="s">
        <v>5755</v>
      </c>
      <c r="H935" s="709">
        <v>2021</v>
      </c>
      <c r="I935" s="710" t="s">
        <v>6199</v>
      </c>
      <c r="J935" s="760" t="s">
        <v>6726</v>
      </c>
      <c r="K935" s="710"/>
      <c r="L935" s="710" t="s">
        <v>5723</v>
      </c>
      <c r="M935" s="710" t="s">
        <v>2422</v>
      </c>
      <c r="N935" s="661">
        <v>211</v>
      </c>
      <c r="O935" s="370" t="s">
        <v>6201</v>
      </c>
      <c r="P935" s="753" t="s">
        <v>521</v>
      </c>
      <c r="Q935" s="376" t="s">
        <v>522</v>
      </c>
      <c r="R935" s="376" t="s">
        <v>6854</v>
      </c>
      <c r="S935" s="370">
        <f t="shared" si="195"/>
        <v>11</v>
      </c>
      <c r="T935" s="376">
        <v>2</v>
      </c>
      <c r="U935" s="376">
        <v>9</v>
      </c>
      <c r="V935" s="376">
        <v>0</v>
      </c>
      <c r="W935" s="370"/>
      <c r="X935" s="668" t="s">
        <v>4529</v>
      </c>
      <c r="Y935" s="376" t="s">
        <v>78</v>
      </c>
      <c r="Z935" s="596" t="s">
        <v>6862</v>
      </c>
      <c r="AA935" s="766"/>
      <c r="AB935" s="727" t="str">
        <f t="shared" si="187"/>
        <v>Unique</v>
      </c>
      <c r="AC935" s="603"/>
      <c r="AD935" s="603"/>
      <c r="AE935" s="603"/>
      <c r="AF935" s="603"/>
      <c r="AG935" s="603"/>
      <c r="AH935" s="603"/>
      <c r="AI935" s="603"/>
      <c r="AJ935" s="603"/>
      <c r="AK935" s="603"/>
      <c r="AL935" s="603"/>
      <c r="AM935" s="603"/>
      <c r="AN935" s="603"/>
      <c r="AO935" s="603"/>
      <c r="AP935" s="603"/>
      <c r="AQ935" s="603"/>
      <c r="AR935" s="603"/>
      <c r="AS935" s="603"/>
      <c r="AT935" s="603"/>
      <c r="AU935" s="603"/>
      <c r="AV935" s="603"/>
      <c r="AW935" s="603"/>
      <c r="AX935" s="603"/>
      <c r="AY935" s="603"/>
      <c r="AZ935" s="603"/>
      <c r="BA935" s="603"/>
      <c r="BB935" s="603"/>
      <c r="BC935" s="603"/>
      <c r="BD935" s="603"/>
      <c r="BE935" s="603"/>
      <c r="BF935" s="603"/>
      <c r="BG935" s="603"/>
      <c r="BH935" s="603"/>
      <c r="BI935" s="603"/>
      <c r="BJ935" s="603"/>
      <c r="BK935" s="603"/>
      <c r="BL935" s="603"/>
      <c r="BM935" s="603"/>
      <c r="BN935" s="603"/>
      <c r="BO935" s="603"/>
      <c r="BP935" s="603"/>
      <c r="BQ935" s="603"/>
      <c r="BR935" s="603"/>
      <c r="BS935" s="603"/>
      <c r="BT935" s="603"/>
      <c r="BU935" s="603"/>
      <c r="BV935" s="603"/>
      <c r="BW935" s="603"/>
      <c r="BX935" s="603"/>
      <c r="BY935" s="603"/>
      <c r="BZ935" s="603"/>
      <c r="CA935" s="603"/>
      <c r="CB935" s="603"/>
      <c r="CC935" s="603"/>
      <c r="CD935" s="603"/>
      <c r="CE935" s="603"/>
      <c r="CF935" s="603"/>
      <c r="CG935" s="603"/>
      <c r="CH935" s="603"/>
      <c r="CI935" s="603"/>
      <c r="CJ935" s="603"/>
      <c r="CK935" s="603"/>
    </row>
    <row r="936" spans="1:89" ht="14.25">
      <c r="A936" s="656" t="str">
        <f t="shared" si="186"/>
        <v>28_1_200921_D.B_p_er.ar</v>
      </c>
      <c r="B936" s="710" t="s">
        <v>6115</v>
      </c>
      <c r="C936" s="710" t="s">
        <v>6116</v>
      </c>
      <c r="D936" s="709">
        <v>28</v>
      </c>
      <c r="E936" s="709">
        <v>1</v>
      </c>
      <c r="F936" s="709" t="s">
        <v>122</v>
      </c>
      <c r="G936" s="709" t="s">
        <v>5755</v>
      </c>
      <c r="H936" s="709">
        <v>2021</v>
      </c>
      <c r="I936" s="710" t="s">
        <v>6199</v>
      </c>
      <c r="J936" s="760" t="s">
        <v>6726</v>
      </c>
      <c r="K936" s="710"/>
      <c r="L936" s="710" t="s">
        <v>5723</v>
      </c>
      <c r="M936" s="710" t="s">
        <v>2422</v>
      </c>
      <c r="N936" s="661">
        <v>211</v>
      </c>
      <c r="O936" s="370" t="s">
        <v>6201</v>
      </c>
      <c r="P936" s="753" t="s">
        <v>589</v>
      </c>
      <c r="Q936" s="376" t="s">
        <v>590</v>
      </c>
      <c r="R936" s="376" t="s">
        <v>6854</v>
      </c>
      <c r="S936" s="370">
        <f t="shared" si="195"/>
        <v>5</v>
      </c>
      <c r="T936" s="376">
        <v>3</v>
      </c>
      <c r="U936" s="376">
        <v>2</v>
      </c>
      <c r="V936" s="376">
        <v>0</v>
      </c>
      <c r="W936" s="370"/>
      <c r="X936" s="668" t="s">
        <v>4529</v>
      </c>
      <c r="Y936" s="376" t="s">
        <v>78</v>
      </c>
      <c r="Z936" s="596" t="s">
        <v>6863</v>
      </c>
      <c r="AA936" s="766"/>
      <c r="AB936" s="727" t="str">
        <f t="shared" si="187"/>
        <v>Unique</v>
      </c>
      <c r="AC936" s="603"/>
      <c r="AD936" s="603"/>
      <c r="AE936" s="603"/>
      <c r="AF936" s="603"/>
      <c r="AG936" s="603"/>
      <c r="AH936" s="603"/>
      <c r="AI936" s="603"/>
      <c r="AJ936" s="603"/>
      <c r="AK936" s="603"/>
      <c r="AL936" s="603"/>
      <c r="AM936" s="603"/>
      <c r="AN936" s="603"/>
      <c r="AO936" s="603"/>
      <c r="AP936" s="603"/>
      <c r="AQ936" s="603"/>
      <c r="AR936" s="603"/>
      <c r="AS936" s="603"/>
      <c r="AT936" s="603"/>
      <c r="AU936" s="603"/>
      <c r="AV936" s="603"/>
      <c r="AW936" s="603"/>
      <c r="AX936" s="603"/>
      <c r="AY936" s="603"/>
      <c r="AZ936" s="603"/>
      <c r="BA936" s="603"/>
      <c r="BB936" s="603"/>
      <c r="BC936" s="603"/>
      <c r="BD936" s="603"/>
      <c r="BE936" s="603"/>
      <c r="BF936" s="603"/>
      <c r="BG936" s="603"/>
      <c r="BH936" s="603"/>
      <c r="BI936" s="603"/>
      <c r="BJ936" s="603"/>
      <c r="BK936" s="603"/>
      <c r="BL936" s="603"/>
      <c r="BM936" s="603"/>
      <c r="BN936" s="603"/>
      <c r="BO936" s="603"/>
      <c r="BP936" s="603"/>
      <c r="BQ936" s="603"/>
      <c r="BR936" s="603"/>
      <c r="BS936" s="603"/>
      <c r="BT936" s="603"/>
      <c r="BU936" s="603"/>
      <c r="BV936" s="603"/>
      <c r="BW936" s="603"/>
      <c r="BX936" s="603"/>
      <c r="BY936" s="603"/>
      <c r="BZ936" s="603"/>
      <c r="CA936" s="603"/>
      <c r="CB936" s="603"/>
      <c r="CC936" s="603"/>
      <c r="CD936" s="603"/>
      <c r="CE936" s="603"/>
      <c r="CF936" s="603"/>
      <c r="CG936" s="603"/>
      <c r="CH936" s="603"/>
      <c r="CI936" s="603"/>
      <c r="CJ936" s="603"/>
      <c r="CK936" s="603"/>
    </row>
    <row r="937" spans="1:89" ht="14.25">
      <c r="A937" s="656" t="str">
        <f t="shared" si="186"/>
        <v>28_1_200921_D.B_p_er.ne</v>
      </c>
      <c r="B937" s="710" t="s">
        <v>6115</v>
      </c>
      <c r="C937" s="710" t="s">
        <v>6116</v>
      </c>
      <c r="D937" s="709">
        <v>28</v>
      </c>
      <c r="E937" s="709">
        <v>1</v>
      </c>
      <c r="F937" s="709" t="s">
        <v>122</v>
      </c>
      <c r="G937" s="709" t="s">
        <v>5755</v>
      </c>
      <c r="H937" s="709">
        <v>2021</v>
      </c>
      <c r="I937" s="710" t="s">
        <v>6199</v>
      </c>
      <c r="J937" s="760" t="s">
        <v>6726</v>
      </c>
      <c r="K937" s="710"/>
      <c r="L937" s="710" t="s">
        <v>5723</v>
      </c>
      <c r="M937" s="710" t="s">
        <v>2422</v>
      </c>
      <c r="N937" s="661">
        <v>211</v>
      </c>
      <c r="O937" s="370" t="s">
        <v>6201</v>
      </c>
      <c r="P937" s="753" t="s">
        <v>1174</v>
      </c>
      <c r="Q937" s="376" t="s">
        <v>1175</v>
      </c>
      <c r="R937" s="376" t="s">
        <v>6854</v>
      </c>
      <c r="S937" s="370">
        <f t="shared" si="195"/>
        <v>1</v>
      </c>
      <c r="T937" s="376">
        <v>0</v>
      </c>
      <c r="U937" s="376">
        <v>1</v>
      </c>
      <c r="V937" s="376">
        <v>0</v>
      </c>
      <c r="W937" s="370"/>
      <c r="X937" s="668" t="s">
        <v>4529</v>
      </c>
      <c r="Y937" s="376" t="s">
        <v>78</v>
      </c>
      <c r="Z937" s="596" t="s">
        <v>6864</v>
      </c>
      <c r="AA937" s="766"/>
      <c r="AB937" s="727" t="str">
        <f t="shared" si="187"/>
        <v>Unique</v>
      </c>
      <c r="AC937" s="603"/>
      <c r="AD937" s="603"/>
      <c r="AE937" s="603"/>
      <c r="AF937" s="603"/>
      <c r="AG937" s="603"/>
      <c r="AH937" s="603"/>
      <c r="AI937" s="603"/>
      <c r="AJ937" s="603"/>
      <c r="AK937" s="603"/>
      <c r="AL937" s="603"/>
      <c r="AM937" s="603"/>
      <c r="AN937" s="603"/>
      <c r="AO937" s="603"/>
      <c r="AP937" s="603"/>
      <c r="AQ937" s="603"/>
      <c r="AR937" s="603"/>
      <c r="AS937" s="603"/>
      <c r="AT937" s="603"/>
      <c r="AU937" s="603"/>
      <c r="AV937" s="603"/>
      <c r="AW937" s="603"/>
      <c r="AX937" s="603"/>
      <c r="AY937" s="603"/>
      <c r="AZ937" s="603"/>
      <c r="BA937" s="603"/>
      <c r="BB937" s="603"/>
      <c r="BC937" s="603"/>
      <c r="BD937" s="603"/>
      <c r="BE937" s="603"/>
      <c r="BF937" s="603"/>
      <c r="BG937" s="603"/>
      <c r="BH937" s="603"/>
      <c r="BI937" s="603"/>
      <c r="BJ937" s="603"/>
      <c r="BK937" s="603"/>
      <c r="BL937" s="603"/>
      <c r="BM937" s="603"/>
      <c r="BN937" s="603"/>
      <c r="BO937" s="603"/>
      <c r="BP937" s="603"/>
      <c r="BQ937" s="603"/>
      <c r="BR937" s="603"/>
      <c r="BS937" s="603"/>
      <c r="BT937" s="603"/>
      <c r="BU937" s="603"/>
      <c r="BV937" s="603"/>
      <c r="BW937" s="603"/>
      <c r="BX937" s="603"/>
      <c r="BY937" s="603"/>
      <c r="BZ937" s="603"/>
      <c r="CA937" s="603"/>
      <c r="CB937" s="603"/>
      <c r="CC937" s="603"/>
      <c r="CD937" s="603"/>
      <c r="CE937" s="603"/>
      <c r="CF937" s="603"/>
      <c r="CG937" s="603"/>
      <c r="CH937" s="603"/>
      <c r="CI937" s="603"/>
      <c r="CJ937" s="603"/>
      <c r="CK937" s="603"/>
    </row>
    <row r="938" spans="1:89" ht="14.25">
      <c r="A938" s="656" t="str">
        <f t="shared" si="186"/>
        <v>26_1_200921_H.B_p_er.te</v>
      </c>
      <c r="B938" s="718" t="s">
        <v>6176</v>
      </c>
      <c r="C938" s="718" t="s">
        <v>6177</v>
      </c>
      <c r="D938" s="719">
        <v>26</v>
      </c>
      <c r="E938" s="719">
        <v>1</v>
      </c>
      <c r="F938" s="719" t="s">
        <v>122</v>
      </c>
      <c r="G938" s="719" t="s">
        <v>5755</v>
      </c>
      <c r="H938" s="719">
        <v>2021</v>
      </c>
      <c r="I938" s="718" t="s">
        <v>6199</v>
      </c>
      <c r="J938" s="762" t="s">
        <v>6865</v>
      </c>
      <c r="K938" s="718"/>
      <c r="L938" s="718" t="s">
        <v>5723</v>
      </c>
      <c r="M938" s="718" t="s">
        <v>2422</v>
      </c>
      <c r="N938" s="661">
        <f t="shared" ref="N938:N941" si="198">50+50+50+50+50+50+50+50+50+14</f>
        <v>464</v>
      </c>
      <c r="O938" s="370" t="s">
        <v>6245</v>
      </c>
      <c r="P938" s="356" t="s">
        <v>521</v>
      </c>
      <c r="Q938" s="376" t="s">
        <v>522</v>
      </c>
      <c r="R938" s="376" t="s">
        <v>6854</v>
      </c>
      <c r="S938" s="370">
        <f t="shared" si="195"/>
        <v>19</v>
      </c>
      <c r="T938" s="376">
        <v>11</v>
      </c>
      <c r="U938" s="376">
        <v>8</v>
      </c>
      <c r="V938" s="376">
        <v>0</v>
      </c>
      <c r="W938" s="370"/>
      <c r="X938" s="668" t="s">
        <v>4529</v>
      </c>
      <c r="Y938" s="376" t="s">
        <v>78</v>
      </c>
      <c r="Z938" s="596" t="s">
        <v>6866</v>
      </c>
      <c r="AA938" s="766"/>
      <c r="AB938" s="727" t="str">
        <f t="shared" si="187"/>
        <v>Unique</v>
      </c>
      <c r="AC938" s="603"/>
      <c r="AD938" s="603"/>
      <c r="AE938" s="603"/>
      <c r="AF938" s="603"/>
      <c r="AG938" s="603"/>
      <c r="AH938" s="603"/>
      <c r="AI938" s="603"/>
      <c r="AJ938" s="603"/>
      <c r="AK938" s="603"/>
      <c r="AL938" s="603"/>
      <c r="AM938" s="603"/>
      <c r="AN938" s="603"/>
      <c r="AO938" s="603"/>
      <c r="AP938" s="603"/>
      <c r="AQ938" s="603"/>
      <c r="AR938" s="603"/>
      <c r="AS938" s="603"/>
      <c r="AT938" s="603"/>
      <c r="AU938" s="603"/>
      <c r="AV938" s="603"/>
      <c r="AW938" s="603"/>
      <c r="AX938" s="603"/>
      <c r="AY938" s="603"/>
      <c r="AZ938" s="603"/>
      <c r="BA938" s="603"/>
      <c r="BB938" s="603"/>
      <c r="BC938" s="603"/>
      <c r="BD938" s="603"/>
      <c r="BE938" s="603"/>
      <c r="BF938" s="603"/>
      <c r="BG938" s="603"/>
      <c r="BH938" s="603"/>
      <c r="BI938" s="603"/>
      <c r="BJ938" s="603"/>
      <c r="BK938" s="603"/>
      <c r="BL938" s="603"/>
      <c r="BM938" s="603"/>
      <c r="BN938" s="603"/>
      <c r="BO938" s="603"/>
      <c r="BP938" s="603"/>
      <c r="BQ938" s="603"/>
      <c r="BR938" s="603"/>
      <c r="BS938" s="603"/>
      <c r="BT938" s="603"/>
      <c r="BU938" s="603"/>
      <c r="BV938" s="603"/>
      <c r="BW938" s="603"/>
      <c r="BX938" s="603"/>
      <c r="BY938" s="603"/>
      <c r="BZ938" s="603"/>
      <c r="CA938" s="603"/>
      <c r="CB938" s="603"/>
      <c r="CC938" s="603"/>
      <c r="CD938" s="603"/>
      <c r="CE938" s="603"/>
      <c r="CF938" s="603"/>
      <c r="CG938" s="603"/>
      <c r="CH938" s="603"/>
      <c r="CI938" s="603"/>
      <c r="CJ938" s="603"/>
      <c r="CK938" s="603"/>
    </row>
    <row r="939" spans="1:89" ht="14.25">
      <c r="A939" s="656" t="str">
        <f t="shared" si="186"/>
        <v>26_1_200921_H.B_p_er.ne</v>
      </c>
      <c r="B939" s="718" t="s">
        <v>6176</v>
      </c>
      <c r="C939" s="718" t="s">
        <v>6177</v>
      </c>
      <c r="D939" s="719">
        <v>26</v>
      </c>
      <c r="E939" s="719">
        <v>1</v>
      </c>
      <c r="F939" s="719" t="s">
        <v>122</v>
      </c>
      <c r="G939" s="719" t="s">
        <v>5755</v>
      </c>
      <c r="H939" s="719">
        <v>2021</v>
      </c>
      <c r="I939" s="718" t="s">
        <v>6199</v>
      </c>
      <c r="J939" s="762" t="s">
        <v>6865</v>
      </c>
      <c r="K939" s="718"/>
      <c r="L939" s="718" t="s">
        <v>5723</v>
      </c>
      <c r="M939" s="718" t="s">
        <v>2422</v>
      </c>
      <c r="N939" s="661">
        <f t="shared" si="198"/>
        <v>464</v>
      </c>
      <c r="O939" s="370" t="s">
        <v>6245</v>
      </c>
      <c r="P939" s="753" t="s">
        <v>1174</v>
      </c>
      <c r="Q939" s="376" t="s">
        <v>1175</v>
      </c>
      <c r="R939" s="376" t="s">
        <v>6854</v>
      </c>
      <c r="S939" s="370">
        <f t="shared" si="195"/>
        <v>7</v>
      </c>
      <c r="T939" s="376">
        <v>3</v>
      </c>
      <c r="U939" s="376">
        <v>4</v>
      </c>
      <c r="V939" s="376">
        <v>0</v>
      </c>
      <c r="W939" s="370"/>
      <c r="X939" s="668" t="s">
        <v>4529</v>
      </c>
      <c r="Y939" s="376" t="s">
        <v>78</v>
      </c>
      <c r="Z939" s="596" t="s">
        <v>6867</v>
      </c>
      <c r="AA939" s="766"/>
      <c r="AB939" s="727" t="str">
        <f t="shared" si="187"/>
        <v>Unique</v>
      </c>
      <c r="AC939" s="603"/>
      <c r="AD939" s="603"/>
      <c r="AE939" s="603"/>
      <c r="AF939" s="603"/>
      <c r="AG939" s="603"/>
      <c r="AH939" s="603"/>
      <c r="AI939" s="603"/>
      <c r="AJ939" s="603"/>
      <c r="AK939" s="603"/>
      <c r="AL939" s="603"/>
      <c r="AM939" s="603"/>
      <c r="AN939" s="603"/>
      <c r="AO939" s="603"/>
      <c r="AP939" s="603"/>
      <c r="AQ939" s="603"/>
      <c r="AR939" s="603"/>
      <c r="AS939" s="603"/>
      <c r="AT939" s="603"/>
      <c r="AU939" s="603"/>
      <c r="AV939" s="603"/>
      <c r="AW939" s="603"/>
      <c r="AX939" s="603"/>
      <c r="AY939" s="603"/>
      <c r="AZ939" s="603"/>
      <c r="BA939" s="603"/>
      <c r="BB939" s="603"/>
      <c r="BC939" s="603"/>
      <c r="BD939" s="603"/>
      <c r="BE939" s="603"/>
      <c r="BF939" s="603"/>
      <c r="BG939" s="603"/>
      <c r="BH939" s="603"/>
      <c r="BI939" s="603"/>
      <c r="BJ939" s="603"/>
      <c r="BK939" s="603"/>
      <c r="BL939" s="603"/>
      <c r="BM939" s="603"/>
      <c r="BN939" s="603"/>
      <c r="BO939" s="603"/>
      <c r="BP939" s="603"/>
      <c r="BQ939" s="603"/>
      <c r="BR939" s="603"/>
      <c r="BS939" s="603"/>
      <c r="BT939" s="603"/>
      <c r="BU939" s="603"/>
      <c r="BV939" s="603"/>
      <c r="BW939" s="603"/>
      <c r="BX939" s="603"/>
      <c r="BY939" s="603"/>
      <c r="BZ939" s="603"/>
      <c r="CA939" s="603"/>
      <c r="CB939" s="603"/>
      <c r="CC939" s="603"/>
      <c r="CD939" s="603"/>
      <c r="CE939" s="603"/>
      <c r="CF939" s="603"/>
      <c r="CG939" s="603"/>
      <c r="CH939" s="603"/>
      <c r="CI939" s="603"/>
      <c r="CJ939" s="603"/>
      <c r="CK939" s="603"/>
    </row>
    <row r="940" spans="1:89" ht="14.25">
      <c r="A940" s="656" t="str">
        <f t="shared" si="186"/>
        <v>26_1_200921_H.B_p_er.ar</v>
      </c>
      <c r="B940" s="718" t="s">
        <v>6176</v>
      </c>
      <c r="C940" s="718" t="s">
        <v>6177</v>
      </c>
      <c r="D940" s="719">
        <v>26</v>
      </c>
      <c r="E940" s="719">
        <v>1</v>
      </c>
      <c r="F940" s="719" t="s">
        <v>122</v>
      </c>
      <c r="G940" s="719" t="s">
        <v>5755</v>
      </c>
      <c r="H940" s="719">
        <v>2021</v>
      </c>
      <c r="I940" s="718" t="s">
        <v>6199</v>
      </c>
      <c r="J940" s="762" t="s">
        <v>6865</v>
      </c>
      <c r="K940" s="718"/>
      <c r="L940" s="718" t="s">
        <v>5723</v>
      </c>
      <c r="M940" s="718" t="s">
        <v>2422</v>
      </c>
      <c r="N940" s="661">
        <f t="shared" si="198"/>
        <v>464</v>
      </c>
      <c r="O940" s="370" t="s">
        <v>6245</v>
      </c>
      <c r="P940" s="753" t="s">
        <v>589</v>
      </c>
      <c r="Q940" s="376" t="s">
        <v>590</v>
      </c>
      <c r="R940" s="376" t="s">
        <v>6854</v>
      </c>
      <c r="S940" s="370">
        <f t="shared" si="195"/>
        <v>4</v>
      </c>
      <c r="T940" s="376">
        <v>2</v>
      </c>
      <c r="U940" s="376">
        <v>2</v>
      </c>
      <c r="V940" s="376">
        <v>0</v>
      </c>
      <c r="W940" s="370"/>
      <c r="X940" s="668" t="s">
        <v>4529</v>
      </c>
      <c r="Y940" s="376" t="s">
        <v>78</v>
      </c>
      <c r="Z940" s="596" t="s">
        <v>6868</v>
      </c>
      <c r="AA940" s="766"/>
      <c r="AB940" s="727" t="str">
        <f t="shared" si="187"/>
        <v>Unique</v>
      </c>
      <c r="AC940" s="603"/>
      <c r="AD940" s="603"/>
      <c r="AE940" s="603"/>
      <c r="AF940" s="603"/>
      <c r="AG940" s="603"/>
      <c r="AH940" s="603"/>
      <c r="AI940" s="603"/>
      <c r="AJ940" s="603"/>
      <c r="AK940" s="603"/>
      <c r="AL940" s="603"/>
      <c r="AM940" s="603"/>
      <c r="AN940" s="603"/>
      <c r="AO940" s="603"/>
      <c r="AP940" s="603"/>
      <c r="AQ940" s="603"/>
      <c r="AR940" s="603"/>
      <c r="AS940" s="603"/>
      <c r="AT940" s="603"/>
      <c r="AU940" s="603"/>
      <c r="AV940" s="603"/>
      <c r="AW940" s="603"/>
      <c r="AX940" s="603"/>
      <c r="AY940" s="603"/>
      <c r="AZ940" s="603"/>
      <c r="BA940" s="603"/>
      <c r="BB940" s="603"/>
      <c r="BC940" s="603"/>
      <c r="BD940" s="603"/>
      <c r="BE940" s="603"/>
      <c r="BF940" s="603"/>
      <c r="BG940" s="603"/>
      <c r="BH940" s="603"/>
      <c r="BI940" s="603"/>
      <c r="BJ940" s="603"/>
      <c r="BK940" s="603"/>
      <c r="BL940" s="603"/>
      <c r="BM940" s="603"/>
      <c r="BN940" s="603"/>
      <c r="BO940" s="603"/>
      <c r="BP940" s="603"/>
      <c r="BQ940" s="603"/>
      <c r="BR940" s="603"/>
      <c r="BS940" s="603"/>
      <c r="BT940" s="603"/>
      <c r="BU940" s="603"/>
      <c r="BV940" s="603"/>
      <c r="BW940" s="603"/>
      <c r="BX940" s="603"/>
      <c r="BY940" s="603"/>
      <c r="BZ940" s="603"/>
      <c r="CA940" s="603"/>
      <c r="CB940" s="603"/>
      <c r="CC940" s="603"/>
      <c r="CD940" s="603"/>
      <c r="CE940" s="603"/>
      <c r="CF940" s="603"/>
      <c r="CG940" s="603"/>
      <c r="CH940" s="603"/>
      <c r="CI940" s="603"/>
      <c r="CJ940" s="603"/>
      <c r="CK940" s="603"/>
    </row>
    <row r="941" spans="1:89" ht="14.25">
      <c r="A941" s="656" t="str">
        <f t="shared" si="186"/>
        <v>26_1_200921_H.B_p_er.ab</v>
      </c>
      <c r="B941" s="718" t="s">
        <v>6176</v>
      </c>
      <c r="C941" s="718" t="s">
        <v>6177</v>
      </c>
      <c r="D941" s="719">
        <v>26</v>
      </c>
      <c r="E941" s="719">
        <v>1</v>
      </c>
      <c r="F941" s="719" t="s">
        <v>122</v>
      </c>
      <c r="G941" s="719" t="s">
        <v>5755</v>
      </c>
      <c r="H941" s="719">
        <v>2021</v>
      </c>
      <c r="I941" s="718" t="s">
        <v>6199</v>
      </c>
      <c r="J941" s="762" t="s">
        <v>6865</v>
      </c>
      <c r="K941" s="718"/>
      <c r="L941" s="718" t="s">
        <v>5723</v>
      </c>
      <c r="M941" s="718" t="s">
        <v>2422</v>
      </c>
      <c r="N941" s="661">
        <f t="shared" si="198"/>
        <v>464</v>
      </c>
      <c r="O941" s="370" t="s">
        <v>6245</v>
      </c>
      <c r="P941" s="753" t="s">
        <v>6869</v>
      </c>
      <c r="Q941" s="376" t="s">
        <v>6870</v>
      </c>
      <c r="R941" s="376" t="s">
        <v>6854</v>
      </c>
      <c r="S941" s="370">
        <f t="shared" si="195"/>
        <v>1</v>
      </c>
      <c r="T941" s="376">
        <v>0</v>
      </c>
      <c r="U941" s="376">
        <v>1</v>
      </c>
      <c r="V941" s="376">
        <v>0</v>
      </c>
      <c r="W941" s="376"/>
      <c r="X941" s="668" t="s">
        <v>4529</v>
      </c>
      <c r="Y941" s="376" t="s">
        <v>78</v>
      </c>
      <c r="Z941" s="596" t="s">
        <v>6871</v>
      </c>
      <c r="AA941" s="766"/>
      <c r="AB941" s="727" t="str">
        <f t="shared" si="187"/>
        <v>Unique</v>
      </c>
      <c r="AC941" s="603"/>
      <c r="AD941" s="603"/>
      <c r="AE941" s="603"/>
      <c r="AF941" s="603"/>
      <c r="AG941" s="603"/>
      <c r="AH941" s="603"/>
      <c r="AI941" s="603"/>
      <c r="AJ941" s="603"/>
      <c r="AK941" s="603"/>
      <c r="AL941" s="603"/>
      <c r="AM941" s="603"/>
      <c r="AN941" s="603"/>
      <c r="AO941" s="603"/>
      <c r="AP941" s="603"/>
      <c r="AQ941" s="603"/>
      <c r="AR941" s="603"/>
      <c r="AS941" s="603"/>
      <c r="AT941" s="603"/>
      <c r="AU941" s="603"/>
      <c r="AV941" s="603"/>
      <c r="AW941" s="603"/>
      <c r="AX941" s="603"/>
      <c r="AY941" s="603"/>
      <c r="AZ941" s="603"/>
      <c r="BA941" s="603"/>
      <c r="BB941" s="603"/>
      <c r="BC941" s="603"/>
      <c r="BD941" s="603"/>
      <c r="BE941" s="603"/>
      <c r="BF941" s="603"/>
      <c r="BG941" s="603"/>
      <c r="BH941" s="603"/>
      <c r="BI941" s="603"/>
      <c r="BJ941" s="603"/>
      <c r="BK941" s="603"/>
      <c r="BL941" s="603"/>
      <c r="BM941" s="603"/>
      <c r="BN941" s="603"/>
      <c r="BO941" s="603"/>
      <c r="BP941" s="603"/>
      <c r="BQ941" s="603"/>
      <c r="BR941" s="603"/>
      <c r="BS941" s="603"/>
      <c r="BT941" s="603"/>
      <c r="BU941" s="603"/>
      <c r="BV941" s="603"/>
      <c r="BW941" s="603"/>
      <c r="BX941" s="603"/>
      <c r="BY941" s="603"/>
      <c r="BZ941" s="603"/>
      <c r="CA941" s="603"/>
      <c r="CB941" s="603"/>
      <c r="CC941" s="603"/>
      <c r="CD941" s="603"/>
      <c r="CE941" s="603"/>
      <c r="CF941" s="603"/>
      <c r="CG941" s="603"/>
      <c r="CH941" s="603"/>
      <c r="CI941" s="603"/>
      <c r="CJ941" s="603"/>
      <c r="CK941" s="603"/>
    </row>
    <row r="942" spans="1:89" ht="14.25">
      <c r="A942" s="656" t="str">
        <f t="shared" si="186"/>
        <v>33_1_091023_S_p_er.te</v>
      </c>
      <c r="B942" s="723" t="s">
        <v>6238</v>
      </c>
      <c r="C942" s="723" t="s">
        <v>6239</v>
      </c>
      <c r="D942" s="724">
        <v>33</v>
      </c>
      <c r="E942" s="724">
        <v>1</v>
      </c>
      <c r="F942" s="724" t="s">
        <v>6682</v>
      </c>
      <c r="G942" s="724" t="s">
        <v>373</v>
      </c>
      <c r="H942" s="724">
        <v>2023</v>
      </c>
      <c r="I942" s="723" t="s">
        <v>6326</v>
      </c>
      <c r="J942" s="723" t="s">
        <v>6375</v>
      </c>
      <c r="K942" s="723"/>
      <c r="L942" s="723" t="s">
        <v>5723</v>
      </c>
      <c r="M942" s="723" t="s">
        <v>2422</v>
      </c>
      <c r="N942" s="661">
        <f>50+50+10</f>
        <v>110</v>
      </c>
      <c r="O942" s="603"/>
      <c r="P942" s="763" t="s">
        <v>521</v>
      </c>
      <c r="Q942" s="376" t="s">
        <v>522</v>
      </c>
      <c r="R942" s="596" t="s">
        <v>100</v>
      </c>
      <c r="S942" s="596">
        <v>1</v>
      </c>
      <c r="T942" s="596">
        <v>0</v>
      </c>
      <c r="U942" s="596">
        <v>1</v>
      </c>
      <c r="V942" s="596">
        <v>0</v>
      </c>
      <c r="W942" s="603"/>
      <c r="X942" s="701" t="s">
        <v>4529</v>
      </c>
      <c r="Y942" s="727" t="s">
        <v>78</v>
      </c>
      <c r="Z942" s="596" t="s">
        <v>6872</v>
      </c>
      <c r="AA942" s="766"/>
      <c r="AB942" s="727" t="str">
        <f t="shared" si="187"/>
        <v>Unique</v>
      </c>
      <c r="AC942" s="603"/>
      <c r="AD942" s="603"/>
      <c r="AE942" s="603"/>
      <c r="AF942" s="603"/>
      <c r="AG942" s="603"/>
      <c r="AH942" s="603"/>
      <c r="AI942" s="603"/>
      <c r="AJ942" s="603"/>
      <c r="AK942" s="603"/>
      <c r="AL942" s="603"/>
      <c r="AM942" s="603"/>
      <c r="AN942" s="603"/>
      <c r="AO942" s="603"/>
      <c r="AP942" s="603"/>
      <c r="AQ942" s="603"/>
      <c r="AR942" s="603"/>
      <c r="AS942" s="603"/>
      <c r="AT942" s="603"/>
      <c r="AU942" s="603"/>
      <c r="AV942" s="603"/>
      <c r="AW942" s="603"/>
      <c r="AX942" s="603"/>
      <c r="AY942" s="603"/>
      <c r="AZ942" s="603"/>
      <c r="BA942" s="603"/>
      <c r="BB942" s="603"/>
      <c r="BC942" s="603"/>
      <c r="BD942" s="603"/>
      <c r="BE942" s="603"/>
      <c r="BF942" s="603"/>
      <c r="BG942" s="603"/>
      <c r="BH942" s="603"/>
      <c r="BI942" s="603"/>
      <c r="BJ942" s="603"/>
      <c r="BK942" s="603"/>
      <c r="BL942" s="603"/>
      <c r="BM942" s="603"/>
      <c r="BN942" s="603"/>
      <c r="BO942" s="603"/>
      <c r="BP942" s="603"/>
      <c r="BQ942" s="603"/>
      <c r="BR942" s="603"/>
      <c r="BS942" s="603"/>
      <c r="BT942" s="603"/>
      <c r="BU942" s="603"/>
      <c r="BV942" s="603"/>
      <c r="BW942" s="603"/>
      <c r="BX942" s="603"/>
      <c r="BY942" s="603"/>
      <c r="BZ942" s="603"/>
      <c r="CA942" s="603"/>
      <c r="CB942" s="603"/>
      <c r="CC942" s="603"/>
      <c r="CD942" s="603"/>
      <c r="CE942" s="603"/>
      <c r="CF942" s="603"/>
      <c r="CG942" s="603"/>
      <c r="CH942" s="603"/>
      <c r="CI942" s="603"/>
      <c r="CJ942" s="603"/>
      <c r="CK942" s="603"/>
    </row>
    <row r="943" spans="1:89" ht="14.25">
      <c r="A943" s="656" t="str">
        <f t="shared" si="186"/>
        <v>5_1_250923_HAC_p_ne.po</v>
      </c>
      <c r="B943" s="751" t="s">
        <v>6550</v>
      </c>
      <c r="C943" s="751" t="s">
        <v>6551</v>
      </c>
      <c r="D943" s="752">
        <v>5</v>
      </c>
      <c r="E943" s="752">
        <v>1</v>
      </c>
      <c r="F943" s="752" t="s">
        <v>6681</v>
      </c>
      <c r="G943" s="752" t="s">
        <v>6682</v>
      </c>
      <c r="H943" s="752">
        <v>2023</v>
      </c>
      <c r="I943" s="751" t="s">
        <v>5729</v>
      </c>
      <c r="J943" s="751" t="s">
        <v>6552</v>
      </c>
      <c r="K943" s="751" t="s">
        <v>6553</v>
      </c>
      <c r="L943" s="751" t="s">
        <v>5723</v>
      </c>
      <c r="M943" s="751" t="s">
        <v>2422</v>
      </c>
      <c r="N943" s="661">
        <f>20+20+20+8</f>
        <v>68</v>
      </c>
      <c r="O943" s="370"/>
      <c r="P943" s="753" t="s">
        <v>2737</v>
      </c>
      <c r="Q943" s="376" t="s">
        <v>2738</v>
      </c>
      <c r="R943" s="376" t="s">
        <v>100</v>
      </c>
      <c r="S943" s="376">
        <v>1</v>
      </c>
      <c r="T943" s="376">
        <v>0</v>
      </c>
      <c r="U943" s="376">
        <v>1</v>
      </c>
      <c r="V943" s="376">
        <v>0</v>
      </c>
      <c r="W943" s="370"/>
      <c r="X943" s="761" t="s">
        <v>4529</v>
      </c>
      <c r="Y943" s="376" t="s">
        <v>78</v>
      </c>
      <c r="Z943" s="596" t="s">
        <v>6873</v>
      </c>
      <c r="AA943" s="766"/>
      <c r="AB943" s="727" t="str">
        <f t="shared" si="187"/>
        <v>Unique</v>
      </c>
      <c r="AC943" s="603"/>
      <c r="AD943" s="603"/>
      <c r="AE943" s="603"/>
      <c r="AF943" s="603"/>
      <c r="AG943" s="603"/>
      <c r="AH943" s="603"/>
      <c r="AI943" s="603"/>
      <c r="AJ943" s="603"/>
      <c r="AK943" s="603"/>
      <c r="AL943" s="603"/>
      <c r="AM943" s="603"/>
      <c r="AN943" s="603"/>
      <c r="AO943" s="603"/>
      <c r="AP943" s="603"/>
      <c r="AQ943" s="603"/>
      <c r="AR943" s="603"/>
      <c r="AS943" s="603"/>
      <c r="AT943" s="603"/>
      <c r="AU943" s="603"/>
      <c r="AV943" s="603"/>
      <c r="AW943" s="603"/>
      <c r="AX943" s="603"/>
      <c r="AY943" s="603"/>
      <c r="AZ943" s="603"/>
      <c r="BA943" s="603"/>
      <c r="BB943" s="603"/>
      <c r="BC943" s="603"/>
      <c r="BD943" s="603"/>
      <c r="BE943" s="603"/>
      <c r="BF943" s="603"/>
      <c r="BG943" s="603"/>
      <c r="BH943" s="603"/>
      <c r="BI943" s="603"/>
      <c r="BJ943" s="603"/>
      <c r="BK943" s="603"/>
      <c r="BL943" s="603"/>
      <c r="BM943" s="603"/>
      <c r="BN943" s="603"/>
      <c r="BO943" s="603"/>
      <c r="BP943" s="603"/>
      <c r="BQ943" s="603"/>
      <c r="BR943" s="603"/>
      <c r="BS943" s="603"/>
      <c r="BT943" s="603"/>
      <c r="BU943" s="603"/>
      <c r="BV943" s="603"/>
      <c r="BW943" s="603"/>
      <c r="BX943" s="603"/>
      <c r="BY943" s="603"/>
      <c r="BZ943" s="603"/>
      <c r="CA943" s="603"/>
      <c r="CB943" s="603"/>
      <c r="CC943" s="603"/>
      <c r="CD943" s="603"/>
      <c r="CE943" s="603"/>
      <c r="CF943" s="603"/>
      <c r="CG943" s="603"/>
      <c r="CH943" s="603"/>
      <c r="CI943" s="603"/>
      <c r="CJ943" s="603"/>
      <c r="CK943" s="603"/>
    </row>
    <row r="944" spans="1:89" ht="14.25">
      <c r="A944" s="656" t="str">
        <f t="shared" si="186"/>
        <v>16_1_091023_N_p_xy.sy</v>
      </c>
      <c r="B944" s="735" t="s">
        <v>6340</v>
      </c>
      <c r="C944" s="735" t="s">
        <v>6341</v>
      </c>
      <c r="D944" s="736">
        <v>16</v>
      </c>
      <c r="E944" s="736">
        <v>1</v>
      </c>
      <c r="F944" s="736" t="s">
        <v>6682</v>
      </c>
      <c r="G944" s="736" t="s">
        <v>373</v>
      </c>
      <c r="H944" s="736">
        <v>2023</v>
      </c>
      <c r="I944" s="735" t="s">
        <v>5729</v>
      </c>
      <c r="J944" s="735" t="s">
        <v>6344</v>
      </c>
      <c r="K944" s="735" t="s">
        <v>6345</v>
      </c>
      <c r="L944" s="735" t="s">
        <v>5723</v>
      </c>
      <c r="M944" s="735" t="s">
        <v>2422</v>
      </c>
      <c r="N944" s="661">
        <f>20+20+12</f>
        <v>52</v>
      </c>
      <c r="O944" s="603"/>
      <c r="P944" s="667" t="s">
        <v>842</v>
      </c>
      <c r="Q944" s="596" t="s">
        <v>843</v>
      </c>
      <c r="R944" s="596" t="s">
        <v>2422</v>
      </c>
      <c r="S944" s="596">
        <v>1</v>
      </c>
      <c r="T944" s="596">
        <v>0</v>
      </c>
      <c r="U944" s="596">
        <v>1</v>
      </c>
      <c r="V944" s="596">
        <v>0</v>
      </c>
      <c r="W944" s="603"/>
      <c r="X944" s="701" t="s">
        <v>4520</v>
      </c>
      <c r="Y944" s="376" t="s">
        <v>78</v>
      </c>
      <c r="Z944" s="596" t="s">
        <v>6874</v>
      </c>
      <c r="AA944" s="766"/>
      <c r="AB944" s="727" t="str">
        <f t="shared" si="187"/>
        <v>Unique</v>
      </c>
      <c r="AC944" s="603"/>
      <c r="AD944" s="603"/>
      <c r="AE944" s="603"/>
      <c r="AF944" s="603"/>
      <c r="AG944" s="603"/>
      <c r="AH944" s="603"/>
      <c r="AI944" s="603"/>
      <c r="AJ944" s="603"/>
      <c r="AK944" s="603"/>
      <c r="AL944" s="603"/>
      <c r="AM944" s="603"/>
      <c r="AN944" s="603"/>
      <c r="AO944" s="603"/>
      <c r="AP944" s="603"/>
      <c r="AQ944" s="603"/>
      <c r="AR944" s="603"/>
      <c r="AS944" s="603"/>
      <c r="AT944" s="603"/>
      <c r="AU944" s="603"/>
      <c r="AV944" s="603"/>
      <c r="AW944" s="603"/>
      <c r="AX944" s="603"/>
      <c r="AY944" s="603"/>
      <c r="AZ944" s="603"/>
      <c r="BA944" s="603"/>
      <c r="BB944" s="603"/>
      <c r="BC944" s="603"/>
      <c r="BD944" s="603"/>
      <c r="BE944" s="603"/>
      <c r="BF944" s="603"/>
      <c r="BG944" s="603"/>
      <c r="BH944" s="603"/>
      <c r="BI944" s="603"/>
      <c r="BJ944" s="603"/>
      <c r="BK944" s="603"/>
      <c r="BL944" s="603"/>
      <c r="BM944" s="603"/>
      <c r="BN944" s="603"/>
      <c r="BO944" s="603"/>
      <c r="BP944" s="603"/>
      <c r="BQ944" s="603"/>
      <c r="BR944" s="603"/>
      <c r="BS944" s="603"/>
      <c r="BT944" s="603"/>
      <c r="BU944" s="603"/>
      <c r="BV944" s="603"/>
      <c r="BW944" s="603"/>
      <c r="BX944" s="603"/>
      <c r="BY944" s="603"/>
      <c r="BZ944" s="603"/>
      <c r="CA944" s="603"/>
      <c r="CB944" s="603"/>
      <c r="CC944" s="603"/>
      <c r="CD944" s="603"/>
      <c r="CE944" s="603"/>
      <c r="CF944" s="603"/>
      <c r="CG944" s="603"/>
      <c r="CH944" s="603"/>
      <c r="CI944" s="603"/>
      <c r="CJ944" s="603"/>
      <c r="CK944" s="603"/>
    </row>
    <row r="945" spans="1:89" ht="14.25">
      <c r="A945" s="656" t="str">
        <f t="shared" si="186"/>
        <v>23_1_170723_HOI_p_ch.verr</v>
      </c>
      <c r="B945" s="687" t="s">
        <v>6352</v>
      </c>
      <c r="C945" s="687" t="s">
        <v>6353</v>
      </c>
      <c r="D945" s="686">
        <v>23</v>
      </c>
      <c r="E945" s="686">
        <v>1</v>
      </c>
      <c r="F945" s="686" t="s">
        <v>6342</v>
      </c>
      <c r="G945" s="686" t="s">
        <v>6343</v>
      </c>
      <c r="H945" s="686">
        <v>2023</v>
      </c>
      <c r="I945" s="687" t="s">
        <v>5729</v>
      </c>
      <c r="J945" s="687" t="s">
        <v>6354</v>
      </c>
      <c r="K945" s="687" t="s">
        <v>6355</v>
      </c>
      <c r="L945" s="687" t="s">
        <v>5723</v>
      </c>
      <c r="M945" s="687" t="s">
        <v>2422</v>
      </c>
      <c r="N945" s="661">
        <f>50+50+50+50+48</f>
        <v>248</v>
      </c>
      <c r="O945" s="603"/>
      <c r="P945" s="667" t="s">
        <v>4540</v>
      </c>
      <c r="Q945" s="596" t="s">
        <v>873</v>
      </c>
      <c r="R945" s="596" t="s">
        <v>2422</v>
      </c>
      <c r="S945" s="596">
        <v>1</v>
      </c>
      <c r="T945" s="596">
        <v>0</v>
      </c>
      <c r="U945" s="596">
        <v>1</v>
      </c>
      <c r="V945" s="596">
        <v>0</v>
      </c>
      <c r="W945" s="603"/>
      <c r="X945" s="701" t="s">
        <v>4520</v>
      </c>
      <c r="Y945" s="376" t="s">
        <v>78</v>
      </c>
      <c r="Z945" s="596" t="s">
        <v>6875</v>
      </c>
      <c r="AA945" s="766"/>
      <c r="AB945" s="727" t="str">
        <f t="shared" si="187"/>
        <v>Unique</v>
      </c>
      <c r="AC945" s="603"/>
      <c r="AD945" s="603"/>
      <c r="AE945" s="603"/>
      <c r="AF945" s="603"/>
      <c r="AG945" s="603"/>
      <c r="AH945" s="603"/>
      <c r="AI945" s="603"/>
      <c r="AJ945" s="603"/>
      <c r="AK945" s="603"/>
      <c r="AL945" s="603"/>
      <c r="AM945" s="603"/>
      <c r="AN945" s="603"/>
      <c r="AO945" s="603"/>
      <c r="AP945" s="603"/>
      <c r="AQ945" s="603"/>
      <c r="AR945" s="603"/>
      <c r="AS945" s="603"/>
      <c r="AT945" s="603"/>
      <c r="AU945" s="603"/>
      <c r="AV945" s="603"/>
      <c r="AW945" s="603"/>
      <c r="AX945" s="603"/>
      <c r="AY945" s="603"/>
      <c r="AZ945" s="603"/>
      <c r="BA945" s="603"/>
      <c r="BB945" s="603"/>
      <c r="BC945" s="603"/>
      <c r="BD945" s="603"/>
      <c r="BE945" s="603"/>
      <c r="BF945" s="603"/>
      <c r="BG945" s="603"/>
      <c r="BH945" s="603"/>
      <c r="BI945" s="603"/>
      <c r="BJ945" s="603"/>
      <c r="BK945" s="603"/>
      <c r="BL945" s="603"/>
      <c r="BM945" s="603"/>
      <c r="BN945" s="603"/>
      <c r="BO945" s="603"/>
      <c r="BP945" s="603"/>
      <c r="BQ945" s="603"/>
      <c r="BR945" s="603"/>
      <c r="BS945" s="603"/>
      <c r="BT945" s="603"/>
      <c r="BU945" s="603"/>
      <c r="BV945" s="603"/>
      <c r="BW945" s="603"/>
      <c r="BX945" s="603"/>
      <c r="BY945" s="603"/>
      <c r="BZ945" s="603"/>
      <c r="CA945" s="603"/>
      <c r="CB945" s="603"/>
      <c r="CC945" s="603"/>
      <c r="CD945" s="603"/>
      <c r="CE945" s="603"/>
      <c r="CF945" s="603"/>
      <c r="CG945" s="603"/>
      <c r="CH945" s="603"/>
      <c r="CI945" s="603"/>
      <c r="CJ945" s="603"/>
      <c r="CK945" s="603"/>
    </row>
    <row r="946" spans="1:89" ht="14.25">
      <c r="A946" s="656" t="str">
        <f t="shared" si="186"/>
        <v>29_1_120721_G_p_ch.verr</v>
      </c>
      <c r="B946" s="695" t="s">
        <v>5789</v>
      </c>
      <c r="C946" s="695" t="s">
        <v>5790</v>
      </c>
      <c r="D946" s="694">
        <v>29</v>
      </c>
      <c r="E946" s="694">
        <v>1</v>
      </c>
      <c r="F946" s="694" t="s">
        <v>5719</v>
      </c>
      <c r="G946" s="694" t="s">
        <v>5720</v>
      </c>
      <c r="H946" s="694">
        <v>2021</v>
      </c>
      <c r="I946" s="695" t="s">
        <v>5729</v>
      </c>
      <c r="J946" s="695" t="str">
        <f>K946&amp;"_p"</f>
        <v>G_p</v>
      </c>
      <c r="K946" s="693" t="s">
        <v>5791</v>
      </c>
      <c r="L946" s="695" t="s">
        <v>5723</v>
      </c>
      <c r="M946" s="695" t="s">
        <v>2422</v>
      </c>
      <c r="N946" s="661">
        <v>67</v>
      </c>
      <c r="O946" s="603"/>
      <c r="P946" s="667" t="s">
        <v>4540</v>
      </c>
      <c r="Q946" s="596" t="s">
        <v>873</v>
      </c>
      <c r="R946" s="596" t="s">
        <v>2422</v>
      </c>
      <c r="S946" s="596">
        <v>1</v>
      </c>
      <c r="T946" s="596">
        <v>0</v>
      </c>
      <c r="U946" s="596">
        <v>1</v>
      </c>
      <c r="V946" s="596">
        <v>0</v>
      </c>
      <c r="W946" s="603"/>
      <c r="X946" s="701" t="s">
        <v>4520</v>
      </c>
      <c r="Y946" s="376" t="s">
        <v>78</v>
      </c>
      <c r="Z946" s="596" t="s">
        <v>6876</v>
      </c>
      <c r="AA946" s="766"/>
      <c r="AB946" s="727" t="str">
        <f t="shared" si="187"/>
        <v>Unique</v>
      </c>
      <c r="AC946" s="603"/>
      <c r="AD946" s="603"/>
      <c r="AE946" s="603"/>
      <c r="AF946" s="603"/>
      <c r="AG946" s="603"/>
      <c r="AH946" s="603"/>
      <c r="AI946" s="603"/>
      <c r="AJ946" s="603"/>
      <c r="AK946" s="603"/>
      <c r="AL946" s="603"/>
      <c r="AM946" s="603"/>
      <c r="AN946" s="603"/>
      <c r="AO946" s="603"/>
      <c r="AP946" s="603"/>
      <c r="AQ946" s="603"/>
      <c r="AR946" s="603"/>
      <c r="AS946" s="603"/>
      <c r="AT946" s="603"/>
      <c r="AU946" s="603"/>
      <c r="AV946" s="603"/>
      <c r="AW946" s="603"/>
      <c r="AX946" s="603"/>
      <c r="AY946" s="603"/>
      <c r="AZ946" s="603"/>
      <c r="BA946" s="603"/>
      <c r="BB946" s="603"/>
      <c r="BC946" s="603"/>
      <c r="BD946" s="603"/>
      <c r="BE946" s="603"/>
      <c r="BF946" s="603"/>
      <c r="BG946" s="603"/>
      <c r="BH946" s="603"/>
      <c r="BI946" s="603"/>
      <c r="BJ946" s="603"/>
      <c r="BK946" s="603"/>
      <c r="BL946" s="603"/>
      <c r="BM946" s="603"/>
      <c r="BN946" s="603"/>
      <c r="BO946" s="603"/>
      <c r="BP946" s="603"/>
      <c r="BQ946" s="603"/>
      <c r="BR946" s="603"/>
      <c r="BS946" s="603"/>
      <c r="BT946" s="603"/>
      <c r="BU946" s="603"/>
      <c r="BV946" s="603"/>
      <c r="BW946" s="603"/>
      <c r="BX946" s="603"/>
      <c r="BY946" s="603"/>
      <c r="BZ946" s="603"/>
      <c r="CA946" s="603"/>
      <c r="CB946" s="603"/>
      <c r="CC946" s="603"/>
      <c r="CD946" s="603"/>
      <c r="CE946" s="603"/>
      <c r="CF946" s="603"/>
      <c r="CG946" s="603"/>
      <c r="CH946" s="603"/>
      <c r="CI946" s="603"/>
      <c r="CJ946" s="603"/>
      <c r="CK946" s="603"/>
    </row>
    <row r="947" spans="1:89" ht="14.25">
      <c r="A947" s="656" t="str">
        <f t="shared" si="186"/>
        <v>31_2_091023_V_p_he.pe</v>
      </c>
      <c r="B947" s="673" t="s">
        <v>6529</v>
      </c>
      <c r="C947" s="673" t="s">
        <v>6530</v>
      </c>
      <c r="D947" s="674">
        <v>31</v>
      </c>
      <c r="E947" s="674">
        <v>2</v>
      </c>
      <c r="F947" s="674" t="s">
        <v>6682</v>
      </c>
      <c r="G947" s="674" t="s">
        <v>373</v>
      </c>
      <c r="H947" s="674">
        <v>2023</v>
      </c>
      <c r="I947" s="675" t="s">
        <v>5729</v>
      </c>
      <c r="J947" s="675" t="s">
        <v>6531</v>
      </c>
      <c r="K947" s="673" t="s">
        <v>6532</v>
      </c>
      <c r="L947" s="675" t="s">
        <v>5723</v>
      </c>
      <c r="M947" s="675" t="s">
        <v>2422</v>
      </c>
      <c r="N947" s="661">
        <f>50+42</f>
        <v>92</v>
      </c>
      <c r="O947" s="603"/>
      <c r="P947" s="667" t="s">
        <v>543</v>
      </c>
      <c r="Q947" s="596" t="s">
        <v>544</v>
      </c>
      <c r="R947" s="596" t="s">
        <v>2422</v>
      </c>
      <c r="S947" s="596">
        <v>1</v>
      </c>
      <c r="T947" s="596">
        <v>0</v>
      </c>
      <c r="U947" s="596">
        <v>1</v>
      </c>
      <c r="V947" s="596">
        <v>0</v>
      </c>
      <c r="W947" s="603"/>
      <c r="X947" s="701" t="s">
        <v>4520</v>
      </c>
      <c r="Y947" s="376" t="s">
        <v>78</v>
      </c>
      <c r="Z947" s="596" t="s">
        <v>6877</v>
      </c>
      <c r="AA947" s="766"/>
      <c r="AB947" s="727" t="str">
        <f t="shared" si="187"/>
        <v>Unique</v>
      </c>
      <c r="AC947" s="603"/>
      <c r="AD947" s="603"/>
      <c r="AE947" s="603"/>
      <c r="AF947" s="603"/>
      <c r="AG947" s="603"/>
      <c r="AH947" s="603"/>
      <c r="AI947" s="603"/>
      <c r="AJ947" s="603"/>
      <c r="AK947" s="603"/>
      <c r="AL947" s="603"/>
      <c r="AM947" s="603"/>
      <c r="AN947" s="603"/>
      <c r="AO947" s="603"/>
      <c r="AP947" s="603"/>
      <c r="AQ947" s="603"/>
      <c r="AR947" s="603"/>
      <c r="AS947" s="603"/>
      <c r="AT947" s="603"/>
      <c r="AU947" s="603"/>
      <c r="AV947" s="603"/>
      <c r="AW947" s="603"/>
      <c r="AX947" s="603"/>
      <c r="AY947" s="603"/>
      <c r="AZ947" s="603"/>
      <c r="BA947" s="603"/>
      <c r="BB947" s="603"/>
      <c r="BC947" s="603"/>
      <c r="BD947" s="603"/>
      <c r="BE947" s="603"/>
      <c r="BF947" s="603"/>
      <c r="BG947" s="603"/>
      <c r="BH947" s="603"/>
      <c r="BI947" s="603"/>
      <c r="BJ947" s="603"/>
      <c r="BK947" s="603"/>
      <c r="BL947" s="603"/>
      <c r="BM947" s="603"/>
      <c r="BN947" s="603"/>
      <c r="BO947" s="603"/>
      <c r="BP947" s="603"/>
      <c r="BQ947" s="603"/>
      <c r="BR947" s="603"/>
      <c r="BS947" s="603"/>
      <c r="BT947" s="603"/>
      <c r="BU947" s="603"/>
      <c r="BV947" s="603"/>
      <c r="BW947" s="603"/>
      <c r="BX947" s="603"/>
      <c r="BY947" s="603"/>
      <c r="BZ947" s="603"/>
      <c r="CA947" s="603"/>
      <c r="CB947" s="603"/>
      <c r="CC947" s="603"/>
      <c r="CD947" s="603"/>
      <c r="CE947" s="603"/>
      <c r="CF947" s="603"/>
      <c r="CG947" s="603"/>
      <c r="CH947" s="603"/>
      <c r="CI947" s="603"/>
      <c r="CJ947" s="603"/>
      <c r="CK947" s="603"/>
    </row>
    <row r="948" spans="1:89" ht="14.25">
      <c r="A948" s="656" t="str">
        <f t="shared" si="186"/>
        <v>14_1_250923_HAM_p_he.pe</v>
      </c>
      <c r="B948" s="659" t="s">
        <v>6503</v>
      </c>
      <c r="C948" s="659" t="s">
        <v>6504</v>
      </c>
      <c r="D948" s="658">
        <v>14</v>
      </c>
      <c r="E948" s="658">
        <v>1</v>
      </c>
      <c r="F948" s="658" t="s">
        <v>6681</v>
      </c>
      <c r="G948" s="658" t="s">
        <v>6682</v>
      </c>
      <c r="H948" s="658">
        <v>2023</v>
      </c>
      <c r="I948" s="659" t="s">
        <v>5729</v>
      </c>
      <c r="J948" s="659" t="s">
        <v>6505</v>
      </c>
      <c r="K948" s="659" t="s">
        <v>6506</v>
      </c>
      <c r="L948" s="659" t="s">
        <v>5723</v>
      </c>
      <c r="M948" s="659" t="s">
        <v>2422</v>
      </c>
      <c r="N948" s="661">
        <f>11</f>
        <v>11</v>
      </c>
      <c r="O948" s="603"/>
      <c r="P948" s="667" t="s">
        <v>543</v>
      </c>
      <c r="Q948" s="596" t="s">
        <v>544</v>
      </c>
      <c r="R948" s="596" t="s">
        <v>2422</v>
      </c>
      <c r="S948" s="596">
        <v>1</v>
      </c>
      <c r="T948" s="596">
        <v>0</v>
      </c>
      <c r="U948" s="596">
        <v>1</v>
      </c>
      <c r="V948" s="596">
        <v>0</v>
      </c>
      <c r="W948" s="603"/>
      <c r="X948" s="668" t="s">
        <v>4520</v>
      </c>
      <c r="Y948" s="376" t="s">
        <v>78</v>
      </c>
      <c r="Z948" s="596" t="s">
        <v>6878</v>
      </c>
      <c r="AA948" s="766"/>
      <c r="AB948" s="727" t="str">
        <f t="shared" si="187"/>
        <v>Unique</v>
      </c>
      <c r="AC948" s="603"/>
      <c r="AD948" s="603"/>
      <c r="AE948" s="603"/>
      <c r="AF948" s="603"/>
      <c r="AG948" s="603"/>
      <c r="AH948" s="603"/>
      <c r="AI948" s="603"/>
      <c r="AJ948" s="603"/>
      <c r="AK948" s="603"/>
      <c r="AL948" s="603"/>
      <c r="AM948" s="603"/>
      <c r="AN948" s="603"/>
      <c r="AO948" s="603"/>
      <c r="AP948" s="603"/>
      <c r="AQ948" s="603"/>
      <c r="AR948" s="603"/>
      <c r="AS948" s="603"/>
      <c r="AT948" s="603"/>
      <c r="AU948" s="603"/>
      <c r="AV948" s="603"/>
      <c r="AW948" s="603"/>
      <c r="AX948" s="603"/>
      <c r="AY948" s="603"/>
      <c r="AZ948" s="603"/>
      <c r="BA948" s="603"/>
      <c r="BB948" s="603"/>
      <c r="BC948" s="603"/>
      <c r="BD948" s="603"/>
      <c r="BE948" s="603"/>
      <c r="BF948" s="603"/>
      <c r="BG948" s="603"/>
      <c r="BH948" s="603"/>
      <c r="BI948" s="603"/>
      <c r="BJ948" s="603"/>
      <c r="BK948" s="603"/>
      <c r="BL948" s="603"/>
      <c r="BM948" s="603"/>
      <c r="BN948" s="603"/>
      <c r="BO948" s="603"/>
      <c r="BP948" s="603"/>
      <c r="BQ948" s="603"/>
      <c r="BR948" s="603"/>
      <c r="BS948" s="603"/>
      <c r="BT948" s="603"/>
      <c r="BU948" s="603"/>
      <c r="BV948" s="603"/>
      <c r="BW948" s="603"/>
      <c r="BX948" s="603"/>
      <c r="BY948" s="603"/>
      <c r="BZ948" s="603"/>
      <c r="CA948" s="603"/>
      <c r="CB948" s="603"/>
      <c r="CC948" s="603"/>
      <c r="CD948" s="603"/>
      <c r="CE948" s="603"/>
      <c r="CF948" s="603"/>
      <c r="CG948" s="603"/>
      <c r="CH948" s="603"/>
      <c r="CI948" s="603"/>
      <c r="CJ948" s="603"/>
      <c r="CK948" s="603"/>
    </row>
    <row r="949" spans="1:89" ht="14.25">
      <c r="A949" s="656" t="str">
        <f t="shared" si="186"/>
        <v>12_1_200921_HE_p_ch.fe</v>
      </c>
      <c r="B949" s="672" t="s">
        <v>5732</v>
      </c>
      <c r="C949" s="672" t="s">
        <v>5733</v>
      </c>
      <c r="D949" s="670">
        <v>12</v>
      </c>
      <c r="E949" s="670">
        <v>1</v>
      </c>
      <c r="F949" s="670" t="s">
        <v>122</v>
      </c>
      <c r="G949" s="670" t="s">
        <v>5755</v>
      </c>
      <c r="H949" s="670">
        <v>2021</v>
      </c>
      <c r="I949" s="672" t="s">
        <v>5729</v>
      </c>
      <c r="J949" s="672" t="str">
        <f t="shared" ref="J949:J950" si="199">K949&amp;"_p"</f>
        <v>HE_p</v>
      </c>
      <c r="K949" s="669" t="s">
        <v>5734</v>
      </c>
      <c r="L949" s="672" t="s">
        <v>5723</v>
      </c>
      <c r="M949" s="672" t="s">
        <v>2422</v>
      </c>
      <c r="N949" s="661">
        <f>20+37+30+30+20+28+42+9+24+42+31+30+14+24+34+30+53+37</f>
        <v>535</v>
      </c>
      <c r="O949" s="603"/>
      <c r="P949" s="667" t="s">
        <v>2378</v>
      </c>
      <c r="Q949" s="596" t="s">
        <v>2379</v>
      </c>
      <c r="R949" s="596" t="s">
        <v>2422</v>
      </c>
      <c r="S949" s="596">
        <v>1</v>
      </c>
      <c r="T949" s="596">
        <v>0</v>
      </c>
      <c r="U949" s="596">
        <v>1</v>
      </c>
      <c r="V949" s="596">
        <v>0</v>
      </c>
      <c r="W949" s="603"/>
      <c r="X949" s="668" t="s">
        <v>4520</v>
      </c>
      <c r="Y949" s="376" t="s">
        <v>78</v>
      </c>
      <c r="Z949" s="596" t="s">
        <v>6879</v>
      </c>
      <c r="AA949" s="766"/>
      <c r="AB949" s="727" t="str">
        <f t="shared" si="187"/>
        <v>Unique</v>
      </c>
      <c r="AC949" s="603"/>
      <c r="AD949" s="603"/>
      <c r="AE949" s="603"/>
      <c r="AF949" s="603"/>
      <c r="AG949" s="603"/>
      <c r="AH949" s="603"/>
      <c r="AI949" s="603"/>
      <c r="AJ949" s="603"/>
      <c r="AK949" s="603"/>
      <c r="AL949" s="603"/>
      <c r="AM949" s="603"/>
      <c r="AN949" s="603"/>
      <c r="AO949" s="603"/>
      <c r="AP949" s="603"/>
      <c r="AQ949" s="603"/>
      <c r="AR949" s="603"/>
      <c r="AS949" s="603"/>
      <c r="AT949" s="603"/>
      <c r="AU949" s="603"/>
      <c r="AV949" s="603"/>
      <c r="AW949" s="603"/>
      <c r="AX949" s="603"/>
      <c r="AY949" s="603"/>
      <c r="AZ949" s="603"/>
      <c r="BA949" s="603"/>
      <c r="BB949" s="603"/>
      <c r="BC949" s="603"/>
      <c r="BD949" s="603"/>
      <c r="BE949" s="603"/>
      <c r="BF949" s="603"/>
      <c r="BG949" s="603"/>
      <c r="BH949" s="603"/>
      <c r="BI949" s="603"/>
      <c r="BJ949" s="603"/>
      <c r="BK949" s="603"/>
      <c r="BL949" s="603"/>
      <c r="BM949" s="603"/>
      <c r="BN949" s="603"/>
      <c r="BO949" s="603"/>
      <c r="BP949" s="603"/>
      <c r="BQ949" s="603"/>
      <c r="BR949" s="603"/>
      <c r="BS949" s="603"/>
      <c r="BT949" s="603"/>
      <c r="BU949" s="603"/>
      <c r="BV949" s="603"/>
      <c r="BW949" s="603"/>
      <c r="BX949" s="603"/>
      <c r="BY949" s="603"/>
      <c r="BZ949" s="603"/>
      <c r="CA949" s="603"/>
      <c r="CB949" s="603"/>
      <c r="CC949" s="603"/>
      <c r="CD949" s="603"/>
      <c r="CE949" s="603"/>
      <c r="CF949" s="603"/>
      <c r="CG949" s="603"/>
      <c r="CH949" s="603"/>
      <c r="CI949" s="603"/>
      <c r="CJ949" s="603"/>
      <c r="CK949" s="603"/>
    </row>
    <row r="950" spans="1:89" ht="14.25">
      <c r="A950" s="656" t="str">
        <f t="shared" si="186"/>
        <v>31_1_200921_HO_p_ch.ar</v>
      </c>
      <c r="B950" s="684" t="s">
        <v>5751</v>
      </c>
      <c r="C950" s="684" t="s">
        <v>5752</v>
      </c>
      <c r="D950" s="683">
        <v>31</v>
      </c>
      <c r="E950" s="683">
        <v>1</v>
      </c>
      <c r="F950" s="683" t="s">
        <v>122</v>
      </c>
      <c r="G950" s="683" t="s">
        <v>5755</v>
      </c>
      <c r="H950" s="683">
        <v>2021</v>
      </c>
      <c r="I950" s="684" t="s">
        <v>5729</v>
      </c>
      <c r="J950" s="684" t="str">
        <f t="shared" si="199"/>
        <v>HO_p</v>
      </c>
      <c r="K950" s="682" t="s">
        <v>5753</v>
      </c>
      <c r="L950" s="684" t="s">
        <v>5723</v>
      </c>
      <c r="M950" s="684" t="s">
        <v>2422</v>
      </c>
      <c r="N950" s="661">
        <f>31+100+100+9+100+100+76+10</f>
        <v>526</v>
      </c>
      <c r="O950" s="603"/>
      <c r="P950" s="667" t="s">
        <v>6880</v>
      </c>
      <c r="Q950" s="596" t="s">
        <v>6881</v>
      </c>
      <c r="R950" s="596" t="s">
        <v>2422</v>
      </c>
      <c r="S950" s="596">
        <v>1</v>
      </c>
      <c r="T950" s="596">
        <v>0</v>
      </c>
      <c r="U950" s="596">
        <v>1</v>
      </c>
      <c r="V950" s="596">
        <v>0</v>
      </c>
      <c r="W950" s="603"/>
      <c r="X950" s="668" t="s">
        <v>4520</v>
      </c>
      <c r="Y950" s="376" t="s">
        <v>78</v>
      </c>
      <c r="Z950" s="596" t="s">
        <v>6882</v>
      </c>
      <c r="AA950" s="766"/>
      <c r="AB950" s="727" t="str">
        <f t="shared" si="187"/>
        <v>Unique</v>
      </c>
      <c r="AC950" s="603"/>
      <c r="AD950" s="603"/>
      <c r="AE950" s="603"/>
      <c r="AF950" s="603"/>
      <c r="AG950" s="603"/>
      <c r="AH950" s="603"/>
      <c r="AI950" s="603"/>
      <c r="AJ950" s="603"/>
      <c r="AK950" s="603"/>
      <c r="AL950" s="603"/>
      <c r="AM950" s="603"/>
      <c r="AN950" s="603"/>
      <c r="AO950" s="603"/>
      <c r="AP950" s="603"/>
      <c r="AQ950" s="603"/>
      <c r="AR950" s="603"/>
      <c r="AS950" s="603"/>
      <c r="AT950" s="603"/>
      <c r="AU950" s="603"/>
      <c r="AV950" s="603"/>
      <c r="AW950" s="603"/>
      <c r="AX950" s="603"/>
      <c r="AY950" s="603"/>
      <c r="AZ950" s="603"/>
      <c r="BA950" s="603"/>
      <c r="BB950" s="603"/>
      <c r="BC950" s="603"/>
      <c r="BD950" s="603"/>
      <c r="BE950" s="603"/>
      <c r="BF950" s="603"/>
      <c r="BG950" s="603"/>
      <c r="BH950" s="603"/>
      <c r="BI950" s="603"/>
      <c r="BJ950" s="603"/>
      <c r="BK950" s="603"/>
      <c r="BL950" s="603"/>
      <c r="BM950" s="603"/>
      <c r="BN950" s="603"/>
      <c r="BO950" s="603"/>
      <c r="BP950" s="603"/>
      <c r="BQ950" s="603"/>
      <c r="BR950" s="603"/>
      <c r="BS950" s="603"/>
      <c r="BT950" s="603"/>
      <c r="BU950" s="603"/>
      <c r="BV950" s="603"/>
      <c r="BW950" s="603"/>
      <c r="BX950" s="603"/>
      <c r="BY950" s="603"/>
      <c r="BZ950" s="603"/>
      <c r="CA950" s="603"/>
      <c r="CB950" s="603"/>
      <c r="CC950" s="603"/>
      <c r="CD950" s="603"/>
      <c r="CE950" s="603"/>
      <c r="CF950" s="603"/>
      <c r="CG950" s="603"/>
      <c r="CH950" s="603"/>
      <c r="CI950" s="603"/>
      <c r="CJ950" s="603"/>
      <c r="CK950" s="603"/>
    </row>
    <row r="951" spans="1:89" ht="14.25">
      <c r="A951" s="656" t="str">
        <f t="shared" si="186"/>
        <v>35_1_041021_Esc_p_he.pe</v>
      </c>
      <c r="B951" s="720" t="s">
        <v>6187</v>
      </c>
      <c r="C951" s="720" t="s">
        <v>6188</v>
      </c>
      <c r="D951" s="721">
        <v>35</v>
      </c>
      <c r="E951" s="721">
        <v>1</v>
      </c>
      <c r="F951" s="721" t="s">
        <v>5755</v>
      </c>
      <c r="G951" s="721" t="s">
        <v>2461</v>
      </c>
      <c r="H951" s="721">
        <v>2021</v>
      </c>
      <c r="I951" s="720" t="s">
        <v>6199</v>
      </c>
      <c r="J951" s="720" t="s">
        <v>6189</v>
      </c>
      <c r="K951" s="720"/>
      <c r="L951" s="720" t="s">
        <v>5723</v>
      </c>
      <c r="M951" s="720" t="s">
        <v>2422</v>
      </c>
      <c r="N951" s="661">
        <f>28</f>
        <v>28</v>
      </c>
      <c r="O951" s="603"/>
      <c r="P951" s="667" t="s">
        <v>543</v>
      </c>
      <c r="Q951" s="596" t="s">
        <v>544</v>
      </c>
      <c r="R951" s="596" t="s">
        <v>2422</v>
      </c>
      <c r="S951" s="596">
        <v>1</v>
      </c>
      <c r="T951" s="596">
        <v>0</v>
      </c>
      <c r="U951" s="596">
        <v>1</v>
      </c>
      <c r="V951" s="596">
        <v>0</v>
      </c>
      <c r="W951" s="603"/>
      <c r="X951" s="668" t="s">
        <v>4520</v>
      </c>
      <c r="Y951" s="376" t="s">
        <v>78</v>
      </c>
      <c r="Z951" s="596" t="s">
        <v>6883</v>
      </c>
      <c r="AA951" s="766"/>
      <c r="AB951" s="727" t="str">
        <f t="shared" si="187"/>
        <v>Unique</v>
      </c>
      <c r="AC951" s="603"/>
      <c r="AD951" s="603"/>
      <c r="AE951" s="603"/>
      <c r="AF951" s="603"/>
      <c r="AG951" s="603"/>
      <c r="AH951" s="603"/>
      <c r="AI951" s="603"/>
      <c r="AJ951" s="603"/>
      <c r="AK951" s="603"/>
      <c r="AL951" s="603"/>
      <c r="AM951" s="603"/>
      <c r="AN951" s="603"/>
      <c r="AO951" s="603"/>
      <c r="AP951" s="603"/>
      <c r="AQ951" s="603"/>
      <c r="AR951" s="603"/>
      <c r="AS951" s="603"/>
      <c r="AT951" s="603"/>
      <c r="AU951" s="603"/>
      <c r="AV951" s="603"/>
      <c r="AW951" s="603"/>
      <c r="AX951" s="603"/>
      <c r="AY951" s="603"/>
      <c r="AZ951" s="603"/>
      <c r="BA951" s="603"/>
      <c r="BB951" s="603"/>
      <c r="BC951" s="603"/>
      <c r="BD951" s="603"/>
      <c r="BE951" s="603"/>
      <c r="BF951" s="603"/>
      <c r="BG951" s="603"/>
      <c r="BH951" s="603"/>
      <c r="BI951" s="603"/>
      <c r="BJ951" s="603"/>
      <c r="BK951" s="603"/>
      <c r="BL951" s="603"/>
      <c r="BM951" s="603"/>
      <c r="BN951" s="603"/>
      <c r="BO951" s="603"/>
      <c r="BP951" s="603"/>
      <c r="BQ951" s="603"/>
      <c r="BR951" s="603"/>
      <c r="BS951" s="603"/>
      <c r="BT951" s="603"/>
      <c r="BU951" s="603"/>
      <c r="BV951" s="603"/>
      <c r="BW951" s="603"/>
      <c r="BX951" s="603"/>
      <c r="BY951" s="603"/>
      <c r="BZ951" s="603"/>
      <c r="CA951" s="603"/>
      <c r="CB951" s="603"/>
      <c r="CC951" s="603"/>
      <c r="CD951" s="603"/>
      <c r="CE951" s="603"/>
      <c r="CF951" s="603"/>
      <c r="CG951" s="603"/>
      <c r="CH951" s="603"/>
      <c r="CI951" s="603"/>
      <c r="CJ951" s="603"/>
      <c r="CK951" s="603"/>
    </row>
    <row r="952" spans="1:89" ht="14.25">
      <c r="A952" s="656" t="str">
        <f t="shared" si="186"/>
        <v>31_1_120721_HO_p_ch.verr</v>
      </c>
      <c r="B952" s="684" t="s">
        <v>5751</v>
      </c>
      <c r="C952" s="684" t="s">
        <v>5752</v>
      </c>
      <c r="D952" s="683">
        <v>31</v>
      </c>
      <c r="E952" s="683">
        <v>1</v>
      </c>
      <c r="F952" s="683" t="s">
        <v>5719</v>
      </c>
      <c r="G952" s="683" t="s">
        <v>5720</v>
      </c>
      <c r="H952" s="683">
        <v>2021</v>
      </c>
      <c r="I952" s="684" t="s">
        <v>5729</v>
      </c>
      <c r="J952" s="684" t="str">
        <f>K952&amp;"_p"</f>
        <v>HO_p</v>
      </c>
      <c r="K952" s="682" t="s">
        <v>5753</v>
      </c>
      <c r="L952" s="684" t="s">
        <v>5723</v>
      </c>
      <c r="M952" s="684" t="s">
        <v>476</v>
      </c>
      <c r="N952" s="661">
        <v>62</v>
      </c>
      <c r="O952" s="603"/>
      <c r="P952" s="667" t="s">
        <v>4540</v>
      </c>
      <c r="Q952" s="596" t="s">
        <v>873</v>
      </c>
      <c r="R952" s="596" t="s">
        <v>2422</v>
      </c>
      <c r="S952" s="596">
        <v>1</v>
      </c>
      <c r="T952" s="596">
        <v>0</v>
      </c>
      <c r="U952" s="596">
        <v>1</v>
      </c>
      <c r="V952" s="596">
        <v>0</v>
      </c>
      <c r="W952" s="603"/>
      <c r="X952" s="668" t="s">
        <v>4520</v>
      </c>
      <c r="Y952" s="376" t="s">
        <v>78</v>
      </c>
      <c r="Z952" s="596" t="s">
        <v>6884</v>
      </c>
      <c r="AA952" s="766"/>
      <c r="AB952" s="727" t="str">
        <f t="shared" si="187"/>
        <v>Unique</v>
      </c>
      <c r="AC952" s="603"/>
      <c r="AD952" s="603"/>
      <c r="AE952" s="603"/>
      <c r="AF952" s="603"/>
      <c r="AG952" s="603"/>
      <c r="AH952" s="603"/>
      <c r="AI952" s="603"/>
      <c r="AJ952" s="603"/>
      <c r="AK952" s="603"/>
      <c r="AL952" s="603"/>
      <c r="AM952" s="603"/>
      <c r="AN952" s="603"/>
      <c r="AO952" s="603"/>
      <c r="AP952" s="603"/>
      <c r="AQ952" s="603"/>
      <c r="AR952" s="603"/>
      <c r="AS952" s="603"/>
      <c r="AT952" s="603"/>
      <c r="AU952" s="603"/>
      <c r="AV952" s="603"/>
      <c r="AW952" s="603"/>
      <c r="AX952" s="603"/>
      <c r="AY952" s="603"/>
      <c r="AZ952" s="603"/>
      <c r="BA952" s="603"/>
      <c r="BB952" s="603"/>
      <c r="BC952" s="603"/>
      <c r="BD952" s="603"/>
      <c r="BE952" s="603"/>
      <c r="BF952" s="603"/>
      <c r="BG952" s="603"/>
      <c r="BH952" s="603"/>
      <c r="BI952" s="603"/>
      <c r="BJ952" s="603"/>
      <c r="BK952" s="603"/>
      <c r="BL952" s="603"/>
      <c r="BM952" s="603"/>
      <c r="BN952" s="603"/>
      <c r="BO952" s="603"/>
      <c r="BP952" s="603"/>
      <c r="BQ952" s="603"/>
      <c r="BR952" s="603"/>
      <c r="BS952" s="603"/>
      <c r="BT952" s="603"/>
      <c r="BU952" s="603"/>
      <c r="BV952" s="603"/>
      <c r="BW952" s="603"/>
      <c r="BX952" s="603"/>
      <c r="BY952" s="603"/>
      <c r="BZ952" s="603"/>
      <c r="CA952" s="603"/>
      <c r="CB952" s="603"/>
      <c r="CC952" s="603"/>
      <c r="CD952" s="603"/>
      <c r="CE952" s="603"/>
      <c r="CF952" s="603"/>
      <c r="CG952" s="603"/>
      <c r="CH952" s="603"/>
      <c r="CI952" s="603"/>
      <c r="CJ952" s="603"/>
      <c r="CK952" s="603"/>
    </row>
    <row r="953" spans="1:89" ht="14.25">
      <c r="A953" s="656" t="str">
        <f t="shared" si="186"/>
        <v>26_1_200921_H.B_p__ch.ar</v>
      </c>
      <c r="B953" s="718" t="s">
        <v>6176</v>
      </c>
      <c r="C953" s="718" t="s">
        <v>6177</v>
      </c>
      <c r="D953" s="719">
        <v>26</v>
      </c>
      <c r="E953" s="719">
        <v>1</v>
      </c>
      <c r="F953" s="719" t="s">
        <v>122</v>
      </c>
      <c r="G953" s="719" t="s">
        <v>5755</v>
      </c>
      <c r="H953" s="719">
        <v>2021</v>
      </c>
      <c r="I953" s="718" t="s">
        <v>6199</v>
      </c>
      <c r="J953" s="718" t="s">
        <v>6336</v>
      </c>
      <c r="K953" s="718"/>
      <c r="L953" s="718" t="s">
        <v>5723</v>
      </c>
      <c r="M953" s="718" t="s">
        <v>2422</v>
      </c>
      <c r="N953" s="661">
        <f>50+50+50+50+50+50+50+50+50+14</f>
        <v>464</v>
      </c>
      <c r="O953" s="603"/>
      <c r="P953" s="667" t="s">
        <v>6880</v>
      </c>
      <c r="Q953" s="596" t="s">
        <v>6881</v>
      </c>
      <c r="R953" s="596" t="s">
        <v>2422</v>
      </c>
      <c r="S953" s="596">
        <v>1</v>
      </c>
      <c r="T953" s="596">
        <v>0</v>
      </c>
      <c r="U953" s="596">
        <v>1</v>
      </c>
      <c r="V953" s="596">
        <v>0</v>
      </c>
      <c r="W953" s="603"/>
      <c r="X953" s="668" t="s">
        <v>4520</v>
      </c>
      <c r="Y953" s="376" t="s">
        <v>78</v>
      </c>
      <c r="Z953" s="596" t="s">
        <v>6885</v>
      </c>
      <c r="AA953" s="766"/>
      <c r="AB953" s="727" t="str">
        <f t="shared" si="187"/>
        <v>Unique</v>
      </c>
      <c r="AC953" s="603"/>
      <c r="AD953" s="603"/>
      <c r="AE953" s="603"/>
      <c r="AF953" s="603"/>
      <c r="AG953" s="603"/>
      <c r="AH953" s="603"/>
      <c r="AI953" s="603"/>
      <c r="AJ953" s="603"/>
      <c r="AK953" s="603"/>
      <c r="AL953" s="603"/>
      <c r="AM953" s="603"/>
      <c r="AN953" s="603"/>
      <c r="AO953" s="603"/>
      <c r="AP953" s="603"/>
      <c r="AQ953" s="603"/>
      <c r="AR953" s="603"/>
      <c r="AS953" s="603"/>
      <c r="AT953" s="603"/>
      <c r="AU953" s="603"/>
      <c r="AV953" s="603"/>
      <c r="AW953" s="603"/>
      <c r="AX953" s="603"/>
      <c r="AY953" s="603"/>
      <c r="AZ953" s="603"/>
      <c r="BA953" s="603"/>
      <c r="BB953" s="603"/>
      <c r="BC953" s="603"/>
      <c r="BD953" s="603"/>
      <c r="BE953" s="603"/>
      <c r="BF953" s="603"/>
      <c r="BG953" s="603"/>
      <c r="BH953" s="603"/>
      <c r="BI953" s="603"/>
      <c r="BJ953" s="603"/>
      <c r="BK953" s="603"/>
      <c r="BL953" s="603"/>
      <c r="BM953" s="603"/>
      <c r="BN953" s="603"/>
      <c r="BO953" s="603"/>
      <c r="BP953" s="603"/>
      <c r="BQ953" s="603"/>
      <c r="BR953" s="603"/>
      <c r="BS953" s="603"/>
      <c r="BT953" s="603"/>
      <c r="BU953" s="603"/>
      <c r="BV953" s="603"/>
      <c r="BW953" s="603"/>
      <c r="BX953" s="603"/>
      <c r="BY953" s="603"/>
      <c r="BZ953" s="603"/>
      <c r="CA953" s="603"/>
      <c r="CB953" s="603"/>
      <c r="CC953" s="603"/>
      <c r="CD953" s="603"/>
      <c r="CE953" s="603"/>
      <c r="CF953" s="603"/>
      <c r="CG953" s="603"/>
      <c r="CH953" s="603"/>
      <c r="CI953" s="603"/>
      <c r="CJ953" s="603"/>
      <c r="CK953" s="603"/>
    </row>
    <row r="954" spans="1:89" ht="14.25">
      <c r="A954" s="656" t="str">
        <f t="shared" si="186"/>
        <v>29_1_260721_G_p_ch.verr</v>
      </c>
      <c r="B954" s="695" t="s">
        <v>5789</v>
      </c>
      <c r="C954" s="695" t="s">
        <v>5790</v>
      </c>
      <c r="D954" s="694">
        <v>29</v>
      </c>
      <c r="E954" s="694">
        <v>1</v>
      </c>
      <c r="F954" s="694" t="s">
        <v>5720</v>
      </c>
      <c r="G954" s="694" t="s">
        <v>5779</v>
      </c>
      <c r="H954" s="694">
        <v>2021</v>
      </c>
      <c r="I954" s="695" t="s">
        <v>5729</v>
      </c>
      <c r="J954" s="695" t="str">
        <f>K954&amp;"_p"</f>
        <v>G_p</v>
      </c>
      <c r="K954" s="693" t="s">
        <v>5791</v>
      </c>
      <c r="L954" s="695" t="s">
        <v>5723</v>
      </c>
      <c r="M954" s="695" t="s">
        <v>476</v>
      </c>
      <c r="N954" s="661">
        <f>4+1+2+1+60+12+32+122</f>
        <v>234</v>
      </c>
      <c r="O954" s="603"/>
      <c r="P954" s="667" t="s">
        <v>4540</v>
      </c>
      <c r="Q954" s="596" t="s">
        <v>873</v>
      </c>
      <c r="R954" s="596" t="s">
        <v>2422</v>
      </c>
      <c r="S954" s="596">
        <v>1</v>
      </c>
      <c r="T954" s="596">
        <v>0</v>
      </c>
      <c r="U954" s="596">
        <v>1</v>
      </c>
      <c r="V954" s="596">
        <v>0</v>
      </c>
      <c r="W954" s="603"/>
      <c r="X954" s="668" t="s">
        <v>4520</v>
      </c>
      <c r="Y954" s="376" t="s">
        <v>78</v>
      </c>
      <c r="Z954" s="596" t="s">
        <v>6886</v>
      </c>
      <c r="AA954" s="766"/>
      <c r="AB954" s="727" t="str">
        <f t="shared" si="187"/>
        <v>Unique</v>
      </c>
      <c r="AC954" s="603"/>
      <c r="AD954" s="603"/>
      <c r="AE954" s="603"/>
      <c r="AF954" s="603"/>
      <c r="AG954" s="603"/>
      <c r="AH954" s="603"/>
      <c r="AI954" s="603"/>
      <c r="AJ954" s="603"/>
      <c r="AK954" s="603"/>
      <c r="AL954" s="603"/>
      <c r="AM954" s="603"/>
      <c r="AN954" s="603"/>
      <c r="AO954" s="603"/>
      <c r="AP954" s="603"/>
      <c r="AQ954" s="603"/>
      <c r="AR954" s="603"/>
      <c r="AS954" s="603"/>
      <c r="AT954" s="603"/>
      <c r="AU954" s="603"/>
      <c r="AV954" s="603"/>
      <c r="AW954" s="603"/>
      <c r="AX954" s="603"/>
      <c r="AY954" s="603"/>
      <c r="AZ954" s="603"/>
      <c r="BA954" s="603"/>
      <c r="BB954" s="603"/>
      <c r="BC954" s="603"/>
      <c r="BD954" s="603"/>
      <c r="BE954" s="603"/>
      <c r="BF954" s="603"/>
      <c r="BG954" s="603"/>
      <c r="BH954" s="603"/>
      <c r="BI954" s="603"/>
      <c r="BJ954" s="603"/>
      <c r="BK954" s="603"/>
      <c r="BL954" s="603"/>
      <c r="BM954" s="603"/>
      <c r="BN954" s="603"/>
      <c r="BO954" s="603"/>
      <c r="BP954" s="603"/>
      <c r="BQ954" s="603"/>
      <c r="BR954" s="603"/>
      <c r="BS954" s="603"/>
      <c r="BT954" s="603"/>
      <c r="BU954" s="603"/>
      <c r="BV954" s="603"/>
      <c r="BW954" s="603"/>
      <c r="BX954" s="603"/>
      <c r="BY954" s="603"/>
      <c r="BZ954" s="603"/>
      <c r="CA954" s="603"/>
      <c r="CB954" s="603"/>
      <c r="CC954" s="603"/>
      <c r="CD954" s="603"/>
      <c r="CE954" s="603"/>
      <c r="CF954" s="603"/>
      <c r="CG954" s="603"/>
      <c r="CH954" s="603"/>
      <c r="CI954" s="603"/>
      <c r="CJ954" s="603"/>
      <c r="CK954" s="603"/>
    </row>
    <row r="955" spans="1:89" ht="14.25">
      <c r="A955" s="656" t="str">
        <f t="shared" si="186"/>
        <v>26_1_170723_H_p_sp.sc</v>
      </c>
      <c r="B955" s="718" t="s">
        <v>6176</v>
      </c>
      <c r="C955" s="718" t="s">
        <v>6177</v>
      </c>
      <c r="D955" s="719">
        <v>26</v>
      </c>
      <c r="E955" s="719">
        <v>1</v>
      </c>
      <c r="F955" s="719" t="s">
        <v>6342</v>
      </c>
      <c r="G955" s="719" t="s">
        <v>6343</v>
      </c>
      <c r="H955" s="719">
        <v>2023</v>
      </c>
      <c r="I955" s="718" t="s">
        <v>6326</v>
      </c>
      <c r="J955" s="718" t="s">
        <v>6017</v>
      </c>
      <c r="K955" s="718"/>
      <c r="L955" s="718" t="s">
        <v>5723</v>
      </c>
      <c r="M955" s="718" t="s">
        <v>2422</v>
      </c>
      <c r="N955" s="661">
        <f>100+100+100+67</f>
        <v>367</v>
      </c>
      <c r="O955" s="603"/>
      <c r="P955" s="667" t="s">
        <v>509</v>
      </c>
      <c r="Q955" s="596" t="s">
        <v>510</v>
      </c>
      <c r="R955" s="596" t="s">
        <v>2422</v>
      </c>
      <c r="S955" s="596">
        <v>91</v>
      </c>
      <c r="T955" s="596">
        <v>91</v>
      </c>
      <c r="U955" s="596">
        <v>0</v>
      </c>
      <c r="V955" s="596">
        <v>0</v>
      </c>
      <c r="W955" s="603"/>
      <c r="X955" s="668" t="s">
        <v>4520</v>
      </c>
      <c r="Y955" s="376" t="s">
        <v>78</v>
      </c>
      <c r="Z955" s="596" t="s">
        <v>6887</v>
      </c>
      <c r="AA955" s="766"/>
      <c r="AB955" s="727" t="str">
        <f t="shared" si="187"/>
        <v>Unique</v>
      </c>
      <c r="AC955" s="603"/>
      <c r="AD955" s="603"/>
      <c r="AE955" s="603"/>
      <c r="AF955" s="603"/>
      <c r="AG955" s="603"/>
      <c r="AH955" s="603"/>
      <c r="AI955" s="603"/>
      <c r="AJ955" s="603"/>
      <c r="AK955" s="603"/>
      <c r="AL955" s="603"/>
      <c r="AM955" s="603"/>
      <c r="AN955" s="603"/>
      <c r="AO955" s="603"/>
      <c r="AP955" s="603"/>
      <c r="AQ955" s="603"/>
      <c r="AR955" s="603"/>
      <c r="AS955" s="603"/>
      <c r="AT955" s="603"/>
      <c r="AU955" s="603"/>
      <c r="AV955" s="603"/>
      <c r="AW955" s="603"/>
      <c r="AX955" s="603"/>
      <c r="AY955" s="603"/>
      <c r="AZ955" s="603"/>
      <c r="BA955" s="603"/>
      <c r="BB955" s="603"/>
      <c r="BC955" s="603"/>
      <c r="BD955" s="603"/>
      <c r="BE955" s="603"/>
      <c r="BF955" s="603"/>
      <c r="BG955" s="603"/>
      <c r="BH955" s="603"/>
      <c r="BI955" s="603"/>
      <c r="BJ955" s="603"/>
      <c r="BK955" s="603"/>
      <c r="BL955" s="603"/>
      <c r="BM955" s="603"/>
      <c r="BN955" s="603"/>
      <c r="BO955" s="603"/>
      <c r="BP955" s="603"/>
      <c r="BQ955" s="603"/>
      <c r="BR955" s="603"/>
      <c r="BS955" s="603"/>
      <c r="BT955" s="603"/>
      <c r="BU955" s="603"/>
      <c r="BV955" s="603"/>
      <c r="BW955" s="603"/>
      <c r="BX955" s="603"/>
      <c r="BY955" s="603"/>
      <c r="BZ955" s="603"/>
      <c r="CA955" s="603"/>
      <c r="CB955" s="603"/>
      <c r="CC955" s="603"/>
      <c r="CD955" s="603"/>
      <c r="CE955" s="603"/>
      <c r="CF955" s="603"/>
      <c r="CG955" s="603"/>
      <c r="CH955" s="603"/>
      <c r="CI955" s="603"/>
      <c r="CJ955" s="603"/>
      <c r="CK955" s="603"/>
    </row>
    <row r="956" spans="1:89" ht="14.25">
      <c r="A956" s="656" t="str">
        <f t="shared" si="186"/>
        <v>21_1_280621_A_p_ch.ca</v>
      </c>
      <c r="B956" s="681" t="s">
        <v>5746</v>
      </c>
      <c r="C956" s="681" t="s">
        <v>5747</v>
      </c>
      <c r="D956" s="680">
        <v>21</v>
      </c>
      <c r="E956" s="680">
        <v>1</v>
      </c>
      <c r="F956" s="680" t="s">
        <v>5827</v>
      </c>
      <c r="G956" s="680" t="s">
        <v>5719</v>
      </c>
      <c r="H956" s="680">
        <v>2021</v>
      </c>
      <c r="I956" s="681" t="s">
        <v>5729</v>
      </c>
      <c r="J956" s="681" t="str">
        <f>K956&amp;"_p"</f>
        <v>A_p</v>
      </c>
      <c r="K956" s="679" t="s">
        <v>1810</v>
      </c>
      <c r="L956" s="681" t="s">
        <v>5723</v>
      </c>
      <c r="M956" s="681" t="s">
        <v>476</v>
      </c>
      <c r="N956" s="661">
        <v>700</v>
      </c>
      <c r="O956" s="603"/>
      <c r="P956" s="667" t="s">
        <v>925</v>
      </c>
      <c r="Q956" s="596" t="s">
        <v>926</v>
      </c>
      <c r="R956" s="596" t="s">
        <v>2422</v>
      </c>
      <c r="S956" s="596">
        <v>7</v>
      </c>
      <c r="T956" s="596">
        <v>0</v>
      </c>
      <c r="U956" s="596">
        <v>7</v>
      </c>
      <c r="V956" s="596">
        <v>0</v>
      </c>
      <c r="W956" s="603"/>
      <c r="X956" s="668" t="s">
        <v>4520</v>
      </c>
      <c r="Y956" s="376" t="s">
        <v>78</v>
      </c>
      <c r="Z956" s="596" t="s">
        <v>6888</v>
      </c>
      <c r="AA956" s="766"/>
      <c r="AB956" s="727" t="str">
        <f t="shared" si="187"/>
        <v>Unique</v>
      </c>
      <c r="AC956" s="603"/>
      <c r="AD956" s="603"/>
      <c r="AE956" s="603"/>
      <c r="AF956" s="603"/>
      <c r="AG956" s="603"/>
      <c r="AH956" s="603"/>
      <c r="AI956" s="603"/>
      <c r="AJ956" s="603"/>
      <c r="AK956" s="603"/>
      <c r="AL956" s="603"/>
      <c r="AM956" s="603"/>
      <c r="AN956" s="603"/>
      <c r="AO956" s="603"/>
      <c r="AP956" s="603"/>
      <c r="AQ956" s="603"/>
      <c r="AR956" s="603"/>
      <c r="AS956" s="603"/>
      <c r="AT956" s="603"/>
      <c r="AU956" s="603"/>
      <c r="AV956" s="603"/>
      <c r="AW956" s="603"/>
      <c r="AX956" s="603"/>
      <c r="AY956" s="603"/>
      <c r="AZ956" s="603"/>
      <c r="BA956" s="603"/>
      <c r="BB956" s="603"/>
      <c r="BC956" s="603"/>
      <c r="BD956" s="603"/>
      <c r="BE956" s="603"/>
      <c r="BF956" s="603"/>
      <c r="BG956" s="603"/>
      <c r="BH956" s="603"/>
      <c r="BI956" s="603"/>
      <c r="BJ956" s="603"/>
      <c r="BK956" s="603"/>
      <c r="BL956" s="603"/>
      <c r="BM956" s="603"/>
      <c r="BN956" s="603"/>
      <c r="BO956" s="603"/>
      <c r="BP956" s="603"/>
      <c r="BQ956" s="603"/>
      <c r="BR956" s="603"/>
      <c r="BS956" s="603"/>
      <c r="BT956" s="603"/>
      <c r="BU956" s="603"/>
      <c r="BV956" s="603"/>
      <c r="BW956" s="603"/>
      <c r="BX956" s="603"/>
      <c r="BY956" s="603"/>
      <c r="BZ956" s="603"/>
      <c r="CA956" s="603"/>
      <c r="CB956" s="603"/>
      <c r="CC956" s="603"/>
      <c r="CD956" s="603"/>
      <c r="CE956" s="603"/>
      <c r="CF956" s="603"/>
      <c r="CG956" s="603"/>
      <c r="CH956" s="603"/>
      <c r="CI956" s="603"/>
      <c r="CJ956" s="603"/>
      <c r="CK956" s="603"/>
    </row>
    <row r="957" spans="1:89" ht="14.25">
      <c r="A957" s="656" t="str">
        <f t="shared" si="186"/>
        <v>27_1_200921_W_p_he.tr</v>
      </c>
      <c r="B957" s="715" t="s">
        <v>6135</v>
      </c>
      <c r="C957" s="715" t="s">
        <v>6136</v>
      </c>
      <c r="D957" s="713">
        <v>27</v>
      </c>
      <c r="E957" s="713">
        <v>1</v>
      </c>
      <c r="F957" s="713" t="s">
        <v>122</v>
      </c>
      <c r="G957" s="713" t="s">
        <v>5755</v>
      </c>
      <c r="H957" s="713">
        <v>2021</v>
      </c>
      <c r="I957" s="715" t="s">
        <v>6199</v>
      </c>
      <c r="J957" s="715" t="s">
        <v>6137</v>
      </c>
      <c r="K957" s="715"/>
      <c r="L957" s="715" t="s">
        <v>5723</v>
      </c>
      <c r="M957" s="715" t="s">
        <v>2422</v>
      </c>
      <c r="N957" s="661">
        <f>100+100+100+100+100+100+16</f>
        <v>616</v>
      </c>
      <c r="O957" s="603"/>
      <c r="P957" s="667" t="s">
        <v>498</v>
      </c>
      <c r="Q957" s="596" t="s">
        <v>499</v>
      </c>
      <c r="R957" s="596" t="s">
        <v>2422</v>
      </c>
      <c r="S957" s="596">
        <v>6</v>
      </c>
      <c r="T957" s="596">
        <v>3</v>
      </c>
      <c r="U957" s="596">
        <v>3</v>
      </c>
      <c r="V957" s="596">
        <v>0</v>
      </c>
      <c r="W957" s="603"/>
      <c r="X957" s="668" t="s">
        <v>4520</v>
      </c>
      <c r="Y957" s="376" t="s">
        <v>78</v>
      </c>
      <c r="Z957" s="596" t="s">
        <v>6889</v>
      </c>
      <c r="AA957" s="766"/>
      <c r="AB957" s="727" t="str">
        <f t="shared" si="187"/>
        <v>Unique</v>
      </c>
      <c r="AC957" s="603"/>
      <c r="AD957" s="603"/>
      <c r="AE957" s="603"/>
      <c r="AF957" s="603"/>
      <c r="AG957" s="603"/>
      <c r="AH957" s="603"/>
      <c r="AI957" s="603"/>
      <c r="AJ957" s="603"/>
      <c r="AK957" s="603"/>
      <c r="AL957" s="603"/>
      <c r="AM957" s="603"/>
      <c r="AN957" s="603"/>
      <c r="AO957" s="603"/>
      <c r="AP957" s="603"/>
      <c r="AQ957" s="603"/>
      <c r="AR957" s="603"/>
      <c r="AS957" s="603"/>
      <c r="AT957" s="603"/>
      <c r="AU957" s="603"/>
      <c r="AV957" s="603"/>
      <c r="AW957" s="603"/>
      <c r="AX957" s="603"/>
      <c r="AY957" s="603"/>
      <c r="AZ957" s="603"/>
      <c r="BA957" s="603"/>
      <c r="BB957" s="603"/>
      <c r="BC957" s="603"/>
      <c r="BD957" s="603"/>
      <c r="BE957" s="603"/>
      <c r="BF957" s="603"/>
      <c r="BG957" s="603"/>
      <c r="BH957" s="603"/>
      <c r="BI957" s="603"/>
      <c r="BJ957" s="603"/>
      <c r="BK957" s="603"/>
      <c r="BL957" s="603"/>
      <c r="BM957" s="603"/>
      <c r="BN957" s="603"/>
      <c r="BO957" s="603"/>
      <c r="BP957" s="603"/>
      <c r="BQ957" s="603"/>
      <c r="BR957" s="603"/>
      <c r="BS957" s="603"/>
      <c r="BT957" s="603"/>
      <c r="BU957" s="603"/>
      <c r="BV957" s="603"/>
      <c r="BW957" s="603"/>
      <c r="BX957" s="603"/>
      <c r="BY957" s="603"/>
      <c r="BZ957" s="603"/>
      <c r="CA957" s="603"/>
      <c r="CB957" s="603"/>
      <c r="CC957" s="603"/>
      <c r="CD957" s="603"/>
      <c r="CE957" s="603"/>
      <c r="CF957" s="603"/>
      <c r="CG957" s="603"/>
      <c r="CH957" s="603"/>
      <c r="CI957" s="603"/>
      <c r="CJ957" s="603"/>
      <c r="CK957" s="603"/>
    </row>
    <row r="958" spans="1:89" ht="14.25">
      <c r="A958" s="656" t="str">
        <f t="shared" si="186"/>
        <v>26_1_200921_H.B_p__he.tr</v>
      </c>
      <c r="B958" s="718" t="s">
        <v>6176</v>
      </c>
      <c r="C958" s="718" t="s">
        <v>6177</v>
      </c>
      <c r="D958" s="719">
        <v>26</v>
      </c>
      <c r="E958" s="719">
        <v>1</v>
      </c>
      <c r="F958" s="719" t="s">
        <v>122</v>
      </c>
      <c r="G958" s="719" t="s">
        <v>5755</v>
      </c>
      <c r="H958" s="719">
        <v>2021</v>
      </c>
      <c r="I958" s="718" t="s">
        <v>6199</v>
      </c>
      <c r="J958" s="718" t="s">
        <v>6336</v>
      </c>
      <c r="K958" s="718"/>
      <c r="L958" s="718" t="s">
        <v>5723</v>
      </c>
      <c r="M958" s="718" t="s">
        <v>2422</v>
      </c>
      <c r="N958" s="661">
        <f>50+50+50+50+50+50+50+50+50+14</f>
        <v>464</v>
      </c>
      <c r="O958" s="603"/>
      <c r="P958" s="667" t="s">
        <v>498</v>
      </c>
      <c r="Q958" s="596" t="s">
        <v>499</v>
      </c>
      <c r="R958" s="596" t="s">
        <v>2422</v>
      </c>
      <c r="S958" s="596">
        <v>2</v>
      </c>
      <c r="T958" s="596">
        <v>2</v>
      </c>
      <c r="U958" s="596">
        <v>0</v>
      </c>
      <c r="V958" s="596">
        <v>0</v>
      </c>
      <c r="W958" s="603"/>
      <c r="X958" s="668" t="s">
        <v>4520</v>
      </c>
      <c r="Y958" s="376" t="s">
        <v>78</v>
      </c>
      <c r="Z958" s="596" t="s">
        <v>6890</v>
      </c>
      <c r="AA958" s="766"/>
      <c r="AB958" s="727" t="str">
        <f t="shared" si="187"/>
        <v>Unique</v>
      </c>
      <c r="AC958" s="603"/>
      <c r="AD958" s="603"/>
      <c r="AE958" s="603"/>
      <c r="AF958" s="603"/>
      <c r="AG958" s="603"/>
      <c r="AH958" s="603"/>
      <c r="AI958" s="603"/>
      <c r="AJ958" s="603"/>
      <c r="AK958" s="603"/>
      <c r="AL958" s="603"/>
      <c r="AM958" s="603"/>
      <c r="AN958" s="603"/>
      <c r="AO958" s="603"/>
      <c r="AP958" s="603"/>
      <c r="AQ958" s="603"/>
      <c r="AR958" s="603"/>
      <c r="AS958" s="603"/>
      <c r="AT958" s="603"/>
      <c r="AU958" s="603"/>
      <c r="AV958" s="603"/>
      <c r="AW958" s="603"/>
      <c r="AX958" s="603"/>
      <c r="AY958" s="603"/>
      <c r="AZ958" s="603"/>
      <c r="BA958" s="603"/>
      <c r="BB958" s="603"/>
      <c r="BC958" s="603"/>
      <c r="BD958" s="603"/>
      <c r="BE958" s="603"/>
      <c r="BF958" s="603"/>
      <c r="BG958" s="603"/>
      <c r="BH958" s="603"/>
      <c r="BI958" s="603"/>
      <c r="BJ958" s="603"/>
      <c r="BK958" s="603"/>
      <c r="BL958" s="603"/>
      <c r="BM958" s="603"/>
      <c r="BN958" s="603"/>
      <c r="BO958" s="603"/>
      <c r="BP958" s="603"/>
      <c r="BQ958" s="603"/>
      <c r="BR958" s="603"/>
      <c r="BS958" s="603"/>
      <c r="BT958" s="603"/>
      <c r="BU958" s="603"/>
      <c r="BV958" s="603"/>
      <c r="BW958" s="603"/>
      <c r="BX958" s="603"/>
      <c r="BY958" s="603"/>
      <c r="BZ958" s="603"/>
      <c r="CA958" s="603"/>
      <c r="CB958" s="603"/>
      <c r="CC958" s="603"/>
      <c r="CD958" s="603"/>
      <c r="CE958" s="603"/>
      <c r="CF958" s="603"/>
      <c r="CG958" s="603"/>
      <c r="CH958" s="603"/>
      <c r="CI958" s="603"/>
      <c r="CJ958" s="603"/>
      <c r="CK958" s="603"/>
    </row>
    <row r="959" spans="1:89" ht="14.25">
      <c r="A959" s="656" t="str">
        <f t="shared" si="186"/>
        <v>27_1_200921_W_p_he.pe</v>
      </c>
      <c r="B959" s="715" t="s">
        <v>6135</v>
      </c>
      <c r="C959" s="715" t="s">
        <v>6136</v>
      </c>
      <c r="D959" s="713">
        <v>27</v>
      </c>
      <c r="E959" s="713">
        <v>1</v>
      </c>
      <c r="F959" s="713" t="s">
        <v>122</v>
      </c>
      <c r="G959" s="713" t="s">
        <v>5755</v>
      </c>
      <c r="H959" s="713">
        <v>2021</v>
      </c>
      <c r="I959" s="715" t="s">
        <v>6199</v>
      </c>
      <c r="J959" s="715" t="s">
        <v>6137</v>
      </c>
      <c r="K959" s="715"/>
      <c r="L959" s="715" t="s">
        <v>5723</v>
      </c>
      <c r="M959" s="715" t="s">
        <v>2422</v>
      </c>
      <c r="N959" s="661">
        <f>100+100+100+100+100+100+16</f>
        <v>616</v>
      </c>
      <c r="O959" s="603"/>
      <c r="P959" s="667" t="s">
        <v>543</v>
      </c>
      <c r="Q959" s="596" t="s">
        <v>544</v>
      </c>
      <c r="R959" s="596" t="s">
        <v>2422</v>
      </c>
      <c r="S959" s="596">
        <v>6</v>
      </c>
      <c r="T959" s="596">
        <v>1</v>
      </c>
      <c r="U959" s="596">
        <v>5</v>
      </c>
      <c r="V959" s="596">
        <v>0</v>
      </c>
      <c r="W959" s="603"/>
      <c r="X959" s="668" t="s">
        <v>4520</v>
      </c>
      <c r="Y959" s="376" t="s">
        <v>78</v>
      </c>
      <c r="Z959" s="596" t="s">
        <v>6891</v>
      </c>
      <c r="AA959" s="766"/>
      <c r="AB959" s="727" t="str">
        <f t="shared" si="187"/>
        <v>Unique</v>
      </c>
      <c r="AC959" s="603"/>
      <c r="AD959" s="603"/>
      <c r="AE959" s="603"/>
      <c r="AF959" s="603"/>
      <c r="AG959" s="603"/>
      <c r="AH959" s="603"/>
      <c r="AI959" s="603"/>
      <c r="AJ959" s="603"/>
      <c r="AK959" s="603"/>
      <c r="AL959" s="603"/>
      <c r="AM959" s="603"/>
      <c r="AN959" s="603"/>
      <c r="AO959" s="603"/>
      <c r="AP959" s="603"/>
      <c r="AQ959" s="603"/>
      <c r="AR959" s="603"/>
      <c r="AS959" s="603"/>
      <c r="AT959" s="603"/>
      <c r="AU959" s="603"/>
      <c r="AV959" s="603"/>
      <c r="AW959" s="603"/>
      <c r="AX959" s="603"/>
      <c r="AY959" s="603"/>
      <c r="AZ959" s="603"/>
      <c r="BA959" s="603"/>
      <c r="BB959" s="603"/>
      <c r="BC959" s="603"/>
      <c r="BD959" s="603"/>
      <c r="BE959" s="603"/>
      <c r="BF959" s="603"/>
      <c r="BG959" s="603"/>
      <c r="BH959" s="603"/>
      <c r="BI959" s="603"/>
      <c r="BJ959" s="603"/>
      <c r="BK959" s="603"/>
      <c r="BL959" s="603"/>
      <c r="BM959" s="603"/>
      <c r="BN959" s="603"/>
      <c r="BO959" s="603"/>
      <c r="BP959" s="603"/>
      <c r="BQ959" s="603"/>
      <c r="BR959" s="603"/>
      <c r="BS959" s="603"/>
      <c r="BT959" s="603"/>
      <c r="BU959" s="603"/>
      <c r="BV959" s="603"/>
      <c r="BW959" s="603"/>
      <c r="BX959" s="603"/>
      <c r="BY959" s="603"/>
      <c r="BZ959" s="603"/>
      <c r="CA959" s="603"/>
      <c r="CB959" s="603"/>
      <c r="CC959" s="603"/>
      <c r="CD959" s="603"/>
      <c r="CE959" s="603"/>
      <c r="CF959" s="603"/>
      <c r="CG959" s="603"/>
      <c r="CH959" s="603"/>
      <c r="CI959" s="603"/>
      <c r="CJ959" s="603"/>
      <c r="CK959" s="603"/>
    </row>
    <row r="960" spans="1:89" ht="14.25">
      <c r="A960" s="656" t="str">
        <f t="shared" si="186"/>
        <v>26_1_200921_H.B_p__he.pe</v>
      </c>
      <c r="B960" s="718" t="s">
        <v>6176</v>
      </c>
      <c r="C960" s="718" t="s">
        <v>6177</v>
      </c>
      <c r="D960" s="719">
        <v>26</v>
      </c>
      <c r="E960" s="719">
        <v>1</v>
      </c>
      <c r="F960" s="719" t="s">
        <v>122</v>
      </c>
      <c r="G960" s="719" t="s">
        <v>5755</v>
      </c>
      <c r="H960" s="719">
        <v>2021</v>
      </c>
      <c r="I960" s="718" t="s">
        <v>6199</v>
      </c>
      <c r="J960" s="718" t="s">
        <v>6336</v>
      </c>
      <c r="K960" s="718"/>
      <c r="L960" s="718" t="s">
        <v>5723</v>
      </c>
      <c r="M960" s="718" t="s">
        <v>2422</v>
      </c>
      <c r="N960" s="661">
        <f>50+50+50+50+50+50+50+50+50+14</f>
        <v>464</v>
      </c>
      <c r="O960" s="603"/>
      <c r="P960" s="667" t="s">
        <v>543</v>
      </c>
      <c r="Q960" s="596" t="s">
        <v>544</v>
      </c>
      <c r="R960" s="596" t="s">
        <v>2422</v>
      </c>
      <c r="S960" s="596">
        <v>5</v>
      </c>
      <c r="T960" s="596">
        <v>0</v>
      </c>
      <c r="U960" s="596">
        <v>5</v>
      </c>
      <c r="V960" s="596">
        <v>0</v>
      </c>
      <c r="W960" s="603"/>
      <c r="X960" s="668" t="s">
        <v>4520</v>
      </c>
      <c r="Y960" s="376" t="s">
        <v>78</v>
      </c>
      <c r="Z960" s="596" t="s">
        <v>6892</v>
      </c>
      <c r="AA960" s="766"/>
      <c r="AB960" s="727" t="str">
        <f t="shared" si="187"/>
        <v>Unique</v>
      </c>
      <c r="AC960" s="603"/>
      <c r="AD960" s="603"/>
      <c r="AE960" s="603"/>
      <c r="AF960" s="603"/>
      <c r="AG960" s="603"/>
      <c r="AH960" s="603"/>
      <c r="AI960" s="603"/>
      <c r="AJ960" s="603"/>
      <c r="AK960" s="603"/>
      <c r="AL960" s="603"/>
      <c r="AM960" s="603"/>
      <c r="AN960" s="603"/>
      <c r="AO960" s="603"/>
      <c r="AP960" s="603"/>
      <c r="AQ960" s="603"/>
      <c r="AR960" s="603"/>
      <c r="AS960" s="603"/>
      <c r="AT960" s="603"/>
      <c r="AU960" s="603"/>
      <c r="AV960" s="603"/>
      <c r="AW960" s="603"/>
      <c r="AX960" s="603"/>
      <c r="AY960" s="603"/>
      <c r="AZ960" s="603"/>
      <c r="BA960" s="603"/>
      <c r="BB960" s="603"/>
      <c r="BC960" s="603"/>
      <c r="BD960" s="603"/>
      <c r="BE960" s="603"/>
      <c r="BF960" s="603"/>
      <c r="BG960" s="603"/>
      <c r="BH960" s="603"/>
      <c r="BI960" s="603"/>
      <c r="BJ960" s="603"/>
      <c r="BK960" s="603"/>
      <c r="BL960" s="603"/>
      <c r="BM960" s="603"/>
      <c r="BN960" s="603"/>
      <c r="BO960" s="603"/>
      <c r="BP960" s="603"/>
      <c r="BQ960" s="603"/>
      <c r="BR960" s="603"/>
      <c r="BS960" s="603"/>
      <c r="BT960" s="603"/>
      <c r="BU960" s="603"/>
      <c r="BV960" s="603"/>
      <c r="BW960" s="603"/>
      <c r="BX960" s="603"/>
      <c r="BY960" s="603"/>
      <c r="BZ960" s="603"/>
      <c r="CA960" s="603"/>
      <c r="CB960" s="603"/>
      <c r="CC960" s="603"/>
      <c r="CD960" s="603"/>
      <c r="CE960" s="603"/>
      <c r="CF960" s="603"/>
      <c r="CG960" s="603"/>
      <c r="CH960" s="603"/>
      <c r="CI960" s="603"/>
      <c r="CJ960" s="603"/>
      <c r="CK960" s="603"/>
    </row>
    <row r="961" spans="1:89" ht="14.25">
      <c r="A961" s="656" t="str">
        <f t="shared" si="186"/>
        <v>16_1_170723_N_p_ch.ar</v>
      </c>
      <c r="B961" s="735" t="s">
        <v>6340</v>
      </c>
      <c r="C961" s="735" t="s">
        <v>6341</v>
      </c>
      <c r="D961" s="736">
        <v>16</v>
      </c>
      <c r="E961" s="736">
        <v>1</v>
      </c>
      <c r="F961" s="736" t="s">
        <v>6342</v>
      </c>
      <c r="G961" s="736" t="s">
        <v>6343</v>
      </c>
      <c r="H961" s="736">
        <v>2023</v>
      </c>
      <c r="I961" s="735" t="s">
        <v>5729</v>
      </c>
      <c r="J961" s="735" t="s">
        <v>6344</v>
      </c>
      <c r="K961" s="735" t="s">
        <v>6345</v>
      </c>
      <c r="L961" s="735" t="s">
        <v>5723</v>
      </c>
      <c r="M961" s="735" t="s">
        <v>2422</v>
      </c>
      <c r="N961" s="661">
        <f t="shared" ref="N961:N962" si="200">50+50+50+50+50+50+50+21</f>
        <v>371</v>
      </c>
      <c r="O961" s="603"/>
      <c r="P961" s="667" t="s">
        <v>6880</v>
      </c>
      <c r="Q961" s="596" t="s">
        <v>6881</v>
      </c>
      <c r="R961" s="596" t="s">
        <v>2422</v>
      </c>
      <c r="S961" s="596">
        <v>1</v>
      </c>
      <c r="T961" s="596">
        <v>0</v>
      </c>
      <c r="U961" s="596">
        <v>1</v>
      </c>
      <c r="V961" s="596">
        <v>0</v>
      </c>
      <c r="W961" s="603"/>
      <c r="X961" s="668" t="s">
        <v>4520</v>
      </c>
      <c r="Y961" s="376" t="s">
        <v>78</v>
      </c>
      <c r="Z961" s="596" t="s">
        <v>6893</v>
      </c>
      <c r="AA961" s="766"/>
      <c r="AB961" s="727" t="str">
        <f t="shared" si="187"/>
        <v>Unique</v>
      </c>
      <c r="AC961" s="603"/>
      <c r="AD961" s="603"/>
      <c r="AE961" s="603"/>
      <c r="AF961" s="603"/>
      <c r="AG961" s="603"/>
      <c r="AH961" s="603"/>
      <c r="AI961" s="603"/>
      <c r="AJ961" s="603"/>
      <c r="AK961" s="603"/>
      <c r="AL961" s="603"/>
      <c r="AM961" s="603"/>
      <c r="AN961" s="603"/>
      <c r="AO961" s="603"/>
      <c r="AP961" s="603"/>
      <c r="AQ961" s="603"/>
      <c r="AR961" s="603"/>
      <c r="AS961" s="603"/>
      <c r="AT961" s="603"/>
      <c r="AU961" s="603"/>
      <c r="AV961" s="603"/>
      <c r="AW961" s="603"/>
      <c r="AX961" s="603"/>
      <c r="AY961" s="603"/>
      <c r="AZ961" s="603"/>
      <c r="BA961" s="603"/>
      <c r="BB961" s="603"/>
      <c r="BC961" s="603"/>
      <c r="BD961" s="603"/>
      <c r="BE961" s="603"/>
      <c r="BF961" s="603"/>
      <c r="BG961" s="603"/>
      <c r="BH961" s="603"/>
      <c r="BI961" s="603"/>
      <c r="BJ961" s="603"/>
      <c r="BK961" s="603"/>
      <c r="BL961" s="603"/>
      <c r="BM961" s="603"/>
      <c r="BN961" s="603"/>
      <c r="BO961" s="603"/>
      <c r="BP961" s="603"/>
      <c r="BQ961" s="603"/>
      <c r="BR961" s="603"/>
      <c r="BS961" s="603"/>
      <c r="BT961" s="603"/>
      <c r="BU961" s="603"/>
      <c r="BV961" s="603"/>
      <c r="BW961" s="603"/>
      <c r="BX961" s="603"/>
      <c r="BY961" s="603"/>
      <c r="BZ961" s="603"/>
      <c r="CA961" s="603"/>
      <c r="CB961" s="603"/>
      <c r="CC961" s="603"/>
      <c r="CD961" s="603"/>
      <c r="CE961" s="603"/>
      <c r="CF961" s="603"/>
      <c r="CG961" s="603"/>
      <c r="CH961" s="603"/>
      <c r="CI961" s="603"/>
      <c r="CJ961" s="603"/>
      <c r="CK961" s="603"/>
    </row>
    <row r="962" spans="1:89" ht="14.25">
      <c r="A962" s="656" t="str">
        <f t="shared" ref="A962:A992" si="201">D962&amp;"_"&amp;E962&amp;"_"&amp;G962&amp;"_"&amp;J962&amp;"_"&amp;P962</f>
        <v>16_1_170723_N_p_ch.verr</v>
      </c>
      <c r="B962" s="735" t="s">
        <v>6340</v>
      </c>
      <c r="C962" s="735" t="s">
        <v>6341</v>
      </c>
      <c r="D962" s="736">
        <v>16</v>
      </c>
      <c r="E962" s="736">
        <v>1</v>
      </c>
      <c r="F962" s="736" t="s">
        <v>6342</v>
      </c>
      <c r="G962" s="736" t="s">
        <v>6343</v>
      </c>
      <c r="H962" s="736">
        <v>2023</v>
      </c>
      <c r="I962" s="735" t="s">
        <v>5729</v>
      </c>
      <c r="J962" s="735" t="s">
        <v>6344</v>
      </c>
      <c r="K962" s="735" t="s">
        <v>6345</v>
      </c>
      <c r="L962" s="735" t="s">
        <v>5723</v>
      </c>
      <c r="M962" s="735" t="s">
        <v>2422</v>
      </c>
      <c r="N962" s="661">
        <f t="shared" si="200"/>
        <v>371</v>
      </c>
      <c r="O962" s="603"/>
      <c r="P962" s="667" t="s">
        <v>4540</v>
      </c>
      <c r="Q962" s="596" t="s">
        <v>873</v>
      </c>
      <c r="R962" s="596" t="s">
        <v>2422</v>
      </c>
      <c r="S962" s="596">
        <v>1</v>
      </c>
      <c r="T962" s="596">
        <v>0</v>
      </c>
      <c r="U962" s="596">
        <v>1</v>
      </c>
      <c r="V962" s="596">
        <v>0</v>
      </c>
      <c r="W962" s="603"/>
      <c r="X962" s="668" t="s">
        <v>4520</v>
      </c>
      <c r="Y962" s="376" t="s">
        <v>78</v>
      </c>
      <c r="Z962" s="596" t="s">
        <v>6894</v>
      </c>
      <c r="AA962" s="766"/>
      <c r="AB962" s="727" t="str">
        <f t="shared" ref="AB962:AB1025" si="202">IF(COUNTIF(Z:Z, Z962)&gt;1, "Duplicate", "Unique")</f>
        <v>Unique</v>
      </c>
      <c r="AC962" s="603"/>
      <c r="AD962" s="603"/>
      <c r="AE962" s="603"/>
      <c r="AF962" s="603"/>
      <c r="AG962" s="603"/>
      <c r="AH962" s="603"/>
      <c r="AI962" s="603"/>
      <c r="AJ962" s="603"/>
      <c r="AK962" s="603"/>
      <c r="AL962" s="603"/>
      <c r="AM962" s="603"/>
      <c r="AN962" s="603"/>
      <c r="AO962" s="603"/>
      <c r="AP962" s="603"/>
      <c r="AQ962" s="603"/>
      <c r="AR962" s="603"/>
      <c r="AS962" s="603"/>
      <c r="AT962" s="603"/>
      <c r="AU962" s="603"/>
      <c r="AV962" s="603"/>
      <c r="AW962" s="603"/>
      <c r="AX962" s="603"/>
      <c r="AY962" s="603"/>
      <c r="AZ962" s="603"/>
      <c r="BA962" s="603"/>
      <c r="BB962" s="603"/>
      <c r="BC962" s="603"/>
      <c r="BD962" s="603"/>
      <c r="BE962" s="603"/>
      <c r="BF962" s="603"/>
      <c r="BG962" s="603"/>
      <c r="BH962" s="603"/>
      <c r="BI962" s="603"/>
      <c r="BJ962" s="603"/>
      <c r="BK962" s="603"/>
      <c r="BL962" s="603"/>
      <c r="BM962" s="603"/>
      <c r="BN962" s="603"/>
      <c r="BO962" s="603"/>
      <c r="BP962" s="603"/>
      <c r="BQ962" s="603"/>
      <c r="BR962" s="603"/>
      <c r="BS962" s="603"/>
      <c r="BT962" s="603"/>
      <c r="BU962" s="603"/>
      <c r="BV962" s="603"/>
      <c r="BW962" s="603"/>
      <c r="BX962" s="603"/>
      <c r="BY962" s="603"/>
      <c r="BZ962" s="603"/>
      <c r="CA962" s="603"/>
      <c r="CB962" s="603"/>
      <c r="CC962" s="603"/>
      <c r="CD962" s="603"/>
      <c r="CE962" s="603"/>
      <c r="CF962" s="603"/>
      <c r="CG962" s="603"/>
      <c r="CH962" s="603"/>
      <c r="CI962" s="603"/>
      <c r="CJ962" s="603"/>
      <c r="CK962" s="603"/>
    </row>
    <row r="963" spans="1:89" ht="14.25">
      <c r="A963" s="656" t="str">
        <f t="shared" si="201"/>
        <v>14_1_260721_HAM_p_ch.verr</v>
      </c>
      <c r="B963" s="659" t="s">
        <v>5717</v>
      </c>
      <c r="C963" s="659" t="s">
        <v>5718</v>
      </c>
      <c r="D963" s="658">
        <v>14</v>
      </c>
      <c r="E963" s="658">
        <v>1</v>
      </c>
      <c r="F963" s="658" t="s">
        <v>5720</v>
      </c>
      <c r="G963" s="658" t="s">
        <v>5779</v>
      </c>
      <c r="H963" s="658">
        <v>2021</v>
      </c>
      <c r="I963" s="659" t="s">
        <v>5729</v>
      </c>
      <c r="J963" s="659" t="str">
        <f t="shared" ref="J963:J964" si="203">K963&amp;"_p"</f>
        <v>HAM_p</v>
      </c>
      <c r="K963" s="657" t="s">
        <v>5722</v>
      </c>
      <c r="L963" s="659" t="s">
        <v>5723</v>
      </c>
      <c r="M963" s="659" t="s">
        <v>476</v>
      </c>
      <c r="N963" s="661">
        <v>235</v>
      </c>
      <c r="O963" s="603"/>
      <c r="P963" s="667" t="s">
        <v>4540</v>
      </c>
      <c r="Q963" s="596" t="s">
        <v>873</v>
      </c>
      <c r="R963" s="596" t="s">
        <v>2422</v>
      </c>
      <c r="S963" s="596">
        <v>2</v>
      </c>
      <c r="T963" s="596">
        <v>0</v>
      </c>
      <c r="U963" s="596">
        <v>2</v>
      </c>
      <c r="V963" s="596">
        <v>0</v>
      </c>
      <c r="W963" s="603"/>
      <c r="X963" s="668" t="s">
        <v>4520</v>
      </c>
      <c r="Y963" s="376" t="s">
        <v>78</v>
      </c>
      <c r="Z963" s="596" t="s">
        <v>6895</v>
      </c>
      <c r="AA963" s="766"/>
      <c r="AB963" s="727" t="str">
        <f t="shared" si="202"/>
        <v>Unique</v>
      </c>
      <c r="AC963" s="603"/>
      <c r="AD963" s="603"/>
      <c r="AE963" s="603"/>
      <c r="AF963" s="603"/>
      <c r="AG963" s="603"/>
      <c r="AH963" s="603"/>
      <c r="AI963" s="603"/>
      <c r="AJ963" s="603"/>
      <c r="AK963" s="603"/>
      <c r="AL963" s="603"/>
      <c r="AM963" s="603"/>
      <c r="AN963" s="603"/>
      <c r="AO963" s="603"/>
      <c r="AP963" s="603"/>
      <c r="AQ963" s="603"/>
      <c r="AR963" s="603"/>
      <c r="AS963" s="603"/>
      <c r="AT963" s="603"/>
      <c r="AU963" s="603"/>
      <c r="AV963" s="603"/>
      <c r="AW963" s="603"/>
      <c r="AX963" s="603"/>
      <c r="AY963" s="603"/>
      <c r="AZ963" s="603"/>
      <c r="BA963" s="603"/>
      <c r="BB963" s="603"/>
      <c r="BC963" s="603"/>
      <c r="BD963" s="603"/>
      <c r="BE963" s="603"/>
      <c r="BF963" s="603"/>
      <c r="BG963" s="603"/>
      <c r="BH963" s="603"/>
      <c r="BI963" s="603"/>
      <c r="BJ963" s="603"/>
      <c r="BK963" s="603"/>
      <c r="BL963" s="603"/>
      <c r="BM963" s="603"/>
      <c r="BN963" s="603"/>
      <c r="BO963" s="603"/>
      <c r="BP963" s="603"/>
      <c r="BQ963" s="603"/>
      <c r="BR963" s="603"/>
      <c r="BS963" s="603"/>
      <c r="BT963" s="603"/>
      <c r="BU963" s="603"/>
      <c r="BV963" s="603"/>
      <c r="BW963" s="603"/>
      <c r="BX963" s="603"/>
      <c r="BY963" s="603"/>
      <c r="BZ963" s="603"/>
      <c r="CA963" s="603"/>
      <c r="CB963" s="603"/>
      <c r="CC963" s="603"/>
      <c r="CD963" s="603"/>
      <c r="CE963" s="603"/>
      <c r="CF963" s="603"/>
      <c r="CG963" s="603"/>
      <c r="CH963" s="603"/>
      <c r="CI963" s="603"/>
      <c r="CJ963" s="603"/>
      <c r="CK963" s="603"/>
    </row>
    <row r="964" spans="1:89" ht="14.25">
      <c r="A964" s="656" t="str">
        <f t="shared" si="201"/>
        <v>16_1_260721_N_p_ch.fe</v>
      </c>
      <c r="B964" s="678" t="s">
        <v>5742</v>
      </c>
      <c r="C964" s="678" t="s">
        <v>5743</v>
      </c>
      <c r="D964" s="677">
        <v>16</v>
      </c>
      <c r="E964" s="677">
        <v>1</v>
      </c>
      <c r="F964" s="677" t="s">
        <v>5720</v>
      </c>
      <c r="G964" s="677" t="s">
        <v>5779</v>
      </c>
      <c r="H964" s="677">
        <v>2021</v>
      </c>
      <c r="I964" s="678" t="s">
        <v>5729</v>
      </c>
      <c r="J964" s="678" t="str">
        <f t="shared" si="203"/>
        <v>N_p</v>
      </c>
      <c r="K964" s="676" t="s">
        <v>5744</v>
      </c>
      <c r="L964" s="678" t="s">
        <v>5723</v>
      </c>
      <c r="M964" s="678" t="s">
        <v>100</v>
      </c>
      <c r="N964" s="661">
        <v>140</v>
      </c>
      <c r="O964" s="603"/>
      <c r="P964" s="667" t="s">
        <v>2378</v>
      </c>
      <c r="Q964" s="596" t="s">
        <v>2379</v>
      </c>
      <c r="R964" s="596" t="s">
        <v>2422</v>
      </c>
      <c r="S964" s="596">
        <v>3</v>
      </c>
      <c r="T964" s="596">
        <v>0</v>
      </c>
      <c r="U964" s="596">
        <v>3</v>
      </c>
      <c r="V964" s="596">
        <v>0</v>
      </c>
      <c r="W964" s="603"/>
      <c r="X964" s="668" t="s">
        <v>4520</v>
      </c>
      <c r="Y964" s="376" t="s">
        <v>78</v>
      </c>
      <c r="Z964" s="596" t="s">
        <v>6896</v>
      </c>
      <c r="AA964" s="766"/>
      <c r="AB964" s="727" t="str">
        <f t="shared" si="202"/>
        <v>Unique</v>
      </c>
      <c r="AC964" s="603"/>
      <c r="AD964" s="603"/>
      <c r="AE964" s="603"/>
      <c r="AF964" s="603"/>
      <c r="AG964" s="603"/>
      <c r="AH964" s="603"/>
      <c r="AI964" s="603"/>
      <c r="AJ964" s="603"/>
      <c r="AK964" s="603"/>
      <c r="AL964" s="603"/>
      <c r="AM964" s="603"/>
      <c r="AN964" s="603"/>
      <c r="AO964" s="603"/>
      <c r="AP964" s="603"/>
      <c r="AQ964" s="603"/>
      <c r="AR964" s="603"/>
      <c r="AS964" s="603"/>
      <c r="AT964" s="603"/>
      <c r="AU964" s="603"/>
      <c r="AV964" s="603"/>
      <c r="AW964" s="603"/>
      <c r="AX964" s="603"/>
      <c r="AY964" s="603"/>
      <c r="AZ964" s="603"/>
      <c r="BA964" s="603"/>
      <c r="BB964" s="603"/>
      <c r="BC964" s="603"/>
      <c r="BD964" s="603"/>
      <c r="BE964" s="603"/>
      <c r="BF964" s="603"/>
      <c r="BG964" s="603"/>
      <c r="BH964" s="603"/>
      <c r="BI964" s="603"/>
      <c r="BJ964" s="603"/>
      <c r="BK964" s="603"/>
      <c r="BL964" s="603"/>
      <c r="BM964" s="603"/>
      <c r="BN964" s="603"/>
      <c r="BO964" s="603"/>
      <c r="BP964" s="603"/>
      <c r="BQ964" s="603"/>
      <c r="BR964" s="603"/>
      <c r="BS964" s="603"/>
      <c r="BT964" s="603"/>
      <c r="BU964" s="603"/>
      <c r="BV964" s="603"/>
      <c r="BW964" s="603"/>
      <c r="BX964" s="603"/>
      <c r="BY964" s="603"/>
      <c r="BZ964" s="603"/>
      <c r="CA964" s="603"/>
      <c r="CB964" s="603"/>
      <c r="CC964" s="603"/>
      <c r="CD964" s="603"/>
      <c r="CE964" s="603"/>
      <c r="CF964" s="603"/>
      <c r="CG964" s="603"/>
      <c r="CH964" s="603"/>
      <c r="CI964" s="603"/>
      <c r="CJ964" s="603"/>
      <c r="CK964" s="603"/>
    </row>
    <row r="965" spans="1:89" ht="14.25">
      <c r="A965" s="656" t="str">
        <f t="shared" si="201"/>
        <v>16_1_170723_N_p_ch.fe</v>
      </c>
      <c r="B965" s="735" t="s">
        <v>6340</v>
      </c>
      <c r="C965" s="735" t="s">
        <v>6341</v>
      </c>
      <c r="D965" s="736">
        <v>16</v>
      </c>
      <c r="E965" s="736">
        <v>1</v>
      </c>
      <c r="F965" s="736" t="s">
        <v>6342</v>
      </c>
      <c r="G965" s="736" t="s">
        <v>6343</v>
      </c>
      <c r="H965" s="736">
        <v>2023</v>
      </c>
      <c r="I965" s="735" t="s">
        <v>5729</v>
      </c>
      <c r="J965" s="735" t="s">
        <v>6344</v>
      </c>
      <c r="K965" s="735" t="s">
        <v>6345</v>
      </c>
      <c r="L965" s="735" t="s">
        <v>5723</v>
      </c>
      <c r="M965" s="735" t="s">
        <v>2422</v>
      </c>
      <c r="N965" s="661">
        <f>50+50+50+50+50+50+50+21</f>
        <v>371</v>
      </c>
      <c r="O965" s="603"/>
      <c r="P965" s="667" t="s">
        <v>2378</v>
      </c>
      <c r="Q965" s="596" t="s">
        <v>2379</v>
      </c>
      <c r="R965" s="596" t="s">
        <v>2422</v>
      </c>
      <c r="S965" s="596">
        <v>1</v>
      </c>
      <c r="T965" s="596">
        <v>0</v>
      </c>
      <c r="U965" s="596">
        <v>1</v>
      </c>
      <c r="V965" s="596">
        <v>0</v>
      </c>
      <c r="W965" s="603"/>
      <c r="X965" s="668" t="s">
        <v>4520</v>
      </c>
      <c r="Y965" s="376" t="s">
        <v>78</v>
      </c>
      <c r="Z965" s="596" t="s">
        <v>6897</v>
      </c>
      <c r="AA965" s="766"/>
      <c r="AB965" s="727" t="str">
        <f t="shared" si="202"/>
        <v>Unique</v>
      </c>
      <c r="AC965" s="603"/>
      <c r="AD965" s="603"/>
      <c r="AE965" s="603"/>
      <c r="AF965" s="603"/>
      <c r="AG965" s="603"/>
      <c r="AH965" s="603"/>
      <c r="AI965" s="603"/>
      <c r="AJ965" s="603"/>
      <c r="AK965" s="603"/>
      <c r="AL965" s="603"/>
      <c r="AM965" s="603"/>
      <c r="AN965" s="603"/>
      <c r="AO965" s="603"/>
      <c r="AP965" s="603"/>
      <c r="AQ965" s="603"/>
      <c r="AR965" s="603"/>
      <c r="AS965" s="603"/>
      <c r="AT965" s="603"/>
      <c r="AU965" s="603"/>
      <c r="AV965" s="603"/>
      <c r="AW965" s="603"/>
      <c r="AX965" s="603"/>
      <c r="AY965" s="603"/>
      <c r="AZ965" s="603"/>
      <c r="BA965" s="603"/>
      <c r="BB965" s="603"/>
      <c r="BC965" s="603"/>
      <c r="BD965" s="603"/>
      <c r="BE965" s="603"/>
      <c r="BF965" s="603"/>
      <c r="BG965" s="603"/>
      <c r="BH965" s="603"/>
      <c r="BI965" s="603"/>
      <c r="BJ965" s="603"/>
      <c r="BK965" s="603"/>
      <c r="BL965" s="603"/>
      <c r="BM965" s="603"/>
      <c r="BN965" s="603"/>
      <c r="BO965" s="603"/>
      <c r="BP965" s="603"/>
      <c r="BQ965" s="603"/>
      <c r="BR965" s="603"/>
      <c r="BS965" s="603"/>
      <c r="BT965" s="603"/>
      <c r="BU965" s="603"/>
      <c r="BV965" s="603"/>
      <c r="BW965" s="603"/>
      <c r="BX965" s="603"/>
      <c r="BY965" s="603"/>
      <c r="BZ965" s="603"/>
      <c r="CA965" s="603"/>
      <c r="CB965" s="603"/>
      <c r="CC965" s="603"/>
      <c r="CD965" s="603"/>
      <c r="CE965" s="603"/>
      <c r="CF965" s="603"/>
      <c r="CG965" s="603"/>
      <c r="CH965" s="603"/>
      <c r="CI965" s="603"/>
      <c r="CJ965" s="603"/>
      <c r="CK965" s="603"/>
    </row>
    <row r="966" spans="1:89" ht="14.25">
      <c r="A966" s="656" t="str">
        <f t="shared" si="201"/>
        <v>14_1_260721_HAM_p_ch.fe</v>
      </c>
      <c r="B966" s="659" t="s">
        <v>5717</v>
      </c>
      <c r="C966" s="659" t="s">
        <v>5718</v>
      </c>
      <c r="D966" s="658">
        <v>14</v>
      </c>
      <c r="E966" s="658">
        <v>1</v>
      </c>
      <c r="F966" s="658" t="s">
        <v>5720</v>
      </c>
      <c r="G966" s="658" t="s">
        <v>5779</v>
      </c>
      <c r="H966" s="658">
        <v>2021</v>
      </c>
      <c r="I966" s="659" t="s">
        <v>5729</v>
      </c>
      <c r="J966" s="659" t="str">
        <f t="shared" ref="J966:J967" si="204">K966&amp;"_p"</f>
        <v>HAM_p</v>
      </c>
      <c r="K966" s="657" t="s">
        <v>5722</v>
      </c>
      <c r="L966" s="659" t="s">
        <v>5723</v>
      </c>
      <c r="M966" s="659" t="s">
        <v>476</v>
      </c>
      <c r="N966" s="661">
        <v>235</v>
      </c>
      <c r="O966" s="603"/>
      <c r="P966" s="667" t="s">
        <v>2378</v>
      </c>
      <c r="Q966" s="596" t="s">
        <v>2379</v>
      </c>
      <c r="R966" s="596" t="s">
        <v>2422</v>
      </c>
      <c r="S966" s="596">
        <v>1</v>
      </c>
      <c r="T966" s="596">
        <v>0</v>
      </c>
      <c r="U966" s="596">
        <v>1</v>
      </c>
      <c r="V966" s="596">
        <v>0</v>
      </c>
      <c r="W966" s="603"/>
      <c r="X966" s="668" t="s">
        <v>4520</v>
      </c>
      <c r="Y966" s="376" t="s">
        <v>78</v>
      </c>
      <c r="Z966" s="596" t="s">
        <v>6898</v>
      </c>
      <c r="AA966" s="766"/>
      <c r="AB966" s="727" t="str">
        <f t="shared" si="202"/>
        <v>Unique</v>
      </c>
      <c r="AC966" s="603"/>
      <c r="AD966" s="603"/>
      <c r="AE966" s="603"/>
      <c r="AF966" s="603"/>
      <c r="AG966" s="603"/>
      <c r="AH966" s="603"/>
      <c r="AI966" s="603"/>
      <c r="AJ966" s="603"/>
      <c r="AK966" s="603"/>
      <c r="AL966" s="603"/>
      <c r="AM966" s="603"/>
      <c r="AN966" s="603"/>
      <c r="AO966" s="603"/>
      <c r="AP966" s="603"/>
      <c r="AQ966" s="603"/>
      <c r="AR966" s="603"/>
      <c r="AS966" s="603"/>
      <c r="AT966" s="603"/>
      <c r="AU966" s="603"/>
      <c r="AV966" s="603"/>
      <c r="AW966" s="603"/>
      <c r="AX966" s="603"/>
      <c r="AY966" s="603"/>
      <c r="AZ966" s="603"/>
      <c r="BA966" s="603"/>
      <c r="BB966" s="603"/>
      <c r="BC966" s="603"/>
      <c r="BD966" s="603"/>
      <c r="BE966" s="603"/>
      <c r="BF966" s="603"/>
      <c r="BG966" s="603"/>
      <c r="BH966" s="603"/>
      <c r="BI966" s="603"/>
      <c r="BJ966" s="603"/>
      <c r="BK966" s="603"/>
      <c r="BL966" s="603"/>
      <c r="BM966" s="603"/>
      <c r="BN966" s="603"/>
      <c r="BO966" s="603"/>
      <c r="BP966" s="603"/>
      <c r="BQ966" s="603"/>
      <c r="BR966" s="603"/>
      <c r="BS966" s="603"/>
      <c r="BT966" s="603"/>
      <c r="BU966" s="603"/>
      <c r="BV966" s="603"/>
      <c r="BW966" s="603"/>
      <c r="BX966" s="603"/>
      <c r="BY966" s="603"/>
      <c r="BZ966" s="603"/>
      <c r="CA966" s="603"/>
      <c r="CB966" s="603"/>
      <c r="CC966" s="603"/>
      <c r="CD966" s="603"/>
      <c r="CE966" s="603"/>
      <c r="CF966" s="603"/>
      <c r="CG966" s="603"/>
      <c r="CH966" s="603"/>
      <c r="CI966" s="603"/>
      <c r="CJ966" s="603"/>
      <c r="CK966" s="603"/>
    </row>
    <row r="967" spans="1:89" ht="14.25">
      <c r="A967" s="656" t="str">
        <f t="shared" si="201"/>
        <v>31_2_140621_V_p_ch.ca</v>
      </c>
      <c r="B967" s="675" t="s">
        <v>5736</v>
      </c>
      <c r="C967" s="675" t="s">
        <v>5737</v>
      </c>
      <c r="D967" s="674">
        <v>31</v>
      </c>
      <c r="E967" s="674">
        <v>2</v>
      </c>
      <c r="F967" s="674" t="s">
        <v>2084</v>
      </c>
      <c r="G967" s="674" t="s">
        <v>5827</v>
      </c>
      <c r="H967" s="674">
        <v>2021</v>
      </c>
      <c r="I967" s="675" t="s">
        <v>5729</v>
      </c>
      <c r="J967" s="675" t="str">
        <f t="shared" si="204"/>
        <v>V_p</v>
      </c>
      <c r="K967" s="673" t="s">
        <v>5738</v>
      </c>
      <c r="L967" s="675" t="s">
        <v>5723</v>
      </c>
      <c r="M967" s="675" t="s">
        <v>476</v>
      </c>
      <c r="N967" s="661">
        <f>17+3+4+22+15</f>
        <v>61</v>
      </c>
      <c r="O967" s="603"/>
      <c r="P967" s="667" t="s">
        <v>925</v>
      </c>
      <c r="Q967" s="596" t="s">
        <v>926</v>
      </c>
      <c r="R967" s="596" t="s">
        <v>2422</v>
      </c>
      <c r="S967" s="596">
        <v>3</v>
      </c>
      <c r="T967" s="596">
        <v>0</v>
      </c>
      <c r="U967" s="596">
        <v>3</v>
      </c>
      <c r="V967" s="596">
        <v>0</v>
      </c>
      <c r="W967" s="603"/>
      <c r="X967" s="668" t="s">
        <v>4520</v>
      </c>
      <c r="Y967" s="376" t="s">
        <v>78</v>
      </c>
      <c r="Z967" s="596" t="s">
        <v>6899</v>
      </c>
      <c r="AA967" s="766"/>
      <c r="AB967" s="727" t="str">
        <f t="shared" si="202"/>
        <v>Unique</v>
      </c>
      <c r="AC967" s="603"/>
      <c r="AD967" s="603"/>
      <c r="AE967" s="603"/>
      <c r="AF967" s="603"/>
      <c r="AG967" s="603"/>
      <c r="AH967" s="603"/>
      <c r="AI967" s="603"/>
      <c r="AJ967" s="603"/>
      <c r="AK967" s="603"/>
      <c r="AL967" s="603"/>
      <c r="AM967" s="603"/>
      <c r="AN967" s="603"/>
      <c r="AO967" s="603"/>
      <c r="AP967" s="603"/>
      <c r="AQ967" s="603"/>
      <c r="AR967" s="603"/>
      <c r="AS967" s="603"/>
      <c r="AT967" s="603"/>
      <c r="AU967" s="603"/>
      <c r="AV967" s="603"/>
      <c r="AW967" s="603"/>
      <c r="AX967" s="603"/>
      <c r="AY967" s="603"/>
      <c r="AZ967" s="603"/>
      <c r="BA967" s="603"/>
      <c r="BB967" s="603"/>
      <c r="BC967" s="603"/>
      <c r="BD967" s="603"/>
      <c r="BE967" s="603"/>
      <c r="BF967" s="603"/>
      <c r="BG967" s="603"/>
      <c r="BH967" s="603"/>
      <c r="BI967" s="603"/>
      <c r="BJ967" s="603"/>
      <c r="BK967" s="603"/>
      <c r="BL967" s="603"/>
      <c r="BM967" s="603"/>
      <c r="BN967" s="603"/>
      <c r="BO967" s="603"/>
      <c r="BP967" s="603"/>
      <c r="BQ967" s="603"/>
      <c r="BR967" s="603"/>
      <c r="BS967" s="603"/>
      <c r="BT967" s="603"/>
      <c r="BU967" s="603"/>
      <c r="BV967" s="603"/>
      <c r="BW967" s="603"/>
      <c r="BX967" s="603"/>
      <c r="BY967" s="603"/>
      <c r="BZ967" s="603"/>
      <c r="CA967" s="603"/>
      <c r="CB967" s="603"/>
      <c r="CC967" s="603"/>
      <c r="CD967" s="603"/>
      <c r="CE967" s="603"/>
      <c r="CF967" s="603"/>
      <c r="CG967" s="603"/>
      <c r="CH967" s="603"/>
      <c r="CI967" s="603"/>
      <c r="CJ967" s="603"/>
      <c r="CK967" s="603"/>
    </row>
    <row r="968" spans="1:89" ht="14.25">
      <c r="A968" s="656" t="str">
        <f t="shared" si="201"/>
        <v>21_1_050623_A_p_ch.ca</v>
      </c>
      <c r="B968" s="756" t="s">
        <v>6600</v>
      </c>
      <c r="C968" s="756" t="s">
        <v>6601</v>
      </c>
      <c r="D968" s="757">
        <v>21</v>
      </c>
      <c r="E968" s="757">
        <v>1</v>
      </c>
      <c r="F968" s="757" t="s">
        <v>6443</v>
      </c>
      <c r="G968" s="757" t="s">
        <v>6562</v>
      </c>
      <c r="H968" s="757">
        <v>2023</v>
      </c>
      <c r="I968" s="756" t="s">
        <v>5729</v>
      </c>
      <c r="J968" s="756" t="s">
        <v>6602</v>
      </c>
      <c r="K968" s="756" t="s">
        <v>6603</v>
      </c>
      <c r="L968" s="756" t="s">
        <v>5723</v>
      </c>
      <c r="M968" s="756" t="s">
        <v>2422</v>
      </c>
      <c r="N968" s="661">
        <f>18</f>
        <v>18</v>
      </c>
      <c r="O968" s="603"/>
      <c r="P968" s="667" t="s">
        <v>925</v>
      </c>
      <c r="Q968" s="596" t="s">
        <v>926</v>
      </c>
      <c r="R968" s="596" t="s">
        <v>2422</v>
      </c>
      <c r="S968" s="596">
        <v>5</v>
      </c>
      <c r="T968" s="596">
        <v>0</v>
      </c>
      <c r="U968" s="596">
        <v>5</v>
      </c>
      <c r="V968" s="596">
        <v>0</v>
      </c>
      <c r="W968" s="603"/>
      <c r="X968" s="668" t="s">
        <v>4520</v>
      </c>
      <c r="Y968" s="376" t="s">
        <v>78</v>
      </c>
      <c r="Z968" s="596" t="s">
        <v>6900</v>
      </c>
      <c r="AA968" s="766"/>
      <c r="AB968" s="727" t="str">
        <f t="shared" si="202"/>
        <v>Unique</v>
      </c>
      <c r="AC968" s="603"/>
      <c r="AD968" s="603"/>
      <c r="AE968" s="603"/>
      <c r="AF968" s="603"/>
      <c r="AG968" s="603"/>
      <c r="AH968" s="603"/>
      <c r="AI968" s="603"/>
      <c r="AJ968" s="603"/>
      <c r="AK968" s="603"/>
      <c r="AL968" s="603"/>
      <c r="AM968" s="603"/>
      <c r="AN968" s="603"/>
      <c r="AO968" s="603"/>
      <c r="AP968" s="603"/>
      <c r="AQ968" s="603"/>
      <c r="AR968" s="603"/>
      <c r="AS968" s="603"/>
      <c r="AT968" s="603"/>
      <c r="AU968" s="603"/>
      <c r="AV968" s="603"/>
      <c r="AW968" s="603"/>
      <c r="AX968" s="603"/>
      <c r="AY968" s="603"/>
      <c r="AZ968" s="603"/>
      <c r="BA968" s="603"/>
      <c r="BB968" s="603"/>
      <c r="BC968" s="603"/>
      <c r="BD968" s="603"/>
      <c r="BE968" s="603"/>
      <c r="BF968" s="603"/>
      <c r="BG968" s="603"/>
      <c r="BH968" s="603"/>
      <c r="BI968" s="603"/>
      <c r="BJ968" s="603"/>
      <c r="BK968" s="603"/>
      <c r="BL968" s="603"/>
      <c r="BM968" s="603"/>
      <c r="BN968" s="603"/>
      <c r="BO968" s="603"/>
      <c r="BP968" s="603"/>
      <c r="BQ968" s="603"/>
      <c r="BR968" s="603"/>
      <c r="BS968" s="603"/>
      <c r="BT968" s="603"/>
      <c r="BU968" s="603"/>
      <c r="BV968" s="603"/>
      <c r="BW968" s="603"/>
      <c r="BX968" s="603"/>
      <c r="BY968" s="603"/>
      <c r="BZ968" s="603"/>
      <c r="CA968" s="603"/>
      <c r="CB968" s="603"/>
      <c r="CC968" s="603"/>
      <c r="CD968" s="603"/>
      <c r="CE968" s="603"/>
      <c r="CF968" s="603"/>
      <c r="CG968" s="603"/>
      <c r="CH968" s="603"/>
      <c r="CI968" s="603"/>
      <c r="CJ968" s="603"/>
      <c r="CK968" s="603"/>
    </row>
    <row r="969" spans="1:89" ht="14.25">
      <c r="A969" s="656" t="str">
        <f t="shared" si="201"/>
        <v>27_1_050623_W_p_ch.ca</v>
      </c>
      <c r="B969" s="715" t="s">
        <v>6135</v>
      </c>
      <c r="C969" s="715" t="s">
        <v>6136</v>
      </c>
      <c r="D969" s="713">
        <v>27</v>
      </c>
      <c r="E969" s="713">
        <v>1</v>
      </c>
      <c r="F969" s="713" t="s">
        <v>6443</v>
      </c>
      <c r="G969" s="713" t="s">
        <v>6562</v>
      </c>
      <c r="H969" s="713">
        <v>2023</v>
      </c>
      <c r="I969" s="715" t="s">
        <v>6326</v>
      </c>
      <c r="J969" s="715" t="s">
        <v>6137</v>
      </c>
      <c r="K969" s="715"/>
      <c r="L969" s="715" t="s">
        <v>5723</v>
      </c>
      <c r="M969" s="715" t="s">
        <v>2422</v>
      </c>
      <c r="N969" s="661">
        <f>45</f>
        <v>45</v>
      </c>
      <c r="O969" s="603"/>
      <c r="P969" s="667" t="s">
        <v>925</v>
      </c>
      <c r="Q969" s="596" t="s">
        <v>926</v>
      </c>
      <c r="R969" s="596" t="s">
        <v>2422</v>
      </c>
      <c r="S969" s="596">
        <v>5</v>
      </c>
      <c r="T969" s="596">
        <v>0</v>
      </c>
      <c r="U969" s="596">
        <v>5</v>
      </c>
      <c r="V969" s="596">
        <v>0</v>
      </c>
      <c r="W969" s="603"/>
      <c r="X969" s="668" t="s">
        <v>4520</v>
      </c>
      <c r="Y969" s="376" t="s">
        <v>78</v>
      </c>
      <c r="Z969" s="596" t="s">
        <v>6901</v>
      </c>
      <c r="AA969" s="766"/>
      <c r="AB969" s="727" t="str">
        <f t="shared" si="202"/>
        <v>Unique</v>
      </c>
      <c r="AC969" s="603"/>
      <c r="AD969" s="603"/>
      <c r="AE969" s="603"/>
      <c r="AF969" s="603"/>
      <c r="AG969" s="603"/>
      <c r="AH969" s="603"/>
      <c r="AI969" s="603"/>
      <c r="AJ969" s="603"/>
      <c r="AK969" s="603"/>
      <c r="AL969" s="603"/>
      <c r="AM969" s="603"/>
      <c r="AN969" s="603"/>
      <c r="AO969" s="603"/>
      <c r="AP969" s="603"/>
      <c r="AQ969" s="603"/>
      <c r="AR969" s="603"/>
      <c r="AS969" s="603"/>
      <c r="AT969" s="603"/>
      <c r="AU969" s="603"/>
      <c r="AV969" s="603"/>
      <c r="AW969" s="603"/>
      <c r="AX969" s="603"/>
      <c r="AY969" s="603"/>
      <c r="AZ969" s="603"/>
      <c r="BA969" s="603"/>
      <c r="BB969" s="603"/>
      <c r="BC969" s="603"/>
      <c r="BD969" s="603"/>
      <c r="BE969" s="603"/>
      <c r="BF969" s="603"/>
      <c r="BG969" s="603"/>
      <c r="BH969" s="603"/>
      <c r="BI969" s="603"/>
      <c r="BJ969" s="603"/>
      <c r="BK969" s="603"/>
      <c r="BL969" s="603"/>
      <c r="BM969" s="603"/>
      <c r="BN969" s="603"/>
      <c r="BO969" s="603"/>
      <c r="BP969" s="603"/>
      <c r="BQ969" s="603"/>
      <c r="BR969" s="603"/>
      <c r="BS969" s="603"/>
      <c r="BT969" s="603"/>
      <c r="BU969" s="603"/>
      <c r="BV969" s="603"/>
      <c r="BW969" s="603"/>
      <c r="BX969" s="603"/>
      <c r="BY969" s="603"/>
      <c r="BZ969" s="603"/>
      <c r="CA969" s="603"/>
      <c r="CB969" s="603"/>
      <c r="CC969" s="603"/>
      <c r="CD969" s="603"/>
      <c r="CE969" s="603"/>
      <c r="CF969" s="603"/>
      <c r="CG969" s="603"/>
      <c r="CH969" s="603"/>
      <c r="CI969" s="603"/>
      <c r="CJ969" s="603"/>
      <c r="CK969" s="603"/>
    </row>
    <row r="970" spans="1:89" ht="14.25">
      <c r="A970" s="656" t="str">
        <f t="shared" si="201"/>
        <v>31_1_050623_HO_p_ch.ca</v>
      </c>
      <c r="B970" s="682" t="s">
        <v>6364</v>
      </c>
      <c r="C970" s="682" t="s">
        <v>6365</v>
      </c>
      <c r="D970" s="737">
        <v>31</v>
      </c>
      <c r="E970" s="737">
        <v>1</v>
      </c>
      <c r="F970" s="737" t="s">
        <v>6443</v>
      </c>
      <c r="G970" s="737" t="s">
        <v>6562</v>
      </c>
      <c r="H970" s="737">
        <v>2023</v>
      </c>
      <c r="I970" s="682" t="s">
        <v>5729</v>
      </c>
      <c r="J970" s="682" t="s">
        <v>6366</v>
      </c>
      <c r="K970" s="682" t="s">
        <v>6367</v>
      </c>
      <c r="L970" s="682" t="s">
        <v>5723</v>
      </c>
      <c r="M970" s="682" t="s">
        <v>2422</v>
      </c>
      <c r="N970" s="661">
        <f>20+20+5</f>
        <v>45</v>
      </c>
      <c r="O970" s="603"/>
      <c r="P970" s="667" t="s">
        <v>925</v>
      </c>
      <c r="Q970" s="596" t="s">
        <v>926</v>
      </c>
      <c r="R970" s="596" t="s">
        <v>2422</v>
      </c>
      <c r="S970" s="596">
        <v>3</v>
      </c>
      <c r="T970" s="596">
        <v>0</v>
      </c>
      <c r="U970" s="596">
        <v>3</v>
      </c>
      <c r="V970" s="596">
        <v>0</v>
      </c>
      <c r="W970" s="603"/>
      <c r="X970" s="668" t="s">
        <v>4520</v>
      </c>
      <c r="Y970" s="376" t="s">
        <v>78</v>
      </c>
      <c r="Z970" s="596" t="s">
        <v>6902</v>
      </c>
      <c r="AA970" s="766"/>
      <c r="AB970" s="727" t="str">
        <f t="shared" si="202"/>
        <v>Unique</v>
      </c>
      <c r="AC970" s="603"/>
      <c r="AD970" s="603"/>
      <c r="AE970" s="603"/>
      <c r="AF970" s="603"/>
      <c r="AG970" s="603"/>
      <c r="AH970" s="603"/>
      <c r="AI970" s="603"/>
      <c r="AJ970" s="603"/>
      <c r="AK970" s="603"/>
      <c r="AL970" s="603"/>
      <c r="AM970" s="603"/>
      <c r="AN970" s="603"/>
      <c r="AO970" s="603"/>
      <c r="AP970" s="603"/>
      <c r="AQ970" s="603"/>
      <c r="AR970" s="603"/>
      <c r="AS970" s="603"/>
      <c r="AT970" s="603"/>
      <c r="AU970" s="603"/>
      <c r="AV970" s="603"/>
      <c r="AW970" s="603"/>
      <c r="AX970" s="603"/>
      <c r="AY970" s="603"/>
      <c r="AZ970" s="603"/>
      <c r="BA970" s="603"/>
      <c r="BB970" s="603"/>
      <c r="BC970" s="603"/>
      <c r="BD970" s="603"/>
      <c r="BE970" s="603"/>
      <c r="BF970" s="603"/>
      <c r="BG970" s="603"/>
      <c r="BH970" s="603"/>
      <c r="BI970" s="603"/>
      <c r="BJ970" s="603"/>
      <c r="BK970" s="603"/>
      <c r="BL970" s="603"/>
      <c r="BM970" s="603"/>
      <c r="BN970" s="603"/>
      <c r="BO970" s="603"/>
      <c r="BP970" s="603"/>
      <c r="BQ970" s="603"/>
      <c r="BR970" s="603"/>
      <c r="BS970" s="603"/>
      <c r="BT970" s="603"/>
      <c r="BU970" s="603"/>
      <c r="BV970" s="603"/>
      <c r="BW970" s="603"/>
      <c r="BX970" s="603"/>
      <c r="BY970" s="603"/>
      <c r="BZ970" s="603"/>
      <c r="CA970" s="603"/>
      <c r="CB970" s="603"/>
      <c r="CC970" s="603"/>
      <c r="CD970" s="603"/>
      <c r="CE970" s="603"/>
      <c r="CF970" s="603"/>
      <c r="CG970" s="603"/>
      <c r="CH970" s="603"/>
      <c r="CI970" s="603"/>
      <c r="CJ970" s="603"/>
      <c r="CK970" s="603"/>
    </row>
    <row r="971" spans="1:89" ht="14.25">
      <c r="A971" s="656" t="str">
        <f t="shared" si="201"/>
        <v>31_2_230523_V_p_ch.ca</v>
      </c>
      <c r="B971" s="673" t="s">
        <v>6529</v>
      </c>
      <c r="C971" s="673" t="s">
        <v>6530</v>
      </c>
      <c r="D971" s="674">
        <v>31</v>
      </c>
      <c r="E971" s="674">
        <v>2</v>
      </c>
      <c r="F971" s="674" t="s">
        <v>93</v>
      </c>
      <c r="G971" s="674" t="s">
        <v>6443</v>
      </c>
      <c r="H971" s="674">
        <v>2023</v>
      </c>
      <c r="I971" s="675" t="s">
        <v>5729</v>
      </c>
      <c r="J971" s="675" t="s">
        <v>6531</v>
      </c>
      <c r="K971" s="673" t="s">
        <v>6532</v>
      </c>
      <c r="L971" s="675" t="s">
        <v>5723</v>
      </c>
      <c r="M971" s="675" t="s">
        <v>2422</v>
      </c>
      <c r="N971" s="661">
        <f>10+11</f>
        <v>21</v>
      </c>
      <c r="O971" s="603"/>
      <c r="P971" s="667" t="s">
        <v>925</v>
      </c>
      <c r="Q971" s="596" t="s">
        <v>926</v>
      </c>
      <c r="R971" s="596" t="s">
        <v>2422</v>
      </c>
      <c r="S971" s="596">
        <v>3</v>
      </c>
      <c r="T971" s="596">
        <v>0</v>
      </c>
      <c r="U971" s="596">
        <v>3</v>
      </c>
      <c r="V971" s="596">
        <v>0</v>
      </c>
      <c r="W971" s="603"/>
      <c r="X971" s="668" t="s">
        <v>4520</v>
      </c>
      <c r="Y971" s="376" t="s">
        <v>78</v>
      </c>
      <c r="Z971" s="596" t="s">
        <v>6903</v>
      </c>
      <c r="AA971" s="766"/>
      <c r="AB971" s="727" t="str">
        <f t="shared" si="202"/>
        <v>Unique</v>
      </c>
      <c r="AC971" s="603"/>
      <c r="AD971" s="603"/>
      <c r="AE971" s="603"/>
      <c r="AF971" s="603"/>
      <c r="AG971" s="603"/>
      <c r="AH971" s="603"/>
      <c r="AI971" s="603"/>
      <c r="AJ971" s="603"/>
      <c r="AK971" s="603"/>
      <c r="AL971" s="603"/>
      <c r="AM971" s="603"/>
      <c r="AN971" s="603"/>
      <c r="AO971" s="603"/>
      <c r="AP971" s="603"/>
      <c r="AQ971" s="603"/>
      <c r="AR971" s="603"/>
      <c r="AS971" s="603"/>
      <c r="AT971" s="603"/>
      <c r="AU971" s="603"/>
      <c r="AV971" s="603"/>
      <c r="AW971" s="603"/>
      <c r="AX971" s="603"/>
      <c r="AY971" s="603"/>
      <c r="AZ971" s="603"/>
      <c r="BA971" s="603"/>
      <c r="BB971" s="603"/>
      <c r="BC971" s="603"/>
      <c r="BD971" s="603"/>
      <c r="BE971" s="603"/>
      <c r="BF971" s="603"/>
      <c r="BG971" s="603"/>
      <c r="BH971" s="603"/>
      <c r="BI971" s="603"/>
      <c r="BJ971" s="603"/>
      <c r="BK971" s="603"/>
      <c r="BL971" s="603"/>
      <c r="BM971" s="603"/>
      <c r="BN971" s="603"/>
      <c r="BO971" s="603"/>
      <c r="BP971" s="603"/>
      <c r="BQ971" s="603"/>
      <c r="BR971" s="603"/>
      <c r="BS971" s="603"/>
      <c r="BT971" s="603"/>
      <c r="BU971" s="603"/>
      <c r="BV971" s="603"/>
      <c r="BW971" s="603"/>
      <c r="BX971" s="603"/>
      <c r="BY971" s="603"/>
      <c r="BZ971" s="603"/>
      <c r="CA971" s="603"/>
      <c r="CB971" s="603"/>
      <c r="CC971" s="603"/>
      <c r="CD971" s="603"/>
      <c r="CE971" s="603"/>
      <c r="CF971" s="603"/>
      <c r="CG971" s="603"/>
      <c r="CH971" s="603"/>
      <c r="CI971" s="603"/>
      <c r="CJ971" s="603"/>
      <c r="CK971" s="603"/>
    </row>
    <row r="972" spans="1:89" ht="14.25">
      <c r="A972" s="656" t="str">
        <f t="shared" si="201"/>
        <v>28_1_200921_D.B_p__he.tr</v>
      </c>
      <c r="B972" s="710" t="s">
        <v>6115</v>
      </c>
      <c r="C972" s="710" t="s">
        <v>6116</v>
      </c>
      <c r="D972" s="709">
        <v>28</v>
      </c>
      <c r="E972" s="709">
        <v>1</v>
      </c>
      <c r="F972" s="709" t="s">
        <v>122</v>
      </c>
      <c r="G972" s="709" t="s">
        <v>5755</v>
      </c>
      <c r="H972" s="709">
        <v>2021</v>
      </c>
      <c r="I972" s="710" t="s">
        <v>6199</v>
      </c>
      <c r="J972" s="710" t="s">
        <v>6904</v>
      </c>
      <c r="K972" s="710"/>
      <c r="L972" s="710" t="s">
        <v>5723</v>
      </c>
      <c r="M972" s="710" t="s">
        <v>2422</v>
      </c>
      <c r="N972" s="661">
        <v>211</v>
      </c>
      <c r="O972" s="603"/>
      <c r="P972" s="667" t="s">
        <v>498</v>
      </c>
      <c r="Q972" s="596" t="s">
        <v>499</v>
      </c>
      <c r="R972" s="596" t="s">
        <v>2422</v>
      </c>
      <c r="S972" s="596">
        <v>2</v>
      </c>
      <c r="T972" s="596">
        <v>0</v>
      </c>
      <c r="U972" s="596">
        <v>2</v>
      </c>
      <c r="V972" s="596">
        <v>0</v>
      </c>
      <c r="W972" s="603"/>
      <c r="X972" s="668" t="s">
        <v>4520</v>
      </c>
      <c r="Y972" s="376" t="s">
        <v>78</v>
      </c>
      <c r="Z972" s="596" t="s">
        <v>6905</v>
      </c>
      <c r="AA972" s="766"/>
      <c r="AB972" s="727" t="str">
        <f t="shared" si="202"/>
        <v>Unique</v>
      </c>
      <c r="AC972" s="603"/>
      <c r="AD972" s="603"/>
      <c r="AE972" s="603"/>
      <c r="AF972" s="603"/>
      <c r="AG972" s="603"/>
      <c r="AH972" s="603"/>
      <c r="AI972" s="603"/>
      <c r="AJ972" s="603"/>
      <c r="AK972" s="603"/>
      <c r="AL972" s="603"/>
      <c r="AM972" s="603"/>
      <c r="AN972" s="603"/>
      <c r="AO972" s="603"/>
      <c r="AP972" s="603"/>
      <c r="AQ972" s="603"/>
      <c r="AR972" s="603"/>
      <c r="AS972" s="603"/>
      <c r="AT972" s="603"/>
      <c r="AU972" s="603"/>
      <c r="AV972" s="603"/>
      <c r="AW972" s="603"/>
      <c r="AX972" s="603"/>
      <c r="AY972" s="603"/>
      <c r="AZ972" s="603"/>
      <c r="BA972" s="603"/>
      <c r="BB972" s="603"/>
      <c r="BC972" s="603"/>
      <c r="BD972" s="603"/>
      <c r="BE972" s="603"/>
      <c r="BF972" s="603"/>
      <c r="BG972" s="603"/>
      <c r="BH972" s="603"/>
      <c r="BI972" s="603"/>
      <c r="BJ972" s="603"/>
      <c r="BK972" s="603"/>
      <c r="BL972" s="603"/>
      <c r="BM972" s="603"/>
      <c r="BN972" s="603"/>
      <c r="BO972" s="603"/>
      <c r="BP972" s="603"/>
      <c r="BQ972" s="603"/>
      <c r="BR972" s="603"/>
      <c r="BS972" s="603"/>
      <c r="BT972" s="603"/>
      <c r="BU972" s="603"/>
      <c r="BV972" s="603"/>
      <c r="BW972" s="603"/>
      <c r="BX972" s="603"/>
      <c r="BY972" s="603"/>
      <c r="BZ972" s="603"/>
      <c r="CA972" s="603"/>
      <c r="CB972" s="603"/>
      <c r="CC972" s="603"/>
      <c r="CD972" s="603"/>
      <c r="CE972" s="603"/>
      <c r="CF972" s="603"/>
      <c r="CG972" s="603"/>
      <c r="CH972" s="603"/>
      <c r="CI972" s="603"/>
      <c r="CJ972" s="603"/>
      <c r="CK972" s="603"/>
    </row>
    <row r="973" spans="1:89" ht="14.25">
      <c r="A973" s="656" t="str">
        <f t="shared" si="201"/>
        <v>5_1_250923_HAC_p_he.pe</v>
      </c>
      <c r="B973" s="751" t="s">
        <v>6550</v>
      </c>
      <c r="C973" s="751" t="s">
        <v>6551</v>
      </c>
      <c r="D973" s="752">
        <v>5</v>
      </c>
      <c r="E973" s="752">
        <v>1</v>
      </c>
      <c r="F973" s="752" t="s">
        <v>6681</v>
      </c>
      <c r="G973" s="752" t="s">
        <v>6682</v>
      </c>
      <c r="H973" s="752">
        <v>2023</v>
      </c>
      <c r="I973" s="751" t="s">
        <v>5729</v>
      </c>
      <c r="J973" s="751" t="s">
        <v>6552</v>
      </c>
      <c r="K973" s="751" t="s">
        <v>6553</v>
      </c>
      <c r="L973" s="751" t="s">
        <v>5723</v>
      </c>
      <c r="M973" s="751" t="s">
        <v>2422</v>
      </c>
      <c r="N973" s="661">
        <f>20+20+20+8</f>
        <v>68</v>
      </c>
      <c r="O973" s="603"/>
      <c r="P973" s="667" t="s">
        <v>543</v>
      </c>
      <c r="Q973" s="596" t="s">
        <v>544</v>
      </c>
      <c r="R973" s="596" t="s">
        <v>2422</v>
      </c>
      <c r="S973" s="596">
        <v>2</v>
      </c>
      <c r="T973" s="596">
        <v>0</v>
      </c>
      <c r="U973" s="596">
        <v>2</v>
      </c>
      <c r="V973" s="596">
        <v>0</v>
      </c>
      <c r="W973" s="603"/>
      <c r="X973" s="668" t="s">
        <v>4520</v>
      </c>
      <c r="Y973" s="376" t="s">
        <v>78</v>
      </c>
      <c r="Z973" s="596" t="s">
        <v>6906</v>
      </c>
      <c r="AA973" s="766"/>
      <c r="AB973" s="727" t="str">
        <f t="shared" si="202"/>
        <v>Unique</v>
      </c>
      <c r="AC973" s="603"/>
      <c r="AD973" s="603"/>
      <c r="AE973" s="603"/>
      <c r="AF973" s="603"/>
      <c r="AG973" s="603"/>
      <c r="AH973" s="603"/>
      <c r="AI973" s="603"/>
      <c r="AJ973" s="603"/>
      <c r="AK973" s="603"/>
      <c r="AL973" s="603"/>
      <c r="AM973" s="603"/>
      <c r="AN973" s="603"/>
      <c r="AO973" s="603"/>
      <c r="AP973" s="603"/>
      <c r="AQ973" s="603"/>
      <c r="AR973" s="603"/>
      <c r="AS973" s="603"/>
      <c r="AT973" s="603"/>
      <c r="AU973" s="603"/>
      <c r="AV973" s="603"/>
      <c r="AW973" s="603"/>
      <c r="AX973" s="603"/>
      <c r="AY973" s="603"/>
      <c r="AZ973" s="603"/>
      <c r="BA973" s="603"/>
      <c r="BB973" s="603"/>
      <c r="BC973" s="603"/>
      <c r="BD973" s="603"/>
      <c r="BE973" s="603"/>
      <c r="BF973" s="603"/>
      <c r="BG973" s="603"/>
      <c r="BH973" s="603"/>
      <c r="BI973" s="603"/>
      <c r="BJ973" s="603"/>
      <c r="BK973" s="603"/>
      <c r="BL973" s="603"/>
      <c r="BM973" s="603"/>
      <c r="BN973" s="603"/>
      <c r="BO973" s="603"/>
      <c r="BP973" s="603"/>
      <c r="BQ973" s="603"/>
      <c r="BR973" s="603"/>
      <c r="BS973" s="603"/>
      <c r="BT973" s="603"/>
      <c r="BU973" s="603"/>
      <c r="BV973" s="603"/>
      <c r="BW973" s="603"/>
      <c r="BX973" s="603"/>
      <c r="BY973" s="603"/>
      <c r="BZ973" s="603"/>
      <c r="CA973" s="603"/>
      <c r="CB973" s="603"/>
      <c r="CC973" s="603"/>
      <c r="CD973" s="603"/>
      <c r="CE973" s="603"/>
      <c r="CF973" s="603"/>
      <c r="CG973" s="603"/>
      <c r="CH973" s="603"/>
      <c r="CI973" s="603"/>
      <c r="CJ973" s="603"/>
      <c r="CK973" s="603"/>
    </row>
    <row r="974" spans="1:89" ht="14.25">
      <c r="A974" s="656" t="str">
        <f t="shared" si="201"/>
        <v>21_1_230523_A_p_he.pe</v>
      </c>
      <c r="B974" s="756" t="s">
        <v>6600</v>
      </c>
      <c r="C974" s="756" t="s">
        <v>6601</v>
      </c>
      <c r="D974" s="757">
        <v>21</v>
      </c>
      <c r="E974" s="757">
        <v>1</v>
      </c>
      <c r="F974" s="757" t="s">
        <v>93</v>
      </c>
      <c r="G974" s="757" t="s">
        <v>6443</v>
      </c>
      <c r="H974" s="757">
        <v>2023</v>
      </c>
      <c r="I974" s="756" t="s">
        <v>5729</v>
      </c>
      <c r="J974" s="756" t="s">
        <v>6602</v>
      </c>
      <c r="K974" s="756" t="s">
        <v>6603</v>
      </c>
      <c r="L974" s="756" t="s">
        <v>5723</v>
      </c>
      <c r="M974" s="756" t="s">
        <v>2422</v>
      </c>
      <c r="N974" s="661">
        <f>10+3</f>
        <v>13</v>
      </c>
      <c r="O974" s="603"/>
      <c r="P974" s="667" t="s">
        <v>543</v>
      </c>
      <c r="Q974" s="596" t="s">
        <v>544</v>
      </c>
      <c r="R974" s="596" t="s">
        <v>2422</v>
      </c>
      <c r="S974" s="596">
        <v>1</v>
      </c>
      <c r="T974" s="596">
        <v>1</v>
      </c>
      <c r="U974" s="596">
        <v>0</v>
      </c>
      <c r="V974" s="596">
        <v>0</v>
      </c>
      <c r="W974" s="603"/>
      <c r="X974" s="668" t="s">
        <v>4520</v>
      </c>
      <c r="Y974" s="376" t="s">
        <v>78</v>
      </c>
      <c r="Z974" s="596" t="s">
        <v>6907</v>
      </c>
      <c r="AA974" s="766"/>
      <c r="AB974" s="727" t="str">
        <f t="shared" si="202"/>
        <v>Unique</v>
      </c>
      <c r="AC974" s="603"/>
      <c r="AD974" s="603"/>
      <c r="AE974" s="603"/>
      <c r="AF974" s="603"/>
      <c r="AG974" s="603"/>
      <c r="AH974" s="603"/>
      <c r="AI974" s="603"/>
      <c r="AJ974" s="603"/>
      <c r="AK974" s="603"/>
      <c r="AL974" s="603"/>
      <c r="AM974" s="603"/>
      <c r="AN974" s="603"/>
      <c r="AO974" s="603"/>
      <c r="AP974" s="603"/>
      <c r="AQ974" s="603"/>
      <c r="AR974" s="603"/>
      <c r="AS974" s="603"/>
      <c r="AT974" s="603"/>
      <c r="AU974" s="603"/>
      <c r="AV974" s="603"/>
      <c r="AW974" s="603"/>
      <c r="AX974" s="603"/>
      <c r="AY974" s="603"/>
      <c r="AZ974" s="603"/>
      <c r="BA974" s="603"/>
      <c r="BB974" s="603"/>
      <c r="BC974" s="603"/>
      <c r="BD974" s="603"/>
      <c r="BE974" s="603"/>
      <c r="BF974" s="603"/>
      <c r="BG974" s="603"/>
      <c r="BH974" s="603"/>
      <c r="BI974" s="603"/>
      <c r="BJ974" s="603"/>
      <c r="BK974" s="603"/>
      <c r="BL974" s="603"/>
      <c r="BM974" s="603"/>
      <c r="BN974" s="603"/>
      <c r="BO974" s="603"/>
      <c r="BP974" s="603"/>
      <c r="BQ974" s="603"/>
      <c r="BR974" s="603"/>
      <c r="BS974" s="603"/>
      <c r="BT974" s="603"/>
      <c r="BU974" s="603"/>
      <c r="BV974" s="603"/>
      <c r="BW974" s="603"/>
      <c r="BX974" s="603"/>
      <c r="BY974" s="603"/>
      <c r="BZ974" s="603"/>
      <c r="CA974" s="603"/>
      <c r="CB974" s="603"/>
      <c r="CC974" s="603"/>
      <c r="CD974" s="603"/>
      <c r="CE974" s="603"/>
      <c r="CF974" s="603"/>
      <c r="CG974" s="603"/>
      <c r="CH974" s="603"/>
      <c r="CI974" s="603"/>
      <c r="CJ974" s="603"/>
      <c r="CK974" s="603"/>
    </row>
    <row r="975" spans="1:89" ht="14.25">
      <c r="A975" s="656" t="str">
        <f t="shared" si="201"/>
        <v>33_1_200921_S.A_p__he.pe</v>
      </c>
      <c r="B975" s="723" t="s">
        <v>6238</v>
      </c>
      <c r="C975" s="723" t="s">
        <v>6239</v>
      </c>
      <c r="D975" s="724">
        <v>33</v>
      </c>
      <c r="E975" s="724">
        <v>1</v>
      </c>
      <c r="F975" s="724" t="s">
        <v>122</v>
      </c>
      <c r="G975" s="724" t="s">
        <v>5755</v>
      </c>
      <c r="H975" s="724">
        <v>2021</v>
      </c>
      <c r="I975" s="723" t="s">
        <v>6199</v>
      </c>
      <c r="J975" s="723" t="s">
        <v>6641</v>
      </c>
      <c r="K975" s="723"/>
      <c r="L975" s="723" t="s">
        <v>5723</v>
      </c>
      <c r="M975" s="723" t="s">
        <v>2422</v>
      </c>
      <c r="N975" s="661">
        <f>54+56+55+50+6</f>
        <v>221</v>
      </c>
      <c r="O975" s="603"/>
      <c r="P975" s="667" t="s">
        <v>543</v>
      </c>
      <c r="Q975" s="596" t="s">
        <v>544</v>
      </c>
      <c r="R975" s="596" t="s">
        <v>2422</v>
      </c>
      <c r="S975" s="596">
        <v>1</v>
      </c>
      <c r="T975" s="596">
        <v>0</v>
      </c>
      <c r="U975" s="596">
        <v>1</v>
      </c>
      <c r="V975" s="596">
        <v>0</v>
      </c>
      <c r="W975" s="603"/>
      <c r="X975" s="668" t="s">
        <v>4520</v>
      </c>
      <c r="Y975" s="376" t="s">
        <v>78</v>
      </c>
      <c r="Z975" s="596" t="s">
        <v>6908</v>
      </c>
      <c r="AA975" s="766"/>
      <c r="AB975" s="727" t="str">
        <f t="shared" si="202"/>
        <v>Unique</v>
      </c>
      <c r="AC975" s="603"/>
      <c r="AD975" s="603"/>
      <c r="AE975" s="603"/>
      <c r="AF975" s="603"/>
      <c r="AG975" s="603"/>
      <c r="AH975" s="603"/>
      <c r="AI975" s="603"/>
      <c r="AJ975" s="603"/>
      <c r="AK975" s="603"/>
      <c r="AL975" s="603"/>
      <c r="AM975" s="603"/>
      <c r="AN975" s="603"/>
      <c r="AO975" s="603"/>
      <c r="AP975" s="603"/>
      <c r="AQ975" s="603"/>
      <c r="AR975" s="603"/>
      <c r="AS975" s="603"/>
      <c r="AT975" s="603"/>
      <c r="AU975" s="603"/>
      <c r="AV975" s="603"/>
      <c r="AW975" s="603"/>
      <c r="AX975" s="603"/>
      <c r="AY975" s="603"/>
      <c r="AZ975" s="603"/>
      <c r="BA975" s="603"/>
      <c r="BB975" s="603"/>
      <c r="BC975" s="603"/>
      <c r="BD975" s="603"/>
      <c r="BE975" s="603"/>
      <c r="BF975" s="603"/>
      <c r="BG975" s="603"/>
      <c r="BH975" s="603"/>
      <c r="BI975" s="603"/>
      <c r="BJ975" s="603"/>
      <c r="BK975" s="603"/>
      <c r="BL975" s="603"/>
      <c r="BM975" s="603"/>
      <c r="BN975" s="603"/>
      <c r="BO975" s="603"/>
      <c r="BP975" s="603"/>
      <c r="BQ975" s="603"/>
      <c r="BR975" s="603"/>
      <c r="BS975" s="603"/>
      <c r="BT975" s="603"/>
      <c r="BU975" s="603"/>
      <c r="BV975" s="603"/>
      <c r="BW975" s="603"/>
      <c r="BX975" s="603"/>
      <c r="BY975" s="603"/>
      <c r="BZ975" s="603"/>
      <c r="CA975" s="603"/>
      <c r="CB975" s="603"/>
      <c r="CC975" s="603"/>
      <c r="CD975" s="603"/>
      <c r="CE975" s="603"/>
      <c r="CF975" s="603"/>
      <c r="CG975" s="603"/>
      <c r="CH975" s="603"/>
      <c r="CI975" s="603"/>
      <c r="CJ975" s="603"/>
      <c r="CK975" s="603"/>
    </row>
    <row r="976" spans="1:89" ht="14.25">
      <c r="A976" s="656" t="str">
        <f t="shared" si="201"/>
        <v>28_1_200921_D.B_p__he.pe</v>
      </c>
      <c r="B976" s="710" t="s">
        <v>6115</v>
      </c>
      <c r="C976" s="710" t="s">
        <v>6116</v>
      </c>
      <c r="D976" s="709">
        <v>28</v>
      </c>
      <c r="E976" s="709">
        <v>1</v>
      </c>
      <c r="F976" s="709" t="s">
        <v>122</v>
      </c>
      <c r="G976" s="709" t="s">
        <v>5755</v>
      </c>
      <c r="H976" s="709">
        <v>2021</v>
      </c>
      <c r="I976" s="710" t="s">
        <v>6199</v>
      </c>
      <c r="J976" s="710" t="s">
        <v>6904</v>
      </c>
      <c r="K976" s="710"/>
      <c r="L976" s="710" t="s">
        <v>5723</v>
      </c>
      <c r="M976" s="710" t="s">
        <v>2422</v>
      </c>
      <c r="N976" s="661">
        <v>211</v>
      </c>
      <c r="O976" s="603"/>
      <c r="P976" s="667" t="s">
        <v>543</v>
      </c>
      <c r="Q976" s="596" t="s">
        <v>544</v>
      </c>
      <c r="R976" s="596" t="s">
        <v>2422</v>
      </c>
      <c r="S976" s="596">
        <v>3</v>
      </c>
      <c r="T976" s="596">
        <v>1</v>
      </c>
      <c r="U976" s="596">
        <v>2</v>
      </c>
      <c r="V976" s="596">
        <v>0</v>
      </c>
      <c r="W976" s="603"/>
      <c r="X976" s="668" t="s">
        <v>4520</v>
      </c>
      <c r="Y976" s="376" t="s">
        <v>78</v>
      </c>
      <c r="Z976" s="596" t="s">
        <v>6909</v>
      </c>
      <c r="AA976" s="766"/>
      <c r="AB976" s="727" t="str">
        <f t="shared" si="202"/>
        <v>Unique</v>
      </c>
      <c r="AC976" s="603"/>
      <c r="AD976" s="603"/>
      <c r="AE976" s="603"/>
      <c r="AF976" s="603"/>
      <c r="AG976" s="603"/>
      <c r="AH976" s="603"/>
      <c r="AI976" s="603"/>
      <c r="AJ976" s="603"/>
      <c r="AK976" s="603"/>
      <c r="AL976" s="603"/>
      <c r="AM976" s="603"/>
      <c r="AN976" s="603"/>
      <c r="AO976" s="603"/>
      <c r="AP976" s="603"/>
      <c r="AQ976" s="603"/>
      <c r="AR976" s="603"/>
      <c r="AS976" s="603"/>
      <c r="AT976" s="603"/>
      <c r="AU976" s="603"/>
      <c r="AV976" s="603"/>
      <c r="AW976" s="603"/>
      <c r="AX976" s="603"/>
      <c r="AY976" s="603"/>
      <c r="AZ976" s="603"/>
      <c r="BA976" s="603"/>
      <c r="BB976" s="603"/>
      <c r="BC976" s="603"/>
      <c r="BD976" s="603"/>
      <c r="BE976" s="603"/>
      <c r="BF976" s="603"/>
      <c r="BG976" s="603"/>
      <c r="BH976" s="603"/>
      <c r="BI976" s="603"/>
      <c r="BJ976" s="603"/>
      <c r="BK976" s="603"/>
      <c r="BL976" s="603"/>
      <c r="BM976" s="603"/>
      <c r="BN976" s="603"/>
      <c r="BO976" s="603"/>
      <c r="BP976" s="603"/>
      <c r="BQ976" s="603"/>
      <c r="BR976" s="603"/>
      <c r="BS976" s="603"/>
      <c r="BT976" s="603"/>
      <c r="BU976" s="603"/>
      <c r="BV976" s="603"/>
      <c r="BW976" s="603"/>
      <c r="BX976" s="603"/>
      <c r="BY976" s="603"/>
      <c r="BZ976" s="603"/>
      <c r="CA976" s="603"/>
      <c r="CB976" s="603"/>
      <c r="CC976" s="603"/>
      <c r="CD976" s="603"/>
      <c r="CE976" s="603"/>
      <c r="CF976" s="603"/>
      <c r="CG976" s="603"/>
      <c r="CH976" s="603"/>
      <c r="CI976" s="603"/>
      <c r="CJ976" s="603"/>
      <c r="CK976" s="603"/>
    </row>
    <row r="977" spans="1:89" ht="14.25">
      <c r="A977" s="656" t="str">
        <f t="shared" si="201"/>
        <v>16_1_120721_N_p_ch.ar</v>
      </c>
      <c r="B977" s="678" t="s">
        <v>5742</v>
      </c>
      <c r="C977" s="678" t="s">
        <v>5743</v>
      </c>
      <c r="D977" s="677">
        <v>16</v>
      </c>
      <c r="E977" s="677">
        <v>1</v>
      </c>
      <c r="F977" s="677" t="s">
        <v>5719</v>
      </c>
      <c r="G977" s="677" t="s">
        <v>5720</v>
      </c>
      <c r="H977" s="677">
        <v>2021</v>
      </c>
      <c r="I977" s="678" t="s">
        <v>5729</v>
      </c>
      <c r="J977" s="678" t="str">
        <f t="shared" ref="J977:J978" si="205">K977&amp;"_p"</f>
        <v>N_p</v>
      </c>
      <c r="K977" s="676" t="s">
        <v>5744</v>
      </c>
      <c r="L977" s="678" t="s">
        <v>5723</v>
      </c>
      <c r="M977" s="678" t="s">
        <v>5834</v>
      </c>
      <c r="N977" s="661">
        <v>101</v>
      </c>
      <c r="O977" s="603"/>
      <c r="P977" s="667" t="s">
        <v>6880</v>
      </c>
      <c r="Q977" s="596" t="s">
        <v>6881</v>
      </c>
      <c r="R977" s="596" t="s">
        <v>2422</v>
      </c>
      <c r="S977" s="596">
        <v>1</v>
      </c>
      <c r="T977" s="596">
        <v>0</v>
      </c>
      <c r="U977" s="596">
        <v>1</v>
      </c>
      <c r="V977" s="596">
        <v>0</v>
      </c>
      <c r="W977" s="603"/>
      <c r="X977" s="668" t="s">
        <v>4520</v>
      </c>
      <c r="Y977" s="376" t="s">
        <v>78</v>
      </c>
      <c r="Z977" s="596" t="s">
        <v>6910</v>
      </c>
      <c r="AA977" s="766"/>
      <c r="AB977" s="727" t="str">
        <f t="shared" si="202"/>
        <v>Unique</v>
      </c>
      <c r="AC977" s="603"/>
      <c r="AD977" s="603"/>
      <c r="AE977" s="603"/>
      <c r="AF977" s="603"/>
      <c r="AG977" s="603"/>
      <c r="AH977" s="603"/>
      <c r="AI977" s="603"/>
      <c r="AJ977" s="603"/>
      <c r="AK977" s="603"/>
      <c r="AL977" s="603"/>
      <c r="AM977" s="603"/>
      <c r="AN977" s="603"/>
      <c r="AO977" s="603"/>
      <c r="AP977" s="603"/>
      <c r="AQ977" s="603"/>
      <c r="AR977" s="603"/>
      <c r="AS977" s="603"/>
      <c r="AT977" s="603"/>
      <c r="AU977" s="603"/>
      <c r="AV977" s="603"/>
      <c r="AW977" s="603"/>
      <c r="AX977" s="603"/>
      <c r="AY977" s="603"/>
      <c r="AZ977" s="603"/>
      <c r="BA977" s="603"/>
      <c r="BB977" s="603"/>
      <c r="BC977" s="603"/>
      <c r="BD977" s="603"/>
      <c r="BE977" s="603"/>
      <c r="BF977" s="603"/>
      <c r="BG977" s="603"/>
      <c r="BH977" s="603"/>
      <c r="BI977" s="603"/>
      <c r="BJ977" s="603"/>
      <c r="BK977" s="603"/>
      <c r="BL977" s="603"/>
      <c r="BM977" s="603"/>
      <c r="BN977" s="603"/>
      <c r="BO977" s="603"/>
      <c r="BP977" s="603"/>
      <c r="BQ977" s="603"/>
      <c r="BR977" s="603"/>
      <c r="BS977" s="603"/>
      <c r="BT977" s="603"/>
      <c r="BU977" s="603"/>
      <c r="BV977" s="603"/>
      <c r="BW977" s="603"/>
      <c r="BX977" s="603"/>
      <c r="BY977" s="603"/>
      <c r="BZ977" s="603"/>
      <c r="CA977" s="603"/>
      <c r="CB977" s="603"/>
      <c r="CC977" s="603"/>
      <c r="CD977" s="603"/>
      <c r="CE977" s="603"/>
      <c r="CF977" s="603"/>
      <c r="CG977" s="603"/>
      <c r="CH977" s="603"/>
      <c r="CI977" s="603"/>
      <c r="CJ977" s="603"/>
      <c r="CK977" s="603"/>
    </row>
    <row r="978" spans="1:89" ht="14.25">
      <c r="A978" s="656" t="str">
        <f t="shared" si="201"/>
        <v>14_1_200921_HAM_p_ch.ar</v>
      </c>
      <c r="B978" s="659" t="s">
        <v>5717</v>
      </c>
      <c r="C978" s="659" t="s">
        <v>5718</v>
      </c>
      <c r="D978" s="658">
        <v>14</v>
      </c>
      <c r="E978" s="658">
        <v>1</v>
      </c>
      <c r="F978" s="658" t="s">
        <v>122</v>
      </c>
      <c r="G978" s="658" t="s">
        <v>5755</v>
      </c>
      <c r="H978" s="658">
        <v>2021</v>
      </c>
      <c r="I978" s="659" t="s">
        <v>5729</v>
      </c>
      <c r="J978" s="659" t="str">
        <f t="shared" si="205"/>
        <v>HAM_p</v>
      </c>
      <c r="K978" s="657" t="s">
        <v>5722</v>
      </c>
      <c r="L978" s="659" t="s">
        <v>5723</v>
      </c>
      <c r="M978" s="659" t="s">
        <v>2422</v>
      </c>
      <c r="N978" s="661">
        <v>319</v>
      </c>
      <c r="O978" s="603"/>
      <c r="P978" s="667" t="s">
        <v>6880</v>
      </c>
      <c r="Q978" s="596" t="s">
        <v>6881</v>
      </c>
      <c r="R978" s="596" t="s">
        <v>2422</v>
      </c>
      <c r="S978" s="596">
        <v>2</v>
      </c>
      <c r="T978" s="596">
        <v>0</v>
      </c>
      <c r="U978" s="596">
        <v>2</v>
      </c>
      <c r="V978" s="596">
        <v>0</v>
      </c>
      <c r="W978" s="603"/>
      <c r="X978" s="668" t="s">
        <v>4520</v>
      </c>
      <c r="Y978" s="376" t="s">
        <v>78</v>
      </c>
      <c r="Z978" s="596" t="s">
        <v>6911</v>
      </c>
      <c r="AA978" s="766"/>
      <c r="AB978" s="727" t="str">
        <f t="shared" si="202"/>
        <v>Unique</v>
      </c>
      <c r="AC978" s="603"/>
      <c r="AD978" s="603"/>
      <c r="AE978" s="603"/>
      <c r="AF978" s="603"/>
      <c r="AG978" s="603"/>
      <c r="AH978" s="603"/>
      <c r="AI978" s="603"/>
      <c r="AJ978" s="603"/>
      <c r="AK978" s="603"/>
      <c r="AL978" s="603"/>
      <c r="AM978" s="603"/>
      <c r="AN978" s="603"/>
      <c r="AO978" s="603"/>
      <c r="AP978" s="603"/>
      <c r="AQ978" s="603"/>
      <c r="AR978" s="603"/>
      <c r="AS978" s="603"/>
      <c r="AT978" s="603"/>
      <c r="AU978" s="603"/>
      <c r="AV978" s="603"/>
      <c r="AW978" s="603"/>
      <c r="AX978" s="603"/>
      <c r="AY978" s="603"/>
      <c r="AZ978" s="603"/>
      <c r="BA978" s="603"/>
      <c r="BB978" s="603"/>
      <c r="BC978" s="603"/>
      <c r="BD978" s="603"/>
      <c r="BE978" s="603"/>
      <c r="BF978" s="603"/>
      <c r="BG978" s="603"/>
      <c r="BH978" s="603"/>
      <c r="BI978" s="603"/>
      <c r="BJ978" s="603"/>
      <c r="BK978" s="603"/>
      <c r="BL978" s="603"/>
      <c r="BM978" s="603"/>
      <c r="BN978" s="603"/>
      <c r="BO978" s="603"/>
      <c r="BP978" s="603"/>
      <c r="BQ978" s="603"/>
      <c r="BR978" s="603"/>
      <c r="BS978" s="603"/>
      <c r="BT978" s="603"/>
      <c r="BU978" s="603"/>
      <c r="BV978" s="603"/>
      <c r="BW978" s="603"/>
      <c r="BX978" s="603"/>
      <c r="BY978" s="603"/>
      <c r="BZ978" s="603"/>
      <c r="CA978" s="603"/>
      <c r="CB978" s="603"/>
      <c r="CC978" s="603"/>
      <c r="CD978" s="603"/>
      <c r="CE978" s="603"/>
      <c r="CF978" s="603"/>
      <c r="CG978" s="603"/>
      <c r="CH978" s="603"/>
      <c r="CI978" s="603"/>
      <c r="CJ978" s="603"/>
      <c r="CK978" s="603"/>
    </row>
    <row r="979" spans="1:89" ht="14.25">
      <c r="A979" s="656" t="str">
        <f t="shared" si="201"/>
        <v>27_1_170723_W_p_ch.verr</v>
      </c>
      <c r="B979" s="715" t="s">
        <v>6135</v>
      </c>
      <c r="C979" s="715" t="s">
        <v>6136</v>
      </c>
      <c r="D979" s="713">
        <v>27</v>
      </c>
      <c r="E979" s="713">
        <v>1</v>
      </c>
      <c r="F979" s="713" t="s">
        <v>6342</v>
      </c>
      <c r="G979" s="713" t="s">
        <v>6343</v>
      </c>
      <c r="H979" s="713">
        <v>2023</v>
      </c>
      <c r="I979" s="715" t="s">
        <v>6326</v>
      </c>
      <c r="J979" s="715" t="s">
        <v>6137</v>
      </c>
      <c r="K979" s="715"/>
      <c r="L979" s="715" t="s">
        <v>5723</v>
      </c>
      <c r="M979" s="715" t="s">
        <v>2422</v>
      </c>
      <c r="N979" s="661">
        <f>100+100+100</f>
        <v>300</v>
      </c>
      <c r="O979" s="603"/>
      <c r="P979" s="667" t="s">
        <v>4540</v>
      </c>
      <c r="Q979" s="596" t="s">
        <v>873</v>
      </c>
      <c r="R979" s="596" t="s">
        <v>2422</v>
      </c>
      <c r="S979" s="596">
        <v>2</v>
      </c>
      <c r="T979" s="596">
        <v>0</v>
      </c>
      <c r="U979" s="596">
        <v>2</v>
      </c>
      <c r="V979" s="596">
        <v>0</v>
      </c>
      <c r="W979" s="603"/>
      <c r="X979" s="668" t="s">
        <v>4520</v>
      </c>
      <c r="Y979" s="376" t="s">
        <v>78</v>
      </c>
      <c r="Z979" s="596" t="s">
        <v>6912</v>
      </c>
      <c r="AA979" s="766"/>
      <c r="AB979" s="727" t="str">
        <f t="shared" si="202"/>
        <v>Unique</v>
      </c>
      <c r="AC979" s="603"/>
      <c r="AD979" s="603"/>
      <c r="AE979" s="603"/>
      <c r="AF979" s="603"/>
      <c r="AG979" s="603"/>
      <c r="AH979" s="603"/>
      <c r="AI979" s="603"/>
      <c r="AJ979" s="603"/>
      <c r="AK979" s="603"/>
      <c r="AL979" s="603"/>
      <c r="AM979" s="603"/>
      <c r="AN979" s="603"/>
      <c r="AO979" s="603"/>
      <c r="AP979" s="603"/>
      <c r="AQ979" s="603"/>
      <c r="AR979" s="603"/>
      <c r="AS979" s="603"/>
      <c r="AT979" s="603"/>
      <c r="AU979" s="603"/>
      <c r="AV979" s="603"/>
      <c r="AW979" s="603"/>
      <c r="AX979" s="603"/>
      <c r="AY979" s="603"/>
      <c r="AZ979" s="603"/>
      <c r="BA979" s="603"/>
      <c r="BB979" s="603"/>
      <c r="BC979" s="603"/>
      <c r="BD979" s="603"/>
      <c r="BE979" s="603"/>
      <c r="BF979" s="603"/>
      <c r="BG979" s="603"/>
      <c r="BH979" s="603"/>
      <c r="BI979" s="603"/>
      <c r="BJ979" s="603"/>
      <c r="BK979" s="603"/>
      <c r="BL979" s="603"/>
      <c r="BM979" s="603"/>
      <c r="BN979" s="603"/>
      <c r="BO979" s="603"/>
      <c r="BP979" s="603"/>
      <c r="BQ979" s="603"/>
      <c r="BR979" s="603"/>
      <c r="BS979" s="603"/>
      <c r="BT979" s="603"/>
      <c r="BU979" s="603"/>
      <c r="BV979" s="603"/>
      <c r="BW979" s="603"/>
      <c r="BX979" s="603"/>
      <c r="BY979" s="603"/>
      <c r="BZ979" s="603"/>
      <c r="CA979" s="603"/>
      <c r="CB979" s="603"/>
      <c r="CC979" s="603"/>
      <c r="CD979" s="603"/>
      <c r="CE979" s="603"/>
      <c r="CF979" s="603"/>
      <c r="CG979" s="603"/>
      <c r="CH979" s="603"/>
      <c r="CI979" s="603"/>
      <c r="CJ979" s="603"/>
      <c r="CK979" s="603"/>
    </row>
    <row r="980" spans="1:89" ht="14.25">
      <c r="A980" s="656" t="str">
        <f t="shared" si="201"/>
        <v>21_1_260721_A_p_ch.verr</v>
      </c>
      <c r="B980" s="681" t="s">
        <v>5746</v>
      </c>
      <c r="C980" s="681" t="s">
        <v>5747</v>
      </c>
      <c r="D980" s="680">
        <v>21</v>
      </c>
      <c r="E980" s="680">
        <v>1</v>
      </c>
      <c r="F980" s="680" t="s">
        <v>5720</v>
      </c>
      <c r="G980" s="680" t="s">
        <v>5779</v>
      </c>
      <c r="H980" s="680">
        <v>2021</v>
      </c>
      <c r="I980" s="681" t="s">
        <v>5729</v>
      </c>
      <c r="J980" s="681" t="str">
        <f t="shared" ref="J980:J981" si="206">K980&amp;"_p"</f>
        <v>A_p</v>
      </c>
      <c r="K980" s="679" t="s">
        <v>1810</v>
      </c>
      <c r="L980" s="681" t="s">
        <v>5723</v>
      </c>
      <c r="M980" s="681" t="s">
        <v>5834</v>
      </c>
      <c r="N980" s="661">
        <v>533</v>
      </c>
      <c r="O980" s="603"/>
      <c r="P980" s="667" t="s">
        <v>4540</v>
      </c>
      <c r="Q980" s="596" t="s">
        <v>873</v>
      </c>
      <c r="R980" s="596" t="s">
        <v>2422</v>
      </c>
      <c r="S980" s="596">
        <v>1</v>
      </c>
      <c r="T980" s="596">
        <v>0</v>
      </c>
      <c r="U980" s="596">
        <v>1</v>
      </c>
      <c r="V980" s="596">
        <v>0</v>
      </c>
      <c r="W980" s="603"/>
      <c r="X980" s="668" t="s">
        <v>4520</v>
      </c>
      <c r="Y980" s="376" t="s">
        <v>78</v>
      </c>
      <c r="Z980" s="596" t="s">
        <v>6913</v>
      </c>
      <c r="AA980" s="766"/>
      <c r="AB980" s="727" t="str">
        <f t="shared" si="202"/>
        <v>Unique</v>
      </c>
      <c r="AC980" s="603"/>
      <c r="AD980" s="603"/>
      <c r="AE980" s="603"/>
      <c r="AF980" s="603"/>
      <c r="AG980" s="603"/>
      <c r="AH980" s="603"/>
      <c r="AI980" s="603"/>
      <c r="AJ980" s="603"/>
      <c r="AK980" s="603"/>
      <c r="AL980" s="603"/>
      <c r="AM980" s="603"/>
      <c r="AN980" s="603"/>
      <c r="AO980" s="603"/>
      <c r="AP980" s="603"/>
      <c r="AQ980" s="603"/>
      <c r="AR980" s="603"/>
      <c r="AS980" s="603"/>
      <c r="AT980" s="603"/>
      <c r="AU980" s="603"/>
      <c r="AV980" s="603"/>
      <c r="AW980" s="603"/>
      <c r="AX980" s="603"/>
      <c r="AY980" s="603"/>
      <c r="AZ980" s="603"/>
      <c r="BA980" s="603"/>
      <c r="BB980" s="603"/>
      <c r="BC980" s="603"/>
      <c r="BD980" s="603"/>
      <c r="BE980" s="603"/>
      <c r="BF980" s="603"/>
      <c r="BG980" s="603"/>
      <c r="BH980" s="603"/>
      <c r="BI980" s="603"/>
      <c r="BJ980" s="603"/>
      <c r="BK980" s="603"/>
      <c r="BL980" s="603"/>
      <c r="BM980" s="603"/>
      <c r="BN980" s="603"/>
      <c r="BO980" s="603"/>
      <c r="BP980" s="603"/>
      <c r="BQ980" s="603"/>
      <c r="BR980" s="603"/>
      <c r="BS980" s="603"/>
      <c r="BT980" s="603"/>
      <c r="BU980" s="603"/>
      <c r="BV980" s="603"/>
      <c r="BW980" s="603"/>
      <c r="BX980" s="603"/>
      <c r="BY980" s="603"/>
      <c r="BZ980" s="603"/>
      <c r="CA980" s="603"/>
      <c r="CB980" s="603"/>
      <c r="CC980" s="603"/>
      <c r="CD980" s="603"/>
      <c r="CE980" s="603"/>
      <c r="CF980" s="603"/>
      <c r="CG980" s="603"/>
      <c r="CH980" s="603"/>
      <c r="CI980" s="603"/>
      <c r="CJ980" s="603"/>
      <c r="CK980" s="603"/>
    </row>
    <row r="981" spans="1:89" ht="14.25">
      <c r="A981" s="656" t="str">
        <f t="shared" si="201"/>
        <v>14_1_260721_HAM_p_ch.verr</v>
      </c>
      <c r="B981" s="659" t="s">
        <v>5717</v>
      </c>
      <c r="C981" s="659" t="s">
        <v>5718</v>
      </c>
      <c r="D981" s="658">
        <v>14</v>
      </c>
      <c r="E981" s="658">
        <v>1</v>
      </c>
      <c r="F981" s="658" t="s">
        <v>5720</v>
      </c>
      <c r="G981" s="658" t="s">
        <v>5779</v>
      </c>
      <c r="H981" s="658">
        <v>2021</v>
      </c>
      <c r="I981" s="659" t="s">
        <v>5729</v>
      </c>
      <c r="J981" s="659" t="str">
        <f t="shared" si="206"/>
        <v>HAM_p</v>
      </c>
      <c r="K981" s="657" t="s">
        <v>5722</v>
      </c>
      <c r="L981" s="659" t="s">
        <v>5723</v>
      </c>
      <c r="M981" s="659" t="s">
        <v>476</v>
      </c>
      <c r="N981" s="661">
        <v>235</v>
      </c>
      <c r="O981" s="603"/>
      <c r="P981" s="667" t="s">
        <v>4540</v>
      </c>
      <c r="Q981" s="596" t="s">
        <v>873</v>
      </c>
      <c r="R981" s="596" t="s">
        <v>100</v>
      </c>
      <c r="S981" s="596">
        <v>1</v>
      </c>
      <c r="T981" s="596">
        <v>0</v>
      </c>
      <c r="U981" s="596">
        <v>1</v>
      </c>
      <c r="V981" s="596">
        <v>0</v>
      </c>
      <c r="W981" s="603"/>
      <c r="X981" s="668" t="s">
        <v>4520</v>
      </c>
      <c r="Y981" s="376" t="s">
        <v>78</v>
      </c>
      <c r="Z981" s="596" t="s">
        <v>6914</v>
      </c>
      <c r="AA981" s="766"/>
      <c r="AB981" s="727" t="str">
        <f t="shared" si="202"/>
        <v>Unique</v>
      </c>
      <c r="AC981" s="603"/>
      <c r="AD981" s="603"/>
      <c r="AE981" s="603"/>
      <c r="AF981" s="603"/>
      <c r="AG981" s="603"/>
      <c r="AH981" s="603"/>
      <c r="AI981" s="603"/>
      <c r="AJ981" s="603"/>
      <c r="AK981" s="603"/>
      <c r="AL981" s="603"/>
      <c r="AM981" s="603"/>
      <c r="AN981" s="603"/>
      <c r="AO981" s="603"/>
      <c r="AP981" s="603"/>
      <c r="AQ981" s="603"/>
      <c r="AR981" s="603"/>
      <c r="AS981" s="603"/>
      <c r="AT981" s="603"/>
      <c r="AU981" s="603"/>
      <c r="AV981" s="603"/>
      <c r="AW981" s="603"/>
      <c r="AX981" s="603"/>
      <c r="AY981" s="603"/>
      <c r="AZ981" s="603"/>
      <c r="BA981" s="603"/>
      <c r="BB981" s="603"/>
      <c r="BC981" s="603"/>
      <c r="BD981" s="603"/>
      <c r="BE981" s="603"/>
      <c r="BF981" s="603"/>
      <c r="BG981" s="603"/>
      <c r="BH981" s="603"/>
      <c r="BI981" s="603"/>
      <c r="BJ981" s="603"/>
      <c r="BK981" s="603"/>
      <c r="BL981" s="603"/>
      <c r="BM981" s="603"/>
      <c r="BN981" s="603"/>
      <c r="BO981" s="603"/>
      <c r="BP981" s="603"/>
      <c r="BQ981" s="603"/>
      <c r="BR981" s="603"/>
      <c r="BS981" s="603"/>
      <c r="BT981" s="603"/>
      <c r="BU981" s="603"/>
      <c r="BV981" s="603"/>
      <c r="BW981" s="603"/>
      <c r="BX981" s="603"/>
      <c r="BY981" s="603"/>
      <c r="BZ981" s="603"/>
      <c r="CA981" s="603"/>
      <c r="CB981" s="603"/>
      <c r="CC981" s="603"/>
      <c r="CD981" s="603"/>
      <c r="CE981" s="603"/>
      <c r="CF981" s="603"/>
      <c r="CG981" s="603"/>
      <c r="CH981" s="603"/>
      <c r="CI981" s="603"/>
      <c r="CJ981" s="603"/>
      <c r="CK981" s="603"/>
    </row>
    <row r="982" spans="1:89" ht="14.25">
      <c r="A982" s="656" t="str">
        <f t="shared" si="201"/>
        <v>1_1_170723_HAU_p_ch.verr</v>
      </c>
      <c r="B982" s="745" t="s">
        <v>6461</v>
      </c>
      <c r="C982" s="745" t="s">
        <v>6462</v>
      </c>
      <c r="D982" s="746">
        <v>1</v>
      </c>
      <c r="E982" s="746">
        <v>1</v>
      </c>
      <c r="F982" s="746" t="s">
        <v>6342</v>
      </c>
      <c r="G982" s="746" t="s">
        <v>6343</v>
      </c>
      <c r="H982" s="746">
        <v>2023</v>
      </c>
      <c r="I982" s="745" t="s">
        <v>5729</v>
      </c>
      <c r="J982" s="745" t="s">
        <v>6463</v>
      </c>
      <c r="K982" s="745" t="s">
        <v>6464</v>
      </c>
      <c r="L982" s="745" t="s">
        <v>5723</v>
      </c>
      <c r="M982" s="745" t="s">
        <v>2422</v>
      </c>
      <c r="N982" s="661">
        <f>50+50+50+50+49</f>
        <v>249</v>
      </c>
      <c r="O982" s="603"/>
      <c r="P982" s="667" t="s">
        <v>4540</v>
      </c>
      <c r="Q982" s="596" t="s">
        <v>873</v>
      </c>
      <c r="R982" s="596" t="s">
        <v>2422</v>
      </c>
      <c r="S982" s="596">
        <v>1</v>
      </c>
      <c r="T982" s="596">
        <v>0</v>
      </c>
      <c r="U982" s="596">
        <v>1</v>
      </c>
      <c r="V982" s="596">
        <v>0</v>
      </c>
      <c r="W982" s="603"/>
      <c r="X982" s="668" t="s">
        <v>4520</v>
      </c>
      <c r="Y982" s="376" t="s">
        <v>78</v>
      </c>
      <c r="Z982" s="596" t="s">
        <v>6915</v>
      </c>
      <c r="AA982" s="766"/>
      <c r="AB982" s="727" t="str">
        <f t="shared" si="202"/>
        <v>Unique</v>
      </c>
      <c r="AC982" s="603"/>
      <c r="AD982" s="603"/>
      <c r="AE982" s="603"/>
      <c r="AF982" s="603"/>
      <c r="AG982" s="603"/>
      <c r="AH982" s="603"/>
      <c r="AI982" s="603"/>
      <c r="AJ982" s="603"/>
      <c r="AK982" s="603"/>
      <c r="AL982" s="603"/>
      <c r="AM982" s="603"/>
      <c r="AN982" s="603"/>
      <c r="AO982" s="603"/>
      <c r="AP982" s="603"/>
      <c r="AQ982" s="603"/>
      <c r="AR982" s="603"/>
      <c r="AS982" s="603"/>
      <c r="AT982" s="603"/>
      <c r="AU982" s="603"/>
      <c r="AV982" s="603"/>
      <c r="AW982" s="603"/>
      <c r="AX982" s="603"/>
      <c r="AY982" s="603"/>
      <c r="AZ982" s="603"/>
      <c r="BA982" s="603"/>
      <c r="BB982" s="603"/>
      <c r="BC982" s="603"/>
      <c r="BD982" s="603"/>
      <c r="BE982" s="603"/>
      <c r="BF982" s="603"/>
      <c r="BG982" s="603"/>
      <c r="BH982" s="603"/>
      <c r="BI982" s="603"/>
      <c r="BJ982" s="603"/>
      <c r="BK982" s="603"/>
      <c r="BL982" s="603"/>
      <c r="BM982" s="603"/>
      <c r="BN982" s="603"/>
      <c r="BO982" s="603"/>
      <c r="BP982" s="603"/>
      <c r="BQ982" s="603"/>
      <c r="BR982" s="603"/>
      <c r="BS982" s="603"/>
      <c r="BT982" s="603"/>
      <c r="BU982" s="603"/>
      <c r="BV982" s="603"/>
      <c r="BW982" s="603"/>
      <c r="BX982" s="603"/>
      <c r="BY982" s="603"/>
      <c r="BZ982" s="603"/>
      <c r="CA982" s="603"/>
      <c r="CB982" s="603"/>
      <c r="CC982" s="603"/>
      <c r="CD982" s="603"/>
      <c r="CE982" s="603"/>
      <c r="CF982" s="603"/>
      <c r="CG982" s="603"/>
      <c r="CH982" s="603"/>
      <c r="CI982" s="603"/>
      <c r="CJ982" s="603"/>
      <c r="CK982" s="603"/>
    </row>
    <row r="983" spans="1:89" ht="14.25">
      <c r="A983" s="656" t="str">
        <f t="shared" si="201"/>
        <v>14_1_280621_HAM_p_ch.fe</v>
      </c>
      <c r="B983" s="659" t="s">
        <v>5717</v>
      </c>
      <c r="C983" s="659" t="s">
        <v>5718</v>
      </c>
      <c r="D983" s="658">
        <v>14</v>
      </c>
      <c r="E983" s="658">
        <v>1</v>
      </c>
      <c r="F983" s="658" t="s">
        <v>5827</v>
      </c>
      <c r="G983" s="658" t="s">
        <v>5719</v>
      </c>
      <c r="H983" s="658">
        <v>2021</v>
      </c>
      <c r="I983" s="659" t="s">
        <v>5729</v>
      </c>
      <c r="J983" s="659" t="str">
        <f>K983&amp;"_p"</f>
        <v>HAM_p</v>
      </c>
      <c r="K983" s="657" t="s">
        <v>5722</v>
      </c>
      <c r="L983" s="659" t="s">
        <v>5723</v>
      </c>
      <c r="M983" s="659" t="s">
        <v>476</v>
      </c>
      <c r="N983" s="661">
        <v>255</v>
      </c>
      <c r="O983" s="603"/>
      <c r="P983" s="667" t="s">
        <v>2378</v>
      </c>
      <c r="Q983" s="596" t="s">
        <v>2379</v>
      </c>
      <c r="R983" s="596" t="s">
        <v>2422</v>
      </c>
      <c r="S983" s="596">
        <v>1</v>
      </c>
      <c r="T983" s="596">
        <v>1</v>
      </c>
      <c r="U983" s="596">
        <v>0</v>
      </c>
      <c r="V983" s="596">
        <v>0</v>
      </c>
      <c r="W983" s="603"/>
      <c r="X983" s="668" t="s">
        <v>4520</v>
      </c>
      <c r="Y983" s="376" t="s">
        <v>78</v>
      </c>
      <c r="Z983" s="596" t="s">
        <v>6916</v>
      </c>
      <c r="AA983" s="766"/>
      <c r="AB983" s="727" t="str">
        <f t="shared" si="202"/>
        <v>Unique</v>
      </c>
      <c r="AC983" s="603"/>
      <c r="AD983" s="603"/>
      <c r="AE983" s="603"/>
      <c r="AF983" s="603"/>
      <c r="AG983" s="603"/>
      <c r="AH983" s="603"/>
      <c r="AI983" s="603"/>
      <c r="AJ983" s="603"/>
      <c r="AK983" s="603"/>
      <c r="AL983" s="603"/>
      <c r="AM983" s="603"/>
      <c r="AN983" s="603"/>
      <c r="AO983" s="603"/>
      <c r="AP983" s="603"/>
      <c r="AQ983" s="603"/>
      <c r="AR983" s="603"/>
      <c r="AS983" s="603"/>
      <c r="AT983" s="603"/>
      <c r="AU983" s="603"/>
      <c r="AV983" s="603"/>
      <c r="AW983" s="603"/>
      <c r="AX983" s="603"/>
      <c r="AY983" s="603"/>
      <c r="AZ983" s="603"/>
      <c r="BA983" s="603"/>
      <c r="BB983" s="603"/>
      <c r="BC983" s="603"/>
      <c r="BD983" s="603"/>
      <c r="BE983" s="603"/>
      <c r="BF983" s="603"/>
      <c r="BG983" s="603"/>
      <c r="BH983" s="603"/>
      <c r="BI983" s="603"/>
      <c r="BJ983" s="603"/>
      <c r="BK983" s="603"/>
      <c r="BL983" s="603"/>
      <c r="BM983" s="603"/>
      <c r="BN983" s="603"/>
      <c r="BO983" s="603"/>
      <c r="BP983" s="603"/>
      <c r="BQ983" s="603"/>
      <c r="BR983" s="603"/>
      <c r="BS983" s="603"/>
      <c r="BT983" s="603"/>
      <c r="BU983" s="603"/>
      <c r="BV983" s="603"/>
      <c r="BW983" s="603"/>
      <c r="BX983" s="603"/>
      <c r="BY983" s="603"/>
      <c r="BZ983" s="603"/>
      <c r="CA983" s="603"/>
      <c r="CB983" s="603"/>
      <c r="CC983" s="603"/>
      <c r="CD983" s="603"/>
      <c r="CE983" s="603"/>
      <c r="CF983" s="603"/>
      <c r="CG983" s="603"/>
      <c r="CH983" s="603"/>
      <c r="CI983" s="603"/>
      <c r="CJ983" s="603"/>
      <c r="CK983" s="603"/>
    </row>
    <row r="984" spans="1:89" ht="14.25">
      <c r="A984" s="656" t="str">
        <f t="shared" si="201"/>
        <v>12_1_250923_HE_p_ch.fe</v>
      </c>
      <c r="B984" s="660" t="s">
        <v>6651</v>
      </c>
      <c r="C984" s="660" t="s">
        <v>6652</v>
      </c>
      <c r="D984" s="661">
        <v>12</v>
      </c>
      <c r="E984" s="661">
        <v>1</v>
      </c>
      <c r="F984" s="661" t="s">
        <v>6681</v>
      </c>
      <c r="G984" s="661" t="s">
        <v>6682</v>
      </c>
      <c r="H984" s="661">
        <v>2023</v>
      </c>
      <c r="I984" s="660" t="s">
        <v>5729</v>
      </c>
      <c r="J984" s="660" t="s">
        <v>6653</v>
      </c>
      <c r="K984" s="660" t="s">
        <v>6654</v>
      </c>
      <c r="L984" s="660" t="s">
        <v>5723</v>
      </c>
      <c r="M984" s="660" t="s">
        <v>2422</v>
      </c>
      <c r="N984" s="661">
        <f>30+20+20+20+20+20+20+4</f>
        <v>154</v>
      </c>
      <c r="O984" s="603"/>
      <c r="P984" s="667" t="s">
        <v>2378</v>
      </c>
      <c r="Q984" s="596" t="s">
        <v>2379</v>
      </c>
      <c r="R984" s="596" t="s">
        <v>2422</v>
      </c>
      <c r="S984" s="596">
        <v>1</v>
      </c>
      <c r="T984" s="596">
        <v>0</v>
      </c>
      <c r="U984" s="596">
        <v>1</v>
      </c>
      <c r="V984" s="596">
        <v>0</v>
      </c>
      <c r="W984" s="603"/>
      <c r="X984" s="668" t="s">
        <v>4520</v>
      </c>
      <c r="Y984" s="376" t="s">
        <v>78</v>
      </c>
      <c r="Z984" s="596" t="s">
        <v>6917</v>
      </c>
      <c r="AA984" s="766"/>
      <c r="AB984" s="727" t="str">
        <f t="shared" si="202"/>
        <v>Unique</v>
      </c>
      <c r="AC984" s="603"/>
      <c r="AD984" s="603"/>
      <c r="AE984" s="603"/>
      <c r="AF984" s="603"/>
      <c r="AG984" s="603"/>
      <c r="AH984" s="603"/>
      <c r="AI984" s="603"/>
      <c r="AJ984" s="603"/>
      <c r="AK984" s="603"/>
      <c r="AL984" s="603"/>
      <c r="AM984" s="603"/>
      <c r="AN984" s="603"/>
      <c r="AO984" s="603"/>
      <c r="AP984" s="603"/>
      <c r="AQ984" s="603"/>
      <c r="AR984" s="603"/>
      <c r="AS984" s="603"/>
      <c r="AT984" s="603"/>
      <c r="AU984" s="603"/>
      <c r="AV984" s="603"/>
      <c r="AW984" s="603"/>
      <c r="AX984" s="603"/>
      <c r="AY984" s="603"/>
      <c r="AZ984" s="603"/>
      <c r="BA984" s="603"/>
      <c r="BB984" s="603"/>
      <c r="BC984" s="603"/>
      <c r="BD984" s="603"/>
      <c r="BE984" s="603"/>
      <c r="BF984" s="603"/>
      <c r="BG984" s="603"/>
      <c r="BH984" s="603"/>
      <c r="BI984" s="603"/>
      <c r="BJ984" s="603"/>
      <c r="BK984" s="603"/>
      <c r="BL984" s="603"/>
      <c r="BM984" s="603"/>
      <c r="BN984" s="603"/>
      <c r="BO984" s="603"/>
      <c r="BP984" s="603"/>
      <c r="BQ984" s="603"/>
      <c r="BR984" s="603"/>
      <c r="BS984" s="603"/>
      <c r="BT984" s="603"/>
      <c r="BU984" s="603"/>
      <c r="BV984" s="603"/>
      <c r="BW984" s="603"/>
      <c r="BX984" s="603"/>
      <c r="BY984" s="603"/>
      <c r="BZ984" s="603"/>
      <c r="CA984" s="603"/>
      <c r="CB984" s="603"/>
      <c r="CC984" s="603"/>
      <c r="CD984" s="603"/>
      <c r="CE984" s="603"/>
      <c r="CF984" s="603"/>
      <c r="CG984" s="603"/>
      <c r="CH984" s="603"/>
      <c r="CI984" s="603"/>
      <c r="CJ984" s="603"/>
      <c r="CK984" s="603"/>
    </row>
    <row r="985" spans="1:89" ht="14.25">
      <c r="A985" s="656" t="str">
        <f t="shared" si="201"/>
        <v>16_1_120721_N_p_ch.fe</v>
      </c>
      <c r="B985" s="678" t="s">
        <v>5742</v>
      </c>
      <c r="C985" s="678" t="s">
        <v>5743</v>
      </c>
      <c r="D985" s="677">
        <v>16</v>
      </c>
      <c r="E985" s="677">
        <v>1</v>
      </c>
      <c r="F985" s="677" t="s">
        <v>5719</v>
      </c>
      <c r="G985" s="677" t="s">
        <v>5720</v>
      </c>
      <c r="H985" s="677">
        <v>2021</v>
      </c>
      <c r="I985" s="678" t="s">
        <v>5729</v>
      </c>
      <c r="J985" s="678" t="str">
        <f t="shared" ref="J985:J986" si="207">K985&amp;"_p"</f>
        <v>N_p</v>
      </c>
      <c r="K985" s="676" t="s">
        <v>5744</v>
      </c>
      <c r="L985" s="678" t="s">
        <v>5723</v>
      </c>
      <c r="M985" s="678" t="s">
        <v>5834</v>
      </c>
      <c r="N985" s="661">
        <v>101</v>
      </c>
      <c r="O985" s="603"/>
      <c r="P985" s="667" t="s">
        <v>2378</v>
      </c>
      <c r="Q985" s="596" t="s">
        <v>2379</v>
      </c>
      <c r="R985" s="596" t="s">
        <v>2422</v>
      </c>
      <c r="S985" s="596">
        <v>1</v>
      </c>
      <c r="T985" s="596">
        <v>0</v>
      </c>
      <c r="U985" s="596">
        <v>1</v>
      </c>
      <c r="V985" s="596">
        <v>0</v>
      </c>
      <c r="W985" s="603"/>
      <c r="X985" s="668" t="s">
        <v>4520</v>
      </c>
      <c r="Y985" s="376" t="s">
        <v>78</v>
      </c>
      <c r="Z985" s="596" t="s">
        <v>6918</v>
      </c>
      <c r="AA985" s="766"/>
      <c r="AB985" s="727" t="str">
        <f t="shared" si="202"/>
        <v>Unique</v>
      </c>
      <c r="AC985" s="603"/>
      <c r="AD985" s="603"/>
      <c r="AE985" s="603"/>
      <c r="AF985" s="603"/>
      <c r="AG985" s="603"/>
      <c r="AH985" s="603"/>
      <c r="AI985" s="603"/>
      <c r="AJ985" s="603"/>
      <c r="AK985" s="603"/>
      <c r="AL985" s="603"/>
      <c r="AM985" s="603"/>
      <c r="AN985" s="603"/>
      <c r="AO985" s="603"/>
      <c r="AP985" s="603"/>
      <c r="AQ985" s="603"/>
      <c r="AR985" s="603"/>
      <c r="AS985" s="603"/>
      <c r="AT985" s="603"/>
      <c r="AU985" s="603"/>
      <c r="AV985" s="603"/>
      <c r="AW985" s="603"/>
      <c r="AX985" s="603"/>
      <c r="AY985" s="603"/>
      <c r="AZ985" s="603"/>
      <c r="BA985" s="603"/>
      <c r="BB985" s="603"/>
      <c r="BC985" s="603"/>
      <c r="BD985" s="603"/>
      <c r="BE985" s="603"/>
      <c r="BF985" s="603"/>
      <c r="BG985" s="603"/>
      <c r="BH985" s="603"/>
      <c r="BI985" s="603"/>
      <c r="BJ985" s="603"/>
      <c r="BK985" s="603"/>
      <c r="BL985" s="603"/>
      <c r="BM985" s="603"/>
      <c r="BN985" s="603"/>
      <c r="BO985" s="603"/>
      <c r="BP985" s="603"/>
      <c r="BQ985" s="603"/>
      <c r="BR985" s="603"/>
      <c r="BS985" s="603"/>
      <c r="BT985" s="603"/>
      <c r="BU985" s="603"/>
      <c r="BV985" s="603"/>
      <c r="BW985" s="603"/>
      <c r="BX985" s="603"/>
      <c r="BY985" s="603"/>
      <c r="BZ985" s="603"/>
      <c r="CA985" s="603"/>
      <c r="CB985" s="603"/>
      <c r="CC985" s="603"/>
      <c r="CD985" s="603"/>
      <c r="CE985" s="603"/>
      <c r="CF985" s="603"/>
      <c r="CG985" s="603"/>
      <c r="CH985" s="603"/>
      <c r="CI985" s="603"/>
      <c r="CJ985" s="603"/>
      <c r="CK985" s="603"/>
    </row>
    <row r="986" spans="1:89" ht="14.25">
      <c r="A986" s="656" t="str">
        <f t="shared" si="201"/>
        <v>29_1_200921_G_p_ch.fe</v>
      </c>
      <c r="B986" s="695" t="s">
        <v>5789</v>
      </c>
      <c r="C986" s="695" t="s">
        <v>5790</v>
      </c>
      <c r="D986" s="694">
        <v>29</v>
      </c>
      <c r="E986" s="694">
        <v>1</v>
      </c>
      <c r="F986" s="694" t="s">
        <v>122</v>
      </c>
      <c r="G986" s="694" t="s">
        <v>5755</v>
      </c>
      <c r="H986" s="694">
        <v>2021</v>
      </c>
      <c r="I986" s="695" t="s">
        <v>5729</v>
      </c>
      <c r="J986" s="695" t="str">
        <f t="shared" si="207"/>
        <v>G_p</v>
      </c>
      <c r="K986" s="693" t="s">
        <v>5791</v>
      </c>
      <c r="L986" s="695" t="s">
        <v>5723</v>
      </c>
      <c r="M986" s="695" t="s">
        <v>2422</v>
      </c>
      <c r="N986" s="661">
        <f>100+100+100+100+100+14</f>
        <v>514</v>
      </c>
      <c r="O986" s="603"/>
      <c r="P986" s="667" t="s">
        <v>2378</v>
      </c>
      <c r="Q986" s="596" t="s">
        <v>2379</v>
      </c>
      <c r="R986" s="596" t="s">
        <v>2422</v>
      </c>
      <c r="S986" s="596">
        <v>1</v>
      </c>
      <c r="T986" s="596">
        <v>0</v>
      </c>
      <c r="U986" s="596">
        <v>1</v>
      </c>
      <c r="V986" s="596">
        <v>0</v>
      </c>
      <c r="W986" s="603"/>
      <c r="X986" s="668" t="s">
        <v>4520</v>
      </c>
      <c r="Y986" s="376" t="s">
        <v>78</v>
      </c>
      <c r="Z986" s="596" t="s">
        <v>6919</v>
      </c>
      <c r="AA986" s="766"/>
      <c r="AB986" s="727" t="str">
        <f t="shared" si="202"/>
        <v>Unique</v>
      </c>
      <c r="AC986" s="603"/>
      <c r="AD986" s="603"/>
      <c r="AE986" s="603"/>
      <c r="AF986" s="603"/>
      <c r="AG986" s="603"/>
      <c r="AH986" s="603"/>
      <c r="AI986" s="603"/>
      <c r="AJ986" s="603"/>
      <c r="AK986" s="603"/>
      <c r="AL986" s="603"/>
      <c r="AM986" s="603"/>
      <c r="AN986" s="603"/>
      <c r="AO986" s="603"/>
      <c r="AP986" s="603"/>
      <c r="AQ986" s="603"/>
      <c r="AR986" s="603"/>
      <c r="AS986" s="603"/>
      <c r="AT986" s="603"/>
      <c r="AU986" s="603"/>
      <c r="AV986" s="603"/>
      <c r="AW986" s="603"/>
      <c r="AX986" s="603"/>
      <c r="AY986" s="603"/>
      <c r="AZ986" s="603"/>
      <c r="BA986" s="603"/>
      <c r="BB986" s="603"/>
      <c r="BC986" s="603"/>
      <c r="BD986" s="603"/>
      <c r="BE986" s="603"/>
      <c r="BF986" s="603"/>
      <c r="BG986" s="603"/>
      <c r="BH986" s="603"/>
      <c r="BI986" s="603"/>
      <c r="BJ986" s="603"/>
      <c r="BK986" s="603"/>
      <c r="BL986" s="603"/>
      <c r="BM986" s="603"/>
      <c r="BN986" s="603"/>
      <c r="BO986" s="603"/>
      <c r="BP986" s="603"/>
      <c r="BQ986" s="603"/>
      <c r="BR986" s="603"/>
      <c r="BS986" s="603"/>
      <c r="BT986" s="603"/>
      <c r="BU986" s="603"/>
      <c r="BV986" s="603"/>
      <c r="BW986" s="603"/>
      <c r="BX986" s="603"/>
      <c r="BY986" s="603"/>
      <c r="BZ986" s="603"/>
      <c r="CA986" s="603"/>
      <c r="CB986" s="603"/>
      <c r="CC986" s="603"/>
      <c r="CD986" s="603"/>
      <c r="CE986" s="603"/>
      <c r="CF986" s="603"/>
      <c r="CG986" s="603"/>
      <c r="CH986" s="603"/>
      <c r="CI986" s="603"/>
      <c r="CJ986" s="603"/>
      <c r="CK986" s="603"/>
    </row>
    <row r="987" spans="1:89" ht="14.25">
      <c r="A987" s="656" t="str">
        <f t="shared" si="201"/>
        <v>5_1_050623_HAC_p_ch.ca</v>
      </c>
      <c r="B987" s="751" t="s">
        <v>6550</v>
      </c>
      <c r="C987" s="751" t="s">
        <v>6551</v>
      </c>
      <c r="D987" s="752">
        <v>5</v>
      </c>
      <c r="E987" s="752">
        <v>1</v>
      </c>
      <c r="F987" s="752" t="s">
        <v>6443</v>
      </c>
      <c r="G987" s="752" t="s">
        <v>6562</v>
      </c>
      <c r="H987" s="752">
        <v>2023</v>
      </c>
      <c r="I987" s="751" t="s">
        <v>5729</v>
      </c>
      <c r="J987" s="751" t="s">
        <v>6552</v>
      </c>
      <c r="K987" s="751" t="s">
        <v>6553</v>
      </c>
      <c r="L987" s="751" t="s">
        <v>5723</v>
      </c>
      <c r="M987" s="751" t="s">
        <v>2422</v>
      </c>
      <c r="N987" s="661">
        <f>20+20+10</f>
        <v>50</v>
      </c>
      <c r="O987" s="603"/>
      <c r="P987" s="667" t="s">
        <v>925</v>
      </c>
      <c r="Q987" s="596" t="s">
        <v>926</v>
      </c>
      <c r="R987" s="596" t="s">
        <v>2422</v>
      </c>
      <c r="S987" s="596">
        <v>1</v>
      </c>
      <c r="T987" s="596">
        <v>0</v>
      </c>
      <c r="U987" s="596">
        <v>1</v>
      </c>
      <c r="V987" s="596">
        <v>0</v>
      </c>
      <c r="W987" s="603"/>
      <c r="X987" s="668" t="s">
        <v>4520</v>
      </c>
      <c r="Y987" s="376" t="s">
        <v>78</v>
      </c>
      <c r="Z987" s="596" t="s">
        <v>6920</v>
      </c>
      <c r="AA987" s="766"/>
      <c r="AB987" s="727" t="str">
        <f t="shared" si="202"/>
        <v>Unique</v>
      </c>
      <c r="AC987" s="603"/>
      <c r="AD987" s="603"/>
      <c r="AE987" s="603"/>
      <c r="AF987" s="603"/>
      <c r="AG987" s="603"/>
      <c r="AH987" s="603"/>
      <c r="AI987" s="603"/>
      <c r="AJ987" s="603"/>
      <c r="AK987" s="603"/>
      <c r="AL987" s="603"/>
      <c r="AM987" s="603"/>
      <c r="AN987" s="603"/>
      <c r="AO987" s="603"/>
      <c r="AP987" s="603"/>
      <c r="AQ987" s="603"/>
      <c r="AR987" s="603"/>
      <c r="AS987" s="603"/>
      <c r="AT987" s="603"/>
      <c r="AU987" s="603"/>
      <c r="AV987" s="603"/>
      <c r="AW987" s="603"/>
      <c r="AX987" s="603"/>
      <c r="AY987" s="603"/>
      <c r="AZ987" s="603"/>
      <c r="BA987" s="603"/>
      <c r="BB987" s="603"/>
      <c r="BC987" s="603"/>
      <c r="BD987" s="603"/>
      <c r="BE987" s="603"/>
      <c r="BF987" s="603"/>
      <c r="BG987" s="603"/>
      <c r="BH987" s="603"/>
      <c r="BI987" s="603"/>
      <c r="BJ987" s="603"/>
      <c r="BK987" s="603"/>
      <c r="BL987" s="603"/>
      <c r="BM987" s="603"/>
      <c r="BN987" s="603"/>
      <c r="BO987" s="603"/>
      <c r="BP987" s="603"/>
      <c r="BQ987" s="603"/>
      <c r="BR987" s="603"/>
      <c r="BS987" s="603"/>
      <c r="BT987" s="603"/>
      <c r="BU987" s="603"/>
      <c r="BV987" s="603"/>
      <c r="BW987" s="603"/>
      <c r="BX987" s="603"/>
      <c r="BY987" s="603"/>
      <c r="BZ987" s="603"/>
      <c r="CA987" s="603"/>
      <c r="CB987" s="603"/>
      <c r="CC987" s="603"/>
      <c r="CD987" s="603"/>
      <c r="CE987" s="603"/>
      <c r="CF987" s="603"/>
      <c r="CG987" s="603"/>
      <c r="CH987" s="603"/>
      <c r="CI987" s="603"/>
      <c r="CJ987" s="603"/>
      <c r="CK987" s="603"/>
    </row>
    <row r="988" spans="1:89" ht="14.25">
      <c r="A988" s="656" t="str">
        <f t="shared" si="201"/>
        <v>31_2_120721_V_p_ch.ca</v>
      </c>
      <c r="B988" s="675" t="s">
        <v>5736</v>
      </c>
      <c r="C988" s="675" t="s">
        <v>5737</v>
      </c>
      <c r="D988" s="674">
        <v>31</v>
      </c>
      <c r="E988" s="674">
        <v>2</v>
      </c>
      <c r="F988" s="674" t="s">
        <v>5719</v>
      </c>
      <c r="G988" s="674" t="s">
        <v>5720</v>
      </c>
      <c r="H988" s="674">
        <v>2021</v>
      </c>
      <c r="I988" s="675" t="s">
        <v>5729</v>
      </c>
      <c r="J988" s="675" t="str">
        <f t="shared" ref="J988:J989" si="208">K988&amp;"_p"</f>
        <v>V_p</v>
      </c>
      <c r="K988" s="673" t="s">
        <v>5738</v>
      </c>
      <c r="L988" s="675" t="s">
        <v>5723</v>
      </c>
      <c r="M988" s="675" t="s">
        <v>5834</v>
      </c>
      <c r="N988" s="661">
        <v>148</v>
      </c>
      <c r="O988" s="603"/>
      <c r="P988" s="667" t="s">
        <v>925</v>
      </c>
      <c r="Q988" s="596" t="s">
        <v>926</v>
      </c>
      <c r="R988" s="596" t="s">
        <v>2422</v>
      </c>
      <c r="S988" s="596">
        <v>1</v>
      </c>
      <c r="T988" s="596">
        <v>0</v>
      </c>
      <c r="U988" s="596">
        <v>1</v>
      </c>
      <c r="V988" s="596">
        <v>0</v>
      </c>
      <c r="W988" s="603"/>
      <c r="X988" s="668" t="s">
        <v>4520</v>
      </c>
      <c r="Y988" s="376" t="s">
        <v>78</v>
      </c>
      <c r="Z988" s="596" t="s">
        <v>6921</v>
      </c>
      <c r="AA988" s="766"/>
      <c r="AB988" s="727" t="str">
        <f t="shared" si="202"/>
        <v>Unique</v>
      </c>
      <c r="AC988" s="603"/>
      <c r="AD988" s="603"/>
      <c r="AE988" s="603"/>
      <c r="AF988" s="603"/>
      <c r="AG988" s="603"/>
      <c r="AH988" s="603"/>
      <c r="AI988" s="603"/>
      <c r="AJ988" s="603"/>
      <c r="AK988" s="603"/>
      <c r="AL988" s="603"/>
      <c r="AM988" s="603"/>
      <c r="AN988" s="603"/>
      <c r="AO988" s="603"/>
      <c r="AP988" s="603"/>
      <c r="AQ988" s="603"/>
      <c r="AR988" s="603"/>
      <c r="AS988" s="603"/>
      <c r="AT988" s="603"/>
      <c r="AU988" s="603"/>
      <c r="AV988" s="603"/>
      <c r="AW988" s="603"/>
      <c r="AX988" s="603"/>
      <c r="AY988" s="603"/>
      <c r="AZ988" s="603"/>
      <c r="BA988" s="603"/>
      <c r="BB988" s="603"/>
      <c r="BC988" s="603"/>
      <c r="BD988" s="603"/>
      <c r="BE988" s="603"/>
      <c r="BF988" s="603"/>
      <c r="BG988" s="603"/>
      <c r="BH988" s="603"/>
      <c r="BI988" s="603"/>
      <c r="BJ988" s="603"/>
      <c r="BK988" s="603"/>
      <c r="BL988" s="603"/>
      <c r="BM988" s="603"/>
      <c r="BN988" s="603"/>
      <c r="BO988" s="603"/>
      <c r="BP988" s="603"/>
      <c r="BQ988" s="603"/>
      <c r="BR988" s="603"/>
      <c r="BS988" s="603"/>
      <c r="BT988" s="603"/>
      <c r="BU988" s="603"/>
      <c r="BV988" s="603"/>
      <c r="BW988" s="603"/>
      <c r="BX988" s="603"/>
      <c r="BY988" s="603"/>
      <c r="BZ988" s="603"/>
      <c r="CA988" s="603"/>
      <c r="CB988" s="603"/>
      <c r="CC988" s="603"/>
      <c r="CD988" s="603"/>
      <c r="CE988" s="603"/>
      <c r="CF988" s="603"/>
      <c r="CG988" s="603"/>
      <c r="CH988" s="603"/>
      <c r="CI988" s="603"/>
      <c r="CJ988" s="603"/>
      <c r="CK988" s="603"/>
    </row>
    <row r="989" spans="1:89" ht="14.25">
      <c r="A989" s="656" t="str">
        <f t="shared" si="201"/>
        <v>31_2_310521_V_p_ch.ca</v>
      </c>
      <c r="B989" s="675" t="s">
        <v>5736</v>
      </c>
      <c r="C989" s="675" t="s">
        <v>5737</v>
      </c>
      <c r="D989" s="674">
        <v>31</v>
      </c>
      <c r="E989" s="674">
        <v>2</v>
      </c>
      <c r="F989" s="674" t="s">
        <v>5728</v>
      </c>
      <c r="G989" s="674" t="s">
        <v>2084</v>
      </c>
      <c r="H989" s="674">
        <v>2021</v>
      </c>
      <c r="I989" s="675" t="s">
        <v>5729</v>
      </c>
      <c r="J989" s="675" t="str">
        <f t="shared" si="208"/>
        <v>V_p</v>
      </c>
      <c r="K989" s="673" t="s">
        <v>5738</v>
      </c>
      <c r="L989" s="675" t="s">
        <v>5723</v>
      </c>
      <c r="M989" s="675" t="s">
        <v>2422</v>
      </c>
      <c r="N989" s="661">
        <v>6</v>
      </c>
      <c r="O989" s="603"/>
      <c r="P989" s="667" t="s">
        <v>925</v>
      </c>
      <c r="Q989" s="596" t="s">
        <v>926</v>
      </c>
      <c r="R989" s="596" t="s">
        <v>2422</v>
      </c>
      <c r="S989" s="596">
        <v>1</v>
      </c>
      <c r="T989" s="596">
        <v>0</v>
      </c>
      <c r="U989" s="596">
        <v>1</v>
      </c>
      <c r="V989" s="596">
        <v>0</v>
      </c>
      <c r="W989" s="603"/>
      <c r="X989" s="668" t="s">
        <v>4520</v>
      </c>
      <c r="Y989" s="376" t="s">
        <v>78</v>
      </c>
      <c r="Z989" s="596" t="s">
        <v>6922</v>
      </c>
      <c r="AA989" s="766"/>
      <c r="AB989" s="727" t="str">
        <f t="shared" si="202"/>
        <v>Unique</v>
      </c>
      <c r="AC989" s="603"/>
      <c r="AD989" s="603"/>
      <c r="AE989" s="603"/>
      <c r="AF989" s="603"/>
      <c r="AG989" s="603"/>
      <c r="AH989" s="603"/>
      <c r="AI989" s="603"/>
      <c r="AJ989" s="603"/>
      <c r="AK989" s="603"/>
      <c r="AL989" s="603"/>
      <c r="AM989" s="603"/>
      <c r="AN989" s="603"/>
      <c r="AO989" s="603"/>
      <c r="AP989" s="603"/>
      <c r="AQ989" s="603"/>
      <c r="AR989" s="603"/>
      <c r="AS989" s="603"/>
      <c r="AT989" s="603"/>
      <c r="AU989" s="603"/>
      <c r="AV989" s="603"/>
      <c r="AW989" s="603"/>
      <c r="AX989" s="603"/>
      <c r="AY989" s="603"/>
      <c r="AZ989" s="603"/>
      <c r="BA989" s="603"/>
      <c r="BB989" s="603"/>
      <c r="BC989" s="603"/>
      <c r="BD989" s="603"/>
      <c r="BE989" s="603"/>
      <c r="BF989" s="603"/>
      <c r="BG989" s="603"/>
      <c r="BH989" s="603"/>
      <c r="BI989" s="603"/>
      <c r="BJ989" s="603"/>
      <c r="BK989" s="603"/>
      <c r="BL989" s="603"/>
      <c r="BM989" s="603"/>
      <c r="BN989" s="603"/>
      <c r="BO989" s="603"/>
      <c r="BP989" s="603"/>
      <c r="BQ989" s="603"/>
      <c r="BR989" s="603"/>
      <c r="BS989" s="603"/>
      <c r="BT989" s="603"/>
      <c r="BU989" s="603"/>
      <c r="BV989" s="603"/>
      <c r="BW989" s="603"/>
      <c r="BX989" s="603"/>
      <c r="BY989" s="603"/>
      <c r="BZ989" s="603"/>
      <c r="CA989" s="603"/>
      <c r="CB989" s="603"/>
      <c r="CC989" s="603"/>
      <c r="CD989" s="603"/>
      <c r="CE989" s="603"/>
      <c r="CF989" s="603"/>
      <c r="CG989" s="603"/>
      <c r="CH989" s="603"/>
      <c r="CI989" s="603"/>
      <c r="CJ989" s="603"/>
      <c r="CK989" s="603"/>
    </row>
    <row r="990" spans="1:89" ht="14.25">
      <c r="A990" s="656" t="str">
        <f t="shared" si="201"/>
        <v>29_1_050623_G_p_ch.ca</v>
      </c>
      <c r="B990" s="747" t="s">
        <v>6537</v>
      </c>
      <c r="C990" s="747" t="s">
        <v>6538</v>
      </c>
      <c r="D990" s="748">
        <v>29</v>
      </c>
      <c r="E990" s="748">
        <v>1</v>
      </c>
      <c r="F990" s="748" t="s">
        <v>6443</v>
      </c>
      <c r="G990" s="748" t="s">
        <v>6562</v>
      </c>
      <c r="H990" s="748">
        <v>2023</v>
      </c>
      <c r="I990" s="747" t="s">
        <v>5729</v>
      </c>
      <c r="J990" s="747" t="s">
        <v>6539</v>
      </c>
      <c r="K990" s="747" t="s">
        <v>6540</v>
      </c>
      <c r="L990" s="747" t="s">
        <v>5723</v>
      </c>
      <c r="M990" s="747" t="s">
        <v>2422</v>
      </c>
      <c r="N990" s="661">
        <f>20+14</f>
        <v>34</v>
      </c>
      <c r="O990" s="603"/>
      <c r="P990" s="667" t="s">
        <v>925</v>
      </c>
      <c r="Q990" s="596" t="s">
        <v>926</v>
      </c>
      <c r="R990" s="596" t="s">
        <v>2422</v>
      </c>
      <c r="S990" s="596">
        <v>1</v>
      </c>
      <c r="T990" s="596">
        <v>0</v>
      </c>
      <c r="U990" s="596">
        <v>1</v>
      </c>
      <c r="V990" s="596">
        <v>0</v>
      </c>
      <c r="W990" s="603"/>
      <c r="X990" s="668" t="s">
        <v>4520</v>
      </c>
      <c r="Y990" s="376" t="s">
        <v>78</v>
      </c>
      <c r="Z990" s="596" t="s">
        <v>6923</v>
      </c>
      <c r="AA990" s="766"/>
      <c r="AB990" s="727" t="str">
        <f t="shared" si="202"/>
        <v>Unique</v>
      </c>
      <c r="AC990" s="603"/>
      <c r="AD990" s="603"/>
      <c r="AE990" s="603"/>
      <c r="AF990" s="603"/>
      <c r="AG990" s="603"/>
      <c r="AH990" s="603"/>
      <c r="AI990" s="603"/>
      <c r="AJ990" s="603"/>
      <c r="AK990" s="603"/>
      <c r="AL990" s="603"/>
      <c r="AM990" s="603"/>
      <c r="AN990" s="603"/>
      <c r="AO990" s="603"/>
      <c r="AP990" s="603"/>
      <c r="AQ990" s="603"/>
      <c r="AR990" s="603"/>
      <c r="AS990" s="603"/>
      <c r="AT990" s="603"/>
      <c r="AU990" s="603"/>
      <c r="AV990" s="603"/>
      <c r="AW990" s="603"/>
      <c r="AX990" s="603"/>
      <c r="AY990" s="603"/>
      <c r="AZ990" s="603"/>
      <c r="BA990" s="603"/>
      <c r="BB990" s="603"/>
      <c r="BC990" s="603"/>
      <c r="BD990" s="603"/>
      <c r="BE990" s="603"/>
      <c r="BF990" s="603"/>
      <c r="BG990" s="603"/>
      <c r="BH990" s="603"/>
      <c r="BI990" s="603"/>
      <c r="BJ990" s="603"/>
      <c r="BK990" s="603"/>
      <c r="BL990" s="603"/>
      <c r="BM990" s="603"/>
      <c r="BN990" s="603"/>
      <c r="BO990" s="603"/>
      <c r="BP990" s="603"/>
      <c r="BQ990" s="603"/>
      <c r="BR990" s="603"/>
      <c r="BS990" s="603"/>
      <c r="BT990" s="603"/>
      <c r="BU990" s="603"/>
      <c r="BV990" s="603"/>
      <c r="BW990" s="603"/>
      <c r="BX990" s="603"/>
      <c r="BY990" s="603"/>
      <c r="BZ990" s="603"/>
      <c r="CA990" s="603"/>
      <c r="CB990" s="603"/>
      <c r="CC990" s="603"/>
      <c r="CD990" s="603"/>
      <c r="CE990" s="603"/>
      <c r="CF990" s="603"/>
      <c r="CG990" s="603"/>
      <c r="CH990" s="603"/>
      <c r="CI990" s="603"/>
      <c r="CJ990" s="603"/>
      <c r="CK990" s="603"/>
    </row>
    <row r="991" spans="1:89" ht="14.25">
      <c r="A991" s="656" t="str">
        <f t="shared" si="201"/>
        <v>16_1_140621_N_p_ch.ca</v>
      </c>
      <c r="B991" s="678" t="s">
        <v>5742</v>
      </c>
      <c r="C991" s="678" t="s">
        <v>5743</v>
      </c>
      <c r="D991" s="677">
        <v>16</v>
      </c>
      <c r="E991" s="677">
        <v>1</v>
      </c>
      <c r="F991" s="677" t="s">
        <v>2084</v>
      </c>
      <c r="G991" s="677" t="s">
        <v>5827</v>
      </c>
      <c r="H991" s="677">
        <v>2021</v>
      </c>
      <c r="I991" s="678" t="s">
        <v>5729</v>
      </c>
      <c r="J991" s="678" t="str">
        <f>K991&amp;"_p"</f>
        <v>N_p</v>
      </c>
      <c r="K991" s="676" t="s">
        <v>5744</v>
      </c>
      <c r="L991" s="678" t="s">
        <v>5723</v>
      </c>
      <c r="M991" s="678" t="s">
        <v>476</v>
      </c>
      <c r="N991" s="661">
        <v>186</v>
      </c>
      <c r="O991" s="603"/>
      <c r="P991" s="667" t="s">
        <v>925</v>
      </c>
      <c r="Q991" s="596" t="s">
        <v>926</v>
      </c>
      <c r="R991" s="596" t="s">
        <v>2422</v>
      </c>
      <c r="S991" s="596">
        <v>1</v>
      </c>
      <c r="T991" s="596">
        <v>0</v>
      </c>
      <c r="U991" s="596">
        <v>1</v>
      </c>
      <c r="V991" s="596">
        <v>0</v>
      </c>
      <c r="W991" s="603"/>
      <c r="X991" s="668" t="s">
        <v>4520</v>
      </c>
      <c r="Y991" s="376" t="s">
        <v>78</v>
      </c>
      <c r="Z991" s="596" t="s">
        <v>6924</v>
      </c>
      <c r="AA991" s="766"/>
      <c r="AB991" s="727" t="str">
        <f t="shared" si="202"/>
        <v>Unique</v>
      </c>
      <c r="AC991" s="603"/>
      <c r="AD991" s="603"/>
      <c r="AE991" s="603"/>
      <c r="AF991" s="603"/>
      <c r="AG991" s="603"/>
      <c r="AH991" s="603"/>
      <c r="AI991" s="603"/>
      <c r="AJ991" s="603"/>
      <c r="AK991" s="603"/>
      <c r="AL991" s="603"/>
      <c r="AM991" s="603"/>
      <c r="AN991" s="603"/>
      <c r="AO991" s="603"/>
      <c r="AP991" s="603"/>
      <c r="AQ991" s="603"/>
      <c r="AR991" s="603"/>
      <c r="AS991" s="603"/>
      <c r="AT991" s="603"/>
      <c r="AU991" s="603"/>
      <c r="AV991" s="603"/>
      <c r="AW991" s="603"/>
      <c r="AX991" s="603"/>
      <c r="AY991" s="603"/>
      <c r="AZ991" s="603"/>
      <c r="BA991" s="603"/>
      <c r="BB991" s="603"/>
      <c r="BC991" s="603"/>
      <c r="BD991" s="603"/>
      <c r="BE991" s="603"/>
      <c r="BF991" s="603"/>
      <c r="BG991" s="603"/>
      <c r="BH991" s="603"/>
      <c r="BI991" s="603"/>
      <c r="BJ991" s="603"/>
      <c r="BK991" s="603"/>
      <c r="BL991" s="603"/>
      <c r="BM991" s="603"/>
      <c r="BN991" s="603"/>
      <c r="BO991" s="603"/>
      <c r="BP991" s="603"/>
      <c r="BQ991" s="603"/>
      <c r="BR991" s="603"/>
      <c r="BS991" s="603"/>
      <c r="BT991" s="603"/>
      <c r="BU991" s="603"/>
      <c r="BV991" s="603"/>
      <c r="BW991" s="603"/>
      <c r="BX991" s="603"/>
      <c r="BY991" s="603"/>
      <c r="BZ991" s="603"/>
      <c r="CA991" s="603"/>
      <c r="CB991" s="603"/>
      <c r="CC991" s="603"/>
      <c r="CD991" s="603"/>
      <c r="CE991" s="603"/>
      <c r="CF991" s="603"/>
      <c r="CG991" s="603"/>
      <c r="CH991" s="603"/>
      <c r="CI991" s="603"/>
      <c r="CJ991" s="603"/>
      <c r="CK991" s="603"/>
    </row>
    <row r="992" spans="1:89" ht="14.25">
      <c r="A992" s="656" t="str">
        <f t="shared" si="201"/>
        <v>21_1_230523_A_p_ch.ca</v>
      </c>
      <c r="B992" s="756" t="s">
        <v>6600</v>
      </c>
      <c r="C992" s="756" t="s">
        <v>6601</v>
      </c>
      <c r="D992" s="757">
        <v>21</v>
      </c>
      <c r="E992" s="757">
        <v>1</v>
      </c>
      <c r="F992" s="757" t="s">
        <v>93</v>
      </c>
      <c r="G992" s="757" t="s">
        <v>6443</v>
      </c>
      <c r="H992" s="757">
        <v>2023</v>
      </c>
      <c r="I992" s="756" t="s">
        <v>5729</v>
      </c>
      <c r="J992" s="756" t="s">
        <v>6602</v>
      </c>
      <c r="K992" s="756" t="s">
        <v>6603</v>
      </c>
      <c r="L992" s="756" t="s">
        <v>5723</v>
      </c>
      <c r="M992" s="756" t="s">
        <v>2422</v>
      </c>
      <c r="N992" s="661">
        <f>10+3</f>
        <v>13</v>
      </c>
      <c r="O992" s="603"/>
      <c r="P992" s="667" t="s">
        <v>925</v>
      </c>
      <c r="Q992" s="596" t="s">
        <v>926</v>
      </c>
      <c r="R992" s="596" t="s">
        <v>2422</v>
      </c>
      <c r="S992" s="596">
        <v>1</v>
      </c>
      <c r="T992" s="596">
        <v>0</v>
      </c>
      <c r="U992" s="596">
        <v>1</v>
      </c>
      <c r="V992" s="596">
        <v>0</v>
      </c>
      <c r="W992" s="603"/>
      <c r="X992" s="668" t="s">
        <v>4520</v>
      </c>
      <c r="Y992" s="376" t="s">
        <v>78</v>
      </c>
      <c r="Z992" s="596" t="s">
        <v>6925</v>
      </c>
      <c r="AA992" s="766"/>
      <c r="AB992" s="727" t="str">
        <f t="shared" si="202"/>
        <v>Unique</v>
      </c>
      <c r="AC992" s="603"/>
      <c r="AD992" s="603"/>
      <c r="AE992" s="603"/>
      <c r="AF992" s="603"/>
      <c r="AG992" s="603"/>
      <c r="AH992" s="603"/>
      <c r="AI992" s="603"/>
      <c r="AJ992" s="603"/>
      <c r="AK992" s="603"/>
      <c r="AL992" s="603"/>
      <c r="AM992" s="603"/>
      <c r="AN992" s="603"/>
      <c r="AO992" s="603"/>
      <c r="AP992" s="603"/>
      <c r="AQ992" s="603"/>
      <c r="AR992" s="603"/>
      <c r="AS992" s="603"/>
      <c r="AT992" s="603"/>
      <c r="AU992" s="603"/>
      <c r="AV992" s="603"/>
      <c r="AW992" s="603"/>
      <c r="AX992" s="603"/>
      <c r="AY992" s="603"/>
      <c r="AZ992" s="603"/>
      <c r="BA992" s="603"/>
      <c r="BB992" s="603"/>
      <c r="BC992" s="603"/>
      <c r="BD992" s="603"/>
      <c r="BE992" s="603"/>
      <c r="BF992" s="603"/>
      <c r="BG992" s="603"/>
      <c r="BH992" s="603"/>
      <c r="BI992" s="603"/>
      <c r="BJ992" s="603"/>
      <c r="BK992" s="603"/>
      <c r="BL992" s="603"/>
      <c r="BM992" s="603"/>
      <c r="BN992" s="603"/>
      <c r="BO992" s="603"/>
      <c r="BP992" s="603"/>
      <c r="BQ992" s="603"/>
      <c r="BR992" s="603"/>
      <c r="BS992" s="603"/>
      <c r="BT992" s="603"/>
      <c r="BU992" s="603"/>
      <c r="BV992" s="603"/>
      <c r="BW992" s="603"/>
      <c r="BX992" s="603"/>
      <c r="BY992" s="603"/>
      <c r="BZ992" s="603"/>
      <c r="CA992" s="603"/>
      <c r="CB992" s="603"/>
      <c r="CC992" s="603"/>
      <c r="CD992" s="603"/>
      <c r="CE992" s="603"/>
      <c r="CF992" s="603"/>
      <c r="CG992" s="603"/>
      <c r="CH992" s="603"/>
      <c r="CI992" s="603"/>
      <c r="CJ992" s="603"/>
      <c r="CK992" s="603"/>
    </row>
    <row r="993" spans="1:89" ht="14.25">
      <c r="A993" s="764" t="s">
        <v>6926</v>
      </c>
      <c r="B993" s="739" t="s">
        <v>6382</v>
      </c>
      <c r="C993" s="739" t="s">
        <v>6383</v>
      </c>
      <c r="D993" s="740">
        <v>39</v>
      </c>
      <c r="E993" s="740">
        <v>2</v>
      </c>
      <c r="F993" s="740" t="s">
        <v>6443</v>
      </c>
      <c r="G993" s="740" t="s">
        <v>6562</v>
      </c>
      <c r="H993" s="740">
        <v>2023</v>
      </c>
      <c r="I993" s="739" t="s">
        <v>5729</v>
      </c>
      <c r="J993" s="739" t="s">
        <v>6137</v>
      </c>
      <c r="K993" s="739" t="s">
        <v>6384</v>
      </c>
      <c r="L993" s="739" t="s">
        <v>5723</v>
      </c>
      <c r="M993" s="739" t="s">
        <v>2422</v>
      </c>
      <c r="N993" s="661">
        <f>15</f>
        <v>15</v>
      </c>
      <c r="O993" s="603"/>
      <c r="P993" s="667" t="s">
        <v>925</v>
      </c>
      <c r="Q993" s="596" t="s">
        <v>926</v>
      </c>
      <c r="R993" s="596" t="s">
        <v>2422</v>
      </c>
      <c r="S993" s="596">
        <v>1</v>
      </c>
      <c r="T993" s="596">
        <v>0</v>
      </c>
      <c r="U993" s="596">
        <v>1</v>
      </c>
      <c r="V993" s="596">
        <v>0</v>
      </c>
      <c r="W993" s="603"/>
      <c r="X993" s="668" t="s">
        <v>4520</v>
      </c>
      <c r="Y993" s="376" t="s">
        <v>78</v>
      </c>
      <c r="Z993" s="596" t="s">
        <v>6927</v>
      </c>
      <c r="AA993" s="766"/>
      <c r="AB993" s="727" t="str">
        <f t="shared" si="202"/>
        <v>Unique</v>
      </c>
      <c r="AC993" s="603"/>
      <c r="AD993" s="603"/>
      <c r="AE993" s="603"/>
      <c r="AF993" s="603"/>
      <c r="AG993" s="603"/>
      <c r="AH993" s="603"/>
      <c r="AI993" s="603"/>
      <c r="AJ993" s="603"/>
      <c r="AK993" s="603"/>
      <c r="AL993" s="603"/>
      <c r="AM993" s="603"/>
      <c r="AN993" s="603"/>
      <c r="AO993" s="603"/>
      <c r="AP993" s="603"/>
      <c r="AQ993" s="603"/>
      <c r="AR993" s="603"/>
      <c r="AS993" s="603"/>
      <c r="AT993" s="603"/>
      <c r="AU993" s="603"/>
      <c r="AV993" s="603"/>
      <c r="AW993" s="603"/>
      <c r="AX993" s="603"/>
      <c r="AY993" s="603"/>
      <c r="AZ993" s="603"/>
      <c r="BA993" s="603"/>
      <c r="BB993" s="603"/>
      <c r="BC993" s="603"/>
      <c r="BD993" s="603"/>
      <c r="BE993" s="603"/>
      <c r="BF993" s="603"/>
      <c r="BG993" s="603"/>
      <c r="BH993" s="603"/>
      <c r="BI993" s="603"/>
      <c r="BJ993" s="603"/>
      <c r="BK993" s="603"/>
      <c r="BL993" s="603"/>
      <c r="BM993" s="603"/>
      <c r="BN993" s="603"/>
      <c r="BO993" s="603"/>
      <c r="BP993" s="603"/>
      <c r="BQ993" s="603"/>
      <c r="BR993" s="603"/>
      <c r="BS993" s="603"/>
      <c r="BT993" s="603"/>
      <c r="BU993" s="603"/>
      <c r="BV993" s="603"/>
      <c r="BW993" s="603"/>
      <c r="BX993" s="603"/>
      <c r="BY993" s="603"/>
      <c r="BZ993" s="603"/>
      <c r="CA993" s="603"/>
      <c r="CB993" s="603"/>
      <c r="CC993" s="603"/>
      <c r="CD993" s="603"/>
      <c r="CE993" s="603"/>
      <c r="CF993" s="603"/>
      <c r="CG993" s="603"/>
      <c r="CH993" s="603"/>
      <c r="CI993" s="603"/>
      <c r="CJ993" s="603"/>
      <c r="CK993" s="603"/>
    </row>
    <row r="994" spans="1:89" ht="14.25">
      <c r="A994" s="656" t="str">
        <f t="shared" ref="A994:A1057" si="209">D994&amp;"_"&amp;E994&amp;"_"&amp;G994&amp;"_"&amp;J994&amp;"_"&amp;P994</f>
        <v>21_1_120721_A_p_ch.ca</v>
      </c>
      <c r="B994" s="681" t="s">
        <v>5746</v>
      </c>
      <c r="C994" s="681" t="s">
        <v>5747</v>
      </c>
      <c r="D994" s="680">
        <v>21</v>
      </c>
      <c r="E994" s="680">
        <v>1</v>
      </c>
      <c r="F994" s="680" t="s">
        <v>5719</v>
      </c>
      <c r="G994" s="680" t="s">
        <v>5720</v>
      </c>
      <c r="H994" s="680">
        <v>2021</v>
      </c>
      <c r="I994" s="681" t="s">
        <v>5729</v>
      </c>
      <c r="J994" s="681" t="str">
        <f>K994&amp;"_p"</f>
        <v>A_p</v>
      </c>
      <c r="K994" s="679" t="s">
        <v>1810</v>
      </c>
      <c r="L994" s="681" t="s">
        <v>5723</v>
      </c>
      <c r="M994" s="681" t="s">
        <v>2422</v>
      </c>
      <c r="N994" s="661">
        <f>50+119+60+70+9</f>
        <v>308</v>
      </c>
      <c r="O994" s="603"/>
      <c r="P994" s="667" t="s">
        <v>925</v>
      </c>
      <c r="Q994" s="596" t="s">
        <v>926</v>
      </c>
      <c r="R994" s="596" t="s">
        <v>2422</v>
      </c>
      <c r="S994" s="596">
        <v>2</v>
      </c>
      <c r="T994" s="596">
        <v>0</v>
      </c>
      <c r="U994" s="596">
        <v>2</v>
      </c>
      <c r="V994" s="596">
        <v>0</v>
      </c>
      <c r="W994" s="603"/>
      <c r="X994" s="668" t="s">
        <v>4520</v>
      </c>
      <c r="Y994" s="376" t="s">
        <v>78</v>
      </c>
      <c r="Z994" s="596" t="s">
        <v>6928</v>
      </c>
      <c r="AA994" s="766"/>
      <c r="AB994" s="727" t="str">
        <f t="shared" si="202"/>
        <v>Unique</v>
      </c>
      <c r="AC994" s="603"/>
      <c r="AD994" s="603"/>
      <c r="AE994" s="603"/>
      <c r="AF994" s="603"/>
      <c r="AG994" s="603"/>
      <c r="AH994" s="603"/>
      <c r="AI994" s="603"/>
      <c r="AJ994" s="603"/>
      <c r="AK994" s="603"/>
      <c r="AL994" s="603"/>
      <c r="AM994" s="603"/>
      <c r="AN994" s="603"/>
      <c r="AO994" s="603"/>
      <c r="AP994" s="603"/>
      <c r="AQ994" s="603"/>
      <c r="AR994" s="603"/>
      <c r="AS994" s="603"/>
      <c r="AT994" s="603"/>
      <c r="AU994" s="603"/>
      <c r="AV994" s="603"/>
      <c r="AW994" s="603"/>
      <c r="AX994" s="603"/>
      <c r="AY994" s="603"/>
      <c r="AZ994" s="603"/>
      <c r="BA994" s="603"/>
      <c r="BB994" s="603"/>
      <c r="BC994" s="603"/>
      <c r="BD994" s="603"/>
      <c r="BE994" s="603"/>
      <c r="BF994" s="603"/>
      <c r="BG994" s="603"/>
      <c r="BH994" s="603"/>
      <c r="BI994" s="603"/>
      <c r="BJ994" s="603"/>
      <c r="BK994" s="603"/>
      <c r="BL994" s="603"/>
      <c r="BM994" s="603"/>
      <c r="BN994" s="603"/>
      <c r="BO994" s="603"/>
      <c r="BP994" s="603"/>
      <c r="BQ994" s="603"/>
      <c r="BR994" s="603"/>
      <c r="BS994" s="603"/>
      <c r="BT994" s="603"/>
      <c r="BU994" s="603"/>
      <c r="BV994" s="603"/>
      <c r="BW994" s="603"/>
      <c r="BX994" s="603"/>
      <c r="BY994" s="603"/>
      <c r="BZ994" s="603"/>
      <c r="CA994" s="603"/>
      <c r="CB994" s="603"/>
      <c r="CC994" s="603"/>
      <c r="CD994" s="603"/>
      <c r="CE994" s="603"/>
      <c r="CF994" s="603"/>
      <c r="CG994" s="603"/>
      <c r="CH994" s="603"/>
      <c r="CI994" s="603"/>
      <c r="CJ994" s="603"/>
      <c r="CK994" s="603"/>
    </row>
    <row r="995" spans="1:89" ht="14.25">
      <c r="A995" s="656" t="str">
        <f t="shared" si="209"/>
        <v>11_1_050623_HU_p_ch.ca</v>
      </c>
      <c r="B995" s="754" t="s">
        <v>6591</v>
      </c>
      <c r="C995" s="754" t="s">
        <v>6592</v>
      </c>
      <c r="D995" s="755">
        <v>11</v>
      </c>
      <c r="E995" s="755">
        <v>1</v>
      </c>
      <c r="F995" s="755" t="s">
        <v>6443</v>
      </c>
      <c r="G995" s="755" t="s">
        <v>6562</v>
      </c>
      <c r="H995" s="755">
        <v>2023</v>
      </c>
      <c r="I995" s="754" t="s">
        <v>5729</v>
      </c>
      <c r="J995" s="754" t="s">
        <v>6593</v>
      </c>
      <c r="K995" s="754" t="s">
        <v>6594</v>
      </c>
      <c r="L995" s="754" t="s">
        <v>5723</v>
      </c>
      <c r="M995" s="754" t="s">
        <v>2422</v>
      </c>
      <c r="N995" s="661">
        <f>50+50+23</f>
        <v>123</v>
      </c>
      <c r="O995" s="603"/>
      <c r="P995" s="667" t="s">
        <v>925</v>
      </c>
      <c r="Q995" s="596" t="s">
        <v>926</v>
      </c>
      <c r="R995" s="596" t="s">
        <v>2422</v>
      </c>
      <c r="S995" s="596">
        <v>1</v>
      </c>
      <c r="T995" s="596">
        <v>0</v>
      </c>
      <c r="U995" s="596">
        <v>1</v>
      </c>
      <c r="V995" s="596">
        <v>0</v>
      </c>
      <c r="W995" s="603"/>
      <c r="X995" s="668" t="s">
        <v>4520</v>
      </c>
      <c r="Y995" s="376" t="s">
        <v>78</v>
      </c>
      <c r="Z995" s="596" t="s">
        <v>6929</v>
      </c>
      <c r="AA995" s="766"/>
      <c r="AB995" s="727" t="str">
        <f t="shared" si="202"/>
        <v>Unique</v>
      </c>
      <c r="AC995" s="603"/>
      <c r="AD995" s="603"/>
      <c r="AE995" s="603"/>
      <c r="AF995" s="603"/>
      <c r="AG995" s="603"/>
      <c r="AH995" s="603"/>
      <c r="AI995" s="603"/>
      <c r="AJ995" s="603"/>
      <c r="AK995" s="603"/>
      <c r="AL995" s="603"/>
      <c r="AM995" s="603"/>
      <c r="AN995" s="603"/>
      <c r="AO995" s="603"/>
      <c r="AP995" s="603"/>
      <c r="AQ995" s="603"/>
      <c r="AR995" s="603"/>
      <c r="AS995" s="603"/>
      <c r="AT995" s="603"/>
      <c r="AU995" s="603"/>
      <c r="AV995" s="603"/>
      <c r="AW995" s="603"/>
      <c r="AX995" s="603"/>
      <c r="AY995" s="603"/>
      <c r="AZ995" s="603"/>
      <c r="BA995" s="603"/>
      <c r="BB995" s="603"/>
      <c r="BC995" s="603"/>
      <c r="BD995" s="603"/>
      <c r="BE995" s="603"/>
      <c r="BF995" s="603"/>
      <c r="BG995" s="603"/>
      <c r="BH995" s="603"/>
      <c r="BI995" s="603"/>
      <c r="BJ995" s="603"/>
      <c r="BK995" s="603"/>
      <c r="BL995" s="603"/>
      <c r="BM995" s="603"/>
      <c r="BN995" s="603"/>
      <c r="BO995" s="603"/>
      <c r="BP995" s="603"/>
      <c r="BQ995" s="603"/>
      <c r="BR995" s="603"/>
      <c r="BS995" s="603"/>
      <c r="BT995" s="603"/>
      <c r="BU995" s="603"/>
      <c r="BV995" s="603"/>
      <c r="BW995" s="603"/>
      <c r="BX995" s="603"/>
      <c r="BY995" s="603"/>
      <c r="BZ995" s="603"/>
      <c r="CA995" s="603"/>
      <c r="CB995" s="603"/>
      <c r="CC995" s="603"/>
      <c r="CD995" s="603"/>
      <c r="CE995" s="603"/>
      <c r="CF995" s="603"/>
      <c r="CG995" s="603"/>
      <c r="CH995" s="603"/>
      <c r="CI995" s="603"/>
      <c r="CJ995" s="603"/>
      <c r="CK995" s="603"/>
    </row>
    <row r="996" spans="1:89" ht="14.25">
      <c r="A996" s="656" t="str">
        <f t="shared" si="209"/>
        <v>31_2_280621_V_p_ch.ca</v>
      </c>
      <c r="B996" s="675" t="s">
        <v>5736</v>
      </c>
      <c r="C996" s="675" t="s">
        <v>5737</v>
      </c>
      <c r="D996" s="674">
        <v>31</v>
      </c>
      <c r="E996" s="674">
        <v>2</v>
      </c>
      <c r="F996" s="674" t="s">
        <v>5827</v>
      </c>
      <c r="G996" s="674" t="s">
        <v>5719</v>
      </c>
      <c r="H996" s="674">
        <v>2021</v>
      </c>
      <c r="I996" s="675" t="s">
        <v>5729</v>
      </c>
      <c r="J996" s="675" t="str">
        <f t="shared" ref="J996:J997" si="210">K996&amp;"_p"</f>
        <v>V_p</v>
      </c>
      <c r="K996" s="673" t="s">
        <v>5738</v>
      </c>
      <c r="L996" s="675" t="s">
        <v>5723</v>
      </c>
      <c r="M996" s="675" t="s">
        <v>476</v>
      </c>
      <c r="N996" s="661">
        <f>19+1+1+4+10+20+41</f>
        <v>96</v>
      </c>
      <c r="O996" s="603"/>
      <c r="P996" s="667" t="s">
        <v>925</v>
      </c>
      <c r="Q996" s="596" t="s">
        <v>926</v>
      </c>
      <c r="R996" s="596" t="s">
        <v>2422</v>
      </c>
      <c r="S996" s="596">
        <v>1</v>
      </c>
      <c r="T996" s="596">
        <v>0</v>
      </c>
      <c r="U996" s="596">
        <v>1</v>
      </c>
      <c r="V996" s="596">
        <v>0</v>
      </c>
      <c r="W996" s="603"/>
      <c r="X996" s="668" t="s">
        <v>4520</v>
      </c>
      <c r="Y996" s="376" t="s">
        <v>78</v>
      </c>
      <c r="Z996" s="596" t="s">
        <v>6930</v>
      </c>
      <c r="AA996" s="766"/>
      <c r="AB996" s="727" t="str">
        <f t="shared" si="202"/>
        <v>Unique</v>
      </c>
      <c r="AC996" s="603"/>
      <c r="AD996" s="603"/>
      <c r="AE996" s="603"/>
      <c r="AF996" s="603"/>
      <c r="AG996" s="603"/>
      <c r="AH996" s="603"/>
      <c r="AI996" s="603"/>
      <c r="AJ996" s="603"/>
      <c r="AK996" s="603"/>
      <c r="AL996" s="603"/>
      <c r="AM996" s="603"/>
      <c r="AN996" s="603"/>
      <c r="AO996" s="603"/>
      <c r="AP996" s="603"/>
      <c r="AQ996" s="603"/>
      <c r="AR996" s="603"/>
      <c r="AS996" s="603"/>
      <c r="AT996" s="603"/>
      <c r="AU996" s="603"/>
      <c r="AV996" s="603"/>
      <c r="AW996" s="603"/>
      <c r="AX996" s="603"/>
      <c r="AY996" s="603"/>
      <c r="AZ996" s="603"/>
      <c r="BA996" s="603"/>
      <c r="BB996" s="603"/>
      <c r="BC996" s="603"/>
      <c r="BD996" s="603"/>
      <c r="BE996" s="603"/>
      <c r="BF996" s="603"/>
      <c r="BG996" s="603"/>
      <c r="BH996" s="603"/>
      <c r="BI996" s="603"/>
      <c r="BJ996" s="603"/>
      <c r="BK996" s="603"/>
      <c r="BL996" s="603"/>
      <c r="BM996" s="603"/>
      <c r="BN996" s="603"/>
      <c r="BO996" s="603"/>
      <c r="BP996" s="603"/>
      <c r="BQ996" s="603"/>
      <c r="BR996" s="603"/>
      <c r="BS996" s="603"/>
      <c r="BT996" s="603"/>
      <c r="BU996" s="603"/>
      <c r="BV996" s="603"/>
      <c r="BW996" s="603"/>
      <c r="BX996" s="603"/>
      <c r="BY996" s="603"/>
      <c r="BZ996" s="603"/>
      <c r="CA996" s="603"/>
      <c r="CB996" s="603"/>
      <c r="CC996" s="603"/>
      <c r="CD996" s="603"/>
      <c r="CE996" s="603"/>
      <c r="CF996" s="603"/>
      <c r="CG996" s="603"/>
      <c r="CH996" s="603"/>
      <c r="CI996" s="603"/>
      <c r="CJ996" s="603"/>
      <c r="CK996" s="603"/>
    </row>
    <row r="997" spans="1:89" ht="14.25">
      <c r="A997" s="656" t="str">
        <f t="shared" si="209"/>
        <v>12_1_280621_HE_p_ch.ca</v>
      </c>
      <c r="B997" s="672" t="s">
        <v>5732</v>
      </c>
      <c r="C997" s="672" t="s">
        <v>5733</v>
      </c>
      <c r="D997" s="670">
        <v>12</v>
      </c>
      <c r="E997" s="670">
        <v>1</v>
      </c>
      <c r="F997" s="670" t="s">
        <v>5827</v>
      </c>
      <c r="G997" s="670" t="s">
        <v>5719</v>
      </c>
      <c r="H997" s="670">
        <v>2021</v>
      </c>
      <c r="I997" s="672" t="s">
        <v>5729</v>
      </c>
      <c r="J997" s="672" t="str">
        <f t="shared" si="210"/>
        <v>HE_p</v>
      </c>
      <c r="K997" s="669" t="s">
        <v>5734</v>
      </c>
      <c r="L997" s="672" t="s">
        <v>5723</v>
      </c>
      <c r="M997" s="672" t="s">
        <v>476</v>
      </c>
      <c r="N997" s="661">
        <v>80</v>
      </c>
      <c r="O997" s="603"/>
      <c r="P997" s="667" t="s">
        <v>925</v>
      </c>
      <c r="Q997" s="596" t="s">
        <v>926</v>
      </c>
      <c r="R997" s="596" t="s">
        <v>2422</v>
      </c>
      <c r="S997" s="596">
        <v>1</v>
      </c>
      <c r="T997" s="596">
        <v>0</v>
      </c>
      <c r="U997" s="596">
        <v>1</v>
      </c>
      <c r="V997" s="596">
        <v>0</v>
      </c>
      <c r="W997" s="603"/>
      <c r="X997" s="668" t="s">
        <v>4520</v>
      </c>
      <c r="Y997" s="376" t="s">
        <v>78</v>
      </c>
      <c r="Z997" s="596" t="s">
        <v>6931</v>
      </c>
      <c r="AA997" s="766"/>
      <c r="AB997" s="727" t="str">
        <f t="shared" si="202"/>
        <v>Unique</v>
      </c>
      <c r="AC997" s="603"/>
      <c r="AD997" s="603"/>
      <c r="AE997" s="603"/>
      <c r="AF997" s="603"/>
      <c r="AG997" s="603"/>
      <c r="AH997" s="603"/>
      <c r="AI997" s="603"/>
      <c r="AJ997" s="603"/>
      <c r="AK997" s="603"/>
      <c r="AL997" s="603"/>
      <c r="AM997" s="603"/>
      <c r="AN997" s="603"/>
      <c r="AO997" s="603"/>
      <c r="AP997" s="603"/>
      <c r="AQ997" s="603"/>
      <c r="AR997" s="603"/>
      <c r="AS997" s="603"/>
      <c r="AT997" s="603"/>
      <c r="AU997" s="603"/>
      <c r="AV997" s="603"/>
      <c r="AW997" s="603"/>
      <c r="AX997" s="603"/>
      <c r="AY997" s="603"/>
      <c r="AZ997" s="603"/>
      <c r="BA997" s="603"/>
      <c r="BB997" s="603"/>
      <c r="BC997" s="603"/>
      <c r="BD997" s="603"/>
      <c r="BE997" s="603"/>
      <c r="BF997" s="603"/>
      <c r="BG997" s="603"/>
      <c r="BH997" s="603"/>
      <c r="BI997" s="603"/>
      <c r="BJ997" s="603"/>
      <c r="BK997" s="603"/>
      <c r="BL997" s="603"/>
      <c r="BM997" s="603"/>
      <c r="BN997" s="603"/>
      <c r="BO997" s="603"/>
      <c r="BP997" s="603"/>
      <c r="BQ997" s="603"/>
      <c r="BR997" s="603"/>
      <c r="BS997" s="603"/>
      <c r="BT997" s="603"/>
      <c r="BU997" s="603"/>
      <c r="BV997" s="603"/>
      <c r="BW997" s="603"/>
      <c r="BX997" s="603"/>
      <c r="BY997" s="603"/>
      <c r="BZ997" s="603"/>
      <c r="CA997" s="603"/>
      <c r="CB997" s="603"/>
      <c r="CC997" s="603"/>
      <c r="CD997" s="603"/>
      <c r="CE997" s="603"/>
      <c r="CF997" s="603"/>
      <c r="CG997" s="603"/>
      <c r="CH997" s="603"/>
      <c r="CI997" s="603"/>
      <c r="CJ997" s="603"/>
      <c r="CK997" s="603"/>
    </row>
    <row r="998" spans="1:89" ht="14.25">
      <c r="A998" s="656" t="str">
        <f t="shared" si="209"/>
        <v>35_1_250923_Esc_p_er.te</v>
      </c>
      <c r="B998" s="720" t="s">
        <v>6187</v>
      </c>
      <c r="C998" s="720" t="s">
        <v>6188</v>
      </c>
      <c r="D998" s="721">
        <v>35</v>
      </c>
      <c r="E998" s="721">
        <v>1</v>
      </c>
      <c r="F998" s="721" t="s">
        <v>6681</v>
      </c>
      <c r="G998" s="721" t="s">
        <v>6682</v>
      </c>
      <c r="H998" s="721">
        <v>2023</v>
      </c>
      <c r="I998" s="720" t="s">
        <v>6326</v>
      </c>
      <c r="J998" s="720" t="s">
        <v>6189</v>
      </c>
      <c r="K998" s="720"/>
      <c r="L998" s="720" t="s">
        <v>5723</v>
      </c>
      <c r="M998" s="720" t="s">
        <v>2422</v>
      </c>
      <c r="N998" s="661">
        <f>50+50+8</f>
        <v>108</v>
      </c>
      <c r="O998" s="603"/>
      <c r="P998" s="356" t="s">
        <v>521</v>
      </c>
      <c r="Q998" s="376" t="s">
        <v>522</v>
      </c>
      <c r="R998" s="596" t="s">
        <v>100</v>
      </c>
      <c r="S998" s="596">
        <v>2</v>
      </c>
      <c r="T998" s="596">
        <v>1</v>
      </c>
      <c r="U998" s="596">
        <v>1</v>
      </c>
      <c r="V998" s="596">
        <v>0</v>
      </c>
      <c r="W998" s="603"/>
      <c r="X998" s="668">
        <v>260625</v>
      </c>
      <c r="Y998" s="727" t="s">
        <v>78</v>
      </c>
      <c r="Z998" s="596" t="s">
        <v>6932</v>
      </c>
      <c r="AA998" s="766"/>
      <c r="AB998" s="727" t="str">
        <f t="shared" si="202"/>
        <v>Unique</v>
      </c>
      <c r="AC998" s="603"/>
      <c r="AD998" s="603"/>
      <c r="AE998" s="603"/>
      <c r="AF998" s="603"/>
      <c r="AG998" s="603"/>
      <c r="AH998" s="603"/>
      <c r="AI998" s="603"/>
      <c r="AJ998" s="603"/>
      <c r="AK998" s="603"/>
      <c r="AL998" s="603"/>
      <c r="AM998" s="603"/>
      <c r="AN998" s="603"/>
      <c r="AO998" s="603"/>
      <c r="AP998" s="603"/>
      <c r="AQ998" s="603"/>
      <c r="AR998" s="603"/>
      <c r="AS998" s="603"/>
      <c r="AT998" s="603"/>
      <c r="AU998" s="603"/>
      <c r="AV998" s="603"/>
      <c r="AW998" s="603"/>
      <c r="AX998" s="603"/>
      <c r="AY998" s="603"/>
      <c r="AZ998" s="603"/>
      <c r="BA998" s="603"/>
      <c r="BB998" s="603"/>
      <c r="BC998" s="603"/>
      <c r="BD998" s="603"/>
      <c r="BE998" s="603"/>
      <c r="BF998" s="603"/>
      <c r="BG998" s="603"/>
      <c r="BH998" s="603"/>
      <c r="BI998" s="603"/>
      <c r="BJ998" s="603"/>
      <c r="BK998" s="603"/>
      <c r="BL998" s="603"/>
      <c r="BM998" s="603"/>
      <c r="BN998" s="603"/>
      <c r="BO998" s="603"/>
      <c r="BP998" s="603"/>
      <c r="BQ998" s="603"/>
      <c r="BR998" s="603"/>
      <c r="BS998" s="603"/>
      <c r="BT998" s="603"/>
      <c r="BU998" s="603"/>
      <c r="BV998" s="603"/>
      <c r="BW998" s="603"/>
      <c r="BX998" s="603"/>
      <c r="BY998" s="603"/>
      <c r="BZ998" s="603"/>
      <c r="CA998" s="603"/>
      <c r="CB998" s="603"/>
      <c r="CC998" s="603"/>
      <c r="CD998" s="603"/>
      <c r="CE998" s="603"/>
      <c r="CF998" s="603"/>
      <c r="CG998" s="603"/>
      <c r="CH998" s="603"/>
      <c r="CI998" s="603"/>
      <c r="CJ998" s="603"/>
      <c r="CK998" s="603"/>
    </row>
    <row r="999" spans="1:89" ht="14.25">
      <c r="A999" s="656" t="str">
        <f t="shared" si="209"/>
        <v>33_1_250923_S_p_er.te</v>
      </c>
      <c r="B999" s="723" t="s">
        <v>6238</v>
      </c>
      <c r="C999" s="723" t="s">
        <v>6239</v>
      </c>
      <c r="D999" s="724">
        <v>33</v>
      </c>
      <c r="E999" s="724">
        <v>1</v>
      </c>
      <c r="F999" s="724" t="s">
        <v>6681</v>
      </c>
      <c r="G999" s="724" t="s">
        <v>6682</v>
      </c>
      <c r="H999" s="724">
        <v>2023</v>
      </c>
      <c r="I999" s="723" t="s">
        <v>6326</v>
      </c>
      <c r="J999" s="723" t="s">
        <v>6375</v>
      </c>
      <c r="K999" s="723"/>
      <c r="L999" s="723" t="s">
        <v>5723</v>
      </c>
      <c r="M999" s="723" t="s">
        <v>2422</v>
      </c>
      <c r="N999" s="661">
        <f>50+12</f>
        <v>62</v>
      </c>
      <c r="O999" s="603"/>
      <c r="P999" s="356" t="s">
        <v>521</v>
      </c>
      <c r="Q999" s="376" t="s">
        <v>522</v>
      </c>
      <c r="R999" s="596" t="s">
        <v>100</v>
      </c>
      <c r="S999" s="596">
        <v>2</v>
      </c>
      <c r="T999" s="596">
        <v>1</v>
      </c>
      <c r="U999" s="596">
        <v>1</v>
      </c>
      <c r="V999" s="596">
        <v>0</v>
      </c>
      <c r="W999" s="603"/>
      <c r="X999" s="668">
        <v>260625</v>
      </c>
      <c r="Y999" s="727" t="s">
        <v>78</v>
      </c>
      <c r="Z999" s="596" t="s">
        <v>6933</v>
      </c>
      <c r="AA999" s="766"/>
      <c r="AB999" s="727" t="str">
        <f t="shared" si="202"/>
        <v>Unique</v>
      </c>
      <c r="AC999" s="603"/>
      <c r="AD999" s="603"/>
      <c r="AE999" s="603"/>
      <c r="AF999" s="603"/>
      <c r="AG999" s="603"/>
      <c r="AH999" s="603"/>
      <c r="AI999" s="603"/>
      <c r="AJ999" s="603"/>
      <c r="AK999" s="603"/>
      <c r="AL999" s="603"/>
      <c r="AM999" s="603"/>
      <c r="AN999" s="603"/>
      <c r="AO999" s="603"/>
      <c r="AP999" s="603"/>
      <c r="AQ999" s="603"/>
      <c r="AR999" s="603"/>
      <c r="AS999" s="603"/>
      <c r="AT999" s="603"/>
      <c r="AU999" s="603"/>
      <c r="AV999" s="603"/>
      <c r="AW999" s="603"/>
      <c r="AX999" s="603"/>
      <c r="AY999" s="603"/>
      <c r="AZ999" s="603"/>
      <c r="BA999" s="603"/>
      <c r="BB999" s="603"/>
      <c r="BC999" s="603"/>
      <c r="BD999" s="603"/>
      <c r="BE999" s="603"/>
      <c r="BF999" s="603"/>
      <c r="BG999" s="603"/>
      <c r="BH999" s="603"/>
      <c r="BI999" s="603"/>
      <c r="BJ999" s="603"/>
      <c r="BK999" s="603"/>
      <c r="BL999" s="603"/>
      <c r="BM999" s="603"/>
      <c r="BN999" s="603"/>
      <c r="BO999" s="603"/>
      <c r="BP999" s="603"/>
      <c r="BQ999" s="603"/>
      <c r="BR999" s="603"/>
      <c r="BS999" s="603"/>
      <c r="BT999" s="603"/>
      <c r="BU999" s="603"/>
      <c r="BV999" s="603"/>
      <c r="BW999" s="603"/>
      <c r="BX999" s="603"/>
      <c r="BY999" s="603"/>
      <c r="BZ999" s="603"/>
      <c r="CA999" s="603"/>
      <c r="CB999" s="603"/>
      <c r="CC999" s="603"/>
      <c r="CD999" s="603"/>
      <c r="CE999" s="603"/>
      <c r="CF999" s="603"/>
      <c r="CG999" s="603"/>
      <c r="CH999" s="603"/>
      <c r="CI999" s="603"/>
      <c r="CJ999" s="603"/>
      <c r="CK999" s="603"/>
    </row>
    <row r="1000" spans="1:89" ht="14.25">
      <c r="A1000" s="656" t="str">
        <f t="shared" si="209"/>
        <v>11_1_230523_HU_p_ep.ba</v>
      </c>
      <c r="B1000" s="754" t="s">
        <v>6591</v>
      </c>
      <c r="C1000" s="754" t="s">
        <v>6592</v>
      </c>
      <c r="D1000" s="755">
        <v>11</v>
      </c>
      <c r="E1000" s="755">
        <v>1</v>
      </c>
      <c r="F1000" s="755" t="s">
        <v>93</v>
      </c>
      <c r="G1000" s="755" t="s">
        <v>6443</v>
      </c>
      <c r="H1000" s="755">
        <v>2023</v>
      </c>
      <c r="I1000" s="754" t="s">
        <v>5729</v>
      </c>
      <c r="J1000" s="754" t="s">
        <v>6593</v>
      </c>
      <c r="K1000" s="754" t="s">
        <v>6594</v>
      </c>
      <c r="L1000" s="754" t="s">
        <v>5723</v>
      </c>
      <c r="M1000" s="754" t="s">
        <v>2422</v>
      </c>
      <c r="N1000" s="661">
        <f t="shared" ref="N1000:N1008" si="211">20+20+20+30+6</f>
        <v>96</v>
      </c>
      <c r="O1000" s="765"/>
      <c r="P1000" s="766" t="s">
        <v>84</v>
      </c>
      <c r="Q1000" s="596" t="s">
        <v>85</v>
      </c>
      <c r="R1000" s="596" t="s">
        <v>100</v>
      </c>
      <c r="S1000" s="370">
        <f t="shared" ref="S1000:S1008" si="212">T1000+U1000</f>
        <v>4</v>
      </c>
      <c r="T1000" s="376">
        <v>0</v>
      </c>
      <c r="U1000" s="376">
        <v>4</v>
      </c>
      <c r="V1000" s="596">
        <v>0</v>
      </c>
      <c r="W1000" s="370"/>
      <c r="X1000" s="761" t="s">
        <v>4602</v>
      </c>
      <c r="Y1000" s="376" t="s">
        <v>78</v>
      </c>
      <c r="Z1000" s="596" t="s">
        <v>6934</v>
      </c>
      <c r="AA1000" s="766"/>
      <c r="AB1000" s="727" t="str">
        <f t="shared" si="202"/>
        <v>Unique</v>
      </c>
      <c r="AC1000" s="603"/>
      <c r="AD1000" s="603"/>
      <c r="AE1000" s="603"/>
      <c r="AF1000" s="603"/>
      <c r="AG1000" s="603"/>
      <c r="AH1000" s="603"/>
      <c r="AI1000" s="603"/>
      <c r="AJ1000" s="603"/>
      <c r="AK1000" s="603"/>
      <c r="AL1000" s="603"/>
      <c r="AM1000" s="603"/>
      <c r="AN1000" s="603"/>
      <c r="AO1000" s="603"/>
      <c r="AP1000" s="603"/>
      <c r="AQ1000" s="603"/>
      <c r="AR1000" s="603"/>
      <c r="AS1000" s="603"/>
      <c r="AT1000" s="603"/>
      <c r="AU1000" s="603"/>
      <c r="AV1000" s="603"/>
      <c r="AW1000" s="603"/>
      <c r="AX1000" s="603"/>
      <c r="AY1000" s="603"/>
      <c r="AZ1000" s="603"/>
      <c r="BA1000" s="603"/>
      <c r="BB1000" s="603"/>
      <c r="BC1000" s="603"/>
      <c r="BD1000" s="603"/>
      <c r="BE1000" s="603"/>
      <c r="BF1000" s="603"/>
      <c r="BG1000" s="603"/>
      <c r="BH1000" s="603"/>
      <c r="BI1000" s="603"/>
      <c r="BJ1000" s="603"/>
      <c r="BK1000" s="603"/>
      <c r="BL1000" s="603"/>
      <c r="BM1000" s="603"/>
      <c r="BN1000" s="603"/>
      <c r="BO1000" s="603"/>
      <c r="BP1000" s="603"/>
      <c r="BQ1000" s="603"/>
      <c r="BR1000" s="603"/>
      <c r="BS1000" s="603"/>
      <c r="BT1000" s="603"/>
      <c r="BU1000" s="603"/>
      <c r="BV1000" s="603"/>
      <c r="BW1000" s="603"/>
      <c r="BX1000" s="603"/>
      <c r="BY1000" s="603"/>
      <c r="BZ1000" s="603"/>
      <c r="CA1000" s="603"/>
      <c r="CB1000" s="603"/>
      <c r="CC1000" s="603"/>
      <c r="CD1000" s="603"/>
      <c r="CE1000" s="603"/>
      <c r="CF1000" s="603"/>
      <c r="CG1000" s="603"/>
      <c r="CH1000" s="603"/>
      <c r="CI1000" s="603"/>
      <c r="CJ1000" s="603"/>
      <c r="CK1000" s="603"/>
    </row>
    <row r="1001" spans="1:89" ht="14.25">
      <c r="A1001" s="656" t="str">
        <f t="shared" si="209"/>
        <v>11_1_230523_HU_p_ep.el</v>
      </c>
      <c r="B1001" s="754" t="s">
        <v>6591</v>
      </c>
      <c r="C1001" s="754" t="s">
        <v>6592</v>
      </c>
      <c r="D1001" s="755">
        <v>11</v>
      </c>
      <c r="E1001" s="755">
        <v>1</v>
      </c>
      <c r="F1001" s="755" t="s">
        <v>93</v>
      </c>
      <c r="G1001" s="755" t="s">
        <v>6443</v>
      </c>
      <c r="H1001" s="755">
        <v>2023</v>
      </c>
      <c r="I1001" s="754" t="s">
        <v>5729</v>
      </c>
      <c r="J1001" s="754" t="s">
        <v>6593</v>
      </c>
      <c r="K1001" s="754" t="s">
        <v>6594</v>
      </c>
      <c r="L1001" s="754" t="s">
        <v>5723</v>
      </c>
      <c r="M1001" s="754" t="s">
        <v>2422</v>
      </c>
      <c r="N1001" s="661">
        <f t="shared" si="211"/>
        <v>96</v>
      </c>
      <c r="O1001" s="376"/>
      <c r="P1001" s="356" t="s">
        <v>2312</v>
      </c>
      <c r="Q1001" s="376" t="s">
        <v>2313</v>
      </c>
      <c r="R1001" s="596" t="s">
        <v>100</v>
      </c>
      <c r="S1001" s="370">
        <f t="shared" si="212"/>
        <v>30</v>
      </c>
      <c r="T1001" s="376">
        <v>29</v>
      </c>
      <c r="U1001" s="376">
        <v>1</v>
      </c>
      <c r="V1001" s="596">
        <v>0</v>
      </c>
      <c r="W1001" s="370"/>
      <c r="X1001" s="761" t="s">
        <v>4602</v>
      </c>
      <c r="Y1001" s="376" t="s">
        <v>78</v>
      </c>
      <c r="Z1001" s="596" t="s">
        <v>6935</v>
      </c>
      <c r="AA1001" s="766"/>
      <c r="AB1001" s="727" t="str">
        <f t="shared" si="202"/>
        <v>Unique</v>
      </c>
      <c r="AC1001" s="603"/>
      <c r="AD1001" s="603"/>
      <c r="AE1001" s="603"/>
      <c r="AF1001" s="603"/>
      <c r="AG1001" s="603"/>
      <c r="AH1001" s="603"/>
      <c r="AI1001" s="603"/>
      <c r="AJ1001" s="603"/>
      <c r="AK1001" s="603"/>
      <c r="AL1001" s="603"/>
      <c r="AM1001" s="603"/>
      <c r="AN1001" s="603"/>
      <c r="AO1001" s="603"/>
      <c r="AP1001" s="603"/>
      <c r="AQ1001" s="603"/>
      <c r="AR1001" s="603"/>
      <c r="AS1001" s="603"/>
      <c r="AT1001" s="603"/>
      <c r="AU1001" s="603"/>
      <c r="AV1001" s="603"/>
      <c r="AW1001" s="603"/>
      <c r="AX1001" s="603"/>
      <c r="AY1001" s="603"/>
      <c r="AZ1001" s="603"/>
      <c r="BA1001" s="603"/>
      <c r="BB1001" s="603"/>
      <c r="BC1001" s="603"/>
      <c r="BD1001" s="603"/>
      <c r="BE1001" s="603"/>
      <c r="BF1001" s="603"/>
      <c r="BG1001" s="603"/>
      <c r="BH1001" s="603"/>
      <c r="BI1001" s="603"/>
      <c r="BJ1001" s="603"/>
      <c r="BK1001" s="603"/>
      <c r="BL1001" s="603"/>
      <c r="BM1001" s="603"/>
      <c r="BN1001" s="603"/>
      <c r="BO1001" s="603"/>
      <c r="BP1001" s="603"/>
      <c r="BQ1001" s="603"/>
      <c r="BR1001" s="603"/>
      <c r="BS1001" s="603"/>
      <c r="BT1001" s="603"/>
      <c r="BU1001" s="603"/>
      <c r="BV1001" s="603"/>
      <c r="BW1001" s="603"/>
      <c r="BX1001" s="603"/>
      <c r="BY1001" s="603"/>
      <c r="BZ1001" s="603"/>
      <c r="CA1001" s="603"/>
      <c r="CB1001" s="603"/>
      <c r="CC1001" s="603"/>
      <c r="CD1001" s="603"/>
      <c r="CE1001" s="603"/>
      <c r="CF1001" s="603"/>
      <c r="CG1001" s="603"/>
      <c r="CH1001" s="603"/>
      <c r="CI1001" s="603"/>
      <c r="CJ1001" s="603"/>
      <c r="CK1001" s="603"/>
    </row>
    <row r="1002" spans="1:89" ht="14.25">
      <c r="A1002" s="656" t="str">
        <f t="shared" si="209"/>
        <v>11_1_230523_HU_p_ch.ca</v>
      </c>
      <c r="B1002" s="754" t="s">
        <v>6591</v>
      </c>
      <c r="C1002" s="754" t="s">
        <v>6592</v>
      </c>
      <c r="D1002" s="755">
        <v>11</v>
      </c>
      <c r="E1002" s="755">
        <v>1</v>
      </c>
      <c r="F1002" s="755" t="s">
        <v>93</v>
      </c>
      <c r="G1002" s="755" t="s">
        <v>6443</v>
      </c>
      <c r="H1002" s="755">
        <v>2023</v>
      </c>
      <c r="I1002" s="754" t="s">
        <v>5729</v>
      </c>
      <c r="J1002" s="754" t="s">
        <v>6593</v>
      </c>
      <c r="K1002" s="754" t="s">
        <v>6594</v>
      </c>
      <c r="L1002" s="754" t="s">
        <v>5723</v>
      </c>
      <c r="M1002" s="754" t="s">
        <v>2422</v>
      </c>
      <c r="N1002" s="661">
        <f t="shared" si="211"/>
        <v>96</v>
      </c>
      <c r="O1002" s="765"/>
      <c r="P1002" s="356" t="s">
        <v>925</v>
      </c>
      <c r="Q1002" s="376" t="s">
        <v>926</v>
      </c>
      <c r="R1002" s="596" t="s">
        <v>100</v>
      </c>
      <c r="S1002" s="370">
        <f t="shared" si="212"/>
        <v>1</v>
      </c>
      <c r="T1002" s="376">
        <v>0</v>
      </c>
      <c r="U1002" s="376">
        <v>1</v>
      </c>
      <c r="V1002" s="596">
        <v>0</v>
      </c>
      <c r="W1002" s="370"/>
      <c r="X1002" s="761" t="s">
        <v>4602</v>
      </c>
      <c r="Y1002" s="376" t="s">
        <v>78</v>
      </c>
      <c r="Z1002" s="596" t="s">
        <v>6936</v>
      </c>
      <c r="AA1002" s="766"/>
      <c r="AB1002" s="727" t="str">
        <f t="shared" si="202"/>
        <v>Unique</v>
      </c>
      <c r="AC1002" s="603"/>
      <c r="AD1002" s="603"/>
      <c r="AE1002" s="603"/>
      <c r="AF1002" s="603"/>
      <c r="AG1002" s="603"/>
      <c r="AH1002" s="603"/>
      <c r="AI1002" s="603"/>
      <c r="AJ1002" s="603"/>
      <c r="AK1002" s="603"/>
      <c r="AL1002" s="603"/>
      <c r="AM1002" s="603"/>
      <c r="AN1002" s="603"/>
      <c r="AO1002" s="603"/>
      <c r="AP1002" s="603"/>
      <c r="AQ1002" s="603"/>
      <c r="AR1002" s="603"/>
      <c r="AS1002" s="603"/>
      <c r="AT1002" s="603"/>
      <c r="AU1002" s="603"/>
      <c r="AV1002" s="603"/>
      <c r="AW1002" s="603"/>
      <c r="AX1002" s="603"/>
      <c r="AY1002" s="603"/>
      <c r="AZ1002" s="603"/>
      <c r="BA1002" s="603"/>
      <c r="BB1002" s="603"/>
      <c r="BC1002" s="603"/>
      <c r="BD1002" s="603"/>
      <c r="BE1002" s="603"/>
      <c r="BF1002" s="603"/>
      <c r="BG1002" s="603"/>
      <c r="BH1002" s="603"/>
      <c r="BI1002" s="603"/>
      <c r="BJ1002" s="603"/>
      <c r="BK1002" s="603"/>
      <c r="BL1002" s="603"/>
      <c r="BM1002" s="603"/>
      <c r="BN1002" s="603"/>
      <c r="BO1002" s="603"/>
      <c r="BP1002" s="603"/>
      <c r="BQ1002" s="603"/>
      <c r="BR1002" s="603"/>
      <c r="BS1002" s="603"/>
      <c r="BT1002" s="603"/>
      <c r="BU1002" s="603"/>
      <c r="BV1002" s="603"/>
      <c r="BW1002" s="603"/>
      <c r="BX1002" s="603"/>
      <c r="BY1002" s="603"/>
      <c r="BZ1002" s="603"/>
      <c r="CA1002" s="603"/>
      <c r="CB1002" s="603"/>
      <c r="CC1002" s="603"/>
      <c r="CD1002" s="603"/>
      <c r="CE1002" s="603"/>
      <c r="CF1002" s="603"/>
      <c r="CG1002" s="603"/>
      <c r="CH1002" s="603"/>
      <c r="CI1002" s="603"/>
      <c r="CJ1002" s="603"/>
      <c r="CK1002" s="603"/>
    </row>
    <row r="1003" spans="1:89" ht="14.25">
      <c r="A1003" s="656" t="str">
        <f t="shared" si="209"/>
        <v>11_1_230523_HU_p_xy.se</v>
      </c>
      <c r="B1003" s="754" t="s">
        <v>6591</v>
      </c>
      <c r="C1003" s="754" t="s">
        <v>6592</v>
      </c>
      <c r="D1003" s="755">
        <v>11</v>
      </c>
      <c r="E1003" s="755">
        <v>1</v>
      </c>
      <c r="F1003" s="755" t="s">
        <v>93</v>
      </c>
      <c r="G1003" s="755" t="s">
        <v>6443</v>
      </c>
      <c r="H1003" s="755">
        <v>2023</v>
      </c>
      <c r="I1003" s="754" t="s">
        <v>5729</v>
      </c>
      <c r="J1003" s="754" t="s">
        <v>6593</v>
      </c>
      <c r="K1003" s="754" t="s">
        <v>6594</v>
      </c>
      <c r="L1003" s="754" t="s">
        <v>5723</v>
      </c>
      <c r="M1003" s="754" t="s">
        <v>2422</v>
      </c>
      <c r="N1003" s="661">
        <f t="shared" si="211"/>
        <v>96</v>
      </c>
      <c r="O1003" s="376"/>
      <c r="P1003" s="356" t="s">
        <v>529</v>
      </c>
      <c r="Q1003" s="376" t="s">
        <v>530</v>
      </c>
      <c r="R1003" s="596" t="s">
        <v>100</v>
      </c>
      <c r="S1003" s="370">
        <f t="shared" si="212"/>
        <v>1</v>
      </c>
      <c r="T1003" s="376">
        <v>0</v>
      </c>
      <c r="U1003" s="376">
        <v>1</v>
      </c>
      <c r="V1003" s="596">
        <v>0</v>
      </c>
      <c r="W1003" s="370"/>
      <c r="X1003" s="761" t="s">
        <v>4602</v>
      </c>
      <c r="Y1003" s="376" t="s">
        <v>78</v>
      </c>
      <c r="Z1003" s="596" t="s">
        <v>6937</v>
      </c>
      <c r="AA1003" s="766"/>
      <c r="AB1003" s="727" t="str">
        <f t="shared" si="202"/>
        <v>Unique</v>
      </c>
      <c r="AC1003" s="603"/>
      <c r="AD1003" s="603"/>
      <c r="AE1003" s="603"/>
      <c r="AF1003" s="603"/>
      <c r="AG1003" s="603"/>
      <c r="AH1003" s="603"/>
      <c r="AI1003" s="603"/>
      <c r="AJ1003" s="603"/>
      <c r="AK1003" s="603"/>
      <c r="AL1003" s="603"/>
      <c r="AM1003" s="603"/>
      <c r="AN1003" s="603"/>
      <c r="AO1003" s="603"/>
      <c r="AP1003" s="603"/>
      <c r="AQ1003" s="603"/>
      <c r="AR1003" s="603"/>
      <c r="AS1003" s="603"/>
      <c r="AT1003" s="603"/>
      <c r="AU1003" s="603"/>
      <c r="AV1003" s="603"/>
      <c r="AW1003" s="603"/>
      <c r="AX1003" s="603"/>
      <c r="AY1003" s="603"/>
      <c r="AZ1003" s="603"/>
      <c r="BA1003" s="603"/>
      <c r="BB1003" s="603"/>
      <c r="BC1003" s="603"/>
      <c r="BD1003" s="603"/>
      <c r="BE1003" s="603"/>
      <c r="BF1003" s="603"/>
      <c r="BG1003" s="603"/>
      <c r="BH1003" s="603"/>
      <c r="BI1003" s="603"/>
      <c r="BJ1003" s="603"/>
      <c r="BK1003" s="603"/>
      <c r="BL1003" s="603"/>
      <c r="BM1003" s="603"/>
      <c r="BN1003" s="603"/>
      <c r="BO1003" s="603"/>
      <c r="BP1003" s="603"/>
      <c r="BQ1003" s="603"/>
      <c r="BR1003" s="603"/>
      <c r="BS1003" s="603"/>
      <c r="BT1003" s="603"/>
      <c r="BU1003" s="603"/>
      <c r="BV1003" s="603"/>
      <c r="BW1003" s="603"/>
      <c r="BX1003" s="603"/>
      <c r="BY1003" s="603"/>
      <c r="BZ1003" s="603"/>
      <c r="CA1003" s="603"/>
      <c r="CB1003" s="603"/>
      <c r="CC1003" s="603"/>
      <c r="CD1003" s="603"/>
      <c r="CE1003" s="603"/>
      <c r="CF1003" s="603"/>
      <c r="CG1003" s="603"/>
      <c r="CH1003" s="603"/>
      <c r="CI1003" s="603"/>
      <c r="CJ1003" s="603"/>
      <c r="CK1003" s="603"/>
    </row>
    <row r="1004" spans="1:89" ht="14.25">
      <c r="A1004" s="656" t="str">
        <f t="shared" si="209"/>
        <v>11_1_230523_HU_p_my.fl</v>
      </c>
      <c r="B1004" s="754" t="s">
        <v>6591</v>
      </c>
      <c r="C1004" s="754" t="s">
        <v>6592</v>
      </c>
      <c r="D1004" s="755">
        <v>11</v>
      </c>
      <c r="E1004" s="755">
        <v>1</v>
      </c>
      <c r="F1004" s="755" t="s">
        <v>93</v>
      </c>
      <c r="G1004" s="755" t="s">
        <v>6443</v>
      </c>
      <c r="H1004" s="755">
        <v>2023</v>
      </c>
      <c r="I1004" s="754" t="s">
        <v>5729</v>
      </c>
      <c r="J1004" s="754" t="s">
        <v>6593</v>
      </c>
      <c r="K1004" s="754" t="s">
        <v>6594</v>
      </c>
      <c r="L1004" s="754" t="s">
        <v>5723</v>
      </c>
      <c r="M1004" s="754" t="s">
        <v>2422</v>
      </c>
      <c r="N1004" s="661">
        <f t="shared" si="211"/>
        <v>96</v>
      </c>
      <c r="O1004" s="765"/>
      <c r="P1004" s="356" t="s">
        <v>98</v>
      </c>
      <c r="Q1004" s="376" t="s">
        <v>99</v>
      </c>
      <c r="R1004" s="596" t="s">
        <v>100</v>
      </c>
      <c r="S1004" s="370">
        <f t="shared" si="212"/>
        <v>1</v>
      </c>
      <c r="T1004" s="376">
        <v>0</v>
      </c>
      <c r="U1004" s="376">
        <v>1</v>
      </c>
      <c r="V1004" s="596">
        <v>0</v>
      </c>
      <c r="W1004" s="370"/>
      <c r="X1004" s="761" t="s">
        <v>4602</v>
      </c>
      <c r="Y1004" s="376" t="s">
        <v>78</v>
      </c>
      <c r="Z1004" s="596" t="s">
        <v>6938</v>
      </c>
      <c r="AA1004" s="766"/>
      <c r="AB1004" s="727" t="str">
        <f t="shared" si="202"/>
        <v>Unique</v>
      </c>
      <c r="AC1004" s="603"/>
      <c r="AD1004" s="603"/>
      <c r="AE1004" s="603"/>
      <c r="AF1004" s="603"/>
      <c r="AG1004" s="603"/>
      <c r="AH1004" s="603"/>
      <c r="AI1004" s="603"/>
      <c r="AJ1004" s="603"/>
      <c r="AK1004" s="603"/>
      <c r="AL1004" s="603"/>
      <c r="AM1004" s="603"/>
      <c r="AN1004" s="603"/>
      <c r="AO1004" s="603"/>
      <c r="AP1004" s="603"/>
      <c r="AQ1004" s="603"/>
      <c r="AR1004" s="603"/>
      <c r="AS1004" s="603"/>
      <c r="AT1004" s="603"/>
      <c r="AU1004" s="603"/>
      <c r="AV1004" s="603"/>
      <c r="AW1004" s="603"/>
      <c r="AX1004" s="603"/>
      <c r="AY1004" s="603"/>
      <c r="AZ1004" s="603"/>
      <c r="BA1004" s="603"/>
      <c r="BB1004" s="603"/>
      <c r="BC1004" s="603"/>
      <c r="BD1004" s="603"/>
      <c r="BE1004" s="603"/>
      <c r="BF1004" s="603"/>
      <c r="BG1004" s="603"/>
      <c r="BH1004" s="603"/>
      <c r="BI1004" s="603"/>
      <c r="BJ1004" s="603"/>
      <c r="BK1004" s="603"/>
      <c r="BL1004" s="603"/>
      <c r="BM1004" s="603"/>
      <c r="BN1004" s="603"/>
      <c r="BO1004" s="603"/>
      <c r="BP1004" s="603"/>
      <c r="BQ1004" s="603"/>
      <c r="BR1004" s="603"/>
      <c r="BS1004" s="603"/>
      <c r="BT1004" s="603"/>
      <c r="BU1004" s="603"/>
      <c r="BV1004" s="603"/>
      <c r="BW1004" s="603"/>
      <c r="BX1004" s="603"/>
      <c r="BY1004" s="603"/>
      <c r="BZ1004" s="603"/>
      <c r="CA1004" s="603"/>
      <c r="CB1004" s="603"/>
      <c r="CC1004" s="603"/>
      <c r="CD1004" s="603"/>
      <c r="CE1004" s="603"/>
      <c r="CF1004" s="603"/>
      <c r="CG1004" s="603"/>
      <c r="CH1004" s="603"/>
      <c r="CI1004" s="603"/>
      <c r="CJ1004" s="603"/>
      <c r="CK1004" s="603"/>
    </row>
    <row r="1005" spans="1:89" ht="14.25">
      <c r="A1005" s="656" t="str">
        <f t="shared" si="209"/>
        <v>11_1_230523_HU_p_er.te</v>
      </c>
      <c r="B1005" s="754" t="s">
        <v>6591</v>
      </c>
      <c r="C1005" s="754" t="s">
        <v>6592</v>
      </c>
      <c r="D1005" s="755">
        <v>11</v>
      </c>
      <c r="E1005" s="755">
        <v>1</v>
      </c>
      <c r="F1005" s="755" t="s">
        <v>93</v>
      </c>
      <c r="G1005" s="755" t="s">
        <v>6443</v>
      </c>
      <c r="H1005" s="755">
        <v>2023</v>
      </c>
      <c r="I1005" s="754" t="s">
        <v>5729</v>
      </c>
      <c r="J1005" s="754" t="s">
        <v>6593</v>
      </c>
      <c r="K1005" s="754" t="s">
        <v>6594</v>
      </c>
      <c r="L1005" s="754" t="s">
        <v>5723</v>
      </c>
      <c r="M1005" s="754" t="s">
        <v>2422</v>
      </c>
      <c r="N1005" s="661">
        <f t="shared" si="211"/>
        <v>96</v>
      </c>
      <c r="O1005" s="376"/>
      <c r="P1005" s="356" t="s">
        <v>521</v>
      </c>
      <c r="Q1005" s="376" t="s">
        <v>522</v>
      </c>
      <c r="R1005" s="596" t="s">
        <v>100</v>
      </c>
      <c r="S1005" s="370">
        <f t="shared" si="212"/>
        <v>1</v>
      </c>
      <c r="T1005" s="376">
        <v>0</v>
      </c>
      <c r="U1005" s="376">
        <v>1</v>
      </c>
      <c r="V1005" s="596">
        <v>0</v>
      </c>
      <c r="W1005" s="370"/>
      <c r="X1005" s="761" t="s">
        <v>4602</v>
      </c>
      <c r="Y1005" s="376" t="s">
        <v>78</v>
      </c>
      <c r="Z1005" s="596" t="s">
        <v>6939</v>
      </c>
      <c r="AA1005" s="766"/>
      <c r="AB1005" s="727" t="str">
        <f t="shared" si="202"/>
        <v>Unique</v>
      </c>
      <c r="AC1005" s="603"/>
      <c r="AD1005" s="603"/>
      <c r="AE1005" s="603"/>
      <c r="AF1005" s="603"/>
      <c r="AG1005" s="603"/>
      <c r="AH1005" s="603"/>
      <c r="AI1005" s="603"/>
      <c r="AJ1005" s="603"/>
      <c r="AK1005" s="603"/>
      <c r="AL1005" s="603"/>
      <c r="AM1005" s="603"/>
      <c r="AN1005" s="603"/>
      <c r="AO1005" s="603"/>
      <c r="AP1005" s="603"/>
      <c r="AQ1005" s="603"/>
      <c r="AR1005" s="603"/>
      <c r="AS1005" s="603"/>
      <c r="AT1005" s="603"/>
      <c r="AU1005" s="603"/>
      <c r="AV1005" s="603"/>
      <c r="AW1005" s="603"/>
      <c r="AX1005" s="603"/>
      <c r="AY1005" s="603"/>
      <c r="AZ1005" s="603"/>
      <c r="BA1005" s="603"/>
      <c r="BB1005" s="603"/>
      <c r="BC1005" s="603"/>
      <c r="BD1005" s="603"/>
      <c r="BE1005" s="603"/>
      <c r="BF1005" s="603"/>
      <c r="BG1005" s="603"/>
      <c r="BH1005" s="603"/>
      <c r="BI1005" s="603"/>
      <c r="BJ1005" s="603"/>
      <c r="BK1005" s="603"/>
      <c r="BL1005" s="603"/>
      <c r="BM1005" s="603"/>
      <c r="BN1005" s="603"/>
      <c r="BO1005" s="603"/>
      <c r="BP1005" s="603"/>
      <c r="BQ1005" s="603"/>
      <c r="BR1005" s="603"/>
      <c r="BS1005" s="603"/>
      <c r="BT1005" s="603"/>
      <c r="BU1005" s="603"/>
      <c r="BV1005" s="603"/>
      <c r="BW1005" s="603"/>
      <c r="BX1005" s="603"/>
      <c r="BY1005" s="603"/>
      <c r="BZ1005" s="603"/>
      <c r="CA1005" s="603"/>
      <c r="CB1005" s="603"/>
      <c r="CC1005" s="603"/>
      <c r="CD1005" s="603"/>
      <c r="CE1005" s="603"/>
      <c r="CF1005" s="603"/>
      <c r="CG1005" s="603"/>
      <c r="CH1005" s="603"/>
      <c r="CI1005" s="603"/>
      <c r="CJ1005" s="603"/>
      <c r="CK1005" s="603"/>
    </row>
    <row r="1006" spans="1:89" ht="14.25">
      <c r="A1006" s="656" t="str">
        <f t="shared" si="209"/>
        <v>11_1_230523_HU_p_sy.to</v>
      </c>
      <c r="B1006" s="754" t="s">
        <v>6591</v>
      </c>
      <c r="C1006" s="754" t="s">
        <v>6592</v>
      </c>
      <c r="D1006" s="755">
        <v>11</v>
      </c>
      <c r="E1006" s="755">
        <v>1</v>
      </c>
      <c r="F1006" s="755" t="s">
        <v>93</v>
      </c>
      <c r="G1006" s="755" t="s">
        <v>6443</v>
      </c>
      <c r="H1006" s="755">
        <v>2023</v>
      </c>
      <c r="I1006" s="754" t="s">
        <v>5729</v>
      </c>
      <c r="J1006" s="754" t="s">
        <v>6593</v>
      </c>
      <c r="K1006" s="754" t="s">
        <v>6594</v>
      </c>
      <c r="L1006" s="754" t="s">
        <v>5723</v>
      </c>
      <c r="M1006" s="754" t="s">
        <v>2422</v>
      </c>
      <c r="N1006" s="661">
        <f t="shared" si="211"/>
        <v>96</v>
      </c>
      <c r="O1006" s="765"/>
      <c r="P1006" s="356" t="s">
        <v>1140</v>
      </c>
      <c r="Q1006" s="376" t="s">
        <v>1141</v>
      </c>
      <c r="R1006" s="596" t="s">
        <v>100</v>
      </c>
      <c r="S1006" s="370">
        <f t="shared" si="212"/>
        <v>2</v>
      </c>
      <c r="T1006" s="376">
        <v>0</v>
      </c>
      <c r="U1006" s="376">
        <v>2</v>
      </c>
      <c r="V1006" s="596">
        <v>0</v>
      </c>
      <c r="W1006" s="370"/>
      <c r="X1006" s="761" t="s">
        <v>4602</v>
      </c>
      <c r="Y1006" s="376" t="s">
        <v>78</v>
      </c>
      <c r="Z1006" s="596" t="s">
        <v>6940</v>
      </c>
      <c r="AA1006" s="766"/>
      <c r="AB1006" s="727" t="str">
        <f t="shared" si="202"/>
        <v>Unique</v>
      </c>
      <c r="AC1006" s="603"/>
      <c r="AD1006" s="603"/>
      <c r="AE1006" s="603"/>
      <c r="AF1006" s="603"/>
      <c r="AG1006" s="603"/>
      <c r="AH1006" s="603"/>
      <c r="AI1006" s="603"/>
      <c r="AJ1006" s="603"/>
      <c r="AK1006" s="603"/>
      <c r="AL1006" s="603"/>
      <c r="AM1006" s="603"/>
      <c r="AN1006" s="603"/>
      <c r="AO1006" s="603"/>
      <c r="AP1006" s="603"/>
      <c r="AQ1006" s="603"/>
      <c r="AR1006" s="603"/>
      <c r="AS1006" s="603"/>
      <c r="AT1006" s="603"/>
      <c r="AU1006" s="603"/>
      <c r="AV1006" s="603"/>
      <c r="AW1006" s="603"/>
      <c r="AX1006" s="603"/>
      <c r="AY1006" s="603"/>
      <c r="AZ1006" s="603"/>
      <c r="BA1006" s="603"/>
      <c r="BB1006" s="603"/>
      <c r="BC1006" s="603"/>
      <c r="BD1006" s="603"/>
      <c r="BE1006" s="603"/>
      <c r="BF1006" s="603"/>
      <c r="BG1006" s="603"/>
      <c r="BH1006" s="603"/>
      <c r="BI1006" s="603"/>
      <c r="BJ1006" s="603"/>
      <c r="BK1006" s="603"/>
      <c r="BL1006" s="603"/>
      <c r="BM1006" s="603"/>
      <c r="BN1006" s="603"/>
      <c r="BO1006" s="603"/>
      <c r="BP1006" s="603"/>
      <c r="BQ1006" s="603"/>
      <c r="BR1006" s="603"/>
      <c r="BS1006" s="603"/>
      <c r="BT1006" s="603"/>
      <c r="BU1006" s="603"/>
      <c r="BV1006" s="603"/>
      <c r="BW1006" s="603"/>
      <c r="BX1006" s="603"/>
      <c r="BY1006" s="603"/>
      <c r="BZ1006" s="603"/>
      <c r="CA1006" s="603"/>
      <c r="CB1006" s="603"/>
      <c r="CC1006" s="603"/>
      <c r="CD1006" s="603"/>
      <c r="CE1006" s="603"/>
      <c r="CF1006" s="603"/>
      <c r="CG1006" s="603"/>
      <c r="CH1006" s="603"/>
      <c r="CI1006" s="603"/>
      <c r="CJ1006" s="603"/>
      <c r="CK1006" s="603"/>
    </row>
    <row r="1007" spans="1:89" ht="14.25">
      <c r="A1007" s="656" t="str">
        <f t="shared" si="209"/>
        <v>11_1_230523_HU_p_sy.ri</v>
      </c>
      <c r="B1007" s="754" t="s">
        <v>6591</v>
      </c>
      <c r="C1007" s="754" t="s">
        <v>6592</v>
      </c>
      <c r="D1007" s="755">
        <v>11</v>
      </c>
      <c r="E1007" s="755">
        <v>1</v>
      </c>
      <c r="F1007" s="755" t="s">
        <v>93</v>
      </c>
      <c r="G1007" s="755" t="s">
        <v>6443</v>
      </c>
      <c r="H1007" s="755">
        <v>2023</v>
      </c>
      <c r="I1007" s="754" t="s">
        <v>5729</v>
      </c>
      <c r="J1007" s="754" t="s">
        <v>6593</v>
      </c>
      <c r="K1007" s="754" t="s">
        <v>6594</v>
      </c>
      <c r="L1007" s="754" t="s">
        <v>5723</v>
      </c>
      <c r="M1007" s="754" t="s">
        <v>2422</v>
      </c>
      <c r="N1007" s="661">
        <f t="shared" si="211"/>
        <v>96</v>
      </c>
      <c r="O1007" s="376"/>
      <c r="P1007" s="356" t="s">
        <v>888</v>
      </c>
      <c r="Q1007" s="376" t="s">
        <v>889</v>
      </c>
      <c r="R1007" s="596" t="s">
        <v>100</v>
      </c>
      <c r="S1007" s="370">
        <f t="shared" si="212"/>
        <v>4</v>
      </c>
      <c r="T1007" s="376">
        <v>0</v>
      </c>
      <c r="U1007" s="376">
        <v>4</v>
      </c>
      <c r="V1007" s="596">
        <v>0</v>
      </c>
      <c r="W1007" s="370"/>
      <c r="X1007" s="761" t="s">
        <v>4602</v>
      </c>
      <c r="Y1007" s="376" t="s">
        <v>78</v>
      </c>
      <c r="Z1007" s="596" t="s">
        <v>6941</v>
      </c>
      <c r="AA1007" s="766"/>
      <c r="AB1007" s="727" t="str">
        <f t="shared" si="202"/>
        <v>Unique</v>
      </c>
      <c r="AC1007" s="603"/>
      <c r="AD1007" s="603"/>
      <c r="AE1007" s="603"/>
      <c r="AF1007" s="603"/>
      <c r="AG1007" s="603"/>
      <c r="AH1007" s="603"/>
      <c r="AI1007" s="603"/>
      <c r="AJ1007" s="603"/>
      <c r="AK1007" s="603"/>
      <c r="AL1007" s="603"/>
      <c r="AM1007" s="603"/>
      <c r="AN1007" s="603"/>
      <c r="AO1007" s="603"/>
      <c r="AP1007" s="603"/>
      <c r="AQ1007" s="603"/>
      <c r="AR1007" s="603"/>
      <c r="AS1007" s="603"/>
      <c r="AT1007" s="603"/>
      <c r="AU1007" s="603"/>
      <c r="AV1007" s="603"/>
      <c r="AW1007" s="603"/>
      <c r="AX1007" s="603"/>
      <c r="AY1007" s="603"/>
      <c r="AZ1007" s="603"/>
      <c r="BA1007" s="603"/>
      <c r="BB1007" s="603"/>
      <c r="BC1007" s="603"/>
      <c r="BD1007" s="603"/>
      <c r="BE1007" s="603"/>
      <c r="BF1007" s="603"/>
      <c r="BG1007" s="603"/>
      <c r="BH1007" s="603"/>
      <c r="BI1007" s="603"/>
      <c r="BJ1007" s="603"/>
      <c r="BK1007" s="603"/>
      <c r="BL1007" s="603"/>
      <c r="BM1007" s="603"/>
      <c r="BN1007" s="603"/>
      <c r="BO1007" s="603"/>
      <c r="BP1007" s="603"/>
      <c r="BQ1007" s="603"/>
      <c r="BR1007" s="603"/>
      <c r="BS1007" s="603"/>
      <c r="BT1007" s="603"/>
      <c r="BU1007" s="603"/>
      <c r="BV1007" s="603"/>
      <c r="BW1007" s="603"/>
      <c r="BX1007" s="603"/>
      <c r="BY1007" s="603"/>
      <c r="BZ1007" s="603"/>
      <c r="CA1007" s="603"/>
      <c r="CB1007" s="603"/>
      <c r="CC1007" s="603"/>
      <c r="CD1007" s="603"/>
      <c r="CE1007" s="603"/>
      <c r="CF1007" s="603"/>
      <c r="CG1007" s="603"/>
      <c r="CH1007" s="603"/>
      <c r="CI1007" s="603"/>
      <c r="CJ1007" s="603"/>
      <c r="CK1007" s="603"/>
    </row>
    <row r="1008" spans="1:89" ht="14.25">
      <c r="A1008" s="656" t="str">
        <f t="shared" si="209"/>
        <v>11_1_230523_HU_p_fa.ci</v>
      </c>
      <c r="B1008" s="754" t="s">
        <v>6591</v>
      </c>
      <c r="C1008" s="754" t="s">
        <v>6592</v>
      </c>
      <c r="D1008" s="755">
        <v>11</v>
      </c>
      <c r="E1008" s="755">
        <v>1</v>
      </c>
      <c r="F1008" s="755" t="s">
        <v>93</v>
      </c>
      <c r="G1008" s="755" t="s">
        <v>6443</v>
      </c>
      <c r="H1008" s="755">
        <v>2023</v>
      </c>
      <c r="I1008" s="754" t="s">
        <v>5729</v>
      </c>
      <c r="J1008" s="754" t="s">
        <v>6593</v>
      </c>
      <c r="K1008" s="754" t="s">
        <v>6594</v>
      </c>
      <c r="L1008" s="754" t="s">
        <v>5723</v>
      </c>
      <c r="M1008" s="754" t="s">
        <v>2422</v>
      </c>
      <c r="N1008" s="661">
        <f t="shared" si="211"/>
        <v>96</v>
      </c>
      <c r="O1008" s="765"/>
      <c r="P1008" s="356" t="s">
        <v>4935</v>
      </c>
      <c r="Q1008" s="376" t="s">
        <v>4936</v>
      </c>
      <c r="R1008" s="596" t="s">
        <v>100</v>
      </c>
      <c r="S1008" s="370">
        <f t="shared" si="212"/>
        <v>10</v>
      </c>
      <c r="T1008" s="376">
        <v>0</v>
      </c>
      <c r="U1008" s="376">
        <v>10</v>
      </c>
      <c r="V1008" s="596">
        <v>0</v>
      </c>
      <c r="W1008" s="370"/>
      <c r="X1008" s="761" t="s">
        <v>4602</v>
      </c>
      <c r="Y1008" s="376" t="s">
        <v>78</v>
      </c>
      <c r="Z1008" s="596" t="s">
        <v>6942</v>
      </c>
      <c r="AA1008" s="766"/>
      <c r="AB1008" s="727" t="str">
        <f t="shared" si="202"/>
        <v>Unique</v>
      </c>
      <c r="AC1008" s="603"/>
      <c r="AD1008" s="603"/>
      <c r="AE1008" s="603"/>
      <c r="AF1008" s="603"/>
      <c r="AG1008" s="603"/>
      <c r="AH1008" s="603"/>
      <c r="AI1008" s="603"/>
      <c r="AJ1008" s="603"/>
      <c r="AK1008" s="603"/>
      <c r="AL1008" s="603"/>
      <c r="AM1008" s="603"/>
      <c r="AN1008" s="603"/>
      <c r="AO1008" s="603"/>
      <c r="AP1008" s="603"/>
      <c r="AQ1008" s="603"/>
      <c r="AR1008" s="603"/>
      <c r="AS1008" s="603"/>
      <c r="AT1008" s="603"/>
      <c r="AU1008" s="603"/>
      <c r="AV1008" s="603"/>
      <c r="AW1008" s="603"/>
      <c r="AX1008" s="603"/>
      <c r="AY1008" s="603"/>
      <c r="AZ1008" s="603"/>
      <c r="BA1008" s="603"/>
      <c r="BB1008" s="603"/>
      <c r="BC1008" s="603"/>
      <c r="BD1008" s="603"/>
      <c r="BE1008" s="603"/>
      <c r="BF1008" s="603"/>
      <c r="BG1008" s="603"/>
      <c r="BH1008" s="603"/>
      <c r="BI1008" s="603"/>
      <c r="BJ1008" s="603"/>
      <c r="BK1008" s="603"/>
      <c r="BL1008" s="603"/>
      <c r="BM1008" s="603"/>
      <c r="BN1008" s="603"/>
      <c r="BO1008" s="603"/>
      <c r="BP1008" s="603"/>
      <c r="BQ1008" s="603"/>
      <c r="BR1008" s="603"/>
      <c r="BS1008" s="603"/>
      <c r="BT1008" s="603"/>
      <c r="BU1008" s="603"/>
      <c r="BV1008" s="603"/>
      <c r="BW1008" s="603"/>
      <c r="BX1008" s="603"/>
      <c r="BY1008" s="603"/>
      <c r="BZ1008" s="603"/>
      <c r="CA1008" s="603"/>
      <c r="CB1008" s="603"/>
      <c r="CC1008" s="603"/>
      <c r="CD1008" s="603"/>
      <c r="CE1008" s="603"/>
      <c r="CF1008" s="603"/>
      <c r="CG1008" s="603"/>
      <c r="CH1008" s="603"/>
      <c r="CI1008" s="603"/>
      <c r="CJ1008" s="603"/>
      <c r="CK1008" s="603"/>
    </row>
    <row r="1009" spans="1:89" ht="14.25">
      <c r="A1009" s="656" t="str">
        <f t="shared" si="209"/>
        <v>5_1_170723_HAC_p_xy.se</v>
      </c>
      <c r="B1009" s="751" t="s">
        <v>6550</v>
      </c>
      <c r="C1009" s="751" t="s">
        <v>6551</v>
      </c>
      <c r="D1009" s="752">
        <v>5</v>
      </c>
      <c r="E1009" s="752">
        <v>1</v>
      </c>
      <c r="F1009" s="752" t="s">
        <v>6342</v>
      </c>
      <c r="G1009" s="752" t="s">
        <v>6343</v>
      </c>
      <c r="H1009" s="752">
        <v>2023</v>
      </c>
      <c r="I1009" s="751" t="s">
        <v>5729</v>
      </c>
      <c r="J1009" s="751" t="s">
        <v>6552</v>
      </c>
      <c r="K1009" s="751" t="s">
        <v>6553</v>
      </c>
      <c r="L1009" s="751" t="s">
        <v>5723</v>
      </c>
      <c r="M1009" s="751" t="s">
        <v>2422</v>
      </c>
      <c r="N1009" s="661">
        <f>50+50+100+100+100+100+100+100+100+66</f>
        <v>866</v>
      </c>
      <c r="O1009" s="727"/>
      <c r="P1009" s="356" t="s">
        <v>529</v>
      </c>
      <c r="Q1009" s="596" t="s">
        <v>530</v>
      </c>
      <c r="R1009" s="596" t="s">
        <v>3629</v>
      </c>
      <c r="S1009" s="596">
        <v>3</v>
      </c>
      <c r="T1009" s="596">
        <v>2</v>
      </c>
      <c r="U1009" s="596">
        <v>1</v>
      </c>
      <c r="V1009" s="596">
        <v>0</v>
      </c>
      <c r="W1009" s="603"/>
      <c r="X1009" s="668">
        <v>210725</v>
      </c>
      <c r="Y1009" s="376" t="s">
        <v>78</v>
      </c>
      <c r="Z1009" s="596" t="s">
        <v>6943</v>
      </c>
      <c r="AA1009" s="766"/>
      <c r="AB1009" s="727" t="str">
        <f t="shared" si="202"/>
        <v>Unique</v>
      </c>
      <c r="AC1009" s="603"/>
      <c r="AD1009" s="603"/>
      <c r="AE1009" s="603"/>
      <c r="AF1009" s="603"/>
      <c r="AG1009" s="603"/>
      <c r="AH1009" s="603"/>
      <c r="AI1009" s="603"/>
      <c r="AJ1009" s="603"/>
      <c r="AK1009" s="603"/>
      <c r="AL1009" s="603"/>
      <c r="AM1009" s="603"/>
      <c r="AN1009" s="603"/>
      <c r="AO1009" s="603"/>
      <c r="AP1009" s="603"/>
      <c r="AQ1009" s="603"/>
      <c r="AR1009" s="603"/>
      <c r="AS1009" s="603"/>
      <c r="AT1009" s="603"/>
      <c r="AU1009" s="603"/>
      <c r="AV1009" s="603"/>
      <c r="AW1009" s="603"/>
      <c r="AX1009" s="603"/>
      <c r="AY1009" s="603"/>
      <c r="AZ1009" s="603"/>
      <c r="BA1009" s="603"/>
      <c r="BB1009" s="603"/>
      <c r="BC1009" s="603"/>
      <c r="BD1009" s="603"/>
      <c r="BE1009" s="603"/>
      <c r="BF1009" s="603"/>
      <c r="BG1009" s="603"/>
      <c r="BH1009" s="603"/>
      <c r="BI1009" s="603"/>
      <c r="BJ1009" s="603"/>
      <c r="BK1009" s="603"/>
      <c r="BL1009" s="603"/>
      <c r="BM1009" s="603"/>
      <c r="BN1009" s="603"/>
      <c r="BO1009" s="603"/>
      <c r="BP1009" s="603"/>
      <c r="BQ1009" s="603"/>
      <c r="BR1009" s="603"/>
      <c r="BS1009" s="603"/>
      <c r="BT1009" s="603"/>
      <c r="BU1009" s="603"/>
      <c r="BV1009" s="603"/>
      <c r="BW1009" s="603"/>
      <c r="BX1009" s="603"/>
      <c r="BY1009" s="603"/>
      <c r="BZ1009" s="603"/>
      <c r="CA1009" s="603"/>
      <c r="CB1009" s="603"/>
      <c r="CC1009" s="603"/>
      <c r="CD1009" s="603"/>
      <c r="CE1009" s="603"/>
      <c r="CF1009" s="603"/>
      <c r="CG1009" s="603"/>
      <c r="CH1009" s="603"/>
      <c r="CI1009" s="603"/>
      <c r="CJ1009" s="603"/>
      <c r="CK1009" s="603"/>
    </row>
    <row r="1010" spans="1:89" ht="14.25">
      <c r="A1010" s="656" t="str">
        <f t="shared" si="209"/>
        <v>48_1_041021_BI_p_xy.se</v>
      </c>
      <c r="B1010" s="704" t="s">
        <v>6008</v>
      </c>
      <c r="C1010" s="704" t="s">
        <v>6009</v>
      </c>
      <c r="D1010" s="705">
        <v>48</v>
      </c>
      <c r="E1010" s="705">
        <v>1</v>
      </c>
      <c r="F1010" s="705" t="s">
        <v>5755</v>
      </c>
      <c r="G1010" s="705" t="s">
        <v>2461</v>
      </c>
      <c r="H1010" s="705">
        <v>2021</v>
      </c>
      <c r="I1010" s="704" t="s">
        <v>5976</v>
      </c>
      <c r="J1010" s="704" t="s">
        <v>6010</v>
      </c>
      <c r="K1010" s="704"/>
      <c r="L1010" s="704" t="s">
        <v>5723</v>
      </c>
      <c r="M1010" s="704" t="s">
        <v>2422</v>
      </c>
      <c r="N1010" s="661">
        <f>28</f>
        <v>28</v>
      </c>
      <c r="O1010" s="603"/>
      <c r="P1010" s="667" t="s">
        <v>529</v>
      </c>
      <c r="Q1010" s="596" t="s">
        <v>530</v>
      </c>
      <c r="R1010" s="596" t="s">
        <v>3629</v>
      </c>
      <c r="S1010" s="596">
        <v>4</v>
      </c>
      <c r="T1010" s="596">
        <v>2</v>
      </c>
      <c r="U1010" s="596">
        <v>2</v>
      </c>
      <c r="V1010" s="596">
        <v>0</v>
      </c>
      <c r="W1010" s="603"/>
      <c r="X1010" s="668">
        <v>210725</v>
      </c>
      <c r="Y1010" s="376" t="s">
        <v>78</v>
      </c>
      <c r="Z1010" s="596" t="s">
        <v>6944</v>
      </c>
      <c r="AA1010" s="766"/>
      <c r="AB1010" s="727" t="str">
        <f t="shared" si="202"/>
        <v>Unique</v>
      </c>
      <c r="AC1010" s="603"/>
      <c r="AD1010" s="603"/>
      <c r="AE1010" s="603"/>
      <c r="AF1010" s="603"/>
      <c r="AG1010" s="603"/>
      <c r="AH1010" s="603"/>
      <c r="AI1010" s="603"/>
      <c r="AJ1010" s="603"/>
      <c r="AK1010" s="603"/>
      <c r="AL1010" s="603"/>
      <c r="AM1010" s="603"/>
      <c r="AN1010" s="603"/>
      <c r="AO1010" s="603"/>
      <c r="AP1010" s="603"/>
      <c r="AQ1010" s="603"/>
      <c r="AR1010" s="603"/>
      <c r="AS1010" s="603"/>
      <c r="AT1010" s="603"/>
      <c r="AU1010" s="603"/>
      <c r="AV1010" s="603"/>
      <c r="AW1010" s="603"/>
      <c r="AX1010" s="603"/>
      <c r="AY1010" s="603"/>
      <c r="AZ1010" s="603"/>
      <c r="BA1010" s="603"/>
      <c r="BB1010" s="603"/>
      <c r="BC1010" s="603"/>
      <c r="BD1010" s="603"/>
      <c r="BE1010" s="603"/>
      <c r="BF1010" s="603"/>
      <c r="BG1010" s="603"/>
      <c r="BH1010" s="603"/>
      <c r="BI1010" s="603"/>
      <c r="BJ1010" s="603"/>
      <c r="BK1010" s="603"/>
      <c r="BL1010" s="603"/>
      <c r="BM1010" s="603"/>
      <c r="BN1010" s="603"/>
      <c r="BO1010" s="603"/>
      <c r="BP1010" s="603"/>
      <c r="BQ1010" s="603"/>
      <c r="BR1010" s="603"/>
      <c r="BS1010" s="603"/>
      <c r="BT1010" s="603"/>
      <c r="BU1010" s="603"/>
      <c r="BV1010" s="603"/>
      <c r="BW1010" s="603"/>
      <c r="BX1010" s="603"/>
      <c r="BY1010" s="603"/>
      <c r="BZ1010" s="603"/>
      <c r="CA1010" s="603"/>
      <c r="CB1010" s="603"/>
      <c r="CC1010" s="603"/>
      <c r="CD1010" s="603"/>
      <c r="CE1010" s="603"/>
      <c r="CF1010" s="603"/>
      <c r="CG1010" s="603"/>
      <c r="CH1010" s="603"/>
      <c r="CI1010" s="603"/>
      <c r="CJ1010" s="603"/>
      <c r="CK1010" s="603"/>
    </row>
    <row r="1011" spans="1:89" ht="14.25">
      <c r="A1011" s="656" t="str">
        <f t="shared" si="209"/>
        <v>21_1_091023_A_p_fe.cu</v>
      </c>
      <c r="B1011" s="756" t="s">
        <v>6600</v>
      </c>
      <c r="C1011" s="756" t="s">
        <v>6601</v>
      </c>
      <c r="D1011" s="757">
        <v>21</v>
      </c>
      <c r="E1011" s="757">
        <v>1</v>
      </c>
      <c r="F1011" s="757" t="s">
        <v>6682</v>
      </c>
      <c r="G1011" s="757" t="s">
        <v>373</v>
      </c>
      <c r="H1011" s="757">
        <v>2023</v>
      </c>
      <c r="I1011" s="756" t="s">
        <v>5729</v>
      </c>
      <c r="J1011" s="756" t="s">
        <v>6602</v>
      </c>
      <c r="K1011" s="756" t="s">
        <v>6603</v>
      </c>
      <c r="L1011" s="756" t="s">
        <v>5723</v>
      </c>
      <c r="M1011" s="756" t="s">
        <v>2422</v>
      </c>
      <c r="N1011" s="661">
        <f>50+16</f>
        <v>66</v>
      </c>
      <c r="O1011" s="370"/>
      <c r="P1011" s="356" t="s">
        <v>536</v>
      </c>
      <c r="Q1011" s="596" t="s">
        <v>537</v>
      </c>
      <c r="R1011" s="596" t="s">
        <v>4597</v>
      </c>
      <c r="S1011" s="596">
        <v>1</v>
      </c>
      <c r="T1011" s="596">
        <v>0</v>
      </c>
      <c r="U1011" s="596">
        <v>1</v>
      </c>
      <c r="V1011" s="596">
        <v>0</v>
      </c>
      <c r="W1011" s="603"/>
      <c r="X1011" s="668">
        <v>220725</v>
      </c>
      <c r="Y1011" s="376" t="s">
        <v>78</v>
      </c>
      <c r="Z1011" s="596" t="s">
        <v>6945</v>
      </c>
      <c r="AA1011" s="766"/>
      <c r="AB1011" s="727" t="str">
        <f t="shared" si="202"/>
        <v>Unique</v>
      </c>
      <c r="AC1011" s="603"/>
      <c r="AD1011" s="603"/>
      <c r="AE1011" s="603"/>
      <c r="AF1011" s="603"/>
      <c r="AG1011" s="603"/>
      <c r="AH1011" s="603"/>
      <c r="AI1011" s="603"/>
      <c r="AJ1011" s="603"/>
      <c r="AK1011" s="603"/>
      <c r="AL1011" s="603"/>
      <c r="AM1011" s="603"/>
      <c r="AN1011" s="603"/>
      <c r="AO1011" s="603"/>
      <c r="AP1011" s="603"/>
      <c r="AQ1011" s="603"/>
      <c r="AR1011" s="603"/>
      <c r="AS1011" s="603"/>
      <c r="AT1011" s="603"/>
      <c r="AU1011" s="603"/>
      <c r="AV1011" s="603"/>
      <c r="AW1011" s="603"/>
      <c r="AX1011" s="603"/>
      <c r="AY1011" s="603"/>
      <c r="AZ1011" s="603"/>
      <c r="BA1011" s="603"/>
      <c r="BB1011" s="603"/>
      <c r="BC1011" s="603"/>
      <c r="BD1011" s="603"/>
      <c r="BE1011" s="603"/>
      <c r="BF1011" s="603"/>
      <c r="BG1011" s="603"/>
      <c r="BH1011" s="603"/>
      <c r="BI1011" s="603"/>
      <c r="BJ1011" s="603"/>
      <c r="BK1011" s="603"/>
      <c r="BL1011" s="603"/>
      <c r="BM1011" s="603"/>
      <c r="BN1011" s="603"/>
      <c r="BO1011" s="603"/>
      <c r="BP1011" s="603"/>
      <c r="BQ1011" s="603"/>
      <c r="BR1011" s="603"/>
      <c r="BS1011" s="603"/>
      <c r="BT1011" s="603"/>
      <c r="BU1011" s="603"/>
      <c r="BV1011" s="603"/>
      <c r="BW1011" s="603"/>
      <c r="BX1011" s="603"/>
      <c r="BY1011" s="603"/>
      <c r="BZ1011" s="603"/>
      <c r="CA1011" s="603"/>
      <c r="CB1011" s="603"/>
      <c r="CC1011" s="603"/>
      <c r="CD1011" s="603"/>
      <c r="CE1011" s="603"/>
      <c r="CF1011" s="603"/>
      <c r="CG1011" s="603"/>
      <c r="CH1011" s="603"/>
      <c r="CI1011" s="603"/>
      <c r="CJ1011" s="603"/>
      <c r="CK1011" s="603"/>
    </row>
    <row r="1012" spans="1:89" ht="14.25">
      <c r="A1012" s="656" t="str">
        <f t="shared" si="209"/>
        <v>30_1_091023_G2_p_fe.ru</v>
      </c>
      <c r="B1012" s="749" t="s">
        <v>6543</v>
      </c>
      <c r="C1012" s="749" t="s">
        <v>6544</v>
      </c>
      <c r="D1012" s="750">
        <v>30</v>
      </c>
      <c r="E1012" s="750">
        <v>1</v>
      </c>
      <c r="F1012" s="750" t="s">
        <v>6682</v>
      </c>
      <c r="G1012" s="750" t="s">
        <v>373</v>
      </c>
      <c r="H1012" s="750">
        <v>2023</v>
      </c>
      <c r="I1012" s="749" t="s">
        <v>5729</v>
      </c>
      <c r="J1012" s="749" t="s">
        <v>6545</v>
      </c>
      <c r="K1012" s="749" t="s">
        <v>6546</v>
      </c>
      <c r="L1012" s="749" t="s">
        <v>5723</v>
      </c>
      <c r="M1012" s="749" t="s">
        <v>2422</v>
      </c>
      <c r="N1012" s="661">
        <f>16+4+12+15+5</f>
        <v>52</v>
      </c>
      <c r="O1012" s="603"/>
      <c r="P1012" s="667" t="s">
        <v>838</v>
      </c>
      <c r="Q1012" s="596" t="s">
        <v>839</v>
      </c>
      <c r="R1012" s="596" t="s">
        <v>4597</v>
      </c>
      <c r="S1012" s="596">
        <v>1</v>
      </c>
      <c r="T1012" s="596">
        <v>0</v>
      </c>
      <c r="U1012" s="596">
        <v>1</v>
      </c>
      <c r="V1012" s="596">
        <v>0</v>
      </c>
      <c r="W1012" s="603"/>
      <c r="X1012" s="668">
        <v>220725</v>
      </c>
      <c r="Y1012" s="376" t="s">
        <v>78</v>
      </c>
      <c r="Z1012" s="596" t="s">
        <v>6946</v>
      </c>
      <c r="AA1012" s="766"/>
      <c r="AB1012" s="727" t="str">
        <f t="shared" si="202"/>
        <v>Unique</v>
      </c>
      <c r="AC1012" s="603"/>
      <c r="AD1012" s="603"/>
      <c r="AE1012" s="603"/>
      <c r="AF1012" s="603"/>
      <c r="AG1012" s="603"/>
      <c r="AH1012" s="603"/>
      <c r="AI1012" s="603"/>
      <c r="AJ1012" s="603"/>
      <c r="AK1012" s="603"/>
      <c r="AL1012" s="603"/>
      <c r="AM1012" s="603"/>
      <c r="AN1012" s="603"/>
      <c r="AO1012" s="603"/>
      <c r="AP1012" s="603"/>
      <c r="AQ1012" s="603"/>
      <c r="AR1012" s="603"/>
      <c r="AS1012" s="603"/>
      <c r="AT1012" s="603"/>
      <c r="AU1012" s="603"/>
      <c r="AV1012" s="603"/>
      <c r="AW1012" s="603"/>
      <c r="AX1012" s="603"/>
      <c r="AY1012" s="603"/>
      <c r="AZ1012" s="603"/>
      <c r="BA1012" s="603"/>
      <c r="BB1012" s="603"/>
      <c r="BC1012" s="603"/>
      <c r="BD1012" s="603"/>
      <c r="BE1012" s="603"/>
      <c r="BF1012" s="603"/>
      <c r="BG1012" s="603"/>
      <c r="BH1012" s="603"/>
      <c r="BI1012" s="603"/>
      <c r="BJ1012" s="603"/>
      <c r="BK1012" s="603"/>
      <c r="BL1012" s="603"/>
      <c r="BM1012" s="603"/>
      <c r="BN1012" s="603"/>
      <c r="BO1012" s="603"/>
      <c r="BP1012" s="603"/>
      <c r="BQ1012" s="603"/>
      <c r="BR1012" s="603"/>
      <c r="BS1012" s="603"/>
      <c r="BT1012" s="603"/>
      <c r="BU1012" s="603"/>
      <c r="BV1012" s="603"/>
      <c r="BW1012" s="603"/>
      <c r="BX1012" s="603"/>
      <c r="BY1012" s="603"/>
      <c r="BZ1012" s="603"/>
      <c r="CA1012" s="603"/>
      <c r="CB1012" s="603"/>
      <c r="CC1012" s="603"/>
      <c r="CD1012" s="603"/>
      <c r="CE1012" s="603"/>
      <c r="CF1012" s="603"/>
      <c r="CG1012" s="603"/>
      <c r="CH1012" s="603"/>
      <c r="CI1012" s="603"/>
      <c r="CJ1012" s="603"/>
      <c r="CK1012" s="603"/>
    </row>
    <row r="1013" spans="1:89" ht="14.25">
      <c r="A1013" s="656" t="str">
        <f t="shared" si="209"/>
        <v>16_1_041021_N_p_fe.cu</v>
      </c>
      <c r="B1013" s="678" t="s">
        <v>5742</v>
      </c>
      <c r="C1013" s="678" t="s">
        <v>5743</v>
      </c>
      <c r="D1013" s="677">
        <v>16</v>
      </c>
      <c r="E1013" s="677">
        <v>1</v>
      </c>
      <c r="F1013" s="677" t="s">
        <v>5755</v>
      </c>
      <c r="G1013" s="677" t="s">
        <v>2461</v>
      </c>
      <c r="H1013" s="677">
        <v>2021</v>
      </c>
      <c r="I1013" s="678" t="s">
        <v>5729</v>
      </c>
      <c r="J1013" s="678" t="str">
        <f>K1013&amp;"_p"</f>
        <v>N_p</v>
      </c>
      <c r="K1013" s="676" t="s">
        <v>5744</v>
      </c>
      <c r="L1013" s="678" t="s">
        <v>5723</v>
      </c>
      <c r="M1013" s="678" t="s">
        <v>2911</v>
      </c>
      <c r="N1013" s="661">
        <v>70</v>
      </c>
      <c r="O1013" s="603"/>
      <c r="P1013" s="356" t="s">
        <v>536</v>
      </c>
      <c r="Q1013" s="596" t="s">
        <v>537</v>
      </c>
      <c r="R1013" s="596" t="s">
        <v>4597</v>
      </c>
      <c r="S1013" s="596">
        <v>1</v>
      </c>
      <c r="T1013" s="596">
        <v>0</v>
      </c>
      <c r="U1013" s="596">
        <v>1</v>
      </c>
      <c r="V1013" s="596">
        <v>0</v>
      </c>
      <c r="W1013" s="603"/>
      <c r="X1013" s="668">
        <v>220725</v>
      </c>
      <c r="Y1013" s="376" t="s">
        <v>78</v>
      </c>
      <c r="Z1013" s="596" t="s">
        <v>6947</v>
      </c>
      <c r="AA1013" s="766"/>
      <c r="AB1013" s="727" t="str">
        <f t="shared" si="202"/>
        <v>Unique</v>
      </c>
      <c r="AC1013" s="603"/>
      <c r="AD1013" s="603"/>
      <c r="AE1013" s="603"/>
      <c r="AF1013" s="603"/>
      <c r="AG1013" s="603"/>
      <c r="AH1013" s="603"/>
      <c r="AI1013" s="603"/>
      <c r="AJ1013" s="603"/>
      <c r="AK1013" s="603"/>
      <c r="AL1013" s="603"/>
      <c r="AM1013" s="603"/>
      <c r="AN1013" s="603"/>
      <c r="AO1013" s="603"/>
      <c r="AP1013" s="603"/>
      <c r="AQ1013" s="603"/>
      <c r="AR1013" s="603"/>
      <c r="AS1013" s="603"/>
      <c r="AT1013" s="603"/>
      <c r="AU1013" s="603"/>
      <c r="AV1013" s="603"/>
      <c r="AW1013" s="603"/>
      <c r="AX1013" s="603"/>
      <c r="AY1013" s="603"/>
      <c r="AZ1013" s="603"/>
      <c r="BA1013" s="603"/>
      <c r="BB1013" s="603"/>
      <c r="BC1013" s="603"/>
      <c r="BD1013" s="603"/>
      <c r="BE1013" s="603"/>
      <c r="BF1013" s="603"/>
      <c r="BG1013" s="603"/>
      <c r="BH1013" s="603"/>
      <c r="BI1013" s="603"/>
      <c r="BJ1013" s="603"/>
      <c r="BK1013" s="603"/>
      <c r="BL1013" s="603"/>
      <c r="BM1013" s="603"/>
      <c r="BN1013" s="603"/>
      <c r="BO1013" s="603"/>
      <c r="BP1013" s="603"/>
      <c r="BQ1013" s="603"/>
      <c r="BR1013" s="603"/>
      <c r="BS1013" s="603"/>
      <c r="BT1013" s="603"/>
      <c r="BU1013" s="603"/>
      <c r="BV1013" s="603"/>
      <c r="BW1013" s="603"/>
      <c r="BX1013" s="603"/>
      <c r="BY1013" s="603"/>
      <c r="BZ1013" s="603"/>
      <c r="CA1013" s="603"/>
      <c r="CB1013" s="603"/>
      <c r="CC1013" s="603"/>
      <c r="CD1013" s="603"/>
      <c r="CE1013" s="603"/>
      <c r="CF1013" s="603"/>
      <c r="CG1013" s="603"/>
      <c r="CH1013" s="603"/>
      <c r="CI1013" s="603"/>
      <c r="CJ1013" s="603"/>
      <c r="CK1013" s="603"/>
    </row>
    <row r="1014" spans="1:89" ht="14.25">
      <c r="A1014" s="656" t="str">
        <f t="shared" si="209"/>
        <v>39_2_170723_W_p_xy.se</v>
      </c>
      <c r="B1014" s="739" t="s">
        <v>6382</v>
      </c>
      <c r="C1014" s="739" t="s">
        <v>6383</v>
      </c>
      <c r="D1014" s="740">
        <v>39</v>
      </c>
      <c r="E1014" s="740">
        <v>2</v>
      </c>
      <c r="F1014" s="740" t="s">
        <v>6342</v>
      </c>
      <c r="G1014" s="740" t="s">
        <v>6343</v>
      </c>
      <c r="H1014" s="740">
        <v>2023</v>
      </c>
      <c r="I1014" s="739" t="s">
        <v>5729</v>
      </c>
      <c r="J1014" s="739" t="s">
        <v>6137</v>
      </c>
      <c r="K1014" s="739" t="s">
        <v>6384</v>
      </c>
      <c r="L1014" s="739" t="s">
        <v>5723</v>
      </c>
      <c r="M1014" s="739" t="s">
        <v>2422</v>
      </c>
      <c r="N1014" s="661">
        <f>50+50+8</f>
        <v>108</v>
      </c>
      <c r="O1014" s="603"/>
      <c r="P1014" s="667" t="s">
        <v>529</v>
      </c>
      <c r="Q1014" s="596" t="s">
        <v>530</v>
      </c>
      <c r="R1014" s="596" t="s">
        <v>6948</v>
      </c>
      <c r="S1014" s="596">
        <v>1</v>
      </c>
      <c r="T1014" s="596">
        <v>0</v>
      </c>
      <c r="U1014" s="596">
        <v>1</v>
      </c>
      <c r="V1014" s="596">
        <v>0</v>
      </c>
      <c r="W1014" s="603"/>
      <c r="X1014" s="668">
        <v>220425</v>
      </c>
      <c r="Y1014" s="376" t="s">
        <v>78</v>
      </c>
      <c r="Z1014" s="596" t="s">
        <v>6949</v>
      </c>
      <c r="AA1014" s="766"/>
      <c r="AB1014" s="727" t="str">
        <f t="shared" si="202"/>
        <v>Unique</v>
      </c>
      <c r="AC1014" s="603"/>
      <c r="AD1014" s="603"/>
      <c r="AE1014" s="603"/>
      <c r="AF1014" s="603"/>
      <c r="AG1014" s="603"/>
      <c r="AH1014" s="603"/>
      <c r="AI1014" s="603"/>
      <c r="AJ1014" s="603"/>
      <c r="AK1014" s="603"/>
      <c r="AL1014" s="603"/>
      <c r="AM1014" s="603"/>
      <c r="AN1014" s="603"/>
      <c r="AO1014" s="603"/>
      <c r="AP1014" s="603"/>
      <c r="AQ1014" s="603"/>
      <c r="AR1014" s="603"/>
      <c r="AS1014" s="603"/>
      <c r="AT1014" s="603"/>
      <c r="AU1014" s="603"/>
      <c r="AV1014" s="603"/>
      <c r="AW1014" s="603"/>
      <c r="AX1014" s="603"/>
      <c r="AY1014" s="603"/>
      <c r="AZ1014" s="603"/>
      <c r="BA1014" s="603"/>
      <c r="BB1014" s="603"/>
      <c r="BC1014" s="603"/>
      <c r="BD1014" s="603"/>
      <c r="BE1014" s="603"/>
      <c r="BF1014" s="603"/>
      <c r="BG1014" s="603"/>
      <c r="BH1014" s="603"/>
      <c r="BI1014" s="603"/>
      <c r="BJ1014" s="603"/>
      <c r="BK1014" s="603"/>
      <c r="BL1014" s="603"/>
      <c r="BM1014" s="603"/>
      <c r="BN1014" s="603"/>
      <c r="BO1014" s="603"/>
      <c r="BP1014" s="603"/>
      <c r="BQ1014" s="603"/>
      <c r="BR1014" s="603"/>
      <c r="BS1014" s="603"/>
      <c r="BT1014" s="603"/>
      <c r="BU1014" s="603"/>
      <c r="BV1014" s="603"/>
      <c r="BW1014" s="603"/>
      <c r="BX1014" s="603"/>
      <c r="BY1014" s="603"/>
      <c r="BZ1014" s="603"/>
      <c r="CA1014" s="603"/>
      <c r="CB1014" s="603"/>
      <c r="CC1014" s="603"/>
      <c r="CD1014" s="603"/>
      <c r="CE1014" s="603"/>
      <c r="CF1014" s="603"/>
      <c r="CG1014" s="603"/>
      <c r="CH1014" s="603"/>
      <c r="CI1014" s="603"/>
      <c r="CJ1014" s="603"/>
      <c r="CK1014" s="603"/>
    </row>
    <row r="1015" spans="1:89" ht="14.25">
      <c r="A1015" s="656" t="str">
        <f t="shared" si="209"/>
        <v>31_2_091023_V_p_fe.ru</v>
      </c>
      <c r="B1015" s="673" t="s">
        <v>6529</v>
      </c>
      <c r="C1015" s="673" t="s">
        <v>6530</v>
      </c>
      <c r="D1015" s="674">
        <v>31</v>
      </c>
      <c r="E1015" s="674">
        <v>2</v>
      </c>
      <c r="F1015" s="674" t="s">
        <v>6682</v>
      </c>
      <c r="G1015" s="674" t="s">
        <v>373</v>
      </c>
      <c r="H1015" s="674">
        <v>2023</v>
      </c>
      <c r="I1015" s="675" t="s">
        <v>5729</v>
      </c>
      <c r="J1015" s="675" t="s">
        <v>6531</v>
      </c>
      <c r="K1015" s="673" t="s">
        <v>6532</v>
      </c>
      <c r="L1015" s="675" t="s">
        <v>5723</v>
      </c>
      <c r="M1015" s="675" t="s">
        <v>2422</v>
      </c>
      <c r="N1015" s="661">
        <f>50+42</f>
        <v>92</v>
      </c>
      <c r="O1015" s="370"/>
      <c r="P1015" s="667" t="s">
        <v>838</v>
      </c>
      <c r="Q1015" s="596" t="s">
        <v>839</v>
      </c>
      <c r="R1015" s="596" t="s">
        <v>4597</v>
      </c>
      <c r="S1015" s="596">
        <v>1</v>
      </c>
      <c r="T1015" s="596">
        <v>0</v>
      </c>
      <c r="U1015" s="596">
        <v>1</v>
      </c>
      <c r="V1015" s="596">
        <v>0</v>
      </c>
      <c r="W1015" s="603"/>
      <c r="X1015" s="668">
        <v>220725</v>
      </c>
      <c r="Y1015" s="376" t="s">
        <v>78</v>
      </c>
      <c r="Z1015" s="596" t="s">
        <v>6950</v>
      </c>
      <c r="AA1015" s="766"/>
      <c r="AB1015" s="727" t="str">
        <f t="shared" si="202"/>
        <v>Unique</v>
      </c>
      <c r="AC1015" s="603"/>
      <c r="AD1015" s="603"/>
      <c r="AE1015" s="603"/>
      <c r="AF1015" s="603"/>
      <c r="AG1015" s="603"/>
      <c r="AH1015" s="603"/>
      <c r="AI1015" s="603"/>
      <c r="AJ1015" s="603"/>
      <c r="AK1015" s="603"/>
      <c r="AL1015" s="603"/>
      <c r="AM1015" s="603"/>
      <c r="AN1015" s="603"/>
      <c r="AO1015" s="603"/>
      <c r="AP1015" s="603"/>
      <c r="AQ1015" s="603"/>
      <c r="AR1015" s="603"/>
      <c r="AS1015" s="603"/>
      <c r="AT1015" s="603"/>
      <c r="AU1015" s="603"/>
      <c r="AV1015" s="603"/>
      <c r="AW1015" s="603"/>
      <c r="AX1015" s="603"/>
      <c r="AY1015" s="603"/>
      <c r="AZ1015" s="603"/>
      <c r="BA1015" s="603"/>
      <c r="BB1015" s="603"/>
      <c r="BC1015" s="603"/>
      <c r="BD1015" s="603"/>
      <c r="BE1015" s="603"/>
      <c r="BF1015" s="603"/>
      <c r="BG1015" s="603"/>
      <c r="BH1015" s="603"/>
      <c r="BI1015" s="603"/>
      <c r="BJ1015" s="603"/>
      <c r="BK1015" s="603"/>
      <c r="BL1015" s="603"/>
      <c r="BM1015" s="603"/>
      <c r="BN1015" s="603"/>
      <c r="BO1015" s="603"/>
      <c r="BP1015" s="603"/>
      <c r="BQ1015" s="603"/>
      <c r="BR1015" s="603"/>
      <c r="BS1015" s="603"/>
      <c r="BT1015" s="603"/>
      <c r="BU1015" s="603"/>
      <c r="BV1015" s="603"/>
      <c r="BW1015" s="603"/>
      <c r="BX1015" s="603"/>
      <c r="BY1015" s="603"/>
      <c r="BZ1015" s="603"/>
      <c r="CA1015" s="603"/>
      <c r="CB1015" s="603"/>
      <c r="CC1015" s="603"/>
      <c r="CD1015" s="603"/>
      <c r="CE1015" s="603"/>
      <c r="CF1015" s="603"/>
      <c r="CG1015" s="603"/>
      <c r="CH1015" s="603"/>
      <c r="CI1015" s="603"/>
      <c r="CJ1015" s="603"/>
      <c r="CK1015" s="603"/>
    </row>
    <row r="1016" spans="1:89" ht="14.25">
      <c r="A1016" s="656" t="str">
        <f t="shared" si="209"/>
        <v>31_2_041021_V_p_fe.cu</v>
      </c>
      <c r="B1016" s="675" t="s">
        <v>5736</v>
      </c>
      <c r="C1016" s="675" t="s">
        <v>5737</v>
      </c>
      <c r="D1016" s="674">
        <v>31</v>
      </c>
      <c r="E1016" s="674">
        <v>2</v>
      </c>
      <c r="F1016" s="674" t="s">
        <v>5755</v>
      </c>
      <c r="G1016" s="674" t="s">
        <v>2461</v>
      </c>
      <c r="H1016" s="674">
        <v>2021</v>
      </c>
      <c r="I1016" s="675" t="s">
        <v>5729</v>
      </c>
      <c r="J1016" s="675" t="str">
        <f>K1016&amp;"_p"</f>
        <v>V_p</v>
      </c>
      <c r="K1016" s="673" t="s">
        <v>5738</v>
      </c>
      <c r="L1016" s="675" t="s">
        <v>5723</v>
      </c>
      <c r="M1016" s="675" t="s">
        <v>2911</v>
      </c>
      <c r="N1016" s="661">
        <v>49</v>
      </c>
      <c r="O1016" s="603"/>
      <c r="P1016" s="356" t="s">
        <v>536</v>
      </c>
      <c r="Q1016" s="596" t="s">
        <v>537</v>
      </c>
      <c r="R1016" s="596" t="s">
        <v>4597</v>
      </c>
      <c r="S1016" s="596">
        <v>1</v>
      </c>
      <c r="T1016" s="596">
        <v>0</v>
      </c>
      <c r="U1016" s="596">
        <v>1</v>
      </c>
      <c r="V1016" s="596">
        <v>0</v>
      </c>
      <c r="W1016" s="603"/>
      <c r="X1016" s="668">
        <v>220725</v>
      </c>
      <c r="Y1016" s="376" t="s">
        <v>78</v>
      </c>
      <c r="Z1016" s="596" t="s">
        <v>6951</v>
      </c>
      <c r="AA1016" s="766"/>
      <c r="AB1016" s="727" t="str">
        <f t="shared" si="202"/>
        <v>Unique</v>
      </c>
      <c r="AC1016" s="603"/>
      <c r="AD1016" s="603"/>
      <c r="AE1016" s="603"/>
      <c r="AF1016" s="603"/>
      <c r="AG1016" s="603"/>
      <c r="AH1016" s="603"/>
      <c r="AI1016" s="603"/>
      <c r="AJ1016" s="603"/>
      <c r="AK1016" s="603"/>
      <c r="AL1016" s="603"/>
      <c r="AM1016" s="603"/>
      <c r="AN1016" s="603"/>
      <c r="AO1016" s="603"/>
      <c r="AP1016" s="603"/>
      <c r="AQ1016" s="603"/>
      <c r="AR1016" s="603"/>
      <c r="AS1016" s="603"/>
      <c r="AT1016" s="603"/>
      <c r="AU1016" s="603"/>
      <c r="AV1016" s="603"/>
      <c r="AW1016" s="603"/>
      <c r="AX1016" s="603"/>
      <c r="AY1016" s="603"/>
      <c r="AZ1016" s="603"/>
      <c r="BA1016" s="603"/>
      <c r="BB1016" s="603"/>
      <c r="BC1016" s="603"/>
      <c r="BD1016" s="603"/>
      <c r="BE1016" s="603"/>
      <c r="BF1016" s="603"/>
      <c r="BG1016" s="603"/>
      <c r="BH1016" s="603"/>
      <c r="BI1016" s="603"/>
      <c r="BJ1016" s="603"/>
      <c r="BK1016" s="603"/>
      <c r="BL1016" s="603"/>
      <c r="BM1016" s="603"/>
      <c r="BN1016" s="603"/>
      <c r="BO1016" s="603"/>
      <c r="BP1016" s="603"/>
      <c r="BQ1016" s="603"/>
      <c r="BR1016" s="603"/>
      <c r="BS1016" s="603"/>
      <c r="BT1016" s="603"/>
      <c r="BU1016" s="603"/>
      <c r="BV1016" s="603"/>
      <c r="BW1016" s="603"/>
      <c r="BX1016" s="603"/>
      <c r="BY1016" s="603"/>
      <c r="BZ1016" s="603"/>
      <c r="CA1016" s="603"/>
      <c r="CB1016" s="603"/>
      <c r="CC1016" s="603"/>
      <c r="CD1016" s="603"/>
      <c r="CE1016" s="603"/>
      <c r="CF1016" s="603"/>
      <c r="CG1016" s="603"/>
      <c r="CH1016" s="603"/>
      <c r="CI1016" s="603"/>
      <c r="CJ1016" s="603"/>
      <c r="CK1016" s="603"/>
    </row>
    <row r="1017" spans="1:89" ht="14.25">
      <c r="A1017" s="656" t="str">
        <f t="shared" si="209"/>
        <v>16_1_230523_N_p_fe.ru</v>
      </c>
      <c r="B1017" s="735" t="s">
        <v>6340</v>
      </c>
      <c r="C1017" s="735" t="s">
        <v>6341</v>
      </c>
      <c r="D1017" s="736">
        <v>16</v>
      </c>
      <c r="E1017" s="736">
        <v>1</v>
      </c>
      <c r="F1017" s="736" t="s">
        <v>93</v>
      </c>
      <c r="G1017" s="736" t="s">
        <v>6443</v>
      </c>
      <c r="H1017" s="736">
        <v>2023</v>
      </c>
      <c r="I1017" s="735" t="s">
        <v>5729</v>
      </c>
      <c r="J1017" s="735" t="s">
        <v>6344</v>
      </c>
      <c r="K1017" s="735" t="s">
        <v>6345</v>
      </c>
      <c r="L1017" s="735" t="s">
        <v>5723</v>
      </c>
      <c r="M1017" s="735" t="s">
        <v>2422</v>
      </c>
      <c r="N1017" s="661">
        <f>10+20+1</f>
        <v>31</v>
      </c>
      <c r="O1017" s="370"/>
      <c r="P1017" s="667" t="s">
        <v>838</v>
      </c>
      <c r="Q1017" s="596" t="s">
        <v>839</v>
      </c>
      <c r="R1017" s="596" t="s">
        <v>4597</v>
      </c>
      <c r="S1017" s="596">
        <v>1</v>
      </c>
      <c r="T1017" s="596">
        <v>0</v>
      </c>
      <c r="U1017" s="596">
        <v>1</v>
      </c>
      <c r="V1017" s="596">
        <v>0</v>
      </c>
      <c r="W1017" s="603"/>
      <c r="X1017" s="668">
        <v>220725</v>
      </c>
      <c r="Y1017" s="376" t="s">
        <v>78</v>
      </c>
      <c r="Z1017" s="596" t="s">
        <v>6952</v>
      </c>
      <c r="AA1017" s="766"/>
      <c r="AB1017" s="727" t="str">
        <f t="shared" si="202"/>
        <v>Unique</v>
      </c>
      <c r="AC1017" s="603"/>
      <c r="AD1017" s="603"/>
      <c r="AE1017" s="603"/>
      <c r="AF1017" s="603"/>
      <c r="AG1017" s="603"/>
      <c r="AH1017" s="603"/>
      <c r="AI1017" s="603"/>
      <c r="AJ1017" s="603"/>
      <c r="AK1017" s="603"/>
      <c r="AL1017" s="603"/>
      <c r="AM1017" s="603"/>
      <c r="AN1017" s="603"/>
      <c r="AO1017" s="603"/>
      <c r="AP1017" s="603"/>
      <c r="AQ1017" s="603"/>
      <c r="AR1017" s="603"/>
      <c r="AS1017" s="603"/>
      <c r="AT1017" s="603"/>
      <c r="AU1017" s="603"/>
      <c r="AV1017" s="603"/>
      <c r="AW1017" s="603"/>
      <c r="AX1017" s="603"/>
      <c r="AY1017" s="603"/>
      <c r="AZ1017" s="603"/>
      <c r="BA1017" s="603"/>
      <c r="BB1017" s="603"/>
      <c r="BC1017" s="603"/>
      <c r="BD1017" s="603"/>
      <c r="BE1017" s="603"/>
      <c r="BF1017" s="603"/>
      <c r="BG1017" s="603"/>
      <c r="BH1017" s="603"/>
      <c r="BI1017" s="603"/>
      <c r="BJ1017" s="603"/>
      <c r="BK1017" s="603"/>
      <c r="BL1017" s="603"/>
      <c r="BM1017" s="603"/>
      <c r="BN1017" s="603"/>
      <c r="BO1017" s="603"/>
      <c r="BP1017" s="603"/>
      <c r="BQ1017" s="603"/>
      <c r="BR1017" s="603"/>
      <c r="BS1017" s="603"/>
      <c r="BT1017" s="603"/>
      <c r="BU1017" s="603"/>
      <c r="BV1017" s="603"/>
      <c r="BW1017" s="603"/>
      <c r="BX1017" s="603"/>
      <c r="BY1017" s="603"/>
      <c r="BZ1017" s="603"/>
      <c r="CA1017" s="603"/>
      <c r="CB1017" s="603"/>
      <c r="CC1017" s="603"/>
      <c r="CD1017" s="603"/>
      <c r="CE1017" s="603"/>
      <c r="CF1017" s="603"/>
      <c r="CG1017" s="603"/>
      <c r="CH1017" s="603"/>
      <c r="CI1017" s="603"/>
      <c r="CJ1017" s="603"/>
      <c r="CK1017" s="603"/>
    </row>
    <row r="1018" spans="1:89" ht="14.25">
      <c r="A1018" s="656" t="str">
        <f t="shared" si="209"/>
        <v>35_1_310521_Esc_p_fe.cu</v>
      </c>
      <c r="B1018" s="720" t="s">
        <v>6187</v>
      </c>
      <c r="C1018" s="720" t="s">
        <v>6188</v>
      </c>
      <c r="D1018" s="721">
        <v>35</v>
      </c>
      <c r="E1018" s="721">
        <v>1</v>
      </c>
      <c r="F1018" s="721" t="s">
        <v>5728</v>
      </c>
      <c r="G1018" s="721" t="s">
        <v>2084</v>
      </c>
      <c r="H1018" s="721">
        <v>2021</v>
      </c>
      <c r="I1018" s="720" t="s">
        <v>6199</v>
      </c>
      <c r="J1018" s="720" t="s">
        <v>6189</v>
      </c>
      <c r="K1018" s="720"/>
      <c r="L1018" s="720" t="s">
        <v>5723</v>
      </c>
      <c r="M1018" s="720" t="s">
        <v>2422</v>
      </c>
      <c r="N1018" s="661">
        <f>10</f>
        <v>10</v>
      </c>
      <c r="O1018" s="370" t="s">
        <v>6208</v>
      </c>
      <c r="P1018" s="356" t="s">
        <v>536</v>
      </c>
      <c r="Q1018" s="596" t="s">
        <v>537</v>
      </c>
      <c r="R1018" s="596" t="s">
        <v>4597</v>
      </c>
      <c r="S1018" s="596">
        <v>1</v>
      </c>
      <c r="T1018" s="596">
        <v>0</v>
      </c>
      <c r="U1018" s="596">
        <v>1</v>
      </c>
      <c r="V1018" s="596">
        <v>0</v>
      </c>
      <c r="W1018" s="603"/>
      <c r="X1018" s="668">
        <v>220725</v>
      </c>
      <c r="Y1018" s="376" t="s">
        <v>78</v>
      </c>
      <c r="Z1018" s="596" t="s">
        <v>6953</v>
      </c>
      <c r="AA1018" s="766"/>
      <c r="AB1018" s="727" t="str">
        <f t="shared" si="202"/>
        <v>Unique</v>
      </c>
      <c r="AC1018" s="603"/>
      <c r="AD1018" s="603"/>
      <c r="AE1018" s="603"/>
      <c r="AF1018" s="603"/>
      <c r="AG1018" s="603"/>
      <c r="AH1018" s="603"/>
      <c r="AI1018" s="603"/>
      <c r="AJ1018" s="603"/>
      <c r="AK1018" s="603"/>
      <c r="AL1018" s="603"/>
      <c r="AM1018" s="603"/>
      <c r="AN1018" s="603"/>
      <c r="AO1018" s="603"/>
      <c r="AP1018" s="603"/>
      <c r="AQ1018" s="603"/>
      <c r="AR1018" s="603"/>
      <c r="AS1018" s="603"/>
      <c r="AT1018" s="603"/>
      <c r="AU1018" s="603"/>
      <c r="AV1018" s="603"/>
      <c r="AW1018" s="603"/>
      <c r="AX1018" s="603"/>
      <c r="AY1018" s="603"/>
      <c r="AZ1018" s="603"/>
      <c r="BA1018" s="603"/>
      <c r="BB1018" s="603"/>
      <c r="BC1018" s="603"/>
      <c r="BD1018" s="603"/>
      <c r="BE1018" s="603"/>
      <c r="BF1018" s="603"/>
      <c r="BG1018" s="603"/>
      <c r="BH1018" s="603"/>
      <c r="BI1018" s="603"/>
      <c r="BJ1018" s="603"/>
      <c r="BK1018" s="603"/>
      <c r="BL1018" s="603"/>
      <c r="BM1018" s="603"/>
      <c r="BN1018" s="603"/>
      <c r="BO1018" s="603"/>
      <c r="BP1018" s="603"/>
      <c r="BQ1018" s="603"/>
      <c r="BR1018" s="603"/>
      <c r="BS1018" s="603"/>
      <c r="BT1018" s="603"/>
      <c r="BU1018" s="603"/>
      <c r="BV1018" s="603"/>
      <c r="BW1018" s="603"/>
      <c r="BX1018" s="603"/>
      <c r="BY1018" s="603"/>
      <c r="BZ1018" s="603"/>
      <c r="CA1018" s="603"/>
      <c r="CB1018" s="603"/>
      <c r="CC1018" s="603"/>
      <c r="CD1018" s="603"/>
      <c r="CE1018" s="603"/>
      <c r="CF1018" s="603"/>
      <c r="CG1018" s="603"/>
      <c r="CH1018" s="603"/>
      <c r="CI1018" s="603"/>
      <c r="CJ1018" s="603"/>
      <c r="CK1018" s="603"/>
    </row>
    <row r="1019" spans="1:89" ht="14.25">
      <c r="A1019" s="656" t="str">
        <f t="shared" si="209"/>
        <v>31_1_250923_HO_p_fe.cu</v>
      </c>
      <c r="B1019" s="682" t="s">
        <v>6364</v>
      </c>
      <c r="C1019" s="682" t="s">
        <v>6365</v>
      </c>
      <c r="D1019" s="737">
        <v>31</v>
      </c>
      <c r="E1019" s="737">
        <v>1</v>
      </c>
      <c r="F1019" s="737" t="s">
        <v>6681</v>
      </c>
      <c r="G1019" s="737" t="s">
        <v>6682</v>
      </c>
      <c r="H1019" s="737">
        <v>2023</v>
      </c>
      <c r="I1019" s="682" t="s">
        <v>5729</v>
      </c>
      <c r="J1019" s="682" t="s">
        <v>6366</v>
      </c>
      <c r="K1019" s="682" t="s">
        <v>6367</v>
      </c>
      <c r="L1019" s="682" t="s">
        <v>5723</v>
      </c>
      <c r="M1019" s="682" t="s">
        <v>2422</v>
      </c>
      <c r="N1019" s="661">
        <f t="shared" ref="N1019:N1020" si="213">50+50+37</f>
        <v>137</v>
      </c>
      <c r="O1019" s="370"/>
      <c r="P1019" s="356" t="s">
        <v>536</v>
      </c>
      <c r="Q1019" s="596" t="s">
        <v>537</v>
      </c>
      <c r="R1019" s="596" t="s">
        <v>4597</v>
      </c>
      <c r="S1019" s="596">
        <v>1</v>
      </c>
      <c r="T1019" s="596">
        <v>0</v>
      </c>
      <c r="U1019" s="596">
        <v>1</v>
      </c>
      <c r="V1019" s="596">
        <v>0</v>
      </c>
      <c r="W1019" s="603"/>
      <c r="X1019" s="668">
        <v>220725</v>
      </c>
      <c r="Y1019" s="376" t="s">
        <v>78</v>
      </c>
      <c r="Z1019" s="596" t="s">
        <v>6954</v>
      </c>
      <c r="AA1019" s="766"/>
      <c r="AB1019" s="727" t="str">
        <f t="shared" si="202"/>
        <v>Unique</v>
      </c>
      <c r="AC1019" s="603"/>
      <c r="AD1019" s="603"/>
      <c r="AE1019" s="603"/>
      <c r="AF1019" s="603"/>
      <c r="AG1019" s="603"/>
      <c r="AH1019" s="603"/>
      <c r="AI1019" s="603"/>
      <c r="AJ1019" s="603"/>
      <c r="AK1019" s="603"/>
      <c r="AL1019" s="603"/>
      <c r="AM1019" s="603"/>
      <c r="AN1019" s="603"/>
      <c r="AO1019" s="603"/>
      <c r="AP1019" s="603"/>
      <c r="AQ1019" s="603"/>
      <c r="AR1019" s="603"/>
      <c r="AS1019" s="603"/>
      <c r="AT1019" s="603"/>
      <c r="AU1019" s="603"/>
      <c r="AV1019" s="603"/>
      <c r="AW1019" s="603"/>
      <c r="AX1019" s="603"/>
      <c r="AY1019" s="603"/>
      <c r="AZ1019" s="603"/>
      <c r="BA1019" s="603"/>
      <c r="BB1019" s="603"/>
      <c r="BC1019" s="603"/>
      <c r="BD1019" s="603"/>
      <c r="BE1019" s="603"/>
      <c r="BF1019" s="603"/>
      <c r="BG1019" s="603"/>
      <c r="BH1019" s="603"/>
      <c r="BI1019" s="603"/>
      <c r="BJ1019" s="603"/>
      <c r="BK1019" s="603"/>
      <c r="BL1019" s="603"/>
      <c r="BM1019" s="603"/>
      <c r="BN1019" s="603"/>
      <c r="BO1019" s="603"/>
      <c r="BP1019" s="603"/>
      <c r="BQ1019" s="603"/>
      <c r="BR1019" s="603"/>
      <c r="BS1019" s="603"/>
      <c r="BT1019" s="603"/>
      <c r="BU1019" s="603"/>
      <c r="BV1019" s="603"/>
      <c r="BW1019" s="603"/>
      <c r="BX1019" s="603"/>
      <c r="BY1019" s="603"/>
      <c r="BZ1019" s="603"/>
      <c r="CA1019" s="603"/>
      <c r="CB1019" s="603"/>
      <c r="CC1019" s="603"/>
      <c r="CD1019" s="603"/>
      <c r="CE1019" s="603"/>
      <c r="CF1019" s="603"/>
      <c r="CG1019" s="603"/>
      <c r="CH1019" s="603"/>
      <c r="CI1019" s="603"/>
      <c r="CJ1019" s="603"/>
      <c r="CK1019" s="603"/>
    </row>
    <row r="1020" spans="1:89" ht="14.25">
      <c r="A1020" s="656" t="str">
        <f t="shared" si="209"/>
        <v>31_1_250923_HO_p_fe.ru</v>
      </c>
      <c r="B1020" s="682" t="s">
        <v>6364</v>
      </c>
      <c r="C1020" s="682" t="s">
        <v>6365</v>
      </c>
      <c r="D1020" s="737">
        <v>31</v>
      </c>
      <c r="E1020" s="737">
        <v>1</v>
      </c>
      <c r="F1020" s="737" t="s">
        <v>6681</v>
      </c>
      <c r="G1020" s="737" t="s">
        <v>6682</v>
      </c>
      <c r="H1020" s="737">
        <v>2023</v>
      </c>
      <c r="I1020" s="682" t="s">
        <v>5729</v>
      </c>
      <c r="J1020" s="682" t="s">
        <v>6366</v>
      </c>
      <c r="K1020" s="682" t="s">
        <v>6367</v>
      </c>
      <c r="L1020" s="682" t="s">
        <v>5723</v>
      </c>
      <c r="M1020" s="682" t="s">
        <v>2422</v>
      </c>
      <c r="N1020" s="661">
        <f t="shared" si="213"/>
        <v>137</v>
      </c>
      <c r="O1020" s="370"/>
      <c r="P1020" s="667" t="s">
        <v>838</v>
      </c>
      <c r="Q1020" s="596" t="s">
        <v>839</v>
      </c>
      <c r="R1020" s="596" t="s">
        <v>4597</v>
      </c>
      <c r="S1020" s="596">
        <v>1</v>
      </c>
      <c r="T1020" s="596">
        <v>0</v>
      </c>
      <c r="U1020" s="596">
        <v>1</v>
      </c>
      <c r="V1020" s="596">
        <v>0</v>
      </c>
      <c r="W1020" s="603"/>
      <c r="X1020" s="668">
        <v>220725</v>
      </c>
      <c r="Y1020" s="376" t="s">
        <v>78</v>
      </c>
      <c r="Z1020" s="596" t="s">
        <v>6955</v>
      </c>
      <c r="AA1020" s="766"/>
      <c r="AB1020" s="727" t="str">
        <f t="shared" si="202"/>
        <v>Unique</v>
      </c>
      <c r="AC1020" s="603"/>
      <c r="AD1020" s="603"/>
      <c r="AE1020" s="603"/>
      <c r="AF1020" s="603"/>
      <c r="AG1020" s="603"/>
      <c r="AH1020" s="603"/>
      <c r="AI1020" s="603"/>
      <c r="AJ1020" s="603"/>
      <c r="AK1020" s="603"/>
      <c r="AL1020" s="603"/>
      <c r="AM1020" s="603"/>
      <c r="AN1020" s="603"/>
      <c r="AO1020" s="603"/>
      <c r="AP1020" s="603"/>
      <c r="AQ1020" s="603"/>
      <c r="AR1020" s="603"/>
      <c r="AS1020" s="603"/>
      <c r="AT1020" s="603"/>
      <c r="AU1020" s="603"/>
      <c r="AV1020" s="603"/>
      <c r="AW1020" s="603"/>
      <c r="AX1020" s="603"/>
      <c r="AY1020" s="603"/>
      <c r="AZ1020" s="603"/>
      <c r="BA1020" s="603"/>
      <c r="BB1020" s="603"/>
      <c r="BC1020" s="603"/>
      <c r="BD1020" s="603"/>
      <c r="BE1020" s="603"/>
      <c r="BF1020" s="603"/>
      <c r="BG1020" s="603"/>
      <c r="BH1020" s="603"/>
      <c r="BI1020" s="603"/>
      <c r="BJ1020" s="603"/>
      <c r="BK1020" s="603"/>
      <c r="BL1020" s="603"/>
      <c r="BM1020" s="603"/>
      <c r="BN1020" s="603"/>
      <c r="BO1020" s="603"/>
      <c r="BP1020" s="603"/>
      <c r="BQ1020" s="603"/>
      <c r="BR1020" s="603"/>
      <c r="BS1020" s="603"/>
      <c r="BT1020" s="603"/>
      <c r="BU1020" s="603"/>
      <c r="BV1020" s="603"/>
      <c r="BW1020" s="603"/>
      <c r="BX1020" s="603"/>
      <c r="BY1020" s="603"/>
      <c r="BZ1020" s="603"/>
      <c r="CA1020" s="603"/>
      <c r="CB1020" s="603"/>
      <c r="CC1020" s="603"/>
      <c r="CD1020" s="603"/>
      <c r="CE1020" s="603"/>
      <c r="CF1020" s="603"/>
      <c r="CG1020" s="603"/>
      <c r="CH1020" s="603"/>
      <c r="CI1020" s="603"/>
      <c r="CJ1020" s="603"/>
      <c r="CK1020" s="603"/>
    </row>
    <row r="1021" spans="1:89" ht="14.25">
      <c r="A1021" s="656" t="str">
        <f t="shared" si="209"/>
        <v>31_2_200921_V_p_fe.cu</v>
      </c>
      <c r="B1021" s="675" t="s">
        <v>5736</v>
      </c>
      <c r="C1021" s="675" t="s">
        <v>5737</v>
      </c>
      <c r="D1021" s="674">
        <v>31</v>
      </c>
      <c r="E1021" s="674">
        <v>2</v>
      </c>
      <c r="F1021" s="674" t="s">
        <v>122</v>
      </c>
      <c r="G1021" s="674" t="s">
        <v>5755</v>
      </c>
      <c r="H1021" s="674">
        <v>2021</v>
      </c>
      <c r="I1021" s="675" t="s">
        <v>5729</v>
      </c>
      <c r="J1021" s="675" t="str">
        <f t="shared" ref="J1021:J1025" si="214">K1021&amp;"_p"</f>
        <v>V_p</v>
      </c>
      <c r="K1021" s="673" t="s">
        <v>5738</v>
      </c>
      <c r="L1021" s="675" t="s">
        <v>5723</v>
      </c>
      <c r="M1021" s="675" t="s">
        <v>100</v>
      </c>
      <c r="N1021" s="661">
        <f>56+10+90+20+2</f>
        <v>178</v>
      </c>
      <c r="O1021" s="370"/>
      <c r="P1021" s="356" t="s">
        <v>536</v>
      </c>
      <c r="Q1021" s="596" t="s">
        <v>537</v>
      </c>
      <c r="R1021" s="596" t="s">
        <v>4597</v>
      </c>
      <c r="S1021" s="596">
        <v>1</v>
      </c>
      <c r="T1021" s="596">
        <v>1</v>
      </c>
      <c r="U1021" s="596">
        <v>0</v>
      </c>
      <c r="V1021" s="596">
        <v>0</v>
      </c>
      <c r="W1021" s="603"/>
      <c r="X1021" s="668">
        <v>220725</v>
      </c>
      <c r="Y1021" s="376" t="s">
        <v>78</v>
      </c>
      <c r="Z1021" s="596" t="s">
        <v>6956</v>
      </c>
      <c r="AA1021" s="766"/>
      <c r="AB1021" s="727" t="str">
        <f t="shared" si="202"/>
        <v>Unique</v>
      </c>
      <c r="AC1021" s="603"/>
      <c r="AD1021" s="603"/>
      <c r="AE1021" s="603"/>
      <c r="AF1021" s="603"/>
      <c r="AG1021" s="603"/>
      <c r="AH1021" s="603"/>
      <c r="AI1021" s="603"/>
      <c r="AJ1021" s="603"/>
      <c r="AK1021" s="603"/>
      <c r="AL1021" s="603"/>
      <c r="AM1021" s="603"/>
      <c r="AN1021" s="603"/>
      <c r="AO1021" s="603"/>
      <c r="AP1021" s="603"/>
      <c r="AQ1021" s="603"/>
      <c r="AR1021" s="603"/>
      <c r="AS1021" s="603"/>
      <c r="AT1021" s="603"/>
      <c r="AU1021" s="603"/>
      <c r="AV1021" s="603"/>
      <c r="AW1021" s="603"/>
      <c r="AX1021" s="603"/>
      <c r="AY1021" s="603"/>
      <c r="AZ1021" s="603"/>
      <c r="BA1021" s="603"/>
      <c r="BB1021" s="603"/>
      <c r="BC1021" s="603"/>
      <c r="BD1021" s="603"/>
      <c r="BE1021" s="603"/>
      <c r="BF1021" s="603"/>
      <c r="BG1021" s="603"/>
      <c r="BH1021" s="603"/>
      <c r="BI1021" s="603"/>
      <c r="BJ1021" s="603"/>
      <c r="BK1021" s="603"/>
      <c r="BL1021" s="603"/>
      <c r="BM1021" s="603"/>
      <c r="BN1021" s="603"/>
      <c r="BO1021" s="603"/>
      <c r="BP1021" s="603"/>
      <c r="BQ1021" s="603"/>
      <c r="BR1021" s="603"/>
      <c r="BS1021" s="603"/>
      <c r="BT1021" s="603"/>
      <c r="BU1021" s="603"/>
      <c r="BV1021" s="603"/>
      <c r="BW1021" s="603"/>
      <c r="BX1021" s="603"/>
      <c r="BY1021" s="603"/>
      <c r="BZ1021" s="603"/>
      <c r="CA1021" s="603"/>
      <c r="CB1021" s="603"/>
      <c r="CC1021" s="603"/>
      <c r="CD1021" s="603"/>
      <c r="CE1021" s="603"/>
      <c r="CF1021" s="603"/>
      <c r="CG1021" s="603"/>
      <c r="CH1021" s="603"/>
      <c r="CI1021" s="603"/>
      <c r="CJ1021" s="603"/>
      <c r="CK1021" s="603"/>
    </row>
    <row r="1022" spans="1:89" ht="14.25">
      <c r="A1022" s="656" t="str">
        <f t="shared" si="209"/>
        <v>31_1_140621_HO_p_fe.cu</v>
      </c>
      <c r="B1022" s="684" t="s">
        <v>5751</v>
      </c>
      <c r="C1022" s="684" t="s">
        <v>5752</v>
      </c>
      <c r="D1022" s="683">
        <v>31</v>
      </c>
      <c r="E1022" s="683">
        <v>1</v>
      </c>
      <c r="F1022" s="683" t="s">
        <v>2084</v>
      </c>
      <c r="G1022" s="683" t="s">
        <v>5827</v>
      </c>
      <c r="H1022" s="683">
        <v>2021</v>
      </c>
      <c r="I1022" s="684" t="s">
        <v>5729</v>
      </c>
      <c r="J1022" s="684" t="str">
        <f t="shared" si="214"/>
        <v>HO_p</v>
      </c>
      <c r="K1022" s="682" t="s">
        <v>5753</v>
      </c>
      <c r="L1022" s="684" t="s">
        <v>5723</v>
      </c>
      <c r="M1022" s="684" t="s">
        <v>476</v>
      </c>
      <c r="N1022" s="661">
        <f>17+35+1+2+1+6+33</f>
        <v>95</v>
      </c>
      <c r="O1022" s="370"/>
      <c r="P1022" s="356" t="s">
        <v>536</v>
      </c>
      <c r="Q1022" s="596" t="s">
        <v>537</v>
      </c>
      <c r="R1022" s="596" t="s">
        <v>4597</v>
      </c>
      <c r="S1022" s="596">
        <v>1</v>
      </c>
      <c r="T1022" s="596">
        <v>0</v>
      </c>
      <c r="U1022" s="596">
        <v>1</v>
      </c>
      <c r="V1022" s="596">
        <v>0</v>
      </c>
      <c r="W1022" s="603"/>
      <c r="X1022" s="668">
        <v>220725</v>
      </c>
      <c r="Y1022" s="376" t="s">
        <v>78</v>
      </c>
      <c r="Z1022" s="596" t="s">
        <v>6957</v>
      </c>
      <c r="AA1022" s="766"/>
      <c r="AB1022" s="727" t="str">
        <f t="shared" si="202"/>
        <v>Unique</v>
      </c>
      <c r="AC1022" s="603"/>
      <c r="AD1022" s="603"/>
      <c r="AE1022" s="603"/>
      <c r="AF1022" s="603"/>
      <c r="AG1022" s="603"/>
      <c r="AH1022" s="603"/>
      <c r="AI1022" s="603"/>
      <c r="AJ1022" s="603"/>
      <c r="AK1022" s="603"/>
      <c r="AL1022" s="603"/>
      <c r="AM1022" s="603"/>
      <c r="AN1022" s="603"/>
      <c r="AO1022" s="603"/>
      <c r="AP1022" s="603"/>
      <c r="AQ1022" s="603"/>
      <c r="AR1022" s="603"/>
      <c r="AS1022" s="603"/>
      <c r="AT1022" s="603"/>
      <c r="AU1022" s="603"/>
      <c r="AV1022" s="603"/>
      <c r="AW1022" s="603"/>
      <c r="AX1022" s="603"/>
      <c r="AY1022" s="603"/>
      <c r="AZ1022" s="603"/>
      <c r="BA1022" s="603"/>
      <c r="BB1022" s="603"/>
      <c r="BC1022" s="603"/>
      <c r="BD1022" s="603"/>
      <c r="BE1022" s="603"/>
      <c r="BF1022" s="603"/>
      <c r="BG1022" s="603"/>
      <c r="BH1022" s="603"/>
      <c r="BI1022" s="603"/>
      <c r="BJ1022" s="603"/>
      <c r="BK1022" s="603"/>
      <c r="BL1022" s="603"/>
      <c r="BM1022" s="603"/>
      <c r="BN1022" s="603"/>
      <c r="BO1022" s="603"/>
      <c r="BP1022" s="603"/>
      <c r="BQ1022" s="603"/>
      <c r="BR1022" s="603"/>
      <c r="BS1022" s="603"/>
      <c r="BT1022" s="603"/>
      <c r="BU1022" s="603"/>
      <c r="BV1022" s="603"/>
      <c r="BW1022" s="603"/>
      <c r="BX1022" s="603"/>
      <c r="BY1022" s="603"/>
      <c r="BZ1022" s="603"/>
      <c r="CA1022" s="603"/>
      <c r="CB1022" s="603"/>
      <c r="CC1022" s="603"/>
      <c r="CD1022" s="603"/>
      <c r="CE1022" s="603"/>
      <c r="CF1022" s="603"/>
      <c r="CG1022" s="603"/>
      <c r="CH1022" s="603"/>
      <c r="CI1022" s="603"/>
      <c r="CJ1022" s="603"/>
      <c r="CK1022" s="603"/>
    </row>
    <row r="1023" spans="1:89" ht="14.25">
      <c r="A1023" s="656" t="str">
        <f t="shared" si="209"/>
        <v>21_1_120721_A_p_fe.cu</v>
      </c>
      <c r="B1023" s="681" t="s">
        <v>5746</v>
      </c>
      <c r="C1023" s="681" t="s">
        <v>5747</v>
      </c>
      <c r="D1023" s="680">
        <v>21</v>
      </c>
      <c r="E1023" s="680">
        <v>1</v>
      </c>
      <c r="F1023" s="680" t="s">
        <v>5719</v>
      </c>
      <c r="G1023" s="680" t="s">
        <v>5720</v>
      </c>
      <c r="H1023" s="680">
        <v>2021</v>
      </c>
      <c r="I1023" s="681" t="s">
        <v>5729</v>
      </c>
      <c r="J1023" s="681" t="str">
        <f t="shared" si="214"/>
        <v>A_p</v>
      </c>
      <c r="K1023" s="679" t="s">
        <v>1810</v>
      </c>
      <c r="L1023" s="681" t="s">
        <v>5723</v>
      </c>
      <c r="M1023" s="681" t="s">
        <v>2422</v>
      </c>
      <c r="N1023" s="661">
        <f>50+119+60+70+9</f>
        <v>308</v>
      </c>
      <c r="O1023" s="370"/>
      <c r="P1023" s="356" t="s">
        <v>536</v>
      </c>
      <c r="Q1023" s="596" t="s">
        <v>537</v>
      </c>
      <c r="R1023" s="596" t="s">
        <v>4597</v>
      </c>
      <c r="S1023" s="596">
        <v>1</v>
      </c>
      <c r="T1023" s="596">
        <v>0</v>
      </c>
      <c r="U1023" s="596">
        <v>1</v>
      </c>
      <c r="V1023" s="596">
        <v>0</v>
      </c>
      <c r="W1023" s="603"/>
      <c r="X1023" s="668">
        <v>220725</v>
      </c>
      <c r="Y1023" s="376" t="s">
        <v>78</v>
      </c>
      <c r="Z1023" s="596" t="s">
        <v>6958</v>
      </c>
      <c r="AA1023" s="766"/>
      <c r="AB1023" s="727" t="str">
        <f t="shared" si="202"/>
        <v>Unique</v>
      </c>
      <c r="AC1023" s="603"/>
      <c r="AD1023" s="603"/>
      <c r="AE1023" s="603"/>
      <c r="AF1023" s="603"/>
      <c r="AG1023" s="603"/>
      <c r="AH1023" s="603"/>
      <c r="AI1023" s="603"/>
      <c r="AJ1023" s="603"/>
      <c r="AK1023" s="603"/>
      <c r="AL1023" s="603"/>
      <c r="AM1023" s="603"/>
      <c r="AN1023" s="603"/>
      <c r="AO1023" s="603"/>
      <c r="AP1023" s="603"/>
      <c r="AQ1023" s="603"/>
      <c r="AR1023" s="603"/>
      <c r="AS1023" s="603"/>
      <c r="AT1023" s="603"/>
      <c r="AU1023" s="603"/>
      <c r="AV1023" s="603"/>
      <c r="AW1023" s="603"/>
      <c r="AX1023" s="603"/>
      <c r="AY1023" s="603"/>
      <c r="AZ1023" s="603"/>
      <c r="BA1023" s="603"/>
      <c r="BB1023" s="603"/>
      <c r="BC1023" s="603"/>
      <c r="BD1023" s="603"/>
      <c r="BE1023" s="603"/>
      <c r="BF1023" s="603"/>
      <c r="BG1023" s="603"/>
      <c r="BH1023" s="603"/>
      <c r="BI1023" s="603"/>
      <c r="BJ1023" s="603"/>
      <c r="BK1023" s="603"/>
      <c r="BL1023" s="603"/>
      <c r="BM1023" s="603"/>
      <c r="BN1023" s="603"/>
      <c r="BO1023" s="603"/>
      <c r="BP1023" s="603"/>
      <c r="BQ1023" s="603"/>
      <c r="BR1023" s="603"/>
      <c r="BS1023" s="603"/>
      <c r="BT1023" s="603"/>
      <c r="BU1023" s="603"/>
      <c r="BV1023" s="603"/>
      <c r="BW1023" s="603"/>
      <c r="BX1023" s="603"/>
      <c r="BY1023" s="603"/>
      <c r="BZ1023" s="603"/>
      <c r="CA1023" s="603"/>
      <c r="CB1023" s="603"/>
      <c r="CC1023" s="603"/>
      <c r="CD1023" s="603"/>
      <c r="CE1023" s="603"/>
      <c r="CF1023" s="603"/>
      <c r="CG1023" s="603"/>
      <c r="CH1023" s="603"/>
      <c r="CI1023" s="603"/>
      <c r="CJ1023" s="603"/>
      <c r="CK1023" s="603"/>
    </row>
    <row r="1024" spans="1:89" ht="14.25">
      <c r="A1024" s="656" t="str">
        <f t="shared" si="209"/>
        <v>16_1_140621_N_p_fe.cu</v>
      </c>
      <c r="B1024" s="678" t="s">
        <v>5742</v>
      </c>
      <c r="C1024" s="678" t="s">
        <v>5743</v>
      </c>
      <c r="D1024" s="677">
        <v>16</v>
      </c>
      <c r="E1024" s="677">
        <v>1</v>
      </c>
      <c r="F1024" s="677" t="s">
        <v>2084</v>
      </c>
      <c r="G1024" s="677" t="s">
        <v>5827</v>
      </c>
      <c r="H1024" s="677">
        <v>2021</v>
      </c>
      <c r="I1024" s="678" t="s">
        <v>5729</v>
      </c>
      <c r="J1024" s="678" t="str">
        <f t="shared" si="214"/>
        <v>N_p</v>
      </c>
      <c r="K1024" s="676" t="s">
        <v>5744</v>
      </c>
      <c r="L1024" s="678" t="s">
        <v>5723</v>
      </c>
      <c r="M1024" s="678" t="s">
        <v>476</v>
      </c>
      <c r="N1024" s="661">
        <v>186</v>
      </c>
      <c r="O1024" s="370"/>
      <c r="P1024" s="356" t="s">
        <v>536</v>
      </c>
      <c r="Q1024" s="596" t="s">
        <v>537</v>
      </c>
      <c r="R1024" s="596" t="s">
        <v>4597</v>
      </c>
      <c r="S1024" s="596">
        <v>1</v>
      </c>
      <c r="T1024" s="596">
        <v>1</v>
      </c>
      <c r="U1024" s="596">
        <v>0</v>
      </c>
      <c r="V1024" s="596">
        <v>0</v>
      </c>
      <c r="W1024" s="603"/>
      <c r="X1024" s="668">
        <v>220725</v>
      </c>
      <c r="Y1024" s="376" t="s">
        <v>78</v>
      </c>
      <c r="Z1024" s="596" t="s">
        <v>6959</v>
      </c>
      <c r="AA1024" s="766"/>
      <c r="AB1024" s="727" t="str">
        <f t="shared" si="202"/>
        <v>Unique</v>
      </c>
      <c r="AC1024" s="603"/>
      <c r="AD1024" s="603"/>
      <c r="AE1024" s="603"/>
      <c r="AF1024" s="603"/>
      <c r="AG1024" s="603"/>
      <c r="AH1024" s="603"/>
      <c r="AI1024" s="603"/>
      <c r="AJ1024" s="603"/>
      <c r="AK1024" s="603"/>
      <c r="AL1024" s="603"/>
      <c r="AM1024" s="603"/>
      <c r="AN1024" s="603"/>
      <c r="AO1024" s="603"/>
      <c r="AP1024" s="603"/>
      <c r="AQ1024" s="603"/>
      <c r="AR1024" s="603"/>
      <c r="AS1024" s="603"/>
      <c r="AT1024" s="603"/>
      <c r="AU1024" s="603"/>
      <c r="AV1024" s="603"/>
      <c r="AW1024" s="603"/>
      <c r="AX1024" s="603"/>
      <c r="AY1024" s="603"/>
      <c r="AZ1024" s="603"/>
      <c r="BA1024" s="603"/>
      <c r="BB1024" s="603"/>
      <c r="BC1024" s="603"/>
      <c r="BD1024" s="603"/>
      <c r="BE1024" s="603"/>
      <c r="BF1024" s="603"/>
      <c r="BG1024" s="603"/>
      <c r="BH1024" s="603"/>
      <c r="BI1024" s="603"/>
      <c r="BJ1024" s="603"/>
      <c r="BK1024" s="603"/>
      <c r="BL1024" s="603"/>
      <c r="BM1024" s="603"/>
      <c r="BN1024" s="603"/>
      <c r="BO1024" s="603"/>
      <c r="BP1024" s="603"/>
      <c r="BQ1024" s="603"/>
      <c r="BR1024" s="603"/>
      <c r="BS1024" s="603"/>
      <c r="BT1024" s="603"/>
      <c r="BU1024" s="603"/>
      <c r="BV1024" s="603"/>
      <c r="BW1024" s="603"/>
      <c r="BX1024" s="603"/>
      <c r="BY1024" s="603"/>
      <c r="BZ1024" s="603"/>
      <c r="CA1024" s="603"/>
      <c r="CB1024" s="603"/>
      <c r="CC1024" s="603"/>
      <c r="CD1024" s="603"/>
      <c r="CE1024" s="603"/>
      <c r="CF1024" s="603"/>
      <c r="CG1024" s="603"/>
      <c r="CH1024" s="603"/>
      <c r="CI1024" s="603"/>
      <c r="CJ1024" s="603"/>
      <c r="CK1024" s="603"/>
    </row>
    <row r="1025" spans="1:89" ht="14.25">
      <c r="A1025" s="656" t="str">
        <f t="shared" si="209"/>
        <v>29_1_041021_G_p_fe.cu</v>
      </c>
      <c r="B1025" s="695" t="s">
        <v>5789</v>
      </c>
      <c r="C1025" s="695" t="s">
        <v>5790</v>
      </c>
      <c r="D1025" s="694">
        <v>29</v>
      </c>
      <c r="E1025" s="694">
        <v>1</v>
      </c>
      <c r="F1025" s="694" t="s">
        <v>5755</v>
      </c>
      <c r="G1025" s="694" t="s">
        <v>2461</v>
      </c>
      <c r="H1025" s="694">
        <v>2021</v>
      </c>
      <c r="I1025" s="695" t="s">
        <v>5729</v>
      </c>
      <c r="J1025" s="695" t="str">
        <f t="shared" si="214"/>
        <v>G_p</v>
      </c>
      <c r="K1025" s="693" t="s">
        <v>5791</v>
      </c>
      <c r="L1025" s="695" t="s">
        <v>5723</v>
      </c>
      <c r="M1025" s="695" t="s">
        <v>2422</v>
      </c>
      <c r="N1025" s="661">
        <v>102</v>
      </c>
      <c r="O1025" s="370"/>
      <c r="P1025" s="356" t="s">
        <v>536</v>
      </c>
      <c r="Q1025" s="596" t="s">
        <v>537</v>
      </c>
      <c r="R1025" s="596" t="s">
        <v>4597</v>
      </c>
      <c r="S1025" s="596">
        <v>1</v>
      </c>
      <c r="T1025" s="596">
        <v>0</v>
      </c>
      <c r="U1025" s="596">
        <v>1</v>
      </c>
      <c r="V1025" s="596">
        <v>0</v>
      </c>
      <c r="W1025" s="603"/>
      <c r="X1025" s="668">
        <v>220725</v>
      </c>
      <c r="Y1025" s="376" t="s">
        <v>78</v>
      </c>
      <c r="Z1025" s="596" t="s">
        <v>6960</v>
      </c>
      <c r="AA1025" s="766"/>
      <c r="AB1025" s="727" t="str">
        <f t="shared" si="202"/>
        <v>Unique</v>
      </c>
      <c r="AC1025" s="603"/>
      <c r="AD1025" s="603"/>
      <c r="AE1025" s="603"/>
      <c r="AF1025" s="603"/>
      <c r="AG1025" s="603"/>
      <c r="AH1025" s="603"/>
      <c r="AI1025" s="603"/>
      <c r="AJ1025" s="603"/>
      <c r="AK1025" s="603"/>
      <c r="AL1025" s="603"/>
      <c r="AM1025" s="603"/>
      <c r="AN1025" s="603"/>
      <c r="AO1025" s="603"/>
      <c r="AP1025" s="603"/>
      <c r="AQ1025" s="603"/>
      <c r="AR1025" s="603"/>
      <c r="AS1025" s="603"/>
      <c r="AT1025" s="603"/>
      <c r="AU1025" s="603"/>
      <c r="AV1025" s="603"/>
      <c r="AW1025" s="603"/>
      <c r="AX1025" s="603"/>
      <c r="AY1025" s="603"/>
      <c r="AZ1025" s="603"/>
      <c r="BA1025" s="603"/>
      <c r="BB1025" s="603"/>
      <c r="BC1025" s="603"/>
      <c r="BD1025" s="603"/>
      <c r="BE1025" s="603"/>
      <c r="BF1025" s="603"/>
      <c r="BG1025" s="603"/>
      <c r="BH1025" s="603"/>
      <c r="BI1025" s="603"/>
      <c r="BJ1025" s="603"/>
      <c r="BK1025" s="603"/>
      <c r="BL1025" s="603"/>
      <c r="BM1025" s="603"/>
      <c r="BN1025" s="603"/>
      <c r="BO1025" s="603"/>
      <c r="BP1025" s="603"/>
      <c r="BQ1025" s="603"/>
      <c r="BR1025" s="603"/>
      <c r="BS1025" s="603"/>
      <c r="BT1025" s="603"/>
      <c r="BU1025" s="603"/>
      <c r="BV1025" s="603"/>
      <c r="BW1025" s="603"/>
      <c r="BX1025" s="603"/>
      <c r="BY1025" s="603"/>
      <c r="BZ1025" s="603"/>
      <c r="CA1025" s="603"/>
      <c r="CB1025" s="603"/>
      <c r="CC1025" s="603"/>
      <c r="CD1025" s="603"/>
      <c r="CE1025" s="603"/>
      <c r="CF1025" s="603"/>
      <c r="CG1025" s="603"/>
      <c r="CH1025" s="603"/>
      <c r="CI1025" s="603"/>
      <c r="CJ1025" s="603"/>
      <c r="CK1025" s="603"/>
    </row>
    <row r="1026" spans="1:89" ht="14.25">
      <c r="A1026" s="656" t="str">
        <f t="shared" si="209"/>
        <v>39_2_091023_W_p_fe.ru</v>
      </c>
      <c r="B1026" s="739" t="s">
        <v>6382</v>
      </c>
      <c r="C1026" s="739" t="s">
        <v>6383</v>
      </c>
      <c r="D1026" s="740">
        <v>39</v>
      </c>
      <c r="E1026" s="740">
        <v>2</v>
      </c>
      <c r="F1026" s="740" t="s">
        <v>6682</v>
      </c>
      <c r="G1026" s="740" t="s">
        <v>373</v>
      </c>
      <c r="H1026" s="740">
        <v>2023</v>
      </c>
      <c r="I1026" s="739" t="s">
        <v>5729</v>
      </c>
      <c r="J1026" s="739" t="s">
        <v>6137</v>
      </c>
      <c r="K1026" s="739" t="s">
        <v>6384</v>
      </c>
      <c r="L1026" s="739" t="s">
        <v>5723</v>
      </c>
      <c r="M1026" s="739" t="s">
        <v>2422</v>
      </c>
      <c r="N1026" s="661">
        <f>30+18</f>
        <v>48</v>
      </c>
      <c r="O1026" s="370"/>
      <c r="P1026" s="667" t="s">
        <v>838</v>
      </c>
      <c r="Q1026" s="596" t="s">
        <v>839</v>
      </c>
      <c r="R1026" s="596" t="s">
        <v>4597</v>
      </c>
      <c r="S1026" s="596">
        <v>1</v>
      </c>
      <c r="T1026" s="596">
        <v>0</v>
      </c>
      <c r="U1026" s="596">
        <v>1</v>
      </c>
      <c r="V1026" s="596">
        <v>0</v>
      </c>
      <c r="W1026" s="603"/>
      <c r="X1026" s="668">
        <v>220725</v>
      </c>
      <c r="Y1026" s="376" t="s">
        <v>78</v>
      </c>
      <c r="Z1026" s="596" t="s">
        <v>6961</v>
      </c>
      <c r="AA1026" s="766"/>
      <c r="AB1026" s="727" t="str">
        <f t="shared" ref="AB1026:AB1089" si="215">IF(COUNTIF(Z:Z, Z1026)&gt;1, "Duplicate", "Unique")</f>
        <v>Unique</v>
      </c>
      <c r="AC1026" s="603"/>
      <c r="AD1026" s="603"/>
      <c r="AE1026" s="603"/>
      <c r="AF1026" s="603"/>
      <c r="AG1026" s="603"/>
      <c r="AH1026" s="603"/>
      <c r="AI1026" s="603"/>
      <c r="AJ1026" s="603"/>
      <c r="AK1026" s="603"/>
      <c r="AL1026" s="603"/>
      <c r="AM1026" s="603"/>
      <c r="AN1026" s="603"/>
      <c r="AO1026" s="603"/>
      <c r="AP1026" s="603"/>
      <c r="AQ1026" s="603"/>
      <c r="AR1026" s="603"/>
      <c r="AS1026" s="603"/>
      <c r="AT1026" s="603"/>
      <c r="AU1026" s="603"/>
      <c r="AV1026" s="603"/>
      <c r="AW1026" s="603"/>
      <c r="AX1026" s="603"/>
      <c r="AY1026" s="603"/>
      <c r="AZ1026" s="603"/>
      <c r="BA1026" s="603"/>
      <c r="BB1026" s="603"/>
      <c r="BC1026" s="603"/>
      <c r="BD1026" s="603"/>
      <c r="BE1026" s="603"/>
      <c r="BF1026" s="603"/>
      <c r="BG1026" s="603"/>
      <c r="BH1026" s="603"/>
      <c r="BI1026" s="603"/>
      <c r="BJ1026" s="603"/>
      <c r="BK1026" s="603"/>
      <c r="BL1026" s="603"/>
      <c r="BM1026" s="603"/>
      <c r="BN1026" s="603"/>
      <c r="BO1026" s="603"/>
      <c r="BP1026" s="603"/>
      <c r="BQ1026" s="603"/>
      <c r="BR1026" s="603"/>
      <c r="BS1026" s="603"/>
      <c r="BT1026" s="603"/>
      <c r="BU1026" s="603"/>
      <c r="BV1026" s="603"/>
      <c r="BW1026" s="603"/>
      <c r="BX1026" s="603"/>
      <c r="BY1026" s="603"/>
      <c r="BZ1026" s="603"/>
      <c r="CA1026" s="603"/>
      <c r="CB1026" s="603"/>
      <c r="CC1026" s="603"/>
      <c r="CD1026" s="603"/>
      <c r="CE1026" s="603"/>
      <c r="CF1026" s="603"/>
      <c r="CG1026" s="603"/>
      <c r="CH1026" s="603"/>
      <c r="CI1026" s="603"/>
      <c r="CJ1026" s="603"/>
      <c r="CK1026" s="603"/>
    </row>
    <row r="1027" spans="1:89" ht="14.25">
      <c r="A1027" s="656" t="str">
        <f t="shared" si="209"/>
        <v>28_1_200921_D.B_p__fe.cu</v>
      </c>
      <c r="B1027" s="710" t="s">
        <v>6115</v>
      </c>
      <c r="C1027" s="710" t="s">
        <v>6116</v>
      </c>
      <c r="D1027" s="709">
        <v>28</v>
      </c>
      <c r="E1027" s="709">
        <v>1</v>
      </c>
      <c r="F1027" s="709" t="s">
        <v>122</v>
      </c>
      <c r="G1027" s="709" t="s">
        <v>5755</v>
      </c>
      <c r="H1027" s="709">
        <v>2021</v>
      </c>
      <c r="I1027" s="710" t="s">
        <v>6199</v>
      </c>
      <c r="J1027" s="710" t="s">
        <v>6904</v>
      </c>
      <c r="K1027" s="710"/>
      <c r="L1027" s="710" t="s">
        <v>5723</v>
      </c>
      <c r="M1027" s="710" t="s">
        <v>2422</v>
      </c>
      <c r="N1027" s="661">
        <v>211</v>
      </c>
      <c r="O1027" s="370" t="s">
        <v>6201</v>
      </c>
      <c r="P1027" s="356" t="s">
        <v>536</v>
      </c>
      <c r="Q1027" s="596" t="s">
        <v>537</v>
      </c>
      <c r="R1027" s="596" t="s">
        <v>4597</v>
      </c>
      <c r="S1027" s="596">
        <v>1</v>
      </c>
      <c r="T1027" s="596">
        <v>0</v>
      </c>
      <c r="U1027" s="596">
        <v>1</v>
      </c>
      <c r="V1027" s="596">
        <v>0</v>
      </c>
      <c r="W1027" s="603"/>
      <c r="X1027" s="668">
        <v>220725</v>
      </c>
      <c r="Y1027" s="376" t="s">
        <v>78</v>
      </c>
      <c r="Z1027" s="596" t="s">
        <v>6962</v>
      </c>
      <c r="AA1027" s="766"/>
      <c r="AB1027" s="727" t="str">
        <f t="shared" si="215"/>
        <v>Unique</v>
      </c>
      <c r="AC1027" s="603"/>
      <c r="AD1027" s="603"/>
      <c r="AE1027" s="603"/>
      <c r="AF1027" s="603"/>
      <c r="AG1027" s="603"/>
      <c r="AH1027" s="603"/>
      <c r="AI1027" s="603"/>
      <c r="AJ1027" s="603"/>
      <c r="AK1027" s="603"/>
      <c r="AL1027" s="603"/>
      <c r="AM1027" s="603"/>
      <c r="AN1027" s="603"/>
      <c r="AO1027" s="603"/>
      <c r="AP1027" s="603"/>
      <c r="AQ1027" s="603"/>
      <c r="AR1027" s="603"/>
      <c r="AS1027" s="603"/>
      <c r="AT1027" s="603"/>
      <c r="AU1027" s="603"/>
      <c r="AV1027" s="603"/>
      <c r="AW1027" s="603"/>
      <c r="AX1027" s="603"/>
      <c r="AY1027" s="603"/>
      <c r="AZ1027" s="603"/>
      <c r="BA1027" s="603"/>
      <c r="BB1027" s="603"/>
      <c r="BC1027" s="603"/>
      <c r="BD1027" s="603"/>
      <c r="BE1027" s="603"/>
      <c r="BF1027" s="603"/>
      <c r="BG1027" s="603"/>
      <c r="BH1027" s="603"/>
      <c r="BI1027" s="603"/>
      <c r="BJ1027" s="603"/>
      <c r="BK1027" s="603"/>
      <c r="BL1027" s="603"/>
      <c r="BM1027" s="603"/>
      <c r="BN1027" s="603"/>
      <c r="BO1027" s="603"/>
      <c r="BP1027" s="603"/>
      <c r="BQ1027" s="603"/>
      <c r="BR1027" s="603"/>
      <c r="BS1027" s="603"/>
      <c r="BT1027" s="603"/>
      <c r="BU1027" s="603"/>
      <c r="BV1027" s="603"/>
      <c r="BW1027" s="603"/>
      <c r="BX1027" s="603"/>
      <c r="BY1027" s="603"/>
      <c r="BZ1027" s="603"/>
      <c r="CA1027" s="603"/>
      <c r="CB1027" s="603"/>
      <c r="CC1027" s="603"/>
      <c r="CD1027" s="603"/>
      <c r="CE1027" s="603"/>
      <c r="CF1027" s="603"/>
      <c r="CG1027" s="603"/>
      <c r="CH1027" s="603"/>
      <c r="CI1027" s="603"/>
      <c r="CJ1027" s="603"/>
      <c r="CK1027" s="603"/>
    </row>
    <row r="1028" spans="1:89" ht="14.25">
      <c r="A1028" s="656" t="str">
        <f t="shared" si="209"/>
        <v>31_1_200921_HO_p_fe.cu</v>
      </c>
      <c r="B1028" s="684" t="s">
        <v>5751</v>
      </c>
      <c r="C1028" s="684" t="s">
        <v>5752</v>
      </c>
      <c r="D1028" s="683">
        <v>31</v>
      </c>
      <c r="E1028" s="683">
        <v>1</v>
      </c>
      <c r="F1028" s="683" t="s">
        <v>122</v>
      </c>
      <c r="G1028" s="683" t="s">
        <v>5755</v>
      </c>
      <c r="H1028" s="683">
        <v>2021</v>
      </c>
      <c r="I1028" s="684" t="s">
        <v>5729</v>
      </c>
      <c r="J1028" s="684" t="str">
        <f t="shared" ref="J1028:J1029" si="216">K1028&amp;"_p"</f>
        <v>HO_p</v>
      </c>
      <c r="K1028" s="682" t="s">
        <v>5753</v>
      </c>
      <c r="L1028" s="684" t="s">
        <v>5723</v>
      </c>
      <c r="M1028" s="684" t="s">
        <v>2422</v>
      </c>
      <c r="N1028" s="661">
        <f>31+100+100+9+100+100+76+10</f>
        <v>526</v>
      </c>
      <c r="O1028" s="370" t="s">
        <v>5873</v>
      </c>
      <c r="P1028" s="356" t="s">
        <v>536</v>
      </c>
      <c r="Q1028" s="596" t="s">
        <v>537</v>
      </c>
      <c r="R1028" s="596" t="s">
        <v>4597</v>
      </c>
      <c r="S1028" s="596">
        <v>1</v>
      </c>
      <c r="T1028" s="596">
        <v>0</v>
      </c>
      <c r="U1028" s="596">
        <v>1</v>
      </c>
      <c r="V1028" s="596">
        <v>0</v>
      </c>
      <c r="W1028" s="603"/>
      <c r="X1028" s="668">
        <v>230725</v>
      </c>
      <c r="Y1028" s="376" t="s">
        <v>78</v>
      </c>
      <c r="Z1028" s="596" t="s">
        <v>6963</v>
      </c>
      <c r="AA1028" s="766"/>
      <c r="AB1028" s="727" t="str">
        <f t="shared" si="215"/>
        <v>Unique</v>
      </c>
      <c r="AC1028" s="603"/>
      <c r="AD1028" s="603"/>
      <c r="AE1028" s="603"/>
      <c r="AF1028" s="603"/>
      <c r="AG1028" s="603"/>
      <c r="AH1028" s="603"/>
      <c r="AI1028" s="603"/>
      <c r="AJ1028" s="603"/>
      <c r="AK1028" s="603"/>
      <c r="AL1028" s="603"/>
      <c r="AM1028" s="603"/>
      <c r="AN1028" s="603"/>
      <c r="AO1028" s="603"/>
      <c r="AP1028" s="603"/>
      <c r="AQ1028" s="603"/>
      <c r="AR1028" s="603"/>
      <c r="AS1028" s="603"/>
      <c r="AT1028" s="603"/>
      <c r="AU1028" s="603"/>
      <c r="AV1028" s="603"/>
      <c r="AW1028" s="603"/>
      <c r="AX1028" s="603"/>
      <c r="AY1028" s="603"/>
      <c r="AZ1028" s="603"/>
      <c r="BA1028" s="603"/>
      <c r="BB1028" s="603"/>
      <c r="BC1028" s="603"/>
      <c r="BD1028" s="603"/>
      <c r="BE1028" s="603"/>
      <c r="BF1028" s="603"/>
      <c r="BG1028" s="603"/>
      <c r="BH1028" s="603"/>
      <c r="BI1028" s="603"/>
      <c r="BJ1028" s="603"/>
      <c r="BK1028" s="603"/>
      <c r="BL1028" s="603"/>
      <c r="BM1028" s="603"/>
      <c r="BN1028" s="603"/>
      <c r="BO1028" s="603"/>
      <c r="BP1028" s="603"/>
      <c r="BQ1028" s="603"/>
      <c r="BR1028" s="603"/>
      <c r="BS1028" s="603"/>
      <c r="BT1028" s="603"/>
      <c r="BU1028" s="603"/>
      <c r="BV1028" s="603"/>
      <c r="BW1028" s="603"/>
      <c r="BX1028" s="603"/>
      <c r="BY1028" s="603"/>
      <c r="BZ1028" s="603"/>
      <c r="CA1028" s="603"/>
      <c r="CB1028" s="603"/>
      <c r="CC1028" s="603"/>
      <c r="CD1028" s="603"/>
      <c r="CE1028" s="603"/>
      <c r="CF1028" s="603"/>
      <c r="CG1028" s="603"/>
      <c r="CH1028" s="603"/>
      <c r="CI1028" s="603"/>
      <c r="CJ1028" s="603"/>
      <c r="CK1028" s="603"/>
    </row>
    <row r="1029" spans="1:89" ht="14.25">
      <c r="A1029" s="656" t="str">
        <f t="shared" si="209"/>
        <v>31_1_041021_HO_p_fe.cu</v>
      </c>
      <c r="B1029" s="684" t="s">
        <v>5751</v>
      </c>
      <c r="C1029" s="684" t="s">
        <v>5752</v>
      </c>
      <c r="D1029" s="683">
        <v>31</v>
      </c>
      <c r="E1029" s="683">
        <v>1</v>
      </c>
      <c r="F1029" s="683" t="s">
        <v>5755</v>
      </c>
      <c r="G1029" s="683" t="s">
        <v>2461</v>
      </c>
      <c r="H1029" s="683">
        <v>2021</v>
      </c>
      <c r="I1029" s="684" t="s">
        <v>5729</v>
      </c>
      <c r="J1029" s="684" t="str">
        <f t="shared" si="216"/>
        <v>HO_p</v>
      </c>
      <c r="K1029" s="682" t="s">
        <v>5753</v>
      </c>
      <c r="L1029" s="684" t="s">
        <v>5723</v>
      </c>
      <c r="M1029" s="684" t="s">
        <v>2422</v>
      </c>
      <c r="N1029" s="661">
        <f>6+9+6+5+7+4+2+4+3</f>
        <v>46</v>
      </c>
      <c r="O1029" s="370"/>
      <c r="P1029" s="356" t="s">
        <v>536</v>
      </c>
      <c r="Q1029" s="596" t="s">
        <v>537</v>
      </c>
      <c r="R1029" s="596" t="s">
        <v>4597</v>
      </c>
      <c r="S1029" s="596">
        <v>1</v>
      </c>
      <c r="T1029" s="596">
        <v>0</v>
      </c>
      <c r="U1029" s="596">
        <v>1</v>
      </c>
      <c r="V1029" s="596">
        <v>0</v>
      </c>
      <c r="W1029" s="603"/>
      <c r="X1029" s="668">
        <v>230725</v>
      </c>
      <c r="Y1029" s="376" t="s">
        <v>78</v>
      </c>
      <c r="Z1029" s="596" t="s">
        <v>6964</v>
      </c>
      <c r="AA1029" s="766"/>
      <c r="AB1029" s="727" t="str">
        <f t="shared" si="215"/>
        <v>Unique</v>
      </c>
      <c r="AC1029" s="603"/>
      <c r="AD1029" s="603"/>
      <c r="AE1029" s="603"/>
      <c r="AF1029" s="603"/>
      <c r="AG1029" s="603"/>
      <c r="AH1029" s="603"/>
      <c r="AI1029" s="603"/>
      <c r="AJ1029" s="603"/>
      <c r="AK1029" s="603"/>
      <c r="AL1029" s="603"/>
      <c r="AM1029" s="603"/>
      <c r="AN1029" s="603"/>
      <c r="AO1029" s="603"/>
      <c r="AP1029" s="603"/>
      <c r="AQ1029" s="603"/>
      <c r="AR1029" s="603"/>
      <c r="AS1029" s="603"/>
      <c r="AT1029" s="603"/>
      <c r="AU1029" s="603"/>
      <c r="AV1029" s="603"/>
      <c r="AW1029" s="603"/>
      <c r="AX1029" s="603"/>
      <c r="AY1029" s="603"/>
      <c r="AZ1029" s="603"/>
      <c r="BA1029" s="603"/>
      <c r="BB1029" s="603"/>
      <c r="BC1029" s="603"/>
      <c r="BD1029" s="603"/>
      <c r="BE1029" s="603"/>
      <c r="BF1029" s="603"/>
      <c r="BG1029" s="603"/>
      <c r="BH1029" s="603"/>
      <c r="BI1029" s="603"/>
      <c r="BJ1029" s="603"/>
      <c r="BK1029" s="603"/>
      <c r="BL1029" s="603"/>
      <c r="BM1029" s="603"/>
      <c r="BN1029" s="603"/>
      <c r="BO1029" s="603"/>
      <c r="BP1029" s="603"/>
      <c r="BQ1029" s="603"/>
      <c r="BR1029" s="603"/>
      <c r="BS1029" s="603"/>
      <c r="BT1029" s="603"/>
      <c r="BU1029" s="603"/>
      <c r="BV1029" s="603"/>
      <c r="BW1029" s="603"/>
      <c r="BX1029" s="603"/>
      <c r="BY1029" s="603"/>
      <c r="BZ1029" s="603"/>
      <c r="CA1029" s="603"/>
      <c r="CB1029" s="603"/>
      <c r="CC1029" s="603"/>
      <c r="CD1029" s="603"/>
      <c r="CE1029" s="603"/>
      <c r="CF1029" s="603"/>
      <c r="CG1029" s="603"/>
      <c r="CH1029" s="603"/>
      <c r="CI1029" s="603"/>
      <c r="CJ1029" s="603"/>
      <c r="CK1029" s="603"/>
    </row>
    <row r="1030" spans="1:89" ht="14.25">
      <c r="A1030" s="656" t="str">
        <f t="shared" si="209"/>
        <v>28_1_091023_D_p_fe.ru</v>
      </c>
      <c r="B1030" s="710" t="s">
        <v>6115</v>
      </c>
      <c r="C1030" s="710" t="s">
        <v>6116</v>
      </c>
      <c r="D1030" s="709">
        <v>28</v>
      </c>
      <c r="E1030" s="709">
        <v>1</v>
      </c>
      <c r="F1030" s="709" t="s">
        <v>6682</v>
      </c>
      <c r="G1030" s="709" t="s">
        <v>373</v>
      </c>
      <c r="H1030" s="709">
        <v>2023</v>
      </c>
      <c r="I1030" s="710" t="s">
        <v>6326</v>
      </c>
      <c r="J1030" s="710" t="s">
        <v>6117</v>
      </c>
      <c r="K1030" s="710"/>
      <c r="L1030" s="710" t="s">
        <v>5723</v>
      </c>
      <c r="M1030" s="710" t="s">
        <v>2422</v>
      </c>
      <c r="N1030" s="661">
        <f>50+50+50+43</f>
        <v>193</v>
      </c>
      <c r="O1030" s="370"/>
      <c r="P1030" s="667" t="s">
        <v>838</v>
      </c>
      <c r="Q1030" s="596" t="s">
        <v>839</v>
      </c>
      <c r="R1030" s="596" t="s">
        <v>4597</v>
      </c>
      <c r="S1030" s="596">
        <v>2</v>
      </c>
      <c r="T1030" s="596">
        <v>0</v>
      </c>
      <c r="U1030" s="596">
        <v>2</v>
      </c>
      <c r="V1030" s="596">
        <v>0</v>
      </c>
      <c r="W1030" s="603"/>
      <c r="X1030" s="668">
        <v>230725</v>
      </c>
      <c r="Y1030" s="376" t="s">
        <v>78</v>
      </c>
      <c r="Z1030" s="596" t="s">
        <v>6965</v>
      </c>
      <c r="AA1030" s="766"/>
      <c r="AB1030" s="727" t="str">
        <f t="shared" si="215"/>
        <v>Unique</v>
      </c>
      <c r="AC1030" s="603"/>
      <c r="AD1030" s="603"/>
      <c r="AE1030" s="603"/>
      <c r="AF1030" s="603"/>
      <c r="AG1030" s="603"/>
      <c r="AH1030" s="603"/>
      <c r="AI1030" s="603"/>
      <c r="AJ1030" s="603"/>
      <c r="AK1030" s="603"/>
      <c r="AL1030" s="603"/>
      <c r="AM1030" s="603"/>
      <c r="AN1030" s="603"/>
      <c r="AO1030" s="603"/>
      <c r="AP1030" s="603"/>
      <c r="AQ1030" s="603"/>
      <c r="AR1030" s="603"/>
      <c r="AS1030" s="603"/>
      <c r="AT1030" s="603"/>
      <c r="AU1030" s="603"/>
      <c r="AV1030" s="603"/>
      <c r="AW1030" s="603"/>
      <c r="AX1030" s="603"/>
      <c r="AY1030" s="603"/>
      <c r="AZ1030" s="603"/>
      <c r="BA1030" s="603"/>
      <c r="BB1030" s="603"/>
      <c r="BC1030" s="603"/>
      <c r="BD1030" s="603"/>
      <c r="BE1030" s="603"/>
      <c r="BF1030" s="603"/>
      <c r="BG1030" s="603"/>
      <c r="BH1030" s="603"/>
      <c r="BI1030" s="603"/>
      <c r="BJ1030" s="603"/>
      <c r="BK1030" s="603"/>
      <c r="BL1030" s="603"/>
      <c r="BM1030" s="603"/>
      <c r="BN1030" s="603"/>
      <c r="BO1030" s="603"/>
      <c r="BP1030" s="603"/>
      <c r="BQ1030" s="603"/>
      <c r="BR1030" s="603"/>
      <c r="BS1030" s="603"/>
      <c r="BT1030" s="603"/>
      <c r="BU1030" s="603"/>
      <c r="BV1030" s="603"/>
      <c r="BW1030" s="603"/>
      <c r="BX1030" s="603"/>
      <c r="BY1030" s="603"/>
      <c r="BZ1030" s="603"/>
      <c r="CA1030" s="603"/>
      <c r="CB1030" s="603"/>
      <c r="CC1030" s="603"/>
      <c r="CD1030" s="603"/>
      <c r="CE1030" s="603"/>
      <c r="CF1030" s="603"/>
      <c r="CG1030" s="603"/>
      <c r="CH1030" s="603"/>
      <c r="CI1030" s="603"/>
      <c r="CJ1030" s="603"/>
      <c r="CK1030" s="603"/>
    </row>
    <row r="1031" spans="1:89" ht="14.25">
      <c r="A1031" s="656" t="str">
        <f t="shared" si="209"/>
        <v>30_1_250923_G2_p_fe.cu</v>
      </c>
      <c r="B1031" s="749" t="s">
        <v>6543</v>
      </c>
      <c r="C1031" s="749" t="s">
        <v>6544</v>
      </c>
      <c r="D1031" s="750">
        <v>30</v>
      </c>
      <c r="E1031" s="750">
        <v>1</v>
      </c>
      <c r="F1031" s="750" t="s">
        <v>6681</v>
      </c>
      <c r="G1031" s="750" t="s">
        <v>6682</v>
      </c>
      <c r="H1031" s="750">
        <v>2023</v>
      </c>
      <c r="I1031" s="749" t="s">
        <v>5729</v>
      </c>
      <c r="J1031" s="749" t="s">
        <v>6545</v>
      </c>
      <c r="K1031" s="749" t="s">
        <v>6546</v>
      </c>
      <c r="L1031" s="749" t="s">
        <v>5723</v>
      </c>
      <c r="M1031" s="749" t="s">
        <v>2422</v>
      </c>
      <c r="N1031" s="661">
        <f>20+15</f>
        <v>35</v>
      </c>
      <c r="O1031" s="370"/>
      <c r="P1031" s="356" t="s">
        <v>536</v>
      </c>
      <c r="Q1031" s="596" t="s">
        <v>537</v>
      </c>
      <c r="R1031" s="596" t="s">
        <v>4597</v>
      </c>
      <c r="S1031" s="596">
        <v>1</v>
      </c>
      <c r="T1031" s="596">
        <v>0</v>
      </c>
      <c r="U1031" s="596">
        <v>1</v>
      </c>
      <c r="V1031" s="596">
        <v>0</v>
      </c>
      <c r="W1031" s="603"/>
      <c r="X1031" s="668">
        <v>230725</v>
      </c>
      <c r="Y1031" s="376" t="s">
        <v>78</v>
      </c>
      <c r="Z1031" s="596" t="s">
        <v>6966</v>
      </c>
      <c r="AA1031" s="766"/>
      <c r="AB1031" s="727" t="str">
        <f t="shared" si="215"/>
        <v>Unique</v>
      </c>
      <c r="AC1031" s="603"/>
      <c r="AD1031" s="603"/>
      <c r="AE1031" s="603"/>
      <c r="AF1031" s="603"/>
      <c r="AG1031" s="603"/>
      <c r="AH1031" s="603"/>
      <c r="AI1031" s="603"/>
      <c r="AJ1031" s="603"/>
      <c r="AK1031" s="603"/>
      <c r="AL1031" s="603"/>
      <c r="AM1031" s="603"/>
      <c r="AN1031" s="603"/>
      <c r="AO1031" s="603"/>
      <c r="AP1031" s="603"/>
      <c r="AQ1031" s="603"/>
      <c r="AR1031" s="603"/>
      <c r="AS1031" s="603"/>
      <c r="AT1031" s="603"/>
      <c r="AU1031" s="603"/>
      <c r="AV1031" s="603"/>
      <c r="AW1031" s="603"/>
      <c r="AX1031" s="603"/>
      <c r="AY1031" s="603"/>
      <c r="AZ1031" s="603"/>
      <c r="BA1031" s="603"/>
      <c r="BB1031" s="603"/>
      <c r="BC1031" s="603"/>
      <c r="BD1031" s="603"/>
      <c r="BE1031" s="603"/>
      <c r="BF1031" s="603"/>
      <c r="BG1031" s="603"/>
      <c r="BH1031" s="603"/>
      <c r="BI1031" s="603"/>
      <c r="BJ1031" s="603"/>
      <c r="BK1031" s="603"/>
      <c r="BL1031" s="603"/>
      <c r="BM1031" s="603"/>
      <c r="BN1031" s="603"/>
      <c r="BO1031" s="603"/>
      <c r="BP1031" s="603"/>
      <c r="BQ1031" s="603"/>
      <c r="BR1031" s="603"/>
      <c r="BS1031" s="603"/>
      <c r="BT1031" s="603"/>
      <c r="BU1031" s="603"/>
      <c r="BV1031" s="603"/>
      <c r="BW1031" s="603"/>
      <c r="BX1031" s="603"/>
      <c r="BY1031" s="603"/>
      <c r="BZ1031" s="603"/>
      <c r="CA1031" s="603"/>
      <c r="CB1031" s="603"/>
      <c r="CC1031" s="603"/>
      <c r="CD1031" s="603"/>
      <c r="CE1031" s="603"/>
      <c r="CF1031" s="603"/>
      <c r="CG1031" s="603"/>
      <c r="CH1031" s="603"/>
      <c r="CI1031" s="603"/>
      <c r="CJ1031" s="603"/>
      <c r="CK1031" s="603"/>
    </row>
    <row r="1032" spans="1:89" ht="14.25">
      <c r="A1032" s="656" t="str">
        <f t="shared" si="209"/>
        <v>14_1_091023_HAM_p_fe.cu</v>
      </c>
      <c r="B1032" s="659" t="s">
        <v>6503</v>
      </c>
      <c r="C1032" s="659" t="s">
        <v>6504</v>
      </c>
      <c r="D1032" s="658">
        <v>14</v>
      </c>
      <c r="E1032" s="658">
        <v>1</v>
      </c>
      <c r="F1032" s="658" t="s">
        <v>6682</v>
      </c>
      <c r="G1032" s="658" t="s">
        <v>373</v>
      </c>
      <c r="H1032" s="658">
        <v>2023</v>
      </c>
      <c r="I1032" s="659" t="s">
        <v>5729</v>
      </c>
      <c r="J1032" s="659" t="s">
        <v>6505</v>
      </c>
      <c r="K1032" s="659" t="s">
        <v>6506</v>
      </c>
      <c r="L1032" s="659" t="s">
        <v>5723</v>
      </c>
      <c r="M1032" s="659" t="s">
        <v>2422</v>
      </c>
      <c r="N1032" s="661">
        <f>12</f>
        <v>12</v>
      </c>
      <c r="O1032" s="370"/>
      <c r="P1032" s="356" t="s">
        <v>536</v>
      </c>
      <c r="Q1032" s="596" t="s">
        <v>537</v>
      </c>
      <c r="R1032" s="596" t="s">
        <v>4597</v>
      </c>
      <c r="S1032" s="596">
        <v>1</v>
      </c>
      <c r="T1032" s="596">
        <v>0</v>
      </c>
      <c r="U1032" s="596">
        <v>1</v>
      </c>
      <c r="V1032" s="596">
        <v>0</v>
      </c>
      <c r="W1032" s="603"/>
      <c r="X1032" s="668">
        <v>230725</v>
      </c>
      <c r="Y1032" s="376" t="s">
        <v>78</v>
      </c>
      <c r="Z1032" s="596" t="s">
        <v>6967</v>
      </c>
      <c r="AA1032" s="766"/>
      <c r="AB1032" s="727" t="str">
        <f t="shared" si="215"/>
        <v>Unique</v>
      </c>
      <c r="AC1032" s="603"/>
      <c r="AD1032" s="603"/>
      <c r="AE1032" s="603"/>
      <c r="AF1032" s="603"/>
      <c r="AG1032" s="603"/>
      <c r="AH1032" s="603"/>
      <c r="AI1032" s="603"/>
      <c r="AJ1032" s="603"/>
      <c r="AK1032" s="603"/>
      <c r="AL1032" s="603"/>
      <c r="AM1032" s="603"/>
      <c r="AN1032" s="603"/>
      <c r="AO1032" s="603"/>
      <c r="AP1032" s="603"/>
      <c r="AQ1032" s="603"/>
      <c r="AR1032" s="603"/>
      <c r="AS1032" s="603"/>
      <c r="AT1032" s="603"/>
      <c r="AU1032" s="603"/>
      <c r="AV1032" s="603"/>
      <c r="AW1032" s="603"/>
      <c r="AX1032" s="603"/>
      <c r="AY1032" s="603"/>
      <c r="AZ1032" s="603"/>
      <c r="BA1032" s="603"/>
      <c r="BB1032" s="603"/>
      <c r="BC1032" s="603"/>
      <c r="BD1032" s="603"/>
      <c r="BE1032" s="603"/>
      <c r="BF1032" s="603"/>
      <c r="BG1032" s="603"/>
      <c r="BH1032" s="603"/>
      <c r="BI1032" s="603"/>
      <c r="BJ1032" s="603"/>
      <c r="BK1032" s="603"/>
      <c r="BL1032" s="603"/>
      <c r="BM1032" s="603"/>
      <c r="BN1032" s="603"/>
      <c r="BO1032" s="603"/>
      <c r="BP1032" s="603"/>
      <c r="BQ1032" s="603"/>
      <c r="BR1032" s="603"/>
      <c r="BS1032" s="603"/>
      <c r="BT1032" s="603"/>
      <c r="BU1032" s="603"/>
      <c r="BV1032" s="603"/>
      <c r="BW1032" s="603"/>
      <c r="BX1032" s="603"/>
      <c r="BY1032" s="603"/>
      <c r="BZ1032" s="603"/>
      <c r="CA1032" s="603"/>
      <c r="CB1032" s="603"/>
      <c r="CC1032" s="603"/>
      <c r="CD1032" s="603"/>
      <c r="CE1032" s="603"/>
      <c r="CF1032" s="603"/>
      <c r="CG1032" s="603"/>
      <c r="CH1032" s="603"/>
      <c r="CI1032" s="603"/>
      <c r="CJ1032" s="603"/>
      <c r="CK1032" s="603"/>
    </row>
    <row r="1033" spans="1:89" ht="14.25">
      <c r="A1033" s="656" t="str">
        <f t="shared" si="209"/>
        <v>5_1_200921_HAC_p_fe.cu</v>
      </c>
      <c r="B1033" s="666" t="s">
        <v>5726</v>
      </c>
      <c r="C1033" s="666" t="s">
        <v>5727</v>
      </c>
      <c r="D1033" s="665">
        <v>5</v>
      </c>
      <c r="E1033" s="665">
        <v>1</v>
      </c>
      <c r="F1033" s="665" t="s">
        <v>122</v>
      </c>
      <c r="G1033" s="665" t="s">
        <v>5755</v>
      </c>
      <c r="H1033" s="665">
        <v>2021</v>
      </c>
      <c r="I1033" s="666" t="s">
        <v>5729</v>
      </c>
      <c r="J1033" s="666" t="str">
        <f>K1033&amp;"_p"</f>
        <v>HAC_p</v>
      </c>
      <c r="K1033" s="664" t="s">
        <v>5730</v>
      </c>
      <c r="L1033" s="666" t="s">
        <v>5723</v>
      </c>
      <c r="M1033" s="666" t="s">
        <v>2422</v>
      </c>
      <c r="N1033" s="661">
        <v>184</v>
      </c>
      <c r="O1033" s="370"/>
      <c r="P1033" s="356" t="s">
        <v>536</v>
      </c>
      <c r="Q1033" s="596" t="s">
        <v>537</v>
      </c>
      <c r="R1033" s="596" t="s">
        <v>4597</v>
      </c>
      <c r="S1033" s="596">
        <v>1</v>
      </c>
      <c r="T1033" s="596">
        <v>0</v>
      </c>
      <c r="U1033" s="596">
        <v>1</v>
      </c>
      <c r="V1033" s="596">
        <v>0</v>
      </c>
      <c r="W1033" s="603"/>
      <c r="X1033" s="668">
        <v>230725</v>
      </c>
      <c r="Y1033" s="376" t="s">
        <v>78</v>
      </c>
      <c r="Z1033" s="596" t="s">
        <v>6968</v>
      </c>
      <c r="AA1033" s="766"/>
      <c r="AB1033" s="727" t="str">
        <f t="shared" si="215"/>
        <v>Unique</v>
      </c>
      <c r="AC1033" s="603"/>
      <c r="AD1033" s="603"/>
      <c r="AE1033" s="603"/>
      <c r="AF1033" s="603"/>
      <c r="AG1033" s="603"/>
      <c r="AH1033" s="603"/>
      <c r="AI1033" s="603"/>
      <c r="AJ1033" s="603"/>
      <c r="AK1033" s="603"/>
      <c r="AL1033" s="603"/>
      <c r="AM1033" s="603"/>
      <c r="AN1033" s="603"/>
      <c r="AO1033" s="603"/>
      <c r="AP1033" s="603"/>
      <c r="AQ1033" s="603"/>
      <c r="AR1033" s="603"/>
      <c r="AS1033" s="603"/>
      <c r="AT1033" s="603"/>
      <c r="AU1033" s="603"/>
      <c r="AV1033" s="603"/>
      <c r="AW1033" s="603"/>
      <c r="AX1033" s="603"/>
      <c r="AY1033" s="603"/>
      <c r="AZ1033" s="603"/>
      <c r="BA1033" s="603"/>
      <c r="BB1033" s="603"/>
      <c r="BC1033" s="603"/>
      <c r="BD1033" s="603"/>
      <c r="BE1033" s="603"/>
      <c r="BF1033" s="603"/>
      <c r="BG1033" s="603"/>
      <c r="BH1033" s="603"/>
      <c r="BI1033" s="603"/>
      <c r="BJ1033" s="603"/>
      <c r="BK1033" s="603"/>
      <c r="BL1033" s="603"/>
      <c r="BM1033" s="603"/>
      <c r="BN1033" s="603"/>
      <c r="BO1033" s="603"/>
      <c r="BP1033" s="603"/>
      <c r="BQ1033" s="603"/>
      <c r="BR1033" s="603"/>
      <c r="BS1033" s="603"/>
      <c r="BT1033" s="603"/>
      <c r="BU1033" s="603"/>
      <c r="BV1033" s="603"/>
      <c r="BW1033" s="603"/>
      <c r="BX1033" s="603"/>
      <c r="BY1033" s="603"/>
      <c r="BZ1033" s="603"/>
      <c r="CA1033" s="603"/>
      <c r="CB1033" s="603"/>
      <c r="CC1033" s="603"/>
      <c r="CD1033" s="603"/>
      <c r="CE1033" s="603"/>
      <c r="CF1033" s="603"/>
      <c r="CG1033" s="603"/>
      <c r="CH1033" s="603"/>
      <c r="CI1033" s="603"/>
      <c r="CJ1033" s="603"/>
      <c r="CK1033" s="603"/>
    </row>
    <row r="1034" spans="1:89" ht="14.25">
      <c r="A1034" s="656" t="str">
        <f t="shared" si="209"/>
        <v>33_1_250923_S_p_fe.cu</v>
      </c>
      <c r="B1034" s="723" t="s">
        <v>6238</v>
      </c>
      <c r="C1034" s="723" t="s">
        <v>6239</v>
      </c>
      <c r="D1034" s="724">
        <v>33</v>
      </c>
      <c r="E1034" s="724">
        <v>1</v>
      </c>
      <c r="F1034" s="724" t="s">
        <v>6681</v>
      </c>
      <c r="G1034" s="724" t="s">
        <v>6682</v>
      </c>
      <c r="H1034" s="724">
        <v>2023</v>
      </c>
      <c r="I1034" s="723" t="s">
        <v>6326</v>
      </c>
      <c r="J1034" s="723" t="s">
        <v>6375</v>
      </c>
      <c r="K1034" s="723"/>
      <c r="L1034" s="723" t="s">
        <v>5723</v>
      </c>
      <c r="M1034" s="723" t="s">
        <v>2422</v>
      </c>
      <c r="N1034" s="661">
        <f>50+12</f>
        <v>62</v>
      </c>
      <c r="O1034" s="370"/>
      <c r="P1034" s="356" t="s">
        <v>536</v>
      </c>
      <c r="Q1034" s="596" t="s">
        <v>537</v>
      </c>
      <c r="R1034" s="596" t="s">
        <v>4597</v>
      </c>
      <c r="S1034" s="596">
        <v>1</v>
      </c>
      <c r="T1034" s="596">
        <v>0</v>
      </c>
      <c r="U1034" s="596">
        <v>1</v>
      </c>
      <c r="V1034" s="596">
        <v>0</v>
      </c>
      <c r="W1034" s="603"/>
      <c r="X1034" s="668">
        <v>230725</v>
      </c>
      <c r="Y1034" s="376" t="s">
        <v>78</v>
      </c>
      <c r="Z1034" s="596" t="s">
        <v>6969</v>
      </c>
      <c r="AA1034" s="766"/>
      <c r="AB1034" s="727" t="str">
        <f t="shared" si="215"/>
        <v>Unique</v>
      </c>
      <c r="AC1034" s="603"/>
      <c r="AD1034" s="603"/>
      <c r="AE1034" s="603"/>
      <c r="AF1034" s="603"/>
      <c r="AG1034" s="603"/>
      <c r="AH1034" s="603"/>
      <c r="AI1034" s="603"/>
      <c r="AJ1034" s="603"/>
      <c r="AK1034" s="603"/>
      <c r="AL1034" s="603"/>
      <c r="AM1034" s="603"/>
      <c r="AN1034" s="603"/>
      <c r="AO1034" s="603"/>
      <c r="AP1034" s="603"/>
      <c r="AQ1034" s="603"/>
      <c r="AR1034" s="603"/>
      <c r="AS1034" s="603"/>
      <c r="AT1034" s="603"/>
      <c r="AU1034" s="603"/>
      <c r="AV1034" s="603"/>
      <c r="AW1034" s="603"/>
      <c r="AX1034" s="603"/>
      <c r="AY1034" s="603"/>
      <c r="AZ1034" s="603"/>
      <c r="BA1034" s="603"/>
      <c r="BB1034" s="603"/>
      <c r="BC1034" s="603"/>
      <c r="BD1034" s="603"/>
      <c r="BE1034" s="603"/>
      <c r="BF1034" s="603"/>
      <c r="BG1034" s="603"/>
      <c r="BH1034" s="603"/>
      <c r="BI1034" s="603"/>
      <c r="BJ1034" s="603"/>
      <c r="BK1034" s="603"/>
      <c r="BL1034" s="603"/>
      <c r="BM1034" s="603"/>
      <c r="BN1034" s="603"/>
      <c r="BO1034" s="603"/>
      <c r="BP1034" s="603"/>
      <c r="BQ1034" s="603"/>
      <c r="BR1034" s="603"/>
      <c r="BS1034" s="603"/>
      <c r="BT1034" s="603"/>
      <c r="BU1034" s="603"/>
      <c r="BV1034" s="603"/>
      <c r="BW1034" s="603"/>
      <c r="BX1034" s="603"/>
      <c r="BY1034" s="603"/>
      <c r="BZ1034" s="603"/>
      <c r="CA1034" s="603"/>
      <c r="CB1034" s="603"/>
      <c r="CC1034" s="603"/>
      <c r="CD1034" s="603"/>
      <c r="CE1034" s="603"/>
      <c r="CF1034" s="603"/>
      <c r="CG1034" s="603"/>
      <c r="CH1034" s="603"/>
      <c r="CI1034" s="603"/>
      <c r="CJ1034" s="603"/>
      <c r="CK1034" s="603"/>
    </row>
    <row r="1035" spans="1:89" ht="14.25">
      <c r="A1035" s="656" t="str">
        <f t="shared" si="209"/>
        <v>26_1_091023_H_p_fe.cu</v>
      </c>
      <c r="B1035" s="718" t="s">
        <v>6176</v>
      </c>
      <c r="C1035" s="718" t="s">
        <v>6177</v>
      </c>
      <c r="D1035" s="719">
        <v>26</v>
      </c>
      <c r="E1035" s="719">
        <v>1</v>
      </c>
      <c r="F1035" s="719" t="s">
        <v>6682</v>
      </c>
      <c r="G1035" s="719" t="s">
        <v>373</v>
      </c>
      <c r="H1035" s="719">
        <v>2023</v>
      </c>
      <c r="I1035" s="718" t="s">
        <v>6326</v>
      </c>
      <c r="J1035" s="718" t="s">
        <v>6017</v>
      </c>
      <c r="K1035" s="718"/>
      <c r="L1035" s="718" t="s">
        <v>5723</v>
      </c>
      <c r="M1035" s="718" t="s">
        <v>2422</v>
      </c>
      <c r="N1035" s="661">
        <f>30+30+30+30+29</f>
        <v>149</v>
      </c>
      <c r="O1035" s="370"/>
      <c r="P1035" s="356" t="s">
        <v>536</v>
      </c>
      <c r="Q1035" s="596" t="s">
        <v>537</v>
      </c>
      <c r="R1035" s="596" t="s">
        <v>4597</v>
      </c>
      <c r="S1035" s="596">
        <v>1</v>
      </c>
      <c r="T1035" s="596">
        <v>0</v>
      </c>
      <c r="U1035" s="596">
        <v>1</v>
      </c>
      <c r="V1035" s="596">
        <v>0</v>
      </c>
      <c r="W1035" s="603"/>
      <c r="X1035" s="668">
        <v>230725</v>
      </c>
      <c r="Y1035" s="376" t="s">
        <v>78</v>
      </c>
      <c r="Z1035" s="596" t="s">
        <v>6970</v>
      </c>
      <c r="AA1035" s="766"/>
      <c r="AB1035" s="727" t="str">
        <f t="shared" si="215"/>
        <v>Unique</v>
      </c>
      <c r="AC1035" s="603"/>
      <c r="AD1035" s="603"/>
      <c r="AE1035" s="603"/>
      <c r="AF1035" s="603"/>
      <c r="AG1035" s="603"/>
      <c r="AH1035" s="603"/>
      <c r="AI1035" s="603"/>
      <c r="AJ1035" s="603"/>
      <c r="AK1035" s="603"/>
      <c r="AL1035" s="603"/>
      <c r="AM1035" s="603"/>
      <c r="AN1035" s="603"/>
      <c r="AO1035" s="603"/>
      <c r="AP1035" s="603"/>
      <c r="AQ1035" s="603"/>
      <c r="AR1035" s="603"/>
      <c r="AS1035" s="603"/>
      <c r="AT1035" s="603"/>
      <c r="AU1035" s="603"/>
      <c r="AV1035" s="603"/>
      <c r="AW1035" s="603"/>
      <c r="AX1035" s="603"/>
      <c r="AY1035" s="603"/>
      <c r="AZ1035" s="603"/>
      <c r="BA1035" s="603"/>
      <c r="BB1035" s="603"/>
      <c r="BC1035" s="603"/>
      <c r="BD1035" s="603"/>
      <c r="BE1035" s="603"/>
      <c r="BF1035" s="603"/>
      <c r="BG1035" s="603"/>
      <c r="BH1035" s="603"/>
      <c r="BI1035" s="603"/>
      <c r="BJ1035" s="603"/>
      <c r="BK1035" s="603"/>
      <c r="BL1035" s="603"/>
      <c r="BM1035" s="603"/>
      <c r="BN1035" s="603"/>
      <c r="BO1035" s="603"/>
      <c r="BP1035" s="603"/>
      <c r="BQ1035" s="603"/>
      <c r="BR1035" s="603"/>
      <c r="BS1035" s="603"/>
      <c r="BT1035" s="603"/>
      <c r="BU1035" s="603"/>
      <c r="BV1035" s="603"/>
      <c r="BW1035" s="603"/>
      <c r="BX1035" s="603"/>
      <c r="BY1035" s="603"/>
      <c r="BZ1035" s="603"/>
      <c r="CA1035" s="603"/>
      <c r="CB1035" s="603"/>
      <c r="CC1035" s="603"/>
      <c r="CD1035" s="603"/>
      <c r="CE1035" s="603"/>
      <c r="CF1035" s="603"/>
      <c r="CG1035" s="603"/>
      <c r="CH1035" s="603"/>
      <c r="CI1035" s="603"/>
      <c r="CJ1035" s="603"/>
      <c r="CK1035" s="603"/>
    </row>
    <row r="1036" spans="1:89" ht="14.25">
      <c r="A1036" s="656" t="str">
        <f t="shared" si="209"/>
        <v>16_1_200921_N_p_fe.cu</v>
      </c>
      <c r="B1036" s="678" t="s">
        <v>5742</v>
      </c>
      <c r="C1036" s="678" t="s">
        <v>5743</v>
      </c>
      <c r="D1036" s="677">
        <v>16</v>
      </c>
      <c r="E1036" s="677">
        <v>1</v>
      </c>
      <c r="F1036" s="677" t="s">
        <v>122</v>
      </c>
      <c r="G1036" s="677" t="s">
        <v>5755</v>
      </c>
      <c r="H1036" s="677">
        <v>2021</v>
      </c>
      <c r="I1036" s="678" t="s">
        <v>5729</v>
      </c>
      <c r="J1036" s="678" t="str">
        <f>K1036&amp;"_p"</f>
        <v>N_p</v>
      </c>
      <c r="K1036" s="676" t="s">
        <v>5744</v>
      </c>
      <c r="L1036" s="678" t="s">
        <v>5723</v>
      </c>
      <c r="M1036" s="678" t="s">
        <v>2422</v>
      </c>
      <c r="N1036" s="661">
        <f>100+100+74</f>
        <v>274</v>
      </c>
      <c r="O1036" s="370"/>
      <c r="P1036" s="356" t="s">
        <v>536</v>
      </c>
      <c r="Q1036" s="596" t="s">
        <v>537</v>
      </c>
      <c r="R1036" s="596" t="s">
        <v>4597</v>
      </c>
      <c r="S1036" s="596">
        <v>2</v>
      </c>
      <c r="T1036" s="596">
        <v>1</v>
      </c>
      <c r="U1036" s="596">
        <v>1</v>
      </c>
      <c r="V1036" s="596">
        <v>0</v>
      </c>
      <c r="W1036" s="603"/>
      <c r="X1036" s="668">
        <v>230725</v>
      </c>
      <c r="Y1036" s="376" t="s">
        <v>78</v>
      </c>
      <c r="Z1036" s="596" t="s">
        <v>6971</v>
      </c>
      <c r="AA1036" s="766"/>
      <c r="AB1036" s="727" t="str">
        <f t="shared" si="215"/>
        <v>Unique</v>
      </c>
      <c r="AC1036" s="603"/>
      <c r="AD1036" s="603"/>
      <c r="AE1036" s="603"/>
      <c r="AF1036" s="603"/>
      <c r="AG1036" s="603"/>
      <c r="AH1036" s="603"/>
      <c r="AI1036" s="603"/>
      <c r="AJ1036" s="603"/>
      <c r="AK1036" s="603"/>
      <c r="AL1036" s="603"/>
      <c r="AM1036" s="603"/>
      <c r="AN1036" s="603"/>
      <c r="AO1036" s="603"/>
      <c r="AP1036" s="603"/>
      <c r="AQ1036" s="603"/>
      <c r="AR1036" s="603"/>
      <c r="AS1036" s="603"/>
      <c r="AT1036" s="603"/>
      <c r="AU1036" s="603"/>
      <c r="AV1036" s="603"/>
      <c r="AW1036" s="603"/>
      <c r="AX1036" s="603"/>
      <c r="AY1036" s="603"/>
      <c r="AZ1036" s="603"/>
      <c r="BA1036" s="603"/>
      <c r="BB1036" s="603"/>
      <c r="BC1036" s="603"/>
      <c r="BD1036" s="603"/>
      <c r="BE1036" s="603"/>
      <c r="BF1036" s="603"/>
      <c r="BG1036" s="603"/>
      <c r="BH1036" s="603"/>
      <c r="BI1036" s="603"/>
      <c r="BJ1036" s="603"/>
      <c r="BK1036" s="603"/>
      <c r="BL1036" s="603"/>
      <c r="BM1036" s="603"/>
      <c r="BN1036" s="603"/>
      <c r="BO1036" s="603"/>
      <c r="BP1036" s="603"/>
      <c r="BQ1036" s="603"/>
      <c r="BR1036" s="603"/>
      <c r="BS1036" s="603"/>
      <c r="BT1036" s="603"/>
      <c r="BU1036" s="603"/>
      <c r="BV1036" s="603"/>
      <c r="BW1036" s="603"/>
      <c r="BX1036" s="603"/>
      <c r="BY1036" s="603"/>
      <c r="BZ1036" s="603"/>
      <c r="CA1036" s="603"/>
      <c r="CB1036" s="603"/>
      <c r="CC1036" s="603"/>
      <c r="CD1036" s="603"/>
      <c r="CE1036" s="603"/>
      <c r="CF1036" s="603"/>
      <c r="CG1036" s="603"/>
      <c r="CH1036" s="603"/>
      <c r="CI1036" s="603"/>
      <c r="CJ1036" s="603"/>
      <c r="CK1036" s="603"/>
    </row>
    <row r="1037" spans="1:89" ht="14.25">
      <c r="A1037" s="656" t="str">
        <f t="shared" si="209"/>
        <v>21_1_250923_A_p_fe.cu</v>
      </c>
      <c r="B1037" s="756" t="s">
        <v>6600</v>
      </c>
      <c r="C1037" s="756" t="s">
        <v>6601</v>
      </c>
      <c r="D1037" s="757">
        <v>21</v>
      </c>
      <c r="E1037" s="757">
        <v>1</v>
      </c>
      <c r="F1037" s="757" t="s">
        <v>6681</v>
      </c>
      <c r="G1037" s="757" t="s">
        <v>6682</v>
      </c>
      <c r="H1037" s="757">
        <v>2023</v>
      </c>
      <c r="I1037" s="756" t="s">
        <v>5729</v>
      </c>
      <c r="J1037" s="756" t="s">
        <v>6602</v>
      </c>
      <c r="K1037" s="756" t="s">
        <v>6603</v>
      </c>
      <c r="L1037" s="756" t="s">
        <v>5723</v>
      </c>
      <c r="M1037" s="756" t="s">
        <v>2422</v>
      </c>
      <c r="N1037" s="661">
        <f>10+20+20+20+21</f>
        <v>91</v>
      </c>
      <c r="O1037" s="370"/>
      <c r="P1037" s="356" t="s">
        <v>536</v>
      </c>
      <c r="Q1037" s="596" t="s">
        <v>537</v>
      </c>
      <c r="R1037" s="596" t="s">
        <v>4597</v>
      </c>
      <c r="S1037" s="596">
        <v>2</v>
      </c>
      <c r="T1037" s="596">
        <v>0</v>
      </c>
      <c r="U1037" s="596">
        <v>2</v>
      </c>
      <c r="V1037" s="596">
        <v>0</v>
      </c>
      <c r="W1037" s="603"/>
      <c r="X1037" s="668">
        <v>230725</v>
      </c>
      <c r="Y1037" s="376" t="s">
        <v>78</v>
      </c>
      <c r="Z1037" s="596" t="s">
        <v>6972</v>
      </c>
      <c r="AA1037" s="766"/>
      <c r="AB1037" s="727" t="str">
        <f t="shared" si="215"/>
        <v>Unique</v>
      </c>
      <c r="AC1037" s="603"/>
      <c r="AD1037" s="603"/>
      <c r="AE1037" s="603"/>
      <c r="AF1037" s="603"/>
      <c r="AG1037" s="603"/>
      <c r="AH1037" s="603"/>
      <c r="AI1037" s="603"/>
      <c r="AJ1037" s="603"/>
      <c r="AK1037" s="603"/>
      <c r="AL1037" s="603"/>
      <c r="AM1037" s="603"/>
      <c r="AN1037" s="603"/>
      <c r="AO1037" s="603"/>
      <c r="AP1037" s="603"/>
      <c r="AQ1037" s="603"/>
      <c r="AR1037" s="603"/>
      <c r="AS1037" s="603"/>
      <c r="AT1037" s="603"/>
      <c r="AU1037" s="603"/>
      <c r="AV1037" s="603"/>
      <c r="AW1037" s="603"/>
      <c r="AX1037" s="603"/>
      <c r="AY1037" s="603"/>
      <c r="AZ1037" s="603"/>
      <c r="BA1037" s="603"/>
      <c r="BB1037" s="603"/>
      <c r="BC1037" s="603"/>
      <c r="BD1037" s="603"/>
      <c r="BE1037" s="603"/>
      <c r="BF1037" s="603"/>
      <c r="BG1037" s="603"/>
      <c r="BH1037" s="603"/>
      <c r="BI1037" s="603"/>
      <c r="BJ1037" s="603"/>
      <c r="BK1037" s="603"/>
      <c r="BL1037" s="603"/>
      <c r="BM1037" s="603"/>
      <c r="BN1037" s="603"/>
      <c r="BO1037" s="603"/>
      <c r="BP1037" s="603"/>
      <c r="BQ1037" s="603"/>
      <c r="BR1037" s="603"/>
      <c r="BS1037" s="603"/>
      <c r="BT1037" s="603"/>
      <c r="BU1037" s="603"/>
      <c r="BV1037" s="603"/>
      <c r="BW1037" s="603"/>
      <c r="BX1037" s="603"/>
      <c r="BY1037" s="603"/>
      <c r="BZ1037" s="603"/>
      <c r="CA1037" s="603"/>
      <c r="CB1037" s="603"/>
      <c r="CC1037" s="603"/>
      <c r="CD1037" s="603"/>
      <c r="CE1037" s="603"/>
      <c r="CF1037" s="603"/>
      <c r="CG1037" s="603"/>
      <c r="CH1037" s="603"/>
      <c r="CI1037" s="603"/>
      <c r="CJ1037" s="603"/>
      <c r="CK1037" s="603"/>
    </row>
    <row r="1038" spans="1:89" ht="14.25">
      <c r="A1038" s="656" t="str">
        <f t="shared" si="209"/>
        <v>21_1_041021_A_p_fe.cu</v>
      </c>
      <c r="B1038" s="681" t="s">
        <v>5746</v>
      </c>
      <c r="C1038" s="681" t="s">
        <v>5747</v>
      </c>
      <c r="D1038" s="680">
        <v>21</v>
      </c>
      <c r="E1038" s="680">
        <v>1</v>
      </c>
      <c r="F1038" s="680" t="s">
        <v>5755</v>
      </c>
      <c r="G1038" s="680" t="s">
        <v>2461</v>
      </c>
      <c r="H1038" s="680">
        <v>2021</v>
      </c>
      <c r="I1038" s="681" t="s">
        <v>5729</v>
      </c>
      <c r="J1038" s="681" t="str">
        <f>K1038&amp;"_p"</f>
        <v>A_p</v>
      </c>
      <c r="K1038" s="679" t="s">
        <v>1810</v>
      </c>
      <c r="L1038" s="681" t="s">
        <v>5723</v>
      </c>
      <c r="M1038" s="681" t="s">
        <v>2422</v>
      </c>
      <c r="N1038" s="661">
        <v>122</v>
      </c>
      <c r="O1038" s="370"/>
      <c r="P1038" s="356" t="s">
        <v>536</v>
      </c>
      <c r="Q1038" s="596" t="s">
        <v>537</v>
      </c>
      <c r="R1038" s="596" t="s">
        <v>4597</v>
      </c>
      <c r="S1038" s="596">
        <v>2</v>
      </c>
      <c r="T1038" s="596">
        <v>0</v>
      </c>
      <c r="U1038" s="596">
        <v>2</v>
      </c>
      <c r="V1038" s="596">
        <v>0</v>
      </c>
      <c r="W1038" s="603"/>
      <c r="X1038" s="668">
        <v>230725</v>
      </c>
      <c r="Y1038" s="376" t="s">
        <v>78</v>
      </c>
      <c r="Z1038" s="596" t="s">
        <v>6973</v>
      </c>
      <c r="AA1038" s="766"/>
      <c r="AB1038" s="727" t="str">
        <f t="shared" si="215"/>
        <v>Unique</v>
      </c>
      <c r="AC1038" s="603"/>
      <c r="AD1038" s="603"/>
      <c r="AE1038" s="603"/>
      <c r="AF1038" s="603"/>
      <c r="AG1038" s="603"/>
      <c r="AH1038" s="603"/>
      <c r="AI1038" s="603"/>
      <c r="AJ1038" s="603"/>
      <c r="AK1038" s="603"/>
      <c r="AL1038" s="603"/>
      <c r="AM1038" s="603"/>
      <c r="AN1038" s="603"/>
      <c r="AO1038" s="603"/>
      <c r="AP1038" s="603"/>
      <c r="AQ1038" s="603"/>
      <c r="AR1038" s="603"/>
      <c r="AS1038" s="603"/>
      <c r="AT1038" s="603"/>
      <c r="AU1038" s="603"/>
      <c r="AV1038" s="603"/>
      <c r="AW1038" s="603"/>
      <c r="AX1038" s="603"/>
      <c r="AY1038" s="603"/>
      <c r="AZ1038" s="603"/>
      <c r="BA1038" s="603"/>
      <c r="BB1038" s="603"/>
      <c r="BC1038" s="603"/>
      <c r="BD1038" s="603"/>
      <c r="BE1038" s="603"/>
      <c r="BF1038" s="603"/>
      <c r="BG1038" s="603"/>
      <c r="BH1038" s="603"/>
      <c r="BI1038" s="603"/>
      <c r="BJ1038" s="603"/>
      <c r="BK1038" s="603"/>
      <c r="BL1038" s="603"/>
      <c r="BM1038" s="603"/>
      <c r="BN1038" s="603"/>
      <c r="BO1038" s="603"/>
      <c r="BP1038" s="603"/>
      <c r="BQ1038" s="603"/>
      <c r="BR1038" s="603"/>
      <c r="BS1038" s="603"/>
      <c r="BT1038" s="603"/>
      <c r="BU1038" s="603"/>
      <c r="BV1038" s="603"/>
      <c r="BW1038" s="603"/>
      <c r="BX1038" s="603"/>
      <c r="BY1038" s="603"/>
      <c r="BZ1038" s="603"/>
      <c r="CA1038" s="603"/>
      <c r="CB1038" s="603"/>
      <c r="CC1038" s="603"/>
      <c r="CD1038" s="603"/>
      <c r="CE1038" s="603"/>
      <c r="CF1038" s="603"/>
      <c r="CG1038" s="603"/>
      <c r="CH1038" s="603"/>
      <c r="CI1038" s="603"/>
      <c r="CJ1038" s="603"/>
      <c r="CK1038" s="603"/>
    </row>
    <row r="1039" spans="1:89" ht="14.25">
      <c r="A1039" s="656" t="str">
        <f t="shared" si="209"/>
        <v>16_1_091023_N_p_fe.cu</v>
      </c>
      <c r="B1039" s="735" t="s">
        <v>6340</v>
      </c>
      <c r="C1039" s="735" t="s">
        <v>6341</v>
      </c>
      <c r="D1039" s="736">
        <v>16</v>
      </c>
      <c r="E1039" s="736">
        <v>1</v>
      </c>
      <c r="F1039" s="736" t="s">
        <v>6682</v>
      </c>
      <c r="G1039" s="736" t="s">
        <v>373</v>
      </c>
      <c r="H1039" s="736">
        <v>2023</v>
      </c>
      <c r="I1039" s="735" t="s">
        <v>5729</v>
      </c>
      <c r="J1039" s="735" t="s">
        <v>6344</v>
      </c>
      <c r="K1039" s="735" t="s">
        <v>6345</v>
      </c>
      <c r="L1039" s="735" t="s">
        <v>5723</v>
      </c>
      <c r="M1039" s="735" t="s">
        <v>2422</v>
      </c>
      <c r="N1039" s="661">
        <f>20+20+12</f>
        <v>52</v>
      </c>
      <c r="O1039" s="370"/>
      <c r="P1039" s="356" t="s">
        <v>536</v>
      </c>
      <c r="Q1039" s="596" t="s">
        <v>537</v>
      </c>
      <c r="R1039" s="596" t="s">
        <v>4597</v>
      </c>
      <c r="S1039" s="596">
        <v>2</v>
      </c>
      <c r="T1039" s="596">
        <v>0</v>
      </c>
      <c r="U1039" s="596">
        <v>2</v>
      </c>
      <c r="V1039" s="596">
        <v>0</v>
      </c>
      <c r="W1039" s="603"/>
      <c r="X1039" s="668">
        <v>230725</v>
      </c>
      <c r="Y1039" s="376" t="s">
        <v>78</v>
      </c>
      <c r="Z1039" s="596" t="s">
        <v>6974</v>
      </c>
      <c r="AA1039" s="766"/>
      <c r="AB1039" s="727" t="str">
        <f t="shared" si="215"/>
        <v>Unique</v>
      </c>
      <c r="AC1039" s="603"/>
      <c r="AD1039" s="603"/>
      <c r="AE1039" s="603"/>
      <c r="AF1039" s="603"/>
      <c r="AG1039" s="603"/>
      <c r="AH1039" s="603"/>
      <c r="AI1039" s="603"/>
      <c r="AJ1039" s="603"/>
      <c r="AK1039" s="603"/>
      <c r="AL1039" s="603"/>
      <c r="AM1039" s="603"/>
      <c r="AN1039" s="603"/>
      <c r="AO1039" s="603"/>
      <c r="AP1039" s="603"/>
      <c r="AQ1039" s="603"/>
      <c r="AR1039" s="603"/>
      <c r="AS1039" s="603"/>
      <c r="AT1039" s="603"/>
      <c r="AU1039" s="603"/>
      <c r="AV1039" s="603"/>
      <c r="AW1039" s="603"/>
      <c r="AX1039" s="603"/>
      <c r="AY1039" s="603"/>
      <c r="AZ1039" s="603"/>
      <c r="BA1039" s="603"/>
      <c r="BB1039" s="603"/>
      <c r="BC1039" s="603"/>
      <c r="BD1039" s="603"/>
      <c r="BE1039" s="603"/>
      <c r="BF1039" s="603"/>
      <c r="BG1039" s="603"/>
      <c r="BH1039" s="603"/>
      <c r="BI1039" s="603"/>
      <c r="BJ1039" s="603"/>
      <c r="BK1039" s="603"/>
      <c r="BL1039" s="603"/>
      <c r="BM1039" s="603"/>
      <c r="BN1039" s="603"/>
      <c r="BO1039" s="603"/>
      <c r="BP1039" s="603"/>
      <c r="BQ1039" s="603"/>
      <c r="BR1039" s="603"/>
      <c r="BS1039" s="603"/>
      <c r="BT1039" s="603"/>
      <c r="BU1039" s="603"/>
      <c r="BV1039" s="603"/>
      <c r="BW1039" s="603"/>
      <c r="BX1039" s="603"/>
      <c r="BY1039" s="603"/>
      <c r="BZ1039" s="603"/>
      <c r="CA1039" s="603"/>
      <c r="CB1039" s="603"/>
      <c r="CC1039" s="603"/>
      <c r="CD1039" s="603"/>
      <c r="CE1039" s="603"/>
      <c r="CF1039" s="603"/>
      <c r="CG1039" s="603"/>
      <c r="CH1039" s="603"/>
      <c r="CI1039" s="603"/>
      <c r="CJ1039" s="603"/>
      <c r="CK1039" s="603"/>
    </row>
    <row r="1040" spans="1:89" ht="14.25">
      <c r="A1040" s="656" t="str">
        <f t="shared" si="209"/>
        <v>39_1_091023_L_p_fe.cu</v>
      </c>
      <c r="B1040" s="743" t="s">
        <v>6441</v>
      </c>
      <c r="C1040" s="743" t="s">
        <v>6442</v>
      </c>
      <c r="D1040" s="744">
        <v>39</v>
      </c>
      <c r="E1040" s="744">
        <v>1</v>
      </c>
      <c r="F1040" s="744" t="s">
        <v>6682</v>
      </c>
      <c r="G1040" s="744" t="s">
        <v>373</v>
      </c>
      <c r="H1040" s="744">
        <v>2023</v>
      </c>
      <c r="I1040" s="743" t="s">
        <v>5729</v>
      </c>
      <c r="J1040" s="743" t="s">
        <v>6444</v>
      </c>
      <c r="K1040" s="743" t="s">
        <v>6445</v>
      </c>
      <c r="L1040" s="743" t="s">
        <v>5723</v>
      </c>
      <c r="M1040" s="743" t="s">
        <v>2422</v>
      </c>
      <c r="N1040" s="661">
        <f>50+50+50+50+50+50+7</f>
        <v>307</v>
      </c>
      <c r="O1040" s="370"/>
      <c r="P1040" s="356" t="s">
        <v>536</v>
      </c>
      <c r="Q1040" s="596" t="s">
        <v>537</v>
      </c>
      <c r="R1040" s="596" t="s">
        <v>4597</v>
      </c>
      <c r="S1040" s="596">
        <v>2</v>
      </c>
      <c r="T1040" s="596">
        <v>0</v>
      </c>
      <c r="U1040" s="596">
        <v>2</v>
      </c>
      <c r="V1040" s="596">
        <v>0</v>
      </c>
      <c r="W1040" s="603"/>
      <c r="X1040" s="668">
        <v>230725</v>
      </c>
      <c r="Y1040" s="376" t="s">
        <v>78</v>
      </c>
      <c r="Z1040" s="596" t="s">
        <v>6975</v>
      </c>
      <c r="AA1040" s="766"/>
      <c r="AB1040" s="727" t="str">
        <f t="shared" si="215"/>
        <v>Unique</v>
      </c>
      <c r="AC1040" s="603"/>
      <c r="AD1040" s="603"/>
      <c r="AE1040" s="603"/>
      <c r="AF1040" s="603"/>
      <c r="AG1040" s="603"/>
      <c r="AH1040" s="603"/>
      <c r="AI1040" s="603"/>
      <c r="AJ1040" s="603"/>
      <c r="AK1040" s="603"/>
      <c r="AL1040" s="603"/>
      <c r="AM1040" s="603"/>
      <c r="AN1040" s="603"/>
      <c r="AO1040" s="603"/>
      <c r="AP1040" s="603"/>
      <c r="AQ1040" s="603"/>
      <c r="AR1040" s="603"/>
      <c r="AS1040" s="603"/>
      <c r="AT1040" s="603"/>
      <c r="AU1040" s="603"/>
      <c r="AV1040" s="603"/>
      <c r="AW1040" s="603"/>
      <c r="AX1040" s="603"/>
      <c r="AY1040" s="603"/>
      <c r="AZ1040" s="603"/>
      <c r="BA1040" s="603"/>
      <c r="BB1040" s="603"/>
      <c r="BC1040" s="603"/>
      <c r="BD1040" s="603"/>
      <c r="BE1040" s="603"/>
      <c r="BF1040" s="603"/>
      <c r="BG1040" s="603"/>
      <c r="BH1040" s="603"/>
      <c r="BI1040" s="603"/>
      <c r="BJ1040" s="603"/>
      <c r="BK1040" s="603"/>
      <c r="BL1040" s="603"/>
      <c r="BM1040" s="603"/>
      <c r="BN1040" s="603"/>
      <c r="BO1040" s="603"/>
      <c r="BP1040" s="603"/>
      <c r="BQ1040" s="603"/>
      <c r="BR1040" s="603"/>
      <c r="BS1040" s="603"/>
      <c r="BT1040" s="603"/>
      <c r="BU1040" s="603"/>
      <c r="BV1040" s="603"/>
      <c r="BW1040" s="603"/>
      <c r="BX1040" s="603"/>
      <c r="BY1040" s="603"/>
      <c r="BZ1040" s="603"/>
      <c r="CA1040" s="603"/>
      <c r="CB1040" s="603"/>
      <c r="CC1040" s="603"/>
      <c r="CD1040" s="603"/>
      <c r="CE1040" s="603"/>
      <c r="CF1040" s="603"/>
      <c r="CG1040" s="603"/>
      <c r="CH1040" s="603"/>
      <c r="CI1040" s="603"/>
      <c r="CJ1040" s="603"/>
      <c r="CK1040" s="603"/>
    </row>
    <row r="1041" spans="1:89" ht="14.25">
      <c r="A1041" s="656" t="str">
        <f t="shared" si="209"/>
        <v>35_1_120721_Esc.B_p_sc.py</v>
      </c>
      <c r="B1041" s="720" t="s">
        <v>6187</v>
      </c>
      <c r="C1041" s="720" t="s">
        <v>6188</v>
      </c>
      <c r="D1041" s="721">
        <v>35</v>
      </c>
      <c r="E1041" s="721">
        <v>1</v>
      </c>
      <c r="F1041" s="721" t="s">
        <v>5719</v>
      </c>
      <c r="G1041" s="721" t="s">
        <v>5720</v>
      </c>
      <c r="H1041" s="721">
        <v>2021</v>
      </c>
      <c r="I1041" s="720" t="s">
        <v>6199</v>
      </c>
      <c r="J1041" s="730" t="s">
        <v>6976</v>
      </c>
      <c r="K1041" s="720"/>
      <c r="L1041" s="720" t="s">
        <v>5723</v>
      </c>
      <c r="M1041" s="720" t="s">
        <v>2422</v>
      </c>
      <c r="N1041" s="661">
        <f t="shared" ref="N1041:N1042" si="217">43</f>
        <v>43</v>
      </c>
      <c r="O1041" s="603"/>
      <c r="P1041" s="356" t="s">
        <v>1069</v>
      </c>
      <c r="Q1041" s="376" t="s">
        <v>1070</v>
      </c>
      <c r="R1041" s="596" t="s">
        <v>100</v>
      </c>
      <c r="S1041" s="596">
        <v>3</v>
      </c>
      <c r="T1041" s="596">
        <v>0</v>
      </c>
      <c r="U1041" s="596">
        <v>3</v>
      </c>
      <c r="V1041" s="596">
        <v>0</v>
      </c>
      <c r="W1041" s="603"/>
      <c r="X1041" s="668">
        <v>230725</v>
      </c>
      <c r="Y1041" s="376" t="s">
        <v>78</v>
      </c>
      <c r="Z1041" s="596" t="s">
        <v>6977</v>
      </c>
      <c r="AA1041" s="766"/>
      <c r="AB1041" s="727" t="str">
        <f t="shared" si="215"/>
        <v>Unique</v>
      </c>
      <c r="AC1041" s="603"/>
      <c r="AD1041" s="603"/>
      <c r="AE1041" s="603"/>
      <c r="AF1041" s="603"/>
      <c r="AG1041" s="603"/>
      <c r="AH1041" s="603"/>
      <c r="AI1041" s="603"/>
      <c r="AJ1041" s="603"/>
      <c r="AK1041" s="603"/>
      <c r="AL1041" s="603"/>
      <c r="AM1041" s="603"/>
      <c r="AN1041" s="603"/>
      <c r="AO1041" s="603"/>
      <c r="AP1041" s="603"/>
      <c r="AQ1041" s="603"/>
      <c r="AR1041" s="603"/>
      <c r="AS1041" s="603"/>
      <c r="AT1041" s="603"/>
      <c r="AU1041" s="603"/>
      <c r="AV1041" s="603"/>
      <c r="AW1041" s="603"/>
      <c r="AX1041" s="603"/>
      <c r="AY1041" s="603"/>
      <c r="AZ1041" s="603"/>
      <c r="BA1041" s="603"/>
      <c r="BB1041" s="603"/>
      <c r="BC1041" s="603"/>
      <c r="BD1041" s="603"/>
      <c r="BE1041" s="603"/>
      <c r="BF1041" s="603"/>
      <c r="BG1041" s="603"/>
      <c r="BH1041" s="603"/>
      <c r="BI1041" s="603"/>
      <c r="BJ1041" s="603"/>
      <c r="BK1041" s="603"/>
      <c r="BL1041" s="603"/>
      <c r="BM1041" s="603"/>
      <c r="BN1041" s="603"/>
      <c r="BO1041" s="603"/>
      <c r="BP1041" s="603"/>
      <c r="BQ1041" s="603"/>
      <c r="BR1041" s="603"/>
      <c r="BS1041" s="603"/>
      <c r="BT1041" s="603"/>
      <c r="BU1041" s="603"/>
      <c r="BV1041" s="603"/>
      <c r="BW1041" s="603"/>
      <c r="BX1041" s="603"/>
      <c r="BY1041" s="603"/>
      <c r="BZ1041" s="603"/>
      <c r="CA1041" s="603"/>
      <c r="CB1041" s="603"/>
      <c r="CC1041" s="603"/>
      <c r="CD1041" s="603"/>
      <c r="CE1041" s="603"/>
      <c r="CF1041" s="603"/>
      <c r="CG1041" s="603"/>
      <c r="CH1041" s="603"/>
      <c r="CI1041" s="603"/>
      <c r="CJ1041" s="603"/>
      <c r="CK1041" s="603"/>
    </row>
    <row r="1042" spans="1:89" ht="14.25">
      <c r="A1042" s="656" t="str">
        <f t="shared" si="209"/>
        <v>35_1_120721_Esc.B_p_ca.ru</v>
      </c>
      <c r="B1042" s="720" t="s">
        <v>6187</v>
      </c>
      <c r="C1042" s="720" t="s">
        <v>6188</v>
      </c>
      <c r="D1042" s="721">
        <v>35</v>
      </c>
      <c r="E1042" s="721">
        <v>1</v>
      </c>
      <c r="F1042" s="721" t="s">
        <v>5719</v>
      </c>
      <c r="G1042" s="721" t="s">
        <v>5720</v>
      </c>
      <c r="H1042" s="721">
        <v>2021</v>
      </c>
      <c r="I1042" s="720" t="s">
        <v>6199</v>
      </c>
      <c r="J1042" s="730" t="s">
        <v>6976</v>
      </c>
      <c r="K1042" s="720"/>
      <c r="L1042" s="720" t="s">
        <v>5723</v>
      </c>
      <c r="M1042" s="720" t="s">
        <v>2422</v>
      </c>
      <c r="N1042" s="661">
        <f t="shared" si="217"/>
        <v>43</v>
      </c>
      <c r="O1042" s="603"/>
      <c r="P1042" s="356" t="s">
        <v>6978</v>
      </c>
      <c r="Q1042" s="376" t="s">
        <v>6979</v>
      </c>
      <c r="R1042" s="596" t="s">
        <v>100</v>
      </c>
      <c r="S1042" s="596">
        <v>1</v>
      </c>
      <c r="T1042" s="596">
        <v>0</v>
      </c>
      <c r="U1042" s="596">
        <v>1</v>
      </c>
      <c r="V1042" s="596">
        <v>0</v>
      </c>
      <c r="W1042" s="603"/>
      <c r="X1042" s="668">
        <v>230725</v>
      </c>
      <c r="Y1042" s="376" t="s">
        <v>78</v>
      </c>
      <c r="Z1042" s="596" t="s">
        <v>6980</v>
      </c>
      <c r="AA1042" s="766"/>
      <c r="AB1042" s="727" t="str">
        <f t="shared" si="215"/>
        <v>Unique</v>
      </c>
      <c r="AC1042" s="603"/>
      <c r="AD1042" s="603"/>
      <c r="AE1042" s="603"/>
      <c r="AF1042" s="603"/>
      <c r="AG1042" s="603"/>
      <c r="AH1042" s="603"/>
      <c r="AI1042" s="603"/>
      <c r="AJ1042" s="603"/>
      <c r="AK1042" s="603"/>
      <c r="AL1042" s="603"/>
      <c r="AM1042" s="603"/>
      <c r="AN1042" s="603"/>
      <c r="AO1042" s="603"/>
      <c r="AP1042" s="603"/>
      <c r="AQ1042" s="603"/>
      <c r="AR1042" s="603"/>
      <c r="AS1042" s="603"/>
      <c r="AT1042" s="603"/>
      <c r="AU1042" s="603"/>
      <c r="AV1042" s="603"/>
      <c r="AW1042" s="603"/>
      <c r="AX1042" s="603"/>
      <c r="AY1042" s="603"/>
      <c r="AZ1042" s="603"/>
      <c r="BA1042" s="603"/>
      <c r="BB1042" s="603"/>
      <c r="BC1042" s="603"/>
      <c r="BD1042" s="603"/>
      <c r="BE1042" s="603"/>
      <c r="BF1042" s="603"/>
      <c r="BG1042" s="603"/>
      <c r="BH1042" s="603"/>
      <c r="BI1042" s="603"/>
      <c r="BJ1042" s="603"/>
      <c r="BK1042" s="603"/>
      <c r="BL1042" s="603"/>
      <c r="BM1042" s="603"/>
      <c r="BN1042" s="603"/>
      <c r="BO1042" s="603"/>
      <c r="BP1042" s="603"/>
      <c r="BQ1042" s="603"/>
      <c r="BR1042" s="603"/>
      <c r="BS1042" s="603"/>
      <c r="BT1042" s="603"/>
      <c r="BU1042" s="603"/>
      <c r="BV1042" s="603"/>
      <c r="BW1042" s="603"/>
      <c r="BX1042" s="603"/>
      <c r="BY1042" s="603"/>
      <c r="BZ1042" s="603"/>
      <c r="CA1042" s="603"/>
      <c r="CB1042" s="603"/>
      <c r="CC1042" s="603"/>
      <c r="CD1042" s="603"/>
      <c r="CE1042" s="603"/>
      <c r="CF1042" s="603"/>
      <c r="CG1042" s="603"/>
      <c r="CH1042" s="603"/>
      <c r="CI1042" s="603"/>
      <c r="CJ1042" s="603"/>
      <c r="CK1042" s="603"/>
    </row>
    <row r="1043" spans="1:89" ht="14.25">
      <c r="A1043" s="656" t="str">
        <f t="shared" si="209"/>
        <v>5_1_140621_HAC_p_py.ro</v>
      </c>
      <c r="B1043" s="666" t="s">
        <v>5726</v>
      </c>
      <c r="C1043" s="666" t="s">
        <v>5727</v>
      </c>
      <c r="D1043" s="665">
        <v>5</v>
      </c>
      <c r="E1043" s="665">
        <v>1</v>
      </c>
      <c r="F1043" s="665" t="s">
        <v>2084</v>
      </c>
      <c r="G1043" s="665" t="s">
        <v>5827</v>
      </c>
      <c r="H1043" s="665">
        <v>2021</v>
      </c>
      <c r="I1043" s="666" t="s">
        <v>5729</v>
      </c>
      <c r="J1043" s="666" t="str">
        <f t="shared" ref="J1043:J1045" si="218">K1043&amp;"_p"</f>
        <v>HAC_p</v>
      </c>
      <c r="K1043" s="664" t="s">
        <v>5730</v>
      </c>
      <c r="L1043" s="666" t="s">
        <v>5723</v>
      </c>
      <c r="M1043" s="666" t="s">
        <v>476</v>
      </c>
      <c r="N1043" s="661">
        <f>31+7+1+2+18+18+33</f>
        <v>110</v>
      </c>
      <c r="O1043" s="370"/>
      <c r="P1043" s="356" t="s">
        <v>4310</v>
      </c>
      <c r="Q1043" s="376" t="s">
        <v>4311</v>
      </c>
      <c r="R1043" s="376" t="s">
        <v>476</v>
      </c>
      <c r="S1043" s="376">
        <v>1</v>
      </c>
      <c r="T1043" s="376">
        <v>1</v>
      </c>
      <c r="U1043" s="376">
        <v>0</v>
      </c>
      <c r="V1043" s="376">
        <v>0</v>
      </c>
      <c r="W1043" s="370"/>
      <c r="X1043" s="376">
        <v>2024</v>
      </c>
      <c r="Y1043" s="376" t="s">
        <v>78</v>
      </c>
      <c r="Z1043" s="596" t="s">
        <v>6981</v>
      </c>
      <c r="AA1043" s="766"/>
      <c r="AB1043" s="727" t="str">
        <f t="shared" si="215"/>
        <v>Unique</v>
      </c>
      <c r="AC1043" s="603"/>
      <c r="AD1043" s="603"/>
      <c r="AE1043" s="603"/>
      <c r="AF1043" s="603"/>
      <c r="AG1043" s="603"/>
      <c r="AH1043" s="603"/>
      <c r="AI1043" s="603"/>
      <c r="AJ1043" s="603"/>
      <c r="AK1043" s="603"/>
      <c r="AL1043" s="603"/>
      <c r="AM1043" s="603"/>
      <c r="AN1043" s="603"/>
      <c r="AO1043" s="603"/>
      <c r="AP1043" s="603"/>
      <c r="AQ1043" s="603"/>
      <c r="AR1043" s="603"/>
      <c r="AS1043" s="603"/>
      <c r="AT1043" s="603"/>
      <c r="AU1043" s="603"/>
      <c r="AV1043" s="603"/>
      <c r="AW1043" s="603"/>
      <c r="AX1043" s="603"/>
      <c r="AY1043" s="603"/>
      <c r="AZ1043" s="603"/>
      <c r="BA1043" s="603"/>
      <c r="BB1043" s="603"/>
      <c r="BC1043" s="603"/>
      <c r="BD1043" s="603"/>
      <c r="BE1043" s="603"/>
      <c r="BF1043" s="603"/>
      <c r="BG1043" s="603"/>
      <c r="BH1043" s="603"/>
      <c r="BI1043" s="603"/>
      <c r="BJ1043" s="603"/>
      <c r="BK1043" s="603"/>
      <c r="BL1043" s="603"/>
      <c r="BM1043" s="603"/>
      <c r="BN1043" s="603"/>
      <c r="BO1043" s="603"/>
      <c r="BP1043" s="603"/>
      <c r="BQ1043" s="603"/>
      <c r="BR1043" s="603"/>
      <c r="BS1043" s="603"/>
      <c r="BT1043" s="603"/>
      <c r="BU1043" s="603"/>
      <c r="BV1043" s="603"/>
      <c r="BW1043" s="603"/>
      <c r="BX1043" s="603"/>
      <c r="BY1043" s="603"/>
      <c r="BZ1043" s="603"/>
      <c r="CA1043" s="603"/>
      <c r="CB1043" s="603"/>
      <c r="CC1043" s="603"/>
      <c r="CD1043" s="603"/>
      <c r="CE1043" s="603"/>
      <c r="CF1043" s="603"/>
      <c r="CG1043" s="603"/>
      <c r="CH1043" s="603"/>
      <c r="CI1043" s="603"/>
      <c r="CJ1043" s="603"/>
      <c r="CK1043" s="603"/>
    </row>
    <row r="1044" spans="1:89" ht="14.25">
      <c r="A1044" s="656" t="str">
        <f t="shared" si="209"/>
        <v>14_1_200921_HAM_p_xy.se</v>
      </c>
      <c r="B1044" s="659" t="s">
        <v>5717</v>
      </c>
      <c r="C1044" s="659" t="s">
        <v>5718</v>
      </c>
      <c r="D1044" s="658">
        <v>14</v>
      </c>
      <c r="E1044" s="658">
        <v>1</v>
      </c>
      <c r="F1044" s="658" t="s">
        <v>122</v>
      </c>
      <c r="G1044" s="658" t="s">
        <v>5755</v>
      </c>
      <c r="H1044" s="658">
        <v>2021</v>
      </c>
      <c r="I1044" s="659" t="s">
        <v>5729</v>
      </c>
      <c r="J1044" s="659" t="str">
        <f t="shared" si="218"/>
        <v>HAM_p</v>
      </c>
      <c r="K1044" s="657" t="s">
        <v>5722</v>
      </c>
      <c r="L1044" s="659" t="s">
        <v>5723</v>
      </c>
      <c r="M1044" s="659" t="s">
        <v>2422</v>
      </c>
      <c r="N1044" s="696">
        <v>319</v>
      </c>
      <c r="O1044" s="603"/>
      <c r="P1044" s="667" t="s">
        <v>529</v>
      </c>
      <c r="Q1044" s="596" t="s">
        <v>530</v>
      </c>
      <c r="R1044" s="596" t="s">
        <v>3629</v>
      </c>
      <c r="S1044" s="603">
        <f>T1044+U1044</f>
        <v>16</v>
      </c>
      <c r="T1044" s="596">
        <v>11</v>
      </c>
      <c r="U1044" s="596">
        <v>5</v>
      </c>
      <c r="V1044" s="596">
        <v>0</v>
      </c>
      <c r="W1044" s="603"/>
      <c r="X1044" s="668">
        <v>230725</v>
      </c>
      <c r="Y1044" s="376" t="s">
        <v>78</v>
      </c>
      <c r="Z1044" s="596" t="s">
        <v>6982</v>
      </c>
      <c r="AA1044" s="766"/>
      <c r="AB1044" s="727" t="str">
        <f t="shared" si="215"/>
        <v>Unique</v>
      </c>
      <c r="AC1044" s="603"/>
      <c r="AD1044" s="603"/>
      <c r="AE1044" s="603"/>
      <c r="AF1044" s="603"/>
      <c r="AG1044" s="603"/>
      <c r="AH1044" s="603"/>
      <c r="AI1044" s="603"/>
      <c r="AJ1044" s="603"/>
      <c r="AK1044" s="603"/>
      <c r="AL1044" s="603"/>
      <c r="AM1044" s="603"/>
      <c r="AN1044" s="603"/>
      <c r="AO1044" s="603"/>
      <c r="AP1044" s="603"/>
      <c r="AQ1044" s="603"/>
      <c r="AR1044" s="603"/>
      <c r="AS1044" s="603"/>
      <c r="AT1044" s="603"/>
      <c r="AU1044" s="603"/>
      <c r="AV1044" s="603"/>
      <c r="AW1044" s="603"/>
      <c r="AX1044" s="603"/>
      <c r="AY1044" s="603"/>
      <c r="AZ1044" s="603"/>
      <c r="BA1044" s="603"/>
      <c r="BB1044" s="603"/>
      <c r="BC1044" s="603"/>
      <c r="BD1044" s="603"/>
      <c r="BE1044" s="603"/>
      <c r="BF1044" s="603"/>
      <c r="BG1044" s="603"/>
      <c r="BH1044" s="603"/>
      <c r="BI1044" s="603"/>
      <c r="BJ1044" s="603"/>
      <c r="BK1044" s="603"/>
      <c r="BL1044" s="603"/>
      <c r="BM1044" s="603"/>
      <c r="BN1044" s="603"/>
      <c r="BO1044" s="603"/>
      <c r="BP1044" s="603"/>
      <c r="BQ1044" s="603"/>
      <c r="BR1044" s="603"/>
      <c r="BS1044" s="603"/>
      <c r="BT1044" s="603"/>
      <c r="BU1044" s="603"/>
      <c r="BV1044" s="603"/>
      <c r="BW1044" s="603"/>
      <c r="BX1044" s="603"/>
      <c r="BY1044" s="603"/>
      <c r="BZ1044" s="603"/>
      <c r="CA1044" s="603"/>
      <c r="CB1044" s="603"/>
      <c r="CC1044" s="603"/>
      <c r="CD1044" s="603"/>
      <c r="CE1044" s="603"/>
      <c r="CF1044" s="603"/>
      <c r="CG1044" s="603"/>
      <c r="CH1044" s="603"/>
      <c r="CI1044" s="603"/>
      <c r="CJ1044" s="603"/>
      <c r="CK1044" s="603"/>
    </row>
    <row r="1045" spans="1:89" ht="14.25">
      <c r="A1045" s="656" t="str">
        <f t="shared" si="209"/>
        <v>21_1_280621_A_p_xy.sy</v>
      </c>
      <c r="B1045" s="681" t="s">
        <v>5746</v>
      </c>
      <c r="C1045" s="681" t="s">
        <v>5747</v>
      </c>
      <c r="D1045" s="680">
        <v>21</v>
      </c>
      <c r="E1045" s="680">
        <v>1</v>
      </c>
      <c r="F1045" s="680" t="s">
        <v>5827</v>
      </c>
      <c r="G1045" s="680" t="s">
        <v>5719</v>
      </c>
      <c r="H1045" s="680">
        <v>2021</v>
      </c>
      <c r="I1045" s="681" t="s">
        <v>5729</v>
      </c>
      <c r="J1045" s="681" t="str">
        <f t="shared" si="218"/>
        <v>A_p</v>
      </c>
      <c r="K1045" s="679" t="s">
        <v>1810</v>
      </c>
      <c r="L1045" s="681" t="s">
        <v>5723</v>
      </c>
      <c r="M1045" s="681" t="s">
        <v>476</v>
      </c>
      <c r="N1045" s="661">
        <v>700</v>
      </c>
      <c r="O1045" s="603"/>
      <c r="P1045" s="667" t="s">
        <v>842</v>
      </c>
      <c r="Q1045" s="596" t="s">
        <v>843</v>
      </c>
      <c r="R1045" s="596" t="s">
        <v>3629</v>
      </c>
      <c r="S1045" s="596">
        <v>1</v>
      </c>
      <c r="T1045" s="596">
        <v>1</v>
      </c>
      <c r="U1045" s="596">
        <v>0</v>
      </c>
      <c r="V1045" s="596">
        <v>0</v>
      </c>
      <c r="W1045" s="603"/>
      <c r="X1045" s="668">
        <v>230725</v>
      </c>
      <c r="Y1045" s="376" t="s">
        <v>78</v>
      </c>
      <c r="Z1045" s="596" t="s">
        <v>6983</v>
      </c>
      <c r="AA1045" s="766"/>
      <c r="AB1045" s="727" t="str">
        <f t="shared" si="215"/>
        <v>Unique</v>
      </c>
      <c r="AC1045" s="603"/>
      <c r="AD1045" s="603"/>
      <c r="AE1045" s="603"/>
      <c r="AF1045" s="603"/>
      <c r="AG1045" s="603"/>
      <c r="AH1045" s="603"/>
      <c r="AI1045" s="603"/>
      <c r="AJ1045" s="603"/>
      <c r="AK1045" s="603"/>
      <c r="AL1045" s="603"/>
      <c r="AM1045" s="603"/>
      <c r="AN1045" s="603"/>
      <c r="AO1045" s="603"/>
      <c r="AP1045" s="603"/>
      <c r="AQ1045" s="603"/>
      <c r="AR1045" s="603"/>
      <c r="AS1045" s="603"/>
      <c r="AT1045" s="603"/>
      <c r="AU1045" s="603"/>
      <c r="AV1045" s="603"/>
      <c r="AW1045" s="603"/>
      <c r="AX1045" s="603"/>
      <c r="AY1045" s="603"/>
      <c r="AZ1045" s="603"/>
      <c r="BA1045" s="603"/>
      <c r="BB1045" s="603"/>
      <c r="BC1045" s="603"/>
      <c r="BD1045" s="603"/>
      <c r="BE1045" s="603"/>
      <c r="BF1045" s="603"/>
      <c r="BG1045" s="603"/>
      <c r="BH1045" s="603"/>
      <c r="BI1045" s="603"/>
      <c r="BJ1045" s="603"/>
      <c r="BK1045" s="603"/>
      <c r="BL1045" s="603"/>
      <c r="BM1045" s="603"/>
      <c r="BN1045" s="603"/>
      <c r="BO1045" s="603"/>
      <c r="BP1045" s="603"/>
      <c r="BQ1045" s="603"/>
      <c r="BR1045" s="603"/>
      <c r="BS1045" s="603"/>
      <c r="BT1045" s="603"/>
      <c r="BU1045" s="603"/>
      <c r="BV1045" s="603"/>
      <c r="BW1045" s="603"/>
      <c r="BX1045" s="603"/>
      <c r="BY1045" s="603"/>
      <c r="BZ1045" s="603"/>
      <c r="CA1045" s="603"/>
      <c r="CB1045" s="603"/>
      <c r="CC1045" s="603"/>
      <c r="CD1045" s="603"/>
      <c r="CE1045" s="603"/>
      <c r="CF1045" s="603"/>
      <c r="CG1045" s="603"/>
      <c r="CH1045" s="603"/>
      <c r="CI1045" s="603"/>
      <c r="CJ1045" s="603"/>
      <c r="CK1045" s="603"/>
    </row>
    <row r="1046" spans="1:89" ht="14.25">
      <c r="A1046" s="656" t="str">
        <f t="shared" si="209"/>
        <v>48_1_041021_BI_p_ch.fe</v>
      </c>
      <c r="B1046" s="704" t="s">
        <v>6008</v>
      </c>
      <c r="C1046" s="704" t="s">
        <v>6009</v>
      </c>
      <c r="D1046" s="705">
        <v>48</v>
      </c>
      <c r="E1046" s="705">
        <v>1</v>
      </c>
      <c r="F1046" s="705" t="s">
        <v>5755</v>
      </c>
      <c r="G1046" s="705" t="s">
        <v>2461</v>
      </c>
      <c r="H1046" s="705">
        <v>2021</v>
      </c>
      <c r="I1046" s="704" t="s">
        <v>5976</v>
      </c>
      <c r="J1046" s="704" t="s">
        <v>6010</v>
      </c>
      <c r="K1046" s="704"/>
      <c r="L1046" s="704" t="s">
        <v>5723</v>
      </c>
      <c r="M1046" s="704" t="s">
        <v>2422</v>
      </c>
      <c r="N1046" s="661">
        <f>28</f>
        <v>28</v>
      </c>
      <c r="O1046" s="603"/>
      <c r="P1046" s="667" t="s">
        <v>2378</v>
      </c>
      <c r="Q1046" s="596" t="s">
        <v>2379</v>
      </c>
      <c r="R1046" s="596" t="s">
        <v>4597</v>
      </c>
      <c r="S1046" s="596">
        <v>1</v>
      </c>
      <c r="T1046" s="596">
        <v>0</v>
      </c>
      <c r="U1046" s="596">
        <v>1</v>
      </c>
      <c r="V1046" s="596">
        <v>0</v>
      </c>
      <c r="W1046" s="603"/>
      <c r="X1046" s="668">
        <v>230725</v>
      </c>
      <c r="Y1046" s="376" t="s">
        <v>78</v>
      </c>
      <c r="Z1046" s="596" t="s">
        <v>6984</v>
      </c>
      <c r="AA1046" s="766"/>
      <c r="AB1046" s="727" t="str">
        <f t="shared" si="215"/>
        <v>Unique</v>
      </c>
      <c r="AC1046" s="603"/>
      <c r="AD1046" s="603"/>
      <c r="AE1046" s="603"/>
      <c r="AF1046" s="603"/>
      <c r="AG1046" s="603"/>
      <c r="AH1046" s="603"/>
      <c r="AI1046" s="603"/>
      <c r="AJ1046" s="603"/>
      <c r="AK1046" s="603"/>
      <c r="AL1046" s="603"/>
      <c r="AM1046" s="603"/>
      <c r="AN1046" s="603"/>
      <c r="AO1046" s="603"/>
      <c r="AP1046" s="603"/>
      <c r="AQ1046" s="603"/>
      <c r="AR1046" s="603"/>
      <c r="AS1046" s="603"/>
      <c r="AT1046" s="603"/>
      <c r="AU1046" s="603"/>
      <c r="AV1046" s="603"/>
      <c r="AW1046" s="603"/>
      <c r="AX1046" s="603"/>
      <c r="AY1046" s="603"/>
      <c r="AZ1046" s="603"/>
      <c r="BA1046" s="603"/>
      <c r="BB1046" s="603"/>
      <c r="BC1046" s="603"/>
      <c r="BD1046" s="603"/>
      <c r="BE1046" s="603"/>
      <c r="BF1046" s="603"/>
      <c r="BG1046" s="603"/>
      <c r="BH1046" s="603"/>
      <c r="BI1046" s="603"/>
      <c r="BJ1046" s="603"/>
      <c r="BK1046" s="603"/>
      <c r="BL1046" s="603"/>
      <c r="BM1046" s="603"/>
      <c r="BN1046" s="603"/>
      <c r="BO1046" s="603"/>
      <c r="BP1046" s="603"/>
      <c r="BQ1046" s="603"/>
      <c r="BR1046" s="603"/>
      <c r="BS1046" s="603"/>
      <c r="BT1046" s="603"/>
      <c r="BU1046" s="603"/>
      <c r="BV1046" s="603"/>
      <c r="BW1046" s="603"/>
      <c r="BX1046" s="603"/>
      <c r="BY1046" s="603"/>
      <c r="BZ1046" s="603"/>
      <c r="CA1046" s="603"/>
      <c r="CB1046" s="603"/>
      <c r="CC1046" s="603"/>
      <c r="CD1046" s="603"/>
      <c r="CE1046" s="603"/>
      <c r="CF1046" s="603"/>
      <c r="CG1046" s="603"/>
      <c r="CH1046" s="603"/>
      <c r="CI1046" s="603"/>
      <c r="CJ1046" s="603"/>
      <c r="CK1046" s="603"/>
    </row>
    <row r="1047" spans="1:89" ht="14.25">
      <c r="A1047" s="656" t="str">
        <f t="shared" si="209"/>
        <v>16_1_260721_N_p_ep.ba</v>
      </c>
      <c r="B1047" s="678" t="s">
        <v>5742</v>
      </c>
      <c r="C1047" s="678" t="s">
        <v>5743</v>
      </c>
      <c r="D1047" s="677">
        <v>16</v>
      </c>
      <c r="E1047" s="677">
        <v>1</v>
      </c>
      <c r="F1047" s="677" t="s">
        <v>5720</v>
      </c>
      <c r="G1047" s="677" t="s">
        <v>5779</v>
      </c>
      <c r="H1047" s="677">
        <v>2021</v>
      </c>
      <c r="I1047" s="678" t="s">
        <v>5729</v>
      </c>
      <c r="J1047" s="678" t="str">
        <f t="shared" ref="J1047:J1048" si="219">K1047&amp;"_p"</f>
        <v>N_p</v>
      </c>
      <c r="K1047" s="676" t="s">
        <v>5744</v>
      </c>
      <c r="L1047" s="678" t="s">
        <v>5723</v>
      </c>
      <c r="M1047" s="678" t="s">
        <v>100</v>
      </c>
      <c r="N1047" s="661">
        <v>140</v>
      </c>
      <c r="O1047" s="603"/>
      <c r="P1047" s="667" t="s">
        <v>84</v>
      </c>
      <c r="Q1047" s="596" t="s">
        <v>85</v>
      </c>
      <c r="R1047" s="596" t="s">
        <v>3629</v>
      </c>
      <c r="S1047" s="596">
        <v>1</v>
      </c>
      <c r="T1047" s="596">
        <v>0</v>
      </c>
      <c r="U1047" s="596">
        <v>1</v>
      </c>
      <c r="V1047" s="596">
        <v>0</v>
      </c>
      <c r="W1047" s="603"/>
      <c r="X1047" s="668">
        <v>230725</v>
      </c>
      <c r="Y1047" s="376" t="s">
        <v>78</v>
      </c>
      <c r="Z1047" s="596" t="s">
        <v>6985</v>
      </c>
      <c r="AA1047" s="766"/>
      <c r="AB1047" s="727" t="str">
        <f t="shared" si="215"/>
        <v>Unique</v>
      </c>
      <c r="AC1047" s="603"/>
      <c r="AD1047" s="603"/>
      <c r="AE1047" s="603"/>
      <c r="AF1047" s="603"/>
      <c r="AG1047" s="603"/>
      <c r="AH1047" s="603"/>
      <c r="AI1047" s="603"/>
      <c r="AJ1047" s="603"/>
      <c r="AK1047" s="603"/>
      <c r="AL1047" s="603"/>
      <c r="AM1047" s="603"/>
      <c r="AN1047" s="603"/>
      <c r="AO1047" s="603"/>
      <c r="AP1047" s="603"/>
      <c r="AQ1047" s="603"/>
      <c r="AR1047" s="603"/>
      <c r="AS1047" s="603"/>
      <c r="AT1047" s="603"/>
      <c r="AU1047" s="603"/>
      <c r="AV1047" s="603"/>
      <c r="AW1047" s="603"/>
      <c r="AX1047" s="603"/>
      <c r="AY1047" s="603"/>
      <c r="AZ1047" s="603"/>
      <c r="BA1047" s="603"/>
      <c r="BB1047" s="603"/>
      <c r="BC1047" s="603"/>
      <c r="BD1047" s="603"/>
      <c r="BE1047" s="603"/>
      <c r="BF1047" s="603"/>
      <c r="BG1047" s="603"/>
      <c r="BH1047" s="603"/>
      <c r="BI1047" s="603"/>
      <c r="BJ1047" s="603"/>
      <c r="BK1047" s="603"/>
      <c r="BL1047" s="603"/>
      <c r="BM1047" s="603"/>
      <c r="BN1047" s="603"/>
      <c r="BO1047" s="603"/>
      <c r="BP1047" s="603"/>
      <c r="BQ1047" s="603"/>
      <c r="BR1047" s="603"/>
      <c r="BS1047" s="603"/>
      <c r="BT1047" s="603"/>
      <c r="BU1047" s="603"/>
      <c r="BV1047" s="603"/>
      <c r="BW1047" s="603"/>
      <c r="BX1047" s="603"/>
      <c r="BY1047" s="603"/>
      <c r="BZ1047" s="603"/>
      <c r="CA1047" s="603"/>
      <c r="CB1047" s="603"/>
      <c r="CC1047" s="603"/>
      <c r="CD1047" s="603"/>
      <c r="CE1047" s="603"/>
      <c r="CF1047" s="603"/>
      <c r="CG1047" s="603"/>
      <c r="CH1047" s="603"/>
      <c r="CI1047" s="603"/>
      <c r="CJ1047" s="603"/>
      <c r="CK1047" s="603"/>
    </row>
    <row r="1048" spans="1:89" ht="14.25">
      <c r="A1048" s="656" t="str">
        <f t="shared" si="209"/>
        <v>16_1_260721_N_p_xy.sy</v>
      </c>
      <c r="B1048" s="678" t="s">
        <v>5742</v>
      </c>
      <c r="C1048" s="678" t="s">
        <v>5743</v>
      </c>
      <c r="D1048" s="677">
        <v>16</v>
      </c>
      <c r="E1048" s="677">
        <v>1</v>
      </c>
      <c r="F1048" s="677" t="s">
        <v>5720</v>
      </c>
      <c r="G1048" s="677" t="s">
        <v>5779</v>
      </c>
      <c r="H1048" s="677">
        <v>2021</v>
      </c>
      <c r="I1048" s="678" t="s">
        <v>5729</v>
      </c>
      <c r="J1048" s="678" t="str">
        <f t="shared" si="219"/>
        <v>N_p</v>
      </c>
      <c r="K1048" s="676" t="s">
        <v>5744</v>
      </c>
      <c r="L1048" s="678" t="s">
        <v>5723</v>
      </c>
      <c r="M1048" s="678" t="s">
        <v>100</v>
      </c>
      <c r="N1048" s="661">
        <v>140</v>
      </c>
      <c r="O1048" s="603"/>
      <c r="P1048" s="667" t="s">
        <v>842</v>
      </c>
      <c r="Q1048" s="596" t="s">
        <v>843</v>
      </c>
      <c r="R1048" s="596" t="s">
        <v>3629</v>
      </c>
      <c r="S1048" s="596">
        <v>3</v>
      </c>
      <c r="T1048" s="596">
        <v>0</v>
      </c>
      <c r="U1048" s="596">
        <v>3</v>
      </c>
      <c r="V1048" s="596">
        <v>0</v>
      </c>
      <c r="W1048" s="603"/>
      <c r="X1048" s="668">
        <v>230725</v>
      </c>
      <c r="Y1048" s="376" t="s">
        <v>78</v>
      </c>
      <c r="Z1048" s="596" t="s">
        <v>6986</v>
      </c>
      <c r="AA1048" s="766"/>
      <c r="AB1048" s="727" t="str">
        <f t="shared" si="215"/>
        <v>Unique</v>
      </c>
      <c r="AC1048" s="603"/>
      <c r="AD1048" s="603"/>
      <c r="AE1048" s="603"/>
      <c r="AF1048" s="603"/>
      <c r="AG1048" s="603"/>
      <c r="AH1048" s="603"/>
      <c r="AI1048" s="603"/>
      <c r="AJ1048" s="603"/>
      <c r="AK1048" s="603"/>
      <c r="AL1048" s="603"/>
      <c r="AM1048" s="603"/>
      <c r="AN1048" s="603"/>
      <c r="AO1048" s="603"/>
      <c r="AP1048" s="603"/>
      <c r="AQ1048" s="603"/>
      <c r="AR1048" s="603"/>
      <c r="AS1048" s="603"/>
      <c r="AT1048" s="603"/>
      <c r="AU1048" s="603"/>
      <c r="AV1048" s="603"/>
      <c r="AW1048" s="603"/>
      <c r="AX1048" s="603"/>
      <c r="AY1048" s="603"/>
      <c r="AZ1048" s="603"/>
      <c r="BA1048" s="603"/>
      <c r="BB1048" s="603"/>
      <c r="BC1048" s="603"/>
      <c r="BD1048" s="603"/>
      <c r="BE1048" s="603"/>
      <c r="BF1048" s="603"/>
      <c r="BG1048" s="603"/>
      <c r="BH1048" s="603"/>
      <c r="BI1048" s="603"/>
      <c r="BJ1048" s="603"/>
      <c r="BK1048" s="603"/>
      <c r="BL1048" s="603"/>
      <c r="BM1048" s="603"/>
      <c r="BN1048" s="603"/>
      <c r="BO1048" s="603"/>
      <c r="BP1048" s="603"/>
      <c r="BQ1048" s="603"/>
      <c r="BR1048" s="603"/>
      <c r="BS1048" s="603"/>
      <c r="BT1048" s="603"/>
      <c r="BU1048" s="603"/>
      <c r="BV1048" s="603"/>
      <c r="BW1048" s="603"/>
      <c r="BX1048" s="603"/>
      <c r="BY1048" s="603"/>
      <c r="BZ1048" s="603"/>
      <c r="CA1048" s="603"/>
      <c r="CB1048" s="603"/>
      <c r="CC1048" s="603"/>
      <c r="CD1048" s="603"/>
      <c r="CE1048" s="603"/>
      <c r="CF1048" s="603"/>
      <c r="CG1048" s="603"/>
      <c r="CH1048" s="603"/>
      <c r="CI1048" s="603"/>
      <c r="CJ1048" s="603"/>
      <c r="CK1048" s="603"/>
    </row>
    <row r="1049" spans="1:89" ht="14.25">
      <c r="A1049" s="656" t="str">
        <f t="shared" si="209"/>
        <v>39_2_250923_W_p_fe.cu</v>
      </c>
      <c r="B1049" s="739" t="s">
        <v>6382</v>
      </c>
      <c r="C1049" s="739" t="s">
        <v>6383</v>
      </c>
      <c r="D1049" s="740">
        <v>39</v>
      </c>
      <c r="E1049" s="740">
        <v>2</v>
      </c>
      <c r="F1049" s="740" t="s">
        <v>6681</v>
      </c>
      <c r="G1049" s="740" t="s">
        <v>6682</v>
      </c>
      <c r="H1049" s="740">
        <v>2023</v>
      </c>
      <c r="I1049" s="739" t="s">
        <v>5729</v>
      </c>
      <c r="J1049" s="739" t="s">
        <v>6137</v>
      </c>
      <c r="K1049" s="739" t="s">
        <v>6384</v>
      </c>
      <c r="L1049" s="739" t="s">
        <v>5723</v>
      </c>
      <c r="M1049" s="739" t="s">
        <v>2422</v>
      </c>
      <c r="N1049" s="661">
        <f>30+20+1</f>
        <v>51</v>
      </c>
      <c r="O1049" s="370"/>
      <c r="P1049" s="356" t="s">
        <v>536</v>
      </c>
      <c r="Q1049" s="596" t="s">
        <v>537</v>
      </c>
      <c r="R1049" s="596" t="s">
        <v>4597</v>
      </c>
      <c r="S1049" s="596">
        <v>3</v>
      </c>
      <c r="T1049" s="596">
        <v>0</v>
      </c>
      <c r="U1049" s="596">
        <v>3</v>
      </c>
      <c r="V1049" s="596">
        <v>0</v>
      </c>
      <c r="W1049" s="603"/>
      <c r="X1049" s="668">
        <v>240725</v>
      </c>
      <c r="Y1049" s="376" t="s">
        <v>78</v>
      </c>
      <c r="Z1049" s="596" t="s">
        <v>6987</v>
      </c>
      <c r="AA1049" s="766"/>
      <c r="AB1049" s="727" t="str">
        <f t="shared" si="215"/>
        <v>Unique</v>
      </c>
      <c r="AC1049" s="603"/>
      <c r="AD1049" s="603"/>
      <c r="AE1049" s="603"/>
      <c r="AF1049" s="603"/>
      <c r="AG1049" s="603"/>
      <c r="AH1049" s="603"/>
      <c r="AI1049" s="603"/>
      <c r="AJ1049" s="603"/>
      <c r="AK1049" s="603"/>
      <c r="AL1049" s="603"/>
      <c r="AM1049" s="603"/>
      <c r="AN1049" s="603"/>
      <c r="AO1049" s="603"/>
      <c r="AP1049" s="603"/>
      <c r="AQ1049" s="603"/>
      <c r="AR1049" s="603"/>
      <c r="AS1049" s="603"/>
      <c r="AT1049" s="603"/>
      <c r="AU1049" s="603"/>
      <c r="AV1049" s="603"/>
      <c r="AW1049" s="603"/>
      <c r="AX1049" s="603"/>
      <c r="AY1049" s="603"/>
      <c r="AZ1049" s="603"/>
      <c r="BA1049" s="603"/>
      <c r="BB1049" s="603"/>
      <c r="BC1049" s="603"/>
      <c r="BD1049" s="603"/>
      <c r="BE1049" s="603"/>
      <c r="BF1049" s="603"/>
      <c r="BG1049" s="603"/>
      <c r="BH1049" s="603"/>
      <c r="BI1049" s="603"/>
      <c r="BJ1049" s="603"/>
      <c r="BK1049" s="603"/>
      <c r="BL1049" s="603"/>
      <c r="BM1049" s="603"/>
      <c r="BN1049" s="603"/>
      <c r="BO1049" s="603"/>
      <c r="BP1049" s="603"/>
      <c r="BQ1049" s="603"/>
      <c r="BR1049" s="603"/>
      <c r="BS1049" s="603"/>
      <c r="BT1049" s="603"/>
      <c r="BU1049" s="603"/>
      <c r="BV1049" s="603"/>
      <c r="BW1049" s="603"/>
      <c r="BX1049" s="603"/>
      <c r="BY1049" s="603"/>
      <c r="BZ1049" s="603"/>
      <c r="CA1049" s="603"/>
      <c r="CB1049" s="603"/>
      <c r="CC1049" s="603"/>
      <c r="CD1049" s="603"/>
      <c r="CE1049" s="603"/>
      <c r="CF1049" s="603"/>
      <c r="CG1049" s="603"/>
      <c r="CH1049" s="603"/>
      <c r="CI1049" s="603"/>
      <c r="CJ1049" s="603"/>
      <c r="CK1049" s="603"/>
    </row>
    <row r="1050" spans="1:89" ht="14.25">
      <c r="A1050" s="656" t="str">
        <f t="shared" si="209"/>
        <v>29_1_200921_G_p_fe.cu</v>
      </c>
      <c r="B1050" s="695" t="s">
        <v>5789</v>
      </c>
      <c r="C1050" s="695" t="s">
        <v>5790</v>
      </c>
      <c r="D1050" s="694">
        <v>29</v>
      </c>
      <c r="E1050" s="694">
        <v>1</v>
      </c>
      <c r="F1050" s="694" t="s">
        <v>122</v>
      </c>
      <c r="G1050" s="694" t="s">
        <v>5755</v>
      </c>
      <c r="H1050" s="694">
        <v>2021</v>
      </c>
      <c r="I1050" s="695" t="s">
        <v>5729</v>
      </c>
      <c r="J1050" s="695" t="str">
        <f t="shared" ref="J1050:J1052" si="220">K1050&amp;"_p"</f>
        <v>G_p</v>
      </c>
      <c r="K1050" s="693" t="s">
        <v>5791</v>
      </c>
      <c r="L1050" s="695" t="s">
        <v>5723</v>
      </c>
      <c r="M1050" s="695" t="s">
        <v>2422</v>
      </c>
      <c r="N1050" s="661">
        <f>100+100+100+100+100+14</f>
        <v>514</v>
      </c>
      <c r="O1050" s="370"/>
      <c r="P1050" s="356" t="s">
        <v>536</v>
      </c>
      <c r="Q1050" s="596" t="s">
        <v>537</v>
      </c>
      <c r="R1050" s="596" t="s">
        <v>4597</v>
      </c>
      <c r="S1050" s="596">
        <v>4</v>
      </c>
      <c r="T1050" s="596">
        <v>0</v>
      </c>
      <c r="U1050" s="596">
        <v>4</v>
      </c>
      <c r="V1050" s="596">
        <v>0</v>
      </c>
      <c r="W1050" s="603"/>
      <c r="X1050" s="668">
        <v>240725</v>
      </c>
      <c r="Y1050" s="376" t="s">
        <v>78</v>
      </c>
      <c r="Z1050" s="596" t="s">
        <v>6988</v>
      </c>
      <c r="AA1050" s="766"/>
      <c r="AB1050" s="727" t="str">
        <f t="shared" si="215"/>
        <v>Unique</v>
      </c>
      <c r="AC1050" s="603"/>
      <c r="AD1050" s="603"/>
      <c r="AE1050" s="603"/>
      <c r="AF1050" s="603"/>
      <c r="AG1050" s="603"/>
      <c r="AH1050" s="603"/>
      <c r="AI1050" s="603"/>
      <c r="AJ1050" s="603"/>
      <c r="AK1050" s="603"/>
      <c r="AL1050" s="603"/>
      <c r="AM1050" s="603"/>
      <c r="AN1050" s="603"/>
      <c r="AO1050" s="603"/>
      <c r="AP1050" s="603"/>
      <c r="AQ1050" s="603"/>
      <c r="AR1050" s="603"/>
      <c r="AS1050" s="603"/>
      <c r="AT1050" s="603"/>
      <c r="AU1050" s="603"/>
      <c r="AV1050" s="603"/>
      <c r="AW1050" s="603"/>
      <c r="AX1050" s="603"/>
      <c r="AY1050" s="603"/>
      <c r="AZ1050" s="603"/>
      <c r="BA1050" s="603"/>
      <c r="BB1050" s="603"/>
      <c r="BC1050" s="603"/>
      <c r="BD1050" s="603"/>
      <c r="BE1050" s="603"/>
      <c r="BF1050" s="603"/>
      <c r="BG1050" s="603"/>
      <c r="BH1050" s="603"/>
      <c r="BI1050" s="603"/>
      <c r="BJ1050" s="603"/>
      <c r="BK1050" s="603"/>
      <c r="BL1050" s="603"/>
      <c r="BM1050" s="603"/>
      <c r="BN1050" s="603"/>
      <c r="BO1050" s="603"/>
      <c r="BP1050" s="603"/>
      <c r="BQ1050" s="603"/>
      <c r="BR1050" s="603"/>
      <c r="BS1050" s="603"/>
      <c r="BT1050" s="603"/>
      <c r="BU1050" s="603"/>
      <c r="BV1050" s="603"/>
      <c r="BW1050" s="603"/>
      <c r="BX1050" s="603"/>
      <c r="BY1050" s="603"/>
      <c r="BZ1050" s="603"/>
      <c r="CA1050" s="603"/>
      <c r="CB1050" s="603"/>
      <c r="CC1050" s="603"/>
      <c r="CD1050" s="603"/>
      <c r="CE1050" s="603"/>
      <c r="CF1050" s="603"/>
      <c r="CG1050" s="603"/>
      <c r="CH1050" s="603"/>
      <c r="CI1050" s="603"/>
      <c r="CJ1050" s="603"/>
      <c r="CK1050" s="603"/>
    </row>
    <row r="1051" spans="1:89" ht="14.25">
      <c r="A1051" s="656" t="str">
        <f t="shared" si="209"/>
        <v>21_1_200921_A_p_fe.cu</v>
      </c>
      <c r="B1051" s="681" t="s">
        <v>5746</v>
      </c>
      <c r="C1051" s="681" t="s">
        <v>5747</v>
      </c>
      <c r="D1051" s="680">
        <v>21</v>
      </c>
      <c r="E1051" s="680">
        <v>1</v>
      </c>
      <c r="F1051" s="680" t="s">
        <v>122</v>
      </c>
      <c r="G1051" s="680" t="s">
        <v>5755</v>
      </c>
      <c r="H1051" s="680">
        <v>2021</v>
      </c>
      <c r="I1051" s="681" t="s">
        <v>5729</v>
      </c>
      <c r="J1051" s="681" t="str">
        <f t="shared" si="220"/>
        <v>A_p</v>
      </c>
      <c r="K1051" s="679" t="s">
        <v>1810</v>
      </c>
      <c r="L1051" s="681" t="s">
        <v>5723</v>
      </c>
      <c r="M1051" s="681" t="s">
        <v>2422</v>
      </c>
      <c r="N1051" s="661">
        <f t="shared" ref="N1051:N1052" si="221">100+100+100+100+60+9</f>
        <v>469</v>
      </c>
      <c r="O1051" s="370"/>
      <c r="P1051" s="356" t="s">
        <v>536</v>
      </c>
      <c r="Q1051" s="596" t="s">
        <v>537</v>
      </c>
      <c r="R1051" s="596" t="s">
        <v>4597</v>
      </c>
      <c r="S1051" s="596">
        <v>9</v>
      </c>
      <c r="T1051" s="596">
        <v>1</v>
      </c>
      <c r="U1051" s="596">
        <v>8</v>
      </c>
      <c r="V1051" s="596">
        <v>0</v>
      </c>
      <c r="W1051" s="603"/>
      <c r="X1051" s="668">
        <v>240725</v>
      </c>
      <c r="Y1051" s="376" t="s">
        <v>78</v>
      </c>
      <c r="Z1051" s="596" t="s">
        <v>6989</v>
      </c>
      <c r="AA1051" s="766"/>
      <c r="AB1051" s="727" t="str">
        <f t="shared" si="215"/>
        <v>Unique</v>
      </c>
      <c r="AC1051" s="603"/>
      <c r="AD1051" s="603"/>
      <c r="AE1051" s="603"/>
      <c r="AF1051" s="603"/>
      <c r="AG1051" s="603"/>
      <c r="AH1051" s="603"/>
      <c r="AI1051" s="603"/>
      <c r="AJ1051" s="603"/>
      <c r="AK1051" s="603"/>
      <c r="AL1051" s="603"/>
      <c r="AM1051" s="603"/>
      <c r="AN1051" s="603"/>
      <c r="AO1051" s="603"/>
      <c r="AP1051" s="603"/>
      <c r="AQ1051" s="603"/>
      <c r="AR1051" s="603"/>
      <c r="AS1051" s="603"/>
      <c r="AT1051" s="603"/>
      <c r="AU1051" s="603"/>
      <c r="AV1051" s="603"/>
      <c r="AW1051" s="603"/>
      <c r="AX1051" s="603"/>
      <c r="AY1051" s="603"/>
      <c r="AZ1051" s="603"/>
      <c r="BA1051" s="603"/>
      <c r="BB1051" s="603"/>
      <c r="BC1051" s="603"/>
      <c r="BD1051" s="603"/>
      <c r="BE1051" s="603"/>
      <c r="BF1051" s="603"/>
      <c r="BG1051" s="603"/>
      <c r="BH1051" s="603"/>
      <c r="BI1051" s="603"/>
      <c r="BJ1051" s="603"/>
      <c r="BK1051" s="603"/>
      <c r="BL1051" s="603"/>
      <c r="BM1051" s="603"/>
      <c r="BN1051" s="603"/>
      <c r="BO1051" s="603"/>
      <c r="BP1051" s="603"/>
      <c r="BQ1051" s="603"/>
      <c r="BR1051" s="603"/>
      <c r="BS1051" s="603"/>
      <c r="BT1051" s="603"/>
      <c r="BU1051" s="603"/>
      <c r="BV1051" s="603"/>
      <c r="BW1051" s="603"/>
      <c r="BX1051" s="603"/>
      <c r="BY1051" s="603"/>
      <c r="BZ1051" s="603"/>
      <c r="CA1051" s="603"/>
      <c r="CB1051" s="603"/>
      <c r="CC1051" s="603"/>
      <c r="CD1051" s="603"/>
      <c r="CE1051" s="603"/>
      <c r="CF1051" s="603"/>
      <c r="CG1051" s="603"/>
      <c r="CH1051" s="603"/>
      <c r="CI1051" s="603"/>
      <c r="CJ1051" s="603"/>
      <c r="CK1051" s="603"/>
    </row>
    <row r="1052" spans="1:89" ht="14.25">
      <c r="A1052" s="656" t="str">
        <f t="shared" si="209"/>
        <v>21_1_200921_A_p_fe.ru</v>
      </c>
      <c r="B1052" s="681" t="s">
        <v>5746</v>
      </c>
      <c r="C1052" s="681" t="s">
        <v>5747</v>
      </c>
      <c r="D1052" s="680">
        <v>21</v>
      </c>
      <c r="E1052" s="680">
        <v>1</v>
      </c>
      <c r="F1052" s="680" t="s">
        <v>122</v>
      </c>
      <c r="G1052" s="680" t="s">
        <v>5755</v>
      </c>
      <c r="H1052" s="680">
        <v>2021</v>
      </c>
      <c r="I1052" s="681" t="s">
        <v>5729</v>
      </c>
      <c r="J1052" s="681" t="str">
        <f t="shared" si="220"/>
        <v>A_p</v>
      </c>
      <c r="K1052" s="679" t="s">
        <v>1810</v>
      </c>
      <c r="L1052" s="681" t="s">
        <v>5723</v>
      </c>
      <c r="M1052" s="681" t="s">
        <v>2422</v>
      </c>
      <c r="N1052" s="661">
        <f t="shared" si="221"/>
        <v>469</v>
      </c>
      <c r="O1052" s="370"/>
      <c r="P1052" s="356" t="s">
        <v>838</v>
      </c>
      <c r="Q1052" s="596" t="s">
        <v>839</v>
      </c>
      <c r="R1052" s="596" t="s">
        <v>4597</v>
      </c>
      <c r="S1052" s="596">
        <v>1</v>
      </c>
      <c r="T1052" s="596">
        <v>0</v>
      </c>
      <c r="U1052" s="596">
        <v>1</v>
      </c>
      <c r="V1052" s="596">
        <v>0</v>
      </c>
      <c r="W1052" s="603"/>
      <c r="X1052" s="668">
        <v>240725</v>
      </c>
      <c r="Y1052" s="376" t="s">
        <v>78</v>
      </c>
      <c r="Z1052" s="596" t="s">
        <v>6990</v>
      </c>
      <c r="AA1052" s="766"/>
      <c r="AB1052" s="727" t="str">
        <f t="shared" si="215"/>
        <v>Unique</v>
      </c>
      <c r="AC1052" s="603"/>
      <c r="AD1052" s="603"/>
      <c r="AE1052" s="603"/>
      <c r="AF1052" s="603"/>
      <c r="AG1052" s="603"/>
      <c r="AH1052" s="603"/>
      <c r="AI1052" s="603"/>
      <c r="AJ1052" s="603"/>
      <c r="AK1052" s="603"/>
      <c r="AL1052" s="603"/>
      <c r="AM1052" s="603"/>
      <c r="AN1052" s="603"/>
      <c r="AO1052" s="603"/>
      <c r="AP1052" s="603"/>
      <c r="AQ1052" s="603"/>
      <c r="AR1052" s="603"/>
      <c r="AS1052" s="603"/>
      <c r="AT1052" s="603"/>
      <c r="AU1052" s="603"/>
      <c r="AV1052" s="603"/>
      <c r="AW1052" s="603"/>
      <c r="AX1052" s="603"/>
      <c r="AY1052" s="603"/>
      <c r="AZ1052" s="603"/>
      <c r="BA1052" s="603"/>
      <c r="BB1052" s="603"/>
      <c r="BC1052" s="603"/>
      <c r="BD1052" s="603"/>
      <c r="BE1052" s="603"/>
      <c r="BF1052" s="603"/>
      <c r="BG1052" s="603"/>
      <c r="BH1052" s="603"/>
      <c r="BI1052" s="603"/>
      <c r="BJ1052" s="603"/>
      <c r="BK1052" s="603"/>
      <c r="BL1052" s="603"/>
      <c r="BM1052" s="603"/>
      <c r="BN1052" s="603"/>
      <c r="BO1052" s="603"/>
      <c r="BP1052" s="603"/>
      <c r="BQ1052" s="603"/>
      <c r="BR1052" s="603"/>
      <c r="BS1052" s="603"/>
      <c r="BT1052" s="603"/>
      <c r="BU1052" s="603"/>
      <c r="BV1052" s="603"/>
      <c r="BW1052" s="603"/>
      <c r="BX1052" s="603"/>
      <c r="BY1052" s="603"/>
      <c r="BZ1052" s="603"/>
      <c r="CA1052" s="603"/>
      <c r="CB1052" s="603"/>
      <c r="CC1052" s="603"/>
      <c r="CD1052" s="603"/>
      <c r="CE1052" s="603"/>
      <c r="CF1052" s="603"/>
      <c r="CG1052" s="603"/>
      <c r="CH1052" s="603"/>
      <c r="CI1052" s="603"/>
      <c r="CJ1052" s="603"/>
      <c r="CK1052" s="603"/>
    </row>
    <row r="1053" spans="1:89" ht="14.25">
      <c r="A1053" s="656" t="str">
        <f t="shared" si="209"/>
        <v>12_1_170723_HE_p_xy.sy</v>
      </c>
      <c r="B1053" s="660" t="s">
        <v>6651</v>
      </c>
      <c r="C1053" s="660" t="s">
        <v>6652</v>
      </c>
      <c r="D1053" s="661">
        <v>12</v>
      </c>
      <c r="E1053" s="661">
        <v>1</v>
      </c>
      <c r="F1053" s="661" t="s">
        <v>6342</v>
      </c>
      <c r="G1053" s="661" t="s">
        <v>6343</v>
      </c>
      <c r="H1053" s="661">
        <v>2023</v>
      </c>
      <c r="I1053" s="660" t="s">
        <v>5729</v>
      </c>
      <c r="J1053" s="660" t="s">
        <v>6653</v>
      </c>
      <c r="K1053" s="660" t="s">
        <v>6654</v>
      </c>
      <c r="L1053" s="660" t="s">
        <v>5723</v>
      </c>
      <c r="M1053" s="660" t="s">
        <v>2422</v>
      </c>
      <c r="N1053" s="661">
        <f>50+50+6</f>
        <v>106</v>
      </c>
      <c r="O1053" s="603"/>
      <c r="P1053" s="667" t="s">
        <v>842</v>
      </c>
      <c r="Q1053" s="596" t="s">
        <v>843</v>
      </c>
      <c r="R1053" s="596" t="s">
        <v>3629</v>
      </c>
      <c r="S1053" s="596">
        <v>1</v>
      </c>
      <c r="T1053" s="596">
        <v>1</v>
      </c>
      <c r="U1053" s="596">
        <v>0</v>
      </c>
      <c r="V1053" s="596">
        <v>0</v>
      </c>
      <c r="W1053" s="603"/>
      <c r="X1053" s="668">
        <v>240725</v>
      </c>
      <c r="Y1053" s="376" t="s">
        <v>78</v>
      </c>
      <c r="Z1053" s="596" t="s">
        <v>6991</v>
      </c>
      <c r="AA1053" s="766"/>
      <c r="AB1053" s="727" t="str">
        <f t="shared" si="215"/>
        <v>Unique</v>
      </c>
      <c r="AC1053" s="603"/>
      <c r="AD1053" s="603"/>
      <c r="AE1053" s="603"/>
      <c r="AF1053" s="603"/>
      <c r="AG1053" s="603"/>
      <c r="AH1053" s="603"/>
      <c r="AI1053" s="603"/>
      <c r="AJ1053" s="603"/>
      <c r="AK1053" s="603"/>
      <c r="AL1053" s="603"/>
      <c r="AM1053" s="603"/>
      <c r="AN1053" s="603"/>
      <c r="AO1053" s="603"/>
      <c r="AP1053" s="603"/>
      <c r="AQ1053" s="603"/>
      <c r="AR1053" s="603"/>
      <c r="AS1053" s="603"/>
      <c r="AT1053" s="603"/>
      <c r="AU1053" s="603"/>
      <c r="AV1053" s="603"/>
      <c r="AW1053" s="603"/>
      <c r="AX1053" s="603"/>
      <c r="AY1053" s="603"/>
      <c r="AZ1053" s="603"/>
      <c r="BA1053" s="603"/>
      <c r="BB1053" s="603"/>
      <c r="BC1053" s="603"/>
      <c r="BD1053" s="603"/>
      <c r="BE1053" s="603"/>
      <c r="BF1053" s="603"/>
      <c r="BG1053" s="603"/>
      <c r="BH1053" s="603"/>
      <c r="BI1053" s="603"/>
      <c r="BJ1053" s="603"/>
      <c r="BK1053" s="603"/>
      <c r="BL1053" s="603"/>
      <c r="BM1053" s="603"/>
      <c r="BN1053" s="603"/>
      <c r="BO1053" s="603"/>
      <c r="BP1053" s="603"/>
      <c r="BQ1053" s="603"/>
      <c r="BR1053" s="603"/>
      <c r="BS1053" s="603"/>
      <c r="BT1053" s="603"/>
      <c r="BU1053" s="603"/>
      <c r="BV1053" s="603"/>
      <c r="BW1053" s="603"/>
      <c r="BX1053" s="603"/>
      <c r="BY1053" s="603"/>
      <c r="BZ1053" s="603"/>
      <c r="CA1053" s="603"/>
      <c r="CB1053" s="603"/>
      <c r="CC1053" s="603"/>
      <c r="CD1053" s="603"/>
      <c r="CE1053" s="603"/>
      <c r="CF1053" s="603"/>
      <c r="CG1053" s="603"/>
      <c r="CH1053" s="603"/>
      <c r="CI1053" s="603"/>
      <c r="CJ1053" s="603"/>
      <c r="CK1053" s="603"/>
    </row>
    <row r="1054" spans="1:89" ht="14.25">
      <c r="A1054" s="656" t="str">
        <f t="shared" si="209"/>
        <v>1_1_120721_HAU_p_xy.sy</v>
      </c>
      <c r="B1054" s="692" t="s">
        <v>5770</v>
      </c>
      <c r="C1054" s="692" t="s">
        <v>5771</v>
      </c>
      <c r="D1054" s="691">
        <v>1</v>
      </c>
      <c r="E1054" s="691">
        <v>1</v>
      </c>
      <c r="F1054" s="691" t="s">
        <v>5719</v>
      </c>
      <c r="G1054" s="691" t="s">
        <v>5720</v>
      </c>
      <c r="H1054" s="691">
        <v>2021</v>
      </c>
      <c r="I1054" s="692" t="s">
        <v>5729</v>
      </c>
      <c r="J1054" s="692" t="str">
        <f>K1054&amp;"_p"</f>
        <v>HAU_p</v>
      </c>
      <c r="K1054" s="690" t="s">
        <v>5772</v>
      </c>
      <c r="L1054" s="692" t="s">
        <v>5723</v>
      </c>
      <c r="M1054" s="692" t="s">
        <v>5834</v>
      </c>
      <c r="N1054" s="661">
        <v>282</v>
      </c>
      <c r="O1054" s="603"/>
      <c r="P1054" s="667" t="s">
        <v>842</v>
      </c>
      <c r="Q1054" s="596" t="s">
        <v>843</v>
      </c>
      <c r="R1054" s="596" t="s">
        <v>3629</v>
      </c>
      <c r="S1054" s="596">
        <v>1</v>
      </c>
      <c r="T1054" s="596">
        <v>0</v>
      </c>
      <c r="U1054" s="596">
        <v>1</v>
      </c>
      <c r="V1054" s="596">
        <v>0</v>
      </c>
      <c r="W1054" s="603"/>
      <c r="X1054" s="668">
        <v>240725</v>
      </c>
      <c r="Y1054" s="376" t="s">
        <v>78</v>
      </c>
      <c r="Z1054" s="596" t="s">
        <v>6992</v>
      </c>
      <c r="AA1054" s="766"/>
      <c r="AB1054" s="727" t="str">
        <f t="shared" si="215"/>
        <v>Unique</v>
      </c>
      <c r="AC1054" s="603"/>
      <c r="AD1054" s="603"/>
      <c r="AE1054" s="603"/>
      <c r="AF1054" s="603"/>
      <c r="AG1054" s="603"/>
      <c r="AH1054" s="603"/>
      <c r="AI1054" s="603"/>
      <c r="AJ1054" s="603"/>
      <c r="AK1054" s="603"/>
      <c r="AL1054" s="603"/>
      <c r="AM1054" s="603"/>
      <c r="AN1054" s="603"/>
      <c r="AO1054" s="603"/>
      <c r="AP1054" s="603"/>
      <c r="AQ1054" s="603"/>
      <c r="AR1054" s="603"/>
      <c r="AS1054" s="603"/>
      <c r="AT1054" s="603"/>
      <c r="AU1054" s="603"/>
      <c r="AV1054" s="603"/>
      <c r="AW1054" s="603"/>
      <c r="AX1054" s="603"/>
      <c r="AY1054" s="603"/>
      <c r="AZ1054" s="603"/>
      <c r="BA1054" s="603"/>
      <c r="BB1054" s="603"/>
      <c r="BC1054" s="603"/>
      <c r="BD1054" s="603"/>
      <c r="BE1054" s="603"/>
      <c r="BF1054" s="603"/>
      <c r="BG1054" s="603"/>
      <c r="BH1054" s="603"/>
      <c r="BI1054" s="603"/>
      <c r="BJ1054" s="603"/>
      <c r="BK1054" s="603"/>
      <c r="BL1054" s="603"/>
      <c r="BM1054" s="603"/>
      <c r="BN1054" s="603"/>
      <c r="BO1054" s="603"/>
      <c r="BP1054" s="603"/>
      <c r="BQ1054" s="603"/>
      <c r="BR1054" s="603"/>
      <c r="BS1054" s="603"/>
      <c r="BT1054" s="603"/>
      <c r="BU1054" s="603"/>
      <c r="BV1054" s="603"/>
      <c r="BW1054" s="603"/>
      <c r="BX1054" s="603"/>
      <c r="BY1054" s="603"/>
      <c r="BZ1054" s="603"/>
      <c r="CA1054" s="603"/>
      <c r="CB1054" s="603"/>
      <c r="CC1054" s="603"/>
      <c r="CD1054" s="603"/>
      <c r="CE1054" s="603"/>
      <c r="CF1054" s="603"/>
      <c r="CG1054" s="603"/>
      <c r="CH1054" s="603"/>
      <c r="CI1054" s="603"/>
      <c r="CJ1054" s="603"/>
      <c r="CK1054" s="603"/>
    </row>
    <row r="1055" spans="1:89" ht="14.25">
      <c r="A1055" s="656" t="str">
        <f t="shared" si="209"/>
        <v>28_1_120721_D_p_vo.bo</v>
      </c>
      <c r="B1055" s="710" t="s">
        <v>6115</v>
      </c>
      <c r="C1055" s="710" t="s">
        <v>6116</v>
      </c>
      <c r="D1055" s="709">
        <v>28</v>
      </c>
      <c r="E1055" s="709">
        <v>1</v>
      </c>
      <c r="F1055" s="709" t="s">
        <v>5719</v>
      </c>
      <c r="G1055" s="709" t="s">
        <v>5720</v>
      </c>
      <c r="H1055" s="709">
        <v>2021</v>
      </c>
      <c r="I1055" s="710" t="s">
        <v>6199</v>
      </c>
      <c r="J1055" s="710" t="s">
        <v>6117</v>
      </c>
      <c r="K1055" s="710"/>
      <c r="L1055" s="710" t="s">
        <v>5723</v>
      </c>
      <c r="M1055" s="710" t="s">
        <v>2422</v>
      </c>
      <c r="N1055" s="661">
        <f>50+25</f>
        <v>75</v>
      </c>
      <c r="O1055" s="370" t="s">
        <v>6201</v>
      </c>
      <c r="P1055" s="667" t="s">
        <v>366</v>
      </c>
      <c r="Q1055" s="596" t="s">
        <v>367</v>
      </c>
      <c r="R1055" s="596" t="s">
        <v>3629</v>
      </c>
      <c r="S1055" s="596">
        <v>1</v>
      </c>
      <c r="T1055" s="596">
        <v>0</v>
      </c>
      <c r="U1055" s="596">
        <v>1</v>
      </c>
      <c r="V1055" s="596">
        <v>0</v>
      </c>
      <c r="W1055" s="603"/>
      <c r="X1055" s="668">
        <v>240725</v>
      </c>
      <c r="Y1055" s="376" t="s">
        <v>78</v>
      </c>
      <c r="Z1055" s="596" t="s">
        <v>6993</v>
      </c>
      <c r="AA1055" s="766"/>
      <c r="AB1055" s="727" t="str">
        <f t="shared" si="215"/>
        <v>Unique</v>
      </c>
      <c r="AC1055" s="603"/>
      <c r="AD1055" s="603"/>
      <c r="AE1055" s="603"/>
      <c r="AF1055" s="603"/>
      <c r="AG1055" s="603"/>
      <c r="AH1055" s="603"/>
      <c r="AI1055" s="603"/>
      <c r="AJ1055" s="603"/>
      <c r="AK1055" s="603"/>
      <c r="AL1055" s="603"/>
      <c r="AM1055" s="603"/>
      <c r="AN1055" s="603"/>
      <c r="AO1055" s="603"/>
      <c r="AP1055" s="603"/>
      <c r="AQ1055" s="603"/>
      <c r="AR1055" s="603"/>
      <c r="AS1055" s="603"/>
      <c r="AT1055" s="603"/>
      <c r="AU1055" s="603"/>
      <c r="AV1055" s="603"/>
      <c r="AW1055" s="603"/>
      <c r="AX1055" s="603"/>
      <c r="AY1055" s="603"/>
      <c r="AZ1055" s="603"/>
      <c r="BA1055" s="603"/>
      <c r="BB1055" s="603"/>
      <c r="BC1055" s="603"/>
      <c r="BD1055" s="603"/>
      <c r="BE1055" s="603"/>
      <c r="BF1055" s="603"/>
      <c r="BG1055" s="603"/>
      <c r="BH1055" s="603"/>
      <c r="BI1055" s="603"/>
      <c r="BJ1055" s="603"/>
      <c r="BK1055" s="603"/>
      <c r="BL1055" s="603"/>
      <c r="BM1055" s="603"/>
      <c r="BN1055" s="603"/>
      <c r="BO1055" s="603"/>
      <c r="BP1055" s="603"/>
      <c r="BQ1055" s="603"/>
      <c r="BR1055" s="603"/>
      <c r="BS1055" s="603"/>
      <c r="BT1055" s="603"/>
      <c r="BU1055" s="603"/>
      <c r="BV1055" s="603"/>
      <c r="BW1055" s="603"/>
      <c r="BX1055" s="603"/>
      <c r="BY1055" s="603"/>
      <c r="BZ1055" s="603"/>
      <c r="CA1055" s="603"/>
      <c r="CB1055" s="603"/>
      <c r="CC1055" s="603"/>
      <c r="CD1055" s="603"/>
      <c r="CE1055" s="603"/>
      <c r="CF1055" s="603"/>
      <c r="CG1055" s="603"/>
      <c r="CH1055" s="603"/>
      <c r="CI1055" s="603"/>
      <c r="CJ1055" s="603"/>
      <c r="CK1055" s="603"/>
    </row>
    <row r="1056" spans="1:89" ht="14.25">
      <c r="A1056" s="656" t="str">
        <f t="shared" si="209"/>
        <v>31_1_091023_HO_p_er.te</v>
      </c>
      <c r="B1056" s="682" t="s">
        <v>6364</v>
      </c>
      <c r="C1056" s="682" t="s">
        <v>6365</v>
      </c>
      <c r="D1056" s="737">
        <v>31</v>
      </c>
      <c r="E1056" s="737">
        <v>1</v>
      </c>
      <c r="F1056" s="737" t="s">
        <v>6682</v>
      </c>
      <c r="G1056" s="737" t="s">
        <v>373</v>
      </c>
      <c r="H1056" s="737">
        <v>2023</v>
      </c>
      <c r="I1056" s="682" t="s">
        <v>5729</v>
      </c>
      <c r="J1056" s="682" t="s">
        <v>6366</v>
      </c>
      <c r="K1056" s="682" t="s">
        <v>6367</v>
      </c>
      <c r="L1056" s="682" t="s">
        <v>5723</v>
      </c>
      <c r="M1056" s="682" t="s">
        <v>2422</v>
      </c>
      <c r="N1056" s="661">
        <f>50+46</f>
        <v>96</v>
      </c>
      <c r="O1056" s="603"/>
      <c r="P1056" s="667" t="s">
        <v>521</v>
      </c>
      <c r="Q1056" s="596" t="s">
        <v>522</v>
      </c>
      <c r="R1056" s="596" t="s">
        <v>3629</v>
      </c>
      <c r="S1056" s="596">
        <v>1</v>
      </c>
      <c r="T1056" s="596">
        <v>0</v>
      </c>
      <c r="U1056" s="596">
        <v>1</v>
      </c>
      <c r="V1056" s="596">
        <v>0</v>
      </c>
      <c r="W1056" s="603"/>
      <c r="X1056" s="668">
        <v>240725</v>
      </c>
      <c r="Y1056" s="376" t="s">
        <v>78</v>
      </c>
      <c r="Z1056" s="596" t="s">
        <v>6994</v>
      </c>
      <c r="AA1056" s="766"/>
      <c r="AB1056" s="727" t="str">
        <f t="shared" si="215"/>
        <v>Unique</v>
      </c>
      <c r="AC1056" s="603"/>
      <c r="AD1056" s="603"/>
      <c r="AE1056" s="603"/>
      <c r="AF1056" s="603"/>
      <c r="AG1056" s="603"/>
      <c r="AH1056" s="603"/>
      <c r="AI1056" s="603"/>
      <c r="AJ1056" s="603"/>
      <c r="AK1056" s="603"/>
      <c r="AL1056" s="603"/>
      <c r="AM1056" s="603"/>
      <c r="AN1056" s="603"/>
      <c r="AO1056" s="603"/>
      <c r="AP1056" s="603"/>
      <c r="AQ1056" s="603"/>
      <c r="AR1056" s="603"/>
      <c r="AS1056" s="603"/>
      <c r="AT1056" s="603"/>
      <c r="AU1056" s="603"/>
      <c r="AV1056" s="603"/>
      <c r="AW1056" s="603"/>
      <c r="AX1056" s="603"/>
      <c r="AY1056" s="603"/>
      <c r="AZ1056" s="603"/>
      <c r="BA1056" s="603"/>
      <c r="BB1056" s="603"/>
      <c r="BC1056" s="603"/>
      <c r="BD1056" s="603"/>
      <c r="BE1056" s="603"/>
      <c r="BF1056" s="603"/>
      <c r="BG1056" s="603"/>
      <c r="BH1056" s="603"/>
      <c r="BI1056" s="603"/>
      <c r="BJ1056" s="603"/>
      <c r="BK1056" s="603"/>
      <c r="BL1056" s="603"/>
      <c r="BM1056" s="603"/>
      <c r="BN1056" s="603"/>
      <c r="BO1056" s="603"/>
      <c r="BP1056" s="603"/>
      <c r="BQ1056" s="603"/>
      <c r="BR1056" s="603"/>
      <c r="BS1056" s="603"/>
      <c r="BT1056" s="603"/>
      <c r="BU1056" s="603"/>
      <c r="BV1056" s="603"/>
      <c r="BW1056" s="603"/>
      <c r="BX1056" s="603"/>
      <c r="BY1056" s="603"/>
      <c r="BZ1056" s="603"/>
      <c r="CA1056" s="603"/>
      <c r="CB1056" s="603"/>
      <c r="CC1056" s="603"/>
      <c r="CD1056" s="603"/>
      <c r="CE1056" s="603"/>
      <c r="CF1056" s="603"/>
      <c r="CG1056" s="603"/>
      <c r="CH1056" s="603"/>
      <c r="CI1056" s="603"/>
      <c r="CJ1056" s="603"/>
      <c r="CK1056" s="603"/>
    </row>
    <row r="1057" spans="1:89" ht="14.25">
      <c r="A1057" s="656" t="str">
        <f t="shared" si="209"/>
        <v>39_1_091023_L_p_er.te</v>
      </c>
      <c r="B1057" s="743" t="s">
        <v>6441</v>
      </c>
      <c r="C1057" s="743" t="s">
        <v>6442</v>
      </c>
      <c r="D1057" s="744">
        <v>39</v>
      </c>
      <c r="E1057" s="744">
        <v>1</v>
      </c>
      <c r="F1057" s="744" t="s">
        <v>6682</v>
      </c>
      <c r="G1057" s="744" t="s">
        <v>373</v>
      </c>
      <c r="H1057" s="744">
        <v>2023</v>
      </c>
      <c r="I1057" s="743" t="s">
        <v>5729</v>
      </c>
      <c r="J1057" s="743" t="s">
        <v>6444</v>
      </c>
      <c r="K1057" s="743" t="s">
        <v>6445</v>
      </c>
      <c r="L1057" s="743" t="s">
        <v>5723</v>
      </c>
      <c r="M1057" s="743" t="s">
        <v>2422</v>
      </c>
      <c r="N1057" s="661">
        <f>50+50+50+50+50+50+7</f>
        <v>307</v>
      </c>
      <c r="O1057" s="603"/>
      <c r="P1057" s="667" t="s">
        <v>521</v>
      </c>
      <c r="Q1057" s="596" t="s">
        <v>522</v>
      </c>
      <c r="R1057" s="596" t="s">
        <v>3629</v>
      </c>
      <c r="S1057" s="596">
        <v>1</v>
      </c>
      <c r="T1057" s="596">
        <v>1</v>
      </c>
      <c r="U1057" s="596">
        <v>0</v>
      </c>
      <c r="V1057" s="596">
        <v>0</v>
      </c>
      <c r="W1057" s="603"/>
      <c r="X1057" s="668">
        <v>240725</v>
      </c>
      <c r="Y1057" s="376" t="s">
        <v>78</v>
      </c>
      <c r="Z1057" s="596" t="s">
        <v>6995</v>
      </c>
      <c r="AA1057" s="766"/>
      <c r="AB1057" s="727" t="str">
        <f t="shared" si="215"/>
        <v>Unique</v>
      </c>
      <c r="AC1057" s="603"/>
      <c r="AD1057" s="603"/>
      <c r="AE1057" s="603"/>
      <c r="AF1057" s="603"/>
      <c r="AG1057" s="603"/>
      <c r="AH1057" s="603"/>
      <c r="AI1057" s="603"/>
      <c r="AJ1057" s="603"/>
      <c r="AK1057" s="603"/>
      <c r="AL1057" s="603"/>
      <c r="AM1057" s="603"/>
      <c r="AN1057" s="603"/>
      <c r="AO1057" s="603"/>
      <c r="AP1057" s="603"/>
      <c r="AQ1057" s="603"/>
      <c r="AR1057" s="603"/>
      <c r="AS1057" s="603"/>
      <c r="AT1057" s="603"/>
      <c r="AU1057" s="603"/>
      <c r="AV1057" s="603"/>
      <c r="AW1057" s="603"/>
      <c r="AX1057" s="603"/>
      <c r="AY1057" s="603"/>
      <c r="AZ1057" s="603"/>
      <c r="BA1057" s="603"/>
      <c r="BB1057" s="603"/>
      <c r="BC1057" s="603"/>
      <c r="BD1057" s="603"/>
      <c r="BE1057" s="603"/>
      <c r="BF1057" s="603"/>
      <c r="BG1057" s="603"/>
      <c r="BH1057" s="603"/>
      <c r="BI1057" s="603"/>
      <c r="BJ1057" s="603"/>
      <c r="BK1057" s="603"/>
      <c r="BL1057" s="603"/>
      <c r="BM1057" s="603"/>
      <c r="BN1057" s="603"/>
      <c r="BO1057" s="603"/>
      <c r="BP1057" s="603"/>
      <c r="BQ1057" s="603"/>
      <c r="BR1057" s="603"/>
      <c r="BS1057" s="603"/>
      <c r="BT1057" s="603"/>
      <c r="BU1057" s="603"/>
      <c r="BV1057" s="603"/>
      <c r="BW1057" s="603"/>
      <c r="BX1057" s="603"/>
      <c r="BY1057" s="603"/>
      <c r="BZ1057" s="603"/>
      <c r="CA1057" s="603"/>
      <c r="CB1057" s="603"/>
      <c r="CC1057" s="603"/>
      <c r="CD1057" s="603"/>
      <c r="CE1057" s="603"/>
      <c r="CF1057" s="603"/>
      <c r="CG1057" s="603"/>
      <c r="CH1057" s="603"/>
      <c r="CI1057" s="603"/>
      <c r="CJ1057" s="603"/>
      <c r="CK1057" s="603"/>
    </row>
    <row r="1058" spans="1:89" ht="14.25">
      <c r="A1058" s="656" t="str">
        <f t="shared" ref="A1058:A1121" si="222">D1058&amp;"_"&amp;E1058&amp;"_"&amp;G1058&amp;"_"&amp;J1058&amp;"_"&amp;P1058</f>
        <v>31_2_250923_V_p_er.pe</v>
      </c>
      <c r="B1058" s="673" t="s">
        <v>6529</v>
      </c>
      <c r="C1058" s="673" t="s">
        <v>6530</v>
      </c>
      <c r="D1058" s="674">
        <v>31</v>
      </c>
      <c r="E1058" s="674">
        <v>2</v>
      </c>
      <c r="F1058" s="674" t="s">
        <v>6681</v>
      </c>
      <c r="G1058" s="674" t="s">
        <v>6682</v>
      </c>
      <c r="H1058" s="674">
        <v>2023</v>
      </c>
      <c r="I1058" s="675" t="s">
        <v>5729</v>
      </c>
      <c r="J1058" s="675" t="s">
        <v>6531</v>
      </c>
      <c r="K1058" s="673" t="s">
        <v>6532</v>
      </c>
      <c r="L1058" s="675" t="s">
        <v>5723</v>
      </c>
      <c r="M1058" s="675" t="s">
        <v>2422</v>
      </c>
      <c r="N1058" s="661">
        <f>50+30+30+20+17</f>
        <v>147</v>
      </c>
      <c r="O1058" s="603"/>
      <c r="P1058" s="667" t="s">
        <v>579</v>
      </c>
      <c r="Q1058" s="596" t="s">
        <v>580</v>
      </c>
      <c r="R1058" s="596" t="s">
        <v>3629</v>
      </c>
      <c r="S1058" s="596">
        <v>1</v>
      </c>
      <c r="T1058" s="596">
        <v>0</v>
      </c>
      <c r="U1058" s="596">
        <v>1</v>
      </c>
      <c r="V1058" s="596">
        <v>0</v>
      </c>
      <c r="W1058" s="603"/>
      <c r="X1058" s="668">
        <v>240725</v>
      </c>
      <c r="Y1058" s="376" t="s">
        <v>78</v>
      </c>
      <c r="Z1058" s="596" t="s">
        <v>6996</v>
      </c>
      <c r="AA1058" s="766"/>
      <c r="AB1058" s="727" t="str">
        <f t="shared" si="215"/>
        <v>Unique</v>
      </c>
      <c r="AC1058" s="603"/>
      <c r="AD1058" s="603"/>
      <c r="AE1058" s="603"/>
      <c r="AF1058" s="603"/>
      <c r="AG1058" s="603"/>
      <c r="AH1058" s="603"/>
      <c r="AI1058" s="603"/>
      <c r="AJ1058" s="603"/>
      <c r="AK1058" s="603"/>
      <c r="AL1058" s="603"/>
      <c r="AM1058" s="603"/>
      <c r="AN1058" s="603"/>
      <c r="AO1058" s="603"/>
      <c r="AP1058" s="603"/>
      <c r="AQ1058" s="603"/>
      <c r="AR1058" s="603"/>
      <c r="AS1058" s="603"/>
      <c r="AT1058" s="603"/>
      <c r="AU1058" s="603"/>
      <c r="AV1058" s="603"/>
      <c r="AW1058" s="603"/>
      <c r="AX1058" s="603"/>
      <c r="AY1058" s="603"/>
      <c r="AZ1058" s="603"/>
      <c r="BA1058" s="603"/>
      <c r="BB1058" s="603"/>
      <c r="BC1058" s="603"/>
      <c r="BD1058" s="603"/>
      <c r="BE1058" s="603"/>
      <c r="BF1058" s="603"/>
      <c r="BG1058" s="603"/>
      <c r="BH1058" s="603"/>
      <c r="BI1058" s="603"/>
      <c r="BJ1058" s="603"/>
      <c r="BK1058" s="603"/>
      <c r="BL1058" s="603"/>
      <c r="BM1058" s="603"/>
      <c r="BN1058" s="603"/>
      <c r="BO1058" s="603"/>
      <c r="BP1058" s="603"/>
      <c r="BQ1058" s="603"/>
      <c r="BR1058" s="603"/>
      <c r="BS1058" s="603"/>
      <c r="BT1058" s="603"/>
      <c r="BU1058" s="603"/>
      <c r="BV1058" s="603"/>
      <c r="BW1058" s="603"/>
      <c r="BX1058" s="603"/>
      <c r="BY1058" s="603"/>
      <c r="BZ1058" s="603"/>
      <c r="CA1058" s="603"/>
      <c r="CB1058" s="603"/>
      <c r="CC1058" s="603"/>
      <c r="CD1058" s="603"/>
      <c r="CE1058" s="603"/>
      <c r="CF1058" s="603"/>
      <c r="CG1058" s="603"/>
      <c r="CH1058" s="603"/>
      <c r="CI1058" s="603"/>
      <c r="CJ1058" s="603"/>
      <c r="CK1058" s="603"/>
    </row>
    <row r="1059" spans="1:89" ht="14.25">
      <c r="A1059" s="656" t="str">
        <f t="shared" si="222"/>
        <v>35_1_041021_Esc_p_er.te</v>
      </c>
      <c r="B1059" s="720" t="s">
        <v>6187</v>
      </c>
      <c r="C1059" s="720" t="s">
        <v>6188</v>
      </c>
      <c r="D1059" s="721">
        <v>35</v>
      </c>
      <c r="E1059" s="721">
        <v>1</v>
      </c>
      <c r="F1059" s="721" t="s">
        <v>5755</v>
      </c>
      <c r="G1059" s="721" t="s">
        <v>2461</v>
      </c>
      <c r="H1059" s="721">
        <v>2021</v>
      </c>
      <c r="I1059" s="720" t="s">
        <v>6199</v>
      </c>
      <c r="J1059" s="720" t="s">
        <v>6189</v>
      </c>
      <c r="K1059" s="720"/>
      <c r="L1059" s="720" t="s">
        <v>5723</v>
      </c>
      <c r="M1059" s="720" t="s">
        <v>2422</v>
      </c>
      <c r="N1059" s="661">
        <f>28</f>
        <v>28</v>
      </c>
      <c r="O1059" s="370" t="s">
        <v>6208</v>
      </c>
      <c r="P1059" s="667" t="s">
        <v>521</v>
      </c>
      <c r="Q1059" s="596" t="s">
        <v>522</v>
      </c>
      <c r="R1059" s="596" t="s">
        <v>3629</v>
      </c>
      <c r="S1059" s="596">
        <v>2</v>
      </c>
      <c r="T1059" s="596">
        <v>1</v>
      </c>
      <c r="U1059" s="596">
        <v>1</v>
      </c>
      <c r="V1059" s="596">
        <v>0</v>
      </c>
      <c r="W1059" s="603"/>
      <c r="X1059" s="668">
        <v>240725</v>
      </c>
      <c r="Y1059" s="376" t="s">
        <v>78</v>
      </c>
      <c r="Z1059" s="596" t="s">
        <v>6997</v>
      </c>
      <c r="AA1059" s="766"/>
      <c r="AB1059" s="727" t="str">
        <f t="shared" si="215"/>
        <v>Unique</v>
      </c>
      <c r="AC1059" s="603"/>
      <c r="AD1059" s="603"/>
      <c r="AE1059" s="603"/>
      <c r="AF1059" s="603"/>
      <c r="AG1059" s="603"/>
      <c r="AH1059" s="603"/>
      <c r="AI1059" s="603"/>
      <c r="AJ1059" s="603"/>
      <c r="AK1059" s="603"/>
      <c r="AL1059" s="603"/>
      <c r="AM1059" s="603"/>
      <c r="AN1059" s="603"/>
      <c r="AO1059" s="603"/>
      <c r="AP1059" s="603"/>
      <c r="AQ1059" s="603"/>
      <c r="AR1059" s="603"/>
      <c r="AS1059" s="603"/>
      <c r="AT1059" s="603"/>
      <c r="AU1059" s="603"/>
      <c r="AV1059" s="603"/>
      <c r="AW1059" s="603"/>
      <c r="AX1059" s="603"/>
      <c r="AY1059" s="603"/>
      <c r="AZ1059" s="603"/>
      <c r="BA1059" s="603"/>
      <c r="BB1059" s="603"/>
      <c r="BC1059" s="603"/>
      <c r="BD1059" s="603"/>
      <c r="BE1059" s="603"/>
      <c r="BF1059" s="603"/>
      <c r="BG1059" s="603"/>
      <c r="BH1059" s="603"/>
      <c r="BI1059" s="603"/>
      <c r="BJ1059" s="603"/>
      <c r="BK1059" s="603"/>
      <c r="BL1059" s="603"/>
      <c r="BM1059" s="603"/>
      <c r="BN1059" s="603"/>
      <c r="BO1059" s="603"/>
      <c r="BP1059" s="603"/>
      <c r="BQ1059" s="603"/>
      <c r="BR1059" s="603"/>
      <c r="BS1059" s="603"/>
      <c r="BT1059" s="603"/>
      <c r="BU1059" s="603"/>
      <c r="BV1059" s="603"/>
      <c r="BW1059" s="603"/>
      <c r="BX1059" s="603"/>
      <c r="BY1059" s="603"/>
      <c r="BZ1059" s="603"/>
      <c r="CA1059" s="603"/>
      <c r="CB1059" s="603"/>
      <c r="CC1059" s="603"/>
      <c r="CD1059" s="603"/>
      <c r="CE1059" s="603"/>
      <c r="CF1059" s="603"/>
      <c r="CG1059" s="603"/>
      <c r="CH1059" s="603"/>
      <c r="CI1059" s="603"/>
      <c r="CJ1059" s="603"/>
      <c r="CK1059" s="603"/>
    </row>
    <row r="1060" spans="1:89" ht="14.25">
      <c r="A1060" s="656" t="str">
        <f t="shared" si="222"/>
        <v>33_1_200921_S.B_p__er.pe</v>
      </c>
      <c r="B1060" s="723" t="s">
        <v>6238</v>
      </c>
      <c r="C1060" s="723" t="s">
        <v>6239</v>
      </c>
      <c r="D1060" s="724">
        <v>33</v>
      </c>
      <c r="E1060" s="724">
        <v>1</v>
      </c>
      <c r="F1060" s="724" t="s">
        <v>122</v>
      </c>
      <c r="G1060" s="724" t="s">
        <v>5755</v>
      </c>
      <c r="H1060" s="724">
        <v>2021</v>
      </c>
      <c r="I1060" s="723" t="s">
        <v>6199</v>
      </c>
      <c r="J1060" s="723" t="s">
        <v>6240</v>
      </c>
      <c r="K1060" s="723"/>
      <c r="L1060" s="723" t="s">
        <v>5723</v>
      </c>
      <c r="M1060" s="723" t="s">
        <v>2422</v>
      </c>
      <c r="N1060" s="661">
        <f t="shared" ref="N1060:N1061" si="223">50+50+38</f>
        <v>138</v>
      </c>
      <c r="O1060" s="370" t="s">
        <v>6241</v>
      </c>
      <c r="P1060" s="667" t="s">
        <v>579</v>
      </c>
      <c r="Q1060" s="596" t="s">
        <v>580</v>
      </c>
      <c r="R1060" s="596" t="s">
        <v>3629</v>
      </c>
      <c r="S1060" s="596">
        <v>1</v>
      </c>
      <c r="T1060" s="596">
        <v>0</v>
      </c>
      <c r="U1060" s="596">
        <v>1</v>
      </c>
      <c r="V1060" s="596">
        <v>0</v>
      </c>
      <c r="W1060" s="603"/>
      <c r="X1060" s="668">
        <v>240725</v>
      </c>
      <c r="Y1060" s="376" t="s">
        <v>78</v>
      </c>
      <c r="Z1060" s="596" t="s">
        <v>6998</v>
      </c>
      <c r="AA1060" s="766"/>
      <c r="AB1060" s="727" t="str">
        <f t="shared" si="215"/>
        <v>Unique</v>
      </c>
      <c r="AC1060" s="603"/>
      <c r="AD1060" s="603"/>
      <c r="AE1060" s="603"/>
      <c r="AF1060" s="603"/>
      <c r="AG1060" s="603"/>
      <c r="AH1060" s="603"/>
      <c r="AI1060" s="603"/>
      <c r="AJ1060" s="603"/>
      <c r="AK1060" s="603"/>
      <c r="AL1060" s="603"/>
      <c r="AM1060" s="603"/>
      <c r="AN1060" s="603"/>
      <c r="AO1060" s="603"/>
      <c r="AP1060" s="603"/>
      <c r="AQ1060" s="603"/>
      <c r="AR1060" s="603"/>
      <c r="AS1060" s="603"/>
      <c r="AT1060" s="603"/>
      <c r="AU1060" s="603"/>
      <c r="AV1060" s="603"/>
      <c r="AW1060" s="603"/>
      <c r="AX1060" s="603"/>
      <c r="AY1060" s="603"/>
      <c r="AZ1060" s="603"/>
      <c r="BA1060" s="603"/>
      <c r="BB1060" s="603"/>
      <c r="BC1060" s="603"/>
      <c r="BD1060" s="603"/>
      <c r="BE1060" s="603"/>
      <c r="BF1060" s="603"/>
      <c r="BG1060" s="603"/>
      <c r="BH1060" s="603"/>
      <c r="BI1060" s="603"/>
      <c r="BJ1060" s="603"/>
      <c r="BK1060" s="603"/>
      <c r="BL1060" s="603"/>
      <c r="BM1060" s="603"/>
      <c r="BN1060" s="603"/>
      <c r="BO1060" s="603"/>
      <c r="BP1060" s="603"/>
      <c r="BQ1060" s="603"/>
      <c r="BR1060" s="603"/>
      <c r="BS1060" s="603"/>
      <c r="BT1060" s="603"/>
      <c r="BU1060" s="603"/>
      <c r="BV1060" s="603"/>
      <c r="BW1060" s="603"/>
      <c r="BX1060" s="603"/>
      <c r="BY1060" s="603"/>
      <c r="BZ1060" s="603"/>
      <c r="CA1060" s="603"/>
      <c r="CB1060" s="603"/>
      <c r="CC1060" s="603"/>
      <c r="CD1060" s="603"/>
      <c r="CE1060" s="603"/>
      <c r="CF1060" s="603"/>
      <c r="CG1060" s="603"/>
      <c r="CH1060" s="603"/>
      <c r="CI1060" s="603"/>
      <c r="CJ1060" s="603"/>
      <c r="CK1060" s="603"/>
    </row>
    <row r="1061" spans="1:89" ht="14.25">
      <c r="A1061" s="656" t="str">
        <f t="shared" si="222"/>
        <v>33_1_200921_S.B_p__er.te</v>
      </c>
      <c r="B1061" s="723" t="s">
        <v>6238</v>
      </c>
      <c r="C1061" s="723" t="s">
        <v>6239</v>
      </c>
      <c r="D1061" s="724">
        <v>33</v>
      </c>
      <c r="E1061" s="724">
        <v>1</v>
      </c>
      <c r="F1061" s="724" t="s">
        <v>122</v>
      </c>
      <c r="G1061" s="724" t="s">
        <v>5755</v>
      </c>
      <c r="H1061" s="724">
        <v>2021</v>
      </c>
      <c r="I1061" s="723" t="s">
        <v>6199</v>
      </c>
      <c r="J1061" s="723" t="s">
        <v>6240</v>
      </c>
      <c r="K1061" s="723"/>
      <c r="L1061" s="723" t="s">
        <v>5723</v>
      </c>
      <c r="M1061" s="723" t="s">
        <v>2422</v>
      </c>
      <c r="N1061" s="661">
        <f t="shared" si="223"/>
        <v>138</v>
      </c>
      <c r="O1061" s="370" t="s">
        <v>6241</v>
      </c>
      <c r="P1061" s="667" t="s">
        <v>521</v>
      </c>
      <c r="Q1061" s="596" t="s">
        <v>522</v>
      </c>
      <c r="R1061" s="596" t="s">
        <v>3629</v>
      </c>
      <c r="S1061" s="596">
        <v>2</v>
      </c>
      <c r="T1061" s="596">
        <v>0</v>
      </c>
      <c r="U1061" s="596">
        <v>2</v>
      </c>
      <c r="V1061" s="596">
        <v>0</v>
      </c>
      <c r="W1061" s="603"/>
      <c r="X1061" s="668">
        <v>240725</v>
      </c>
      <c r="Y1061" s="376" t="s">
        <v>78</v>
      </c>
      <c r="Z1061" s="596" t="s">
        <v>6999</v>
      </c>
      <c r="AA1061" s="766"/>
      <c r="AB1061" s="727" t="str">
        <f t="shared" si="215"/>
        <v>Unique</v>
      </c>
      <c r="AC1061" s="603"/>
      <c r="AD1061" s="603"/>
      <c r="AE1061" s="603"/>
      <c r="AF1061" s="603"/>
      <c r="AG1061" s="603"/>
      <c r="AH1061" s="603"/>
      <c r="AI1061" s="603"/>
      <c r="AJ1061" s="603"/>
      <c r="AK1061" s="603"/>
      <c r="AL1061" s="603"/>
      <c r="AM1061" s="603"/>
      <c r="AN1061" s="603"/>
      <c r="AO1061" s="603"/>
      <c r="AP1061" s="603"/>
      <c r="AQ1061" s="603"/>
      <c r="AR1061" s="603"/>
      <c r="AS1061" s="603"/>
      <c r="AT1061" s="603"/>
      <c r="AU1061" s="603"/>
      <c r="AV1061" s="603"/>
      <c r="AW1061" s="603"/>
      <c r="AX1061" s="603"/>
      <c r="AY1061" s="603"/>
      <c r="AZ1061" s="603"/>
      <c r="BA1061" s="603"/>
      <c r="BB1061" s="603"/>
      <c r="BC1061" s="603"/>
      <c r="BD1061" s="603"/>
      <c r="BE1061" s="603"/>
      <c r="BF1061" s="603"/>
      <c r="BG1061" s="603"/>
      <c r="BH1061" s="603"/>
      <c r="BI1061" s="603"/>
      <c r="BJ1061" s="603"/>
      <c r="BK1061" s="603"/>
      <c r="BL1061" s="603"/>
      <c r="BM1061" s="603"/>
      <c r="BN1061" s="603"/>
      <c r="BO1061" s="603"/>
      <c r="BP1061" s="603"/>
      <c r="BQ1061" s="603"/>
      <c r="BR1061" s="603"/>
      <c r="BS1061" s="603"/>
      <c r="BT1061" s="603"/>
      <c r="BU1061" s="603"/>
      <c r="BV1061" s="603"/>
      <c r="BW1061" s="603"/>
      <c r="BX1061" s="603"/>
      <c r="BY1061" s="603"/>
      <c r="BZ1061" s="603"/>
      <c r="CA1061" s="603"/>
      <c r="CB1061" s="603"/>
      <c r="CC1061" s="603"/>
      <c r="CD1061" s="603"/>
      <c r="CE1061" s="603"/>
      <c r="CF1061" s="603"/>
      <c r="CG1061" s="603"/>
      <c r="CH1061" s="603"/>
      <c r="CI1061" s="603"/>
      <c r="CJ1061" s="603"/>
      <c r="CK1061" s="603"/>
    </row>
    <row r="1062" spans="1:89" ht="14.25">
      <c r="A1062" s="656" t="str">
        <f t="shared" si="222"/>
        <v>31_2_230523_V_p_er.pe</v>
      </c>
      <c r="B1062" s="673" t="s">
        <v>6529</v>
      </c>
      <c r="C1062" s="673" t="s">
        <v>6530</v>
      </c>
      <c r="D1062" s="674">
        <v>31</v>
      </c>
      <c r="E1062" s="674">
        <v>2</v>
      </c>
      <c r="F1062" s="674" t="s">
        <v>93</v>
      </c>
      <c r="G1062" s="674" t="s">
        <v>6443</v>
      </c>
      <c r="H1062" s="674">
        <v>2023</v>
      </c>
      <c r="I1062" s="675" t="s">
        <v>5729</v>
      </c>
      <c r="J1062" s="675" t="s">
        <v>6531</v>
      </c>
      <c r="K1062" s="673" t="s">
        <v>6532</v>
      </c>
      <c r="L1062" s="675" t="s">
        <v>5723</v>
      </c>
      <c r="M1062" s="675" t="s">
        <v>2422</v>
      </c>
      <c r="N1062" s="661">
        <f>10+11</f>
        <v>21</v>
      </c>
      <c r="O1062" s="603"/>
      <c r="P1062" s="667" t="s">
        <v>579</v>
      </c>
      <c r="Q1062" s="596" t="s">
        <v>580</v>
      </c>
      <c r="R1062" s="596" t="s">
        <v>3629</v>
      </c>
      <c r="S1062" s="596">
        <v>1</v>
      </c>
      <c r="T1062" s="596">
        <v>0</v>
      </c>
      <c r="U1062" s="596">
        <v>1</v>
      </c>
      <c r="V1062" s="596">
        <v>0</v>
      </c>
      <c r="W1062" s="603"/>
      <c r="X1062" s="668">
        <v>240725</v>
      </c>
      <c r="Y1062" s="376" t="s">
        <v>78</v>
      </c>
      <c r="Z1062" s="596" t="s">
        <v>7000</v>
      </c>
      <c r="AA1062" s="766"/>
      <c r="AB1062" s="727" t="str">
        <f t="shared" si="215"/>
        <v>Unique</v>
      </c>
      <c r="AC1062" s="603"/>
      <c r="AD1062" s="603"/>
      <c r="AE1062" s="603"/>
      <c r="AF1062" s="603"/>
      <c r="AG1062" s="603"/>
      <c r="AH1062" s="603"/>
      <c r="AI1062" s="603"/>
      <c r="AJ1062" s="603"/>
      <c r="AK1062" s="603"/>
      <c r="AL1062" s="603"/>
      <c r="AM1062" s="603"/>
      <c r="AN1062" s="603"/>
      <c r="AO1062" s="603"/>
      <c r="AP1062" s="603"/>
      <c r="AQ1062" s="603"/>
      <c r="AR1062" s="603"/>
      <c r="AS1062" s="603"/>
      <c r="AT1062" s="603"/>
      <c r="AU1062" s="603"/>
      <c r="AV1062" s="603"/>
      <c r="AW1062" s="603"/>
      <c r="AX1062" s="603"/>
      <c r="AY1062" s="603"/>
      <c r="AZ1062" s="603"/>
      <c r="BA1062" s="603"/>
      <c r="BB1062" s="603"/>
      <c r="BC1062" s="603"/>
      <c r="BD1062" s="603"/>
      <c r="BE1062" s="603"/>
      <c r="BF1062" s="603"/>
      <c r="BG1062" s="603"/>
      <c r="BH1062" s="603"/>
      <c r="BI1062" s="603"/>
      <c r="BJ1062" s="603"/>
      <c r="BK1062" s="603"/>
      <c r="BL1062" s="603"/>
      <c r="BM1062" s="603"/>
      <c r="BN1062" s="603"/>
      <c r="BO1062" s="603"/>
      <c r="BP1062" s="603"/>
      <c r="BQ1062" s="603"/>
      <c r="BR1062" s="603"/>
      <c r="BS1062" s="603"/>
      <c r="BT1062" s="603"/>
      <c r="BU1062" s="603"/>
      <c r="BV1062" s="603"/>
      <c r="BW1062" s="603"/>
      <c r="BX1062" s="603"/>
      <c r="BY1062" s="603"/>
      <c r="BZ1062" s="603"/>
      <c r="CA1062" s="603"/>
      <c r="CB1062" s="603"/>
      <c r="CC1062" s="603"/>
      <c r="CD1062" s="603"/>
      <c r="CE1062" s="603"/>
      <c r="CF1062" s="603"/>
      <c r="CG1062" s="603"/>
      <c r="CH1062" s="603"/>
      <c r="CI1062" s="603"/>
      <c r="CJ1062" s="603"/>
      <c r="CK1062" s="603"/>
    </row>
    <row r="1063" spans="1:89" ht="14.25">
      <c r="A1063" s="656" t="str">
        <f t="shared" si="222"/>
        <v>16_1_091023_N_p_er.pe</v>
      </c>
      <c r="B1063" s="735" t="s">
        <v>6340</v>
      </c>
      <c r="C1063" s="735" t="s">
        <v>6341</v>
      </c>
      <c r="D1063" s="736">
        <v>16</v>
      </c>
      <c r="E1063" s="736">
        <v>1</v>
      </c>
      <c r="F1063" s="736" t="s">
        <v>6682</v>
      </c>
      <c r="G1063" s="736" t="s">
        <v>373</v>
      </c>
      <c r="H1063" s="736">
        <v>2023</v>
      </c>
      <c r="I1063" s="735" t="s">
        <v>5729</v>
      </c>
      <c r="J1063" s="735" t="s">
        <v>6344</v>
      </c>
      <c r="K1063" s="735" t="s">
        <v>6345</v>
      </c>
      <c r="L1063" s="735" t="s">
        <v>5723</v>
      </c>
      <c r="M1063" s="735" t="s">
        <v>2422</v>
      </c>
      <c r="N1063" s="661">
        <f>20+20+12</f>
        <v>52</v>
      </c>
      <c r="O1063" s="603"/>
      <c r="P1063" s="667" t="s">
        <v>579</v>
      </c>
      <c r="Q1063" s="596" t="s">
        <v>580</v>
      </c>
      <c r="R1063" s="596" t="s">
        <v>3629</v>
      </c>
      <c r="S1063" s="596">
        <v>1</v>
      </c>
      <c r="T1063" s="596">
        <v>0</v>
      </c>
      <c r="U1063" s="596">
        <v>1</v>
      </c>
      <c r="V1063" s="596">
        <v>0</v>
      </c>
      <c r="W1063" s="603"/>
      <c r="X1063" s="668">
        <v>240725</v>
      </c>
      <c r="Y1063" s="376" t="s">
        <v>78</v>
      </c>
      <c r="Z1063" s="596" t="s">
        <v>7001</v>
      </c>
      <c r="AA1063" s="766"/>
      <c r="AB1063" s="727" t="str">
        <f t="shared" si="215"/>
        <v>Unique</v>
      </c>
      <c r="AC1063" s="603"/>
      <c r="AD1063" s="603"/>
      <c r="AE1063" s="603"/>
      <c r="AF1063" s="603"/>
      <c r="AG1063" s="603"/>
      <c r="AH1063" s="603"/>
      <c r="AI1063" s="603"/>
      <c r="AJ1063" s="603"/>
      <c r="AK1063" s="603"/>
      <c r="AL1063" s="603"/>
      <c r="AM1063" s="603"/>
      <c r="AN1063" s="603"/>
      <c r="AO1063" s="603"/>
      <c r="AP1063" s="603"/>
      <c r="AQ1063" s="603"/>
      <c r="AR1063" s="603"/>
      <c r="AS1063" s="603"/>
      <c r="AT1063" s="603"/>
      <c r="AU1063" s="603"/>
      <c r="AV1063" s="603"/>
      <c r="AW1063" s="603"/>
      <c r="AX1063" s="603"/>
      <c r="AY1063" s="603"/>
      <c r="AZ1063" s="603"/>
      <c r="BA1063" s="603"/>
      <c r="BB1063" s="603"/>
      <c r="BC1063" s="603"/>
      <c r="BD1063" s="603"/>
      <c r="BE1063" s="603"/>
      <c r="BF1063" s="603"/>
      <c r="BG1063" s="603"/>
      <c r="BH1063" s="603"/>
      <c r="BI1063" s="603"/>
      <c r="BJ1063" s="603"/>
      <c r="BK1063" s="603"/>
      <c r="BL1063" s="603"/>
      <c r="BM1063" s="603"/>
      <c r="BN1063" s="603"/>
      <c r="BO1063" s="603"/>
      <c r="BP1063" s="603"/>
      <c r="BQ1063" s="603"/>
      <c r="BR1063" s="603"/>
      <c r="BS1063" s="603"/>
      <c r="BT1063" s="603"/>
      <c r="BU1063" s="603"/>
      <c r="BV1063" s="603"/>
      <c r="BW1063" s="603"/>
      <c r="BX1063" s="603"/>
      <c r="BY1063" s="603"/>
      <c r="BZ1063" s="603"/>
      <c r="CA1063" s="603"/>
      <c r="CB1063" s="603"/>
      <c r="CC1063" s="603"/>
      <c r="CD1063" s="603"/>
      <c r="CE1063" s="603"/>
      <c r="CF1063" s="603"/>
      <c r="CG1063" s="603"/>
      <c r="CH1063" s="603"/>
      <c r="CI1063" s="603"/>
      <c r="CJ1063" s="603"/>
      <c r="CK1063" s="603"/>
    </row>
    <row r="1064" spans="1:89" ht="14.25">
      <c r="A1064" s="656" t="str">
        <f t="shared" si="222"/>
        <v>23_1_170723_HOI_p_er.te</v>
      </c>
      <c r="B1064" s="687" t="s">
        <v>6352</v>
      </c>
      <c r="C1064" s="687" t="s">
        <v>6353</v>
      </c>
      <c r="D1064" s="686">
        <v>23</v>
      </c>
      <c r="E1064" s="686">
        <v>1</v>
      </c>
      <c r="F1064" s="686" t="s">
        <v>6342</v>
      </c>
      <c r="G1064" s="686" t="s">
        <v>6343</v>
      </c>
      <c r="H1064" s="686">
        <v>2023</v>
      </c>
      <c r="I1064" s="687" t="s">
        <v>5729</v>
      </c>
      <c r="J1064" s="687" t="s">
        <v>6354</v>
      </c>
      <c r="K1064" s="687" t="s">
        <v>6355</v>
      </c>
      <c r="L1064" s="687" t="s">
        <v>5723</v>
      </c>
      <c r="M1064" s="687" t="s">
        <v>2422</v>
      </c>
      <c r="N1064" s="661">
        <f>50+50+50+50+48</f>
        <v>248</v>
      </c>
      <c r="O1064" s="603"/>
      <c r="P1064" s="667" t="s">
        <v>521</v>
      </c>
      <c r="Q1064" s="596" t="s">
        <v>522</v>
      </c>
      <c r="R1064" s="596" t="s">
        <v>3629</v>
      </c>
      <c r="S1064" s="596">
        <v>2</v>
      </c>
      <c r="T1064" s="596">
        <v>2</v>
      </c>
      <c r="U1064" s="596">
        <v>0</v>
      </c>
      <c r="V1064" s="596">
        <v>0</v>
      </c>
      <c r="W1064" s="603"/>
      <c r="X1064" s="668">
        <v>240725</v>
      </c>
      <c r="Y1064" s="376" t="s">
        <v>78</v>
      </c>
      <c r="Z1064" s="596" t="s">
        <v>7002</v>
      </c>
      <c r="AA1064" s="766"/>
      <c r="AB1064" s="727" t="str">
        <f t="shared" si="215"/>
        <v>Unique</v>
      </c>
      <c r="AC1064" s="603"/>
      <c r="AD1064" s="603"/>
      <c r="AE1064" s="603"/>
      <c r="AF1064" s="603"/>
      <c r="AG1064" s="603"/>
      <c r="AH1064" s="603"/>
      <c r="AI1064" s="603"/>
      <c r="AJ1064" s="603"/>
      <c r="AK1064" s="603"/>
      <c r="AL1064" s="603"/>
      <c r="AM1064" s="603"/>
      <c r="AN1064" s="603"/>
      <c r="AO1064" s="603"/>
      <c r="AP1064" s="603"/>
      <c r="AQ1064" s="603"/>
      <c r="AR1064" s="603"/>
      <c r="AS1064" s="603"/>
      <c r="AT1064" s="603"/>
      <c r="AU1064" s="603"/>
      <c r="AV1064" s="603"/>
      <c r="AW1064" s="603"/>
      <c r="AX1064" s="603"/>
      <c r="AY1064" s="603"/>
      <c r="AZ1064" s="603"/>
      <c r="BA1064" s="603"/>
      <c r="BB1064" s="603"/>
      <c r="BC1064" s="603"/>
      <c r="BD1064" s="603"/>
      <c r="BE1064" s="603"/>
      <c r="BF1064" s="603"/>
      <c r="BG1064" s="603"/>
      <c r="BH1064" s="603"/>
      <c r="BI1064" s="603"/>
      <c r="BJ1064" s="603"/>
      <c r="BK1064" s="603"/>
      <c r="BL1064" s="603"/>
      <c r="BM1064" s="603"/>
      <c r="BN1064" s="603"/>
      <c r="BO1064" s="603"/>
      <c r="BP1064" s="603"/>
      <c r="BQ1064" s="603"/>
      <c r="BR1064" s="603"/>
      <c r="BS1064" s="603"/>
      <c r="BT1064" s="603"/>
      <c r="BU1064" s="603"/>
      <c r="BV1064" s="603"/>
      <c r="BW1064" s="603"/>
      <c r="BX1064" s="603"/>
      <c r="BY1064" s="603"/>
      <c r="BZ1064" s="603"/>
      <c r="CA1064" s="603"/>
      <c r="CB1064" s="603"/>
      <c r="CC1064" s="603"/>
      <c r="CD1064" s="603"/>
      <c r="CE1064" s="603"/>
      <c r="CF1064" s="603"/>
      <c r="CG1064" s="603"/>
      <c r="CH1064" s="603"/>
      <c r="CI1064" s="603"/>
      <c r="CJ1064" s="603"/>
      <c r="CK1064" s="603"/>
    </row>
    <row r="1065" spans="1:89" ht="14.25">
      <c r="A1065" s="656" t="str">
        <f t="shared" si="222"/>
        <v>21_1_250923_A_p_er.te</v>
      </c>
      <c r="B1065" s="756" t="s">
        <v>6600</v>
      </c>
      <c r="C1065" s="756" t="s">
        <v>6601</v>
      </c>
      <c r="D1065" s="757">
        <v>21</v>
      </c>
      <c r="E1065" s="757">
        <v>1</v>
      </c>
      <c r="F1065" s="757" t="s">
        <v>6681</v>
      </c>
      <c r="G1065" s="757" t="s">
        <v>6682</v>
      </c>
      <c r="H1065" s="757">
        <v>2023</v>
      </c>
      <c r="I1065" s="756" t="s">
        <v>5729</v>
      </c>
      <c r="J1065" s="756" t="s">
        <v>6602</v>
      </c>
      <c r="K1065" s="756" t="s">
        <v>6603</v>
      </c>
      <c r="L1065" s="756" t="s">
        <v>5723</v>
      </c>
      <c r="M1065" s="756" t="s">
        <v>2422</v>
      </c>
      <c r="N1065" s="661">
        <f>10+20+20+20+21</f>
        <v>91</v>
      </c>
      <c r="O1065" s="603"/>
      <c r="P1065" s="667" t="s">
        <v>521</v>
      </c>
      <c r="Q1065" s="596" t="s">
        <v>522</v>
      </c>
      <c r="R1065" s="596" t="s">
        <v>3629</v>
      </c>
      <c r="S1065" s="596">
        <v>1</v>
      </c>
      <c r="T1065" s="596">
        <v>1</v>
      </c>
      <c r="U1065" s="596">
        <v>0</v>
      </c>
      <c r="V1065" s="596">
        <v>0</v>
      </c>
      <c r="W1065" s="603"/>
      <c r="X1065" s="668">
        <v>240725</v>
      </c>
      <c r="Y1065" s="376" t="s">
        <v>78</v>
      </c>
      <c r="Z1065" s="596" t="s">
        <v>7003</v>
      </c>
      <c r="AA1065" s="766"/>
      <c r="AB1065" s="727" t="str">
        <f t="shared" si="215"/>
        <v>Unique</v>
      </c>
      <c r="AC1065" s="603"/>
      <c r="AD1065" s="603"/>
      <c r="AE1065" s="603"/>
      <c r="AF1065" s="603"/>
      <c r="AG1065" s="603"/>
      <c r="AH1065" s="603"/>
      <c r="AI1065" s="603"/>
      <c r="AJ1065" s="603"/>
      <c r="AK1065" s="603"/>
      <c r="AL1065" s="603"/>
      <c r="AM1065" s="603"/>
      <c r="AN1065" s="603"/>
      <c r="AO1065" s="603"/>
      <c r="AP1065" s="603"/>
      <c r="AQ1065" s="603"/>
      <c r="AR1065" s="603"/>
      <c r="AS1065" s="603"/>
      <c r="AT1065" s="603"/>
      <c r="AU1065" s="603"/>
      <c r="AV1065" s="603"/>
      <c r="AW1065" s="603"/>
      <c r="AX1065" s="603"/>
      <c r="AY1065" s="603"/>
      <c r="AZ1065" s="603"/>
      <c r="BA1065" s="603"/>
      <c r="BB1065" s="603"/>
      <c r="BC1065" s="603"/>
      <c r="BD1065" s="603"/>
      <c r="BE1065" s="603"/>
      <c r="BF1065" s="603"/>
      <c r="BG1065" s="603"/>
      <c r="BH1065" s="603"/>
      <c r="BI1065" s="603"/>
      <c r="BJ1065" s="603"/>
      <c r="BK1065" s="603"/>
      <c r="BL1065" s="603"/>
      <c r="BM1065" s="603"/>
      <c r="BN1065" s="603"/>
      <c r="BO1065" s="603"/>
      <c r="BP1065" s="603"/>
      <c r="BQ1065" s="603"/>
      <c r="BR1065" s="603"/>
      <c r="BS1065" s="603"/>
      <c r="BT1065" s="603"/>
      <c r="BU1065" s="603"/>
      <c r="BV1065" s="603"/>
      <c r="BW1065" s="603"/>
      <c r="BX1065" s="603"/>
      <c r="BY1065" s="603"/>
      <c r="BZ1065" s="603"/>
      <c r="CA1065" s="603"/>
      <c r="CB1065" s="603"/>
      <c r="CC1065" s="603"/>
      <c r="CD1065" s="603"/>
      <c r="CE1065" s="603"/>
      <c r="CF1065" s="603"/>
      <c r="CG1065" s="603"/>
      <c r="CH1065" s="603"/>
      <c r="CI1065" s="603"/>
      <c r="CJ1065" s="603"/>
      <c r="CK1065" s="603"/>
    </row>
    <row r="1066" spans="1:89" ht="14.25">
      <c r="A1066" s="656" t="str">
        <f t="shared" si="222"/>
        <v>33_1_200921_S.A_p__er.te</v>
      </c>
      <c r="B1066" s="723" t="s">
        <v>6238</v>
      </c>
      <c r="C1066" s="723" t="s">
        <v>6239</v>
      </c>
      <c r="D1066" s="724">
        <v>33</v>
      </c>
      <c r="E1066" s="724">
        <v>1</v>
      </c>
      <c r="F1066" s="724" t="s">
        <v>122</v>
      </c>
      <c r="G1066" s="724" t="s">
        <v>5755</v>
      </c>
      <c r="H1066" s="724">
        <v>2021</v>
      </c>
      <c r="I1066" s="723" t="s">
        <v>6199</v>
      </c>
      <c r="J1066" s="723" t="s">
        <v>6641</v>
      </c>
      <c r="K1066" s="723"/>
      <c r="L1066" s="723" t="s">
        <v>5723</v>
      </c>
      <c r="M1066" s="723" t="s">
        <v>2422</v>
      </c>
      <c r="N1066" s="661">
        <f>54+56+55+50+6</f>
        <v>221</v>
      </c>
      <c r="O1066" s="370" t="s">
        <v>6241</v>
      </c>
      <c r="P1066" s="667" t="s">
        <v>521</v>
      </c>
      <c r="Q1066" s="596" t="s">
        <v>522</v>
      </c>
      <c r="R1066" s="596" t="s">
        <v>3629</v>
      </c>
      <c r="S1066" s="603">
        <f>T1066+U1066</f>
        <v>8</v>
      </c>
      <c r="T1066" s="596">
        <v>1</v>
      </c>
      <c r="U1066" s="596">
        <v>7</v>
      </c>
      <c r="V1066" s="596">
        <v>0</v>
      </c>
      <c r="W1066" s="603"/>
      <c r="X1066" s="668">
        <v>240725</v>
      </c>
      <c r="Y1066" s="376" t="s">
        <v>78</v>
      </c>
      <c r="Z1066" s="596" t="s">
        <v>7004</v>
      </c>
      <c r="AA1066" s="766"/>
      <c r="AB1066" s="727" t="str">
        <f t="shared" si="215"/>
        <v>Unique</v>
      </c>
      <c r="AC1066" s="603"/>
      <c r="AD1066" s="603"/>
      <c r="AE1066" s="603"/>
      <c r="AF1066" s="603"/>
      <c r="AG1066" s="603"/>
      <c r="AH1066" s="603"/>
      <c r="AI1066" s="603"/>
      <c r="AJ1066" s="603"/>
      <c r="AK1066" s="603"/>
      <c r="AL1066" s="603"/>
      <c r="AM1066" s="603"/>
      <c r="AN1066" s="603"/>
      <c r="AO1066" s="603"/>
      <c r="AP1066" s="603"/>
      <c r="AQ1066" s="603"/>
      <c r="AR1066" s="603"/>
      <c r="AS1066" s="603"/>
      <c r="AT1066" s="603"/>
      <c r="AU1066" s="603"/>
      <c r="AV1066" s="603"/>
      <c r="AW1066" s="603"/>
      <c r="AX1066" s="603"/>
      <c r="AY1066" s="603"/>
      <c r="AZ1066" s="603"/>
      <c r="BA1066" s="603"/>
      <c r="BB1066" s="603"/>
      <c r="BC1066" s="603"/>
      <c r="BD1066" s="603"/>
      <c r="BE1066" s="603"/>
      <c r="BF1066" s="603"/>
      <c r="BG1066" s="603"/>
      <c r="BH1066" s="603"/>
      <c r="BI1066" s="603"/>
      <c r="BJ1066" s="603"/>
      <c r="BK1066" s="603"/>
      <c r="BL1066" s="603"/>
      <c r="BM1066" s="603"/>
      <c r="BN1066" s="603"/>
      <c r="BO1066" s="603"/>
      <c r="BP1066" s="603"/>
      <c r="BQ1066" s="603"/>
      <c r="BR1066" s="603"/>
      <c r="BS1066" s="603"/>
      <c r="BT1066" s="603"/>
      <c r="BU1066" s="603"/>
      <c r="BV1066" s="603"/>
      <c r="BW1066" s="603"/>
      <c r="BX1066" s="603"/>
      <c r="BY1066" s="603"/>
      <c r="BZ1066" s="603"/>
      <c r="CA1066" s="603"/>
      <c r="CB1066" s="603"/>
      <c r="CC1066" s="603"/>
      <c r="CD1066" s="603"/>
      <c r="CE1066" s="603"/>
      <c r="CF1066" s="603"/>
      <c r="CG1066" s="603"/>
      <c r="CH1066" s="603"/>
      <c r="CI1066" s="603"/>
      <c r="CJ1066" s="603"/>
      <c r="CK1066" s="603"/>
    </row>
    <row r="1067" spans="1:89" ht="14.25">
      <c r="A1067" s="656" t="str">
        <f t="shared" si="222"/>
        <v>27_1_170723_W_p_er.te</v>
      </c>
      <c r="B1067" s="715" t="s">
        <v>6135</v>
      </c>
      <c r="C1067" s="715" t="s">
        <v>6136</v>
      </c>
      <c r="D1067" s="713">
        <v>27</v>
      </c>
      <c r="E1067" s="713">
        <v>1</v>
      </c>
      <c r="F1067" s="713" t="s">
        <v>6342</v>
      </c>
      <c r="G1067" s="713" t="s">
        <v>6343</v>
      </c>
      <c r="H1067" s="713">
        <v>2023</v>
      </c>
      <c r="I1067" s="715" t="s">
        <v>6326</v>
      </c>
      <c r="J1067" s="715" t="s">
        <v>6137</v>
      </c>
      <c r="K1067" s="715"/>
      <c r="L1067" s="715" t="s">
        <v>5723</v>
      </c>
      <c r="M1067" s="715" t="s">
        <v>2422</v>
      </c>
      <c r="N1067" s="661">
        <f>100+100+100</f>
        <v>300</v>
      </c>
      <c r="O1067" s="603"/>
      <c r="P1067" s="667" t="s">
        <v>521</v>
      </c>
      <c r="Q1067" s="596" t="s">
        <v>522</v>
      </c>
      <c r="R1067" s="596" t="s">
        <v>3629</v>
      </c>
      <c r="S1067" s="596">
        <v>3</v>
      </c>
      <c r="T1067" s="596">
        <v>3</v>
      </c>
      <c r="U1067" s="596">
        <v>0</v>
      </c>
      <c r="V1067" s="596">
        <v>0</v>
      </c>
      <c r="W1067" s="603"/>
      <c r="X1067" s="668">
        <v>240725</v>
      </c>
      <c r="Y1067" s="376" t="s">
        <v>78</v>
      </c>
      <c r="Z1067" s="596" t="s">
        <v>7005</v>
      </c>
      <c r="AA1067" s="766"/>
      <c r="AB1067" s="727" t="str">
        <f t="shared" si="215"/>
        <v>Unique</v>
      </c>
      <c r="AC1067" s="603"/>
      <c r="AD1067" s="603"/>
      <c r="AE1067" s="603"/>
      <c r="AF1067" s="603"/>
      <c r="AG1067" s="603"/>
      <c r="AH1067" s="603"/>
      <c r="AI1067" s="603"/>
      <c r="AJ1067" s="603"/>
      <c r="AK1067" s="603"/>
      <c r="AL1067" s="603"/>
      <c r="AM1067" s="603"/>
      <c r="AN1067" s="603"/>
      <c r="AO1067" s="603"/>
      <c r="AP1067" s="603"/>
      <c r="AQ1067" s="603"/>
      <c r="AR1067" s="603"/>
      <c r="AS1067" s="603"/>
      <c r="AT1067" s="603"/>
      <c r="AU1067" s="603"/>
      <c r="AV1067" s="603"/>
      <c r="AW1067" s="603"/>
      <c r="AX1067" s="603"/>
      <c r="AY1067" s="603"/>
      <c r="AZ1067" s="603"/>
      <c r="BA1067" s="603"/>
      <c r="BB1067" s="603"/>
      <c r="BC1067" s="603"/>
      <c r="BD1067" s="603"/>
      <c r="BE1067" s="603"/>
      <c r="BF1067" s="603"/>
      <c r="BG1067" s="603"/>
      <c r="BH1067" s="603"/>
      <c r="BI1067" s="603"/>
      <c r="BJ1067" s="603"/>
      <c r="BK1067" s="603"/>
      <c r="BL1067" s="603"/>
      <c r="BM1067" s="603"/>
      <c r="BN1067" s="603"/>
      <c r="BO1067" s="603"/>
      <c r="BP1067" s="603"/>
      <c r="BQ1067" s="603"/>
      <c r="BR1067" s="603"/>
      <c r="BS1067" s="603"/>
      <c r="BT1067" s="603"/>
      <c r="BU1067" s="603"/>
      <c r="BV1067" s="603"/>
      <c r="BW1067" s="603"/>
      <c r="BX1067" s="603"/>
      <c r="BY1067" s="603"/>
      <c r="BZ1067" s="603"/>
      <c r="CA1067" s="603"/>
      <c r="CB1067" s="603"/>
      <c r="CC1067" s="603"/>
      <c r="CD1067" s="603"/>
      <c r="CE1067" s="603"/>
      <c r="CF1067" s="603"/>
      <c r="CG1067" s="603"/>
      <c r="CH1067" s="603"/>
      <c r="CI1067" s="603"/>
      <c r="CJ1067" s="603"/>
      <c r="CK1067" s="603"/>
    </row>
    <row r="1068" spans="1:89" ht="14.25">
      <c r="A1068" s="656" t="str">
        <f t="shared" si="222"/>
        <v>27_1_200921_W_p_er.te</v>
      </c>
      <c r="B1068" s="715" t="s">
        <v>6135</v>
      </c>
      <c r="C1068" s="715" t="s">
        <v>6136</v>
      </c>
      <c r="D1068" s="713">
        <v>27</v>
      </c>
      <c r="E1068" s="713">
        <v>1</v>
      </c>
      <c r="F1068" s="713" t="s">
        <v>122</v>
      </c>
      <c r="G1068" s="713" t="s">
        <v>5755</v>
      </c>
      <c r="H1068" s="713">
        <v>2021</v>
      </c>
      <c r="I1068" s="715" t="s">
        <v>6199</v>
      </c>
      <c r="J1068" s="715" t="s">
        <v>6137</v>
      </c>
      <c r="K1068" s="715"/>
      <c r="L1068" s="715" t="s">
        <v>5723</v>
      </c>
      <c r="M1068" s="715" t="s">
        <v>2422</v>
      </c>
      <c r="N1068" s="661">
        <f t="shared" ref="N1068:N1069" si="224">100+100+100+100+100+100+16</f>
        <v>616</v>
      </c>
      <c r="O1068" s="370" t="s">
        <v>6223</v>
      </c>
      <c r="P1068" s="667" t="s">
        <v>521</v>
      </c>
      <c r="Q1068" s="596" t="s">
        <v>522</v>
      </c>
      <c r="R1068" s="596" t="s">
        <v>3629</v>
      </c>
      <c r="S1068" s="596">
        <v>5</v>
      </c>
      <c r="T1068" s="596">
        <v>2</v>
      </c>
      <c r="U1068" s="596">
        <v>3</v>
      </c>
      <c r="V1068" s="596">
        <v>0</v>
      </c>
      <c r="W1068" s="603"/>
      <c r="X1068" s="668">
        <v>240725</v>
      </c>
      <c r="Y1068" s="376" t="s">
        <v>78</v>
      </c>
      <c r="Z1068" s="596" t="s">
        <v>7006</v>
      </c>
      <c r="AA1068" s="766"/>
      <c r="AB1068" s="727" t="str">
        <f t="shared" si="215"/>
        <v>Unique</v>
      </c>
      <c r="AC1068" s="603"/>
      <c r="AD1068" s="603"/>
      <c r="AE1068" s="603"/>
      <c r="AF1068" s="603"/>
      <c r="AG1068" s="603"/>
      <c r="AH1068" s="603"/>
      <c r="AI1068" s="603"/>
      <c r="AJ1068" s="603"/>
      <c r="AK1068" s="603"/>
      <c r="AL1068" s="603"/>
      <c r="AM1068" s="603"/>
      <c r="AN1068" s="603"/>
      <c r="AO1068" s="603"/>
      <c r="AP1068" s="603"/>
      <c r="AQ1068" s="603"/>
      <c r="AR1068" s="603"/>
      <c r="AS1068" s="603"/>
      <c r="AT1068" s="603"/>
      <c r="AU1068" s="603"/>
      <c r="AV1068" s="603"/>
      <c r="AW1068" s="603"/>
      <c r="AX1068" s="603"/>
      <c r="AY1068" s="603"/>
      <c r="AZ1068" s="603"/>
      <c r="BA1068" s="603"/>
      <c r="BB1068" s="603"/>
      <c r="BC1068" s="603"/>
      <c r="BD1068" s="603"/>
      <c r="BE1068" s="603"/>
      <c r="BF1068" s="603"/>
      <c r="BG1068" s="603"/>
      <c r="BH1068" s="603"/>
      <c r="BI1068" s="603"/>
      <c r="BJ1068" s="603"/>
      <c r="BK1068" s="603"/>
      <c r="BL1068" s="603"/>
      <c r="BM1068" s="603"/>
      <c r="BN1068" s="603"/>
      <c r="BO1068" s="603"/>
      <c r="BP1068" s="603"/>
      <c r="BQ1068" s="603"/>
      <c r="BR1068" s="603"/>
      <c r="BS1068" s="603"/>
      <c r="BT1068" s="603"/>
      <c r="BU1068" s="603"/>
      <c r="BV1068" s="603"/>
      <c r="BW1068" s="603"/>
      <c r="BX1068" s="603"/>
      <c r="BY1068" s="603"/>
      <c r="BZ1068" s="603"/>
      <c r="CA1068" s="603"/>
      <c r="CB1068" s="603"/>
      <c r="CC1068" s="603"/>
      <c r="CD1068" s="603"/>
      <c r="CE1068" s="603"/>
      <c r="CF1068" s="603"/>
      <c r="CG1068" s="603"/>
      <c r="CH1068" s="603"/>
      <c r="CI1068" s="603"/>
      <c r="CJ1068" s="603"/>
      <c r="CK1068" s="603"/>
    </row>
    <row r="1069" spans="1:89" ht="14.25">
      <c r="A1069" s="656" t="str">
        <f t="shared" si="222"/>
        <v>27_1_200921_W_p_er.pe</v>
      </c>
      <c r="B1069" s="715" t="s">
        <v>6135</v>
      </c>
      <c r="C1069" s="715" t="s">
        <v>6136</v>
      </c>
      <c r="D1069" s="713">
        <v>27</v>
      </c>
      <c r="E1069" s="713">
        <v>1</v>
      </c>
      <c r="F1069" s="713" t="s">
        <v>122</v>
      </c>
      <c r="G1069" s="713" t="s">
        <v>5755</v>
      </c>
      <c r="H1069" s="713">
        <v>2021</v>
      </c>
      <c r="I1069" s="715" t="s">
        <v>6199</v>
      </c>
      <c r="J1069" s="715" t="s">
        <v>6137</v>
      </c>
      <c r="K1069" s="715"/>
      <c r="L1069" s="715" t="s">
        <v>5723</v>
      </c>
      <c r="M1069" s="715" t="s">
        <v>2422</v>
      </c>
      <c r="N1069" s="661">
        <f t="shared" si="224"/>
        <v>616</v>
      </c>
      <c r="O1069" s="370" t="s">
        <v>6223</v>
      </c>
      <c r="P1069" s="667" t="s">
        <v>579</v>
      </c>
      <c r="Q1069" s="596" t="s">
        <v>580</v>
      </c>
      <c r="R1069" s="596" t="s">
        <v>3629</v>
      </c>
      <c r="S1069" s="596">
        <v>1</v>
      </c>
      <c r="T1069" s="596">
        <v>0</v>
      </c>
      <c r="U1069" s="596">
        <v>1</v>
      </c>
      <c r="V1069" s="596">
        <v>0</v>
      </c>
      <c r="W1069" s="603"/>
      <c r="X1069" s="668">
        <v>240725</v>
      </c>
      <c r="Y1069" s="376" t="s">
        <v>78</v>
      </c>
      <c r="Z1069" s="596" t="s">
        <v>7007</v>
      </c>
      <c r="AA1069" s="766"/>
      <c r="AB1069" s="727" t="str">
        <f t="shared" si="215"/>
        <v>Unique</v>
      </c>
      <c r="AC1069" s="603"/>
      <c r="AD1069" s="603"/>
      <c r="AE1069" s="603"/>
      <c r="AF1069" s="603"/>
      <c r="AG1069" s="603"/>
      <c r="AH1069" s="603"/>
      <c r="AI1069" s="603"/>
      <c r="AJ1069" s="603"/>
      <c r="AK1069" s="603"/>
      <c r="AL1069" s="603"/>
      <c r="AM1069" s="603"/>
      <c r="AN1069" s="603"/>
      <c r="AO1069" s="603"/>
      <c r="AP1069" s="603"/>
      <c r="AQ1069" s="603"/>
      <c r="AR1069" s="603"/>
      <c r="AS1069" s="603"/>
      <c r="AT1069" s="603"/>
      <c r="AU1069" s="603"/>
      <c r="AV1069" s="603"/>
      <c r="AW1069" s="603"/>
      <c r="AX1069" s="603"/>
      <c r="AY1069" s="603"/>
      <c r="AZ1069" s="603"/>
      <c r="BA1069" s="603"/>
      <c r="BB1069" s="603"/>
      <c r="BC1069" s="603"/>
      <c r="BD1069" s="603"/>
      <c r="BE1069" s="603"/>
      <c r="BF1069" s="603"/>
      <c r="BG1069" s="603"/>
      <c r="BH1069" s="603"/>
      <c r="BI1069" s="603"/>
      <c r="BJ1069" s="603"/>
      <c r="BK1069" s="603"/>
      <c r="BL1069" s="603"/>
      <c r="BM1069" s="603"/>
      <c r="BN1069" s="603"/>
      <c r="BO1069" s="603"/>
      <c r="BP1069" s="603"/>
      <c r="BQ1069" s="603"/>
      <c r="BR1069" s="603"/>
      <c r="BS1069" s="603"/>
      <c r="BT1069" s="603"/>
      <c r="BU1069" s="603"/>
      <c r="BV1069" s="603"/>
      <c r="BW1069" s="603"/>
      <c r="BX1069" s="603"/>
      <c r="BY1069" s="603"/>
      <c r="BZ1069" s="603"/>
      <c r="CA1069" s="603"/>
      <c r="CB1069" s="603"/>
      <c r="CC1069" s="603"/>
      <c r="CD1069" s="603"/>
      <c r="CE1069" s="603"/>
      <c r="CF1069" s="603"/>
      <c r="CG1069" s="603"/>
      <c r="CH1069" s="603"/>
      <c r="CI1069" s="603"/>
      <c r="CJ1069" s="603"/>
      <c r="CK1069" s="603"/>
    </row>
    <row r="1070" spans="1:89" ht="14.25">
      <c r="A1070" s="656" t="str">
        <f t="shared" si="222"/>
        <v>12_1_170723_HE_p_er.te</v>
      </c>
      <c r="B1070" s="660" t="s">
        <v>6651</v>
      </c>
      <c r="C1070" s="660" t="s">
        <v>6652</v>
      </c>
      <c r="D1070" s="661">
        <v>12</v>
      </c>
      <c r="E1070" s="661">
        <v>1</v>
      </c>
      <c r="F1070" s="661" t="s">
        <v>6342</v>
      </c>
      <c r="G1070" s="661" t="s">
        <v>6343</v>
      </c>
      <c r="H1070" s="661">
        <v>2023</v>
      </c>
      <c r="I1070" s="660" t="s">
        <v>5729</v>
      </c>
      <c r="J1070" s="660" t="s">
        <v>6653</v>
      </c>
      <c r="K1070" s="660" t="s">
        <v>6654</v>
      </c>
      <c r="L1070" s="660" t="s">
        <v>5723</v>
      </c>
      <c r="M1070" s="660" t="s">
        <v>2422</v>
      </c>
      <c r="N1070" s="661">
        <f>50+50+6</f>
        <v>106</v>
      </c>
      <c r="O1070" s="603"/>
      <c r="P1070" s="667" t="s">
        <v>521</v>
      </c>
      <c r="Q1070" s="596" t="s">
        <v>522</v>
      </c>
      <c r="R1070" s="596" t="s">
        <v>3629</v>
      </c>
      <c r="S1070" s="596">
        <v>4</v>
      </c>
      <c r="T1070" s="596">
        <v>2</v>
      </c>
      <c r="U1070" s="596">
        <v>2</v>
      </c>
      <c r="V1070" s="596">
        <v>0</v>
      </c>
      <c r="W1070" s="603"/>
      <c r="X1070" s="668">
        <v>240725</v>
      </c>
      <c r="Y1070" s="376" t="s">
        <v>78</v>
      </c>
      <c r="Z1070" s="596" t="s">
        <v>7008</v>
      </c>
      <c r="AA1070" s="766"/>
      <c r="AB1070" s="727" t="str">
        <f t="shared" si="215"/>
        <v>Unique</v>
      </c>
      <c r="AC1070" s="603"/>
      <c r="AD1070" s="603"/>
      <c r="AE1070" s="603"/>
      <c r="AF1070" s="603"/>
      <c r="AG1070" s="603"/>
      <c r="AH1070" s="603"/>
      <c r="AI1070" s="603"/>
      <c r="AJ1070" s="603"/>
      <c r="AK1070" s="603"/>
      <c r="AL1070" s="603"/>
      <c r="AM1070" s="603"/>
      <c r="AN1070" s="603"/>
      <c r="AO1070" s="603"/>
      <c r="AP1070" s="603"/>
      <c r="AQ1070" s="603"/>
      <c r="AR1070" s="603"/>
      <c r="AS1070" s="603"/>
      <c r="AT1070" s="603"/>
      <c r="AU1070" s="603"/>
      <c r="AV1070" s="603"/>
      <c r="AW1070" s="603"/>
      <c r="AX1070" s="603"/>
      <c r="AY1070" s="603"/>
      <c r="AZ1070" s="603"/>
      <c r="BA1070" s="603"/>
      <c r="BB1070" s="603"/>
      <c r="BC1070" s="603"/>
      <c r="BD1070" s="603"/>
      <c r="BE1070" s="603"/>
      <c r="BF1070" s="603"/>
      <c r="BG1070" s="603"/>
      <c r="BH1070" s="603"/>
      <c r="BI1070" s="603"/>
      <c r="BJ1070" s="603"/>
      <c r="BK1070" s="603"/>
      <c r="BL1070" s="603"/>
      <c r="BM1070" s="603"/>
      <c r="BN1070" s="603"/>
      <c r="BO1070" s="603"/>
      <c r="BP1070" s="603"/>
      <c r="BQ1070" s="603"/>
      <c r="BR1070" s="603"/>
      <c r="BS1070" s="603"/>
      <c r="BT1070" s="603"/>
      <c r="BU1070" s="603"/>
      <c r="BV1070" s="603"/>
      <c r="BW1070" s="603"/>
      <c r="BX1070" s="603"/>
      <c r="BY1070" s="603"/>
      <c r="BZ1070" s="603"/>
      <c r="CA1070" s="603"/>
      <c r="CB1070" s="603"/>
      <c r="CC1070" s="603"/>
      <c r="CD1070" s="603"/>
      <c r="CE1070" s="603"/>
      <c r="CF1070" s="603"/>
      <c r="CG1070" s="603"/>
      <c r="CH1070" s="603"/>
      <c r="CI1070" s="603"/>
      <c r="CJ1070" s="603"/>
      <c r="CK1070" s="603"/>
    </row>
    <row r="1071" spans="1:89" ht="14.25">
      <c r="A1071" s="656" t="str">
        <f t="shared" si="222"/>
        <v>39_1_250923_L_p_er.te</v>
      </c>
      <c r="B1071" s="743" t="s">
        <v>6441</v>
      </c>
      <c r="C1071" s="743" t="s">
        <v>6442</v>
      </c>
      <c r="D1071" s="744">
        <v>39</v>
      </c>
      <c r="E1071" s="744">
        <v>1</v>
      </c>
      <c r="F1071" s="744" t="s">
        <v>6681</v>
      </c>
      <c r="G1071" s="744" t="s">
        <v>6682</v>
      </c>
      <c r="H1071" s="744">
        <v>2023</v>
      </c>
      <c r="I1071" s="743" t="s">
        <v>5729</v>
      </c>
      <c r="J1071" s="743" t="s">
        <v>6444</v>
      </c>
      <c r="K1071" s="743" t="s">
        <v>6445</v>
      </c>
      <c r="L1071" s="743" t="s">
        <v>5723</v>
      </c>
      <c r="M1071" s="743" t="s">
        <v>2422</v>
      </c>
      <c r="N1071" s="661">
        <f>50+50+50+50+8</f>
        <v>208</v>
      </c>
      <c r="O1071" s="603"/>
      <c r="P1071" s="667" t="s">
        <v>521</v>
      </c>
      <c r="Q1071" s="596" t="s">
        <v>522</v>
      </c>
      <c r="R1071" s="596" t="s">
        <v>3629</v>
      </c>
      <c r="S1071" s="596">
        <v>2</v>
      </c>
      <c r="T1071" s="596">
        <v>2</v>
      </c>
      <c r="U1071" s="596">
        <v>0</v>
      </c>
      <c r="V1071" s="596">
        <v>0</v>
      </c>
      <c r="W1071" s="603"/>
      <c r="X1071" s="668">
        <v>240725</v>
      </c>
      <c r="Y1071" s="376" t="s">
        <v>78</v>
      </c>
      <c r="Z1071" s="596" t="s">
        <v>7009</v>
      </c>
      <c r="AA1071" s="766"/>
      <c r="AB1071" s="727" t="str">
        <f t="shared" si="215"/>
        <v>Unique</v>
      </c>
      <c r="AC1071" s="603"/>
      <c r="AD1071" s="603"/>
      <c r="AE1071" s="603"/>
      <c r="AF1071" s="603"/>
      <c r="AG1071" s="603"/>
      <c r="AH1071" s="603"/>
      <c r="AI1071" s="603"/>
      <c r="AJ1071" s="603"/>
      <c r="AK1071" s="603"/>
      <c r="AL1071" s="603"/>
      <c r="AM1071" s="603"/>
      <c r="AN1071" s="603"/>
      <c r="AO1071" s="603"/>
      <c r="AP1071" s="603"/>
      <c r="AQ1071" s="603"/>
      <c r="AR1071" s="603"/>
      <c r="AS1071" s="603"/>
      <c r="AT1071" s="603"/>
      <c r="AU1071" s="603"/>
      <c r="AV1071" s="603"/>
      <c r="AW1071" s="603"/>
      <c r="AX1071" s="603"/>
      <c r="AY1071" s="603"/>
      <c r="AZ1071" s="603"/>
      <c r="BA1071" s="603"/>
      <c r="BB1071" s="603"/>
      <c r="BC1071" s="603"/>
      <c r="BD1071" s="603"/>
      <c r="BE1071" s="603"/>
      <c r="BF1071" s="603"/>
      <c r="BG1071" s="603"/>
      <c r="BH1071" s="603"/>
      <c r="BI1071" s="603"/>
      <c r="BJ1071" s="603"/>
      <c r="BK1071" s="603"/>
      <c r="BL1071" s="603"/>
      <c r="BM1071" s="603"/>
      <c r="BN1071" s="603"/>
      <c r="BO1071" s="603"/>
      <c r="BP1071" s="603"/>
      <c r="BQ1071" s="603"/>
      <c r="BR1071" s="603"/>
      <c r="BS1071" s="603"/>
      <c r="BT1071" s="603"/>
      <c r="BU1071" s="603"/>
      <c r="BV1071" s="603"/>
      <c r="BW1071" s="603"/>
      <c r="BX1071" s="603"/>
      <c r="BY1071" s="603"/>
      <c r="BZ1071" s="603"/>
      <c r="CA1071" s="603"/>
      <c r="CB1071" s="603"/>
      <c r="CC1071" s="603"/>
      <c r="CD1071" s="603"/>
      <c r="CE1071" s="603"/>
      <c r="CF1071" s="603"/>
      <c r="CG1071" s="603"/>
      <c r="CH1071" s="603"/>
      <c r="CI1071" s="603"/>
      <c r="CJ1071" s="603"/>
      <c r="CK1071" s="603"/>
    </row>
    <row r="1072" spans="1:89" ht="14.25">
      <c r="A1072" s="656" t="str">
        <f t="shared" si="222"/>
        <v>12_1_250923_HE_p_er.te</v>
      </c>
      <c r="B1072" s="660" t="s">
        <v>6651</v>
      </c>
      <c r="C1072" s="660" t="s">
        <v>6652</v>
      </c>
      <c r="D1072" s="661">
        <v>12</v>
      </c>
      <c r="E1072" s="661">
        <v>1</v>
      </c>
      <c r="F1072" s="661" t="s">
        <v>6681</v>
      </c>
      <c r="G1072" s="661" t="s">
        <v>6682</v>
      </c>
      <c r="H1072" s="661">
        <v>2023</v>
      </c>
      <c r="I1072" s="660" t="s">
        <v>5729</v>
      </c>
      <c r="J1072" s="660" t="s">
        <v>6653</v>
      </c>
      <c r="K1072" s="660" t="s">
        <v>6654</v>
      </c>
      <c r="L1072" s="660" t="s">
        <v>5723</v>
      </c>
      <c r="M1072" s="660" t="s">
        <v>2422</v>
      </c>
      <c r="N1072" s="661">
        <f>30+20+20+20+20+20+20+4</f>
        <v>154</v>
      </c>
      <c r="O1072" s="603"/>
      <c r="P1072" s="667" t="s">
        <v>521</v>
      </c>
      <c r="Q1072" s="596" t="s">
        <v>522</v>
      </c>
      <c r="R1072" s="596" t="s">
        <v>3629</v>
      </c>
      <c r="S1072" s="596">
        <v>3</v>
      </c>
      <c r="T1072" s="596">
        <v>1</v>
      </c>
      <c r="U1072" s="596">
        <v>2</v>
      </c>
      <c r="V1072" s="596">
        <v>0</v>
      </c>
      <c r="W1072" s="603"/>
      <c r="X1072" s="668">
        <v>240725</v>
      </c>
      <c r="Y1072" s="376" t="s">
        <v>78</v>
      </c>
      <c r="Z1072" s="596" t="s">
        <v>7010</v>
      </c>
      <c r="AA1072" s="766"/>
      <c r="AB1072" s="727" t="str">
        <f t="shared" si="215"/>
        <v>Unique</v>
      </c>
      <c r="AC1072" s="603"/>
      <c r="AD1072" s="603"/>
      <c r="AE1072" s="603"/>
      <c r="AF1072" s="603"/>
      <c r="AG1072" s="603"/>
      <c r="AH1072" s="603"/>
      <c r="AI1072" s="603"/>
      <c r="AJ1072" s="603"/>
      <c r="AK1072" s="603"/>
      <c r="AL1072" s="603"/>
      <c r="AM1072" s="603"/>
      <c r="AN1072" s="603"/>
      <c r="AO1072" s="603"/>
      <c r="AP1072" s="603"/>
      <c r="AQ1072" s="603"/>
      <c r="AR1072" s="603"/>
      <c r="AS1072" s="603"/>
      <c r="AT1072" s="603"/>
      <c r="AU1072" s="603"/>
      <c r="AV1072" s="603"/>
      <c r="AW1072" s="603"/>
      <c r="AX1072" s="603"/>
      <c r="AY1072" s="603"/>
      <c r="AZ1072" s="603"/>
      <c r="BA1072" s="603"/>
      <c r="BB1072" s="603"/>
      <c r="BC1072" s="603"/>
      <c r="BD1072" s="603"/>
      <c r="BE1072" s="603"/>
      <c r="BF1072" s="603"/>
      <c r="BG1072" s="603"/>
      <c r="BH1072" s="603"/>
      <c r="BI1072" s="603"/>
      <c r="BJ1072" s="603"/>
      <c r="BK1072" s="603"/>
      <c r="BL1072" s="603"/>
      <c r="BM1072" s="603"/>
      <c r="BN1072" s="603"/>
      <c r="BO1072" s="603"/>
      <c r="BP1072" s="603"/>
      <c r="BQ1072" s="603"/>
      <c r="BR1072" s="603"/>
      <c r="BS1072" s="603"/>
      <c r="BT1072" s="603"/>
      <c r="BU1072" s="603"/>
      <c r="BV1072" s="603"/>
      <c r="BW1072" s="603"/>
      <c r="BX1072" s="603"/>
      <c r="BY1072" s="603"/>
      <c r="BZ1072" s="603"/>
      <c r="CA1072" s="603"/>
      <c r="CB1072" s="603"/>
      <c r="CC1072" s="603"/>
      <c r="CD1072" s="603"/>
      <c r="CE1072" s="603"/>
      <c r="CF1072" s="603"/>
      <c r="CG1072" s="603"/>
      <c r="CH1072" s="603"/>
      <c r="CI1072" s="603"/>
      <c r="CJ1072" s="603"/>
      <c r="CK1072" s="603"/>
    </row>
    <row r="1073" spans="1:89" ht="14.25">
      <c r="A1073" s="656" t="str">
        <f t="shared" si="222"/>
        <v>21_1_041021_Erp_p_er.te</v>
      </c>
      <c r="B1073" s="712" t="s">
        <v>6128</v>
      </c>
      <c r="C1073" s="712" t="s">
        <v>6129</v>
      </c>
      <c r="D1073" s="711">
        <v>21</v>
      </c>
      <c r="E1073" s="711">
        <v>1</v>
      </c>
      <c r="F1073" s="711" t="s">
        <v>5755</v>
      </c>
      <c r="G1073" s="711" t="s">
        <v>2461</v>
      </c>
      <c r="H1073" s="711">
        <v>2021</v>
      </c>
      <c r="I1073" s="712" t="s">
        <v>6199</v>
      </c>
      <c r="J1073" s="712" t="s">
        <v>6130</v>
      </c>
      <c r="K1073" s="712"/>
      <c r="L1073" s="712" t="s">
        <v>5723</v>
      </c>
      <c r="M1073" s="712" t="s">
        <v>2422</v>
      </c>
      <c r="N1073" s="661">
        <v>41</v>
      </c>
      <c r="O1073" s="370" t="s">
        <v>6218</v>
      </c>
      <c r="P1073" s="667" t="s">
        <v>521</v>
      </c>
      <c r="Q1073" s="596" t="s">
        <v>522</v>
      </c>
      <c r="R1073" s="596" t="s">
        <v>3629</v>
      </c>
      <c r="S1073" s="596">
        <v>3</v>
      </c>
      <c r="T1073" s="596">
        <v>2</v>
      </c>
      <c r="U1073" s="596">
        <v>1</v>
      </c>
      <c r="V1073" s="596">
        <v>0</v>
      </c>
      <c r="W1073" s="603"/>
      <c r="X1073" s="668">
        <v>240725</v>
      </c>
      <c r="Y1073" s="376" t="s">
        <v>78</v>
      </c>
      <c r="Z1073" s="596" t="s">
        <v>7011</v>
      </c>
      <c r="AA1073" s="766"/>
      <c r="AB1073" s="727" t="str">
        <f t="shared" si="215"/>
        <v>Unique</v>
      </c>
      <c r="AC1073" s="603"/>
      <c r="AD1073" s="603"/>
      <c r="AE1073" s="603"/>
      <c r="AF1073" s="603"/>
      <c r="AG1073" s="603"/>
      <c r="AH1073" s="603"/>
      <c r="AI1073" s="603"/>
      <c r="AJ1073" s="603"/>
      <c r="AK1073" s="603"/>
      <c r="AL1073" s="603"/>
      <c r="AM1073" s="603"/>
      <c r="AN1073" s="603"/>
      <c r="AO1073" s="603"/>
      <c r="AP1073" s="603"/>
      <c r="AQ1073" s="603"/>
      <c r="AR1073" s="603"/>
      <c r="AS1073" s="603"/>
      <c r="AT1073" s="603"/>
      <c r="AU1073" s="603"/>
      <c r="AV1073" s="603"/>
      <c r="AW1073" s="603"/>
      <c r="AX1073" s="603"/>
      <c r="AY1073" s="603"/>
      <c r="AZ1073" s="603"/>
      <c r="BA1073" s="603"/>
      <c r="BB1073" s="603"/>
      <c r="BC1073" s="603"/>
      <c r="BD1073" s="603"/>
      <c r="BE1073" s="603"/>
      <c r="BF1073" s="603"/>
      <c r="BG1073" s="603"/>
      <c r="BH1073" s="603"/>
      <c r="BI1073" s="603"/>
      <c r="BJ1073" s="603"/>
      <c r="BK1073" s="603"/>
      <c r="BL1073" s="603"/>
      <c r="BM1073" s="603"/>
      <c r="BN1073" s="603"/>
      <c r="BO1073" s="603"/>
      <c r="BP1073" s="603"/>
      <c r="BQ1073" s="603"/>
      <c r="BR1073" s="603"/>
      <c r="BS1073" s="603"/>
      <c r="BT1073" s="603"/>
      <c r="BU1073" s="603"/>
      <c r="BV1073" s="603"/>
      <c r="BW1073" s="603"/>
      <c r="BX1073" s="603"/>
      <c r="BY1073" s="603"/>
      <c r="BZ1073" s="603"/>
      <c r="CA1073" s="603"/>
      <c r="CB1073" s="603"/>
      <c r="CC1073" s="603"/>
      <c r="CD1073" s="603"/>
      <c r="CE1073" s="603"/>
      <c r="CF1073" s="603"/>
      <c r="CG1073" s="603"/>
      <c r="CH1073" s="603"/>
      <c r="CI1073" s="603"/>
      <c r="CJ1073" s="603"/>
      <c r="CK1073" s="603"/>
    </row>
    <row r="1074" spans="1:89" ht="14.25">
      <c r="A1074" s="656" t="str">
        <f t="shared" si="222"/>
        <v>31_2_170723_V_p_er.te</v>
      </c>
      <c r="B1074" s="673" t="s">
        <v>6529</v>
      </c>
      <c r="C1074" s="673" t="s">
        <v>6530</v>
      </c>
      <c r="D1074" s="674">
        <v>31</v>
      </c>
      <c r="E1074" s="674">
        <v>2</v>
      </c>
      <c r="F1074" s="674" t="s">
        <v>6342</v>
      </c>
      <c r="G1074" s="674" t="s">
        <v>6343</v>
      </c>
      <c r="H1074" s="674">
        <v>2023</v>
      </c>
      <c r="I1074" s="675" t="s">
        <v>5729</v>
      </c>
      <c r="J1074" s="675" t="s">
        <v>6531</v>
      </c>
      <c r="K1074" s="673" t="s">
        <v>6532</v>
      </c>
      <c r="L1074" s="675" t="s">
        <v>5723</v>
      </c>
      <c r="M1074" s="675" t="s">
        <v>2422</v>
      </c>
      <c r="N1074" s="661">
        <f>50+50+50+50+13</f>
        <v>213</v>
      </c>
      <c r="O1074" s="603"/>
      <c r="P1074" s="667" t="s">
        <v>521</v>
      </c>
      <c r="Q1074" s="596" t="s">
        <v>522</v>
      </c>
      <c r="R1074" s="596" t="s">
        <v>3629</v>
      </c>
      <c r="S1074" s="596">
        <v>2</v>
      </c>
      <c r="T1074" s="596">
        <v>2</v>
      </c>
      <c r="U1074" s="596">
        <v>0</v>
      </c>
      <c r="V1074" s="596">
        <v>0</v>
      </c>
      <c r="W1074" s="603"/>
      <c r="X1074" s="668">
        <v>240725</v>
      </c>
      <c r="Y1074" s="376" t="s">
        <v>78</v>
      </c>
      <c r="Z1074" s="596" t="s">
        <v>7012</v>
      </c>
      <c r="AA1074" s="766"/>
      <c r="AB1074" s="727" t="str">
        <f t="shared" si="215"/>
        <v>Unique</v>
      </c>
      <c r="AC1074" s="603"/>
      <c r="AD1074" s="603"/>
      <c r="AE1074" s="603"/>
      <c r="AF1074" s="603"/>
      <c r="AG1074" s="603"/>
      <c r="AH1074" s="603"/>
      <c r="AI1074" s="603"/>
      <c r="AJ1074" s="603"/>
      <c r="AK1074" s="603"/>
      <c r="AL1074" s="603"/>
      <c r="AM1074" s="603"/>
      <c r="AN1074" s="603"/>
      <c r="AO1074" s="603"/>
      <c r="AP1074" s="603"/>
      <c r="AQ1074" s="603"/>
      <c r="AR1074" s="603"/>
      <c r="AS1074" s="603"/>
      <c r="AT1074" s="603"/>
      <c r="AU1074" s="603"/>
      <c r="AV1074" s="603"/>
      <c r="AW1074" s="603"/>
      <c r="AX1074" s="603"/>
      <c r="AY1074" s="603"/>
      <c r="AZ1074" s="603"/>
      <c r="BA1074" s="603"/>
      <c r="BB1074" s="603"/>
      <c r="BC1074" s="603"/>
      <c r="BD1074" s="603"/>
      <c r="BE1074" s="603"/>
      <c r="BF1074" s="603"/>
      <c r="BG1074" s="603"/>
      <c r="BH1074" s="603"/>
      <c r="BI1074" s="603"/>
      <c r="BJ1074" s="603"/>
      <c r="BK1074" s="603"/>
      <c r="BL1074" s="603"/>
      <c r="BM1074" s="603"/>
      <c r="BN1074" s="603"/>
      <c r="BO1074" s="603"/>
      <c r="BP1074" s="603"/>
      <c r="BQ1074" s="603"/>
      <c r="BR1074" s="603"/>
      <c r="BS1074" s="603"/>
      <c r="BT1074" s="603"/>
      <c r="BU1074" s="603"/>
      <c r="BV1074" s="603"/>
      <c r="BW1074" s="603"/>
      <c r="BX1074" s="603"/>
      <c r="BY1074" s="603"/>
      <c r="BZ1074" s="603"/>
      <c r="CA1074" s="603"/>
      <c r="CB1074" s="603"/>
      <c r="CC1074" s="603"/>
      <c r="CD1074" s="603"/>
      <c r="CE1074" s="603"/>
      <c r="CF1074" s="603"/>
      <c r="CG1074" s="603"/>
      <c r="CH1074" s="603"/>
      <c r="CI1074" s="603"/>
      <c r="CJ1074" s="603"/>
      <c r="CK1074" s="603"/>
    </row>
    <row r="1075" spans="1:89" ht="14.25">
      <c r="A1075" s="656" t="str">
        <f t="shared" si="222"/>
        <v>21_1_170521_Erp_p_er.pe</v>
      </c>
      <c r="B1075" s="712" t="s">
        <v>6128</v>
      </c>
      <c r="C1075" s="712" t="s">
        <v>6129</v>
      </c>
      <c r="D1075" s="711">
        <v>21</v>
      </c>
      <c r="E1075" s="711">
        <v>1</v>
      </c>
      <c r="F1075" s="711" t="s">
        <v>2325</v>
      </c>
      <c r="G1075" s="711" t="s">
        <v>5728</v>
      </c>
      <c r="H1075" s="711">
        <v>2021</v>
      </c>
      <c r="I1075" s="712" t="s">
        <v>6199</v>
      </c>
      <c r="J1075" s="712" t="s">
        <v>6130</v>
      </c>
      <c r="K1075" s="712"/>
      <c r="L1075" s="712" t="s">
        <v>5723</v>
      </c>
      <c r="M1075" s="712" t="s">
        <v>2422</v>
      </c>
      <c r="N1075" s="661">
        <f>9+7</f>
        <v>16</v>
      </c>
      <c r="O1075" s="370" t="s">
        <v>6218</v>
      </c>
      <c r="P1075" s="667" t="s">
        <v>579</v>
      </c>
      <c r="Q1075" s="596" t="s">
        <v>580</v>
      </c>
      <c r="R1075" s="596" t="s">
        <v>3629</v>
      </c>
      <c r="S1075" s="596">
        <v>1</v>
      </c>
      <c r="T1075" s="596">
        <v>0</v>
      </c>
      <c r="U1075" s="596">
        <v>1</v>
      </c>
      <c r="V1075" s="596">
        <v>0</v>
      </c>
      <c r="W1075" s="603"/>
      <c r="X1075" s="668">
        <v>240725</v>
      </c>
      <c r="Y1075" s="376" t="s">
        <v>78</v>
      </c>
      <c r="Z1075" s="596" t="s">
        <v>7013</v>
      </c>
      <c r="AA1075" s="766"/>
      <c r="AB1075" s="727" t="str">
        <f t="shared" si="215"/>
        <v>Unique</v>
      </c>
      <c r="AC1075" s="603"/>
      <c r="AD1075" s="603"/>
      <c r="AE1075" s="603"/>
      <c r="AF1075" s="603"/>
      <c r="AG1075" s="603"/>
      <c r="AH1075" s="603"/>
      <c r="AI1075" s="603"/>
      <c r="AJ1075" s="603"/>
      <c r="AK1075" s="603"/>
      <c r="AL1075" s="603"/>
      <c r="AM1075" s="603"/>
      <c r="AN1075" s="603"/>
      <c r="AO1075" s="603"/>
      <c r="AP1075" s="603"/>
      <c r="AQ1075" s="603"/>
      <c r="AR1075" s="603"/>
      <c r="AS1075" s="603"/>
      <c r="AT1075" s="603"/>
      <c r="AU1075" s="603"/>
      <c r="AV1075" s="603"/>
      <c r="AW1075" s="603"/>
      <c r="AX1075" s="603"/>
      <c r="AY1075" s="603"/>
      <c r="AZ1075" s="603"/>
      <c r="BA1075" s="603"/>
      <c r="BB1075" s="603"/>
      <c r="BC1075" s="603"/>
      <c r="BD1075" s="603"/>
      <c r="BE1075" s="603"/>
      <c r="BF1075" s="603"/>
      <c r="BG1075" s="603"/>
      <c r="BH1075" s="603"/>
      <c r="BI1075" s="603"/>
      <c r="BJ1075" s="603"/>
      <c r="BK1075" s="603"/>
      <c r="BL1075" s="603"/>
      <c r="BM1075" s="603"/>
      <c r="BN1075" s="603"/>
      <c r="BO1075" s="603"/>
      <c r="BP1075" s="603"/>
      <c r="BQ1075" s="603"/>
      <c r="BR1075" s="603"/>
      <c r="BS1075" s="603"/>
      <c r="BT1075" s="603"/>
      <c r="BU1075" s="603"/>
      <c r="BV1075" s="603"/>
      <c r="BW1075" s="603"/>
      <c r="BX1075" s="603"/>
      <c r="BY1075" s="603"/>
      <c r="BZ1075" s="603"/>
      <c r="CA1075" s="603"/>
      <c r="CB1075" s="603"/>
      <c r="CC1075" s="603"/>
      <c r="CD1075" s="603"/>
      <c r="CE1075" s="603"/>
      <c r="CF1075" s="603"/>
      <c r="CG1075" s="603"/>
      <c r="CH1075" s="603"/>
      <c r="CI1075" s="603"/>
      <c r="CJ1075" s="603"/>
      <c r="CK1075" s="603"/>
    </row>
    <row r="1076" spans="1:89" ht="14.25">
      <c r="A1076" s="656" t="str">
        <f t="shared" si="222"/>
        <v>29_1_170723_G_p_er.te</v>
      </c>
      <c r="B1076" s="747" t="s">
        <v>6537</v>
      </c>
      <c r="C1076" s="747" t="s">
        <v>6538</v>
      </c>
      <c r="D1076" s="748">
        <v>29</v>
      </c>
      <c r="E1076" s="748">
        <v>1</v>
      </c>
      <c r="F1076" s="748" t="s">
        <v>6342</v>
      </c>
      <c r="G1076" s="748" t="s">
        <v>6343</v>
      </c>
      <c r="H1076" s="748">
        <v>2023</v>
      </c>
      <c r="I1076" s="747" t="s">
        <v>5729</v>
      </c>
      <c r="J1076" s="747" t="s">
        <v>6539</v>
      </c>
      <c r="K1076" s="747" t="s">
        <v>6540</v>
      </c>
      <c r="L1076" s="747" t="s">
        <v>5723</v>
      </c>
      <c r="M1076" s="747" t="s">
        <v>2422</v>
      </c>
      <c r="N1076" s="661">
        <f>50+17</f>
        <v>67</v>
      </c>
      <c r="O1076" s="603"/>
      <c r="P1076" s="667" t="s">
        <v>521</v>
      </c>
      <c r="Q1076" s="596" t="s">
        <v>522</v>
      </c>
      <c r="R1076" s="596" t="s">
        <v>3629</v>
      </c>
      <c r="S1076" s="596">
        <v>1</v>
      </c>
      <c r="T1076" s="596">
        <v>0</v>
      </c>
      <c r="U1076" s="596">
        <v>1</v>
      </c>
      <c r="V1076" s="596">
        <v>0</v>
      </c>
      <c r="W1076" s="603"/>
      <c r="X1076" s="668">
        <v>240725</v>
      </c>
      <c r="Y1076" s="376" t="s">
        <v>78</v>
      </c>
      <c r="Z1076" s="596" t="s">
        <v>7014</v>
      </c>
      <c r="AA1076" s="766"/>
      <c r="AB1076" s="727" t="str">
        <f t="shared" si="215"/>
        <v>Unique</v>
      </c>
      <c r="AC1076" s="603"/>
      <c r="AD1076" s="603"/>
      <c r="AE1076" s="603"/>
      <c r="AF1076" s="603"/>
      <c r="AG1076" s="603"/>
      <c r="AH1076" s="603"/>
      <c r="AI1076" s="603"/>
      <c r="AJ1076" s="603"/>
      <c r="AK1076" s="603"/>
      <c r="AL1076" s="603"/>
      <c r="AM1076" s="603"/>
      <c r="AN1076" s="603"/>
      <c r="AO1076" s="603"/>
      <c r="AP1076" s="603"/>
      <c r="AQ1076" s="603"/>
      <c r="AR1076" s="603"/>
      <c r="AS1076" s="603"/>
      <c r="AT1076" s="603"/>
      <c r="AU1076" s="603"/>
      <c r="AV1076" s="603"/>
      <c r="AW1076" s="603"/>
      <c r="AX1076" s="603"/>
      <c r="AY1076" s="603"/>
      <c r="AZ1076" s="603"/>
      <c r="BA1076" s="603"/>
      <c r="BB1076" s="603"/>
      <c r="BC1076" s="603"/>
      <c r="BD1076" s="603"/>
      <c r="BE1076" s="603"/>
      <c r="BF1076" s="603"/>
      <c r="BG1076" s="603"/>
      <c r="BH1076" s="603"/>
      <c r="BI1076" s="603"/>
      <c r="BJ1076" s="603"/>
      <c r="BK1076" s="603"/>
      <c r="BL1076" s="603"/>
      <c r="BM1076" s="603"/>
      <c r="BN1076" s="603"/>
      <c r="BO1076" s="603"/>
      <c r="BP1076" s="603"/>
      <c r="BQ1076" s="603"/>
      <c r="BR1076" s="603"/>
      <c r="BS1076" s="603"/>
      <c r="BT1076" s="603"/>
      <c r="BU1076" s="603"/>
      <c r="BV1076" s="603"/>
      <c r="BW1076" s="603"/>
      <c r="BX1076" s="603"/>
      <c r="BY1076" s="603"/>
      <c r="BZ1076" s="603"/>
      <c r="CA1076" s="603"/>
      <c r="CB1076" s="603"/>
      <c r="CC1076" s="603"/>
      <c r="CD1076" s="603"/>
      <c r="CE1076" s="603"/>
      <c r="CF1076" s="603"/>
      <c r="CG1076" s="603"/>
      <c r="CH1076" s="603"/>
      <c r="CI1076" s="603"/>
      <c r="CJ1076" s="603"/>
      <c r="CK1076" s="603"/>
    </row>
    <row r="1077" spans="1:89" ht="14.25">
      <c r="A1077" s="656" t="str">
        <f t="shared" si="222"/>
        <v>1_1_230523_HAU_p_er.pe</v>
      </c>
      <c r="B1077" s="745" t="s">
        <v>6461</v>
      </c>
      <c r="C1077" s="745" t="s">
        <v>6462</v>
      </c>
      <c r="D1077" s="746">
        <v>1</v>
      </c>
      <c r="E1077" s="746">
        <v>1</v>
      </c>
      <c r="F1077" s="746" t="s">
        <v>93</v>
      </c>
      <c r="G1077" s="746" t="s">
        <v>6443</v>
      </c>
      <c r="H1077" s="746">
        <v>2023</v>
      </c>
      <c r="I1077" s="745" t="s">
        <v>5729</v>
      </c>
      <c r="J1077" s="745" t="s">
        <v>6463</v>
      </c>
      <c r="K1077" s="745" t="s">
        <v>6464</v>
      </c>
      <c r="L1077" s="745" t="s">
        <v>5723</v>
      </c>
      <c r="M1077" s="745" t="s">
        <v>2422</v>
      </c>
      <c r="N1077" s="661">
        <f>12</f>
        <v>12</v>
      </c>
      <c r="O1077" s="603"/>
      <c r="P1077" s="667" t="s">
        <v>579</v>
      </c>
      <c r="Q1077" s="596" t="s">
        <v>580</v>
      </c>
      <c r="R1077" s="596" t="s">
        <v>3629</v>
      </c>
      <c r="S1077" s="596">
        <v>1</v>
      </c>
      <c r="T1077" s="596">
        <v>0</v>
      </c>
      <c r="U1077" s="596">
        <v>1</v>
      </c>
      <c r="V1077" s="596">
        <v>0</v>
      </c>
      <c r="W1077" s="603"/>
      <c r="X1077" s="668">
        <v>240725</v>
      </c>
      <c r="Y1077" s="376" t="s">
        <v>78</v>
      </c>
      <c r="Z1077" s="596" t="s">
        <v>7015</v>
      </c>
      <c r="AA1077" s="766"/>
      <c r="AB1077" s="727" t="str">
        <f t="shared" si="215"/>
        <v>Unique</v>
      </c>
      <c r="AC1077" s="603"/>
      <c r="AD1077" s="603"/>
      <c r="AE1077" s="603"/>
      <c r="AF1077" s="603"/>
      <c r="AG1077" s="603"/>
      <c r="AH1077" s="603"/>
      <c r="AI1077" s="603"/>
      <c r="AJ1077" s="603"/>
      <c r="AK1077" s="603"/>
      <c r="AL1077" s="603"/>
      <c r="AM1077" s="603"/>
      <c r="AN1077" s="603"/>
      <c r="AO1077" s="603"/>
      <c r="AP1077" s="603"/>
      <c r="AQ1077" s="603"/>
      <c r="AR1077" s="603"/>
      <c r="AS1077" s="603"/>
      <c r="AT1077" s="603"/>
      <c r="AU1077" s="603"/>
      <c r="AV1077" s="603"/>
      <c r="AW1077" s="603"/>
      <c r="AX1077" s="603"/>
      <c r="AY1077" s="603"/>
      <c r="AZ1077" s="603"/>
      <c r="BA1077" s="603"/>
      <c r="BB1077" s="603"/>
      <c r="BC1077" s="603"/>
      <c r="BD1077" s="603"/>
      <c r="BE1077" s="603"/>
      <c r="BF1077" s="603"/>
      <c r="BG1077" s="603"/>
      <c r="BH1077" s="603"/>
      <c r="BI1077" s="603"/>
      <c r="BJ1077" s="603"/>
      <c r="BK1077" s="603"/>
      <c r="BL1077" s="603"/>
      <c r="BM1077" s="603"/>
      <c r="BN1077" s="603"/>
      <c r="BO1077" s="603"/>
      <c r="BP1077" s="603"/>
      <c r="BQ1077" s="603"/>
      <c r="BR1077" s="603"/>
      <c r="BS1077" s="603"/>
      <c r="BT1077" s="603"/>
      <c r="BU1077" s="603"/>
      <c r="BV1077" s="603"/>
      <c r="BW1077" s="603"/>
      <c r="BX1077" s="603"/>
      <c r="BY1077" s="603"/>
      <c r="BZ1077" s="603"/>
      <c r="CA1077" s="603"/>
      <c r="CB1077" s="603"/>
      <c r="CC1077" s="603"/>
      <c r="CD1077" s="603"/>
      <c r="CE1077" s="603"/>
      <c r="CF1077" s="603"/>
      <c r="CG1077" s="603"/>
      <c r="CH1077" s="603"/>
      <c r="CI1077" s="603"/>
      <c r="CJ1077" s="603"/>
      <c r="CK1077" s="603"/>
    </row>
    <row r="1078" spans="1:89" ht="14.25">
      <c r="A1078" s="656" t="str">
        <f t="shared" si="222"/>
        <v>23_1_250923_HOI_p_er.te</v>
      </c>
      <c r="B1078" s="687" t="s">
        <v>6352</v>
      </c>
      <c r="C1078" s="687" t="s">
        <v>6353</v>
      </c>
      <c r="D1078" s="686">
        <v>23</v>
      </c>
      <c r="E1078" s="686">
        <v>1</v>
      </c>
      <c r="F1078" s="686" t="s">
        <v>6681</v>
      </c>
      <c r="G1078" s="686" t="s">
        <v>6682</v>
      </c>
      <c r="H1078" s="686">
        <v>2023</v>
      </c>
      <c r="I1078" s="687" t="s">
        <v>5729</v>
      </c>
      <c r="J1078" s="687" t="s">
        <v>6354</v>
      </c>
      <c r="K1078" s="687" t="s">
        <v>6355</v>
      </c>
      <c r="L1078" s="687" t="s">
        <v>5723</v>
      </c>
      <c r="M1078" s="687" t="s">
        <v>2422</v>
      </c>
      <c r="N1078" s="661">
        <f>50+50+50+6</f>
        <v>156</v>
      </c>
      <c r="O1078" s="603"/>
      <c r="P1078" s="667" t="s">
        <v>521</v>
      </c>
      <c r="Q1078" s="596" t="s">
        <v>522</v>
      </c>
      <c r="R1078" s="596" t="s">
        <v>3629</v>
      </c>
      <c r="S1078" s="596">
        <v>1</v>
      </c>
      <c r="T1078" s="596">
        <v>1</v>
      </c>
      <c r="U1078" s="596">
        <v>0</v>
      </c>
      <c r="V1078" s="596">
        <v>0</v>
      </c>
      <c r="W1078" s="603"/>
      <c r="X1078" s="668">
        <v>240725</v>
      </c>
      <c r="Y1078" s="376" t="s">
        <v>78</v>
      </c>
      <c r="Z1078" s="596" t="s">
        <v>7016</v>
      </c>
      <c r="AA1078" s="766"/>
      <c r="AB1078" s="727" t="str">
        <f t="shared" si="215"/>
        <v>Unique</v>
      </c>
      <c r="AC1078" s="603"/>
      <c r="AD1078" s="603"/>
      <c r="AE1078" s="603"/>
      <c r="AF1078" s="603"/>
      <c r="AG1078" s="603"/>
      <c r="AH1078" s="603"/>
      <c r="AI1078" s="603"/>
      <c r="AJ1078" s="603"/>
      <c r="AK1078" s="603"/>
      <c r="AL1078" s="603"/>
      <c r="AM1078" s="603"/>
      <c r="AN1078" s="603"/>
      <c r="AO1078" s="603"/>
      <c r="AP1078" s="603"/>
      <c r="AQ1078" s="603"/>
      <c r="AR1078" s="603"/>
      <c r="AS1078" s="603"/>
      <c r="AT1078" s="603"/>
      <c r="AU1078" s="603"/>
      <c r="AV1078" s="603"/>
      <c r="AW1078" s="603"/>
      <c r="AX1078" s="603"/>
      <c r="AY1078" s="603"/>
      <c r="AZ1078" s="603"/>
      <c r="BA1078" s="603"/>
      <c r="BB1078" s="603"/>
      <c r="BC1078" s="603"/>
      <c r="BD1078" s="603"/>
      <c r="BE1078" s="603"/>
      <c r="BF1078" s="603"/>
      <c r="BG1078" s="603"/>
      <c r="BH1078" s="603"/>
      <c r="BI1078" s="603"/>
      <c r="BJ1078" s="603"/>
      <c r="BK1078" s="603"/>
      <c r="BL1078" s="603"/>
      <c r="BM1078" s="603"/>
      <c r="BN1078" s="603"/>
      <c r="BO1078" s="603"/>
      <c r="BP1078" s="603"/>
      <c r="BQ1078" s="603"/>
      <c r="BR1078" s="603"/>
      <c r="BS1078" s="603"/>
      <c r="BT1078" s="603"/>
      <c r="BU1078" s="603"/>
      <c r="BV1078" s="603"/>
      <c r="BW1078" s="603"/>
      <c r="BX1078" s="603"/>
      <c r="BY1078" s="603"/>
      <c r="BZ1078" s="603"/>
      <c r="CA1078" s="603"/>
      <c r="CB1078" s="603"/>
      <c r="CC1078" s="603"/>
      <c r="CD1078" s="603"/>
      <c r="CE1078" s="603"/>
      <c r="CF1078" s="603"/>
      <c r="CG1078" s="603"/>
      <c r="CH1078" s="603"/>
      <c r="CI1078" s="603"/>
      <c r="CJ1078" s="603"/>
      <c r="CK1078" s="603"/>
    </row>
    <row r="1079" spans="1:89" ht="14.25">
      <c r="A1079" s="656" t="str">
        <f t="shared" si="222"/>
        <v>26_1_050623_H_p_er.pe</v>
      </c>
      <c r="B1079" s="718" t="s">
        <v>6176</v>
      </c>
      <c r="C1079" s="718" t="s">
        <v>6177</v>
      </c>
      <c r="D1079" s="719">
        <v>26</v>
      </c>
      <c r="E1079" s="719">
        <v>1</v>
      </c>
      <c r="F1079" s="719" t="s">
        <v>6443</v>
      </c>
      <c r="G1079" s="719" t="s">
        <v>6562</v>
      </c>
      <c r="H1079" s="719">
        <v>2023</v>
      </c>
      <c r="I1079" s="718" t="s">
        <v>6326</v>
      </c>
      <c r="J1079" s="718" t="s">
        <v>6017</v>
      </c>
      <c r="K1079" s="718"/>
      <c r="L1079" s="718" t="s">
        <v>5723</v>
      </c>
      <c r="M1079" s="718" t="s">
        <v>2422</v>
      </c>
      <c r="N1079" s="661">
        <f>63</f>
        <v>63</v>
      </c>
      <c r="O1079" s="603"/>
      <c r="P1079" s="667" t="s">
        <v>579</v>
      </c>
      <c r="Q1079" s="596" t="s">
        <v>580</v>
      </c>
      <c r="R1079" s="596" t="s">
        <v>3629</v>
      </c>
      <c r="S1079" s="596">
        <v>1</v>
      </c>
      <c r="T1079" s="596">
        <v>0</v>
      </c>
      <c r="U1079" s="596">
        <v>1</v>
      </c>
      <c r="V1079" s="596">
        <v>0</v>
      </c>
      <c r="W1079" s="603"/>
      <c r="X1079" s="668">
        <v>240725</v>
      </c>
      <c r="Y1079" s="376" t="s">
        <v>78</v>
      </c>
      <c r="Z1079" s="596" t="s">
        <v>7017</v>
      </c>
      <c r="AA1079" s="766"/>
      <c r="AB1079" s="727" t="str">
        <f t="shared" si="215"/>
        <v>Unique</v>
      </c>
      <c r="AC1079" s="603"/>
      <c r="AD1079" s="603"/>
      <c r="AE1079" s="603"/>
      <c r="AF1079" s="603"/>
      <c r="AG1079" s="603"/>
      <c r="AH1079" s="603"/>
      <c r="AI1079" s="603"/>
      <c r="AJ1079" s="603"/>
      <c r="AK1079" s="603"/>
      <c r="AL1079" s="603"/>
      <c r="AM1079" s="603"/>
      <c r="AN1079" s="603"/>
      <c r="AO1079" s="603"/>
      <c r="AP1079" s="603"/>
      <c r="AQ1079" s="603"/>
      <c r="AR1079" s="603"/>
      <c r="AS1079" s="603"/>
      <c r="AT1079" s="603"/>
      <c r="AU1079" s="603"/>
      <c r="AV1079" s="603"/>
      <c r="AW1079" s="603"/>
      <c r="AX1079" s="603"/>
      <c r="AY1079" s="603"/>
      <c r="AZ1079" s="603"/>
      <c r="BA1079" s="603"/>
      <c r="BB1079" s="603"/>
      <c r="BC1079" s="603"/>
      <c r="BD1079" s="603"/>
      <c r="BE1079" s="603"/>
      <c r="BF1079" s="603"/>
      <c r="BG1079" s="603"/>
      <c r="BH1079" s="603"/>
      <c r="BI1079" s="603"/>
      <c r="BJ1079" s="603"/>
      <c r="BK1079" s="603"/>
      <c r="BL1079" s="603"/>
      <c r="BM1079" s="603"/>
      <c r="BN1079" s="603"/>
      <c r="BO1079" s="603"/>
      <c r="BP1079" s="603"/>
      <c r="BQ1079" s="603"/>
      <c r="BR1079" s="603"/>
      <c r="BS1079" s="603"/>
      <c r="BT1079" s="603"/>
      <c r="BU1079" s="603"/>
      <c r="BV1079" s="603"/>
      <c r="BW1079" s="603"/>
      <c r="BX1079" s="603"/>
      <c r="BY1079" s="603"/>
      <c r="BZ1079" s="603"/>
      <c r="CA1079" s="603"/>
      <c r="CB1079" s="603"/>
      <c r="CC1079" s="603"/>
      <c r="CD1079" s="603"/>
      <c r="CE1079" s="603"/>
      <c r="CF1079" s="603"/>
      <c r="CG1079" s="603"/>
      <c r="CH1079" s="603"/>
      <c r="CI1079" s="603"/>
      <c r="CJ1079" s="603"/>
      <c r="CK1079" s="603"/>
    </row>
    <row r="1080" spans="1:89" ht="14.25">
      <c r="A1080" s="656" t="str">
        <f t="shared" si="222"/>
        <v>60_2_170521_BE_p_br.va</v>
      </c>
      <c r="B1080" s="695" t="s">
        <v>5996</v>
      </c>
      <c r="C1080" s="695" t="s">
        <v>5997</v>
      </c>
      <c r="D1080" s="694">
        <v>60</v>
      </c>
      <c r="E1080" s="694">
        <v>2</v>
      </c>
      <c r="F1080" s="694" t="s">
        <v>2325</v>
      </c>
      <c r="G1080" s="694" t="s">
        <v>5728</v>
      </c>
      <c r="H1080" s="694">
        <v>2021</v>
      </c>
      <c r="I1080" s="695" t="s">
        <v>5976</v>
      </c>
      <c r="J1080" s="695" t="s">
        <v>5998</v>
      </c>
      <c r="K1080" s="695"/>
      <c r="L1080" s="695" t="s">
        <v>5723</v>
      </c>
      <c r="M1080" s="695" t="s">
        <v>2422</v>
      </c>
      <c r="N1080" s="661">
        <v>15</v>
      </c>
      <c r="O1080" s="603"/>
      <c r="P1080" s="667" t="s">
        <v>1186</v>
      </c>
      <c r="Q1080" s="596" t="s">
        <v>1187</v>
      </c>
      <c r="R1080" s="596" t="s">
        <v>100</v>
      </c>
      <c r="S1080" s="596">
        <v>1</v>
      </c>
      <c r="T1080" s="596">
        <v>0</v>
      </c>
      <c r="U1080" s="596">
        <v>1</v>
      </c>
      <c r="V1080" s="596">
        <v>0</v>
      </c>
      <c r="W1080" s="603"/>
      <c r="X1080" s="668">
        <v>290725</v>
      </c>
      <c r="Y1080" s="376" t="s">
        <v>78</v>
      </c>
      <c r="Z1080" s="596" t="s">
        <v>7018</v>
      </c>
      <c r="AA1080" s="766"/>
      <c r="AB1080" s="596" t="str">
        <f t="shared" si="215"/>
        <v>Unique</v>
      </c>
      <c r="AC1080" s="603"/>
      <c r="AD1080" s="603"/>
      <c r="AE1080" s="603"/>
      <c r="AF1080" s="603"/>
      <c r="AG1080" s="603"/>
      <c r="AH1080" s="603"/>
      <c r="AI1080" s="603"/>
      <c r="AJ1080" s="603"/>
      <c r="AK1080" s="603"/>
      <c r="AL1080" s="603"/>
      <c r="AM1080" s="603"/>
      <c r="AN1080" s="603"/>
      <c r="AO1080" s="603"/>
      <c r="AP1080" s="603"/>
      <c r="AQ1080" s="603"/>
      <c r="AR1080" s="603"/>
      <c r="AS1080" s="603"/>
      <c r="AT1080" s="603"/>
      <c r="AU1080" s="603"/>
      <c r="AV1080" s="603"/>
      <c r="AW1080" s="603"/>
      <c r="AX1080" s="603"/>
      <c r="AY1080" s="603"/>
      <c r="AZ1080" s="603"/>
      <c r="BA1080" s="603"/>
      <c r="BB1080" s="603"/>
      <c r="BC1080" s="603"/>
      <c r="BD1080" s="603"/>
      <c r="BE1080" s="603"/>
      <c r="BF1080" s="603"/>
      <c r="BG1080" s="603"/>
      <c r="BH1080" s="603"/>
      <c r="BI1080" s="603"/>
      <c r="BJ1080" s="603"/>
      <c r="BK1080" s="603"/>
      <c r="BL1080" s="603"/>
      <c r="BM1080" s="603"/>
      <c r="BN1080" s="603"/>
      <c r="BO1080" s="603"/>
      <c r="BP1080" s="603"/>
      <c r="BQ1080" s="603"/>
      <c r="BR1080" s="603"/>
      <c r="BS1080" s="603"/>
      <c r="BT1080" s="603"/>
      <c r="BU1080" s="603"/>
      <c r="BV1080" s="603"/>
      <c r="BW1080" s="603"/>
      <c r="BX1080" s="603"/>
      <c r="BY1080" s="603"/>
      <c r="BZ1080" s="603"/>
      <c r="CA1080" s="603"/>
      <c r="CB1080" s="603"/>
      <c r="CC1080" s="603"/>
      <c r="CD1080" s="603"/>
      <c r="CE1080" s="603"/>
      <c r="CF1080" s="603"/>
      <c r="CG1080" s="603"/>
      <c r="CH1080" s="603"/>
      <c r="CI1080" s="603"/>
      <c r="CJ1080" s="603"/>
      <c r="CK1080" s="603"/>
    </row>
    <row r="1081" spans="1:89" ht="14.25">
      <c r="A1081" s="656" t="str">
        <f t="shared" si="222"/>
        <v>31_2_050623_V_p_ch.ca</v>
      </c>
      <c r="B1081" s="673" t="s">
        <v>6529</v>
      </c>
      <c r="C1081" s="673" t="s">
        <v>6530</v>
      </c>
      <c r="D1081" s="674">
        <v>31</v>
      </c>
      <c r="E1081" s="674">
        <v>2</v>
      </c>
      <c r="F1081" s="674" t="s">
        <v>6443</v>
      </c>
      <c r="G1081" s="674" t="s">
        <v>6562</v>
      </c>
      <c r="H1081" s="674">
        <v>2023</v>
      </c>
      <c r="I1081" s="675" t="s">
        <v>5729</v>
      </c>
      <c r="J1081" s="675" t="s">
        <v>6531</v>
      </c>
      <c r="K1081" s="673" t="s">
        <v>6532</v>
      </c>
      <c r="L1081" s="675" t="s">
        <v>5723</v>
      </c>
      <c r="M1081" s="675" t="s">
        <v>2422</v>
      </c>
      <c r="N1081" s="661">
        <f>20+11</f>
        <v>31</v>
      </c>
      <c r="O1081" s="370"/>
      <c r="P1081" s="667" t="s">
        <v>925</v>
      </c>
      <c r="Q1081" s="596" t="s">
        <v>926</v>
      </c>
      <c r="R1081" s="596" t="s">
        <v>4597</v>
      </c>
      <c r="S1081" s="596">
        <v>10</v>
      </c>
      <c r="T1081" s="596">
        <v>1</v>
      </c>
      <c r="U1081" s="596">
        <v>9</v>
      </c>
      <c r="V1081" s="596">
        <v>0</v>
      </c>
      <c r="W1081" s="603"/>
      <c r="X1081" s="668">
        <v>290725</v>
      </c>
      <c r="Y1081" s="376" t="s">
        <v>78</v>
      </c>
      <c r="Z1081" s="596" t="s">
        <v>4718</v>
      </c>
      <c r="AA1081" s="766"/>
      <c r="AB1081" s="727" t="str">
        <f t="shared" si="215"/>
        <v>Unique</v>
      </c>
      <c r="AC1081" s="603"/>
      <c r="AD1081" s="603"/>
      <c r="AE1081" s="603"/>
      <c r="AF1081" s="603"/>
      <c r="AG1081" s="603"/>
      <c r="AH1081" s="603"/>
      <c r="AI1081" s="603"/>
      <c r="AJ1081" s="603"/>
      <c r="AK1081" s="603"/>
      <c r="AL1081" s="603"/>
      <c r="AM1081" s="603"/>
      <c r="AN1081" s="603"/>
      <c r="AO1081" s="603"/>
      <c r="AP1081" s="603"/>
      <c r="AQ1081" s="603"/>
      <c r="AR1081" s="603"/>
      <c r="AS1081" s="603"/>
      <c r="AT1081" s="603"/>
      <c r="AU1081" s="603"/>
      <c r="AV1081" s="603"/>
      <c r="AW1081" s="603"/>
      <c r="AX1081" s="603"/>
      <c r="AY1081" s="603"/>
      <c r="AZ1081" s="603"/>
      <c r="BA1081" s="603"/>
      <c r="BB1081" s="603"/>
      <c r="BC1081" s="603"/>
      <c r="BD1081" s="603"/>
      <c r="BE1081" s="603"/>
      <c r="BF1081" s="603"/>
      <c r="BG1081" s="603"/>
      <c r="BH1081" s="603"/>
      <c r="BI1081" s="603"/>
      <c r="BJ1081" s="603"/>
      <c r="BK1081" s="603"/>
      <c r="BL1081" s="603"/>
      <c r="BM1081" s="603"/>
      <c r="BN1081" s="603"/>
      <c r="BO1081" s="603"/>
      <c r="BP1081" s="603"/>
      <c r="BQ1081" s="603"/>
      <c r="BR1081" s="603"/>
      <c r="BS1081" s="603"/>
      <c r="BT1081" s="603"/>
      <c r="BU1081" s="603"/>
      <c r="BV1081" s="603"/>
      <c r="BW1081" s="603"/>
      <c r="BX1081" s="603"/>
      <c r="BY1081" s="603"/>
      <c r="BZ1081" s="603"/>
      <c r="CA1081" s="603"/>
      <c r="CB1081" s="603"/>
      <c r="CC1081" s="603"/>
      <c r="CD1081" s="603"/>
      <c r="CE1081" s="603"/>
      <c r="CF1081" s="603"/>
      <c r="CG1081" s="603"/>
      <c r="CH1081" s="603"/>
      <c r="CI1081" s="603"/>
      <c r="CJ1081" s="603"/>
      <c r="CK1081" s="603"/>
    </row>
    <row r="1082" spans="1:89" ht="14.25">
      <c r="A1082" s="656" t="str">
        <f t="shared" si="222"/>
        <v>39_1_050623_L_p_ch.ca</v>
      </c>
      <c r="B1082" s="743" t="s">
        <v>6441</v>
      </c>
      <c r="C1082" s="743" t="s">
        <v>6442</v>
      </c>
      <c r="D1082" s="744">
        <v>39</v>
      </c>
      <c r="E1082" s="744">
        <v>1</v>
      </c>
      <c r="F1082" s="744" t="s">
        <v>6443</v>
      </c>
      <c r="G1082" s="744" t="s">
        <v>6562</v>
      </c>
      <c r="H1082" s="744">
        <v>2023</v>
      </c>
      <c r="I1082" s="743" t="s">
        <v>5729</v>
      </c>
      <c r="J1082" s="743" t="s">
        <v>6444</v>
      </c>
      <c r="K1082" s="743" t="s">
        <v>6445</v>
      </c>
      <c r="L1082" s="743" t="s">
        <v>5723</v>
      </c>
      <c r="M1082" s="743" t="s">
        <v>2422</v>
      </c>
      <c r="N1082" s="661">
        <f>20+20+20+12</f>
        <v>72</v>
      </c>
      <c r="O1082" s="603"/>
      <c r="P1082" s="667" t="s">
        <v>925</v>
      </c>
      <c r="Q1082" s="596" t="s">
        <v>926</v>
      </c>
      <c r="R1082" s="596" t="s">
        <v>4597</v>
      </c>
      <c r="S1082" s="596">
        <v>7</v>
      </c>
      <c r="T1082" s="596">
        <v>0</v>
      </c>
      <c r="U1082" s="596">
        <v>7</v>
      </c>
      <c r="V1082" s="596">
        <v>0</v>
      </c>
      <c r="W1082" s="603"/>
      <c r="X1082" s="668">
        <v>310725</v>
      </c>
      <c r="Y1082" s="376" t="s">
        <v>78</v>
      </c>
      <c r="Z1082" s="596" t="s">
        <v>7019</v>
      </c>
      <c r="AA1082" s="766"/>
      <c r="AB1082" s="727" t="str">
        <f t="shared" si="215"/>
        <v>Unique</v>
      </c>
      <c r="AC1082" s="603"/>
      <c r="AD1082" s="603"/>
      <c r="AE1082" s="603"/>
      <c r="AF1082" s="603"/>
      <c r="AG1082" s="603"/>
      <c r="AH1082" s="603"/>
      <c r="AI1082" s="603"/>
      <c r="AJ1082" s="603"/>
      <c r="AK1082" s="603"/>
      <c r="AL1082" s="603"/>
      <c r="AM1082" s="603"/>
      <c r="AN1082" s="603"/>
      <c r="AO1082" s="603"/>
      <c r="AP1082" s="603"/>
      <c r="AQ1082" s="603"/>
      <c r="AR1082" s="603"/>
      <c r="AS1082" s="603"/>
      <c r="AT1082" s="603"/>
      <c r="AU1082" s="603"/>
      <c r="AV1082" s="603"/>
      <c r="AW1082" s="603"/>
      <c r="AX1082" s="603"/>
      <c r="AY1082" s="603"/>
      <c r="AZ1082" s="603"/>
      <c r="BA1082" s="603"/>
      <c r="BB1082" s="603"/>
      <c r="BC1082" s="603"/>
      <c r="BD1082" s="603"/>
      <c r="BE1082" s="603"/>
      <c r="BF1082" s="603"/>
      <c r="BG1082" s="603"/>
      <c r="BH1082" s="603"/>
      <c r="BI1082" s="603"/>
      <c r="BJ1082" s="603"/>
      <c r="BK1082" s="603"/>
      <c r="BL1082" s="603"/>
      <c r="BM1082" s="603"/>
      <c r="BN1082" s="603"/>
      <c r="BO1082" s="603"/>
      <c r="BP1082" s="603"/>
      <c r="BQ1082" s="603"/>
      <c r="BR1082" s="603"/>
      <c r="BS1082" s="603"/>
      <c r="BT1082" s="603"/>
      <c r="BU1082" s="603"/>
      <c r="BV1082" s="603"/>
      <c r="BW1082" s="603"/>
      <c r="BX1082" s="603"/>
      <c r="BY1082" s="603"/>
      <c r="BZ1082" s="603"/>
      <c r="CA1082" s="603"/>
      <c r="CB1082" s="603"/>
      <c r="CC1082" s="603"/>
      <c r="CD1082" s="603"/>
      <c r="CE1082" s="603"/>
      <c r="CF1082" s="603"/>
      <c r="CG1082" s="603"/>
      <c r="CH1082" s="603"/>
      <c r="CI1082" s="603"/>
      <c r="CJ1082" s="603"/>
      <c r="CK1082" s="603"/>
    </row>
    <row r="1083" spans="1:89" ht="14.25">
      <c r="A1083" s="656" t="str">
        <f t="shared" si="222"/>
        <v>21_1_200921_A_p_er.te</v>
      </c>
      <c r="B1083" s="679" t="s">
        <v>5746</v>
      </c>
      <c r="C1083" s="679" t="s">
        <v>5747</v>
      </c>
      <c r="D1083" s="680">
        <v>21</v>
      </c>
      <c r="E1083" s="680">
        <v>1</v>
      </c>
      <c r="F1083" s="680" t="s">
        <v>122</v>
      </c>
      <c r="G1083" s="680" t="s">
        <v>5755</v>
      </c>
      <c r="H1083" s="680">
        <v>2021</v>
      </c>
      <c r="I1083" s="681" t="s">
        <v>5729</v>
      </c>
      <c r="J1083" s="681" t="str">
        <f>K1083&amp;"_p"</f>
        <v>A_p</v>
      </c>
      <c r="K1083" s="679" t="s">
        <v>1810</v>
      </c>
      <c r="L1083" s="681" t="s">
        <v>5723</v>
      </c>
      <c r="M1083" s="681" t="s">
        <v>2422</v>
      </c>
      <c r="N1083" s="661">
        <f>100+100+100+100+60+9</f>
        <v>469</v>
      </c>
      <c r="O1083" s="603"/>
      <c r="P1083" s="662" t="s">
        <v>521</v>
      </c>
      <c r="Q1083" s="376" t="s">
        <v>522</v>
      </c>
      <c r="R1083" s="596" t="s">
        <v>100</v>
      </c>
      <c r="S1083" s="596">
        <f t="shared" ref="S1083:S1099" si="225">T1083+U1083+V1083</f>
        <v>8</v>
      </c>
      <c r="T1083" s="596">
        <v>2</v>
      </c>
      <c r="U1083" s="596">
        <v>6</v>
      </c>
      <c r="V1083" s="596">
        <v>0</v>
      </c>
      <c r="W1083" s="603"/>
      <c r="X1083" s="668">
        <v>310725</v>
      </c>
      <c r="Y1083" s="376" t="s">
        <v>78</v>
      </c>
      <c r="Z1083" s="596" t="s">
        <v>7020</v>
      </c>
      <c r="AA1083" s="766"/>
      <c r="AB1083" s="596" t="str">
        <f t="shared" si="215"/>
        <v>Unique</v>
      </c>
      <c r="AC1083" s="603"/>
      <c r="AD1083" s="603"/>
      <c r="AE1083" s="603"/>
      <c r="AF1083" s="603"/>
      <c r="AG1083" s="603"/>
      <c r="AH1083" s="603"/>
      <c r="AI1083" s="603"/>
      <c r="AJ1083" s="603"/>
      <c r="AK1083" s="603"/>
      <c r="AL1083" s="603"/>
      <c r="AM1083" s="603"/>
      <c r="AN1083" s="603"/>
      <c r="AO1083" s="603"/>
      <c r="AP1083" s="603"/>
      <c r="AQ1083" s="603"/>
      <c r="AR1083" s="603"/>
      <c r="AS1083" s="603"/>
      <c r="AT1083" s="603"/>
      <c r="AU1083" s="603"/>
      <c r="AV1083" s="603"/>
      <c r="AW1083" s="603"/>
      <c r="AX1083" s="603"/>
      <c r="AY1083" s="603"/>
      <c r="AZ1083" s="603"/>
      <c r="BA1083" s="603"/>
      <c r="BB1083" s="603"/>
      <c r="BC1083" s="603"/>
      <c r="BD1083" s="603"/>
      <c r="BE1083" s="603"/>
      <c r="BF1083" s="603"/>
      <c r="BG1083" s="603"/>
      <c r="BH1083" s="603"/>
      <c r="BI1083" s="603"/>
      <c r="BJ1083" s="603"/>
      <c r="BK1083" s="603"/>
      <c r="BL1083" s="603"/>
      <c r="BM1083" s="603"/>
      <c r="BN1083" s="603"/>
      <c r="BO1083" s="603"/>
      <c r="BP1083" s="603"/>
      <c r="BQ1083" s="603"/>
      <c r="BR1083" s="603"/>
      <c r="BS1083" s="603"/>
      <c r="BT1083" s="603"/>
      <c r="BU1083" s="603"/>
      <c r="BV1083" s="603"/>
      <c r="BW1083" s="603"/>
      <c r="BX1083" s="603"/>
      <c r="BY1083" s="603"/>
      <c r="BZ1083" s="603"/>
      <c r="CA1083" s="603"/>
      <c r="CB1083" s="603"/>
      <c r="CC1083" s="603"/>
      <c r="CD1083" s="603"/>
      <c r="CE1083" s="603"/>
      <c r="CF1083" s="603"/>
      <c r="CG1083" s="603"/>
      <c r="CH1083" s="603"/>
      <c r="CI1083" s="603"/>
      <c r="CJ1083" s="603"/>
      <c r="CK1083" s="603"/>
    </row>
    <row r="1084" spans="1:89" ht="14.25">
      <c r="A1084" s="656" t="str">
        <f t="shared" si="222"/>
        <v>16_1_170723_N_p_er.te</v>
      </c>
      <c r="B1084" s="735" t="s">
        <v>6340</v>
      </c>
      <c r="C1084" s="735" t="s">
        <v>6341</v>
      </c>
      <c r="D1084" s="736">
        <v>16</v>
      </c>
      <c r="E1084" s="736">
        <v>1</v>
      </c>
      <c r="F1084" s="736" t="s">
        <v>6342</v>
      </c>
      <c r="G1084" s="736" t="s">
        <v>6343</v>
      </c>
      <c r="H1084" s="736">
        <v>2023</v>
      </c>
      <c r="I1084" s="735" t="s">
        <v>5729</v>
      </c>
      <c r="J1084" s="735" t="s">
        <v>6344</v>
      </c>
      <c r="K1084" s="735" t="s">
        <v>6345</v>
      </c>
      <c r="L1084" s="735" t="s">
        <v>5723</v>
      </c>
      <c r="M1084" s="735" t="s">
        <v>2422</v>
      </c>
      <c r="N1084" s="661">
        <f>50+50+50+50+50+50+50+21</f>
        <v>371</v>
      </c>
      <c r="O1084" s="370"/>
      <c r="P1084" s="662" t="s">
        <v>521</v>
      </c>
      <c r="Q1084" s="376" t="s">
        <v>522</v>
      </c>
      <c r="R1084" s="596" t="s">
        <v>100</v>
      </c>
      <c r="S1084" s="596">
        <f t="shared" si="225"/>
        <v>12</v>
      </c>
      <c r="T1084" s="376">
        <v>3</v>
      </c>
      <c r="U1084" s="376">
        <v>9</v>
      </c>
      <c r="V1084" s="376">
        <v>0</v>
      </c>
      <c r="W1084" s="370"/>
      <c r="X1084" s="668">
        <v>310725</v>
      </c>
      <c r="Y1084" s="376" t="s">
        <v>78</v>
      </c>
      <c r="Z1084" s="596" t="s">
        <v>7021</v>
      </c>
      <c r="AA1084" s="766"/>
      <c r="AB1084" s="727" t="str">
        <f t="shared" si="215"/>
        <v>Unique</v>
      </c>
      <c r="AC1084" s="603"/>
      <c r="AD1084" s="603"/>
      <c r="AE1084" s="603"/>
      <c r="AF1084" s="603"/>
      <c r="AG1084" s="603"/>
      <c r="AH1084" s="603"/>
      <c r="AI1084" s="603"/>
      <c r="AJ1084" s="603"/>
      <c r="AK1084" s="603"/>
      <c r="AL1084" s="603"/>
      <c r="AM1084" s="603"/>
      <c r="AN1084" s="603"/>
      <c r="AO1084" s="603"/>
      <c r="AP1084" s="603"/>
      <c r="AQ1084" s="603"/>
      <c r="AR1084" s="603"/>
      <c r="AS1084" s="603"/>
      <c r="AT1084" s="603"/>
      <c r="AU1084" s="603"/>
      <c r="AV1084" s="603"/>
      <c r="AW1084" s="603"/>
      <c r="AX1084" s="603"/>
      <c r="AY1084" s="603"/>
      <c r="AZ1084" s="603"/>
      <c r="BA1084" s="603"/>
      <c r="BB1084" s="603"/>
      <c r="BC1084" s="603"/>
      <c r="BD1084" s="603"/>
      <c r="BE1084" s="603"/>
      <c r="BF1084" s="603"/>
      <c r="BG1084" s="603"/>
      <c r="BH1084" s="603"/>
      <c r="BI1084" s="603"/>
      <c r="BJ1084" s="603"/>
      <c r="BK1084" s="603"/>
      <c r="BL1084" s="603"/>
      <c r="BM1084" s="603"/>
      <c r="BN1084" s="603"/>
      <c r="BO1084" s="603"/>
      <c r="BP1084" s="603"/>
      <c r="BQ1084" s="603"/>
      <c r="BR1084" s="603"/>
      <c r="BS1084" s="603"/>
      <c r="BT1084" s="603"/>
      <c r="BU1084" s="603"/>
      <c r="BV1084" s="603"/>
      <c r="BW1084" s="603"/>
      <c r="BX1084" s="603"/>
      <c r="BY1084" s="603"/>
      <c r="BZ1084" s="603"/>
      <c r="CA1084" s="603"/>
      <c r="CB1084" s="603"/>
      <c r="CC1084" s="603"/>
      <c r="CD1084" s="603"/>
      <c r="CE1084" s="603"/>
      <c r="CF1084" s="603"/>
      <c r="CG1084" s="603"/>
      <c r="CH1084" s="603"/>
      <c r="CI1084" s="603"/>
      <c r="CJ1084" s="603"/>
      <c r="CK1084" s="603"/>
    </row>
    <row r="1085" spans="1:89" ht="14.25">
      <c r="A1085" s="656" t="str">
        <f t="shared" si="222"/>
        <v>5_1_170723_HAC_p_er.te</v>
      </c>
      <c r="B1085" s="751" t="s">
        <v>6550</v>
      </c>
      <c r="C1085" s="751" t="s">
        <v>6551</v>
      </c>
      <c r="D1085" s="752">
        <v>5</v>
      </c>
      <c r="E1085" s="752">
        <v>1</v>
      </c>
      <c r="F1085" s="752" t="s">
        <v>6342</v>
      </c>
      <c r="G1085" s="752" t="s">
        <v>6343</v>
      </c>
      <c r="H1085" s="752">
        <v>2023</v>
      </c>
      <c r="I1085" s="751" t="s">
        <v>5729</v>
      </c>
      <c r="J1085" s="751" t="s">
        <v>6552</v>
      </c>
      <c r="K1085" s="751" t="s">
        <v>6553</v>
      </c>
      <c r="L1085" s="751" t="s">
        <v>5723</v>
      </c>
      <c r="M1085" s="751" t="s">
        <v>2422</v>
      </c>
      <c r="N1085" s="661">
        <f>50+50+100+100+100+100+100+100+100+66</f>
        <v>866</v>
      </c>
      <c r="O1085" s="370"/>
      <c r="P1085" s="662" t="s">
        <v>521</v>
      </c>
      <c r="Q1085" s="376" t="s">
        <v>522</v>
      </c>
      <c r="R1085" s="596" t="s">
        <v>100</v>
      </c>
      <c r="S1085" s="596">
        <f t="shared" si="225"/>
        <v>28</v>
      </c>
      <c r="T1085" s="376">
        <v>9</v>
      </c>
      <c r="U1085" s="376">
        <v>19</v>
      </c>
      <c r="V1085" s="376">
        <v>0</v>
      </c>
      <c r="W1085" s="370"/>
      <c r="X1085" s="668">
        <v>310725</v>
      </c>
      <c r="Y1085" s="376" t="s">
        <v>78</v>
      </c>
      <c r="Z1085" s="596" t="s">
        <v>7022</v>
      </c>
      <c r="AA1085" s="766"/>
      <c r="AB1085" s="727" t="str">
        <f t="shared" si="215"/>
        <v>Unique</v>
      </c>
      <c r="AC1085" s="603"/>
      <c r="AD1085" s="603"/>
      <c r="AE1085" s="603"/>
      <c r="AF1085" s="603"/>
      <c r="AG1085" s="603"/>
      <c r="AH1085" s="603"/>
      <c r="AI1085" s="603"/>
      <c r="AJ1085" s="603"/>
      <c r="AK1085" s="603"/>
      <c r="AL1085" s="603"/>
      <c r="AM1085" s="603"/>
      <c r="AN1085" s="603"/>
      <c r="AO1085" s="603"/>
      <c r="AP1085" s="603"/>
      <c r="AQ1085" s="603"/>
      <c r="AR1085" s="603"/>
      <c r="AS1085" s="603"/>
      <c r="AT1085" s="603"/>
      <c r="AU1085" s="603"/>
      <c r="AV1085" s="603"/>
      <c r="AW1085" s="603"/>
      <c r="AX1085" s="603"/>
      <c r="AY1085" s="603"/>
      <c r="AZ1085" s="603"/>
      <c r="BA1085" s="603"/>
      <c r="BB1085" s="603"/>
      <c r="BC1085" s="603"/>
      <c r="BD1085" s="603"/>
      <c r="BE1085" s="603"/>
      <c r="BF1085" s="603"/>
      <c r="BG1085" s="603"/>
      <c r="BH1085" s="603"/>
      <c r="BI1085" s="603"/>
      <c r="BJ1085" s="603"/>
      <c r="BK1085" s="603"/>
      <c r="BL1085" s="603"/>
      <c r="BM1085" s="603"/>
      <c r="BN1085" s="603"/>
      <c r="BO1085" s="603"/>
      <c r="BP1085" s="603"/>
      <c r="BQ1085" s="603"/>
      <c r="BR1085" s="603"/>
      <c r="BS1085" s="603"/>
      <c r="BT1085" s="603"/>
      <c r="BU1085" s="603"/>
      <c r="BV1085" s="603"/>
      <c r="BW1085" s="603"/>
      <c r="BX1085" s="603"/>
      <c r="BY1085" s="603"/>
      <c r="BZ1085" s="603"/>
      <c r="CA1085" s="603"/>
      <c r="CB1085" s="603"/>
      <c r="CC1085" s="603"/>
      <c r="CD1085" s="603"/>
      <c r="CE1085" s="603"/>
      <c r="CF1085" s="603"/>
      <c r="CG1085" s="603"/>
      <c r="CH1085" s="603"/>
      <c r="CI1085" s="603"/>
      <c r="CJ1085" s="603"/>
      <c r="CK1085" s="603"/>
    </row>
    <row r="1086" spans="1:89" ht="19.5" customHeight="1">
      <c r="A1086" s="656" t="str">
        <f t="shared" si="222"/>
        <v>16_1_200921_N_p_xy.sy</v>
      </c>
      <c r="B1086" s="676" t="s">
        <v>5742</v>
      </c>
      <c r="C1086" s="676" t="s">
        <v>5743</v>
      </c>
      <c r="D1086" s="677">
        <v>16</v>
      </c>
      <c r="E1086" s="677">
        <v>1</v>
      </c>
      <c r="F1086" s="677" t="s">
        <v>122</v>
      </c>
      <c r="G1086" s="677" t="s">
        <v>5755</v>
      </c>
      <c r="H1086" s="677">
        <v>2021</v>
      </c>
      <c r="I1086" s="678" t="s">
        <v>5729</v>
      </c>
      <c r="J1086" s="678" t="str">
        <f t="shared" ref="J1086:J1087" si="226">K1086&amp;"_p"</f>
        <v>N_p</v>
      </c>
      <c r="K1086" s="676" t="s">
        <v>5744</v>
      </c>
      <c r="L1086" s="678" t="s">
        <v>5723</v>
      </c>
      <c r="M1086" s="678" t="s">
        <v>2422</v>
      </c>
      <c r="N1086" s="661">
        <f t="shared" ref="N1086:N1087" si="227">100+100+74</f>
        <v>274</v>
      </c>
      <c r="O1086" s="603"/>
      <c r="P1086" s="767" t="s">
        <v>842</v>
      </c>
      <c r="Q1086" s="376" t="s">
        <v>843</v>
      </c>
      <c r="R1086" s="596" t="s">
        <v>100</v>
      </c>
      <c r="S1086" s="596">
        <f t="shared" si="225"/>
        <v>2</v>
      </c>
      <c r="T1086" s="596">
        <v>0</v>
      </c>
      <c r="U1086" s="596">
        <v>2</v>
      </c>
      <c r="V1086" s="596">
        <v>0</v>
      </c>
      <c r="W1086" s="603"/>
      <c r="X1086" s="663">
        <v>270825</v>
      </c>
      <c r="Y1086" s="376" t="s">
        <v>78</v>
      </c>
      <c r="Z1086" s="596" t="s">
        <v>7023</v>
      </c>
      <c r="AA1086" s="766"/>
      <c r="AB1086" s="596" t="str">
        <f t="shared" si="215"/>
        <v>Unique</v>
      </c>
      <c r="AC1086" s="603"/>
      <c r="AD1086" s="603"/>
      <c r="AE1086" s="603"/>
      <c r="AF1086" s="603"/>
      <c r="AG1086" s="603"/>
      <c r="AH1086" s="603"/>
      <c r="AI1086" s="603"/>
      <c r="AJ1086" s="603"/>
      <c r="AK1086" s="603"/>
      <c r="AL1086" s="603"/>
      <c r="AM1086" s="603"/>
      <c r="AN1086" s="603"/>
      <c r="AO1086" s="603"/>
      <c r="AP1086" s="603"/>
      <c r="AQ1086" s="603"/>
      <c r="AR1086" s="603"/>
      <c r="AS1086" s="603"/>
      <c r="AT1086" s="603"/>
      <c r="AU1086" s="603"/>
      <c r="AV1086" s="603"/>
      <c r="AW1086" s="603"/>
      <c r="AX1086" s="603"/>
      <c r="AY1086" s="603"/>
      <c r="AZ1086" s="603"/>
      <c r="BA1086" s="603"/>
      <c r="BB1086" s="603"/>
      <c r="BC1086" s="603"/>
      <c r="BD1086" s="603"/>
      <c r="BE1086" s="603"/>
      <c r="BF1086" s="603"/>
      <c r="BG1086" s="603"/>
      <c r="BH1086" s="603"/>
      <c r="BI1086" s="603"/>
      <c r="BJ1086" s="603"/>
      <c r="BK1086" s="603"/>
      <c r="BL1086" s="603"/>
      <c r="BM1086" s="603"/>
      <c r="BN1086" s="603"/>
      <c r="BO1086" s="603"/>
      <c r="BP1086" s="603"/>
      <c r="BQ1086" s="603"/>
      <c r="BR1086" s="603"/>
      <c r="BS1086" s="603"/>
      <c r="BT1086" s="603"/>
      <c r="BU1086" s="603"/>
      <c r="BV1086" s="603"/>
      <c r="BW1086" s="603"/>
      <c r="BX1086" s="603"/>
      <c r="BY1086" s="603"/>
      <c r="BZ1086" s="603"/>
      <c r="CA1086" s="603"/>
      <c r="CB1086" s="603"/>
      <c r="CC1086" s="603"/>
      <c r="CD1086" s="603"/>
      <c r="CE1086" s="603"/>
      <c r="CF1086" s="603"/>
      <c r="CG1086" s="603"/>
      <c r="CH1086" s="603"/>
      <c r="CI1086" s="603"/>
      <c r="CJ1086" s="603"/>
      <c r="CK1086" s="603"/>
    </row>
    <row r="1087" spans="1:89" ht="14.25">
      <c r="A1087" s="768" t="str">
        <f t="shared" si="222"/>
        <v>16_1_200921_N_p_xy.se</v>
      </c>
      <c r="B1087" s="676" t="s">
        <v>5742</v>
      </c>
      <c r="C1087" s="676" t="s">
        <v>5743</v>
      </c>
      <c r="D1087" s="677">
        <v>16</v>
      </c>
      <c r="E1087" s="677">
        <v>1</v>
      </c>
      <c r="F1087" s="677" t="s">
        <v>122</v>
      </c>
      <c r="G1087" s="677" t="s">
        <v>5755</v>
      </c>
      <c r="H1087" s="677">
        <v>2021</v>
      </c>
      <c r="I1087" s="678" t="s">
        <v>5729</v>
      </c>
      <c r="J1087" s="678" t="str">
        <f t="shared" si="226"/>
        <v>N_p</v>
      </c>
      <c r="K1087" s="676" t="s">
        <v>5744</v>
      </c>
      <c r="L1087" s="678" t="s">
        <v>5723</v>
      </c>
      <c r="M1087" s="678" t="s">
        <v>2422</v>
      </c>
      <c r="N1087" s="661">
        <f t="shared" si="227"/>
        <v>274</v>
      </c>
      <c r="O1087" s="370"/>
      <c r="P1087" s="190" t="s">
        <v>529</v>
      </c>
      <c r="Q1087" s="376" t="s">
        <v>530</v>
      </c>
      <c r="R1087" s="596" t="s">
        <v>100</v>
      </c>
      <c r="S1087" s="596">
        <f t="shared" si="225"/>
        <v>32</v>
      </c>
      <c r="T1087" s="697">
        <v>23</v>
      </c>
      <c r="U1087" s="697">
        <v>9</v>
      </c>
      <c r="V1087" s="661">
        <v>0</v>
      </c>
      <c r="W1087" s="370"/>
      <c r="X1087" s="663">
        <v>270825</v>
      </c>
      <c r="Y1087" s="727" t="s">
        <v>78</v>
      </c>
      <c r="Z1087" s="596" t="s">
        <v>7024</v>
      </c>
      <c r="AA1087" s="766"/>
      <c r="AB1087" s="727" t="str">
        <f t="shared" si="215"/>
        <v>Unique</v>
      </c>
      <c r="AC1087" s="370"/>
      <c r="AD1087" s="370"/>
      <c r="AE1087" s="370"/>
      <c r="AF1087" s="370"/>
      <c r="AG1087" s="370"/>
      <c r="AH1087" s="370"/>
      <c r="AI1087" s="370"/>
      <c r="AJ1087" s="370"/>
      <c r="AK1087" s="370"/>
      <c r="AL1087" s="370"/>
      <c r="AM1087" s="370"/>
      <c r="AN1087" s="370"/>
      <c r="AO1087" s="370"/>
      <c r="AP1087" s="370"/>
      <c r="AQ1087" s="370"/>
      <c r="AR1087" s="370"/>
      <c r="AS1087" s="370"/>
      <c r="AT1087" s="370"/>
      <c r="AU1087" s="370"/>
      <c r="AV1087" s="370"/>
      <c r="AW1087" s="370"/>
      <c r="AX1087" s="370"/>
      <c r="AY1087" s="370"/>
      <c r="AZ1087" s="370"/>
      <c r="BA1087" s="370"/>
      <c r="BB1087" s="370"/>
      <c r="BC1087" s="370"/>
      <c r="BD1087" s="370"/>
      <c r="BE1087" s="370"/>
      <c r="BF1087" s="370"/>
      <c r="BG1087" s="370"/>
      <c r="BH1087" s="370"/>
      <c r="BI1087" s="370"/>
      <c r="BJ1087" s="370"/>
      <c r="BK1087" s="370"/>
      <c r="BL1087" s="370"/>
      <c r="BM1087" s="370"/>
      <c r="BN1087" s="370"/>
      <c r="BO1087" s="370"/>
      <c r="BP1087" s="370"/>
      <c r="BQ1087" s="370"/>
      <c r="BR1087" s="370"/>
      <c r="BS1087" s="370"/>
      <c r="BT1087" s="370"/>
      <c r="BU1087" s="370"/>
      <c r="BV1087" s="370"/>
      <c r="BW1087" s="370"/>
      <c r="BX1087" s="370"/>
      <c r="BY1087" s="370"/>
      <c r="BZ1087" s="370"/>
      <c r="CA1087" s="370"/>
      <c r="CB1087" s="370"/>
      <c r="CC1087" s="370"/>
      <c r="CD1087" s="370"/>
      <c r="CE1087" s="370"/>
      <c r="CF1087" s="370"/>
      <c r="CG1087" s="370"/>
      <c r="CH1087" s="370"/>
      <c r="CI1087" s="370"/>
      <c r="CJ1087" s="370"/>
      <c r="CK1087" s="370"/>
    </row>
    <row r="1088" spans="1:89" ht="14.25">
      <c r="A1088" s="656" t="str">
        <f t="shared" si="222"/>
        <v>39_2_230523_W_p_er.pe</v>
      </c>
      <c r="B1088" s="739" t="s">
        <v>6382</v>
      </c>
      <c r="C1088" s="739" t="s">
        <v>6383</v>
      </c>
      <c r="D1088" s="740">
        <v>39</v>
      </c>
      <c r="E1088" s="740">
        <v>2</v>
      </c>
      <c r="F1088" s="740" t="s">
        <v>93</v>
      </c>
      <c r="G1088" s="740" t="s">
        <v>6443</v>
      </c>
      <c r="H1088" s="740">
        <v>2023</v>
      </c>
      <c r="I1088" s="739" t="s">
        <v>5729</v>
      </c>
      <c r="J1088" s="739" t="s">
        <v>6137</v>
      </c>
      <c r="K1088" s="739" t="s">
        <v>6384</v>
      </c>
      <c r="L1088" s="739" t="s">
        <v>5723</v>
      </c>
      <c r="M1088" s="739" t="s">
        <v>2422</v>
      </c>
      <c r="N1088" s="661">
        <f>6</f>
        <v>6</v>
      </c>
      <c r="O1088" s="603"/>
      <c r="P1088" s="767" t="s">
        <v>579</v>
      </c>
      <c r="Q1088" s="376" t="s">
        <v>580</v>
      </c>
      <c r="R1088" s="596" t="s">
        <v>100</v>
      </c>
      <c r="S1088" s="596">
        <f t="shared" si="225"/>
        <v>2</v>
      </c>
      <c r="T1088" s="596">
        <v>0</v>
      </c>
      <c r="U1088" s="596">
        <v>2</v>
      </c>
      <c r="V1088" s="596">
        <v>0</v>
      </c>
      <c r="W1088" s="603"/>
      <c r="X1088" s="668">
        <v>280825</v>
      </c>
      <c r="Y1088" s="376" t="s">
        <v>78</v>
      </c>
      <c r="Z1088" s="596" t="s">
        <v>7025</v>
      </c>
      <c r="AA1088" s="766"/>
      <c r="AB1088" s="727" t="str">
        <f t="shared" si="215"/>
        <v>Unique</v>
      </c>
      <c r="AC1088" s="603"/>
      <c r="AD1088" s="603"/>
      <c r="AE1088" s="603"/>
      <c r="AF1088" s="603"/>
      <c r="AG1088" s="603"/>
      <c r="AH1088" s="603"/>
      <c r="AI1088" s="603"/>
      <c r="AJ1088" s="603"/>
      <c r="AK1088" s="603"/>
      <c r="AL1088" s="603"/>
      <c r="AM1088" s="603"/>
      <c r="AN1088" s="603"/>
      <c r="AO1088" s="603"/>
      <c r="AP1088" s="603"/>
      <c r="AQ1088" s="603"/>
      <c r="AR1088" s="603"/>
      <c r="AS1088" s="603"/>
      <c r="AT1088" s="603"/>
      <c r="AU1088" s="603"/>
      <c r="AV1088" s="603"/>
      <c r="AW1088" s="603"/>
      <c r="AX1088" s="603"/>
      <c r="AY1088" s="603"/>
      <c r="AZ1088" s="603"/>
      <c r="BA1088" s="603"/>
      <c r="BB1088" s="603"/>
      <c r="BC1088" s="603"/>
      <c r="BD1088" s="603"/>
      <c r="BE1088" s="603"/>
      <c r="BF1088" s="603"/>
      <c r="BG1088" s="603"/>
      <c r="BH1088" s="603"/>
      <c r="BI1088" s="603"/>
      <c r="BJ1088" s="603"/>
      <c r="BK1088" s="603"/>
      <c r="BL1088" s="603"/>
      <c r="BM1088" s="603"/>
      <c r="BN1088" s="603"/>
      <c r="BO1088" s="603"/>
      <c r="BP1088" s="603"/>
      <c r="BQ1088" s="603"/>
      <c r="BR1088" s="603"/>
      <c r="BS1088" s="603"/>
      <c r="BT1088" s="603"/>
      <c r="BU1088" s="603"/>
      <c r="BV1088" s="603"/>
      <c r="BW1088" s="603"/>
      <c r="BX1088" s="603"/>
      <c r="BY1088" s="603"/>
      <c r="BZ1088" s="603"/>
      <c r="CA1088" s="603"/>
      <c r="CB1088" s="603"/>
      <c r="CC1088" s="603"/>
      <c r="CD1088" s="603"/>
      <c r="CE1088" s="603"/>
      <c r="CF1088" s="603"/>
      <c r="CG1088" s="603"/>
      <c r="CH1088" s="603"/>
      <c r="CI1088" s="603"/>
      <c r="CJ1088" s="603"/>
      <c r="CK1088" s="603"/>
    </row>
    <row r="1089" spans="1:89" ht="14.25">
      <c r="A1089" s="656" t="str">
        <f t="shared" si="222"/>
        <v>12_1_250923_HE_p_er.te</v>
      </c>
      <c r="B1089" s="660" t="s">
        <v>6651</v>
      </c>
      <c r="C1089" s="660" t="s">
        <v>6652</v>
      </c>
      <c r="D1089" s="661">
        <v>12</v>
      </c>
      <c r="E1089" s="661">
        <v>1</v>
      </c>
      <c r="F1089" s="661" t="s">
        <v>6681</v>
      </c>
      <c r="G1089" s="661" t="s">
        <v>6682</v>
      </c>
      <c r="H1089" s="661">
        <v>2023</v>
      </c>
      <c r="I1089" s="660" t="s">
        <v>5729</v>
      </c>
      <c r="J1089" s="660" t="s">
        <v>6653</v>
      </c>
      <c r="K1089" s="660" t="s">
        <v>6654</v>
      </c>
      <c r="L1089" s="660" t="s">
        <v>5723</v>
      </c>
      <c r="M1089" s="660" t="s">
        <v>2422</v>
      </c>
      <c r="N1089" s="661">
        <f>30+20+20+20+20+20+20+4</f>
        <v>154</v>
      </c>
      <c r="O1089" s="603"/>
      <c r="P1089" s="356" t="s">
        <v>521</v>
      </c>
      <c r="Q1089" s="376" t="s">
        <v>522</v>
      </c>
      <c r="R1089" s="596" t="s">
        <v>100</v>
      </c>
      <c r="S1089" s="596">
        <f t="shared" si="225"/>
        <v>1</v>
      </c>
      <c r="T1089" s="596">
        <v>1</v>
      </c>
      <c r="U1089" s="596">
        <v>0</v>
      </c>
      <c r="V1089" s="596">
        <v>0</v>
      </c>
      <c r="W1089" s="603"/>
      <c r="X1089" s="668">
        <v>280825</v>
      </c>
      <c r="Y1089" s="727" t="s">
        <v>78</v>
      </c>
      <c r="Z1089" s="596" t="s">
        <v>7026</v>
      </c>
      <c r="AA1089" s="766"/>
      <c r="AB1089" s="727" t="str">
        <f t="shared" si="215"/>
        <v>Unique</v>
      </c>
      <c r="AC1089" s="603"/>
      <c r="AD1089" s="603"/>
      <c r="AE1089" s="603"/>
      <c r="AF1089" s="603"/>
      <c r="AG1089" s="603"/>
      <c r="AH1089" s="603"/>
      <c r="AI1089" s="603"/>
      <c r="AJ1089" s="603"/>
      <c r="AK1089" s="603"/>
      <c r="AL1089" s="603"/>
      <c r="AM1089" s="603"/>
      <c r="AN1089" s="603"/>
      <c r="AO1089" s="603"/>
      <c r="AP1089" s="603"/>
      <c r="AQ1089" s="603"/>
      <c r="AR1089" s="603"/>
      <c r="AS1089" s="603"/>
      <c r="AT1089" s="603"/>
      <c r="AU1089" s="603"/>
      <c r="AV1089" s="603"/>
      <c r="AW1089" s="603"/>
      <c r="AX1089" s="603"/>
      <c r="AY1089" s="603"/>
      <c r="AZ1089" s="603"/>
      <c r="BA1089" s="603"/>
      <c r="BB1089" s="603"/>
      <c r="BC1089" s="603"/>
      <c r="BD1089" s="603"/>
      <c r="BE1089" s="603"/>
      <c r="BF1089" s="603"/>
      <c r="BG1089" s="603"/>
      <c r="BH1089" s="603"/>
      <c r="BI1089" s="603"/>
      <c r="BJ1089" s="603"/>
      <c r="BK1089" s="603"/>
      <c r="BL1089" s="603"/>
      <c r="BM1089" s="603"/>
      <c r="BN1089" s="603"/>
      <c r="BO1089" s="603"/>
      <c r="BP1089" s="603"/>
      <c r="BQ1089" s="603"/>
      <c r="BR1089" s="603"/>
      <c r="BS1089" s="603"/>
      <c r="BT1089" s="603"/>
      <c r="BU1089" s="603"/>
      <c r="BV1089" s="603"/>
      <c r="BW1089" s="603"/>
      <c r="BX1089" s="603"/>
      <c r="BY1089" s="603"/>
      <c r="BZ1089" s="603"/>
      <c r="CA1089" s="603"/>
      <c r="CB1089" s="603"/>
      <c r="CC1089" s="603"/>
      <c r="CD1089" s="603"/>
      <c r="CE1089" s="603"/>
      <c r="CF1089" s="603"/>
      <c r="CG1089" s="603"/>
      <c r="CH1089" s="603"/>
      <c r="CI1089" s="603"/>
      <c r="CJ1089" s="603"/>
      <c r="CK1089" s="603"/>
    </row>
    <row r="1090" spans="1:89" ht="14.25">
      <c r="A1090" s="656" t="str">
        <f t="shared" si="222"/>
        <v>16_1_260721_N_p_er.te</v>
      </c>
      <c r="B1090" s="676" t="s">
        <v>5742</v>
      </c>
      <c r="C1090" s="676" t="s">
        <v>5743</v>
      </c>
      <c r="D1090" s="677">
        <v>16</v>
      </c>
      <c r="E1090" s="677">
        <v>1</v>
      </c>
      <c r="F1090" s="677" t="s">
        <v>5720</v>
      </c>
      <c r="G1090" s="677" t="s">
        <v>5779</v>
      </c>
      <c r="H1090" s="677">
        <v>2021</v>
      </c>
      <c r="I1090" s="678" t="s">
        <v>5729</v>
      </c>
      <c r="J1090" s="678" t="str">
        <f>K1090&amp;"_p"</f>
        <v>N_p</v>
      </c>
      <c r="K1090" s="676" t="s">
        <v>5744</v>
      </c>
      <c r="L1090" s="678" t="s">
        <v>5723</v>
      </c>
      <c r="M1090" s="678" t="s">
        <v>100</v>
      </c>
      <c r="N1090" s="689">
        <v>140</v>
      </c>
      <c r="O1090" s="603"/>
      <c r="P1090" s="356" t="s">
        <v>521</v>
      </c>
      <c r="Q1090" s="376" t="s">
        <v>522</v>
      </c>
      <c r="R1090" s="596" t="s">
        <v>100</v>
      </c>
      <c r="S1090" s="596">
        <f t="shared" si="225"/>
        <v>4</v>
      </c>
      <c r="T1090" s="596">
        <v>2</v>
      </c>
      <c r="U1090" s="596">
        <v>2</v>
      </c>
      <c r="V1090" s="596">
        <v>0</v>
      </c>
      <c r="W1090" s="603"/>
      <c r="X1090" s="668">
        <v>280825</v>
      </c>
      <c r="Y1090" s="376" t="s">
        <v>78</v>
      </c>
      <c r="Z1090" s="596" t="s">
        <v>7027</v>
      </c>
      <c r="AA1090" s="766"/>
      <c r="AB1090" s="596" t="str">
        <f t="shared" ref="AB1090:AB1099" si="228">IF(COUNTIF(Z:Z, Z1090)&gt;1, "Duplicate", "Unique")</f>
        <v>Unique</v>
      </c>
      <c r="AC1090" s="603"/>
      <c r="AD1090" s="603"/>
      <c r="AE1090" s="603"/>
      <c r="AF1090" s="603"/>
      <c r="AG1090" s="603"/>
      <c r="AH1090" s="603"/>
      <c r="AI1090" s="603"/>
      <c r="AJ1090" s="603"/>
      <c r="AK1090" s="603"/>
      <c r="AL1090" s="603"/>
      <c r="AM1090" s="603"/>
      <c r="AN1090" s="603"/>
      <c r="AO1090" s="603"/>
      <c r="AP1090" s="603"/>
      <c r="AQ1090" s="603"/>
      <c r="AR1090" s="603"/>
      <c r="AS1090" s="603"/>
      <c r="AT1090" s="603"/>
      <c r="AU1090" s="603"/>
      <c r="AV1090" s="603"/>
      <c r="AW1090" s="603"/>
      <c r="AX1090" s="603"/>
      <c r="AY1090" s="603"/>
      <c r="AZ1090" s="603"/>
      <c r="BA1090" s="603"/>
      <c r="BB1090" s="603"/>
      <c r="BC1090" s="603"/>
      <c r="BD1090" s="603"/>
      <c r="BE1090" s="603"/>
      <c r="BF1090" s="603"/>
      <c r="BG1090" s="603"/>
      <c r="BH1090" s="603"/>
      <c r="BI1090" s="603"/>
      <c r="BJ1090" s="603"/>
      <c r="BK1090" s="603"/>
      <c r="BL1090" s="603"/>
      <c r="BM1090" s="603"/>
      <c r="BN1090" s="603"/>
      <c r="BO1090" s="603"/>
      <c r="BP1090" s="603"/>
      <c r="BQ1090" s="603"/>
      <c r="BR1090" s="603"/>
      <c r="BS1090" s="603"/>
      <c r="BT1090" s="603"/>
      <c r="BU1090" s="603"/>
      <c r="BV1090" s="603"/>
      <c r="BW1090" s="603"/>
      <c r="BX1090" s="603"/>
      <c r="BY1090" s="603"/>
      <c r="BZ1090" s="603"/>
      <c r="CA1090" s="603"/>
      <c r="CB1090" s="603"/>
      <c r="CC1090" s="603"/>
      <c r="CD1090" s="603"/>
      <c r="CE1090" s="603"/>
      <c r="CF1090" s="603"/>
      <c r="CG1090" s="603"/>
      <c r="CH1090" s="603"/>
      <c r="CI1090" s="603"/>
      <c r="CJ1090" s="603"/>
      <c r="CK1090" s="603"/>
    </row>
    <row r="1091" spans="1:89" ht="14.25">
      <c r="A1091" s="656" t="str">
        <f t="shared" si="222"/>
        <v>14_1_30521_HAM_p_er.si</v>
      </c>
      <c r="B1091" s="668" t="s">
        <v>5717</v>
      </c>
      <c r="C1091" s="668" t="s">
        <v>5718</v>
      </c>
      <c r="D1091" s="696">
        <v>14</v>
      </c>
      <c r="E1091" s="696">
        <v>1</v>
      </c>
      <c r="F1091" s="696">
        <v>41021</v>
      </c>
      <c r="G1091" s="696">
        <v>30521</v>
      </c>
      <c r="H1091" s="696">
        <v>2021</v>
      </c>
      <c r="I1091" s="668" t="s">
        <v>5729</v>
      </c>
      <c r="J1091" s="668" t="s">
        <v>6505</v>
      </c>
      <c r="K1091" s="668" t="s">
        <v>5722</v>
      </c>
      <c r="L1091" s="668" t="s">
        <v>5723</v>
      </c>
      <c r="M1091" s="668" t="s">
        <v>476</v>
      </c>
      <c r="N1091" s="698"/>
      <c r="O1091" s="603"/>
      <c r="P1091" s="769" t="s">
        <v>576</v>
      </c>
      <c r="Q1091" s="596" t="s">
        <v>577</v>
      </c>
      <c r="R1091" s="596" t="s">
        <v>2911</v>
      </c>
      <c r="S1091" s="596">
        <f t="shared" si="225"/>
        <v>1</v>
      </c>
      <c r="T1091" s="596">
        <v>0</v>
      </c>
      <c r="U1091" s="596">
        <v>1</v>
      </c>
      <c r="V1091" s="603"/>
      <c r="W1091" s="603"/>
      <c r="X1091" s="701" t="s">
        <v>4773</v>
      </c>
      <c r="Y1091" s="376" t="s">
        <v>78</v>
      </c>
      <c r="Z1091" s="596" t="s">
        <v>7028</v>
      </c>
      <c r="AA1091" s="766"/>
      <c r="AB1091" s="727" t="str">
        <f t="shared" si="228"/>
        <v>Unique</v>
      </c>
      <c r="AC1091" s="603"/>
      <c r="AD1091" s="603"/>
      <c r="AE1091" s="603"/>
      <c r="AF1091" s="603"/>
      <c r="AG1091" s="603"/>
      <c r="AH1091" s="603"/>
      <c r="AI1091" s="603"/>
      <c r="AJ1091" s="603"/>
      <c r="AK1091" s="603"/>
      <c r="AL1091" s="603"/>
      <c r="AM1091" s="603"/>
      <c r="AN1091" s="603"/>
      <c r="AO1091" s="603"/>
      <c r="AP1091" s="603"/>
      <c r="AQ1091" s="603"/>
      <c r="AR1091" s="603"/>
      <c r="AS1091" s="603"/>
      <c r="AT1091" s="603"/>
      <c r="AU1091" s="603"/>
      <c r="AV1091" s="603"/>
      <c r="AW1091" s="603"/>
      <c r="AX1091" s="603"/>
      <c r="AY1091" s="603"/>
      <c r="AZ1091" s="603"/>
      <c r="BA1091" s="603"/>
      <c r="BB1091" s="603"/>
      <c r="BC1091" s="603"/>
      <c r="BD1091" s="603"/>
      <c r="BE1091" s="603"/>
      <c r="BF1091" s="603"/>
      <c r="BG1091" s="603"/>
      <c r="BH1091" s="603"/>
      <c r="BI1091" s="603"/>
      <c r="BJ1091" s="603"/>
      <c r="BK1091" s="603"/>
      <c r="BL1091" s="603"/>
      <c r="BM1091" s="603"/>
      <c r="BN1091" s="603"/>
      <c r="BO1091" s="603"/>
      <c r="BP1091" s="603"/>
      <c r="BQ1091" s="603"/>
      <c r="BR1091" s="603"/>
      <c r="BS1091" s="603"/>
      <c r="BT1091" s="603"/>
      <c r="BU1091" s="603"/>
      <c r="BV1091" s="603"/>
      <c r="BW1091" s="603"/>
      <c r="BX1091" s="603"/>
      <c r="BY1091" s="603"/>
      <c r="BZ1091" s="603"/>
      <c r="CA1091" s="603"/>
      <c r="CB1091" s="603"/>
      <c r="CC1091" s="603"/>
      <c r="CD1091" s="603"/>
      <c r="CE1091" s="603"/>
      <c r="CF1091" s="603"/>
      <c r="CG1091" s="603"/>
      <c r="CH1091" s="603"/>
      <c r="CI1091" s="603"/>
      <c r="CJ1091" s="603"/>
      <c r="CK1091" s="603"/>
    </row>
    <row r="1092" spans="1:89" ht="14.25">
      <c r="A1092" s="656" t="str">
        <f t="shared" si="222"/>
        <v>14_1_260721_HAM_p_er.te</v>
      </c>
      <c r="B1092" s="657" t="s">
        <v>5717</v>
      </c>
      <c r="C1092" s="657" t="s">
        <v>5718</v>
      </c>
      <c r="D1092" s="658">
        <v>14</v>
      </c>
      <c r="E1092" s="658">
        <v>1</v>
      </c>
      <c r="F1092" s="658" t="s">
        <v>5720</v>
      </c>
      <c r="G1092" s="658" t="s">
        <v>5779</v>
      </c>
      <c r="H1092" s="658">
        <v>2021</v>
      </c>
      <c r="I1092" s="659" t="s">
        <v>5729</v>
      </c>
      <c r="J1092" s="659" t="str">
        <f t="shared" ref="J1092:J1095" si="229">K1092&amp;"_p"</f>
        <v>HAM_p</v>
      </c>
      <c r="K1092" s="657" t="s">
        <v>5722</v>
      </c>
      <c r="L1092" s="659" t="s">
        <v>5723</v>
      </c>
      <c r="M1092" s="659" t="s">
        <v>476</v>
      </c>
      <c r="N1092" s="698">
        <f>4+3+5+4+1+6+59+103+19+172</f>
        <v>376</v>
      </c>
      <c r="O1092" s="603"/>
      <c r="P1092" s="662" t="s">
        <v>521</v>
      </c>
      <c r="Q1092" s="376" t="s">
        <v>522</v>
      </c>
      <c r="R1092" s="596" t="s">
        <v>100</v>
      </c>
      <c r="S1092" s="596">
        <f t="shared" si="225"/>
        <v>9</v>
      </c>
      <c r="T1092" s="596">
        <v>2</v>
      </c>
      <c r="U1092" s="596">
        <v>7</v>
      </c>
      <c r="V1092" s="596">
        <v>0</v>
      </c>
      <c r="W1092" s="603"/>
      <c r="X1092" s="668">
        <v>280825</v>
      </c>
      <c r="Y1092" s="376" t="s">
        <v>78</v>
      </c>
      <c r="Z1092" s="596" t="s">
        <v>7029</v>
      </c>
      <c r="AA1092" s="766"/>
      <c r="AB1092" s="596" t="str">
        <f t="shared" si="228"/>
        <v>Unique</v>
      </c>
      <c r="AC1092" s="603"/>
      <c r="AD1092" s="603"/>
      <c r="AE1092" s="603"/>
      <c r="AF1092" s="603"/>
      <c r="AG1092" s="603"/>
      <c r="AH1092" s="603"/>
      <c r="AI1092" s="603"/>
      <c r="AJ1092" s="603"/>
      <c r="AK1092" s="603"/>
      <c r="AL1092" s="603"/>
      <c r="AM1092" s="603"/>
      <c r="AN1092" s="603"/>
      <c r="AO1092" s="603"/>
      <c r="AP1092" s="603"/>
      <c r="AQ1092" s="603"/>
      <c r="AR1092" s="603"/>
      <c r="AS1092" s="603"/>
      <c r="AT1092" s="603"/>
      <c r="AU1092" s="603"/>
      <c r="AV1092" s="603"/>
      <c r="AW1092" s="603"/>
      <c r="AX1092" s="603"/>
      <c r="AY1092" s="603"/>
      <c r="AZ1092" s="603"/>
      <c r="BA1092" s="603"/>
      <c r="BB1092" s="603"/>
      <c r="BC1092" s="603"/>
      <c r="BD1092" s="603"/>
      <c r="BE1092" s="603"/>
      <c r="BF1092" s="603"/>
      <c r="BG1092" s="603"/>
      <c r="BH1092" s="603"/>
      <c r="BI1092" s="603"/>
      <c r="BJ1092" s="603"/>
      <c r="BK1092" s="603"/>
      <c r="BL1092" s="603"/>
      <c r="BM1092" s="603"/>
      <c r="BN1092" s="603"/>
      <c r="BO1092" s="603"/>
      <c r="BP1092" s="603"/>
      <c r="BQ1092" s="603"/>
      <c r="BR1092" s="603"/>
      <c r="BS1092" s="603"/>
      <c r="BT1092" s="603"/>
      <c r="BU1092" s="603"/>
      <c r="BV1092" s="603"/>
      <c r="BW1092" s="603"/>
      <c r="BX1092" s="603"/>
      <c r="BY1092" s="603"/>
      <c r="BZ1092" s="603"/>
      <c r="CA1092" s="603"/>
      <c r="CB1092" s="603"/>
      <c r="CC1092" s="603"/>
      <c r="CD1092" s="603"/>
      <c r="CE1092" s="603"/>
      <c r="CF1092" s="603"/>
      <c r="CG1092" s="603"/>
      <c r="CH1092" s="603"/>
      <c r="CI1092" s="603"/>
      <c r="CJ1092" s="603"/>
      <c r="CK1092" s="603"/>
    </row>
    <row r="1093" spans="1:89" ht="14.25">
      <c r="A1093" s="656" t="str">
        <f t="shared" si="222"/>
        <v>31_1_200921_HO_p_er.te</v>
      </c>
      <c r="B1093" s="682" t="s">
        <v>5751</v>
      </c>
      <c r="C1093" s="682" t="s">
        <v>5752</v>
      </c>
      <c r="D1093" s="683">
        <v>31</v>
      </c>
      <c r="E1093" s="683">
        <v>1</v>
      </c>
      <c r="F1093" s="683" t="s">
        <v>122</v>
      </c>
      <c r="G1093" s="683" t="s">
        <v>5755</v>
      </c>
      <c r="H1093" s="683">
        <v>2021</v>
      </c>
      <c r="I1093" s="684" t="s">
        <v>5729</v>
      </c>
      <c r="J1093" s="684" t="str">
        <f t="shared" si="229"/>
        <v>HO_p</v>
      </c>
      <c r="K1093" s="682" t="s">
        <v>5753</v>
      </c>
      <c r="L1093" s="684" t="s">
        <v>5723</v>
      </c>
      <c r="M1093" s="684" t="s">
        <v>2422</v>
      </c>
      <c r="N1093" s="661">
        <f>31+100+100+9+100+100+76+10</f>
        <v>526</v>
      </c>
      <c r="O1093" s="596" t="s">
        <v>5873</v>
      </c>
      <c r="P1093" s="662" t="s">
        <v>521</v>
      </c>
      <c r="Q1093" s="376" t="s">
        <v>522</v>
      </c>
      <c r="R1093" s="596" t="s">
        <v>100</v>
      </c>
      <c r="S1093" s="596">
        <f t="shared" si="225"/>
        <v>10</v>
      </c>
      <c r="T1093" s="596">
        <v>7</v>
      </c>
      <c r="U1093" s="596">
        <v>3</v>
      </c>
      <c r="V1093" s="596">
        <v>0</v>
      </c>
      <c r="W1093" s="603"/>
      <c r="X1093" s="668">
        <v>280825</v>
      </c>
      <c r="Y1093" s="376" t="s">
        <v>78</v>
      </c>
      <c r="Z1093" s="596" t="s">
        <v>7030</v>
      </c>
      <c r="AA1093" s="766"/>
      <c r="AB1093" s="596" t="str">
        <f t="shared" si="228"/>
        <v>Unique</v>
      </c>
      <c r="AC1093" s="603"/>
      <c r="AD1093" s="603"/>
      <c r="AE1093" s="603"/>
      <c r="AF1093" s="603"/>
      <c r="AG1093" s="603"/>
      <c r="AH1093" s="603"/>
      <c r="AI1093" s="603"/>
      <c r="AJ1093" s="603"/>
      <c r="AK1093" s="603"/>
      <c r="AL1093" s="603"/>
      <c r="AM1093" s="603"/>
      <c r="AN1093" s="603"/>
      <c r="AO1093" s="603"/>
      <c r="AP1093" s="603"/>
      <c r="AQ1093" s="603"/>
      <c r="AR1093" s="603"/>
      <c r="AS1093" s="603"/>
      <c r="AT1093" s="603"/>
      <c r="AU1093" s="603"/>
      <c r="AV1093" s="603"/>
      <c r="AW1093" s="603"/>
      <c r="AX1093" s="603"/>
      <c r="AY1093" s="603"/>
      <c r="AZ1093" s="603"/>
      <c r="BA1093" s="603"/>
      <c r="BB1093" s="603"/>
      <c r="BC1093" s="603"/>
      <c r="BD1093" s="603"/>
      <c r="BE1093" s="603"/>
      <c r="BF1093" s="603"/>
      <c r="BG1093" s="603"/>
      <c r="BH1093" s="603"/>
      <c r="BI1093" s="603"/>
      <c r="BJ1093" s="603"/>
      <c r="BK1093" s="603"/>
      <c r="BL1093" s="603"/>
      <c r="BM1093" s="603"/>
      <c r="BN1093" s="603"/>
      <c r="BO1093" s="603"/>
      <c r="BP1093" s="603"/>
      <c r="BQ1093" s="603"/>
      <c r="BR1093" s="603"/>
      <c r="BS1093" s="603"/>
      <c r="BT1093" s="603"/>
      <c r="BU1093" s="603"/>
      <c r="BV1093" s="603"/>
      <c r="BW1093" s="603"/>
      <c r="BX1093" s="603"/>
      <c r="BY1093" s="603"/>
      <c r="BZ1093" s="603"/>
      <c r="CA1093" s="603"/>
      <c r="CB1093" s="603"/>
      <c r="CC1093" s="603"/>
      <c r="CD1093" s="603"/>
      <c r="CE1093" s="603"/>
      <c r="CF1093" s="603"/>
      <c r="CG1093" s="603"/>
      <c r="CH1093" s="603"/>
      <c r="CI1093" s="603"/>
      <c r="CJ1093" s="603"/>
      <c r="CK1093" s="603"/>
    </row>
    <row r="1094" spans="1:89" ht="14.25">
      <c r="A1094" s="656" t="str">
        <f t="shared" si="222"/>
        <v>12_1_200921_HE_p_er.te</v>
      </c>
      <c r="B1094" s="669" t="s">
        <v>5732</v>
      </c>
      <c r="C1094" s="669" t="s">
        <v>5733</v>
      </c>
      <c r="D1094" s="670">
        <v>12</v>
      </c>
      <c r="E1094" s="670">
        <v>1</v>
      </c>
      <c r="F1094" s="670" t="s">
        <v>122</v>
      </c>
      <c r="G1094" s="670" t="s">
        <v>5755</v>
      </c>
      <c r="H1094" s="670">
        <v>2021</v>
      </c>
      <c r="I1094" s="672" t="s">
        <v>5729</v>
      </c>
      <c r="J1094" s="672" t="str">
        <f t="shared" si="229"/>
        <v>HE_p</v>
      </c>
      <c r="K1094" s="669" t="s">
        <v>5734</v>
      </c>
      <c r="L1094" s="672" t="s">
        <v>5723</v>
      </c>
      <c r="M1094" s="672" t="s">
        <v>2422</v>
      </c>
      <c r="N1094" s="661">
        <f>20+37+30+30+20+28+42+9+24+42+31+30+14+24+34+30+53+37</f>
        <v>535</v>
      </c>
      <c r="O1094" s="603"/>
      <c r="P1094" s="662" t="s">
        <v>521</v>
      </c>
      <c r="Q1094" s="376" t="s">
        <v>522</v>
      </c>
      <c r="R1094" s="596" t="s">
        <v>100</v>
      </c>
      <c r="S1094" s="596">
        <f t="shared" si="225"/>
        <v>13</v>
      </c>
      <c r="T1094" s="596">
        <v>7</v>
      </c>
      <c r="U1094" s="596">
        <v>6</v>
      </c>
      <c r="V1094" s="596">
        <v>0</v>
      </c>
      <c r="W1094" s="603"/>
      <c r="X1094" s="668">
        <v>280825</v>
      </c>
      <c r="Y1094" s="376" t="s">
        <v>78</v>
      </c>
      <c r="Z1094" s="596" t="s">
        <v>7031</v>
      </c>
      <c r="AA1094" s="766"/>
      <c r="AB1094" s="596" t="str">
        <f t="shared" si="228"/>
        <v>Unique</v>
      </c>
      <c r="AC1094" s="603"/>
      <c r="AD1094" s="603"/>
      <c r="AE1094" s="603"/>
      <c r="AF1094" s="603"/>
      <c r="AG1094" s="603"/>
      <c r="AH1094" s="603"/>
      <c r="AI1094" s="603"/>
      <c r="AJ1094" s="603"/>
      <c r="AK1094" s="603"/>
      <c r="AL1094" s="603"/>
      <c r="AM1094" s="603"/>
      <c r="AN1094" s="603"/>
      <c r="AO1094" s="603"/>
      <c r="AP1094" s="603"/>
      <c r="AQ1094" s="603"/>
      <c r="AR1094" s="603"/>
      <c r="AS1094" s="603"/>
      <c r="AT1094" s="603"/>
      <c r="AU1094" s="603"/>
      <c r="AV1094" s="603"/>
      <c r="AW1094" s="603"/>
      <c r="AX1094" s="603"/>
      <c r="AY1094" s="603"/>
      <c r="AZ1094" s="603"/>
      <c r="BA1094" s="603"/>
      <c r="BB1094" s="603"/>
      <c r="BC1094" s="603"/>
      <c r="BD1094" s="603"/>
      <c r="BE1094" s="603"/>
      <c r="BF1094" s="603"/>
      <c r="BG1094" s="603"/>
      <c r="BH1094" s="603"/>
      <c r="BI1094" s="603"/>
      <c r="BJ1094" s="603"/>
      <c r="BK1094" s="603"/>
      <c r="BL1094" s="603"/>
      <c r="BM1094" s="603"/>
      <c r="BN1094" s="603"/>
      <c r="BO1094" s="603"/>
      <c r="BP1094" s="603"/>
      <c r="BQ1094" s="603"/>
      <c r="BR1094" s="603"/>
      <c r="BS1094" s="603"/>
      <c r="BT1094" s="603"/>
      <c r="BU1094" s="603"/>
      <c r="BV1094" s="603"/>
      <c r="BW1094" s="603"/>
      <c r="BX1094" s="603"/>
      <c r="BY1094" s="603"/>
      <c r="BZ1094" s="603"/>
      <c r="CA1094" s="603"/>
      <c r="CB1094" s="603"/>
      <c r="CC1094" s="603"/>
      <c r="CD1094" s="603"/>
      <c r="CE1094" s="603"/>
      <c r="CF1094" s="603"/>
      <c r="CG1094" s="603"/>
      <c r="CH1094" s="603"/>
      <c r="CI1094" s="603"/>
      <c r="CJ1094" s="603"/>
      <c r="CK1094" s="603"/>
    </row>
    <row r="1095" spans="1:89" ht="14.25">
      <c r="A1095" s="717" t="str">
        <f t="shared" si="222"/>
        <v>29_1_260721_G_p_er.te</v>
      </c>
      <c r="B1095" s="693" t="s">
        <v>5789</v>
      </c>
      <c r="C1095" s="693" t="s">
        <v>5790</v>
      </c>
      <c r="D1095" s="694">
        <v>29</v>
      </c>
      <c r="E1095" s="694">
        <v>1</v>
      </c>
      <c r="F1095" s="694" t="s">
        <v>5720</v>
      </c>
      <c r="G1095" s="694" t="s">
        <v>5779</v>
      </c>
      <c r="H1095" s="694">
        <v>2021</v>
      </c>
      <c r="I1095" s="695" t="s">
        <v>5729</v>
      </c>
      <c r="J1095" s="695" t="str">
        <f t="shared" si="229"/>
        <v>G_p</v>
      </c>
      <c r="K1095" s="693" t="s">
        <v>5791</v>
      </c>
      <c r="L1095" s="695" t="s">
        <v>5723</v>
      </c>
      <c r="M1095" s="695" t="s">
        <v>476</v>
      </c>
      <c r="N1095" s="661">
        <v>234</v>
      </c>
      <c r="O1095" s="370"/>
      <c r="P1095" s="662" t="s">
        <v>521</v>
      </c>
      <c r="Q1095" s="376" t="s">
        <v>522</v>
      </c>
      <c r="R1095" s="596" t="s">
        <v>100</v>
      </c>
      <c r="S1095" s="596">
        <f t="shared" si="225"/>
        <v>3</v>
      </c>
      <c r="T1095" s="596">
        <v>2</v>
      </c>
      <c r="U1095" s="697">
        <v>1</v>
      </c>
      <c r="V1095" s="728">
        <v>0</v>
      </c>
      <c r="W1095" s="370"/>
      <c r="X1095" s="668">
        <v>280825</v>
      </c>
      <c r="Y1095" s="727" t="s">
        <v>78</v>
      </c>
      <c r="Z1095" s="596" t="s">
        <v>7032</v>
      </c>
      <c r="AA1095" s="766"/>
      <c r="AB1095" s="727" t="str">
        <f t="shared" si="228"/>
        <v>Unique</v>
      </c>
      <c r="AC1095" s="370"/>
      <c r="AD1095" s="370"/>
      <c r="AE1095" s="370"/>
      <c r="AF1095" s="370"/>
      <c r="AG1095" s="370"/>
      <c r="AH1095" s="370"/>
      <c r="AI1095" s="370"/>
      <c r="AJ1095" s="370"/>
      <c r="AK1095" s="370"/>
      <c r="AL1095" s="370"/>
      <c r="AM1095" s="370"/>
      <c r="AN1095" s="370"/>
      <c r="AO1095" s="370"/>
      <c r="AP1095" s="370"/>
      <c r="AQ1095" s="370"/>
      <c r="AR1095" s="370"/>
      <c r="AS1095" s="370"/>
      <c r="AT1095" s="370"/>
      <c r="AU1095" s="370"/>
      <c r="AV1095" s="370"/>
      <c r="AW1095" s="370"/>
      <c r="AX1095" s="370"/>
      <c r="AY1095" s="370"/>
      <c r="AZ1095" s="370"/>
      <c r="BA1095" s="370"/>
      <c r="BB1095" s="370"/>
      <c r="BC1095" s="370"/>
      <c r="BD1095" s="370"/>
      <c r="BE1095" s="370"/>
      <c r="BF1095" s="370"/>
      <c r="BG1095" s="370"/>
      <c r="BH1095" s="370"/>
      <c r="BI1095" s="370"/>
      <c r="BJ1095" s="370"/>
      <c r="BK1095" s="370"/>
      <c r="BL1095" s="370"/>
      <c r="BM1095" s="370"/>
      <c r="BN1095" s="370"/>
      <c r="BO1095" s="370"/>
      <c r="BP1095" s="370"/>
      <c r="BQ1095" s="370"/>
      <c r="BR1095" s="370"/>
      <c r="BS1095" s="370"/>
      <c r="BT1095" s="370"/>
      <c r="BU1095" s="370"/>
      <c r="BV1095" s="370"/>
      <c r="BW1095" s="370"/>
      <c r="BX1095" s="370"/>
      <c r="BY1095" s="370"/>
      <c r="BZ1095" s="370"/>
      <c r="CA1095" s="370"/>
      <c r="CB1095" s="370"/>
      <c r="CC1095" s="370"/>
      <c r="CD1095" s="370"/>
      <c r="CE1095" s="370"/>
      <c r="CF1095" s="370"/>
      <c r="CG1095" s="370"/>
      <c r="CH1095" s="370"/>
      <c r="CI1095" s="370"/>
      <c r="CJ1095" s="370"/>
      <c r="CK1095" s="370"/>
    </row>
    <row r="1096" spans="1:89" ht="14.25">
      <c r="A1096" s="656" t="str">
        <f t="shared" si="222"/>
        <v>1_1_170723_HAU_p_er.te</v>
      </c>
      <c r="B1096" s="745" t="s">
        <v>6461</v>
      </c>
      <c r="C1096" s="745" t="s">
        <v>6462</v>
      </c>
      <c r="D1096" s="746">
        <v>1</v>
      </c>
      <c r="E1096" s="746">
        <v>1</v>
      </c>
      <c r="F1096" s="746" t="s">
        <v>6342</v>
      </c>
      <c r="G1096" s="746" t="s">
        <v>6343</v>
      </c>
      <c r="H1096" s="746">
        <v>2023</v>
      </c>
      <c r="I1096" s="745" t="s">
        <v>5729</v>
      </c>
      <c r="J1096" s="745" t="s">
        <v>6463</v>
      </c>
      <c r="K1096" s="745" t="s">
        <v>6464</v>
      </c>
      <c r="L1096" s="745" t="s">
        <v>5723</v>
      </c>
      <c r="M1096" s="745" t="s">
        <v>2422</v>
      </c>
      <c r="N1096" s="661">
        <f>50+50+50+50+49</f>
        <v>249</v>
      </c>
      <c r="O1096" s="370"/>
      <c r="P1096" s="662" t="s">
        <v>521</v>
      </c>
      <c r="Q1096" s="376" t="s">
        <v>522</v>
      </c>
      <c r="R1096" s="596" t="s">
        <v>100</v>
      </c>
      <c r="S1096" s="596">
        <f t="shared" si="225"/>
        <v>3</v>
      </c>
      <c r="T1096" s="376">
        <v>0</v>
      </c>
      <c r="U1096" s="376">
        <v>3</v>
      </c>
      <c r="V1096" s="376">
        <v>0</v>
      </c>
      <c r="W1096" s="370"/>
      <c r="X1096" s="668">
        <v>280825</v>
      </c>
      <c r="Y1096" s="376" t="s">
        <v>78</v>
      </c>
      <c r="Z1096" s="596" t="s">
        <v>7033</v>
      </c>
      <c r="AA1096" s="766"/>
      <c r="AB1096" s="727" t="str">
        <f t="shared" si="228"/>
        <v>Unique</v>
      </c>
      <c r="AC1096" s="603"/>
      <c r="AD1096" s="603"/>
      <c r="AE1096" s="603"/>
      <c r="AF1096" s="603"/>
      <c r="AG1096" s="603"/>
      <c r="AH1096" s="603"/>
      <c r="AI1096" s="603"/>
      <c r="AJ1096" s="603"/>
      <c r="AK1096" s="603"/>
      <c r="AL1096" s="603"/>
      <c r="AM1096" s="603"/>
      <c r="AN1096" s="603"/>
      <c r="AO1096" s="603"/>
      <c r="AP1096" s="603"/>
      <c r="AQ1096" s="603"/>
      <c r="AR1096" s="603"/>
      <c r="AS1096" s="603"/>
      <c r="AT1096" s="603"/>
      <c r="AU1096" s="603"/>
      <c r="AV1096" s="603"/>
      <c r="AW1096" s="603"/>
      <c r="AX1096" s="603"/>
      <c r="AY1096" s="603"/>
      <c r="AZ1096" s="603"/>
      <c r="BA1096" s="603"/>
      <c r="BB1096" s="603"/>
      <c r="BC1096" s="603"/>
      <c r="BD1096" s="603"/>
      <c r="BE1096" s="603"/>
      <c r="BF1096" s="603"/>
      <c r="BG1096" s="603"/>
      <c r="BH1096" s="603"/>
      <c r="BI1096" s="603"/>
      <c r="BJ1096" s="603"/>
      <c r="BK1096" s="603"/>
      <c r="BL1096" s="603"/>
      <c r="BM1096" s="603"/>
      <c r="BN1096" s="603"/>
      <c r="BO1096" s="603"/>
      <c r="BP1096" s="603"/>
      <c r="BQ1096" s="603"/>
      <c r="BR1096" s="603"/>
      <c r="BS1096" s="603"/>
      <c r="BT1096" s="603"/>
      <c r="BU1096" s="603"/>
      <c r="BV1096" s="603"/>
      <c r="BW1096" s="603"/>
      <c r="BX1096" s="603"/>
      <c r="BY1096" s="603"/>
      <c r="BZ1096" s="603"/>
      <c r="CA1096" s="603"/>
      <c r="CB1096" s="603"/>
      <c r="CC1096" s="603"/>
      <c r="CD1096" s="603"/>
      <c r="CE1096" s="603"/>
      <c r="CF1096" s="603"/>
      <c r="CG1096" s="603"/>
      <c r="CH1096" s="603"/>
      <c r="CI1096" s="603"/>
      <c r="CJ1096" s="603"/>
      <c r="CK1096" s="603"/>
    </row>
    <row r="1097" spans="1:89" ht="14.25">
      <c r="A1097" s="656" t="str">
        <f t="shared" si="222"/>
        <v>12_1_260721_HE_p_er.te</v>
      </c>
      <c r="B1097" s="669" t="s">
        <v>5732</v>
      </c>
      <c r="C1097" s="669" t="s">
        <v>5733</v>
      </c>
      <c r="D1097" s="670">
        <v>12</v>
      </c>
      <c r="E1097" s="670">
        <v>1</v>
      </c>
      <c r="F1097" s="670" t="s">
        <v>5720</v>
      </c>
      <c r="G1097" s="670" t="s">
        <v>5779</v>
      </c>
      <c r="H1097" s="670">
        <v>2021</v>
      </c>
      <c r="I1097" s="672" t="s">
        <v>5729</v>
      </c>
      <c r="J1097" s="672" t="str">
        <f t="shared" ref="J1097:J1115" si="230">K1097&amp;"_p"</f>
        <v>HE_p</v>
      </c>
      <c r="K1097" s="669" t="s">
        <v>5734</v>
      </c>
      <c r="L1097" s="672" t="s">
        <v>5723</v>
      </c>
      <c r="M1097" s="672" t="s">
        <v>476</v>
      </c>
      <c r="N1097" s="661">
        <v>455</v>
      </c>
      <c r="O1097" s="603"/>
      <c r="P1097" s="662" t="s">
        <v>521</v>
      </c>
      <c r="Q1097" s="376" t="s">
        <v>522</v>
      </c>
      <c r="R1097" s="596" t="s">
        <v>100</v>
      </c>
      <c r="S1097" s="596">
        <f t="shared" si="225"/>
        <v>5</v>
      </c>
      <c r="T1097" s="596">
        <v>2</v>
      </c>
      <c r="U1097" s="596">
        <v>3</v>
      </c>
      <c r="V1097" s="596">
        <v>0</v>
      </c>
      <c r="W1097" s="603"/>
      <c r="X1097" s="668">
        <v>280825</v>
      </c>
      <c r="Y1097" s="376" t="s">
        <v>78</v>
      </c>
      <c r="Z1097" s="596" t="s">
        <v>7034</v>
      </c>
      <c r="AA1097" s="766"/>
      <c r="AB1097" s="699" t="str">
        <f t="shared" si="228"/>
        <v>Unique</v>
      </c>
      <c r="AC1097" s="603"/>
      <c r="AD1097" s="603"/>
      <c r="AE1097" s="603"/>
      <c r="AF1097" s="603"/>
      <c r="AG1097" s="603"/>
      <c r="AH1097" s="603"/>
      <c r="AI1097" s="603"/>
      <c r="AJ1097" s="603"/>
      <c r="AK1097" s="603"/>
      <c r="AL1097" s="603"/>
      <c r="AM1097" s="603"/>
      <c r="AN1097" s="603"/>
      <c r="AO1097" s="603"/>
      <c r="AP1097" s="603"/>
      <c r="AQ1097" s="603"/>
      <c r="AR1097" s="603"/>
      <c r="AS1097" s="603"/>
      <c r="AT1097" s="603"/>
      <c r="AU1097" s="603"/>
      <c r="AV1097" s="603"/>
      <c r="AW1097" s="603"/>
      <c r="AX1097" s="603"/>
      <c r="AY1097" s="603"/>
      <c r="AZ1097" s="603"/>
      <c r="BA1097" s="603"/>
      <c r="BB1097" s="603"/>
      <c r="BC1097" s="603"/>
      <c r="BD1097" s="603"/>
      <c r="BE1097" s="603"/>
      <c r="BF1097" s="603"/>
      <c r="BG1097" s="603"/>
      <c r="BH1097" s="603"/>
      <c r="BI1097" s="603"/>
      <c r="BJ1097" s="603"/>
      <c r="BK1097" s="603"/>
      <c r="BL1097" s="603"/>
      <c r="BM1097" s="603"/>
      <c r="BN1097" s="603"/>
      <c r="BO1097" s="603"/>
      <c r="BP1097" s="603"/>
      <c r="BQ1097" s="603"/>
      <c r="BR1097" s="603"/>
      <c r="BS1097" s="603"/>
      <c r="BT1097" s="603"/>
      <c r="BU1097" s="603"/>
      <c r="BV1097" s="603"/>
      <c r="BW1097" s="603"/>
      <c r="BX1097" s="603"/>
      <c r="BY1097" s="603"/>
      <c r="BZ1097" s="603"/>
      <c r="CA1097" s="603"/>
      <c r="CB1097" s="603"/>
      <c r="CC1097" s="603"/>
      <c r="CD1097" s="603"/>
      <c r="CE1097" s="603"/>
      <c r="CF1097" s="603"/>
      <c r="CG1097" s="603"/>
      <c r="CH1097" s="603"/>
      <c r="CI1097" s="603"/>
      <c r="CJ1097" s="603"/>
      <c r="CK1097" s="603"/>
    </row>
    <row r="1098" spans="1:89" ht="14.25">
      <c r="A1098" s="656" t="str">
        <f t="shared" si="222"/>
        <v>21_1_260721_A_p_er.te</v>
      </c>
      <c r="B1098" s="679" t="s">
        <v>5746</v>
      </c>
      <c r="C1098" s="679" t="s">
        <v>5747</v>
      </c>
      <c r="D1098" s="680">
        <v>21</v>
      </c>
      <c r="E1098" s="680">
        <v>1</v>
      </c>
      <c r="F1098" s="680" t="s">
        <v>5720</v>
      </c>
      <c r="G1098" s="680" t="s">
        <v>5779</v>
      </c>
      <c r="H1098" s="680">
        <v>2021</v>
      </c>
      <c r="I1098" s="681" t="s">
        <v>5729</v>
      </c>
      <c r="J1098" s="681" t="str">
        <f t="shared" si="230"/>
        <v>A_p</v>
      </c>
      <c r="K1098" s="679" t="s">
        <v>1810</v>
      </c>
      <c r="L1098" s="681" t="s">
        <v>5723</v>
      </c>
      <c r="M1098" s="681" t="s">
        <v>5834</v>
      </c>
      <c r="N1098" s="661">
        <v>533</v>
      </c>
      <c r="O1098" s="603"/>
      <c r="P1098" s="662" t="s">
        <v>521</v>
      </c>
      <c r="Q1098" s="376" t="s">
        <v>522</v>
      </c>
      <c r="R1098" s="596" t="s">
        <v>100</v>
      </c>
      <c r="S1098" s="596">
        <f t="shared" si="225"/>
        <v>5</v>
      </c>
      <c r="T1098" s="596">
        <v>2</v>
      </c>
      <c r="U1098" s="596">
        <v>3</v>
      </c>
      <c r="V1098" s="596">
        <v>0</v>
      </c>
      <c r="W1098" s="603"/>
      <c r="X1098" s="668">
        <v>280825</v>
      </c>
      <c r="Y1098" s="376" t="s">
        <v>78</v>
      </c>
      <c r="Z1098" s="596" t="s">
        <v>7035</v>
      </c>
      <c r="AA1098" s="766"/>
      <c r="AB1098" s="596" t="str">
        <f t="shared" si="228"/>
        <v>Unique</v>
      </c>
      <c r="AC1098" s="603"/>
      <c r="AD1098" s="603"/>
      <c r="AE1098" s="603"/>
      <c r="AF1098" s="603"/>
      <c r="AG1098" s="603"/>
      <c r="AH1098" s="603"/>
      <c r="AI1098" s="603"/>
      <c r="AJ1098" s="603"/>
      <c r="AK1098" s="603"/>
      <c r="AL1098" s="603"/>
      <c r="AM1098" s="603"/>
      <c r="AN1098" s="603"/>
      <c r="AO1098" s="603"/>
      <c r="AP1098" s="603"/>
      <c r="AQ1098" s="603"/>
      <c r="AR1098" s="603"/>
      <c r="AS1098" s="603"/>
      <c r="AT1098" s="603"/>
      <c r="AU1098" s="603"/>
      <c r="AV1098" s="603"/>
      <c r="AW1098" s="603"/>
      <c r="AX1098" s="603"/>
      <c r="AY1098" s="603"/>
      <c r="AZ1098" s="603"/>
      <c r="BA1098" s="603"/>
      <c r="BB1098" s="603"/>
      <c r="BC1098" s="603"/>
      <c r="BD1098" s="603"/>
      <c r="BE1098" s="603"/>
      <c r="BF1098" s="603"/>
      <c r="BG1098" s="603"/>
      <c r="BH1098" s="603"/>
      <c r="BI1098" s="603"/>
      <c r="BJ1098" s="603"/>
      <c r="BK1098" s="603"/>
      <c r="BL1098" s="603"/>
      <c r="BM1098" s="603"/>
      <c r="BN1098" s="603"/>
      <c r="BO1098" s="603"/>
      <c r="BP1098" s="603"/>
      <c r="BQ1098" s="603"/>
      <c r="BR1098" s="603"/>
      <c r="BS1098" s="603"/>
      <c r="BT1098" s="603"/>
      <c r="BU1098" s="603"/>
      <c r="BV1098" s="603"/>
      <c r="BW1098" s="603"/>
      <c r="BX1098" s="603"/>
      <c r="BY1098" s="603"/>
      <c r="BZ1098" s="603"/>
      <c r="CA1098" s="603"/>
      <c r="CB1098" s="603"/>
      <c r="CC1098" s="603"/>
      <c r="CD1098" s="603"/>
      <c r="CE1098" s="603"/>
      <c r="CF1098" s="603"/>
      <c r="CG1098" s="603"/>
      <c r="CH1098" s="603"/>
      <c r="CI1098" s="603"/>
      <c r="CJ1098" s="603"/>
      <c r="CK1098" s="603"/>
    </row>
    <row r="1099" spans="1:89" ht="14.25">
      <c r="A1099" s="656" t="str">
        <f t="shared" si="222"/>
        <v>31_2_260721_V_p_er.te</v>
      </c>
      <c r="B1099" s="673" t="s">
        <v>5736</v>
      </c>
      <c r="C1099" s="673" t="s">
        <v>5737</v>
      </c>
      <c r="D1099" s="674">
        <v>31</v>
      </c>
      <c r="E1099" s="674">
        <v>2</v>
      </c>
      <c r="F1099" s="674" t="s">
        <v>5720</v>
      </c>
      <c r="G1099" s="674" t="s">
        <v>5779</v>
      </c>
      <c r="H1099" s="674">
        <v>2021</v>
      </c>
      <c r="I1099" s="675" t="s">
        <v>5729</v>
      </c>
      <c r="J1099" s="675" t="str">
        <f t="shared" si="230"/>
        <v>V_p</v>
      </c>
      <c r="K1099" s="673" t="s">
        <v>5738</v>
      </c>
      <c r="L1099" s="675" t="s">
        <v>5723</v>
      </c>
      <c r="M1099" s="675" t="s">
        <v>476</v>
      </c>
      <c r="N1099" s="661">
        <v>365</v>
      </c>
      <c r="O1099" s="603"/>
      <c r="P1099" s="662" t="s">
        <v>521</v>
      </c>
      <c r="Q1099" s="376" t="s">
        <v>522</v>
      </c>
      <c r="R1099" s="596" t="s">
        <v>100</v>
      </c>
      <c r="S1099" s="596">
        <f t="shared" si="225"/>
        <v>5</v>
      </c>
      <c r="T1099" s="596">
        <v>1</v>
      </c>
      <c r="U1099" s="596">
        <v>4</v>
      </c>
      <c r="V1099" s="596">
        <v>0</v>
      </c>
      <c r="W1099" s="603"/>
      <c r="X1099" s="668">
        <v>280825</v>
      </c>
      <c r="Y1099" s="376" t="s">
        <v>78</v>
      </c>
      <c r="Z1099" s="596" t="s">
        <v>7036</v>
      </c>
      <c r="AA1099" s="766"/>
      <c r="AB1099" s="596" t="str">
        <f t="shared" si="228"/>
        <v>Unique</v>
      </c>
      <c r="AC1099" s="603"/>
      <c r="AD1099" s="603"/>
      <c r="AE1099" s="603"/>
      <c r="AF1099" s="603"/>
      <c r="AG1099" s="603"/>
      <c r="AH1099" s="603"/>
      <c r="AI1099" s="603"/>
      <c r="AJ1099" s="603"/>
      <c r="AK1099" s="603"/>
      <c r="AL1099" s="603"/>
      <c r="AM1099" s="603"/>
      <c r="AN1099" s="603"/>
      <c r="AO1099" s="603"/>
      <c r="AP1099" s="603"/>
      <c r="AQ1099" s="603"/>
      <c r="AR1099" s="603"/>
      <c r="AS1099" s="603"/>
      <c r="AT1099" s="603"/>
      <c r="AU1099" s="603"/>
      <c r="AV1099" s="603"/>
      <c r="AW1099" s="603"/>
      <c r="AX1099" s="603"/>
      <c r="AY1099" s="603"/>
      <c r="AZ1099" s="603"/>
      <c r="BA1099" s="603"/>
      <c r="BB1099" s="603"/>
      <c r="BC1099" s="603"/>
      <c r="BD1099" s="603"/>
      <c r="BE1099" s="603"/>
      <c r="BF1099" s="603"/>
      <c r="BG1099" s="603"/>
      <c r="BH1099" s="603"/>
      <c r="BI1099" s="603"/>
      <c r="BJ1099" s="603"/>
      <c r="BK1099" s="603"/>
      <c r="BL1099" s="603"/>
      <c r="BM1099" s="603"/>
      <c r="BN1099" s="603"/>
      <c r="BO1099" s="603"/>
      <c r="BP1099" s="603"/>
      <c r="BQ1099" s="603"/>
      <c r="BR1099" s="603"/>
      <c r="BS1099" s="603"/>
      <c r="BT1099" s="603"/>
      <c r="BU1099" s="603"/>
      <c r="BV1099" s="603"/>
      <c r="BW1099" s="603"/>
      <c r="BX1099" s="603"/>
      <c r="BY1099" s="603"/>
      <c r="BZ1099" s="603"/>
      <c r="CA1099" s="603"/>
      <c r="CB1099" s="603"/>
      <c r="CC1099" s="603"/>
      <c r="CD1099" s="603"/>
      <c r="CE1099" s="603"/>
      <c r="CF1099" s="603"/>
      <c r="CG1099" s="603"/>
      <c r="CH1099" s="603"/>
      <c r="CI1099" s="603"/>
      <c r="CJ1099" s="603"/>
      <c r="CK1099" s="603"/>
    </row>
    <row r="1100" spans="1:89" ht="14.25">
      <c r="A1100" s="656" t="str">
        <f t="shared" si="222"/>
        <v>16_1_260721_N_p_sc.py</v>
      </c>
      <c r="B1100" s="676" t="s">
        <v>5742</v>
      </c>
      <c r="C1100" s="676" t="s">
        <v>5743</v>
      </c>
      <c r="D1100" s="677">
        <v>16</v>
      </c>
      <c r="E1100" s="677">
        <v>1</v>
      </c>
      <c r="F1100" s="677" t="s">
        <v>5720</v>
      </c>
      <c r="G1100" s="677" t="s">
        <v>5779</v>
      </c>
      <c r="H1100" s="677">
        <v>2021</v>
      </c>
      <c r="I1100" s="678" t="s">
        <v>5729</v>
      </c>
      <c r="J1100" s="678" t="str">
        <f t="shared" si="230"/>
        <v>N_p</v>
      </c>
      <c r="K1100" s="676" t="s">
        <v>5744</v>
      </c>
      <c r="L1100" s="678" t="s">
        <v>5723</v>
      </c>
      <c r="M1100" s="678" t="s">
        <v>100</v>
      </c>
      <c r="N1100" s="689">
        <v>140</v>
      </c>
      <c r="O1100" s="603"/>
      <c r="P1100" s="767" t="s">
        <v>1069</v>
      </c>
      <c r="Q1100" s="376" t="s">
        <v>1070</v>
      </c>
      <c r="R1100" s="596" t="s">
        <v>100</v>
      </c>
      <c r="S1100" s="596">
        <v>1</v>
      </c>
      <c r="T1100" s="596">
        <v>1</v>
      </c>
      <c r="U1100" s="596">
        <v>0</v>
      </c>
      <c r="V1100" s="596">
        <v>0</v>
      </c>
      <c r="W1100" s="603"/>
      <c r="X1100" s="701" t="s">
        <v>4778</v>
      </c>
      <c r="Y1100" s="376" t="s">
        <v>78</v>
      </c>
      <c r="Z1100" s="596" t="s">
        <v>7037</v>
      </c>
      <c r="AA1100" s="766"/>
      <c r="AB1100" s="596" t="str">
        <f>IF( COUNTIF(Z:Z,#REF!)&gt;1, "Duplicate", "Unique")</f>
        <v>Unique</v>
      </c>
      <c r="AC1100" s="603"/>
      <c r="AD1100" s="603"/>
      <c r="AE1100" s="603"/>
      <c r="AF1100" s="603"/>
      <c r="AG1100" s="603"/>
      <c r="AH1100" s="603"/>
      <c r="AI1100" s="603"/>
      <c r="AJ1100" s="603"/>
      <c r="AK1100" s="603"/>
      <c r="AL1100" s="603"/>
      <c r="AM1100" s="603"/>
      <c r="AN1100" s="603"/>
      <c r="AO1100" s="603"/>
      <c r="AP1100" s="603"/>
      <c r="AQ1100" s="603"/>
      <c r="AR1100" s="603"/>
      <c r="AS1100" s="603"/>
      <c r="AT1100" s="603"/>
      <c r="AU1100" s="603"/>
      <c r="AV1100" s="603"/>
      <c r="AW1100" s="603"/>
      <c r="AX1100" s="603"/>
      <c r="AY1100" s="603"/>
      <c r="AZ1100" s="603"/>
      <c r="BA1100" s="603"/>
      <c r="BB1100" s="603"/>
      <c r="BC1100" s="603"/>
      <c r="BD1100" s="603"/>
      <c r="BE1100" s="603"/>
      <c r="BF1100" s="603"/>
      <c r="BG1100" s="603"/>
      <c r="BH1100" s="603"/>
      <c r="BI1100" s="603"/>
      <c r="BJ1100" s="603"/>
      <c r="BK1100" s="603"/>
      <c r="BL1100" s="603"/>
      <c r="BM1100" s="603"/>
      <c r="BN1100" s="603"/>
      <c r="BO1100" s="603"/>
      <c r="BP1100" s="603"/>
      <c r="BQ1100" s="603"/>
      <c r="BR1100" s="603"/>
      <c r="BS1100" s="603"/>
      <c r="BT1100" s="603"/>
      <c r="BU1100" s="603"/>
      <c r="BV1100" s="603"/>
      <c r="BW1100" s="603"/>
      <c r="BX1100" s="603"/>
      <c r="BY1100" s="603"/>
      <c r="BZ1100" s="603"/>
      <c r="CA1100" s="603"/>
      <c r="CB1100" s="603"/>
      <c r="CC1100" s="603"/>
      <c r="CD1100" s="603"/>
      <c r="CE1100" s="603"/>
      <c r="CF1100" s="603"/>
      <c r="CG1100" s="603"/>
      <c r="CH1100" s="603"/>
      <c r="CI1100" s="603"/>
      <c r="CJ1100" s="603"/>
      <c r="CK1100" s="603"/>
    </row>
    <row r="1101" spans="1:89" ht="14.25">
      <c r="A1101" s="656" t="str">
        <f t="shared" si="222"/>
        <v>21_1_280621_A_p_sc.di</v>
      </c>
      <c r="B1101" s="679" t="s">
        <v>5746</v>
      </c>
      <c r="C1101" s="679" t="s">
        <v>5747</v>
      </c>
      <c r="D1101" s="680">
        <v>21</v>
      </c>
      <c r="E1101" s="680">
        <v>1</v>
      </c>
      <c r="F1101" s="680" t="s">
        <v>5827</v>
      </c>
      <c r="G1101" s="680" t="s">
        <v>5719</v>
      </c>
      <c r="H1101" s="680">
        <v>2021</v>
      </c>
      <c r="I1101" s="681" t="s">
        <v>5729</v>
      </c>
      <c r="J1101" s="681" t="str">
        <f t="shared" si="230"/>
        <v>A_p</v>
      </c>
      <c r="K1101" s="679" t="s">
        <v>1810</v>
      </c>
      <c r="L1101" s="681" t="s">
        <v>5723</v>
      </c>
      <c r="M1101" s="681" t="s">
        <v>476</v>
      </c>
      <c r="N1101" s="696">
        <v>700</v>
      </c>
      <c r="O1101" s="603"/>
      <c r="P1101" s="769" t="s">
        <v>7038</v>
      </c>
      <c r="Q1101" s="596" t="s">
        <v>4002</v>
      </c>
      <c r="R1101" s="596" t="s">
        <v>100</v>
      </c>
      <c r="S1101" s="596">
        <f t="shared" ref="S1101:S1103" si="231">T1101+U1101</f>
        <v>1</v>
      </c>
      <c r="T1101" s="596">
        <v>1</v>
      </c>
      <c r="U1101" s="596">
        <v>0</v>
      </c>
      <c r="V1101" s="596">
        <v>0</v>
      </c>
      <c r="W1101" s="603"/>
      <c r="X1101" s="700" t="s">
        <v>4778</v>
      </c>
      <c r="Y1101" s="376" t="s">
        <v>78</v>
      </c>
      <c r="Z1101" s="596" t="s">
        <v>7039</v>
      </c>
      <c r="AA1101" s="766"/>
      <c r="AB1101" s="596" t="str">
        <f>IF(COUNTIF(Z:Z, Z1100)&gt;1, "Duplicate", "Unique")</f>
        <v>Unique</v>
      </c>
      <c r="AC1101" s="603"/>
      <c r="AD1101" s="603"/>
      <c r="AE1101" s="603"/>
      <c r="AF1101" s="603"/>
      <c r="AG1101" s="603"/>
      <c r="AH1101" s="603"/>
      <c r="AI1101" s="603"/>
      <c r="AJ1101" s="603"/>
      <c r="AK1101" s="603"/>
      <c r="AL1101" s="603"/>
      <c r="AM1101" s="603"/>
      <c r="AN1101" s="603"/>
      <c r="AO1101" s="603"/>
      <c r="AP1101" s="603"/>
      <c r="AQ1101" s="603"/>
      <c r="AR1101" s="603"/>
      <c r="AS1101" s="603"/>
      <c r="AT1101" s="603"/>
      <c r="AU1101" s="603"/>
      <c r="AV1101" s="603"/>
      <c r="AW1101" s="603"/>
      <c r="AX1101" s="603"/>
      <c r="AY1101" s="603"/>
      <c r="AZ1101" s="603"/>
      <c r="BA1101" s="603"/>
      <c r="BB1101" s="603"/>
      <c r="BC1101" s="603"/>
      <c r="BD1101" s="603"/>
      <c r="BE1101" s="603"/>
      <c r="BF1101" s="603"/>
      <c r="BG1101" s="603"/>
      <c r="BH1101" s="603"/>
      <c r="BI1101" s="603"/>
      <c r="BJ1101" s="603"/>
      <c r="BK1101" s="603"/>
      <c r="BL1101" s="603"/>
      <c r="BM1101" s="603"/>
      <c r="BN1101" s="603"/>
      <c r="BO1101" s="603"/>
      <c r="BP1101" s="603"/>
      <c r="BQ1101" s="603"/>
      <c r="BR1101" s="603"/>
      <c r="BS1101" s="603"/>
      <c r="BT1101" s="603"/>
      <c r="BU1101" s="603"/>
      <c r="BV1101" s="603"/>
      <c r="BW1101" s="603"/>
      <c r="BX1101" s="603"/>
      <c r="BY1101" s="603"/>
      <c r="BZ1101" s="603"/>
      <c r="CA1101" s="603"/>
      <c r="CB1101" s="603"/>
      <c r="CC1101" s="603"/>
      <c r="CD1101" s="603"/>
      <c r="CE1101" s="603"/>
      <c r="CF1101" s="603"/>
      <c r="CG1101" s="603"/>
      <c r="CH1101" s="603"/>
      <c r="CI1101" s="603"/>
      <c r="CJ1101" s="603"/>
      <c r="CK1101" s="603"/>
    </row>
    <row r="1102" spans="1:89" ht="14.25">
      <c r="A1102" s="656" t="str">
        <f t="shared" si="222"/>
        <v>21_1_280621_A_p_sc.py</v>
      </c>
      <c r="B1102" s="679" t="s">
        <v>5746</v>
      </c>
      <c r="C1102" s="679" t="s">
        <v>5747</v>
      </c>
      <c r="D1102" s="680">
        <v>21</v>
      </c>
      <c r="E1102" s="680">
        <v>1</v>
      </c>
      <c r="F1102" s="680" t="s">
        <v>5827</v>
      </c>
      <c r="G1102" s="680" t="s">
        <v>5719</v>
      </c>
      <c r="H1102" s="680">
        <v>2021</v>
      </c>
      <c r="I1102" s="681" t="s">
        <v>5729</v>
      </c>
      <c r="J1102" s="681" t="str">
        <f t="shared" si="230"/>
        <v>A_p</v>
      </c>
      <c r="K1102" s="679" t="s">
        <v>1810</v>
      </c>
      <c r="L1102" s="681" t="s">
        <v>5723</v>
      </c>
      <c r="M1102" s="681" t="s">
        <v>476</v>
      </c>
      <c r="N1102" s="696">
        <v>700</v>
      </c>
      <c r="O1102" s="603"/>
      <c r="P1102" s="769" t="s">
        <v>1069</v>
      </c>
      <c r="Q1102" s="596" t="s">
        <v>1070</v>
      </c>
      <c r="R1102" s="596" t="s">
        <v>100</v>
      </c>
      <c r="S1102" s="596">
        <f t="shared" si="231"/>
        <v>7</v>
      </c>
      <c r="T1102" s="596">
        <v>1</v>
      </c>
      <c r="U1102" s="596">
        <v>6</v>
      </c>
      <c r="V1102" s="596">
        <v>0</v>
      </c>
      <c r="W1102" s="603"/>
      <c r="X1102" s="700" t="s">
        <v>4778</v>
      </c>
      <c r="Y1102" s="376" t="s">
        <v>78</v>
      </c>
      <c r="Z1102" s="596" t="s">
        <v>7040</v>
      </c>
      <c r="AA1102" s="766"/>
      <c r="AB1102" s="596" t="str">
        <f>IF(COUNTIF(Z:Z, Z1101)&gt;1, "Duplicate", "Unique")</f>
        <v>Unique</v>
      </c>
      <c r="AC1102" s="603"/>
      <c r="AD1102" s="603"/>
      <c r="AE1102" s="603"/>
      <c r="AF1102" s="603"/>
      <c r="AG1102" s="603"/>
      <c r="AH1102" s="603"/>
      <c r="AI1102" s="603"/>
      <c r="AJ1102" s="603"/>
      <c r="AK1102" s="603"/>
      <c r="AL1102" s="603"/>
      <c r="AM1102" s="603"/>
      <c r="AN1102" s="603"/>
      <c r="AO1102" s="603"/>
      <c r="AP1102" s="603"/>
      <c r="AQ1102" s="603"/>
      <c r="AR1102" s="603"/>
      <c r="AS1102" s="603"/>
      <c r="AT1102" s="603"/>
      <c r="AU1102" s="603"/>
      <c r="AV1102" s="603"/>
      <c r="AW1102" s="603"/>
      <c r="AX1102" s="603"/>
      <c r="AY1102" s="603"/>
      <c r="AZ1102" s="603"/>
      <c r="BA1102" s="603"/>
      <c r="BB1102" s="603"/>
      <c r="BC1102" s="603"/>
      <c r="BD1102" s="603"/>
      <c r="BE1102" s="603"/>
      <c r="BF1102" s="603"/>
      <c r="BG1102" s="603"/>
      <c r="BH1102" s="603"/>
      <c r="BI1102" s="603"/>
      <c r="BJ1102" s="603"/>
      <c r="BK1102" s="603"/>
      <c r="BL1102" s="603"/>
      <c r="BM1102" s="603"/>
      <c r="BN1102" s="603"/>
      <c r="BO1102" s="603"/>
      <c r="BP1102" s="603"/>
      <c r="BQ1102" s="603"/>
      <c r="BR1102" s="603"/>
      <c r="BS1102" s="603"/>
      <c r="BT1102" s="603"/>
      <c r="BU1102" s="603"/>
      <c r="BV1102" s="603"/>
      <c r="BW1102" s="603"/>
      <c r="BX1102" s="603"/>
      <c r="BY1102" s="603"/>
      <c r="BZ1102" s="603"/>
      <c r="CA1102" s="603"/>
      <c r="CB1102" s="603"/>
      <c r="CC1102" s="603"/>
      <c r="CD1102" s="603"/>
      <c r="CE1102" s="603"/>
      <c r="CF1102" s="603"/>
      <c r="CG1102" s="603"/>
      <c r="CH1102" s="603"/>
      <c r="CI1102" s="603"/>
      <c r="CJ1102" s="603"/>
      <c r="CK1102" s="603"/>
    </row>
    <row r="1103" spans="1:89" ht="14.25">
      <c r="A1103" s="656" t="str">
        <f t="shared" si="222"/>
        <v>1_1_120721_HAU_p_sc.py</v>
      </c>
      <c r="B1103" s="690" t="s">
        <v>5770</v>
      </c>
      <c r="C1103" s="690" t="s">
        <v>5771</v>
      </c>
      <c r="D1103" s="691">
        <v>1</v>
      </c>
      <c r="E1103" s="691">
        <v>1</v>
      </c>
      <c r="F1103" s="691" t="s">
        <v>5719</v>
      </c>
      <c r="G1103" s="691" t="s">
        <v>5720</v>
      </c>
      <c r="H1103" s="691">
        <v>2021</v>
      </c>
      <c r="I1103" s="692" t="s">
        <v>5729</v>
      </c>
      <c r="J1103" s="692" t="str">
        <f t="shared" si="230"/>
        <v>HAU_p</v>
      </c>
      <c r="K1103" s="690" t="s">
        <v>5772</v>
      </c>
      <c r="L1103" s="692" t="s">
        <v>5723</v>
      </c>
      <c r="M1103" s="692" t="s">
        <v>5834</v>
      </c>
      <c r="N1103" s="661">
        <v>282</v>
      </c>
      <c r="O1103" s="603"/>
      <c r="P1103" s="769" t="s">
        <v>1069</v>
      </c>
      <c r="Q1103" s="596" t="s">
        <v>1070</v>
      </c>
      <c r="R1103" s="596" t="s">
        <v>100</v>
      </c>
      <c r="S1103" s="596">
        <f t="shared" si="231"/>
        <v>9</v>
      </c>
      <c r="T1103" s="596">
        <v>0</v>
      </c>
      <c r="U1103" s="596">
        <v>9</v>
      </c>
      <c r="V1103" s="596">
        <v>0</v>
      </c>
      <c r="W1103" s="603"/>
      <c r="X1103" s="663" t="s">
        <v>4778</v>
      </c>
      <c r="Y1103" s="376" t="s">
        <v>78</v>
      </c>
      <c r="Z1103" s="596" t="s">
        <v>7041</v>
      </c>
      <c r="AA1103" s="766"/>
      <c r="AB1103" s="596" t="str">
        <f t="shared" ref="AB1103:AB1134" si="232">IF(COUNTIF(Z:Z, Z1103)&gt;1, "Duplicate", "Unique")</f>
        <v>Unique</v>
      </c>
      <c r="AC1103" s="603"/>
      <c r="AD1103" s="603"/>
      <c r="AE1103" s="603"/>
      <c r="AF1103" s="603"/>
      <c r="AG1103" s="603"/>
      <c r="AH1103" s="603"/>
      <c r="AI1103" s="603"/>
      <c r="AJ1103" s="603"/>
      <c r="AK1103" s="603"/>
      <c r="AL1103" s="603"/>
      <c r="AM1103" s="603"/>
      <c r="AN1103" s="603"/>
      <c r="AO1103" s="603"/>
      <c r="AP1103" s="603"/>
      <c r="AQ1103" s="603"/>
      <c r="AR1103" s="603"/>
      <c r="AS1103" s="603"/>
      <c r="AT1103" s="603"/>
      <c r="AU1103" s="603"/>
      <c r="AV1103" s="603"/>
      <c r="AW1103" s="603"/>
      <c r="AX1103" s="603"/>
      <c r="AY1103" s="603"/>
      <c r="AZ1103" s="603"/>
      <c r="BA1103" s="603"/>
      <c r="BB1103" s="603"/>
      <c r="BC1103" s="603"/>
      <c r="BD1103" s="603"/>
      <c r="BE1103" s="603"/>
      <c r="BF1103" s="603"/>
      <c r="BG1103" s="603"/>
      <c r="BH1103" s="603"/>
      <c r="BI1103" s="603"/>
      <c r="BJ1103" s="603"/>
      <c r="BK1103" s="603"/>
      <c r="BL1103" s="603"/>
      <c r="BM1103" s="603"/>
      <c r="BN1103" s="603"/>
      <c r="BO1103" s="603"/>
      <c r="BP1103" s="603"/>
      <c r="BQ1103" s="603"/>
      <c r="BR1103" s="603"/>
      <c r="BS1103" s="603"/>
      <c r="BT1103" s="603"/>
      <c r="BU1103" s="603"/>
      <c r="BV1103" s="603"/>
      <c r="BW1103" s="603"/>
      <c r="BX1103" s="603"/>
      <c r="BY1103" s="603"/>
      <c r="BZ1103" s="603"/>
      <c r="CA1103" s="603"/>
      <c r="CB1103" s="603"/>
      <c r="CC1103" s="603"/>
      <c r="CD1103" s="603"/>
      <c r="CE1103" s="603"/>
      <c r="CF1103" s="603"/>
      <c r="CG1103" s="603"/>
      <c r="CH1103" s="603"/>
      <c r="CI1103" s="603"/>
      <c r="CJ1103" s="603"/>
      <c r="CK1103" s="603"/>
    </row>
    <row r="1104" spans="1:89" ht="14.25">
      <c r="A1104" s="656" t="str">
        <f t="shared" si="222"/>
        <v>31_2_200921_V_p_er.te</v>
      </c>
      <c r="B1104" s="675" t="s">
        <v>5736</v>
      </c>
      <c r="C1104" s="675" t="s">
        <v>5737</v>
      </c>
      <c r="D1104" s="674">
        <v>31</v>
      </c>
      <c r="E1104" s="674">
        <v>2</v>
      </c>
      <c r="F1104" s="674" t="s">
        <v>122</v>
      </c>
      <c r="G1104" s="674" t="s">
        <v>5755</v>
      </c>
      <c r="H1104" s="674">
        <v>2021</v>
      </c>
      <c r="I1104" s="675" t="s">
        <v>5729</v>
      </c>
      <c r="J1104" s="675" t="str">
        <f t="shared" si="230"/>
        <v>V_p</v>
      </c>
      <c r="K1104" s="673" t="s">
        <v>5738</v>
      </c>
      <c r="L1104" s="675" t="s">
        <v>5723</v>
      </c>
      <c r="M1104" s="675" t="s">
        <v>100</v>
      </c>
      <c r="N1104" s="661">
        <f t="shared" ref="N1104:N1105" si="233">56+10+90+20+2</f>
        <v>178</v>
      </c>
      <c r="O1104" s="603"/>
      <c r="P1104" s="662" t="s">
        <v>521</v>
      </c>
      <c r="Q1104" s="376" t="s">
        <v>522</v>
      </c>
      <c r="R1104" s="596" t="s">
        <v>2911</v>
      </c>
      <c r="S1104" s="596">
        <v>1</v>
      </c>
      <c r="T1104" s="596">
        <v>1</v>
      </c>
      <c r="U1104" s="596">
        <v>0</v>
      </c>
      <c r="V1104" s="596">
        <v>0</v>
      </c>
      <c r="W1104" s="603"/>
      <c r="X1104" s="668" t="s">
        <v>4778</v>
      </c>
      <c r="Y1104" s="376" t="s">
        <v>78</v>
      </c>
      <c r="Z1104" s="596" t="s">
        <v>7042</v>
      </c>
      <c r="AA1104" s="766"/>
      <c r="AB1104" s="727" t="str">
        <f t="shared" si="232"/>
        <v>Unique</v>
      </c>
      <c r="AC1104" s="603"/>
      <c r="AD1104" s="603"/>
      <c r="AE1104" s="603"/>
      <c r="AF1104" s="603"/>
      <c r="AG1104" s="603"/>
      <c r="AH1104" s="603"/>
      <c r="AI1104" s="603"/>
      <c r="AJ1104" s="603"/>
      <c r="AK1104" s="603"/>
      <c r="AL1104" s="603"/>
      <c r="AM1104" s="603"/>
      <c r="AN1104" s="603"/>
      <c r="AO1104" s="603"/>
      <c r="AP1104" s="603"/>
      <c r="AQ1104" s="603"/>
      <c r="AR1104" s="603"/>
      <c r="AS1104" s="603"/>
      <c r="AT1104" s="603"/>
      <c r="AU1104" s="603"/>
      <c r="AV1104" s="603"/>
      <c r="AW1104" s="603"/>
      <c r="AX1104" s="603"/>
      <c r="AY1104" s="603"/>
      <c r="AZ1104" s="603"/>
      <c r="BA1104" s="603"/>
      <c r="BB1104" s="603"/>
      <c r="BC1104" s="603"/>
      <c r="BD1104" s="603"/>
      <c r="BE1104" s="603"/>
      <c r="BF1104" s="603"/>
      <c r="BG1104" s="603"/>
      <c r="BH1104" s="603"/>
      <c r="BI1104" s="603"/>
      <c r="BJ1104" s="603"/>
      <c r="BK1104" s="603"/>
      <c r="BL1104" s="603"/>
      <c r="BM1104" s="603"/>
      <c r="BN1104" s="603"/>
      <c r="BO1104" s="603"/>
      <c r="BP1104" s="603"/>
      <c r="BQ1104" s="603"/>
      <c r="BR1104" s="603"/>
      <c r="BS1104" s="603"/>
      <c r="BT1104" s="603"/>
      <c r="BU1104" s="603"/>
      <c r="BV1104" s="603"/>
      <c r="BW1104" s="603"/>
      <c r="BX1104" s="603"/>
      <c r="BY1104" s="603"/>
      <c r="BZ1104" s="603"/>
      <c r="CA1104" s="603"/>
      <c r="CB1104" s="603"/>
      <c r="CC1104" s="603"/>
      <c r="CD1104" s="603"/>
      <c r="CE1104" s="603"/>
      <c r="CF1104" s="603"/>
      <c r="CG1104" s="603"/>
      <c r="CH1104" s="603"/>
      <c r="CI1104" s="603"/>
      <c r="CJ1104" s="603"/>
      <c r="CK1104" s="603"/>
    </row>
    <row r="1105" spans="1:89" ht="14.25">
      <c r="A1105" s="656" t="str">
        <f t="shared" si="222"/>
        <v>31_2_200921_V_p_er.pe</v>
      </c>
      <c r="B1105" s="675" t="s">
        <v>5736</v>
      </c>
      <c r="C1105" s="675" t="s">
        <v>5737</v>
      </c>
      <c r="D1105" s="674">
        <v>31</v>
      </c>
      <c r="E1105" s="674">
        <v>2</v>
      </c>
      <c r="F1105" s="674" t="s">
        <v>122</v>
      </c>
      <c r="G1105" s="674" t="s">
        <v>5755</v>
      </c>
      <c r="H1105" s="674">
        <v>2021</v>
      </c>
      <c r="I1105" s="675" t="s">
        <v>5729</v>
      </c>
      <c r="J1105" s="675" t="str">
        <f t="shared" si="230"/>
        <v>V_p</v>
      </c>
      <c r="K1105" s="673" t="s">
        <v>5738</v>
      </c>
      <c r="L1105" s="675" t="s">
        <v>5723</v>
      </c>
      <c r="M1105" s="675" t="s">
        <v>100</v>
      </c>
      <c r="N1105" s="661">
        <f t="shared" si="233"/>
        <v>178</v>
      </c>
      <c r="O1105" s="603"/>
      <c r="P1105" s="667" t="s">
        <v>579</v>
      </c>
      <c r="Q1105" s="596" t="s">
        <v>580</v>
      </c>
      <c r="R1105" s="596" t="s">
        <v>2911</v>
      </c>
      <c r="S1105" s="596">
        <f>T1105+U1105+V1105</f>
        <v>2</v>
      </c>
      <c r="T1105" s="596">
        <v>1</v>
      </c>
      <c r="U1105" s="596">
        <v>0</v>
      </c>
      <c r="V1105" s="596">
        <v>1</v>
      </c>
      <c r="W1105" s="603"/>
      <c r="X1105" s="663" t="s">
        <v>4778</v>
      </c>
      <c r="Y1105" s="376" t="s">
        <v>78</v>
      </c>
      <c r="Z1105" s="596" t="s">
        <v>7043</v>
      </c>
      <c r="AA1105" s="766"/>
      <c r="AB1105" s="727" t="str">
        <f t="shared" si="232"/>
        <v>Unique</v>
      </c>
      <c r="AC1105" s="603"/>
      <c r="AD1105" s="603"/>
      <c r="AE1105" s="603"/>
      <c r="AF1105" s="603"/>
      <c r="AG1105" s="603"/>
      <c r="AH1105" s="603"/>
      <c r="AI1105" s="603"/>
      <c r="AJ1105" s="603"/>
      <c r="AK1105" s="603"/>
      <c r="AL1105" s="603"/>
      <c r="AM1105" s="603"/>
      <c r="AN1105" s="603"/>
      <c r="AO1105" s="603"/>
      <c r="AP1105" s="603"/>
      <c r="AQ1105" s="603"/>
      <c r="AR1105" s="603"/>
      <c r="AS1105" s="603"/>
      <c r="AT1105" s="603"/>
      <c r="AU1105" s="603"/>
      <c r="AV1105" s="603"/>
      <c r="AW1105" s="603"/>
      <c r="AX1105" s="603"/>
      <c r="AY1105" s="603"/>
      <c r="AZ1105" s="603"/>
      <c r="BA1105" s="603"/>
      <c r="BB1105" s="603"/>
      <c r="BC1105" s="603"/>
      <c r="BD1105" s="603"/>
      <c r="BE1105" s="603"/>
      <c r="BF1105" s="603"/>
      <c r="BG1105" s="603"/>
      <c r="BH1105" s="603"/>
      <c r="BI1105" s="603"/>
      <c r="BJ1105" s="603"/>
      <c r="BK1105" s="603"/>
      <c r="BL1105" s="603"/>
      <c r="BM1105" s="603"/>
      <c r="BN1105" s="603"/>
      <c r="BO1105" s="603"/>
      <c r="BP1105" s="603"/>
      <c r="BQ1105" s="603"/>
      <c r="BR1105" s="603"/>
      <c r="BS1105" s="603"/>
      <c r="BT1105" s="603"/>
      <c r="BU1105" s="603"/>
      <c r="BV1105" s="603"/>
      <c r="BW1105" s="603"/>
      <c r="BX1105" s="603"/>
      <c r="BY1105" s="603"/>
      <c r="BZ1105" s="603"/>
      <c r="CA1105" s="603"/>
      <c r="CB1105" s="603"/>
      <c r="CC1105" s="603"/>
      <c r="CD1105" s="603"/>
      <c r="CE1105" s="603"/>
      <c r="CF1105" s="603"/>
      <c r="CG1105" s="603"/>
      <c r="CH1105" s="603"/>
      <c r="CI1105" s="603"/>
      <c r="CJ1105" s="603"/>
      <c r="CK1105" s="603"/>
    </row>
    <row r="1106" spans="1:89" ht="14.25">
      <c r="A1106" s="656" t="str">
        <f t="shared" si="222"/>
        <v>29_1_120721_G_p_er.te</v>
      </c>
      <c r="B1106" s="695" t="s">
        <v>5789</v>
      </c>
      <c r="C1106" s="695" t="s">
        <v>5790</v>
      </c>
      <c r="D1106" s="694">
        <v>29</v>
      </c>
      <c r="E1106" s="694">
        <v>1</v>
      </c>
      <c r="F1106" s="694" t="s">
        <v>5719</v>
      </c>
      <c r="G1106" s="694" t="s">
        <v>5720</v>
      </c>
      <c r="H1106" s="694">
        <v>2021</v>
      </c>
      <c r="I1106" s="695" t="s">
        <v>5729</v>
      </c>
      <c r="J1106" s="695" t="str">
        <f t="shared" si="230"/>
        <v>G_p</v>
      </c>
      <c r="K1106" s="693" t="s">
        <v>5791</v>
      </c>
      <c r="L1106" s="695" t="s">
        <v>5723</v>
      </c>
      <c r="M1106" s="695" t="s">
        <v>2422</v>
      </c>
      <c r="N1106" s="661">
        <v>67</v>
      </c>
      <c r="O1106" s="603"/>
      <c r="P1106" s="662" t="s">
        <v>521</v>
      </c>
      <c r="Q1106" s="376" t="s">
        <v>522</v>
      </c>
      <c r="R1106" s="596" t="s">
        <v>2911</v>
      </c>
      <c r="S1106" s="596">
        <v>4</v>
      </c>
      <c r="T1106" s="596">
        <v>2</v>
      </c>
      <c r="U1106" s="596">
        <v>2</v>
      </c>
      <c r="V1106" s="596">
        <v>0</v>
      </c>
      <c r="W1106" s="603"/>
      <c r="X1106" s="663" t="s">
        <v>4778</v>
      </c>
      <c r="Y1106" s="376" t="s">
        <v>78</v>
      </c>
      <c r="Z1106" s="596" t="s">
        <v>7044</v>
      </c>
      <c r="AA1106" s="766"/>
      <c r="AB1106" s="727" t="str">
        <f t="shared" si="232"/>
        <v>Unique</v>
      </c>
      <c r="AC1106" s="603"/>
      <c r="AD1106" s="603"/>
      <c r="AE1106" s="603"/>
      <c r="AF1106" s="603"/>
      <c r="AG1106" s="603"/>
      <c r="AH1106" s="603"/>
      <c r="AI1106" s="603"/>
      <c r="AJ1106" s="603"/>
      <c r="AK1106" s="603"/>
      <c r="AL1106" s="603"/>
      <c r="AM1106" s="603"/>
      <c r="AN1106" s="603"/>
      <c r="AO1106" s="603"/>
      <c r="AP1106" s="603"/>
      <c r="AQ1106" s="603"/>
      <c r="AR1106" s="603"/>
      <c r="AS1106" s="603"/>
      <c r="AT1106" s="603"/>
      <c r="AU1106" s="603"/>
      <c r="AV1106" s="603"/>
      <c r="AW1106" s="603"/>
      <c r="AX1106" s="603"/>
      <c r="AY1106" s="603"/>
      <c r="AZ1106" s="603"/>
      <c r="BA1106" s="603"/>
      <c r="BB1106" s="603"/>
      <c r="BC1106" s="603"/>
      <c r="BD1106" s="603"/>
      <c r="BE1106" s="603"/>
      <c r="BF1106" s="603"/>
      <c r="BG1106" s="603"/>
      <c r="BH1106" s="603"/>
      <c r="BI1106" s="603"/>
      <c r="BJ1106" s="603"/>
      <c r="BK1106" s="603"/>
      <c r="BL1106" s="603"/>
      <c r="BM1106" s="603"/>
      <c r="BN1106" s="603"/>
      <c r="BO1106" s="603"/>
      <c r="BP1106" s="603"/>
      <c r="BQ1106" s="603"/>
      <c r="BR1106" s="603"/>
      <c r="BS1106" s="603"/>
      <c r="BT1106" s="603"/>
      <c r="BU1106" s="603"/>
      <c r="BV1106" s="603"/>
      <c r="BW1106" s="603"/>
      <c r="BX1106" s="603"/>
      <c r="BY1106" s="603"/>
      <c r="BZ1106" s="603"/>
      <c r="CA1106" s="603"/>
      <c r="CB1106" s="603"/>
      <c r="CC1106" s="603"/>
      <c r="CD1106" s="603"/>
      <c r="CE1106" s="603"/>
      <c r="CF1106" s="603"/>
      <c r="CG1106" s="603"/>
      <c r="CH1106" s="603"/>
      <c r="CI1106" s="603"/>
      <c r="CJ1106" s="603"/>
      <c r="CK1106" s="603"/>
    </row>
    <row r="1107" spans="1:89" ht="14.25">
      <c r="A1107" s="656" t="str">
        <f t="shared" si="222"/>
        <v>14_1_041021_HAM_p_er.pe</v>
      </c>
      <c r="B1107" s="659" t="s">
        <v>5717</v>
      </c>
      <c r="C1107" s="659" t="s">
        <v>5718</v>
      </c>
      <c r="D1107" s="658">
        <v>14</v>
      </c>
      <c r="E1107" s="658">
        <v>1</v>
      </c>
      <c r="F1107" s="658" t="s">
        <v>5755</v>
      </c>
      <c r="G1107" s="658" t="s">
        <v>2461</v>
      </c>
      <c r="H1107" s="658">
        <v>2021</v>
      </c>
      <c r="I1107" s="659" t="s">
        <v>5729</v>
      </c>
      <c r="J1107" s="659" t="str">
        <f t="shared" si="230"/>
        <v>HAM_p</v>
      </c>
      <c r="K1107" s="657" t="s">
        <v>5722</v>
      </c>
      <c r="L1107" s="659" t="s">
        <v>5723</v>
      </c>
      <c r="M1107" s="659" t="s">
        <v>2422</v>
      </c>
      <c r="N1107" s="661">
        <v>80</v>
      </c>
      <c r="O1107" s="603"/>
      <c r="P1107" s="667" t="s">
        <v>579</v>
      </c>
      <c r="Q1107" s="596" t="s">
        <v>580</v>
      </c>
      <c r="R1107" s="596" t="s">
        <v>2911</v>
      </c>
      <c r="S1107" s="596">
        <v>1</v>
      </c>
      <c r="T1107" s="596">
        <v>0</v>
      </c>
      <c r="U1107" s="596">
        <v>1</v>
      </c>
      <c r="V1107" s="596">
        <v>0</v>
      </c>
      <c r="W1107" s="603"/>
      <c r="X1107" s="663" t="s">
        <v>4778</v>
      </c>
      <c r="Y1107" s="376" t="s">
        <v>78</v>
      </c>
      <c r="Z1107" s="596" t="s">
        <v>7045</v>
      </c>
      <c r="AA1107" s="766"/>
      <c r="AB1107" s="727" t="str">
        <f t="shared" si="232"/>
        <v>Unique</v>
      </c>
      <c r="AC1107" s="603"/>
      <c r="AD1107" s="603"/>
      <c r="AE1107" s="603"/>
      <c r="AF1107" s="603"/>
      <c r="AG1107" s="603"/>
      <c r="AH1107" s="603"/>
      <c r="AI1107" s="603"/>
      <c r="AJ1107" s="603"/>
      <c r="AK1107" s="603"/>
      <c r="AL1107" s="603"/>
      <c r="AM1107" s="603"/>
      <c r="AN1107" s="603"/>
      <c r="AO1107" s="603"/>
      <c r="AP1107" s="603"/>
      <c r="AQ1107" s="603"/>
      <c r="AR1107" s="603"/>
      <c r="AS1107" s="603"/>
      <c r="AT1107" s="603"/>
      <c r="AU1107" s="603"/>
      <c r="AV1107" s="603"/>
      <c r="AW1107" s="603"/>
      <c r="AX1107" s="603"/>
      <c r="AY1107" s="603"/>
      <c r="AZ1107" s="603"/>
      <c r="BA1107" s="603"/>
      <c r="BB1107" s="603"/>
      <c r="BC1107" s="603"/>
      <c r="BD1107" s="603"/>
      <c r="BE1107" s="603"/>
      <c r="BF1107" s="603"/>
      <c r="BG1107" s="603"/>
      <c r="BH1107" s="603"/>
      <c r="BI1107" s="603"/>
      <c r="BJ1107" s="603"/>
      <c r="BK1107" s="603"/>
      <c r="BL1107" s="603"/>
      <c r="BM1107" s="603"/>
      <c r="BN1107" s="603"/>
      <c r="BO1107" s="603"/>
      <c r="BP1107" s="603"/>
      <c r="BQ1107" s="603"/>
      <c r="BR1107" s="603"/>
      <c r="BS1107" s="603"/>
      <c r="BT1107" s="603"/>
      <c r="BU1107" s="603"/>
      <c r="BV1107" s="603"/>
      <c r="BW1107" s="603"/>
      <c r="BX1107" s="603"/>
      <c r="BY1107" s="603"/>
      <c r="BZ1107" s="603"/>
      <c r="CA1107" s="603"/>
      <c r="CB1107" s="603"/>
      <c r="CC1107" s="603"/>
      <c r="CD1107" s="603"/>
      <c r="CE1107" s="603"/>
      <c r="CF1107" s="603"/>
      <c r="CG1107" s="603"/>
      <c r="CH1107" s="603"/>
      <c r="CI1107" s="603"/>
      <c r="CJ1107" s="603"/>
      <c r="CK1107" s="603"/>
    </row>
    <row r="1108" spans="1:89" ht="14.25">
      <c r="A1108" s="656" t="str">
        <f t="shared" si="222"/>
        <v>14_1_280621_HAM_p_er.te</v>
      </c>
      <c r="B1108" s="659" t="s">
        <v>5717</v>
      </c>
      <c r="C1108" s="659" t="s">
        <v>5718</v>
      </c>
      <c r="D1108" s="658">
        <v>14</v>
      </c>
      <c r="E1108" s="658">
        <v>1</v>
      </c>
      <c r="F1108" s="658" t="s">
        <v>5827</v>
      </c>
      <c r="G1108" s="658" t="s">
        <v>5719</v>
      </c>
      <c r="H1108" s="658">
        <v>2021</v>
      </c>
      <c r="I1108" s="659" t="s">
        <v>5729</v>
      </c>
      <c r="J1108" s="659" t="str">
        <f t="shared" si="230"/>
        <v>HAM_p</v>
      </c>
      <c r="K1108" s="657" t="s">
        <v>5722</v>
      </c>
      <c r="L1108" s="659" t="s">
        <v>5723</v>
      </c>
      <c r="M1108" s="659" t="s">
        <v>476</v>
      </c>
      <c r="N1108" s="661">
        <v>255</v>
      </c>
      <c r="O1108" s="603"/>
      <c r="P1108" s="662" t="s">
        <v>521</v>
      </c>
      <c r="Q1108" s="376" t="s">
        <v>522</v>
      </c>
      <c r="R1108" s="596" t="s">
        <v>2911</v>
      </c>
      <c r="S1108" s="596">
        <v>1</v>
      </c>
      <c r="T1108" s="596">
        <v>0</v>
      </c>
      <c r="U1108" s="596">
        <v>1</v>
      </c>
      <c r="V1108" s="596">
        <v>0</v>
      </c>
      <c r="W1108" s="603"/>
      <c r="X1108" s="668" t="s">
        <v>4778</v>
      </c>
      <c r="Y1108" s="376" t="s">
        <v>78</v>
      </c>
      <c r="Z1108" s="596" t="s">
        <v>7046</v>
      </c>
      <c r="AA1108" s="766"/>
      <c r="AB1108" s="727" t="str">
        <f t="shared" si="232"/>
        <v>Unique</v>
      </c>
      <c r="AC1108" s="603"/>
      <c r="AD1108" s="603"/>
      <c r="AE1108" s="603"/>
      <c r="AF1108" s="603"/>
      <c r="AG1108" s="603"/>
      <c r="AH1108" s="603"/>
      <c r="AI1108" s="603"/>
      <c r="AJ1108" s="603"/>
      <c r="AK1108" s="603"/>
      <c r="AL1108" s="603"/>
      <c r="AM1108" s="603"/>
      <c r="AN1108" s="603"/>
      <c r="AO1108" s="603"/>
      <c r="AP1108" s="603"/>
      <c r="AQ1108" s="603"/>
      <c r="AR1108" s="603"/>
      <c r="AS1108" s="603"/>
      <c r="AT1108" s="603"/>
      <c r="AU1108" s="603"/>
      <c r="AV1108" s="603"/>
      <c r="AW1108" s="603"/>
      <c r="AX1108" s="603"/>
      <c r="AY1108" s="603"/>
      <c r="AZ1108" s="603"/>
      <c r="BA1108" s="603"/>
      <c r="BB1108" s="603"/>
      <c r="BC1108" s="603"/>
      <c r="BD1108" s="603"/>
      <c r="BE1108" s="603"/>
      <c r="BF1108" s="603"/>
      <c r="BG1108" s="603"/>
      <c r="BH1108" s="603"/>
      <c r="BI1108" s="603"/>
      <c r="BJ1108" s="603"/>
      <c r="BK1108" s="603"/>
      <c r="BL1108" s="603"/>
      <c r="BM1108" s="603"/>
      <c r="BN1108" s="603"/>
      <c r="BO1108" s="603"/>
      <c r="BP1108" s="603"/>
      <c r="BQ1108" s="603"/>
      <c r="BR1108" s="603"/>
      <c r="BS1108" s="603"/>
      <c r="BT1108" s="603"/>
      <c r="BU1108" s="603"/>
      <c r="BV1108" s="603"/>
      <c r="BW1108" s="603"/>
      <c r="BX1108" s="603"/>
      <c r="BY1108" s="603"/>
      <c r="BZ1108" s="603"/>
      <c r="CA1108" s="603"/>
      <c r="CB1108" s="603"/>
      <c r="CC1108" s="603"/>
      <c r="CD1108" s="603"/>
      <c r="CE1108" s="603"/>
      <c r="CF1108" s="603"/>
      <c r="CG1108" s="603"/>
      <c r="CH1108" s="603"/>
      <c r="CI1108" s="603"/>
      <c r="CJ1108" s="603"/>
      <c r="CK1108" s="603"/>
    </row>
    <row r="1109" spans="1:89" ht="14.25">
      <c r="A1109" s="656" t="str">
        <f t="shared" si="222"/>
        <v>16_1_200921_N_p_er.te</v>
      </c>
      <c r="B1109" s="678" t="s">
        <v>5742</v>
      </c>
      <c r="C1109" s="678" t="s">
        <v>5743</v>
      </c>
      <c r="D1109" s="677">
        <v>16</v>
      </c>
      <c r="E1109" s="677">
        <v>1</v>
      </c>
      <c r="F1109" s="677" t="s">
        <v>122</v>
      </c>
      <c r="G1109" s="677" t="s">
        <v>5755</v>
      </c>
      <c r="H1109" s="677">
        <v>2021</v>
      </c>
      <c r="I1109" s="678" t="s">
        <v>5729</v>
      </c>
      <c r="J1109" s="678" t="str">
        <f t="shared" si="230"/>
        <v>N_p</v>
      </c>
      <c r="K1109" s="676" t="s">
        <v>5744</v>
      </c>
      <c r="L1109" s="678" t="s">
        <v>5723</v>
      </c>
      <c r="M1109" s="678" t="s">
        <v>2422</v>
      </c>
      <c r="N1109" s="661">
        <f>100+100+74</f>
        <v>274</v>
      </c>
      <c r="O1109" s="603"/>
      <c r="P1109" s="662" t="s">
        <v>521</v>
      </c>
      <c r="Q1109" s="376" t="s">
        <v>522</v>
      </c>
      <c r="R1109" s="596" t="s">
        <v>2911</v>
      </c>
      <c r="S1109" s="596">
        <v>2</v>
      </c>
      <c r="T1109" s="596">
        <v>0</v>
      </c>
      <c r="U1109" s="596">
        <v>2</v>
      </c>
      <c r="V1109" s="596">
        <v>0</v>
      </c>
      <c r="W1109" s="603"/>
      <c r="X1109" s="663" t="s">
        <v>4778</v>
      </c>
      <c r="Y1109" s="376" t="s">
        <v>78</v>
      </c>
      <c r="Z1109" s="596" t="s">
        <v>7047</v>
      </c>
      <c r="AA1109" s="766"/>
      <c r="AB1109" s="727" t="str">
        <f t="shared" si="232"/>
        <v>Unique</v>
      </c>
      <c r="AC1109" s="603"/>
      <c r="AD1109" s="603"/>
      <c r="AE1109" s="603"/>
      <c r="AF1109" s="603"/>
      <c r="AG1109" s="603"/>
      <c r="AH1109" s="603"/>
      <c r="AI1109" s="603"/>
      <c r="AJ1109" s="603"/>
      <c r="AK1109" s="603"/>
      <c r="AL1109" s="603"/>
      <c r="AM1109" s="603"/>
      <c r="AN1109" s="603"/>
      <c r="AO1109" s="603"/>
      <c r="AP1109" s="603"/>
      <c r="AQ1109" s="603"/>
      <c r="AR1109" s="603"/>
      <c r="AS1109" s="603"/>
      <c r="AT1109" s="603"/>
      <c r="AU1109" s="603"/>
      <c r="AV1109" s="603"/>
      <c r="AW1109" s="603"/>
      <c r="AX1109" s="603"/>
      <c r="AY1109" s="603"/>
      <c r="AZ1109" s="603"/>
      <c r="BA1109" s="603"/>
      <c r="BB1109" s="603"/>
      <c r="BC1109" s="603"/>
      <c r="BD1109" s="603"/>
      <c r="BE1109" s="603"/>
      <c r="BF1109" s="603"/>
      <c r="BG1109" s="603"/>
      <c r="BH1109" s="603"/>
      <c r="BI1109" s="603"/>
      <c r="BJ1109" s="603"/>
      <c r="BK1109" s="603"/>
      <c r="BL1109" s="603"/>
      <c r="BM1109" s="603"/>
      <c r="BN1109" s="603"/>
      <c r="BO1109" s="603"/>
      <c r="BP1109" s="603"/>
      <c r="BQ1109" s="603"/>
      <c r="BR1109" s="603"/>
      <c r="BS1109" s="603"/>
      <c r="BT1109" s="603"/>
      <c r="BU1109" s="603"/>
      <c r="BV1109" s="603"/>
      <c r="BW1109" s="603"/>
      <c r="BX1109" s="603"/>
      <c r="BY1109" s="603"/>
      <c r="BZ1109" s="603"/>
      <c r="CA1109" s="603"/>
      <c r="CB1109" s="603"/>
      <c r="CC1109" s="603"/>
      <c r="CD1109" s="603"/>
      <c r="CE1109" s="603"/>
      <c r="CF1109" s="603"/>
      <c r="CG1109" s="603"/>
      <c r="CH1109" s="603"/>
      <c r="CI1109" s="603"/>
      <c r="CJ1109" s="603"/>
      <c r="CK1109" s="603"/>
    </row>
    <row r="1110" spans="1:89" ht="14.25">
      <c r="A1110" s="656" t="str">
        <f t="shared" si="222"/>
        <v>14_1_260721_HAM_p_er.te</v>
      </c>
      <c r="B1110" s="659" t="s">
        <v>5717</v>
      </c>
      <c r="C1110" s="659" t="s">
        <v>5718</v>
      </c>
      <c r="D1110" s="658">
        <v>14</v>
      </c>
      <c r="E1110" s="658">
        <v>1</v>
      </c>
      <c r="F1110" s="658" t="s">
        <v>5720</v>
      </c>
      <c r="G1110" s="658" t="s">
        <v>5779</v>
      </c>
      <c r="H1110" s="658">
        <v>2021</v>
      </c>
      <c r="I1110" s="659" t="s">
        <v>5729</v>
      </c>
      <c r="J1110" s="659" t="str">
        <f t="shared" si="230"/>
        <v>HAM_p</v>
      </c>
      <c r="K1110" s="657" t="s">
        <v>5722</v>
      </c>
      <c r="L1110" s="659" t="s">
        <v>5723</v>
      </c>
      <c r="M1110" s="659" t="s">
        <v>476</v>
      </c>
      <c r="N1110" s="661">
        <v>235</v>
      </c>
      <c r="O1110" s="603"/>
      <c r="P1110" s="662" t="s">
        <v>521</v>
      </c>
      <c r="Q1110" s="376" t="s">
        <v>522</v>
      </c>
      <c r="R1110" s="596" t="s">
        <v>2911</v>
      </c>
      <c r="S1110" s="596">
        <v>2</v>
      </c>
      <c r="T1110" s="596">
        <v>0</v>
      </c>
      <c r="U1110" s="596">
        <v>2</v>
      </c>
      <c r="V1110" s="596">
        <v>0</v>
      </c>
      <c r="W1110" s="603"/>
      <c r="X1110" s="663" t="s">
        <v>4778</v>
      </c>
      <c r="Y1110" s="376" t="s">
        <v>78</v>
      </c>
      <c r="Z1110" s="596" t="s">
        <v>7048</v>
      </c>
      <c r="AA1110" s="766"/>
      <c r="AB1110" s="727" t="str">
        <f t="shared" si="232"/>
        <v>Unique</v>
      </c>
      <c r="AC1110" s="603"/>
      <c r="AD1110" s="603"/>
      <c r="AE1110" s="603"/>
      <c r="AF1110" s="603"/>
      <c r="AG1110" s="603"/>
      <c r="AH1110" s="603"/>
      <c r="AI1110" s="603"/>
      <c r="AJ1110" s="603"/>
      <c r="AK1110" s="603"/>
      <c r="AL1110" s="603"/>
      <c r="AM1110" s="603"/>
      <c r="AN1110" s="603"/>
      <c r="AO1110" s="603"/>
      <c r="AP1110" s="603"/>
      <c r="AQ1110" s="603"/>
      <c r="AR1110" s="603"/>
      <c r="AS1110" s="603"/>
      <c r="AT1110" s="603"/>
      <c r="AU1110" s="603"/>
      <c r="AV1110" s="603"/>
      <c r="AW1110" s="603"/>
      <c r="AX1110" s="603"/>
      <c r="AY1110" s="603"/>
      <c r="AZ1110" s="603"/>
      <c r="BA1110" s="603"/>
      <c r="BB1110" s="603"/>
      <c r="BC1110" s="603"/>
      <c r="BD1110" s="603"/>
      <c r="BE1110" s="603"/>
      <c r="BF1110" s="603"/>
      <c r="BG1110" s="603"/>
      <c r="BH1110" s="603"/>
      <c r="BI1110" s="603"/>
      <c r="BJ1110" s="603"/>
      <c r="BK1110" s="603"/>
      <c r="BL1110" s="603"/>
      <c r="BM1110" s="603"/>
      <c r="BN1110" s="603"/>
      <c r="BO1110" s="603"/>
      <c r="BP1110" s="603"/>
      <c r="BQ1110" s="603"/>
      <c r="BR1110" s="603"/>
      <c r="BS1110" s="603"/>
      <c r="BT1110" s="603"/>
      <c r="BU1110" s="603"/>
      <c r="BV1110" s="603"/>
      <c r="BW1110" s="603"/>
      <c r="BX1110" s="603"/>
      <c r="BY1110" s="603"/>
      <c r="BZ1110" s="603"/>
      <c r="CA1110" s="603"/>
      <c r="CB1110" s="603"/>
      <c r="CC1110" s="603"/>
      <c r="CD1110" s="603"/>
      <c r="CE1110" s="603"/>
      <c r="CF1110" s="603"/>
      <c r="CG1110" s="603"/>
      <c r="CH1110" s="603"/>
      <c r="CI1110" s="603"/>
      <c r="CJ1110" s="603"/>
      <c r="CK1110" s="603"/>
    </row>
    <row r="1111" spans="1:89" ht="14.25">
      <c r="A1111" s="656" t="str">
        <f t="shared" si="222"/>
        <v>21_1_041021_A_p_er.te</v>
      </c>
      <c r="B1111" s="681" t="s">
        <v>5746</v>
      </c>
      <c r="C1111" s="681" t="s">
        <v>5747</v>
      </c>
      <c r="D1111" s="680">
        <v>21</v>
      </c>
      <c r="E1111" s="680">
        <v>1</v>
      </c>
      <c r="F1111" s="680" t="s">
        <v>5755</v>
      </c>
      <c r="G1111" s="680" t="s">
        <v>2461</v>
      </c>
      <c r="H1111" s="680">
        <v>2021</v>
      </c>
      <c r="I1111" s="681" t="s">
        <v>5729</v>
      </c>
      <c r="J1111" s="681" t="str">
        <f t="shared" si="230"/>
        <v>A_p</v>
      </c>
      <c r="K1111" s="679" t="s">
        <v>1810</v>
      </c>
      <c r="L1111" s="681" t="s">
        <v>5723</v>
      </c>
      <c r="M1111" s="681" t="s">
        <v>2422</v>
      </c>
      <c r="N1111" s="661">
        <v>122</v>
      </c>
      <c r="O1111" s="603"/>
      <c r="P1111" s="662" t="s">
        <v>521</v>
      </c>
      <c r="Q1111" s="376" t="s">
        <v>522</v>
      </c>
      <c r="R1111" s="596" t="s">
        <v>2911</v>
      </c>
      <c r="S1111" s="596">
        <v>3</v>
      </c>
      <c r="T1111" s="596">
        <v>0</v>
      </c>
      <c r="U1111" s="596">
        <v>3</v>
      </c>
      <c r="V1111" s="596">
        <v>0</v>
      </c>
      <c r="W1111" s="603"/>
      <c r="X1111" s="663" t="s">
        <v>4778</v>
      </c>
      <c r="Y1111" s="376" t="s">
        <v>78</v>
      </c>
      <c r="Z1111" s="596" t="s">
        <v>7049</v>
      </c>
      <c r="AA1111" s="766"/>
      <c r="AB1111" s="727" t="str">
        <f t="shared" si="232"/>
        <v>Unique</v>
      </c>
      <c r="AC1111" s="603"/>
      <c r="AD1111" s="603"/>
      <c r="AE1111" s="603"/>
      <c r="AF1111" s="603"/>
      <c r="AG1111" s="603"/>
      <c r="AH1111" s="603"/>
      <c r="AI1111" s="603"/>
      <c r="AJ1111" s="603"/>
      <c r="AK1111" s="603"/>
      <c r="AL1111" s="603"/>
      <c r="AM1111" s="603"/>
      <c r="AN1111" s="603"/>
      <c r="AO1111" s="603"/>
      <c r="AP1111" s="603"/>
      <c r="AQ1111" s="603"/>
      <c r="AR1111" s="603"/>
      <c r="AS1111" s="603"/>
      <c r="AT1111" s="603"/>
      <c r="AU1111" s="603"/>
      <c r="AV1111" s="603"/>
      <c r="AW1111" s="603"/>
      <c r="AX1111" s="603"/>
      <c r="AY1111" s="603"/>
      <c r="AZ1111" s="603"/>
      <c r="BA1111" s="603"/>
      <c r="BB1111" s="603"/>
      <c r="BC1111" s="603"/>
      <c r="BD1111" s="603"/>
      <c r="BE1111" s="603"/>
      <c r="BF1111" s="603"/>
      <c r="BG1111" s="603"/>
      <c r="BH1111" s="603"/>
      <c r="BI1111" s="603"/>
      <c r="BJ1111" s="603"/>
      <c r="BK1111" s="603"/>
      <c r="BL1111" s="603"/>
      <c r="BM1111" s="603"/>
      <c r="BN1111" s="603"/>
      <c r="BO1111" s="603"/>
      <c r="BP1111" s="603"/>
      <c r="BQ1111" s="603"/>
      <c r="BR1111" s="603"/>
      <c r="BS1111" s="603"/>
      <c r="BT1111" s="603"/>
      <c r="BU1111" s="603"/>
      <c r="BV1111" s="603"/>
      <c r="BW1111" s="603"/>
      <c r="BX1111" s="603"/>
      <c r="BY1111" s="603"/>
      <c r="BZ1111" s="603"/>
      <c r="CA1111" s="603"/>
      <c r="CB1111" s="603"/>
      <c r="CC1111" s="603"/>
      <c r="CD1111" s="603"/>
      <c r="CE1111" s="603"/>
      <c r="CF1111" s="603"/>
      <c r="CG1111" s="603"/>
      <c r="CH1111" s="603"/>
      <c r="CI1111" s="603"/>
      <c r="CJ1111" s="603"/>
      <c r="CK1111" s="603"/>
    </row>
    <row r="1112" spans="1:89" ht="14.25">
      <c r="A1112" s="656" t="str">
        <f t="shared" si="222"/>
        <v>21_1_041021_A_p_er.pe</v>
      </c>
      <c r="B1112" s="681" t="s">
        <v>5746</v>
      </c>
      <c r="C1112" s="681" t="s">
        <v>5747</v>
      </c>
      <c r="D1112" s="680">
        <v>21</v>
      </c>
      <c r="E1112" s="680">
        <v>1</v>
      </c>
      <c r="F1112" s="680" t="s">
        <v>5755</v>
      </c>
      <c r="G1112" s="680" t="s">
        <v>2461</v>
      </c>
      <c r="H1112" s="680">
        <v>2021</v>
      </c>
      <c r="I1112" s="681" t="s">
        <v>5729</v>
      </c>
      <c r="J1112" s="681" t="str">
        <f t="shared" si="230"/>
        <v>A_p</v>
      </c>
      <c r="K1112" s="679" t="s">
        <v>1810</v>
      </c>
      <c r="L1112" s="681" t="s">
        <v>5723</v>
      </c>
      <c r="M1112" s="681" t="s">
        <v>2422</v>
      </c>
      <c r="N1112" s="661">
        <v>122</v>
      </c>
      <c r="O1112" s="603"/>
      <c r="P1112" s="667" t="s">
        <v>579</v>
      </c>
      <c r="Q1112" s="596" t="s">
        <v>580</v>
      </c>
      <c r="R1112" s="596" t="s">
        <v>2911</v>
      </c>
      <c r="S1112" s="596">
        <v>1</v>
      </c>
      <c r="T1112" s="596">
        <v>0</v>
      </c>
      <c r="U1112" s="596">
        <v>1</v>
      </c>
      <c r="V1112" s="596">
        <v>0</v>
      </c>
      <c r="W1112" s="603"/>
      <c r="X1112" s="668" t="s">
        <v>4778</v>
      </c>
      <c r="Y1112" s="376" t="s">
        <v>78</v>
      </c>
      <c r="Z1112" s="596" t="s">
        <v>7050</v>
      </c>
      <c r="AA1112" s="766"/>
      <c r="AB1112" s="727" t="str">
        <f t="shared" si="232"/>
        <v>Unique</v>
      </c>
      <c r="AC1112" s="603"/>
      <c r="AD1112" s="603"/>
      <c r="AE1112" s="603"/>
      <c r="AF1112" s="603"/>
      <c r="AG1112" s="603"/>
      <c r="AH1112" s="603"/>
      <c r="AI1112" s="603"/>
      <c r="AJ1112" s="603"/>
      <c r="AK1112" s="603"/>
      <c r="AL1112" s="603"/>
      <c r="AM1112" s="603"/>
      <c r="AN1112" s="603"/>
      <c r="AO1112" s="603"/>
      <c r="AP1112" s="603"/>
      <c r="AQ1112" s="603"/>
      <c r="AR1112" s="603"/>
      <c r="AS1112" s="603"/>
      <c r="AT1112" s="603"/>
      <c r="AU1112" s="603"/>
      <c r="AV1112" s="603"/>
      <c r="AW1112" s="603"/>
      <c r="AX1112" s="603"/>
      <c r="AY1112" s="603"/>
      <c r="AZ1112" s="603"/>
      <c r="BA1112" s="603"/>
      <c r="BB1112" s="603"/>
      <c r="BC1112" s="603"/>
      <c r="BD1112" s="603"/>
      <c r="BE1112" s="603"/>
      <c r="BF1112" s="603"/>
      <c r="BG1112" s="603"/>
      <c r="BH1112" s="603"/>
      <c r="BI1112" s="603"/>
      <c r="BJ1112" s="603"/>
      <c r="BK1112" s="603"/>
      <c r="BL1112" s="603"/>
      <c r="BM1112" s="603"/>
      <c r="BN1112" s="603"/>
      <c r="BO1112" s="603"/>
      <c r="BP1112" s="603"/>
      <c r="BQ1112" s="603"/>
      <c r="BR1112" s="603"/>
      <c r="BS1112" s="603"/>
      <c r="BT1112" s="603"/>
      <c r="BU1112" s="603"/>
      <c r="BV1112" s="603"/>
      <c r="BW1112" s="603"/>
      <c r="BX1112" s="603"/>
      <c r="BY1112" s="603"/>
      <c r="BZ1112" s="603"/>
      <c r="CA1112" s="603"/>
      <c r="CB1112" s="603"/>
      <c r="CC1112" s="603"/>
      <c r="CD1112" s="603"/>
      <c r="CE1112" s="603"/>
      <c r="CF1112" s="603"/>
      <c r="CG1112" s="603"/>
      <c r="CH1112" s="603"/>
      <c r="CI1112" s="603"/>
      <c r="CJ1112" s="603"/>
      <c r="CK1112" s="603"/>
    </row>
    <row r="1113" spans="1:89" ht="14.25">
      <c r="A1113" s="656" t="str">
        <f t="shared" si="222"/>
        <v>14_1_200921_HAM_p_er.te</v>
      </c>
      <c r="B1113" s="659" t="s">
        <v>5717</v>
      </c>
      <c r="C1113" s="659" t="s">
        <v>5718</v>
      </c>
      <c r="D1113" s="658">
        <v>14</v>
      </c>
      <c r="E1113" s="658">
        <v>1</v>
      </c>
      <c r="F1113" s="658" t="s">
        <v>122</v>
      </c>
      <c r="G1113" s="658" t="s">
        <v>5755</v>
      </c>
      <c r="H1113" s="658">
        <v>2021</v>
      </c>
      <c r="I1113" s="659" t="s">
        <v>5729</v>
      </c>
      <c r="J1113" s="659" t="str">
        <f t="shared" si="230"/>
        <v>HAM_p</v>
      </c>
      <c r="K1113" s="657" t="s">
        <v>5722</v>
      </c>
      <c r="L1113" s="659" t="s">
        <v>5723</v>
      </c>
      <c r="M1113" s="659" t="s">
        <v>2422</v>
      </c>
      <c r="N1113" s="661">
        <v>319</v>
      </c>
      <c r="O1113" s="603"/>
      <c r="P1113" s="662" t="s">
        <v>521</v>
      </c>
      <c r="Q1113" s="376" t="s">
        <v>522</v>
      </c>
      <c r="R1113" s="596" t="s">
        <v>2911</v>
      </c>
      <c r="S1113" s="596">
        <v>3</v>
      </c>
      <c r="T1113" s="596">
        <v>0</v>
      </c>
      <c r="U1113" s="596">
        <v>3</v>
      </c>
      <c r="V1113" s="596">
        <v>0</v>
      </c>
      <c r="W1113" s="603"/>
      <c r="X1113" s="663" t="s">
        <v>4778</v>
      </c>
      <c r="Y1113" s="376" t="s">
        <v>78</v>
      </c>
      <c r="Z1113" s="596" t="s">
        <v>7051</v>
      </c>
      <c r="AA1113" s="766"/>
      <c r="AB1113" s="727" t="str">
        <f t="shared" si="232"/>
        <v>Unique</v>
      </c>
      <c r="AC1113" s="603"/>
      <c r="AD1113" s="603"/>
      <c r="AE1113" s="603"/>
      <c r="AF1113" s="603"/>
      <c r="AG1113" s="603"/>
      <c r="AH1113" s="603"/>
      <c r="AI1113" s="603"/>
      <c r="AJ1113" s="603"/>
      <c r="AK1113" s="603"/>
      <c r="AL1113" s="603"/>
      <c r="AM1113" s="603"/>
      <c r="AN1113" s="603"/>
      <c r="AO1113" s="603"/>
      <c r="AP1113" s="603"/>
      <c r="AQ1113" s="603"/>
      <c r="AR1113" s="603"/>
      <c r="AS1113" s="603"/>
      <c r="AT1113" s="603"/>
      <c r="AU1113" s="603"/>
      <c r="AV1113" s="603"/>
      <c r="AW1113" s="603"/>
      <c r="AX1113" s="603"/>
      <c r="AY1113" s="603"/>
      <c r="AZ1113" s="603"/>
      <c r="BA1113" s="603"/>
      <c r="BB1113" s="603"/>
      <c r="BC1113" s="603"/>
      <c r="BD1113" s="603"/>
      <c r="BE1113" s="603"/>
      <c r="BF1113" s="603"/>
      <c r="BG1113" s="603"/>
      <c r="BH1113" s="603"/>
      <c r="BI1113" s="603"/>
      <c r="BJ1113" s="603"/>
      <c r="BK1113" s="603"/>
      <c r="BL1113" s="603"/>
      <c r="BM1113" s="603"/>
      <c r="BN1113" s="603"/>
      <c r="BO1113" s="603"/>
      <c r="BP1113" s="603"/>
      <c r="BQ1113" s="603"/>
      <c r="BR1113" s="603"/>
      <c r="BS1113" s="603"/>
      <c r="BT1113" s="603"/>
      <c r="BU1113" s="603"/>
      <c r="BV1113" s="603"/>
      <c r="BW1113" s="603"/>
      <c r="BX1113" s="603"/>
      <c r="BY1113" s="603"/>
      <c r="BZ1113" s="603"/>
      <c r="CA1113" s="603"/>
      <c r="CB1113" s="603"/>
      <c r="CC1113" s="603"/>
      <c r="CD1113" s="603"/>
      <c r="CE1113" s="603"/>
      <c r="CF1113" s="603"/>
      <c r="CG1113" s="603"/>
      <c r="CH1113" s="603"/>
      <c r="CI1113" s="603"/>
      <c r="CJ1113" s="603"/>
      <c r="CK1113" s="603"/>
    </row>
    <row r="1114" spans="1:89" ht="14.25">
      <c r="A1114" s="656" t="str">
        <f t="shared" si="222"/>
        <v>29_1_041021_G_p_er.te</v>
      </c>
      <c r="B1114" s="695" t="s">
        <v>5789</v>
      </c>
      <c r="C1114" s="695" t="s">
        <v>5790</v>
      </c>
      <c r="D1114" s="694">
        <v>29</v>
      </c>
      <c r="E1114" s="694">
        <v>1</v>
      </c>
      <c r="F1114" s="694" t="s">
        <v>5755</v>
      </c>
      <c r="G1114" s="694" t="s">
        <v>2461</v>
      </c>
      <c r="H1114" s="694">
        <v>2021</v>
      </c>
      <c r="I1114" s="695" t="s">
        <v>5729</v>
      </c>
      <c r="J1114" s="695" t="str">
        <f t="shared" si="230"/>
        <v>G_p</v>
      </c>
      <c r="K1114" s="693" t="s">
        <v>5791</v>
      </c>
      <c r="L1114" s="695" t="s">
        <v>5723</v>
      </c>
      <c r="M1114" s="695" t="s">
        <v>2422</v>
      </c>
      <c r="N1114" s="661">
        <v>102</v>
      </c>
      <c r="O1114" s="603"/>
      <c r="P1114" s="662" t="s">
        <v>521</v>
      </c>
      <c r="Q1114" s="376" t="s">
        <v>522</v>
      </c>
      <c r="R1114" s="596" t="s">
        <v>2911</v>
      </c>
      <c r="S1114" s="596">
        <v>2</v>
      </c>
      <c r="T1114" s="596">
        <v>2</v>
      </c>
      <c r="U1114" s="596">
        <v>0</v>
      </c>
      <c r="V1114" s="596">
        <v>0</v>
      </c>
      <c r="W1114" s="603"/>
      <c r="X1114" s="663" t="s">
        <v>4778</v>
      </c>
      <c r="Y1114" s="376" t="s">
        <v>78</v>
      </c>
      <c r="Z1114" s="596" t="s">
        <v>7052</v>
      </c>
      <c r="AA1114" s="766"/>
      <c r="AB1114" s="727" t="str">
        <f t="shared" si="232"/>
        <v>Unique</v>
      </c>
      <c r="AC1114" s="603"/>
      <c r="AD1114" s="603"/>
      <c r="AE1114" s="603"/>
      <c r="AF1114" s="603"/>
      <c r="AG1114" s="603"/>
      <c r="AH1114" s="603"/>
      <c r="AI1114" s="603"/>
      <c r="AJ1114" s="603"/>
      <c r="AK1114" s="603"/>
      <c r="AL1114" s="603"/>
      <c r="AM1114" s="603"/>
      <c r="AN1114" s="603"/>
      <c r="AO1114" s="603"/>
      <c r="AP1114" s="603"/>
      <c r="AQ1114" s="603"/>
      <c r="AR1114" s="603"/>
      <c r="AS1114" s="603"/>
      <c r="AT1114" s="603"/>
      <c r="AU1114" s="603"/>
      <c r="AV1114" s="603"/>
      <c r="AW1114" s="603"/>
      <c r="AX1114" s="603"/>
      <c r="AY1114" s="603"/>
      <c r="AZ1114" s="603"/>
      <c r="BA1114" s="603"/>
      <c r="BB1114" s="603"/>
      <c r="BC1114" s="603"/>
      <c r="BD1114" s="603"/>
      <c r="BE1114" s="603"/>
      <c r="BF1114" s="603"/>
      <c r="BG1114" s="603"/>
      <c r="BH1114" s="603"/>
      <c r="BI1114" s="603"/>
      <c r="BJ1114" s="603"/>
      <c r="BK1114" s="603"/>
      <c r="BL1114" s="603"/>
      <c r="BM1114" s="603"/>
      <c r="BN1114" s="603"/>
      <c r="BO1114" s="603"/>
      <c r="BP1114" s="603"/>
      <c r="BQ1114" s="603"/>
      <c r="BR1114" s="603"/>
      <c r="BS1114" s="603"/>
      <c r="BT1114" s="603"/>
      <c r="BU1114" s="603"/>
      <c r="BV1114" s="603"/>
      <c r="BW1114" s="603"/>
      <c r="BX1114" s="603"/>
      <c r="BY1114" s="603"/>
      <c r="BZ1114" s="603"/>
      <c r="CA1114" s="603"/>
      <c r="CB1114" s="603"/>
      <c r="CC1114" s="603"/>
      <c r="CD1114" s="603"/>
      <c r="CE1114" s="603"/>
      <c r="CF1114" s="603"/>
      <c r="CG1114" s="603"/>
      <c r="CH1114" s="603"/>
      <c r="CI1114" s="603"/>
      <c r="CJ1114" s="603"/>
      <c r="CK1114" s="603"/>
    </row>
    <row r="1115" spans="1:89" ht="14.25">
      <c r="A1115" s="656" t="str">
        <f t="shared" si="222"/>
        <v>29_1_041021_G_p_er.pe</v>
      </c>
      <c r="B1115" s="695" t="s">
        <v>5789</v>
      </c>
      <c r="C1115" s="695" t="s">
        <v>5790</v>
      </c>
      <c r="D1115" s="694">
        <v>29</v>
      </c>
      <c r="E1115" s="694">
        <v>1</v>
      </c>
      <c r="F1115" s="694" t="s">
        <v>5755</v>
      </c>
      <c r="G1115" s="694" t="s">
        <v>2461</v>
      </c>
      <c r="H1115" s="694">
        <v>2021</v>
      </c>
      <c r="I1115" s="695" t="s">
        <v>5729</v>
      </c>
      <c r="J1115" s="695" t="str">
        <f t="shared" si="230"/>
        <v>G_p</v>
      </c>
      <c r="K1115" s="693" t="s">
        <v>5791</v>
      </c>
      <c r="L1115" s="695" t="s">
        <v>5723</v>
      </c>
      <c r="M1115" s="695" t="s">
        <v>2422</v>
      </c>
      <c r="N1115" s="661">
        <v>102</v>
      </c>
      <c r="O1115" s="603"/>
      <c r="P1115" s="667" t="s">
        <v>579</v>
      </c>
      <c r="Q1115" s="596" t="s">
        <v>580</v>
      </c>
      <c r="R1115" s="596" t="s">
        <v>2911</v>
      </c>
      <c r="S1115" s="596">
        <v>4</v>
      </c>
      <c r="T1115" s="596">
        <v>0</v>
      </c>
      <c r="U1115" s="596">
        <v>4</v>
      </c>
      <c r="V1115" s="596">
        <v>0</v>
      </c>
      <c r="W1115" s="603"/>
      <c r="X1115" s="663" t="s">
        <v>4778</v>
      </c>
      <c r="Y1115" s="376" t="s">
        <v>78</v>
      </c>
      <c r="Z1115" s="596" t="s">
        <v>7053</v>
      </c>
      <c r="AA1115" s="766"/>
      <c r="AB1115" s="727" t="str">
        <f t="shared" si="232"/>
        <v>Unique</v>
      </c>
      <c r="AC1115" s="603"/>
      <c r="AD1115" s="603"/>
      <c r="AE1115" s="603"/>
      <c r="AF1115" s="603"/>
      <c r="AG1115" s="603"/>
      <c r="AH1115" s="603"/>
      <c r="AI1115" s="603"/>
      <c r="AJ1115" s="603"/>
      <c r="AK1115" s="603"/>
      <c r="AL1115" s="603"/>
      <c r="AM1115" s="603"/>
      <c r="AN1115" s="603"/>
      <c r="AO1115" s="603"/>
      <c r="AP1115" s="603"/>
      <c r="AQ1115" s="603"/>
      <c r="AR1115" s="603"/>
      <c r="AS1115" s="603"/>
      <c r="AT1115" s="603"/>
      <c r="AU1115" s="603"/>
      <c r="AV1115" s="603"/>
      <c r="AW1115" s="603"/>
      <c r="AX1115" s="603"/>
      <c r="AY1115" s="603"/>
      <c r="AZ1115" s="603"/>
      <c r="BA1115" s="603"/>
      <c r="BB1115" s="603"/>
      <c r="BC1115" s="603"/>
      <c r="BD1115" s="603"/>
      <c r="BE1115" s="603"/>
      <c r="BF1115" s="603"/>
      <c r="BG1115" s="603"/>
      <c r="BH1115" s="603"/>
      <c r="BI1115" s="603"/>
      <c r="BJ1115" s="603"/>
      <c r="BK1115" s="603"/>
      <c r="BL1115" s="603"/>
      <c r="BM1115" s="603"/>
      <c r="BN1115" s="603"/>
      <c r="BO1115" s="603"/>
      <c r="BP1115" s="603"/>
      <c r="BQ1115" s="603"/>
      <c r="BR1115" s="603"/>
      <c r="BS1115" s="603"/>
      <c r="BT1115" s="603"/>
      <c r="BU1115" s="603"/>
      <c r="BV1115" s="603"/>
      <c r="BW1115" s="603"/>
      <c r="BX1115" s="603"/>
      <c r="BY1115" s="603"/>
      <c r="BZ1115" s="603"/>
      <c r="CA1115" s="603"/>
      <c r="CB1115" s="603"/>
      <c r="CC1115" s="603"/>
      <c r="CD1115" s="603"/>
      <c r="CE1115" s="603"/>
      <c r="CF1115" s="603"/>
      <c r="CG1115" s="603"/>
      <c r="CH1115" s="603"/>
      <c r="CI1115" s="603"/>
      <c r="CJ1115" s="603"/>
      <c r="CK1115" s="603"/>
    </row>
    <row r="1116" spans="1:89">
      <c r="A1116" s="656" t="str">
        <f t="shared" si="222"/>
        <v>1_1_170723_HAU_p_sp.sc</v>
      </c>
      <c r="B1116" s="770" t="s">
        <v>6461</v>
      </c>
      <c r="C1116" s="770" t="s">
        <v>6462</v>
      </c>
      <c r="D1116" s="770">
        <v>1</v>
      </c>
      <c r="E1116" s="770">
        <v>1</v>
      </c>
      <c r="F1116" s="770" t="s">
        <v>6342</v>
      </c>
      <c r="G1116" s="770" t="s">
        <v>6343</v>
      </c>
      <c r="H1116" s="770">
        <v>2023</v>
      </c>
      <c r="I1116" s="770" t="s">
        <v>5729</v>
      </c>
      <c r="J1116" s="770" t="s">
        <v>6463</v>
      </c>
      <c r="K1116" s="771" t="s">
        <v>6464</v>
      </c>
      <c r="L1116" s="770" t="s">
        <v>5723</v>
      </c>
      <c r="M1116" s="772" t="s">
        <v>2422</v>
      </c>
      <c r="N1116" s="117">
        <f>50+50+50+50+49</f>
        <v>249</v>
      </c>
      <c r="O1116" s="2"/>
      <c r="P1116" s="108" t="s">
        <v>509</v>
      </c>
      <c r="Q1116" s="50" t="s">
        <v>510</v>
      </c>
      <c r="R1116" s="50" t="s">
        <v>4513</v>
      </c>
      <c r="S1116" s="50">
        <v>96</v>
      </c>
      <c r="T1116" s="50">
        <v>96</v>
      </c>
      <c r="U1116" s="50">
        <v>0</v>
      </c>
      <c r="V1116" s="50">
        <v>0</v>
      </c>
      <c r="W1116" s="2"/>
      <c r="X1116" s="663">
        <v>180425</v>
      </c>
      <c r="Y1116" s="376" t="s">
        <v>78</v>
      </c>
      <c r="Z1116" s="596" t="s">
        <v>7054</v>
      </c>
      <c r="AA1116" s="766"/>
      <c r="AB1116" s="727" t="str">
        <f t="shared" si="232"/>
        <v>Unique</v>
      </c>
      <c r="AC1116" s="603"/>
      <c r="AD1116" s="603"/>
      <c r="AE1116" s="603"/>
      <c r="AF1116" s="603"/>
      <c r="AG1116" s="603"/>
      <c r="AH1116" s="603"/>
      <c r="AI1116" s="603"/>
      <c r="AJ1116" s="603"/>
      <c r="AK1116" s="603"/>
      <c r="AL1116" s="603"/>
      <c r="AM1116" s="603"/>
      <c r="AN1116" s="603"/>
      <c r="AO1116" s="603"/>
      <c r="AP1116" s="603"/>
      <c r="AQ1116" s="603"/>
      <c r="AR1116" s="603"/>
      <c r="AS1116" s="603"/>
      <c r="AT1116" s="603"/>
      <c r="AU1116" s="603"/>
      <c r="AV1116" s="603"/>
      <c r="AW1116" s="603"/>
      <c r="AX1116" s="603"/>
      <c r="AY1116" s="603"/>
      <c r="AZ1116" s="603"/>
      <c r="BA1116" s="603"/>
      <c r="BB1116" s="603"/>
      <c r="BC1116" s="603"/>
      <c r="BD1116" s="603"/>
      <c r="BE1116" s="603"/>
      <c r="BF1116" s="603"/>
      <c r="BG1116" s="603"/>
      <c r="BH1116" s="603"/>
      <c r="BI1116" s="603"/>
      <c r="BJ1116" s="603"/>
      <c r="BK1116" s="603"/>
      <c r="BL1116" s="603"/>
      <c r="BM1116" s="603"/>
      <c r="BN1116" s="603"/>
      <c r="BO1116" s="603"/>
      <c r="BP1116" s="603"/>
      <c r="BQ1116" s="603"/>
      <c r="BR1116" s="603"/>
      <c r="BS1116" s="603"/>
      <c r="BT1116" s="603"/>
      <c r="BU1116" s="603"/>
      <c r="BV1116" s="603"/>
      <c r="BW1116" s="603"/>
      <c r="BX1116" s="603"/>
      <c r="BY1116" s="603"/>
      <c r="BZ1116" s="603"/>
      <c r="CA1116" s="603"/>
      <c r="CB1116" s="603"/>
      <c r="CC1116" s="603"/>
      <c r="CD1116" s="603"/>
      <c r="CE1116" s="603"/>
      <c r="CF1116" s="603"/>
      <c r="CG1116" s="603"/>
      <c r="CH1116" s="603"/>
      <c r="CI1116" s="603"/>
      <c r="CJ1116" s="603"/>
      <c r="CK1116" s="603"/>
    </row>
    <row r="1117" spans="1:89" ht="14.25">
      <c r="A1117" s="656" t="str">
        <f t="shared" si="222"/>
        <v>21_1_280621_A_p_me.eq</v>
      </c>
      <c r="B1117" s="679" t="s">
        <v>5746</v>
      </c>
      <c r="C1117" s="679" t="s">
        <v>5747</v>
      </c>
      <c r="D1117" s="680">
        <v>21</v>
      </c>
      <c r="E1117" s="680">
        <v>1</v>
      </c>
      <c r="F1117" s="680" t="s">
        <v>5827</v>
      </c>
      <c r="G1117" s="680" t="s">
        <v>5719</v>
      </c>
      <c r="H1117" s="680">
        <v>2021</v>
      </c>
      <c r="I1117" s="681" t="s">
        <v>5729</v>
      </c>
      <c r="J1117" s="681" t="str">
        <f>K1117&amp;"_p"</f>
        <v>A_p</v>
      </c>
      <c r="K1117" s="679" t="s">
        <v>1810</v>
      </c>
      <c r="L1117" s="681" t="s">
        <v>5723</v>
      </c>
      <c r="M1117" s="681" t="s">
        <v>476</v>
      </c>
      <c r="N1117" s="696">
        <v>700</v>
      </c>
      <c r="O1117" s="603"/>
      <c r="P1117" s="667" t="s">
        <v>800</v>
      </c>
      <c r="Q1117" s="596" t="s">
        <v>801</v>
      </c>
      <c r="R1117" s="596" t="s">
        <v>100</v>
      </c>
      <c r="S1117" s="596">
        <v>2</v>
      </c>
      <c r="T1117" s="596">
        <v>0</v>
      </c>
      <c r="U1117" s="596">
        <v>2</v>
      </c>
      <c r="V1117" s="596">
        <v>0</v>
      </c>
      <c r="W1117" s="603"/>
      <c r="X1117" s="663">
        <v>100925</v>
      </c>
      <c r="Y1117" s="376" t="s">
        <v>78</v>
      </c>
      <c r="Z1117" s="596" t="s">
        <v>7055</v>
      </c>
      <c r="AA1117" s="766"/>
      <c r="AB1117" s="596" t="str">
        <f t="shared" si="232"/>
        <v>Unique</v>
      </c>
      <c r="AC1117" s="603"/>
      <c r="AD1117" s="603"/>
      <c r="AE1117" s="603"/>
      <c r="AF1117" s="603"/>
      <c r="AG1117" s="603"/>
      <c r="AH1117" s="603"/>
      <c r="AI1117" s="603"/>
      <c r="AJ1117" s="603"/>
      <c r="AK1117" s="603"/>
      <c r="AL1117" s="603"/>
      <c r="AM1117" s="603"/>
      <c r="AN1117" s="603"/>
      <c r="AO1117" s="603"/>
      <c r="AP1117" s="603"/>
      <c r="AQ1117" s="603"/>
      <c r="AR1117" s="603"/>
      <c r="AS1117" s="603"/>
      <c r="AT1117" s="603"/>
      <c r="AU1117" s="603"/>
      <c r="AV1117" s="603"/>
      <c r="AW1117" s="603"/>
      <c r="AX1117" s="603"/>
      <c r="AY1117" s="603"/>
      <c r="AZ1117" s="603"/>
      <c r="BA1117" s="603"/>
      <c r="BB1117" s="603"/>
      <c r="BC1117" s="603"/>
      <c r="BD1117" s="603"/>
      <c r="BE1117" s="603"/>
      <c r="BF1117" s="603"/>
      <c r="BG1117" s="603"/>
      <c r="BH1117" s="603"/>
      <c r="BI1117" s="603"/>
      <c r="BJ1117" s="603"/>
      <c r="BK1117" s="603"/>
      <c r="BL1117" s="603"/>
      <c r="BM1117" s="603"/>
      <c r="BN1117" s="603"/>
      <c r="BO1117" s="603"/>
      <c r="BP1117" s="603"/>
      <c r="BQ1117" s="603"/>
      <c r="BR1117" s="603"/>
      <c r="BS1117" s="603"/>
      <c r="BT1117" s="603"/>
      <c r="BU1117" s="603"/>
      <c r="BV1117" s="603"/>
      <c r="BW1117" s="603"/>
      <c r="BX1117" s="603"/>
      <c r="BY1117" s="603"/>
      <c r="BZ1117" s="603"/>
      <c r="CA1117" s="603"/>
      <c r="CB1117" s="603"/>
      <c r="CC1117" s="603"/>
      <c r="CD1117" s="603"/>
      <c r="CE1117" s="603"/>
      <c r="CF1117" s="603"/>
      <c r="CG1117" s="603"/>
      <c r="CH1117" s="603"/>
      <c r="CI1117" s="603"/>
      <c r="CJ1117" s="603"/>
      <c r="CK1117" s="603"/>
    </row>
    <row r="1118" spans="1:89" ht="14.25">
      <c r="A1118" s="656" t="str">
        <f t="shared" si="222"/>
        <v>27_1_250923_W_p_xy.se</v>
      </c>
      <c r="B1118" s="773" t="s">
        <v>6135</v>
      </c>
      <c r="C1118" s="773" t="s">
        <v>6136</v>
      </c>
      <c r="D1118" s="713">
        <v>27</v>
      </c>
      <c r="E1118" s="713">
        <v>1</v>
      </c>
      <c r="F1118" s="661">
        <v>110923</v>
      </c>
      <c r="G1118" s="661">
        <v>250923</v>
      </c>
      <c r="H1118" s="661">
        <v>2023</v>
      </c>
      <c r="I1118" s="2"/>
      <c r="J1118" s="773" t="s">
        <v>6137</v>
      </c>
      <c r="K1118" s="774" t="s">
        <v>6118</v>
      </c>
      <c r="L1118" s="773" t="s">
        <v>5723</v>
      </c>
      <c r="M1118" s="773" t="s">
        <v>2422</v>
      </c>
      <c r="N1118" s="661">
        <f>50+50+52</f>
        <v>152</v>
      </c>
      <c r="O1118" s="370" t="s">
        <v>6139</v>
      </c>
      <c r="P1118" s="769" t="s">
        <v>529</v>
      </c>
      <c r="Q1118" s="596" t="s">
        <v>530</v>
      </c>
      <c r="R1118" s="596" t="s">
        <v>2911</v>
      </c>
      <c r="S1118" s="596">
        <v>1</v>
      </c>
      <c r="T1118" s="596">
        <v>1</v>
      </c>
      <c r="U1118" s="596">
        <v>0</v>
      </c>
      <c r="V1118" s="596">
        <v>0</v>
      </c>
      <c r="W1118" s="603"/>
      <c r="X1118" s="668">
        <v>120925</v>
      </c>
      <c r="Y1118" s="376" t="s">
        <v>78</v>
      </c>
      <c r="Z1118" s="596" t="s">
        <v>7056</v>
      </c>
      <c r="AA1118" s="766"/>
      <c r="AB1118" s="727" t="str">
        <f t="shared" si="232"/>
        <v>Unique</v>
      </c>
      <c r="AC1118" s="603"/>
      <c r="AD1118" s="603"/>
      <c r="AE1118" s="603"/>
      <c r="AF1118" s="603"/>
      <c r="AG1118" s="603"/>
      <c r="AH1118" s="603"/>
      <c r="AI1118" s="603"/>
      <c r="AJ1118" s="603"/>
      <c r="AK1118" s="603"/>
      <c r="AL1118" s="603"/>
      <c r="AM1118" s="603"/>
      <c r="AN1118" s="603"/>
      <c r="AO1118" s="603"/>
      <c r="AP1118" s="603"/>
      <c r="AQ1118" s="603"/>
      <c r="AR1118" s="603"/>
      <c r="AS1118" s="603"/>
      <c r="AT1118" s="603"/>
      <c r="AU1118" s="603"/>
      <c r="AV1118" s="603"/>
      <c r="AW1118" s="603"/>
      <c r="AX1118" s="603"/>
      <c r="AY1118" s="603"/>
      <c r="AZ1118" s="603"/>
      <c r="BA1118" s="603"/>
      <c r="BB1118" s="603"/>
      <c r="BC1118" s="603"/>
      <c r="BD1118" s="603"/>
      <c r="BE1118" s="603"/>
      <c r="BF1118" s="603"/>
      <c r="BG1118" s="603"/>
      <c r="BH1118" s="603"/>
      <c r="BI1118" s="603"/>
      <c r="BJ1118" s="603"/>
      <c r="BK1118" s="603"/>
      <c r="BL1118" s="603"/>
      <c r="BM1118" s="603"/>
      <c r="BN1118" s="603"/>
      <c r="BO1118" s="603"/>
      <c r="BP1118" s="603"/>
      <c r="BQ1118" s="603"/>
      <c r="BR1118" s="603"/>
      <c r="BS1118" s="603"/>
      <c r="BT1118" s="603"/>
      <c r="BU1118" s="603"/>
      <c r="BV1118" s="603"/>
      <c r="BW1118" s="603"/>
      <c r="BX1118" s="603"/>
      <c r="BY1118" s="603"/>
      <c r="BZ1118" s="603"/>
      <c r="CA1118" s="603"/>
      <c r="CB1118" s="603"/>
      <c r="CC1118" s="603"/>
      <c r="CD1118" s="603"/>
      <c r="CE1118" s="603"/>
      <c r="CF1118" s="603"/>
      <c r="CG1118" s="603"/>
      <c r="CH1118" s="603"/>
      <c r="CI1118" s="603"/>
      <c r="CJ1118" s="603"/>
      <c r="CK1118" s="603"/>
    </row>
    <row r="1119" spans="1:89" ht="14.25">
      <c r="A1119" s="656" t="str">
        <f t="shared" si="222"/>
        <v>72_1_041021_HER_p_xy.se</v>
      </c>
      <c r="B1119" s="702" t="s">
        <v>6002</v>
      </c>
      <c r="C1119" s="702" t="s">
        <v>6003</v>
      </c>
      <c r="D1119" s="703">
        <v>72</v>
      </c>
      <c r="E1119" s="703">
        <v>1</v>
      </c>
      <c r="F1119" s="703" t="s">
        <v>5755</v>
      </c>
      <c r="G1119" s="703" t="s">
        <v>2461</v>
      </c>
      <c r="H1119" s="703">
        <v>2021</v>
      </c>
      <c r="I1119" s="702" t="s">
        <v>5976</v>
      </c>
      <c r="J1119" s="702" t="s">
        <v>6004</v>
      </c>
      <c r="K1119" s="702"/>
      <c r="L1119" s="702" t="s">
        <v>5723</v>
      </c>
      <c r="M1119" s="702" t="s">
        <v>2422</v>
      </c>
      <c r="N1119" s="661">
        <f>15+31+13+13+19+7</f>
        <v>98</v>
      </c>
      <c r="O1119" s="603"/>
      <c r="P1119" s="769" t="s">
        <v>529</v>
      </c>
      <c r="Q1119" s="596" t="s">
        <v>530</v>
      </c>
      <c r="R1119" s="596" t="s">
        <v>2911</v>
      </c>
      <c r="S1119" s="596">
        <v>5</v>
      </c>
      <c r="T1119" s="596">
        <v>1</v>
      </c>
      <c r="U1119" s="596">
        <v>4</v>
      </c>
      <c r="V1119" s="596">
        <v>0</v>
      </c>
      <c r="W1119" s="603"/>
      <c r="X1119" s="668">
        <v>120925</v>
      </c>
      <c r="Y1119" s="376" t="s">
        <v>78</v>
      </c>
      <c r="Z1119" s="596" t="s">
        <v>7057</v>
      </c>
      <c r="AA1119" s="766"/>
      <c r="AB1119" s="727" t="str">
        <f t="shared" si="232"/>
        <v>Unique</v>
      </c>
      <c r="AC1119" s="603"/>
      <c r="AD1119" s="603"/>
      <c r="AE1119" s="603"/>
      <c r="AF1119" s="603"/>
      <c r="AG1119" s="603"/>
      <c r="AH1119" s="603"/>
      <c r="AI1119" s="603"/>
      <c r="AJ1119" s="603"/>
      <c r="AK1119" s="603"/>
      <c r="AL1119" s="603"/>
      <c r="AM1119" s="603"/>
      <c r="AN1119" s="603"/>
      <c r="AO1119" s="603"/>
      <c r="AP1119" s="603"/>
      <c r="AQ1119" s="603"/>
      <c r="AR1119" s="603"/>
      <c r="AS1119" s="603"/>
      <c r="AT1119" s="603"/>
      <c r="AU1119" s="603"/>
      <c r="AV1119" s="603"/>
      <c r="AW1119" s="603"/>
      <c r="AX1119" s="603"/>
      <c r="AY1119" s="603"/>
      <c r="AZ1119" s="603"/>
      <c r="BA1119" s="603"/>
      <c r="BB1119" s="603"/>
      <c r="BC1119" s="603"/>
      <c r="BD1119" s="603"/>
      <c r="BE1119" s="603"/>
      <c r="BF1119" s="603"/>
      <c r="BG1119" s="603"/>
      <c r="BH1119" s="603"/>
      <c r="BI1119" s="603"/>
      <c r="BJ1119" s="603"/>
      <c r="BK1119" s="603"/>
      <c r="BL1119" s="603"/>
      <c r="BM1119" s="603"/>
      <c r="BN1119" s="603"/>
      <c r="BO1119" s="603"/>
      <c r="BP1119" s="603"/>
      <c r="BQ1119" s="603"/>
      <c r="BR1119" s="603"/>
      <c r="BS1119" s="603"/>
      <c r="BT1119" s="603"/>
      <c r="BU1119" s="603"/>
      <c r="BV1119" s="603"/>
      <c r="BW1119" s="603"/>
      <c r="BX1119" s="603"/>
      <c r="BY1119" s="603"/>
      <c r="BZ1119" s="603"/>
      <c r="CA1119" s="603"/>
      <c r="CB1119" s="603"/>
      <c r="CC1119" s="603"/>
      <c r="CD1119" s="603"/>
      <c r="CE1119" s="603"/>
      <c r="CF1119" s="603"/>
      <c r="CG1119" s="603"/>
      <c r="CH1119" s="603"/>
      <c r="CI1119" s="603"/>
      <c r="CJ1119" s="603"/>
      <c r="CK1119" s="603"/>
    </row>
    <row r="1120" spans="1:89" ht="14.25">
      <c r="A1120" s="656" t="str">
        <f t="shared" si="222"/>
        <v>60_2_200921_BE_p_xy.se</v>
      </c>
      <c r="B1120" s="695" t="s">
        <v>5996</v>
      </c>
      <c r="C1120" s="695" t="s">
        <v>5997</v>
      </c>
      <c r="D1120" s="694">
        <v>60</v>
      </c>
      <c r="E1120" s="694">
        <v>2</v>
      </c>
      <c r="F1120" s="694" t="s">
        <v>122</v>
      </c>
      <c r="G1120" s="694" t="s">
        <v>5755</v>
      </c>
      <c r="H1120" s="694">
        <v>2021</v>
      </c>
      <c r="I1120" s="695" t="s">
        <v>5976</v>
      </c>
      <c r="J1120" s="695" t="s">
        <v>5998</v>
      </c>
      <c r="K1120" s="695"/>
      <c r="L1120" s="695" t="s">
        <v>5723</v>
      </c>
      <c r="M1120" s="695" t="s">
        <v>2422</v>
      </c>
      <c r="N1120" s="661">
        <f>28+10+33+17+26+27</f>
        <v>141</v>
      </c>
      <c r="O1120" s="603"/>
      <c r="P1120" s="769" t="s">
        <v>529</v>
      </c>
      <c r="Q1120" s="596" t="s">
        <v>530</v>
      </c>
      <c r="R1120" s="596" t="s">
        <v>2911</v>
      </c>
      <c r="S1120" s="596">
        <v>6</v>
      </c>
      <c r="T1120" s="596">
        <v>4</v>
      </c>
      <c r="U1120" s="596">
        <v>2</v>
      </c>
      <c r="V1120" s="596">
        <v>0</v>
      </c>
      <c r="W1120" s="603"/>
      <c r="X1120" s="668">
        <v>120925</v>
      </c>
      <c r="Y1120" s="376" t="s">
        <v>78</v>
      </c>
      <c r="Z1120" s="596" t="s">
        <v>7058</v>
      </c>
      <c r="AA1120" s="766"/>
      <c r="AB1120" s="727" t="str">
        <f t="shared" si="232"/>
        <v>Unique</v>
      </c>
      <c r="AC1120" s="603"/>
      <c r="AD1120" s="603"/>
      <c r="AE1120" s="603"/>
      <c r="AF1120" s="603"/>
      <c r="AG1120" s="603"/>
      <c r="AH1120" s="603"/>
      <c r="AI1120" s="603"/>
      <c r="AJ1120" s="603"/>
      <c r="AK1120" s="603"/>
      <c r="AL1120" s="603"/>
      <c r="AM1120" s="603"/>
      <c r="AN1120" s="603"/>
      <c r="AO1120" s="603"/>
      <c r="AP1120" s="603"/>
      <c r="AQ1120" s="603"/>
      <c r="AR1120" s="603"/>
      <c r="AS1120" s="603"/>
      <c r="AT1120" s="603"/>
      <c r="AU1120" s="603"/>
      <c r="AV1120" s="603"/>
      <c r="AW1120" s="603"/>
      <c r="AX1120" s="603"/>
      <c r="AY1120" s="603"/>
      <c r="AZ1120" s="603"/>
      <c r="BA1120" s="603"/>
      <c r="BB1120" s="603"/>
      <c r="BC1120" s="603"/>
      <c r="BD1120" s="603"/>
      <c r="BE1120" s="603"/>
      <c r="BF1120" s="603"/>
      <c r="BG1120" s="603"/>
      <c r="BH1120" s="603"/>
      <c r="BI1120" s="603"/>
      <c r="BJ1120" s="603"/>
      <c r="BK1120" s="603"/>
      <c r="BL1120" s="603"/>
      <c r="BM1120" s="603"/>
      <c r="BN1120" s="603"/>
      <c r="BO1120" s="603"/>
      <c r="BP1120" s="603"/>
      <c r="BQ1120" s="603"/>
      <c r="BR1120" s="603"/>
      <c r="BS1120" s="603"/>
      <c r="BT1120" s="603"/>
      <c r="BU1120" s="603"/>
      <c r="BV1120" s="603"/>
      <c r="BW1120" s="603"/>
      <c r="BX1120" s="603"/>
      <c r="BY1120" s="603"/>
      <c r="BZ1120" s="603"/>
      <c r="CA1120" s="603"/>
      <c r="CB1120" s="603"/>
      <c r="CC1120" s="603"/>
      <c r="CD1120" s="603"/>
      <c r="CE1120" s="603"/>
      <c r="CF1120" s="603"/>
      <c r="CG1120" s="603"/>
      <c r="CH1120" s="603"/>
      <c r="CI1120" s="603"/>
      <c r="CJ1120" s="603"/>
      <c r="CK1120" s="603"/>
    </row>
    <row r="1121" spans="1:89" ht="14.25">
      <c r="A1121" s="656" t="str">
        <f t="shared" si="222"/>
        <v>59_1_041021_H_p_xy.se</v>
      </c>
      <c r="B1121" s="706" t="s">
        <v>6015</v>
      </c>
      <c r="C1121" s="706" t="s">
        <v>6016</v>
      </c>
      <c r="D1121" s="707">
        <v>59</v>
      </c>
      <c r="E1121" s="707">
        <v>1</v>
      </c>
      <c r="F1121" s="707" t="s">
        <v>5755</v>
      </c>
      <c r="G1121" s="707" t="s">
        <v>2461</v>
      </c>
      <c r="H1121" s="707">
        <v>2021</v>
      </c>
      <c r="I1121" s="706" t="s">
        <v>5976</v>
      </c>
      <c r="J1121" s="706" t="s">
        <v>6017</v>
      </c>
      <c r="K1121" s="706"/>
      <c r="L1121" s="706" t="s">
        <v>5723</v>
      </c>
      <c r="M1121" s="706" t="s">
        <v>2422</v>
      </c>
      <c r="N1121" s="661">
        <f>18</f>
        <v>18</v>
      </c>
      <c r="O1121" s="603"/>
      <c r="P1121" s="769" t="s">
        <v>529</v>
      </c>
      <c r="Q1121" s="596" t="s">
        <v>530</v>
      </c>
      <c r="R1121" s="596" t="s">
        <v>2911</v>
      </c>
      <c r="S1121" s="596">
        <v>7</v>
      </c>
      <c r="T1121" s="596">
        <v>1</v>
      </c>
      <c r="U1121" s="596">
        <v>6</v>
      </c>
      <c r="V1121" s="596">
        <v>0</v>
      </c>
      <c r="W1121" s="603"/>
      <c r="X1121" s="668">
        <v>120925</v>
      </c>
      <c r="Y1121" s="376" t="s">
        <v>78</v>
      </c>
      <c r="Z1121" s="596" t="s">
        <v>7059</v>
      </c>
      <c r="AA1121" s="766"/>
      <c r="AB1121" s="727" t="str">
        <f t="shared" si="232"/>
        <v>Unique</v>
      </c>
      <c r="AC1121" s="603"/>
      <c r="AD1121" s="603"/>
      <c r="AE1121" s="603"/>
      <c r="AF1121" s="603"/>
      <c r="AG1121" s="603"/>
      <c r="AH1121" s="603"/>
      <c r="AI1121" s="603"/>
      <c r="AJ1121" s="603"/>
      <c r="AK1121" s="603"/>
      <c r="AL1121" s="603"/>
      <c r="AM1121" s="603"/>
      <c r="AN1121" s="603"/>
      <c r="AO1121" s="603"/>
      <c r="AP1121" s="603"/>
      <c r="AQ1121" s="603"/>
      <c r="AR1121" s="603"/>
      <c r="AS1121" s="603"/>
      <c r="AT1121" s="603"/>
      <c r="AU1121" s="603"/>
      <c r="AV1121" s="603"/>
      <c r="AW1121" s="603"/>
      <c r="AX1121" s="603"/>
      <c r="AY1121" s="603"/>
      <c r="AZ1121" s="603"/>
      <c r="BA1121" s="603"/>
      <c r="BB1121" s="603"/>
      <c r="BC1121" s="603"/>
      <c r="BD1121" s="603"/>
      <c r="BE1121" s="603"/>
      <c r="BF1121" s="603"/>
      <c r="BG1121" s="603"/>
      <c r="BH1121" s="603"/>
      <c r="BI1121" s="603"/>
      <c r="BJ1121" s="603"/>
      <c r="BK1121" s="603"/>
      <c r="BL1121" s="603"/>
      <c r="BM1121" s="603"/>
      <c r="BN1121" s="603"/>
      <c r="BO1121" s="603"/>
      <c r="BP1121" s="603"/>
      <c r="BQ1121" s="603"/>
      <c r="BR1121" s="603"/>
      <c r="BS1121" s="603"/>
      <c r="BT1121" s="603"/>
      <c r="BU1121" s="603"/>
      <c r="BV1121" s="603"/>
      <c r="BW1121" s="603"/>
      <c r="BX1121" s="603"/>
      <c r="BY1121" s="603"/>
      <c r="BZ1121" s="603"/>
      <c r="CA1121" s="603"/>
      <c r="CB1121" s="603"/>
      <c r="CC1121" s="603"/>
      <c r="CD1121" s="603"/>
      <c r="CE1121" s="603"/>
      <c r="CF1121" s="603"/>
      <c r="CG1121" s="603"/>
      <c r="CH1121" s="603"/>
      <c r="CI1121" s="603"/>
      <c r="CJ1121" s="603"/>
      <c r="CK1121" s="603"/>
    </row>
    <row r="1122" spans="1:89" ht="14.25">
      <c r="A1122" s="656" t="str">
        <f t="shared" ref="A1122:A1185" si="234">D1122&amp;"_"&amp;E1122&amp;"_"&amp;G1122&amp;"_"&amp;J1122&amp;"_"&amp;P1122</f>
        <v>60_1_041021_E_p_xy.se</v>
      </c>
      <c r="B1122" s="659" t="s">
        <v>5989</v>
      </c>
      <c r="C1122" s="659" t="s">
        <v>5990</v>
      </c>
      <c r="D1122" s="658">
        <v>60</v>
      </c>
      <c r="E1122" s="658">
        <v>1</v>
      </c>
      <c r="F1122" s="658" t="s">
        <v>5755</v>
      </c>
      <c r="G1122" s="658" t="s">
        <v>2461</v>
      </c>
      <c r="H1122" s="658">
        <v>2021</v>
      </c>
      <c r="I1122" s="659" t="s">
        <v>5976</v>
      </c>
      <c r="J1122" s="659" t="s">
        <v>5991</v>
      </c>
      <c r="K1122" s="659"/>
      <c r="L1122" s="659" t="s">
        <v>5723</v>
      </c>
      <c r="M1122" s="659" t="s">
        <v>2422</v>
      </c>
      <c r="N1122" s="661">
        <f>15+19+17+20+27+20+14</f>
        <v>132</v>
      </c>
      <c r="O1122" s="603"/>
      <c r="P1122" s="769" t="s">
        <v>529</v>
      </c>
      <c r="Q1122" s="596" t="s">
        <v>530</v>
      </c>
      <c r="R1122" s="596" t="s">
        <v>2911</v>
      </c>
      <c r="S1122" s="596">
        <v>21</v>
      </c>
      <c r="T1122" s="596">
        <v>2</v>
      </c>
      <c r="U1122" s="596">
        <v>19</v>
      </c>
      <c r="V1122" s="596">
        <v>0</v>
      </c>
      <c r="W1122" s="603"/>
      <c r="X1122" s="668">
        <v>120925</v>
      </c>
      <c r="Y1122" s="376" t="s">
        <v>78</v>
      </c>
      <c r="Z1122" s="596" t="s">
        <v>7060</v>
      </c>
      <c r="AA1122" s="766"/>
      <c r="AB1122" s="727" t="str">
        <f t="shared" si="232"/>
        <v>Unique</v>
      </c>
      <c r="AC1122" s="603"/>
      <c r="AD1122" s="603"/>
      <c r="AE1122" s="603"/>
      <c r="AF1122" s="603"/>
      <c r="AG1122" s="603"/>
      <c r="AH1122" s="603"/>
      <c r="AI1122" s="603"/>
      <c r="AJ1122" s="603"/>
      <c r="AK1122" s="603"/>
      <c r="AL1122" s="603"/>
      <c r="AM1122" s="603"/>
      <c r="AN1122" s="603"/>
      <c r="AO1122" s="603"/>
      <c r="AP1122" s="603"/>
      <c r="AQ1122" s="603"/>
      <c r="AR1122" s="603"/>
      <c r="AS1122" s="603"/>
      <c r="AT1122" s="603"/>
      <c r="AU1122" s="603"/>
      <c r="AV1122" s="603"/>
      <c r="AW1122" s="603"/>
      <c r="AX1122" s="603"/>
      <c r="AY1122" s="603"/>
      <c r="AZ1122" s="603"/>
      <c r="BA1122" s="603"/>
      <c r="BB1122" s="603"/>
      <c r="BC1122" s="603"/>
      <c r="BD1122" s="603"/>
      <c r="BE1122" s="603"/>
      <c r="BF1122" s="603"/>
      <c r="BG1122" s="603"/>
      <c r="BH1122" s="603"/>
      <c r="BI1122" s="603"/>
      <c r="BJ1122" s="603"/>
      <c r="BK1122" s="603"/>
      <c r="BL1122" s="603"/>
      <c r="BM1122" s="603"/>
      <c r="BN1122" s="603"/>
      <c r="BO1122" s="603"/>
      <c r="BP1122" s="603"/>
      <c r="BQ1122" s="603"/>
      <c r="BR1122" s="603"/>
      <c r="BS1122" s="603"/>
      <c r="BT1122" s="603"/>
      <c r="BU1122" s="603"/>
      <c r="BV1122" s="603"/>
      <c r="BW1122" s="603"/>
      <c r="BX1122" s="603"/>
      <c r="BY1122" s="603"/>
      <c r="BZ1122" s="603"/>
      <c r="CA1122" s="603"/>
      <c r="CB1122" s="603"/>
      <c r="CC1122" s="603"/>
      <c r="CD1122" s="603"/>
      <c r="CE1122" s="603"/>
      <c r="CF1122" s="603"/>
      <c r="CG1122" s="603"/>
      <c r="CH1122" s="603"/>
      <c r="CI1122" s="603"/>
      <c r="CJ1122" s="603"/>
      <c r="CK1122" s="603"/>
    </row>
    <row r="1123" spans="1:89" ht="14.25">
      <c r="A1123" s="656" t="str">
        <f t="shared" si="234"/>
        <v>23_1_170723_HOI_p_er.te</v>
      </c>
      <c r="B1123" s="687" t="s">
        <v>6352</v>
      </c>
      <c r="C1123" s="687" t="s">
        <v>6353</v>
      </c>
      <c r="D1123" s="686">
        <v>23</v>
      </c>
      <c r="E1123" s="686">
        <v>1</v>
      </c>
      <c r="F1123" s="686" t="s">
        <v>6342</v>
      </c>
      <c r="G1123" s="686" t="s">
        <v>6343</v>
      </c>
      <c r="H1123" s="686">
        <v>2023</v>
      </c>
      <c r="I1123" s="687" t="s">
        <v>5729</v>
      </c>
      <c r="J1123" s="687" t="s">
        <v>6354</v>
      </c>
      <c r="K1123" s="687" t="s">
        <v>6355</v>
      </c>
      <c r="L1123" s="687" t="s">
        <v>5723</v>
      </c>
      <c r="M1123" s="687" t="s">
        <v>2422</v>
      </c>
      <c r="N1123" s="661">
        <f>50+50+50+50+48</f>
        <v>248</v>
      </c>
      <c r="O1123" s="370"/>
      <c r="P1123" s="662" t="s">
        <v>521</v>
      </c>
      <c r="Q1123" s="376" t="s">
        <v>522</v>
      </c>
      <c r="R1123" s="596" t="s">
        <v>2911</v>
      </c>
      <c r="S1123" s="376">
        <v>1</v>
      </c>
      <c r="T1123" s="376">
        <v>1</v>
      </c>
      <c r="U1123" s="376">
        <v>0</v>
      </c>
      <c r="V1123" s="376">
        <v>0</v>
      </c>
      <c r="W1123" s="370"/>
      <c r="X1123" s="663">
        <v>150925</v>
      </c>
      <c r="Y1123" s="376" t="s">
        <v>78</v>
      </c>
      <c r="Z1123" s="596" t="s">
        <v>7061</v>
      </c>
      <c r="AA1123" s="766"/>
      <c r="AB1123" s="727" t="str">
        <f t="shared" si="232"/>
        <v>Unique</v>
      </c>
      <c r="AC1123" s="603"/>
      <c r="AD1123" s="603"/>
      <c r="AE1123" s="603"/>
      <c r="AF1123" s="603"/>
      <c r="AG1123" s="603"/>
      <c r="AH1123" s="603"/>
      <c r="AI1123" s="603"/>
      <c r="AJ1123" s="603"/>
      <c r="AK1123" s="603"/>
      <c r="AL1123" s="603"/>
      <c r="AM1123" s="603"/>
      <c r="AN1123" s="603"/>
      <c r="AO1123" s="603"/>
      <c r="AP1123" s="603"/>
      <c r="AQ1123" s="603"/>
      <c r="AR1123" s="603"/>
      <c r="AS1123" s="603"/>
      <c r="AT1123" s="603"/>
      <c r="AU1123" s="603"/>
      <c r="AV1123" s="603"/>
      <c r="AW1123" s="603"/>
      <c r="AX1123" s="603"/>
      <c r="AY1123" s="603"/>
      <c r="AZ1123" s="603"/>
      <c r="BA1123" s="603"/>
      <c r="BB1123" s="603"/>
      <c r="BC1123" s="603"/>
      <c r="BD1123" s="603"/>
      <c r="BE1123" s="603"/>
      <c r="BF1123" s="603"/>
      <c r="BG1123" s="603"/>
      <c r="BH1123" s="603"/>
      <c r="BI1123" s="603"/>
      <c r="BJ1123" s="603"/>
      <c r="BK1123" s="603"/>
      <c r="BL1123" s="603"/>
      <c r="BM1123" s="603"/>
      <c r="BN1123" s="603"/>
      <c r="BO1123" s="603"/>
      <c r="BP1123" s="603"/>
      <c r="BQ1123" s="603"/>
      <c r="BR1123" s="603"/>
      <c r="BS1123" s="603"/>
      <c r="BT1123" s="603"/>
      <c r="BU1123" s="603"/>
      <c r="BV1123" s="603"/>
      <c r="BW1123" s="603"/>
      <c r="BX1123" s="603"/>
      <c r="BY1123" s="603"/>
      <c r="BZ1123" s="603"/>
      <c r="CA1123" s="603"/>
      <c r="CB1123" s="603"/>
      <c r="CC1123" s="603"/>
      <c r="CD1123" s="603"/>
      <c r="CE1123" s="603"/>
      <c r="CF1123" s="603"/>
      <c r="CG1123" s="603"/>
      <c r="CH1123" s="603"/>
      <c r="CI1123" s="603"/>
      <c r="CJ1123" s="603"/>
      <c r="CK1123" s="603"/>
    </row>
    <row r="1124" spans="1:89" ht="14.25">
      <c r="A1124" s="656" t="str">
        <f t="shared" si="234"/>
        <v>11_1_170723_HU_p_er.te</v>
      </c>
      <c r="B1124" s="754" t="s">
        <v>6591</v>
      </c>
      <c r="C1124" s="754" t="s">
        <v>6592</v>
      </c>
      <c r="D1124" s="755">
        <v>11</v>
      </c>
      <c r="E1124" s="755">
        <v>1</v>
      </c>
      <c r="F1124" s="755" t="s">
        <v>6342</v>
      </c>
      <c r="G1124" s="755" t="s">
        <v>6343</v>
      </c>
      <c r="H1124" s="755">
        <v>2023</v>
      </c>
      <c r="I1124" s="754" t="s">
        <v>5729</v>
      </c>
      <c r="J1124" s="754" t="s">
        <v>6593</v>
      </c>
      <c r="K1124" s="754" t="s">
        <v>6594</v>
      </c>
      <c r="L1124" s="754" t="s">
        <v>5723</v>
      </c>
      <c r="M1124" s="754" t="s">
        <v>2422</v>
      </c>
      <c r="N1124" s="661">
        <f>50+50+50+50+50+22</f>
        <v>272</v>
      </c>
      <c r="O1124" s="603"/>
      <c r="P1124" s="662" t="s">
        <v>521</v>
      </c>
      <c r="Q1124" s="376" t="s">
        <v>522</v>
      </c>
      <c r="R1124" s="596" t="s">
        <v>2911</v>
      </c>
      <c r="S1124" s="596">
        <v>1</v>
      </c>
      <c r="T1124" s="596">
        <v>1</v>
      </c>
      <c r="U1124" s="596">
        <v>0</v>
      </c>
      <c r="V1124" s="596">
        <v>0</v>
      </c>
      <c r="W1124" s="603"/>
      <c r="X1124" s="663">
        <v>150925</v>
      </c>
      <c r="Y1124" s="376" t="s">
        <v>78</v>
      </c>
      <c r="Z1124" s="596" t="s">
        <v>7062</v>
      </c>
      <c r="AA1124" s="766"/>
      <c r="AB1124" s="727" t="str">
        <f t="shared" si="232"/>
        <v>Unique</v>
      </c>
      <c r="AC1124" s="603"/>
      <c r="AD1124" s="603"/>
      <c r="AE1124" s="603"/>
      <c r="AF1124" s="603"/>
      <c r="AG1124" s="603"/>
      <c r="AH1124" s="603"/>
      <c r="AI1124" s="603"/>
      <c r="AJ1124" s="603"/>
      <c r="AK1124" s="603"/>
      <c r="AL1124" s="603"/>
      <c r="AM1124" s="603"/>
      <c r="AN1124" s="603"/>
      <c r="AO1124" s="603"/>
      <c r="AP1124" s="603"/>
      <c r="AQ1124" s="603"/>
      <c r="AR1124" s="603"/>
      <c r="AS1124" s="603"/>
      <c r="AT1124" s="603"/>
      <c r="AU1124" s="603"/>
      <c r="AV1124" s="603"/>
      <c r="AW1124" s="603"/>
      <c r="AX1124" s="603"/>
      <c r="AY1124" s="603"/>
      <c r="AZ1124" s="603"/>
      <c r="BA1124" s="603"/>
      <c r="BB1124" s="603"/>
      <c r="BC1124" s="603"/>
      <c r="BD1124" s="603"/>
      <c r="BE1124" s="603"/>
      <c r="BF1124" s="603"/>
      <c r="BG1124" s="603"/>
      <c r="BH1124" s="603"/>
      <c r="BI1124" s="603"/>
      <c r="BJ1124" s="603"/>
      <c r="BK1124" s="603"/>
      <c r="BL1124" s="603"/>
      <c r="BM1124" s="603"/>
      <c r="BN1124" s="603"/>
      <c r="BO1124" s="603"/>
      <c r="BP1124" s="603"/>
      <c r="BQ1124" s="603"/>
      <c r="BR1124" s="603"/>
      <c r="BS1124" s="603"/>
      <c r="BT1124" s="603"/>
      <c r="BU1124" s="603"/>
      <c r="BV1124" s="603"/>
      <c r="BW1124" s="603"/>
      <c r="BX1124" s="603"/>
      <c r="BY1124" s="603"/>
      <c r="BZ1124" s="603"/>
      <c r="CA1124" s="603"/>
      <c r="CB1124" s="603"/>
      <c r="CC1124" s="603"/>
      <c r="CD1124" s="603"/>
      <c r="CE1124" s="603"/>
      <c r="CF1124" s="603"/>
      <c r="CG1124" s="603"/>
      <c r="CH1124" s="603"/>
      <c r="CI1124" s="603"/>
      <c r="CJ1124" s="603"/>
      <c r="CK1124" s="603"/>
    </row>
    <row r="1125" spans="1:89" ht="14.25">
      <c r="A1125" s="656" t="str">
        <f t="shared" si="234"/>
        <v>14_1_170723_HAM_p_he.pe</v>
      </c>
      <c r="B1125" s="659" t="s">
        <v>6503</v>
      </c>
      <c r="C1125" s="659" t="s">
        <v>6504</v>
      </c>
      <c r="D1125" s="658">
        <v>14</v>
      </c>
      <c r="E1125" s="658">
        <v>1</v>
      </c>
      <c r="F1125" s="658" t="s">
        <v>6342</v>
      </c>
      <c r="G1125" s="658" t="s">
        <v>6343</v>
      </c>
      <c r="H1125" s="658">
        <v>2023</v>
      </c>
      <c r="I1125" s="659" t="s">
        <v>5729</v>
      </c>
      <c r="J1125" s="659" t="s">
        <v>6505</v>
      </c>
      <c r="K1125" s="659" t="s">
        <v>6506</v>
      </c>
      <c r="L1125" s="659" t="s">
        <v>5723</v>
      </c>
      <c r="M1125" s="659" t="s">
        <v>2422</v>
      </c>
      <c r="N1125" s="661">
        <f>50+50+50+42</f>
        <v>192</v>
      </c>
      <c r="O1125" s="603"/>
      <c r="P1125" s="769" t="s">
        <v>543</v>
      </c>
      <c r="Q1125" s="596" t="s">
        <v>544</v>
      </c>
      <c r="R1125" s="596" t="s">
        <v>2911</v>
      </c>
      <c r="S1125" s="596">
        <v>1</v>
      </c>
      <c r="T1125" s="596">
        <v>0</v>
      </c>
      <c r="U1125" s="596">
        <v>1</v>
      </c>
      <c r="V1125" s="596">
        <v>0</v>
      </c>
      <c r="W1125" s="603"/>
      <c r="X1125" s="663">
        <v>150925</v>
      </c>
      <c r="Y1125" s="376" t="s">
        <v>78</v>
      </c>
      <c r="Z1125" s="596" t="s">
        <v>7063</v>
      </c>
      <c r="AA1125" s="766"/>
      <c r="AB1125" s="727" t="str">
        <f t="shared" si="232"/>
        <v>Unique</v>
      </c>
      <c r="AC1125" s="603"/>
      <c r="AD1125" s="603"/>
      <c r="AE1125" s="603"/>
      <c r="AF1125" s="603"/>
      <c r="AG1125" s="603"/>
      <c r="AH1125" s="603"/>
      <c r="AI1125" s="603"/>
      <c r="AJ1125" s="603"/>
      <c r="AK1125" s="603"/>
      <c r="AL1125" s="603"/>
      <c r="AM1125" s="603"/>
      <c r="AN1125" s="603"/>
      <c r="AO1125" s="603"/>
      <c r="AP1125" s="603"/>
      <c r="AQ1125" s="603"/>
      <c r="AR1125" s="603"/>
      <c r="AS1125" s="603"/>
      <c r="AT1125" s="603"/>
      <c r="AU1125" s="603"/>
      <c r="AV1125" s="603"/>
      <c r="AW1125" s="603"/>
      <c r="AX1125" s="603"/>
      <c r="AY1125" s="603"/>
      <c r="AZ1125" s="603"/>
      <c r="BA1125" s="603"/>
      <c r="BB1125" s="603"/>
      <c r="BC1125" s="603"/>
      <c r="BD1125" s="603"/>
      <c r="BE1125" s="603"/>
      <c r="BF1125" s="603"/>
      <c r="BG1125" s="603"/>
      <c r="BH1125" s="603"/>
      <c r="BI1125" s="603"/>
      <c r="BJ1125" s="603"/>
      <c r="BK1125" s="603"/>
      <c r="BL1125" s="603"/>
      <c r="BM1125" s="603"/>
      <c r="BN1125" s="603"/>
      <c r="BO1125" s="603"/>
      <c r="BP1125" s="603"/>
      <c r="BQ1125" s="603"/>
      <c r="BR1125" s="603"/>
      <c r="BS1125" s="603"/>
      <c r="BT1125" s="603"/>
      <c r="BU1125" s="603"/>
      <c r="BV1125" s="603"/>
      <c r="BW1125" s="603"/>
      <c r="BX1125" s="603"/>
      <c r="BY1125" s="603"/>
      <c r="BZ1125" s="603"/>
      <c r="CA1125" s="603"/>
      <c r="CB1125" s="603"/>
      <c r="CC1125" s="603"/>
      <c r="CD1125" s="603"/>
      <c r="CE1125" s="603"/>
      <c r="CF1125" s="603"/>
      <c r="CG1125" s="603"/>
      <c r="CH1125" s="603"/>
      <c r="CI1125" s="603"/>
      <c r="CJ1125" s="603"/>
      <c r="CK1125" s="603"/>
    </row>
    <row r="1126" spans="1:89" ht="14.25">
      <c r="A1126" s="656" t="str">
        <f t="shared" si="234"/>
        <v>60_1_200921_E_p_xy.se</v>
      </c>
      <c r="B1126" s="659" t="s">
        <v>5989</v>
      </c>
      <c r="C1126" s="659" t="s">
        <v>5990</v>
      </c>
      <c r="D1126" s="658">
        <v>60</v>
      </c>
      <c r="E1126" s="658">
        <v>1</v>
      </c>
      <c r="F1126" s="658" t="s">
        <v>122</v>
      </c>
      <c r="G1126" s="658" t="s">
        <v>5755</v>
      </c>
      <c r="H1126" s="658">
        <v>2021</v>
      </c>
      <c r="I1126" s="659" t="s">
        <v>5976</v>
      </c>
      <c r="J1126" s="659" t="s">
        <v>5991</v>
      </c>
      <c r="K1126" s="659"/>
      <c r="L1126" s="659" t="s">
        <v>5723</v>
      </c>
      <c r="M1126" s="659" t="s">
        <v>2422</v>
      </c>
      <c r="N1126" s="661">
        <f>100+100+100+100+100+31</f>
        <v>531</v>
      </c>
      <c r="O1126" s="370"/>
      <c r="P1126" s="769" t="s">
        <v>529</v>
      </c>
      <c r="Q1126" s="596" t="s">
        <v>530</v>
      </c>
      <c r="R1126" s="376" t="s">
        <v>100</v>
      </c>
      <c r="S1126" s="376">
        <f>T1126+U1126</f>
        <v>31</v>
      </c>
      <c r="T1126" s="376">
        <v>7</v>
      </c>
      <c r="U1126" s="376">
        <v>24</v>
      </c>
      <c r="V1126" s="376">
        <v>0</v>
      </c>
      <c r="W1126" s="370"/>
      <c r="X1126" s="700" t="s">
        <v>2294</v>
      </c>
      <c r="Y1126" s="376" t="s">
        <v>78</v>
      </c>
      <c r="Z1126" s="596" t="s">
        <v>7064</v>
      </c>
      <c r="AA1126" s="766"/>
      <c r="AB1126" s="596" t="str">
        <f t="shared" si="232"/>
        <v>Unique</v>
      </c>
      <c r="AC1126" s="603"/>
      <c r="AD1126" s="603"/>
      <c r="AE1126" s="603"/>
      <c r="AF1126" s="603"/>
      <c r="AG1126" s="603"/>
      <c r="AH1126" s="603"/>
      <c r="AI1126" s="603"/>
      <c r="AJ1126" s="603"/>
      <c r="AK1126" s="603"/>
      <c r="AL1126" s="603"/>
      <c r="AM1126" s="603"/>
      <c r="AN1126" s="603"/>
      <c r="AO1126" s="603"/>
      <c r="AP1126" s="603"/>
      <c r="AQ1126" s="603"/>
      <c r="AR1126" s="603"/>
      <c r="AS1126" s="603"/>
      <c r="AT1126" s="603"/>
      <c r="AU1126" s="603"/>
      <c r="AV1126" s="603"/>
      <c r="AW1126" s="603"/>
      <c r="AX1126" s="603"/>
      <c r="AY1126" s="603"/>
      <c r="AZ1126" s="603"/>
      <c r="BA1126" s="603"/>
      <c r="BB1126" s="603"/>
      <c r="BC1126" s="603"/>
      <c r="BD1126" s="603"/>
      <c r="BE1126" s="603"/>
      <c r="BF1126" s="603"/>
      <c r="BG1126" s="603"/>
      <c r="BH1126" s="603"/>
      <c r="BI1126" s="603"/>
      <c r="BJ1126" s="603"/>
      <c r="BK1126" s="603"/>
      <c r="BL1126" s="603"/>
      <c r="BM1126" s="603"/>
      <c r="BN1126" s="603"/>
      <c r="BO1126" s="603"/>
      <c r="BP1126" s="603"/>
      <c r="BQ1126" s="603"/>
      <c r="BR1126" s="603"/>
      <c r="BS1126" s="603"/>
      <c r="BT1126" s="603"/>
      <c r="BU1126" s="603"/>
      <c r="BV1126" s="603"/>
      <c r="BW1126" s="603"/>
      <c r="BX1126" s="603"/>
      <c r="BY1126" s="603"/>
      <c r="BZ1126" s="603"/>
      <c r="CA1126" s="603"/>
      <c r="CB1126" s="603"/>
      <c r="CC1126" s="603"/>
      <c r="CD1126" s="603"/>
      <c r="CE1126" s="603"/>
      <c r="CF1126" s="603"/>
      <c r="CG1126" s="603"/>
      <c r="CH1126" s="603"/>
      <c r="CI1126" s="603"/>
      <c r="CJ1126" s="603"/>
      <c r="CK1126" s="603"/>
    </row>
    <row r="1127" spans="1:89" ht="14.25">
      <c r="A1127" s="656" t="str">
        <f t="shared" si="234"/>
        <v>27_1_110923_W_p_ca.au</v>
      </c>
      <c r="B1127" s="660" t="s">
        <v>6135</v>
      </c>
      <c r="C1127" s="660" t="s">
        <v>6136</v>
      </c>
      <c r="D1127" s="713">
        <v>27</v>
      </c>
      <c r="E1127" s="713">
        <v>1</v>
      </c>
      <c r="F1127" s="661"/>
      <c r="G1127" s="661">
        <v>110923</v>
      </c>
      <c r="H1127" s="661">
        <v>2023</v>
      </c>
      <c r="I1127" s="660"/>
      <c r="J1127" s="715" t="s">
        <v>6137</v>
      </c>
      <c r="K1127" s="688" t="s">
        <v>6118</v>
      </c>
      <c r="L1127" s="715" t="s">
        <v>5723</v>
      </c>
      <c r="M1127" s="715" t="s">
        <v>2422</v>
      </c>
      <c r="N1127" s="661">
        <f>50+50+5</f>
        <v>105</v>
      </c>
      <c r="O1127" s="370" t="s">
        <v>6139</v>
      </c>
      <c r="P1127" s="767" t="s">
        <v>4771</v>
      </c>
      <c r="Q1127" s="376" t="s">
        <v>4772</v>
      </c>
      <c r="R1127" s="376" t="s">
        <v>100</v>
      </c>
      <c r="S1127" s="376">
        <v>1</v>
      </c>
      <c r="T1127" s="376">
        <v>0</v>
      </c>
      <c r="U1127" s="376">
        <v>1</v>
      </c>
      <c r="V1127" s="376">
        <v>0</v>
      </c>
      <c r="W1127" s="370"/>
      <c r="X1127" s="700" t="s">
        <v>2294</v>
      </c>
      <c r="Y1127" s="376" t="s">
        <v>78</v>
      </c>
      <c r="Z1127" s="596" t="s">
        <v>7065</v>
      </c>
      <c r="AA1127" s="766"/>
      <c r="AB1127" s="596" t="str">
        <f t="shared" si="232"/>
        <v>Unique</v>
      </c>
      <c r="AC1127" s="603"/>
      <c r="AD1127" s="603"/>
      <c r="AE1127" s="603"/>
      <c r="AF1127" s="603"/>
      <c r="AG1127" s="603"/>
      <c r="AH1127" s="603"/>
      <c r="AI1127" s="603"/>
      <c r="AJ1127" s="603"/>
      <c r="AK1127" s="603"/>
      <c r="AL1127" s="603"/>
      <c r="AM1127" s="603"/>
      <c r="AN1127" s="603"/>
      <c r="AO1127" s="603"/>
      <c r="AP1127" s="603"/>
      <c r="AQ1127" s="603"/>
      <c r="AR1127" s="603"/>
      <c r="AS1127" s="603"/>
      <c r="AT1127" s="603"/>
      <c r="AU1127" s="603"/>
      <c r="AV1127" s="603"/>
      <c r="AW1127" s="603"/>
      <c r="AX1127" s="603"/>
      <c r="AY1127" s="603"/>
      <c r="AZ1127" s="603"/>
      <c r="BA1127" s="603"/>
      <c r="BB1127" s="603"/>
      <c r="BC1127" s="603"/>
      <c r="BD1127" s="603"/>
      <c r="BE1127" s="603"/>
      <c r="BF1127" s="603"/>
      <c r="BG1127" s="603"/>
      <c r="BH1127" s="603"/>
      <c r="BI1127" s="603"/>
      <c r="BJ1127" s="603"/>
      <c r="BK1127" s="603"/>
      <c r="BL1127" s="603"/>
      <c r="BM1127" s="603"/>
      <c r="BN1127" s="603"/>
      <c r="BO1127" s="603"/>
      <c r="BP1127" s="603"/>
      <c r="BQ1127" s="603"/>
      <c r="BR1127" s="603"/>
      <c r="BS1127" s="603"/>
      <c r="BT1127" s="603"/>
      <c r="BU1127" s="603"/>
      <c r="BV1127" s="603"/>
      <c r="BW1127" s="603"/>
      <c r="BX1127" s="603"/>
      <c r="BY1127" s="603"/>
      <c r="BZ1127" s="603"/>
      <c r="CA1127" s="603"/>
      <c r="CB1127" s="603"/>
      <c r="CC1127" s="603"/>
      <c r="CD1127" s="603"/>
      <c r="CE1127" s="603"/>
      <c r="CF1127" s="603"/>
      <c r="CG1127" s="603"/>
      <c r="CH1127" s="603"/>
      <c r="CI1127" s="603"/>
      <c r="CJ1127" s="603"/>
      <c r="CK1127" s="603"/>
    </row>
    <row r="1128" spans="1:89" ht="14.25">
      <c r="A1128" s="656" t="str">
        <f t="shared" si="234"/>
        <v>14_1_120721_HAM_p_sp.</v>
      </c>
      <c r="B1128" s="657" t="s">
        <v>5717</v>
      </c>
      <c r="C1128" s="657" t="s">
        <v>5718</v>
      </c>
      <c r="D1128" s="658">
        <v>14</v>
      </c>
      <c r="E1128" s="658">
        <v>1</v>
      </c>
      <c r="F1128" s="658" t="s">
        <v>5719</v>
      </c>
      <c r="G1128" s="658" t="s">
        <v>5720</v>
      </c>
      <c r="H1128" s="658">
        <v>2021</v>
      </c>
      <c r="I1128" s="659" t="s">
        <v>5721</v>
      </c>
      <c r="J1128" s="659" t="str">
        <f t="shared" ref="J1128:J1135" si="235">K1128&amp;"_p"</f>
        <v>HAM_p</v>
      </c>
      <c r="K1128" s="657" t="s">
        <v>5722</v>
      </c>
      <c r="L1128" s="659" t="s">
        <v>5723</v>
      </c>
      <c r="M1128" s="660" t="s">
        <v>476</v>
      </c>
      <c r="N1128" s="661">
        <v>50</v>
      </c>
      <c r="O1128" s="370"/>
      <c r="P1128" s="662" t="s">
        <v>1163</v>
      </c>
      <c r="Q1128" s="376" t="s">
        <v>1164</v>
      </c>
      <c r="R1128" s="596" t="s">
        <v>100</v>
      </c>
      <c r="S1128" s="376">
        <v>14</v>
      </c>
      <c r="T1128" s="376">
        <v>0</v>
      </c>
      <c r="U1128" s="376">
        <v>14</v>
      </c>
      <c r="V1128" s="376">
        <v>0</v>
      </c>
      <c r="W1128" s="370"/>
      <c r="X1128" s="663" t="s">
        <v>2294</v>
      </c>
      <c r="Y1128" s="376" t="s">
        <v>78</v>
      </c>
      <c r="Z1128" s="596" t="s">
        <v>7066</v>
      </c>
      <c r="AA1128" s="766"/>
      <c r="AB1128" s="596" t="str">
        <f t="shared" si="232"/>
        <v>Unique</v>
      </c>
      <c r="AC1128" s="603"/>
      <c r="AD1128" s="603"/>
      <c r="AE1128" s="603"/>
      <c r="AF1128" s="603"/>
      <c r="AG1128" s="603"/>
      <c r="AH1128" s="603"/>
      <c r="AI1128" s="603"/>
      <c r="AJ1128" s="603"/>
      <c r="AK1128" s="603"/>
      <c r="AL1128" s="603"/>
      <c r="AM1128" s="603"/>
      <c r="AN1128" s="603"/>
      <c r="AO1128" s="603"/>
      <c r="AP1128" s="603"/>
      <c r="AQ1128" s="603"/>
      <c r="AR1128" s="603"/>
      <c r="AS1128" s="603"/>
      <c r="AT1128" s="603"/>
      <c r="AU1128" s="603"/>
      <c r="AV1128" s="603"/>
      <c r="AW1128" s="603"/>
      <c r="AX1128" s="603"/>
      <c r="AY1128" s="603"/>
      <c r="AZ1128" s="603"/>
      <c r="BA1128" s="603"/>
      <c r="BB1128" s="603"/>
      <c r="BC1128" s="603"/>
      <c r="BD1128" s="603"/>
      <c r="BE1128" s="603"/>
      <c r="BF1128" s="603"/>
      <c r="BG1128" s="603"/>
      <c r="BH1128" s="603"/>
      <c r="BI1128" s="603"/>
      <c r="BJ1128" s="603"/>
      <c r="BK1128" s="603"/>
      <c r="BL1128" s="603"/>
      <c r="BM1128" s="603"/>
      <c r="BN1128" s="603"/>
      <c r="BO1128" s="603"/>
      <c r="BP1128" s="603"/>
      <c r="BQ1128" s="603"/>
      <c r="BR1128" s="603"/>
      <c r="BS1128" s="603"/>
      <c r="BT1128" s="603"/>
      <c r="BU1128" s="603"/>
      <c r="BV1128" s="603"/>
      <c r="BW1128" s="603"/>
      <c r="BX1128" s="603"/>
      <c r="BY1128" s="603"/>
      <c r="BZ1128" s="603"/>
      <c r="CA1128" s="603"/>
      <c r="CB1128" s="603"/>
      <c r="CC1128" s="603"/>
      <c r="CD1128" s="603"/>
      <c r="CE1128" s="603"/>
      <c r="CF1128" s="603"/>
      <c r="CG1128" s="603"/>
      <c r="CH1128" s="603"/>
      <c r="CI1128" s="603"/>
      <c r="CJ1128" s="603"/>
      <c r="CK1128" s="603"/>
    </row>
    <row r="1129" spans="1:89" ht="14.25">
      <c r="A1129" s="656" t="str">
        <f t="shared" si="234"/>
        <v>14_1_120721_HAM_p_sp.sc</v>
      </c>
      <c r="B1129" s="657" t="s">
        <v>5717</v>
      </c>
      <c r="C1129" s="657" t="s">
        <v>5718</v>
      </c>
      <c r="D1129" s="658">
        <v>14</v>
      </c>
      <c r="E1129" s="658">
        <v>1</v>
      </c>
      <c r="F1129" s="658" t="s">
        <v>5719</v>
      </c>
      <c r="G1129" s="658" t="s">
        <v>5720</v>
      </c>
      <c r="H1129" s="658">
        <v>2021</v>
      </c>
      <c r="I1129" s="659" t="s">
        <v>5721</v>
      </c>
      <c r="J1129" s="659" t="str">
        <f t="shared" si="235"/>
        <v>HAM_p</v>
      </c>
      <c r="K1129" s="657" t="s">
        <v>5722</v>
      </c>
      <c r="L1129" s="659" t="s">
        <v>5723</v>
      </c>
      <c r="M1129" s="660" t="s">
        <v>476</v>
      </c>
      <c r="N1129" s="661">
        <v>50</v>
      </c>
      <c r="O1129" s="370"/>
      <c r="P1129" s="767" t="s">
        <v>509</v>
      </c>
      <c r="Q1129" s="376" t="s">
        <v>510</v>
      </c>
      <c r="R1129" s="596" t="s">
        <v>100</v>
      </c>
      <c r="S1129" s="376">
        <f>T1129+U1129</f>
        <v>20</v>
      </c>
      <c r="T1129" s="376">
        <v>20</v>
      </c>
      <c r="U1129" s="376">
        <v>0</v>
      </c>
      <c r="V1129" s="376">
        <v>0</v>
      </c>
      <c r="W1129" s="370"/>
      <c r="X1129" s="663" t="s">
        <v>2294</v>
      </c>
      <c r="Y1129" s="376" t="s">
        <v>78</v>
      </c>
      <c r="Z1129" s="596" t="s">
        <v>7067</v>
      </c>
      <c r="AA1129" s="766"/>
      <c r="AB1129" s="596" t="str">
        <f t="shared" si="232"/>
        <v>Unique</v>
      </c>
      <c r="AC1129" s="603"/>
      <c r="AD1129" s="603"/>
      <c r="AE1129" s="603"/>
      <c r="AF1129" s="603"/>
      <c r="AG1129" s="603"/>
      <c r="AH1129" s="603"/>
      <c r="AI1129" s="603"/>
      <c r="AJ1129" s="603"/>
      <c r="AK1129" s="603"/>
      <c r="AL1129" s="603"/>
      <c r="AM1129" s="603"/>
      <c r="AN1129" s="603"/>
      <c r="AO1129" s="603"/>
      <c r="AP1129" s="603"/>
      <c r="AQ1129" s="603"/>
      <c r="AR1129" s="603"/>
      <c r="AS1129" s="603"/>
      <c r="AT1129" s="603"/>
      <c r="AU1129" s="603"/>
      <c r="AV1129" s="603"/>
      <c r="AW1129" s="603"/>
      <c r="AX1129" s="603"/>
      <c r="AY1129" s="603"/>
      <c r="AZ1129" s="603"/>
      <c r="BA1129" s="603"/>
      <c r="BB1129" s="603"/>
      <c r="BC1129" s="603"/>
      <c r="BD1129" s="603"/>
      <c r="BE1129" s="603"/>
      <c r="BF1129" s="603"/>
      <c r="BG1129" s="603"/>
      <c r="BH1129" s="603"/>
      <c r="BI1129" s="603"/>
      <c r="BJ1129" s="603"/>
      <c r="BK1129" s="603"/>
      <c r="BL1129" s="603"/>
      <c r="BM1129" s="603"/>
      <c r="BN1129" s="603"/>
      <c r="BO1129" s="603"/>
      <c r="BP1129" s="603"/>
      <c r="BQ1129" s="603"/>
      <c r="BR1129" s="603"/>
      <c r="BS1129" s="603"/>
      <c r="BT1129" s="603"/>
      <c r="BU1129" s="603"/>
      <c r="BV1129" s="603"/>
      <c r="BW1129" s="603"/>
      <c r="BX1129" s="603"/>
      <c r="BY1129" s="603"/>
      <c r="BZ1129" s="603"/>
      <c r="CA1129" s="603"/>
      <c r="CB1129" s="603"/>
      <c r="CC1129" s="603"/>
      <c r="CD1129" s="603"/>
      <c r="CE1129" s="603"/>
      <c r="CF1129" s="603"/>
      <c r="CG1129" s="603"/>
      <c r="CH1129" s="603"/>
      <c r="CI1129" s="603"/>
      <c r="CJ1129" s="603"/>
      <c r="CK1129" s="603"/>
    </row>
    <row r="1130" spans="1:89" ht="14.25">
      <c r="A1130" s="656" t="str">
        <f t="shared" si="234"/>
        <v>14_1_120721_HAM_p_ch.ar</v>
      </c>
      <c r="B1130" s="657" t="s">
        <v>5717</v>
      </c>
      <c r="C1130" s="657" t="s">
        <v>5718</v>
      </c>
      <c r="D1130" s="658">
        <v>14</v>
      </c>
      <c r="E1130" s="658">
        <v>1</v>
      </c>
      <c r="F1130" s="658" t="s">
        <v>5719</v>
      </c>
      <c r="G1130" s="658" t="s">
        <v>5720</v>
      </c>
      <c r="H1130" s="658">
        <v>2021</v>
      </c>
      <c r="I1130" s="659" t="s">
        <v>5721</v>
      </c>
      <c r="J1130" s="659" t="str">
        <f t="shared" si="235"/>
        <v>HAM_p</v>
      </c>
      <c r="K1130" s="657" t="s">
        <v>5722</v>
      </c>
      <c r="L1130" s="659" t="s">
        <v>5723</v>
      </c>
      <c r="M1130" s="660" t="s">
        <v>476</v>
      </c>
      <c r="N1130" s="661">
        <v>50</v>
      </c>
      <c r="O1130" s="370"/>
      <c r="P1130" s="767" t="s">
        <v>6880</v>
      </c>
      <c r="Q1130" s="376" t="s">
        <v>6881</v>
      </c>
      <c r="R1130" s="596" t="s">
        <v>100</v>
      </c>
      <c r="S1130" s="376">
        <v>1</v>
      </c>
      <c r="T1130" s="376">
        <v>0</v>
      </c>
      <c r="U1130" s="376">
        <v>1</v>
      </c>
      <c r="V1130" s="376">
        <v>0</v>
      </c>
      <c r="W1130" s="370"/>
      <c r="X1130" s="663" t="s">
        <v>2294</v>
      </c>
      <c r="Y1130" s="376" t="s">
        <v>78</v>
      </c>
      <c r="Z1130" s="596" t="s">
        <v>7068</v>
      </c>
      <c r="AA1130" s="766"/>
      <c r="AB1130" s="596" t="str">
        <f t="shared" si="232"/>
        <v>Unique</v>
      </c>
      <c r="AC1130" s="603"/>
      <c r="AD1130" s="603"/>
      <c r="AE1130" s="603"/>
      <c r="AF1130" s="603"/>
      <c r="AG1130" s="603"/>
      <c r="AH1130" s="603"/>
      <c r="AI1130" s="603"/>
      <c r="AJ1130" s="603"/>
      <c r="AK1130" s="603"/>
      <c r="AL1130" s="603"/>
      <c r="AM1130" s="603"/>
      <c r="AN1130" s="603"/>
      <c r="AO1130" s="603"/>
      <c r="AP1130" s="603"/>
      <c r="AQ1130" s="603"/>
      <c r="AR1130" s="603"/>
      <c r="AS1130" s="603"/>
      <c r="AT1130" s="603"/>
      <c r="AU1130" s="603"/>
      <c r="AV1130" s="603"/>
      <c r="AW1130" s="603"/>
      <c r="AX1130" s="603"/>
      <c r="AY1130" s="603"/>
      <c r="AZ1130" s="603"/>
      <c r="BA1130" s="603"/>
      <c r="BB1130" s="603"/>
      <c r="BC1130" s="603"/>
      <c r="BD1130" s="603"/>
      <c r="BE1130" s="603"/>
      <c r="BF1130" s="603"/>
      <c r="BG1130" s="603"/>
      <c r="BH1130" s="603"/>
      <c r="BI1130" s="603"/>
      <c r="BJ1130" s="603"/>
      <c r="BK1130" s="603"/>
      <c r="BL1130" s="603"/>
      <c r="BM1130" s="603"/>
      <c r="BN1130" s="603"/>
      <c r="BO1130" s="603"/>
      <c r="BP1130" s="603"/>
      <c r="BQ1130" s="603"/>
      <c r="BR1130" s="603"/>
      <c r="BS1130" s="603"/>
      <c r="BT1130" s="603"/>
      <c r="BU1130" s="603"/>
      <c r="BV1130" s="603"/>
      <c r="BW1130" s="603"/>
      <c r="BX1130" s="603"/>
      <c r="BY1130" s="603"/>
      <c r="BZ1130" s="603"/>
      <c r="CA1130" s="603"/>
      <c r="CB1130" s="603"/>
      <c r="CC1130" s="603"/>
      <c r="CD1130" s="603"/>
      <c r="CE1130" s="603"/>
      <c r="CF1130" s="603"/>
      <c r="CG1130" s="603"/>
      <c r="CH1130" s="603"/>
      <c r="CI1130" s="603"/>
      <c r="CJ1130" s="603"/>
      <c r="CK1130" s="603"/>
    </row>
    <row r="1131" spans="1:89" ht="14.25">
      <c r="A1131" s="656" t="str">
        <f t="shared" si="234"/>
        <v>14_1_120721_HAM_p_sy.to</v>
      </c>
      <c r="B1131" s="657" t="s">
        <v>5717</v>
      </c>
      <c r="C1131" s="657" t="s">
        <v>5718</v>
      </c>
      <c r="D1131" s="658">
        <v>14</v>
      </c>
      <c r="E1131" s="658">
        <v>1</v>
      </c>
      <c r="F1131" s="658" t="s">
        <v>5719</v>
      </c>
      <c r="G1131" s="658" t="s">
        <v>5720</v>
      </c>
      <c r="H1131" s="658">
        <v>2021</v>
      </c>
      <c r="I1131" s="659" t="s">
        <v>5721</v>
      </c>
      <c r="J1131" s="659" t="str">
        <f t="shared" si="235"/>
        <v>HAM_p</v>
      </c>
      <c r="K1131" s="657" t="s">
        <v>5722</v>
      </c>
      <c r="L1131" s="659" t="s">
        <v>5723</v>
      </c>
      <c r="M1131" s="660" t="s">
        <v>476</v>
      </c>
      <c r="N1131" s="661">
        <v>50</v>
      </c>
      <c r="O1131" s="370"/>
      <c r="P1131" s="767" t="s">
        <v>1140</v>
      </c>
      <c r="Q1131" s="376" t="s">
        <v>1141</v>
      </c>
      <c r="R1131" s="596" t="s">
        <v>100</v>
      </c>
      <c r="S1131" s="376">
        <v>1</v>
      </c>
      <c r="T1131" s="376">
        <v>0</v>
      </c>
      <c r="U1131" s="376">
        <v>1</v>
      </c>
      <c r="V1131" s="376">
        <v>0</v>
      </c>
      <c r="W1131" s="370"/>
      <c r="X1131" s="663" t="s">
        <v>2294</v>
      </c>
      <c r="Y1131" s="376" t="s">
        <v>78</v>
      </c>
      <c r="Z1131" s="596" t="s">
        <v>7069</v>
      </c>
      <c r="AA1131" s="766"/>
      <c r="AB1131" s="596" t="str">
        <f t="shared" si="232"/>
        <v>Unique</v>
      </c>
      <c r="AC1131" s="603"/>
      <c r="AD1131" s="603"/>
      <c r="AE1131" s="603"/>
      <c r="AF1131" s="603"/>
      <c r="AG1131" s="603"/>
      <c r="AH1131" s="603"/>
      <c r="AI1131" s="603"/>
      <c r="AJ1131" s="603"/>
      <c r="AK1131" s="603"/>
      <c r="AL1131" s="603"/>
      <c r="AM1131" s="603"/>
      <c r="AN1131" s="603"/>
      <c r="AO1131" s="603"/>
      <c r="AP1131" s="603"/>
      <c r="AQ1131" s="603"/>
      <c r="AR1131" s="603"/>
      <c r="AS1131" s="603"/>
      <c r="AT1131" s="603"/>
      <c r="AU1131" s="603"/>
      <c r="AV1131" s="603"/>
      <c r="AW1131" s="603"/>
      <c r="AX1131" s="603"/>
      <c r="AY1131" s="603"/>
      <c r="AZ1131" s="603"/>
      <c r="BA1131" s="603"/>
      <c r="BB1131" s="603"/>
      <c r="BC1131" s="603"/>
      <c r="BD1131" s="603"/>
      <c r="BE1131" s="603"/>
      <c r="BF1131" s="603"/>
      <c r="BG1131" s="603"/>
      <c r="BH1131" s="603"/>
      <c r="BI1131" s="603"/>
      <c r="BJ1131" s="603"/>
      <c r="BK1131" s="603"/>
      <c r="BL1131" s="603"/>
      <c r="BM1131" s="603"/>
      <c r="BN1131" s="603"/>
      <c r="BO1131" s="603"/>
      <c r="BP1131" s="603"/>
      <c r="BQ1131" s="603"/>
      <c r="BR1131" s="603"/>
      <c r="BS1131" s="603"/>
      <c r="BT1131" s="603"/>
      <c r="BU1131" s="603"/>
      <c r="BV1131" s="603"/>
      <c r="BW1131" s="603"/>
      <c r="BX1131" s="603"/>
      <c r="BY1131" s="603"/>
      <c r="BZ1131" s="603"/>
      <c r="CA1131" s="603"/>
      <c r="CB1131" s="603"/>
      <c r="CC1131" s="603"/>
      <c r="CD1131" s="603"/>
      <c r="CE1131" s="603"/>
      <c r="CF1131" s="603"/>
      <c r="CG1131" s="603"/>
      <c r="CH1131" s="603"/>
      <c r="CI1131" s="603"/>
      <c r="CJ1131" s="603"/>
      <c r="CK1131" s="603"/>
    </row>
    <row r="1132" spans="1:89" ht="14.25">
      <c r="A1132" s="717" t="str">
        <f t="shared" si="234"/>
        <v>14_1_120721_HAM_p_sy.ri</v>
      </c>
      <c r="B1132" s="775" t="s">
        <v>5717</v>
      </c>
      <c r="C1132" s="775" t="s">
        <v>5718</v>
      </c>
      <c r="D1132" s="658">
        <v>14</v>
      </c>
      <c r="E1132" s="658">
        <v>1</v>
      </c>
      <c r="F1132" s="658" t="s">
        <v>5719</v>
      </c>
      <c r="G1132" s="658" t="s">
        <v>5720</v>
      </c>
      <c r="H1132" s="658">
        <v>2021</v>
      </c>
      <c r="I1132" s="776" t="s">
        <v>5721</v>
      </c>
      <c r="J1132" s="776" t="str">
        <f t="shared" si="235"/>
        <v>HAM_p</v>
      </c>
      <c r="K1132" s="775" t="s">
        <v>5722</v>
      </c>
      <c r="L1132" s="776" t="s">
        <v>5723</v>
      </c>
      <c r="M1132" s="370" t="s">
        <v>476</v>
      </c>
      <c r="N1132" s="661">
        <v>50</v>
      </c>
      <c r="O1132" s="2"/>
      <c r="P1132" s="777" t="s">
        <v>888</v>
      </c>
      <c r="Q1132" s="376" t="s">
        <v>889</v>
      </c>
      <c r="R1132" s="370" t="s">
        <v>100</v>
      </c>
      <c r="S1132" s="661">
        <v>1</v>
      </c>
      <c r="T1132" s="661">
        <v>0</v>
      </c>
      <c r="U1132" s="661">
        <v>1</v>
      </c>
      <c r="V1132" s="661">
        <v>0</v>
      </c>
      <c r="W1132" s="2"/>
      <c r="X1132" s="727" t="s">
        <v>2294</v>
      </c>
      <c r="Y1132" s="727" t="s">
        <v>78</v>
      </c>
      <c r="Z1132" s="596" t="s">
        <v>7070</v>
      </c>
      <c r="AA1132" s="766"/>
      <c r="AB1132" s="727" t="str">
        <f t="shared" si="232"/>
        <v>Unique</v>
      </c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</row>
    <row r="1133" spans="1:89" ht="14.25">
      <c r="A1133" s="717" t="str">
        <f t="shared" si="234"/>
        <v>14_1_120721_HAM_p_eu.</v>
      </c>
      <c r="B1133" s="775" t="s">
        <v>5717</v>
      </c>
      <c r="C1133" s="775" t="s">
        <v>5718</v>
      </c>
      <c r="D1133" s="658">
        <v>14</v>
      </c>
      <c r="E1133" s="658">
        <v>1</v>
      </c>
      <c r="F1133" s="658" t="s">
        <v>5719</v>
      </c>
      <c r="G1133" s="658" t="s">
        <v>5720</v>
      </c>
      <c r="H1133" s="658">
        <v>2021</v>
      </c>
      <c r="I1133" s="776" t="s">
        <v>5721</v>
      </c>
      <c r="J1133" s="776" t="str">
        <f t="shared" si="235"/>
        <v>HAM_p</v>
      </c>
      <c r="K1133" s="775" t="s">
        <v>5722</v>
      </c>
      <c r="L1133" s="776" t="s">
        <v>5723</v>
      </c>
      <c r="M1133" s="370" t="s">
        <v>476</v>
      </c>
      <c r="N1133" s="661">
        <v>50</v>
      </c>
      <c r="O1133" s="2"/>
      <c r="P1133" s="777" t="s">
        <v>4109</v>
      </c>
      <c r="Q1133" s="376" t="s">
        <v>4918</v>
      </c>
      <c r="R1133" s="370" t="s">
        <v>100</v>
      </c>
      <c r="S1133" s="697">
        <v>5</v>
      </c>
      <c r="T1133" s="661">
        <v>0</v>
      </c>
      <c r="U1133" s="697">
        <v>0</v>
      </c>
      <c r="V1133" s="697">
        <v>5</v>
      </c>
      <c r="W1133" s="50" t="s">
        <v>7071</v>
      </c>
      <c r="X1133" s="727" t="s">
        <v>2294</v>
      </c>
      <c r="Y1133" s="727" t="s">
        <v>78</v>
      </c>
      <c r="Z1133" s="596"/>
      <c r="AA1133" s="766"/>
      <c r="AB1133" s="727" t="str">
        <f t="shared" si="232"/>
        <v>Unique</v>
      </c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</row>
    <row r="1134" spans="1:89" ht="14.25">
      <c r="A1134" s="717" t="str">
        <f t="shared" si="234"/>
        <v>14_1_120721_HAM_p_me.</v>
      </c>
      <c r="B1134" s="775" t="s">
        <v>5717</v>
      </c>
      <c r="C1134" s="775" t="s">
        <v>5718</v>
      </c>
      <c r="D1134" s="658">
        <v>14</v>
      </c>
      <c r="E1134" s="658">
        <v>1</v>
      </c>
      <c r="F1134" s="658" t="s">
        <v>5719</v>
      </c>
      <c r="G1134" s="658" t="s">
        <v>5720</v>
      </c>
      <c r="H1134" s="658">
        <v>2021</v>
      </c>
      <c r="I1134" s="776" t="s">
        <v>5721</v>
      </c>
      <c r="J1134" s="776" t="str">
        <f t="shared" si="235"/>
        <v>HAM_p</v>
      </c>
      <c r="K1134" s="775" t="s">
        <v>5722</v>
      </c>
      <c r="L1134" s="776" t="s">
        <v>5723</v>
      </c>
      <c r="M1134" s="370" t="s">
        <v>476</v>
      </c>
      <c r="N1134" s="661">
        <v>50</v>
      </c>
      <c r="O1134" s="2"/>
      <c r="P1134" s="777" t="s">
        <v>1178</v>
      </c>
      <c r="Q1134" s="376" t="s">
        <v>1179</v>
      </c>
      <c r="R1134" s="370" t="s">
        <v>100</v>
      </c>
      <c r="S1134" s="697">
        <f>SUM(T1134:V1134)</f>
        <v>16</v>
      </c>
      <c r="T1134" s="697">
        <v>5</v>
      </c>
      <c r="U1134" s="697">
        <v>11</v>
      </c>
      <c r="V1134" s="697">
        <v>0</v>
      </c>
      <c r="W1134" s="50" t="s">
        <v>7071</v>
      </c>
      <c r="X1134" s="727" t="s">
        <v>2294</v>
      </c>
      <c r="Y1134" s="727" t="s">
        <v>78</v>
      </c>
      <c r="Z1134" s="596"/>
      <c r="AA1134" s="766"/>
      <c r="AB1134" s="727" t="str">
        <f t="shared" si="232"/>
        <v>Unique</v>
      </c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</row>
    <row r="1135" spans="1:89" ht="14.25">
      <c r="A1135" s="656" t="str">
        <f t="shared" si="234"/>
        <v>31_1_280621_HO_p_me.</v>
      </c>
      <c r="B1135" s="682" t="s">
        <v>5751</v>
      </c>
      <c r="C1135" s="682" t="s">
        <v>5752</v>
      </c>
      <c r="D1135" s="683">
        <v>31</v>
      </c>
      <c r="E1135" s="683">
        <v>1</v>
      </c>
      <c r="F1135" s="683" t="s">
        <v>5827</v>
      </c>
      <c r="G1135" s="683" t="s">
        <v>5719</v>
      </c>
      <c r="H1135" s="683">
        <v>2021</v>
      </c>
      <c r="I1135" s="684" t="s">
        <v>5729</v>
      </c>
      <c r="J1135" s="684" t="str">
        <f t="shared" si="235"/>
        <v>HO_p</v>
      </c>
      <c r="K1135" s="682" t="s">
        <v>5753</v>
      </c>
      <c r="L1135" s="684" t="s">
        <v>5723</v>
      </c>
      <c r="M1135" s="684" t="s">
        <v>476</v>
      </c>
      <c r="N1135" s="696">
        <v>121</v>
      </c>
      <c r="O1135" s="603"/>
      <c r="P1135" s="777" t="s">
        <v>1178</v>
      </c>
      <c r="Q1135" s="376" t="s">
        <v>1179</v>
      </c>
      <c r="R1135" s="370" t="s">
        <v>100</v>
      </c>
      <c r="S1135" s="596">
        <v>38</v>
      </c>
      <c r="T1135" s="596">
        <v>0</v>
      </c>
      <c r="U1135" s="596">
        <v>0</v>
      </c>
      <c r="V1135" s="596">
        <v>0</v>
      </c>
      <c r="W1135" s="596" t="s">
        <v>7071</v>
      </c>
      <c r="X1135" s="668">
        <v>161025</v>
      </c>
      <c r="Y1135" s="376" t="s">
        <v>78</v>
      </c>
      <c r="Z1135" s="596"/>
      <c r="AA1135" s="766"/>
      <c r="AB1135" s="596" t="str">
        <f t="shared" ref="AB1135:AB1166" si="236">IF(COUNTIF(Z:Z, Z1135)&gt;1, "Duplicate", "Unique")</f>
        <v>Unique</v>
      </c>
      <c r="AC1135" s="603"/>
      <c r="AD1135" s="603"/>
      <c r="AE1135" s="603"/>
      <c r="AF1135" s="603"/>
      <c r="AG1135" s="603"/>
      <c r="AH1135" s="603"/>
      <c r="AI1135" s="603"/>
      <c r="AJ1135" s="603"/>
      <c r="AK1135" s="603"/>
      <c r="AL1135" s="603"/>
      <c r="AM1135" s="603"/>
      <c r="AN1135" s="603"/>
      <c r="AO1135" s="603"/>
      <c r="AP1135" s="603"/>
      <c r="AQ1135" s="603"/>
      <c r="AR1135" s="603"/>
      <c r="AS1135" s="603"/>
      <c r="AT1135" s="603"/>
      <c r="AU1135" s="603"/>
      <c r="AV1135" s="603"/>
      <c r="AW1135" s="603"/>
      <c r="AX1135" s="603"/>
      <c r="AY1135" s="603"/>
      <c r="AZ1135" s="603"/>
      <c r="BA1135" s="603"/>
      <c r="BB1135" s="603"/>
      <c r="BC1135" s="603"/>
      <c r="BD1135" s="603"/>
      <c r="BE1135" s="603"/>
      <c r="BF1135" s="603"/>
      <c r="BG1135" s="603"/>
      <c r="BH1135" s="603"/>
      <c r="BI1135" s="603"/>
      <c r="BJ1135" s="603"/>
      <c r="BK1135" s="603"/>
      <c r="BL1135" s="603"/>
      <c r="BM1135" s="603"/>
      <c r="BN1135" s="603"/>
      <c r="BO1135" s="603"/>
      <c r="BP1135" s="603"/>
      <c r="BQ1135" s="603"/>
      <c r="BR1135" s="603"/>
      <c r="BS1135" s="603"/>
      <c r="BT1135" s="603"/>
      <c r="BU1135" s="603"/>
      <c r="BV1135" s="603"/>
      <c r="BW1135" s="603"/>
      <c r="BX1135" s="603"/>
      <c r="BY1135" s="603"/>
      <c r="BZ1135" s="603"/>
      <c r="CA1135" s="603"/>
      <c r="CB1135" s="603"/>
      <c r="CC1135" s="603"/>
      <c r="CD1135" s="603"/>
      <c r="CE1135" s="603"/>
      <c r="CF1135" s="603"/>
      <c r="CG1135" s="603"/>
      <c r="CH1135" s="603"/>
      <c r="CI1135" s="603"/>
      <c r="CJ1135" s="603"/>
      <c r="CK1135" s="603"/>
    </row>
    <row r="1136" spans="1:89" ht="14.25">
      <c r="A1136" s="656" t="str">
        <f t="shared" si="234"/>
        <v>21_1_200921_Erp.A_p__er.pe</v>
      </c>
      <c r="B1136" s="712" t="s">
        <v>6128</v>
      </c>
      <c r="C1136" s="712" t="s">
        <v>6129</v>
      </c>
      <c r="D1136" s="711">
        <v>21</v>
      </c>
      <c r="E1136" s="711">
        <v>1</v>
      </c>
      <c r="F1136" s="711" t="s">
        <v>122</v>
      </c>
      <c r="G1136" s="711" t="s">
        <v>5755</v>
      </c>
      <c r="H1136" s="711">
        <v>2021</v>
      </c>
      <c r="I1136" s="712" t="s">
        <v>6199</v>
      </c>
      <c r="J1136" s="712" t="s">
        <v>6304</v>
      </c>
      <c r="K1136" s="712"/>
      <c r="L1136" s="712" t="s">
        <v>5723</v>
      </c>
      <c r="M1136" s="712" t="s">
        <v>2422</v>
      </c>
      <c r="N1136" s="698"/>
      <c r="O1136" s="603"/>
      <c r="P1136" s="769" t="s">
        <v>579</v>
      </c>
      <c r="Q1136" s="596" t="s">
        <v>580</v>
      </c>
      <c r="R1136" s="596" t="s">
        <v>4806</v>
      </c>
      <c r="S1136" s="603">
        <f>SUM(T1136:V1136)</f>
        <v>1</v>
      </c>
      <c r="T1136" s="596">
        <v>0</v>
      </c>
      <c r="U1136" s="596">
        <v>1</v>
      </c>
      <c r="V1136" s="596">
        <v>0</v>
      </c>
      <c r="W1136" s="603"/>
      <c r="X1136" s="668">
        <v>221025</v>
      </c>
      <c r="Y1136" s="376" t="s">
        <v>78</v>
      </c>
      <c r="Z1136" s="596" t="s">
        <v>7072</v>
      </c>
      <c r="AA1136" s="766"/>
      <c r="AB1136" s="596" t="str">
        <f t="shared" si="236"/>
        <v>Unique</v>
      </c>
      <c r="AC1136" s="603"/>
      <c r="AD1136" s="603"/>
      <c r="AE1136" s="603"/>
      <c r="AF1136" s="603"/>
      <c r="AG1136" s="603"/>
      <c r="AH1136" s="603"/>
      <c r="AI1136" s="603"/>
      <c r="AJ1136" s="603"/>
      <c r="AK1136" s="603"/>
      <c r="AL1136" s="603"/>
      <c r="AM1136" s="603"/>
      <c r="AN1136" s="603"/>
      <c r="AO1136" s="603"/>
      <c r="AP1136" s="603"/>
      <c r="AQ1136" s="603"/>
      <c r="AR1136" s="603"/>
      <c r="AS1136" s="603"/>
      <c r="AT1136" s="603"/>
      <c r="AU1136" s="603"/>
      <c r="AV1136" s="603"/>
      <c r="AW1136" s="603"/>
      <c r="AX1136" s="603"/>
      <c r="AY1136" s="603"/>
      <c r="AZ1136" s="603"/>
      <c r="BA1136" s="603"/>
      <c r="BB1136" s="603"/>
      <c r="BC1136" s="603"/>
      <c r="BD1136" s="603"/>
      <c r="BE1136" s="603"/>
      <c r="BF1136" s="603"/>
      <c r="BG1136" s="603"/>
      <c r="BH1136" s="603"/>
      <c r="BI1136" s="603"/>
      <c r="BJ1136" s="603"/>
      <c r="BK1136" s="603"/>
      <c r="BL1136" s="603"/>
      <c r="BM1136" s="603"/>
      <c r="BN1136" s="603"/>
      <c r="BO1136" s="603"/>
      <c r="BP1136" s="603"/>
      <c r="BQ1136" s="603"/>
      <c r="BR1136" s="603"/>
      <c r="BS1136" s="603"/>
      <c r="BT1136" s="603"/>
      <c r="BU1136" s="603"/>
      <c r="BV1136" s="603"/>
      <c r="BW1136" s="603"/>
      <c r="BX1136" s="603"/>
      <c r="BY1136" s="603"/>
      <c r="BZ1136" s="603"/>
      <c r="CA1136" s="603"/>
      <c r="CB1136" s="603"/>
      <c r="CC1136" s="603"/>
      <c r="CD1136" s="603"/>
      <c r="CE1136" s="603"/>
      <c r="CF1136" s="603"/>
      <c r="CG1136" s="603"/>
      <c r="CH1136" s="603"/>
      <c r="CI1136" s="603"/>
      <c r="CJ1136" s="603"/>
      <c r="CK1136" s="603"/>
    </row>
    <row r="1137" spans="1:89" ht="14.25">
      <c r="A1137" s="656" t="str">
        <f t="shared" si="234"/>
        <v>27_1_170521_W_p_er.pe</v>
      </c>
      <c r="B1137" s="715" t="s">
        <v>6135</v>
      </c>
      <c r="C1137" s="715" t="s">
        <v>6136</v>
      </c>
      <c r="D1137" s="713">
        <v>27</v>
      </c>
      <c r="E1137" s="713">
        <v>1</v>
      </c>
      <c r="F1137" s="713" t="s">
        <v>2325</v>
      </c>
      <c r="G1137" s="713" t="s">
        <v>5728</v>
      </c>
      <c r="H1137" s="713">
        <v>2021</v>
      </c>
      <c r="I1137" s="715" t="s">
        <v>6199</v>
      </c>
      <c r="J1137" s="715" t="s">
        <v>6137</v>
      </c>
      <c r="K1137" s="715"/>
      <c r="L1137" s="715" t="s">
        <v>5723</v>
      </c>
      <c r="M1137" s="715" t="s">
        <v>2422</v>
      </c>
      <c r="N1137" s="698"/>
      <c r="O1137" s="603"/>
      <c r="P1137" s="769" t="s">
        <v>579</v>
      </c>
      <c r="Q1137" s="596" t="s">
        <v>580</v>
      </c>
      <c r="R1137" s="596" t="s">
        <v>4806</v>
      </c>
      <c r="S1137" s="603">
        <f t="shared" ref="S1137:S1183" si="237">SUM(T1137:U1137)</f>
        <v>1</v>
      </c>
      <c r="T1137" s="596">
        <v>0</v>
      </c>
      <c r="U1137" s="596">
        <v>1</v>
      </c>
      <c r="V1137" s="596">
        <v>0</v>
      </c>
      <c r="W1137" s="603"/>
      <c r="X1137" s="668">
        <v>221025</v>
      </c>
      <c r="Y1137" s="376" t="s">
        <v>78</v>
      </c>
      <c r="Z1137" s="596" t="s">
        <v>7073</v>
      </c>
      <c r="AA1137" s="766"/>
      <c r="AB1137" s="596" t="str">
        <f t="shared" si="236"/>
        <v>Unique</v>
      </c>
      <c r="AC1137" s="603"/>
      <c r="AD1137" s="603"/>
      <c r="AE1137" s="603"/>
      <c r="AF1137" s="603"/>
      <c r="AG1137" s="603"/>
      <c r="AH1137" s="603"/>
      <c r="AI1137" s="603"/>
      <c r="AJ1137" s="603"/>
      <c r="AK1137" s="603"/>
      <c r="AL1137" s="603"/>
      <c r="AM1137" s="603"/>
      <c r="AN1137" s="603"/>
      <c r="AO1137" s="603"/>
      <c r="AP1137" s="603"/>
      <c r="AQ1137" s="603"/>
      <c r="AR1137" s="603"/>
      <c r="AS1137" s="603"/>
      <c r="AT1137" s="603"/>
      <c r="AU1137" s="603"/>
      <c r="AV1137" s="603"/>
      <c r="AW1137" s="603"/>
      <c r="AX1137" s="603"/>
      <c r="AY1137" s="603"/>
      <c r="AZ1137" s="603"/>
      <c r="BA1137" s="603"/>
      <c r="BB1137" s="603"/>
      <c r="BC1137" s="603"/>
      <c r="BD1137" s="603"/>
      <c r="BE1137" s="603"/>
      <c r="BF1137" s="603"/>
      <c r="BG1137" s="603"/>
      <c r="BH1137" s="603"/>
      <c r="BI1137" s="603"/>
      <c r="BJ1137" s="603"/>
      <c r="BK1137" s="603"/>
      <c r="BL1137" s="603"/>
      <c r="BM1137" s="603"/>
      <c r="BN1137" s="603"/>
      <c r="BO1137" s="603"/>
      <c r="BP1137" s="603"/>
      <c r="BQ1137" s="603"/>
      <c r="BR1137" s="603"/>
      <c r="BS1137" s="603"/>
      <c r="BT1137" s="603"/>
      <c r="BU1137" s="603"/>
      <c r="BV1137" s="603"/>
      <c r="BW1137" s="603"/>
      <c r="BX1137" s="603"/>
      <c r="BY1137" s="603"/>
      <c r="BZ1137" s="603"/>
      <c r="CA1137" s="603"/>
      <c r="CB1137" s="603"/>
      <c r="CC1137" s="603"/>
      <c r="CD1137" s="603"/>
      <c r="CE1137" s="603"/>
      <c r="CF1137" s="603"/>
      <c r="CG1137" s="603"/>
      <c r="CH1137" s="603"/>
      <c r="CI1137" s="603"/>
      <c r="CJ1137" s="603"/>
      <c r="CK1137" s="603"/>
    </row>
    <row r="1138" spans="1:89" ht="14.25">
      <c r="A1138" s="656" t="str">
        <f t="shared" si="234"/>
        <v>69_1_120721_HEF_p_er.pe</v>
      </c>
      <c r="B1138" s="666" t="s">
        <v>5974</v>
      </c>
      <c r="C1138" s="666" t="s">
        <v>5975</v>
      </c>
      <c r="D1138" s="665">
        <v>69</v>
      </c>
      <c r="E1138" s="665">
        <v>1</v>
      </c>
      <c r="F1138" s="665" t="s">
        <v>5719</v>
      </c>
      <c r="G1138" s="665" t="s">
        <v>5720</v>
      </c>
      <c r="H1138" s="665">
        <v>2021</v>
      </c>
      <c r="I1138" s="666" t="s">
        <v>5976</v>
      </c>
      <c r="J1138" s="666" t="s">
        <v>5977</v>
      </c>
      <c r="K1138" s="666"/>
      <c r="L1138" s="666" t="s">
        <v>5723</v>
      </c>
      <c r="M1138" s="666" t="s">
        <v>2422</v>
      </c>
      <c r="N1138" s="698"/>
      <c r="O1138" s="603"/>
      <c r="P1138" s="769" t="s">
        <v>579</v>
      </c>
      <c r="Q1138" s="596" t="s">
        <v>580</v>
      </c>
      <c r="R1138" s="596" t="s">
        <v>4806</v>
      </c>
      <c r="S1138" s="603">
        <f t="shared" si="237"/>
        <v>1</v>
      </c>
      <c r="T1138" s="596">
        <v>0</v>
      </c>
      <c r="U1138" s="596">
        <v>1</v>
      </c>
      <c r="V1138" s="596">
        <v>0</v>
      </c>
      <c r="W1138" s="603"/>
      <c r="X1138" s="668">
        <v>221025</v>
      </c>
      <c r="Y1138" s="376" t="s">
        <v>78</v>
      </c>
      <c r="Z1138" s="596" t="s">
        <v>7074</v>
      </c>
      <c r="AA1138" s="766"/>
      <c r="AB1138" s="596" t="str">
        <f t="shared" si="236"/>
        <v>Unique</v>
      </c>
      <c r="AC1138" s="603"/>
      <c r="AD1138" s="603"/>
      <c r="AE1138" s="603"/>
      <c r="AF1138" s="603"/>
      <c r="AG1138" s="603"/>
      <c r="AH1138" s="603"/>
      <c r="AI1138" s="603"/>
      <c r="AJ1138" s="603"/>
      <c r="AK1138" s="603"/>
      <c r="AL1138" s="603"/>
      <c r="AM1138" s="603"/>
      <c r="AN1138" s="603"/>
      <c r="AO1138" s="603"/>
      <c r="AP1138" s="603"/>
      <c r="AQ1138" s="603"/>
      <c r="AR1138" s="603"/>
      <c r="AS1138" s="603"/>
      <c r="AT1138" s="603"/>
      <c r="AU1138" s="603"/>
      <c r="AV1138" s="603"/>
      <c r="AW1138" s="603"/>
      <c r="AX1138" s="603"/>
      <c r="AY1138" s="603"/>
      <c r="AZ1138" s="603"/>
      <c r="BA1138" s="603"/>
      <c r="BB1138" s="603"/>
      <c r="BC1138" s="603"/>
      <c r="BD1138" s="603"/>
      <c r="BE1138" s="603"/>
      <c r="BF1138" s="603"/>
      <c r="BG1138" s="603"/>
      <c r="BH1138" s="603"/>
      <c r="BI1138" s="603"/>
      <c r="BJ1138" s="603"/>
      <c r="BK1138" s="603"/>
      <c r="BL1138" s="603"/>
      <c r="BM1138" s="603"/>
      <c r="BN1138" s="603"/>
      <c r="BO1138" s="603"/>
      <c r="BP1138" s="603"/>
      <c r="BQ1138" s="603"/>
      <c r="BR1138" s="603"/>
      <c r="BS1138" s="603"/>
      <c r="BT1138" s="603"/>
      <c r="BU1138" s="603"/>
      <c r="BV1138" s="603"/>
      <c r="BW1138" s="603"/>
      <c r="BX1138" s="603"/>
      <c r="BY1138" s="603"/>
      <c r="BZ1138" s="603"/>
      <c r="CA1138" s="603"/>
      <c r="CB1138" s="603"/>
      <c r="CC1138" s="603"/>
      <c r="CD1138" s="603"/>
      <c r="CE1138" s="603"/>
      <c r="CF1138" s="603"/>
      <c r="CG1138" s="603"/>
      <c r="CH1138" s="603"/>
      <c r="CI1138" s="603"/>
      <c r="CJ1138" s="603"/>
      <c r="CK1138" s="603"/>
    </row>
    <row r="1139" spans="1:89" ht="14.25">
      <c r="A1139" s="656" t="str">
        <f t="shared" si="234"/>
        <v>35_1_091023_Esc_p_me.</v>
      </c>
      <c r="B1139" s="720" t="s">
        <v>6187</v>
      </c>
      <c r="C1139" s="720" t="s">
        <v>6188</v>
      </c>
      <c r="D1139" s="721">
        <v>35</v>
      </c>
      <c r="E1139" s="721">
        <v>1</v>
      </c>
      <c r="F1139" s="661">
        <v>250923</v>
      </c>
      <c r="G1139" s="714" t="s">
        <v>373</v>
      </c>
      <c r="H1139" s="661">
        <v>2023</v>
      </c>
      <c r="I1139" s="660"/>
      <c r="J1139" s="720" t="s">
        <v>6189</v>
      </c>
      <c r="K1139" s="688" t="s">
        <v>6118</v>
      </c>
      <c r="L1139" s="720" t="s">
        <v>5723</v>
      </c>
      <c r="M1139" s="720" t="s">
        <v>2422</v>
      </c>
      <c r="N1139" s="661">
        <f>53</f>
        <v>53</v>
      </c>
      <c r="O1139" s="603"/>
      <c r="P1139" s="667" t="s">
        <v>1178</v>
      </c>
      <c r="Q1139" s="596" t="s">
        <v>1179</v>
      </c>
      <c r="R1139" s="596" t="s">
        <v>4806</v>
      </c>
      <c r="S1139" s="603">
        <f t="shared" si="237"/>
        <v>32</v>
      </c>
      <c r="T1139" s="596">
        <v>7</v>
      </c>
      <c r="U1139" s="596">
        <v>25</v>
      </c>
      <c r="V1139" s="596">
        <v>0</v>
      </c>
      <c r="W1139" s="596" t="s">
        <v>7071</v>
      </c>
      <c r="X1139" s="668">
        <v>241025</v>
      </c>
      <c r="Y1139" s="376" t="s">
        <v>78</v>
      </c>
      <c r="Z1139" s="603"/>
      <c r="AA1139" s="845"/>
      <c r="AB1139" s="596" t="str">
        <f t="shared" si="236"/>
        <v>Unique</v>
      </c>
      <c r="AC1139" s="603"/>
      <c r="AD1139" s="603"/>
      <c r="AE1139" s="603"/>
      <c r="AF1139" s="603"/>
      <c r="AG1139" s="603"/>
      <c r="AH1139" s="603"/>
      <c r="AI1139" s="603"/>
      <c r="AJ1139" s="603"/>
      <c r="AK1139" s="603"/>
      <c r="AL1139" s="603"/>
      <c r="AM1139" s="603"/>
      <c r="AN1139" s="603"/>
      <c r="AO1139" s="603"/>
      <c r="AP1139" s="603"/>
      <c r="AQ1139" s="603"/>
      <c r="AR1139" s="603"/>
      <c r="AS1139" s="603"/>
      <c r="AT1139" s="603"/>
      <c r="AU1139" s="603"/>
      <c r="AV1139" s="603"/>
      <c r="AW1139" s="603"/>
      <c r="AX1139" s="603"/>
      <c r="AY1139" s="603"/>
      <c r="AZ1139" s="603"/>
      <c r="BA1139" s="603"/>
      <c r="BB1139" s="603"/>
      <c r="BC1139" s="603"/>
      <c r="BD1139" s="603"/>
      <c r="BE1139" s="603"/>
      <c r="BF1139" s="603"/>
      <c r="BG1139" s="603"/>
      <c r="BH1139" s="603"/>
      <c r="BI1139" s="603"/>
      <c r="BJ1139" s="603"/>
      <c r="BK1139" s="603"/>
      <c r="BL1139" s="603"/>
      <c r="BM1139" s="603"/>
      <c r="BN1139" s="603"/>
      <c r="BO1139" s="603"/>
      <c r="BP1139" s="603"/>
      <c r="BQ1139" s="603"/>
      <c r="BR1139" s="603"/>
      <c r="BS1139" s="603"/>
      <c r="BT1139" s="603"/>
      <c r="BU1139" s="603"/>
      <c r="BV1139" s="603"/>
      <c r="BW1139" s="603"/>
      <c r="BX1139" s="603"/>
      <c r="BY1139" s="603"/>
      <c r="BZ1139" s="603"/>
      <c r="CA1139" s="603"/>
      <c r="CB1139" s="603"/>
      <c r="CC1139" s="603"/>
      <c r="CD1139" s="603"/>
      <c r="CE1139" s="603"/>
      <c r="CF1139" s="603"/>
      <c r="CG1139" s="603"/>
      <c r="CH1139" s="603"/>
      <c r="CI1139" s="603"/>
      <c r="CJ1139" s="603"/>
      <c r="CK1139" s="603"/>
    </row>
    <row r="1140" spans="1:89" ht="14.25">
      <c r="A1140" s="656" t="str">
        <f t="shared" si="234"/>
        <v>35_1_041021_Esc_p_me.</v>
      </c>
      <c r="B1140" s="720" t="s">
        <v>6187</v>
      </c>
      <c r="C1140" s="720" t="s">
        <v>6188</v>
      </c>
      <c r="D1140" s="721">
        <v>35</v>
      </c>
      <c r="E1140" s="721">
        <v>1</v>
      </c>
      <c r="F1140" s="721" t="s">
        <v>5755</v>
      </c>
      <c r="G1140" s="721" t="s">
        <v>2461</v>
      </c>
      <c r="H1140" s="721">
        <v>2021</v>
      </c>
      <c r="I1140" s="720" t="s">
        <v>6199</v>
      </c>
      <c r="J1140" s="720" t="s">
        <v>6189</v>
      </c>
      <c r="K1140" s="720"/>
      <c r="L1140" s="720" t="s">
        <v>5723</v>
      </c>
      <c r="M1140" s="720" t="s">
        <v>2422</v>
      </c>
      <c r="N1140" s="661">
        <f>28</f>
        <v>28</v>
      </c>
      <c r="O1140" s="603"/>
      <c r="P1140" s="667" t="s">
        <v>1178</v>
      </c>
      <c r="Q1140" s="596" t="s">
        <v>1179</v>
      </c>
      <c r="R1140" s="596" t="s">
        <v>4806</v>
      </c>
      <c r="S1140" s="603">
        <f t="shared" si="237"/>
        <v>21</v>
      </c>
      <c r="T1140" s="596">
        <v>13</v>
      </c>
      <c r="U1140" s="596">
        <v>8</v>
      </c>
      <c r="V1140" s="596">
        <v>0</v>
      </c>
      <c r="W1140" s="596" t="s">
        <v>7071</v>
      </c>
      <c r="X1140" s="668">
        <v>241025</v>
      </c>
      <c r="Y1140" s="376" t="s">
        <v>78</v>
      </c>
      <c r="Z1140" s="603"/>
      <c r="AA1140" s="845"/>
      <c r="AB1140" s="596" t="str">
        <f t="shared" si="236"/>
        <v>Unique</v>
      </c>
      <c r="AC1140" s="603"/>
      <c r="AD1140" s="603"/>
      <c r="AE1140" s="603"/>
      <c r="AF1140" s="603"/>
      <c r="AG1140" s="603"/>
      <c r="AH1140" s="603"/>
      <c r="AI1140" s="603"/>
      <c r="AJ1140" s="603"/>
      <c r="AK1140" s="603"/>
      <c r="AL1140" s="603"/>
      <c r="AM1140" s="603"/>
      <c r="AN1140" s="603"/>
      <c r="AO1140" s="603"/>
      <c r="AP1140" s="603"/>
      <c r="AQ1140" s="603"/>
      <c r="AR1140" s="603"/>
      <c r="AS1140" s="603"/>
      <c r="AT1140" s="603"/>
      <c r="AU1140" s="603"/>
      <c r="AV1140" s="603"/>
      <c r="AW1140" s="603"/>
      <c r="AX1140" s="603"/>
      <c r="AY1140" s="603"/>
      <c r="AZ1140" s="603"/>
      <c r="BA1140" s="603"/>
      <c r="BB1140" s="603"/>
      <c r="BC1140" s="603"/>
      <c r="BD1140" s="603"/>
      <c r="BE1140" s="603"/>
      <c r="BF1140" s="603"/>
      <c r="BG1140" s="603"/>
      <c r="BH1140" s="603"/>
      <c r="BI1140" s="603"/>
      <c r="BJ1140" s="603"/>
      <c r="BK1140" s="603"/>
      <c r="BL1140" s="603"/>
      <c r="BM1140" s="603"/>
      <c r="BN1140" s="603"/>
      <c r="BO1140" s="603"/>
      <c r="BP1140" s="603"/>
      <c r="BQ1140" s="603"/>
      <c r="BR1140" s="603"/>
      <c r="BS1140" s="603"/>
      <c r="BT1140" s="603"/>
      <c r="BU1140" s="603"/>
      <c r="BV1140" s="603"/>
      <c r="BW1140" s="603"/>
      <c r="BX1140" s="603"/>
      <c r="BY1140" s="603"/>
      <c r="BZ1140" s="603"/>
      <c r="CA1140" s="603"/>
      <c r="CB1140" s="603"/>
      <c r="CC1140" s="603"/>
      <c r="CD1140" s="603"/>
      <c r="CE1140" s="603"/>
      <c r="CF1140" s="603"/>
      <c r="CG1140" s="603"/>
      <c r="CH1140" s="603"/>
      <c r="CI1140" s="603"/>
      <c r="CJ1140" s="603"/>
      <c r="CK1140" s="603"/>
    </row>
    <row r="1141" spans="1:89" ht="14.25">
      <c r="A1141" s="656" t="str">
        <f t="shared" si="234"/>
        <v>5_1_041021_HAC_p_me.</v>
      </c>
      <c r="B1141" s="664" t="s">
        <v>5726</v>
      </c>
      <c r="C1141" s="664" t="s">
        <v>5727</v>
      </c>
      <c r="D1141" s="665">
        <v>5</v>
      </c>
      <c r="E1141" s="665">
        <v>1</v>
      </c>
      <c r="F1141" s="665" t="s">
        <v>5755</v>
      </c>
      <c r="G1141" s="665" t="s">
        <v>2461</v>
      </c>
      <c r="H1141" s="665">
        <v>2021</v>
      </c>
      <c r="I1141" s="666" t="s">
        <v>5729</v>
      </c>
      <c r="J1141" s="666" t="str">
        <f>K1141&amp;"_p"</f>
        <v>HAC_p</v>
      </c>
      <c r="K1141" s="664" t="s">
        <v>5730</v>
      </c>
      <c r="L1141" s="666" t="s">
        <v>5723</v>
      </c>
      <c r="M1141" s="666" t="s">
        <v>2422</v>
      </c>
      <c r="N1141" s="661">
        <v>42</v>
      </c>
      <c r="O1141" s="603"/>
      <c r="P1141" s="667" t="s">
        <v>1178</v>
      </c>
      <c r="Q1141" s="596" t="s">
        <v>1179</v>
      </c>
      <c r="R1141" s="596" t="s">
        <v>4806</v>
      </c>
      <c r="S1141" s="603">
        <f t="shared" si="237"/>
        <v>34</v>
      </c>
      <c r="T1141" s="596">
        <v>14</v>
      </c>
      <c r="U1141" s="596">
        <v>20</v>
      </c>
      <c r="V1141" s="596">
        <v>0</v>
      </c>
      <c r="W1141" s="596" t="s">
        <v>7071</v>
      </c>
      <c r="X1141" s="668">
        <v>241025</v>
      </c>
      <c r="Y1141" s="376" t="s">
        <v>78</v>
      </c>
      <c r="Z1141" s="603"/>
      <c r="AA1141" s="845"/>
      <c r="AB1141" s="596" t="str">
        <f t="shared" si="236"/>
        <v>Unique</v>
      </c>
      <c r="AC1141" s="603"/>
      <c r="AD1141" s="603"/>
      <c r="AE1141" s="603"/>
      <c r="AF1141" s="603"/>
      <c r="AG1141" s="603"/>
      <c r="AH1141" s="603"/>
      <c r="AI1141" s="603"/>
      <c r="AJ1141" s="603"/>
      <c r="AK1141" s="603"/>
      <c r="AL1141" s="603"/>
      <c r="AM1141" s="603"/>
      <c r="AN1141" s="603"/>
      <c r="AO1141" s="603"/>
      <c r="AP1141" s="603"/>
      <c r="AQ1141" s="603"/>
      <c r="AR1141" s="603"/>
      <c r="AS1141" s="603"/>
      <c r="AT1141" s="603"/>
      <c r="AU1141" s="603"/>
      <c r="AV1141" s="603"/>
      <c r="AW1141" s="603"/>
      <c r="AX1141" s="603"/>
      <c r="AY1141" s="603"/>
      <c r="AZ1141" s="603"/>
      <c r="BA1141" s="603"/>
      <c r="BB1141" s="603"/>
      <c r="BC1141" s="603"/>
      <c r="BD1141" s="603"/>
      <c r="BE1141" s="603"/>
      <c r="BF1141" s="603"/>
      <c r="BG1141" s="603"/>
      <c r="BH1141" s="603"/>
      <c r="BI1141" s="603"/>
      <c r="BJ1141" s="603"/>
      <c r="BK1141" s="603"/>
      <c r="BL1141" s="603"/>
      <c r="BM1141" s="603"/>
      <c r="BN1141" s="603"/>
      <c r="BO1141" s="603"/>
      <c r="BP1141" s="603"/>
      <c r="BQ1141" s="603"/>
      <c r="BR1141" s="603"/>
      <c r="BS1141" s="603"/>
      <c r="BT1141" s="603"/>
      <c r="BU1141" s="603"/>
      <c r="BV1141" s="603"/>
      <c r="BW1141" s="603"/>
      <c r="BX1141" s="603"/>
      <c r="BY1141" s="603"/>
      <c r="BZ1141" s="603"/>
      <c r="CA1141" s="603"/>
      <c r="CB1141" s="603"/>
      <c r="CC1141" s="603"/>
      <c r="CD1141" s="603"/>
      <c r="CE1141" s="603"/>
      <c r="CF1141" s="603"/>
      <c r="CG1141" s="603"/>
      <c r="CH1141" s="603"/>
      <c r="CI1141" s="603"/>
      <c r="CJ1141" s="603"/>
      <c r="CK1141" s="603"/>
    </row>
    <row r="1142" spans="1:89" ht="14.25">
      <c r="A1142" s="656" t="str">
        <f t="shared" si="234"/>
        <v>26_1_041021_H_p_me.</v>
      </c>
      <c r="B1142" s="718" t="s">
        <v>6176</v>
      </c>
      <c r="C1142" s="718" t="s">
        <v>6177</v>
      </c>
      <c r="D1142" s="719">
        <v>26</v>
      </c>
      <c r="E1142" s="719">
        <v>1</v>
      </c>
      <c r="F1142" s="719" t="s">
        <v>5755</v>
      </c>
      <c r="G1142" s="719" t="s">
        <v>2461</v>
      </c>
      <c r="H1142" s="719">
        <v>2021</v>
      </c>
      <c r="I1142" s="718" t="s">
        <v>6199</v>
      </c>
      <c r="J1142" s="718" t="s">
        <v>6017</v>
      </c>
      <c r="K1142" s="718"/>
      <c r="L1142" s="718" t="s">
        <v>5723</v>
      </c>
      <c r="M1142" s="718" t="s">
        <v>2422</v>
      </c>
      <c r="N1142" s="661">
        <f>55+50+55+22</f>
        <v>182</v>
      </c>
      <c r="O1142" s="603"/>
      <c r="P1142" s="667" t="s">
        <v>1178</v>
      </c>
      <c r="Q1142" s="596" t="s">
        <v>1179</v>
      </c>
      <c r="R1142" s="596" t="s">
        <v>4806</v>
      </c>
      <c r="S1142" s="603">
        <f t="shared" si="237"/>
        <v>136</v>
      </c>
      <c r="T1142" s="596">
        <v>51</v>
      </c>
      <c r="U1142" s="596">
        <v>85</v>
      </c>
      <c r="V1142" s="596">
        <v>0</v>
      </c>
      <c r="W1142" s="596" t="s">
        <v>7071</v>
      </c>
      <c r="X1142" s="668">
        <v>241025</v>
      </c>
      <c r="Y1142" s="376" t="s">
        <v>78</v>
      </c>
      <c r="Z1142" s="603"/>
      <c r="AA1142" s="845"/>
      <c r="AB1142" s="596" t="str">
        <f t="shared" si="236"/>
        <v>Unique</v>
      </c>
      <c r="AC1142" s="603"/>
      <c r="AD1142" s="603"/>
      <c r="AE1142" s="603"/>
      <c r="AF1142" s="603"/>
      <c r="AG1142" s="603"/>
      <c r="AH1142" s="603"/>
      <c r="AI1142" s="603"/>
      <c r="AJ1142" s="603"/>
      <c r="AK1142" s="603"/>
      <c r="AL1142" s="603"/>
      <c r="AM1142" s="603"/>
      <c r="AN1142" s="603"/>
      <c r="AO1142" s="603"/>
      <c r="AP1142" s="603"/>
      <c r="AQ1142" s="603"/>
      <c r="AR1142" s="603"/>
      <c r="AS1142" s="603"/>
      <c r="AT1142" s="603"/>
      <c r="AU1142" s="603"/>
      <c r="AV1142" s="603"/>
      <c r="AW1142" s="603"/>
      <c r="AX1142" s="603"/>
      <c r="AY1142" s="603"/>
      <c r="AZ1142" s="603"/>
      <c r="BA1142" s="603"/>
      <c r="BB1142" s="603"/>
      <c r="BC1142" s="603"/>
      <c r="BD1142" s="603"/>
      <c r="BE1142" s="603"/>
      <c r="BF1142" s="603"/>
      <c r="BG1142" s="603"/>
      <c r="BH1142" s="603"/>
      <c r="BI1142" s="603"/>
      <c r="BJ1142" s="603"/>
      <c r="BK1142" s="603"/>
      <c r="BL1142" s="603"/>
      <c r="BM1142" s="603"/>
      <c r="BN1142" s="603"/>
      <c r="BO1142" s="603"/>
      <c r="BP1142" s="603"/>
      <c r="BQ1142" s="603"/>
      <c r="BR1142" s="603"/>
      <c r="BS1142" s="603"/>
      <c r="BT1142" s="603"/>
      <c r="BU1142" s="603"/>
      <c r="BV1142" s="603"/>
      <c r="BW1142" s="603"/>
      <c r="BX1142" s="603"/>
      <c r="BY1142" s="603"/>
      <c r="BZ1142" s="603"/>
      <c r="CA1142" s="603"/>
      <c r="CB1142" s="603"/>
      <c r="CC1142" s="603"/>
      <c r="CD1142" s="603"/>
      <c r="CE1142" s="603"/>
      <c r="CF1142" s="603"/>
      <c r="CG1142" s="603"/>
      <c r="CH1142" s="603"/>
      <c r="CI1142" s="603"/>
      <c r="CJ1142" s="603"/>
      <c r="CK1142" s="603"/>
    </row>
    <row r="1143" spans="1:89" ht="14.25">
      <c r="A1143" s="656" t="str">
        <f t="shared" si="234"/>
        <v>39_2_091023_W_p_me.</v>
      </c>
      <c r="B1143" s="739" t="s">
        <v>6382</v>
      </c>
      <c r="C1143" s="739" t="s">
        <v>6383</v>
      </c>
      <c r="D1143" s="740">
        <v>39</v>
      </c>
      <c r="E1143" s="740">
        <v>2</v>
      </c>
      <c r="F1143" s="740" t="s">
        <v>6682</v>
      </c>
      <c r="G1143" s="740" t="s">
        <v>373</v>
      </c>
      <c r="H1143" s="740">
        <v>2023</v>
      </c>
      <c r="I1143" s="739" t="s">
        <v>5729</v>
      </c>
      <c r="J1143" s="739" t="s">
        <v>6137</v>
      </c>
      <c r="K1143" s="739" t="s">
        <v>6384</v>
      </c>
      <c r="L1143" s="739" t="s">
        <v>5723</v>
      </c>
      <c r="M1143" s="739" t="s">
        <v>2422</v>
      </c>
      <c r="N1143" s="661">
        <f>30+18</f>
        <v>48</v>
      </c>
      <c r="O1143" s="603"/>
      <c r="P1143" s="667" t="s">
        <v>1178</v>
      </c>
      <c r="Q1143" s="596" t="s">
        <v>1179</v>
      </c>
      <c r="R1143" s="596" t="s">
        <v>4806</v>
      </c>
      <c r="S1143" s="603">
        <f t="shared" si="237"/>
        <v>18</v>
      </c>
      <c r="T1143" s="596">
        <v>8</v>
      </c>
      <c r="U1143" s="596">
        <v>10</v>
      </c>
      <c r="V1143" s="596">
        <v>0</v>
      </c>
      <c r="W1143" s="596" t="s">
        <v>7071</v>
      </c>
      <c r="X1143" s="668">
        <v>241025</v>
      </c>
      <c r="Y1143" s="376" t="s">
        <v>78</v>
      </c>
      <c r="Z1143" s="603"/>
      <c r="AA1143" s="845"/>
      <c r="AB1143" s="596" t="str">
        <f t="shared" si="236"/>
        <v>Unique</v>
      </c>
      <c r="AC1143" s="603"/>
      <c r="AD1143" s="603"/>
      <c r="AE1143" s="603"/>
      <c r="AF1143" s="603"/>
      <c r="AG1143" s="603"/>
      <c r="AH1143" s="603"/>
      <c r="AI1143" s="603"/>
      <c r="AJ1143" s="603"/>
      <c r="AK1143" s="603"/>
      <c r="AL1143" s="603"/>
      <c r="AM1143" s="603"/>
      <c r="AN1143" s="603"/>
      <c r="AO1143" s="603"/>
      <c r="AP1143" s="603"/>
      <c r="AQ1143" s="603"/>
      <c r="AR1143" s="603"/>
      <c r="AS1143" s="603"/>
      <c r="AT1143" s="603"/>
      <c r="AU1143" s="603"/>
      <c r="AV1143" s="603"/>
      <c r="AW1143" s="603"/>
      <c r="AX1143" s="603"/>
      <c r="AY1143" s="603"/>
      <c r="AZ1143" s="603"/>
      <c r="BA1143" s="603"/>
      <c r="BB1143" s="603"/>
      <c r="BC1143" s="603"/>
      <c r="BD1143" s="603"/>
      <c r="BE1143" s="603"/>
      <c r="BF1143" s="603"/>
      <c r="BG1143" s="603"/>
      <c r="BH1143" s="603"/>
      <c r="BI1143" s="603"/>
      <c r="BJ1143" s="603"/>
      <c r="BK1143" s="603"/>
      <c r="BL1143" s="603"/>
      <c r="BM1143" s="603"/>
      <c r="BN1143" s="603"/>
      <c r="BO1143" s="603"/>
      <c r="BP1143" s="603"/>
      <c r="BQ1143" s="603"/>
      <c r="BR1143" s="603"/>
      <c r="BS1143" s="603"/>
      <c r="BT1143" s="603"/>
      <c r="BU1143" s="603"/>
      <c r="BV1143" s="603"/>
      <c r="BW1143" s="603"/>
      <c r="BX1143" s="603"/>
      <c r="BY1143" s="603"/>
      <c r="BZ1143" s="603"/>
      <c r="CA1143" s="603"/>
      <c r="CB1143" s="603"/>
      <c r="CC1143" s="603"/>
      <c r="CD1143" s="603"/>
      <c r="CE1143" s="603"/>
      <c r="CF1143" s="603"/>
      <c r="CG1143" s="603"/>
      <c r="CH1143" s="603"/>
      <c r="CI1143" s="603"/>
      <c r="CJ1143" s="603"/>
      <c r="CK1143" s="603"/>
    </row>
    <row r="1144" spans="1:89" ht="14.25">
      <c r="A1144" s="656" t="str">
        <f t="shared" si="234"/>
        <v>16_1_091023_N_p_me.</v>
      </c>
      <c r="B1144" s="735" t="s">
        <v>6340</v>
      </c>
      <c r="C1144" s="735" t="s">
        <v>6341</v>
      </c>
      <c r="D1144" s="736">
        <v>16</v>
      </c>
      <c r="E1144" s="736">
        <v>1</v>
      </c>
      <c r="F1144" s="736" t="s">
        <v>6682</v>
      </c>
      <c r="G1144" s="736" t="s">
        <v>373</v>
      </c>
      <c r="H1144" s="736">
        <v>2023</v>
      </c>
      <c r="I1144" s="735" t="s">
        <v>5729</v>
      </c>
      <c r="J1144" s="735" t="s">
        <v>6344</v>
      </c>
      <c r="K1144" s="735" t="s">
        <v>6345</v>
      </c>
      <c r="L1144" s="735" t="s">
        <v>5723</v>
      </c>
      <c r="M1144" s="735" t="s">
        <v>2422</v>
      </c>
      <c r="N1144" s="661">
        <f>20+20+12</f>
        <v>52</v>
      </c>
      <c r="O1144" s="603"/>
      <c r="P1144" s="667" t="s">
        <v>1178</v>
      </c>
      <c r="Q1144" s="596" t="s">
        <v>1179</v>
      </c>
      <c r="R1144" s="596" t="s">
        <v>4806</v>
      </c>
      <c r="S1144" s="603">
        <f t="shared" si="237"/>
        <v>28</v>
      </c>
      <c r="T1144" s="596">
        <v>8</v>
      </c>
      <c r="U1144" s="596">
        <v>20</v>
      </c>
      <c r="V1144" s="596">
        <v>0</v>
      </c>
      <c r="W1144" s="596" t="s">
        <v>7071</v>
      </c>
      <c r="X1144" s="668">
        <v>241025</v>
      </c>
      <c r="Y1144" s="376" t="s">
        <v>78</v>
      </c>
      <c r="Z1144" s="603"/>
      <c r="AA1144" s="845"/>
      <c r="AB1144" s="596" t="str">
        <f t="shared" si="236"/>
        <v>Unique</v>
      </c>
      <c r="AC1144" s="603"/>
      <c r="AD1144" s="603"/>
      <c r="AE1144" s="603"/>
      <c r="AF1144" s="603"/>
      <c r="AG1144" s="603"/>
      <c r="AH1144" s="603"/>
      <c r="AI1144" s="603"/>
      <c r="AJ1144" s="603"/>
      <c r="AK1144" s="603"/>
      <c r="AL1144" s="603"/>
      <c r="AM1144" s="603"/>
      <c r="AN1144" s="603"/>
      <c r="AO1144" s="603"/>
      <c r="AP1144" s="603"/>
      <c r="AQ1144" s="603"/>
      <c r="AR1144" s="603"/>
      <c r="AS1144" s="603"/>
      <c r="AT1144" s="603"/>
      <c r="AU1144" s="603"/>
      <c r="AV1144" s="603"/>
      <c r="AW1144" s="603"/>
      <c r="AX1144" s="603"/>
      <c r="AY1144" s="603"/>
      <c r="AZ1144" s="603"/>
      <c r="BA1144" s="603"/>
      <c r="BB1144" s="603"/>
      <c r="BC1144" s="603"/>
      <c r="BD1144" s="603"/>
      <c r="BE1144" s="603"/>
      <c r="BF1144" s="603"/>
      <c r="BG1144" s="603"/>
      <c r="BH1144" s="603"/>
      <c r="BI1144" s="603"/>
      <c r="BJ1144" s="603"/>
      <c r="BK1144" s="603"/>
      <c r="BL1144" s="603"/>
      <c r="BM1144" s="603"/>
      <c r="BN1144" s="603"/>
      <c r="BO1144" s="603"/>
      <c r="BP1144" s="603"/>
      <c r="BQ1144" s="603"/>
      <c r="BR1144" s="603"/>
      <c r="BS1144" s="603"/>
      <c r="BT1144" s="603"/>
      <c r="BU1144" s="603"/>
      <c r="BV1144" s="603"/>
      <c r="BW1144" s="603"/>
      <c r="BX1144" s="603"/>
      <c r="BY1144" s="603"/>
      <c r="BZ1144" s="603"/>
      <c r="CA1144" s="603"/>
      <c r="CB1144" s="603"/>
      <c r="CC1144" s="603"/>
      <c r="CD1144" s="603"/>
      <c r="CE1144" s="603"/>
      <c r="CF1144" s="603"/>
      <c r="CG1144" s="603"/>
      <c r="CH1144" s="603"/>
      <c r="CI1144" s="603"/>
      <c r="CJ1144" s="603"/>
      <c r="CK1144" s="603"/>
    </row>
    <row r="1145" spans="1:89" ht="14.25">
      <c r="A1145" s="656" t="str">
        <f t="shared" si="234"/>
        <v>27_1_170521_W_p_me.</v>
      </c>
      <c r="B1145" s="715" t="s">
        <v>6135</v>
      </c>
      <c r="C1145" s="715" t="s">
        <v>6136</v>
      </c>
      <c r="D1145" s="713">
        <v>27</v>
      </c>
      <c r="E1145" s="713">
        <v>1</v>
      </c>
      <c r="F1145" s="713" t="s">
        <v>2325</v>
      </c>
      <c r="G1145" s="713" t="s">
        <v>5728</v>
      </c>
      <c r="H1145" s="713">
        <v>2021</v>
      </c>
      <c r="I1145" s="715" t="s">
        <v>6199</v>
      </c>
      <c r="J1145" s="715" t="s">
        <v>6137</v>
      </c>
      <c r="K1145" s="715"/>
      <c r="L1145" s="715" t="s">
        <v>5723</v>
      </c>
      <c r="M1145" s="715" t="s">
        <v>2422</v>
      </c>
      <c r="N1145" s="661">
        <f>64</f>
        <v>64</v>
      </c>
      <c r="O1145" s="603"/>
      <c r="P1145" s="667" t="s">
        <v>1178</v>
      </c>
      <c r="Q1145" s="596" t="s">
        <v>1179</v>
      </c>
      <c r="R1145" s="596" t="s">
        <v>4806</v>
      </c>
      <c r="S1145" s="603">
        <f t="shared" si="237"/>
        <v>5</v>
      </c>
      <c r="T1145" s="596">
        <v>2</v>
      </c>
      <c r="U1145" s="596">
        <v>3</v>
      </c>
      <c r="V1145" s="596">
        <v>0</v>
      </c>
      <c r="W1145" s="596" t="s">
        <v>7071</v>
      </c>
      <c r="X1145" s="668">
        <v>241025</v>
      </c>
      <c r="Y1145" s="376" t="s">
        <v>78</v>
      </c>
      <c r="Z1145" s="603"/>
      <c r="AA1145" s="845"/>
      <c r="AB1145" s="596" t="str">
        <f t="shared" si="236"/>
        <v>Unique</v>
      </c>
      <c r="AC1145" s="603"/>
      <c r="AD1145" s="603"/>
      <c r="AE1145" s="603"/>
      <c r="AF1145" s="603"/>
      <c r="AG1145" s="603"/>
      <c r="AH1145" s="603"/>
      <c r="AI1145" s="603"/>
      <c r="AJ1145" s="603"/>
      <c r="AK1145" s="603"/>
      <c r="AL1145" s="603"/>
      <c r="AM1145" s="603"/>
      <c r="AN1145" s="603"/>
      <c r="AO1145" s="603"/>
      <c r="AP1145" s="603"/>
      <c r="AQ1145" s="603"/>
      <c r="AR1145" s="603"/>
      <c r="AS1145" s="603"/>
      <c r="AT1145" s="603"/>
      <c r="AU1145" s="603"/>
      <c r="AV1145" s="603"/>
      <c r="AW1145" s="603"/>
      <c r="AX1145" s="603"/>
      <c r="AY1145" s="603"/>
      <c r="AZ1145" s="603"/>
      <c r="BA1145" s="603"/>
      <c r="BB1145" s="603"/>
      <c r="BC1145" s="603"/>
      <c r="BD1145" s="603"/>
      <c r="BE1145" s="603"/>
      <c r="BF1145" s="603"/>
      <c r="BG1145" s="603"/>
      <c r="BH1145" s="603"/>
      <c r="BI1145" s="603"/>
      <c r="BJ1145" s="603"/>
      <c r="BK1145" s="603"/>
      <c r="BL1145" s="603"/>
      <c r="BM1145" s="603"/>
      <c r="BN1145" s="603"/>
      <c r="BO1145" s="603"/>
      <c r="BP1145" s="603"/>
      <c r="BQ1145" s="603"/>
      <c r="BR1145" s="603"/>
      <c r="BS1145" s="603"/>
      <c r="BT1145" s="603"/>
      <c r="BU1145" s="603"/>
      <c r="BV1145" s="603"/>
      <c r="BW1145" s="603"/>
      <c r="BX1145" s="603"/>
      <c r="BY1145" s="603"/>
      <c r="BZ1145" s="603"/>
      <c r="CA1145" s="603"/>
      <c r="CB1145" s="603"/>
      <c r="CC1145" s="603"/>
      <c r="CD1145" s="603"/>
      <c r="CE1145" s="603"/>
      <c r="CF1145" s="603"/>
      <c r="CG1145" s="603"/>
      <c r="CH1145" s="603"/>
      <c r="CI1145" s="603"/>
      <c r="CJ1145" s="603"/>
      <c r="CK1145" s="603"/>
    </row>
    <row r="1146" spans="1:89" ht="14.25">
      <c r="A1146" s="656" t="str">
        <f t="shared" si="234"/>
        <v>28_1_200921_D.A_p__me.</v>
      </c>
      <c r="B1146" s="710" t="s">
        <v>6115</v>
      </c>
      <c r="C1146" s="710" t="s">
        <v>6116</v>
      </c>
      <c r="D1146" s="709">
        <v>28</v>
      </c>
      <c r="E1146" s="709">
        <v>1</v>
      </c>
      <c r="F1146" s="709" t="s">
        <v>122</v>
      </c>
      <c r="G1146" s="709" t="s">
        <v>5755</v>
      </c>
      <c r="H1146" s="709">
        <v>2021</v>
      </c>
      <c r="I1146" s="710" t="s">
        <v>6199</v>
      </c>
      <c r="J1146" s="710" t="s">
        <v>6200</v>
      </c>
      <c r="K1146" s="710"/>
      <c r="L1146" s="710" t="s">
        <v>5723</v>
      </c>
      <c r="M1146" s="710" t="s">
        <v>2422</v>
      </c>
      <c r="N1146" s="661">
        <f>50+17</f>
        <v>67</v>
      </c>
      <c r="O1146" s="603"/>
      <c r="P1146" s="667" t="s">
        <v>1178</v>
      </c>
      <c r="Q1146" s="596" t="s">
        <v>1179</v>
      </c>
      <c r="R1146" s="596" t="s">
        <v>4806</v>
      </c>
      <c r="S1146" s="603">
        <f t="shared" si="237"/>
        <v>53</v>
      </c>
      <c r="T1146" s="596">
        <v>26</v>
      </c>
      <c r="U1146" s="596">
        <v>27</v>
      </c>
      <c r="V1146" s="596">
        <v>0</v>
      </c>
      <c r="W1146" s="596" t="s">
        <v>7071</v>
      </c>
      <c r="X1146" s="668">
        <v>271025</v>
      </c>
      <c r="Y1146" s="376" t="s">
        <v>78</v>
      </c>
      <c r="Z1146" s="603"/>
      <c r="AA1146" s="845"/>
      <c r="AB1146" s="596" t="str">
        <f t="shared" si="236"/>
        <v>Unique</v>
      </c>
      <c r="AC1146" s="603"/>
      <c r="AD1146" s="603"/>
      <c r="AE1146" s="603"/>
      <c r="AF1146" s="603"/>
      <c r="AG1146" s="603"/>
      <c r="AH1146" s="603"/>
      <c r="AI1146" s="603"/>
      <c r="AJ1146" s="603"/>
      <c r="AK1146" s="603"/>
      <c r="AL1146" s="603"/>
      <c r="AM1146" s="603"/>
      <c r="AN1146" s="603"/>
      <c r="AO1146" s="603"/>
      <c r="AP1146" s="603"/>
      <c r="AQ1146" s="603"/>
      <c r="AR1146" s="603"/>
      <c r="AS1146" s="603"/>
      <c r="AT1146" s="603"/>
      <c r="AU1146" s="603"/>
      <c r="AV1146" s="603"/>
      <c r="AW1146" s="603"/>
      <c r="AX1146" s="603"/>
      <c r="AY1146" s="603"/>
      <c r="AZ1146" s="603"/>
      <c r="BA1146" s="603"/>
      <c r="BB1146" s="603"/>
      <c r="BC1146" s="603"/>
      <c r="BD1146" s="603"/>
      <c r="BE1146" s="603"/>
      <c r="BF1146" s="603"/>
      <c r="BG1146" s="603"/>
      <c r="BH1146" s="603"/>
      <c r="BI1146" s="603"/>
      <c r="BJ1146" s="603"/>
      <c r="BK1146" s="603"/>
      <c r="BL1146" s="603"/>
      <c r="BM1146" s="603"/>
      <c r="BN1146" s="603"/>
      <c r="BO1146" s="603"/>
      <c r="BP1146" s="603"/>
      <c r="BQ1146" s="603"/>
      <c r="BR1146" s="603"/>
      <c r="BS1146" s="603"/>
      <c r="BT1146" s="603"/>
      <c r="BU1146" s="603"/>
      <c r="BV1146" s="603"/>
      <c r="BW1146" s="603"/>
      <c r="BX1146" s="603"/>
      <c r="BY1146" s="603"/>
      <c r="BZ1146" s="603"/>
      <c r="CA1146" s="603"/>
      <c r="CB1146" s="603"/>
      <c r="CC1146" s="603"/>
      <c r="CD1146" s="603"/>
      <c r="CE1146" s="603"/>
      <c r="CF1146" s="603"/>
      <c r="CG1146" s="603"/>
      <c r="CH1146" s="603"/>
      <c r="CI1146" s="603"/>
      <c r="CJ1146" s="603"/>
      <c r="CK1146" s="603"/>
    </row>
    <row r="1147" spans="1:89" ht="14.25">
      <c r="A1147" s="656" t="str">
        <f t="shared" si="234"/>
        <v>30_1_091023_G2_p_me.</v>
      </c>
      <c r="B1147" s="749" t="s">
        <v>6543</v>
      </c>
      <c r="C1147" s="749" t="s">
        <v>6544</v>
      </c>
      <c r="D1147" s="750">
        <v>30</v>
      </c>
      <c r="E1147" s="750">
        <v>1</v>
      </c>
      <c r="F1147" s="750" t="s">
        <v>6682</v>
      </c>
      <c r="G1147" s="750" t="s">
        <v>373</v>
      </c>
      <c r="H1147" s="750">
        <v>2023</v>
      </c>
      <c r="I1147" s="749" t="s">
        <v>5729</v>
      </c>
      <c r="J1147" s="749" t="s">
        <v>6545</v>
      </c>
      <c r="K1147" s="749" t="s">
        <v>6546</v>
      </c>
      <c r="L1147" s="749" t="s">
        <v>5723</v>
      </c>
      <c r="M1147" s="749" t="s">
        <v>2422</v>
      </c>
      <c r="N1147" s="661">
        <f>16+4+12+15+5</f>
        <v>52</v>
      </c>
      <c r="O1147" s="603"/>
      <c r="P1147" s="667" t="s">
        <v>1178</v>
      </c>
      <c r="Q1147" s="596" t="s">
        <v>1179</v>
      </c>
      <c r="R1147" s="596" t="s">
        <v>4806</v>
      </c>
      <c r="S1147" s="603">
        <f t="shared" si="237"/>
        <v>31</v>
      </c>
      <c r="T1147" s="596">
        <v>9</v>
      </c>
      <c r="U1147" s="596">
        <v>22</v>
      </c>
      <c r="V1147" s="596">
        <v>0</v>
      </c>
      <c r="W1147" s="596" t="s">
        <v>7071</v>
      </c>
      <c r="X1147" s="668">
        <v>271025</v>
      </c>
      <c r="Y1147" s="376" t="s">
        <v>78</v>
      </c>
      <c r="Z1147" s="603"/>
      <c r="AA1147" s="845"/>
      <c r="AB1147" s="596" t="str">
        <f t="shared" si="236"/>
        <v>Unique</v>
      </c>
      <c r="AC1147" s="603"/>
      <c r="AD1147" s="603"/>
      <c r="AE1147" s="603"/>
      <c r="AF1147" s="603"/>
      <c r="AG1147" s="603"/>
      <c r="AH1147" s="603"/>
      <c r="AI1147" s="603"/>
      <c r="AJ1147" s="603"/>
      <c r="AK1147" s="603"/>
      <c r="AL1147" s="603"/>
      <c r="AM1147" s="603"/>
      <c r="AN1147" s="603"/>
      <c r="AO1147" s="603"/>
      <c r="AP1147" s="603"/>
      <c r="AQ1147" s="603"/>
      <c r="AR1147" s="603"/>
      <c r="AS1147" s="603"/>
      <c r="AT1147" s="603"/>
      <c r="AU1147" s="603"/>
      <c r="AV1147" s="603"/>
      <c r="AW1147" s="603"/>
      <c r="AX1147" s="603"/>
      <c r="AY1147" s="603"/>
      <c r="AZ1147" s="603"/>
      <c r="BA1147" s="603"/>
      <c r="BB1147" s="603"/>
      <c r="BC1147" s="603"/>
      <c r="BD1147" s="603"/>
      <c r="BE1147" s="603"/>
      <c r="BF1147" s="603"/>
      <c r="BG1147" s="603"/>
      <c r="BH1147" s="603"/>
      <c r="BI1147" s="603"/>
      <c r="BJ1147" s="603"/>
      <c r="BK1147" s="603"/>
      <c r="BL1147" s="603"/>
      <c r="BM1147" s="603"/>
      <c r="BN1147" s="603"/>
      <c r="BO1147" s="603"/>
      <c r="BP1147" s="603"/>
      <c r="BQ1147" s="603"/>
      <c r="BR1147" s="603"/>
      <c r="BS1147" s="603"/>
      <c r="BT1147" s="603"/>
      <c r="BU1147" s="603"/>
      <c r="BV1147" s="603"/>
      <c r="BW1147" s="603"/>
      <c r="BX1147" s="603"/>
      <c r="BY1147" s="603"/>
      <c r="BZ1147" s="603"/>
      <c r="CA1147" s="603"/>
      <c r="CB1147" s="603"/>
      <c r="CC1147" s="603"/>
      <c r="CD1147" s="603"/>
      <c r="CE1147" s="603"/>
      <c r="CF1147" s="603"/>
      <c r="CG1147" s="603"/>
      <c r="CH1147" s="603"/>
      <c r="CI1147" s="603"/>
      <c r="CJ1147" s="603"/>
      <c r="CK1147" s="603"/>
    </row>
    <row r="1148" spans="1:89" ht="14.25">
      <c r="A1148" s="656" t="str">
        <f t="shared" si="234"/>
        <v>11_1_091023_HU_p_me.</v>
      </c>
      <c r="B1148" s="754" t="s">
        <v>6591</v>
      </c>
      <c r="C1148" s="754" t="s">
        <v>6592</v>
      </c>
      <c r="D1148" s="755">
        <v>11</v>
      </c>
      <c r="E1148" s="755">
        <v>1</v>
      </c>
      <c r="F1148" s="755" t="s">
        <v>6682</v>
      </c>
      <c r="G1148" s="755" t="s">
        <v>373</v>
      </c>
      <c r="H1148" s="755">
        <v>2023</v>
      </c>
      <c r="I1148" s="754" t="s">
        <v>5729</v>
      </c>
      <c r="J1148" s="754" t="s">
        <v>6593</v>
      </c>
      <c r="K1148" s="754" t="s">
        <v>6594</v>
      </c>
      <c r="L1148" s="754" t="s">
        <v>5723</v>
      </c>
      <c r="M1148" s="754" t="s">
        <v>2422</v>
      </c>
      <c r="N1148" s="661">
        <f>40</f>
        <v>40</v>
      </c>
      <c r="O1148" s="603"/>
      <c r="P1148" s="667" t="s">
        <v>1178</v>
      </c>
      <c r="Q1148" s="596" t="s">
        <v>1179</v>
      </c>
      <c r="R1148" s="596" t="s">
        <v>4806</v>
      </c>
      <c r="S1148" s="603">
        <f t="shared" si="237"/>
        <v>9</v>
      </c>
      <c r="T1148" s="596">
        <v>5</v>
      </c>
      <c r="U1148" s="596">
        <v>4</v>
      </c>
      <c r="V1148" s="596">
        <v>0</v>
      </c>
      <c r="W1148" s="596" t="s">
        <v>7071</v>
      </c>
      <c r="X1148" s="668">
        <v>271025</v>
      </c>
      <c r="Y1148" s="376" t="s">
        <v>78</v>
      </c>
      <c r="Z1148" s="603"/>
      <c r="AA1148" s="845"/>
      <c r="AB1148" s="596" t="str">
        <f t="shared" si="236"/>
        <v>Unique</v>
      </c>
      <c r="AC1148" s="603"/>
      <c r="AD1148" s="603"/>
      <c r="AE1148" s="603"/>
      <c r="AF1148" s="603"/>
      <c r="AG1148" s="603"/>
      <c r="AH1148" s="603"/>
      <c r="AI1148" s="603"/>
      <c r="AJ1148" s="603"/>
      <c r="AK1148" s="603"/>
      <c r="AL1148" s="603"/>
      <c r="AM1148" s="603"/>
      <c r="AN1148" s="603"/>
      <c r="AO1148" s="603"/>
      <c r="AP1148" s="603"/>
      <c r="AQ1148" s="603"/>
      <c r="AR1148" s="603"/>
      <c r="AS1148" s="603"/>
      <c r="AT1148" s="603"/>
      <c r="AU1148" s="603"/>
      <c r="AV1148" s="603"/>
      <c r="AW1148" s="603"/>
      <c r="AX1148" s="603"/>
      <c r="AY1148" s="603"/>
      <c r="AZ1148" s="603"/>
      <c r="BA1148" s="603"/>
      <c r="BB1148" s="603"/>
      <c r="BC1148" s="603"/>
      <c r="BD1148" s="603"/>
      <c r="BE1148" s="603"/>
      <c r="BF1148" s="603"/>
      <c r="BG1148" s="603"/>
      <c r="BH1148" s="603"/>
      <c r="BI1148" s="603"/>
      <c r="BJ1148" s="603"/>
      <c r="BK1148" s="603"/>
      <c r="BL1148" s="603"/>
      <c r="BM1148" s="603"/>
      <c r="BN1148" s="603"/>
      <c r="BO1148" s="603"/>
      <c r="BP1148" s="603"/>
      <c r="BQ1148" s="603"/>
      <c r="BR1148" s="603"/>
      <c r="BS1148" s="603"/>
      <c r="BT1148" s="603"/>
      <c r="BU1148" s="603"/>
      <c r="BV1148" s="603"/>
      <c r="BW1148" s="603"/>
      <c r="BX1148" s="603"/>
      <c r="BY1148" s="603"/>
      <c r="BZ1148" s="603"/>
      <c r="CA1148" s="603"/>
      <c r="CB1148" s="603"/>
      <c r="CC1148" s="603"/>
      <c r="CD1148" s="603"/>
      <c r="CE1148" s="603"/>
      <c r="CF1148" s="603"/>
      <c r="CG1148" s="603"/>
      <c r="CH1148" s="603"/>
      <c r="CI1148" s="603"/>
      <c r="CJ1148" s="603"/>
      <c r="CK1148" s="603"/>
    </row>
    <row r="1149" spans="1:89" ht="14.25">
      <c r="A1149" s="656" t="str">
        <f t="shared" si="234"/>
        <v>21_1_091023_A_p_me.</v>
      </c>
      <c r="B1149" s="756" t="s">
        <v>6600</v>
      </c>
      <c r="C1149" s="756" t="s">
        <v>6601</v>
      </c>
      <c r="D1149" s="757">
        <v>21</v>
      </c>
      <c r="E1149" s="757">
        <v>1</v>
      </c>
      <c r="F1149" s="757" t="s">
        <v>6682</v>
      </c>
      <c r="G1149" s="757" t="s">
        <v>373</v>
      </c>
      <c r="H1149" s="757">
        <v>2023</v>
      </c>
      <c r="I1149" s="756" t="s">
        <v>5729</v>
      </c>
      <c r="J1149" s="756" t="s">
        <v>6602</v>
      </c>
      <c r="K1149" s="756" t="s">
        <v>6603</v>
      </c>
      <c r="L1149" s="756" t="s">
        <v>5723</v>
      </c>
      <c r="M1149" s="756" t="s">
        <v>2422</v>
      </c>
      <c r="N1149" s="661">
        <f>50+16</f>
        <v>66</v>
      </c>
      <c r="O1149" s="603"/>
      <c r="P1149" s="667" t="s">
        <v>1178</v>
      </c>
      <c r="Q1149" s="596" t="s">
        <v>1179</v>
      </c>
      <c r="R1149" s="596" t="s">
        <v>4806</v>
      </c>
      <c r="S1149" s="603">
        <f t="shared" si="237"/>
        <v>48</v>
      </c>
      <c r="T1149" s="596">
        <v>12</v>
      </c>
      <c r="U1149" s="596">
        <v>36</v>
      </c>
      <c r="V1149" s="596">
        <v>0</v>
      </c>
      <c r="W1149" s="596" t="s">
        <v>7071</v>
      </c>
      <c r="X1149" s="668">
        <v>271025</v>
      </c>
      <c r="Y1149" s="376" t="s">
        <v>78</v>
      </c>
      <c r="Z1149" s="603"/>
      <c r="AA1149" s="845"/>
      <c r="AB1149" s="596" t="str">
        <f t="shared" si="236"/>
        <v>Unique</v>
      </c>
      <c r="AC1149" s="603"/>
      <c r="AD1149" s="603"/>
      <c r="AE1149" s="603"/>
      <c r="AF1149" s="603"/>
      <c r="AG1149" s="603"/>
      <c r="AH1149" s="603"/>
      <c r="AI1149" s="603"/>
      <c r="AJ1149" s="603"/>
      <c r="AK1149" s="603"/>
      <c r="AL1149" s="603"/>
      <c r="AM1149" s="603"/>
      <c r="AN1149" s="603"/>
      <c r="AO1149" s="603"/>
      <c r="AP1149" s="603"/>
      <c r="AQ1149" s="603"/>
      <c r="AR1149" s="603"/>
      <c r="AS1149" s="603"/>
      <c r="AT1149" s="603"/>
      <c r="AU1149" s="603"/>
      <c r="AV1149" s="603"/>
      <c r="AW1149" s="603"/>
      <c r="AX1149" s="603"/>
      <c r="AY1149" s="603"/>
      <c r="AZ1149" s="603"/>
      <c r="BA1149" s="603"/>
      <c r="BB1149" s="603"/>
      <c r="BC1149" s="603"/>
      <c r="BD1149" s="603"/>
      <c r="BE1149" s="603"/>
      <c r="BF1149" s="603"/>
      <c r="BG1149" s="603"/>
      <c r="BH1149" s="603"/>
      <c r="BI1149" s="603"/>
      <c r="BJ1149" s="603"/>
      <c r="BK1149" s="603"/>
      <c r="BL1149" s="603"/>
      <c r="BM1149" s="603"/>
      <c r="BN1149" s="603"/>
      <c r="BO1149" s="603"/>
      <c r="BP1149" s="603"/>
      <c r="BQ1149" s="603"/>
      <c r="BR1149" s="603"/>
      <c r="BS1149" s="603"/>
      <c r="BT1149" s="603"/>
      <c r="BU1149" s="603"/>
      <c r="BV1149" s="603"/>
      <c r="BW1149" s="603"/>
      <c r="BX1149" s="603"/>
      <c r="BY1149" s="603"/>
      <c r="BZ1149" s="603"/>
      <c r="CA1149" s="603"/>
      <c r="CB1149" s="603"/>
      <c r="CC1149" s="603"/>
      <c r="CD1149" s="603"/>
      <c r="CE1149" s="603"/>
      <c r="CF1149" s="603"/>
      <c r="CG1149" s="603"/>
      <c r="CH1149" s="603"/>
      <c r="CI1149" s="603"/>
      <c r="CJ1149" s="603"/>
      <c r="CK1149" s="603"/>
    </row>
    <row r="1150" spans="1:89" ht="14.25">
      <c r="A1150" s="656" t="str">
        <f t="shared" si="234"/>
        <v>21_1_110923_Erp_p_me.</v>
      </c>
      <c r="B1150" s="660" t="s">
        <v>6128</v>
      </c>
      <c r="C1150" s="660" t="s">
        <v>6129</v>
      </c>
      <c r="D1150" s="711">
        <v>21</v>
      </c>
      <c r="E1150" s="711">
        <v>1</v>
      </c>
      <c r="F1150" s="661"/>
      <c r="G1150" s="661">
        <v>110923</v>
      </c>
      <c r="H1150" s="661">
        <v>2023</v>
      </c>
      <c r="I1150" s="660"/>
      <c r="J1150" s="712" t="s">
        <v>6130</v>
      </c>
      <c r="K1150" s="688" t="s">
        <v>6118</v>
      </c>
      <c r="L1150" s="712" t="s">
        <v>5723</v>
      </c>
      <c r="M1150" s="712" t="s">
        <v>2422</v>
      </c>
      <c r="N1150" s="661">
        <f>43</f>
        <v>43</v>
      </c>
      <c r="O1150" s="603"/>
      <c r="P1150" s="667" t="s">
        <v>1178</v>
      </c>
      <c r="Q1150" s="596" t="s">
        <v>1179</v>
      </c>
      <c r="R1150" s="596" t="s">
        <v>4806</v>
      </c>
      <c r="S1150" s="603">
        <f t="shared" si="237"/>
        <v>16</v>
      </c>
      <c r="T1150" s="596">
        <v>11</v>
      </c>
      <c r="U1150" s="596">
        <v>5</v>
      </c>
      <c r="V1150" s="596">
        <v>0</v>
      </c>
      <c r="W1150" s="596" t="s">
        <v>7071</v>
      </c>
      <c r="X1150" s="668">
        <v>271025</v>
      </c>
      <c r="Y1150" s="376" t="s">
        <v>78</v>
      </c>
      <c r="Z1150" s="603"/>
      <c r="AA1150" s="845"/>
      <c r="AB1150" s="596" t="str">
        <f t="shared" si="236"/>
        <v>Unique</v>
      </c>
      <c r="AC1150" s="603"/>
      <c r="AD1150" s="603"/>
      <c r="AE1150" s="603"/>
      <c r="AF1150" s="603"/>
      <c r="AG1150" s="603"/>
      <c r="AH1150" s="603"/>
      <c r="AI1150" s="603"/>
      <c r="AJ1150" s="603"/>
      <c r="AK1150" s="603"/>
      <c r="AL1150" s="603"/>
      <c r="AM1150" s="603"/>
      <c r="AN1150" s="603"/>
      <c r="AO1150" s="603"/>
      <c r="AP1150" s="603"/>
      <c r="AQ1150" s="603"/>
      <c r="AR1150" s="603"/>
      <c r="AS1150" s="603"/>
      <c r="AT1150" s="603"/>
      <c r="AU1150" s="603"/>
      <c r="AV1150" s="603"/>
      <c r="AW1150" s="603"/>
      <c r="AX1150" s="603"/>
      <c r="AY1150" s="603"/>
      <c r="AZ1150" s="603"/>
      <c r="BA1150" s="603"/>
      <c r="BB1150" s="603"/>
      <c r="BC1150" s="603"/>
      <c r="BD1150" s="603"/>
      <c r="BE1150" s="603"/>
      <c r="BF1150" s="603"/>
      <c r="BG1150" s="603"/>
      <c r="BH1150" s="603"/>
      <c r="BI1150" s="603"/>
      <c r="BJ1150" s="603"/>
      <c r="BK1150" s="603"/>
      <c r="BL1150" s="603"/>
      <c r="BM1150" s="603"/>
      <c r="BN1150" s="603"/>
      <c r="BO1150" s="603"/>
      <c r="BP1150" s="603"/>
      <c r="BQ1150" s="603"/>
      <c r="BR1150" s="603"/>
      <c r="BS1150" s="603"/>
      <c r="BT1150" s="603"/>
      <c r="BU1150" s="603"/>
      <c r="BV1150" s="603"/>
      <c r="BW1150" s="603"/>
      <c r="BX1150" s="603"/>
      <c r="BY1150" s="603"/>
      <c r="BZ1150" s="603"/>
      <c r="CA1150" s="603"/>
      <c r="CB1150" s="603"/>
      <c r="CC1150" s="603"/>
      <c r="CD1150" s="603"/>
      <c r="CE1150" s="603"/>
      <c r="CF1150" s="603"/>
      <c r="CG1150" s="603"/>
      <c r="CH1150" s="603"/>
      <c r="CI1150" s="603"/>
      <c r="CJ1150" s="603"/>
      <c r="CK1150" s="603"/>
    </row>
    <row r="1151" spans="1:89" ht="14.25">
      <c r="A1151" s="656" t="str">
        <f t="shared" si="234"/>
        <v>59_1_200921_H_p_me.</v>
      </c>
      <c r="B1151" s="706" t="s">
        <v>6015</v>
      </c>
      <c r="C1151" s="706" t="s">
        <v>6016</v>
      </c>
      <c r="D1151" s="707">
        <v>59</v>
      </c>
      <c r="E1151" s="707">
        <v>1</v>
      </c>
      <c r="F1151" s="707" t="s">
        <v>122</v>
      </c>
      <c r="G1151" s="707" t="s">
        <v>5755</v>
      </c>
      <c r="H1151" s="707">
        <v>2021</v>
      </c>
      <c r="I1151" s="706" t="s">
        <v>5976</v>
      </c>
      <c r="J1151" s="706" t="s">
        <v>6017</v>
      </c>
      <c r="K1151" s="706"/>
      <c r="L1151" s="706" t="s">
        <v>5723</v>
      </c>
      <c r="M1151" s="706" t="s">
        <v>2422</v>
      </c>
      <c r="N1151" s="661">
        <v>75</v>
      </c>
      <c r="O1151" s="603"/>
      <c r="P1151" s="667" t="s">
        <v>1178</v>
      </c>
      <c r="Q1151" s="596" t="s">
        <v>1179</v>
      </c>
      <c r="R1151" s="596" t="s">
        <v>4806</v>
      </c>
      <c r="S1151" s="603">
        <f t="shared" si="237"/>
        <v>33</v>
      </c>
      <c r="T1151" s="596">
        <v>12</v>
      </c>
      <c r="U1151" s="596">
        <v>21</v>
      </c>
      <c r="V1151" s="596">
        <v>0</v>
      </c>
      <c r="W1151" s="596" t="s">
        <v>7071</v>
      </c>
      <c r="X1151" s="668">
        <v>271025</v>
      </c>
      <c r="Y1151" s="376" t="s">
        <v>78</v>
      </c>
      <c r="Z1151" s="603"/>
      <c r="AA1151" s="845"/>
      <c r="AB1151" s="596" t="str">
        <f t="shared" si="236"/>
        <v>Unique</v>
      </c>
      <c r="AC1151" s="603"/>
      <c r="AD1151" s="603"/>
      <c r="AE1151" s="603"/>
      <c r="AF1151" s="603"/>
      <c r="AG1151" s="603"/>
      <c r="AH1151" s="603"/>
      <c r="AI1151" s="603"/>
      <c r="AJ1151" s="603"/>
      <c r="AK1151" s="603"/>
      <c r="AL1151" s="603"/>
      <c r="AM1151" s="603"/>
      <c r="AN1151" s="603"/>
      <c r="AO1151" s="603"/>
      <c r="AP1151" s="603"/>
      <c r="AQ1151" s="603"/>
      <c r="AR1151" s="603"/>
      <c r="AS1151" s="603"/>
      <c r="AT1151" s="603"/>
      <c r="AU1151" s="603"/>
      <c r="AV1151" s="603"/>
      <c r="AW1151" s="603"/>
      <c r="AX1151" s="603"/>
      <c r="AY1151" s="603"/>
      <c r="AZ1151" s="603"/>
      <c r="BA1151" s="603"/>
      <c r="BB1151" s="603"/>
      <c r="BC1151" s="603"/>
      <c r="BD1151" s="603"/>
      <c r="BE1151" s="603"/>
      <c r="BF1151" s="603"/>
      <c r="BG1151" s="603"/>
      <c r="BH1151" s="603"/>
      <c r="BI1151" s="603"/>
      <c r="BJ1151" s="603"/>
      <c r="BK1151" s="603"/>
      <c r="BL1151" s="603"/>
      <c r="BM1151" s="603"/>
      <c r="BN1151" s="603"/>
      <c r="BO1151" s="603"/>
      <c r="BP1151" s="603"/>
      <c r="BQ1151" s="603"/>
      <c r="BR1151" s="603"/>
      <c r="BS1151" s="603"/>
      <c r="BT1151" s="603"/>
      <c r="BU1151" s="603"/>
      <c r="BV1151" s="603"/>
      <c r="BW1151" s="603"/>
      <c r="BX1151" s="603"/>
      <c r="BY1151" s="603"/>
      <c r="BZ1151" s="603"/>
      <c r="CA1151" s="603"/>
      <c r="CB1151" s="603"/>
      <c r="CC1151" s="603"/>
      <c r="CD1151" s="603"/>
      <c r="CE1151" s="603"/>
      <c r="CF1151" s="603"/>
      <c r="CG1151" s="603"/>
      <c r="CH1151" s="603"/>
      <c r="CI1151" s="603"/>
      <c r="CJ1151" s="603"/>
      <c r="CK1151" s="603"/>
    </row>
    <row r="1152" spans="1:89" ht="14.25">
      <c r="A1152" s="656" t="str">
        <f t="shared" si="234"/>
        <v>28_1_110923_D_p_me.</v>
      </c>
      <c r="B1152" s="660" t="s">
        <v>6115</v>
      </c>
      <c r="C1152" s="660" t="s">
        <v>6116</v>
      </c>
      <c r="D1152" s="709">
        <v>28</v>
      </c>
      <c r="E1152" s="709">
        <v>1</v>
      </c>
      <c r="F1152" s="661"/>
      <c r="G1152" s="661">
        <v>110923</v>
      </c>
      <c r="H1152" s="661">
        <v>2023</v>
      </c>
      <c r="I1152" s="660"/>
      <c r="J1152" s="710" t="s">
        <v>6117</v>
      </c>
      <c r="K1152" s="688" t="s">
        <v>6118</v>
      </c>
      <c r="L1152" s="710" t="s">
        <v>5723</v>
      </c>
      <c r="M1152" s="710" t="s">
        <v>2422</v>
      </c>
      <c r="N1152" s="661">
        <f>50+9+2</f>
        <v>61</v>
      </c>
      <c r="O1152" s="603"/>
      <c r="P1152" s="667" t="s">
        <v>1178</v>
      </c>
      <c r="Q1152" s="596" t="s">
        <v>1179</v>
      </c>
      <c r="R1152" s="596" t="s">
        <v>4806</v>
      </c>
      <c r="S1152" s="603">
        <f t="shared" si="237"/>
        <v>16</v>
      </c>
      <c r="T1152" s="596">
        <v>11</v>
      </c>
      <c r="U1152" s="596">
        <v>5</v>
      </c>
      <c r="V1152" s="596">
        <v>0</v>
      </c>
      <c r="W1152" s="596" t="s">
        <v>7071</v>
      </c>
      <c r="X1152" s="668">
        <v>281025</v>
      </c>
      <c r="Y1152" s="376" t="s">
        <v>78</v>
      </c>
      <c r="Z1152" s="603"/>
      <c r="AA1152" s="845"/>
      <c r="AB1152" s="596" t="str">
        <f t="shared" si="236"/>
        <v>Unique</v>
      </c>
      <c r="AC1152" s="603"/>
      <c r="AD1152" s="603"/>
      <c r="AE1152" s="603"/>
      <c r="AF1152" s="603"/>
      <c r="AG1152" s="603"/>
      <c r="AH1152" s="603"/>
      <c r="AI1152" s="603"/>
      <c r="AJ1152" s="603"/>
      <c r="AK1152" s="603"/>
      <c r="AL1152" s="603"/>
      <c r="AM1152" s="603"/>
      <c r="AN1152" s="603"/>
      <c r="AO1152" s="603"/>
      <c r="AP1152" s="603"/>
      <c r="AQ1152" s="603"/>
      <c r="AR1152" s="603"/>
      <c r="AS1152" s="603"/>
      <c r="AT1152" s="603"/>
      <c r="AU1152" s="603"/>
      <c r="AV1152" s="603"/>
      <c r="AW1152" s="603"/>
      <c r="AX1152" s="603"/>
      <c r="AY1152" s="603"/>
      <c r="AZ1152" s="603"/>
      <c r="BA1152" s="603"/>
      <c r="BB1152" s="603"/>
      <c r="BC1152" s="603"/>
      <c r="BD1152" s="603"/>
      <c r="BE1152" s="603"/>
      <c r="BF1152" s="603"/>
      <c r="BG1152" s="603"/>
      <c r="BH1152" s="603"/>
      <c r="BI1152" s="603"/>
      <c r="BJ1152" s="603"/>
      <c r="BK1152" s="603"/>
      <c r="BL1152" s="603"/>
      <c r="BM1152" s="603"/>
      <c r="BN1152" s="603"/>
      <c r="BO1152" s="603"/>
      <c r="BP1152" s="603"/>
      <c r="BQ1152" s="603"/>
      <c r="BR1152" s="603"/>
      <c r="BS1152" s="603"/>
      <c r="BT1152" s="603"/>
      <c r="BU1152" s="603"/>
      <c r="BV1152" s="603"/>
      <c r="BW1152" s="603"/>
      <c r="BX1152" s="603"/>
      <c r="BY1152" s="603"/>
      <c r="BZ1152" s="603"/>
      <c r="CA1152" s="603"/>
      <c r="CB1152" s="603"/>
      <c r="CC1152" s="603"/>
      <c r="CD1152" s="603"/>
      <c r="CE1152" s="603"/>
      <c r="CF1152" s="603"/>
      <c r="CG1152" s="603"/>
      <c r="CH1152" s="603"/>
      <c r="CI1152" s="603"/>
      <c r="CJ1152" s="603"/>
      <c r="CK1152" s="603"/>
    </row>
    <row r="1153" spans="1:89" ht="14.25">
      <c r="A1153" s="656" t="str">
        <f t="shared" si="234"/>
        <v>35_1_250923_Esc_p_me.</v>
      </c>
      <c r="B1153" s="720" t="s">
        <v>6187</v>
      </c>
      <c r="C1153" s="720" t="s">
        <v>6188</v>
      </c>
      <c r="D1153" s="721">
        <v>35</v>
      </c>
      <c r="E1153" s="721">
        <v>1</v>
      </c>
      <c r="F1153" s="721" t="s">
        <v>6681</v>
      </c>
      <c r="G1153" s="721" t="s">
        <v>6682</v>
      </c>
      <c r="H1153" s="721">
        <v>2023</v>
      </c>
      <c r="I1153" s="720" t="s">
        <v>6326</v>
      </c>
      <c r="J1153" s="720" t="s">
        <v>6189</v>
      </c>
      <c r="K1153" s="720"/>
      <c r="L1153" s="720" t="s">
        <v>5723</v>
      </c>
      <c r="M1153" s="720" t="s">
        <v>2422</v>
      </c>
      <c r="N1153" s="661">
        <f>50+50+8</f>
        <v>108</v>
      </c>
      <c r="O1153" s="603"/>
      <c r="P1153" s="667" t="s">
        <v>1178</v>
      </c>
      <c r="Q1153" s="596" t="s">
        <v>1179</v>
      </c>
      <c r="R1153" s="596" t="s">
        <v>4806</v>
      </c>
      <c r="S1153" s="603">
        <f t="shared" si="237"/>
        <v>24</v>
      </c>
      <c r="T1153" s="596">
        <v>8</v>
      </c>
      <c r="U1153" s="596">
        <v>16</v>
      </c>
      <c r="V1153" s="596">
        <v>0</v>
      </c>
      <c r="W1153" s="596" t="s">
        <v>7071</v>
      </c>
      <c r="X1153" s="668">
        <v>281025</v>
      </c>
      <c r="Y1153" s="376" t="s">
        <v>78</v>
      </c>
      <c r="Z1153" s="603"/>
      <c r="AA1153" s="845"/>
      <c r="AB1153" s="596" t="str">
        <f t="shared" si="236"/>
        <v>Unique</v>
      </c>
      <c r="AC1153" s="603"/>
      <c r="AD1153" s="603"/>
      <c r="AE1153" s="603"/>
      <c r="AF1153" s="603"/>
      <c r="AG1153" s="603"/>
      <c r="AH1153" s="603"/>
      <c r="AI1153" s="603"/>
      <c r="AJ1153" s="603"/>
      <c r="AK1153" s="603"/>
      <c r="AL1153" s="603"/>
      <c r="AM1153" s="603"/>
      <c r="AN1153" s="603"/>
      <c r="AO1153" s="603"/>
      <c r="AP1153" s="603"/>
      <c r="AQ1153" s="603"/>
      <c r="AR1153" s="603"/>
      <c r="AS1153" s="603"/>
      <c r="AT1153" s="603"/>
      <c r="AU1153" s="603"/>
      <c r="AV1153" s="603"/>
      <c r="AW1153" s="603"/>
      <c r="AX1153" s="603"/>
      <c r="AY1153" s="603"/>
      <c r="AZ1153" s="603"/>
      <c r="BA1153" s="603"/>
      <c r="BB1153" s="603"/>
      <c r="BC1153" s="603"/>
      <c r="BD1153" s="603"/>
      <c r="BE1153" s="603"/>
      <c r="BF1153" s="603"/>
      <c r="BG1153" s="603"/>
      <c r="BH1153" s="603"/>
      <c r="BI1153" s="603"/>
      <c r="BJ1153" s="603"/>
      <c r="BK1153" s="603"/>
      <c r="BL1153" s="603"/>
      <c r="BM1153" s="603"/>
      <c r="BN1153" s="603"/>
      <c r="BO1153" s="603"/>
      <c r="BP1153" s="603"/>
      <c r="BQ1153" s="603"/>
      <c r="BR1153" s="603"/>
      <c r="BS1153" s="603"/>
      <c r="BT1153" s="603"/>
      <c r="BU1153" s="603"/>
      <c r="BV1153" s="603"/>
      <c r="BW1153" s="603"/>
      <c r="BX1153" s="603"/>
      <c r="BY1153" s="603"/>
      <c r="BZ1153" s="603"/>
      <c r="CA1153" s="603"/>
      <c r="CB1153" s="603"/>
      <c r="CC1153" s="603"/>
      <c r="CD1153" s="603"/>
      <c r="CE1153" s="603"/>
      <c r="CF1153" s="603"/>
      <c r="CG1153" s="603"/>
      <c r="CH1153" s="603"/>
      <c r="CI1153" s="603"/>
      <c r="CJ1153" s="603"/>
      <c r="CK1153" s="603"/>
    </row>
    <row r="1154" spans="1:89" ht="14.25">
      <c r="A1154" s="656" t="str">
        <f t="shared" si="234"/>
        <v>29_1_250923_G_p_me.</v>
      </c>
      <c r="B1154" s="747" t="s">
        <v>6537</v>
      </c>
      <c r="C1154" s="747" t="s">
        <v>6538</v>
      </c>
      <c r="D1154" s="748">
        <v>29</v>
      </c>
      <c r="E1154" s="748">
        <v>1</v>
      </c>
      <c r="F1154" s="748" t="s">
        <v>6681</v>
      </c>
      <c r="G1154" s="748" t="s">
        <v>6682</v>
      </c>
      <c r="H1154" s="748">
        <v>2023</v>
      </c>
      <c r="I1154" s="747" t="s">
        <v>5729</v>
      </c>
      <c r="J1154" s="747" t="s">
        <v>6539</v>
      </c>
      <c r="K1154" s="747" t="s">
        <v>6540</v>
      </c>
      <c r="L1154" s="747" t="s">
        <v>5723</v>
      </c>
      <c r="M1154" s="747" t="s">
        <v>2422</v>
      </c>
      <c r="N1154" s="661">
        <f>20+20+10</f>
        <v>50</v>
      </c>
      <c r="O1154" s="603"/>
      <c r="P1154" s="667" t="s">
        <v>1178</v>
      </c>
      <c r="Q1154" s="596" t="s">
        <v>1179</v>
      </c>
      <c r="R1154" s="596" t="s">
        <v>4806</v>
      </c>
      <c r="S1154" s="603">
        <f t="shared" si="237"/>
        <v>32</v>
      </c>
      <c r="T1154" s="596">
        <v>16</v>
      </c>
      <c r="U1154" s="596">
        <v>16</v>
      </c>
      <c r="V1154" s="596">
        <v>0</v>
      </c>
      <c r="W1154" s="596" t="s">
        <v>7071</v>
      </c>
      <c r="X1154" s="668">
        <v>281025</v>
      </c>
      <c r="Y1154" s="376" t="s">
        <v>78</v>
      </c>
      <c r="Z1154" s="603"/>
      <c r="AA1154" s="845"/>
      <c r="AB1154" s="596" t="str">
        <f t="shared" si="236"/>
        <v>Unique</v>
      </c>
      <c r="AC1154" s="603"/>
      <c r="AD1154" s="603"/>
      <c r="AE1154" s="603"/>
      <c r="AF1154" s="603"/>
      <c r="AG1154" s="603"/>
      <c r="AH1154" s="603"/>
      <c r="AI1154" s="603"/>
      <c r="AJ1154" s="603"/>
      <c r="AK1154" s="603"/>
      <c r="AL1154" s="603"/>
      <c r="AM1154" s="603"/>
      <c r="AN1154" s="603"/>
      <c r="AO1154" s="603"/>
      <c r="AP1154" s="603"/>
      <c r="AQ1154" s="603"/>
      <c r="AR1154" s="603"/>
      <c r="AS1154" s="603"/>
      <c r="AT1154" s="603"/>
      <c r="AU1154" s="603"/>
      <c r="AV1154" s="603"/>
      <c r="AW1154" s="603"/>
      <c r="AX1154" s="603"/>
      <c r="AY1154" s="603"/>
      <c r="AZ1154" s="603"/>
      <c r="BA1154" s="603"/>
      <c r="BB1154" s="603"/>
      <c r="BC1154" s="603"/>
      <c r="BD1154" s="603"/>
      <c r="BE1154" s="603"/>
      <c r="BF1154" s="603"/>
      <c r="BG1154" s="603"/>
      <c r="BH1154" s="603"/>
      <c r="BI1154" s="603"/>
      <c r="BJ1154" s="603"/>
      <c r="BK1154" s="603"/>
      <c r="BL1154" s="603"/>
      <c r="BM1154" s="603"/>
      <c r="BN1154" s="603"/>
      <c r="BO1154" s="603"/>
      <c r="BP1154" s="603"/>
      <c r="BQ1154" s="603"/>
      <c r="BR1154" s="603"/>
      <c r="BS1154" s="603"/>
      <c r="BT1154" s="603"/>
      <c r="BU1154" s="603"/>
      <c r="BV1154" s="603"/>
      <c r="BW1154" s="603"/>
      <c r="BX1154" s="603"/>
      <c r="BY1154" s="603"/>
      <c r="BZ1154" s="603"/>
      <c r="CA1154" s="603"/>
      <c r="CB1154" s="603"/>
      <c r="CC1154" s="603"/>
      <c r="CD1154" s="603"/>
      <c r="CE1154" s="603"/>
      <c r="CF1154" s="603"/>
      <c r="CG1154" s="603"/>
      <c r="CH1154" s="603"/>
      <c r="CI1154" s="603"/>
      <c r="CJ1154" s="603"/>
      <c r="CK1154" s="603"/>
    </row>
    <row r="1155" spans="1:89" ht="14.25">
      <c r="A1155" s="656" t="str">
        <f t="shared" si="234"/>
        <v>30_1_250923_G2_p_me.</v>
      </c>
      <c r="B1155" s="749" t="s">
        <v>6543</v>
      </c>
      <c r="C1155" s="749" t="s">
        <v>6544</v>
      </c>
      <c r="D1155" s="750">
        <v>30</v>
      </c>
      <c r="E1155" s="750">
        <v>1</v>
      </c>
      <c r="F1155" s="750" t="s">
        <v>6681</v>
      </c>
      <c r="G1155" s="750" t="s">
        <v>6682</v>
      </c>
      <c r="H1155" s="750">
        <v>2023</v>
      </c>
      <c r="I1155" s="749" t="s">
        <v>5729</v>
      </c>
      <c r="J1155" s="749" t="s">
        <v>6545</v>
      </c>
      <c r="K1155" s="749" t="s">
        <v>6546</v>
      </c>
      <c r="L1155" s="749" t="s">
        <v>5723</v>
      </c>
      <c r="M1155" s="749" t="s">
        <v>2422</v>
      </c>
      <c r="N1155" s="661">
        <f>20+15</f>
        <v>35</v>
      </c>
      <c r="O1155" s="603"/>
      <c r="P1155" s="667" t="s">
        <v>1178</v>
      </c>
      <c r="Q1155" s="596" t="s">
        <v>1179</v>
      </c>
      <c r="R1155" s="596" t="s">
        <v>4806</v>
      </c>
      <c r="S1155" s="603">
        <f t="shared" si="237"/>
        <v>14</v>
      </c>
      <c r="T1155" s="596">
        <v>6</v>
      </c>
      <c r="U1155" s="596">
        <v>8</v>
      </c>
      <c r="V1155" s="596">
        <v>0</v>
      </c>
      <c r="W1155" s="596" t="s">
        <v>7071</v>
      </c>
      <c r="X1155" s="668">
        <v>281025</v>
      </c>
      <c r="Y1155" s="376" t="s">
        <v>78</v>
      </c>
      <c r="Z1155" s="603"/>
      <c r="AA1155" s="845"/>
      <c r="AB1155" s="596" t="str">
        <f t="shared" si="236"/>
        <v>Unique</v>
      </c>
      <c r="AC1155" s="603"/>
      <c r="AD1155" s="603"/>
      <c r="AE1155" s="603"/>
      <c r="AF1155" s="603"/>
      <c r="AG1155" s="603"/>
      <c r="AH1155" s="603"/>
      <c r="AI1155" s="603"/>
      <c r="AJ1155" s="603"/>
      <c r="AK1155" s="603"/>
      <c r="AL1155" s="603"/>
      <c r="AM1155" s="603"/>
      <c r="AN1155" s="603"/>
      <c r="AO1155" s="603"/>
      <c r="AP1155" s="603"/>
      <c r="AQ1155" s="603"/>
      <c r="AR1155" s="603"/>
      <c r="AS1155" s="603"/>
      <c r="AT1155" s="603"/>
      <c r="AU1155" s="603"/>
      <c r="AV1155" s="603"/>
      <c r="AW1155" s="603"/>
      <c r="AX1155" s="603"/>
      <c r="AY1155" s="603"/>
      <c r="AZ1155" s="603"/>
      <c r="BA1155" s="603"/>
      <c r="BB1155" s="603"/>
      <c r="BC1155" s="603"/>
      <c r="BD1155" s="603"/>
      <c r="BE1155" s="603"/>
      <c r="BF1155" s="603"/>
      <c r="BG1155" s="603"/>
      <c r="BH1155" s="603"/>
      <c r="BI1155" s="603"/>
      <c r="BJ1155" s="603"/>
      <c r="BK1155" s="603"/>
      <c r="BL1155" s="603"/>
      <c r="BM1155" s="603"/>
      <c r="BN1155" s="603"/>
      <c r="BO1155" s="603"/>
      <c r="BP1155" s="603"/>
      <c r="BQ1155" s="603"/>
      <c r="BR1155" s="603"/>
      <c r="BS1155" s="603"/>
      <c r="BT1155" s="603"/>
      <c r="BU1155" s="603"/>
      <c r="BV1155" s="603"/>
      <c r="BW1155" s="603"/>
      <c r="BX1155" s="603"/>
      <c r="BY1155" s="603"/>
      <c r="BZ1155" s="603"/>
      <c r="CA1155" s="603"/>
      <c r="CB1155" s="603"/>
      <c r="CC1155" s="603"/>
      <c r="CD1155" s="603"/>
      <c r="CE1155" s="603"/>
      <c r="CF1155" s="603"/>
      <c r="CG1155" s="603"/>
      <c r="CH1155" s="603"/>
      <c r="CI1155" s="603"/>
      <c r="CJ1155" s="603"/>
      <c r="CK1155" s="603"/>
    </row>
    <row r="1156" spans="1:89" ht="14.25">
      <c r="A1156" s="656" t="str">
        <f t="shared" si="234"/>
        <v>31_2_250923_V_p_me.</v>
      </c>
      <c r="B1156" s="673" t="s">
        <v>6529</v>
      </c>
      <c r="C1156" s="673" t="s">
        <v>6530</v>
      </c>
      <c r="D1156" s="674">
        <v>31</v>
      </c>
      <c r="E1156" s="674">
        <v>2</v>
      </c>
      <c r="F1156" s="674" t="s">
        <v>6681</v>
      </c>
      <c r="G1156" s="674" t="s">
        <v>6682</v>
      </c>
      <c r="H1156" s="674">
        <v>2023</v>
      </c>
      <c r="I1156" s="675" t="s">
        <v>5729</v>
      </c>
      <c r="J1156" s="675" t="s">
        <v>6531</v>
      </c>
      <c r="K1156" s="673" t="s">
        <v>6532</v>
      </c>
      <c r="L1156" s="675" t="s">
        <v>5723</v>
      </c>
      <c r="M1156" s="675" t="s">
        <v>2422</v>
      </c>
      <c r="N1156" s="661">
        <f>50+30+30+20+17</f>
        <v>147</v>
      </c>
      <c r="O1156" s="603"/>
      <c r="P1156" s="667" t="s">
        <v>1178</v>
      </c>
      <c r="Q1156" s="596" t="s">
        <v>1179</v>
      </c>
      <c r="R1156" s="596" t="s">
        <v>4806</v>
      </c>
      <c r="S1156" s="603">
        <f t="shared" si="237"/>
        <v>70</v>
      </c>
      <c r="T1156" s="596">
        <v>34</v>
      </c>
      <c r="U1156" s="596">
        <v>36</v>
      </c>
      <c r="V1156" s="596">
        <v>0</v>
      </c>
      <c r="W1156" s="596" t="s">
        <v>7071</v>
      </c>
      <c r="X1156" s="668">
        <v>281025</v>
      </c>
      <c r="Y1156" s="376" t="s">
        <v>78</v>
      </c>
      <c r="Z1156" s="603"/>
      <c r="AA1156" s="845"/>
      <c r="AB1156" s="596" t="str">
        <f t="shared" si="236"/>
        <v>Unique</v>
      </c>
      <c r="AC1156" s="603"/>
      <c r="AD1156" s="603"/>
      <c r="AE1156" s="603"/>
      <c r="AF1156" s="603"/>
      <c r="AG1156" s="603"/>
      <c r="AH1156" s="603"/>
      <c r="AI1156" s="603"/>
      <c r="AJ1156" s="603"/>
      <c r="AK1156" s="603"/>
      <c r="AL1156" s="603"/>
      <c r="AM1156" s="603"/>
      <c r="AN1156" s="603"/>
      <c r="AO1156" s="603"/>
      <c r="AP1156" s="603"/>
      <c r="AQ1156" s="603"/>
      <c r="AR1156" s="603"/>
      <c r="AS1156" s="603"/>
      <c r="AT1156" s="603"/>
      <c r="AU1156" s="603"/>
      <c r="AV1156" s="603"/>
      <c r="AW1156" s="603"/>
      <c r="AX1156" s="603"/>
      <c r="AY1156" s="603"/>
      <c r="AZ1156" s="603"/>
      <c r="BA1156" s="603"/>
      <c r="BB1156" s="603"/>
      <c r="BC1156" s="603"/>
      <c r="BD1156" s="603"/>
      <c r="BE1156" s="603"/>
      <c r="BF1156" s="603"/>
      <c r="BG1156" s="603"/>
      <c r="BH1156" s="603"/>
      <c r="BI1156" s="603"/>
      <c r="BJ1156" s="603"/>
      <c r="BK1156" s="603"/>
      <c r="BL1156" s="603"/>
      <c r="BM1156" s="603"/>
      <c r="BN1156" s="603"/>
      <c r="BO1156" s="603"/>
      <c r="BP1156" s="603"/>
      <c r="BQ1156" s="603"/>
      <c r="BR1156" s="603"/>
      <c r="BS1156" s="603"/>
      <c r="BT1156" s="603"/>
      <c r="BU1156" s="603"/>
      <c r="BV1156" s="603"/>
      <c r="BW1156" s="603"/>
      <c r="BX1156" s="603"/>
      <c r="BY1156" s="603"/>
      <c r="BZ1156" s="603"/>
      <c r="CA1156" s="603"/>
      <c r="CB1156" s="603"/>
      <c r="CC1156" s="603"/>
      <c r="CD1156" s="603"/>
      <c r="CE1156" s="603"/>
      <c r="CF1156" s="603"/>
      <c r="CG1156" s="603"/>
      <c r="CH1156" s="603"/>
      <c r="CI1156" s="603"/>
      <c r="CJ1156" s="603"/>
      <c r="CK1156" s="603"/>
    </row>
    <row r="1157" spans="1:89" ht="14.25">
      <c r="A1157" s="656" t="str">
        <f t="shared" si="234"/>
        <v>39_2_250923_W_p_me.</v>
      </c>
      <c r="B1157" s="739" t="s">
        <v>6382</v>
      </c>
      <c r="C1157" s="739" t="s">
        <v>6383</v>
      </c>
      <c r="D1157" s="740">
        <v>39</v>
      </c>
      <c r="E1157" s="740">
        <v>2</v>
      </c>
      <c r="F1157" s="740" t="s">
        <v>6681</v>
      </c>
      <c r="G1157" s="740" t="s">
        <v>6682</v>
      </c>
      <c r="H1157" s="740">
        <v>2023</v>
      </c>
      <c r="I1157" s="739" t="s">
        <v>5729</v>
      </c>
      <c r="J1157" s="739" t="s">
        <v>6137</v>
      </c>
      <c r="K1157" s="739" t="s">
        <v>6384</v>
      </c>
      <c r="L1157" s="739" t="s">
        <v>5723</v>
      </c>
      <c r="M1157" s="739" t="s">
        <v>2422</v>
      </c>
      <c r="N1157" s="661">
        <f>30+20+1</f>
        <v>51</v>
      </c>
      <c r="O1157" s="603"/>
      <c r="P1157" s="667" t="s">
        <v>1178</v>
      </c>
      <c r="Q1157" s="596" t="s">
        <v>1179</v>
      </c>
      <c r="R1157" s="596" t="s">
        <v>4806</v>
      </c>
      <c r="S1157" s="603">
        <f t="shared" si="237"/>
        <v>18</v>
      </c>
      <c r="T1157" s="596">
        <v>8</v>
      </c>
      <c r="U1157" s="596">
        <v>10</v>
      </c>
      <c r="V1157" s="596">
        <v>0</v>
      </c>
      <c r="W1157" s="596" t="s">
        <v>7071</v>
      </c>
      <c r="X1157" s="668">
        <v>281025</v>
      </c>
      <c r="Y1157" s="376" t="s">
        <v>78</v>
      </c>
      <c r="Z1157" s="603"/>
      <c r="AA1157" s="845"/>
      <c r="AB1157" s="596" t="str">
        <f t="shared" si="236"/>
        <v>Unique</v>
      </c>
      <c r="AC1157" s="603"/>
      <c r="AD1157" s="603"/>
      <c r="AE1157" s="603"/>
      <c r="AF1157" s="603"/>
      <c r="AG1157" s="603"/>
      <c r="AH1157" s="603"/>
      <c r="AI1157" s="603"/>
      <c r="AJ1157" s="603"/>
      <c r="AK1157" s="603"/>
      <c r="AL1157" s="603"/>
      <c r="AM1157" s="603"/>
      <c r="AN1157" s="603"/>
      <c r="AO1157" s="603"/>
      <c r="AP1157" s="603"/>
      <c r="AQ1157" s="603"/>
      <c r="AR1157" s="603"/>
      <c r="AS1157" s="603"/>
      <c r="AT1157" s="603"/>
      <c r="AU1157" s="603"/>
      <c r="AV1157" s="603"/>
      <c r="AW1157" s="603"/>
      <c r="AX1157" s="603"/>
      <c r="AY1157" s="603"/>
      <c r="AZ1157" s="603"/>
      <c r="BA1157" s="603"/>
      <c r="BB1157" s="603"/>
      <c r="BC1157" s="603"/>
      <c r="BD1157" s="603"/>
      <c r="BE1157" s="603"/>
      <c r="BF1157" s="603"/>
      <c r="BG1157" s="603"/>
      <c r="BH1157" s="603"/>
      <c r="BI1157" s="603"/>
      <c r="BJ1157" s="603"/>
      <c r="BK1157" s="603"/>
      <c r="BL1157" s="603"/>
      <c r="BM1157" s="603"/>
      <c r="BN1157" s="603"/>
      <c r="BO1157" s="603"/>
      <c r="BP1157" s="603"/>
      <c r="BQ1157" s="603"/>
      <c r="BR1157" s="603"/>
      <c r="BS1157" s="603"/>
      <c r="BT1157" s="603"/>
      <c r="BU1157" s="603"/>
      <c r="BV1157" s="603"/>
      <c r="BW1157" s="603"/>
      <c r="BX1157" s="603"/>
      <c r="BY1157" s="603"/>
      <c r="BZ1157" s="603"/>
      <c r="CA1157" s="603"/>
      <c r="CB1157" s="603"/>
      <c r="CC1157" s="603"/>
      <c r="CD1157" s="603"/>
      <c r="CE1157" s="603"/>
      <c r="CF1157" s="603"/>
      <c r="CG1157" s="603"/>
      <c r="CH1157" s="603"/>
      <c r="CI1157" s="603"/>
      <c r="CJ1157" s="603"/>
      <c r="CK1157" s="603"/>
    </row>
    <row r="1158" spans="1:89" ht="14.25">
      <c r="A1158" s="656" t="str">
        <f t="shared" si="234"/>
        <v>5_1_250923_HAC_p_me.</v>
      </c>
      <c r="B1158" s="751" t="s">
        <v>6550</v>
      </c>
      <c r="C1158" s="751" t="s">
        <v>6551</v>
      </c>
      <c r="D1158" s="752">
        <v>5</v>
      </c>
      <c r="E1158" s="752">
        <v>1</v>
      </c>
      <c r="F1158" s="752" t="s">
        <v>6681</v>
      </c>
      <c r="G1158" s="752" t="s">
        <v>6682</v>
      </c>
      <c r="H1158" s="752">
        <v>2023</v>
      </c>
      <c r="I1158" s="751" t="s">
        <v>5729</v>
      </c>
      <c r="J1158" s="751" t="s">
        <v>6552</v>
      </c>
      <c r="K1158" s="751" t="s">
        <v>6553</v>
      </c>
      <c r="L1158" s="751" t="s">
        <v>5723</v>
      </c>
      <c r="M1158" s="751" t="s">
        <v>2422</v>
      </c>
      <c r="N1158" s="661">
        <f>20+20+20+8</f>
        <v>68</v>
      </c>
      <c r="O1158" s="603"/>
      <c r="P1158" s="667" t="s">
        <v>1178</v>
      </c>
      <c r="Q1158" s="596" t="s">
        <v>1179</v>
      </c>
      <c r="R1158" s="596" t="s">
        <v>4806</v>
      </c>
      <c r="S1158" s="603">
        <f t="shared" si="237"/>
        <v>16</v>
      </c>
      <c r="T1158" s="596">
        <v>5</v>
      </c>
      <c r="U1158" s="596">
        <v>11</v>
      </c>
      <c r="V1158" s="596">
        <v>0</v>
      </c>
      <c r="W1158" s="596" t="s">
        <v>7071</v>
      </c>
      <c r="X1158" s="668">
        <v>281025</v>
      </c>
      <c r="Y1158" s="376" t="s">
        <v>78</v>
      </c>
      <c r="Z1158" s="603"/>
      <c r="AA1158" s="845"/>
      <c r="AB1158" s="596" t="str">
        <f t="shared" si="236"/>
        <v>Unique</v>
      </c>
      <c r="AC1158" s="603"/>
      <c r="AD1158" s="603"/>
      <c r="AE1158" s="603"/>
      <c r="AF1158" s="603"/>
      <c r="AG1158" s="603"/>
      <c r="AH1158" s="603"/>
      <c r="AI1158" s="603"/>
      <c r="AJ1158" s="603"/>
      <c r="AK1158" s="603"/>
      <c r="AL1158" s="603"/>
      <c r="AM1158" s="603"/>
      <c r="AN1158" s="603"/>
      <c r="AO1158" s="603"/>
      <c r="AP1158" s="603"/>
      <c r="AQ1158" s="603"/>
      <c r="AR1158" s="603"/>
      <c r="AS1158" s="603"/>
      <c r="AT1158" s="603"/>
      <c r="AU1158" s="603"/>
      <c r="AV1158" s="603"/>
      <c r="AW1158" s="603"/>
      <c r="AX1158" s="603"/>
      <c r="AY1158" s="603"/>
      <c r="AZ1158" s="603"/>
      <c r="BA1158" s="603"/>
      <c r="BB1158" s="603"/>
      <c r="BC1158" s="603"/>
      <c r="BD1158" s="603"/>
      <c r="BE1158" s="603"/>
      <c r="BF1158" s="603"/>
      <c r="BG1158" s="603"/>
      <c r="BH1158" s="603"/>
      <c r="BI1158" s="603"/>
      <c r="BJ1158" s="603"/>
      <c r="BK1158" s="603"/>
      <c r="BL1158" s="603"/>
      <c r="BM1158" s="603"/>
      <c r="BN1158" s="603"/>
      <c r="BO1158" s="603"/>
      <c r="BP1158" s="603"/>
      <c r="BQ1158" s="603"/>
      <c r="BR1158" s="603"/>
      <c r="BS1158" s="603"/>
      <c r="BT1158" s="603"/>
      <c r="BU1158" s="603"/>
      <c r="BV1158" s="603"/>
      <c r="BW1158" s="603"/>
      <c r="BX1158" s="603"/>
      <c r="BY1158" s="603"/>
      <c r="BZ1158" s="603"/>
      <c r="CA1158" s="603"/>
      <c r="CB1158" s="603"/>
      <c r="CC1158" s="603"/>
      <c r="CD1158" s="603"/>
      <c r="CE1158" s="603"/>
      <c r="CF1158" s="603"/>
      <c r="CG1158" s="603"/>
      <c r="CH1158" s="603"/>
      <c r="CI1158" s="603"/>
      <c r="CJ1158" s="603"/>
      <c r="CK1158" s="603"/>
    </row>
    <row r="1159" spans="1:89" ht="14.25">
      <c r="A1159" s="656" t="str">
        <f t="shared" si="234"/>
        <v>1_1_091023_HAU_p_me.</v>
      </c>
      <c r="B1159" s="745" t="s">
        <v>6461</v>
      </c>
      <c r="C1159" s="745" t="s">
        <v>6462</v>
      </c>
      <c r="D1159" s="746">
        <v>1</v>
      </c>
      <c r="E1159" s="746">
        <v>1</v>
      </c>
      <c r="F1159" s="746" t="s">
        <v>6682</v>
      </c>
      <c r="G1159" s="746" t="s">
        <v>373</v>
      </c>
      <c r="H1159" s="746">
        <v>2023</v>
      </c>
      <c r="I1159" s="745" t="s">
        <v>5729</v>
      </c>
      <c r="J1159" s="745" t="s">
        <v>6463</v>
      </c>
      <c r="K1159" s="745" t="s">
        <v>6464</v>
      </c>
      <c r="L1159" s="745" t="s">
        <v>5723</v>
      </c>
      <c r="M1159" s="745" t="s">
        <v>2422</v>
      </c>
      <c r="N1159" s="661">
        <f>11</f>
        <v>11</v>
      </c>
      <c r="O1159" s="603"/>
      <c r="P1159" s="667" t="s">
        <v>1178</v>
      </c>
      <c r="Q1159" s="596" t="s">
        <v>1179</v>
      </c>
      <c r="R1159" s="596" t="s">
        <v>4806</v>
      </c>
      <c r="S1159" s="603">
        <f t="shared" si="237"/>
        <v>1</v>
      </c>
      <c r="T1159" s="596">
        <v>1</v>
      </c>
      <c r="U1159" s="596">
        <v>0</v>
      </c>
      <c r="V1159" s="596">
        <v>0</v>
      </c>
      <c r="W1159" s="596" t="s">
        <v>7071</v>
      </c>
      <c r="X1159" s="668">
        <v>281025</v>
      </c>
      <c r="Y1159" s="376" t="s">
        <v>78</v>
      </c>
      <c r="Z1159" s="603"/>
      <c r="AA1159" s="845"/>
      <c r="AB1159" s="596" t="str">
        <f t="shared" si="236"/>
        <v>Unique</v>
      </c>
      <c r="AC1159" s="603"/>
      <c r="AD1159" s="603"/>
      <c r="AE1159" s="603"/>
      <c r="AF1159" s="603"/>
      <c r="AG1159" s="603"/>
      <c r="AH1159" s="603"/>
      <c r="AI1159" s="603"/>
      <c r="AJ1159" s="603"/>
      <c r="AK1159" s="603"/>
      <c r="AL1159" s="603"/>
      <c r="AM1159" s="603"/>
      <c r="AN1159" s="603"/>
      <c r="AO1159" s="603"/>
      <c r="AP1159" s="603"/>
      <c r="AQ1159" s="603"/>
      <c r="AR1159" s="603"/>
      <c r="AS1159" s="603"/>
      <c r="AT1159" s="603"/>
      <c r="AU1159" s="603"/>
      <c r="AV1159" s="603"/>
      <c r="AW1159" s="603"/>
      <c r="AX1159" s="603"/>
      <c r="AY1159" s="603"/>
      <c r="AZ1159" s="603"/>
      <c r="BA1159" s="603"/>
      <c r="BB1159" s="603"/>
      <c r="BC1159" s="603"/>
      <c r="BD1159" s="603"/>
      <c r="BE1159" s="603"/>
      <c r="BF1159" s="603"/>
      <c r="BG1159" s="603"/>
      <c r="BH1159" s="603"/>
      <c r="BI1159" s="603"/>
      <c r="BJ1159" s="603"/>
      <c r="BK1159" s="603"/>
      <c r="BL1159" s="603"/>
      <c r="BM1159" s="603"/>
      <c r="BN1159" s="603"/>
      <c r="BO1159" s="603"/>
      <c r="BP1159" s="603"/>
      <c r="BQ1159" s="603"/>
      <c r="BR1159" s="603"/>
      <c r="BS1159" s="603"/>
      <c r="BT1159" s="603"/>
      <c r="BU1159" s="603"/>
      <c r="BV1159" s="603"/>
      <c r="BW1159" s="603"/>
      <c r="BX1159" s="603"/>
      <c r="BY1159" s="603"/>
      <c r="BZ1159" s="603"/>
      <c r="CA1159" s="603"/>
      <c r="CB1159" s="603"/>
      <c r="CC1159" s="603"/>
      <c r="CD1159" s="603"/>
      <c r="CE1159" s="603"/>
      <c r="CF1159" s="603"/>
      <c r="CG1159" s="603"/>
      <c r="CH1159" s="603"/>
      <c r="CI1159" s="603"/>
      <c r="CJ1159" s="603"/>
      <c r="CK1159" s="603"/>
    </row>
    <row r="1160" spans="1:89" ht="14.25">
      <c r="A1160" s="656" t="str">
        <f t="shared" si="234"/>
        <v>16_1_250923_N_p_me.</v>
      </c>
      <c r="B1160" s="735" t="s">
        <v>6340</v>
      </c>
      <c r="C1160" s="735" t="s">
        <v>6341</v>
      </c>
      <c r="D1160" s="736">
        <v>16</v>
      </c>
      <c r="E1160" s="736">
        <v>1</v>
      </c>
      <c r="F1160" s="736" t="s">
        <v>6681</v>
      </c>
      <c r="G1160" s="736" t="s">
        <v>6682</v>
      </c>
      <c r="H1160" s="736">
        <v>2023</v>
      </c>
      <c r="I1160" s="735" t="s">
        <v>5729</v>
      </c>
      <c r="J1160" s="735" t="s">
        <v>6344</v>
      </c>
      <c r="K1160" s="735" t="s">
        <v>6345</v>
      </c>
      <c r="L1160" s="735" t="s">
        <v>5723</v>
      </c>
      <c r="M1160" s="735" t="s">
        <v>2422</v>
      </c>
      <c r="N1160" s="661">
        <f>20+20+10+2</f>
        <v>52</v>
      </c>
      <c r="O1160" s="603"/>
      <c r="P1160" s="667" t="s">
        <v>1178</v>
      </c>
      <c r="Q1160" s="596" t="s">
        <v>1179</v>
      </c>
      <c r="R1160" s="596" t="s">
        <v>4806</v>
      </c>
      <c r="S1160" s="603">
        <f t="shared" si="237"/>
        <v>24</v>
      </c>
      <c r="T1160" s="596">
        <v>2</v>
      </c>
      <c r="U1160" s="596">
        <v>22</v>
      </c>
      <c r="V1160" s="596">
        <v>0</v>
      </c>
      <c r="W1160" s="596" t="s">
        <v>7071</v>
      </c>
      <c r="X1160" s="668">
        <v>281025</v>
      </c>
      <c r="Y1160" s="376" t="s">
        <v>78</v>
      </c>
      <c r="Z1160" s="603"/>
      <c r="AA1160" s="845"/>
      <c r="AB1160" s="596" t="str">
        <f t="shared" si="236"/>
        <v>Unique</v>
      </c>
      <c r="AC1160" s="603"/>
      <c r="AD1160" s="603"/>
      <c r="AE1160" s="603"/>
      <c r="AF1160" s="603"/>
      <c r="AG1160" s="603"/>
      <c r="AH1160" s="603"/>
      <c r="AI1160" s="603"/>
      <c r="AJ1160" s="603"/>
      <c r="AK1160" s="603"/>
      <c r="AL1160" s="603"/>
      <c r="AM1160" s="603"/>
      <c r="AN1160" s="603"/>
      <c r="AO1160" s="603"/>
      <c r="AP1160" s="603"/>
      <c r="AQ1160" s="603"/>
      <c r="AR1160" s="603"/>
      <c r="AS1160" s="603"/>
      <c r="AT1160" s="603"/>
      <c r="AU1160" s="603"/>
      <c r="AV1160" s="603"/>
      <c r="AW1160" s="603"/>
      <c r="AX1160" s="603"/>
      <c r="AY1160" s="603"/>
      <c r="AZ1160" s="603"/>
      <c r="BA1160" s="603"/>
      <c r="BB1160" s="603"/>
      <c r="BC1160" s="603"/>
      <c r="BD1160" s="603"/>
      <c r="BE1160" s="603"/>
      <c r="BF1160" s="603"/>
      <c r="BG1160" s="603"/>
      <c r="BH1160" s="603"/>
      <c r="BI1160" s="603"/>
      <c r="BJ1160" s="603"/>
      <c r="BK1160" s="603"/>
      <c r="BL1160" s="603"/>
      <c r="BM1160" s="603"/>
      <c r="BN1160" s="603"/>
      <c r="BO1160" s="603"/>
      <c r="BP1160" s="603"/>
      <c r="BQ1160" s="603"/>
      <c r="BR1160" s="603"/>
      <c r="BS1160" s="603"/>
      <c r="BT1160" s="603"/>
      <c r="BU1160" s="603"/>
      <c r="BV1160" s="603"/>
      <c r="BW1160" s="603"/>
      <c r="BX1160" s="603"/>
      <c r="BY1160" s="603"/>
      <c r="BZ1160" s="603"/>
      <c r="CA1160" s="603"/>
      <c r="CB1160" s="603"/>
      <c r="CC1160" s="603"/>
      <c r="CD1160" s="603"/>
      <c r="CE1160" s="603"/>
      <c r="CF1160" s="603"/>
      <c r="CG1160" s="603"/>
      <c r="CH1160" s="603"/>
      <c r="CI1160" s="603"/>
      <c r="CJ1160" s="603"/>
      <c r="CK1160" s="603"/>
    </row>
    <row r="1161" spans="1:89" ht="14.25">
      <c r="A1161" s="656" t="str">
        <f t="shared" si="234"/>
        <v>59_1_170521_H_p_me.</v>
      </c>
      <c r="B1161" s="706" t="s">
        <v>6015</v>
      </c>
      <c r="C1161" s="706" t="s">
        <v>6016</v>
      </c>
      <c r="D1161" s="707">
        <v>59</v>
      </c>
      <c r="E1161" s="707">
        <v>1</v>
      </c>
      <c r="F1161" s="707" t="s">
        <v>2325</v>
      </c>
      <c r="G1161" s="707" t="s">
        <v>5728</v>
      </c>
      <c r="H1161" s="707">
        <v>2021</v>
      </c>
      <c r="I1161" s="706" t="s">
        <v>5976</v>
      </c>
      <c r="J1161" s="706" t="s">
        <v>6017</v>
      </c>
      <c r="K1161" s="706"/>
      <c r="L1161" s="706" t="s">
        <v>5723</v>
      </c>
      <c r="M1161" s="706" t="s">
        <v>2422</v>
      </c>
      <c r="N1161" s="661">
        <v>14</v>
      </c>
      <c r="O1161" s="603"/>
      <c r="P1161" s="667" t="s">
        <v>1178</v>
      </c>
      <c r="Q1161" s="596" t="s">
        <v>1179</v>
      </c>
      <c r="R1161" s="596" t="s">
        <v>4806</v>
      </c>
      <c r="S1161" s="603">
        <f t="shared" si="237"/>
        <v>3</v>
      </c>
      <c r="T1161" s="596">
        <v>2</v>
      </c>
      <c r="U1161" s="596">
        <v>1</v>
      </c>
      <c r="V1161" s="596">
        <v>0</v>
      </c>
      <c r="W1161" s="596" t="s">
        <v>7071</v>
      </c>
      <c r="X1161" s="668">
        <v>281025</v>
      </c>
      <c r="Y1161" s="376" t="s">
        <v>78</v>
      </c>
      <c r="Z1161" s="603"/>
      <c r="AA1161" s="845"/>
      <c r="AB1161" s="596" t="str">
        <f t="shared" si="236"/>
        <v>Unique</v>
      </c>
      <c r="AC1161" s="603"/>
      <c r="AD1161" s="603"/>
      <c r="AE1161" s="603"/>
      <c r="AF1161" s="603"/>
      <c r="AG1161" s="603"/>
      <c r="AH1161" s="603"/>
      <c r="AI1161" s="603"/>
      <c r="AJ1161" s="603"/>
      <c r="AK1161" s="603"/>
      <c r="AL1161" s="603"/>
      <c r="AM1161" s="603"/>
      <c r="AN1161" s="603"/>
      <c r="AO1161" s="603"/>
      <c r="AP1161" s="603"/>
      <c r="AQ1161" s="603"/>
      <c r="AR1161" s="603"/>
      <c r="AS1161" s="603"/>
      <c r="AT1161" s="603"/>
      <c r="AU1161" s="603"/>
      <c r="AV1161" s="603"/>
      <c r="AW1161" s="603"/>
      <c r="AX1161" s="603"/>
      <c r="AY1161" s="603"/>
      <c r="AZ1161" s="603"/>
      <c r="BA1161" s="603"/>
      <c r="BB1161" s="603"/>
      <c r="BC1161" s="603"/>
      <c r="BD1161" s="603"/>
      <c r="BE1161" s="603"/>
      <c r="BF1161" s="603"/>
      <c r="BG1161" s="603"/>
      <c r="BH1161" s="603"/>
      <c r="BI1161" s="603"/>
      <c r="BJ1161" s="603"/>
      <c r="BK1161" s="603"/>
      <c r="BL1161" s="603"/>
      <c r="BM1161" s="603"/>
      <c r="BN1161" s="603"/>
      <c r="BO1161" s="603"/>
      <c r="BP1161" s="603"/>
      <c r="BQ1161" s="603"/>
      <c r="BR1161" s="603"/>
      <c r="BS1161" s="603"/>
      <c r="BT1161" s="603"/>
      <c r="BU1161" s="603"/>
      <c r="BV1161" s="603"/>
      <c r="BW1161" s="603"/>
      <c r="BX1161" s="603"/>
      <c r="BY1161" s="603"/>
      <c r="BZ1161" s="603"/>
      <c r="CA1161" s="603"/>
      <c r="CB1161" s="603"/>
      <c r="CC1161" s="603"/>
      <c r="CD1161" s="603"/>
      <c r="CE1161" s="603"/>
      <c r="CF1161" s="603"/>
      <c r="CG1161" s="603"/>
      <c r="CH1161" s="603"/>
      <c r="CI1161" s="603"/>
      <c r="CJ1161" s="603"/>
      <c r="CK1161" s="603"/>
    </row>
    <row r="1162" spans="1:89" ht="14.25">
      <c r="A1162" s="656" t="str">
        <f t="shared" si="234"/>
        <v>14_1_250923_HAM_p_me.</v>
      </c>
      <c r="B1162" s="659" t="s">
        <v>6503</v>
      </c>
      <c r="C1162" s="659" t="s">
        <v>6504</v>
      </c>
      <c r="D1162" s="658">
        <v>14</v>
      </c>
      <c r="E1162" s="658">
        <v>1</v>
      </c>
      <c r="F1162" s="658" t="s">
        <v>6681</v>
      </c>
      <c r="G1162" s="658" t="s">
        <v>6682</v>
      </c>
      <c r="H1162" s="658">
        <v>2023</v>
      </c>
      <c r="I1162" s="659" t="s">
        <v>5729</v>
      </c>
      <c r="J1162" s="659" t="s">
        <v>6505</v>
      </c>
      <c r="K1162" s="659" t="s">
        <v>6506</v>
      </c>
      <c r="L1162" s="659" t="s">
        <v>5723</v>
      </c>
      <c r="M1162" s="659" t="s">
        <v>2422</v>
      </c>
      <c r="N1162" s="661">
        <f>11</f>
        <v>11</v>
      </c>
      <c r="O1162" s="603"/>
      <c r="P1162" s="667" t="s">
        <v>1178</v>
      </c>
      <c r="Q1162" s="596" t="s">
        <v>1179</v>
      </c>
      <c r="R1162" s="596" t="s">
        <v>4806</v>
      </c>
      <c r="S1162" s="603">
        <f t="shared" si="237"/>
        <v>4</v>
      </c>
      <c r="T1162" s="596">
        <v>1</v>
      </c>
      <c r="U1162" s="596">
        <v>3</v>
      </c>
      <c r="V1162" s="596">
        <v>0</v>
      </c>
      <c r="W1162" s="596" t="s">
        <v>7071</v>
      </c>
      <c r="X1162" s="668">
        <v>281025</v>
      </c>
      <c r="Y1162" s="376" t="s">
        <v>78</v>
      </c>
      <c r="Z1162" s="603"/>
      <c r="AA1162" s="845"/>
      <c r="AB1162" s="596" t="str">
        <f t="shared" si="236"/>
        <v>Unique</v>
      </c>
      <c r="AC1162" s="603"/>
      <c r="AD1162" s="603"/>
      <c r="AE1162" s="603"/>
      <c r="AF1162" s="603"/>
      <c r="AG1162" s="603"/>
      <c r="AH1162" s="603"/>
      <c r="AI1162" s="603"/>
      <c r="AJ1162" s="603"/>
      <c r="AK1162" s="603"/>
      <c r="AL1162" s="603"/>
      <c r="AM1162" s="603"/>
      <c r="AN1162" s="603"/>
      <c r="AO1162" s="603"/>
      <c r="AP1162" s="603"/>
      <c r="AQ1162" s="603"/>
      <c r="AR1162" s="603"/>
      <c r="AS1162" s="603"/>
      <c r="AT1162" s="603"/>
      <c r="AU1162" s="603"/>
      <c r="AV1162" s="603"/>
      <c r="AW1162" s="603"/>
      <c r="AX1162" s="603"/>
      <c r="AY1162" s="603"/>
      <c r="AZ1162" s="603"/>
      <c r="BA1162" s="603"/>
      <c r="BB1162" s="603"/>
      <c r="BC1162" s="603"/>
      <c r="BD1162" s="603"/>
      <c r="BE1162" s="603"/>
      <c r="BF1162" s="603"/>
      <c r="BG1162" s="603"/>
      <c r="BH1162" s="603"/>
      <c r="BI1162" s="603"/>
      <c r="BJ1162" s="603"/>
      <c r="BK1162" s="603"/>
      <c r="BL1162" s="603"/>
      <c r="BM1162" s="603"/>
      <c r="BN1162" s="603"/>
      <c r="BO1162" s="603"/>
      <c r="BP1162" s="603"/>
      <c r="BQ1162" s="603"/>
      <c r="BR1162" s="603"/>
      <c r="BS1162" s="603"/>
      <c r="BT1162" s="603"/>
      <c r="BU1162" s="603"/>
      <c r="BV1162" s="603"/>
      <c r="BW1162" s="603"/>
      <c r="BX1162" s="603"/>
      <c r="BY1162" s="603"/>
      <c r="BZ1162" s="603"/>
      <c r="CA1162" s="603"/>
      <c r="CB1162" s="603"/>
      <c r="CC1162" s="603"/>
      <c r="CD1162" s="603"/>
      <c r="CE1162" s="603"/>
      <c r="CF1162" s="603"/>
      <c r="CG1162" s="603"/>
      <c r="CH1162" s="603"/>
      <c r="CI1162" s="603"/>
      <c r="CJ1162" s="603"/>
      <c r="CK1162" s="603"/>
    </row>
    <row r="1163" spans="1:89" ht="14.25">
      <c r="A1163" s="656" t="str">
        <f t="shared" si="234"/>
        <v>23_1_250923_HOI_p_me.</v>
      </c>
      <c r="B1163" s="687" t="s">
        <v>6352</v>
      </c>
      <c r="C1163" s="687" t="s">
        <v>6353</v>
      </c>
      <c r="D1163" s="686">
        <v>23</v>
      </c>
      <c r="E1163" s="686">
        <v>1</v>
      </c>
      <c r="F1163" s="686" t="s">
        <v>6681</v>
      </c>
      <c r="G1163" s="686" t="s">
        <v>6682</v>
      </c>
      <c r="H1163" s="686">
        <v>2023</v>
      </c>
      <c r="I1163" s="687" t="s">
        <v>5729</v>
      </c>
      <c r="J1163" s="687" t="s">
        <v>6354</v>
      </c>
      <c r="K1163" s="687" t="s">
        <v>6355</v>
      </c>
      <c r="L1163" s="687" t="s">
        <v>5723</v>
      </c>
      <c r="M1163" s="687" t="s">
        <v>2422</v>
      </c>
      <c r="N1163" s="661">
        <f>50+50+50+6</f>
        <v>156</v>
      </c>
      <c r="O1163" s="603"/>
      <c r="P1163" s="667" t="s">
        <v>1178</v>
      </c>
      <c r="Q1163" s="596" t="s">
        <v>1179</v>
      </c>
      <c r="R1163" s="596" t="s">
        <v>4806</v>
      </c>
      <c r="S1163" s="603">
        <f t="shared" si="237"/>
        <v>101</v>
      </c>
      <c r="T1163" s="596">
        <v>66</v>
      </c>
      <c r="U1163" s="596">
        <v>35</v>
      </c>
      <c r="V1163" s="596">
        <v>0</v>
      </c>
      <c r="W1163" s="596" t="s">
        <v>7071</v>
      </c>
      <c r="X1163" s="668">
        <v>281025</v>
      </c>
      <c r="Y1163" s="376" t="s">
        <v>78</v>
      </c>
      <c r="Z1163" s="603"/>
      <c r="AA1163" s="845"/>
      <c r="AB1163" s="596" t="str">
        <f t="shared" si="236"/>
        <v>Unique</v>
      </c>
      <c r="AC1163" s="603"/>
      <c r="AD1163" s="603"/>
      <c r="AE1163" s="603"/>
      <c r="AF1163" s="603"/>
      <c r="AG1163" s="603"/>
      <c r="AH1163" s="603"/>
      <c r="AI1163" s="603"/>
      <c r="AJ1163" s="603"/>
      <c r="AK1163" s="603"/>
      <c r="AL1163" s="603"/>
      <c r="AM1163" s="603"/>
      <c r="AN1163" s="603"/>
      <c r="AO1163" s="603"/>
      <c r="AP1163" s="603"/>
      <c r="AQ1163" s="603"/>
      <c r="AR1163" s="603"/>
      <c r="AS1163" s="603"/>
      <c r="AT1163" s="603"/>
      <c r="AU1163" s="603"/>
      <c r="AV1163" s="603"/>
      <c r="AW1163" s="603"/>
      <c r="AX1163" s="603"/>
      <c r="AY1163" s="603"/>
      <c r="AZ1163" s="603"/>
      <c r="BA1163" s="603"/>
      <c r="BB1163" s="603"/>
      <c r="BC1163" s="603"/>
      <c r="BD1163" s="603"/>
      <c r="BE1163" s="603"/>
      <c r="BF1163" s="603"/>
      <c r="BG1163" s="603"/>
      <c r="BH1163" s="603"/>
      <c r="BI1163" s="603"/>
      <c r="BJ1163" s="603"/>
      <c r="BK1163" s="603"/>
      <c r="BL1163" s="603"/>
      <c r="BM1163" s="603"/>
      <c r="BN1163" s="603"/>
      <c r="BO1163" s="603"/>
      <c r="BP1163" s="603"/>
      <c r="BQ1163" s="603"/>
      <c r="BR1163" s="603"/>
      <c r="BS1163" s="603"/>
      <c r="BT1163" s="603"/>
      <c r="BU1163" s="603"/>
      <c r="BV1163" s="603"/>
      <c r="BW1163" s="603"/>
      <c r="BX1163" s="603"/>
      <c r="BY1163" s="603"/>
      <c r="BZ1163" s="603"/>
      <c r="CA1163" s="603"/>
      <c r="CB1163" s="603"/>
      <c r="CC1163" s="603"/>
      <c r="CD1163" s="603"/>
      <c r="CE1163" s="603"/>
      <c r="CF1163" s="603"/>
      <c r="CG1163" s="603"/>
      <c r="CH1163" s="603"/>
      <c r="CI1163" s="603"/>
      <c r="CJ1163" s="603"/>
      <c r="CK1163" s="603"/>
    </row>
    <row r="1164" spans="1:89" ht="14.25">
      <c r="A1164" s="656" t="str">
        <f t="shared" si="234"/>
        <v>33_1_250923_S_p_me.</v>
      </c>
      <c r="B1164" s="723" t="s">
        <v>6238</v>
      </c>
      <c r="C1164" s="723" t="s">
        <v>6239</v>
      </c>
      <c r="D1164" s="724">
        <v>33</v>
      </c>
      <c r="E1164" s="724">
        <v>1</v>
      </c>
      <c r="F1164" s="724" t="s">
        <v>6681</v>
      </c>
      <c r="G1164" s="724" t="s">
        <v>6682</v>
      </c>
      <c r="H1164" s="724">
        <v>2023</v>
      </c>
      <c r="I1164" s="723" t="s">
        <v>6326</v>
      </c>
      <c r="J1164" s="723" t="s">
        <v>6375</v>
      </c>
      <c r="K1164" s="723"/>
      <c r="L1164" s="723" t="s">
        <v>5723</v>
      </c>
      <c r="M1164" s="723" t="s">
        <v>2422</v>
      </c>
      <c r="N1164" s="661">
        <f>50+12</f>
        <v>62</v>
      </c>
      <c r="O1164" s="603"/>
      <c r="P1164" s="667" t="s">
        <v>1178</v>
      </c>
      <c r="Q1164" s="596" t="s">
        <v>1179</v>
      </c>
      <c r="R1164" s="596" t="s">
        <v>4806</v>
      </c>
      <c r="S1164" s="603">
        <f t="shared" si="237"/>
        <v>17</v>
      </c>
      <c r="T1164" s="596">
        <v>9</v>
      </c>
      <c r="U1164" s="596">
        <v>8</v>
      </c>
      <c r="V1164" s="596">
        <v>0</v>
      </c>
      <c r="W1164" s="596" t="s">
        <v>7071</v>
      </c>
      <c r="X1164" s="668">
        <v>281025</v>
      </c>
      <c r="Y1164" s="376" t="s">
        <v>78</v>
      </c>
      <c r="Z1164" s="603"/>
      <c r="AA1164" s="845"/>
      <c r="AB1164" s="596" t="str">
        <f t="shared" si="236"/>
        <v>Unique</v>
      </c>
      <c r="AC1164" s="603"/>
      <c r="AD1164" s="603"/>
      <c r="AE1164" s="603"/>
      <c r="AF1164" s="603"/>
      <c r="AG1164" s="603"/>
      <c r="AH1164" s="603"/>
      <c r="AI1164" s="603"/>
      <c r="AJ1164" s="603"/>
      <c r="AK1164" s="603"/>
      <c r="AL1164" s="603"/>
      <c r="AM1164" s="603"/>
      <c r="AN1164" s="603"/>
      <c r="AO1164" s="603"/>
      <c r="AP1164" s="603"/>
      <c r="AQ1164" s="603"/>
      <c r="AR1164" s="603"/>
      <c r="AS1164" s="603"/>
      <c r="AT1164" s="603"/>
      <c r="AU1164" s="603"/>
      <c r="AV1164" s="603"/>
      <c r="AW1164" s="603"/>
      <c r="AX1164" s="603"/>
      <c r="AY1164" s="603"/>
      <c r="AZ1164" s="603"/>
      <c r="BA1164" s="603"/>
      <c r="BB1164" s="603"/>
      <c r="BC1164" s="603"/>
      <c r="BD1164" s="603"/>
      <c r="BE1164" s="603"/>
      <c r="BF1164" s="603"/>
      <c r="BG1164" s="603"/>
      <c r="BH1164" s="603"/>
      <c r="BI1164" s="603"/>
      <c r="BJ1164" s="603"/>
      <c r="BK1164" s="603"/>
      <c r="BL1164" s="603"/>
      <c r="BM1164" s="603"/>
      <c r="BN1164" s="603"/>
      <c r="BO1164" s="603"/>
      <c r="BP1164" s="603"/>
      <c r="BQ1164" s="603"/>
      <c r="BR1164" s="603"/>
      <c r="BS1164" s="603"/>
      <c r="BT1164" s="603"/>
      <c r="BU1164" s="603"/>
      <c r="BV1164" s="603"/>
      <c r="BW1164" s="603"/>
      <c r="BX1164" s="603"/>
      <c r="BY1164" s="603"/>
      <c r="BZ1164" s="603"/>
      <c r="CA1164" s="603"/>
      <c r="CB1164" s="603"/>
      <c r="CC1164" s="603"/>
      <c r="CD1164" s="603"/>
      <c r="CE1164" s="603"/>
      <c r="CF1164" s="603"/>
      <c r="CG1164" s="603"/>
      <c r="CH1164" s="603"/>
      <c r="CI1164" s="603"/>
      <c r="CJ1164" s="603"/>
      <c r="CK1164" s="603"/>
    </row>
    <row r="1165" spans="1:89" ht="14.25">
      <c r="A1165" s="656" t="str">
        <f t="shared" si="234"/>
        <v>11_1_250923_HU_p_me.</v>
      </c>
      <c r="B1165" s="754" t="s">
        <v>6591</v>
      </c>
      <c r="C1165" s="754" t="s">
        <v>6592</v>
      </c>
      <c r="D1165" s="755">
        <v>11</v>
      </c>
      <c r="E1165" s="755">
        <v>1</v>
      </c>
      <c r="F1165" s="755" t="s">
        <v>6681</v>
      </c>
      <c r="G1165" s="755" t="s">
        <v>6682</v>
      </c>
      <c r="H1165" s="755">
        <v>2023</v>
      </c>
      <c r="I1165" s="754" t="s">
        <v>5729</v>
      </c>
      <c r="J1165" s="754" t="s">
        <v>6593</v>
      </c>
      <c r="K1165" s="754" t="s">
        <v>6594</v>
      </c>
      <c r="L1165" s="754" t="s">
        <v>5723</v>
      </c>
      <c r="M1165" s="754" t="s">
        <v>2422</v>
      </c>
      <c r="N1165" s="661">
        <f>20+20+7</f>
        <v>47</v>
      </c>
      <c r="O1165" s="603"/>
      <c r="P1165" s="667" t="s">
        <v>1178</v>
      </c>
      <c r="Q1165" s="596" t="s">
        <v>1179</v>
      </c>
      <c r="R1165" s="596" t="s">
        <v>4806</v>
      </c>
      <c r="S1165" s="603">
        <f t="shared" si="237"/>
        <v>13</v>
      </c>
      <c r="T1165" s="596">
        <v>2</v>
      </c>
      <c r="U1165" s="596">
        <v>11</v>
      </c>
      <c r="V1165" s="596">
        <v>0</v>
      </c>
      <c r="W1165" s="596" t="s">
        <v>7071</v>
      </c>
      <c r="X1165" s="668">
        <v>281025</v>
      </c>
      <c r="Y1165" s="376" t="s">
        <v>78</v>
      </c>
      <c r="Z1165" s="603"/>
      <c r="AA1165" s="845"/>
      <c r="AB1165" s="596" t="str">
        <f t="shared" si="236"/>
        <v>Unique</v>
      </c>
      <c r="AC1165" s="603"/>
      <c r="AD1165" s="603"/>
      <c r="AE1165" s="603"/>
      <c r="AF1165" s="603"/>
      <c r="AG1165" s="603"/>
      <c r="AH1165" s="603"/>
      <c r="AI1165" s="603"/>
      <c r="AJ1165" s="603"/>
      <c r="AK1165" s="603"/>
      <c r="AL1165" s="603"/>
      <c r="AM1165" s="603"/>
      <c r="AN1165" s="603"/>
      <c r="AO1165" s="603"/>
      <c r="AP1165" s="603"/>
      <c r="AQ1165" s="603"/>
      <c r="AR1165" s="603"/>
      <c r="AS1165" s="603"/>
      <c r="AT1165" s="603"/>
      <c r="AU1165" s="603"/>
      <c r="AV1165" s="603"/>
      <c r="AW1165" s="603"/>
      <c r="AX1165" s="603"/>
      <c r="AY1165" s="603"/>
      <c r="AZ1165" s="603"/>
      <c r="BA1165" s="603"/>
      <c r="BB1165" s="603"/>
      <c r="BC1165" s="603"/>
      <c r="BD1165" s="603"/>
      <c r="BE1165" s="603"/>
      <c r="BF1165" s="603"/>
      <c r="BG1165" s="603"/>
      <c r="BH1165" s="603"/>
      <c r="BI1165" s="603"/>
      <c r="BJ1165" s="603"/>
      <c r="BK1165" s="603"/>
      <c r="BL1165" s="603"/>
      <c r="BM1165" s="603"/>
      <c r="BN1165" s="603"/>
      <c r="BO1165" s="603"/>
      <c r="BP1165" s="603"/>
      <c r="BQ1165" s="603"/>
      <c r="BR1165" s="603"/>
      <c r="BS1165" s="603"/>
      <c r="BT1165" s="603"/>
      <c r="BU1165" s="603"/>
      <c r="BV1165" s="603"/>
      <c r="BW1165" s="603"/>
      <c r="BX1165" s="603"/>
      <c r="BY1165" s="603"/>
      <c r="BZ1165" s="603"/>
      <c r="CA1165" s="603"/>
      <c r="CB1165" s="603"/>
      <c r="CC1165" s="603"/>
      <c r="CD1165" s="603"/>
      <c r="CE1165" s="603"/>
      <c r="CF1165" s="603"/>
      <c r="CG1165" s="603"/>
      <c r="CH1165" s="603"/>
      <c r="CI1165" s="603"/>
      <c r="CJ1165" s="603"/>
      <c r="CK1165" s="603"/>
    </row>
    <row r="1166" spans="1:89" ht="14.25">
      <c r="A1166" s="656" t="str">
        <f t="shared" si="234"/>
        <v>33_1_200921_S.B_p_me.</v>
      </c>
      <c r="B1166" s="723" t="s">
        <v>6238</v>
      </c>
      <c r="C1166" s="723" t="s">
        <v>6239</v>
      </c>
      <c r="D1166" s="724">
        <v>33</v>
      </c>
      <c r="E1166" s="724">
        <v>1</v>
      </c>
      <c r="F1166" s="724" t="s">
        <v>122</v>
      </c>
      <c r="G1166" s="724" t="s">
        <v>5755</v>
      </c>
      <c r="H1166" s="724">
        <v>2021</v>
      </c>
      <c r="I1166" s="723" t="s">
        <v>6199</v>
      </c>
      <c r="J1166" s="759" t="s">
        <v>6705</v>
      </c>
      <c r="K1166" s="723"/>
      <c r="L1166" s="723" t="s">
        <v>5723</v>
      </c>
      <c r="M1166" s="723" t="s">
        <v>2422</v>
      </c>
      <c r="N1166" s="661">
        <f>50+50+38</f>
        <v>138</v>
      </c>
      <c r="O1166" s="603"/>
      <c r="P1166" s="667" t="s">
        <v>1178</v>
      </c>
      <c r="Q1166" s="596" t="s">
        <v>1179</v>
      </c>
      <c r="R1166" s="596" t="s">
        <v>4806</v>
      </c>
      <c r="S1166" s="603">
        <f t="shared" si="237"/>
        <v>118</v>
      </c>
      <c r="T1166" s="596">
        <v>49</v>
      </c>
      <c r="U1166" s="596">
        <v>69</v>
      </c>
      <c r="V1166" s="596">
        <v>0</v>
      </c>
      <c r="W1166" s="596" t="s">
        <v>7071</v>
      </c>
      <c r="X1166" s="668">
        <v>281025</v>
      </c>
      <c r="Y1166" s="376" t="s">
        <v>78</v>
      </c>
      <c r="Z1166" s="603"/>
      <c r="AA1166" s="845"/>
      <c r="AB1166" s="596" t="str">
        <f t="shared" si="236"/>
        <v>Unique</v>
      </c>
      <c r="AC1166" s="603"/>
      <c r="AD1166" s="603"/>
      <c r="AE1166" s="603"/>
      <c r="AF1166" s="603"/>
      <c r="AG1166" s="603"/>
      <c r="AH1166" s="603"/>
      <c r="AI1166" s="603"/>
      <c r="AJ1166" s="603"/>
      <c r="AK1166" s="603"/>
      <c r="AL1166" s="603"/>
      <c r="AM1166" s="603"/>
      <c r="AN1166" s="603"/>
      <c r="AO1166" s="603"/>
      <c r="AP1166" s="603"/>
      <c r="AQ1166" s="603"/>
      <c r="AR1166" s="603"/>
      <c r="AS1166" s="603"/>
      <c r="AT1166" s="603"/>
      <c r="AU1166" s="603"/>
      <c r="AV1166" s="603"/>
      <c r="AW1166" s="603"/>
      <c r="AX1166" s="603"/>
      <c r="AY1166" s="603"/>
      <c r="AZ1166" s="603"/>
      <c r="BA1166" s="603"/>
      <c r="BB1166" s="603"/>
      <c r="BC1166" s="603"/>
      <c r="BD1166" s="603"/>
      <c r="BE1166" s="603"/>
      <c r="BF1166" s="603"/>
      <c r="BG1166" s="603"/>
      <c r="BH1166" s="603"/>
      <c r="BI1166" s="603"/>
      <c r="BJ1166" s="603"/>
      <c r="BK1166" s="603"/>
      <c r="BL1166" s="603"/>
      <c r="BM1166" s="603"/>
      <c r="BN1166" s="603"/>
      <c r="BO1166" s="603"/>
      <c r="BP1166" s="603"/>
      <c r="BQ1166" s="603"/>
      <c r="BR1166" s="603"/>
      <c r="BS1166" s="603"/>
      <c r="BT1166" s="603"/>
      <c r="BU1166" s="603"/>
      <c r="BV1166" s="603"/>
      <c r="BW1166" s="603"/>
      <c r="BX1166" s="603"/>
      <c r="BY1166" s="603"/>
      <c r="BZ1166" s="603"/>
      <c r="CA1166" s="603"/>
      <c r="CB1166" s="603"/>
      <c r="CC1166" s="603"/>
      <c r="CD1166" s="603"/>
      <c r="CE1166" s="603"/>
      <c r="CF1166" s="603"/>
      <c r="CG1166" s="603"/>
      <c r="CH1166" s="603"/>
      <c r="CI1166" s="603"/>
      <c r="CJ1166" s="603"/>
      <c r="CK1166" s="603"/>
    </row>
    <row r="1167" spans="1:89" ht="14.25">
      <c r="A1167" s="656" t="str">
        <f t="shared" si="234"/>
        <v>12_1_050623_HE_p_sp.ta</v>
      </c>
      <c r="B1167" s="660" t="s">
        <v>6651</v>
      </c>
      <c r="C1167" s="660" t="s">
        <v>6652</v>
      </c>
      <c r="D1167" s="661">
        <v>12</v>
      </c>
      <c r="E1167" s="661">
        <v>1</v>
      </c>
      <c r="F1167" s="661" t="s">
        <v>6443</v>
      </c>
      <c r="G1167" s="661" t="s">
        <v>6562</v>
      </c>
      <c r="H1167" s="661">
        <v>2023</v>
      </c>
      <c r="I1167" s="660" t="s">
        <v>5729</v>
      </c>
      <c r="J1167" s="660" t="s">
        <v>6653</v>
      </c>
      <c r="K1167" s="660" t="s">
        <v>6654</v>
      </c>
      <c r="L1167" s="660" t="s">
        <v>5723</v>
      </c>
      <c r="M1167" s="660" t="s">
        <v>2422</v>
      </c>
      <c r="N1167" s="661">
        <f>20+11</f>
        <v>31</v>
      </c>
      <c r="O1167" s="603"/>
      <c r="P1167" s="667" t="s">
        <v>5562</v>
      </c>
      <c r="Q1167" s="596" t="s">
        <v>5563</v>
      </c>
      <c r="R1167" s="596" t="s">
        <v>100</v>
      </c>
      <c r="S1167" s="603">
        <f t="shared" si="237"/>
        <v>1</v>
      </c>
      <c r="T1167" s="596">
        <v>1</v>
      </c>
      <c r="U1167" s="596">
        <v>0</v>
      </c>
      <c r="V1167" s="596">
        <v>0</v>
      </c>
      <c r="W1167" s="603"/>
      <c r="X1167" s="668">
        <v>311025</v>
      </c>
      <c r="Y1167" s="376" t="s">
        <v>78</v>
      </c>
      <c r="Z1167" s="596" t="s">
        <v>7075</v>
      </c>
      <c r="AA1167" s="766"/>
      <c r="AB1167" s="596" t="str">
        <f t="shared" ref="AB1167:AB1198" si="238">IF(COUNTIF(Z:Z, Z1167)&gt;1, "Duplicate", "Unique")</f>
        <v>Unique</v>
      </c>
      <c r="AC1167" s="603"/>
      <c r="AD1167" s="603"/>
      <c r="AE1167" s="603"/>
      <c r="AF1167" s="603"/>
      <c r="AG1167" s="603"/>
      <c r="AH1167" s="603"/>
      <c r="AI1167" s="603"/>
      <c r="AJ1167" s="603"/>
      <c r="AK1167" s="603"/>
      <c r="AL1167" s="603"/>
      <c r="AM1167" s="603"/>
      <c r="AN1167" s="603"/>
      <c r="AO1167" s="603"/>
      <c r="AP1167" s="603"/>
      <c r="AQ1167" s="603"/>
      <c r="AR1167" s="603"/>
      <c r="AS1167" s="603"/>
      <c r="AT1167" s="603"/>
      <c r="AU1167" s="603"/>
      <c r="AV1167" s="603"/>
      <c r="AW1167" s="603"/>
      <c r="AX1167" s="603"/>
      <c r="AY1167" s="603"/>
      <c r="AZ1167" s="603"/>
      <c r="BA1167" s="603"/>
      <c r="BB1167" s="603"/>
      <c r="BC1167" s="603"/>
      <c r="BD1167" s="603"/>
      <c r="BE1167" s="603"/>
      <c r="BF1167" s="603"/>
      <c r="BG1167" s="603"/>
      <c r="BH1167" s="603"/>
      <c r="BI1167" s="603"/>
      <c r="BJ1167" s="603"/>
      <c r="BK1167" s="603"/>
      <c r="BL1167" s="603"/>
      <c r="BM1167" s="603"/>
      <c r="BN1167" s="603"/>
      <c r="BO1167" s="603"/>
      <c r="BP1167" s="603"/>
      <c r="BQ1167" s="603"/>
      <c r="BR1167" s="603"/>
      <c r="BS1167" s="603"/>
      <c r="BT1167" s="603"/>
      <c r="BU1167" s="603"/>
      <c r="BV1167" s="603"/>
      <c r="BW1167" s="603"/>
      <c r="BX1167" s="603"/>
      <c r="BY1167" s="603"/>
      <c r="BZ1167" s="603"/>
      <c r="CA1167" s="603"/>
      <c r="CB1167" s="603"/>
      <c r="CC1167" s="603"/>
      <c r="CD1167" s="603"/>
      <c r="CE1167" s="603"/>
      <c r="CF1167" s="603"/>
      <c r="CG1167" s="603"/>
      <c r="CH1167" s="603"/>
      <c r="CI1167" s="603"/>
      <c r="CJ1167" s="603"/>
      <c r="CK1167" s="603"/>
    </row>
    <row r="1168" spans="1:89" ht="14.25">
      <c r="A1168" s="656" t="str">
        <f t="shared" si="234"/>
        <v>11_1_120721_HU_p_sp.sc</v>
      </c>
      <c r="B1168" s="685" t="s">
        <v>5763</v>
      </c>
      <c r="C1168" s="685" t="s">
        <v>5764</v>
      </c>
      <c r="D1168" s="686">
        <v>11</v>
      </c>
      <c r="E1168" s="686">
        <v>1</v>
      </c>
      <c r="F1168" s="686" t="s">
        <v>5719</v>
      </c>
      <c r="G1168" s="686" t="s">
        <v>5720</v>
      </c>
      <c r="H1168" s="686">
        <v>2021</v>
      </c>
      <c r="I1168" s="687" t="s">
        <v>5729</v>
      </c>
      <c r="J1168" s="687" t="str">
        <f t="shared" ref="J1168:J1169" si="239">K1168&amp;"_p"</f>
        <v>HU_p</v>
      </c>
      <c r="K1168" s="685" t="s">
        <v>5765</v>
      </c>
      <c r="L1168" s="687" t="s">
        <v>5723</v>
      </c>
      <c r="M1168" s="687" t="s">
        <v>476</v>
      </c>
      <c r="N1168" s="661">
        <v>318</v>
      </c>
      <c r="O1168" s="603"/>
      <c r="P1168" s="769" t="s">
        <v>509</v>
      </c>
      <c r="Q1168" s="596" t="s">
        <v>510</v>
      </c>
      <c r="R1168" s="596" t="s">
        <v>100</v>
      </c>
      <c r="S1168" s="603">
        <f t="shared" si="237"/>
        <v>16</v>
      </c>
      <c r="T1168" s="596">
        <v>16</v>
      </c>
      <c r="U1168" s="596">
        <v>0</v>
      </c>
      <c r="V1168" s="596">
        <v>0</v>
      </c>
      <c r="W1168" s="603"/>
      <c r="X1168" s="701" t="s">
        <v>1101</v>
      </c>
      <c r="Y1168" s="376" t="s">
        <v>78</v>
      </c>
      <c r="Z1168" s="596" t="s">
        <v>7076</v>
      </c>
      <c r="AA1168" s="766"/>
      <c r="AB1168" s="596" t="str">
        <f t="shared" si="238"/>
        <v>Unique</v>
      </c>
      <c r="AC1168" s="603"/>
      <c r="AD1168" s="603"/>
      <c r="AE1168" s="603"/>
      <c r="AF1168" s="603"/>
      <c r="AG1168" s="603"/>
      <c r="AH1168" s="603"/>
      <c r="AI1168" s="603"/>
      <c r="AJ1168" s="603"/>
      <c r="AK1168" s="603"/>
      <c r="AL1168" s="603"/>
      <c r="AM1168" s="603"/>
      <c r="AN1168" s="603"/>
      <c r="AO1168" s="603"/>
      <c r="AP1168" s="603"/>
      <c r="AQ1168" s="603"/>
      <c r="AR1168" s="603"/>
      <c r="AS1168" s="603"/>
      <c r="AT1168" s="603"/>
      <c r="AU1168" s="603"/>
      <c r="AV1168" s="603"/>
      <c r="AW1168" s="603"/>
      <c r="AX1168" s="603"/>
      <c r="AY1168" s="603"/>
      <c r="AZ1168" s="603"/>
      <c r="BA1168" s="603"/>
      <c r="BB1168" s="603"/>
      <c r="BC1168" s="603"/>
      <c r="BD1168" s="603"/>
      <c r="BE1168" s="603"/>
      <c r="BF1168" s="603"/>
      <c r="BG1168" s="603"/>
      <c r="BH1168" s="603"/>
      <c r="BI1168" s="603"/>
      <c r="BJ1168" s="603"/>
      <c r="BK1168" s="603"/>
      <c r="BL1168" s="603"/>
      <c r="BM1168" s="603"/>
      <c r="BN1168" s="603"/>
      <c r="BO1168" s="603"/>
      <c r="BP1168" s="603"/>
      <c r="BQ1168" s="603"/>
      <c r="BR1168" s="603"/>
      <c r="BS1168" s="603"/>
      <c r="BT1168" s="603"/>
      <c r="BU1168" s="603"/>
      <c r="BV1168" s="603"/>
      <c r="BW1168" s="603"/>
      <c r="BX1168" s="603"/>
      <c r="BY1168" s="603"/>
      <c r="BZ1168" s="603"/>
      <c r="CA1168" s="603"/>
      <c r="CB1168" s="603"/>
      <c r="CC1168" s="603"/>
      <c r="CD1168" s="603"/>
      <c r="CE1168" s="603"/>
      <c r="CF1168" s="603"/>
      <c r="CG1168" s="603"/>
      <c r="CH1168" s="603"/>
      <c r="CI1168" s="603"/>
      <c r="CJ1168" s="603"/>
      <c r="CK1168" s="603"/>
    </row>
    <row r="1169" spans="1:89" ht="14.25">
      <c r="A1169" s="656" t="str">
        <f t="shared" si="234"/>
        <v>5_1_260721_HAC_p_sp.sc</v>
      </c>
      <c r="B1169" s="664" t="s">
        <v>5726</v>
      </c>
      <c r="C1169" s="664" t="s">
        <v>5727</v>
      </c>
      <c r="D1169" s="665">
        <v>5</v>
      </c>
      <c r="E1169" s="665">
        <v>1</v>
      </c>
      <c r="F1169" s="665" t="s">
        <v>5720</v>
      </c>
      <c r="G1169" s="665" t="s">
        <v>5779</v>
      </c>
      <c r="H1169" s="665">
        <v>2021</v>
      </c>
      <c r="I1169" s="666" t="s">
        <v>5729</v>
      </c>
      <c r="J1169" s="666" t="str">
        <f t="shared" si="239"/>
        <v>HAC_p</v>
      </c>
      <c r="K1169" s="664" t="s">
        <v>5730</v>
      </c>
      <c r="L1169" s="666" t="s">
        <v>5723</v>
      </c>
      <c r="M1169" s="666" t="s">
        <v>5834</v>
      </c>
      <c r="N1169" s="661">
        <v>169</v>
      </c>
      <c r="O1169" s="603"/>
      <c r="P1169" s="769" t="s">
        <v>509</v>
      </c>
      <c r="Q1169" s="596" t="s">
        <v>510</v>
      </c>
      <c r="R1169" s="596" t="s">
        <v>100</v>
      </c>
      <c r="S1169" s="603">
        <f t="shared" si="237"/>
        <v>28</v>
      </c>
      <c r="T1169" s="596">
        <v>28</v>
      </c>
      <c r="U1169" s="596">
        <v>0</v>
      </c>
      <c r="V1169" s="596">
        <v>0</v>
      </c>
      <c r="W1169" s="603"/>
      <c r="X1169" s="701" t="s">
        <v>1101</v>
      </c>
      <c r="Y1169" s="376" t="s">
        <v>78</v>
      </c>
      <c r="Z1169" s="596" t="s">
        <v>7077</v>
      </c>
      <c r="AA1169" s="766"/>
      <c r="AB1169" s="596" t="str">
        <f t="shared" si="238"/>
        <v>Unique</v>
      </c>
      <c r="AC1169" s="603"/>
      <c r="AD1169" s="603"/>
      <c r="AE1169" s="603"/>
      <c r="AF1169" s="603"/>
      <c r="AG1169" s="603"/>
      <c r="AH1169" s="603"/>
      <c r="AI1169" s="603"/>
      <c r="AJ1169" s="603"/>
      <c r="AK1169" s="603"/>
      <c r="AL1169" s="603"/>
      <c r="AM1169" s="603"/>
      <c r="AN1169" s="603"/>
      <c r="AO1169" s="603"/>
      <c r="AP1169" s="603"/>
      <c r="AQ1169" s="603"/>
      <c r="AR1169" s="603"/>
      <c r="AS1169" s="603"/>
      <c r="AT1169" s="603"/>
      <c r="AU1169" s="603"/>
      <c r="AV1169" s="603"/>
      <c r="AW1169" s="603"/>
      <c r="AX1169" s="603"/>
      <c r="AY1169" s="603"/>
      <c r="AZ1169" s="603"/>
      <c r="BA1169" s="603"/>
      <c r="BB1169" s="603"/>
      <c r="BC1169" s="603"/>
      <c r="BD1169" s="603"/>
      <c r="BE1169" s="603"/>
      <c r="BF1169" s="603"/>
      <c r="BG1169" s="603"/>
      <c r="BH1169" s="603"/>
      <c r="BI1169" s="603"/>
      <c r="BJ1169" s="603"/>
      <c r="BK1169" s="603"/>
      <c r="BL1169" s="603"/>
      <c r="BM1169" s="603"/>
      <c r="BN1169" s="603"/>
      <c r="BO1169" s="603"/>
      <c r="BP1169" s="603"/>
      <c r="BQ1169" s="603"/>
      <c r="BR1169" s="603"/>
      <c r="BS1169" s="603"/>
      <c r="BT1169" s="603"/>
      <c r="BU1169" s="603"/>
      <c r="BV1169" s="603"/>
      <c r="BW1169" s="603"/>
      <c r="BX1169" s="603"/>
      <c r="BY1169" s="603"/>
      <c r="BZ1169" s="603"/>
      <c r="CA1169" s="603"/>
      <c r="CB1169" s="603"/>
      <c r="CC1169" s="603"/>
      <c r="CD1169" s="603"/>
      <c r="CE1169" s="603"/>
      <c r="CF1169" s="603"/>
      <c r="CG1169" s="603"/>
      <c r="CH1169" s="603"/>
      <c r="CI1169" s="603"/>
      <c r="CJ1169" s="603"/>
      <c r="CK1169" s="603"/>
    </row>
    <row r="1170" spans="1:89" ht="14.25">
      <c r="A1170" s="656" t="str">
        <f t="shared" si="234"/>
        <v>21_1_120721_Erp.B_p_ph.pe</v>
      </c>
      <c r="B1170" s="712" t="s">
        <v>6128</v>
      </c>
      <c r="C1170" s="712" t="s">
        <v>6129</v>
      </c>
      <c r="D1170" s="711">
        <v>21</v>
      </c>
      <c r="E1170" s="711">
        <v>1</v>
      </c>
      <c r="F1170" s="711" t="s">
        <v>5719</v>
      </c>
      <c r="G1170" s="711" t="s">
        <v>5720</v>
      </c>
      <c r="H1170" s="711">
        <v>2021</v>
      </c>
      <c r="I1170" s="712" t="s">
        <v>6199</v>
      </c>
      <c r="J1170" s="731" t="s">
        <v>6266</v>
      </c>
      <c r="K1170" s="712"/>
      <c r="L1170" s="712" t="s">
        <v>5723</v>
      </c>
      <c r="M1170" s="712" t="s">
        <v>2422</v>
      </c>
      <c r="N1170" s="661">
        <f>50+42</f>
        <v>92</v>
      </c>
      <c r="O1170" s="370" t="s">
        <v>6218</v>
      </c>
      <c r="P1170" s="769" t="s">
        <v>3722</v>
      </c>
      <c r="Q1170" s="596" t="s">
        <v>4904</v>
      </c>
      <c r="R1170" s="596" t="s">
        <v>100</v>
      </c>
      <c r="S1170" s="603">
        <f t="shared" si="237"/>
        <v>2</v>
      </c>
      <c r="T1170" s="596">
        <v>0</v>
      </c>
      <c r="U1170" s="596">
        <v>2</v>
      </c>
      <c r="V1170" s="596">
        <v>0</v>
      </c>
      <c r="W1170" s="603"/>
      <c r="X1170" s="668">
        <v>181125</v>
      </c>
      <c r="Y1170" s="376" t="s">
        <v>78</v>
      </c>
      <c r="Z1170" s="596" t="s">
        <v>7078</v>
      </c>
      <c r="AA1170" s="766"/>
      <c r="AB1170" s="596" t="str">
        <f t="shared" si="238"/>
        <v>Unique</v>
      </c>
      <c r="AC1170" s="603"/>
      <c r="AD1170" s="603"/>
      <c r="AE1170" s="603"/>
      <c r="AF1170" s="603"/>
      <c r="AG1170" s="603"/>
      <c r="AH1170" s="603"/>
      <c r="AI1170" s="603"/>
      <c r="AJ1170" s="603"/>
      <c r="AK1170" s="603"/>
      <c r="AL1170" s="603"/>
      <c r="AM1170" s="603"/>
      <c r="AN1170" s="603"/>
      <c r="AO1170" s="603"/>
      <c r="AP1170" s="603"/>
      <c r="AQ1170" s="603"/>
      <c r="AR1170" s="603"/>
      <c r="AS1170" s="603"/>
      <c r="AT1170" s="603"/>
      <c r="AU1170" s="603"/>
      <c r="AV1170" s="603"/>
      <c r="AW1170" s="603"/>
      <c r="AX1170" s="603"/>
      <c r="AY1170" s="603"/>
      <c r="AZ1170" s="603"/>
      <c r="BA1170" s="603"/>
      <c r="BB1170" s="603"/>
      <c r="BC1170" s="603"/>
      <c r="BD1170" s="603"/>
      <c r="BE1170" s="603"/>
      <c r="BF1170" s="603"/>
      <c r="BG1170" s="603"/>
      <c r="BH1170" s="603"/>
      <c r="BI1170" s="603"/>
      <c r="BJ1170" s="603"/>
      <c r="BK1170" s="603"/>
      <c r="BL1170" s="603"/>
      <c r="BM1170" s="603"/>
      <c r="BN1170" s="603"/>
      <c r="BO1170" s="603"/>
      <c r="BP1170" s="603"/>
      <c r="BQ1170" s="603"/>
      <c r="BR1170" s="603"/>
      <c r="BS1170" s="603"/>
      <c r="BT1170" s="603"/>
      <c r="BU1170" s="603"/>
      <c r="BV1170" s="603"/>
      <c r="BW1170" s="603"/>
      <c r="BX1170" s="603"/>
      <c r="BY1170" s="603"/>
      <c r="BZ1170" s="603"/>
      <c r="CA1170" s="603"/>
      <c r="CB1170" s="603"/>
      <c r="CC1170" s="603"/>
      <c r="CD1170" s="603"/>
      <c r="CE1170" s="603"/>
      <c r="CF1170" s="603"/>
      <c r="CG1170" s="603"/>
      <c r="CH1170" s="603"/>
      <c r="CI1170" s="603"/>
      <c r="CJ1170" s="603"/>
      <c r="CK1170" s="603"/>
    </row>
    <row r="1171" spans="1:89" ht="14.25">
      <c r="A1171" s="656" t="str">
        <f t="shared" si="234"/>
        <v>35_1_120721_Esc.A_p_ph.st</v>
      </c>
      <c r="B1171" s="720" t="s">
        <v>6187</v>
      </c>
      <c r="C1171" s="720" t="s">
        <v>6188</v>
      </c>
      <c r="D1171" s="721">
        <v>35</v>
      </c>
      <c r="E1171" s="721">
        <v>1</v>
      </c>
      <c r="F1171" s="721" t="s">
        <v>5719</v>
      </c>
      <c r="G1171" s="721" t="s">
        <v>5720</v>
      </c>
      <c r="H1171" s="721">
        <v>2021</v>
      </c>
      <c r="I1171" s="720" t="s">
        <v>6199</v>
      </c>
      <c r="J1171" s="730" t="s">
        <v>6258</v>
      </c>
      <c r="K1171" s="720"/>
      <c r="L1171" s="720" t="s">
        <v>5723</v>
      </c>
      <c r="M1171" s="720" t="s">
        <v>2422</v>
      </c>
      <c r="N1171" s="661">
        <f>50+14</f>
        <v>64</v>
      </c>
      <c r="O1171" s="370" t="s">
        <v>6208</v>
      </c>
      <c r="P1171" s="769" t="s">
        <v>4149</v>
      </c>
      <c r="Q1171" s="596" t="s">
        <v>4904</v>
      </c>
      <c r="R1171" s="596" t="s">
        <v>100</v>
      </c>
      <c r="S1171" s="603">
        <f t="shared" si="237"/>
        <v>1</v>
      </c>
      <c r="T1171" s="596">
        <v>0</v>
      </c>
      <c r="U1171" s="596">
        <v>1</v>
      </c>
      <c r="V1171" s="596">
        <v>0</v>
      </c>
      <c r="W1171" s="596"/>
      <c r="X1171" s="668">
        <v>181125</v>
      </c>
      <c r="Y1171" s="376" t="s">
        <v>78</v>
      </c>
      <c r="Z1171" s="596" t="s">
        <v>7079</v>
      </c>
      <c r="AA1171" s="766"/>
      <c r="AB1171" s="596" t="str">
        <f t="shared" si="238"/>
        <v>Unique</v>
      </c>
      <c r="AC1171" s="603"/>
      <c r="AD1171" s="603"/>
      <c r="AE1171" s="603"/>
      <c r="AF1171" s="603"/>
      <c r="AG1171" s="603"/>
      <c r="AH1171" s="603"/>
      <c r="AI1171" s="603"/>
      <c r="AJ1171" s="603"/>
      <c r="AK1171" s="603"/>
      <c r="AL1171" s="603"/>
      <c r="AM1171" s="603"/>
      <c r="AN1171" s="603"/>
      <c r="AO1171" s="603"/>
      <c r="AP1171" s="603"/>
      <c r="AQ1171" s="603"/>
      <c r="AR1171" s="603"/>
      <c r="AS1171" s="603"/>
      <c r="AT1171" s="603"/>
      <c r="AU1171" s="603"/>
      <c r="AV1171" s="603"/>
      <c r="AW1171" s="603"/>
      <c r="AX1171" s="603"/>
      <c r="AY1171" s="603"/>
      <c r="AZ1171" s="603"/>
      <c r="BA1171" s="603"/>
      <c r="BB1171" s="603"/>
      <c r="BC1171" s="603"/>
      <c r="BD1171" s="603"/>
      <c r="BE1171" s="603"/>
      <c r="BF1171" s="603"/>
      <c r="BG1171" s="603"/>
      <c r="BH1171" s="603"/>
      <c r="BI1171" s="603"/>
      <c r="BJ1171" s="603"/>
      <c r="BK1171" s="603"/>
      <c r="BL1171" s="603"/>
      <c r="BM1171" s="603"/>
      <c r="BN1171" s="603"/>
      <c r="BO1171" s="603"/>
      <c r="BP1171" s="603"/>
      <c r="BQ1171" s="603"/>
      <c r="BR1171" s="603"/>
      <c r="BS1171" s="603"/>
      <c r="BT1171" s="603"/>
      <c r="BU1171" s="603"/>
      <c r="BV1171" s="603"/>
      <c r="BW1171" s="603"/>
      <c r="BX1171" s="603"/>
      <c r="BY1171" s="603"/>
      <c r="BZ1171" s="603"/>
      <c r="CA1171" s="603"/>
      <c r="CB1171" s="603"/>
      <c r="CC1171" s="603"/>
      <c r="CD1171" s="603"/>
      <c r="CE1171" s="603"/>
      <c r="CF1171" s="603"/>
      <c r="CG1171" s="603"/>
      <c r="CH1171" s="603"/>
      <c r="CI1171" s="603"/>
      <c r="CJ1171" s="603"/>
      <c r="CK1171" s="603"/>
    </row>
    <row r="1172" spans="1:89" ht="14.25">
      <c r="A1172" s="656" t="str">
        <f t="shared" si="234"/>
        <v>27_1_091023_W_p_ph.pe</v>
      </c>
      <c r="B1172" s="660" t="s">
        <v>6135</v>
      </c>
      <c r="C1172" s="660" t="s">
        <v>6136</v>
      </c>
      <c r="D1172" s="713">
        <v>27</v>
      </c>
      <c r="E1172" s="713">
        <v>1</v>
      </c>
      <c r="F1172" s="661">
        <v>250923</v>
      </c>
      <c r="G1172" s="714" t="s">
        <v>373</v>
      </c>
      <c r="H1172" s="661">
        <v>2023</v>
      </c>
      <c r="I1172" s="660"/>
      <c r="J1172" s="715" t="s">
        <v>6137</v>
      </c>
      <c r="K1172" s="688" t="s">
        <v>6118</v>
      </c>
      <c r="L1172" s="715" t="s">
        <v>5723</v>
      </c>
      <c r="M1172" s="715" t="s">
        <v>2422</v>
      </c>
      <c r="N1172" s="698"/>
      <c r="O1172" s="603"/>
      <c r="P1172" s="769" t="s">
        <v>3722</v>
      </c>
      <c r="Q1172" s="596" t="s">
        <v>4904</v>
      </c>
      <c r="R1172" s="596" t="s">
        <v>100</v>
      </c>
      <c r="S1172" s="603">
        <f t="shared" si="237"/>
        <v>2</v>
      </c>
      <c r="T1172" s="596">
        <v>0</v>
      </c>
      <c r="U1172" s="596">
        <v>2</v>
      </c>
      <c r="V1172" s="596">
        <v>0</v>
      </c>
      <c r="W1172" s="603"/>
      <c r="X1172" s="668">
        <v>181125</v>
      </c>
      <c r="Y1172" s="376" t="s">
        <v>78</v>
      </c>
      <c r="Z1172" s="596" t="s">
        <v>7080</v>
      </c>
      <c r="AA1172" s="766"/>
      <c r="AB1172" s="596" t="str">
        <f t="shared" si="238"/>
        <v>Unique</v>
      </c>
      <c r="AC1172" s="603"/>
      <c r="AD1172" s="603"/>
      <c r="AE1172" s="603"/>
      <c r="AF1172" s="603"/>
      <c r="AG1172" s="603"/>
      <c r="AH1172" s="603"/>
      <c r="AI1172" s="603"/>
      <c r="AJ1172" s="603"/>
      <c r="AK1172" s="603"/>
      <c r="AL1172" s="603"/>
      <c r="AM1172" s="603"/>
      <c r="AN1172" s="603"/>
      <c r="AO1172" s="603"/>
      <c r="AP1172" s="603"/>
      <c r="AQ1172" s="603"/>
      <c r="AR1172" s="603"/>
      <c r="AS1172" s="603"/>
      <c r="AT1172" s="603"/>
      <c r="AU1172" s="603"/>
      <c r="AV1172" s="603"/>
      <c r="AW1172" s="603"/>
      <c r="AX1172" s="603"/>
      <c r="AY1172" s="603"/>
      <c r="AZ1172" s="603"/>
      <c r="BA1172" s="603"/>
      <c r="BB1172" s="603"/>
      <c r="BC1172" s="603"/>
      <c r="BD1172" s="603"/>
      <c r="BE1172" s="603"/>
      <c r="BF1172" s="603"/>
      <c r="BG1172" s="603"/>
      <c r="BH1172" s="603"/>
      <c r="BI1172" s="603"/>
      <c r="BJ1172" s="603"/>
      <c r="BK1172" s="603"/>
      <c r="BL1172" s="603"/>
      <c r="BM1172" s="603"/>
      <c r="BN1172" s="603"/>
      <c r="BO1172" s="603"/>
      <c r="BP1172" s="603"/>
      <c r="BQ1172" s="603"/>
      <c r="BR1172" s="603"/>
      <c r="BS1172" s="603"/>
      <c r="BT1172" s="603"/>
      <c r="BU1172" s="603"/>
      <c r="BV1172" s="603"/>
      <c r="BW1172" s="603"/>
      <c r="BX1172" s="603"/>
      <c r="BY1172" s="603"/>
      <c r="BZ1172" s="603"/>
      <c r="CA1172" s="603"/>
      <c r="CB1172" s="603"/>
      <c r="CC1172" s="603"/>
      <c r="CD1172" s="603"/>
      <c r="CE1172" s="603"/>
      <c r="CF1172" s="603"/>
      <c r="CG1172" s="603"/>
      <c r="CH1172" s="603"/>
      <c r="CI1172" s="603"/>
      <c r="CJ1172" s="603"/>
      <c r="CK1172" s="603"/>
    </row>
    <row r="1173" spans="1:89" ht="14.25">
      <c r="A1173" s="656" t="str">
        <f t="shared" si="234"/>
        <v>21_1_120721_Erp.A_p_ph.pe</v>
      </c>
      <c r="B1173" s="712" t="s">
        <v>6128</v>
      </c>
      <c r="C1173" s="712" t="s">
        <v>6129</v>
      </c>
      <c r="D1173" s="711">
        <v>21</v>
      </c>
      <c r="E1173" s="711">
        <v>1</v>
      </c>
      <c r="F1173" s="711" t="s">
        <v>5719</v>
      </c>
      <c r="G1173" s="711" t="s">
        <v>5720</v>
      </c>
      <c r="H1173" s="711">
        <v>2021</v>
      </c>
      <c r="I1173" s="712" t="s">
        <v>6199</v>
      </c>
      <c r="J1173" s="731" t="s">
        <v>7081</v>
      </c>
      <c r="K1173" s="712"/>
      <c r="L1173" s="712" t="s">
        <v>5723</v>
      </c>
      <c r="M1173" s="712" t="s">
        <v>2422</v>
      </c>
      <c r="N1173" s="661">
        <f>50+50+50+30</f>
        <v>180</v>
      </c>
      <c r="O1173" s="370" t="s">
        <v>6218</v>
      </c>
      <c r="P1173" s="769" t="s">
        <v>3722</v>
      </c>
      <c r="Q1173" s="596" t="s">
        <v>4904</v>
      </c>
      <c r="R1173" s="596" t="s">
        <v>100</v>
      </c>
      <c r="S1173" s="603">
        <f t="shared" si="237"/>
        <v>2</v>
      </c>
      <c r="T1173" s="596">
        <v>0</v>
      </c>
      <c r="U1173" s="596">
        <v>2</v>
      </c>
      <c r="V1173" s="596">
        <v>0</v>
      </c>
      <c r="W1173" s="603"/>
      <c r="X1173" s="668">
        <v>181125</v>
      </c>
      <c r="Y1173" s="376" t="s">
        <v>78</v>
      </c>
      <c r="Z1173" s="596" t="s">
        <v>7082</v>
      </c>
      <c r="AA1173" s="766"/>
      <c r="AB1173" s="596" t="str">
        <f t="shared" si="238"/>
        <v>Unique</v>
      </c>
      <c r="AC1173" s="603"/>
      <c r="AD1173" s="603"/>
      <c r="AE1173" s="603"/>
      <c r="AF1173" s="603"/>
      <c r="AG1173" s="603"/>
      <c r="AH1173" s="603"/>
      <c r="AI1173" s="603"/>
      <c r="AJ1173" s="603"/>
      <c r="AK1173" s="603"/>
      <c r="AL1173" s="603"/>
      <c r="AM1173" s="603"/>
      <c r="AN1173" s="603"/>
      <c r="AO1173" s="603"/>
      <c r="AP1173" s="603"/>
      <c r="AQ1173" s="603"/>
      <c r="AR1173" s="603"/>
      <c r="AS1173" s="603"/>
      <c r="AT1173" s="603"/>
      <c r="AU1173" s="603"/>
      <c r="AV1173" s="603"/>
      <c r="AW1173" s="603"/>
      <c r="AX1173" s="603"/>
      <c r="AY1173" s="603"/>
      <c r="AZ1173" s="603"/>
      <c r="BA1173" s="603"/>
      <c r="BB1173" s="603"/>
      <c r="BC1173" s="603"/>
      <c r="BD1173" s="603"/>
      <c r="BE1173" s="603"/>
      <c r="BF1173" s="603"/>
      <c r="BG1173" s="603"/>
      <c r="BH1173" s="603"/>
      <c r="BI1173" s="603"/>
      <c r="BJ1173" s="603"/>
      <c r="BK1173" s="603"/>
      <c r="BL1173" s="603"/>
      <c r="BM1173" s="603"/>
      <c r="BN1173" s="603"/>
      <c r="BO1173" s="603"/>
      <c r="BP1173" s="603"/>
      <c r="BQ1173" s="603"/>
      <c r="BR1173" s="603"/>
      <c r="BS1173" s="603"/>
      <c r="BT1173" s="603"/>
      <c r="BU1173" s="603"/>
      <c r="BV1173" s="603"/>
      <c r="BW1173" s="603"/>
      <c r="BX1173" s="603"/>
      <c r="BY1173" s="603"/>
      <c r="BZ1173" s="603"/>
      <c r="CA1173" s="603"/>
      <c r="CB1173" s="603"/>
      <c r="CC1173" s="603"/>
      <c r="CD1173" s="603"/>
      <c r="CE1173" s="603"/>
      <c r="CF1173" s="603"/>
      <c r="CG1173" s="603"/>
      <c r="CH1173" s="603"/>
      <c r="CI1173" s="603"/>
      <c r="CJ1173" s="603"/>
      <c r="CK1173" s="603"/>
    </row>
    <row r="1174" spans="1:89" ht="14.25">
      <c r="A1174" s="656" t="str">
        <f t="shared" si="234"/>
        <v>59_1_170521_H_p_ph.ci</v>
      </c>
      <c r="B1174" s="706" t="s">
        <v>6015</v>
      </c>
      <c r="C1174" s="706" t="s">
        <v>6016</v>
      </c>
      <c r="D1174" s="707">
        <v>59</v>
      </c>
      <c r="E1174" s="707">
        <v>1</v>
      </c>
      <c r="F1174" s="707" t="s">
        <v>2325</v>
      </c>
      <c r="G1174" s="707" t="s">
        <v>5728</v>
      </c>
      <c r="H1174" s="707">
        <v>2021</v>
      </c>
      <c r="I1174" s="706" t="s">
        <v>5976</v>
      </c>
      <c r="J1174" s="706" t="s">
        <v>6017</v>
      </c>
      <c r="K1174" s="706"/>
      <c r="L1174" s="706" t="s">
        <v>5723</v>
      </c>
      <c r="M1174" s="706" t="s">
        <v>2422</v>
      </c>
      <c r="N1174" s="661">
        <v>14</v>
      </c>
      <c r="O1174" s="603"/>
      <c r="P1174" s="769" t="s">
        <v>4165</v>
      </c>
      <c r="Q1174" s="596" t="s">
        <v>4904</v>
      </c>
      <c r="R1174" s="596" t="s">
        <v>100</v>
      </c>
      <c r="S1174" s="603">
        <f t="shared" si="237"/>
        <v>1</v>
      </c>
      <c r="T1174" s="596">
        <v>0</v>
      </c>
      <c r="U1174" s="596">
        <v>1</v>
      </c>
      <c r="V1174" s="596">
        <v>0</v>
      </c>
      <c r="W1174" s="603"/>
      <c r="X1174" s="668">
        <v>181125</v>
      </c>
      <c r="Y1174" s="376" t="s">
        <v>78</v>
      </c>
      <c r="Z1174" s="596" t="s">
        <v>7083</v>
      </c>
      <c r="AA1174" s="766"/>
      <c r="AB1174" s="596" t="str">
        <f t="shared" si="238"/>
        <v>Unique</v>
      </c>
      <c r="AC1174" s="603"/>
      <c r="AD1174" s="603"/>
      <c r="AE1174" s="603"/>
      <c r="AF1174" s="603"/>
      <c r="AG1174" s="603"/>
      <c r="AH1174" s="603"/>
      <c r="AI1174" s="603"/>
      <c r="AJ1174" s="603"/>
      <c r="AK1174" s="603"/>
      <c r="AL1174" s="603"/>
      <c r="AM1174" s="603"/>
      <c r="AN1174" s="603"/>
      <c r="AO1174" s="603"/>
      <c r="AP1174" s="603"/>
      <c r="AQ1174" s="603"/>
      <c r="AR1174" s="603"/>
      <c r="AS1174" s="603"/>
      <c r="AT1174" s="603"/>
      <c r="AU1174" s="603"/>
      <c r="AV1174" s="603"/>
      <c r="AW1174" s="603"/>
      <c r="AX1174" s="603"/>
      <c r="AY1174" s="603"/>
      <c r="AZ1174" s="603"/>
      <c r="BA1174" s="603"/>
      <c r="BB1174" s="603"/>
      <c r="BC1174" s="603"/>
      <c r="BD1174" s="603"/>
      <c r="BE1174" s="603"/>
      <c r="BF1174" s="603"/>
      <c r="BG1174" s="603"/>
      <c r="BH1174" s="603"/>
      <c r="BI1174" s="603"/>
      <c r="BJ1174" s="603"/>
      <c r="BK1174" s="603"/>
      <c r="BL1174" s="603"/>
      <c r="BM1174" s="603"/>
      <c r="BN1174" s="603"/>
      <c r="BO1174" s="603"/>
      <c r="BP1174" s="603"/>
      <c r="BQ1174" s="603"/>
      <c r="BR1174" s="603"/>
      <c r="BS1174" s="603"/>
      <c r="BT1174" s="603"/>
      <c r="BU1174" s="603"/>
      <c r="BV1174" s="603"/>
      <c r="BW1174" s="603"/>
      <c r="BX1174" s="603"/>
      <c r="BY1174" s="603"/>
      <c r="BZ1174" s="603"/>
      <c r="CA1174" s="603"/>
      <c r="CB1174" s="603"/>
      <c r="CC1174" s="603"/>
      <c r="CD1174" s="603"/>
      <c r="CE1174" s="603"/>
      <c r="CF1174" s="603"/>
      <c r="CG1174" s="603"/>
      <c r="CH1174" s="603"/>
      <c r="CI1174" s="603"/>
      <c r="CJ1174" s="603"/>
      <c r="CK1174" s="603"/>
    </row>
    <row r="1175" spans="1:89" ht="14.25">
      <c r="A1175" s="656" t="str">
        <f t="shared" si="234"/>
        <v>72_1_310521_HER_p_ph.ci</v>
      </c>
      <c r="B1175" s="702" t="s">
        <v>6002</v>
      </c>
      <c r="C1175" s="702" t="s">
        <v>6003</v>
      </c>
      <c r="D1175" s="703">
        <v>72</v>
      </c>
      <c r="E1175" s="703">
        <v>1</v>
      </c>
      <c r="F1175" s="703" t="s">
        <v>5728</v>
      </c>
      <c r="G1175" s="703" t="s">
        <v>2084</v>
      </c>
      <c r="H1175" s="703">
        <v>2021</v>
      </c>
      <c r="I1175" s="702" t="s">
        <v>5976</v>
      </c>
      <c r="J1175" s="702" t="s">
        <v>6004</v>
      </c>
      <c r="K1175" s="702"/>
      <c r="L1175" s="702" t="s">
        <v>5723</v>
      </c>
      <c r="M1175" s="702" t="s">
        <v>2422</v>
      </c>
      <c r="N1175" s="661">
        <v>26</v>
      </c>
      <c r="O1175" s="603"/>
      <c r="P1175" s="769" t="s">
        <v>4165</v>
      </c>
      <c r="Q1175" s="596" t="s">
        <v>4904</v>
      </c>
      <c r="R1175" s="596" t="s">
        <v>100</v>
      </c>
      <c r="S1175" s="603">
        <f t="shared" si="237"/>
        <v>1</v>
      </c>
      <c r="T1175" s="596">
        <v>1</v>
      </c>
      <c r="U1175" s="596">
        <v>0</v>
      </c>
      <c r="V1175" s="596">
        <v>0</v>
      </c>
      <c r="W1175" s="603"/>
      <c r="X1175" s="668">
        <v>181125</v>
      </c>
      <c r="Y1175" s="376" t="s">
        <v>78</v>
      </c>
      <c r="Z1175" s="596" t="s">
        <v>7084</v>
      </c>
      <c r="AA1175" s="766"/>
      <c r="AB1175" s="596" t="str">
        <f t="shared" si="238"/>
        <v>Unique</v>
      </c>
      <c r="AC1175" s="603"/>
      <c r="AD1175" s="603"/>
      <c r="AE1175" s="603"/>
      <c r="AF1175" s="603"/>
      <c r="AG1175" s="603"/>
      <c r="AH1175" s="603"/>
      <c r="AI1175" s="603"/>
      <c r="AJ1175" s="603"/>
      <c r="AK1175" s="603"/>
      <c r="AL1175" s="603"/>
      <c r="AM1175" s="603"/>
      <c r="AN1175" s="603"/>
      <c r="AO1175" s="603"/>
      <c r="AP1175" s="603"/>
      <c r="AQ1175" s="603"/>
      <c r="AR1175" s="603"/>
      <c r="AS1175" s="603"/>
      <c r="AT1175" s="603"/>
      <c r="AU1175" s="603"/>
      <c r="AV1175" s="603"/>
      <c r="AW1175" s="603"/>
      <c r="AX1175" s="603"/>
      <c r="AY1175" s="603"/>
      <c r="AZ1175" s="603"/>
      <c r="BA1175" s="603"/>
      <c r="BB1175" s="603"/>
      <c r="BC1175" s="603"/>
      <c r="BD1175" s="603"/>
      <c r="BE1175" s="603"/>
      <c r="BF1175" s="603"/>
      <c r="BG1175" s="603"/>
      <c r="BH1175" s="603"/>
      <c r="BI1175" s="603"/>
      <c r="BJ1175" s="603"/>
      <c r="BK1175" s="603"/>
      <c r="BL1175" s="603"/>
      <c r="BM1175" s="603"/>
      <c r="BN1175" s="603"/>
      <c r="BO1175" s="603"/>
      <c r="BP1175" s="603"/>
      <c r="BQ1175" s="603"/>
      <c r="BR1175" s="603"/>
      <c r="BS1175" s="603"/>
      <c r="BT1175" s="603"/>
      <c r="BU1175" s="603"/>
      <c r="BV1175" s="603"/>
      <c r="BW1175" s="603"/>
      <c r="BX1175" s="603"/>
      <c r="BY1175" s="603"/>
      <c r="BZ1175" s="603"/>
      <c r="CA1175" s="603"/>
      <c r="CB1175" s="603"/>
      <c r="CC1175" s="603"/>
      <c r="CD1175" s="603"/>
      <c r="CE1175" s="603"/>
      <c r="CF1175" s="603"/>
      <c r="CG1175" s="603"/>
      <c r="CH1175" s="603"/>
      <c r="CI1175" s="603"/>
      <c r="CJ1175" s="603"/>
      <c r="CK1175" s="603"/>
    </row>
    <row r="1176" spans="1:89" ht="14.25">
      <c r="A1176" s="656" t="str">
        <f t="shared" si="234"/>
        <v>60_2_120721_BE_p_ph.pe</v>
      </c>
      <c r="B1176" s="695" t="s">
        <v>5996</v>
      </c>
      <c r="C1176" s="695" t="s">
        <v>5997</v>
      </c>
      <c r="D1176" s="694">
        <v>60</v>
      </c>
      <c r="E1176" s="694">
        <v>2</v>
      </c>
      <c r="F1176" s="694" t="s">
        <v>5719</v>
      </c>
      <c r="G1176" s="694" t="s">
        <v>5720</v>
      </c>
      <c r="H1176" s="694">
        <v>2021</v>
      </c>
      <c r="I1176" s="695" t="s">
        <v>5976</v>
      </c>
      <c r="J1176" s="695" t="s">
        <v>5998</v>
      </c>
      <c r="K1176" s="695"/>
      <c r="L1176" s="695" t="s">
        <v>5723</v>
      </c>
      <c r="M1176" s="695" t="s">
        <v>2422</v>
      </c>
      <c r="N1176" s="661">
        <f>12+17+10+5+7+10+6+5+1+3</f>
        <v>76</v>
      </c>
      <c r="O1176" s="603"/>
      <c r="P1176" s="769" t="s">
        <v>3722</v>
      </c>
      <c r="Q1176" s="596" t="s">
        <v>4904</v>
      </c>
      <c r="R1176" s="596" t="s">
        <v>100</v>
      </c>
      <c r="S1176" s="603">
        <f t="shared" si="237"/>
        <v>1</v>
      </c>
      <c r="T1176" s="596">
        <v>0</v>
      </c>
      <c r="U1176" s="596">
        <v>1</v>
      </c>
      <c r="V1176" s="596">
        <v>0</v>
      </c>
      <c r="W1176" s="603"/>
      <c r="X1176" s="668">
        <v>181125</v>
      </c>
      <c r="Y1176" s="376" t="s">
        <v>78</v>
      </c>
      <c r="Z1176" s="596" t="s">
        <v>7085</v>
      </c>
      <c r="AA1176" s="766"/>
      <c r="AB1176" s="596" t="str">
        <f t="shared" si="238"/>
        <v>Unique</v>
      </c>
      <c r="AC1176" s="603"/>
      <c r="AD1176" s="603"/>
      <c r="AE1176" s="603"/>
      <c r="AF1176" s="603"/>
      <c r="AG1176" s="603"/>
      <c r="AH1176" s="603"/>
      <c r="AI1176" s="603"/>
      <c r="AJ1176" s="603"/>
      <c r="AK1176" s="603"/>
      <c r="AL1176" s="603"/>
      <c r="AM1176" s="603"/>
      <c r="AN1176" s="603"/>
      <c r="AO1176" s="603"/>
      <c r="AP1176" s="603"/>
      <c r="AQ1176" s="603"/>
      <c r="AR1176" s="603"/>
      <c r="AS1176" s="603"/>
      <c r="AT1176" s="603"/>
      <c r="AU1176" s="603"/>
      <c r="AV1176" s="603"/>
      <c r="AW1176" s="603"/>
      <c r="AX1176" s="603"/>
      <c r="AY1176" s="603"/>
      <c r="AZ1176" s="603"/>
      <c r="BA1176" s="603"/>
      <c r="BB1176" s="603"/>
      <c r="BC1176" s="603"/>
      <c r="BD1176" s="603"/>
      <c r="BE1176" s="603"/>
      <c r="BF1176" s="603"/>
      <c r="BG1176" s="603"/>
      <c r="BH1176" s="603"/>
      <c r="BI1176" s="603"/>
      <c r="BJ1176" s="603"/>
      <c r="BK1176" s="603"/>
      <c r="BL1176" s="603"/>
      <c r="BM1176" s="603"/>
      <c r="BN1176" s="603"/>
      <c r="BO1176" s="603"/>
      <c r="BP1176" s="603"/>
      <c r="BQ1176" s="603"/>
      <c r="BR1176" s="603"/>
      <c r="BS1176" s="603"/>
      <c r="BT1176" s="603"/>
      <c r="BU1176" s="603"/>
      <c r="BV1176" s="603"/>
      <c r="BW1176" s="603"/>
      <c r="BX1176" s="603"/>
      <c r="BY1176" s="603"/>
      <c r="BZ1176" s="603"/>
      <c r="CA1176" s="603"/>
      <c r="CB1176" s="603"/>
      <c r="CC1176" s="603"/>
      <c r="CD1176" s="603"/>
      <c r="CE1176" s="603"/>
      <c r="CF1176" s="603"/>
      <c r="CG1176" s="603"/>
      <c r="CH1176" s="603"/>
      <c r="CI1176" s="603"/>
      <c r="CJ1176" s="603"/>
      <c r="CK1176" s="603"/>
    </row>
    <row r="1177" spans="1:89" ht="14.25">
      <c r="A1177" s="656" t="str">
        <f t="shared" si="234"/>
        <v>72_1_120721_HER_p_ph.pe</v>
      </c>
      <c r="B1177" s="702" t="s">
        <v>6002</v>
      </c>
      <c r="C1177" s="702" t="s">
        <v>6003</v>
      </c>
      <c r="D1177" s="703">
        <v>72</v>
      </c>
      <c r="E1177" s="703">
        <v>1</v>
      </c>
      <c r="F1177" s="703" t="s">
        <v>5719</v>
      </c>
      <c r="G1177" s="703" t="s">
        <v>5720</v>
      </c>
      <c r="H1177" s="703">
        <v>2021</v>
      </c>
      <c r="I1177" s="702" t="s">
        <v>5976</v>
      </c>
      <c r="J1177" s="702" t="s">
        <v>6004</v>
      </c>
      <c r="K1177" s="702"/>
      <c r="L1177" s="702" t="s">
        <v>5723</v>
      </c>
      <c r="M1177" s="702" t="s">
        <v>2422</v>
      </c>
      <c r="N1177" s="661">
        <f>59</f>
        <v>59</v>
      </c>
      <c r="O1177" s="603"/>
      <c r="P1177" s="769" t="s">
        <v>3722</v>
      </c>
      <c r="Q1177" s="596" t="s">
        <v>4904</v>
      </c>
      <c r="R1177" s="596" t="s">
        <v>100</v>
      </c>
      <c r="S1177" s="603">
        <f t="shared" si="237"/>
        <v>2</v>
      </c>
      <c r="T1177" s="596">
        <v>0</v>
      </c>
      <c r="U1177" s="596">
        <v>2</v>
      </c>
      <c r="V1177" s="596">
        <v>0</v>
      </c>
      <c r="W1177" s="603"/>
      <c r="X1177" s="668">
        <v>181125</v>
      </c>
      <c r="Y1177" s="376" t="s">
        <v>78</v>
      </c>
      <c r="Z1177" s="596" t="s">
        <v>7086</v>
      </c>
      <c r="AA1177" s="766"/>
      <c r="AB1177" s="596" t="str">
        <f t="shared" si="238"/>
        <v>Unique</v>
      </c>
      <c r="AC1177" s="603"/>
      <c r="AD1177" s="603"/>
      <c r="AE1177" s="603"/>
      <c r="AF1177" s="603"/>
      <c r="AG1177" s="603"/>
      <c r="AH1177" s="603"/>
      <c r="AI1177" s="603"/>
      <c r="AJ1177" s="603"/>
      <c r="AK1177" s="603"/>
      <c r="AL1177" s="603"/>
      <c r="AM1177" s="603"/>
      <c r="AN1177" s="603"/>
      <c r="AO1177" s="603"/>
      <c r="AP1177" s="603"/>
      <c r="AQ1177" s="603"/>
      <c r="AR1177" s="603"/>
      <c r="AS1177" s="603"/>
      <c r="AT1177" s="603"/>
      <c r="AU1177" s="603"/>
      <c r="AV1177" s="603"/>
      <c r="AW1177" s="603"/>
      <c r="AX1177" s="603"/>
      <c r="AY1177" s="603"/>
      <c r="AZ1177" s="603"/>
      <c r="BA1177" s="603"/>
      <c r="BB1177" s="603"/>
      <c r="BC1177" s="603"/>
      <c r="BD1177" s="603"/>
      <c r="BE1177" s="603"/>
      <c r="BF1177" s="603"/>
      <c r="BG1177" s="603"/>
      <c r="BH1177" s="603"/>
      <c r="BI1177" s="603"/>
      <c r="BJ1177" s="603"/>
      <c r="BK1177" s="603"/>
      <c r="BL1177" s="603"/>
      <c r="BM1177" s="603"/>
      <c r="BN1177" s="603"/>
      <c r="BO1177" s="603"/>
      <c r="BP1177" s="603"/>
      <c r="BQ1177" s="603"/>
      <c r="BR1177" s="603"/>
      <c r="BS1177" s="603"/>
      <c r="BT1177" s="603"/>
      <c r="BU1177" s="603"/>
      <c r="BV1177" s="603"/>
      <c r="BW1177" s="603"/>
      <c r="BX1177" s="603"/>
      <c r="BY1177" s="603"/>
      <c r="BZ1177" s="603"/>
      <c r="CA1177" s="603"/>
      <c r="CB1177" s="603"/>
      <c r="CC1177" s="603"/>
      <c r="CD1177" s="603"/>
      <c r="CE1177" s="603"/>
      <c r="CF1177" s="603"/>
      <c r="CG1177" s="603"/>
      <c r="CH1177" s="603"/>
      <c r="CI1177" s="603"/>
      <c r="CJ1177" s="603"/>
      <c r="CK1177" s="603"/>
    </row>
    <row r="1178" spans="1:89" ht="14.25">
      <c r="A1178" s="656" t="str">
        <f t="shared" si="234"/>
        <v>12_1_170723_HE_p_sc.py</v>
      </c>
      <c r="B1178" s="660" t="s">
        <v>6651</v>
      </c>
      <c r="C1178" s="660" t="s">
        <v>6652</v>
      </c>
      <c r="D1178" s="661">
        <v>12</v>
      </c>
      <c r="E1178" s="661">
        <v>1</v>
      </c>
      <c r="F1178" s="661" t="s">
        <v>6342</v>
      </c>
      <c r="G1178" s="661" t="s">
        <v>6343</v>
      </c>
      <c r="H1178" s="661">
        <v>2023</v>
      </c>
      <c r="I1178" s="660" t="s">
        <v>5729</v>
      </c>
      <c r="J1178" s="660" t="s">
        <v>6653</v>
      </c>
      <c r="K1178" s="660" t="s">
        <v>6654</v>
      </c>
      <c r="L1178" s="660" t="s">
        <v>5723</v>
      </c>
      <c r="M1178" s="660" t="s">
        <v>2422</v>
      </c>
      <c r="N1178" s="661">
        <f>50+50+6</f>
        <v>106</v>
      </c>
      <c r="O1178" s="603"/>
      <c r="P1178" s="769" t="s">
        <v>1069</v>
      </c>
      <c r="Q1178" s="596" t="s">
        <v>1070</v>
      </c>
      <c r="R1178" s="596" t="s">
        <v>100</v>
      </c>
      <c r="S1178" s="603">
        <f t="shared" si="237"/>
        <v>1</v>
      </c>
      <c r="T1178" s="596">
        <v>0</v>
      </c>
      <c r="U1178" s="596">
        <v>1</v>
      </c>
      <c r="V1178" s="596">
        <v>0</v>
      </c>
      <c r="W1178" s="603"/>
      <c r="X1178" s="668">
        <v>261125</v>
      </c>
      <c r="Y1178" s="376" t="s">
        <v>78</v>
      </c>
      <c r="Z1178" s="596" t="s">
        <v>7087</v>
      </c>
      <c r="AA1178" s="766"/>
      <c r="AB1178" s="596" t="str">
        <f t="shared" si="238"/>
        <v>Unique</v>
      </c>
      <c r="AC1178" s="603"/>
      <c r="AD1178" s="603"/>
      <c r="AE1178" s="603"/>
      <c r="AF1178" s="603"/>
      <c r="AG1178" s="603"/>
      <c r="AH1178" s="603"/>
      <c r="AI1178" s="603"/>
      <c r="AJ1178" s="603"/>
      <c r="AK1178" s="603"/>
      <c r="AL1178" s="603"/>
      <c r="AM1178" s="603"/>
      <c r="AN1178" s="603"/>
      <c r="AO1178" s="603"/>
      <c r="AP1178" s="603"/>
      <c r="AQ1178" s="603"/>
      <c r="AR1178" s="603"/>
      <c r="AS1178" s="603"/>
      <c r="AT1178" s="603"/>
      <c r="AU1178" s="603"/>
      <c r="AV1178" s="603"/>
      <c r="AW1178" s="603"/>
      <c r="AX1178" s="603"/>
      <c r="AY1178" s="603"/>
      <c r="AZ1178" s="603"/>
      <c r="BA1178" s="603"/>
      <c r="BB1178" s="603"/>
      <c r="BC1178" s="603"/>
      <c r="BD1178" s="603"/>
      <c r="BE1178" s="603"/>
      <c r="BF1178" s="603"/>
      <c r="BG1178" s="603"/>
      <c r="BH1178" s="603"/>
      <c r="BI1178" s="603"/>
      <c r="BJ1178" s="603"/>
      <c r="BK1178" s="603"/>
      <c r="BL1178" s="603"/>
      <c r="BM1178" s="603"/>
      <c r="BN1178" s="603"/>
      <c r="BO1178" s="603"/>
      <c r="BP1178" s="603"/>
      <c r="BQ1178" s="603"/>
      <c r="BR1178" s="603"/>
      <c r="BS1178" s="603"/>
      <c r="BT1178" s="603"/>
      <c r="BU1178" s="603"/>
      <c r="BV1178" s="603"/>
      <c r="BW1178" s="603"/>
      <c r="BX1178" s="603"/>
      <c r="BY1178" s="603"/>
      <c r="BZ1178" s="603"/>
      <c r="CA1178" s="603"/>
      <c r="CB1178" s="603"/>
      <c r="CC1178" s="603"/>
      <c r="CD1178" s="603"/>
      <c r="CE1178" s="603"/>
      <c r="CF1178" s="603"/>
      <c r="CG1178" s="603"/>
      <c r="CH1178" s="603"/>
      <c r="CI1178" s="603"/>
      <c r="CJ1178" s="603"/>
      <c r="CK1178" s="603"/>
    </row>
    <row r="1179" spans="1:89" ht="14.25">
      <c r="A1179" s="656" t="str">
        <f t="shared" si="234"/>
        <v>29_1_200921_G_p_me.</v>
      </c>
      <c r="B1179" s="695" t="s">
        <v>5789</v>
      </c>
      <c r="C1179" s="695" t="s">
        <v>5790</v>
      </c>
      <c r="D1179" s="694">
        <v>29</v>
      </c>
      <c r="E1179" s="694">
        <v>1</v>
      </c>
      <c r="F1179" s="694" t="s">
        <v>122</v>
      </c>
      <c r="G1179" s="694" t="s">
        <v>5755</v>
      </c>
      <c r="H1179" s="694">
        <v>2021</v>
      </c>
      <c r="I1179" s="695" t="s">
        <v>5729</v>
      </c>
      <c r="J1179" s="695" t="str">
        <f>K1179&amp;"_p"</f>
        <v>G_p</v>
      </c>
      <c r="K1179" s="693" t="s">
        <v>5791</v>
      </c>
      <c r="L1179" s="695" t="s">
        <v>5723</v>
      </c>
      <c r="M1179" s="695" t="s">
        <v>2422</v>
      </c>
      <c r="N1179" s="661">
        <f>100+100+100+100+100+14</f>
        <v>514</v>
      </c>
      <c r="O1179" s="603"/>
      <c r="P1179" s="667" t="s">
        <v>1178</v>
      </c>
      <c r="Q1179" s="596" t="s">
        <v>1179</v>
      </c>
      <c r="R1179" s="596" t="s">
        <v>4916</v>
      </c>
      <c r="S1179" s="603">
        <f t="shared" si="237"/>
        <v>1</v>
      </c>
      <c r="T1179" s="596">
        <v>1</v>
      </c>
      <c r="U1179" s="596">
        <v>0</v>
      </c>
      <c r="V1179" s="596">
        <v>0</v>
      </c>
      <c r="W1179" s="603"/>
      <c r="X1179" s="668">
        <v>240426</v>
      </c>
      <c r="Y1179" s="376" t="s">
        <v>78</v>
      </c>
      <c r="Z1179" s="603"/>
      <c r="AA1179" s="845"/>
      <c r="AB1179" s="596" t="str">
        <f t="shared" si="238"/>
        <v>Unique</v>
      </c>
      <c r="AC1179" s="603"/>
      <c r="AD1179" s="603"/>
      <c r="AE1179" s="603"/>
      <c r="AF1179" s="603"/>
      <c r="AG1179" s="603"/>
      <c r="AH1179" s="603"/>
      <c r="AI1179" s="603"/>
      <c r="AJ1179" s="603"/>
      <c r="AK1179" s="603"/>
      <c r="AL1179" s="603"/>
      <c r="AM1179" s="603"/>
      <c r="AN1179" s="603"/>
      <c r="AO1179" s="603"/>
      <c r="AP1179" s="603"/>
      <c r="AQ1179" s="603"/>
      <c r="AR1179" s="603"/>
      <c r="AS1179" s="603"/>
      <c r="AT1179" s="603"/>
      <c r="AU1179" s="603"/>
      <c r="AV1179" s="603"/>
      <c r="AW1179" s="603"/>
      <c r="AX1179" s="603"/>
      <c r="AY1179" s="603"/>
      <c r="AZ1179" s="603"/>
      <c r="BA1179" s="603"/>
      <c r="BB1179" s="603"/>
      <c r="BC1179" s="603"/>
      <c r="BD1179" s="603"/>
      <c r="BE1179" s="603"/>
      <c r="BF1179" s="603"/>
      <c r="BG1179" s="603"/>
      <c r="BH1179" s="603"/>
      <c r="BI1179" s="603"/>
      <c r="BJ1179" s="603"/>
      <c r="BK1179" s="603"/>
      <c r="BL1179" s="603"/>
      <c r="BM1179" s="603"/>
      <c r="BN1179" s="603"/>
      <c r="BO1179" s="603"/>
      <c r="BP1179" s="603"/>
      <c r="BQ1179" s="603"/>
      <c r="BR1179" s="603"/>
      <c r="BS1179" s="603"/>
      <c r="BT1179" s="603"/>
      <c r="BU1179" s="603"/>
      <c r="BV1179" s="603"/>
      <c r="BW1179" s="603"/>
      <c r="BX1179" s="603"/>
      <c r="BY1179" s="603"/>
      <c r="BZ1179" s="603"/>
      <c r="CA1179" s="603"/>
      <c r="CB1179" s="603"/>
      <c r="CC1179" s="603"/>
      <c r="CD1179" s="603"/>
      <c r="CE1179" s="603"/>
      <c r="CF1179" s="603"/>
      <c r="CG1179" s="603"/>
      <c r="CH1179" s="603"/>
      <c r="CI1179" s="603"/>
      <c r="CJ1179" s="603"/>
      <c r="CK1179" s="603"/>
    </row>
    <row r="1180" spans="1:89" ht="14.25">
      <c r="A1180" s="656" t="str">
        <f t="shared" si="234"/>
        <v>33_1_041021_S_p_me.</v>
      </c>
      <c r="B1180" s="4" t="s">
        <v>6238</v>
      </c>
      <c r="C1180" s="4" t="s">
        <v>6239</v>
      </c>
      <c r="D1180" s="4">
        <v>33</v>
      </c>
      <c r="E1180" s="4">
        <v>1</v>
      </c>
      <c r="F1180" s="4" t="s">
        <v>5755</v>
      </c>
      <c r="G1180" s="4" t="s">
        <v>2461</v>
      </c>
      <c r="H1180" s="4">
        <v>2021</v>
      </c>
      <c r="I1180" s="4" t="s">
        <v>6199</v>
      </c>
      <c r="J1180" s="4" t="s">
        <v>6375</v>
      </c>
      <c r="K1180" s="3"/>
      <c r="L1180" s="4" t="s">
        <v>5723</v>
      </c>
      <c r="M1180" s="3" t="s">
        <v>2422</v>
      </c>
      <c r="N1180" s="117">
        <f>39</f>
        <v>39</v>
      </c>
      <c r="O1180" s="2" t="s">
        <v>6241</v>
      </c>
      <c r="P1180" s="667" t="s">
        <v>1178</v>
      </c>
      <c r="Q1180" s="596" t="s">
        <v>1179</v>
      </c>
      <c r="R1180" s="596" t="s">
        <v>4916</v>
      </c>
      <c r="S1180" s="603">
        <f t="shared" si="237"/>
        <v>27</v>
      </c>
      <c r="T1180" s="596">
        <v>9</v>
      </c>
      <c r="U1180" s="596">
        <v>18</v>
      </c>
      <c r="V1180" s="596">
        <v>0</v>
      </c>
      <c r="W1180" s="603"/>
      <c r="X1180" s="668">
        <v>270426</v>
      </c>
      <c r="Y1180" s="376" t="s">
        <v>3724</v>
      </c>
      <c r="Z1180" s="603"/>
      <c r="AA1180" s="845"/>
      <c r="AB1180" s="596" t="str">
        <f t="shared" si="238"/>
        <v>Unique</v>
      </c>
      <c r="AC1180" s="603"/>
      <c r="AD1180" s="603"/>
      <c r="AE1180" s="603"/>
      <c r="AF1180" s="603"/>
      <c r="AG1180" s="603"/>
      <c r="AH1180" s="603"/>
      <c r="AI1180" s="603"/>
      <c r="AJ1180" s="603"/>
      <c r="AK1180" s="603"/>
      <c r="AL1180" s="603"/>
      <c r="AM1180" s="603"/>
      <c r="AN1180" s="603"/>
      <c r="AO1180" s="603"/>
      <c r="AP1180" s="603"/>
      <c r="AQ1180" s="603"/>
      <c r="AR1180" s="603"/>
      <c r="AS1180" s="603"/>
      <c r="AT1180" s="603"/>
      <c r="AU1180" s="603"/>
      <c r="AV1180" s="603"/>
      <c r="AW1180" s="603"/>
      <c r="AX1180" s="603"/>
      <c r="AY1180" s="603"/>
      <c r="AZ1180" s="603"/>
      <c r="BA1180" s="603"/>
      <c r="BB1180" s="603"/>
      <c r="BC1180" s="603"/>
      <c r="BD1180" s="603"/>
      <c r="BE1180" s="603"/>
      <c r="BF1180" s="603"/>
      <c r="BG1180" s="603"/>
      <c r="BH1180" s="603"/>
      <c r="BI1180" s="603"/>
      <c r="BJ1180" s="603"/>
      <c r="BK1180" s="603"/>
      <c r="BL1180" s="603"/>
      <c r="BM1180" s="603"/>
      <c r="BN1180" s="603"/>
      <c r="BO1180" s="603"/>
      <c r="BP1180" s="603"/>
      <c r="BQ1180" s="603"/>
      <c r="BR1180" s="603"/>
      <c r="BS1180" s="603"/>
      <c r="BT1180" s="603"/>
      <c r="BU1180" s="603"/>
      <c r="BV1180" s="603"/>
      <c r="BW1180" s="603"/>
      <c r="BX1180" s="603"/>
      <c r="BY1180" s="603"/>
      <c r="BZ1180" s="603"/>
      <c r="CA1180" s="603"/>
      <c r="CB1180" s="603"/>
      <c r="CC1180" s="603"/>
      <c r="CD1180" s="603"/>
      <c r="CE1180" s="603"/>
      <c r="CF1180" s="603"/>
      <c r="CG1180" s="603"/>
      <c r="CH1180" s="603"/>
      <c r="CI1180" s="603"/>
      <c r="CJ1180" s="603"/>
      <c r="CK1180" s="603"/>
    </row>
    <row r="1181" spans="1:89" ht="14.25">
      <c r="A1181" s="656" t="str">
        <f t="shared" si="234"/>
        <v>21_1_200921_Erp.A_p__me.</v>
      </c>
      <c r="B1181" s="712" t="s">
        <v>6128</v>
      </c>
      <c r="C1181" s="712" t="s">
        <v>6129</v>
      </c>
      <c r="D1181" s="711">
        <v>21</v>
      </c>
      <c r="E1181" s="711">
        <v>1</v>
      </c>
      <c r="F1181" s="711" t="s">
        <v>122</v>
      </c>
      <c r="G1181" s="711" t="s">
        <v>5755</v>
      </c>
      <c r="H1181" s="711">
        <v>2021</v>
      </c>
      <c r="I1181" s="712" t="s">
        <v>6199</v>
      </c>
      <c r="J1181" s="712" t="s">
        <v>6304</v>
      </c>
      <c r="K1181" s="712"/>
      <c r="L1181" s="712" t="s">
        <v>5723</v>
      </c>
      <c r="M1181" s="712" t="s">
        <v>2422</v>
      </c>
      <c r="N1181" s="661">
        <f>100+61</f>
        <v>161</v>
      </c>
      <c r="O1181" s="370" t="s">
        <v>6218</v>
      </c>
      <c r="P1181" s="667" t="s">
        <v>1178</v>
      </c>
      <c r="Q1181" s="596" t="s">
        <v>1179</v>
      </c>
      <c r="R1181" s="596" t="s">
        <v>4916</v>
      </c>
      <c r="S1181" s="603">
        <f t="shared" si="237"/>
        <v>1</v>
      </c>
      <c r="T1181" s="596">
        <v>0</v>
      </c>
      <c r="U1181" s="596">
        <v>1</v>
      </c>
      <c r="V1181" s="596">
        <v>0</v>
      </c>
      <c r="W1181" s="603"/>
      <c r="X1181" s="668">
        <v>280426</v>
      </c>
      <c r="Y1181" s="376" t="s">
        <v>78</v>
      </c>
      <c r="Z1181" s="603"/>
      <c r="AA1181" s="845"/>
      <c r="AB1181" s="596" t="str">
        <f t="shared" si="238"/>
        <v>Unique</v>
      </c>
      <c r="AC1181" s="603"/>
      <c r="AD1181" s="603"/>
      <c r="AE1181" s="603"/>
      <c r="AF1181" s="603"/>
      <c r="AG1181" s="603"/>
      <c r="AH1181" s="603"/>
      <c r="AI1181" s="603"/>
      <c r="AJ1181" s="603"/>
      <c r="AK1181" s="603"/>
      <c r="AL1181" s="603"/>
      <c r="AM1181" s="603"/>
      <c r="AN1181" s="603"/>
      <c r="AO1181" s="603"/>
      <c r="AP1181" s="603"/>
      <c r="AQ1181" s="603"/>
      <c r="AR1181" s="603"/>
      <c r="AS1181" s="603"/>
      <c r="AT1181" s="603"/>
      <c r="AU1181" s="603"/>
      <c r="AV1181" s="603"/>
      <c r="AW1181" s="603"/>
      <c r="AX1181" s="603"/>
      <c r="AY1181" s="603"/>
      <c r="AZ1181" s="603"/>
      <c r="BA1181" s="603"/>
      <c r="BB1181" s="603"/>
      <c r="BC1181" s="603"/>
      <c r="BD1181" s="603"/>
      <c r="BE1181" s="603"/>
      <c r="BF1181" s="603"/>
      <c r="BG1181" s="603"/>
      <c r="BH1181" s="603"/>
      <c r="BI1181" s="603"/>
      <c r="BJ1181" s="603"/>
      <c r="BK1181" s="603"/>
      <c r="BL1181" s="603"/>
      <c r="BM1181" s="603"/>
      <c r="BN1181" s="603"/>
      <c r="BO1181" s="603"/>
      <c r="BP1181" s="603"/>
      <c r="BQ1181" s="603"/>
      <c r="BR1181" s="603"/>
      <c r="BS1181" s="603"/>
      <c r="BT1181" s="603"/>
      <c r="BU1181" s="603"/>
      <c r="BV1181" s="603"/>
      <c r="BW1181" s="603"/>
      <c r="BX1181" s="603"/>
      <c r="BY1181" s="603"/>
      <c r="BZ1181" s="603"/>
      <c r="CA1181" s="603"/>
      <c r="CB1181" s="603"/>
      <c r="CC1181" s="603"/>
      <c r="CD1181" s="603"/>
      <c r="CE1181" s="603"/>
      <c r="CF1181" s="603"/>
      <c r="CG1181" s="603"/>
      <c r="CH1181" s="603"/>
      <c r="CI1181" s="603"/>
      <c r="CJ1181" s="603"/>
      <c r="CK1181" s="603"/>
    </row>
    <row r="1182" spans="1:89" ht="14.25">
      <c r="A1182" s="656" t="str">
        <f t="shared" si="234"/>
        <v>31_1_200921_HO_p_me.</v>
      </c>
      <c r="B1182" s="684" t="s">
        <v>5751</v>
      </c>
      <c r="C1182" s="684" t="s">
        <v>5752</v>
      </c>
      <c r="D1182" s="683">
        <v>31</v>
      </c>
      <c r="E1182" s="683">
        <v>1</v>
      </c>
      <c r="F1182" s="683" t="s">
        <v>122</v>
      </c>
      <c r="G1182" s="683" t="s">
        <v>5755</v>
      </c>
      <c r="H1182" s="683">
        <v>2021</v>
      </c>
      <c r="I1182" s="684" t="s">
        <v>5729</v>
      </c>
      <c r="J1182" s="684" t="str">
        <f>K1182&amp;"_p"</f>
        <v>HO_p</v>
      </c>
      <c r="K1182" s="682" t="s">
        <v>5753</v>
      </c>
      <c r="L1182" s="684" t="s">
        <v>5723</v>
      </c>
      <c r="M1182" s="684" t="s">
        <v>2422</v>
      </c>
      <c r="N1182" s="661">
        <f>31+100+100+9+100+100+76+10</f>
        <v>526</v>
      </c>
      <c r="O1182" s="603"/>
      <c r="P1182" s="667" t="s">
        <v>1178</v>
      </c>
      <c r="Q1182" s="596" t="s">
        <v>1179</v>
      </c>
      <c r="R1182" s="596" t="s">
        <v>4916</v>
      </c>
      <c r="S1182" s="603">
        <f t="shared" si="237"/>
        <v>1</v>
      </c>
      <c r="T1182" s="596">
        <v>0</v>
      </c>
      <c r="U1182" s="596">
        <v>1</v>
      </c>
      <c r="V1182" s="596">
        <v>0</v>
      </c>
      <c r="W1182" s="603"/>
      <c r="X1182" s="668">
        <v>290426</v>
      </c>
      <c r="Y1182" s="376" t="s">
        <v>78</v>
      </c>
      <c r="Z1182" s="603"/>
      <c r="AA1182" s="845"/>
      <c r="AB1182" s="596" t="str">
        <f t="shared" si="238"/>
        <v>Unique</v>
      </c>
      <c r="AC1182" s="603"/>
      <c r="AD1182" s="603"/>
      <c r="AE1182" s="603"/>
      <c r="AF1182" s="603"/>
      <c r="AG1182" s="603"/>
      <c r="AH1182" s="603"/>
      <c r="AI1182" s="603"/>
      <c r="AJ1182" s="603"/>
      <c r="AK1182" s="603"/>
      <c r="AL1182" s="603"/>
      <c r="AM1182" s="603"/>
      <c r="AN1182" s="603"/>
      <c r="AO1182" s="603"/>
      <c r="AP1182" s="603"/>
      <c r="AQ1182" s="603"/>
      <c r="AR1182" s="603"/>
      <c r="AS1182" s="603"/>
      <c r="AT1182" s="603"/>
      <c r="AU1182" s="603"/>
      <c r="AV1182" s="603"/>
      <c r="AW1182" s="603"/>
      <c r="AX1182" s="603"/>
      <c r="AY1182" s="603"/>
      <c r="AZ1182" s="603"/>
      <c r="BA1182" s="603"/>
      <c r="BB1182" s="603"/>
      <c r="BC1182" s="603"/>
      <c r="BD1182" s="603"/>
      <c r="BE1182" s="603"/>
      <c r="BF1182" s="603"/>
      <c r="BG1182" s="603"/>
      <c r="BH1182" s="603"/>
      <c r="BI1182" s="603"/>
      <c r="BJ1182" s="603"/>
      <c r="BK1182" s="603"/>
      <c r="BL1182" s="603"/>
      <c r="BM1182" s="603"/>
      <c r="BN1182" s="603"/>
      <c r="BO1182" s="603"/>
      <c r="BP1182" s="603"/>
      <c r="BQ1182" s="603"/>
      <c r="BR1182" s="603"/>
      <c r="BS1182" s="603"/>
      <c r="BT1182" s="603"/>
      <c r="BU1182" s="603"/>
      <c r="BV1182" s="603"/>
      <c r="BW1182" s="603"/>
      <c r="BX1182" s="603"/>
      <c r="BY1182" s="603"/>
      <c r="BZ1182" s="603"/>
      <c r="CA1182" s="603"/>
      <c r="CB1182" s="603"/>
      <c r="CC1182" s="603"/>
      <c r="CD1182" s="603"/>
      <c r="CE1182" s="603"/>
      <c r="CF1182" s="603"/>
      <c r="CG1182" s="603"/>
      <c r="CH1182" s="603"/>
      <c r="CI1182" s="603"/>
      <c r="CJ1182" s="603"/>
      <c r="CK1182" s="603"/>
    </row>
    <row r="1183" spans="1:89" ht="14.25">
      <c r="A1183" s="656" t="str">
        <f t="shared" si="234"/>
        <v>14_1_091023_HAM_p_me.</v>
      </c>
      <c r="B1183" s="659" t="s">
        <v>6503</v>
      </c>
      <c r="C1183" s="659" t="s">
        <v>6504</v>
      </c>
      <c r="D1183" s="658">
        <v>14</v>
      </c>
      <c r="E1183" s="658">
        <v>1</v>
      </c>
      <c r="F1183" s="658" t="s">
        <v>6682</v>
      </c>
      <c r="G1183" s="658" t="s">
        <v>373</v>
      </c>
      <c r="H1183" s="658">
        <v>2023</v>
      </c>
      <c r="I1183" s="659" t="s">
        <v>5729</v>
      </c>
      <c r="J1183" s="659" t="s">
        <v>6505</v>
      </c>
      <c r="K1183" s="659" t="s">
        <v>6506</v>
      </c>
      <c r="L1183" s="659" t="s">
        <v>5723</v>
      </c>
      <c r="M1183" s="659" t="s">
        <v>2422</v>
      </c>
      <c r="N1183" s="661">
        <f>12</f>
        <v>12</v>
      </c>
      <c r="O1183" s="603"/>
      <c r="P1183" s="667" t="s">
        <v>1178</v>
      </c>
      <c r="Q1183" s="596" t="s">
        <v>1179</v>
      </c>
      <c r="R1183" s="596" t="s">
        <v>4916</v>
      </c>
      <c r="S1183" s="603">
        <f t="shared" si="237"/>
        <v>1</v>
      </c>
      <c r="T1183" s="596">
        <v>1</v>
      </c>
      <c r="U1183" s="596">
        <v>0</v>
      </c>
      <c r="V1183" s="596">
        <v>0</v>
      </c>
      <c r="W1183" s="603"/>
      <c r="X1183" s="668">
        <v>290426</v>
      </c>
      <c r="Y1183" s="376" t="s">
        <v>78</v>
      </c>
      <c r="Z1183" s="603"/>
      <c r="AA1183" s="845"/>
      <c r="AB1183" s="596" t="str">
        <f t="shared" si="238"/>
        <v>Unique</v>
      </c>
      <c r="AC1183" s="603"/>
      <c r="AD1183" s="603"/>
      <c r="AE1183" s="603"/>
      <c r="AF1183" s="603"/>
      <c r="AG1183" s="603"/>
      <c r="AH1183" s="603"/>
      <c r="AI1183" s="603"/>
      <c r="AJ1183" s="603"/>
      <c r="AK1183" s="603"/>
      <c r="AL1183" s="603"/>
      <c r="AM1183" s="603"/>
      <c r="AN1183" s="603"/>
      <c r="AO1183" s="603"/>
      <c r="AP1183" s="603"/>
      <c r="AQ1183" s="603"/>
      <c r="AR1183" s="603"/>
      <c r="AS1183" s="603"/>
      <c r="AT1183" s="603"/>
      <c r="AU1183" s="603"/>
      <c r="AV1183" s="603"/>
      <c r="AW1183" s="603"/>
      <c r="AX1183" s="603"/>
      <c r="AY1183" s="603"/>
      <c r="AZ1183" s="603"/>
      <c r="BA1183" s="603"/>
      <c r="BB1183" s="603"/>
      <c r="BC1183" s="603"/>
      <c r="BD1183" s="603"/>
      <c r="BE1183" s="603"/>
      <c r="BF1183" s="603"/>
      <c r="BG1183" s="603"/>
      <c r="BH1183" s="603"/>
      <c r="BI1183" s="603"/>
      <c r="BJ1183" s="603"/>
      <c r="BK1183" s="603"/>
      <c r="BL1183" s="603"/>
      <c r="BM1183" s="603"/>
      <c r="BN1183" s="603"/>
      <c r="BO1183" s="603"/>
      <c r="BP1183" s="603"/>
      <c r="BQ1183" s="603"/>
      <c r="BR1183" s="603"/>
      <c r="BS1183" s="603"/>
      <c r="BT1183" s="603"/>
      <c r="BU1183" s="603"/>
      <c r="BV1183" s="603"/>
      <c r="BW1183" s="603"/>
      <c r="BX1183" s="603"/>
      <c r="BY1183" s="603"/>
      <c r="BZ1183" s="603"/>
      <c r="CA1183" s="603"/>
      <c r="CB1183" s="603"/>
      <c r="CC1183" s="603"/>
      <c r="CD1183" s="603"/>
      <c r="CE1183" s="603"/>
      <c r="CF1183" s="603"/>
      <c r="CG1183" s="603"/>
      <c r="CH1183" s="603"/>
      <c r="CI1183" s="603"/>
      <c r="CJ1183" s="603"/>
      <c r="CK1183" s="603"/>
    </row>
    <row r="1184" spans="1:89" ht="14.25">
      <c r="A1184" s="656" t="str">
        <f t="shared" si="234"/>
        <v>27_1_170723_W_p_ma.be</v>
      </c>
      <c r="B1184" s="715" t="s">
        <v>6135</v>
      </c>
      <c r="C1184" s="715" t="s">
        <v>6136</v>
      </c>
      <c r="D1184" s="713">
        <v>27</v>
      </c>
      <c r="E1184" s="713">
        <v>1</v>
      </c>
      <c r="F1184" s="713" t="s">
        <v>6342</v>
      </c>
      <c r="G1184" s="713" t="s">
        <v>6343</v>
      </c>
      <c r="H1184" s="713">
        <v>2023</v>
      </c>
      <c r="I1184" s="715" t="s">
        <v>6326</v>
      </c>
      <c r="J1184" s="715" t="s">
        <v>6137</v>
      </c>
      <c r="K1184" s="715"/>
      <c r="L1184" s="715" t="s">
        <v>5723</v>
      </c>
      <c r="M1184" s="715" t="s">
        <v>2422</v>
      </c>
      <c r="N1184" s="661">
        <f>100+100+100</f>
        <v>300</v>
      </c>
      <c r="O1184" s="370"/>
      <c r="P1184" s="767" t="s">
        <v>4710</v>
      </c>
      <c r="Q1184" s="376" t="s">
        <v>4711</v>
      </c>
      <c r="R1184" s="376" t="s">
        <v>100</v>
      </c>
      <c r="S1184" s="376">
        <v>1</v>
      </c>
      <c r="T1184" s="376">
        <v>1</v>
      </c>
      <c r="U1184" s="376">
        <v>0</v>
      </c>
      <c r="V1184" s="376">
        <v>0</v>
      </c>
      <c r="W1184" s="370"/>
      <c r="X1184" s="700" t="s">
        <v>4937</v>
      </c>
      <c r="Y1184" s="376" t="s">
        <v>78</v>
      </c>
      <c r="Z1184" s="596" t="s">
        <v>7088</v>
      </c>
      <c r="AA1184" s="766"/>
      <c r="AB1184" s="596" t="str">
        <f t="shared" si="238"/>
        <v>Unique</v>
      </c>
      <c r="AC1184" s="603"/>
      <c r="AD1184" s="603"/>
      <c r="AE1184" s="603"/>
      <c r="AF1184" s="603"/>
      <c r="AG1184" s="603"/>
      <c r="AH1184" s="603"/>
      <c r="AI1184" s="603"/>
      <c r="AJ1184" s="603"/>
      <c r="AK1184" s="603"/>
      <c r="AL1184" s="603"/>
      <c r="AM1184" s="603"/>
      <c r="AN1184" s="603"/>
      <c r="AO1184" s="603"/>
      <c r="AP1184" s="603"/>
      <c r="AQ1184" s="603"/>
      <c r="AR1184" s="603"/>
      <c r="AS1184" s="603"/>
      <c r="AT1184" s="603"/>
      <c r="AU1184" s="603"/>
      <c r="AV1184" s="603"/>
      <c r="AW1184" s="603"/>
      <c r="AX1184" s="603"/>
      <c r="AY1184" s="603"/>
      <c r="AZ1184" s="603"/>
      <c r="BA1184" s="603"/>
      <c r="BB1184" s="603"/>
      <c r="BC1184" s="603"/>
      <c r="BD1184" s="603"/>
      <c r="BE1184" s="603"/>
      <c r="BF1184" s="603"/>
      <c r="BG1184" s="603"/>
      <c r="BH1184" s="603"/>
      <c r="BI1184" s="603"/>
      <c r="BJ1184" s="603"/>
      <c r="BK1184" s="603"/>
      <c r="BL1184" s="603"/>
      <c r="BM1184" s="603"/>
      <c r="BN1184" s="603"/>
      <c r="BO1184" s="603"/>
      <c r="BP1184" s="603"/>
      <c r="BQ1184" s="603"/>
      <c r="BR1184" s="603"/>
      <c r="BS1184" s="603"/>
      <c r="BT1184" s="603"/>
      <c r="BU1184" s="603"/>
      <c r="BV1184" s="603"/>
      <c r="BW1184" s="603"/>
      <c r="BX1184" s="603"/>
      <c r="BY1184" s="603"/>
      <c r="BZ1184" s="603"/>
      <c r="CA1184" s="603"/>
      <c r="CB1184" s="603"/>
      <c r="CC1184" s="603"/>
      <c r="CD1184" s="603"/>
      <c r="CE1184" s="603"/>
      <c r="CF1184" s="603"/>
      <c r="CG1184" s="603"/>
      <c r="CH1184" s="603"/>
      <c r="CI1184" s="603"/>
      <c r="CJ1184" s="603"/>
      <c r="CK1184" s="603"/>
    </row>
    <row r="1185" spans="1:89" ht="14.25">
      <c r="A1185" s="656" t="str">
        <f t="shared" si="234"/>
        <v>72_1_200921_HER_p_xy.se</v>
      </c>
      <c r="B1185" s="702" t="s">
        <v>6002</v>
      </c>
      <c r="C1185" s="702" t="s">
        <v>6003</v>
      </c>
      <c r="D1185" s="703">
        <v>72</v>
      </c>
      <c r="E1185" s="703">
        <v>1</v>
      </c>
      <c r="F1185" s="703" t="s">
        <v>122</v>
      </c>
      <c r="G1185" s="703" t="s">
        <v>5755</v>
      </c>
      <c r="H1185" s="703">
        <v>2021</v>
      </c>
      <c r="I1185" s="702" t="s">
        <v>5976</v>
      </c>
      <c r="J1185" s="702" t="s">
        <v>6004</v>
      </c>
      <c r="K1185" s="702"/>
      <c r="L1185" s="702" t="s">
        <v>5723</v>
      </c>
      <c r="M1185" s="702" t="s">
        <v>2422</v>
      </c>
      <c r="N1185" s="661">
        <f>21+13+21+15+24+24+15+27+20+20+34</f>
        <v>234</v>
      </c>
      <c r="O1185" s="370"/>
      <c r="P1185" s="769" t="s">
        <v>529</v>
      </c>
      <c r="Q1185" s="596" t="s">
        <v>530</v>
      </c>
      <c r="R1185" s="596" t="s">
        <v>4909</v>
      </c>
      <c r="S1185" s="596">
        <v>3</v>
      </c>
      <c r="T1185" s="596">
        <v>2</v>
      </c>
      <c r="U1185" s="596">
        <v>1</v>
      </c>
      <c r="V1185" s="596">
        <v>0</v>
      </c>
      <c r="W1185" s="603"/>
      <c r="X1185" s="701" t="s">
        <v>4939</v>
      </c>
      <c r="Y1185" s="376" t="s">
        <v>78</v>
      </c>
      <c r="Z1185" s="596" t="s">
        <v>7089</v>
      </c>
      <c r="AA1185" s="766"/>
      <c r="AB1185" s="596" t="str">
        <f t="shared" si="238"/>
        <v>Unique</v>
      </c>
      <c r="AC1185" s="603"/>
      <c r="AD1185" s="603"/>
      <c r="AE1185" s="603"/>
      <c r="AF1185" s="603"/>
      <c r="AG1185" s="603"/>
      <c r="AH1185" s="603"/>
      <c r="AI1185" s="603"/>
      <c r="AJ1185" s="603"/>
      <c r="AK1185" s="603"/>
      <c r="AL1185" s="603"/>
      <c r="AM1185" s="603"/>
      <c r="AN1185" s="603"/>
      <c r="AO1185" s="603"/>
      <c r="AP1185" s="603"/>
      <c r="AQ1185" s="603"/>
      <c r="AR1185" s="603"/>
      <c r="AS1185" s="603"/>
      <c r="AT1185" s="603"/>
      <c r="AU1185" s="603"/>
      <c r="AV1185" s="603"/>
      <c r="AW1185" s="603"/>
      <c r="AX1185" s="603"/>
      <c r="AY1185" s="603"/>
      <c r="AZ1185" s="603"/>
      <c r="BA1185" s="603"/>
      <c r="BB1185" s="603"/>
      <c r="BC1185" s="603"/>
      <c r="BD1185" s="603"/>
      <c r="BE1185" s="603"/>
      <c r="BF1185" s="603"/>
      <c r="BG1185" s="603"/>
      <c r="BH1185" s="603"/>
      <c r="BI1185" s="603"/>
      <c r="BJ1185" s="603"/>
      <c r="BK1185" s="603"/>
      <c r="BL1185" s="603"/>
      <c r="BM1185" s="603"/>
      <c r="BN1185" s="603"/>
      <c r="BO1185" s="603"/>
      <c r="BP1185" s="603"/>
      <c r="BQ1185" s="603"/>
      <c r="BR1185" s="603"/>
      <c r="BS1185" s="603"/>
      <c r="BT1185" s="603"/>
      <c r="BU1185" s="603"/>
      <c r="BV1185" s="603"/>
      <c r="BW1185" s="603"/>
      <c r="BX1185" s="603"/>
      <c r="BY1185" s="603"/>
      <c r="BZ1185" s="603"/>
      <c r="CA1185" s="603"/>
      <c r="CB1185" s="603"/>
      <c r="CC1185" s="603"/>
      <c r="CD1185" s="603"/>
      <c r="CE1185" s="603"/>
      <c r="CF1185" s="603"/>
      <c r="CG1185" s="603"/>
      <c r="CH1185" s="603"/>
      <c r="CI1185" s="603"/>
      <c r="CJ1185" s="603"/>
      <c r="CK1185" s="603"/>
    </row>
    <row r="1186" spans="1:89" ht="14.25">
      <c r="A1186" s="656" t="str">
        <f t="shared" ref="A1186:A1230" si="240">D1186&amp;"_"&amp;E1186&amp;"_"&amp;G1186&amp;"_"&amp;J1186&amp;"_"&amp;P1186</f>
        <v>16_1_120721_N_p_xy.sy</v>
      </c>
      <c r="B1186" s="676" t="s">
        <v>5742</v>
      </c>
      <c r="C1186" s="676" t="s">
        <v>5743</v>
      </c>
      <c r="D1186" s="677">
        <v>16</v>
      </c>
      <c r="E1186" s="677">
        <v>1</v>
      </c>
      <c r="F1186" s="677" t="s">
        <v>5719</v>
      </c>
      <c r="G1186" s="677" t="s">
        <v>5720</v>
      </c>
      <c r="H1186" s="677">
        <v>2021</v>
      </c>
      <c r="I1186" s="678" t="s">
        <v>5729</v>
      </c>
      <c r="J1186" s="678" t="str">
        <f>K1186&amp;"_p"</f>
        <v>N_p</v>
      </c>
      <c r="K1186" s="676" t="s">
        <v>5744</v>
      </c>
      <c r="L1186" s="678" t="s">
        <v>5723</v>
      </c>
      <c r="M1186" s="678" t="s">
        <v>5834</v>
      </c>
      <c r="N1186" s="661">
        <v>101</v>
      </c>
      <c r="O1186" s="603"/>
      <c r="P1186" s="769" t="s">
        <v>842</v>
      </c>
      <c r="Q1186" s="596" t="s">
        <v>843</v>
      </c>
      <c r="R1186" s="596" t="s">
        <v>4909</v>
      </c>
      <c r="S1186" s="596">
        <v>3</v>
      </c>
      <c r="T1186" s="596">
        <v>1</v>
      </c>
      <c r="U1186" s="596">
        <v>2</v>
      </c>
      <c r="V1186" s="596">
        <v>0</v>
      </c>
      <c r="W1186" s="603"/>
      <c r="X1186" s="701" t="s">
        <v>4939</v>
      </c>
      <c r="Y1186" s="376" t="s">
        <v>78</v>
      </c>
      <c r="Z1186" s="596" t="s">
        <v>7090</v>
      </c>
      <c r="AA1186" s="766"/>
      <c r="AB1186" s="596" t="str">
        <f t="shared" si="238"/>
        <v>Unique</v>
      </c>
      <c r="AC1186" s="603"/>
      <c r="AD1186" s="603"/>
      <c r="AE1186" s="603"/>
      <c r="AF1186" s="603"/>
      <c r="AG1186" s="603"/>
      <c r="AH1186" s="603"/>
      <c r="AI1186" s="603"/>
      <c r="AJ1186" s="603"/>
      <c r="AK1186" s="603"/>
      <c r="AL1186" s="603"/>
      <c r="AM1186" s="603"/>
      <c r="AN1186" s="603"/>
      <c r="AO1186" s="603"/>
      <c r="AP1186" s="603"/>
      <c r="AQ1186" s="603"/>
      <c r="AR1186" s="603"/>
      <c r="AS1186" s="603"/>
      <c r="AT1186" s="603"/>
      <c r="AU1186" s="603"/>
      <c r="AV1186" s="603"/>
      <c r="AW1186" s="603"/>
      <c r="AX1186" s="603"/>
      <c r="AY1186" s="603"/>
      <c r="AZ1186" s="603"/>
      <c r="BA1186" s="603"/>
      <c r="BB1186" s="603"/>
      <c r="BC1186" s="603"/>
      <c r="BD1186" s="603"/>
      <c r="BE1186" s="603"/>
      <c r="BF1186" s="603"/>
      <c r="BG1186" s="603"/>
      <c r="BH1186" s="603"/>
      <c r="BI1186" s="603"/>
      <c r="BJ1186" s="603"/>
      <c r="BK1186" s="603"/>
      <c r="BL1186" s="603"/>
      <c r="BM1186" s="603"/>
      <c r="BN1186" s="603"/>
      <c r="BO1186" s="603"/>
      <c r="BP1186" s="603"/>
      <c r="BQ1186" s="603"/>
      <c r="BR1186" s="603"/>
      <c r="BS1186" s="603"/>
      <c r="BT1186" s="603"/>
      <c r="BU1186" s="603"/>
      <c r="BV1186" s="603"/>
      <c r="BW1186" s="603"/>
      <c r="BX1186" s="603"/>
      <c r="BY1186" s="603"/>
      <c r="BZ1186" s="603"/>
      <c r="CA1186" s="603"/>
      <c r="CB1186" s="603"/>
      <c r="CC1186" s="603"/>
      <c r="CD1186" s="603"/>
      <c r="CE1186" s="603"/>
      <c r="CF1186" s="603"/>
      <c r="CG1186" s="603"/>
      <c r="CH1186" s="603"/>
      <c r="CI1186" s="603"/>
      <c r="CJ1186" s="603"/>
      <c r="CK1186" s="603"/>
    </row>
    <row r="1187" spans="1:89">
      <c r="A1187" s="656" t="str">
        <f t="shared" si="240"/>
        <v>14_1_230523_HAM_p_rh.ca</v>
      </c>
      <c r="B1187" s="511" t="s">
        <v>6503</v>
      </c>
      <c r="C1187" s="511" t="s">
        <v>6504</v>
      </c>
      <c r="D1187" s="510">
        <v>14</v>
      </c>
      <c r="E1187" s="510">
        <v>1</v>
      </c>
      <c r="F1187" s="511" t="s">
        <v>93</v>
      </c>
      <c r="G1187" s="511" t="s">
        <v>6443</v>
      </c>
      <c r="H1187" s="510">
        <v>2023</v>
      </c>
      <c r="I1187" s="511" t="s">
        <v>5729</v>
      </c>
      <c r="J1187" s="778" t="s">
        <v>6505</v>
      </c>
      <c r="K1187" s="779" t="s">
        <v>6506</v>
      </c>
      <c r="L1187" s="511" t="s">
        <v>5723</v>
      </c>
      <c r="M1187" s="511" t="s">
        <v>2422</v>
      </c>
      <c r="N1187" s="117">
        <f t="shared" ref="N1187:N1189" si="241">20+18</f>
        <v>38</v>
      </c>
      <c r="O1187" s="2"/>
      <c r="P1187" s="769" t="s">
        <v>134</v>
      </c>
      <c r="Q1187" s="596" t="s">
        <v>135</v>
      </c>
      <c r="R1187" s="596" t="s">
        <v>4909</v>
      </c>
      <c r="S1187" s="596">
        <v>1</v>
      </c>
      <c r="T1187" s="596">
        <v>1</v>
      </c>
      <c r="U1187" s="596">
        <v>0</v>
      </c>
      <c r="V1187" s="596">
        <v>0</v>
      </c>
      <c r="W1187" s="603"/>
      <c r="X1187" s="701" t="s">
        <v>4939</v>
      </c>
      <c r="Y1187" s="376" t="s">
        <v>78</v>
      </c>
      <c r="Z1187" s="596" t="s">
        <v>7091</v>
      </c>
      <c r="AA1187" s="766"/>
      <c r="AB1187" s="596" t="str">
        <f t="shared" si="238"/>
        <v>Unique</v>
      </c>
      <c r="AC1187" s="603"/>
      <c r="AD1187" s="603"/>
      <c r="AE1187" s="603"/>
      <c r="AF1187" s="603"/>
      <c r="AG1187" s="603"/>
      <c r="AH1187" s="603"/>
      <c r="AI1187" s="603"/>
      <c r="AJ1187" s="603"/>
      <c r="AK1187" s="603"/>
      <c r="AL1187" s="603"/>
      <c r="AM1187" s="603"/>
      <c r="AN1187" s="603"/>
      <c r="AO1187" s="603"/>
      <c r="AP1187" s="603"/>
      <c r="AQ1187" s="603"/>
      <c r="AR1187" s="603"/>
      <c r="AS1187" s="603"/>
      <c r="AT1187" s="603"/>
      <c r="AU1187" s="603"/>
      <c r="AV1187" s="603"/>
      <c r="AW1187" s="603"/>
      <c r="AX1187" s="603"/>
      <c r="AY1187" s="603"/>
      <c r="AZ1187" s="603"/>
      <c r="BA1187" s="603"/>
      <c r="BB1187" s="603"/>
      <c r="BC1187" s="603"/>
      <c r="BD1187" s="603"/>
      <c r="BE1187" s="603"/>
      <c r="BF1187" s="603"/>
      <c r="BG1187" s="603"/>
      <c r="BH1187" s="603"/>
      <c r="BI1187" s="603"/>
      <c r="BJ1187" s="603"/>
      <c r="BK1187" s="603"/>
      <c r="BL1187" s="603"/>
      <c r="BM1187" s="603"/>
      <c r="BN1187" s="603"/>
      <c r="BO1187" s="603"/>
      <c r="BP1187" s="603"/>
      <c r="BQ1187" s="603"/>
      <c r="BR1187" s="603"/>
      <c r="BS1187" s="603"/>
      <c r="BT1187" s="603"/>
      <c r="BU1187" s="603"/>
      <c r="BV1187" s="603"/>
      <c r="BW1187" s="603"/>
      <c r="BX1187" s="603"/>
      <c r="BY1187" s="603"/>
      <c r="BZ1187" s="603"/>
      <c r="CA1187" s="603"/>
      <c r="CB1187" s="603"/>
      <c r="CC1187" s="603"/>
      <c r="CD1187" s="603"/>
      <c r="CE1187" s="603"/>
      <c r="CF1187" s="603"/>
      <c r="CG1187" s="603"/>
      <c r="CH1187" s="603"/>
      <c r="CI1187" s="603"/>
      <c r="CJ1187" s="603"/>
      <c r="CK1187" s="603"/>
    </row>
    <row r="1188" spans="1:89">
      <c r="A1188" s="656" t="str">
        <f t="shared" si="240"/>
        <v>14_1_230523_HAM_p_ep.ba</v>
      </c>
      <c r="B1188" s="511" t="s">
        <v>6503</v>
      </c>
      <c r="C1188" s="511" t="s">
        <v>6504</v>
      </c>
      <c r="D1188" s="510">
        <v>14</v>
      </c>
      <c r="E1188" s="510">
        <v>1</v>
      </c>
      <c r="F1188" s="511" t="s">
        <v>93</v>
      </c>
      <c r="G1188" s="511" t="s">
        <v>6443</v>
      </c>
      <c r="H1188" s="510">
        <v>2023</v>
      </c>
      <c r="I1188" s="511" t="s">
        <v>5729</v>
      </c>
      <c r="J1188" s="778" t="s">
        <v>6505</v>
      </c>
      <c r="K1188" s="779" t="s">
        <v>6506</v>
      </c>
      <c r="L1188" s="511" t="s">
        <v>5723</v>
      </c>
      <c r="M1188" s="511" t="s">
        <v>2422</v>
      </c>
      <c r="N1188" s="117">
        <f t="shared" si="241"/>
        <v>38</v>
      </c>
      <c r="O1188" s="2"/>
      <c r="P1188" s="769" t="s">
        <v>84</v>
      </c>
      <c r="Q1188" s="596" t="s">
        <v>85</v>
      </c>
      <c r="R1188" s="596" t="s">
        <v>4909</v>
      </c>
      <c r="S1188" s="596">
        <v>3</v>
      </c>
      <c r="T1188" s="596">
        <v>0</v>
      </c>
      <c r="U1188" s="596">
        <v>3</v>
      </c>
      <c r="V1188" s="596">
        <v>0</v>
      </c>
      <c r="W1188" s="603"/>
      <c r="X1188" s="701" t="s">
        <v>4939</v>
      </c>
      <c r="Y1188" s="376" t="s">
        <v>7092</v>
      </c>
      <c r="Z1188" s="596" t="s">
        <v>7093</v>
      </c>
      <c r="AA1188" s="766"/>
      <c r="AB1188" s="596" t="str">
        <f t="shared" si="238"/>
        <v>Unique</v>
      </c>
      <c r="AC1188" s="603"/>
      <c r="AD1188" s="603"/>
      <c r="AE1188" s="603"/>
      <c r="AF1188" s="603"/>
      <c r="AG1188" s="603"/>
      <c r="AH1188" s="603"/>
      <c r="AI1188" s="603"/>
      <c r="AJ1188" s="603"/>
      <c r="AK1188" s="603"/>
      <c r="AL1188" s="603"/>
      <c r="AM1188" s="603"/>
      <c r="AN1188" s="603"/>
      <c r="AO1188" s="603"/>
      <c r="AP1188" s="603"/>
      <c r="AQ1188" s="603"/>
      <c r="AR1188" s="603"/>
      <c r="AS1188" s="603"/>
      <c r="AT1188" s="603"/>
      <c r="AU1188" s="603"/>
      <c r="AV1188" s="603"/>
      <c r="AW1188" s="603"/>
      <c r="AX1188" s="603"/>
      <c r="AY1188" s="603"/>
      <c r="AZ1188" s="603"/>
      <c r="BA1188" s="603"/>
      <c r="BB1188" s="603"/>
      <c r="BC1188" s="603"/>
      <c r="BD1188" s="603"/>
      <c r="BE1188" s="603"/>
      <c r="BF1188" s="603"/>
      <c r="BG1188" s="603"/>
      <c r="BH1188" s="603"/>
      <c r="BI1188" s="603"/>
      <c r="BJ1188" s="603"/>
      <c r="BK1188" s="603"/>
      <c r="BL1188" s="603"/>
      <c r="BM1188" s="603"/>
      <c r="BN1188" s="603"/>
      <c r="BO1188" s="603"/>
      <c r="BP1188" s="603"/>
      <c r="BQ1188" s="603"/>
      <c r="BR1188" s="603"/>
      <c r="BS1188" s="603"/>
      <c r="BT1188" s="603"/>
      <c r="BU1188" s="603"/>
      <c r="BV1188" s="603"/>
      <c r="BW1188" s="603"/>
      <c r="BX1188" s="603"/>
      <c r="BY1188" s="603"/>
      <c r="BZ1188" s="603"/>
      <c r="CA1188" s="603"/>
      <c r="CB1188" s="603"/>
      <c r="CC1188" s="603"/>
      <c r="CD1188" s="603"/>
      <c r="CE1188" s="603"/>
      <c r="CF1188" s="603"/>
      <c r="CG1188" s="603"/>
      <c r="CH1188" s="603"/>
      <c r="CI1188" s="603"/>
      <c r="CJ1188" s="603"/>
      <c r="CK1188" s="603"/>
    </row>
    <row r="1189" spans="1:89">
      <c r="A1189" s="656" t="str">
        <f t="shared" si="240"/>
        <v>14_1_230523_HAM_p_ep.el</v>
      </c>
      <c r="B1189" s="511" t="s">
        <v>6503</v>
      </c>
      <c r="C1189" s="511" t="s">
        <v>6504</v>
      </c>
      <c r="D1189" s="510">
        <v>14</v>
      </c>
      <c r="E1189" s="510">
        <v>1</v>
      </c>
      <c r="F1189" s="511" t="s">
        <v>93</v>
      </c>
      <c r="G1189" s="511" t="s">
        <v>6443</v>
      </c>
      <c r="H1189" s="510">
        <v>2023</v>
      </c>
      <c r="I1189" s="511" t="s">
        <v>5729</v>
      </c>
      <c r="J1189" s="778" t="s">
        <v>6505</v>
      </c>
      <c r="K1189" s="779" t="s">
        <v>6506</v>
      </c>
      <c r="L1189" s="511" t="s">
        <v>5723</v>
      </c>
      <c r="M1189" s="511" t="s">
        <v>2422</v>
      </c>
      <c r="N1189" s="117">
        <f t="shared" si="241"/>
        <v>38</v>
      </c>
      <c r="O1189" s="2"/>
      <c r="P1189" s="667" t="s">
        <v>2312</v>
      </c>
      <c r="Q1189" s="596" t="s">
        <v>2313</v>
      </c>
      <c r="R1189" s="596" t="s">
        <v>4909</v>
      </c>
      <c r="S1189" s="596">
        <v>1</v>
      </c>
      <c r="T1189" s="596">
        <v>0</v>
      </c>
      <c r="U1189" s="596">
        <v>1</v>
      </c>
      <c r="V1189" s="596">
        <v>0</v>
      </c>
      <c r="W1189" s="603"/>
      <c r="X1189" s="701" t="s">
        <v>4939</v>
      </c>
      <c r="Y1189" s="376" t="s">
        <v>78</v>
      </c>
      <c r="Z1189" s="596" t="s">
        <v>7094</v>
      </c>
      <c r="AA1189" s="766"/>
      <c r="AB1189" s="596" t="str">
        <f t="shared" si="238"/>
        <v>Unique</v>
      </c>
      <c r="AC1189" s="603"/>
      <c r="AD1189" s="603"/>
      <c r="AE1189" s="603"/>
      <c r="AF1189" s="603"/>
      <c r="AG1189" s="603"/>
      <c r="AH1189" s="603"/>
      <c r="AI1189" s="603"/>
      <c r="AJ1189" s="603"/>
      <c r="AK1189" s="603"/>
      <c r="AL1189" s="603"/>
      <c r="AM1189" s="603"/>
      <c r="AN1189" s="603"/>
      <c r="AO1189" s="603"/>
      <c r="AP1189" s="603"/>
      <c r="AQ1189" s="603"/>
      <c r="AR1189" s="603"/>
      <c r="AS1189" s="603"/>
      <c r="AT1189" s="603"/>
      <c r="AU1189" s="603"/>
      <c r="AV1189" s="603"/>
      <c r="AW1189" s="603"/>
      <c r="AX1189" s="603"/>
      <c r="AY1189" s="603"/>
      <c r="AZ1189" s="603"/>
      <c r="BA1189" s="603"/>
      <c r="BB1189" s="603"/>
      <c r="BC1189" s="603"/>
      <c r="BD1189" s="603"/>
      <c r="BE1189" s="603"/>
      <c r="BF1189" s="603"/>
      <c r="BG1189" s="603"/>
      <c r="BH1189" s="603"/>
      <c r="BI1189" s="603"/>
      <c r="BJ1189" s="603"/>
      <c r="BK1189" s="603"/>
      <c r="BL1189" s="603"/>
      <c r="BM1189" s="603"/>
      <c r="BN1189" s="603"/>
      <c r="BO1189" s="603"/>
      <c r="BP1189" s="603"/>
      <c r="BQ1189" s="603"/>
      <c r="BR1189" s="603"/>
      <c r="BS1189" s="603"/>
      <c r="BT1189" s="603"/>
      <c r="BU1189" s="603"/>
      <c r="BV1189" s="603"/>
      <c r="BW1189" s="603"/>
      <c r="BX1189" s="603"/>
      <c r="BY1189" s="603"/>
      <c r="BZ1189" s="603"/>
      <c r="CA1189" s="603"/>
      <c r="CB1189" s="603"/>
      <c r="CC1189" s="603"/>
      <c r="CD1189" s="603"/>
      <c r="CE1189" s="603"/>
      <c r="CF1189" s="603"/>
      <c r="CG1189" s="603"/>
      <c r="CH1189" s="603"/>
      <c r="CI1189" s="603"/>
      <c r="CJ1189" s="603"/>
      <c r="CK1189" s="603"/>
    </row>
    <row r="1190" spans="1:89" ht="14.25">
      <c r="A1190" s="656" t="str">
        <f t="shared" si="240"/>
        <v>29_1_260721_G_p_xy.sy</v>
      </c>
      <c r="B1190" s="780" t="s">
        <v>5789</v>
      </c>
      <c r="C1190" s="780" t="s">
        <v>5790</v>
      </c>
      <c r="D1190" s="780">
        <v>29</v>
      </c>
      <c r="E1190" s="780">
        <v>1</v>
      </c>
      <c r="F1190" s="780" t="s">
        <v>5720</v>
      </c>
      <c r="G1190" s="780" t="s">
        <v>5779</v>
      </c>
      <c r="H1190" s="780">
        <v>2021</v>
      </c>
      <c r="I1190" s="780" t="s">
        <v>5729</v>
      </c>
      <c r="J1190" s="780" t="str">
        <f>K1190&amp;"_p"</f>
        <v>G_p</v>
      </c>
      <c r="K1190" s="781" t="s">
        <v>5791</v>
      </c>
      <c r="L1190" s="780" t="s">
        <v>5723</v>
      </c>
      <c r="M1190" s="782" t="s">
        <v>476</v>
      </c>
      <c r="N1190" s="117">
        <f>4+1+2+1+60+12+32+122</f>
        <v>234</v>
      </c>
      <c r="O1190" s="2"/>
      <c r="P1190" s="769" t="s">
        <v>842</v>
      </c>
      <c r="Q1190" s="596" t="s">
        <v>843</v>
      </c>
      <c r="R1190" s="596" t="s">
        <v>4909</v>
      </c>
      <c r="S1190" s="596">
        <v>1</v>
      </c>
      <c r="T1190" s="596">
        <v>1</v>
      </c>
      <c r="U1190" s="596">
        <v>0</v>
      </c>
      <c r="V1190" s="596">
        <v>0</v>
      </c>
      <c r="W1190" s="603"/>
      <c r="X1190" s="701" t="s">
        <v>4939</v>
      </c>
      <c r="Y1190" s="376" t="s">
        <v>78</v>
      </c>
      <c r="Z1190" s="596" t="s">
        <v>7095</v>
      </c>
      <c r="AA1190" s="766"/>
      <c r="AB1190" s="596" t="str">
        <f t="shared" si="238"/>
        <v>Unique</v>
      </c>
      <c r="AC1190" s="603"/>
      <c r="AD1190" s="603"/>
      <c r="AE1190" s="603"/>
      <c r="AF1190" s="603"/>
      <c r="AG1190" s="603"/>
      <c r="AH1190" s="603"/>
      <c r="AI1190" s="603"/>
      <c r="AJ1190" s="603"/>
      <c r="AK1190" s="603"/>
      <c r="AL1190" s="603"/>
      <c r="AM1190" s="603"/>
      <c r="AN1190" s="603"/>
      <c r="AO1190" s="603"/>
      <c r="AP1190" s="603"/>
      <c r="AQ1190" s="603"/>
      <c r="AR1190" s="603"/>
      <c r="AS1190" s="603"/>
      <c r="AT1190" s="603"/>
      <c r="AU1190" s="603"/>
      <c r="AV1190" s="603"/>
      <c r="AW1190" s="603"/>
      <c r="AX1190" s="603"/>
      <c r="AY1190" s="603"/>
      <c r="AZ1190" s="603"/>
      <c r="BA1190" s="603"/>
      <c r="BB1190" s="603"/>
      <c r="BC1190" s="603"/>
      <c r="BD1190" s="603"/>
      <c r="BE1190" s="603"/>
      <c r="BF1190" s="603"/>
      <c r="BG1190" s="603"/>
      <c r="BH1190" s="603"/>
      <c r="BI1190" s="603"/>
      <c r="BJ1190" s="603"/>
      <c r="BK1190" s="603"/>
      <c r="BL1190" s="603"/>
      <c r="BM1190" s="603"/>
      <c r="BN1190" s="603"/>
      <c r="BO1190" s="603"/>
      <c r="BP1190" s="603"/>
      <c r="BQ1190" s="603"/>
      <c r="BR1190" s="603"/>
      <c r="BS1190" s="603"/>
      <c r="BT1190" s="603"/>
      <c r="BU1190" s="603"/>
      <c r="BV1190" s="603"/>
      <c r="BW1190" s="603"/>
      <c r="BX1190" s="603"/>
      <c r="BY1190" s="603"/>
      <c r="BZ1190" s="603"/>
      <c r="CA1190" s="603"/>
      <c r="CB1190" s="603"/>
      <c r="CC1190" s="603"/>
      <c r="CD1190" s="603"/>
      <c r="CE1190" s="603"/>
      <c r="CF1190" s="603"/>
      <c r="CG1190" s="603"/>
      <c r="CH1190" s="603"/>
      <c r="CI1190" s="603"/>
      <c r="CJ1190" s="603"/>
      <c r="CK1190" s="603"/>
    </row>
    <row r="1191" spans="1:89">
      <c r="A1191" s="656" t="str">
        <f t="shared" si="240"/>
        <v>11_1_170723_HU_p_xy.se</v>
      </c>
      <c r="B1191" s="783" t="s">
        <v>6591</v>
      </c>
      <c r="C1191" s="783" t="s">
        <v>6592</v>
      </c>
      <c r="D1191" s="783">
        <v>11</v>
      </c>
      <c r="E1191" s="783">
        <v>1</v>
      </c>
      <c r="F1191" s="783" t="s">
        <v>6342</v>
      </c>
      <c r="G1191" s="783" t="s">
        <v>6343</v>
      </c>
      <c r="H1191" s="783">
        <v>2023</v>
      </c>
      <c r="I1191" s="783" t="s">
        <v>5729</v>
      </c>
      <c r="J1191" s="783" t="s">
        <v>6593</v>
      </c>
      <c r="K1191" s="784" t="s">
        <v>6594</v>
      </c>
      <c r="L1191" s="783" t="s">
        <v>5723</v>
      </c>
      <c r="M1191" s="785" t="s">
        <v>2422</v>
      </c>
      <c r="N1191" s="117">
        <f>50+50+50+50+50+22</f>
        <v>272</v>
      </c>
      <c r="O1191" s="2"/>
      <c r="P1191" s="769" t="s">
        <v>529</v>
      </c>
      <c r="Q1191" s="596" t="s">
        <v>530</v>
      </c>
      <c r="R1191" s="596" t="s">
        <v>4909</v>
      </c>
      <c r="S1191" s="596">
        <v>1</v>
      </c>
      <c r="T1191" s="596">
        <v>0</v>
      </c>
      <c r="U1191" s="596">
        <v>1</v>
      </c>
      <c r="V1191" s="596">
        <v>0</v>
      </c>
      <c r="W1191" s="603"/>
      <c r="X1191" s="701" t="s">
        <v>4939</v>
      </c>
      <c r="Y1191" s="376" t="s">
        <v>78</v>
      </c>
      <c r="Z1191" s="596" t="s">
        <v>7096</v>
      </c>
      <c r="AA1191" s="766"/>
      <c r="AB1191" s="596" t="str">
        <f t="shared" si="238"/>
        <v>Unique</v>
      </c>
      <c r="AC1191" s="603"/>
      <c r="AD1191" s="603"/>
      <c r="AE1191" s="603"/>
      <c r="AF1191" s="603"/>
      <c r="AG1191" s="603"/>
      <c r="AH1191" s="603"/>
      <c r="AI1191" s="603"/>
      <c r="AJ1191" s="603"/>
      <c r="AK1191" s="603"/>
      <c r="AL1191" s="603"/>
      <c r="AM1191" s="603"/>
      <c r="AN1191" s="603"/>
      <c r="AO1191" s="603"/>
      <c r="AP1191" s="603"/>
      <c r="AQ1191" s="603"/>
      <c r="AR1191" s="603"/>
      <c r="AS1191" s="603"/>
      <c r="AT1191" s="603"/>
      <c r="AU1191" s="603"/>
      <c r="AV1191" s="603"/>
      <c r="AW1191" s="603"/>
      <c r="AX1191" s="603"/>
      <c r="AY1191" s="603"/>
      <c r="AZ1191" s="603"/>
      <c r="BA1191" s="603"/>
      <c r="BB1191" s="603"/>
      <c r="BC1191" s="603"/>
      <c r="BD1191" s="603"/>
      <c r="BE1191" s="603"/>
      <c r="BF1191" s="603"/>
      <c r="BG1191" s="603"/>
      <c r="BH1191" s="603"/>
      <c r="BI1191" s="603"/>
      <c r="BJ1191" s="603"/>
      <c r="BK1191" s="603"/>
      <c r="BL1191" s="603"/>
      <c r="BM1191" s="603"/>
      <c r="BN1191" s="603"/>
      <c r="BO1191" s="603"/>
      <c r="BP1191" s="603"/>
      <c r="BQ1191" s="603"/>
      <c r="BR1191" s="603"/>
      <c r="BS1191" s="603"/>
      <c r="BT1191" s="603"/>
      <c r="BU1191" s="603"/>
      <c r="BV1191" s="603"/>
      <c r="BW1191" s="603"/>
      <c r="BX1191" s="603"/>
      <c r="BY1191" s="603"/>
      <c r="BZ1191" s="603"/>
      <c r="CA1191" s="603"/>
      <c r="CB1191" s="603"/>
      <c r="CC1191" s="603"/>
      <c r="CD1191" s="603"/>
      <c r="CE1191" s="603"/>
      <c r="CF1191" s="603"/>
      <c r="CG1191" s="603"/>
      <c r="CH1191" s="603"/>
      <c r="CI1191" s="603"/>
      <c r="CJ1191" s="603"/>
      <c r="CK1191" s="603"/>
    </row>
    <row r="1192" spans="1:89" ht="15">
      <c r="A1192" s="656" t="str">
        <f t="shared" si="240"/>
        <v>31_2_200921_V_p_xy.se</v>
      </c>
      <c r="B1192" s="786" t="s">
        <v>5736</v>
      </c>
      <c r="C1192" s="786" t="s">
        <v>5737</v>
      </c>
      <c r="D1192" s="786">
        <v>31</v>
      </c>
      <c r="E1192" s="786">
        <v>2</v>
      </c>
      <c r="F1192" s="786" t="s">
        <v>122</v>
      </c>
      <c r="G1192" s="786" t="s">
        <v>5755</v>
      </c>
      <c r="H1192" s="786">
        <v>2021</v>
      </c>
      <c r="I1192" s="786" t="s">
        <v>5729</v>
      </c>
      <c r="J1192" s="786" t="str">
        <f>K1192&amp;"_p"</f>
        <v>V_p</v>
      </c>
      <c r="K1192" s="787" t="s">
        <v>5738</v>
      </c>
      <c r="L1192" s="786" t="s">
        <v>5723</v>
      </c>
      <c r="M1192" s="464" t="s">
        <v>100</v>
      </c>
      <c r="N1192" s="117">
        <f>56+10+90+20+2</f>
        <v>178</v>
      </c>
      <c r="O1192" s="2"/>
      <c r="P1192" s="769" t="s">
        <v>529</v>
      </c>
      <c r="Q1192" s="596" t="s">
        <v>530</v>
      </c>
      <c r="R1192" s="596" t="s">
        <v>4909</v>
      </c>
      <c r="S1192" s="596">
        <v>4</v>
      </c>
      <c r="T1192" s="596">
        <v>0</v>
      </c>
      <c r="U1192" s="596">
        <v>4</v>
      </c>
      <c r="V1192" s="596">
        <v>0</v>
      </c>
      <c r="W1192" s="603"/>
      <c r="X1192" s="701" t="s">
        <v>4939</v>
      </c>
      <c r="Y1192" s="376" t="s">
        <v>78</v>
      </c>
      <c r="Z1192" s="596" t="s">
        <v>7097</v>
      </c>
      <c r="AA1192" s="766"/>
      <c r="AB1192" s="596" t="str">
        <f t="shared" si="238"/>
        <v>Unique</v>
      </c>
      <c r="AC1192" s="603"/>
      <c r="AD1192" s="603"/>
      <c r="AE1192" s="603"/>
      <c r="AF1192" s="603"/>
      <c r="AG1192" s="603"/>
      <c r="AH1192" s="603"/>
      <c r="AI1192" s="603"/>
      <c r="AJ1192" s="603"/>
      <c r="AK1192" s="603"/>
      <c r="AL1192" s="603"/>
      <c r="AM1192" s="603"/>
      <c r="AN1192" s="603"/>
      <c r="AO1192" s="603"/>
      <c r="AP1192" s="603"/>
      <c r="AQ1192" s="603"/>
      <c r="AR1192" s="603"/>
      <c r="AS1192" s="603"/>
      <c r="AT1192" s="603"/>
      <c r="AU1192" s="603"/>
      <c r="AV1192" s="603"/>
      <c r="AW1192" s="603"/>
      <c r="AX1192" s="603"/>
      <c r="AY1192" s="603"/>
      <c r="AZ1192" s="603"/>
      <c r="BA1192" s="603"/>
      <c r="BB1192" s="603"/>
      <c r="BC1192" s="603"/>
      <c r="BD1192" s="603"/>
      <c r="BE1192" s="603"/>
      <c r="BF1192" s="603"/>
      <c r="BG1192" s="603"/>
      <c r="BH1192" s="603"/>
      <c r="BI1192" s="603"/>
      <c r="BJ1192" s="603"/>
      <c r="BK1192" s="603"/>
      <c r="BL1192" s="603"/>
      <c r="BM1192" s="603"/>
      <c r="BN1192" s="603"/>
      <c r="BO1192" s="603"/>
      <c r="BP1192" s="603"/>
      <c r="BQ1192" s="603"/>
      <c r="BR1192" s="603"/>
      <c r="BS1192" s="603"/>
      <c r="BT1192" s="603"/>
      <c r="BU1192" s="603"/>
      <c r="BV1192" s="603"/>
      <c r="BW1192" s="603"/>
      <c r="BX1192" s="603"/>
      <c r="BY1192" s="603"/>
      <c r="BZ1192" s="603"/>
      <c r="CA1192" s="603"/>
      <c r="CB1192" s="603"/>
      <c r="CC1192" s="603"/>
      <c r="CD1192" s="603"/>
      <c r="CE1192" s="603"/>
      <c r="CF1192" s="603"/>
      <c r="CG1192" s="603"/>
      <c r="CH1192" s="603"/>
      <c r="CI1192" s="603"/>
      <c r="CJ1192" s="603"/>
      <c r="CK1192" s="603"/>
    </row>
    <row r="1193" spans="1:89">
      <c r="A1193" s="656" t="str">
        <f t="shared" si="240"/>
        <v>23_1_050623_HOI_p_ep.ba</v>
      </c>
      <c r="B1193" s="788" t="s">
        <v>6352</v>
      </c>
      <c r="C1193" s="788" t="s">
        <v>6353</v>
      </c>
      <c r="D1193" s="789">
        <v>23</v>
      </c>
      <c r="E1193" s="789">
        <v>1</v>
      </c>
      <c r="F1193" s="790" t="s">
        <v>6443</v>
      </c>
      <c r="G1193" s="790" t="s">
        <v>6562</v>
      </c>
      <c r="H1193" s="789">
        <v>2023</v>
      </c>
      <c r="I1193" s="790" t="s">
        <v>5729</v>
      </c>
      <c r="J1193" s="791" t="s">
        <v>6354</v>
      </c>
      <c r="K1193" s="792" t="s">
        <v>6355</v>
      </c>
      <c r="L1193" s="790" t="s">
        <v>5723</v>
      </c>
      <c r="M1193" s="790" t="s">
        <v>2422</v>
      </c>
      <c r="N1193" s="117">
        <f>20+2</f>
        <v>22</v>
      </c>
      <c r="O1193" s="2"/>
      <c r="P1193" s="769" t="s">
        <v>84</v>
      </c>
      <c r="Q1193" s="596" t="s">
        <v>85</v>
      </c>
      <c r="R1193" s="596" t="s">
        <v>4909</v>
      </c>
      <c r="S1193" s="596">
        <v>1</v>
      </c>
      <c r="T1193" s="596">
        <v>0</v>
      </c>
      <c r="U1193" s="596">
        <v>1</v>
      </c>
      <c r="V1193" s="596">
        <v>0</v>
      </c>
      <c r="W1193" s="603"/>
      <c r="X1193" s="701" t="s">
        <v>4939</v>
      </c>
      <c r="Y1193" s="376" t="s">
        <v>78</v>
      </c>
      <c r="Z1193" s="596" t="s">
        <v>7098</v>
      </c>
      <c r="AA1193" s="766"/>
      <c r="AB1193" s="596" t="str">
        <f t="shared" si="238"/>
        <v>Unique</v>
      </c>
      <c r="AC1193" s="603"/>
      <c r="AD1193" s="603"/>
      <c r="AE1193" s="603"/>
      <c r="AF1193" s="603"/>
      <c r="AG1193" s="603"/>
      <c r="AH1193" s="603"/>
      <c r="AI1193" s="603"/>
      <c r="AJ1193" s="603"/>
      <c r="AK1193" s="603"/>
      <c r="AL1193" s="603"/>
      <c r="AM1193" s="603"/>
      <c r="AN1193" s="603"/>
      <c r="AO1193" s="603"/>
      <c r="AP1193" s="603"/>
      <c r="AQ1193" s="603"/>
      <c r="AR1193" s="603"/>
      <c r="AS1193" s="603"/>
      <c r="AT1193" s="603"/>
      <c r="AU1193" s="603"/>
      <c r="AV1193" s="603"/>
      <c r="AW1193" s="603"/>
      <c r="AX1193" s="603"/>
      <c r="AY1193" s="603"/>
      <c r="AZ1193" s="603"/>
      <c r="BA1193" s="603"/>
      <c r="BB1193" s="603"/>
      <c r="BC1193" s="603"/>
      <c r="BD1193" s="603"/>
      <c r="BE1193" s="603"/>
      <c r="BF1193" s="603"/>
      <c r="BG1193" s="603"/>
      <c r="BH1193" s="603"/>
      <c r="BI1193" s="603"/>
      <c r="BJ1193" s="603"/>
      <c r="BK1193" s="603"/>
      <c r="BL1193" s="603"/>
      <c r="BM1193" s="603"/>
      <c r="BN1193" s="603"/>
      <c r="BO1193" s="603"/>
      <c r="BP1193" s="603"/>
      <c r="BQ1193" s="603"/>
      <c r="BR1193" s="603"/>
      <c r="BS1193" s="603"/>
      <c r="BT1193" s="603"/>
      <c r="BU1193" s="603"/>
      <c r="BV1193" s="603"/>
      <c r="BW1193" s="603"/>
      <c r="BX1193" s="603"/>
      <c r="BY1193" s="603"/>
      <c r="BZ1193" s="603"/>
      <c r="CA1193" s="603"/>
      <c r="CB1193" s="603"/>
      <c r="CC1193" s="603"/>
      <c r="CD1193" s="603"/>
      <c r="CE1193" s="603"/>
      <c r="CF1193" s="603"/>
      <c r="CG1193" s="603"/>
      <c r="CH1193" s="603"/>
      <c r="CI1193" s="603"/>
      <c r="CJ1193" s="603"/>
      <c r="CK1193" s="603"/>
    </row>
    <row r="1194" spans="1:89">
      <c r="A1194" s="656" t="str">
        <f t="shared" si="240"/>
        <v>30_1_170723_G2_p_xy.sy</v>
      </c>
      <c r="B1194" s="793" t="s">
        <v>6543</v>
      </c>
      <c r="C1194" s="793" t="s">
        <v>6544</v>
      </c>
      <c r="D1194" s="794">
        <v>30</v>
      </c>
      <c r="E1194" s="794">
        <v>1</v>
      </c>
      <c r="F1194" s="794" t="s">
        <v>6342</v>
      </c>
      <c r="G1194" s="794" t="s">
        <v>6343</v>
      </c>
      <c r="H1194" s="794">
        <v>2023</v>
      </c>
      <c r="I1194" s="794" t="s">
        <v>5729</v>
      </c>
      <c r="J1194" s="794" t="s">
        <v>6545</v>
      </c>
      <c r="K1194" s="793" t="s">
        <v>6546</v>
      </c>
      <c r="L1194" s="794" t="s">
        <v>5723</v>
      </c>
      <c r="M1194" s="795" t="s">
        <v>2422</v>
      </c>
      <c r="N1194" s="117">
        <f>13+14+25+29+30+10</f>
        <v>121</v>
      </c>
      <c r="O1194" s="2"/>
      <c r="P1194" s="769" t="s">
        <v>842</v>
      </c>
      <c r="Q1194" s="596" t="s">
        <v>843</v>
      </c>
      <c r="R1194" s="596" t="s">
        <v>4909</v>
      </c>
      <c r="S1194" s="596">
        <v>1</v>
      </c>
      <c r="T1194" s="596">
        <v>0</v>
      </c>
      <c r="U1194" s="596">
        <v>1</v>
      </c>
      <c r="V1194" s="596">
        <v>0</v>
      </c>
      <c r="W1194" s="603"/>
      <c r="X1194" s="701" t="s">
        <v>4939</v>
      </c>
      <c r="Y1194" s="376" t="s">
        <v>78</v>
      </c>
      <c r="Z1194" s="596" t="s">
        <v>7099</v>
      </c>
      <c r="AA1194" s="766"/>
      <c r="AB1194" s="596" t="str">
        <f t="shared" si="238"/>
        <v>Unique</v>
      </c>
      <c r="AC1194" s="603"/>
      <c r="AD1194" s="603"/>
      <c r="AE1194" s="603"/>
      <c r="AF1194" s="603"/>
      <c r="AG1194" s="603"/>
      <c r="AH1194" s="603"/>
      <c r="AI1194" s="603"/>
      <c r="AJ1194" s="603"/>
      <c r="AK1194" s="603"/>
      <c r="AL1194" s="603"/>
      <c r="AM1194" s="603"/>
      <c r="AN1194" s="603"/>
      <c r="AO1194" s="603"/>
      <c r="AP1194" s="603"/>
      <c r="AQ1194" s="603"/>
      <c r="AR1194" s="603"/>
      <c r="AS1194" s="603"/>
      <c r="AT1194" s="603"/>
      <c r="AU1194" s="603"/>
      <c r="AV1194" s="603"/>
      <c r="AW1194" s="603"/>
      <c r="AX1194" s="603"/>
      <c r="AY1194" s="603"/>
      <c r="AZ1194" s="603"/>
      <c r="BA1194" s="603"/>
      <c r="BB1194" s="603"/>
      <c r="BC1194" s="603"/>
      <c r="BD1194" s="603"/>
      <c r="BE1194" s="603"/>
      <c r="BF1194" s="603"/>
      <c r="BG1194" s="603"/>
      <c r="BH1194" s="603"/>
      <c r="BI1194" s="603"/>
      <c r="BJ1194" s="603"/>
      <c r="BK1194" s="603"/>
      <c r="BL1194" s="603"/>
      <c r="BM1194" s="603"/>
      <c r="BN1194" s="603"/>
      <c r="BO1194" s="603"/>
      <c r="BP1194" s="603"/>
      <c r="BQ1194" s="603"/>
      <c r="BR1194" s="603"/>
      <c r="BS1194" s="603"/>
      <c r="BT1194" s="603"/>
      <c r="BU1194" s="603"/>
      <c r="BV1194" s="603"/>
      <c r="BW1194" s="603"/>
      <c r="BX1194" s="603"/>
      <c r="BY1194" s="603"/>
      <c r="BZ1194" s="603"/>
      <c r="CA1194" s="603"/>
      <c r="CB1194" s="603"/>
      <c r="CC1194" s="603"/>
      <c r="CD1194" s="603"/>
      <c r="CE1194" s="603"/>
      <c r="CF1194" s="603"/>
      <c r="CG1194" s="603"/>
      <c r="CH1194" s="603"/>
      <c r="CI1194" s="603"/>
      <c r="CJ1194" s="603"/>
      <c r="CK1194" s="603"/>
    </row>
    <row r="1195" spans="1:89">
      <c r="A1195" s="656" t="str">
        <f t="shared" si="240"/>
        <v>14_1_230523_HAM_p_er.pe</v>
      </c>
      <c r="B1195" s="511" t="s">
        <v>6503</v>
      </c>
      <c r="C1195" s="511" t="s">
        <v>6504</v>
      </c>
      <c r="D1195" s="510">
        <v>14</v>
      </c>
      <c r="E1195" s="510">
        <v>1</v>
      </c>
      <c r="F1195" s="511" t="s">
        <v>93</v>
      </c>
      <c r="G1195" s="511" t="s">
        <v>6443</v>
      </c>
      <c r="H1195" s="510">
        <v>2023</v>
      </c>
      <c r="I1195" s="511" t="s">
        <v>5729</v>
      </c>
      <c r="J1195" s="778" t="s">
        <v>6505</v>
      </c>
      <c r="K1195" s="779" t="s">
        <v>6506</v>
      </c>
      <c r="L1195" s="511" t="s">
        <v>5723</v>
      </c>
      <c r="M1195" s="511" t="s">
        <v>2422</v>
      </c>
      <c r="N1195" s="117">
        <f>20+18</f>
        <v>38</v>
      </c>
      <c r="O1195" s="2"/>
      <c r="P1195" s="769" t="s">
        <v>579</v>
      </c>
      <c r="Q1195" s="596" t="s">
        <v>580</v>
      </c>
      <c r="R1195" s="596" t="s">
        <v>4909</v>
      </c>
      <c r="S1195" s="596">
        <v>1</v>
      </c>
      <c r="T1195" s="596">
        <v>0</v>
      </c>
      <c r="U1195" s="596">
        <v>1</v>
      </c>
      <c r="V1195" s="596">
        <v>0</v>
      </c>
      <c r="W1195" s="603"/>
      <c r="X1195" s="701" t="s">
        <v>4939</v>
      </c>
      <c r="Y1195" s="376" t="s">
        <v>78</v>
      </c>
      <c r="Z1195" s="596" t="s">
        <v>7100</v>
      </c>
      <c r="AA1195" s="766"/>
      <c r="AB1195" s="596" t="str">
        <f t="shared" si="238"/>
        <v>Unique</v>
      </c>
      <c r="AC1195" s="603"/>
      <c r="AD1195" s="603"/>
      <c r="AE1195" s="603"/>
      <c r="AF1195" s="603"/>
      <c r="AG1195" s="603"/>
      <c r="AH1195" s="603"/>
      <c r="AI1195" s="603"/>
      <c r="AJ1195" s="603"/>
      <c r="AK1195" s="603"/>
      <c r="AL1195" s="603"/>
      <c r="AM1195" s="603"/>
      <c r="AN1195" s="603"/>
      <c r="AO1195" s="603"/>
      <c r="AP1195" s="603"/>
      <c r="AQ1195" s="603"/>
      <c r="AR1195" s="603"/>
      <c r="AS1195" s="603"/>
      <c r="AT1195" s="603"/>
      <c r="AU1195" s="603"/>
      <c r="AV1195" s="603"/>
      <c r="AW1195" s="603"/>
      <c r="AX1195" s="603"/>
      <c r="AY1195" s="603"/>
      <c r="AZ1195" s="603"/>
      <c r="BA1195" s="603"/>
      <c r="BB1195" s="603"/>
      <c r="BC1195" s="603"/>
      <c r="BD1195" s="603"/>
      <c r="BE1195" s="603"/>
      <c r="BF1195" s="603"/>
      <c r="BG1195" s="603"/>
      <c r="BH1195" s="603"/>
      <c r="BI1195" s="603"/>
      <c r="BJ1195" s="603"/>
      <c r="BK1195" s="603"/>
      <c r="BL1195" s="603"/>
      <c r="BM1195" s="603"/>
      <c r="BN1195" s="603"/>
      <c r="BO1195" s="603"/>
      <c r="BP1195" s="603"/>
      <c r="BQ1195" s="603"/>
      <c r="BR1195" s="603"/>
      <c r="BS1195" s="603"/>
      <c r="BT1195" s="603"/>
      <c r="BU1195" s="603"/>
      <c r="BV1195" s="603"/>
      <c r="BW1195" s="603"/>
      <c r="BX1195" s="603"/>
      <c r="BY1195" s="603"/>
      <c r="BZ1195" s="603"/>
      <c r="CA1195" s="603"/>
      <c r="CB1195" s="603"/>
      <c r="CC1195" s="603"/>
      <c r="CD1195" s="603"/>
      <c r="CE1195" s="603"/>
      <c r="CF1195" s="603"/>
      <c r="CG1195" s="603"/>
      <c r="CH1195" s="603"/>
      <c r="CI1195" s="603"/>
      <c r="CJ1195" s="603"/>
      <c r="CK1195" s="603"/>
    </row>
    <row r="1196" spans="1:89" ht="14.25">
      <c r="A1196" s="656" t="str">
        <f t="shared" si="240"/>
        <v>5_1_230523_HAC_p_da.tr</v>
      </c>
      <c r="B1196" s="751" t="s">
        <v>6550</v>
      </c>
      <c r="C1196" s="751" t="s">
        <v>6551</v>
      </c>
      <c r="D1196" s="752">
        <v>5</v>
      </c>
      <c r="E1196" s="752">
        <v>1</v>
      </c>
      <c r="F1196" s="752" t="s">
        <v>93</v>
      </c>
      <c r="G1196" s="752" t="s">
        <v>6443</v>
      </c>
      <c r="H1196" s="752">
        <v>2023</v>
      </c>
      <c r="I1196" s="751" t="s">
        <v>5729</v>
      </c>
      <c r="J1196" s="751" t="s">
        <v>6552</v>
      </c>
      <c r="K1196" s="751" t="s">
        <v>6553</v>
      </c>
      <c r="L1196" s="751" t="s">
        <v>5723</v>
      </c>
      <c r="M1196" s="751" t="s">
        <v>2422</v>
      </c>
      <c r="N1196" s="661">
        <f>17</f>
        <v>17</v>
      </c>
      <c r="O1196" s="603"/>
      <c r="P1196" s="769" t="s">
        <v>1103</v>
      </c>
      <c r="Q1196" s="596" t="s">
        <v>1104</v>
      </c>
      <c r="R1196" s="596" t="s">
        <v>4909</v>
      </c>
      <c r="S1196" s="596">
        <v>1</v>
      </c>
      <c r="T1196" s="596">
        <v>0</v>
      </c>
      <c r="U1196" s="596">
        <v>1</v>
      </c>
      <c r="V1196" s="596">
        <v>0</v>
      </c>
      <c r="W1196" s="603"/>
      <c r="X1196" s="701" t="s">
        <v>4939</v>
      </c>
      <c r="Y1196" s="376" t="s">
        <v>78</v>
      </c>
      <c r="Z1196" s="596" t="s">
        <v>7101</v>
      </c>
      <c r="AA1196" s="766"/>
      <c r="AB1196" s="596" t="str">
        <f t="shared" si="238"/>
        <v>Unique</v>
      </c>
      <c r="AC1196" s="603"/>
      <c r="AD1196" s="603"/>
      <c r="AE1196" s="603"/>
      <c r="AF1196" s="603"/>
      <c r="AG1196" s="603"/>
      <c r="AH1196" s="603"/>
      <c r="AI1196" s="603"/>
      <c r="AJ1196" s="603"/>
      <c r="AK1196" s="603"/>
      <c r="AL1196" s="603"/>
      <c r="AM1196" s="603"/>
      <c r="AN1196" s="603"/>
      <c r="AO1196" s="603"/>
      <c r="AP1196" s="603"/>
      <c r="AQ1196" s="603"/>
      <c r="AR1196" s="603"/>
      <c r="AS1196" s="603"/>
      <c r="AT1196" s="603"/>
      <c r="AU1196" s="603"/>
      <c r="AV1196" s="603"/>
      <c r="AW1196" s="603"/>
      <c r="AX1196" s="603"/>
      <c r="AY1196" s="603"/>
      <c r="AZ1196" s="603"/>
      <c r="BA1196" s="603"/>
      <c r="BB1196" s="603"/>
      <c r="BC1196" s="603"/>
      <c r="BD1196" s="603"/>
      <c r="BE1196" s="603"/>
      <c r="BF1196" s="603"/>
      <c r="BG1196" s="603"/>
      <c r="BH1196" s="603"/>
      <c r="BI1196" s="603"/>
      <c r="BJ1196" s="603"/>
      <c r="BK1196" s="603"/>
      <c r="BL1196" s="603"/>
      <c r="BM1196" s="603"/>
      <c r="BN1196" s="603"/>
      <c r="BO1196" s="603"/>
      <c r="BP1196" s="603"/>
      <c r="BQ1196" s="603"/>
      <c r="BR1196" s="603"/>
      <c r="BS1196" s="603"/>
      <c r="BT1196" s="603"/>
      <c r="BU1196" s="603"/>
      <c r="BV1196" s="603"/>
      <c r="BW1196" s="603"/>
      <c r="BX1196" s="603"/>
      <c r="BY1196" s="603"/>
      <c r="BZ1196" s="603"/>
      <c r="CA1196" s="603"/>
      <c r="CB1196" s="603"/>
      <c r="CC1196" s="603"/>
      <c r="CD1196" s="603"/>
      <c r="CE1196" s="603"/>
      <c r="CF1196" s="603"/>
      <c r="CG1196" s="603"/>
      <c r="CH1196" s="603"/>
      <c r="CI1196" s="603"/>
      <c r="CJ1196" s="603"/>
      <c r="CK1196" s="603"/>
    </row>
    <row r="1197" spans="1:89" ht="14.25">
      <c r="A1197" s="656" t="str">
        <f t="shared" si="240"/>
        <v>30_1_170723_G2_p_xy.xa</v>
      </c>
      <c r="B1197" s="749" t="s">
        <v>6543</v>
      </c>
      <c r="C1197" s="749" t="s">
        <v>6544</v>
      </c>
      <c r="D1197" s="750">
        <v>30</v>
      </c>
      <c r="E1197" s="750">
        <v>1</v>
      </c>
      <c r="F1197" s="750" t="s">
        <v>6342</v>
      </c>
      <c r="G1197" s="750" t="s">
        <v>6343</v>
      </c>
      <c r="H1197" s="750">
        <v>2023</v>
      </c>
      <c r="I1197" s="749" t="s">
        <v>5729</v>
      </c>
      <c r="J1197" s="749" t="s">
        <v>6545</v>
      </c>
      <c r="K1197" s="749" t="s">
        <v>6546</v>
      </c>
      <c r="L1197" s="749" t="s">
        <v>5723</v>
      </c>
      <c r="M1197" s="749" t="s">
        <v>2422</v>
      </c>
      <c r="N1197" s="661">
        <f>13+14+25+29+30+10</f>
        <v>121</v>
      </c>
      <c r="O1197" s="603"/>
      <c r="P1197" s="667" t="s">
        <v>4350</v>
      </c>
      <c r="Q1197" s="596" t="s">
        <v>4351</v>
      </c>
      <c r="R1197" s="596" t="s">
        <v>100</v>
      </c>
      <c r="S1197" s="596">
        <v>1</v>
      </c>
      <c r="T1197" s="596">
        <v>0</v>
      </c>
      <c r="U1197" s="596">
        <v>1</v>
      </c>
      <c r="V1197" s="596">
        <v>0</v>
      </c>
      <c r="W1197" s="603"/>
      <c r="X1197" s="701" t="s">
        <v>4939</v>
      </c>
      <c r="Y1197" s="376" t="s">
        <v>78</v>
      </c>
      <c r="Z1197" s="596" t="s">
        <v>7102</v>
      </c>
      <c r="AA1197" s="766"/>
      <c r="AB1197" s="727" t="str">
        <f t="shared" si="238"/>
        <v>Unique</v>
      </c>
      <c r="AC1197" s="603"/>
      <c r="AD1197" s="603"/>
      <c r="AE1197" s="603"/>
      <c r="AF1197" s="603"/>
      <c r="AG1197" s="603"/>
      <c r="AH1197" s="603"/>
      <c r="AI1197" s="603"/>
      <c r="AJ1197" s="603"/>
      <c r="AK1197" s="603"/>
      <c r="AL1197" s="603"/>
      <c r="AM1197" s="603"/>
      <c r="AN1197" s="603"/>
      <c r="AO1197" s="603"/>
      <c r="AP1197" s="603"/>
      <c r="AQ1197" s="603"/>
      <c r="AR1197" s="603"/>
      <c r="AS1197" s="603"/>
      <c r="AT1197" s="603"/>
      <c r="AU1197" s="603"/>
      <c r="AV1197" s="603"/>
      <c r="AW1197" s="603"/>
      <c r="AX1197" s="603"/>
      <c r="AY1197" s="603"/>
      <c r="AZ1197" s="603"/>
      <c r="BA1197" s="603"/>
      <c r="BB1197" s="603"/>
      <c r="BC1197" s="603"/>
      <c r="BD1197" s="603"/>
      <c r="BE1197" s="603"/>
      <c r="BF1197" s="603"/>
      <c r="BG1197" s="603"/>
      <c r="BH1197" s="603"/>
      <c r="BI1197" s="603"/>
      <c r="BJ1197" s="603"/>
      <c r="BK1197" s="603"/>
      <c r="BL1197" s="603"/>
      <c r="BM1197" s="603"/>
      <c r="BN1197" s="603"/>
      <c r="BO1197" s="603"/>
      <c r="BP1197" s="603"/>
      <c r="BQ1197" s="603"/>
      <c r="BR1197" s="603"/>
      <c r="BS1197" s="603"/>
      <c r="BT1197" s="603"/>
      <c r="BU1197" s="603"/>
      <c r="BV1197" s="603"/>
      <c r="BW1197" s="603"/>
      <c r="BX1197" s="603"/>
      <c r="BY1197" s="603"/>
      <c r="BZ1197" s="603"/>
      <c r="CA1197" s="603"/>
      <c r="CB1197" s="603"/>
      <c r="CC1197" s="603"/>
      <c r="CD1197" s="603"/>
      <c r="CE1197" s="603"/>
      <c r="CF1197" s="603"/>
      <c r="CG1197" s="603"/>
      <c r="CH1197" s="603"/>
      <c r="CI1197" s="603"/>
      <c r="CJ1197" s="603"/>
      <c r="CK1197" s="603"/>
    </row>
    <row r="1198" spans="1:89">
      <c r="A1198" s="656" t="str">
        <f t="shared" si="240"/>
        <v>12_1_230523_HE_p_ep.el</v>
      </c>
      <c r="B1198" s="2" t="s">
        <v>6651</v>
      </c>
      <c r="C1198" s="2" t="s">
        <v>6652</v>
      </c>
      <c r="D1198" s="117">
        <v>12</v>
      </c>
      <c r="E1198" s="117">
        <v>1</v>
      </c>
      <c r="F1198" s="2" t="s">
        <v>93</v>
      </c>
      <c r="G1198" s="2" t="s">
        <v>6443</v>
      </c>
      <c r="H1198" s="117">
        <v>2023</v>
      </c>
      <c r="I1198" s="2" t="s">
        <v>5729</v>
      </c>
      <c r="J1198" s="796" t="s">
        <v>6653</v>
      </c>
      <c r="K1198" s="797" t="s">
        <v>6654</v>
      </c>
      <c r="L1198" s="2" t="s">
        <v>5723</v>
      </c>
      <c r="M1198" s="2" t="s">
        <v>2422</v>
      </c>
      <c r="N1198" s="117">
        <f>20+2</f>
        <v>22</v>
      </c>
      <c r="O1198" s="603"/>
      <c r="P1198" s="667" t="s">
        <v>2312</v>
      </c>
      <c r="Q1198" s="596" t="s">
        <v>2313</v>
      </c>
      <c r="R1198" s="596" t="s">
        <v>100</v>
      </c>
      <c r="S1198" s="596">
        <v>1</v>
      </c>
      <c r="T1198" s="596">
        <v>1</v>
      </c>
      <c r="U1198" s="596">
        <v>0</v>
      </c>
      <c r="V1198" s="596">
        <v>0</v>
      </c>
      <c r="W1198" s="603"/>
      <c r="X1198" s="668" t="s">
        <v>4939</v>
      </c>
      <c r="Y1198" s="376" t="s">
        <v>78</v>
      </c>
      <c r="Z1198" s="596" t="s">
        <v>7103</v>
      </c>
      <c r="AA1198" s="766"/>
      <c r="AB1198" s="727" t="str">
        <f t="shared" si="238"/>
        <v>Unique</v>
      </c>
      <c r="AC1198" s="603"/>
      <c r="AD1198" s="603"/>
      <c r="AE1198" s="603"/>
      <c r="AF1198" s="603"/>
      <c r="AG1198" s="603"/>
      <c r="AH1198" s="603"/>
      <c r="AI1198" s="603"/>
      <c r="AJ1198" s="603"/>
      <c r="AK1198" s="603"/>
      <c r="AL1198" s="603"/>
      <c r="AM1198" s="603"/>
      <c r="AN1198" s="603"/>
      <c r="AO1198" s="603"/>
      <c r="AP1198" s="603"/>
      <c r="AQ1198" s="603"/>
      <c r="AR1198" s="603"/>
      <c r="AS1198" s="603"/>
      <c r="AT1198" s="603"/>
      <c r="AU1198" s="603"/>
      <c r="AV1198" s="603"/>
      <c r="AW1198" s="603"/>
      <c r="AX1198" s="603"/>
      <c r="AY1198" s="603"/>
      <c r="AZ1198" s="603"/>
      <c r="BA1198" s="603"/>
      <c r="BB1198" s="603"/>
      <c r="BC1198" s="603"/>
      <c r="BD1198" s="603"/>
      <c r="BE1198" s="603"/>
      <c r="BF1198" s="603"/>
      <c r="BG1198" s="603"/>
      <c r="BH1198" s="603"/>
      <c r="BI1198" s="603"/>
      <c r="BJ1198" s="603"/>
      <c r="BK1198" s="603"/>
      <c r="BL1198" s="603"/>
      <c r="BM1198" s="603"/>
      <c r="BN1198" s="603"/>
      <c r="BO1198" s="603"/>
      <c r="BP1198" s="603"/>
      <c r="BQ1198" s="603"/>
      <c r="BR1198" s="603"/>
      <c r="BS1198" s="603"/>
      <c r="BT1198" s="603"/>
      <c r="BU1198" s="603"/>
      <c r="BV1198" s="603"/>
      <c r="BW1198" s="603"/>
      <c r="BX1198" s="603"/>
      <c r="BY1198" s="603"/>
      <c r="BZ1198" s="603"/>
      <c r="CA1198" s="603"/>
      <c r="CB1198" s="603"/>
      <c r="CC1198" s="603"/>
      <c r="CD1198" s="603"/>
      <c r="CE1198" s="603"/>
      <c r="CF1198" s="603"/>
      <c r="CG1198" s="603"/>
      <c r="CH1198" s="603"/>
      <c r="CI1198" s="603"/>
      <c r="CJ1198" s="603"/>
      <c r="CK1198" s="603"/>
    </row>
    <row r="1199" spans="1:89">
      <c r="A1199" s="656" t="str">
        <f t="shared" si="240"/>
        <v>16_1_230523_N_p_br.va</v>
      </c>
      <c r="B1199" s="798" t="s">
        <v>6340</v>
      </c>
      <c r="C1199" s="798" t="s">
        <v>6341</v>
      </c>
      <c r="D1199" s="799">
        <v>16</v>
      </c>
      <c r="E1199" s="799">
        <v>1</v>
      </c>
      <c r="F1199" s="798" t="s">
        <v>93</v>
      </c>
      <c r="G1199" s="798" t="s">
        <v>6443</v>
      </c>
      <c r="H1199" s="799">
        <v>2023</v>
      </c>
      <c r="I1199" s="798" t="s">
        <v>5729</v>
      </c>
      <c r="J1199" s="800" t="s">
        <v>6344</v>
      </c>
      <c r="K1199" s="801" t="s">
        <v>6345</v>
      </c>
      <c r="L1199" s="798" t="s">
        <v>5723</v>
      </c>
      <c r="M1199" s="798" t="s">
        <v>2422</v>
      </c>
      <c r="N1199" s="117">
        <f t="shared" ref="N1199:N1203" si="242">10+20+1</f>
        <v>31</v>
      </c>
      <c r="O1199" s="2"/>
      <c r="P1199" s="80" t="s">
        <v>1186</v>
      </c>
      <c r="Q1199" s="50" t="s">
        <v>1187</v>
      </c>
      <c r="R1199" s="596" t="s">
        <v>100</v>
      </c>
      <c r="S1199" s="50">
        <v>1</v>
      </c>
      <c r="T1199" s="50">
        <v>0</v>
      </c>
      <c r="U1199" s="50">
        <v>1</v>
      </c>
      <c r="V1199" s="50">
        <v>0</v>
      </c>
      <c r="W1199" s="2"/>
      <c r="X1199" s="668" t="s">
        <v>4939</v>
      </c>
      <c r="Y1199" s="376" t="s">
        <v>78</v>
      </c>
      <c r="Z1199" s="596" t="s">
        <v>7104</v>
      </c>
      <c r="AA1199" s="766"/>
      <c r="AB1199" s="727" t="str">
        <f t="shared" ref="AB1199:AB1221" si="243">IF(COUNTIF(Z:Z, Z1199)&gt;1, "Duplicate", "Unique")</f>
        <v>Unique</v>
      </c>
      <c r="AC1199" s="603"/>
      <c r="AD1199" s="603"/>
      <c r="AE1199" s="603"/>
      <c r="AF1199" s="603"/>
      <c r="AG1199" s="603"/>
      <c r="AH1199" s="603"/>
      <c r="AI1199" s="603"/>
      <c r="AJ1199" s="603"/>
      <c r="AK1199" s="603"/>
      <c r="AL1199" s="603"/>
      <c r="AM1199" s="603"/>
      <c r="AN1199" s="603"/>
      <c r="AO1199" s="603"/>
      <c r="AP1199" s="603"/>
      <c r="AQ1199" s="603"/>
      <c r="AR1199" s="603"/>
      <c r="AS1199" s="603"/>
      <c r="AT1199" s="603"/>
      <c r="AU1199" s="603"/>
      <c r="AV1199" s="603"/>
      <c r="AW1199" s="603"/>
      <c r="AX1199" s="603"/>
      <c r="AY1199" s="603"/>
      <c r="AZ1199" s="603"/>
      <c r="BA1199" s="603"/>
      <c r="BB1199" s="603"/>
      <c r="BC1199" s="603"/>
      <c r="BD1199" s="603"/>
      <c r="BE1199" s="603"/>
      <c r="BF1199" s="603"/>
      <c r="BG1199" s="603"/>
      <c r="BH1199" s="603"/>
      <c r="BI1199" s="603"/>
      <c r="BJ1199" s="603"/>
      <c r="BK1199" s="603"/>
      <c r="BL1199" s="603"/>
      <c r="BM1199" s="603"/>
      <c r="BN1199" s="603"/>
      <c r="BO1199" s="603"/>
      <c r="BP1199" s="603"/>
      <c r="BQ1199" s="603"/>
      <c r="BR1199" s="603"/>
      <c r="BS1199" s="603"/>
      <c r="BT1199" s="603"/>
      <c r="BU1199" s="603"/>
      <c r="BV1199" s="603"/>
      <c r="BW1199" s="603"/>
      <c r="BX1199" s="603"/>
      <c r="BY1199" s="603"/>
      <c r="BZ1199" s="603"/>
      <c r="CA1199" s="603"/>
      <c r="CB1199" s="603"/>
      <c r="CC1199" s="603"/>
      <c r="CD1199" s="603"/>
      <c r="CE1199" s="603"/>
      <c r="CF1199" s="603"/>
      <c r="CG1199" s="603"/>
      <c r="CH1199" s="603"/>
      <c r="CI1199" s="603"/>
      <c r="CJ1199" s="603"/>
      <c r="CK1199" s="603"/>
    </row>
    <row r="1200" spans="1:89">
      <c r="A1200" s="656" t="str">
        <f t="shared" si="240"/>
        <v>16_1_230523_N_p_ep.ni</v>
      </c>
      <c r="B1200" s="798" t="s">
        <v>6340</v>
      </c>
      <c r="C1200" s="798" t="s">
        <v>6341</v>
      </c>
      <c r="D1200" s="799">
        <v>16</v>
      </c>
      <c r="E1200" s="799">
        <v>1</v>
      </c>
      <c r="F1200" s="798" t="s">
        <v>93</v>
      </c>
      <c r="G1200" s="798" t="s">
        <v>6443</v>
      </c>
      <c r="H1200" s="799">
        <v>2023</v>
      </c>
      <c r="I1200" s="798" t="s">
        <v>5729</v>
      </c>
      <c r="J1200" s="800" t="s">
        <v>6344</v>
      </c>
      <c r="K1200" s="801" t="s">
        <v>6345</v>
      </c>
      <c r="L1200" s="798" t="s">
        <v>5723</v>
      </c>
      <c r="M1200" s="798" t="s">
        <v>2422</v>
      </c>
      <c r="N1200" s="117">
        <f t="shared" si="242"/>
        <v>31</v>
      </c>
      <c r="O1200" s="2"/>
      <c r="P1200" s="80" t="s">
        <v>2537</v>
      </c>
      <c r="Q1200" s="50" t="s">
        <v>2538</v>
      </c>
      <c r="R1200" s="596" t="s">
        <v>100</v>
      </c>
      <c r="S1200" s="50">
        <f t="shared" ref="S1200:S1204" si="244">T1200+U1200</f>
        <v>5</v>
      </c>
      <c r="T1200" s="50">
        <v>0</v>
      </c>
      <c r="U1200" s="50">
        <v>5</v>
      </c>
      <c r="V1200" s="50">
        <v>0</v>
      </c>
      <c r="W1200" s="2"/>
      <c r="X1200" s="668" t="s">
        <v>4939</v>
      </c>
      <c r="Y1200" s="376" t="s">
        <v>78</v>
      </c>
      <c r="Z1200" s="596" t="s">
        <v>7105</v>
      </c>
      <c r="AA1200" s="766"/>
      <c r="AB1200" s="727" t="str">
        <f t="shared" si="243"/>
        <v>Unique</v>
      </c>
      <c r="AC1200" s="603"/>
      <c r="AD1200" s="603"/>
      <c r="AE1200" s="603"/>
      <c r="AF1200" s="603"/>
      <c r="AG1200" s="603"/>
      <c r="AH1200" s="603"/>
      <c r="AI1200" s="603"/>
      <c r="AJ1200" s="603"/>
      <c r="AK1200" s="603"/>
      <c r="AL1200" s="603"/>
      <c r="AM1200" s="603"/>
      <c r="AN1200" s="603"/>
      <c r="AO1200" s="603"/>
      <c r="AP1200" s="603"/>
      <c r="AQ1200" s="603"/>
      <c r="AR1200" s="603"/>
      <c r="AS1200" s="603"/>
      <c r="AT1200" s="603"/>
      <c r="AU1200" s="603"/>
      <c r="AV1200" s="603"/>
      <c r="AW1200" s="603"/>
      <c r="AX1200" s="603"/>
      <c r="AY1200" s="603"/>
      <c r="AZ1200" s="603"/>
      <c r="BA1200" s="603"/>
      <c r="BB1200" s="603"/>
      <c r="BC1200" s="603"/>
      <c r="BD1200" s="603"/>
      <c r="BE1200" s="603"/>
      <c r="BF1200" s="603"/>
      <c r="BG1200" s="603"/>
      <c r="BH1200" s="603"/>
      <c r="BI1200" s="603"/>
      <c r="BJ1200" s="603"/>
      <c r="BK1200" s="603"/>
      <c r="BL1200" s="603"/>
      <c r="BM1200" s="603"/>
      <c r="BN1200" s="603"/>
      <c r="BO1200" s="603"/>
      <c r="BP1200" s="603"/>
      <c r="BQ1200" s="603"/>
      <c r="BR1200" s="603"/>
      <c r="BS1200" s="603"/>
      <c r="BT1200" s="603"/>
      <c r="BU1200" s="603"/>
      <c r="BV1200" s="603"/>
      <c r="BW1200" s="603"/>
      <c r="BX1200" s="603"/>
      <c r="BY1200" s="603"/>
      <c r="BZ1200" s="603"/>
      <c r="CA1200" s="603"/>
      <c r="CB1200" s="603"/>
      <c r="CC1200" s="603"/>
      <c r="CD1200" s="603"/>
      <c r="CE1200" s="603"/>
      <c r="CF1200" s="603"/>
      <c r="CG1200" s="603"/>
      <c r="CH1200" s="603"/>
      <c r="CI1200" s="603"/>
      <c r="CJ1200" s="603"/>
      <c r="CK1200" s="603"/>
    </row>
    <row r="1201" spans="1:89">
      <c r="A1201" s="656" t="str">
        <f t="shared" si="240"/>
        <v>16_1_230523_N_p_fa.ci</v>
      </c>
      <c r="B1201" s="798" t="s">
        <v>6340</v>
      </c>
      <c r="C1201" s="798" t="s">
        <v>6341</v>
      </c>
      <c r="D1201" s="799">
        <v>16</v>
      </c>
      <c r="E1201" s="799">
        <v>1</v>
      </c>
      <c r="F1201" s="798" t="s">
        <v>93</v>
      </c>
      <c r="G1201" s="798" t="s">
        <v>6443</v>
      </c>
      <c r="H1201" s="799">
        <v>2023</v>
      </c>
      <c r="I1201" s="798" t="s">
        <v>5729</v>
      </c>
      <c r="J1201" s="800" t="s">
        <v>6344</v>
      </c>
      <c r="K1201" s="801" t="s">
        <v>6345</v>
      </c>
      <c r="L1201" s="798" t="s">
        <v>5723</v>
      </c>
      <c r="M1201" s="798" t="s">
        <v>2422</v>
      </c>
      <c r="N1201" s="117">
        <f t="shared" si="242"/>
        <v>31</v>
      </c>
      <c r="O1201" s="2"/>
      <c r="P1201" s="80" t="s">
        <v>4935</v>
      </c>
      <c r="Q1201" s="50" t="s">
        <v>4936</v>
      </c>
      <c r="R1201" s="596" t="s">
        <v>100</v>
      </c>
      <c r="S1201" s="50">
        <f t="shared" si="244"/>
        <v>3</v>
      </c>
      <c r="T1201" s="50">
        <v>2</v>
      </c>
      <c r="U1201" s="50">
        <v>1</v>
      </c>
      <c r="V1201" s="50">
        <v>0</v>
      </c>
      <c r="W1201" s="2"/>
      <c r="X1201" s="668" t="s">
        <v>4939</v>
      </c>
      <c r="Y1201" s="376" t="s">
        <v>78</v>
      </c>
      <c r="Z1201" s="596" t="s">
        <v>7106</v>
      </c>
      <c r="AA1201" s="766"/>
      <c r="AB1201" s="727" t="str">
        <f t="shared" si="243"/>
        <v>Unique</v>
      </c>
      <c r="AC1201" s="603"/>
      <c r="AD1201" s="603"/>
      <c r="AE1201" s="603"/>
      <c r="AF1201" s="603"/>
      <c r="AG1201" s="603"/>
      <c r="AH1201" s="603"/>
      <c r="AI1201" s="603"/>
      <c r="AJ1201" s="603"/>
      <c r="AK1201" s="603"/>
      <c r="AL1201" s="603"/>
      <c r="AM1201" s="603"/>
      <c r="AN1201" s="603"/>
      <c r="AO1201" s="603"/>
      <c r="AP1201" s="603"/>
      <c r="AQ1201" s="603"/>
      <c r="AR1201" s="603"/>
      <c r="AS1201" s="603"/>
      <c r="AT1201" s="603"/>
      <c r="AU1201" s="603"/>
      <c r="AV1201" s="603"/>
      <c r="AW1201" s="603"/>
      <c r="AX1201" s="603"/>
      <c r="AY1201" s="603"/>
      <c r="AZ1201" s="603"/>
      <c r="BA1201" s="603"/>
      <c r="BB1201" s="603"/>
      <c r="BC1201" s="603"/>
      <c r="BD1201" s="603"/>
      <c r="BE1201" s="603"/>
      <c r="BF1201" s="603"/>
      <c r="BG1201" s="603"/>
      <c r="BH1201" s="603"/>
      <c r="BI1201" s="603"/>
      <c r="BJ1201" s="603"/>
      <c r="BK1201" s="603"/>
      <c r="BL1201" s="603"/>
      <c r="BM1201" s="603"/>
      <c r="BN1201" s="603"/>
      <c r="BO1201" s="603"/>
      <c r="BP1201" s="603"/>
      <c r="BQ1201" s="603"/>
      <c r="BR1201" s="603"/>
      <c r="BS1201" s="603"/>
      <c r="BT1201" s="603"/>
      <c r="BU1201" s="603"/>
      <c r="BV1201" s="603"/>
      <c r="BW1201" s="603"/>
      <c r="BX1201" s="603"/>
      <c r="BY1201" s="603"/>
      <c r="BZ1201" s="603"/>
      <c r="CA1201" s="603"/>
      <c r="CB1201" s="603"/>
      <c r="CC1201" s="603"/>
      <c r="CD1201" s="603"/>
      <c r="CE1201" s="603"/>
      <c r="CF1201" s="603"/>
      <c r="CG1201" s="603"/>
      <c r="CH1201" s="603"/>
      <c r="CI1201" s="603"/>
      <c r="CJ1201" s="603"/>
      <c r="CK1201" s="603"/>
    </row>
    <row r="1202" spans="1:89">
      <c r="A1202" s="656" t="str">
        <f t="shared" si="240"/>
        <v>16_1_230523_N_p_pa.pu</v>
      </c>
      <c r="B1202" s="798" t="s">
        <v>6340</v>
      </c>
      <c r="C1202" s="798" t="s">
        <v>6341</v>
      </c>
      <c r="D1202" s="799">
        <v>16</v>
      </c>
      <c r="E1202" s="799">
        <v>1</v>
      </c>
      <c r="F1202" s="798" t="s">
        <v>93</v>
      </c>
      <c r="G1202" s="798" t="s">
        <v>6443</v>
      </c>
      <c r="H1202" s="799">
        <v>2023</v>
      </c>
      <c r="I1202" s="798" t="s">
        <v>5729</v>
      </c>
      <c r="J1202" s="800" t="s">
        <v>6344</v>
      </c>
      <c r="K1202" s="801" t="s">
        <v>6345</v>
      </c>
      <c r="L1202" s="798" t="s">
        <v>5723</v>
      </c>
      <c r="M1202" s="798" t="s">
        <v>2422</v>
      </c>
      <c r="N1202" s="117">
        <f t="shared" si="242"/>
        <v>31</v>
      </c>
      <c r="O1202" s="2"/>
      <c r="P1202" s="802" t="s">
        <v>5626</v>
      </c>
      <c r="Q1202" s="50" t="s">
        <v>5627</v>
      </c>
      <c r="R1202" s="596" t="s">
        <v>100</v>
      </c>
      <c r="S1202" s="50">
        <f t="shared" si="244"/>
        <v>1</v>
      </c>
      <c r="T1202" s="50">
        <v>0</v>
      </c>
      <c r="U1202" s="50">
        <v>1</v>
      </c>
      <c r="V1202" s="50">
        <v>0</v>
      </c>
      <c r="W1202" s="2"/>
      <c r="X1202" s="668" t="s">
        <v>4939</v>
      </c>
      <c r="Y1202" s="376" t="s">
        <v>78</v>
      </c>
      <c r="Z1202" s="596" t="s">
        <v>7107</v>
      </c>
      <c r="AA1202" s="766"/>
      <c r="AB1202" s="727" t="str">
        <f t="shared" si="243"/>
        <v>Unique</v>
      </c>
      <c r="AC1202" s="603"/>
      <c r="AD1202" s="603"/>
      <c r="AE1202" s="603"/>
      <c r="AF1202" s="603"/>
      <c r="AG1202" s="603"/>
      <c r="AH1202" s="603"/>
      <c r="AI1202" s="603"/>
      <c r="AJ1202" s="603"/>
      <c r="AK1202" s="603"/>
      <c r="AL1202" s="603"/>
      <c r="AM1202" s="603"/>
      <c r="AN1202" s="603"/>
      <c r="AO1202" s="603"/>
      <c r="AP1202" s="603"/>
      <c r="AQ1202" s="603"/>
      <c r="AR1202" s="603"/>
      <c r="AS1202" s="603"/>
      <c r="AT1202" s="603"/>
      <c r="AU1202" s="603"/>
      <c r="AV1202" s="603"/>
      <c r="AW1202" s="603"/>
      <c r="AX1202" s="603"/>
      <c r="AY1202" s="603"/>
      <c r="AZ1202" s="603"/>
      <c r="BA1202" s="603"/>
      <c r="BB1202" s="603"/>
      <c r="BC1202" s="603"/>
      <c r="BD1202" s="603"/>
      <c r="BE1202" s="603"/>
      <c r="BF1202" s="603"/>
      <c r="BG1202" s="603"/>
      <c r="BH1202" s="603"/>
      <c r="BI1202" s="603"/>
      <c r="BJ1202" s="603"/>
      <c r="BK1202" s="603"/>
      <c r="BL1202" s="603"/>
      <c r="BM1202" s="603"/>
      <c r="BN1202" s="603"/>
      <c r="BO1202" s="603"/>
      <c r="BP1202" s="603"/>
      <c r="BQ1202" s="603"/>
      <c r="BR1202" s="603"/>
      <c r="BS1202" s="603"/>
      <c r="BT1202" s="603"/>
      <c r="BU1202" s="603"/>
      <c r="BV1202" s="603"/>
      <c r="BW1202" s="603"/>
      <c r="BX1202" s="603"/>
      <c r="BY1202" s="603"/>
      <c r="BZ1202" s="603"/>
      <c r="CA1202" s="603"/>
      <c r="CB1202" s="603"/>
      <c r="CC1202" s="603"/>
      <c r="CD1202" s="603"/>
      <c r="CE1202" s="603"/>
      <c r="CF1202" s="603"/>
      <c r="CG1202" s="603"/>
      <c r="CH1202" s="603"/>
      <c r="CI1202" s="603"/>
      <c r="CJ1202" s="603"/>
      <c r="CK1202" s="603"/>
    </row>
    <row r="1203" spans="1:89">
      <c r="A1203" s="656" t="str">
        <f t="shared" si="240"/>
        <v>16_1_230523_N_p_ep.eu</v>
      </c>
      <c r="B1203" s="798" t="s">
        <v>6340</v>
      </c>
      <c r="C1203" s="798" t="s">
        <v>6341</v>
      </c>
      <c r="D1203" s="799">
        <v>16</v>
      </c>
      <c r="E1203" s="799">
        <v>1</v>
      </c>
      <c r="F1203" s="798" t="s">
        <v>93</v>
      </c>
      <c r="G1203" s="798" t="s">
        <v>6443</v>
      </c>
      <c r="H1203" s="799">
        <v>2023</v>
      </c>
      <c r="I1203" s="798" t="s">
        <v>5729</v>
      </c>
      <c r="J1203" s="800" t="s">
        <v>6344</v>
      </c>
      <c r="K1203" s="801" t="s">
        <v>6345</v>
      </c>
      <c r="L1203" s="798" t="s">
        <v>5723</v>
      </c>
      <c r="M1203" s="798" t="s">
        <v>2422</v>
      </c>
      <c r="N1203" s="117">
        <f t="shared" si="242"/>
        <v>31</v>
      </c>
      <c r="O1203" s="2"/>
      <c r="P1203" s="802" t="s">
        <v>4956</v>
      </c>
      <c r="Q1203" s="50" t="s">
        <v>4957</v>
      </c>
      <c r="R1203" s="596" t="s">
        <v>100</v>
      </c>
      <c r="S1203" s="50">
        <f t="shared" si="244"/>
        <v>1</v>
      </c>
      <c r="T1203" s="50">
        <v>0</v>
      </c>
      <c r="U1203" s="50">
        <v>1</v>
      </c>
      <c r="V1203" s="50">
        <v>0</v>
      </c>
      <c r="W1203" s="2"/>
      <c r="X1203" s="668" t="s">
        <v>4939</v>
      </c>
      <c r="Y1203" s="376" t="s">
        <v>78</v>
      </c>
      <c r="Z1203" s="596" t="s">
        <v>7108</v>
      </c>
      <c r="AA1203" s="766"/>
      <c r="AB1203" s="727" t="str">
        <f t="shared" si="243"/>
        <v>Unique</v>
      </c>
      <c r="AC1203" s="603"/>
      <c r="AD1203" s="603"/>
      <c r="AE1203" s="603"/>
      <c r="AF1203" s="603"/>
      <c r="AG1203" s="603"/>
      <c r="AH1203" s="603"/>
      <c r="AI1203" s="603"/>
      <c r="AJ1203" s="603"/>
      <c r="AK1203" s="603"/>
      <c r="AL1203" s="603"/>
      <c r="AM1203" s="603"/>
      <c r="AN1203" s="603"/>
      <c r="AO1203" s="603"/>
      <c r="AP1203" s="603"/>
      <c r="AQ1203" s="603"/>
      <c r="AR1203" s="603"/>
      <c r="AS1203" s="603"/>
      <c r="AT1203" s="603"/>
      <c r="AU1203" s="603"/>
      <c r="AV1203" s="603"/>
      <c r="AW1203" s="603"/>
      <c r="AX1203" s="603"/>
      <c r="AY1203" s="603"/>
      <c r="AZ1203" s="603"/>
      <c r="BA1203" s="603"/>
      <c r="BB1203" s="603"/>
      <c r="BC1203" s="603"/>
      <c r="BD1203" s="603"/>
      <c r="BE1203" s="603"/>
      <c r="BF1203" s="603"/>
      <c r="BG1203" s="603"/>
      <c r="BH1203" s="603"/>
      <c r="BI1203" s="603"/>
      <c r="BJ1203" s="603"/>
      <c r="BK1203" s="603"/>
      <c r="BL1203" s="603"/>
      <c r="BM1203" s="603"/>
      <c r="BN1203" s="603"/>
      <c r="BO1203" s="603"/>
      <c r="BP1203" s="603"/>
      <c r="BQ1203" s="603"/>
      <c r="BR1203" s="603"/>
      <c r="BS1203" s="603"/>
      <c r="BT1203" s="603"/>
      <c r="BU1203" s="603"/>
      <c r="BV1203" s="603"/>
      <c r="BW1203" s="603"/>
      <c r="BX1203" s="603"/>
      <c r="BY1203" s="603"/>
      <c r="BZ1203" s="603"/>
      <c r="CA1203" s="603"/>
      <c r="CB1203" s="603"/>
      <c r="CC1203" s="603"/>
      <c r="CD1203" s="603"/>
      <c r="CE1203" s="603"/>
      <c r="CF1203" s="603"/>
      <c r="CG1203" s="603"/>
      <c r="CH1203" s="603"/>
      <c r="CI1203" s="603"/>
      <c r="CJ1203" s="603"/>
      <c r="CK1203" s="603"/>
    </row>
    <row r="1204" spans="1:89" ht="14.25">
      <c r="A1204" s="656" t="str">
        <f t="shared" si="240"/>
        <v>31_1_310521_HO_p_me.</v>
      </c>
      <c r="B1204" s="684" t="s">
        <v>5751</v>
      </c>
      <c r="C1204" s="684" t="s">
        <v>5752</v>
      </c>
      <c r="D1204" s="683">
        <v>31</v>
      </c>
      <c r="E1204" s="683">
        <v>1</v>
      </c>
      <c r="F1204" s="683" t="s">
        <v>5728</v>
      </c>
      <c r="G1204" s="683" t="s">
        <v>2084</v>
      </c>
      <c r="H1204" s="683">
        <v>2021</v>
      </c>
      <c r="I1204" s="684" t="s">
        <v>5729</v>
      </c>
      <c r="J1204" s="684" t="str">
        <f>K1204&amp;"_p"</f>
        <v>HO_p</v>
      </c>
      <c r="K1204" s="682" t="s">
        <v>5753</v>
      </c>
      <c r="L1204" s="684" t="s">
        <v>5723</v>
      </c>
      <c r="M1204" s="684" t="s">
        <v>2422</v>
      </c>
      <c r="N1204" s="661">
        <v>24</v>
      </c>
      <c r="O1204" s="370"/>
      <c r="P1204" s="667" t="s">
        <v>1178</v>
      </c>
      <c r="Q1204" s="596" t="s">
        <v>1179</v>
      </c>
      <c r="R1204" s="596" t="s">
        <v>4916</v>
      </c>
      <c r="S1204" s="50">
        <f t="shared" si="244"/>
        <v>1</v>
      </c>
      <c r="T1204" s="596">
        <v>0</v>
      </c>
      <c r="U1204" s="596">
        <v>1</v>
      </c>
      <c r="V1204" s="596">
        <v>0</v>
      </c>
      <c r="W1204" s="603"/>
      <c r="X1204" s="701" t="s">
        <v>4937</v>
      </c>
      <c r="Y1204" s="376" t="s">
        <v>78</v>
      </c>
      <c r="Z1204" s="603"/>
      <c r="AA1204" s="845"/>
      <c r="AB1204" s="727" t="str">
        <f t="shared" si="243"/>
        <v>Unique</v>
      </c>
      <c r="AC1204" s="603"/>
      <c r="AD1204" s="603"/>
      <c r="AE1204" s="603"/>
      <c r="AF1204" s="603"/>
      <c r="AG1204" s="603"/>
      <c r="AH1204" s="603"/>
      <c r="AI1204" s="603"/>
      <c r="AJ1204" s="603"/>
      <c r="AK1204" s="603"/>
      <c r="AL1204" s="603"/>
      <c r="AM1204" s="603"/>
      <c r="AN1204" s="603"/>
      <c r="AO1204" s="603"/>
      <c r="AP1204" s="603"/>
      <c r="AQ1204" s="603"/>
      <c r="AR1204" s="603"/>
      <c r="AS1204" s="603"/>
      <c r="AT1204" s="603"/>
      <c r="AU1204" s="603"/>
      <c r="AV1204" s="603"/>
      <c r="AW1204" s="603"/>
      <c r="AX1204" s="603"/>
      <c r="AY1204" s="603"/>
      <c r="AZ1204" s="603"/>
      <c r="BA1204" s="603"/>
      <c r="BB1204" s="603"/>
      <c r="BC1204" s="603"/>
      <c r="BD1204" s="603"/>
      <c r="BE1204" s="603"/>
      <c r="BF1204" s="603"/>
      <c r="BG1204" s="603"/>
      <c r="BH1204" s="603"/>
      <c r="BI1204" s="603"/>
      <c r="BJ1204" s="603"/>
      <c r="BK1204" s="603"/>
      <c r="BL1204" s="603"/>
      <c r="BM1204" s="603"/>
      <c r="BN1204" s="603"/>
      <c r="BO1204" s="603"/>
      <c r="BP1204" s="603"/>
      <c r="BQ1204" s="603"/>
      <c r="BR1204" s="603"/>
      <c r="BS1204" s="603"/>
      <c r="BT1204" s="603"/>
      <c r="BU1204" s="603"/>
      <c r="BV1204" s="603"/>
      <c r="BW1204" s="603"/>
      <c r="BX1204" s="603"/>
      <c r="BY1204" s="603"/>
      <c r="BZ1204" s="603"/>
      <c r="CA1204" s="603"/>
      <c r="CB1204" s="603"/>
      <c r="CC1204" s="603"/>
      <c r="CD1204" s="603"/>
      <c r="CE1204" s="603"/>
      <c r="CF1204" s="603"/>
      <c r="CG1204" s="603"/>
      <c r="CH1204" s="603"/>
      <c r="CI1204" s="603"/>
      <c r="CJ1204" s="603"/>
      <c r="CK1204" s="603"/>
    </row>
    <row r="1205" spans="1:89" ht="14.25">
      <c r="A1205" s="656" t="str">
        <f t="shared" si="240"/>
        <v>11_1_170723_HU_p_me.</v>
      </c>
      <c r="B1205" s="754" t="s">
        <v>6591</v>
      </c>
      <c r="C1205" s="754" t="s">
        <v>6592</v>
      </c>
      <c r="D1205" s="755">
        <v>11</v>
      </c>
      <c r="E1205" s="755">
        <v>1</v>
      </c>
      <c r="F1205" s="755" t="s">
        <v>6342</v>
      </c>
      <c r="G1205" s="755" t="s">
        <v>6343</v>
      </c>
      <c r="H1205" s="755">
        <v>2023</v>
      </c>
      <c r="I1205" s="754" t="s">
        <v>5729</v>
      </c>
      <c r="J1205" s="754" t="s">
        <v>6593</v>
      </c>
      <c r="K1205" s="754" t="s">
        <v>6594</v>
      </c>
      <c r="L1205" s="754" t="s">
        <v>5723</v>
      </c>
      <c r="M1205" s="754" t="s">
        <v>2422</v>
      </c>
      <c r="N1205" s="661">
        <f>50+50+50+50+50+22</f>
        <v>272</v>
      </c>
      <c r="O1205" s="370"/>
      <c r="P1205" s="667" t="s">
        <v>1178</v>
      </c>
      <c r="Q1205" s="596" t="s">
        <v>1179</v>
      </c>
      <c r="R1205" s="596" t="s">
        <v>4909</v>
      </c>
      <c r="S1205" s="596">
        <v>61</v>
      </c>
      <c r="T1205" s="596">
        <v>42</v>
      </c>
      <c r="U1205" s="596">
        <v>19</v>
      </c>
      <c r="V1205" s="596">
        <v>0</v>
      </c>
      <c r="W1205" s="603"/>
      <c r="X1205" s="701" t="s">
        <v>4947</v>
      </c>
      <c r="Y1205" s="376" t="s">
        <v>78</v>
      </c>
      <c r="Z1205" s="603"/>
      <c r="AA1205" s="845"/>
      <c r="AB1205" s="727" t="str">
        <f t="shared" si="243"/>
        <v>Unique</v>
      </c>
      <c r="AC1205" s="603"/>
      <c r="AD1205" s="603"/>
      <c r="AE1205" s="603"/>
      <c r="AF1205" s="603"/>
      <c r="AG1205" s="603"/>
      <c r="AH1205" s="603"/>
      <c r="AI1205" s="603"/>
      <c r="AJ1205" s="603"/>
      <c r="AK1205" s="603"/>
      <c r="AL1205" s="603"/>
      <c r="AM1205" s="603"/>
      <c r="AN1205" s="603"/>
      <c r="AO1205" s="603"/>
      <c r="AP1205" s="603"/>
      <c r="AQ1205" s="603"/>
      <c r="AR1205" s="603"/>
      <c r="AS1205" s="603"/>
      <c r="AT1205" s="603"/>
      <c r="AU1205" s="603"/>
      <c r="AV1205" s="603"/>
      <c r="AW1205" s="603"/>
      <c r="AX1205" s="603"/>
      <c r="AY1205" s="603"/>
      <c r="AZ1205" s="603"/>
      <c r="BA1205" s="603"/>
      <c r="BB1205" s="603"/>
      <c r="BC1205" s="603"/>
      <c r="BD1205" s="603"/>
      <c r="BE1205" s="603"/>
      <c r="BF1205" s="603"/>
      <c r="BG1205" s="603"/>
      <c r="BH1205" s="603"/>
      <c r="BI1205" s="603"/>
      <c r="BJ1205" s="603"/>
      <c r="BK1205" s="603"/>
      <c r="BL1205" s="603"/>
      <c r="BM1205" s="603"/>
      <c r="BN1205" s="603"/>
      <c r="BO1205" s="603"/>
      <c r="BP1205" s="603"/>
      <c r="BQ1205" s="603"/>
      <c r="BR1205" s="603"/>
      <c r="BS1205" s="603"/>
      <c r="BT1205" s="603"/>
      <c r="BU1205" s="603"/>
      <c r="BV1205" s="603"/>
      <c r="BW1205" s="603"/>
      <c r="BX1205" s="603"/>
      <c r="BY1205" s="603"/>
      <c r="BZ1205" s="603"/>
      <c r="CA1205" s="603"/>
      <c r="CB1205" s="603"/>
      <c r="CC1205" s="603"/>
      <c r="CD1205" s="603"/>
      <c r="CE1205" s="603"/>
      <c r="CF1205" s="603"/>
      <c r="CG1205" s="603"/>
      <c r="CH1205" s="603"/>
      <c r="CI1205" s="603"/>
      <c r="CJ1205" s="603"/>
      <c r="CK1205" s="603"/>
    </row>
    <row r="1206" spans="1:89" ht="14.25">
      <c r="A1206" s="656" t="str">
        <f t="shared" si="240"/>
        <v>31_2_170521_V_p_me.</v>
      </c>
      <c r="B1206" s="673" t="s">
        <v>5736</v>
      </c>
      <c r="C1206" s="673" t="s">
        <v>5737</v>
      </c>
      <c r="D1206" s="674">
        <v>31</v>
      </c>
      <c r="E1206" s="674">
        <v>2</v>
      </c>
      <c r="F1206" s="674" t="s">
        <v>2325</v>
      </c>
      <c r="G1206" s="674" t="s">
        <v>5728</v>
      </c>
      <c r="H1206" s="674">
        <v>2021</v>
      </c>
      <c r="I1206" s="675" t="s">
        <v>5729</v>
      </c>
      <c r="J1206" s="675" t="str">
        <f t="shared" ref="J1206:J1207" si="245">K1206&amp;"_p"</f>
        <v>V_p</v>
      </c>
      <c r="K1206" s="673" t="s">
        <v>5738</v>
      </c>
      <c r="L1206" s="675" t="s">
        <v>5723</v>
      </c>
      <c r="M1206" s="675" t="s">
        <v>2422</v>
      </c>
      <c r="N1206" s="661">
        <v>7</v>
      </c>
      <c r="O1206" s="603"/>
      <c r="P1206" s="667" t="s">
        <v>1178</v>
      </c>
      <c r="Q1206" s="596" t="s">
        <v>1179</v>
      </c>
      <c r="R1206" s="596" t="s">
        <v>4909</v>
      </c>
      <c r="S1206" s="596">
        <v>1</v>
      </c>
      <c r="T1206" s="596">
        <v>0</v>
      </c>
      <c r="U1206" s="596">
        <v>1</v>
      </c>
      <c r="V1206" s="596">
        <v>0</v>
      </c>
      <c r="W1206" s="603"/>
      <c r="X1206" s="701" t="s">
        <v>4947</v>
      </c>
      <c r="Y1206" s="376" t="s">
        <v>78</v>
      </c>
      <c r="Z1206" s="603"/>
      <c r="AA1206" s="845"/>
      <c r="AB1206" s="727" t="str">
        <f t="shared" si="243"/>
        <v>Unique</v>
      </c>
      <c r="AC1206" s="603"/>
      <c r="AD1206" s="603"/>
      <c r="AE1206" s="603"/>
      <c r="AF1206" s="603"/>
      <c r="AG1206" s="603"/>
      <c r="AH1206" s="603"/>
      <c r="AI1206" s="603"/>
      <c r="AJ1206" s="603"/>
      <c r="AK1206" s="603"/>
      <c r="AL1206" s="603"/>
      <c r="AM1206" s="603"/>
      <c r="AN1206" s="603"/>
      <c r="AO1206" s="603"/>
      <c r="AP1206" s="603"/>
      <c r="AQ1206" s="603"/>
      <c r="AR1206" s="603"/>
      <c r="AS1206" s="603"/>
      <c r="AT1206" s="603"/>
      <c r="AU1206" s="603"/>
      <c r="AV1206" s="603"/>
      <c r="AW1206" s="603"/>
      <c r="AX1206" s="603"/>
      <c r="AY1206" s="603"/>
      <c r="AZ1206" s="603"/>
      <c r="BA1206" s="603"/>
      <c r="BB1206" s="603"/>
      <c r="BC1206" s="603"/>
      <c r="BD1206" s="603"/>
      <c r="BE1206" s="603"/>
      <c r="BF1206" s="603"/>
      <c r="BG1206" s="603"/>
      <c r="BH1206" s="603"/>
      <c r="BI1206" s="603"/>
      <c r="BJ1206" s="603"/>
      <c r="BK1206" s="603"/>
      <c r="BL1206" s="603"/>
      <c r="BM1206" s="603"/>
      <c r="BN1206" s="603"/>
      <c r="BO1206" s="603"/>
      <c r="BP1206" s="603"/>
      <c r="BQ1206" s="603"/>
      <c r="BR1206" s="603"/>
      <c r="BS1206" s="603"/>
      <c r="BT1206" s="603"/>
      <c r="BU1206" s="603"/>
      <c r="BV1206" s="603"/>
      <c r="BW1206" s="603"/>
      <c r="BX1206" s="603"/>
      <c r="BY1206" s="603"/>
      <c r="BZ1206" s="603"/>
      <c r="CA1206" s="603"/>
      <c r="CB1206" s="603"/>
      <c r="CC1206" s="603"/>
      <c r="CD1206" s="603"/>
      <c r="CE1206" s="603"/>
      <c r="CF1206" s="603"/>
      <c r="CG1206" s="603"/>
      <c r="CH1206" s="603"/>
      <c r="CI1206" s="603"/>
      <c r="CJ1206" s="603"/>
      <c r="CK1206" s="603"/>
    </row>
    <row r="1207" spans="1:89" ht="14.25">
      <c r="A1207" s="656" t="str">
        <f t="shared" si="240"/>
        <v>12_1_260721_HE_p_me.</v>
      </c>
      <c r="B1207" s="669" t="s">
        <v>5732</v>
      </c>
      <c r="C1207" s="669" t="s">
        <v>5733</v>
      </c>
      <c r="D1207" s="670">
        <v>12</v>
      </c>
      <c r="E1207" s="670">
        <v>1</v>
      </c>
      <c r="F1207" s="670" t="s">
        <v>5720</v>
      </c>
      <c r="G1207" s="670" t="s">
        <v>5779</v>
      </c>
      <c r="H1207" s="670">
        <v>2021</v>
      </c>
      <c r="I1207" s="672" t="s">
        <v>5729</v>
      </c>
      <c r="J1207" s="672" t="str">
        <f t="shared" si="245"/>
        <v>HE_p</v>
      </c>
      <c r="K1207" s="669" t="s">
        <v>5734</v>
      </c>
      <c r="L1207" s="672" t="s">
        <v>5723</v>
      </c>
      <c r="M1207" s="672" t="s">
        <v>476</v>
      </c>
      <c r="N1207" s="661">
        <v>455</v>
      </c>
      <c r="O1207" s="603"/>
      <c r="P1207" s="667" t="s">
        <v>1178</v>
      </c>
      <c r="Q1207" s="596" t="s">
        <v>1179</v>
      </c>
      <c r="R1207" s="596" t="s">
        <v>4909</v>
      </c>
      <c r="S1207" s="596">
        <v>3</v>
      </c>
      <c r="T1207" s="596">
        <v>0</v>
      </c>
      <c r="U1207" s="596">
        <v>3</v>
      </c>
      <c r="V1207" s="596">
        <v>0</v>
      </c>
      <c r="W1207" s="603"/>
      <c r="X1207" s="701" t="s">
        <v>4947</v>
      </c>
      <c r="Y1207" s="376" t="s">
        <v>78</v>
      </c>
      <c r="Z1207" s="603"/>
      <c r="AA1207" s="845"/>
      <c r="AB1207" s="727" t="str">
        <f t="shared" si="243"/>
        <v>Unique</v>
      </c>
      <c r="AC1207" s="603"/>
      <c r="AD1207" s="603"/>
      <c r="AE1207" s="603"/>
      <c r="AF1207" s="603"/>
      <c r="AG1207" s="603"/>
      <c r="AH1207" s="603"/>
      <c r="AI1207" s="603"/>
      <c r="AJ1207" s="603"/>
      <c r="AK1207" s="603"/>
      <c r="AL1207" s="603"/>
      <c r="AM1207" s="603"/>
      <c r="AN1207" s="603"/>
      <c r="AO1207" s="603"/>
      <c r="AP1207" s="603"/>
      <c r="AQ1207" s="603"/>
      <c r="AR1207" s="603"/>
      <c r="AS1207" s="603"/>
      <c r="AT1207" s="603"/>
      <c r="AU1207" s="603"/>
      <c r="AV1207" s="603"/>
      <c r="AW1207" s="603"/>
      <c r="AX1207" s="603"/>
      <c r="AY1207" s="603"/>
      <c r="AZ1207" s="603"/>
      <c r="BA1207" s="603"/>
      <c r="BB1207" s="603"/>
      <c r="BC1207" s="603"/>
      <c r="BD1207" s="603"/>
      <c r="BE1207" s="603"/>
      <c r="BF1207" s="603"/>
      <c r="BG1207" s="603"/>
      <c r="BH1207" s="603"/>
      <c r="BI1207" s="603"/>
      <c r="BJ1207" s="603"/>
      <c r="BK1207" s="603"/>
      <c r="BL1207" s="603"/>
      <c r="BM1207" s="603"/>
      <c r="BN1207" s="603"/>
      <c r="BO1207" s="603"/>
      <c r="BP1207" s="603"/>
      <c r="BQ1207" s="603"/>
      <c r="BR1207" s="603"/>
      <c r="BS1207" s="603"/>
      <c r="BT1207" s="603"/>
      <c r="BU1207" s="603"/>
      <c r="BV1207" s="603"/>
      <c r="BW1207" s="603"/>
      <c r="BX1207" s="603"/>
      <c r="BY1207" s="603"/>
      <c r="BZ1207" s="603"/>
      <c r="CA1207" s="603"/>
      <c r="CB1207" s="603"/>
      <c r="CC1207" s="603"/>
      <c r="CD1207" s="603"/>
      <c r="CE1207" s="603"/>
      <c r="CF1207" s="603"/>
      <c r="CG1207" s="603"/>
      <c r="CH1207" s="603"/>
      <c r="CI1207" s="603"/>
      <c r="CJ1207" s="603"/>
      <c r="CK1207" s="603"/>
    </row>
    <row r="1208" spans="1:89" ht="14.25">
      <c r="A1208" s="656" t="str">
        <f t="shared" si="240"/>
        <v>27_1_310521_W_p_rh.ca</v>
      </c>
      <c r="B1208" s="803" t="s">
        <v>6135</v>
      </c>
      <c r="C1208" s="803" t="s">
        <v>6136</v>
      </c>
      <c r="D1208" s="803">
        <v>27</v>
      </c>
      <c r="E1208" s="803">
        <v>1</v>
      </c>
      <c r="F1208" s="803" t="s">
        <v>5728</v>
      </c>
      <c r="G1208" s="803" t="s">
        <v>2084</v>
      </c>
      <c r="H1208" s="803">
        <v>2021</v>
      </c>
      <c r="I1208" s="803" t="s">
        <v>6199</v>
      </c>
      <c r="J1208" s="803" t="s">
        <v>6137</v>
      </c>
      <c r="K1208" s="804"/>
      <c r="L1208" s="803" t="s">
        <v>5723</v>
      </c>
      <c r="M1208" s="804" t="s">
        <v>2422</v>
      </c>
      <c r="N1208" s="117">
        <f t="shared" ref="N1208:N1210" si="246">10+10+10+10+3</f>
        <v>43</v>
      </c>
      <c r="O1208" s="2" t="s">
        <v>6223</v>
      </c>
      <c r="P1208" s="769" t="s">
        <v>134</v>
      </c>
      <c r="Q1208" s="596" t="s">
        <v>135</v>
      </c>
      <c r="R1208" s="596" t="s">
        <v>4916</v>
      </c>
      <c r="S1208" s="596">
        <v>1</v>
      </c>
      <c r="T1208" s="596">
        <v>0</v>
      </c>
      <c r="U1208" s="596">
        <v>1</v>
      </c>
      <c r="V1208" s="596">
        <v>0</v>
      </c>
      <c r="W1208" s="603"/>
      <c r="X1208" s="668">
        <v>140426</v>
      </c>
      <c r="Y1208" s="376" t="s">
        <v>78</v>
      </c>
      <c r="Z1208" s="596" t="s">
        <v>7109</v>
      </c>
      <c r="AA1208" s="766"/>
      <c r="AB1208" s="727" t="str">
        <f t="shared" si="243"/>
        <v>Unique</v>
      </c>
      <c r="AC1208" s="603"/>
      <c r="AD1208" s="603"/>
      <c r="AE1208" s="603"/>
      <c r="AF1208" s="603"/>
      <c r="AG1208" s="603"/>
      <c r="AH1208" s="603"/>
      <c r="AI1208" s="603"/>
      <c r="AJ1208" s="603"/>
      <c r="AK1208" s="603"/>
      <c r="AL1208" s="603"/>
      <c r="AM1208" s="603"/>
      <c r="AN1208" s="603"/>
      <c r="AO1208" s="603"/>
      <c r="AP1208" s="603"/>
      <c r="AQ1208" s="603"/>
      <c r="AR1208" s="603"/>
      <c r="AS1208" s="603"/>
      <c r="AT1208" s="603"/>
      <c r="AU1208" s="603"/>
      <c r="AV1208" s="603"/>
      <c r="AW1208" s="603"/>
      <c r="AX1208" s="603"/>
      <c r="AY1208" s="603"/>
      <c r="AZ1208" s="603"/>
      <c r="BA1208" s="603"/>
      <c r="BB1208" s="603"/>
      <c r="BC1208" s="603"/>
      <c r="BD1208" s="603"/>
      <c r="BE1208" s="603"/>
      <c r="BF1208" s="603"/>
      <c r="BG1208" s="603"/>
      <c r="BH1208" s="603"/>
      <c r="BI1208" s="603"/>
      <c r="BJ1208" s="603"/>
      <c r="BK1208" s="603"/>
      <c r="BL1208" s="603"/>
      <c r="BM1208" s="603"/>
      <c r="BN1208" s="603"/>
      <c r="BO1208" s="603"/>
      <c r="BP1208" s="603"/>
      <c r="BQ1208" s="603"/>
      <c r="BR1208" s="603"/>
      <c r="BS1208" s="603"/>
      <c r="BT1208" s="603"/>
      <c r="BU1208" s="603"/>
      <c r="BV1208" s="603"/>
      <c r="BW1208" s="603"/>
      <c r="BX1208" s="603"/>
      <c r="BY1208" s="603"/>
      <c r="BZ1208" s="603"/>
      <c r="CA1208" s="603"/>
      <c r="CB1208" s="603"/>
      <c r="CC1208" s="603"/>
      <c r="CD1208" s="603"/>
      <c r="CE1208" s="603"/>
      <c r="CF1208" s="603"/>
      <c r="CG1208" s="603"/>
      <c r="CH1208" s="603"/>
      <c r="CI1208" s="603"/>
      <c r="CJ1208" s="603"/>
      <c r="CK1208" s="603"/>
    </row>
    <row r="1209" spans="1:89" ht="14.25">
      <c r="A1209" s="656" t="str">
        <f t="shared" si="240"/>
        <v>27_1_310521_W_p_ep.el</v>
      </c>
      <c r="B1209" s="803" t="s">
        <v>6135</v>
      </c>
      <c r="C1209" s="803" t="s">
        <v>6136</v>
      </c>
      <c r="D1209" s="803">
        <v>27</v>
      </c>
      <c r="E1209" s="803">
        <v>1</v>
      </c>
      <c r="F1209" s="803" t="s">
        <v>5728</v>
      </c>
      <c r="G1209" s="803" t="s">
        <v>2084</v>
      </c>
      <c r="H1209" s="803">
        <v>2021</v>
      </c>
      <c r="I1209" s="803" t="s">
        <v>6199</v>
      </c>
      <c r="J1209" s="803" t="s">
        <v>6137</v>
      </c>
      <c r="K1209" s="804"/>
      <c r="L1209" s="803" t="s">
        <v>5723</v>
      </c>
      <c r="M1209" s="804" t="s">
        <v>2422</v>
      </c>
      <c r="N1209" s="117">
        <f t="shared" si="246"/>
        <v>43</v>
      </c>
      <c r="O1209" s="2" t="s">
        <v>6223</v>
      </c>
      <c r="P1209" s="667" t="s">
        <v>2312</v>
      </c>
      <c r="Q1209" s="596" t="s">
        <v>2313</v>
      </c>
      <c r="R1209" s="596" t="s">
        <v>4916</v>
      </c>
      <c r="S1209" s="596">
        <v>1</v>
      </c>
      <c r="T1209" s="596">
        <v>0</v>
      </c>
      <c r="U1209" s="596">
        <v>1</v>
      </c>
      <c r="V1209" s="596">
        <v>0</v>
      </c>
      <c r="W1209" s="603"/>
      <c r="X1209" s="668">
        <v>140426</v>
      </c>
      <c r="Y1209" s="376" t="s">
        <v>78</v>
      </c>
      <c r="Z1209" s="596" t="s">
        <v>7110</v>
      </c>
      <c r="AA1209" s="766"/>
      <c r="AB1209" s="727" t="str">
        <f t="shared" si="243"/>
        <v>Unique</v>
      </c>
      <c r="AC1209" s="603"/>
      <c r="AD1209" s="603"/>
      <c r="AE1209" s="603"/>
      <c r="AF1209" s="603"/>
      <c r="AG1209" s="603"/>
      <c r="AH1209" s="603"/>
      <c r="AI1209" s="603"/>
      <c r="AJ1209" s="603"/>
      <c r="AK1209" s="603"/>
      <c r="AL1209" s="603"/>
      <c r="AM1209" s="603"/>
      <c r="AN1209" s="603"/>
      <c r="AO1209" s="603"/>
      <c r="AP1209" s="603"/>
      <c r="AQ1209" s="603"/>
      <c r="AR1209" s="603"/>
      <c r="AS1209" s="603"/>
      <c r="AT1209" s="603"/>
      <c r="AU1209" s="603"/>
      <c r="AV1209" s="603"/>
      <c r="AW1209" s="603"/>
      <c r="AX1209" s="603"/>
      <c r="AY1209" s="603"/>
      <c r="AZ1209" s="603"/>
      <c r="BA1209" s="603"/>
      <c r="BB1209" s="603"/>
      <c r="BC1209" s="603"/>
      <c r="BD1209" s="603"/>
      <c r="BE1209" s="603"/>
      <c r="BF1209" s="603"/>
      <c r="BG1209" s="603"/>
      <c r="BH1209" s="603"/>
      <c r="BI1209" s="603"/>
      <c r="BJ1209" s="603"/>
      <c r="BK1209" s="603"/>
      <c r="BL1209" s="603"/>
      <c r="BM1209" s="603"/>
      <c r="BN1209" s="603"/>
      <c r="BO1209" s="603"/>
      <c r="BP1209" s="603"/>
      <c r="BQ1209" s="603"/>
      <c r="BR1209" s="603"/>
      <c r="BS1209" s="603"/>
      <c r="BT1209" s="603"/>
      <c r="BU1209" s="603"/>
      <c r="BV1209" s="603"/>
      <c r="BW1209" s="603"/>
      <c r="BX1209" s="603"/>
      <c r="BY1209" s="603"/>
      <c r="BZ1209" s="603"/>
      <c r="CA1209" s="603"/>
      <c r="CB1209" s="603"/>
      <c r="CC1209" s="603"/>
      <c r="CD1209" s="603"/>
      <c r="CE1209" s="603"/>
      <c r="CF1209" s="603"/>
      <c r="CG1209" s="603"/>
      <c r="CH1209" s="603"/>
      <c r="CI1209" s="603"/>
      <c r="CJ1209" s="603"/>
      <c r="CK1209" s="603"/>
    </row>
    <row r="1210" spans="1:89" ht="14.25">
      <c r="A1210" s="656" t="str">
        <f t="shared" si="240"/>
        <v>27_1_310521_W_p_he.pe</v>
      </c>
      <c r="B1210" s="803" t="s">
        <v>6135</v>
      </c>
      <c r="C1210" s="803" t="s">
        <v>6136</v>
      </c>
      <c r="D1210" s="803">
        <v>27</v>
      </c>
      <c r="E1210" s="803">
        <v>1</v>
      </c>
      <c r="F1210" s="803" t="s">
        <v>5728</v>
      </c>
      <c r="G1210" s="803" t="s">
        <v>2084</v>
      </c>
      <c r="H1210" s="803">
        <v>2021</v>
      </c>
      <c r="I1210" s="803" t="s">
        <v>6199</v>
      </c>
      <c r="J1210" s="803" t="s">
        <v>6137</v>
      </c>
      <c r="K1210" s="804"/>
      <c r="L1210" s="803" t="s">
        <v>5723</v>
      </c>
      <c r="M1210" s="804" t="s">
        <v>2422</v>
      </c>
      <c r="N1210" s="117">
        <f t="shared" si="246"/>
        <v>43</v>
      </c>
      <c r="O1210" s="2" t="s">
        <v>6223</v>
      </c>
      <c r="P1210" s="769" t="s">
        <v>543</v>
      </c>
      <c r="Q1210" s="596" t="s">
        <v>544</v>
      </c>
      <c r="R1210" s="596" t="s">
        <v>4916</v>
      </c>
      <c r="S1210" s="596">
        <v>1</v>
      </c>
      <c r="T1210" s="596">
        <v>0</v>
      </c>
      <c r="U1210" s="596">
        <v>1</v>
      </c>
      <c r="V1210" s="596">
        <v>0</v>
      </c>
      <c r="W1210" s="603"/>
      <c r="X1210" s="668">
        <v>140426</v>
      </c>
      <c r="Y1210" s="376" t="s">
        <v>78</v>
      </c>
      <c r="Z1210" s="596" t="s">
        <v>7111</v>
      </c>
      <c r="AA1210" s="766"/>
      <c r="AB1210" s="727" t="str">
        <f t="shared" si="243"/>
        <v>Unique</v>
      </c>
      <c r="AC1210" s="603"/>
      <c r="AD1210" s="603"/>
      <c r="AE1210" s="603"/>
      <c r="AF1210" s="603"/>
      <c r="AG1210" s="603"/>
      <c r="AH1210" s="603"/>
      <c r="AI1210" s="603"/>
      <c r="AJ1210" s="603"/>
      <c r="AK1210" s="603"/>
      <c r="AL1210" s="603"/>
      <c r="AM1210" s="603"/>
      <c r="AN1210" s="603"/>
      <c r="AO1210" s="603"/>
      <c r="AP1210" s="603"/>
      <c r="AQ1210" s="603"/>
      <c r="AR1210" s="603"/>
      <c r="AS1210" s="603"/>
      <c r="AT1210" s="603"/>
      <c r="AU1210" s="603"/>
      <c r="AV1210" s="603"/>
      <c r="AW1210" s="603"/>
      <c r="AX1210" s="603"/>
      <c r="AY1210" s="603"/>
      <c r="AZ1210" s="603"/>
      <c r="BA1210" s="603"/>
      <c r="BB1210" s="603"/>
      <c r="BC1210" s="603"/>
      <c r="BD1210" s="603"/>
      <c r="BE1210" s="603"/>
      <c r="BF1210" s="603"/>
      <c r="BG1210" s="603"/>
      <c r="BH1210" s="603"/>
      <c r="BI1210" s="603"/>
      <c r="BJ1210" s="603"/>
      <c r="BK1210" s="603"/>
      <c r="BL1210" s="603"/>
      <c r="BM1210" s="603"/>
      <c r="BN1210" s="603"/>
      <c r="BO1210" s="603"/>
      <c r="BP1210" s="603"/>
      <c r="BQ1210" s="603"/>
      <c r="BR1210" s="603"/>
      <c r="BS1210" s="603"/>
      <c r="BT1210" s="603"/>
      <c r="BU1210" s="603"/>
      <c r="BV1210" s="603"/>
      <c r="BW1210" s="603"/>
      <c r="BX1210" s="603"/>
      <c r="BY1210" s="603"/>
      <c r="BZ1210" s="603"/>
      <c r="CA1210" s="603"/>
      <c r="CB1210" s="603"/>
      <c r="CC1210" s="603"/>
      <c r="CD1210" s="603"/>
      <c r="CE1210" s="603"/>
      <c r="CF1210" s="603"/>
      <c r="CG1210" s="603"/>
      <c r="CH1210" s="603"/>
      <c r="CI1210" s="603"/>
      <c r="CJ1210" s="603"/>
      <c r="CK1210" s="603"/>
    </row>
    <row r="1211" spans="1:89" ht="14.25">
      <c r="A1211" s="656" t="str">
        <f t="shared" si="240"/>
        <v>26_1_170521_H_p_me.</v>
      </c>
      <c r="B1211" s="805" t="s">
        <v>6176</v>
      </c>
      <c r="C1211" s="805" t="s">
        <v>6177</v>
      </c>
      <c r="D1211" s="805">
        <v>26</v>
      </c>
      <c r="E1211" s="805">
        <v>1</v>
      </c>
      <c r="F1211" s="805" t="s">
        <v>2325</v>
      </c>
      <c r="G1211" s="805" t="s">
        <v>5728</v>
      </c>
      <c r="H1211" s="805">
        <v>2021</v>
      </c>
      <c r="I1211" s="805" t="s">
        <v>6199</v>
      </c>
      <c r="J1211" s="805" t="s">
        <v>6017</v>
      </c>
      <c r="K1211" s="527"/>
      <c r="L1211" s="805" t="s">
        <v>5723</v>
      </c>
      <c r="M1211" s="527" t="s">
        <v>2422</v>
      </c>
      <c r="N1211" s="117">
        <f>15</f>
        <v>15</v>
      </c>
      <c r="O1211" s="2" t="s">
        <v>6245</v>
      </c>
      <c r="P1211" s="667" t="s">
        <v>1178</v>
      </c>
      <c r="Q1211" s="596" t="s">
        <v>1179</v>
      </c>
      <c r="R1211" s="596" t="s">
        <v>4909</v>
      </c>
      <c r="S1211" s="596">
        <v>1</v>
      </c>
      <c r="T1211" s="596">
        <v>0</v>
      </c>
      <c r="U1211" s="596">
        <v>1</v>
      </c>
      <c r="V1211" s="596">
        <v>0</v>
      </c>
      <c r="W1211" s="603"/>
      <c r="X1211" s="701" t="s">
        <v>4947</v>
      </c>
      <c r="Y1211" s="376" t="s">
        <v>78</v>
      </c>
      <c r="Z1211" s="603"/>
      <c r="AA1211" s="845"/>
      <c r="AB1211" s="727" t="str">
        <f t="shared" si="243"/>
        <v>Unique</v>
      </c>
      <c r="AC1211" s="603"/>
      <c r="AD1211" s="603"/>
      <c r="AE1211" s="603"/>
      <c r="AF1211" s="603"/>
      <c r="AG1211" s="603"/>
      <c r="AH1211" s="603"/>
      <c r="AI1211" s="603"/>
      <c r="AJ1211" s="603"/>
      <c r="AK1211" s="603"/>
      <c r="AL1211" s="603"/>
      <c r="AM1211" s="603"/>
      <c r="AN1211" s="603"/>
      <c r="AO1211" s="603"/>
      <c r="AP1211" s="603"/>
      <c r="AQ1211" s="603"/>
      <c r="AR1211" s="603"/>
      <c r="AS1211" s="603"/>
      <c r="AT1211" s="603"/>
      <c r="AU1211" s="603"/>
      <c r="AV1211" s="603"/>
      <c r="AW1211" s="603"/>
      <c r="AX1211" s="603"/>
      <c r="AY1211" s="603"/>
      <c r="AZ1211" s="603"/>
      <c r="BA1211" s="603"/>
      <c r="BB1211" s="603"/>
      <c r="BC1211" s="603"/>
      <c r="BD1211" s="603"/>
      <c r="BE1211" s="603"/>
      <c r="BF1211" s="603"/>
      <c r="BG1211" s="603"/>
      <c r="BH1211" s="603"/>
      <c r="BI1211" s="603"/>
      <c r="BJ1211" s="603"/>
      <c r="BK1211" s="603"/>
      <c r="BL1211" s="603"/>
      <c r="BM1211" s="603"/>
      <c r="BN1211" s="603"/>
      <c r="BO1211" s="603"/>
      <c r="BP1211" s="603"/>
      <c r="BQ1211" s="603"/>
      <c r="BR1211" s="603"/>
      <c r="BS1211" s="603"/>
      <c r="BT1211" s="603"/>
      <c r="BU1211" s="603"/>
      <c r="BV1211" s="603"/>
      <c r="BW1211" s="603"/>
      <c r="BX1211" s="603"/>
      <c r="BY1211" s="603"/>
      <c r="BZ1211" s="603"/>
      <c r="CA1211" s="603"/>
      <c r="CB1211" s="603"/>
      <c r="CC1211" s="603"/>
      <c r="CD1211" s="603"/>
      <c r="CE1211" s="603"/>
      <c r="CF1211" s="603"/>
      <c r="CG1211" s="603"/>
      <c r="CH1211" s="603"/>
      <c r="CI1211" s="603"/>
      <c r="CJ1211" s="603"/>
      <c r="CK1211" s="603"/>
    </row>
    <row r="1212" spans="1:89" ht="14.25">
      <c r="A1212" s="656" t="str">
        <f t="shared" si="240"/>
        <v>27_1_310521_W_p_ch.ca</v>
      </c>
      <c r="B1212" s="803" t="s">
        <v>6135</v>
      </c>
      <c r="C1212" s="803" t="s">
        <v>6136</v>
      </c>
      <c r="D1212" s="803">
        <v>27</v>
      </c>
      <c r="E1212" s="803">
        <v>1</v>
      </c>
      <c r="F1212" s="803" t="s">
        <v>5728</v>
      </c>
      <c r="G1212" s="803" t="s">
        <v>2084</v>
      </c>
      <c r="H1212" s="803">
        <v>2021</v>
      </c>
      <c r="I1212" s="803" t="s">
        <v>6199</v>
      </c>
      <c r="J1212" s="803" t="s">
        <v>6137</v>
      </c>
      <c r="K1212" s="804"/>
      <c r="L1212" s="803" t="s">
        <v>5723</v>
      </c>
      <c r="M1212" s="804" t="s">
        <v>2422</v>
      </c>
      <c r="N1212" s="117">
        <f t="shared" ref="N1212:N1216" si="247">10+10+10+10+3</f>
        <v>43</v>
      </c>
      <c r="O1212" s="2" t="s">
        <v>6223</v>
      </c>
      <c r="P1212" s="769" t="s">
        <v>925</v>
      </c>
      <c r="Q1212" s="596" t="s">
        <v>926</v>
      </c>
      <c r="R1212" s="596" t="s">
        <v>1176</v>
      </c>
      <c r="S1212" s="596">
        <v>1</v>
      </c>
      <c r="T1212" s="596">
        <v>0</v>
      </c>
      <c r="U1212" s="596">
        <v>1</v>
      </c>
      <c r="V1212" s="596">
        <v>0</v>
      </c>
      <c r="W1212" s="603"/>
      <c r="X1212" s="668">
        <v>140426</v>
      </c>
      <c r="Y1212" s="376" t="s">
        <v>78</v>
      </c>
      <c r="Z1212" s="596" t="s">
        <v>7112</v>
      </c>
      <c r="AA1212" s="766"/>
      <c r="AB1212" s="727" t="str">
        <f t="shared" si="243"/>
        <v>Unique</v>
      </c>
      <c r="AC1212" s="603"/>
      <c r="AD1212" s="603"/>
      <c r="AE1212" s="603"/>
      <c r="AF1212" s="603"/>
      <c r="AG1212" s="603"/>
      <c r="AH1212" s="603"/>
      <c r="AI1212" s="603"/>
      <c r="AJ1212" s="603"/>
      <c r="AK1212" s="603"/>
      <c r="AL1212" s="603"/>
      <c r="AM1212" s="603"/>
      <c r="AN1212" s="603"/>
      <c r="AO1212" s="603"/>
      <c r="AP1212" s="603"/>
      <c r="AQ1212" s="603"/>
      <c r="AR1212" s="603"/>
      <c r="AS1212" s="603"/>
      <c r="AT1212" s="603"/>
      <c r="AU1212" s="603"/>
      <c r="AV1212" s="603"/>
      <c r="AW1212" s="603"/>
      <c r="AX1212" s="603"/>
      <c r="AY1212" s="603"/>
      <c r="AZ1212" s="603"/>
      <c r="BA1212" s="603"/>
      <c r="BB1212" s="603"/>
      <c r="BC1212" s="603"/>
      <c r="BD1212" s="603"/>
      <c r="BE1212" s="603"/>
      <c r="BF1212" s="603"/>
      <c r="BG1212" s="603"/>
      <c r="BH1212" s="603"/>
      <c r="BI1212" s="603"/>
      <c r="BJ1212" s="603"/>
      <c r="BK1212" s="603"/>
      <c r="BL1212" s="603"/>
      <c r="BM1212" s="603"/>
      <c r="BN1212" s="603"/>
      <c r="BO1212" s="603"/>
      <c r="BP1212" s="603"/>
      <c r="BQ1212" s="603"/>
      <c r="BR1212" s="603"/>
      <c r="BS1212" s="603"/>
      <c r="BT1212" s="603"/>
      <c r="BU1212" s="603"/>
      <c r="BV1212" s="603"/>
      <c r="BW1212" s="603"/>
      <c r="BX1212" s="603"/>
      <c r="BY1212" s="603"/>
      <c r="BZ1212" s="603"/>
      <c r="CA1212" s="603"/>
      <c r="CB1212" s="603"/>
      <c r="CC1212" s="603"/>
      <c r="CD1212" s="603"/>
      <c r="CE1212" s="603"/>
      <c r="CF1212" s="603"/>
      <c r="CG1212" s="603"/>
      <c r="CH1212" s="603"/>
      <c r="CI1212" s="603"/>
      <c r="CJ1212" s="603"/>
      <c r="CK1212" s="603"/>
    </row>
    <row r="1213" spans="1:89" ht="14.25">
      <c r="A1213" s="656" t="str">
        <f t="shared" si="240"/>
        <v>27_1_310521_W_p_sp.</v>
      </c>
      <c r="B1213" s="803" t="s">
        <v>6135</v>
      </c>
      <c r="C1213" s="803" t="s">
        <v>6136</v>
      </c>
      <c r="D1213" s="803">
        <v>27</v>
      </c>
      <c r="E1213" s="803">
        <v>1</v>
      </c>
      <c r="F1213" s="803" t="s">
        <v>5728</v>
      </c>
      <c r="G1213" s="803" t="s">
        <v>2084</v>
      </c>
      <c r="H1213" s="803">
        <v>2021</v>
      </c>
      <c r="I1213" s="803" t="s">
        <v>6199</v>
      </c>
      <c r="J1213" s="803" t="s">
        <v>6137</v>
      </c>
      <c r="K1213" s="804"/>
      <c r="L1213" s="803" t="s">
        <v>5723</v>
      </c>
      <c r="M1213" s="804" t="s">
        <v>2422</v>
      </c>
      <c r="N1213" s="117">
        <f t="shared" si="247"/>
        <v>43</v>
      </c>
      <c r="O1213" s="2" t="s">
        <v>6223</v>
      </c>
      <c r="P1213" s="667" t="s">
        <v>1163</v>
      </c>
      <c r="Q1213" s="596" t="s">
        <v>7113</v>
      </c>
      <c r="R1213" s="596" t="s">
        <v>1176</v>
      </c>
      <c r="S1213" s="596">
        <v>1</v>
      </c>
      <c r="T1213" s="596">
        <v>0</v>
      </c>
      <c r="U1213" s="596">
        <v>1</v>
      </c>
      <c r="V1213" s="596">
        <v>0</v>
      </c>
      <c r="W1213" s="603"/>
      <c r="X1213" s="668">
        <v>140426</v>
      </c>
      <c r="Y1213" s="376" t="s">
        <v>3724</v>
      </c>
      <c r="Z1213" s="596" t="s">
        <v>7114</v>
      </c>
      <c r="AA1213" s="766"/>
      <c r="AB1213" s="727" t="str">
        <f t="shared" si="243"/>
        <v>Unique</v>
      </c>
      <c r="AC1213" s="603"/>
      <c r="AD1213" s="603"/>
      <c r="AE1213" s="603"/>
      <c r="AF1213" s="603"/>
      <c r="AG1213" s="603"/>
      <c r="AH1213" s="603"/>
      <c r="AI1213" s="603"/>
      <c r="AJ1213" s="603"/>
      <c r="AK1213" s="603"/>
      <c r="AL1213" s="603"/>
      <c r="AM1213" s="603"/>
      <c r="AN1213" s="603"/>
      <c r="AO1213" s="603"/>
      <c r="AP1213" s="603"/>
      <c r="AQ1213" s="603"/>
      <c r="AR1213" s="603"/>
      <c r="AS1213" s="603"/>
      <c r="AT1213" s="603"/>
      <c r="AU1213" s="603"/>
      <c r="AV1213" s="603"/>
      <c r="AW1213" s="603"/>
      <c r="AX1213" s="603"/>
      <c r="AY1213" s="603"/>
      <c r="AZ1213" s="603"/>
      <c r="BA1213" s="603"/>
      <c r="BB1213" s="603"/>
      <c r="BC1213" s="603"/>
      <c r="BD1213" s="603"/>
      <c r="BE1213" s="603"/>
      <c r="BF1213" s="603"/>
      <c r="BG1213" s="603"/>
      <c r="BH1213" s="603"/>
      <c r="BI1213" s="603"/>
      <c r="BJ1213" s="603"/>
      <c r="BK1213" s="603"/>
      <c r="BL1213" s="603"/>
      <c r="BM1213" s="603"/>
      <c r="BN1213" s="603"/>
      <c r="BO1213" s="603"/>
      <c r="BP1213" s="603"/>
      <c r="BQ1213" s="603"/>
      <c r="BR1213" s="603"/>
      <c r="BS1213" s="603"/>
      <c r="BT1213" s="603"/>
      <c r="BU1213" s="603"/>
      <c r="BV1213" s="603"/>
      <c r="BW1213" s="603"/>
      <c r="BX1213" s="603"/>
      <c r="BY1213" s="603"/>
      <c r="BZ1213" s="603"/>
      <c r="CA1213" s="603"/>
      <c r="CB1213" s="603"/>
      <c r="CC1213" s="603"/>
      <c r="CD1213" s="603"/>
      <c r="CE1213" s="603"/>
      <c r="CF1213" s="603"/>
      <c r="CG1213" s="603"/>
      <c r="CH1213" s="603"/>
      <c r="CI1213" s="603"/>
      <c r="CJ1213" s="603"/>
      <c r="CK1213" s="603"/>
    </row>
    <row r="1214" spans="1:89" ht="14.25">
      <c r="A1214" s="656" t="str">
        <f t="shared" si="240"/>
        <v>27_1_310521_W_p_sp.sc</v>
      </c>
      <c r="B1214" s="803" t="s">
        <v>6135</v>
      </c>
      <c r="C1214" s="803" t="s">
        <v>6136</v>
      </c>
      <c r="D1214" s="803">
        <v>27</v>
      </c>
      <c r="E1214" s="803">
        <v>1</v>
      </c>
      <c r="F1214" s="803" t="s">
        <v>5728</v>
      </c>
      <c r="G1214" s="803" t="s">
        <v>2084</v>
      </c>
      <c r="H1214" s="803">
        <v>2021</v>
      </c>
      <c r="I1214" s="803" t="s">
        <v>6199</v>
      </c>
      <c r="J1214" s="803" t="s">
        <v>6137</v>
      </c>
      <c r="K1214" s="804"/>
      <c r="L1214" s="803" t="s">
        <v>5723</v>
      </c>
      <c r="M1214" s="804" t="s">
        <v>2422</v>
      </c>
      <c r="N1214" s="117">
        <f t="shared" si="247"/>
        <v>43</v>
      </c>
      <c r="O1214" s="2" t="s">
        <v>6223</v>
      </c>
      <c r="P1214" s="769" t="s">
        <v>509</v>
      </c>
      <c r="Q1214" s="596" t="s">
        <v>510</v>
      </c>
      <c r="R1214" s="596" t="s">
        <v>4916</v>
      </c>
      <c r="S1214" s="596">
        <v>3</v>
      </c>
      <c r="T1214" s="596">
        <v>3</v>
      </c>
      <c r="U1214" s="596">
        <v>0</v>
      </c>
      <c r="V1214" s="596">
        <v>0</v>
      </c>
      <c r="W1214" s="603"/>
      <c r="X1214" s="668">
        <v>140426</v>
      </c>
      <c r="Y1214" s="376" t="s">
        <v>78</v>
      </c>
      <c r="Z1214" s="596" t="s">
        <v>7115</v>
      </c>
      <c r="AA1214" s="766"/>
      <c r="AB1214" s="727" t="str">
        <f t="shared" si="243"/>
        <v>Unique</v>
      </c>
      <c r="AC1214" s="603"/>
      <c r="AD1214" s="603"/>
      <c r="AE1214" s="603"/>
      <c r="AF1214" s="603"/>
      <c r="AG1214" s="603"/>
      <c r="AH1214" s="603"/>
      <c r="AI1214" s="603"/>
      <c r="AJ1214" s="603"/>
      <c r="AK1214" s="603"/>
      <c r="AL1214" s="603"/>
      <c r="AM1214" s="603"/>
      <c r="AN1214" s="603"/>
      <c r="AO1214" s="603"/>
      <c r="AP1214" s="603"/>
      <c r="AQ1214" s="603"/>
      <c r="AR1214" s="603"/>
      <c r="AS1214" s="603"/>
      <c r="AT1214" s="603"/>
      <c r="AU1214" s="603"/>
      <c r="AV1214" s="603"/>
      <c r="AW1214" s="603"/>
      <c r="AX1214" s="603"/>
      <c r="AY1214" s="603"/>
      <c r="AZ1214" s="603"/>
      <c r="BA1214" s="603"/>
      <c r="BB1214" s="603"/>
      <c r="BC1214" s="603"/>
      <c r="BD1214" s="603"/>
      <c r="BE1214" s="603"/>
      <c r="BF1214" s="603"/>
      <c r="BG1214" s="603"/>
      <c r="BH1214" s="603"/>
      <c r="BI1214" s="603"/>
      <c r="BJ1214" s="603"/>
      <c r="BK1214" s="603"/>
      <c r="BL1214" s="603"/>
      <c r="BM1214" s="603"/>
      <c r="BN1214" s="603"/>
      <c r="BO1214" s="603"/>
      <c r="BP1214" s="603"/>
      <c r="BQ1214" s="603"/>
      <c r="BR1214" s="603"/>
      <c r="BS1214" s="603"/>
      <c r="BT1214" s="603"/>
      <c r="BU1214" s="603"/>
      <c r="BV1214" s="603"/>
      <c r="BW1214" s="603"/>
      <c r="BX1214" s="603"/>
      <c r="BY1214" s="603"/>
      <c r="BZ1214" s="603"/>
      <c r="CA1214" s="603"/>
      <c r="CB1214" s="603"/>
      <c r="CC1214" s="603"/>
      <c r="CD1214" s="603"/>
      <c r="CE1214" s="603"/>
      <c r="CF1214" s="603"/>
      <c r="CG1214" s="603"/>
      <c r="CH1214" s="603"/>
      <c r="CI1214" s="603"/>
      <c r="CJ1214" s="603"/>
      <c r="CK1214" s="603"/>
    </row>
    <row r="1215" spans="1:89" ht="14.25">
      <c r="A1215" s="656" t="str">
        <f t="shared" si="240"/>
        <v>27_1_310521_W_p_ep.ba</v>
      </c>
      <c r="B1215" s="803" t="s">
        <v>6135</v>
      </c>
      <c r="C1215" s="803" t="s">
        <v>6136</v>
      </c>
      <c r="D1215" s="803">
        <v>27</v>
      </c>
      <c r="E1215" s="803">
        <v>1</v>
      </c>
      <c r="F1215" s="803" t="s">
        <v>5728</v>
      </c>
      <c r="G1215" s="803" t="s">
        <v>2084</v>
      </c>
      <c r="H1215" s="803">
        <v>2021</v>
      </c>
      <c r="I1215" s="803" t="s">
        <v>6199</v>
      </c>
      <c r="J1215" s="803" t="s">
        <v>6137</v>
      </c>
      <c r="K1215" s="804"/>
      <c r="L1215" s="803" t="s">
        <v>5723</v>
      </c>
      <c r="M1215" s="804" t="s">
        <v>2422</v>
      </c>
      <c r="N1215" s="117">
        <f t="shared" si="247"/>
        <v>43</v>
      </c>
      <c r="O1215" s="2" t="s">
        <v>6223</v>
      </c>
      <c r="P1215" s="769" t="s">
        <v>84</v>
      </c>
      <c r="Q1215" s="596" t="s">
        <v>85</v>
      </c>
      <c r="R1215" s="596" t="s">
        <v>1176</v>
      </c>
      <c r="S1215" s="596">
        <v>9</v>
      </c>
      <c r="T1215" s="596">
        <v>0</v>
      </c>
      <c r="U1215" s="596">
        <v>9</v>
      </c>
      <c r="V1215" s="596">
        <v>0</v>
      </c>
      <c r="W1215" s="603"/>
      <c r="X1215" s="668">
        <v>140426</v>
      </c>
      <c r="Y1215" s="376" t="s">
        <v>78</v>
      </c>
      <c r="Z1215" s="596" t="s">
        <v>7116</v>
      </c>
      <c r="AA1215" s="766"/>
      <c r="AB1215" s="727" t="str">
        <f t="shared" si="243"/>
        <v>Unique</v>
      </c>
      <c r="AC1215" s="603"/>
      <c r="AD1215" s="603"/>
      <c r="AE1215" s="603"/>
      <c r="AF1215" s="603"/>
      <c r="AG1215" s="603"/>
      <c r="AH1215" s="603"/>
      <c r="AI1215" s="603"/>
      <c r="AJ1215" s="603"/>
      <c r="AK1215" s="603"/>
      <c r="AL1215" s="603"/>
      <c r="AM1215" s="603"/>
      <c r="AN1215" s="603"/>
      <c r="AO1215" s="603"/>
      <c r="AP1215" s="603"/>
      <c r="AQ1215" s="603"/>
      <c r="AR1215" s="603"/>
      <c r="AS1215" s="603"/>
      <c r="AT1215" s="603"/>
      <c r="AU1215" s="603"/>
      <c r="AV1215" s="603"/>
      <c r="AW1215" s="603"/>
      <c r="AX1215" s="603"/>
      <c r="AY1215" s="603"/>
      <c r="AZ1215" s="603"/>
      <c r="BA1215" s="603"/>
      <c r="BB1215" s="603"/>
      <c r="BC1215" s="603"/>
      <c r="BD1215" s="603"/>
      <c r="BE1215" s="603"/>
      <c r="BF1215" s="603"/>
      <c r="BG1215" s="603"/>
      <c r="BH1215" s="603"/>
      <c r="BI1215" s="603"/>
      <c r="BJ1215" s="603"/>
      <c r="BK1215" s="603"/>
      <c r="BL1215" s="603"/>
      <c r="BM1215" s="603"/>
      <c r="BN1215" s="603"/>
      <c r="BO1215" s="603"/>
      <c r="BP1215" s="603"/>
      <c r="BQ1215" s="603"/>
      <c r="BR1215" s="603"/>
      <c r="BS1215" s="603"/>
      <c r="BT1215" s="603"/>
      <c r="BU1215" s="603"/>
      <c r="BV1215" s="603"/>
      <c r="BW1215" s="603"/>
      <c r="BX1215" s="603"/>
      <c r="BY1215" s="603"/>
      <c r="BZ1215" s="603"/>
      <c r="CA1215" s="603"/>
      <c r="CB1215" s="603"/>
      <c r="CC1215" s="603"/>
      <c r="CD1215" s="603"/>
      <c r="CE1215" s="603"/>
      <c r="CF1215" s="603"/>
      <c r="CG1215" s="603"/>
      <c r="CH1215" s="603"/>
      <c r="CI1215" s="603"/>
      <c r="CJ1215" s="603"/>
      <c r="CK1215" s="603"/>
    </row>
    <row r="1216" spans="1:89" ht="14.25">
      <c r="A1216" s="656" t="str">
        <f t="shared" si="240"/>
        <v>27_1_310521_W_p_me.</v>
      </c>
      <c r="B1216" s="803" t="s">
        <v>6135</v>
      </c>
      <c r="C1216" s="803" t="s">
        <v>6136</v>
      </c>
      <c r="D1216" s="803">
        <v>27</v>
      </c>
      <c r="E1216" s="803">
        <v>1</v>
      </c>
      <c r="F1216" s="803" t="s">
        <v>5728</v>
      </c>
      <c r="G1216" s="803" t="s">
        <v>2084</v>
      </c>
      <c r="H1216" s="803">
        <v>2021</v>
      </c>
      <c r="I1216" s="803" t="s">
        <v>6199</v>
      </c>
      <c r="J1216" s="803" t="s">
        <v>6137</v>
      </c>
      <c r="K1216" s="804"/>
      <c r="L1216" s="803" t="s">
        <v>5723</v>
      </c>
      <c r="M1216" s="804" t="s">
        <v>2422</v>
      </c>
      <c r="N1216" s="117">
        <f t="shared" si="247"/>
        <v>43</v>
      </c>
      <c r="O1216" s="2" t="s">
        <v>6223</v>
      </c>
      <c r="P1216" s="667" t="s">
        <v>1178</v>
      </c>
      <c r="Q1216" s="596" t="s">
        <v>7117</v>
      </c>
      <c r="R1216" s="596" t="s">
        <v>4916</v>
      </c>
      <c r="S1216" s="596">
        <v>12</v>
      </c>
      <c r="T1216" s="596">
        <v>2</v>
      </c>
      <c r="U1216" s="596">
        <v>10</v>
      </c>
      <c r="V1216" s="596">
        <v>0</v>
      </c>
      <c r="W1216" s="603"/>
      <c r="X1216" s="668">
        <v>140426</v>
      </c>
      <c r="Y1216" s="376" t="s">
        <v>78</v>
      </c>
      <c r="Z1216" s="603"/>
      <c r="AA1216" s="845"/>
      <c r="AB1216" s="727" t="str">
        <f t="shared" si="243"/>
        <v>Unique</v>
      </c>
      <c r="AC1216" s="603"/>
      <c r="AD1216" s="603"/>
      <c r="AE1216" s="603"/>
      <c r="AF1216" s="603"/>
      <c r="AG1216" s="603"/>
      <c r="AH1216" s="603"/>
      <c r="AI1216" s="603"/>
      <c r="AJ1216" s="603"/>
      <c r="AK1216" s="603"/>
      <c r="AL1216" s="603"/>
      <c r="AM1216" s="603"/>
      <c r="AN1216" s="603"/>
      <c r="AO1216" s="603"/>
      <c r="AP1216" s="603"/>
      <c r="AQ1216" s="603"/>
      <c r="AR1216" s="603"/>
      <c r="AS1216" s="603"/>
      <c r="AT1216" s="603"/>
      <c r="AU1216" s="603"/>
      <c r="AV1216" s="603"/>
      <c r="AW1216" s="603"/>
      <c r="AX1216" s="603"/>
      <c r="AY1216" s="603"/>
      <c r="AZ1216" s="603"/>
      <c r="BA1216" s="603"/>
      <c r="BB1216" s="603"/>
      <c r="BC1216" s="603"/>
      <c r="BD1216" s="603"/>
      <c r="BE1216" s="603"/>
      <c r="BF1216" s="603"/>
      <c r="BG1216" s="603"/>
      <c r="BH1216" s="603"/>
      <c r="BI1216" s="603"/>
      <c r="BJ1216" s="603"/>
      <c r="BK1216" s="603"/>
      <c r="BL1216" s="603"/>
      <c r="BM1216" s="603"/>
      <c r="BN1216" s="603"/>
      <c r="BO1216" s="603"/>
      <c r="BP1216" s="603"/>
      <c r="BQ1216" s="603"/>
      <c r="BR1216" s="603"/>
      <c r="BS1216" s="603"/>
      <c r="BT1216" s="603"/>
      <c r="BU1216" s="603"/>
      <c r="BV1216" s="603"/>
      <c r="BW1216" s="603"/>
      <c r="BX1216" s="603"/>
      <c r="BY1216" s="603"/>
      <c r="BZ1216" s="603"/>
      <c r="CA1216" s="603"/>
      <c r="CB1216" s="603"/>
      <c r="CC1216" s="603"/>
      <c r="CD1216" s="603"/>
      <c r="CE1216" s="603"/>
      <c r="CF1216" s="603"/>
      <c r="CG1216" s="603"/>
      <c r="CH1216" s="603"/>
      <c r="CI1216" s="603"/>
      <c r="CJ1216" s="603"/>
      <c r="CK1216" s="603"/>
    </row>
    <row r="1217" spans="1:89" ht="14.25">
      <c r="A1217" s="656" t="str">
        <f t="shared" si="240"/>
        <v>72_1_120721_HER_p_me.</v>
      </c>
      <c r="B1217" s="702" t="s">
        <v>6002</v>
      </c>
      <c r="C1217" s="702" t="s">
        <v>6003</v>
      </c>
      <c r="D1217" s="703">
        <v>72</v>
      </c>
      <c r="E1217" s="703">
        <v>1</v>
      </c>
      <c r="F1217" s="703" t="s">
        <v>5719</v>
      </c>
      <c r="G1217" s="703" t="s">
        <v>5720</v>
      </c>
      <c r="H1217" s="703">
        <v>2021</v>
      </c>
      <c r="I1217" s="702" t="s">
        <v>5976</v>
      </c>
      <c r="J1217" s="702" t="s">
        <v>6004</v>
      </c>
      <c r="K1217" s="702"/>
      <c r="L1217" s="702" t="s">
        <v>5723</v>
      </c>
      <c r="M1217" s="702" t="s">
        <v>2422</v>
      </c>
      <c r="N1217" s="661">
        <f>59</f>
        <v>59</v>
      </c>
      <c r="O1217" s="603"/>
      <c r="P1217" s="667" t="s">
        <v>1178</v>
      </c>
      <c r="Q1217" s="596" t="s">
        <v>1179</v>
      </c>
      <c r="R1217" s="596" t="s">
        <v>4909</v>
      </c>
      <c r="S1217" s="596">
        <v>9</v>
      </c>
      <c r="T1217" s="596">
        <v>5</v>
      </c>
      <c r="U1217" s="596">
        <v>4</v>
      </c>
      <c r="V1217" s="596">
        <v>0</v>
      </c>
      <c r="W1217" s="603"/>
      <c r="X1217" s="701" t="s">
        <v>4947</v>
      </c>
      <c r="Y1217" s="376" t="s">
        <v>78</v>
      </c>
      <c r="Z1217" s="603"/>
      <c r="AA1217" s="845"/>
      <c r="AB1217" s="727" t="str">
        <f t="shared" si="243"/>
        <v>Unique</v>
      </c>
      <c r="AC1217" s="603"/>
      <c r="AD1217" s="603"/>
      <c r="AE1217" s="603"/>
      <c r="AF1217" s="603"/>
      <c r="AG1217" s="603"/>
      <c r="AH1217" s="603"/>
      <c r="AI1217" s="603"/>
      <c r="AJ1217" s="603"/>
      <c r="AK1217" s="603"/>
      <c r="AL1217" s="603"/>
      <c r="AM1217" s="603"/>
      <c r="AN1217" s="603"/>
      <c r="AO1217" s="603"/>
      <c r="AP1217" s="603"/>
      <c r="AQ1217" s="603"/>
      <c r="AR1217" s="603"/>
      <c r="AS1217" s="603"/>
      <c r="AT1217" s="603"/>
      <c r="AU1217" s="603"/>
      <c r="AV1217" s="603"/>
      <c r="AW1217" s="603"/>
      <c r="AX1217" s="603"/>
      <c r="AY1217" s="603"/>
      <c r="AZ1217" s="603"/>
      <c r="BA1217" s="603"/>
      <c r="BB1217" s="603"/>
      <c r="BC1217" s="603"/>
      <c r="BD1217" s="603"/>
      <c r="BE1217" s="603"/>
      <c r="BF1217" s="603"/>
      <c r="BG1217" s="603"/>
      <c r="BH1217" s="603"/>
      <c r="BI1217" s="603"/>
      <c r="BJ1217" s="603"/>
      <c r="BK1217" s="603"/>
      <c r="BL1217" s="603"/>
      <c r="BM1217" s="603"/>
      <c r="BN1217" s="603"/>
      <c r="BO1217" s="603"/>
      <c r="BP1217" s="603"/>
      <c r="BQ1217" s="603"/>
      <c r="BR1217" s="603"/>
      <c r="BS1217" s="603"/>
      <c r="BT1217" s="603"/>
      <c r="BU1217" s="603"/>
      <c r="BV1217" s="603"/>
      <c r="BW1217" s="603"/>
      <c r="BX1217" s="603"/>
      <c r="BY1217" s="603"/>
      <c r="BZ1217" s="603"/>
      <c r="CA1217" s="603"/>
      <c r="CB1217" s="603"/>
      <c r="CC1217" s="603"/>
      <c r="CD1217" s="603"/>
      <c r="CE1217" s="603"/>
      <c r="CF1217" s="603"/>
      <c r="CG1217" s="603"/>
      <c r="CH1217" s="603"/>
      <c r="CI1217" s="603"/>
      <c r="CJ1217" s="603"/>
      <c r="CK1217" s="603"/>
    </row>
    <row r="1218" spans="1:89" ht="14.25">
      <c r="A1218" s="656" t="str">
        <f t="shared" si="240"/>
        <v>59_1_310521_H_p_me.</v>
      </c>
      <c r="B1218" s="706" t="s">
        <v>6015</v>
      </c>
      <c r="C1218" s="706" t="s">
        <v>6016</v>
      </c>
      <c r="D1218" s="707">
        <v>59</v>
      </c>
      <c r="E1218" s="707">
        <v>1</v>
      </c>
      <c r="F1218" s="707" t="s">
        <v>5728</v>
      </c>
      <c r="G1218" s="707" t="s">
        <v>2084</v>
      </c>
      <c r="H1218" s="707">
        <v>2021</v>
      </c>
      <c r="I1218" s="706" t="s">
        <v>5976</v>
      </c>
      <c r="J1218" s="706" t="s">
        <v>6017</v>
      </c>
      <c r="K1218" s="706"/>
      <c r="L1218" s="706" t="s">
        <v>5723</v>
      </c>
      <c r="M1218" s="706" t="s">
        <v>2422</v>
      </c>
      <c r="N1218" s="661">
        <v>7</v>
      </c>
      <c r="O1218" s="370"/>
      <c r="P1218" s="667" t="s">
        <v>1178</v>
      </c>
      <c r="Q1218" s="596" t="s">
        <v>1179</v>
      </c>
      <c r="R1218" s="596" t="s">
        <v>4909</v>
      </c>
      <c r="S1218" s="596">
        <v>1</v>
      </c>
      <c r="T1218" s="596">
        <v>0</v>
      </c>
      <c r="U1218" s="596">
        <v>1</v>
      </c>
      <c r="V1218" s="596">
        <v>0</v>
      </c>
      <c r="W1218" s="603"/>
      <c r="X1218" s="701" t="s">
        <v>4947</v>
      </c>
      <c r="Y1218" s="376" t="s">
        <v>78</v>
      </c>
      <c r="Z1218" s="603"/>
      <c r="AA1218" s="845"/>
      <c r="AB1218" s="727" t="str">
        <f t="shared" si="243"/>
        <v>Unique</v>
      </c>
      <c r="AC1218" s="603"/>
      <c r="AD1218" s="603"/>
      <c r="AE1218" s="603"/>
      <c r="AF1218" s="603"/>
      <c r="AG1218" s="603"/>
      <c r="AH1218" s="603"/>
      <c r="AI1218" s="603"/>
      <c r="AJ1218" s="603"/>
      <c r="AK1218" s="603"/>
      <c r="AL1218" s="603"/>
      <c r="AM1218" s="603"/>
      <c r="AN1218" s="603"/>
      <c r="AO1218" s="603"/>
      <c r="AP1218" s="603"/>
      <c r="AQ1218" s="603"/>
      <c r="AR1218" s="603"/>
      <c r="AS1218" s="603"/>
      <c r="AT1218" s="603"/>
      <c r="AU1218" s="603"/>
      <c r="AV1218" s="603"/>
      <c r="AW1218" s="603"/>
      <c r="AX1218" s="603"/>
      <c r="AY1218" s="603"/>
      <c r="AZ1218" s="603"/>
      <c r="BA1218" s="603"/>
      <c r="BB1218" s="603"/>
      <c r="BC1218" s="603"/>
      <c r="BD1218" s="603"/>
      <c r="BE1218" s="603"/>
      <c r="BF1218" s="603"/>
      <c r="BG1218" s="603"/>
      <c r="BH1218" s="603"/>
      <c r="BI1218" s="603"/>
      <c r="BJ1218" s="603"/>
      <c r="BK1218" s="603"/>
      <c r="BL1218" s="603"/>
      <c r="BM1218" s="603"/>
      <c r="BN1218" s="603"/>
      <c r="BO1218" s="603"/>
      <c r="BP1218" s="603"/>
      <c r="BQ1218" s="603"/>
      <c r="BR1218" s="603"/>
      <c r="BS1218" s="603"/>
      <c r="BT1218" s="603"/>
      <c r="BU1218" s="603"/>
      <c r="BV1218" s="603"/>
      <c r="BW1218" s="603"/>
      <c r="BX1218" s="603"/>
      <c r="BY1218" s="603"/>
      <c r="BZ1218" s="603"/>
      <c r="CA1218" s="603"/>
      <c r="CB1218" s="603"/>
      <c r="CC1218" s="603"/>
      <c r="CD1218" s="603"/>
      <c r="CE1218" s="603"/>
      <c r="CF1218" s="603"/>
      <c r="CG1218" s="603"/>
      <c r="CH1218" s="603"/>
      <c r="CI1218" s="603"/>
      <c r="CJ1218" s="603"/>
      <c r="CK1218" s="603"/>
    </row>
    <row r="1219" spans="1:89" ht="14.25">
      <c r="A1219" s="656" t="str">
        <f t="shared" si="240"/>
        <v>31_1_250923_HO_p_me.</v>
      </c>
      <c r="B1219" s="682" t="s">
        <v>6364</v>
      </c>
      <c r="C1219" s="682" t="s">
        <v>6365</v>
      </c>
      <c r="D1219" s="737">
        <v>31</v>
      </c>
      <c r="E1219" s="737">
        <v>1</v>
      </c>
      <c r="F1219" s="737" t="s">
        <v>6681</v>
      </c>
      <c r="G1219" s="737" t="s">
        <v>6682</v>
      </c>
      <c r="H1219" s="737">
        <v>2023</v>
      </c>
      <c r="I1219" s="682" t="s">
        <v>5729</v>
      </c>
      <c r="J1219" s="682" t="s">
        <v>6366</v>
      </c>
      <c r="K1219" s="682" t="s">
        <v>6367</v>
      </c>
      <c r="L1219" s="682" t="s">
        <v>5723</v>
      </c>
      <c r="M1219" s="682" t="s">
        <v>2422</v>
      </c>
      <c r="N1219" s="661">
        <f>50+50+37</f>
        <v>137</v>
      </c>
      <c r="O1219" s="603"/>
      <c r="P1219" s="667" t="s">
        <v>1178</v>
      </c>
      <c r="Q1219" s="596" t="s">
        <v>1179</v>
      </c>
      <c r="R1219" s="596" t="s">
        <v>4909</v>
      </c>
      <c r="S1219" s="596">
        <v>29</v>
      </c>
      <c r="T1219" s="596">
        <v>20</v>
      </c>
      <c r="U1219" s="596">
        <v>9</v>
      </c>
      <c r="V1219" s="596">
        <v>0</v>
      </c>
      <c r="W1219" s="603"/>
      <c r="X1219" s="701" t="s">
        <v>4947</v>
      </c>
      <c r="Y1219" s="376" t="s">
        <v>78</v>
      </c>
      <c r="Z1219" s="603"/>
      <c r="AA1219" s="845"/>
      <c r="AB1219" s="727" t="str">
        <f t="shared" si="243"/>
        <v>Unique</v>
      </c>
      <c r="AC1219" s="603"/>
      <c r="AD1219" s="603"/>
      <c r="AE1219" s="603"/>
      <c r="AF1219" s="603"/>
      <c r="AG1219" s="603"/>
      <c r="AH1219" s="603"/>
      <c r="AI1219" s="603"/>
      <c r="AJ1219" s="603"/>
      <c r="AK1219" s="603"/>
      <c r="AL1219" s="603"/>
      <c r="AM1219" s="603"/>
      <c r="AN1219" s="603"/>
      <c r="AO1219" s="603"/>
      <c r="AP1219" s="603"/>
      <c r="AQ1219" s="603"/>
      <c r="AR1219" s="603"/>
      <c r="AS1219" s="603"/>
      <c r="AT1219" s="603"/>
      <c r="AU1219" s="603"/>
      <c r="AV1219" s="603"/>
      <c r="AW1219" s="603"/>
      <c r="AX1219" s="603"/>
      <c r="AY1219" s="603"/>
      <c r="AZ1219" s="603"/>
      <c r="BA1219" s="603"/>
      <c r="BB1219" s="603"/>
      <c r="BC1219" s="603"/>
      <c r="BD1219" s="603"/>
      <c r="BE1219" s="603"/>
      <c r="BF1219" s="603"/>
      <c r="BG1219" s="603"/>
      <c r="BH1219" s="603"/>
      <c r="BI1219" s="603"/>
      <c r="BJ1219" s="603"/>
      <c r="BK1219" s="603"/>
      <c r="BL1219" s="603"/>
      <c r="BM1219" s="603"/>
      <c r="BN1219" s="603"/>
      <c r="BO1219" s="603"/>
      <c r="BP1219" s="603"/>
      <c r="BQ1219" s="603"/>
      <c r="BR1219" s="603"/>
      <c r="BS1219" s="603"/>
      <c r="BT1219" s="603"/>
      <c r="BU1219" s="603"/>
      <c r="BV1219" s="603"/>
      <c r="BW1219" s="603"/>
      <c r="BX1219" s="603"/>
      <c r="BY1219" s="603"/>
      <c r="BZ1219" s="603"/>
      <c r="CA1219" s="603"/>
      <c r="CB1219" s="603"/>
      <c r="CC1219" s="603"/>
      <c r="CD1219" s="603"/>
      <c r="CE1219" s="603"/>
      <c r="CF1219" s="603"/>
      <c r="CG1219" s="603"/>
      <c r="CH1219" s="603"/>
      <c r="CI1219" s="603"/>
      <c r="CJ1219" s="603"/>
      <c r="CK1219" s="603"/>
    </row>
    <row r="1220" spans="1:89" ht="14.25">
      <c r="A1220" s="656" t="str">
        <f t="shared" si="240"/>
        <v>29_1_260721_G_p_me.</v>
      </c>
      <c r="B1220" s="693" t="s">
        <v>5789</v>
      </c>
      <c r="C1220" s="693" t="s">
        <v>5790</v>
      </c>
      <c r="D1220" s="694">
        <v>29</v>
      </c>
      <c r="E1220" s="694">
        <v>1</v>
      </c>
      <c r="F1220" s="694" t="s">
        <v>5720</v>
      </c>
      <c r="G1220" s="694" t="s">
        <v>5779</v>
      </c>
      <c r="H1220" s="694">
        <v>2021</v>
      </c>
      <c r="I1220" s="695" t="s">
        <v>5729</v>
      </c>
      <c r="J1220" s="695" t="str">
        <f t="shared" ref="J1220:J1221" si="248">K1220&amp;"_p"</f>
        <v>G_p</v>
      </c>
      <c r="K1220" s="693" t="s">
        <v>5791</v>
      </c>
      <c r="L1220" s="695" t="s">
        <v>5723</v>
      </c>
      <c r="M1220" s="695" t="s">
        <v>476</v>
      </c>
      <c r="N1220" s="696">
        <v>234</v>
      </c>
      <c r="O1220" s="603"/>
      <c r="P1220" s="667" t="s">
        <v>1178</v>
      </c>
      <c r="Q1220" s="596" t="s">
        <v>1179</v>
      </c>
      <c r="R1220" s="596" t="s">
        <v>4909</v>
      </c>
      <c r="S1220" s="596">
        <v>4</v>
      </c>
      <c r="T1220" s="596">
        <v>1</v>
      </c>
      <c r="U1220" s="596">
        <v>3</v>
      </c>
      <c r="V1220" s="596">
        <v>0</v>
      </c>
      <c r="W1220" s="603"/>
      <c r="X1220" s="701" t="s">
        <v>4947</v>
      </c>
      <c r="Y1220" s="376" t="s">
        <v>78</v>
      </c>
      <c r="Z1220" s="603"/>
      <c r="AA1220" s="845"/>
      <c r="AB1220" s="727" t="str">
        <f t="shared" si="243"/>
        <v>Unique</v>
      </c>
      <c r="AC1220" s="603"/>
      <c r="AD1220" s="603"/>
      <c r="AE1220" s="603"/>
      <c r="AF1220" s="603"/>
      <c r="AG1220" s="603"/>
      <c r="AH1220" s="603"/>
      <c r="AI1220" s="603"/>
      <c r="AJ1220" s="603"/>
      <c r="AK1220" s="603"/>
      <c r="AL1220" s="603"/>
      <c r="AM1220" s="603"/>
      <c r="AN1220" s="603"/>
      <c r="AO1220" s="603"/>
      <c r="AP1220" s="603"/>
      <c r="AQ1220" s="603"/>
      <c r="AR1220" s="603"/>
      <c r="AS1220" s="603"/>
      <c r="AT1220" s="603"/>
      <c r="AU1220" s="603"/>
      <c r="AV1220" s="603"/>
      <c r="AW1220" s="603"/>
      <c r="AX1220" s="603"/>
      <c r="AY1220" s="603"/>
      <c r="AZ1220" s="603"/>
      <c r="BA1220" s="603"/>
      <c r="BB1220" s="603"/>
      <c r="BC1220" s="603"/>
      <c r="BD1220" s="603"/>
      <c r="BE1220" s="603"/>
      <c r="BF1220" s="603"/>
      <c r="BG1220" s="603"/>
      <c r="BH1220" s="603"/>
      <c r="BI1220" s="603"/>
      <c r="BJ1220" s="603"/>
      <c r="BK1220" s="603"/>
      <c r="BL1220" s="603"/>
      <c r="BM1220" s="603"/>
      <c r="BN1220" s="603"/>
      <c r="BO1220" s="603"/>
      <c r="BP1220" s="603"/>
      <c r="BQ1220" s="603"/>
      <c r="BR1220" s="603"/>
      <c r="BS1220" s="603"/>
      <c r="BT1220" s="603"/>
      <c r="BU1220" s="603"/>
      <c r="BV1220" s="603"/>
      <c r="BW1220" s="603"/>
      <c r="BX1220" s="603"/>
      <c r="BY1220" s="603"/>
      <c r="BZ1220" s="603"/>
      <c r="CA1220" s="603"/>
      <c r="CB1220" s="603"/>
      <c r="CC1220" s="603"/>
      <c r="CD1220" s="603"/>
      <c r="CE1220" s="603"/>
      <c r="CF1220" s="603"/>
      <c r="CG1220" s="603"/>
      <c r="CH1220" s="603"/>
      <c r="CI1220" s="603"/>
      <c r="CJ1220" s="603"/>
      <c r="CK1220" s="603"/>
    </row>
    <row r="1221" spans="1:89" ht="14.25">
      <c r="A1221" s="656" t="str">
        <f t="shared" si="240"/>
        <v>16_1_310521_N_p_me.</v>
      </c>
      <c r="B1221" s="676" t="s">
        <v>5742</v>
      </c>
      <c r="C1221" s="676" t="s">
        <v>5743</v>
      </c>
      <c r="D1221" s="677">
        <v>16</v>
      </c>
      <c r="E1221" s="677">
        <v>1</v>
      </c>
      <c r="F1221" s="677" t="s">
        <v>5728</v>
      </c>
      <c r="G1221" s="677" t="s">
        <v>2084</v>
      </c>
      <c r="H1221" s="677">
        <v>2021</v>
      </c>
      <c r="I1221" s="678" t="s">
        <v>5729</v>
      </c>
      <c r="J1221" s="678" t="str">
        <f t="shared" si="248"/>
        <v>N_p</v>
      </c>
      <c r="K1221" s="676" t="s">
        <v>5744</v>
      </c>
      <c r="L1221" s="678" t="s">
        <v>5723</v>
      </c>
      <c r="M1221" s="678" t="s">
        <v>5834</v>
      </c>
      <c r="N1221" s="661">
        <v>35</v>
      </c>
      <c r="O1221" s="603"/>
      <c r="P1221" s="667" t="s">
        <v>1178</v>
      </c>
      <c r="Q1221" s="596" t="s">
        <v>1179</v>
      </c>
      <c r="R1221" s="596" t="s">
        <v>4909</v>
      </c>
      <c r="S1221" s="596">
        <v>2</v>
      </c>
      <c r="T1221" s="596">
        <v>1</v>
      </c>
      <c r="U1221" s="596">
        <v>1</v>
      </c>
      <c r="V1221" s="596">
        <v>0</v>
      </c>
      <c r="W1221" s="603"/>
      <c r="X1221" s="701" t="s">
        <v>4947</v>
      </c>
      <c r="Y1221" s="376" t="s">
        <v>78</v>
      </c>
      <c r="Z1221" s="603"/>
      <c r="AA1221" s="845"/>
      <c r="AB1221" s="727" t="str">
        <f t="shared" si="243"/>
        <v>Unique</v>
      </c>
      <c r="AC1221" s="603"/>
      <c r="AD1221" s="603"/>
      <c r="AE1221" s="603"/>
      <c r="AF1221" s="603"/>
      <c r="AG1221" s="603"/>
      <c r="AH1221" s="603"/>
      <c r="AI1221" s="603"/>
      <c r="AJ1221" s="603"/>
      <c r="AK1221" s="603"/>
      <c r="AL1221" s="603"/>
      <c r="AM1221" s="603"/>
      <c r="AN1221" s="603"/>
      <c r="AO1221" s="603"/>
      <c r="AP1221" s="603"/>
      <c r="AQ1221" s="603"/>
      <c r="AR1221" s="603"/>
      <c r="AS1221" s="603"/>
      <c r="AT1221" s="603"/>
      <c r="AU1221" s="603"/>
      <c r="AV1221" s="603"/>
      <c r="AW1221" s="603"/>
      <c r="AX1221" s="603"/>
      <c r="AY1221" s="603"/>
      <c r="AZ1221" s="603"/>
      <c r="BA1221" s="603"/>
      <c r="BB1221" s="603"/>
      <c r="BC1221" s="603"/>
      <c r="BD1221" s="603"/>
      <c r="BE1221" s="603"/>
      <c r="BF1221" s="603"/>
      <c r="BG1221" s="603"/>
      <c r="BH1221" s="603"/>
      <c r="BI1221" s="603"/>
      <c r="BJ1221" s="603"/>
      <c r="BK1221" s="603"/>
      <c r="BL1221" s="603"/>
      <c r="BM1221" s="603"/>
      <c r="BN1221" s="603"/>
      <c r="BO1221" s="603"/>
      <c r="BP1221" s="603"/>
      <c r="BQ1221" s="603"/>
      <c r="BR1221" s="603"/>
      <c r="BS1221" s="603"/>
      <c r="BT1221" s="603"/>
      <c r="BU1221" s="603"/>
      <c r="BV1221" s="603"/>
      <c r="BW1221" s="603"/>
      <c r="BX1221" s="603"/>
      <c r="BY1221" s="603"/>
      <c r="BZ1221" s="603"/>
      <c r="CA1221" s="603"/>
      <c r="CB1221" s="603"/>
      <c r="CC1221" s="603"/>
      <c r="CD1221" s="603"/>
      <c r="CE1221" s="603"/>
      <c r="CF1221" s="603"/>
      <c r="CG1221" s="603"/>
      <c r="CH1221" s="603"/>
      <c r="CI1221" s="603"/>
      <c r="CJ1221" s="603"/>
      <c r="CK1221" s="603"/>
    </row>
    <row r="1222" spans="1:89" ht="14.25">
      <c r="A1222" s="656" t="str">
        <f t="shared" si="240"/>
        <v>27_1_170723_W_p_me.</v>
      </c>
      <c r="B1222" s="715" t="s">
        <v>6135</v>
      </c>
      <c r="C1222" s="715" t="s">
        <v>6136</v>
      </c>
      <c r="D1222" s="713">
        <v>27</v>
      </c>
      <c r="E1222" s="713">
        <v>1</v>
      </c>
      <c r="F1222" s="713" t="s">
        <v>6342</v>
      </c>
      <c r="G1222" s="713" t="s">
        <v>6343</v>
      </c>
      <c r="H1222" s="713">
        <v>2023</v>
      </c>
      <c r="I1222" s="715" t="s">
        <v>6326</v>
      </c>
      <c r="J1222" s="715" t="s">
        <v>6137</v>
      </c>
      <c r="K1222" s="715"/>
      <c r="L1222" s="715" t="s">
        <v>5723</v>
      </c>
      <c r="M1222" s="715" t="s">
        <v>2422</v>
      </c>
      <c r="N1222" s="661">
        <f>100+100+100</f>
        <v>300</v>
      </c>
      <c r="O1222" s="370"/>
      <c r="P1222" s="806" t="s">
        <v>1178</v>
      </c>
      <c r="Q1222" s="807" t="s">
        <v>1179</v>
      </c>
      <c r="R1222" s="807" t="s">
        <v>4909</v>
      </c>
      <c r="S1222" s="808">
        <v>4</v>
      </c>
      <c r="T1222" s="808">
        <v>0</v>
      </c>
      <c r="U1222" s="808">
        <v>4</v>
      </c>
      <c r="V1222" s="808">
        <v>0</v>
      </c>
      <c r="W1222" s="689"/>
      <c r="X1222" s="809" t="s">
        <v>4947</v>
      </c>
      <c r="Y1222" s="376" t="s">
        <v>78</v>
      </c>
      <c r="Z1222" s="810"/>
      <c r="AA1222" s="810"/>
      <c r="AB1222" s="810"/>
      <c r="AC1222" s="810"/>
      <c r="AD1222" s="689"/>
      <c r="AE1222" s="811"/>
      <c r="AF1222" s="812"/>
      <c r="AG1222" s="810"/>
      <c r="AH1222" s="810"/>
      <c r="AI1222" s="689"/>
      <c r="AJ1222" s="689"/>
      <c r="AK1222" s="689"/>
      <c r="AL1222" s="689"/>
      <c r="AM1222" s="689"/>
      <c r="AN1222" s="810"/>
      <c r="AO1222" s="810"/>
      <c r="AP1222" s="810"/>
      <c r="AQ1222" s="810"/>
      <c r="AR1222" s="810"/>
      <c r="AS1222" s="810"/>
      <c r="AT1222" s="689"/>
      <c r="AU1222" s="811"/>
      <c r="AV1222" s="812"/>
      <c r="AW1222" s="810"/>
      <c r="AX1222" s="810"/>
      <c r="AY1222" s="689"/>
      <c r="AZ1222" s="689"/>
      <c r="BA1222" s="689"/>
      <c r="BB1222" s="689"/>
      <c r="BC1222" s="689"/>
      <c r="BD1222" s="810"/>
      <c r="BE1222" s="810"/>
      <c r="BF1222" s="810"/>
      <c r="BG1222" s="810"/>
      <c r="BH1222" s="810"/>
      <c r="BI1222" s="810"/>
      <c r="BJ1222" s="689"/>
      <c r="BK1222" s="811"/>
      <c r="BL1222" s="812"/>
      <c r="BM1222" s="810"/>
      <c r="BN1222" s="810"/>
      <c r="BO1222" s="689"/>
      <c r="BP1222" s="689"/>
      <c r="BQ1222" s="689"/>
      <c r="BR1222" s="689"/>
      <c r="BS1222" s="689"/>
      <c r="BT1222" s="810"/>
      <c r="BU1222" s="810"/>
      <c r="BV1222" s="810"/>
      <c r="BW1222" s="810"/>
      <c r="BX1222" s="810"/>
      <c r="BY1222" s="810"/>
      <c r="BZ1222" s="689"/>
      <c r="CA1222" s="811"/>
      <c r="CB1222" s="813"/>
      <c r="CC1222" s="813"/>
      <c r="CD1222" s="813"/>
      <c r="CE1222" s="813"/>
      <c r="CF1222" s="813"/>
      <c r="CG1222" s="813"/>
      <c r="CH1222" s="813"/>
      <c r="CI1222" s="813"/>
      <c r="CJ1222" s="813"/>
      <c r="CK1222" s="813"/>
    </row>
    <row r="1223" spans="1:89" ht="14.25">
      <c r="A1223" s="656" t="str">
        <f t="shared" si="240"/>
        <v>1_1_170521_HAU_p_me.</v>
      </c>
      <c r="B1223" s="690" t="s">
        <v>5770</v>
      </c>
      <c r="C1223" s="690" t="s">
        <v>5771</v>
      </c>
      <c r="D1223" s="691">
        <v>1</v>
      </c>
      <c r="E1223" s="691">
        <v>1</v>
      </c>
      <c r="F1223" s="691" t="s">
        <v>2325</v>
      </c>
      <c r="G1223" s="691" t="s">
        <v>5728</v>
      </c>
      <c r="H1223" s="691">
        <v>2021</v>
      </c>
      <c r="I1223" s="692" t="s">
        <v>5729</v>
      </c>
      <c r="J1223" s="692" t="str">
        <f>K1223&amp;"_p"</f>
        <v>HAU_p</v>
      </c>
      <c r="K1223" s="690" t="s">
        <v>5772</v>
      </c>
      <c r="L1223" s="692" t="s">
        <v>5723</v>
      </c>
      <c r="M1223" s="692" t="s">
        <v>2422</v>
      </c>
      <c r="N1223" s="689">
        <v>37</v>
      </c>
      <c r="O1223" s="603"/>
      <c r="P1223" s="667" t="s">
        <v>1178</v>
      </c>
      <c r="Q1223" s="596" t="s">
        <v>1179</v>
      </c>
      <c r="R1223" s="596" t="s">
        <v>4909</v>
      </c>
      <c r="S1223" s="596">
        <v>3</v>
      </c>
      <c r="T1223" s="596">
        <v>3</v>
      </c>
      <c r="U1223" s="596">
        <v>0</v>
      </c>
      <c r="V1223" s="596">
        <v>0</v>
      </c>
      <c r="W1223" s="603"/>
      <c r="X1223" s="701" t="s">
        <v>4947</v>
      </c>
      <c r="Y1223" s="376" t="s">
        <v>78</v>
      </c>
      <c r="Z1223" s="603"/>
      <c r="AA1223" s="845"/>
      <c r="AB1223" s="727" t="str">
        <f t="shared" ref="AB1223:AB1254" si="249">IF(COUNTIF(Z:Z, Z1223)&gt;1, "Duplicate", "Unique")</f>
        <v>Unique</v>
      </c>
      <c r="AC1223" s="603"/>
      <c r="AD1223" s="603"/>
      <c r="AE1223" s="603"/>
      <c r="AF1223" s="603"/>
      <c r="AG1223" s="603"/>
      <c r="AH1223" s="603"/>
      <c r="AI1223" s="603"/>
      <c r="AJ1223" s="603"/>
      <c r="AK1223" s="603"/>
      <c r="AL1223" s="603"/>
      <c r="AM1223" s="603"/>
      <c r="AN1223" s="603"/>
      <c r="AO1223" s="603"/>
      <c r="AP1223" s="603"/>
      <c r="AQ1223" s="603"/>
      <c r="AR1223" s="603"/>
      <c r="AS1223" s="603"/>
      <c r="AT1223" s="603"/>
      <c r="AU1223" s="603"/>
      <c r="AV1223" s="603"/>
      <c r="AW1223" s="603"/>
      <c r="AX1223" s="603"/>
      <c r="AY1223" s="603"/>
      <c r="AZ1223" s="603"/>
      <c r="BA1223" s="603"/>
      <c r="BB1223" s="603"/>
      <c r="BC1223" s="603"/>
      <c r="BD1223" s="603"/>
      <c r="BE1223" s="603"/>
      <c r="BF1223" s="603"/>
      <c r="BG1223" s="603"/>
      <c r="BH1223" s="603"/>
      <c r="BI1223" s="603"/>
      <c r="BJ1223" s="603"/>
      <c r="BK1223" s="603"/>
      <c r="BL1223" s="603"/>
      <c r="BM1223" s="603"/>
      <c r="BN1223" s="603"/>
      <c r="BO1223" s="603"/>
      <c r="BP1223" s="603"/>
      <c r="BQ1223" s="603"/>
      <c r="BR1223" s="603"/>
      <c r="BS1223" s="603"/>
      <c r="BT1223" s="603"/>
      <c r="BU1223" s="603"/>
      <c r="BV1223" s="603"/>
      <c r="BW1223" s="603"/>
      <c r="BX1223" s="603"/>
      <c r="BY1223" s="603"/>
      <c r="BZ1223" s="603"/>
      <c r="CA1223" s="603"/>
      <c r="CB1223" s="603"/>
      <c r="CC1223" s="603"/>
      <c r="CD1223" s="603"/>
      <c r="CE1223" s="603"/>
      <c r="CF1223" s="603"/>
      <c r="CG1223" s="603"/>
      <c r="CH1223" s="603"/>
      <c r="CI1223" s="603"/>
      <c r="CJ1223" s="603"/>
      <c r="CK1223" s="603"/>
    </row>
    <row r="1224" spans="1:89" ht="14.25">
      <c r="A1224" s="656" t="str">
        <f t="shared" si="240"/>
        <v>60_1_120721_E_p_me.</v>
      </c>
      <c r="B1224" s="659" t="s">
        <v>5989</v>
      </c>
      <c r="C1224" s="659" t="s">
        <v>5990</v>
      </c>
      <c r="D1224" s="658">
        <v>60</v>
      </c>
      <c r="E1224" s="658">
        <v>1</v>
      </c>
      <c r="F1224" s="658" t="s">
        <v>5719</v>
      </c>
      <c r="G1224" s="658" t="s">
        <v>5720</v>
      </c>
      <c r="H1224" s="658">
        <v>2021</v>
      </c>
      <c r="I1224" s="659" t="s">
        <v>5976</v>
      </c>
      <c r="J1224" s="659" t="s">
        <v>5991</v>
      </c>
      <c r="K1224" s="659"/>
      <c r="L1224" s="659" t="s">
        <v>5723</v>
      </c>
      <c r="M1224" s="659" t="s">
        <v>2422</v>
      </c>
      <c r="N1224" s="661">
        <v>270</v>
      </c>
      <c r="O1224" s="370"/>
      <c r="P1224" s="667" t="s">
        <v>1178</v>
      </c>
      <c r="Q1224" s="596" t="s">
        <v>1179</v>
      </c>
      <c r="R1224" s="596" t="s">
        <v>4909</v>
      </c>
      <c r="S1224" s="596">
        <v>2</v>
      </c>
      <c r="T1224" s="596">
        <v>0</v>
      </c>
      <c r="U1224" s="596">
        <v>2</v>
      </c>
      <c r="V1224" s="596">
        <v>0</v>
      </c>
      <c r="W1224" s="603"/>
      <c r="X1224" s="701" t="s">
        <v>4947</v>
      </c>
      <c r="Y1224" s="376" t="s">
        <v>78</v>
      </c>
      <c r="Z1224" s="603"/>
      <c r="AA1224" s="845"/>
      <c r="AB1224" s="727" t="str">
        <f t="shared" si="249"/>
        <v>Unique</v>
      </c>
      <c r="AC1224" s="603"/>
      <c r="AD1224" s="603"/>
      <c r="AE1224" s="603"/>
      <c r="AF1224" s="603"/>
      <c r="AG1224" s="603"/>
      <c r="AH1224" s="603"/>
      <c r="AI1224" s="603"/>
      <c r="AJ1224" s="603"/>
      <c r="AK1224" s="603"/>
      <c r="AL1224" s="603"/>
      <c r="AM1224" s="603"/>
      <c r="AN1224" s="603"/>
      <c r="AO1224" s="603"/>
      <c r="AP1224" s="603"/>
      <c r="AQ1224" s="603"/>
      <c r="AR1224" s="603"/>
      <c r="AS1224" s="603"/>
      <c r="AT1224" s="603"/>
      <c r="AU1224" s="603"/>
      <c r="AV1224" s="603"/>
      <c r="AW1224" s="603"/>
      <c r="AX1224" s="603"/>
      <c r="AY1224" s="603"/>
      <c r="AZ1224" s="603"/>
      <c r="BA1224" s="603"/>
      <c r="BB1224" s="603"/>
      <c r="BC1224" s="603"/>
      <c r="BD1224" s="603"/>
      <c r="BE1224" s="603"/>
      <c r="BF1224" s="603"/>
      <c r="BG1224" s="603"/>
      <c r="BH1224" s="603"/>
      <c r="BI1224" s="603"/>
      <c r="BJ1224" s="603"/>
      <c r="BK1224" s="603"/>
      <c r="BL1224" s="603"/>
      <c r="BM1224" s="603"/>
      <c r="BN1224" s="603"/>
      <c r="BO1224" s="603"/>
      <c r="BP1224" s="603"/>
      <c r="BQ1224" s="603"/>
      <c r="BR1224" s="603"/>
      <c r="BS1224" s="603"/>
      <c r="BT1224" s="603"/>
      <c r="BU1224" s="603"/>
      <c r="BV1224" s="603"/>
      <c r="BW1224" s="603"/>
      <c r="BX1224" s="603"/>
      <c r="BY1224" s="603"/>
      <c r="BZ1224" s="603"/>
      <c r="CA1224" s="603"/>
      <c r="CB1224" s="603"/>
      <c r="CC1224" s="603"/>
      <c r="CD1224" s="603"/>
      <c r="CE1224" s="603"/>
      <c r="CF1224" s="603"/>
      <c r="CG1224" s="603"/>
      <c r="CH1224" s="603"/>
      <c r="CI1224" s="603"/>
      <c r="CJ1224" s="603"/>
      <c r="CK1224" s="603"/>
    </row>
    <row r="1225" spans="1:89" ht="14.25">
      <c r="A1225" s="656" t="str">
        <f t="shared" si="240"/>
        <v>72_1_200921_HER_p_me.</v>
      </c>
      <c r="B1225" s="702" t="s">
        <v>6002</v>
      </c>
      <c r="C1225" s="702" t="s">
        <v>6003</v>
      </c>
      <c r="D1225" s="703">
        <v>72</v>
      </c>
      <c r="E1225" s="703">
        <v>1</v>
      </c>
      <c r="F1225" s="703" t="s">
        <v>122</v>
      </c>
      <c r="G1225" s="703" t="s">
        <v>5755</v>
      </c>
      <c r="H1225" s="703">
        <v>2021</v>
      </c>
      <c r="I1225" s="702" t="s">
        <v>5976</v>
      </c>
      <c r="J1225" s="702" t="s">
        <v>6004</v>
      </c>
      <c r="K1225" s="702"/>
      <c r="L1225" s="702" t="s">
        <v>5723</v>
      </c>
      <c r="M1225" s="702" t="s">
        <v>2422</v>
      </c>
      <c r="N1225" s="661">
        <f>21+13+21+15+24+24+15+27+20+20+34</f>
        <v>234</v>
      </c>
      <c r="O1225" s="370"/>
      <c r="P1225" s="667" t="s">
        <v>1178</v>
      </c>
      <c r="Q1225" s="596" t="s">
        <v>1179</v>
      </c>
      <c r="R1225" s="596" t="s">
        <v>4909</v>
      </c>
      <c r="S1225" s="596">
        <v>1</v>
      </c>
      <c r="T1225" s="596">
        <v>0</v>
      </c>
      <c r="U1225" s="596">
        <v>1</v>
      </c>
      <c r="V1225" s="596">
        <v>0</v>
      </c>
      <c r="W1225" s="603"/>
      <c r="X1225" s="701" t="s">
        <v>4947</v>
      </c>
      <c r="Y1225" s="376" t="s">
        <v>78</v>
      </c>
      <c r="Z1225" s="603"/>
      <c r="AA1225" s="845"/>
      <c r="AB1225" s="727" t="str">
        <f t="shared" si="249"/>
        <v>Unique</v>
      </c>
      <c r="AC1225" s="603"/>
      <c r="AD1225" s="603"/>
      <c r="AE1225" s="603"/>
      <c r="AF1225" s="603"/>
      <c r="AG1225" s="603"/>
      <c r="AH1225" s="603"/>
      <c r="AI1225" s="603"/>
      <c r="AJ1225" s="603"/>
      <c r="AK1225" s="603"/>
      <c r="AL1225" s="603"/>
      <c r="AM1225" s="603"/>
      <c r="AN1225" s="603"/>
      <c r="AO1225" s="603"/>
      <c r="AP1225" s="603"/>
      <c r="AQ1225" s="603"/>
      <c r="AR1225" s="603"/>
      <c r="AS1225" s="603"/>
      <c r="AT1225" s="603"/>
      <c r="AU1225" s="603"/>
      <c r="AV1225" s="603"/>
      <c r="AW1225" s="603"/>
      <c r="AX1225" s="603"/>
      <c r="AY1225" s="603"/>
      <c r="AZ1225" s="603"/>
      <c r="BA1225" s="603"/>
      <c r="BB1225" s="603"/>
      <c r="BC1225" s="603"/>
      <c r="BD1225" s="603"/>
      <c r="BE1225" s="603"/>
      <c r="BF1225" s="603"/>
      <c r="BG1225" s="603"/>
      <c r="BH1225" s="603"/>
      <c r="BI1225" s="603"/>
      <c r="BJ1225" s="603"/>
      <c r="BK1225" s="603"/>
      <c r="BL1225" s="603"/>
      <c r="BM1225" s="603"/>
      <c r="BN1225" s="603"/>
      <c r="BO1225" s="603"/>
      <c r="BP1225" s="603"/>
      <c r="BQ1225" s="603"/>
      <c r="BR1225" s="603"/>
      <c r="BS1225" s="603"/>
      <c r="BT1225" s="603"/>
      <c r="BU1225" s="603"/>
      <c r="BV1225" s="603"/>
      <c r="BW1225" s="603"/>
      <c r="BX1225" s="603"/>
      <c r="BY1225" s="603"/>
      <c r="BZ1225" s="603"/>
      <c r="CA1225" s="603"/>
      <c r="CB1225" s="603"/>
      <c r="CC1225" s="603"/>
      <c r="CD1225" s="603"/>
      <c r="CE1225" s="603"/>
      <c r="CF1225" s="603"/>
      <c r="CG1225" s="603"/>
      <c r="CH1225" s="603"/>
      <c r="CI1225" s="603"/>
      <c r="CJ1225" s="603"/>
      <c r="CK1225" s="603"/>
    </row>
    <row r="1226" spans="1:89" ht="14.25">
      <c r="A1226" s="656" t="str">
        <f t="shared" si="240"/>
        <v>21_1_230523_A_p_me.</v>
      </c>
      <c r="B1226" s="756" t="s">
        <v>6600</v>
      </c>
      <c r="C1226" s="756" t="s">
        <v>6601</v>
      </c>
      <c r="D1226" s="757">
        <v>21</v>
      </c>
      <c r="E1226" s="757">
        <v>1</v>
      </c>
      <c r="F1226" s="757" t="s">
        <v>93</v>
      </c>
      <c r="G1226" s="757" t="s">
        <v>6443</v>
      </c>
      <c r="H1226" s="757">
        <v>2023</v>
      </c>
      <c r="I1226" s="756" t="s">
        <v>5729</v>
      </c>
      <c r="J1226" s="756" t="s">
        <v>6602</v>
      </c>
      <c r="K1226" s="756" t="s">
        <v>6603</v>
      </c>
      <c r="L1226" s="756" t="s">
        <v>5723</v>
      </c>
      <c r="M1226" s="756" t="s">
        <v>2422</v>
      </c>
      <c r="N1226" s="661">
        <f>10+3</f>
        <v>13</v>
      </c>
      <c r="O1226" s="603"/>
      <c r="P1226" s="667" t="s">
        <v>1178</v>
      </c>
      <c r="Q1226" s="596" t="s">
        <v>1179</v>
      </c>
      <c r="R1226" s="596" t="s">
        <v>4909</v>
      </c>
      <c r="S1226" s="596">
        <v>1</v>
      </c>
      <c r="T1226" s="596">
        <v>1</v>
      </c>
      <c r="U1226" s="596">
        <v>0</v>
      </c>
      <c r="V1226" s="596">
        <v>0</v>
      </c>
      <c r="W1226" s="603"/>
      <c r="X1226" s="701" t="s">
        <v>4947</v>
      </c>
      <c r="Y1226" s="376" t="s">
        <v>78</v>
      </c>
      <c r="Z1226" s="603"/>
      <c r="AA1226" s="845"/>
      <c r="AB1226" s="727" t="str">
        <f t="shared" si="249"/>
        <v>Unique</v>
      </c>
      <c r="AC1226" s="603"/>
      <c r="AD1226" s="603"/>
      <c r="AE1226" s="603"/>
      <c r="AF1226" s="603"/>
      <c r="AG1226" s="603"/>
      <c r="AH1226" s="603"/>
      <c r="AI1226" s="603"/>
      <c r="AJ1226" s="603"/>
      <c r="AK1226" s="603"/>
      <c r="AL1226" s="603"/>
      <c r="AM1226" s="603"/>
      <c r="AN1226" s="603"/>
      <c r="AO1226" s="603"/>
      <c r="AP1226" s="603"/>
      <c r="AQ1226" s="603"/>
      <c r="AR1226" s="603"/>
      <c r="AS1226" s="603"/>
      <c r="AT1226" s="603"/>
      <c r="AU1226" s="603"/>
      <c r="AV1226" s="603"/>
      <c r="AW1226" s="603"/>
      <c r="AX1226" s="603"/>
      <c r="AY1226" s="603"/>
      <c r="AZ1226" s="603"/>
      <c r="BA1226" s="603"/>
      <c r="BB1226" s="603"/>
      <c r="BC1226" s="603"/>
      <c r="BD1226" s="603"/>
      <c r="BE1226" s="603"/>
      <c r="BF1226" s="603"/>
      <c r="BG1226" s="603"/>
      <c r="BH1226" s="603"/>
      <c r="BI1226" s="603"/>
      <c r="BJ1226" s="603"/>
      <c r="BK1226" s="603"/>
      <c r="BL1226" s="603"/>
      <c r="BM1226" s="603"/>
      <c r="BN1226" s="603"/>
      <c r="BO1226" s="603"/>
      <c r="BP1226" s="603"/>
      <c r="BQ1226" s="603"/>
      <c r="BR1226" s="603"/>
      <c r="BS1226" s="603"/>
      <c r="BT1226" s="603"/>
      <c r="BU1226" s="603"/>
      <c r="BV1226" s="603"/>
      <c r="BW1226" s="603"/>
      <c r="BX1226" s="603"/>
      <c r="BY1226" s="603"/>
      <c r="BZ1226" s="603"/>
      <c r="CA1226" s="603"/>
      <c r="CB1226" s="603"/>
      <c r="CC1226" s="603"/>
      <c r="CD1226" s="603"/>
      <c r="CE1226" s="603"/>
      <c r="CF1226" s="603"/>
      <c r="CG1226" s="603"/>
      <c r="CH1226" s="603"/>
      <c r="CI1226" s="603"/>
      <c r="CJ1226" s="603"/>
      <c r="CK1226" s="603"/>
    </row>
    <row r="1227" spans="1:89" ht="14.25">
      <c r="A1227" s="656" t="str">
        <f t="shared" si="240"/>
        <v>29_1_200921_G_p_ep.ba</v>
      </c>
      <c r="B1227" s="693" t="s">
        <v>5789</v>
      </c>
      <c r="C1227" s="693" t="s">
        <v>5790</v>
      </c>
      <c r="D1227" s="694">
        <v>29</v>
      </c>
      <c r="E1227" s="694">
        <v>1</v>
      </c>
      <c r="F1227" s="694" t="s">
        <v>122</v>
      </c>
      <c r="G1227" s="694" t="s">
        <v>5755</v>
      </c>
      <c r="H1227" s="694">
        <v>2021</v>
      </c>
      <c r="I1227" s="695" t="s">
        <v>5729</v>
      </c>
      <c r="J1227" s="695" t="str">
        <f t="shared" ref="J1227:J1229" si="250">K1227&amp;"_p"</f>
        <v>G_p</v>
      </c>
      <c r="K1227" s="693" t="s">
        <v>5791</v>
      </c>
      <c r="L1227" s="695" t="s">
        <v>5723</v>
      </c>
      <c r="M1227" s="695" t="s">
        <v>2422</v>
      </c>
      <c r="N1227" s="661">
        <f t="shared" ref="N1227:N1228" si="251">100+100+100+100+100+14</f>
        <v>514</v>
      </c>
      <c r="O1227" s="603"/>
      <c r="P1227" s="769" t="s">
        <v>84</v>
      </c>
      <c r="Q1227" s="596" t="s">
        <v>85</v>
      </c>
      <c r="R1227" s="596" t="s">
        <v>1176</v>
      </c>
      <c r="S1227" s="596">
        <v>1</v>
      </c>
      <c r="T1227" s="596">
        <v>0</v>
      </c>
      <c r="U1227" s="596">
        <v>1</v>
      </c>
      <c r="V1227" s="596">
        <v>0</v>
      </c>
      <c r="W1227" s="603"/>
      <c r="X1227" s="668">
        <v>240426</v>
      </c>
      <c r="Y1227" s="376" t="s">
        <v>78</v>
      </c>
      <c r="Z1227" s="596" t="s">
        <v>7118</v>
      </c>
      <c r="AA1227" s="766"/>
      <c r="AB1227" s="727" t="str">
        <f t="shared" si="249"/>
        <v>Unique</v>
      </c>
      <c r="AC1227" s="603"/>
      <c r="AD1227" s="603"/>
      <c r="AE1227" s="603"/>
      <c r="AF1227" s="603"/>
      <c r="AG1227" s="603"/>
      <c r="AH1227" s="603"/>
      <c r="AI1227" s="603"/>
      <c r="AJ1227" s="603"/>
      <c r="AK1227" s="603"/>
      <c r="AL1227" s="603"/>
      <c r="AM1227" s="603"/>
      <c r="AN1227" s="603"/>
      <c r="AO1227" s="603"/>
      <c r="AP1227" s="603"/>
      <c r="AQ1227" s="603"/>
      <c r="AR1227" s="603"/>
      <c r="AS1227" s="603"/>
      <c r="AT1227" s="603"/>
      <c r="AU1227" s="603"/>
      <c r="AV1227" s="603"/>
      <c r="AW1227" s="603"/>
      <c r="AX1227" s="603"/>
      <c r="AY1227" s="603"/>
      <c r="AZ1227" s="603"/>
      <c r="BA1227" s="603"/>
      <c r="BB1227" s="603"/>
      <c r="BC1227" s="603"/>
      <c r="BD1227" s="603"/>
      <c r="BE1227" s="603"/>
      <c r="BF1227" s="603"/>
      <c r="BG1227" s="603"/>
      <c r="BH1227" s="603"/>
      <c r="BI1227" s="603"/>
      <c r="BJ1227" s="603"/>
      <c r="BK1227" s="603"/>
      <c r="BL1227" s="603"/>
      <c r="BM1227" s="603"/>
      <c r="BN1227" s="603"/>
      <c r="BO1227" s="603"/>
      <c r="BP1227" s="603"/>
      <c r="BQ1227" s="603"/>
      <c r="BR1227" s="603"/>
      <c r="BS1227" s="603"/>
      <c r="BT1227" s="603"/>
      <c r="BU1227" s="603"/>
      <c r="BV1227" s="603"/>
      <c r="BW1227" s="603"/>
      <c r="BX1227" s="603"/>
      <c r="BY1227" s="603"/>
      <c r="BZ1227" s="603"/>
      <c r="CA1227" s="603"/>
      <c r="CB1227" s="603"/>
      <c r="CC1227" s="603"/>
      <c r="CD1227" s="603"/>
      <c r="CE1227" s="603"/>
      <c r="CF1227" s="603"/>
      <c r="CG1227" s="603"/>
      <c r="CH1227" s="603"/>
      <c r="CI1227" s="603"/>
      <c r="CJ1227" s="603"/>
      <c r="CK1227" s="603"/>
    </row>
    <row r="1228" spans="1:89" ht="14.25">
      <c r="A1228" s="656" t="str">
        <f t="shared" si="240"/>
        <v>29_1_200921_G_p_xy.se</v>
      </c>
      <c r="B1228" s="693" t="s">
        <v>5789</v>
      </c>
      <c r="C1228" s="693" t="s">
        <v>5790</v>
      </c>
      <c r="D1228" s="694">
        <v>29</v>
      </c>
      <c r="E1228" s="694">
        <v>1</v>
      </c>
      <c r="F1228" s="694" t="s">
        <v>122</v>
      </c>
      <c r="G1228" s="694" t="s">
        <v>5755</v>
      </c>
      <c r="H1228" s="694">
        <v>2021</v>
      </c>
      <c r="I1228" s="695" t="s">
        <v>5729</v>
      </c>
      <c r="J1228" s="695" t="str">
        <f t="shared" si="250"/>
        <v>G_p</v>
      </c>
      <c r="K1228" s="693" t="s">
        <v>5791</v>
      </c>
      <c r="L1228" s="695" t="s">
        <v>5723</v>
      </c>
      <c r="M1228" s="695" t="s">
        <v>2422</v>
      </c>
      <c r="N1228" s="661">
        <f t="shared" si="251"/>
        <v>514</v>
      </c>
      <c r="O1228" s="603"/>
      <c r="P1228" s="769" t="s">
        <v>529</v>
      </c>
      <c r="Q1228" s="596" t="s">
        <v>530</v>
      </c>
      <c r="R1228" s="596" t="s">
        <v>1176</v>
      </c>
      <c r="S1228" s="596">
        <f t="shared" ref="S1228:S1230" si="252">SUM(T1228+U1228)</f>
        <v>11</v>
      </c>
      <c r="T1228" s="596">
        <v>4</v>
      </c>
      <c r="U1228" s="596">
        <v>7</v>
      </c>
      <c r="V1228" s="596">
        <v>0</v>
      </c>
      <c r="W1228" s="603"/>
      <c r="X1228" s="668">
        <v>240426</v>
      </c>
      <c r="Y1228" s="376" t="s">
        <v>78</v>
      </c>
      <c r="Z1228" s="596" t="s">
        <v>7119</v>
      </c>
      <c r="AA1228" s="766"/>
      <c r="AB1228" s="727" t="str">
        <f t="shared" si="249"/>
        <v>Unique</v>
      </c>
      <c r="AC1228" s="603"/>
      <c r="AD1228" s="603"/>
      <c r="AE1228" s="603"/>
      <c r="AF1228" s="603"/>
      <c r="AG1228" s="603"/>
      <c r="AH1228" s="603"/>
      <c r="AI1228" s="603"/>
      <c r="AJ1228" s="603"/>
      <c r="AK1228" s="603"/>
      <c r="AL1228" s="603"/>
      <c r="AM1228" s="603"/>
      <c r="AN1228" s="603"/>
      <c r="AO1228" s="603"/>
      <c r="AP1228" s="603"/>
      <c r="AQ1228" s="603"/>
      <c r="AR1228" s="603"/>
      <c r="AS1228" s="603"/>
      <c r="AT1228" s="603"/>
      <c r="AU1228" s="603"/>
      <c r="AV1228" s="603"/>
      <c r="AW1228" s="603"/>
      <c r="AX1228" s="603"/>
      <c r="AY1228" s="603"/>
      <c r="AZ1228" s="603"/>
      <c r="BA1228" s="603"/>
      <c r="BB1228" s="603"/>
      <c r="BC1228" s="603"/>
      <c r="BD1228" s="603"/>
      <c r="BE1228" s="603"/>
      <c r="BF1228" s="603"/>
      <c r="BG1228" s="603"/>
      <c r="BH1228" s="603"/>
      <c r="BI1228" s="603"/>
      <c r="BJ1228" s="603"/>
      <c r="BK1228" s="603"/>
      <c r="BL1228" s="603"/>
      <c r="BM1228" s="603"/>
      <c r="BN1228" s="603"/>
      <c r="BO1228" s="603"/>
      <c r="BP1228" s="603"/>
      <c r="BQ1228" s="603"/>
      <c r="BR1228" s="603"/>
      <c r="BS1228" s="603"/>
      <c r="BT1228" s="603"/>
      <c r="BU1228" s="603"/>
      <c r="BV1228" s="603"/>
      <c r="BW1228" s="603"/>
      <c r="BX1228" s="603"/>
      <c r="BY1228" s="603"/>
      <c r="BZ1228" s="603"/>
      <c r="CA1228" s="603"/>
      <c r="CB1228" s="603"/>
      <c r="CC1228" s="603"/>
      <c r="CD1228" s="603"/>
      <c r="CE1228" s="603"/>
      <c r="CF1228" s="603"/>
      <c r="CG1228" s="603"/>
      <c r="CH1228" s="603"/>
      <c r="CI1228" s="603"/>
      <c r="CJ1228" s="603"/>
      <c r="CK1228" s="603"/>
    </row>
    <row r="1229" spans="1:89" ht="14.25">
      <c r="A1229" s="656" t="str">
        <f t="shared" si="240"/>
        <v>11_1_041021_HU_p_xy.se</v>
      </c>
      <c r="B1229" s="685" t="s">
        <v>5763</v>
      </c>
      <c r="C1229" s="685" t="s">
        <v>5764</v>
      </c>
      <c r="D1229" s="686">
        <v>11</v>
      </c>
      <c r="E1229" s="686">
        <v>1</v>
      </c>
      <c r="F1229" s="686" t="s">
        <v>5755</v>
      </c>
      <c r="G1229" s="686" t="s">
        <v>2461</v>
      </c>
      <c r="H1229" s="686">
        <v>2021</v>
      </c>
      <c r="I1229" s="687" t="s">
        <v>5729</v>
      </c>
      <c r="J1229" s="687" t="str">
        <f t="shared" si="250"/>
        <v>HU_p</v>
      </c>
      <c r="K1229" s="685" t="s">
        <v>5765</v>
      </c>
      <c r="L1229" s="687" t="s">
        <v>5723</v>
      </c>
      <c r="M1229" s="687" t="s">
        <v>2422</v>
      </c>
      <c r="N1229" s="661">
        <f>4+6+2+3+4</f>
        <v>19</v>
      </c>
      <c r="O1229" s="603"/>
      <c r="P1229" s="769" t="s">
        <v>529</v>
      </c>
      <c r="Q1229" s="596" t="s">
        <v>530</v>
      </c>
      <c r="R1229" s="596" t="s">
        <v>1176</v>
      </c>
      <c r="S1229" s="596">
        <f t="shared" si="252"/>
        <v>2</v>
      </c>
      <c r="T1229" s="596">
        <v>2</v>
      </c>
      <c r="U1229" s="596">
        <v>0</v>
      </c>
      <c r="V1229" s="596">
        <v>0</v>
      </c>
      <c r="W1229" s="603"/>
      <c r="X1229" s="668">
        <v>240426</v>
      </c>
      <c r="Y1229" s="376" t="s">
        <v>78</v>
      </c>
      <c r="Z1229" s="596" t="s">
        <v>7120</v>
      </c>
      <c r="AA1229" s="766"/>
      <c r="AB1229" s="727" t="str">
        <f t="shared" si="249"/>
        <v>Unique</v>
      </c>
      <c r="AC1229" s="603"/>
      <c r="AD1229" s="603"/>
      <c r="AE1229" s="603"/>
      <c r="AF1229" s="603"/>
      <c r="AG1229" s="603"/>
      <c r="AH1229" s="603"/>
      <c r="AI1229" s="603"/>
      <c r="AJ1229" s="603"/>
      <c r="AK1229" s="603"/>
      <c r="AL1229" s="603"/>
      <c r="AM1229" s="603"/>
      <c r="AN1229" s="603"/>
      <c r="AO1229" s="603"/>
      <c r="AP1229" s="603"/>
      <c r="AQ1229" s="603"/>
      <c r="AR1229" s="603"/>
      <c r="AS1229" s="603"/>
      <c r="AT1229" s="603"/>
      <c r="AU1229" s="603"/>
      <c r="AV1229" s="603"/>
      <c r="AW1229" s="603"/>
      <c r="AX1229" s="603"/>
      <c r="AY1229" s="603"/>
      <c r="AZ1229" s="603"/>
      <c r="BA1229" s="603"/>
      <c r="BB1229" s="603"/>
      <c r="BC1229" s="603"/>
      <c r="BD1229" s="603"/>
      <c r="BE1229" s="603"/>
      <c r="BF1229" s="603"/>
      <c r="BG1229" s="603"/>
      <c r="BH1229" s="603"/>
      <c r="BI1229" s="603"/>
      <c r="BJ1229" s="603"/>
      <c r="BK1229" s="603"/>
      <c r="BL1229" s="603"/>
      <c r="BM1229" s="603"/>
      <c r="BN1229" s="603"/>
      <c r="BO1229" s="603"/>
      <c r="BP1229" s="603"/>
      <c r="BQ1229" s="603"/>
      <c r="BR1229" s="603"/>
      <c r="BS1229" s="603"/>
      <c r="BT1229" s="603"/>
      <c r="BU1229" s="603"/>
      <c r="BV1229" s="603"/>
      <c r="BW1229" s="603"/>
      <c r="BX1229" s="603"/>
      <c r="BY1229" s="603"/>
      <c r="BZ1229" s="603"/>
      <c r="CA1229" s="603"/>
      <c r="CB1229" s="603"/>
      <c r="CC1229" s="603"/>
      <c r="CD1229" s="603"/>
      <c r="CE1229" s="603"/>
      <c r="CF1229" s="603"/>
      <c r="CG1229" s="603"/>
      <c r="CH1229" s="603"/>
      <c r="CI1229" s="603"/>
      <c r="CJ1229" s="603"/>
      <c r="CK1229" s="603"/>
    </row>
    <row r="1230" spans="1:89" ht="14.25">
      <c r="A1230" s="656" t="str">
        <f t="shared" si="240"/>
        <v>21_1_200921_Erp.A_p__da.al</v>
      </c>
      <c r="B1230" s="712" t="s">
        <v>6128</v>
      </c>
      <c r="C1230" s="712" t="s">
        <v>6129</v>
      </c>
      <c r="D1230" s="711">
        <v>21</v>
      </c>
      <c r="E1230" s="711">
        <v>1</v>
      </c>
      <c r="F1230" s="711" t="s">
        <v>122</v>
      </c>
      <c r="G1230" s="711" t="s">
        <v>5755</v>
      </c>
      <c r="H1230" s="711">
        <v>2021</v>
      </c>
      <c r="I1230" s="712" t="s">
        <v>6199</v>
      </c>
      <c r="J1230" s="712" t="s">
        <v>6304</v>
      </c>
      <c r="K1230" s="712"/>
      <c r="L1230" s="712" t="s">
        <v>5723</v>
      </c>
      <c r="M1230" s="712" t="s">
        <v>2422</v>
      </c>
      <c r="N1230" s="661">
        <f>100+61</f>
        <v>161</v>
      </c>
      <c r="O1230" s="370" t="s">
        <v>6218</v>
      </c>
      <c r="P1230" s="769" t="s">
        <v>983</v>
      </c>
      <c r="Q1230" s="596" t="s">
        <v>984</v>
      </c>
      <c r="R1230" s="596" t="s">
        <v>1176</v>
      </c>
      <c r="S1230" s="596">
        <f t="shared" si="252"/>
        <v>1</v>
      </c>
      <c r="T1230" s="596">
        <v>1</v>
      </c>
      <c r="U1230" s="596">
        <v>0</v>
      </c>
      <c r="V1230" s="596">
        <v>0</v>
      </c>
      <c r="W1230" s="603"/>
      <c r="X1230" s="668">
        <v>280426</v>
      </c>
      <c r="Y1230" s="376" t="s">
        <v>78</v>
      </c>
      <c r="Z1230" s="596" t="s">
        <v>7121</v>
      </c>
      <c r="AA1230" s="766"/>
      <c r="AB1230" s="727" t="str">
        <f t="shared" si="249"/>
        <v>Unique</v>
      </c>
      <c r="AC1230" s="603"/>
      <c r="AD1230" s="603"/>
      <c r="AE1230" s="603"/>
      <c r="AF1230" s="603"/>
      <c r="AG1230" s="603"/>
      <c r="AH1230" s="603"/>
      <c r="AI1230" s="603"/>
      <c r="AJ1230" s="603"/>
      <c r="AK1230" s="603"/>
      <c r="AL1230" s="603"/>
      <c r="AM1230" s="603"/>
      <c r="AN1230" s="603"/>
      <c r="AO1230" s="603"/>
      <c r="AP1230" s="603"/>
      <c r="AQ1230" s="603"/>
      <c r="AR1230" s="603"/>
      <c r="AS1230" s="603"/>
      <c r="AT1230" s="603"/>
      <c r="AU1230" s="603"/>
      <c r="AV1230" s="603"/>
      <c r="AW1230" s="603"/>
      <c r="AX1230" s="603"/>
      <c r="AY1230" s="603"/>
      <c r="AZ1230" s="603"/>
      <c r="BA1230" s="603"/>
      <c r="BB1230" s="603"/>
      <c r="BC1230" s="603"/>
      <c r="BD1230" s="603"/>
      <c r="BE1230" s="603"/>
      <c r="BF1230" s="603"/>
      <c r="BG1230" s="603"/>
      <c r="BH1230" s="603"/>
      <c r="BI1230" s="603"/>
      <c r="BJ1230" s="603"/>
      <c r="BK1230" s="603"/>
      <c r="BL1230" s="603"/>
      <c r="BM1230" s="603"/>
      <c r="BN1230" s="603"/>
      <c r="BO1230" s="603"/>
      <c r="BP1230" s="603"/>
      <c r="BQ1230" s="603"/>
      <c r="BR1230" s="603"/>
      <c r="BS1230" s="603"/>
      <c r="BT1230" s="603"/>
      <c r="BU1230" s="603"/>
      <c r="BV1230" s="603"/>
      <c r="BW1230" s="603"/>
      <c r="BX1230" s="603"/>
      <c r="BY1230" s="603"/>
      <c r="BZ1230" s="603"/>
      <c r="CA1230" s="603"/>
      <c r="CB1230" s="603"/>
      <c r="CC1230" s="603"/>
      <c r="CD1230" s="603"/>
      <c r="CE1230" s="603"/>
      <c r="CF1230" s="603"/>
      <c r="CG1230" s="603"/>
      <c r="CH1230" s="603"/>
      <c r="CI1230" s="603"/>
      <c r="CJ1230" s="603"/>
      <c r="CK1230" s="603"/>
    </row>
    <row r="1231" spans="1:89">
      <c r="A1231" s="587" t="str">
        <f>D1231&amp;"_"&amp;E1231&amp;"_"&amp;G1231&amp;"_"&amp;J1231</f>
        <v>21_1_170723_A_p</v>
      </c>
      <c r="B1231" s="814" t="s">
        <v>6600</v>
      </c>
      <c r="C1231" s="814" t="s">
        <v>6601</v>
      </c>
      <c r="D1231" s="814">
        <v>21</v>
      </c>
      <c r="E1231" s="814">
        <v>1</v>
      </c>
      <c r="F1231" s="814" t="s">
        <v>6342</v>
      </c>
      <c r="G1231" s="814" t="s">
        <v>6343</v>
      </c>
      <c r="H1231" s="814">
        <v>2023</v>
      </c>
      <c r="I1231" s="814" t="s">
        <v>5729</v>
      </c>
      <c r="J1231" s="814" t="s">
        <v>6602</v>
      </c>
      <c r="K1231" s="815" t="s">
        <v>6603</v>
      </c>
      <c r="L1231" s="814" t="s">
        <v>5723</v>
      </c>
      <c r="M1231" s="222" t="s">
        <v>2422</v>
      </c>
      <c r="N1231" s="117">
        <f>60+50+50+40+50+50+23</f>
        <v>323</v>
      </c>
      <c r="O1231" s="2"/>
      <c r="P1231" s="667" t="s">
        <v>1178</v>
      </c>
      <c r="Q1231" s="596" t="s">
        <v>1179</v>
      </c>
      <c r="R1231" s="596" t="s">
        <v>4909</v>
      </c>
      <c r="S1231" s="596">
        <v>1</v>
      </c>
      <c r="T1231" s="596">
        <v>0</v>
      </c>
      <c r="U1231" s="596">
        <v>1</v>
      </c>
      <c r="V1231" s="596">
        <v>0</v>
      </c>
      <c r="W1231" s="603"/>
      <c r="X1231" s="701" t="s">
        <v>4947</v>
      </c>
      <c r="Y1231" s="376" t="s">
        <v>78</v>
      </c>
      <c r="Z1231" s="603"/>
      <c r="AA1231" s="845"/>
      <c r="AB1231" s="727" t="str">
        <f t="shared" si="249"/>
        <v>Unique</v>
      </c>
      <c r="AC1231" s="603"/>
      <c r="AD1231" s="603"/>
      <c r="AE1231" s="603"/>
      <c r="AF1231" s="603"/>
      <c r="AG1231" s="603"/>
      <c r="AH1231" s="603"/>
      <c r="AI1231" s="603"/>
      <c r="AJ1231" s="603"/>
      <c r="AK1231" s="603"/>
      <c r="AL1231" s="603"/>
      <c r="AM1231" s="603"/>
      <c r="AN1231" s="603"/>
      <c r="AO1231" s="603"/>
      <c r="AP1231" s="603"/>
      <c r="AQ1231" s="603"/>
      <c r="AR1231" s="603"/>
      <c r="AS1231" s="603"/>
      <c r="AT1231" s="603"/>
      <c r="AU1231" s="603"/>
      <c r="AV1231" s="603"/>
      <c r="AW1231" s="603"/>
      <c r="AX1231" s="603"/>
      <c r="AY1231" s="603"/>
      <c r="AZ1231" s="603"/>
      <c r="BA1231" s="603"/>
      <c r="BB1231" s="603"/>
      <c r="BC1231" s="603"/>
      <c r="BD1231" s="603"/>
      <c r="BE1231" s="603"/>
      <c r="BF1231" s="603"/>
      <c r="BG1231" s="603"/>
      <c r="BH1231" s="603"/>
      <c r="BI1231" s="603"/>
      <c r="BJ1231" s="603"/>
      <c r="BK1231" s="603"/>
      <c r="BL1231" s="603"/>
      <c r="BM1231" s="603"/>
      <c r="BN1231" s="603"/>
      <c r="BO1231" s="603"/>
      <c r="BP1231" s="603"/>
      <c r="BQ1231" s="603"/>
      <c r="BR1231" s="603"/>
      <c r="BS1231" s="603"/>
      <c r="BT1231" s="603"/>
      <c r="BU1231" s="603"/>
      <c r="BV1231" s="603"/>
      <c r="BW1231" s="603"/>
      <c r="BX1231" s="603"/>
      <c r="BY1231" s="603"/>
      <c r="BZ1231" s="603"/>
      <c r="CA1231" s="603"/>
      <c r="CB1231" s="603"/>
      <c r="CC1231" s="603"/>
      <c r="CD1231" s="603"/>
      <c r="CE1231" s="603"/>
      <c r="CF1231" s="603"/>
      <c r="CG1231" s="603"/>
      <c r="CH1231" s="603"/>
      <c r="CI1231" s="603"/>
      <c r="CJ1231" s="603"/>
      <c r="CK1231" s="603"/>
    </row>
    <row r="1232" spans="1:89" ht="14.25">
      <c r="A1232" s="656" t="str">
        <f t="shared" ref="A1232:A1263" si="253">D1232&amp;"_"&amp;E1232&amp;"_"&amp;G1232&amp;"_"&amp;J1232&amp;"_"&amp;P1232</f>
        <v>33_1_041021_S_p_my.fl</v>
      </c>
      <c r="B1232" s="4" t="s">
        <v>6238</v>
      </c>
      <c r="C1232" s="4" t="s">
        <v>6239</v>
      </c>
      <c r="D1232" s="4">
        <v>33</v>
      </c>
      <c r="E1232" s="4">
        <v>1</v>
      </c>
      <c r="F1232" s="4" t="s">
        <v>5755</v>
      </c>
      <c r="G1232" s="4" t="s">
        <v>2461</v>
      </c>
      <c r="H1232" s="4">
        <v>2021</v>
      </c>
      <c r="I1232" s="4" t="s">
        <v>6199</v>
      </c>
      <c r="J1232" s="4" t="s">
        <v>6375</v>
      </c>
      <c r="K1232" s="3"/>
      <c r="L1232" s="4" t="s">
        <v>5723</v>
      </c>
      <c r="M1232" s="3" t="s">
        <v>2422</v>
      </c>
      <c r="N1232" s="117">
        <f t="shared" ref="N1232:N1239" si="254">39</f>
        <v>39</v>
      </c>
      <c r="O1232" s="2" t="s">
        <v>6241</v>
      </c>
      <c r="P1232" s="667" t="s">
        <v>98</v>
      </c>
      <c r="Q1232" s="596" t="s">
        <v>99</v>
      </c>
      <c r="R1232" s="596" t="s">
        <v>1176</v>
      </c>
      <c r="S1232" s="596">
        <f t="shared" ref="S1232:S1246" si="255">SUM(T1232+U1232)</f>
        <v>1</v>
      </c>
      <c r="T1232" s="596">
        <v>0</v>
      </c>
      <c r="U1232" s="596">
        <v>1</v>
      </c>
      <c r="V1232" s="596">
        <v>0</v>
      </c>
      <c r="W1232" s="603"/>
      <c r="X1232" s="668">
        <v>270426</v>
      </c>
      <c r="Y1232" s="376" t="s">
        <v>78</v>
      </c>
      <c r="Z1232" s="596" t="s">
        <v>7122</v>
      </c>
      <c r="AA1232" s="766"/>
      <c r="AB1232" s="727" t="str">
        <f t="shared" si="249"/>
        <v>Unique</v>
      </c>
      <c r="AC1232" s="603"/>
      <c r="AD1232" s="603"/>
      <c r="AE1232" s="603"/>
      <c r="AF1232" s="603"/>
      <c r="AG1232" s="603"/>
      <c r="AH1232" s="603"/>
      <c r="AI1232" s="603"/>
      <c r="AJ1232" s="603"/>
      <c r="AK1232" s="603"/>
      <c r="AL1232" s="603"/>
      <c r="AM1232" s="603"/>
      <c r="AN1232" s="603"/>
      <c r="AO1232" s="603"/>
      <c r="AP1232" s="603"/>
      <c r="AQ1232" s="603"/>
      <c r="AR1232" s="603"/>
      <c r="AS1232" s="603"/>
      <c r="AT1232" s="603"/>
      <c r="AU1232" s="603"/>
      <c r="AV1232" s="603"/>
      <c r="AW1232" s="603"/>
      <c r="AX1232" s="603"/>
      <c r="AY1232" s="603"/>
      <c r="AZ1232" s="603"/>
      <c r="BA1232" s="603"/>
      <c r="BB1232" s="603"/>
      <c r="BC1232" s="603"/>
      <c r="BD1232" s="603"/>
      <c r="BE1232" s="603"/>
      <c r="BF1232" s="603"/>
      <c r="BG1232" s="603"/>
      <c r="BH1232" s="603"/>
      <c r="BI1232" s="603"/>
      <c r="BJ1232" s="603"/>
      <c r="BK1232" s="603"/>
      <c r="BL1232" s="603"/>
      <c r="BM1232" s="603"/>
      <c r="BN1232" s="603"/>
      <c r="BO1232" s="603"/>
      <c r="BP1232" s="603"/>
      <c r="BQ1232" s="603"/>
      <c r="BR1232" s="603"/>
      <c r="BS1232" s="603"/>
      <c r="BT1232" s="603"/>
      <c r="BU1232" s="603"/>
      <c r="BV1232" s="603"/>
      <c r="BW1232" s="603"/>
      <c r="BX1232" s="603"/>
      <c r="BY1232" s="603"/>
      <c r="BZ1232" s="603"/>
      <c r="CA1232" s="603"/>
      <c r="CB1232" s="603"/>
      <c r="CC1232" s="603"/>
      <c r="CD1232" s="603"/>
      <c r="CE1232" s="603"/>
      <c r="CF1232" s="603"/>
      <c r="CG1232" s="603"/>
      <c r="CH1232" s="603"/>
      <c r="CI1232" s="603"/>
      <c r="CJ1232" s="603"/>
      <c r="CK1232" s="603"/>
    </row>
    <row r="1233" spans="1:89" ht="14.25">
      <c r="A1233" s="656" t="str">
        <f t="shared" si="253"/>
        <v>33_1_041021_S_p_er.te</v>
      </c>
      <c r="B1233" s="4" t="s">
        <v>6238</v>
      </c>
      <c r="C1233" s="4" t="s">
        <v>6239</v>
      </c>
      <c r="D1233" s="4">
        <v>33</v>
      </c>
      <c r="E1233" s="4">
        <v>1</v>
      </c>
      <c r="F1233" s="4" t="s">
        <v>5755</v>
      </c>
      <c r="G1233" s="4" t="s">
        <v>2461</v>
      </c>
      <c r="H1233" s="4">
        <v>2021</v>
      </c>
      <c r="I1233" s="4" t="s">
        <v>6199</v>
      </c>
      <c r="J1233" s="4" t="s">
        <v>6375</v>
      </c>
      <c r="K1233" s="3"/>
      <c r="L1233" s="4" t="s">
        <v>5723</v>
      </c>
      <c r="M1233" s="3" t="s">
        <v>2422</v>
      </c>
      <c r="N1233" s="117">
        <f t="shared" si="254"/>
        <v>39</v>
      </c>
      <c r="O1233" s="2" t="s">
        <v>6241</v>
      </c>
      <c r="P1233" s="667" t="s">
        <v>521</v>
      </c>
      <c r="Q1233" s="596" t="s">
        <v>522</v>
      </c>
      <c r="R1233" s="596" t="s">
        <v>1176</v>
      </c>
      <c r="S1233" s="596">
        <f t="shared" si="255"/>
        <v>1</v>
      </c>
      <c r="T1233" s="596">
        <v>1</v>
      </c>
      <c r="U1233" s="596">
        <v>0</v>
      </c>
      <c r="V1233" s="596">
        <v>0</v>
      </c>
      <c r="W1233" s="603"/>
      <c r="X1233" s="668">
        <v>270426</v>
      </c>
      <c r="Y1233" s="376" t="s">
        <v>78</v>
      </c>
      <c r="Z1233" s="596" t="s">
        <v>7123</v>
      </c>
      <c r="AA1233" s="766"/>
      <c r="AB1233" s="727" t="str">
        <f t="shared" si="249"/>
        <v>Unique</v>
      </c>
      <c r="AC1233" s="603"/>
      <c r="AD1233" s="603"/>
      <c r="AE1233" s="603"/>
      <c r="AF1233" s="603"/>
      <c r="AG1233" s="603"/>
      <c r="AH1233" s="603"/>
      <c r="AI1233" s="603"/>
      <c r="AJ1233" s="603"/>
      <c r="AK1233" s="603"/>
      <c r="AL1233" s="603"/>
      <c r="AM1233" s="603"/>
      <c r="AN1233" s="603"/>
      <c r="AO1233" s="603"/>
      <c r="AP1233" s="603"/>
      <c r="AQ1233" s="603"/>
      <c r="AR1233" s="603"/>
      <c r="AS1233" s="603"/>
      <c r="AT1233" s="603"/>
      <c r="AU1233" s="603"/>
      <c r="AV1233" s="603"/>
      <c r="AW1233" s="603"/>
      <c r="AX1233" s="603"/>
      <c r="AY1233" s="603"/>
      <c r="AZ1233" s="603"/>
      <c r="BA1233" s="603"/>
      <c r="BB1233" s="603"/>
      <c r="BC1233" s="603"/>
      <c r="BD1233" s="603"/>
      <c r="BE1233" s="603"/>
      <c r="BF1233" s="603"/>
      <c r="BG1233" s="603"/>
      <c r="BH1233" s="603"/>
      <c r="BI1233" s="603"/>
      <c r="BJ1233" s="603"/>
      <c r="BK1233" s="603"/>
      <c r="BL1233" s="603"/>
      <c r="BM1233" s="603"/>
      <c r="BN1233" s="603"/>
      <c r="BO1233" s="603"/>
      <c r="BP1233" s="603"/>
      <c r="BQ1233" s="603"/>
      <c r="BR1233" s="603"/>
      <c r="BS1233" s="603"/>
      <c r="BT1233" s="603"/>
      <c r="BU1233" s="603"/>
      <c r="BV1233" s="603"/>
      <c r="BW1233" s="603"/>
      <c r="BX1233" s="603"/>
      <c r="BY1233" s="603"/>
      <c r="BZ1233" s="603"/>
      <c r="CA1233" s="603"/>
      <c r="CB1233" s="603"/>
      <c r="CC1233" s="603"/>
      <c r="CD1233" s="603"/>
      <c r="CE1233" s="603"/>
      <c r="CF1233" s="603"/>
      <c r="CG1233" s="603"/>
      <c r="CH1233" s="603"/>
      <c r="CI1233" s="603"/>
      <c r="CJ1233" s="603"/>
      <c r="CK1233" s="603"/>
    </row>
    <row r="1234" spans="1:89" ht="14.25">
      <c r="A1234" s="656" t="str">
        <f t="shared" si="253"/>
        <v>33_1_041021_S_p_he.pe</v>
      </c>
      <c r="B1234" s="4" t="s">
        <v>6238</v>
      </c>
      <c r="C1234" s="4" t="s">
        <v>6239</v>
      </c>
      <c r="D1234" s="4">
        <v>33</v>
      </c>
      <c r="E1234" s="4">
        <v>1</v>
      </c>
      <c r="F1234" s="4" t="s">
        <v>5755</v>
      </c>
      <c r="G1234" s="4" t="s">
        <v>2461</v>
      </c>
      <c r="H1234" s="4">
        <v>2021</v>
      </c>
      <c r="I1234" s="4" t="s">
        <v>6199</v>
      </c>
      <c r="J1234" s="4" t="s">
        <v>6375</v>
      </c>
      <c r="K1234" s="3"/>
      <c r="L1234" s="4" t="s">
        <v>5723</v>
      </c>
      <c r="M1234" s="3" t="s">
        <v>2422</v>
      </c>
      <c r="N1234" s="117">
        <f t="shared" si="254"/>
        <v>39</v>
      </c>
      <c r="O1234" s="2" t="s">
        <v>6241</v>
      </c>
      <c r="P1234" s="769" t="s">
        <v>543</v>
      </c>
      <c r="Q1234" s="596" t="s">
        <v>544</v>
      </c>
      <c r="R1234" s="596" t="s">
        <v>1176</v>
      </c>
      <c r="S1234" s="596">
        <f t="shared" si="255"/>
        <v>1</v>
      </c>
      <c r="T1234" s="596">
        <v>0</v>
      </c>
      <c r="U1234" s="596">
        <v>1</v>
      </c>
      <c r="V1234" s="596">
        <v>0</v>
      </c>
      <c r="W1234" s="603"/>
      <c r="X1234" s="668">
        <v>270426</v>
      </c>
      <c r="Y1234" s="376" t="s">
        <v>78</v>
      </c>
      <c r="Z1234" s="596" t="s">
        <v>7124</v>
      </c>
      <c r="AA1234" s="766"/>
      <c r="AB1234" s="727" t="str">
        <f t="shared" si="249"/>
        <v>Unique</v>
      </c>
      <c r="AC1234" s="603"/>
      <c r="AD1234" s="603"/>
      <c r="AE1234" s="603"/>
      <c r="AF1234" s="603"/>
      <c r="AG1234" s="603"/>
      <c r="AH1234" s="603"/>
      <c r="AI1234" s="603"/>
      <c r="AJ1234" s="603"/>
      <c r="AK1234" s="603"/>
      <c r="AL1234" s="603"/>
      <c r="AM1234" s="603"/>
      <c r="AN1234" s="603"/>
      <c r="AO1234" s="603"/>
      <c r="AP1234" s="603"/>
      <c r="AQ1234" s="603"/>
      <c r="AR1234" s="603"/>
      <c r="AS1234" s="603"/>
      <c r="AT1234" s="603"/>
      <c r="AU1234" s="603"/>
      <c r="AV1234" s="603"/>
      <c r="AW1234" s="603"/>
      <c r="AX1234" s="603"/>
      <c r="AY1234" s="603"/>
      <c r="AZ1234" s="603"/>
      <c r="BA1234" s="603"/>
      <c r="BB1234" s="603"/>
      <c r="BC1234" s="603"/>
      <c r="BD1234" s="603"/>
      <c r="BE1234" s="603"/>
      <c r="BF1234" s="603"/>
      <c r="BG1234" s="603"/>
      <c r="BH1234" s="603"/>
      <c r="BI1234" s="603"/>
      <c r="BJ1234" s="603"/>
      <c r="BK1234" s="603"/>
      <c r="BL1234" s="603"/>
      <c r="BM1234" s="603"/>
      <c r="BN1234" s="603"/>
      <c r="BO1234" s="603"/>
      <c r="BP1234" s="603"/>
      <c r="BQ1234" s="603"/>
      <c r="BR1234" s="603"/>
      <c r="BS1234" s="603"/>
      <c r="BT1234" s="603"/>
      <c r="BU1234" s="603"/>
      <c r="BV1234" s="603"/>
      <c r="BW1234" s="603"/>
      <c r="BX1234" s="603"/>
      <c r="BY1234" s="603"/>
      <c r="BZ1234" s="603"/>
      <c r="CA1234" s="603"/>
      <c r="CB1234" s="603"/>
      <c r="CC1234" s="603"/>
      <c r="CD1234" s="603"/>
      <c r="CE1234" s="603"/>
      <c r="CF1234" s="603"/>
      <c r="CG1234" s="603"/>
      <c r="CH1234" s="603"/>
      <c r="CI1234" s="603"/>
      <c r="CJ1234" s="603"/>
      <c r="CK1234" s="603"/>
    </row>
    <row r="1235" spans="1:89" ht="14.25">
      <c r="A1235" s="656" t="str">
        <f t="shared" si="253"/>
        <v>33_1_041021_S_p_sp.</v>
      </c>
      <c r="B1235" s="4" t="s">
        <v>6238</v>
      </c>
      <c r="C1235" s="4" t="s">
        <v>6239</v>
      </c>
      <c r="D1235" s="4">
        <v>33</v>
      </c>
      <c r="E1235" s="4">
        <v>1</v>
      </c>
      <c r="F1235" s="4" t="s">
        <v>5755</v>
      </c>
      <c r="G1235" s="4" t="s">
        <v>2461</v>
      </c>
      <c r="H1235" s="4">
        <v>2021</v>
      </c>
      <c r="I1235" s="4" t="s">
        <v>6199</v>
      </c>
      <c r="J1235" s="4" t="s">
        <v>6375</v>
      </c>
      <c r="K1235" s="3"/>
      <c r="L1235" s="4" t="s">
        <v>5723</v>
      </c>
      <c r="M1235" s="3" t="s">
        <v>2422</v>
      </c>
      <c r="N1235" s="117">
        <f t="shared" si="254"/>
        <v>39</v>
      </c>
      <c r="O1235" s="2" t="s">
        <v>6241</v>
      </c>
      <c r="P1235" s="667" t="s">
        <v>1163</v>
      </c>
      <c r="Q1235" s="596" t="s">
        <v>1164</v>
      </c>
      <c r="R1235" s="596" t="s">
        <v>1176</v>
      </c>
      <c r="S1235" s="596">
        <f t="shared" si="255"/>
        <v>2</v>
      </c>
      <c r="T1235" s="596">
        <v>0</v>
      </c>
      <c r="U1235" s="596">
        <v>2</v>
      </c>
      <c r="V1235" s="596">
        <v>0</v>
      </c>
      <c r="W1235" s="603"/>
      <c r="X1235" s="668">
        <v>270426</v>
      </c>
      <c r="Y1235" s="376" t="s">
        <v>78</v>
      </c>
      <c r="Z1235" s="596" t="s">
        <v>7125</v>
      </c>
      <c r="AA1235" s="766"/>
      <c r="AB1235" s="727" t="str">
        <f t="shared" si="249"/>
        <v>Unique</v>
      </c>
      <c r="AC1235" s="603"/>
      <c r="AD1235" s="603"/>
      <c r="AE1235" s="603"/>
      <c r="AF1235" s="603"/>
      <c r="AG1235" s="603"/>
      <c r="AH1235" s="603"/>
      <c r="AI1235" s="603"/>
      <c r="AJ1235" s="603"/>
      <c r="AK1235" s="603"/>
      <c r="AL1235" s="603"/>
      <c r="AM1235" s="603"/>
      <c r="AN1235" s="603"/>
      <c r="AO1235" s="603"/>
      <c r="AP1235" s="603"/>
      <c r="AQ1235" s="603"/>
      <c r="AR1235" s="603"/>
      <c r="AS1235" s="603"/>
      <c r="AT1235" s="603"/>
      <c r="AU1235" s="603"/>
      <c r="AV1235" s="603"/>
      <c r="AW1235" s="603"/>
      <c r="AX1235" s="603"/>
      <c r="AY1235" s="603"/>
      <c r="AZ1235" s="603"/>
      <c r="BA1235" s="603"/>
      <c r="BB1235" s="603"/>
      <c r="BC1235" s="603"/>
      <c r="BD1235" s="603"/>
      <c r="BE1235" s="603"/>
      <c r="BF1235" s="603"/>
      <c r="BG1235" s="603"/>
      <c r="BH1235" s="603"/>
      <c r="BI1235" s="603"/>
      <c r="BJ1235" s="603"/>
      <c r="BK1235" s="603"/>
      <c r="BL1235" s="603"/>
      <c r="BM1235" s="603"/>
      <c r="BN1235" s="603"/>
      <c r="BO1235" s="603"/>
      <c r="BP1235" s="603"/>
      <c r="BQ1235" s="603"/>
      <c r="BR1235" s="603"/>
      <c r="BS1235" s="603"/>
      <c r="BT1235" s="603"/>
      <c r="BU1235" s="603"/>
      <c r="BV1235" s="603"/>
      <c r="BW1235" s="603"/>
      <c r="BX1235" s="603"/>
      <c r="BY1235" s="603"/>
      <c r="BZ1235" s="603"/>
      <c r="CA1235" s="603"/>
      <c r="CB1235" s="603"/>
      <c r="CC1235" s="603"/>
      <c r="CD1235" s="603"/>
      <c r="CE1235" s="603"/>
      <c r="CF1235" s="603"/>
      <c r="CG1235" s="603"/>
      <c r="CH1235" s="603"/>
      <c r="CI1235" s="603"/>
      <c r="CJ1235" s="603"/>
      <c r="CK1235" s="603"/>
    </row>
    <row r="1236" spans="1:89" ht="14.25">
      <c r="A1236" s="656" t="str">
        <f t="shared" si="253"/>
        <v>33_1_041021_S_p_xy.se</v>
      </c>
      <c r="B1236" s="4" t="s">
        <v>6238</v>
      </c>
      <c r="C1236" s="4" t="s">
        <v>6239</v>
      </c>
      <c r="D1236" s="4">
        <v>33</v>
      </c>
      <c r="E1236" s="4">
        <v>1</v>
      </c>
      <c r="F1236" s="4" t="s">
        <v>5755</v>
      </c>
      <c r="G1236" s="4" t="s">
        <v>2461</v>
      </c>
      <c r="H1236" s="4">
        <v>2021</v>
      </c>
      <c r="I1236" s="4" t="s">
        <v>6199</v>
      </c>
      <c r="J1236" s="4" t="s">
        <v>6375</v>
      </c>
      <c r="K1236" s="3"/>
      <c r="L1236" s="4" t="s">
        <v>5723</v>
      </c>
      <c r="M1236" s="3" t="s">
        <v>2422</v>
      </c>
      <c r="N1236" s="117">
        <f t="shared" si="254"/>
        <v>39</v>
      </c>
      <c r="O1236" s="2" t="s">
        <v>6241</v>
      </c>
      <c r="P1236" s="769" t="s">
        <v>529</v>
      </c>
      <c r="Q1236" s="816" t="s">
        <v>530</v>
      </c>
      <c r="R1236" s="596" t="s">
        <v>1176</v>
      </c>
      <c r="S1236" s="596">
        <f t="shared" si="255"/>
        <v>2</v>
      </c>
      <c r="T1236" s="596">
        <v>0</v>
      </c>
      <c r="U1236" s="596">
        <v>2</v>
      </c>
      <c r="V1236" s="596">
        <v>0</v>
      </c>
      <c r="W1236" s="603"/>
      <c r="X1236" s="668">
        <v>270426</v>
      </c>
      <c r="Y1236" s="376" t="s">
        <v>78</v>
      </c>
      <c r="Z1236" s="596" t="s">
        <v>7126</v>
      </c>
      <c r="AA1236" s="766"/>
      <c r="AB1236" s="727" t="str">
        <f t="shared" si="249"/>
        <v>Unique</v>
      </c>
      <c r="AC1236" s="603"/>
      <c r="AD1236" s="603"/>
      <c r="AE1236" s="603"/>
      <c r="AF1236" s="603"/>
      <c r="AG1236" s="603"/>
      <c r="AH1236" s="603"/>
      <c r="AI1236" s="603"/>
      <c r="AJ1236" s="603"/>
      <c r="AK1236" s="603"/>
      <c r="AL1236" s="603"/>
      <c r="AM1236" s="603"/>
      <c r="AN1236" s="603"/>
      <c r="AO1236" s="603"/>
      <c r="AP1236" s="603"/>
      <c r="AQ1236" s="603"/>
      <c r="AR1236" s="603"/>
      <c r="AS1236" s="603"/>
      <c r="AT1236" s="603"/>
      <c r="AU1236" s="603"/>
      <c r="AV1236" s="603"/>
      <c r="AW1236" s="603"/>
      <c r="AX1236" s="603"/>
      <c r="AY1236" s="603"/>
      <c r="AZ1236" s="603"/>
      <c r="BA1236" s="603"/>
      <c r="BB1236" s="603"/>
      <c r="BC1236" s="603"/>
      <c r="BD1236" s="603"/>
      <c r="BE1236" s="603"/>
      <c r="BF1236" s="603"/>
      <c r="BG1236" s="603"/>
      <c r="BH1236" s="603"/>
      <c r="BI1236" s="603"/>
      <c r="BJ1236" s="603"/>
      <c r="BK1236" s="603"/>
      <c r="BL1236" s="603"/>
      <c r="BM1236" s="603"/>
      <c r="BN1236" s="603"/>
      <c r="BO1236" s="603"/>
      <c r="BP1236" s="603"/>
      <c r="BQ1236" s="603"/>
      <c r="BR1236" s="603"/>
      <c r="BS1236" s="603"/>
      <c r="BT1236" s="603"/>
      <c r="BU1236" s="603"/>
      <c r="BV1236" s="603"/>
      <c r="BW1236" s="603"/>
      <c r="BX1236" s="603"/>
      <c r="BY1236" s="603"/>
      <c r="BZ1236" s="603"/>
      <c r="CA1236" s="603"/>
      <c r="CB1236" s="603"/>
      <c r="CC1236" s="603"/>
      <c r="CD1236" s="603"/>
      <c r="CE1236" s="603"/>
      <c r="CF1236" s="603"/>
      <c r="CG1236" s="603"/>
      <c r="CH1236" s="603"/>
      <c r="CI1236" s="603"/>
      <c r="CJ1236" s="603"/>
      <c r="CK1236" s="603"/>
    </row>
    <row r="1237" spans="1:89" ht="14.25">
      <c r="A1237" s="656" t="str">
        <f t="shared" si="253"/>
        <v>33_1_041021_S_p_ep.ba</v>
      </c>
      <c r="B1237" s="4" t="s">
        <v>6238</v>
      </c>
      <c r="C1237" s="4" t="s">
        <v>6239</v>
      </c>
      <c r="D1237" s="4">
        <v>33</v>
      </c>
      <c r="E1237" s="4">
        <v>1</v>
      </c>
      <c r="F1237" s="4" t="s">
        <v>5755</v>
      </c>
      <c r="G1237" s="4" t="s">
        <v>2461</v>
      </c>
      <c r="H1237" s="4">
        <v>2021</v>
      </c>
      <c r="I1237" s="4" t="s">
        <v>6199</v>
      </c>
      <c r="J1237" s="4" t="s">
        <v>6375</v>
      </c>
      <c r="K1237" s="3"/>
      <c r="L1237" s="4" t="s">
        <v>5723</v>
      </c>
      <c r="M1237" s="3" t="s">
        <v>2422</v>
      </c>
      <c r="N1237" s="117">
        <f t="shared" si="254"/>
        <v>39</v>
      </c>
      <c r="O1237" s="2" t="s">
        <v>6241</v>
      </c>
      <c r="P1237" s="769" t="s">
        <v>84</v>
      </c>
      <c r="Q1237" s="596" t="s">
        <v>85</v>
      </c>
      <c r="R1237" s="596" t="s">
        <v>1176</v>
      </c>
      <c r="S1237" s="596">
        <f t="shared" si="255"/>
        <v>1</v>
      </c>
      <c r="T1237" s="596">
        <v>0</v>
      </c>
      <c r="U1237" s="596">
        <v>1</v>
      </c>
      <c r="V1237" s="596">
        <v>0</v>
      </c>
      <c r="W1237" s="603"/>
      <c r="X1237" s="668">
        <v>270426</v>
      </c>
      <c r="Y1237" s="376" t="s">
        <v>78</v>
      </c>
      <c r="Z1237" s="596" t="s">
        <v>7127</v>
      </c>
      <c r="AA1237" s="766"/>
      <c r="AB1237" s="727" t="str">
        <f t="shared" si="249"/>
        <v>Unique</v>
      </c>
      <c r="AC1237" s="603"/>
      <c r="AD1237" s="603"/>
      <c r="AE1237" s="603"/>
      <c r="AF1237" s="603"/>
      <c r="AG1237" s="603"/>
      <c r="AH1237" s="603"/>
      <c r="AI1237" s="603"/>
      <c r="AJ1237" s="603"/>
      <c r="AK1237" s="603"/>
      <c r="AL1237" s="603"/>
      <c r="AM1237" s="603"/>
      <c r="AN1237" s="603"/>
      <c r="AO1237" s="603"/>
      <c r="AP1237" s="603"/>
      <c r="AQ1237" s="603"/>
      <c r="AR1237" s="603"/>
      <c r="AS1237" s="603"/>
      <c r="AT1237" s="603"/>
      <c r="AU1237" s="603"/>
      <c r="AV1237" s="603"/>
      <c r="AW1237" s="603"/>
      <c r="AX1237" s="603"/>
      <c r="AY1237" s="603"/>
      <c r="AZ1237" s="603"/>
      <c r="BA1237" s="603"/>
      <c r="BB1237" s="603"/>
      <c r="BC1237" s="603"/>
      <c r="BD1237" s="603"/>
      <c r="BE1237" s="603"/>
      <c r="BF1237" s="603"/>
      <c r="BG1237" s="603"/>
      <c r="BH1237" s="603"/>
      <c r="BI1237" s="603"/>
      <c r="BJ1237" s="603"/>
      <c r="BK1237" s="603"/>
      <c r="BL1237" s="603"/>
      <c r="BM1237" s="603"/>
      <c r="BN1237" s="603"/>
      <c r="BO1237" s="603"/>
      <c r="BP1237" s="603"/>
      <c r="BQ1237" s="603"/>
      <c r="BR1237" s="603"/>
      <c r="BS1237" s="603"/>
      <c r="BT1237" s="603"/>
      <c r="BU1237" s="603"/>
      <c r="BV1237" s="603"/>
      <c r="BW1237" s="603"/>
      <c r="BX1237" s="603"/>
      <c r="BY1237" s="603"/>
      <c r="BZ1237" s="603"/>
      <c r="CA1237" s="603"/>
      <c r="CB1237" s="603"/>
      <c r="CC1237" s="603"/>
      <c r="CD1237" s="603"/>
      <c r="CE1237" s="603"/>
      <c r="CF1237" s="603"/>
      <c r="CG1237" s="603"/>
      <c r="CH1237" s="603"/>
      <c r="CI1237" s="603"/>
      <c r="CJ1237" s="603"/>
      <c r="CK1237" s="603"/>
    </row>
    <row r="1238" spans="1:89" ht="14.25">
      <c r="A1238" s="656" t="str">
        <f t="shared" si="253"/>
        <v>33_1_041021_S_p_xy.sy</v>
      </c>
      <c r="B1238" s="4" t="s">
        <v>6238</v>
      </c>
      <c r="C1238" s="4" t="s">
        <v>6239</v>
      </c>
      <c r="D1238" s="4">
        <v>33</v>
      </c>
      <c r="E1238" s="4">
        <v>1</v>
      </c>
      <c r="F1238" s="4" t="s">
        <v>5755</v>
      </c>
      <c r="G1238" s="4" t="s">
        <v>2461</v>
      </c>
      <c r="H1238" s="4">
        <v>2021</v>
      </c>
      <c r="I1238" s="4" t="s">
        <v>6199</v>
      </c>
      <c r="J1238" s="4" t="s">
        <v>6375</v>
      </c>
      <c r="K1238" s="3"/>
      <c r="L1238" s="4" t="s">
        <v>5723</v>
      </c>
      <c r="M1238" s="3" t="s">
        <v>2422</v>
      </c>
      <c r="N1238" s="117">
        <f t="shared" si="254"/>
        <v>39</v>
      </c>
      <c r="O1238" s="2" t="s">
        <v>6241</v>
      </c>
      <c r="P1238" s="769" t="s">
        <v>842</v>
      </c>
      <c r="Q1238" s="596" t="s">
        <v>843</v>
      </c>
      <c r="R1238" s="596" t="s">
        <v>1176</v>
      </c>
      <c r="S1238" s="596">
        <f t="shared" si="255"/>
        <v>1</v>
      </c>
      <c r="T1238" s="596">
        <v>0</v>
      </c>
      <c r="U1238" s="596">
        <v>1</v>
      </c>
      <c r="V1238" s="596">
        <v>0</v>
      </c>
      <c r="W1238" s="603"/>
      <c r="X1238" s="668">
        <v>270426</v>
      </c>
      <c r="Y1238" s="376" t="s">
        <v>78</v>
      </c>
      <c r="Z1238" s="596" t="s">
        <v>7128</v>
      </c>
      <c r="AA1238" s="766"/>
      <c r="AB1238" s="727" t="str">
        <f t="shared" si="249"/>
        <v>Unique</v>
      </c>
      <c r="AC1238" s="603"/>
      <c r="AD1238" s="603"/>
      <c r="AE1238" s="603"/>
      <c r="AF1238" s="603"/>
      <c r="AG1238" s="603"/>
      <c r="AH1238" s="603"/>
      <c r="AI1238" s="603"/>
      <c r="AJ1238" s="603"/>
      <c r="AK1238" s="603"/>
      <c r="AL1238" s="603"/>
      <c r="AM1238" s="603"/>
      <c r="AN1238" s="603"/>
      <c r="AO1238" s="603"/>
      <c r="AP1238" s="603"/>
      <c r="AQ1238" s="603"/>
      <c r="AR1238" s="603"/>
      <c r="AS1238" s="603"/>
      <c r="AT1238" s="603"/>
      <c r="AU1238" s="603"/>
      <c r="AV1238" s="603"/>
      <c r="AW1238" s="603"/>
      <c r="AX1238" s="603"/>
      <c r="AY1238" s="603"/>
      <c r="AZ1238" s="603"/>
      <c r="BA1238" s="603"/>
      <c r="BB1238" s="603"/>
      <c r="BC1238" s="603"/>
      <c r="BD1238" s="603"/>
      <c r="BE1238" s="603"/>
      <c r="BF1238" s="603"/>
      <c r="BG1238" s="603"/>
      <c r="BH1238" s="603"/>
      <c r="BI1238" s="603"/>
      <c r="BJ1238" s="603"/>
      <c r="BK1238" s="603"/>
      <c r="BL1238" s="603"/>
      <c r="BM1238" s="603"/>
      <c r="BN1238" s="603"/>
      <c r="BO1238" s="603"/>
      <c r="BP1238" s="603"/>
      <c r="BQ1238" s="603"/>
      <c r="BR1238" s="603"/>
      <c r="BS1238" s="603"/>
      <c r="BT1238" s="603"/>
      <c r="BU1238" s="603"/>
      <c r="BV1238" s="603"/>
      <c r="BW1238" s="603"/>
      <c r="BX1238" s="603"/>
      <c r="BY1238" s="603"/>
      <c r="BZ1238" s="603"/>
      <c r="CA1238" s="603"/>
      <c r="CB1238" s="603"/>
      <c r="CC1238" s="603"/>
      <c r="CD1238" s="603"/>
      <c r="CE1238" s="603"/>
      <c r="CF1238" s="603"/>
      <c r="CG1238" s="603"/>
      <c r="CH1238" s="603"/>
      <c r="CI1238" s="603"/>
      <c r="CJ1238" s="603"/>
      <c r="CK1238" s="603"/>
    </row>
    <row r="1239" spans="1:89" ht="14.25">
      <c r="A1239" s="656" t="str">
        <f t="shared" si="253"/>
        <v>33_1_041021_S_p_la.la</v>
      </c>
      <c r="B1239" s="4" t="s">
        <v>6238</v>
      </c>
      <c r="C1239" s="4" t="s">
        <v>6239</v>
      </c>
      <c r="D1239" s="4">
        <v>33</v>
      </c>
      <c r="E1239" s="4">
        <v>1</v>
      </c>
      <c r="F1239" s="4" t="s">
        <v>5755</v>
      </c>
      <c r="G1239" s="4" t="s">
        <v>2461</v>
      </c>
      <c r="H1239" s="4">
        <v>2021</v>
      </c>
      <c r="I1239" s="4" t="s">
        <v>6199</v>
      </c>
      <c r="J1239" s="4" t="s">
        <v>6375</v>
      </c>
      <c r="K1239" s="3"/>
      <c r="L1239" s="4" t="s">
        <v>5723</v>
      </c>
      <c r="M1239" s="3" t="s">
        <v>2422</v>
      </c>
      <c r="N1239" s="117">
        <f t="shared" si="254"/>
        <v>39</v>
      </c>
      <c r="O1239" s="2" t="s">
        <v>6241</v>
      </c>
      <c r="P1239" s="769" t="s">
        <v>5345</v>
      </c>
      <c r="Q1239" s="596" t="s">
        <v>5346</v>
      </c>
      <c r="R1239" s="596" t="s">
        <v>1176</v>
      </c>
      <c r="S1239" s="596">
        <f t="shared" si="255"/>
        <v>1</v>
      </c>
      <c r="T1239" s="596">
        <v>0</v>
      </c>
      <c r="U1239" s="596">
        <v>1</v>
      </c>
      <c r="V1239" s="596">
        <v>0</v>
      </c>
      <c r="W1239" s="603"/>
      <c r="X1239" s="668">
        <v>270426</v>
      </c>
      <c r="Y1239" s="376" t="s">
        <v>78</v>
      </c>
      <c r="Z1239" s="596" t="s">
        <v>7129</v>
      </c>
      <c r="AA1239" s="766"/>
      <c r="AB1239" s="727" t="str">
        <f t="shared" si="249"/>
        <v>Unique</v>
      </c>
      <c r="AC1239" s="603"/>
      <c r="AD1239" s="603"/>
      <c r="AE1239" s="603"/>
      <c r="AF1239" s="603"/>
      <c r="AG1239" s="603"/>
      <c r="AH1239" s="603"/>
      <c r="AI1239" s="603"/>
      <c r="AJ1239" s="603"/>
      <c r="AK1239" s="603"/>
      <c r="AL1239" s="603"/>
      <c r="AM1239" s="603"/>
      <c r="AN1239" s="603"/>
      <c r="AO1239" s="603"/>
      <c r="AP1239" s="603"/>
      <c r="AQ1239" s="603"/>
      <c r="AR1239" s="603"/>
      <c r="AS1239" s="603"/>
      <c r="AT1239" s="603"/>
      <c r="AU1239" s="603"/>
      <c r="AV1239" s="603"/>
      <c r="AW1239" s="603"/>
      <c r="AX1239" s="603"/>
      <c r="AY1239" s="603"/>
      <c r="AZ1239" s="603"/>
      <c r="BA1239" s="603"/>
      <c r="BB1239" s="603"/>
      <c r="BC1239" s="603"/>
      <c r="BD1239" s="603"/>
      <c r="BE1239" s="603"/>
      <c r="BF1239" s="603"/>
      <c r="BG1239" s="603"/>
      <c r="BH1239" s="603"/>
      <c r="BI1239" s="603"/>
      <c r="BJ1239" s="603"/>
      <c r="BK1239" s="603"/>
      <c r="BL1239" s="603"/>
      <c r="BM1239" s="603"/>
      <c r="BN1239" s="603"/>
      <c r="BO1239" s="603"/>
      <c r="BP1239" s="603"/>
      <c r="BQ1239" s="603"/>
      <c r="BR1239" s="603"/>
      <c r="BS1239" s="603"/>
      <c r="BT1239" s="603"/>
      <c r="BU1239" s="603"/>
      <c r="BV1239" s="603"/>
      <c r="BW1239" s="603"/>
      <c r="BX1239" s="603"/>
      <c r="BY1239" s="603"/>
      <c r="BZ1239" s="603"/>
      <c r="CA1239" s="603"/>
      <c r="CB1239" s="603"/>
      <c r="CC1239" s="603"/>
      <c r="CD1239" s="603"/>
      <c r="CE1239" s="603"/>
      <c r="CF1239" s="603"/>
      <c r="CG1239" s="603"/>
      <c r="CH1239" s="603"/>
      <c r="CI1239" s="603"/>
      <c r="CJ1239" s="603"/>
      <c r="CK1239" s="603"/>
    </row>
    <row r="1240" spans="1:89" ht="14.25">
      <c r="A1240" s="656" t="str">
        <f t="shared" si="253"/>
        <v>26_1_200921_H.A_p__sy.pi</v>
      </c>
      <c r="B1240" s="805" t="s">
        <v>6176</v>
      </c>
      <c r="C1240" s="805" t="s">
        <v>6177</v>
      </c>
      <c r="D1240" s="805">
        <v>26</v>
      </c>
      <c r="E1240" s="805">
        <v>1</v>
      </c>
      <c r="F1240" s="805" t="s">
        <v>122</v>
      </c>
      <c r="G1240" s="805" t="s">
        <v>5755</v>
      </c>
      <c r="H1240" s="805">
        <v>2021</v>
      </c>
      <c r="I1240" s="805" t="s">
        <v>6199</v>
      </c>
      <c r="J1240" s="805" t="s">
        <v>6316</v>
      </c>
      <c r="K1240" s="527"/>
      <c r="L1240" s="805" t="s">
        <v>5723</v>
      </c>
      <c r="M1240" s="527" t="s">
        <v>2422</v>
      </c>
      <c r="N1240" s="117">
        <f t="shared" ref="N1240:N1241" si="256">50+50+50+50+50+50+50+12</f>
        <v>362</v>
      </c>
      <c r="O1240" s="2" t="s">
        <v>6245</v>
      </c>
      <c r="P1240" s="667" t="s">
        <v>176</v>
      </c>
      <c r="Q1240" s="596" t="s">
        <v>177</v>
      </c>
      <c r="R1240" s="596" t="s">
        <v>1176</v>
      </c>
      <c r="S1240" s="596">
        <f t="shared" si="255"/>
        <v>1</v>
      </c>
      <c r="T1240" s="596">
        <v>1</v>
      </c>
      <c r="U1240" s="596">
        <v>0</v>
      </c>
      <c r="V1240" s="596">
        <v>0</v>
      </c>
      <c r="W1240" s="603"/>
      <c r="X1240" s="668">
        <v>280426</v>
      </c>
      <c r="Y1240" s="376" t="s">
        <v>78</v>
      </c>
      <c r="Z1240" s="596" t="s">
        <v>7130</v>
      </c>
      <c r="AA1240" s="766"/>
      <c r="AB1240" s="727" t="str">
        <f t="shared" si="249"/>
        <v>Unique</v>
      </c>
      <c r="AC1240" s="603"/>
      <c r="AD1240" s="603"/>
      <c r="AE1240" s="603"/>
      <c r="AF1240" s="603"/>
      <c r="AG1240" s="603"/>
      <c r="AH1240" s="603"/>
      <c r="AI1240" s="603"/>
      <c r="AJ1240" s="603"/>
      <c r="AK1240" s="603"/>
      <c r="AL1240" s="603"/>
      <c r="AM1240" s="603"/>
      <c r="AN1240" s="603"/>
      <c r="AO1240" s="603"/>
      <c r="AP1240" s="603"/>
      <c r="AQ1240" s="603"/>
      <c r="AR1240" s="603"/>
      <c r="AS1240" s="603"/>
      <c r="AT1240" s="603"/>
      <c r="AU1240" s="603"/>
      <c r="AV1240" s="603"/>
      <c r="AW1240" s="603"/>
      <c r="AX1240" s="603"/>
      <c r="AY1240" s="603"/>
      <c r="AZ1240" s="603"/>
      <c r="BA1240" s="603"/>
      <c r="BB1240" s="603"/>
      <c r="BC1240" s="603"/>
      <c r="BD1240" s="603"/>
      <c r="BE1240" s="603"/>
      <c r="BF1240" s="603"/>
      <c r="BG1240" s="603"/>
      <c r="BH1240" s="603"/>
      <c r="BI1240" s="603"/>
      <c r="BJ1240" s="603"/>
      <c r="BK1240" s="603"/>
      <c r="BL1240" s="603"/>
      <c r="BM1240" s="603"/>
      <c r="BN1240" s="603"/>
      <c r="BO1240" s="603"/>
      <c r="BP1240" s="603"/>
      <c r="BQ1240" s="603"/>
      <c r="BR1240" s="603"/>
      <c r="BS1240" s="603"/>
      <c r="BT1240" s="603"/>
      <c r="BU1240" s="603"/>
      <c r="BV1240" s="603"/>
      <c r="BW1240" s="603"/>
      <c r="BX1240" s="603"/>
      <c r="BY1240" s="603"/>
      <c r="BZ1240" s="603"/>
      <c r="CA1240" s="603"/>
      <c r="CB1240" s="603"/>
      <c r="CC1240" s="603"/>
      <c r="CD1240" s="603"/>
      <c r="CE1240" s="603"/>
      <c r="CF1240" s="603"/>
      <c r="CG1240" s="603"/>
      <c r="CH1240" s="603"/>
      <c r="CI1240" s="603"/>
      <c r="CJ1240" s="603"/>
      <c r="CK1240" s="603"/>
    </row>
    <row r="1241" spans="1:89" ht="14.25">
      <c r="A1241" s="656" t="str">
        <f t="shared" si="253"/>
        <v>26_1_200921_H.A_p__xy.se</v>
      </c>
      <c r="B1241" s="805" t="s">
        <v>6176</v>
      </c>
      <c r="C1241" s="805" t="s">
        <v>6177</v>
      </c>
      <c r="D1241" s="805">
        <v>26</v>
      </c>
      <c r="E1241" s="805">
        <v>1</v>
      </c>
      <c r="F1241" s="805" t="s">
        <v>122</v>
      </c>
      <c r="G1241" s="805" t="s">
        <v>5755</v>
      </c>
      <c r="H1241" s="805">
        <v>2021</v>
      </c>
      <c r="I1241" s="805" t="s">
        <v>6199</v>
      </c>
      <c r="J1241" s="805" t="s">
        <v>6316</v>
      </c>
      <c r="K1241" s="527"/>
      <c r="L1241" s="805" t="s">
        <v>5723</v>
      </c>
      <c r="M1241" s="527" t="s">
        <v>2422</v>
      </c>
      <c r="N1241" s="117">
        <f t="shared" si="256"/>
        <v>362</v>
      </c>
      <c r="O1241" s="2" t="s">
        <v>6245</v>
      </c>
      <c r="P1241" s="769" t="s">
        <v>529</v>
      </c>
      <c r="Q1241" s="596" t="s">
        <v>530</v>
      </c>
      <c r="R1241" s="596" t="s">
        <v>1176</v>
      </c>
      <c r="S1241" s="596">
        <f t="shared" si="255"/>
        <v>5</v>
      </c>
      <c r="T1241" s="596">
        <v>2</v>
      </c>
      <c r="U1241" s="596">
        <v>3</v>
      </c>
      <c r="V1241" s="596">
        <v>0</v>
      </c>
      <c r="W1241" s="603"/>
      <c r="X1241" s="668">
        <v>280426</v>
      </c>
      <c r="Y1241" s="376" t="s">
        <v>78</v>
      </c>
      <c r="Z1241" s="596" t="s">
        <v>7131</v>
      </c>
      <c r="AA1241" s="766"/>
      <c r="AB1241" s="727" t="str">
        <f t="shared" si="249"/>
        <v>Unique</v>
      </c>
      <c r="AC1241" s="603"/>
      <c r="AD1241" s="603"/>
      <c r="AE1241" s="603"/>
      <c r="AF1241" s="603"/>
      <c r="AG1241" s="603"/>
      <c r="AH1241" s="603"/>
      <c r="AI1241" s="603"/>
      <c r="AJ1241" s="603"/>
      <c r="AK1241" s="603"/>
      <c r="AL1241" s="603"/>
      <c r="AM1241" s="603"/>
      <c r="AN1241" s="603"/>
      <c r="AO1241" s="603"/>
      <c r="AP1241" s="603"/>
      <c r="AQ1241" s="603"/>
      <c r="AR1241" s="603"/>
      <c r="AS1241" s="603"/>
      <c r="AT1241" s="603"/>
      <c r="AU1241" s="603"/>
      <c r="AV1241" s="603"/>
      <c r="AW1241" s="603"/>
      <c r="AX1241" s="603"/>
      <c r="AY1241" s="603"/>
      <c r="AZ1241" s="603"/>
      <c r="BA1241" s="603"/>
      <c r="BB1241" s="603"/>
      <c r="BC1241" s="603"/>
      <c r="BD1241" s="603"/>
      <c r="BE1241" s="603"/>
      <c r="BF1241" s="603"/>
      <c r="BG1241" s="603"/>
      <c r="BH1241" s="603"/>
      <c r="BI1241" s="603"/>
      <c r="BJ1241" s="603"/>
      <c r="BK1241" s="603"/>
      <c r="BL1241" s="603"/>
      <c r="BM1241" s="603"/>
      <c r="BN1241" s="603"/>
      <c r="BO1241" s="603"/>
      <c r="BP1241" s="603"/>
      <c r="BQ1241" s="603"/>
      <c r="BR1241" s="603"/>
      <c r="BS1241" s="603"/>
      <c r="BT1241" s="603"/>
      <c r="BU1241" s="603"/>
      <c r="BV1241" s="603"/>
      <c r="BW1241" s="603"/>
      <c r="BX1241" s="603"/>
      <c r="BY1241" s="603"/>
      <c r="BZ1241" s="603"/>
      <c r="CA1241" s="603"/>
      <c r="CB1241" s="603"/>
      <c r="CC1241" s="603"/>
      <c r="CD1241" s="603"/>
      <c r="CE1241" s="603"/>
      <c r="CF1241" s="603"/>
      <c r="CG1241" s="603"/>
      <c r="CH1241" s="603"/>
      <c r="CI1241" s="603"/>
      <c r="CJ1241" s="603"/>
      <c r="CK1241" s="603"/>
    </row>
    <row r="1242" spans="1:89" ht="14.25">
      <c r="A1242" s="656" t="str">
        <f t="shared" si="253"/>
        <v>48_1_200921_BI_p_xy.se</v>
      </c>
      <c r="B1242" s="817" t="s">
        <v>6008</v>
      </c>
      <c r="C1242" s="817" t="s">
        <v>6009</v>
      </c>
      <c r="D1242" s="817">
        <v>48</v>
      </c>
      <c r="E1242" s="817">
        <v>1</v>
      </c>
      <c r="F1242" s="817" t="s">
        <v>122</v>
      </c>
      <c r="G1242" s="817" t="s">
        <v>5755</v>
      </c>
      <c r="H1242" s="817">
        <v>2021</v>
      </c>
      <c r="I1242" s="817" t="s">
        <v>5976</v>
      </c>
      <c r="J1242" s="817" t="s">
        <v>6010</v>
      </c>
      <c r="K1242" s="818"/>
      <c r="L1242" s="817" t="s">
        <v>5723</v>
      </c>
      <c r="M1242" s="818" t="s">
        <v>2422</v>
      </c>
      <c r="N1242" s="117">
        <f>43+35</f>
        <v>78</v>
      </c>
      <c r="O1242" s="2"/>
      <c r="P1242" s="769" t="s">
        <v>529</v>
      </c>
      <c r="Q1242" s="596" t="s">
        <v>530</v>
      </c>
      <c r="R1242" s="596" t="s">
        <v>1176</v>
      </c>
      <c r="S1242" s="596">
        <f t="shared" si="255"/>
        <v>6</v>
      </c>
      <c r="T1242" s="596">
        <v>1</v>
      </c>
      <c r="U1242" s="596">
        <v>5</v>
      </c>
      <c r="V1242" s="596">
        <v>0</v>
      </c>
      <c r="W1242" s="603"/>
      <c r="X1242" s="668">
        <v>280426</v>
      </c>
      <c r="Y1242" s="376" t="s">
        <v>78</v>
      </c>
      <c r="Z1242" s="596" t="s">
        <v>7132</v>
      </c>
      <c r="AA1242" s="766"/>
      <c r="AB1242" s="727" t="str">
        <f t="shared" si="249"/>
        <v>Unique</v>
      </c>
      <c r="AC1242" s="603"/>
      <c r="AD1242" s="603"/>
      <c r="AE1242" s="603"/>
      <c r="AF1242" s="603"/>
      <c r="AG1242" s="603"/>
      <c r="AH1242" s="603"/>
      <c r="AI1242" s="603"/>
      <c r="AJ1242" s="603"/>
      <c r="AK1242" s="603"/>
      <c r="AL1242" s="603"/>
      <c r="AM1242" s="603"/>
      <c r="AN1242" s="603"/>
      <c r="AO1242" s="603"/>
      <c r="AP1242" s="603"/>
      <c r="AQ1242" s="603"/>
      <c r="AR1242" s="603"/>
      <c r="AS1242" s="603"/>
      <c r="AT1242" s="603"/>
      <c r="AU1242" s="603"/>
      <c r="AV1242" s="603"/>
      <c r="AW1242" s="603"/>
      <c r="AX1242" s="603"/>
      <c r="AY1242" s="603"/>
      <c r="AZ1242" s="603"/>
      <c r="BA1242" s="603"/>
      <c r="BB1242" s="603"/>
      <c r="BC1242" s="603"/>
      <c r="BD1242" s="603"/>
      <c r="BE1242" s="603"/>
      <c r="BF1242" s="603"/>
      <c r="BG1242" s="603"/>
      <c r="BH1242" s="603"/>
      <c r="BI1242" s="603"/>
      <c r="BJ1242" s="603"/>
      <c r="BK1242" s="603"/>
      <c r="BL1242" s="603"/>
      <c r="BM1242" s="603"/>
      <c r="BN1242" s="603"/>
      <c r="BO1242" s="603"/>
      <c r="BP1242" s="603"/>
      <c r="BQ1242" s="603"/>
      <c r="BR1242" s="603"/>
      <c r="BS1242" s="603"/>
      <c r="BT1242" s="603"/>
      <c r="BU1242" s="603"/>
      <c r="BV1242" s="603"/>
      <c r="BW1242" s="603"/>
      <c r="BX1242" s="603"/>
      <c r="BY1242" s="603"/>
      <c r="BZ1242" s="603"/>
      <c r="CA1242" s="603"/>
      <c r="CB1242" s="603"/>
      <c r="CC1242" s="603"/>
      <c r="CD1242" s="603"/>
      <c r="CE1242" s="603"/>
      <c r="CF1242" s="603"/>
      <c r="CG1242" s="603"/>
      <c r="CH1242" s="603"/>
      <c r="CI1242" s="603"/>
      <c r="CJ1242" s="603"/>
      <c r="CK1242" s="603"/>
    </row>
    <row r="1243" spans="1:89" ht="14.25">
      <c r="A1243" s="656" t="str">
        <f t="shared" si="253"/>
        <v>31_1_200921_HO_p_xa.co</v>
      </c>
      <c r="B1243" s="819" t="s">
        <v>5751</v>
      </c>
      <c r="C1243" s="819" t="s">
        <v>5752</v>
      </c>
      <c r="D1243" s="819">
        <v>31</v>
      </c>
      <c r="E1243" s="819">
        <v>1</v>
      </c>
      <c r="F1243" s="819" t="s">
        <v>122</v>
      </c>
      <c r="G1243" s="819" t="s">
        <v>5755</v>
      </c>
      <c r="H1243" s="819">
        <v>2021</v>
      </c>
      <c r="I1243" s="819" t="s">
        <v>5729</v>
      </c>
      <c r="J1243" s="819" t="str">
        <f t="shared" ref="J1243:J1246" si="257">K1243&amp;"_p"</f>
        <v>HO_p</v>
      </c>
      <c r="K1243" s="820" t="s">
        <v>5753</v>
      </c>
      <c r="L1243" s="819" t="s">
        <v>5723</v>
      </c>
      <c r="M1243" s="821" t="s">
        <v>2422</v>
      </c>
      <c r="N1243" s="117">
        <f t="shared" ref="N1243:N1245" si="258">31+100+100+9+100+100+76+10</f>
        <v>526</v>
      </c>
      <c r="O1243" s="2" t="s">
        <v>5873</v>
      </c>
      <c r="P1243" s="769" t="s">
        <v>3224</v>
      </c>
      <c r="Q1243" s="596" t="s">
        <v>3225</v>
      </c>
      <c r="R1243" s="596" t="s">
        <v>1176</v>
      </c>
      <c r="S1243" s="596">
        <f t="shared" si="255"/>
        <v>1</v>
      </c>
      <c r="T1243" s="596">
        <v>1</v>
      </c>
      <c r="U1243" s="596">
        <v>0</v>
      </c>
      <c r="V1243" s="596">
        <v>0</v>
      </c>
      <c r="W1243" s="603"/>
      <c r="X1243" s="668">
        <v>280426</v>
      </c>
      <c r="Y1243" s="376" t="s">
        <v>78</v>
      </c>
      <c r="Z1243" s="596" t="s">
        <v>7133</v>
      </c>
      <c r="AA1243" s="766"/>
      <c r="AB1243" s="727" t="str">
        <f t="shared" si="249"/>
        <v>Unique</v>
      </c>
      <c r="AC1243" s="603"/>
      <c r="AD1243" s="603"/>
      <c r="AE1243" s="603"/>
      <c r="AF1243" s="603"/>
      <c r="AG1243" s="603"/>
      <c r="AH1243" s="603"/>
      <c r="AI1243" s="603"/>
      <c r="AJ1243" s="603"/>
      <c r="AK1243" s="603"/>
      <c r="AL1243" s="603"/>
      <c r="AM1243" s="603"/>
      <c r="AN1243" s="603"/>
      <c r="AO1243" s="603"/>
      <c r="AP1243" s="603"/>
      <c r="AQ1243" s="603"/>
      <c r="AR1243" s="603"/>
      <c r="AS1243" s="603"/>
      <c r="AT1243" s="603"/>
      <c r="AU1243" s="603"/>
      <c r="AV1243" s="603"/>
      <c r="AW1243" s="603"/>
      <c r="AX1243" s="603"/>
      <c r="AY1243" s="603"/>
      <c r="AZ1243" s="603"/>
      <c r="BA1243" s="603"/>
      <c r="BB1243" s="603"/>
      <c r="BC1243" s="603"/>
      <c r="BD1243" s="603"/>
      <c r="BE1243" s="603"/>
      <c r="BF1243" s="603"/>
      <c r="BG1243" s="603"/>
      <c r="BH1243" s="603"/>
      <c r="BI1243" s="603"/>
      <c r="BJ1243" s="603"/>
      <c r="BK1243" s="603"/>
      <c r="BL1243" s="603"/>
      <c r="BM1243" s="603"/>
      <c r="BN1243" s="603"/>
      <c r="BO1243" s="603"/>
      <c r="BP1243" s="603"/>
      <c r="BQ1243" s="603"/>
      <c r="BR1243" s="603"/>
      <c r="BS1243" s="603"/>
      <c r="BT1243" s="603"/>
      <c r="BU1243" s="603"/>
      <c r="BV1243" s="603"/>
      <c r="BW1243" s="603"/>
      <c r="BX1243" s="603"/>
      <c r="BY1243" s="603"/>
      <c r="BZ1243" s="603"/>
      <c r="CA1243" s="603"/>
      <c r="CB1243" s="603"/>
      <c r="CC1243" s="603"/>
      <c r="CD1243" s="603"/>
      <c r="CE1243" s="603"/>
      <c r="CF1243" s="603"/>
      <c r="CG1243" s="603"/>
      <c r="CH1243" s="603"/>
      <c r="CI1243" s="603"/>
      <c r="CJ1243" s="603"/>
      <c r="CK1243" s="603"/>
    </row>
    <row r="1244" spans="1:89" ht="14.25">
      <c r="A1244" s="656" t="str">
        <f t="shared" si="253"/>
        <v>31_1_200921_HO_p_xy.sy</v>
      </c>
      <c r="B1244" s="819" t="s">
        <v>5751</v>
      </c>
      <c r="C1244" s="819" t="s">
        <v>5752</v>
      </c>
      <c r="D1244" s="819">
        <v>31</v>
      </c>
      <c r="E1244" s="819">
        <v>1</v>
      </c>
      <c r="F1244" s="819" t="s">
        <v>122</v>
      </c>
      <c r="G1244" s="819" t="s">
        <v>5755</v>
      </c>
      <c r="H1244" s="819">
        <v>2021</v>
      </c>
      <c r="I1244" s="819" t="s">
        <v>5729</v>
      </c>
      <c r="J1244" s="819" t="str">
        <f t="shared" si="257"/>
        <v>HO_p</v>
      </c>
      <c r="K1244" s="820" t="s">
        <v>5753</v>
      </c>
      <c r="L1244" s="819" t="s">
        <v>5723</v>
      </c>
      <c r="M1244" s="821" t="s">
        <v>2422</v>
      </c>
      <c r="N1244" s="117">
        <f t="shared" si="258"/>
        <v>526</v>
      </c>
      <c r="O1244" s="2" t="s">
        <v>5873</v>
      </c>
      <c r="P1244" s="769" t="s">
        <v>842</v>
      </c>
      <c r="Q1244" s="596" t="s">
        <v>843</v>
      </c>
      <c r="R1244" s="596" t="s">
        <v>1176</v>
      </c>
      <c r="S1244" s="596">
        <f t="shared" si="255"/>
        <v>1</v>
      </c>
      <c r="T1244" s="596">
        <v>0</v>
      </c>
      <c r="U1244" s="596">
        <v>1</v>
      </c>
      <c r="V1244" s="596">
        <v>0</v>
      </c>
      <c r="W1244" s="603"/>
      <c r="X1244" s="668">
        <v>280426</v>
      </c>
      <c r="Y1244" s="376" t="s">
        <v>78</v>
      </c>
      <c r="Z1244" s="596" t="s">
        <v>7134</v>
      </c>
      <c r="AA1244" s="766"/>
      <c r="AB1244" s="727" t="str">
        <f t="shared" si="249"/>
        <v>Unique</v>
      </c>
      <c r="AC1244" s="603"/>
      <c r="AD1244" s="603"/>
      <c r="AE1244" s="603"/>
      <c r="AF1244" s="603"/>
      <c r="AG1244" s="603"/>
      <c r="AH1244" s="603"/>
      <c r="AI1244" s="603"/>
      <c r="AJ1244" s="603"/>
      <c r="AK1244" s="603"/>
      <c r="AL1244" s="603"/>
      <c r="AM1244" s="603"/>
      <c r="AN1244" s="603"/>
      <c r="AO1244" s="603"/>
      <c r="AP1244" s="603"/>
      <c r="AQ1244" s="603"/>
      <c r="AR1244" s="603"/>
      <c r="AS1244" s="603"/>
      <c r="AT1244" s="603"/>
      <c r="AU1244" s="603"/>
      <c r="AV1244" s="603"/>
      <c r="AW1244" s="603"/>
      <c r="AX1244" s="603"/>
      <c r="AY1244" s="603"/>
      <c r="AZ1244" s="603"/>
      <c r="BA1244" s="603"/>
      <c r="BB1244" s="603"/>
      <c r="BC1244" s="603"/>
      <c r="BD1244" s="603"/>
      <c r="BE1244" s="603"/>
      <c r="BF1244" s="603"/>
      <c r="BG1244" s="603"/>
      <c r="BH1244" s="603"/>
      <c r="BI1244" s="603"/>
      <c r="BJ1244" s="603"/>
      <c r="BK1244" s="603"/>
      <c r="BL1244" s="603"/>
      <c r="BM1244" s="603"/>
      <c r="BN1244" s="603"/>
      <c r="BO1244" s="603"/>
      <c r="BP1244" s="603"/>
      <c r="BQ1244" s="603"/>
      <c r="BR1244" s="603"/>
      <c r="BS1244" s="603"/>
      <c r="BT1244" s="603"/>
      <c r="BU1244" s="603"/>
      <c r="BV1244" s="603"/>
      <c r="BW1244" s="603"/>
      <c r="BX1244" s="603"/>
      <c r="BY1244" s="603"/>
      <c r="BZ1244" s="603"/>
      <c r="CA1244" s="603"/>
      <c r="CB1244" s="603"/>
      <c r="CC1244" s="603"/>
      <c r="CD1244" s="603"/>
      <c r="CE1244" s="603"/>
      <c r="CF1244" s="603"/>
      <c r="CG1244" s="603"/>
      <c r="CH1244" s="603"/>
      <c r="CI1244" s="603"/>
      <c r="CJ1244" s="603"/>
      <c r="CK1244" s="603"/>
    </row>
    <row r="1245" spans="1:89" ht="14.25">
      <c r="A1245" s="656" t="str">
        <f t="shared" si="253"/>
        <v>31_1_200921_HO_p_xy.se</v>
      </c>
      <c r="B1245" s="819" t="s">
        <v>5751</v>
      </c>
      <c r="C1245" s="819" t="s">
        <v>5752</v>
      </c>
      <c r="D1245" s="819">
        <v>31</v>
      </c>
      <c r="E1245" s="819">
        <v>1</v>
      </c>
      <c r="F1245" s="819" t="s">
        <v>122</v>
      </c>
      <c r="G1245" s="819" t="s">
        <v>5755</v>
      </c>
      <c r="H1245" s="819">
        <v>2021</v>
      </c>
      <c r="I1245" s="819" t="s">
        <v>5729</v>
      </c>
      <c r="J1245" s="819" t="str">
        <f t="shared" si="257"/>
        <v>HO_p</v>
      </c>
      <c r="K1245" s="820" t="s">
        <v>5753</v>
      </c>
      <c r="L1245" s="819" t="s">
        <v>5723</v>
      </c>
      <c r="M1245" s="821" t="s">
        <v>2422</v>
      </c>
      <c r="N1245" s="117">
        <f t="shared" si="258"/>
        <v>526</v>
      </c>
      <c r="O1245" s="2" t="s">
        <v>5873</v>
      </c>
      <c r="P1245" s="769" t="s">
        <v>529</v>
      </c>
      <c r="Q1245" s="596" t="s">
        <v>530</v>
      </c>
      <c r="R1245" s="596" t="s">
        <v>1176</v>
      </c>
      <c r="S1245" s="596">
        <f t="shared" si="255"/>
        <v>9</v>
      </c>
      <c r="T1245" s="596">
        <v>3</v>
      </c>
      <c r="U1245" s="596">
        <v>6</v>
      </c>
      <c r="V1245" s="596">
        <v>0</v>
      </c>
      <c r="W1245" s="603"/>
      <c r="X1245" s="668">
        <v>280426</v>
      </c>
      <c r="Y1245" s="376" t="s">
        <v>78</v>
      </c>
      <c r="Z1245" s="596" t="s">
        <v>7135</v>
      </c>
      <c r="AA1245" s="766"/>
      <c r="AB1245" s="727" t="str">
        <f t="shared" si="249"/>
        <v>Unique</v>
      </c>
      <c r="AC1245" s="603"/>
      <c r="AD1245" s="603"/>
      <c r="AE1245" s="603"/>
      <c r="AF1245" s="603"/>
      <c r="AG1245" s="603"/>
      <c r="AH1245" s="603"/>
      <c r="AI1245" s="603"/>
      <c r="AJ1245" s="603"/>
      <c r="AK1245" s="603"/>
      <c r="AL1245" s="603"/>
      <c r="AM1245" s="603"/>
      <c r="AN1245" s="603"/>
      <c r="AO1245" s="603"/>
      <c r="AP1245" s="603"/>
      <c r="AQ1245" s="603"/>
      <c r="AR1245" s="603"/>
      <c r="AS1245" s="603"/>
      <c r="AT1245" s="603"/>
      <c r="AU1245" s="603"/>
      <c r="AV1245" s="603"/>
      <c r="AW1245" s="603"/>
      <c r="AX1245" s="603"/>
      <c r="AY1245" s="603"/>
      <c r="AZ1245" s="603"/>
      <c r="BA1245" s="603"/>
      <c r="BB1245" s="603"/>
      <c r="BC1245" s="603"/>
      <c r="BD1245" s="603"/>
      <c r="BE1245" s="603"/>
      <c r="BF1245" s="603"/>
      <c r="BG1245" s="603"/>
      <c r="BH1245" s="603"/>
      <c r="BI1245" s="603"/>
      <c r="BJ1245" s="603"/>
      <c r="BK1245" s="603"/>
      <c r="BL1245" s="603"/>
      <c r="BM1245" s="603"/>
      <c r="BN1245" s="603"/>
      <c r="BO1245" s="603"/>
      <c r="BP1245" s="603"/>
      <c r="BQ1245" s="603"/>
      <c r="BR1245" s="603"/>
      <c r="BS1245" s="603"/>
      <c r="BT1245" s="603"/>
      <c r="BU1245" s="603"/>
      <c r="BV1245" s="603"/>
      <c r="BW1245" s="603"/>
      <c r="BX1245" s="603"/>
      <c r="BY1245" s="603"/>
      <c r="BZ1245" s="603"/>
      <c r="CA1245" s="603"/>
      <c r="CB1245" s="603"/>
      <c r="CC1245" s="603"/>
      <c r="CD1245" s="603"/>
      <c r="CE1245" s="603"/>
      <c r="CF1245" s="603"/>
      <c r="CG1245" s="603"/>
      <c r="CH1245" s="603"/>
      <c r="CI1245" s="603"/>
      <c r="CJ1245" s="603"/>
      <c r="CK1245" s="603"/>
    </row>
    <row r="1246" spans="1:89" ht="14.25">
      <c r="A1246" s="656" t="str">
        <f t="shared" si="253"/>
        <v>12_1_041021_HE_p_xy.se</v>
      </c>
      <c r="B1246" s="669" t="s">
        <v>5732</v>
      </c>
      <c r="C1246" s="669" t="s">
        <v>5733</v>
      </c>
      <c r="D1246" s="670">
        <v>12</v>
      </c>
      <c r="E1246" s="670">
        <v>1</v>
      </c>
      <c r="F1246" s="670" t="s">
        <v>5755</v>
      </c>
      <c r="G1246" s="670" t="s">
        <v>2461</v>
      </c>
      <c r="H1246" s="670">
        <v>2021</v>
      </c>
      <c r="I1246" s="672" t="s">
        <v>5729</v>
      </c>
      <c r="J1246" s="672" t="str">
        <f t="shared" si="257"/>
        <v>HE_p</v>
      </c>
      <c r="K1246" s="669" t="s">
        <v>5734</v>
      </c>
      <c r="L1246" s="672" t="s">
        <v>5723</v>
      </c>
      <c r="M1246" s="672" t="s">
        <v>2422</v>
      </c>
      <c r="N1246" s="661">
        <v>47</v>
      </c>
      <c r="O1246" s="603"/>
      <c r="P1246" s="769" t="s">
        <v>529</v>
      </c>
      <c r="Q1246" s="596" t="s">
        <v>530</v>
      </c>
      <c r="R1246" s="596" t="s">
        <v>1176</v>
      </c>
      <c r="S1246" s="596">
        <f t="shared" si="255"/>
        <v>1</v>
      </c>
      <c r="T1246" s="596">
        <v>0</v>
      </c>
      <c r="U1246" s="596">
        <v>1</v>
      </c>
      <c r="V1246" s="596">
        <v>0</v>
      </c>
      <c r="W1246" s="603"/>
      <c r="X1246" s="668">
        <v>280426</v>
      </c>
      <c r="Y1246" s="376" t="s">
        <v>78</v>
      </c>
      <c r="Z1246" s="596" t="s">
        <v>7136</v>
      </c>
      <c r="AA1246" s="766"/>
      <c r="AB1246" s="727" t="str">
        <f t="shared" si="249"/>
        <v>Unique</v>
      </c>
      <c r="AC1246" s="603"/>
      <c r="AD1246" s="603"/>
      <c r="AE1246" s="603"/>
      <c r="AF1246" s="603"/>
      <c r="AG1246" s="603"/>
      <c r="AH1246" s="603"/>
      <c r="AI1246" s="603"/>
      <c r="AJ1246" s="603"/>
      <c r="AK1246" s="603"/>
      <c r="AL1246" s="603"/>
      <c r="AM1246" s="603"/>
      <c r="AN1246" s="603"/>
      <c r="AO1246" s="603"/>
      <c r="AP1246" s="603"/>
      <c r="AQ1246" s="603"/>
      <c r="AR1246" s="603"/>
      <c r="AS1246" s="603"/>
      <c r="AT1246" s="603"/>
      <c r="AU1246" s="603"/>
      <c r="AV1246" s="603"/>
      <c r="AW1246" s="603"/>
      <c r="AX1246" s="603"/>
      <c r="AY1246" s="603"/>
      <c r="AZ1246" s="603"/>
      <c r="BA1246" s="603"/>
      <c r="BB1246" s="603"/>
      <c r="BC1246" s="603"/>
      <c r="BD1246" s="603"/>
      <c r="BE1246" s="603"/>
      <c r="BF1246" s="603"/>
      <c r="BG1246" s="603"/>
      <c r="BH1246" s="603"/>
      <c r="BI1246" s="603"/>
      <c r="BJ1246" s="603"/>
      <c r="BK1246" s="603"/>
      <c r="BL1246" s="603"/>
      <c r="BM1246" s="603"/>
      <c r="BN1246" s="603"/>
      <c r="BO1246" s="603"/>
      <c r="BP1246" s="603"/>
      <c r="BQ1246" s="603"/>
      <c r="BR1246" s="603"/>
      <c r="BS1246" s="603"/>
      <c r="BT1246" s="603"/>
      <c r="BU1246" s="603"/>
      <c r="BV1246" s="603"/>
      <c r="BW1246" s="603"/>
      <c r="BX1246" s="603"/>
      <c r="BY1246" s="603"/>
      <c r="BZ1246" s="603"/>
      <c r="CA1246" s="603"/>
      <c r="CB1246" s="603"/>
      <c r="CC1246" s="603"/>
      <c r="CD1246" s="603"/>
      <c r="CE1246" s="603"/>
      <c r="CF1246" s="603"/>
      <c r="CG1246" s="603"/>
      <c r="CH1246" s="603"/>
      <c r="CI1246" s="603"/>
      <c r="CJ1246" s="603"/>
      <c r="CK1246" s="603"/>
    </row>
    <row r="1247" spans="1:89">
      <c r="A1247" s="656" t="str">
        <f t="shared" si="253"/>
        <v>14_1_230523_HAM_p_fe.ru</v>
      </c>
      <c r="B1247" s="511" t="s">
        <v>6503</v>
      </c>
      <c r="C1247" s="511" t="s">
        <v>6504</v>
      </c>
      <c r="D1247" s="510">
        <v>14</v>
      </c>
      <c r="E1247" s="510">
        <v>1</v>
      </c>
      <c r="F1247" s="511" t="s">
        <v>93</v>
      </c>
      <c r="G1247" s="511" t="s">
        <v>6443</v>
      </c>
      <c r="H1247" s="510">
        <v>2023</v>
      </c>
      <c r="I1247" s="511" t="s">
        <v>5729</v>
      </c>
      <c r="J1247" s="778" t="s">
        <v>6505</v>
      </c>
      <c r="K1247" s="779" t="s">
        <v>6506</v>
      </c>
      <c r="L1247" s="511" t="s">
        <v>5723</v>
      </c>
      <c r="M1247" s="511" t="s">
        <v>2422</v>
      </c>
      <c r="N1247" s="117">
        <f>20+18</f>
        <v>38</v>
      </c>
      <c r="O1247" s="2"/>
      <c r="P1247" s="769" t="s">
        <v>838</v>
      </c>
      <c r="Q1247" s="596" t="s">
        <v>839</v>
      </c>
      <c r="R1247" s="596" t="s">
        <v>4909</v>
      </c>
      <c r="S1247" s="596">
        <v>1</v>
      </c>
      <c r="T1247" s="596">
        <v>0</v>
      </c>
      <c r="U1247" s="596">
        <v>1</v>
      </c>
      <c r="V1247" s="596">
        <v>0</v>
      </c>
      <c r="W1247" s="603"/>
      <c r="X1247" s="701" t="s">
        <v>4947</v>
      </c>
      <c r="Y1247" s="376" t="s">
        <v>78</v>
      </c>
      <c r="Z1247" s="596" t="s">
        <v>7137</v>
      </c>
      <c r="AA1247" s="766"/>
      <c r="AB1247" s="727" t="str">
        <f t="shared" si="249"/>
        <v>Unique</v>
      </c>
      <c r="AC1247" s="603"/>
      <c r="AD1247" s="603"/>
      <c r="AE1247" s="603"/>
      <c r="AF1247" s="603"/>
      <c r="AG1247" s="603"/>
      <c r="AH1247" s="603"/>
      <c r="AI1247" s="603"/>
      <c r="AJ1247" s="603"/>
      <c r="AK1247" s="603"/>
      <c r="AL1247" s="603"/>
      <c r="AM1247" s="603"/>
      <c r="AN1247" s="603"/>
      <c r="AO1247" s="603"/>
      <c r="AP1247" s="603"/>
      <c r="AQ1247" s="603"/>
      <c r="AR1247" s="603"/>
      <c r="AS1247" s="603"/>
      <c r="AT1247" s="603"/>
      <c r="AU1247" s="603"/>
      <c r="AV1247" s="603"/>
      <c r="AW1247" s="603"/>
      <c r="AX1247" s="603"/>
      <c r="AY1247" s="603"/>
      <c r="AZ1247" s="603"/>
      <c r="BA1247" s="603"/>
      <c r="BB1247" s="603"/>
      <c r="BC1247" s="603"/>
      <c r="BD1247" s="603"/>
      <c r="BE1247" s="603"/>
      <c r="BF1247" s="603"/>
      <c r="BG1247" s="603"/>
      <c r="BH1247" s="603"/>
      <c r="BI1247" s="603"/>
      <c r="BJ1247" s="603"/>
      <c r="BK1247" s="603"/>
      <c r="BL1247" s="603"/>
      <c r="BM1247" s="603"/>
      <c r="BN1247" s="603"/>
      <c r="BO1247" s="603"/>
      <c r="BP1247" s="603"/>
      <c r="BQ1247" s="603"/>
      <c r="BR1247" s="603"/>
      <c r="BS1247" s="603"/>
      <c r="BT1247" s="603"/>
      <c r="BU1247" s="603"/>
      <c r="BV1247" s="603"/>
      <c r="BW1247" s="603"/>
      <c r="BX1247" s="603"/>
      <c r="BY1247" s="603"/>
      <c r="BZ1247" s="603"/>
      <c r="CA1247" s="603"/>
      <c r="CB1247" s="603"/>
      <c r="CC1247" s="603"/>
      <c r="CD1247" s="603"/>
      <c r="CE1247" s="603"/>
      <c r="CF1247" s="603"/>
      <c r="CG1247" s="603"/>
      <c r="CH1247" s="603"/>
      <c r="CI1247" s="603"/>
      <c r="CJ1247" s="603"/>
      <c r="CK1247" s="603"/>
    </row>
    <row r="1248" spans="1:89" ht="14.25">
      <c r="A1248" s="656" t="str">
        <f t="shared" si="253"/>
        <v>28_1_041021_D_p_er.te</v>
      </c>
      <c r="B1248" s="710" t="s">
        <v>6115</v>
      </c>
      <c r="C1248" s="710" t="s">
        <v>6116</v>
      </c>
      <c r="D1248" s="709">
        <v>28</v>
      </c>
      <c r="E1248" s="709">
        <v>1</v>
      </c>
      <c r="F1248" s="709" t="s">
        <v>5755</v>
      </c>
      <c r="G1248" s="709" t="s">
        <v>2461</v>
      </c>
      <c r="H1248" s="709">
        <v>2021</v>
      </c>
      <c r="I1248" s="710" t="s">
        <v>6199</v>
      </c>
      <c r="J1248" s="710" t="s">
        <v>6117</v>
      </c>
      <c r="K1248" s="710"/>
      <c r="L1248" s="710" t="s">
        <v>5723</v>
      </c>
      <c r="M1248" s="710" t="s">
        <v>2422</v>
      </c>
      <c r="N1248" s="661">
        <f>55</f>
        <v>55</v>
      </c>
      <c r="O1248" s="603"/>
      <c r="P1248" s="667" t="s">
        <v>521</v>
      </c>
      <c r="Q1248" s="596" t="s">
        <v>522</v>
      </c>
      <c r="R1248" s="596" t="s">
        <v>1176</v>
      </c>
      <c r="S1248" s="596">
        <f t="shared" ref="S1248:S1257" si="259">SUM(T1248+U1248)</f>
        <v>1</v>
      </c>
      <c r="T1248" s="596">
        <v>0</v>
      </c>
      <c r="U1248" s="596">
        <v>1</v>
      </c>
      <c r="V1248" s="596">
        <v>0</v>
      </c>
      <c r="W1248" s="603"/>
      <c r="X1248" s="668">
        <v>290426</v>
      </c>
      <c r="Y1248" s="376" t="s">
        <v>78</v>
      </c>
      <c r="Z1248" s="596" t="s">
        <v>7138</v>
      </c>
      <c r="AA1248" s="766"/>
      <c r="AB1248" s="727" t="str">
        <f t="shared" si="249"/>
        <v>Unique</v>
      </c>
      <c r="AC1248" s="603"/>
      <c r="AD1248" s="603"/>
      <c r="AE1248" s="603"/>
      <c r="AF1248" s="603"/>
      <c r="AG1248" s="603"/>
      <c r="AH1248" s="603"/>
      <c r="AI1248" s="603"/>
      <c r="AJ1248" s="603"/>
      <c r="AK1248" s="603"/>
      <c r="AL1248" s="603"/>
      <c r="AM1248" s="603"/>
      <c r="AN1248" s="603"/>
      <c r="AO1248" s="603"/>
      <c r="AP1248" s="603"/>
      <c r="AQ1248" s="603"/>
      <c r="AR1248" s="603"/>
      <c r="AS1248" s="603"/>
      <c r="AT1248" s="603"/>
      <c r="AU1248" s="603"/>
      <c r="AV1248" s="603"/>
      <c r="AW1248" s="603"/>
      <c r="AX1248" s="603"/>
      <c r="AY1248" s="603"/>
      <c r="AZ1248" s="603"/>
      <c r="BA1248" s="603"/>
      <c r="BB1248" s="603"/>
      <c r="BC1248" s="603"/>
      <c r="BD1248" s="603"/>
      <c r="BE1248" s="603"/>
      <c r="BF1248" s="603"/>
      <c r="BG1248" s="603"/>
      <c r="BH1248" s="603"/>
      <c r="BI1248" s="603"/>
      <c r="BJ1248" s="603"/>
      <c r="BK1248" s="603"/>
      <c r="BL1248" s="603"/>
      <c r="BM1248" s="603"/>
      <c r="BN1248" s="603"/>
      <c r="BO1248" s="603"/>
      <c r="BP1248" s="603"/>
      <c r="BQ1248" s="603"/>
      <c r="BR1248" s="603"/>
      <c r="BS1248" s="603"/>
      <c r="BT1248" s="603"/>
      <c r="BU1248" s="603"/>
      <c r="BV1248" s="603"/>
      <c r="BW1248" s="603"/>
      <c r="BX1248" s="603"/>
      <c r="BY1248" s="603"/>
      <c r="BZ1248" s="603"/>
      <c r="CA1248" s="603"/>
      <c r="CB1248" s="603"/>
      <c r="CC1248" s="603"/>
      <c r="CD1248" s="603"/>
      <c r="CE1248" s="603"/>
      <c r="CF1248" s="603"/>
      <c r="CG1248" s="603"/>
      <c r="CH1248" s="603"/>
      <c r="CI1248" s="603"/>
      <c r="CJ1248" s="603"/>
      <c r="CK1248" s="603"/>
    </row>
    <row r="1249" spans="1:89" ht="14.25">
      <c r="A1249" s="656" t="str">
        <f t="shared" si="253"/>
        <v>31_1_041021_HO_p_xy.se</v>
      </c>
      <c r="B1249" s="682" t="s">
        <v>5751</v>
      </c>
      <c r="C1249" s="682" t="s">
        <v>5752</v>
      </c>
      <c r="D1249" s="683">
        <v>31</v>
      </c>
      <c r="E1249" s="683">
        <v>1</v>
      </c>
      <c r="F1249" s="683" t="s">
        <v>5755</v>
      </c>
      <c r="G1249" s="683" t="s">
        <v>2461</v>
      </c>
      <c r="H1249" s="683">
        <v>2021</v>
      </c>
      <c r="I1249" s="684" t="s">
        <v>5729</v>
      </c>
      <c r="J1249" s="684" t="str">
        <f t="shared" ref="J1249:J1251" si="260">K1249&amp;"_p"</f>
        <v>HO_p</v>
      </c>
      <c r="K1249" s="682" t="s">
        <v>5753</v>
      </c>
      <c r="L1249" s="684" t="s">
        <v>5723</v>
      </c>
      <c r="M1249" s="684" t="s">
        <v>2422</v>
      </c>
      <c r="N1249" s="661">
        <f>6+9+6+5+7+4+2+4+3</f>
        <v>46</v>
      </c>
      <c r="O1249" s="603"/>
      <c r="P1249" s="769" t="s">
        <v>529</v>
      </c>
      <c r="Q1249" s="596" t="s">
        <v>530</v>
      </c>
      <c r="R1249" s="596" t="s">
        <v>1176</v>
      </c>
      <c r="S1249" s="596">
        <f t="shared" si="259"/>
        <v>2</v>
      </c>
      <c r="T1249" s="596">
        <v>2</v>
      </c>
      <c r="U1249" s="596">
        <v>0</v>
      </c>
      <c r="V1249" s="596">
        <v>0</v>
      </c>
      <c r="W1249" s="603"/>
      <c r="X1249" s="668">
        <v>290426</v>
      </c>
      <c r="Y1249" s="376" t="s">
        <v>78</v>
      </c>
      <c r="Z1249" s="596" t="s">
        <v>7139</v>
      </c>
      <c r="AA1249" s="766"/>
      <c r="AB1249" s="727" t="str">
        <f t="shared" si="249"/>
        <v>Unique</v>
      </c>
      <c r="AC1249" s="603"/>
      <c r="AD1249" s="603"/>
      <c r="AE1249" s="603"/>
      <c r="AF1249" s="603"/>
      <c r="AG1249" s="603"/>
      <c r="AH1249" s="603"/>
      <c r="AI1249" s="603"/>
      <c r="AJ1249" s="603"/>
      <c r="AK1249" s="603"/>
      <c r="AL1249" s="603"/>
      <c r="AM1249" s="603"/>
      <c r="AN1249" s="603"/>
      <c r="AO1249" s="603"/>
      <c r="AP1249" s="603"/>
      <c r="AQ1249" s="603"/>
      <c r="AR1249" s="603"/>
      <c r="AS1249" s="603"/>
      <c r="AT1249" s="603"/>
      <c r="AU1249" s="603"/>
      <c r="AV1249" s="603"/>
      <c r="AW1249" s="603"/>
      <c r="AX1249" s="603"/>
      <c r="AY1249" s="603"/>
      <c r="AZ1249" s="603"/>
      <c r="BA1249" s="603"/>
      <c r="BB1249" s="603"/>
      <c r="BC1249" s="603"/>
      <c r="BD1249" s="603"/>
      <c r="BE1249" s="603"/>
      <c r="BF1249" s="603"/>
      <c r="BG1249" s="603"/>
      <c r="BH1249" s="603"/>
      <c r="BI1249" s="603"/>
      <c r="BJ1249" s="603"/>
      <c r="BK1249" s="603"/>
      <c r="BL1249" s="603"/>
      <c r="BM1249" s="603"/>
      <c r="BN1249" s="603"/>
      <c r="BO1249" s="603"/>
      <c r="BP1249" s="603"/>
      <c r="BQ1249" s="603"/>
      <c r="BR1249" s="603"/>
      <c r="BS1249" s="603"/>
      <c r="BT1249" s="603"/>
      <c r="BU1249" s="603"/>
      <c r="BV1249" s="603"/>
      <c r="BW1249" s="603"/>
      <c r="BX1249" s="603"/>
      <c r="BY1249" s="603"/>
      <c r="BZ1249" s="603"/>
      <c r="CA1249" s="603"/>
      <c r="CB1249" s="603"/>
      <c r="CC1249" s="603"/>
      <c r="CD1249" s="603"/>
      <c r="CE1249" s="603"/>
      <c r="CF1249" s="603"/>
      <c r="CG1249" s="603"/>
      <c r="CH1249" s="603"/>
      <c r="CI1249" s="603"/>
      <c r="CJ1249" s="603"/>
      <c r="CK1249" s="603"/>
    </row>
    <row r="1250" spans="1:89" ht="14.25">
      <c r="A1250" s="656" t="str">
        <f t="shared" si="253"/>
        <v>1_1_041021_HAU_p_xy.se</v>
      </c>
      <c r="B1250" s="690" t="s">
        <v>5770</v>
      </c>
      <c r="C1250" s="690" t="s">
        <v>5771</v>
      </c>
      <c r="D1250" s="691">
        <v>1</v>
      </c>
      <c r="E1250" s="691">
        <v>1</v>
      </c>
      <c r="F1250" s="691" t="s">
        <v>5755</v>
      </c>
      <c r="G1250" s="691" t="s">
        <v>2461</v>
      </c>
      <c r="H1250" s="691">
        <v>2021</v>
      </c>
      <c r="I1250" s="692" t="s">
        <v>5729</v>
      </c>
      <c r="J1250" s="692" t="str">
        <f t="shared" si="260"/>
        <v>HAU_p</v>
      </c>
      <c r="K1250" s="690" t="s">
        <v>5772</v>
      </c>
      <c r="L1250" s="692" t="s">
        <v>5723</v>
      </c>
      <c r="M1250" s="692" t="s">
        <v>2911</v>
      </c>
      <c r="N1250" s="661">
        <v>37</v>
      </c>
      <c r="O1250" s="603"/>
      <c r="P1250" s="769" t="s">
        <v>529</v>
      </c>
      <c r="Q1250" s="596" t="s">
        <v>530</v>
      </c>
      <c r="R1250" s="596" t="s">
        <v>1176</v>
      </c>
      <c r="S1250" s="596">
        <f t="shared" si="259"/>
        <v>1</v>
      </c>
      <c r="T1250" s="596">
        <v>0</v>
      </c>
      <c r="U1250" s="596">
        <v>1</v>
      </c>
      <c r="V1250" s="596">
        <v>0</v>
      </c>
      <c r="W1250" s="603"/>
      <c r="X1250" s="668">
        <v>290426</v>
      </c>
      <c r="Y1250" s="376" t="s">
        <v>78</v>
      </c>
      <c r="Z1250" s="596" t="s">
        <v>7140</v>
      </c>
      <c r="AA1250" s="766"/>
      <c r="AB1250" s="727" t="str">
        <f t="shared" si="249"/>
        <v>Unique</v>
      </c>
      <c r="AC1250" s="603"/>
      <c r="AD1250" s="603"/>
      <c r="AE1250" s="603"/>
      <c r="AF1250" s="603"/>
      <c r="AG1250" s="603"/>
      <c r="AH1250" s="603"/>
      <c r="AI1250" s="603"/>
      <c r="AJ1250" s="603"/>
      <c r="AK1250" s="603"/>
      <c r="AL1250" s="603"/>
      <c r="AM1250" s="603"/>
      <c r="AN1250" s="603"/>
      <c r="AO1250" s="603"/>
      <c r="AP1250" s="603"/>
      <c r="AQ1250" s="603"/>
      <c r="AR1250" s="603"/>
      <c r="AS1250" s="603"/>
      <c r="AT1250" s="603"/>
      <c r="AU1250" s="603"/>
      <c r="AV1250" s="603"/>
      <c r="AW1250" s="603"/>
      <c r="AX1250" s="603"/>
      <c r="AY1250" s="603"/>
      <c r="AZ1250" s="603"/>
      <c r="BA1250" s="603"/>
      <c r="BB1250" s="603"/>
      <c r="BC1250" s="603"/>
      <c r="BD1250" s="603"/>
      <c r="BE1250" s="603"/>
      <c r="BF1250" s="603"/>
      <c r="BG1250" s="603"/>
      <c r="BH1250" s="603"/>
      <c r="BI1250" s="603"/>
      <c r="BJ1250" s="603"/>
      <c r="BK1250" s="603"/>
      <c r="BL1250" s="603"/>
      <c r="BM1250" s="603"/>
      <c r="BN1250" s="603"/>
      <c r="BO1250" s="603"/>
      <c r="BP1250" s="603"/>
      <c r="BQ1250" s="603"/>
      <c r="BR1250" s="603"/>
      <c r="BS1250" s="603"/>
      <c r="BT1250" s="603"/>
      <c r="BU1250" s="603"/>
      <c r="BV1250" s="603"/>
      <c r="BW1250" s="603"/>
      <c r="BX1250" s="603"/>
      <c r="BY1250" s="603"/>
      <c r="BZ1250" s="603"/>
      <c r="CA1250" s="603"/>
      <c r="CB1250" s="603"/>
      <c r="CC1250" s="603"/>
      <c r="CD1250" s="603"/>
      <c r="CE1250" s="603"/>
      <c r="CF1250" s="603"/>
      <c r="CG1250" s="603"/>
      <c r="CH1250" s="603"/>
      <c r="CI1250" s="603"/>
      <c r="CJ1250" s="603"/>
      <c r="CK1250" s="603"/>
    </row>
    <row r="1251" spans="1:89" ht="14.25">
      <c r="A1251" s="656" t="str">
        <f t="shared" si="253"/>
        <v>14_1_041021_HAM_p_xy.se</v>
      </c>
      <c r="B1251" s="657" t="s">
        <v>5717</v>
      </c>
      <c r="C1251" s="657" t="s">
        <v>5718</v>
      </c>
      <c r="D1251" s="658">
        <v>14</v>
      </c>
      <c r="E1251" s="658">
        <v>1</v>
      </c>
      <c r="F1251" s="658" t="s">
        <v>5755</v>
      </c>
      <c r="G1251" s="658" t="s">
        <v>2461</v>
      </c>
      <c r="H1251" s="658">
        <v>2021</v>
      </c>
      <c r="I1251" s="659" t="s">
        <v>5729</v>
      </c>
      <c r="J1251" s="659" t="str">
        <f t="shared" si="260"/>
        <v>HAM_p</v>
      </c>
      <c r="K1251" s="657" t="s">
        <v>5722</v>
      </c>
      <c r="L1251" s="659" t="s">
        <v>5723</v>
      </c>
      <c r="M1251" s="659" t="s">
        <v>2422</v>
      </c>
      <c r="N1251" s="661">
        <v>80</v>
      </c>
      <c r="O1251" s="603"/>
      <c r="P1251" s="769" t="s">
        <v>529</v>
      </c>
      <c r="Q1251" s="596" t="s">
        <v>530</v>
      </c>
      <c r="R1251" s="596" t="s">
        <v>1176</v>
      </c>
      <c r="S1251" s="596">
        <f t="shared" si="259"/>
        <v>6</v>
      </c>
      <c r="T1251" s="596">
        <v>4</v>
      </c>
      <c r="U1251" s="596">
        <v>2</v>
      </c>
      <c r="V1251" s="596">
        <v>0</v>
      </c>
      <c r="W1251" s="603"/>
      <c r="X1251" s="668">
        <v>290426</v>
      </c>
      <c r="Y1251" s="376" t="s">
        <v>78</v>
      </c>
      <c r="Z1251" s="596" t="s">
        <v>7141</v>
      </c>
      <c r="AA1251" s="766"/>
      <c r="AB1251" s="727" t="str">
        <f t="shared" si="249"/>
        <v>Unique</v>
      </c>
      <c r="AC1251" s="603"/>
      <c r="AD1251" s="603"/>
      <c r="AE1251" s="603"/>
      <c r="AF1251" s="603"/>
      <c r="AG1251" s="603"/>
      <c r="AH1251" s="603"/>
      <c r="AI1251" s="603"/>
      <c r="AJ1251" s="603"/>
      <c r="AK1251" s="603"/>
      <c r="AL1251" s="603"/>
      <c r="AM1251" s="603"/>
      <c r="AN1251" s="603"/>
      <c r="AO1251" s="603"/>
      <c r="AP1251" s="603"/>
      <c r="AQ1251" s="603"/>
      <c r="AR1251" s="603"/>
      <c r="AS1251" s="603"/>
      <c r="AT1251" s="603"/>
      <c r="AU1251" s="603"/>
      <c r="AV1251" s="603"/>
      <c r="AW1251" s="603"/>
      <c r="AX1251" s="603"/>
      <c r="AY1251" s="603"/>
      <c r="AZ1251" s="603"/>
      <c r="BA1251" s="603"/>
      <c r="BB1251" s="603"/>
      <c r="BC1251" s="603"/>
      <c r="BD1251" s="603"/>
      <c r="BE1251" s="603"/>
      <c r="BF1251" s="603"/>
      <c r="BG1251" s="603"/>
      <c r="BH1251" s="603"/>
      <c r="BI1251" s="603"/>
      <c r="BJ1251" s="603"/>
      <c r="BK1251" s="603"/>
      <c r="BL1251" s="603"/>
      <c r="BM1251" s="603"/>
      <c r="BN1251" s="603"/>
      <c r="BO1251" s="603"/>
      <c r="BP1251" s="603"/>
      <c r="BQ1251" s="603"/>
      <c r="BR1251" s="603"/>
      <c r="BS1251" s="603"/>
      <c r="BT1251" s="603"/>
      <c r="BU1251" s="603"/>
      <c r="BV1251" s="603"/>
      <c r="BW1251" s="603"/>
      <c r="BX1251" s="603"/>
      <c r="BY1251" s="603"/>
      <c r="BZ1251" s="603"/>
      <c r="CA1251" s="603"/>
      <c r="CB1251" s="603"/>
      <c r="CC1251" s="603"/>
      <c r="CD1251" s="603"/>
      <c r="CE1251" s="603"/>
      <c r="CF1251" s="603"/>
      <c r="CG1251" s="603"/>
      <c r="CH1251" s="603"/>
      <c r="CI1251" s="603"/>
      <c r="CJ1251" s="603"/>
      <c r="CK1251" s="603"/>
    </row>
    <row r="1252" spans="1:89" ht="14.25">
      <c r="A1252" s="656" t="str">
        <f t="shared" si="253"/>
        <v>35_1_200921_Esc.A_p__xy.se</v>
      </c>
      <c r="B1252" s="720" t="s">
        <v>6187</v>
      </c>
      <c r="C1252" s="720" t="s">
        <v>6188</v>
      </c>
      <c r="D1252" s="721">
        <v>35</v>
      </c>
      <c r="E1252" s="721">
        <v>1</v>
      </c>
      <c r="F1252" s="721" t="s">
        <v>122</v>
      </c>
      <c r="G1252" s="721" t="s">
        <v>5755</v>
      </c>
      <c r="H1252" s="721">
        <v>2021</v>
      </c>
      <c r="I1252" s="720" t="s">
        <v>6199</v>
      </c>
      <c r="J1252" s="720" t="s">
        <v>6207</v>
      </c>
      <c r="K1252" s="720"/>
      <c r="L1252" s="720" t="s">
        <v>5723</v>
      </c>
      <c r="M1252" s="720" t="s">
        <v>2422</v>
      </c>
      <c r="N1252" s="661">
        <v>62</v>
      </c>
      <c r="O1252" s="370" t="s">
        <v>6208</v>
      </c>
      <c r="P1252" s="769" t="s">
        <v>529</v>
      </c>
      <c r="Q1252" s="596" t="s">
        <v>530</v>
      </c>
      <c r="R1252" s="596" t="s">
        <v>1176</v>
      </c>
      <c r="S1252" s="596">
        <f t="shared" si="259"/>
        <v>4</v>
      </c>
      <c r="T1252" s="596">
        <v>2</v>
      </c>
      <c r="U1252" s="596">
        <v>2</v>
      </c>
      <c r="V1252" s="596">
        <v>0</v>
      </c>
      <c r="W1252" s="603"/>
      <c r="X1252" s="668">
        <v>290426</v>
      </c>
      <c r="Y1252" s="376" t="s">
        <v>78</v>
      </c>
      <c r="Z1252" s="596" t="s">
        <v>7142</v>
      </c>
      <c r="AA1252" s="766"/>
      <c r="AB1252" s="727" t="str">
        <f t="shared" si="249"/>
        <v>Unique</v>
      </c>
      <c r="AC1252" s="603"/>
      <c r="AD1252" s="603"/>
      <c r="AE1252" s="603"/>
      <c r="AF1252" s="603"/>
      <c r="AG1252" s="603"/>
      <c r="AH1252" s="603"/>
      <c r="AI1252" s="603"/>
      <c r="AJ1252" s="603"/>
      <c r="AK1252" s="603"/>
      <c r="AL1252" s="603"/>
      <c r="AM1252" s="603"/>
      <c r="AN1252" s="603"/>
      <c r="AO1252" s="603"/>
      <c r="AP1252" s="603"/>
      <c r="AQ1252" s="603"/>
      <c r="AR1252" s="603"/>
      <c r="AS1252" s="603"/>
      <c r="AT1252" s="603"/>
      <c r="AU1252" s="603"/>
      <c r="AV1252" s="603"/>
      <c r="AW1252" s="603"/>
      <c r="AX1252" s="603"/>
      <c r="AY1252" s="603"/>
      <c r="AZ1252" s="603"/>
      <c r="BA1252" s="603"/>
      <c r="BB1252" s="603"/>
      <c r="BC1252" s="603"/>
      <c r="BD1252" s="603"/>
      <c r="BE1252" s="603"/>
      <c r="BF1252" s="603"/>
      <c r="BG1252" s="603"/>
      <c r="BH1252" s="603"/>
      <c r="BI1252" s="603"/>
      <c r="BJ1252" s="603"/>
      <c r="BK1252" s="603"/>
      <c r="BL1252" s="603"/>
      <c r="BM1252" s="603"/>
      <c r="BN1252" s="603"/>
      <c r="BO1252" s="603"/>
      <c r="BP1252" s="603"/>
      <c r="BQ1252" s="603"/>
      <c r="BR1252" s="603"/>
      <c r="BS1252" s="603"/>
      <c r="BT1252" s="603"/>
      <c r="BU1252" s="603"/>
      <c r="BV1252" s="603"/>
      <c r="BW1252" s="603"/>
      <c r="BX1252" s="603"/>
      <c r="BY1252" s="603"/>
      <c r="BZ1252" s="603"/>
      <c r="CA1252" s="603"/>
      <c r="CB1252" s="603"/>
      <c r="CC1252" s="603"/>
      <c r="CD1252" s="603"/>
      <c r="CE1252" s="603"/>
      <c r="CF1252" s="603"/>
      <c r="CG1252" s="603"/>
      <c r="CH1252" s="603"/>
      <c r="CI1252" s="603"/>
      <c r="CJ1252" s="603"/>
      <c r="CK1252" s="603"/>
    </row>
    <row r="1253" spans="1:89">
      <c r="A1253" s="656" t="str">
        <f t="shared" si="253"/>
        <v>12_1_230523_HE_p_me.</v>
      </c>
      <c r="B1253" s="2" t="s">
        <v>6651</v>
      </c>
      <c r="C1253" s="2" t="s">
        <v>6652</v>
      </c>
      <c r="D1253" s="117">
        <v>12</v>
      </c>
      <c r="E1253" s="117">
        <v>1</v>
      </c>
      <c r="F1253" s="2" t="s">
        <v>93</v>
      </c>
      <c r="G1253" s="2" t="s">
        <v>6443</v>
      </c>
      <c r="H1253" s="117">
        <v>2023</v>
      </c>
      <c r="I1253" s="2" t="s">
        <v>5729</v>
      </c>
      <c r="J1253" s="796" t="s">
        <v>6653</v>
      </c>
      <c r="K1253" s="797" t="s">
        <v>6654</v>
      </c>
      <c r="L1253" s="2" t="s">
        <v>5723</v>
      </c>
      <c r="M1253" s="2" t="s">
        <v>2422</v>
      </c>
      <c r="N1253" s="117">
        <f>20+2</f>
        <v>22</v>
      </c>
      <c r="O1253" s="603"/>
      <c r="P1253" s="667" t="s">
        <v>1178</v>
      </c>
      <c r="Q1253" s="596" t="s">
        <v>1179</v>
      </c>
      <c r="R1253" s="596" t="s">
        <v>1176</v>
      </c>
      <c r="S1253" s="596">
        <f t="shared" si="259"/>
        <v>1</v>
      </c>
      <c r="T1253" s="596">
        <v>1</v>
      </c>
      <c r="U1253" s="596">
        <v>0</v>
      </c>
      <c r="V1253" s="596">
        <v>0</v>
      </c>
      <c r="W1253" s="603"/>
      <c r="X1253" s="668">
        <v>290426</v>
      </c>
      <c r="Y1253" s="376" t="s">
        <v>78</v>
      </c>
      <c r="Z1253" s="603"/>
      <c r="AA1253" s="845"/>
      <c r="AB1253" s="727" t="str">
        <f t="shared" si="249"/>
        <v>Unique</v>
      </c>
      <c r="AC1253" s="603"/>
      <c r="AD1253" s="603"/>
      <c r="AE1253" s="603"/>
      <c r="AF1253" s="603"/>
      <c r="AG1253" s="603"/>
      <c r="AH1253" s="603"/>
      <c r="AI1253" s="603"/>
      <c r="AJ1253" s="603"/>
      <c r="AK1253" s="603"/>
      <c r="AL1253" s="603"/>
      <c r="AM1253" s="603"/>
      <c r="AN1253" s="603"/>
      <c r="AO1253" s="603"/>
      <c r="AP1253" s="603"/>
      <c r="AQ1253" s="603"/>
      <c r="AR1253" s="603"/>
      <c r="AS1253" s="603"/>
      <c r="AT1253" s="603"/>
      <c r="AU1253" s="603"/>
      <c r="AV1253" s="603"/>
      <c r="AW1253" s="603"/>
      <c r="AX1253" s="603"/>
      <c r="AY1253" s="603"/>
      <c r="AZ1253" s="603"/>
      <c r="BA1253" s="603"/>
      <c r="BB1253" s="603"/>
      <c r="BC1253" s="603"/>
      <c r="BD1253" s="603"/>
      <c r="BE1253" s="603"/>
      <c r="BF1253" s="603"/>
      <c r="BG1253" s="603"/>
      <c r="BH1253" s="603"/>
      <c r="BI1253" s="603"/>
      <c r="BJ1253" s="603"/>
      <c r="BK1253" s="603"/>
      <c r="BL1253" s="603"/>
      <c r="BM1253" s="603"/>
      <c r="BN1253" s="603"/>
      <c r="BO1253" s="603"/>
      <c r="BP1253" s="603"/>
      <c r="BQ1253" s="603"/>
      <c r="BR1253" s="603"/>
      <c r="BS1253" s="603"/>
      <c r="BT1253" s="603"/>
      <c r="BU1253" s="603"/>
      <c r="BV1253" s="603"/>
      <c r="BW1253" s="603"/>
      <c r="BX1253" s="603"/>
      <c r="BY1253" s="603"/>
      <c r="BZ1253" s="603"/>
      <c r="CA1253" s="603"/>
      <c r="CB1253" s="603"/>
      <c r="CC1253" s="603"/>
      <c r="CD1253" s="603"/>
      <c r="CE1253" s="603"/>
      <c r="CF1253" s="603"/>
      <c r="CG1253" s="603"/>
      <c r="CH1253" s="603"/>
      <c r="CI1253" s="603"/>
      <c r="CJ1253" s="603"/>
      <c r="CK1253" s="603"/>
    </row>
    <row r="1254" spans="1:89" ht="14.25">
      <c r="A1254" s="656" t="str">
        <f t="shared" si="253"/>
        <v>16_1_170723_N_p_er.se</v>
      </c>
      <c r="B1254" s="735" t="s">
        <v>6340</v>
      </c>
      <c r="C1254" s="735" t="s">
        <v>6341</v>
      </c>
      <c r="D1254" s="736">
        <v>16</v>
      </c>
      <c r="E1254" s="736">
        <v>1</v>
      </c>
      <c r="F1254" s="736" t="s">
        <v>6342</v>
      </c>
      <c r="G1254" s="736" t="s">
        <v>6343</v>
      </c>
      <c r="H1254" s="736">
        <v>2023</v>
      </c>
      <c r="I1254" s="735" t="s">
        <v>5729</v>
      </c>
      <c r="J1254" s="735" t="s">
        <v>6344</v>
      </c>
      <c r="K1254" s="735" t="s">
        <v>6345</v>
      </c>
      <c r="L1254" s="735" t="s">
        <v>5723</v>
      </c>
      <c r="M1254" s="735" t="s">
        <v>2422</v>
      </c>
      <c r="N1254" s="661">
        <f t="shared" ref="N1254:N1256" si="261">50+50+50+50+50+50+50+21</f>
        <v>371</v>
      </c>
      <c r="O1254" s="370"/>
      <c r="P1254" s="769" t="s">
        <v>654</v>
      </c>
      <c r="Q1254" s="596" t="s">
        <v>655</v>
      </c>
      <c r="R1254" s="596" t="s">
        <v>1176</v>
      </c>
      <c r="S1254" s="596">
        <f t="shared" si="259"/>
        <v>2</v>
      </c>
      <c r="T1254" s="596">
        <v>1</v>
      </c>
      <c r="U1254" s="596">
        <v>1</v>
      </c>
      <c r="V1254" s="596">
        <v>0</v>
      </c>
      <c r="W1254" s="603"/>
      <c r="X1254" s="668">
        <v>300426</v>
      </c>
      <c r="Y1254" s="376" t="s">
        <v>78</v>
      </c>
      <c r="Z1254" s="596" t="s">
        <v>7143</v>
      </c>
      <c r="AA1254" s="766"/>
      <c r="AB1254" s="727" t="str">
        <f t="shared" si="249"/>
        <v>Unique</v>
      </c>
      <c r="AC1254" s="603"/>
      <c r="AD1254" s="603"/>
      <c r="AE1254" s="603"/>
      <c r="AF1254" s="603"/>
      <c r="AG1254" s="603"/>
      <c r="AH1254" s="603"/>
      <c r="AI1254" s="603"/>
      <c r="AJ1254" s="603"/>
      <c r="AK1254" s="603"/>
      <c r="AL1254" s="603"/>
      <c r="AM1254" s="603"/>
      <c r="AN1254" s="603"/>
      <c r="AO1254" s="603"/>
      <c r="AP1254" s="603"/>
      <c r="AQ1254" s="603"/>
      <c r="AR1254" s="603"/>
      <c r="AS1254" s="603"/>
      <c r="AT1254" s="603"/>
      <c r="AU1254" s="603"/>
      <c r="AV1254" s="603"/>
      <c r="AW1254" s="603"/>
      <c r="AX1254" s="603"/>
      <c r="AY1254" s="603"/>
      <c r="AZ1254" s="603"/>
      <c r="BA1254" s="603"/>
      <c r="BB1254" s="603"/>
      <c r="BC1254" s="603"/>
      <c r="BD1254" s="603"/>
      <c r="BE1254" s="603"/>
      <c r="BF1254" s="603"/>
      <c r="BG1254" s="603"/>
      <c r="BH1254" s="603"/>
      <c r="BI1254" s="603"/>
      <c r="BJ1254" s="603"/>
      <c r="BK1254" s="603"/>
      <c r="BL1254" s="603"/>
      <c r="BM1254" s="603"/>
      <c r="BN1254" s="603"/>
      <c r="BO1254" s="603"/>
      <c r="BP1254" s="603"/>
      <c r="BQ1254" s="603"/>
      <c r="BR1254" s="603"/>
      <c r="BS1254" s="603"/>
      <c r="BT1254" s="603"/>
      <c r="BU1254" s="603"/>
      <c r="BV1254" s="603"/>
      <c r="BW1254" s="603"/>
      <c r="BX1254" s="603"/>
      <c r="BY1254" s="603"/>
      <c r="BZ1254" s="603"/>
      <c r="CA1254" s="603"/>
      <c r="CB1254" s="603"/>
      <c r="CC1254" s="603"/>
      <c r="CD1254" s="603"/>
      <c r="CE1254" s="603"/>
      <c r="CF1254" s="603"/>
      <c r="CG1254" s="603"/>
      <c r="CH1254" s="603"/>
      <c r="CI1254" s="603"/>
      <c r="CJ1254" s="603"/>
      <c r="CK1254" s="603"/>
    </row>
    <row r="1255" spans="1:89" ht="14.25">
      <c r="A1255" s="656" t="str">
        <f t="shared" si="253"/>
        <v>16_1_170723_N_p_xy.sy</v>
      </c>
      <c r="B1255" s="735" t="s">
        <v>6340</v>
      </c>
      <c r="C1255" s="735" t="s">
        <v>6341</v>
      </c>
      <c r="D1255" s="736">
        <v>16</v>
      </c>
      <c r="E1255" s="736">
        <v>1</v>
      </c>
      <c r="F1255" s="736" t="s">
        <v>6342</v>
      </c>
      <c r="G1255" s="736" t="s">
        <v>6343</v>
      </c>
      <c r="H1255" s="736">
        <v>2023</v>
      </c>
      <c r="I1255" s="735" t="s">
        <v>5729</v>
      </c>
      <c r="J1255" s="735" t="s">
        <v>6344</v>
      </c>
      <c r="K1255" s="735" t="s">
        <v>6345</v>
      </c>
      <c r="L1255" s="735" t="s">
        <v>5723</v>
      </c>
      <c r="M1255" s="735" t="s">
        <v>2422</v>
      </c>
      <c r="N1255" s="661">
        <f t="shared" si="261"/>
        <v>371</v>
      </c>
      <c r="O1255" s="370"/>
      <c r="P1255" s="769" t="s">
        <v>842</v>
      </c>
      <c r="Q1255" s="596" t="s">
        <v>843</v>
      </c>
      <c r="R1255" s="596" t="s">
        <v>1176</v>
      </c>
      <c r="S1255" s="596">
        <f t="shared" si="259"/>
        <v>1</v>
      </c>
      <c r="T1255" s="596">
        <v>0</v>
      </c>
      <c r="U1255" s="596">
        <v>1</v>
      </c>
      <c r="V1255" s="596">
        <v>0</v>
      </c>
      <c r="W1255" s="603"/>
      <c r="X1255" s="668">
        <v>300426</v>
      </c>
      <c r="Y1255" s="376" t="s">
        <v>78</v>
      </c>
      <c r="Z1255" s="596" t="s">
        <v>7144</v>
      </c>
      <c r="AA1255" s="766"/>
      <c r="AB1255" s="727" t="str">
        <f t="shared" ref="AB1255:AB1286" si="262">IF(COUNTIF(Z:Z, Z1255)&gt;1, "Duplicate", "Unique")</f>
        <v>Unique</v>
      </c>
      <c r="AC1255" s="603"/>
      <c r="AD1255" s="603"/>
      <c r="AE1255" s="603"/>
      <c r="AF1255" s="603"/>
      <c r="AG1255" s="603"/>
      <c r="AH1255" s="603"/>
      <c r="AI1255" s="603"/>
      <c r="AJ1255" s="603"/>
      <c r="AK1255" s="603"/>
      <c r="AL1255" s="603"/>
      <c r="AM1255" s="603"/>
      <c r="AN1255" s="603"/>
      <c r="AO1255" s="603"/>
      <c r="AP1255" s="603"/>
      <c r="AQ1255" s="603"/>
      <c r="AR1255" s="603"/>
      <c r="AS1255" s="603"/>
      <c r="AT1255" s="603"/>
      <c r="AU1255" s="603"/>
      <c r="AV1255" s="603"/>
      <c r="AW1255" s="603"/>
      <c r="AX1255" s="603"/>
      <c r="AY1255" s="603"/>
      <c r="AZ1255" s="603"/>
      <c r="BA1255" s="603"/>
      <c r="BB1255" s="603"/>
      <c r="BC1255" s="603"/>
      <c r="BD1255" s="603"/>
      <c r="BE1255" s="603"/>
      <c r="BF1255" s="603"/>
      <c r="BG1255" s="603"/>
      <c r="BH1255" s="603"/>
      <c r="BI1255" s="603"/>
      <c r="BJ1255" s="603"/>
      <c r="BK1255" s="603"/>
      <c r="BL1255" s="603"/>
      <c r="BM1255" s="603"/>
      <c r="BN1255" s="603"/>
      <c r="BO1255" s="603"/>
      <c r="BP1255" s="603"/>
      <c r="BQ1255" s="603"/>
      <c r="BR1255" s="603"/>
      <c r="BS1255" s="603"/>
      <c r="BT1255" s="603"/>
      <c r="BU1255" s="603"/>
      <c r="BV1255" s="603"/>
      <c r="BW1255" s="603"/>
      <c r="BX1255" s="603"/>
      <c r="BY1255" s="603"/>
      <c r="BZ1255" s="603"/>
      <c r="CA1255" s="603"/>
      <c r="CB1255" s="603"/>
      <c r="CC1255" s="603"/>
      <c r="CD1255" s="603"/>
      <c r="CE1255" s="603"/>
      <c r="CF1255" s="603"/>
      <c r="CG1255" s="603"/>
      <c r="CH1255" s="603"/>
      <c r="CI1255" s="603"/>
      <c r="CJ1255" s="603"/>
      <c r="CK1255" s="603"/>
    </row>
    <row r="1256" spans="1:89" ht="14.25">
      <c r="A1256" s="656" t="str">
        <f t="shared" si="253"/>
        <v>16_1_170723_N_p_xy.se</v>
      </c>
      <c r="B1256" s="735" t="s">
        <v>6340</v>
      </c>
      <c r="C1256" s="735" t="s">
        <v>6341</v>
      </c>
      <c r="D1256" s="736">
        <v>16</v>
      </c>
      <c r="E1256" s="736">
        <v>1</v>
      </c>
      <c r="F1256" s="736" t="s">
        <v>6342</v>
      </c>
      <c r="G1256" s="736" t="s">
        <v>6343</v>
      </c>
      <c r="H1256" s="736">
        <v>2023</v>
      </c>
      <c r="I1256" s="735" t="s">
        <v>5729</v>
      </c>
      <c r="J1256" s="735" t="s">
        <v>6344</v>
      </c>
      <c r="K1256" s="735" t="s">
        <v>6345</v>
      </c>
      <c r="L1256" s="735" t="s">
        <v>5723</v>
      </c>
      <c r="M1256" s="735" t="s">
        <v>2422</v>
      </c>
      <c r="N1256" s="661">
        <f t="shared" si="261"/>
        <v>371</v>
      </c>
      <c r="O1256" s="370"/>
      <c r="P1256" s="769" t="s">
        <v>529</v>
      </c>
      <c r="Q1256" s="596" t="s">
        <v>530</v>
      </c>
      <c r="R1256" s="596" t="s">
        <v>1176</v>
      </c>
      <c r="S1256" s="596">
        <f t="shared" si="259"/>
        <v>1</v>
      </c>
      <c r="T1256" s="596">
        <v>1</v>
      </c>
      <c r="U1256" s="596">
        <v>0</v>
      </c>
      <c r="V1256" s="596">
        <v>0</v>
      </c>
      <c r="W1256" s="603"/>
      <c r="X1256" s="668">
        <v>300426</v>
      </c>
      <c r="Y1256" s="376" t="s">
        <v>78</v>
      </c>
      <c r="Z1256" s="596" t="s">
        <v>7145</v>
      </c>
      <c r="AA1256" s="766"/>
      <c r="AB1256" s="727" t="str">
        <f t="shared" si="262"/>
        <v>Unique</v>
      </c>
      <c r="AC1256" s="603"/>
      <c r="AD1256" s="603"/>
      <c r="AE1256" s="603"/>
      <c r="AF1256" s="603"/>
      <c r="AG1256" s="603"/>
      <c r="AH1256" s="603"/>
      <c r="AI1256" s="603"/>
      <c r="AJ1256" s="603"/>
      <c r="AK1256" s="603"/>
      <c r="AL1256" s="603"/>
      <c r="AM1256" s="603"/>
      <c r="AN1256" s="603"/>
      <c r="AO1256" s="603"/>
      <c r="AP1256" s="603"/>
      <c r="AQ1256" s="603"/>
      <c r="AR1256" s="603"/>
      <c r="AS1256" s="603"/>
      <c r="AT1256" s="603"/>
      <c r="AU1256" s="603"/>
      <c r="AV1256" s="603"/>
      <c r="AW1256" s="603"/>
      <c r="AX1256" s="603"/>
      <c r="AY1256" s="603"/>
      <c r="AZ1256" s="603"/>
      <c r="BA1256" s="603"/>
      <c r="BB1256" s="603"/>
      <c r="BC1256" s="603"/>
      <c r="BD1256" s="603"/>
      <c r="BE1256" s="603"/>
      <c r="BF1256" s="603"/>
      <c r="BG1256" s="603"/>
      <c r="BH1256" s="603"/>
      <c r="BI1256" s="603"/>
      <c r="BJ1256" s="603"/>
      <c r="BK1256" s="603"/>
      <c r="BL1256" s="603"/>
      <c r="BM1256" s="603"/>
      <c r="BN1256" s="603"/>
      <c r="BO1256" s="603"/>
      <c r="BP1256" s="603"/>
      <c r="BQ1256" s="603"/>
      <c r="BR1256" s="603"/>
      <c r="BS1256" s="603"/>
      <c r="BT1256" s="603"/>
      <c r="BU1256" s="603"/>
      <c r="BV1256" s="603"/>
      <c r="BW1256" s="603"/>
      <c r="BX1256" s="603"/>
      <c r="BY1256" s="603"/>
      <c r="BZ1256" s="603"/>
      <c r="CA1256" s="603"/>
      <c r="CB1256" s="603"/>
      <c r="CC1256" s="603"/>
      <c r="CD1256" s="603"/>
      <c r="CE1256" s="603"/>
      <c r="CF1256" s="603"/>
      <c r="CG1256" s="603"/>
      <c r="CH1256" s="603"/>
      <c r="CI1256" s="603"/>
      <c r="CJ1256" s="603"/>
      <c r="CK1256" s="603"/>
    </row>
    <row r="1257" spans="1:89" ht="14.25">
      <c r="A1257" s="656" t="str">
        <f t="shared" si="253"/>
        <v>1_1_230523_HAU_p_me.</v>
      </c>
      <c r="B1257" s="745" t="s">
        <v>6461</v>
      </c>
      <c r="C1257" s="745" t="s">
        <v>6462</v>
      </c>
      <c r="D1257" s="746">
        <v>1</v>
      </c>
      <c r="E1257" s="746">
        <v>1</v>
      </c>
      <c r="F1257" s="746" t="s">
        <v>93</v>
      </c>
      <c r="G1257" s="746" t="s">
        <v>6443</v>
      </c>
      <c r="H1257" s="746">
        <v>2023</v>
      </c>
      <c r="I1257" s="745" t="s">
        <v>5729</v>
      </c>
      <c r="J1257" s="745" t="s">
        <v>6463</v>
      </c>
      <c r="K1257" s="745" t="s">
        <v>6464</v>
      </c>
      <c r="L1257" s="745" t="s">
        <v>5723</v>
      </c>
      <c r="M1257" s="745" t="s">
        <v>2422</v>
      </c>
      <c r="N1257" s="661">
        <f>12</f>
        <v>12</v>
      </c>
      <c r="O1257" s="603"/>
      <c r="P1257" s="667" t="s">
        <v>1178</v>
      </c>
      <c r="Q1257" s="596" t="s">
        <v>1179</v>
      </c>
      <c r="R1257" s="596" t="s">
        <v>1176</v>
      </c>
      <c r="S1257" s="596">
        <f t="shared" si="259"/>
        <v>2</v>
      </c>
      <c r="T1257" s="596">
        <v>2</v>
      </c>
      <c r="U1257" s="596">
        <v>0</v>
      </c>
      <c r="V1257" s="596">
        <v>0</v>
      </c>
      <c r="W1257" s="603"/>
      <c r="X1257" s="668">
        <v>300426</v>
      </c>
      <c r="Y1257" s="376" t="s">
        <v>78</v>
      </c>
      <c r="Z1257" s="603"/>
      <c r="AA1257" s="845"/>
      <c r="AB1257" s="727" t="str">
        <f t="shared" si="262"/>
        <v>Unique</v>
      </c>
      <c r="AC1257" s="603"/>
      <c r="AD1257" s="603"/>
      <c r="AE1257" s="603"/>
      <c r="AF1257" s="603"/>
      <c r="AG1257" s="603"/>
      <c r="AH1257" s="603"/>
      <c r="AI1257" s="603"/>
      <c r="AJ1257" s="603"/>
      <c r="AK1257" s="603"/>
      <c r="AL1257" s="603"/>
      <c r="AM1257" s="603"/>
      <c r="AN1257" s="603"/>
      <c r="AO1257" s="603"/>
      <c r="AP1257" s="603"/>
      <c r="AQ1257" s="603"/>
      <c r="AR1257" s="603"/>
      <c r="AS1257" s="603"/>
      <c r="AT1257" s="603"/>
      <c r="AU1257" s="603"/>
      <c r="AV1257" s="603"/>
      <c r="AW1257" s="603"/>
      <c r="AX1257" s="603"/>
      <c r="AY1257" s="603"/>
      <c r="AZ1257" s="603"/>
      <c r="BA1257" s="603"/>
      <c r="BB1257" s="603"/>
      <c r="BC1257" s="603"/>
      <c r="BD1257" s="603"/>
      <c r="BE1257" s="603"/>
      <c r="BF1257" s="603"/>
      <c r="BG1257" s="603"/>
      <c r="BH1257" s="603"/>
      <c r="BI1257" s="603"/>
      <c r="BJ1257" s="603"/>
      <c r="BK1257" s="603"/>
      <c r="BL1257" s="603"/>
      <c r="BM1257" s="603"/>
      <c r="BN1257" s="603"/>
      <c r="BO1257" s="603"/>
      <c r="BP1257" s="603"/>
      <c r="BQ1257" s="603"/>
      <c r="BR1257" s="603"/>
      <c r="BS1257" s="603"/>
      <c r="BT1257" s="603"/>
      <c r="BU1257" s="603"/>
      <c r="BV1257" s="603"/>
      <c r="BW1257" s="603"/>
      <c r="BX1257" s="603"/>
      <c r="BY1257" s="603"/>
      <c r="BZ1257" s="603"/>
      <c r="CA1257" s="603"/>
      <c r="CB1257" s="603"/>
      <c r="CC1257" s="603"/>
      <c r="CD1257" s="603"/>
      <c r="CE1257" s="603"/>
      <c r="CF1257" s="603"/>
      <c r="CG1257" s="603"/>
      <c r="CH1257" s="603"/>
      <c r="CI1257" s="603"/>
      <c r="CJ1257" s="603"/>
      <c r="CK1257" s="603"/>
    </row>
    <row r="1258" spans="1:89" ht="14.25">
      <c r="A1258" s="656" t="str">
        <f t="shared" si="253"/>
        <v>14_1_310521_HAM_p_me.</v>
      </c>
      <c r="B1258" s="657" t="s">
        <v>5717</v>
      </c>
      <c r="C1258" s="657" t="s">
        <v>5718</v>
      </c>
      <c r="D1258" s="658">
        <v>14</v>
      </c>
      <c r="E1258" s="658">
        <v>1</v>
      </c>
      <c r="F1258" s="658" t="s">
        <v>5728</v>
      </c>
      <c r="G1258" s="658" t="s">
        <v>2084</v>
      </c>
      <c r="H1258" s="658">
        <v>2021</v>
      </c>
      <c r="I1258" s="659" t="s">
        <v>5729</v>
      </c>
      <c r="J1258" s="659" t="str">
        <f t="shared" ref="J1258:J1264" si="263">K1258&amp;"_p"</f>
        <v>HAM_p</v>
      </c>
      <c r="K1258" s="657" t="s">
        <v>5722</v>
      </c>
      <c r="L1258" s="659" t="s">
        <v>5723</v>
      </c>
      <c r="M1258" s="659" t="s">
        <v>2422</v>
      </c>
      <c r="N1258" s="661">
        <v>29</v>
      </c>
      <c r="O1258" s="603"/>
      <c r="P1258" s="667" t="s">
        <v>1178</v>
      </c>
      <c r="Q1258" s="596" t="s">
        <v>1179</v>
      </c>
      <c r="R1258" s="596" t="s">
        <v>4909</v>
      </c>
      <c r="S1258" s="596">
        <v>1</v>
      </c>
      <c r="T1258" s="596">
        <v>0</v>
      </c>
      <c r="U1258" s="596">
        <v>1</v>
      </c>
      <c r="V1258" s="596">
        <v>0</v>
      </c>
      <c r="W1258" s="603"/>
      <c r="X1258" s="701" t="s">
        <v>4947</v>
      </c>
      <c r="Y1258" s="376" t="s">
        <v>78</v>
      </c>
      <c r="Z1258" s="603"/>
      <c r="AA1258" s="845"/>
      <c r="AB1258" s="727" t="str">
        <f t="shared" si="262"/>
        <v>Unique</v>
      </c>
      <c r="AC1258" s="603"/>
      <c r="AD1258" s="603"/>
      <c r="AE1258" s="603"/>
      <c r="AF1258" s="603"/>
      <c r="AG1258" s="603"/>
      <c r="AH1258" s="603"/>
      <c r="AI1258" s="603"/>
      <c r="AJ1258" s="603"/>
      <c r="AK1258" s="603"/>
      <c r="AL1258" s="603"/>
      <c r="AM1258" s="603"/>
      <c r="AN1258" s="603"/>
      <c r="AO1258" s="603"/>
      <c r="AP1258" s="603"/>
      <c r="AQ1258" s="603"/>
      <c r="AR1258" s="603"/>
      <c r="AS1258" s="603"/>
      <c r="AT1258" s="603"/>
      <c r="AU1258" s="603"/>
      <c r="AV1258" s="603"/>
      <c r="AW1258" s="603"/>
      <c r="AX1258" s="603"/>
      <c r="AY1258" s="603"/>
      <c r="AZ1258" s="603"/>
      <c r="BA1258" s="603"/>
      <c r="BB1258" s="603"/>
      <c r="BC1258" s="603"/>
      <c r="BD1258" s="603"/>
      <c r="BE1258" s="603"/>
      <c r="BF1258" s="603"/>
      <c r="BG1258" s="603"/>
      <c r="BH1258" s="603"/>
      <c r="BI1258" s="603"/>
      <c r="BJ1258" s="603"/>
      <c r="BK1258" s="603"/>
      <c r="BL1258" s="603"/>
      <c r="BM1258" s="603"/>
      <c r="BN1258" s="603"/>
      <c r="BO1258" s="603"/>
      <c r="BP1258" s="603"/>
      <c r="BQ1258" s="603"/>
      <c r="BR1258" s="603"/>
      <c r="BS1258" s="603"/>
      <c r="BT1258" s="603"/>
      <c r="BU1258" s="603"/>
      <c r="BV1258" s="603"/>
      <c r="BW1258" s="603"/>
      <c r="BX1258" s="603"/>
      <c r="BY1258" s="603"/>
      <c r="BZ1258" s="603"/>
      <c r="CA1258" s="603"/>
      <c r="CB1258" s="603"/>
      <c r="CC1258" s="603"/>
      <c r="CD1258" s="603"/>
      <c r="CE1258" s="603"/>
      <c r="CF1258" s="603"/>
      <c r="CG1258" s="603"/>
      <c r="CH1258" s="603"/>
      <c r="CI1258" s="603"/>
      <c r="CJ1258" s="603"/>
      <c r="CK1258" s="603"/>
    </row>
    <row r="1259" spans="1:89" ht="14.25">
      <c r="A1259" s="656" t="str">
        <f t="shared" si="253"/>
        <v>12_1_200921_HE_p_da.al</v>
      </c>
      <c r="B1259" s="669" t="s">
        <v>5732</v>
      </c>
      <c r="C1259" s="669" t="s">
        <v>5733</v>
      </c>
      <c r="D1259" s="670">
        <v>12</v>
      </c>
      <c r="E1259" s="670">
        <v>1</v>
      </c>
      <c r="F1259" s="670" t="s">
        <v>122</v>
      </c>
      <c r="G1259" s="670" t="s">
        <v>5755</v>
      </c>
      <c r="H1259" s="670">
        <v>2021</v>
      </c>
      <c r="I1259" s="672" t="s">
        <v>5729</v>
      </c>
      <c r="J1259" s="672" t="str">
        <f t="shared" si="263"/>
        <v>HE_p</v>
      </c>
      <c r="K1259" s="669" t="s">
        <v>5734</v>
      </c>
      <c r="L1259" s="672" t="s">
        <v>5723</v>
      </c>
      <c r="M1259" s="672" t="s">
        <v>2422</v>
      </c>
      <c r="N1259" s="661">
        <f t="shared" ref="N1259:N1260" si="264">20+37+30+30+20+28+42+9+24+42+31+30+14+24+34+30+53+37</f>
        <v>535</v>
      </c>
      <c r="O1259" s="603"/>
      <c r="P1259" s="769" t="s">
        <v>983</v>
      </c>
      <c r="Q1259" s="596" t="s">
        <v>984</v>
      </c>
      <c r="R1259" s="596" t="s">
        <v>1176</v>
      </c>
      <c r="S1259" s="596">
        <f t="shared" ref="S1259:S1288" si="265">SUM(T1259+U1259)</f>
        <v>1</v>
      </c>
      <c r="T1259" s="596">
        <v>0</v>
      </c>
      <c r="U1259" s="596">
        <v>1</v>
      </c>
      <c r="V1259" s="596">
        <v>0</v>
      </c>
      <c r="W1259" s="603"/>
      <c r="X1259" s="668">
        <v>300426</v>
      </c>
      <c r="Y1259" s="376" t="s">
        <v>78</v>
      </c>
      <c r="Z1259" s="596" t="s">
        <v>7146</v>
      </c>
      <c r="AA1259" s="766"/>
      <c r="AB1259" s="727" t="str">
        <f t="shared" si="262"/>
        <v>Unique</v>
      </c>
      <c r="AC1259" s="603"/>
      <c r="AD1259" s="603"/>
      <c r="AE1259" s="603"/>
      <c r="AF1259" s="603"/>
      <c r="AG1259" s="603"/>
      <c r="AH1259" s="603"/>
      <c r="AI1259" s="603"/>
      <c r="AJ1259" s="603"/>
      <c r="AK1259" s="603"/>
      <c r="AL1259" s="603"/>
      <c r="AM1259" s="603"/>
      <c r="AN1259" s="603"/>
      <c r="AO1259" s="603"/>
      <c r="AP1259" s="603"/>
      <c r="AQ1259" s="603"/>
      <c r="AR1259" s="603"/>
      <c r="AS1259" s="603"/>
      <c r="AT1259" s="603"/>
      <c r="AU1259" s="603"/>
      <c r="AV1259" s="603"/>
      <c r="AW1259" s="603"/>
      <c r="AX1259" s="603"/>
      <c r="AY1259" s="603"/>
      <c r="AZ1259" s="603"/>
      <c r="BA1259" s="603"/>
      <c r="BB1259" s="603"/>
      <c r="BC1259" s="603"/>
      <c r="BD1259" s="603"/>
      <c r="BE1259" s="603"/>
      <c r="BF1259" s="603"/>
      <c r="BG1259" s="603"/>
      <c r="BH1259" s="603"/>
      <c r="BI1259" s="603"/>
      <c r="BJ1259" s="603"/>
      <c r="BK1259" s="603"/>
      <c r="BL1259" s="603"/>
      <c r="BM1259" s="603"/>
      <c r="BN1259" s="603"/>
      <c r="BO1259" s="603"/>
      <c r="BP1259" s="603"/>
      <c r="BQ1259" s="603"/>
      <c r="BR1259" s="603"/>
      <c r="BS1259" s="603"/>
      <c r="BT1259" s="603"/>
      <c r="BU1259" s="603"/>
      <c r="BV1259" s="603"/>
      <c r="BW1259" s="603"/>
      <c r="BX1259" s="603"/>
      <c r="BY1259" s="603"/>
      <c r="BZ1259" s="603"/>
      <c r="CA1259" s="603"/>
      <c r="CB1259" s="603"/>
      <c r="CC1259" s="603"/>
      <c r="CD1259" s="603"/>
      <c r="CE1259" s="603"/>
      <c r="CF1259" s="603"/>
      <c r="CG1259" s="603"/>
      <c r="CH1259" s="603"/>
      <c r="CI1259" s="603"/>
      <c r="CJ1259" s="603"/>
      <c r="CK1259" s="603"/>
    </row>
    <row r="1260" spans="1:89" ht="14.25">
      <c r="A1260" s="656" t="str">
        <f t="shared" si="253"/>
        <v>12_1_200921_HE_p_xy.se</v>
      </c>
      <c r="B1260" s="669" t="s">
        <v>5732</v>
      </c>
      <c r="C1260" s="669" t="s">
        <v>5733</v>
      </c>
      <c r="D1260" s="670">
        <v>12</v>
      </c>
      <c r="E1260" s="670">
        <v>1</v>
      </c>
      <c r="F1260" s="670" t="s">
        <v>122</v>
      </c>
      <c r="G1260" s="670" t="s">
        <v>5755</v>
      </c>
      <c r="H1260" s="670">
        <v>2021</v>
      </c>
      <c r="I1260" s="672" t="s">
        <v>5729</v>
      </c>
      <c r="J1260" s="672" t="str">
        <f t="shared" si="263"/>
        <v>HE_p</v>
      </c>
      <c r="K1260" s="669" t="s">
        <v>5734</v>
      </c>
      <c r="L1260" s="672" t="s">
        <v>5723</v>
      </c>
      <c r="M1260" s="672" t="s">
        <v>2422</v>
      </c>
      <c r="N1260" s="661">
        <f t="shared" si="264"/>
        <v>535</v>
      </c>
      <c r="O1260" s="603"/>
      <c r="P1260" s="769" t="s">
        <v>529</v>
      </c>
      <c r="Q1260" s="596" t="s">
        <v>530</v>
      </c>
      <c r="R1260" s="596" t="s">
        <v>1176</v>
      </c>
      <c r="S1260" s="596">
        <f t="shared" si="265"/>
        <v>5</v>
      </c>
      <c r="T1260" s="596">
        <v>1</v>
      </c>
      <c r="U1260" s="596">
        <v>4</v>
      </c>
      <c r="V1260" s="596">
        <v>0</v>
      </c>
      <c r="W1260" s="603"/>
      <c r="X1260" s="668">
        <v>300426</v>
      </c>
      <c r="Y1260" s="376" t="s">
        <v>78</v>
      </c>
      <c r="Z1260" s="596" t="s">
        <v>7147</v>
      </c>
      <c r="AA1260" s="766"/>
      <c r="AB1260" s="727" t="str">
        <f t="shared" si="262"/>
        <v>Unique</v>
      </c>
      <c r="AC1260" s="603"/>
      <c r="AD1260" s="603"/>
      <c r="AE1260" s="603"/>
      <c r="AF1260" s="603"/>
      <c r="AG1260" s="603"/>
      <c r="AH1260" s="603"/>
      <c r="AI1260" s="603"/>
      <c r="AJ1260" s="603"/>
      <c r="AK1260" s="603"/>
      <c r="AL1260" s="603"/>
      <c r="AM1260" s="603"/>
      <c r="AN1260" s="603"/>
      <c r="AO1260" s="603"/>
      <c r="AP1260" s="603"/>
      <c r="AQ1260" s="603"/>
      <c r="AR1260" s="603"/>
      <c r="AS1260" s="603"/>
      <c r="AT1260" s="603"/>
      <c r="AU1260" s="603"/>
      <c r="AV1260" s="603"/>
      <c r="AW1260" s="603"/>
      <c r="AX1260" s="603"/>
      <c r="AY1260" s="603"/>
      <c r="AZ1260" s="603"/>
      <c r="BA1260" s="603"/>
      <c r="BB1260" s="603"/>
      <c r="BC1260" s="603"/>
      <c r="BD1260" s="603"/>
      <c r="BE1260" s="603"/>
      <c r="BF1260" s="603"/>
      <c r="BG1260" s="603"/>
      <c r="BH1260" s="603"/>
      <c r="BI1260" s="603"/>
      <c r="BJ1260" s="603"/>
      <c r="BK1260" s="603"/>
      <c r="BL1260" s="603"/>
      <c r="BM1260" s="603"/>
      <c r="BN1260" s="603"/>
      <c r="BO1260" s="603"/>
      <c r="BP1260" s="603"/>
      <c r="BQ1260" s="603"/>
      <c r="BR1260" s="603"/>
      <c r="BS1260" s="603"/>
      <c r="BT1260" s="603"/>
      <c r="BU1260" s="603"/>
      <c r="BV1260" s="603"/>
      <c r="BW1260" s="603"/>
      <c r="BX1260" s="603"/>
      <c r="BY1260" s="603"/>
      <c r="BZ1260" s="603"/>
      <c r="CA1260" s="603"/>
      <c r="CB1260" s="603"/>
      <c r="CC1260" s="603"/>
      <c r="CD1260" s="603"/>
      <c r="CE1260" s="603"/>
      <c r="CF1260" s="603"/>
      <c r="CG1260" s="603"/>
      <c r="CH1260" s="603"/>
      <c r="CI1260" s="603"/>
      <c r="CJ1260" s="603"/>
      <c r="CK1260" s="603"/>
    </row>
    <row r="1261" spans="1:89" ht="14.25">
      <c r="A1261" s="656" t="str">
        <f t="shared" si="253"/>
        <v>21_1_200921_A_p_da.tr</v>
      </c>
      <c r="B1261" s="679" t="s">
        <v>5746</v>
      </c>
      <c r="C1261" s="679" t="s">
        <v>5747</v>
      </c>
      <c r="D1261" s="680">
        <v>21</v>
      </c>
      <c r="E1261" s="680">
        <v>1</v>
      </c>
      <c r="F1261" s="680" t="s">
        <v>122</v>
      </c>
      <c r="G1261" s="680" t="s">
        <v>5755</v>
      </c>
      <c r="H1261" s="680">
        <v>2021</v>
      </c>
      <c r="I1261" s="681" t="s">
        <v>5729</v>
      </c>
      <c r="J1261" s="681" t="str">
        <f t="shared" si="263"/>
        <v>A_p</v>
      </c>
      <c r="K1261" s="679" t="s">
        <v>1810</v>
      </c>
      <c r="L1261" s="681" t="s">
        <v>5723</v>
      </c>
      <c r="M1261" s="681" t="s">
        <v>2422</v>
      </c>
      <c r="N1261" s="661">
        <f t="shared" ref="N1261:N1264" si="266">100+100+100+100+60+9</f>
        <v>469</v>
      </c>
      <c r="O1261" s="603"/>
      <c r="P1261" s="769" t="s">
        <v>1103</v>
      </c>
      <c r="Q1261" s="596" t="s">
        <v>1104</v>
      </c>
      <c r="R1261" s="596" t="s">
        <v>1176</v>
      </c>
      <c r="S1261" s="596">
        <f t="shared" si="265"/>
        <v>1</v>
      </c>
      <c r="T1261" s="596">
        <v>0</v>
      </c>
      <c r="U1261" s="596">
        <v>1</v>
      </c>
      <c r="V1261" s="596">
        <v>0</v>
      </c>
      <c r="W1261" s="603"/>
      <c r="X1261" s="668">
        <v>300426</v>
      </c>
      <c r="Y1261" s="376" t="s">
        <v>78</v>
      </c>
      <c r="Z1261" s="596" t="s">
        <v>7148</v>
      </c>
      <c r="AA1261" s="766"/>
      <c r="AB1261" s="727" t="str">
        <f t="shared" si="262"/>
        <v>Unique</v>
      </c>
      <c r="AC1261" s="603"/>
      <c r="AD1261" s="603"/>
      <c r="AE1261" s="603"/>
      <c r="AF1261" s="603"/>
      <c r="AG1261" s="603"/>
      <c r="AH1261" s="603"/>
      <c r="AI1261" s="603"/>
      <c r="AJ1261" s="603"/>
      <c r="AK1261" s="603"/>
      <c r="AL1261" s="603"/>
      <c r="AM1261" s="603"/>
      <c r="AN1261" s="603"/>
      <c r="AO1261" s="603"/>
      <c r="AP1261" s="603"/>
      <c r="AQ1261" s="603"/>
      <c r="AR1261" s="603"/>
      <c r="AS1261" s="603"/>
      <c r="AT1261" s="603"/>
      <c r="AU1261" s="603"/>
      <c r="AV1261" s="603"/>
      <c r="AW1261" s="603"/>
      <c r="AX1261" s="603"/>
      <c r="AY1261" s="603"/>
      <c r="AZ1261" s="603"/>
      <c r="BA1261" s="603"/>
      <c r="BB1261" s="603"/>
      <c r="BC1261" s="603"/>
      <c r="BD1261" s="603"/>
      <c r="BE1261" s="603"/>
      <c r="BF1261" s="603"/>
      <c r="BG1261" s="603"/>
      <c r="BH1261" s="603"/>
      <c r="BI1261" s="603"/>
      <c r="BJ1261" s="603"/>
      <c r="BK1261" s="603"/>
      <c r="BL1261" s="603"/>
      <c r="BM1261" s="603"/>
      <c r="BN1261" s="603"/>
      <c r="BO1261" s="603"/>
      <c r="BP1261" s="603"/>
      <c r="BQ1261" s="603"/>
      <c r="BR1261" s="603"/>
      <c r="BS1261" s="603"/>
      <c r="BT1261" s="603"/>
      <c r="BU1261" s="603"/>
      <c r="BV1261" s="603"/>
      <c r="BW1261" s="603"/>
      <c r="BX1261" s="603"/>
      <c r="BY1261" s="603"/>
      <c r="BZ1261" s="603"/>
      <c r="CA1261" s="603"/>
      <c r="CB1261" s="603"/>
      <c r="CC1261" s="603"/>
      <c r="CD1261" s="603"/>
      <c r="CE1261" s="603"/>
      <c r="CF1261" s="603"/>
      <c r="CG1261" s="603"/>
      <c r="CH1261" s="603"/>
      <c r="CI1261" s="603"/>
      <c r="CJ1261" s="603"/>
      <c r="CK1261" s="603"/>
    </row>
    <row r="1262" spans="1:89" ht="14.25">
      <c r="A1262" s="656" t="str">
        <f t="shared" si="253"/>
        <v>21_1_200921_A_p_da.al</v>
      </c>
      <c r="B1262" s="679" t="s">
        <v>5746</v>
      </c>
      <c r="C1262" s="679" t="s">
        <v>5747</v>
      </c>
      <c r="D1262" s="680">
        <v>21</v>
      </c>
      <c r="E1262" s="680">
        <v>1</v>
      </c>
      <c r="F1262" s="680" t="s">
        <v>122</v>
      </c>
      <c r="G1262" s="680" t="s">
        <v>5755</v>
      </c>
      <c r="H1262" s="680">
        <v>2021</v>
      </c>
      <c r="I1262" s="681" t="s">
        <v>5729</v>
      </c>
      <c r="J1262" s="681" t="str">
        <f t="shared" si="263"/>
        <v>A_p</v>
      </c>
      <c r="K1262" s="679" t="s">
        <v>1810</v>
      </c>
      <c r="L1262" s="681" t="s">
        <v>5723</v>
      </c>
      <c r="M1262" s="681" t="s">
        <v>2422</v>
      </c>
      <c r="N1262" s="661">
        <f t="shared" si="266"/>
        <v>469</v>
      </c>
      <c r="O1262" s="603"/>
      <c r="P1262" s="769" t="s">
        <v>983</v>
      </c>
      <c r="Q1262" s="596" t="s">
        <v>984</v>
      </c>
      <c r="R1262" s="596" t="s">
        <v>1176</v>
      </c>
      <c r="S1262" s="596">
        <f t="shared" si="265"/>
        <v>1</v>
      </c>
      <c r="T1262" s="596">
        <v>0</v>
      </c>
      <c r="U1262" s="596">
        <v>1</v>
      </c>
      <c r="V1262" s="596">
        <v>0</v>
      </c>
      <c r="W1262" s="603"/>
      <c r="X1262" s="668">
        <v>300426</v>
      </c>
      <c r="Y1262" s="376" t="s">
        <v>78</v>
      </c>
      <c r="Z1262" s="596" t="s">
        <v>7149</v>
      </c>
      <c r="AA1262" s="766"/>
      <c r="AB1262" s="727" t="str">
        <f t="shared" si="262"/>
        <v>Unique</v>
      </c>
      <c r="AC1262" s="603"/>
      <c r="AD1262" s="603"/>
      <c r="AE1262" s="603"/>
      <c r="AF1262" s="603"/>
      <c r="AG1262" s="603"/>
      <c r="AH1262" s="603"/>
      <c r="AI1262" s="603"/>
      <c r="AJ1262" s="603"/>
      <c r="AK1262" s="603"/>
      <c r="AL1262" s="603"/>
      <c r="AM1262" s="603"/>
      <c r="AN1262" s="603"/>
      <c r="AO1262" s="603"/>
      <c r="AP1262" s="603"/>
      <c r="AQ1262" s="603"/>
      <c r="AR1262" s="603"/>
      <c r="AS1262" s="603"/>
      <c r="AT1262" s="603"/>
      <c r="AU1262" s="603"/>
      <c r="AV1262" s="603"/>
      <c r="AW1262" s="603"/>
      <c r="AX1262" s="603"/>
      <c r="AY1262" s="603"/>
      <c r="AZ1262" s="603"/>
      <c r="BA1262" s="603"/>
      <c r="BB1262" s="603"/>
      <c r="BC1262" s="603"/>
      <c r="BD1262" s="603"/>
      <c r="BE1262" s="603"/>
      <c r="BF1262" s="603"/>
      <c r="BG1262" s="603"/>
      <c r="BH1262" s="603"/>
      <c r="BI1262" s="603"/>
      <c r="BJ1262" s="603"/>
      <c r="BK1262" s="603"/>
      <c r="BL1262" s="603"/>
      <c r="BM1262" s="603"/>
      <c r="BN1262" s="603"/>
      <c r="BO1262" s="603"/>
      <c r="BP1262" s="603"/>
      <c r="BQ1262" s="603"/>
      <c r="BR1262" s="603"/>
      <c r="BS1262" s="603"/>
      <c r="BT1262" s="603"/>
      <c r="BU1262" s="603"/>
      <c r="BV1262" s="603"/>
      <c r="BW1262" s="603"/>
      <c r="BX1262" s="603"/>
      <c r="BY1262" s="603"/>
      <c r="BZ1262" s="603"/>
      <c r="CA1262" s="603"/>
      <c r="CB1262" s="603"/>
      <c r="CC1262" s="603"/>
      <c r="CD1262" s="603"/>
      <c r="CE1262" s="603"/>
      <c r="CF1262" s="603"/>
      <c r="CG1262" s="603"/>
      <c r="CH1262" s="603"/>
      <c r="CI1262" s="603"/>
      <c r="CJ1262" s="603"/>
      <c r="CK1262" s="603"/>
    </row>
    <row r="1263" spans="1:89" ht="14.25">
      <c r="A1263" s="656" t="str">
        <f t="shared" si="253"/>
        <v>21_1_200921_A_p_xy.se</v>
      </c>
      <c r="B1263" s="679" t="s">
        <v>5746</v>
      </c>
      <c r="C1263" s="679" t="s">
        <v>5747</v>
      </c>
      <c r="D1263" s="680">
        <v>21</v>
      </c>
      <c r="E1263" s="680">
        <v>1</v>
      </c>
      <c r="F1263" s="680" t="s">
        <v>122</v>
      </c>
      <c r="G1263" s="680" t="s">
        <v>5755</v>
      </c>
      <c r="H1263" s="680">
        <v>2021</v>
      </c>
      <c r="I1263" s="681" t="s">
        <v>5729</v>
      </c>
      <c r="J1263" s="681" t="str">
        <f t="shared" si="263"/>
        <v>A_p</v>
      </c>
      <c r="K1263" s="679" t="s">
        <v>1810</v>
      </c>
      <c r="L1263" s="681" t="s">
        <v>5723</v>
      </c>
      <c r="M1263" s="681" t="s">
        <v>2422</v>
      </c>
      <c r="N1263" s="661">
        <f t="shared" si="266"/>
        <v>469</v>
      </c>
      <c r="O1263" s="603"/>
      <c r="P1263" s="769" t="s">
        <v>529</v>
      </c>
      <c r="Q1263" s="596" t="s">
        <v>530</v>
      </c>
      <c r="R1263" s="596" t="s">
        <v>1176</v>
      </c>
      <c r="S1263" s="596">
        <f t="shared" si="265"/>
        <v>3</v>
      </c>
      <c r="T1263" s="596">
        <v>1</v>
      </c>
      <c r="U1263" s="596">
        <v>2</v>
      </c>
      <c r="V1263" s="596">
        <v>0</v>
      </c>
      <c r="W1263" s="603"/>
      <c r="X1263" s="668">
        <v>300426</v>
      </c>
      <c r="Y1263" s="376" t="s">
        <v>78</v>
      </c>
      <c r="Z1263" s="596" t="s">
        <v>7150</v>
      </c>
      <c r="AA1263" s="766"/>
      <c r="AB1263" s="727" t="str">
        <f t="shared" si="262"/>
        <v>Unique</v>
      </c>
      <c r="AC1263" s="603"/>
      <c r="AD1263" s="603"/>
      <c r="AE1263" s="603"/>
      <c r="AF1263" s="603"/>
      <c r="AG1263" s="603"/>
      <c r="AH1263" s="603"/>
      <c r="AI1263" s="603"/>
      <c r="AJ1263" s="603"/>
      <c r="AK1263" s="603"/>
      <c r="AL1263" s="603"/>
      <c r="AM1263" s="603"/>
      <c r="AN1263" s="603"/>
      <c r="AO1263" s="603"/>
      <c r="AP1263" s="603"/>
      <c r="AQ1263" s="603"/>
      <c r="AR1263" s="603"/>
      <c r="AS1263" s="603"/>
      <c r="AT1263" s="603"/>
      <c r="AU1263" s="603"/>
      <c r="AV1263" s="603"/>
      <c r="AW1263" s="603"/>
      <c r="AX1263" s="603"/>
      <c r="AY1263" s="603"/>
      <c r="AZ1263" s="603"/>
      <c r="BA1263" s="603"/>
      <c r="BB1263" s="603"/>
      <c r="BC1263" s="603"/>
      <c r="BD1263" s="603"/>
      <c r="BE1263" s="603"/>
      <c r="BF1263" s="603"/>
      <c r="BG1263" s="603"/>
      <c r="BH1263" s="603"/>
      <c r="BI1263" s="603"/>
      <c r="BJ1263" s="603"/>
      <c r="BK1263" s="603"/>
      <c r="BL1263" s="603"/>
      <c r="BM1263" s="603"/>
      <c r="BN1263" s="603"/>
      <c r="BO1263" s="603"/>
      <c r="BP1263" s="603"/>
      <c r="BQ1263" s="603"/>
      <c r="BR1263" s="603"/>
      <c r="BS1263" s="603"/>
      <c r="BT1263" s="603"/>
      <c r="BU1263" s="603"/>
      <c r="BV1263" s="603"/>
      <c r="BW1263" s="603"/>
      <c r="BX1263" s="603"/>
      <c r="BY1263" s="603"/>
      <c r="BZ1263" s="603"/>
      <c r="CA1263" s="603"/>
      <c r="CB1263" s="603"/>
      <c r="CC1263" s="603"/>
      <c r="CD1263" s="603"/>
      <c r="CE1263" s="603"/>
      <c r="CF1263" s="603"/>
      <c r="CG1263" s="603"/>
      <c r="CH1263" s="603"/>
      <c r="CI1263" s="603"/>
      <c r="CJ1263" s="603"/>
      <c r="CK1263" s="603"/>
    </row>
    <row r="1264" spans="1:89" ht="14.25">
      <c r="A1264" s="656" t="str">
        <f t="shared" ref="A1264:A1295" si="267">D1264&amp;"_"&amp;E1264&amp;"_"&amp;G1264&amp;"_"&amp;J1264&amp;"_"&amp;P1264</f>
        <v>21_1_200921_A_p_xy.sy</v>
      </c>
      <c r="B1264" s="679" t="s">
        <v>5746</v>
      </c>
      <c r="C1264" s="679" t="s">
        <v>5747</v>
      </c>
      <c r="D1264" s="680">
        <v>21</v>
      </c>
      <c r="E1264" s="680">
        <v>1</v>
      </c>
      <c r="F1264" s="680" t="s">
        <v>122</v>
      </c>
      <c r="G1264" s="680" t="s">
        <v>5755</v>
      </c>
      <c r="H1264" s="680">
        <v>2021</v>
      </c>
      <c r="I1264" s="681" t="s">
        <v>5729</v>
      </c>
      <c r="J1264" s="681" t="str">
        <f t="shared" si="263"/>
        <v>A_p</v>
      </c>
      <c r="K1264" s="679" t="s">
        <v>1810</v>
      </c>
      <c r="L1264" s="681" t="s">
        <v>5723</v>
      </c>
      <c r="M1264" s="681" t="s">
        <v>2422</v>
      </c>
      <c r="N1264" s="661">
        <f t="shared" si="266"/>
        <v>469</v>
      </c>
      <c r="O1264" s="603"/>
      <c r="P1264" s="769" t="s">
        <v>842</v>
      </c>
      <c r="Q1264" s="596" t="s">
        <v>843</v>
      </c>
      <c r="R1264" s="596" t="s">
        <v>1176</v>
      </c>
      <c r="S1264" s="596">
        <f t="shared" si="265"/>
        <v>1</v>
      </c>
      <c r="T1264" s="596">
        <v>0</v>
      </c>
      <c r="U1264" s="596">
        <v>1</v>
      </c>
      <c r="V1264" s="596">
        <v>0</v>
      </c>
      <c r="W1264" s="603"/>
      <c r="X1264" s="668">
        <v>300426</v>
      </c>
      <c r="Y1264" s="376" t="s">
        <v>78</v>
      </c>
      <c r="Z1264" s="596" t="s">
        <v>7151</v>
      </c>
      <c r="AA1264" s="766"/>
      <c r="AB1264" s="727" t="str">
        <f t="shared" si="262"/>
        <v>Unique</v>
      </c>
      <c r="AC1264" s="603"/>
      <c r="AD1264" s="603"/>
      <c r="AE1264" s="603"/>
      <c r="AF1264" s="603"/>
      <c r="AG1264" s="603"/>
      <c r="AH1264" s="603"/>
      <c r="AI1264" s="603"/>
      <c r="AJ1264" s="603"/>
      <c r="AK1264" s="603"/>
      <c r="AL1264" s="603"/>
      <c r="AM1264" s="603"/>
      <c r="AN1264" s="603"/>
      <c r="AO1264" s="603"/>
      <c r="AP1264" s="603"/>
      <c r="AQ1264" s="603"/>
      <c r="AR1264" s="603"/>
      <c r="AS1264" s="603"/>
      <c r="AT1264" s="603"/>
      <c r="AU1264" s="603"/>
      <c r="AV1264" s="603"/>
      <c r="AW1264" s="603"/>
      <c r="AX1264" s="603"/>
      <c r="AY1264" s="603"/>
      <c r="AZ1264" s="603"/>
      <c r="BA1264" s="603"/>
      <c r="BB1264" s="603"/>
      <c r="BC1264" s="603"/>
      <c r="BD1264" s="603"/>
      <c r="BE1264" s="603"/>
      <c r="BF1264" s="603"/>
      <c r="BG1264" s="603"/>
      <c r="BH1264" s="603"/>
      <c r="BI1264" s="603"/>
      <c r="BJ1264" s="603"/>
      <c r="BK1264" s="603"/>
      <c r="BL1264" s="603"/>
      <c r="BM1264" s="603"/>
      <c r="BN1264" s="603"/>
      <c r="BO1264" s="603"/>
      <c r="BP1264" s="603"/>
      <c r="BQ1264" s="603"/>
      <c r="BR1264" s="603"/>
      <c r="BS1264" s="603"/>
      <c r="BT1264" s="603"/>
      <c r="BU1264" s="603"/>
      <c r="BV1264" s="603"/>
      <c r="BW1264" s="603"/>
      <c r="BX1264" s="603"/>
      <c r="BY1264" s="603"/>
      <c r="BZ1264" s="603"/>
      <c r="CA1264" s="603"/>
      <c r="CB1264" s="603"/>
      <c r="CC1264" s="603"/>
      <c r="CD1264" s="603"/>
      <c r="CE1264" s="603"/>
      <c r="CF1264" s="603"/>
      <c r="CG1264" s="603"/>
      <c r="CH1264" s="603"/>
      <c r="CI1264" s="603"/>
      <c r="CJ1264" s="603"/>
      <c r="CK1264" s="603"/>
    </row>
    <row r="1265" spans="1:89" ht="14.25">
      <c r="A1265" s="656" t="str">
        <f t="shared" si="267"/>
        <v>35_1_170521_Esc_p_br.va</v>
      </c>
      <c r="B1265" s="822" t="s">
        <v>6187</v>
      </c>
      <c r="C1265" s="822" t="s">
        <v>6188</v>
      </c>
      <c r="D1265" s="822">
        <v>35</v>
      </c>
      <c r="E1265" s="822">
        <v>1</v>
      </c>
      <c r="F1265" s="822" t="s">
        <v>2325</v>
      </c>
      <c r="G1265" s="822" t="s">
        <v>5728</v>
      </c>
      <c r="H1265" s="822">
        <v>2021</v>
      </c>
      <c r="I1265" s="822" t="s">
        <v>6199</v>
      </c>
      <c r="J1265" s="822" t="s">
        <v>6189</v>
      </c>
      <c r="K1265" s="823"/>
      <c r="L1265" s="822" t="s">
        <v>5723</v>
      </c>
      <c r="M1265" s="823" t="s">
        <v>2422</v>
      </c>
      <c r="N1265" s="117">
        <f>3</f>
        <v>3</v>
      </c>
      <c r="O1265" s="2" t="s">
        <v>6208</v>
      </c>
      <c r="P1265" s="769" t="s">
        <v>1186</v>
      </c>
      <c r="Q1265" s="596" t="s">
        <v>1187</v>
      </c>
      <c r="R1265" s="596" t="s">
        <v>1176</v>
      </c>
      <c r="S1265" s="596">
        <f t="shared" si="265"/>
        <v>1</v>
      </c>
      <c r="T1265" s="596">
        <v>0</v>
      </c>
      <c r="U1265" s="596">
        <v>1</v>
      </c>
      <c r="V1265" s="596">
        <v>0</v>
      </c>
      <c r="W1265" s="603"/>
      <c r="X1265" s="668">
        <v>300426</v>
      </c>
      <c r="Y1265" s="376" t="s">
        <v>78</v>
      </c>
      <c r="Z1265" s="596" t="s">
        <v>7152</v>
      </c>
      <c r="AA1265" s="766"/>
      <c r="AB1265" s="727" t="str">
        <f t="shared" si="262"/>
        <v>Unique</v>
      </c>
      <c r="AC1265" s="603"/>
      <c r="AD1265" s="603"/>
      <c r="AE1265" s="603"/>
      <c r="AF1265" s="603"/>
      <c r="AG1265" s="603"/>
      <c r="AH1265" s="603"/>
      <c r="AI1265" s="603"/>
      <c r="AJ1265" s="603"/>
      <c r="AK1265" s="603"/>
      <c r="AL1265" s="603"/>
      <c r="AM1265" s="603"/>
      <c r="AN1265" s="603"/>
      <c r="AO1265" s="603"/>
      <c r="AP1265" s="603"/>
      <c r="AQ1265" s="603"/>
      <c r="AR1265" s="603"/>
      <c r="AS1265" s="603"/>
      <c r="AT1265" s="603"/>
      <c r="AU1265" s="603"/>
      <c r="AV1265" s="603"/>
      <c r="AW1265" s="603"/>
      <c r="AX1265" s="603"/>
      <c r="AY1265" s="603"/>
      <c r="AZ1265" s="603"/>
      <c r="BA1265" s="603"/>
      <c r="BB1265" s="603"/>
      <c r="BC1265" s="603"/>
      <c r="BD1265" s="603"/>
      <c r="BE1265" s="603"/>
      <c r="BF1265" s="603"/>
      <c r="BG1265" s="603"/>
      <c r="BH1265" s="603"/>
      <c r="BI1265" s="603"/>
      <c r="BJ1265" s="603"/>
      <c r="BK1265" s="603"/>
      <c r="BL1265" s="603"/>
      <c r="BM1265" s="603"/>
      <c r="BN1265" s="603"/>
      <c r="BO1265" s="603"/>
      <c r="BP1265" s="603"/>
      <c r="BQ1265" s="603"/>
      <c r="BR1265" s="603"/>
      <c r="BS1265" s="603"/>
      <c r="BT1265" s="603"/>
      <c r="BU1265" s="603"/>
      <c r="BV1265" s="603"/>
      <c r="BW1265" s="603"/>
      <c r="BX1265" s="603"/>
      <c r="BY1265" s="603"/>
      <c r="BZ1265" s="603"/>
      <c r="CA1265" s="603"/>
      <c r="CB1265" s="603"/>
      <c r="CC1265" s="603"/>
      <c r="CD1265" s="603"/>
      <c r="CE1265" s="603"/>
      <c r="CF1265" s="603"/>
      <c r="CG1265" s="603"/>
      <c r="CH1265" s="603"/>
      <c r="CI1265" s="603"/>
      <c r="CJ1265" s="603"/>
      <c r="CK1265" s="603"/>
    </row>
    <row r="1266" spans="1:89" ht="14.25">
      <c r="A1266" s="656" t="str">
        <f t="shared" si="267"/>
        <v>12_1_120721_HE_p_la.la</v>
      </c>
      <c r="B1266" s="669" t="s">
        <v>5732</v>
      </c>
      <c r="C1266" s="669" t="s">
        <v>5733</v>
      </c>
      <c r="D1266" s="670">
        <v>12</v>
      </c>
      <c r="E1266" s="670">
        <v>1</v>
      </c>
      <c r="F1266" s="670" t="s">
        <v>5719</v>
      </c>
      <c r="G1266" s="670" t="s">
        <v>5720</v>
      </c>
      <c r="H1266" s="670">
        <v>2021</v>
      </c>
      <c r="I1266" s="672" t="s">
        <v>5729</v>
      </c>
      <c r="J1266" s="672" t="str">
        <f>K1266&amp;"_p"</f>
        <v>HE_p</v>
      </c>
      <c r="K1266" s="669" t="s">
        <v>5734</v>
      </c>
      <c r="L1266" s="672" t="s">
        <v>5723</v>
      </c>
      <c r="M1266" s="672" t="s">
        <v>5806</v>
      </c>
      <c r="N1266" s="661">
        <f>48+7</f>
        <v>55</v>
      </c>
      <c r="O1266" s="603"/>
      <c r="P1266" s="769" t="s">
        <v>5345</v>
      </c>
      <c r="Q1266" s="596" t="s">
        <v>5346</v>
      </c>
      <c r="R1266" s="596" t="s">
        <v>1176</v>
      </c>
      <c r="S1266" s="596">
        <f t="shared" si="265"/>
        <v>1</v>
      </c>
      <c r="T1266" s="596">
        <v>0</v>
      </c>
      <c r="U1266" s="596">
        <v>1</v>
      </c>
      <c r="V1266" s="596">
        <v>0</v>
      </c>
      <c r="W1266" s="603"/>
      <c r="X1266" s="668">
        <v>300426</v>
      </c>
      <c r="Y1266" s="376" t="s">
        <v>78</v>
      </c>
      <c r="Z1266" s="596" t="s">
        <v>7153</v>
      </c>
      <c r="AA1266" s="766"/>
      <c r="AB1266" s="727" t="str">
        <f t="shared" si="262"/>
        <v>Unique</v>
      </c>
      <c r="AC1266" s="603"/>
      <c r="AD1266" s="603"/>
      <c r="AE1266" s="603"/>
      <c r="AF1266" s="603"/>
      <c r="AG1266" s="603"/>
      <c r="AH1266" s="603"/>
      <c r="AI1266" s="603"/>
      <c r="AJ1266" s="603"/>
      <c r="AK1266" s="603"/>
      <c r="AL1266" s="603"/>
      <c r="AM1266" s="603"/>
      <c r="AN1266" s="603"/>
      <c r="AO1266" s="603"/>
      <c r="AP1266" s="603"/>
      <c r="AQ1266" s="603"/>
      <c r="AR1266" s="603"/>
      <c r="AS1266" s="603"/>
      <c r="AT1266" s="603"/>
      <c r="AU1266" s="603"/>
      <c r="AV1266" s="603"/>
      <c r="AW1266" s="603"/>
      <c r="AX1266" s="603"/>
      <c r="AY1266" s="603"/>
      <c r="AZ1266" s="603"/>
      <c r="BA1266" s="603"/>
      <c r="BB1266" s="603"/>
      <c r="BC1266" s="603"/>
      <c r="BD1266" s="603"/>
      <c r="BE1266" s="603"/>
      <c r="BF1266" s="603"/>
      <c r="BG1266" s="603"/>
      <c r="BH1266" s="603"/>
      <c r="BI1266" s="603"/>
      <c r="BJ1266" s="603"/>
      <c r="BK1266" s="603"/>
      <c r="BL1266" s="603"/>
      <c r="BM1266" s="603"/>
      <c r="BN1266" s="603"/>
      <c r="BO1266" s="603"/>
      <c r="BP1266" s="603"/>
      <c r="BQ1266" s="603"/>
      <c r="BR1266" s="603"/>
      <c r="BS1266" s="603"/>
      <c r="BT1266" s="603"/>
      <c r="BU1266" s="603"/>
      <c r="BV1266" s="603"/>
      <c r="BW1266" s="603"/>
      <c r="BX1266" s="603"/>
      <c r="BY1266" s="603"/>
      <c r="BZ1266" s="603"/>
      <c r="CA1266" s="603"/>
      <c r="CB1266" s="603"/>
      <c r="CC1266" s="603"/>
      <c r="CD1266" s="603"/>
      <c r="CE1266" s="603"/>
      <c r="CF1266" s="603"/>
      <c r="CG1266" s="603"/>
      <c r="CH1266" s="603"/>
      <c r="CI1266" s="603"/>
      <c r="CJ1266" s="603"/>
      <c r="CK1266" s="603"/>
    </row>
    <row r="1267" spans="1:89" ht="14.25">
      <c r="A1267" s="656" t="str">
        <f t="shared" si="267"/>
        <v>26_1_120721_H_p_br.le</v>
      </c>
      <c r="B1267" s="718" t="s">
        <v>6176</v>
      </c>
      <c r="C1267" s="718" t="s">
        <v>6177</v>
      </c>
      <c r="D1267" s="719">
        <v>26</v>
      </c>
      <c r="E1267" s="719">
        <v>1</v>
      </c>
      <c r="F1267" s="719" t="s">
        <v>5719</v>
      </c>
      <c r="G1267" s="719" t="s">
        <v>5720</v>
      </c>
      <c r="H1267" s="719">
        <v>2021</v>
      </c>
      <c r="I1267" s="718" t="s">
        <v>6199</v>
      </c>
      <c r="J1267" s="718" t="s">
        <v>6017</v>
      </c>
      <c r="K1267" s="718"/>
      <c r="L1267" s="718" t="s">
        <v>5723</v>
      </c>
      <c r="M1267" s="718" t="s">
        <v>2422</v>
      </c>
      <c r="N1267" s="661">
        <f t="shared" ref="N1267:N1268" si="268">20+20+20+30+17</f>
        <v>107</v>
      </c>
      <c r="O1267" s="370" t="s">
        <v>6245</v>
      </c>
      <c r="P1267" s="667" t="s">
        <v>4353</v>
      </c>
      <c r="Q1267" s="596" t="s">
        <v>4354</v>
      </c>
      <c r="R1267" s="596" t="s">
        <v>1176</v>
      </c>
      <c r="S1267" s="596">
        <f t="shared" si="265"/>
        <v>1</v>
      </c>
      <c r="T1267" s="596">
        <v>0</v>
      </c>
      <c r="U1267" s="596">
        <v>1</v>
      </c>
      <c r="V1267" s="596">
        <v>0</v>
      </c>
      <c r="W1267" s="603"/>
      <c r="X1267" s="701" t="s">
        <v>4937</v>
      </c>
      <c r="Y1267" s="376" t="s">
        <v>78</v>
      </c>
      <c r="Z1267" s="596" t="s">
        <v>7154</v>
      </c>
      <c r="AA1267" s="766"/>
      <c r="AB1267" s="727" t="str">
        <f t="shared" si="262"/>
        <v>Unique</v>
      </c>
      <c r="AC1267" s="603"/>
      <c r="AD1267" s="603"/>
      <c r="AE1267" s="603"/>
      <c r="AF1267" s="603"/>
      <c r="AG1267" s="603"/>
      <c r="AH1267" s="603"/>
      <c r="AI1267" s="603"/>
      <c r="AJ1267" s="603"/>
      <c r="AK1267" s="603"/>
      <c r="AL1267" s="603"/>
      <c r="AM1267" s="603"/>
      <c r="AN1267" s="603"/>
      <c r="AO1267" s="603"/>
      <c r="AP1267" s="603"/>
      <c r="AQ1267" s="603"/>
      <c r="AR1267" s="603"/>
      <c r="AS1267" s="603"/>
      <c r="AT1267" s="603"/>
      <c r="AU1267" s="603"/>
      <c r="AV1267" s="603"/>
      <c r="AW1267" s="603"/>
      <c r="AX1267" s="603"/>
      <c r="AY1267" s="603"/>
      <c r="AZ1267" s="603"/>
      <c r="BA1267" s="603"/>
      <c r="BB1267" s="603"/>
      <c r="BC1267" s="603"/>
      <c r="BD1267" s="603"/>
      <c r="BE1267" s="603"/>
      <c r="BF1267" s="603"/>
      <c r="BG1267" s="603"/>
      <c r="BH1267" s="603"/>
      <c r="BI1267" s="603"/>
      <c r="BJ1267" s="603"/>
      <c r="BK1267" s="603"/>
      <c r="BL1267" s="603"/>
      <c r="BM1267" s="603"/>
      <c r="BN1267" s="603"/>
      <c r="BO1267" s="603"/>
      <c r="BP1267" s="603"/>
      <c r="BQ1267" s="603"/>
      <c r="BR1267" s="603"/>
      <c r="BS1267" s="603"/>
      <c r="BT1267" s="603"/>
      <c r="BU1267" s="603"/>
      <c r="BV1267" s="603"/>
      <c r="BW1267" s="603"/>
      <c r="BX1267" s="603"/>
      <c r="BY1267" s="603"/>
      <c r="BZ1267" s="603"/>
      <c r="CA1267" s="603"/>
      <c r="CB1267" s="603"/>
      <c r="CC1267" s="603"/>
      <c r="CD1267" s="603"/>
      <c r="CE1267" s="603"/>
      <c r="CF1267" s="603"/>
      <c r="CG1267" s="603"/>
      <c r="CH1267" s="603"/>
      <c r="CI1267" s="603"/>
      <c r="CJ1267" s="603"/>
      <c r="CK1267" s="603"/>
    </row>
    <row r="1268" spans="1:89" ht="14.25">
      <c r="A1268" s="656" t="str">
        <f t="shared" si="267"/>
        <v>26_1_120721_H_p_xy.sy</v>
      </c>
      <c r="B1268" s="718" t="s">
        <v>6176</v>
      </c>
      <c r="C1268" s="718" t="s">
        <v>6177</v>
      </c>
      <c r="D1268" s="719">
        <v>26</v>
      </c>
      <c r="E1268" s="719">
        <v>1</v>
      </c>
      <c r="F1268" s="719" t="s">
        <v>5719</v>
      </c>
      <c r="G1268" s="719" t="s">
        <v>5720</v>
      </c>
      <c r="H1268" s="719">
        <v>2021</v>
      </c>
      <c r="I1268" s="718" t="s">
        <v>6199</v>
      </c>
      <c r="J1268" s="718" t="s">
        <v>6017</v>
      </c>
      <c r="K1268" s="718"/>
      <c r="L1268" s="718" t="s">
        <v>5723</v>
      </c>
      <c r="M1268" s="718" t="s">
        <v>2422</v>
      </c>
      <c r="N1268" s="661">
        <f t="shared" si="268"/>
        <v>107</v>
      </c>
      <c r="O1268" s="370" t="s">
        <v>6245</v>
      </c>
      <c r="P1268" s="769" t="s">
        <v>842</v>
      </c>
      <c r="Q1268" s="596" t="s">
        <v>7155</v>
      </c>
      <c r="R1268" s="596" t="s">
        <v>1176</v>
      </c>
      <c r="S1268" s="596">
        <f t="shared" si="265"/>
        <v>1</v>
      </c>
      <c r="T1268" s="596">
        <v>0</v>
      </c>
      <c r="U1268" s="596">
        <v>1</v>
      </c>
      <c r="V1268" s="596">
        <v>0</v>
      </c>
      <c r="W1268" s="603"/>
      <c r="X1268" s="701" t="s">
        <v>4937</v>
      </c>
      <c r="Y1268" s="376" t="s">
        <v>78</v>
      </c>
      <c r="Z1268" s="596" t="s">
        <v>7156</v>
      </c>
      <c r="AA1268" s="766"/>
      <c r="AB1268" s="727" t="str">
        <f t="shared" si="262"/>
        <v>Unique</v>
      </c>
      <c r="AC1268" s="603"/>
      <c r="AD1268" s="603"/>
      <c r="AE1268" s="603"/>
      <c r="AF1268" s="603"/>
      <c r="AG1268" s="603"/>
      <c r="AH1268" s="603"/>
      <c r="AI1268" s="603"/>
      <c r="AJ1268" s="603"/>
      <c r="AK1268" s="603"/>
      <c r="AL1268" s="603"/>
      <c r="AM1268" s="603"/>
      <c r="AN1268" s="603"/>
      <c r="AO1268" s="603"/>
      <c r="AP1268" s="603"/>
      <c r="AQ1268" s="603"/>
      <c r="AR1268" s="603"/>
      <c r="AS1268" s="603"/>
      <c r="AT1268" s="603"/>
      <c r="AU1268" s="603"/>
      <c r="AV1268" s="603"/>
      <c r="AW1268" s="603"/>
      <c r="AX1268" s="603"/>
      <c r="AY1268" s="603"/>
      <c r="AZ1268" s="603"/>
      <c r="BA1268" s="603"/>
      <c r="BB1268" s="603"/>
      <c r="BC1268" s="603"/>
      <c r="BD1268" s="603"/>
      <c r="BE1268" s="603"/>
      <c r="BF1268" s="603"/>
      <c r="BG1268" s="603"/>
      <c r="BH1268" s="603"/>
      <c r="BI1268" s="603"/>
      <c r="BJ1268" s="603"/>
      <c r="BK1268" s="603"/>
      <c r="BL1268" s="603"/>
      <c r="BM1268" s="603"/>
      <c r="BN1268" s="603"/>
      <c r="BO1268" s="603"/>
      <c r="BP1268" s="603"/>
      <c r="BQ1268" s="603"/>
      <c r="BR1268" s="603"/>
      <c r="BS1268" s="603"/>
      <c r="BT1268" s="603"/>
      <c r="BU1268" s="603"/>
      <c r="BV1268" s="603"/>
      <c r="BW1268" s="603"/>
      <c r="BX1268" s="603"/>
      <c r="BY1268" s="603"/>
      <c r="BZ1268" s="603"/>
      <c r="CA1268" s="603"/>
      <c r="CB1268" s="603"/>
      <c r="CC1268" s="603"/>
      <c r="CD1268" s="603"/>
      <c r="CE1268" s="603"/>
      <c r="CF1268" s="603"/>
      <c r="CG1268" s="603"/>
      <c r="CH1268" s="603"/>
      <c r="CI1268" s="603"/>
      <c r="CJ1268" s="603"/>
      <c r="CK1268" s="603"/>
    </row>
    <row r="1269" spans="1:89" ht="14.25">
      <c r="A1269" s="656" t="str">
        <f t="shared" si="267"/>
        <v>27_1_050623_W_p_ph.ci</v>
      </c>
      <c r="B1269" s="715" t="s">
        <v>6135</v>
      </c>
      <c r="C1269" s="715" t="s">
        <v>6136</v>
      </c>
      <c r="D1269" s="713">
        <v>27</v>
      </c>
      <c r="E1269" s="713">
        <v>1</v>
      </c>
      <c r="F1269" s="713" t="s">
        <v>6443</v>
      </c>
      <c r="G1269" s="713" t="s">
        <v>6562</v>
      </c>
      <c r="H1269" s="713">
        <v>2023</v>
      </c>
      <c r="I1269" s="715" t="s">
        <v>6326</v>
      </c>
      <c r="J1269" s="715" t="s">
        <v>6137</v>
      </c>
      <c r="K1269" s="715"/>
      <c r="L1269" s="715" t="s">
        <v>5723</v>
      </c>
      <c r="M1269" s="715" t="s">
        <v>2422</v>
      </c>
      <c r="N1269" s="661">
        <f>45</f>
        <v>45</v>
      </c>
      <c r="O1269" s="603"/>
      <c r="P1269" s="769" t="s">
        <v>4165</v>
      </c>
      <c r="Q1269" s="596" t="s">
        <v>7157</v>
      </c>
      <c r="R1269" s="596" t="s">
        <v>4916</v>
      </c>
      <c r="S1269" s="596">
        <f t="shared" si="265"/>
        <v>2</v>
      </c>
      <c r="T1269" s="596">
        <v>1</v>
      </c>
      <c r="U1269" s="596">
        <v>1</v>
      </c>
      <c r="V1269" s="596">
        <v>0</v>
      </c>
      <c r="W1269" s="603"/>
      <c r="X1269" s="668">
        <v>110526</v>
      </c>
      <c r="Y1269" s="376" t="s">
        <v>78</v>
      </c>
      <c r="Z1269" s="596" t="s">
        <v>7158</v>
      </c>
      <c r="AA1269" s="766"/>
      <c r="AB1269" s="727" t="str">
        <f t="shared" si="262"/>
        <v>Unique</v>
      </c>
      <c r="AC1269" s="603"/>
      <c r="AD1269" s="603"/>
      <c r="AE1269" s="603"/>
      <c r="AF1269" s="603"/>
      <c r="AG1269" s="603"/>
      <c r="AH1269" s="603"/>
      <c r="AI1269" s="603"/>
      <c r="AJ1269" s="603"/>
      <c r="AK1269" s="603"/>
      <c r="AL1269" s="603"/>
      <c r="AM1269" s="603"/>
      <c r="AN1269" s="603"/>
      <c r="AO1269" s="603"/>
      <c r="AP1269" s="603"/>
      <c r="AQ1269" s="603"/>
      <c r="AR1269" s="603"/>
      <c r="AS1269" s="603"/>
      <c r="AT1269" s="603"/>
      <c r="AU1269" s="603"/>
      <c r="AV1269" s="603"/>
      <c r="AW1269" s="603"/>
      <c r="AX1269" s="603"/>
      <c r="AY1269" s="603"/>
      <c r="AZ1269" s="603"/>
      <c r="BA1269" s="603"/>
      <c r="BB1269" s="603"/>
      <c r="BC1269" s="603"/>
      <c r="BD1269" s="603"/>
      <c r="BE1269" s="603"/>
      <c r="BF1269" s="603"/>
      <c r="BG1269" s="603"/>
      <c r="BH1269" s="603"/>
      <c r="BI1269" s="603"/>
      <c r="BJ1269" s="603"/>
      <c r="BK1269" s="603"/>
      <c r="BL1269" s="603"/>
      <c r="BM1269" s="603"/>
      <c r="BN1269" s="603"/>
      <c r="BO1269" s="603"/>
      <c r="BP1269" s="603"/>
      <c r="BQ1269" s="603"/>
      <c r="BR1269" s="603"/>
      <c r="BS1269" s="603"/>
      <c r="BT1269" s="603"/>
      <c r="BU1269" s="603"/>
      <c r="BV1269" s="603"/>
      <c r="BW1269" s="603"/>
      <c r="BX1269" s="603"/>
      <c r="BY1269" s="603"/>
      <c r="BZ1269" s="603"/>
      <c r="CA1269" s="603"/>
      <c r="CB1269" s="603"/>
      <c r="CC1269" s="603"/>
      <c r="CD1269" s="603"/>
      <c r="CE1269" s="603"/>
      <c r="CF1269" s="603"/>
      <c r="CG1269" s="603"/>
      <c r="CH1269" s="603"/>
      <c r="CI1269" s="603"/>
      <c r="CJ1269" s="603"/>
      <c r="CK1269" s="603"/>
    </row>
    <row r="1270" spans="1:89" ht="14.25">
      <c r="A1270" s="656" t="str">
        <f t="shared" si="267"/>
        <v>39_2_170723_W_p_ph.pe</v>
      </c>
      <c r="B1270" s="739" t="s">
        <v>6382</v>
      </c>
      <c r="C1270" s="739" t="s">
        <v>6383</v>
      </c>
      <c r="D1270" s="740">
        <v>39</v>
      </c>
      <c r="E1270" s="740">
        <v>2</v>
      </c>
      <c r="F1270" s="740" t="s">
        <v>6342</v>
      </c>
      <c r="G1270" s="740" t="s">
        <v>6343</v>
      </c>
      <c r="H1270" s="740">
        <v>2023</v>
      </c>
      <c r="I1270" s="739" t="s">
        <v>5729</v>
      </c>
      <c r="J1270" s="739" t="s">
        <v>6137</v>
      </c>
      <c r="K1270" s="739" t="s">
        <v>6384</v>
      </c>
      <c r="L1270" s="739" t="s">
        <v>5723</v>
      </c>
      <c r="M1270" s="739" t="s">
        <v>2422</v>
      </c>
      <c r="N1270" s="661">
        <f>50+50+8</f>
        <v>108</v>
      </c>
      <c r="O1270" s="370"/>
      <c r="P1270" s="769" t="s">
        <v>3722</v>
      </c>
      <c r="Q1270" s="596" t="s">
        <v>4904</v>
      </c>
      <c r="R1270" s="596" t="s">
        <v>4916</v>
      </c>
      <c r="S1270" s="596">
        <f t="shared" si="265"/>
        <v>1</v>
      </c>
      <c r="T1270" s="596">
        <v>0</v>
      </c>
      <c r="U1270" s="596">
        <v>1</v>
      </c>
      <c r="V1270" s="596">
        <v>0</v>
      </c>
      <c r="W1270" s="603"/>
      <c r="X1270" s="701" t="s">
        <v>4939</v>
      </c>
      <c r="Y1270" s="376" t="s">
        <v>78</v>
      </c>
      <c r="Z1270" s="596" t="s">
        <v>7159</v>
      </c>
      <c r="AA1270" s="766"/>
      <c r="AB1270" s="727" t="str">
        <f t="shared" si="262"/>
        <v>Unique</v>
      </c>
      <c r="AC1270" s="603"/>
      <c r="AD1270" s="603"/>
      <c r="AE1270" s="603"/>
      <c r="AF1270" s="603"/>
      <c r="AG1270" s="603"/>
      <c r="AH1270" s="603"/>
      <c r="AI1270" s="603"/>
      <c r="AJ1270" s="603"/>
      <c r="AK1270" s="603"/>
      <c r="AL1270" s="603"/>
      <c r="AM1270" s="603"/>
      <c r="AN1270" s="603"/>
      <c r="AO1270" s="603"/>
      <c r="AP1270" s="603"/>
      <c r="AQ1270" s="603"/>
      <c r="AR1270" s="603"/>
      <c r="AS1270" s="603"/>
      <c r="AT1270" s="603"/>
      <c r="AU1270" s="603"/>
      <c r="AV1270" s="603"/>
      <c r="AW1270" s="603"/>
      <c r="AX1270" s="603"/>
      <c r="AY1270" s="603"/>
      <c r="AZ1270" s="603"/>
      <c r="BA1270" s="603"/>
      <c r="BB1270" s="603"/>
      <c r="BC1270" s="603"/>
      <c r="BD1270" s="603"/>
      <c r="BE1270" s="603"/>
      <c r="BF1270" s="603"/>
      <c r="BG1270" s="603"/>
      <c r="BH1270" s="603"/>
      <c r="BI1270" s="603"/>
      <c r="BJ1270" s="603"/>
      <c r="BK1270" s="603"/>
      <c r="BL1270" s="603"/>
      <c r="BM1270" s="603"/>
      <c r="BN1270" s="603"/>
      <c r="BO1270" s="603"/>
      <c r="BP1270" s="603"/>
      <c r="BQ1270" s="603"/>
      <c r="BR1270" s="603"/>
      <c r="BS1270" s="603"/>
      <c r="BT1270" s="603"/>
      <c r="BU1270" s="603"/>
      <c r="BV1270" s="603"/>
      <c r="BW1270" s="603"/>
      <c r="BX1270" s="603"/>
      <c r="BY1270" s="603"/>
      <c r="BZ1270" s="603"/>
      <c r="CA1270" s="603"/>
      <c r="CB1270" s="603"/>
      <c r="CC1270" s="603"/>
      <c r="CD1270" s="603"/>
      <c r="CE1270" s="603"/>
      <c r="CF1270" s="603"/>
      <c r="CG1270" s="603"/>
      <c r="CH1270" s="603"/>
      <c r="CI1270" s="603"/>
      <c r="CJ1270" s="603"/>
      <c r="CK1270" s="603"/>
    </row>
    <row r="1271" spans="1:89" ht="14.25">
      <c r="A1271" s="656" t="str">
        <f t="shared" si="267"/>
        <v>31_2_120721_V_p_ph.pe</v>
      </c>
      <c r="B1271" s="673" t="s">
        <v>5736</v>
      </c>
      <c r="C1271" s="673" t="s">
        <v>5737</v>
      </c>
      <c r="D1271" s="674">
        <v>31</v>
      </c>
      <c r="E1271" s="674">
        <v>2</v>
      </c>
      <c r="F1271" s="674" t="s">
        <v>5719</v>
      </c>
      <c r="G1271" s="674" t="s">
        <v>5720</v>
      </c>
      <c r="H1271" s="674">
        <v>2021</v>
      </c>
      <c r="I1271" s="675" t="s">
        <v>5729</v>
      </c>
      <c r="J1271" s="675" t="str">
        <f t="shared" ref="J1271:J1278" si="269">K1271&amp;"_p"</f>
        <v>V_p</v>
      </c>
      <c r="K1271" s="673" t="s">
        <v>5738</v>
      </c>
      <c r="L1271" s="675" t="s">
        <v>5723</v>
      </c>
      <c r="M1271" s="675" t="s">
        <v>5834</v>
      </c>
      <c r="N1271" s="661">
        <v>148</v>
      </c>
      <c r="O1271" s="603"/>
      <c r="P1271" s="769" t="s">
        <v>3722</v>
      </c>
      <c r="Q1271" s="596" t="s">
        <v>4904</v>
      </c>
      <c r="R1271" s="596" t="s">
        <v>4916</v>
      </c>
      <c r="S1271" s="596">
        <f t="shared" si="265"/>
        <v>3</v>
      </c>
      <c r="T1271" s="596">
        <v>0</v>
      </c>
      <c r="U1271" s="596">
        <v>3</v>
      </c>
      <c r="V1271" s="596">
        <v>0</v>
      </c>
      <c r="W1271" s="603"/>
      <c r="X1271" s="701" t="s">
        <v>4939</v>
      </c>
      <c r="Y1271" s="376" t="s">
        <v>78</v>
      </c>
      <c r="Z1271" s="596" t="s">
        <v>7160</v>
      </c>
      <c r="AA1271" s="766"/>
      <c r="AB1271" s="727" t="str">
        <f t="shared" si="262"/>
        <v>Unique</v>
      </c>
      <c r="AC1271" s="603"/>
      <c r="AD1271" s="603"/>
      <c r="AE1271" s="603"/>
      <c r="AF1271" s="603"/>
      <c r="AG1271" s="603"/>
      <c r="AH1271" s="603"/>
      <c r="AI1271" s="603"/>
      <c r="AJ1271" s="603"/>
      <c r="AK1271" s="603"/>
      <c r="AL1271" s="603"/>
      <c r="AM1271" s="603"/>
      <c r="AN1271" s="603"/>
      <c r="AO1271" s="603"/>
      <c r="AP1271" s="603"/>
      <c r="AQ1271" s="603"/>
      <c r="AR1271" s="603"/>
      <c r="AS1271" s="603"/>
      <c r="AT1271" s="603"/>
      <c r="AU1271" s="603"/>
      <c r="AV1271" s="603"/>
      <c r="AW1271" s="603"/>
      <c r="AX1271" s="603"/>
      <c r="AY1271" s="603"/>
      <c r="AZ1271" s="603"/>
      <c r="BA1271" s="603"/>
      <c r="BB1271" s="603"/>
      <c r="BC1271" s="603"/>
      <c r="BD1271" s="603"/>
      <c r="BE1271" s="603"/>
      <c r="BF1271" s="603"/>
      <c r="BG1271" s="603"/>
      <c r="BH1271" s="603"/>
      <c r="BI1271" s="603"/>
      <c r="BJ1271" s="603"/>
      <c r="BK1271" s="603"/>
      <c r="BL1271" s="603"/>
      <c r="BM1271" s="603"/>
      <c r="BN1271" s="603"/>
      <c r="BO1271" s="603"/>
      <c r="BP1271" s="603"/>
      <c r="BQ1271" s="603"/>
      <c r="BR1271" s="603"/>
      <c r="BS1271" s="603"/>
      <c r="BT1271" s="603"/>
      <c r="BU1271" s="603"/>
      <c r="BV1271" s="603"/>
      <c r="BW1271" s="603"/>
      <c r="BX1271" s="603"/>
      <c r="BY1271" s="603"/>
      <c r="BZ1271" s="603"/>
      <c r="CA1271" s="603"/>
      <c r="CB1271" s="603"/>
      <c r="CC1271" s="603"/>
      <c r="CD1271" s="603"/>
      <c r="CE1271" s="603"/>
      <c r="CF1271" s="603"/>
      <c r="CG1271" s="603"/>
      <c r="CH1271" s="603"/>
      <c r="CI1271" s="603"/>
      <c r="CJ1271" s="603"/>
      <c r="CK1271" s="603"/>
    </row>
    <row r="1272" spans="1:89" ht="14.25">
      <c r="A1272" s="656" t="str">
        <f t="shared" si="267"/>
        <v xml:space="preserve">31_2_280621_V_p_ph.pe </v>
      </c>
      <c r="B1272" s="673" t="s">
        <v>5736</v>
      </c>
      <c r="C1272" s="673" t="s">
        <v>5737</v>
      </c>
      <c r="D1272" s="674">
        <v>31</v>
      </c>
      <c r="E1272" s="674">
        <v>2</v>
      </c>
      <c r="F1272" s="674" t="s">
        <v>5827</v>
      </c>
      <c r="G1272" s="674" t="s">
        <v>5719</v>
      </c>
      <c r="H1272" s="674">
        <v>2021</v>
      </c>
      <c r="I1272" s="675" t="s">
        <v>5729</v>
      </c>
      <c r="J1272" s="675" t="str">
        <f t="shared" si="269"/>
        <v>V_p</v>
      </c>
      <c r="K1272" s="673" t="s">
        <v>5738</v>
      </c>
      <c r="L1272" s="675" t="s">
        <v>5723</v>
      </c>
      <c r="M1272" s="675" t="s">
        <v>476</v>
      </c>
      <c r="N1272" s="661">
        <f>19+1+1+4+10+20+41</f>
        <v>96</v>
      </c>
      <c r="O1272" s="603"/>
      <c r="P1272" s="824" t="s">
        <v>7161</v>
      </c>
      <c r="Q1272" s="596" t="s">
        <v>4904</v>
      </c>
      <c r="R1272" s="596" t="s">
        <v>4916</v>
      </c>
      <c r="S1272" s="596">
        <f t="shared" si="265"/>
        <v>4</v>
      </c>
      <c r="T1272" s="596">
        <v>0</v>
      </c>
      <c r="U1272" s="596">
        <v>4</v>
      </c>
      <c r="V1272" s="596">
        <v>0</v>
      </c>
      <c r="W1272" s="603"/>
      <c r="X1272" s="668" t="s">
        <v>4939</v>
      </c>
      <c r="Y1272" s="376" t="s">
        <v>78</v>
      </c>
      <c r="Z1272" s="596" t="s">
        <v>7162</v>
      </c>
      <c r="AA1272" s="766"/>
      <c r="AB1272" s="727" t="str">
        <f t="shared" si="262"/>
        <v>Unique</v>
      </c>
      <c r="AC1272" s="603"/>
      <c r="AD1272" s="603"/>
      <c r="AE1272" s="603"/>
      <c r="AF1272" s="603"/>
      <c r="AG1272" s="603"/>
      <c r="AH1272" s="603"/>
      <c r="AI1272" s="603"/>
      <c r="AJ1272" s="603"/>
      <c r="AK1272" s="603"/>
      <c r="AL1272" s="603"/>
      <c r="AM1272" s="603"/>
      <c r="AN1272" s="603"/>
      <c r="AO1272" s="603"/>
      <c r="AP1272" s="603"/>
      <c r="AQ1272" s="603"/>
      <c r="AR1272" s="603"/>
      <c r="AS1272" s="603"/>
      <c r="AT1272" s="603"/>
      <c r="AU1272" s="603"/>
      <c r="AV1272" s="603"/>
      <c r="AW1272" s="603"/>
      <c r="AX1272" s="603"/>
      <c r="AY1272" s="603"/>
      <c r="AZ1272" s="603"/>
      <c r="BA1272" s="603"/>
      <c r="BB1272" s="603"/>
      <c r="BC1272" s="603"/>
      <c r="BD1272" s="603"/>
      <c r="BE1272" s="603"/>
      <c r="BF1272" s="603"/>
      <c r="BG1272" s="603"/>
      <c r="BH1272" s="603"/>
      <c r="BI1272" s="603"/>
      <c r="BJ1272" s="603"/>
      <c r="BK1272" s="603"/>
      <c r="BL1272" s="603"/>
      <c r="BM1272" s="603"/>
      <c r="BN1272" s="603"/>
      <c r="BO1272" s="603"/>
      <c r="BP1272" s="603"/>
      <c r="BQ1272" s="603"/>
      <c r="BR1272" s="603"/>
      <c r="BS1272" s="603"/>
      <c r="BT1272" s="603"/>
      <c r="BU1272" s="603"/>
      <c r="BV1272" s="603"/>
      <c r="BW1272" s="603"/>
      <c r="BX1272" s="603"/>
      <c r="BY1272" s="603"/>
      <c r="BZ1272" s="603"/>
      <c r="CA1272" s="603"/>
      <c r="CB1272" s="603"/>
      <c r="CC1272" s="603"/>
      <c r="CD1272" s="603"/>
      <c r="CE1272" s="603"/>
      <c r="CF1272" s="603"/>
      <c r="CG1272" s="603"/>
      <c r="CH1272" s="603"/>
      <c r="CI1272" s="603"/>
      <c r="CJ1272" s="603"/>
      <c r="CK1272" s="603"/>
    </row>
    <row r="1273" spans="1:89" ht="14.25">
      <c r="A1273" s="656" t="str">
        <f t="shared" si="267"/>
        <v>12_1_280621_HE_p_ph.pe</v>
      </c>
      <c r="B1273" s="669" t="s">
        <v>5732</v>
      </c>
      <c r="C1273" s="669" t="s">
        <v>5733</v>
      </c>
      <c r="D1273" s="670">
        <v>12</v>
      </c>
      <c r="E1273" s="670">
        <v>1</v>
      </c>
      <c r="F1273" s="670" t="s">
        <v>5827</v>
      </c>
      <c r="G1273" s="670" t="s">
        <v>5719</v>
      </c>
      <c r="H1273" s="670">
        <v>2021</v>
      </c>
      <c r="I1273" s="672" t="s">
        <v>5729</v>
      </c>
      <c r="J1273" s="672" t="str">
        <f t="shared" si="269"/>
        <v>HE_p</v>
      </c>
      <c r="K1273" s="669" t="s">
        <v>5734</v>
      </c>
      <c r="L1273" s="672" t="s">
        <v>5723</v>
      </c>
      <c r="M1273" s="672" t="s">
        <v>476</v>
      </c>
      <c r="N1273" s="661">
        <v>80</v>
      </c>
      <c r="O1273" s="603"/>
      <c r="P1273" s="769" t="s">
        <v>3722</v>
      </c>
      <c r="Q1273" s="596" t="s">
        <v>4904</v>
      </c>
      <c r="R1273" s="596" t="s">
        <v>1176</v>
      </c>
      <c r="S1273" s="596">
        <f t="shared" si="265"/>
        <v>1</v>
      </c>
      <c r="T1273" s="596">
        <v>0</v>
      </c>
      <c r="U1273" s="596">
        <v>1</v>
      </c>
      <c r="V1273" s="596">
        <v>0</v>
      </c>
      <c r="W1273" s="603"/>
      <c r="X1273" s="668" t="s">
        <v>4939</v>
      </c>
      <c r="Y1273" s="376" t="s">
        <v>78</v>
      </c>
      <c r="Z1273" s="596" t="s">
        <v>7163</v>
      </c>
      <c r="AA1273" s="766"/>
      <c r="AB1273" s="727" t="str">
        <f t="shared" si="262"/>
        <v>Unique</v>
      </c>
      <c r="AC1273" s="603"/>
      <c r="AD1273" s="603"/>
      <c r="AE1273" s="603"/>
      <c r="AF1273" s="603"/>
      <c r="AG1273" s="603"/>
      <c r="AH1273" s="603"/>
      <c r="AI1273" s="603"/>
      <c r="AJ1273" s="603"/>
      <c r="AK1273" s="603"/>
      <c r="AL1273" s="603"/>
      <c r="AM1273" s="603"/>
      <c r="AN1273" s="603"/>
      <c r="AO1273" s="603"/>
      <c r="AP1273" s="603"/>
      <c r="AQ1273" s="603"/>
      <c r="AR1273" s="603"/>
      <c r="AS1273" s="603"/>
      <c r="AT1273" s="603"/>
      <c r="AU1273" s="603"/>
      <c r="AV1273" s="603"/>
      <c r="AW1273" s="603"/>
      <c r="AX1273" s="603"/>
      <c r="AY1273" s="603"/>
      <c r="AZ1273" s="603"/>
      <c r="BA1273" s="603"/>
      <c r="BB1273" s="603"/>
      <c r="BC1273" s="603"/>
      <c r="BD1273" s="603"/>
      <c r="BE1273" s="603"/>
      <c r="BF1273" s="603"/>
      <c r="BG1273" s="603"/>
      <c r="BH1273" s="603"/>
      <c r="BI1273" s="603"/>
      <c r="BJ1273" s="603"/>
      <c r="BK1273" s="603"/>
      <c r="BL1273" s="603"/>
      <c r="BM1273" s="603"/>
      <c r="BN1273" s="603"/>
      <c r="BO1273" s="603"/>
      <c r="BP1273" s="603"/>
      <c r="BQ1273" s="603"/>
      <c r="BR1273" s="603"/>
      <c r="BS1273" s="603"/>
      <c r="BT1273" s="603"/>
      <c r="BU1273" s="603"/>
      <c r="BV1273" s="603"/>
      <c r="BW1273" s="603"/>
      <c r="BX1273" s="603"/>
      <c r="BY1273" s="603"/>
      <c r="BZ1273" s="603"/>
      <c r="CA1273" s="603"/>
      <c r="CB1273" s="603"/>
      <c r="CC1273" s="603"/>
      <c r="CD1273" s="603"/>
      <c r="CE1273" s="603"/>
      <c r="CF1273" s="603"/>
      <c r="CG1273" s="603"/>
      <c r="CH1273" s="603"/>
      <c r="CI1273" s="603"/>
      <c r="CJ1273" s="603"/>
      <c r="CK1273" s="603"/>
    </row>
    <row r="1274" spans="1:89" ht="14.25">
      <c r="A1274" s="656" t="str">
        <f t="shared" si="267"/>
        <v>1_1_120721_HAU_p_ph.pe</v>
      </c>
      <c r="B1274" s="690" t="s">
        <v>5770</v>
      </c>
      <c r="C1274" s="690" t="s">
        <v>5771</v>
      </c>
      <c r="D1274" s="691">
        <v>1</v>
      </c>
      <c r="E1274" s="691">
        <v>1</v>
      </c>
      <c r="F1274" s="691" t="s">
        <v>5719</v>
      </c>
      <c r="G1274" s="691" t="s">
        <v>5720</v>
      </c>
      <c r="H1274" s="691">
        <v>2021</v>
      </c>
      <c r="I1274" s="692" t="s">
        <v>5729</v>
      </c>
      <c r="J1274" s="692" t="str">
        <f t="shared" si="269"/>
        <v>HAU_p</v>
      </c>
      <c r="K1274" s="690" t="s">
        <v>5772</v>
      </c>
      <c r="L1274" s="692" t="s">
        <v>5723</v>
      </c>
      <c r="M1274" s="692" t="s">
        <v>5834</v>
      </c>
      <c r="N1274" s="661">
        <v>282</v>
      </c>
      <c r="O1274" s="603"/>
      <c r="P1274" s="769" t="s">
        <v>3722</v>
      </c>
      <c r="Q1274" s="596" t="s">
        <v>4904</v>
      </c>
      <c r="R1274" s="596" t="s">
        <v>1176</v>
      </c>
      <c r="S1274" s="596">
        <f t="shared" si="265"/>
        <v>1</v>
      </c>
      <c r="T1274" s="596">
        <v>0</v>
      </c>
      <c r="U1274" s="596">
        <v>1</v>
      </c>
      <c r="V1274" s="596">
        <v>0</v>
      </c>
      <c r="W1274" s="603"/>
      <c r="X1274" s="668" t="s">
        <v>4939</v>
      </c>
      <c r="Y1274" s="376" t="s">
        <v>78</v>
      </c>
      <c r="Z1274" s="596" t="s">
        <v>7164</v>
      </c>
      <c r="AA1274" s="766"/>
      <c r="AB1274" s="727" t="str">
        <f t="shared" si="262"/>
        <v>Unique</v>
      </c>
      <c r="AC1274" s="603"/>
      <c r="AD1274" s="603"/>
      <c r="AE1274" s="603"/>
      <c r="AF1274" s="603"/>
      <c r="AG1274" s="603"/>
      <c r="AH1274" s="603"/>
      <c r="AI1274" s="603"/>
      <c r="AJ1274" s="603"/>
      <c r="AK1274" s="603"/>
      <c r="AL1274" s="603"/>
      <c r="AM1274" s="603"/>
      <c r="AN1274" s="603"/>
      <c r="AO1274" s="603"/>
      <c r="AP1274" s="603"/>
      <c r="AQ1274" s="603"/>
      <c r="AR1274" s="603"/>
      <c r="AS1274" s="603"/>
      <c r="AT1274" s="603"/>
      <c r="AU1274" s="603"/>
      <c r="AV1274" s="603"/>
      <c r="AW1274" s="603"/>
      <c r="AX1274" s="603"/>
      <c r="AY1274" s="603"/>
      <c r="AZ1274" s="603"/>
      <c r="BA1274" s="603"/>
      <c r="BB1274" s="603"/>
      <c r="BC1274" s="603"/>
      <c r="BD1274" s="603"/>
      <c r="BE1274" s="603"/>
      <c r="BF1274" s="603"/>
      <c r="BG1274" s="603"/>
      <c r="BH1274" s="603"/>
      <c r="BI1274" s="603"/>
      <c r="BJ1274" s="603"/>
      <c r="BK1274" s="603"/>
      <c r="BL1274" s="603"/>
      <c r="BM1274" s="603"/>
      <c r="BN1274" s="603"/>
      <c r="BO1274" s="603"/>
      <c r="BP1274" s="603"/>
      <c r="BQ1274" s="603"/>
      <c r="BR1274" s="603"/>
      <c r="BS1274" s="603"/>
      <c r="BT1274" s="603"/>
      <c r="BU1274" s="603"/>
      <c r="BV1274" s="603"/>
      <c r="BW1274" s="603"/>
      <c r="BX1274" s="603"/>
      <c r="BY1274" s="603"/>
      <c r="BZ1274" s="603"/>
      <c r="CA1274" s="603"/>
      <c r="CB1274" s="603"/>
      <c r="CC1274" s="603"/>
      <c r="CD1274" s="603"/>
      <c r="CE1274" s="603"/>
      <c r="CF1274" s="603"/>
      <c r="CG1274" s="603"/>
      <c r="CH1274" s="603"/>
      <c r="CI1274" s="603"/>
      <c r="CJ1274" s="603"/>
      <c r="CK1274" s="603"/>
    </row>
    <row r="1275" spans="1:89" ht="14.25">
      <c r="A1275" s="656" t="str">
        <f t="shared" si="267"/>
        <v>29_1_280621_G_p_ph.pe</v>
      </c>
      <c r="B1275" s="693" t="s">
        <v>5789</v>
      </c>
      <c r="C1275" s="693" t="s">
        <v>5790</v>
      </c>
      <c r="D1275" s="694">
        <v>29</v>
      </c>
      <c r="E1275" s="694">
        <v>1</v>
      </c>
      <c r="F1275" s="694" t="s">
        <v>5827</v>
      </c>
      <c r="G1275" s="694" t="s">
        <v>5719</v>
      </c>
      <c r="H1275" s="694">
        <v>2021</v>
      </c>
      <c r="I1275" s="695" t="s">
        <v>5729</v>
      </c>
      <c r="J1275" s="695" t="str">
        <f t="shared" si="269"/>
        <v>G_p</v>
      </c>
      <c r="K1275" s="693" t="s">
        <v>5791</v>
      </c>
      <c r="L1275" s="695" t="s">
        <v>5723</v>
      </c>
      <c r="M1275" s="695" t="s">
        <v>476</v>
      </c>
      <c r="N1275" s="661">
        <f>13+4+1+8+14</f>
        <v>40</v>
      </c>
      <c r="O1275" s="603"/>
      <c r="P1275" s="769" t="s">
        <v>3722</v>
      </c>
      <c r="Q1275" s="596" t="s">
        <v>4904</v>
      </c>
      <c r="R1275" s="596" t="s">
        <v>1176</v>
      </c>
      <c r="S1275" s="596">
        <f t="shared" si="265"/>
        <v>1</v>
      </c>
      <c r="T1275" s="596">
        <v>0</v>
      </c>
      <c r="U1275" s="596">
        <v>1</v>
      </c>
      <c r="V1275" s="596">
        <v>0</v>
      </c>
      <c r="W1275" s="603"/>
      <c r="X1275" s="668" t="s">
        <v>4939</v>
      </c>
      <c r="Y1275" s="376" t="s">
        <v>78</v>
      </c>
      <c r="Z1275" s="596" t="s">
        <v>7165</v>
      </c>
      <c r="AA1275" s="766"/>
      <c r="AB1275" s="727" t="str">
        <f t="shared" si="262"/>
        <v>Unique</v>
      </c>
      <c r="AC1275" s="603"/>
      <c r="AD1275" s="603"/>
      <c r="AE1275" s="603"/>
      <c r="AF1275" s="603"/>
      <c r="AG1275" s="603"/>
      <c r="AH1275" s="603"/>
      <c r="AI1275" s="603"/>
      <c r="AJ1275" s="603"/>
      <c r="AK1275" s="603"/>
      <c r="AL1275" s="603"/>
      <c r="AM1275" s="603"/>
      <c r="AN1275" s="603"/>
      <c r="AO1275" s="603"/>
      <c r="AP1275" s="603"/>
      <c r="AQ1275" s="603"/>
      <c r="AR1275" s="603"/>
      <c r="AS1275" s="603"/>
      <c r="AT1275" s="603"/>
      <c r="AU1275" s="603"/>
      <c r="AV1275" s="603"/>
      <c r="AW1275" s="603"/>
      <c r="AX1275" s="603"/>
      <c r="AY1275" s="603"/>
      <c r="AZ1275" s="603"/>
      <c r="BA1275" s="603"/>
      <c r="BB1275" s="603"/>
      <c r="BC1275" s="603"/>
      <c r="BD1275" s="603"/>
      <c r="BE1275" s="603"/>
      <c r="BF1275" s="603"/>
      <c r="BG1275" s="603"/>
      <c r="BH1275" s="603"/>
      <c r="BI1275" s="603"/>
      <c r="BJ1275" s="603"/>
      <c r="BK1275" s="603"/>
      <c r="BL1275" s="603"/>
      <c r="BM1275" s="603"/>
      <c r="BN1275" s="603"/>
      <c r="BO1275" s="603"/>
      <c r="BP1275" s="603"/>
      <c r="BQ1275" s="603"/>
      <c r="BR1275" s="603"/>
      <c r="BS1275" s="603"/>
      <c r="BT1275" s="603"/>
      <c r="BU1275" s="603"/>
      <c r="BV1275" s="603"/>
      <c r="BW1275" s="603"/>
      <c r="BX1275" s="603"/>
      <c r="BY1275" s="603"/>
      <c r="BZ1275" s="603"/>
      <c r="CA1275" s="603"/>
      <c r="CB1275" s="603"/>
      <c r="CC1275" s="603"/>
      <c r="CD1275" s="603"/>
      <c r="CE1275" s="603"/>
      <c r="CF1275" s="603"/>
      <c r="CG1275" s="603"/>
      <c r="CH1275" s="603"/>
      <c r="CI1275" s="603"/>
      <c r="CJ1275" s="603"/>
      <c r="CK1275" s="603"/>
    </row>
    <row r="1276" spans="1:89" ht="14.25">
      <c r="A1276" s="656" t="str">
        <f t="shared" si="267"/>
        <v>5_1_120721_HAC_p_ph.pe</v>
      </c>
      <c r="B1276" s="664" t="s">
        <v>5726</v>
      </c>
      <c r="C1276" s="664" t="s">
        <v>5727</v>
      </c>
      <c r="D1276" s="665">
        <v>5</v>
      </c>
      <c r="E1276" s="665">
        <v>1</v>
      </c>
      <c r="F1276" s="665" t="s">
        <v>5719</v>
      </c>
      <c r="G1276" s="665" t="s">
        <v>5720</v>
      </c>
      <c r="H1276" s="665">
        <v>2021</v>
      </c>
      <c r="I1276" s="666" t="s">
        <v>5729</v>
      </c>
      <c r="J1276" s="666" t="str">
        <f t="shared" si="269"/>
        <v>HAC_p</v>
      </c>
      <c r="K1276" s="664" t="s">
        <v>5730</v>
      </c>
      <c r="L1276" s="666" t="s">
        <v>5723</v>
      </c>
      <c r="M1276" s="666" t="s">
        <v>476</v>
      </c>
      <c r="N1276" s="661">
        <v>49</v>
      </c>
      <c r="O1276" s="603"/>
      <c r="P1276" s="769" t="s">
        <v>3722</v>
      </c>
      <c r="Q1276" s="596" t="s">
        <v>4904</v>
      </c>
      <c r="R1276" s="596" t="s">
        <v>1176</v>
      </c>
      <c r="S1276" s="596">
        <f t="shared" si="265"/>
        <v>1</v>
      </c>
      <c r="T1276" s="596">
        <v>0</v>
      </c>
      <c r="U1276" s="596">
        <v>1</v>
      </c>
      <c r="V1276" s="596">
        <v>0</v>
      </c>
      <c r="W1276" s="603"/>
      <c r="X1276" s="668" t="s">
        <v>4939</v>
      </c>
      <c r="Y1276" s="376" t="s">
        <v>78</v>
      </c>
      <c r="Z1276" s="596" t="s">
        <v>7166</v>
      </c>
      <c r="AA1276" s="766"/>
      <c r="AB1276" s="727" t="str">
        <f t="shared" si="262"/>
        <v>Unique</v>
      </c>
      <c r="AC1276" s="603"/>
      <c r="AD1276" s="603"/>
      <c r="AE1276" s="603"/>
      <c r="AF1276" s="603"/>
      <c r="AG1276" s="603"/>
      <c r="AH1276" s="603"/>
      <c r="AI1276" s="603"/>
      <c r="AJ1276" s="603"/>
      <c r="AK1276" s="603"/>
      <c r="AL1276" s="603"/>
      <c r="AM1276" s="603"/>
      <c r="AN1276" s="603"/>
      <c r="AO1276" s="603"/>
      <c r="AP1276" s="603"/>
      <c r="AQ1276" s="603"/>
      <c r="AR1276" s="603"/>
      <c r="AS1276" s="603"/>
      <c r="AT1276" s="603"/>
      <c r="AU1276" s="603"/>
      <c r="AV1276" s="603"/>
      <c r="AW1276" s="603"/>
      <c r="AX1276" s="603"/>
      <c r="AY1276" s="603"/>
      <c r="AZ1276" s="603"/>
      <c r="BA1276" s="603"/>
      <c r="BB1276" s="603"/>
      <c r="BC1276" s="603"/>
      <c r="BD1276" s="603"/>
      <c r="BE1276" s="603"/>
      <c r="BF1276" s="603"/>
      <c r="BG1276" s="603"/>
      <c r="BH1276" s="603"/>
      <c r="BI1276" s="603"/>
      <c r="BJ1276" s="603"/>
      <c r="BK1276" s="603"/>
      <c r="BL1276" s="603"/>
      <c r="BM1276" s="603"/>
      <c r="BN1276" s="603"/>
      <c r="BO1276" s="603"/>
      <c r="BP1276" s="603"/>
      <c r="BQ1276" s="603"/>
      <c r="BR1276" s="603"/>
      <c r="BS1276" s="603"/>
      <c r="BT1276" s="603"/>
      <c r="BU1276" s="603"/>
      <c r="BV1276" s="603"/>
      <c r="BW1276" s="603"/>
      <c r="BX1276" s="603"/>
      <c r="BY1276" s="603"/>
      <c r="BZ1276" s="603"/>
      <c r="CA1276" s="603"/>
      <c r="CB1276" s="603"/>
      <c r="CC1276" s="603"/>
      <c r="CD1276" s="603"/>
      <c r="CE1276" s="603"/>
      <c r="CF1276" s="603"/>
      <c r="CG1276" s="603"/>
      <c r="CH1276" s="603"/>
      <c r="CI1276" s="603"/>
      <c r="CJ1276" s="603"/>
      <c r="CK1276" s="603"/>
    </row>
    <row r="1277" spans="1:89" ht="14.25">
      <c r="A1277" s="656" t="str">
        <f t="shared" si="267"/>
        <v>21_1_280621_A_p_ph.st</v>
      </c>
      <c r="B1277" s="679" t="s">
        <v>5746</v>
      </c>
      <c r="C1277" s="679" t="s">
        <v>5747</v>
      </c>
      <c r="D1277" s="680">
        <v>21</v>
      </c>
      <c r="E1277" s="680">
        <v>1</v>
      </c>
      <c r="F1277" s="680" t="s">
        <v>5827</v>
      </c>
      <c r="G1277" s="680" t="s">
        <v>5719</v>
      </c>
      <c r="H1277" s="680">
        <v>2021</v>
      </c>
      <c r="I1277" s="681" t="s">
        <v>5729</v>
      </c>
      <c r="J1277" s="681" t="str">
        <f t="shared" si="269"/>
        <v>A_p</v>
      </c>
      <c r="K1277" s="679" t="s">
        <v>1810</v>
      </c>
      <c r="L1277" s="681" t="s">
        <v>5723</v>
      </c>
      <c r="M1277" s="681" t="s">
        <v>476</v>
      </c>
      <c r="N1277" s="696">
        <v>700</v>
      </c>
      <c r="O1277" s="603"/>
      <c r="P1277" s="769" t="s">
        <v>4149</v>
      </c>
      <c r="Q1277" s="596" t="s">
        <v>2857</v>
      </c>
      <c r="R1277" s="596" t="s">
        <v>1176</v>
      </c>
      <c r="S1277" s="596">
        <f t="shared" si="265"/>
        <v>1</v>
      </c>
      <c r="T1277" s="596">
        <v>0</v>
      </c>
      <c r="U1277" s="596">
        <v>1</v>
      </c>
      <c r="V1277" s="596">
        <v>0</v>
      </c>
      <c r="W1277" s="603"/>
      <c r="X1277" s="668" t="s">
        <v>4939</v>
      </c>
      <c r="Y1277" s="376" t="s">
        <v>78</v>
      </c>
      <c r="Z1277" s="596" t="s">
        <v>7167</v>
      </c>
      <c r="AA1277" s="766"/>
      <c r="AB1277" s="727" t="str">
        <f t="shared" si="262"/>
        <v>Unique</v>
      </c>
      <c r="AC1277" s="603"/>
      <c r="AD1277" s="603"/>
      <c r="AE1277" s="603"/>
      <c r="AF1277" s="603"/>
      <c r="AG1277" s="603"/>
      <c r="AH1277" s="603"/>
      <c r="AI1277" s="603"/>
      <c r="AJ1277" s="603"/>
      <c r="AK1277" s="603"/>
      <c r="AL1277" s="603"/>
      <c r="AM1277" s="603"/>
      <c r="AN1277" s="603"/>
      <c r="AO1277" s="603"/>
      <c r="AP1277" s="603"/>
      <c r="AQ1277" s="603"/>
      <c r="AR1277" s="603"/>
      <c r="AS1277" s="603"/>
      <c r="AT1277" s="603"/>
      <c r="AU1277" s="603"/>
      <c r="AV1277" s="603"/>
      <c r="AW1277" s="603"/>
      <c r="AX1277" s="603"/>
      <c r="AY1277" s="603"/>
      <c r="AZ1277" s="603"/>
      <c r="BA1277" s="603"/>
      <c r="BB1277" s="603"/>
      <c r="BC1277" s="603"/>
      <c r="BD1277" s="603"/>
      <c r="BE1277" s="603"/>
      <c r="BF1277" s="603"/>
      <c r="BG1277" s="603"/>
      <c r="BH1277" s="603"/>
      <c r="BI1277" s="603"/>
      <c r="BJ1277" s="603"/>
      <c r="BK1277" s="603"/>
      <c r="BL1277" s="603"/>
      <c r="BM1277" s="603"/>
      <c r="BN1277" s="603"/>
      <c r="BO1277" s="603"/>
      <c r="BP1277" s="603"/>
      <c r="BQ1277" s="603"/>
      <c r="BR1277" s="603"/>
      <c r="BS1277" s="603"/>
      <c r="BT1277" s="603"/>
      <c r="BU1277" s="603"/>
      <c r="BV1277" s="603"/>
      <c r="BW1277" s="603"/>
      <c r="BX1277" s="603"/>
      <c r="BY1277" s="603"/>
      <c r="BZ1277" s="603"/>
      <c r="CA1277" s="603"/>
      <c r="CB1277" s="603"/>
      <c r="CC1277" s="603"/>
      <c r="CD1277" s="603"/>
      <c r="CE1277" s="603"/>
      <c r="CF1277" s="603"/>
      <c r="CG1277" s="603"/>
      <c r="CH1277" s="603"/>
      <c r="CI1277" s="603"/>
      <c r="CJ1277" s="603"/>
      <c r="CK1277" s="603"/>
    </row>
    <row r="1278" spans="1:89" ht="14.25">
      <c r="A1278" s="656" t="str">
        <f t="shared" si="267"/>
        <v>1_1_280621_HAU_p_ph.pe</v>
      </c>
      <c r="B1278" s="690" t="s">
        <v>5770</v>
      </c>
      <c r="C1278" s="690" t="s">
        <v>5771</v>
      </c>
      <c r="D1278" s="691">
        <v>1</v>
      </c>
      <c r="E1278" s="691">
        <v>1</v>
      </c>
      <c r="F1278" s="691" t="s">
        <v>5827</v>
      </c>
      <c r="G1278" s="691" t="s">
        <v>5719</v>
      </c>
      <c r="H1278" s="691">
        <v>2021</v>
      </c>
      <c r="I1278" s="692" t="s">
        <v>5729</v>
      </c>
      <c r="J1278" s="692" t="str">
        <f t="shared" si="269"/>
        <v>HAU_p</v>
      </c>
      <c r="K1278" s="690" t="s">
        <v>5772</v>
      </c>
      <c r="L1278" s="692" t="s">
        <v>5723</v>
      </c>
      <c r="M1278" s="692" t="s">
        <v>476</v>
      </c>
      <c r="N1278" s="661">
        <v>656</v>
      </c>
      <c r="O1278" s="603"/>
      <c r="P1278" s="769" t="s">
        <v>3722</v>
      </c>
      <c r="Q1278" s="596" t="s">
        <v>4904</v>
      </c>
      <c r="R1278" s="596" t="s">
        <v>1176</v>
      </c>
      <c r="S1278" s="596">
        <f t="shared" si="265"/>
        <v>1</v>
      </c>
      <c r="T1278" s="596">
        <v>0</v>
      </c>
      <c r="U1278" s="596">
        <v>1</v>
      </c>
      <c r="V1278" s="596">
        <v>0</v>
      </c>
      <c r="W1278" s="603"/>
      <c r="X1278" s="668" t="s">
        <v>4939</v>
      </c>
      <c r="Y1278" s="376" t="s">
        <v>78</v>
      </c>
      <c r="Z1278" s="596" t="s">
        <v>7168</v>
      </c>
      <c r="AA1278" s="766"/>
      <c r="AB1278" s="727" t="str">
        <f t="shared" si="262"/>
        <v>Unique</v>
      </c>
      <c r="AC1278" s="603"/>
      <c r="AD1278" s="603"/>
      <c r="AE1278" s="603"/>
      <c r="AF1278" s="603"/>
      <c r="AG1278" s="603"/>
      <c r="AH1278" s="603"/>
      <c r="AI1278" s="603"/>
      <c r="AJ1278" s="603"/>
      <c r="AK1278" s="603"/>
      <c r="AL1278" s="603"/>
      <c r="AM1278" s="603"/>
      <c r="AN1278" s="603"/>
      <c r="AO1278" s="603"/>
      <c r="AP1278" s="603"/>
      <c r="AQ1278" s="603"/>
      <c r="AR1278" s="603"/>
      <c r="AS1278" s="603"/>
      <c r="AT1278" s="603"/>
      <c r="AU1278" s="603"/>
      <c r="AV1278" s="603"/>
      <c r="AW1278" s="603"/>
      <c r="AX1278" s="603"/>
      <c r="AY1278" s="603"/>
      <c r="AZ1278" s="603"/>
      <c r="BA1278" s="603"/>
      <c r="BB1278" s="603"/>
      <c r="BC1278" s="603"/>
      <c r="BD1278" s="603"/>
      <c r="BE1278" s="603"/>
      <c r="BF1278" s="603"/>
      <c r="BG1278" s="603"/>
      <c r="BH1278" s="603"/>
      <c r="BI1278" s="603"/>
      <c r="BJ1278" s="603"/>
      <c r="BK1278" s="603"/>
      <c r="BL1278" s="603"/>
      <c r="BM1278" s="603"/>
      <c r="BN1278" s="603"/>
      <c r="BO1278" s="603"/>
      <c r="BP1278" s="603"/>
      <c r="BQ1278" s="603"/>
      <c r="BR1278" s="603"/>
      <c r="BS1278" s="603"/>
      <c r="BT1278" s="603"/>
      <c r="BU1278" s="603"/>
      <c r="BV1278" s="603"/>
      <c r="BW1278" s="603"/>
      <c r="BX1278" s="603"/>
      <c r="BY1278" s="603"/>
      <c r="BZ1278" s="603"/>
      <c r="CA1278" s="603"/>
      <c r="CB1278" s="603"/>
      <c r="CC1278" s="603"/>
      <c r="CD1278" s="603"/>
      <c r="CE1278" s="603"/>
      <c r="CF1278" s="603"/>
      <c r="CG1278" s="603"/>
      <c r="CH1278" s="603"/>
      <c r="CI1278" s="603"/>
      <c r="CJ1278" s="603"/>
      <c r="CK1278" s="603"/>
    </row>
    <row r="1279" spans="1:89" ht="14.25">
      <c r="A1279" s="656" t="str">
        <f t="shared" si="267"/>
        <v>16_1_170723_N_p_ph.st</v>
      </c>
      <c r="B1279" s="735" t="s">
        <v>6340</v>
      </c>
      <c r="C1279" s="735" t="s">
        <v>6341</v>
      </c>
      <c r="D1279" s="736">
        <v>16</v>
      </c>
      <c r="E1279" s="736">
        <v>1</v>
      </c>
      <c r="F1279" s="736" t="s">
        <v>6342</v>
      </c>
      <c r="G1279" s="736" t="s">
        <v>6343</v>
      </c>
      <c r="H1279" s="736">
        <v>2023</v>
      </c>
      <c r="I1279" s="735" t="s">
        <v>5729</v>
      </c>
      <c r="J1279" s="735" t="s">
        <v>6344</v>
      </c>
      <c r="K1279" s="735" t="s">
        <v>6345</v>
      </c>
      <c r="L1279" s="735" t="s">
        <v>5723</v>
      </c>
      <c r="M1279" s="735" t="s">
        <v>2422</v>
      </c>
      <c r="N1279" s="661">
        <f>50+50+50+50+50+50+50+21</f>
        <v>371</v>
      </c>
      <c r="O1279" s="370"/>
      <c r="P1279" s="667" t="s">
        <v>4149</v>
      </c>
      <c r="Q1279" s="596" t="s">
        <v>2857</v>
      </c>
      <c r="R1279" s="596" t="s">
        <v>1176</v>
      </c>
      <c r="S1279" s="596">
        <f t="shared" si="265"/>
        <v>2</v>
      </c>
      <c r="T1279" s="596">
        <v>0</v>
      </c>
      <c r="U1279" s="596">
        <v>2</v>
      </c>
      <c r="V1279" s="596">
        <v>0</v>
      </c>
      <c r="W1279" s="603"/>
      <c r="X1279" s="668" t="s">
        <v>4939</v>
      </c>
      <c r="Y1279" s="376" t="s">
        <v>78</v>
      </c>
      <c r="Z1279" s="596" t="s">
        <v>7169</v>
      </c>
      <c r="AA1279" s="766"/>
      <c r="AB1279" s="727" t="str">
        <f t="shared" si="262"/>
        <v>Unique</v>
      </c>
      <c r="AC1279" s="603"/>
      <c r="AD1279" s="603"/>
      <c r="AE1279" s="603"/>
      <c r="AF1279" s="603"/>
      <c r="AG1279" s="603"/>
      <c r="AH1279" s="603"/>
      <c r="AI1279" s="603"/>
      <c r="AJ1279" s="603"/>
      <c r="AK1279" s="603"/>
      <c r="AL1279" s="603"/>
      <c r="AM1279" s="603"/>
      <c r="AN1279" s="603"/>
      <c r="AO1279" s="603"/>
      <c r="AP1279" s="603"/>
      <c r="AQ1279" s="603"/>
      <c r="AR1279" s="603"/>
      <c r="AS1279" s="603"/>
      <c r="AT1279" s="603"/>
      <c r="AU1279" s="603"/>
      <c r="AV1279" s="603"/>
      <c r="AW1279" s="603"/>
      <c r="AX1279" s="603"/>
      <c r="AY1279" s="603"/>
      <c r="AZ1279" s="603"/>
      <c r="BA1279" s="603"/>
      <c r="BB1279" s="603"/>
      <c r="BC1279" s="603"/>
      <c r="BD1279" s="603"/>
      <c r="BE1279" s="603"/>
      <c r="BF1279" s="603"/>
      <c r="BG1279" s="603"/>
      <c r="BH1279" s="603"/>
      <c r="BI1279" s="603"/>
      <c r="BJ1279" s="603"/>
      <c r="BK1279" s="603"/>
      <c r="BL1279" s="603"/>
      <c r="BM1279" s="603"/>
      <c r="BN1279" s="603"/>
      <c r="BO1279" s="603"/>
      <c r="BP1279" s="603"/>
      <c r="BQ1279" s="603"/>
      <c r="BR1279" s="603"/>
      <c r="BS1279" s="603"/>
      <c r="BT1279" s="603"/>
      <c r="BU1279" s="603"/>
      <c r="BV1279" s="603"/>
      <c r="BW1279" s="603"/>
      <c r="BX1279" s="603"/>
      <c r="BY1279" s="603"/>
      <c r="BZ1279" s="603"/>
      <c r="CA1279" s="603"/>
      <c r="CB1279" s="603"/>
      <c r="CC1279" s="603"/>
      <c r="CD1279" s="603"/>
      <c r="CE1279" s="603"/>
      <c r="CF1279" s="603"/>
      <c r="CG1279" s="603"/>
      <c r="CH1279" s="603"/>
      <c r="CI1279" s="603"/>
      <c r="CJ1279" s="603"/>
      <c r="CK1279" s="603"/>
    </row>
    <row r="1280" spans="1:89" ht="14.25">
      <c r="A1280" s="656" t="str">
        <f t="shared" si="267"/>
        <v>26_1_170723_H_p_ph.di</v>
      </c>
      <c r="B1280" s="718" t="s">
        <v>6176</v>
      </c>
      <c r="C1280" s="718" t="s">
        <v>6177</v>
      </c>
      <c r="D1280" s="719">
        <v>26</v>
      </c>
      <c r="E1280" s="719">
        <v>1</v>
      </c>
      <c r="F1280" s="719" t="s">
        <v>6342</v>
      </c>
      <c r="G1280" s="719" t="s">
        <v>6343</v>
      </c>
      <c r="H1280" s="719">
        <v>2023</v>
      </c>
      <c r="I1280" s="718" t="s">
        <v>6326</v>
      </c>
      <c r="J1280" s="718" t="s">
        <v>6017</v>
      </c>
      <c r="K1280" s="718"/>
      <c r="L1280" s="718" t="s">
        <v>5723</v>
      </c>
      <c r="M1280" s="718" t="s">
        <v>2422</v>
      </c>
      <c r="N1280" s="661">
        <f>100+100+100+67</f>
        <v>367</v>
      </c>
      <c r="O1280" s="370"/>
      <c r="P1280" s="667" t="s">
        <v>4126</v>
      </c>
      <c r="Q1280" s="596" t="s">
        <v>4975</v>
      </c>
      <c r="R1280" s="596" t="s">
        <v>1176</v>
      </c>
      <c r="S1280" s="596">
        <f t="shared" si="265"/>
        <v>1</v>
      </c>
      <c r="T1280" s="596">
        <v>0</v>
      </c>
      <c r="U1280" s="596">
        <v>1</v>
      </c>
      <c r="V1280" s="596">
        <v>0</v>
      </c>
      <c r="W1280" s="603"/>
      <c r="X1280" s="668" t="s">
        <v>4939</v>
      </c>
      <c r="Y1280" s="376" t="s">
        <v>78</v>
      </c>
      <c r="Z1280" s="596" t="s">
        <v>7170</v>
      </c>
      <c r="AA1280" s="766"/>
      <c r="AB1280" s="727" t="str">
        <f t="shared" si="262"/>
        <v>Unique</v>
      </c>
      <c r="AC1280" s="603"/>
      <c r="AD1280" s="603"/>
      <c r="AE1280" s="603"/>
      <c r="AF1280" s="603"/>
      <c r="AG1280" s="603"/>
      <c r="AH1280" s="603"/>
      <c r="AI1280" s="603"/>
      <c r="AJ1280" s="603"/>
      <c r="AK1280" s="603"/>
      <c r="AL1280" s="603"/>
      <c r="AM1280" s="603"/>
      <c r="AN1280" s="603"/>
      <c r="AO1280" s="603"/>
      <c r="AP1280" s="603"/>
      <c r="AQ1280" s="603"/>
      <c r="AR1280" s="603"/>
      <c r="AS1280" s="603"/>
      <c r="AT1280" s="603"/>
      <c r="AU1280" s="603"/>
      <c r="AV1280" s="603"/>
      <c r="AW1280" s="603"/>
      <c r="AX1280" s="603"/>
      <c r="AY1280" s="603"/>
      <c r="AZ1280" s="603"/>
      <c r="BA1280" s="603"/>
      <c r="BB1280" s="603"/>
      <c r="BC1280" s="603"/>
      <c r="BD1280" s="603"/>
      <c r="BE1280" s="603"/>
      <c r="BF1280" s="603"/>
      <c r="BG1280" s="603"/>
      <c r="BH1280" s="603"/>
      <c r="BI1280" s="603"/>
      <c r="BJ1280" s="603"/>
      <c r="BK1280" s="603"/>
      <c r="BL1280" s="603"/>
      <c r="BM1280" s="603"/>
      <c r="BN1280" s="603"/>
      <c r="BO1280" s="603"/>
      <c r="BP1280" s="603"/>
      <c r="BQ1280" s="603"/>
      <c r="BR1280" s="603"/>
      <c r="BS1280" s="603"/>
      <c r="BT1280" s="603"/>
      <c r="BU1280" s="603"/>
      <c r="BV1280" s="603"/>
      <c r="BW1280" s="603"/>
      <c r="BX1280" s="603"/>
      <c r="BY1280" s="603"/>
      <c r="BZ1280" s="603"/>
      <c r="CA1280" s="603"/>
      <c r="CB1280" s="603"/>
      <c r="CC1280" s="603"/>
      <c r="CD1280" s="603"/>
      <c r="CE1280" s="603"/>
      <c r="CF1280" s="603"/>
      <c r="CG1280" s="603"/>
      <c r="CH1280" s="603"/>
      <c r="CI1280" s="603"/>
      <c r="CJ1280" s="603"/>
      <c r="CK1280" s="603"/>
    </row>
    <row r="1281" spans="1:89" ht="14.25">
      <c r="A1281" s="656" t="str">
        <f t="shared" si="267"/>
        <v>27_1_170723_W_p_ph.pe</v>
      </c>
      <c r="B1281" s="715" t="s">
        <v>6135</v>
      </c>
      <c r="C1281" s="715" t="s">
        <v>6136</v>
      </c>
      <c r="D1281" s="713">
        <v>27</v>
      </c>
      <c r="E1281" s="713">
        <v>1</v>
      </c>
      <c r="F1281" s="713" t="s">
        <v>6342</v>
      </c>
      <c r="G1281" s="713" t="s">
        <v>6343</v>
      </c>
      <c r="H1281" s="713">
        <v>2023</v>
      </c>
      <c r="I1281" s="715" t="s">
        <v>6326</v>
      </c>
      <c r="J1281" s="715" t="s">
        <v>6137</v>
      </c>
      <c r="K1281" s="715"/>
      <c r="L1281" s="715" t="s">
        <v>5723</v>
      </c>
      <c r="M1281" s="715" t="s">
        <v>2422</v>
      </c>
      <c r="N1281" s="661">
        <f>100+100+100</f>
        <v>300</v>
      </c>
      <c r="O1281" s="370"/>
      <c r="P1281" s="769" t="s">
        <v>3722</v>
      </c>
      <c r="Q1281" s="596" t="s">
        <v>4904</v>
      </c>
      <c r="R1281" s="596" t="s">
        <v>1176</v>
      </c>
      <c r="S1281" s="596">
        <f t="shared" si="265"/>
        <v>3</v>
      </c>
      <c r="T1281" s="596">
        <v>0</v>
      </c>
      <c r="U1281" s="596">
        <v>3</v>
      </c>
      <c r="V1281" s="596">
        <v>0</v>
      </c>
      <c r="W1281" s="603"/>
      <c r="X1281" s="668" t="s">
        <v>4939</v>
      </c>
      <c r="Y1281" s="376" t="s">
        <v>78</v>
      </c>
      <c r="Z1281" s="596" t="s">
        <v>7171</v>
      </c>
      <c r="AA1281" s="766"/>
      <c r="AB1281" s="727" t="str">
        <f t="shared" si="262"/>
        <v>Unique</v>
      </c>
      <c r="AC1281" s="603"/>
      <c r="AD1281" s="603"/>
      <c r="AE1281" s="603"/>
      <c r="AF1281" s="603"/>
      <c r="AG1281" s="603"/>
      <c r="AH1281" s="603"/>
      <c r="AI1281" s="603"/>
      <c r="AJ1281" s="603"/>
      <c r="AK1281" s="603"/>
      <c r="AL1281" s="603"/>
      <c r="AM1281" s="603"/>
      <c r="AN1281" s="603"/>
      <c r="AO1281" s="603"/>
      <c r="AP1281" s="603"/>
      <c r="AQ1281" s="603"/>
      <c r="AR1281" s="603"/>
      <c r="AS1281" s="603"/>
      <c r="AT1281" s="603"/>
      <c r="AU1281" s="603"/>
      <c r="AV1281" s="603"/>
      <c r="AW1281" s="603"/>
      <c r="AX1281" s="603"/>
      <c r="AY1281" s="603"/>
      <c r="AZ1281" s="603"/>
      <c r="BA1281" s="603"/>
      <c r="BB1281" s="603"/>
      <c r="BC1281" s="603"/>
      <c r="BD1281" s="603"/>
      <c r="BE1281" s="603"/>
      <c r="BF1281" s="603"/>
      <c r="BG1281" s="603"/>
      <c r="BH1281" s="603"/>
      <c r="BI1281" s="603"/>
      <c r="BJ1281" s="603"/>
      <c r="BK1281" s="603"/>
      <c r="BL1281" s="603"/>
      <c r="BM1281" s="603"/>
      <c r="BN1281" s="603"/>
      <c r="BO1281" s="603"/>
      <c r="BP1281" s="603"/>
      <c r="BQ1281" s="603"/>
      <c r="BR1281" s="603"/>
      <c r="BS1281" s="603"/>
      <c r="BT1281" s="603"/>
      <c r="BU1281" s="603"/>
      <c r="BV1281" s="603"/>
      <c r="BW1281" s="603"/>
      <c r="BX1281" s="603"/>
      <c r="BY1281" s="603"/>
      <c r="BZ1281" s="603"/>
      <c r="CA1281" s="603"/>
      <c r="CB1281" s="603"/>
      <c r="CC1281" s="603"/>
      <c r="CD1281" s="603"/>
      <c r="CE1281" s="603"/>
      <c r="CF1281" s="603"/>
      <c r="CG1281" s="603"/>
      <c r="CH1281" s="603"/>
      <c r="CI1281" s="603"/>
      <c r="CJ1281" s="603"/>
      <c r="CK1281" s="603"/>
    </row>
    <row r="1282" spans="1:89">
      <c r="A1282" s="656" t="str">
        <f t="shared" si="267"/>
        <v>14_1_230523_HAM_p_ph.ci</v>
      </c>
      <c r="B1282" s="511" t="s">
        <v>6503</v>
      </c>
      <c r="C1282" s="511" t="s">
        <v>6504</v>
      </c>
      <c r="D1282" s="510">
        <v>14</v>
      </c>
      <c r="E1282" s="510">
        <v>1</v>
      </c>
      <c r="F1282" s="511" t="s">
        <v>93</v>
      </c>
      <c r="G1282" s="511" t="s">
        <v>6443</v>
      </c>
      <c r="H1282" s="510">
        <v>2023</v>
      </c>
      <c r="I1282" s="511" t="s">
        <v>5729</v>
      </c>
      <c r="J1282" s="778" t="s">
        <v>6505</v>
      </c>
      <c r="K1282" s="779" t="s">
        <v>6506</v>
      </c>
      <c r="L1282" s="511" t="s">
        <v>5723</v>
      </c>
      <c r="M1282" s="511" t="s">
        <v>2422</v>
      </c>
      <c r="N1282" s="117">
        <f>20+18</f>
        <v>38</v>
      </c>
      <c r="O1282" s="2"/>
      <c r="P1282" s="769" t="s">
        <v>4165</v>
      </c>
      <c r="Q1282" s="596" t="s">
        <v>7172</v>
      </c>
      <c r="R1282" s="596" t="s">
        <v>4909</v>
      </c>
      <c r="S1282" s="596">
        <f t="shared" si="265"/>
        <v>1</v>
      </c>
      <c r="T1282" s="596">
        <v>0</v>
      </c>
      <c r="U1282" s="596">
        <v>1</v>
      </c>
      <c r="V1282" s="596">
        <v>0</v>
      </c>
      <c r="W1282" s="603"/>
      <c r="X1282" s="701" t="s">
        <v>5025</v>
      </c>
      <c r="Y1282" s="376" t="s">
        <v>78</v>
      </c>
      <c r="Z1282" s="596" t="s">
        <v>7173</v>
      </c>
      <c r="AA1282" s="766"/>
      <c r="AB1282" s="727" t="str">
        <f t="shared" si="262"/>
        <v>Unique</v>
      </c>
      <c r="AC1282" s="603"/>
      <c r="AD1282" s="603"/>
      <c r="AE1282" s="603"/>
      <c r="AF1282" s="603"/>
      <c r="AG1282" s="603"/>
      <c r="AH1282" s="603"/>
      <c r="AI1282" s="603"/>
      <c r="AJ1282" s="603"/>
      <c r="AK1282" s="603"/>
      <c r="AL1282" s="603"/>
      <c r="AM1282" s="603"/>
      <c r="AN1282" s="603"/>
      <c r="AO1282" s="603"/>
      <c r="AP1282" s="603"/>
      <c r="AQ1282" s="603"/>
      <c r="AR1282" s="603"/>
      <c r="AS1282" s="603"/>
      <c r="AT1282" s="603"/>
      <c r="AU1282" s="603"/>
      <c r="AV1282" s="603"/>
      <c r="AW1282" s="603"/>
      <c r="AX1282" s="603"/>
      <c r="AY1282" s="603"/>
      <c r="AZ1282" s="603"/>
      <c r="BA1282" s="603"/>
      <c r="BB1282" s="603"/>
      <c r="BC1282" s="603"/>
      <c r="BD1282" s="603"/>
      <c r="BE1282" s="603"/>
      <c r="BF1282" s="603"/>
      <c r="BG1282" s="603"/>
      <c r="BH1282" s="603"/>
      <c r="BI1282" s="603"/>
      <c r="BJ1282" s="603"/>
      <c r="BK1282" s="603"/>
      <c r="BL1282" s="603"/>
      <c r="BM1282" s="603"/>
      <c r="BN1282" s="603"/>
      <c r="BO1282" s="603"/>
      <c r="BP1282" s="603"/>
      <c r="BQ1282" s="603"/>
      <c r="BR1282" s="603"/>
      <c r="BS1282" s="603"/>
      <c r="BT1282" s="603"/>
      <c r="BU1282" s="603"/>
      <c r="BV1282" s="603"/>
      <c r="BW1282" s="603"/>
      <c r="BX1282" s="603"/>
      <c r="BY1282" s="603"/>
      <c r="BZ1282" s="603"/>
      <c r="CA1282" s="603"/>
      <c r="CB1282" s="603"/>
      <c r="CC1282" s="603"/>
      <c r="CD1282" s="603"/>
      <c r="CE1282" s="603"/>
      <c r="CF1282" s="603"/>
      <c r="CG1282" s="603"/>
      <c r="CH1282" s="603"/>
      <c r="CI1282" s="603"/>
      <c r="CJ1282" s="603"/>
      <c r="CK1282" s="603"/>
    </row>
    <row r="1283" spans="1:89" ht="14.25">
      <c r="A1283" s="656" t="str">
        <f t="shared" si="267"/>
        <v>12_1_170723_HE_p_se.si</v>
      </c>
      <c r="B1283" s="660" t="s">
        <v>6651</v>
      </c>
      <c r="C1283" s="660" t="s">
        <v>6652</v>
      </c>
      <c r="D1283" s="661">
        <v>12</v>
      </c>
      <c r="E1283" s="661">
        <v>1</v>
      </c>
      <c r="F1283" s="661" t="s">
        <v>6342</v>
      </c>
      <c r="G1283" s="661" t="s">
        <v>6343</v>
      </c>
      <c r="H1283" s="661">
        <v>2023</v>
      </c>
      <c r="I1283" s="660" t="s">
        <v>5729</v>
      </c>
      <c r="J1283" s="660" t="s">
        <v>6653</v>
      </c>
      <c r="K1283" s="660" t="s">
        <v>6654</v>
      </c>
      <c r="L1283" s="660" t="s">
        <v>5723</v>
      </c>
      <c r="M1283" s="660" t="s">
        <v>2422</v>
      </c>
      <c r="N1283" s="661">
        <f>50+50+6</f>
        <v>106</v>
      </c>
      <c r="O1283" s="603"/>
      <c r="P1283" s="769" t="s">
        <v>749</v>
      </c>
      <c r="Q1283" s="596" t="s">
        <v>7174</v>
      </c>
      <c r="R1283" s="596" t="s">
        <v>1176</v>
      </c>
      <c r="S1283" s="596">
        <f t="shared" si="265"/>
        <v>1</v>
      </c>
      <c r="T1283" s="596">
        <v>0</v>
      </c>
      <c r="U1283" s="596">
        <v>1</v>
      </c>
      <c r="V1283" s="596">
        <v>0</v>
      </c>
      <c r="W1283" s="603"/>
      <c r="X1283" s="668">
        <v>110526</v>
      </c>
      <c r="Y1283" s="376" t="s">
        <v>78</v>
      </c>
      <c r="Z1283" s="596" t="s">
        <v>7175</v>
      </c>
      <c r="AA1283" s="766"/>
      <c r="AB1283" s="727" t="str">
        <f t="shared" si="262"/>
        <v>Unique</v>
      </c>
      <c r="AC1283" s="603"/>
      <c r="AD1283" s="603"/>
      <c r="AE1283" s="603"/>
      <c r="AF1283" s="603"/>
      <c r="AG1283" s="603"/>
      <c r="AH1283" s="603"/>
      <c r="AI1283" s="603"/>
      <c r="AJ1283" s="603"/>
      <c r="AK1283" s="603"/>
      <c r="AL1283" s="603"/>
      <c r="AM1283" s="603"/>
      <c r="AN1283" s="603"/>
      <c r="AO1283" s="603"/>
      <c r="AP1283" s="603"/>
      <c r="AQ1283" s="603"/>
      <c r="AR1283" s="603"/>
      <c r="AS1283" s="603"/>
      <c r="AT1283" s="603"/>
      <c r="AU1283" s="603"/>
      <c r="AV1283" s="603"/>
      <c r="AW1283" s="603"/>
      <c r="AX1283" s="603"/>
      <c r="AY1283" s="603"/>
      <c r="AZ1283" s="603"/>
      <c r="BA1283" s="603"/>
      <c r="BB1283" s="603"/>
      <c r="BC1283" s="603"/>
      <c r="BD1283" s="603"/>
      <c r="BE1283" s="603"/>
      <c r="BF1283" s="603"/>
      <c r="BG1283" s="603"/>
      <c r="BH1283" s="603"/>
      <c r="BI1283" s="603"/>
      <c r="BJ1283" s="603"/>
      <c r="BK1283" s="603"/>
      <c r="BL1283" s="603"/>
      <c r="BM1283" s="603"/>
      <c r="BN1283" s="603"/>
      <c r="BO1283" s="603"/>
      <c r="BP1283" s="603"/>
      <c r="BQ1283" s="603"/>
      <c r="BR1283" s="603"/>
      <c r="BS1283" s="603"/>
      <c r="BT1283" s="603"/>
      <c r="BU1283" s="603"/>
      <c r="BV1283" s="603"/>
      <c r="BW1283" s="603"/>
      <c r="BX1283" s="603"/>
      <c r="BY1283" s="603"/>
      <c r="BZ1283" s="603"/>
      <c r="CA1283" s="603"/>
      <c r="CB1283" s="603"/>
      <c r="CC1283" s="603"/>
      <c r="CD1283" s="603"/>
      <c r="CE1283" s="603"/>
      <c r="CF1283" s="603"/>
      <c r="CG1283" s="603"/>
      <c r="CH1283" s="603"/>
      <c r="CI1283" s="603"/>
      <c r="CJ1283" s="603"/>
      <c r="CK1283" s="603"/>
    </row>
    <row r="1284" spans="1:89" ht="14.25">
      <c r="A1284" s="656" t="str">
        <f t="shared" si="267"/>
        <v>27_1_170723_W_p_se.si</v>
      </c>
      <c r="B1284" s="715" t="s">
        <v>6135</v>
      </c>
      <c r="C1284" s="715" t="s">
        <v>6136</v>
      </c>
      <c r="D1284" s="713">
        <v>27</v>
      </c>
      <c r="E1284" s="713">
        <v>1</v>
      </c>
      <c r="F1284" s="713" t="s">
        <v>6342</v>
      </c>
      <c r="G1284" s="713" t="s">
        <v>6343</v>
      </c>
      <c r="H1284" s="713">
        <v>2023</v>
      </c>
      <c r="I1284" s="715" t="s">
        <v>6326</v>
      </c>
      <c r="J1284" s="715" t="s">
        <v>6137</v>
      </c>
      <c r="K1284" s="715"/>
      <c r="L1284" s="715" t="s">
        <v>5723</v>
      </c>
      <c r="M1284" s="715" t="s">
        <v>2422</v>
      </c>
      <c r="N1284" s="661">
        <f>100+100+100</f>
        <v>300</v>
      </c>
      <c r="O1284" s="370"/>
      <c r="P1284" s="825" t="s">
        <v>749</v>
      </c>
      <c r="Q1284" s="596" t="s">
        <v>7174</v>
      </c>
      <c r="R1284" s="596" t="s">
        <v>4909</v>
      </c>
      <c r="S1284" s="596">
        <f t="shared" si="265"/>
        <v>1</v>
      </c>
      <c r="T1284" s="596">
        <v>1</v>
      </c>
      <c r="U1284" s="596">
        <v>0</v>
      </c>
      <c r="V1284" s="596">
        <v>0</v>
      </c>
      <c r="W1284" s="603"/>
      <c r="X1284" s="701" t="s">
        <v>5114</v>
      </c>
      <c r="Y1284" s="376" t="s">
        <v>78</v>
      </c>
      <c r="Z1284" s="596" t="s">
        <v>7176</v>
      </c>
      <c r="AA1284" s="766"/>
      <c r="AB1284" s="727" t="str">
        <f t="shared" si="262"/>
        <v>Unique</v>
      </c>
      <c r="AC1284" s="603"/>
      <c r="AD1284" s="603"/>
      <c r="AE1284" s="603"/>
      <c r="AF1284" s="603"/>
      <c r="AG1284" s="603"/>
      <c r="AH1284" s="603"/>
      <c r="AI1284" s="603"/>
      <c r="AJ1284" s="603"/>
      <c r="AK1284" s="603"/>
      <c r="AL1284" s="603"/>
      <c r="AM1284" s="603"/>
      <c r="AN1284" s="603"/>
      <c r="AO1284" s="603"/>
      <c r="AP1284" s="603"/>
      <c r="AQ1284" s="603"/>
      <c r="AR1284" s="603"/>
      <c r="AS1284" s="603"/>
      <c r="AT1284" s="603"/>
      <c r="AU1284" s="603"/>
      <c r="AV1284" s="603"/>
      <c r="AW1284" s="603"/>
      <c r="AX1284" s="603"/>
      <c r="AY1284" s="603"/>
      <c r="AZ1284" s="603"/>
      <c r="BA1284" s="603"/>
      <c r="BB1284" s="603"/>
      <c r="BC1284" s="603"/>
      <c r="BD1284" s="603"/>
      <c r="BE1284" s="603"/>
      <c r="BF1284" s="603"/>
      <c r="BG1284" s="603"/>
      <c r="BH1284" s="603"/>
      <c r="BI1284" s="603"/>
      <c r="BJ1284" s="603"/>
      <c r="BK1284" s="603"/>
      <c r="BL1284" s="603"/>
      <c r="BM1284" s="603"/>
      <c r="BN1284" s="603"/>
      <c r="BO1284" s="603"/>
      <c r="BP1284" s="603"/>
      <c r="BQ1284" s="603"/>
      <c r="BR1284" s="603"/>
      <c r="BS1284" s="603"/>
      <c r="BT1284" s="603"/>
      <c r="BU1284" s="603"/>
      <c r="BV1284" s="603"/>
      <c r="BW1284" s="603"/>
      <c r="BX1284" s="603"/>
      <c r="BY1284" s="603"/>
      <c r="BZ1284" s="603"/>
      <c r="CA1284" s="603"/>
      <c r="CB1284" s="603"/>
      <c r="CC1284" s="603"/>
      <c r="CD1284" s="603"/>
      <c r="CE1284" s="603"/>
      <c r="CF1284" s="603"/>
      <c r="CG1284" s="603"/>
      <c r="CH1284" s="603"/>
      <c r="CI1284" s="603"/>
      <c r="CJ1284" s="603"/>
      <c r="CK1284" s="603"/>
    </row>
    <row r="1285" spans="1:89" ht="14.25">
      <c r="A1285" s="656" t="str">
        <f t="shared" si="267"/>
        <v>11_1_310521_HU_p_sy.ri</v>
      </c>
      <c r="B1285" s="685" t="s">
        <v>5763</v>
      </c>
      <c r="C1285" s="685" t="s">
        <v>5764</v>
      </c>
      <c r="D1285" s="686">
        <v>11</v>
      </c>
      <c r="E1285" s="686">
        <v>1</v>
      </c>
      <c r="F1285" s="686" t="s">
        <v>5728</v>
      </c>
      <c r="G1285" s="686" t="s">
        <v>2084</v>
      </c>
      <c r="H1285" s="686">
        <v>2021</v>
      </c>
      <c r="I1285" s="687" t="s">
        <v>5729</v>
      </c>
      <c r="J1285" s="687" t="str">
        <f>K1285&amp;"_p"</f>
        <v>HU_p</v>
      </c>
      <c r="K1285" s="685" t="s">
        <v>5765</v>
      </c>
      <c r="L1285" s="687" t="s">
        <v>5723</v>
      </c>
      <c r="M1285" s="687" t="s">
        <v>2422</v>
      </c>
      <c r="N1285" s="661">
        <v>24</v>
      </c>
      <c r="O1285" s="603"/>
      <c r="P1285" s="667" t="s">
        <v>888</v>
      </c>
      <c r="Q1285" s="596" t="s">
        <v>889</v>
      </c>
      <c r="R1285" s="596" t="s">
        <v>1176</v>
      </c>
      <c r="S1285" s="596">
        <f t="shared" si="265"/>
        <v>1</v>
      </c>
      <c r="T1285" s="596">
        <v>0</v>
      </c>
      <c r="U1285" s="596">
        <v>1</v>
      </c>
      <c r="V1285" s="596">
        <v>0</v>
      </c>
      <c r="W1285" s="603"/>
      <c r="X1285" s="668">
        <v>120526</v>
      </c>
      <c r="Y1285" s="376" t="s">
        <v>78</v>
      </c>
      <c r="Z1285" s="596" t="s">
        <v>7177</v>
      </c>
      <c r="AA1285" s="766"/>
      <c r="AB1285" s="727" t="str">
        <f t="shared" si="262"/>
        <v>Unique</v>
      </c>
      <c r="AC1285" s="603"/>
      <c r="AD1285" s="603"/>
      <c r="AE1285" s="603"/>
      <c r="AF1285" s="603"/>
      <c r="AG1285" s="603"/>
      <c r="AH1285" s="603"/>
      <c r="AI1285" s="603"/>
      <c r="AJ1285" s="603"/>
      <c r="AK1285" s="603"/>
      <c r="AL1285" s="603"/>
      <c r="AM1285" s="603"/>
      <c r="AN1285" s="603"/>
      <c r="AO1285" s="603"/>
      <c r="AP1285" s="603"/>
      <c r="AQ1285" s="603"/>
      <c r="AR1285" s="603"/>
      <c r="AS1285" s="603"/>
      <c r="AT1285" s="603"/>
      <c r="AU1285" s="603"/>
      <c r="AV1285" s="603"/>
      <c r="AW1285" s="603"/>
      <c r="AX1285" s="603"/>
      <c r="AY1285" s="603"/>
      <c r="AZ1285" s="603"/>
      <c r="BA1285" s="603"/>
      <c r="BB1285" s="603"/>
      <c r="BC1285" s="603"/>
      <c r="BD1285" s="603"/>
      <c r="BE1285" s="603"/>
      <c r="BF1285" s="603"/>
      <c r="BG1285" s="603"/>
      <c r="BH1285" s="603"/>
      <c r="BI1285" s="603"/>
      <c r="BJ1285" s="603"/>
      <c r="BK1285" s="603"/>
      <c r="BL1285" s="603"/>
      <c r="BM1285" s="603"/>
      <c r="BN1285" s="603"/>
      <c r="BO1285" s="603"/>
      <c r="BP1285" s="603"/>
      <c r="BQ1285" s="603"/>
      <c r="BR1285" s="603"/>
      <c r="BS1285" s="603"/>
      <c r="BT1285" s="603"/>
      <c r="BU1285" s="603"/>
      <c r="BV1285" s="603"/>
      <c r="BW1285" s="603"/>
      <c r="BX1285" s="603"/>
      <c r="BY1285" s="603"/>
      <c r="BZ1285" s="603"/>
      <c r="CA1285" s="603"/>
      <c r="CB1285" s="603"/>
      <c r="CC1285" s="603"/>
      <c r="CD1285" s="603"/>
      <c r="CE1285" s="603"/>
      <c r="CF1285" s="603"/>
      <c r="CG1285" s="603"/>
      <c r="CH1285" s="603"/>
      <c r="CI1285" s="603"/>
      <c r="CJ1285" s="603"/>
      <c r="CK1285" s="603"/>
    </row>
    <row r="1286" spans="1:89" ht="14.25">
      <c r="A1286" s="656" t="str">
        <f t="shared" si="267"/>
        <v>33_1_120721_S.A_p__sy.vi</v>
      </c>
      <c r="B1286" s="723" t="s">
        <v>6238</v>
      </c>
      <c r="C1286" s="723" t="s">
        <v>6239</v>
      </c>
      <c r="D1286" s="724">
        <v>33</v>
      </c>
      <c r="E1286" s="724">
        <v>1</v>
      </c>
      <c r="F1286" s="724" t="s">
        <v>5719</v>
      </c>
      <c r="G1286" s="724" t="s">
        <v>5720</v>
      </c>
      <c r="H1286" s="724">
        <v>2021</v>
      </c>
      <c r="I1286" s="723" t="s">
        <v>6199</v>
      </c>
      <c r="J1286" s="723" t="s">
        <v>6641</v>
      </c>
      <c r="K1286" s="723"/>
      <c r="L1286" s="723" t="s">
        <v>5723</v>
      </c>
      <c r="M1286" s="723" t="s">
        <v>2422</v>
      </c>
      <c r="N1286" s="661">
        <f>46</f>
        <v>46</v>
      </c>
      <c r="O1286" s="603"/>
      <c r="P1286" s="769" t="s">
        <v>1137</v>
      </c>
      <c r="Q1286" s="596" t="s">
        <v>1138</v>
      </c>
      <c r="R1286" s="596" t="s">
        <v>1176</v>
      </c>
      <c r="S1286" s="596">
        <f t="shared" si="265"/>
        <v>1</v>
      </c>
      <c r="T1286" s="596">
        <v>0</v>
      </c>
      <c r="U1286" s="596">
        <v>1</v>
      </c>
      <c r="V1286" s="596">
        <v>0</v>
      </c>
      <c r="W1286" s="603"/>
      <c r="X1286" s="668">
        <v>120526</v>
      </c>
      <c r="Y1286" s="376" t="s">
        <v>78</v>
      </c>
      <c r="Z1286" s="596" t="s">
        <v>7178</v>
      </c>
      <c r="AA1286" s="766"/>
      <c r="AB1286" s="727" t="str">
        <f t="shared" si="262"/>
        <v>Unique</v>
      </c>
      <c r="AC1286" s="603"/>
      <c r="AD1286" s="603"/>
      <c r="AE1286" s="603"/>
      <c r="AF1286" s="603"/>
      <c r="AG1286" s="603"/>
      <c r="AH1286" s="603"/>
      <c r="AI1286" s="603"/>
      <c r="AJ1286" s="603"/>
      <c r="AK1286" s="603"/>
      <c r="AL1286" s="603"/>
      <c r="AM1286" s="603"/>
      <c r="AN1286" s="603"/>
      <c r="AO1286" s="603"/>
      <c r="AP1286" s="603"/>
      <c r="AQ1286" s="603"/>
      <c r="AR1286" s="603"/>
      <c r="AS1286" s="603"/>
      <c r="AT1286" s="603"/>
      <c r="AU1286" s="603"/>
      <c r="AV1286" s="603"/>
      <c r="AW1286" s="603"/>
      <c r="AX1286" s="603"/>
      <c r="AY1286" s="603"/>
      <c r="AZ1286" s="603"/>
      <c r="BA1286" s="603"/>
      <c r="BB1286" s="603"/>
      <c r="BC1286" s="603"/>
      <c r="BD1286" s="603"/>
      <c r="BE1286" s="603"/>
      <c r="BF1286" s="603"/>
      <c r="BG1286" s="603"/>
      <c r="BH1286" s="603"/>
      <c r="BI1286" s="603"/>
      <c r="BJ1286" s="603"/>
      <c r="BK1286" s="603"/>
      <c r="BL1286" s="603"/>
      <c r="BM1286" s="603"/>
      <c r="BN1286" s="603"/>
      <c r="BO1286" s="603"/>
      <c r="BP1286" s="603"/>
      <c r="BQ1286" s="603"/>
      <c r="BR1286" s="603"/>
      <c r="BS1286" s="603"/>
      <c r="BT1286" s="603"/>
      <c r="BU1286" s="603"/>
      <c r="BV1286" s="603"/>
      <c r="BW1286" s="603"/>
      <c r="BX1286" s="603"/>
      <c r="BY1286" s="603"/>
      <c r="BZ1286" s="603"/>
      <c r="CA1286" s="603"/>
      <c r="CB1286" s="603"/>
      <c r="CC1286" s="603"/>
      <c r="CD1286" s="603"/>
      <c r="CE1286" s="603"/>
      <c r="CF1286" s="603"/>
      <c r="CG1286" s="603"/>
      <c r="CH1286" s="603"/>
      <c r="CI1286" s="603"/>
      <c r="CJ1286" s="603"/>
      <c r="CK1286" s="603"/>
    </row>
    <row r="1287" spans="1:89" ht="14.25">
      <c r="A1287" s="656" t="str">
        <f t="shared" si="267"/>
        <v>5_1_200921_HAC_p_sy.ri</v>
      </c>
      <c r="B1287" s="664" t="s">
        <v>5726</v>
      </c>
      <c r="C1287" s="664" t="s">
        <v>5727</v>
      </c>
      <c r="D1287" s="665">
        <v>5</v>
      </c>
      <c r="E1287" s="665">
        <v>1</v>
      </c>
      <c r="F1287" s="665" t="s">
        <v>122</v>
      </c>
      <c r="G1287" s="665" t="s">
        <v>5755</v>
      </c>
      <c r="H1287" s="665">
        <v>2021</v>
      </c>
      <c r="I1287" s="666" t="s">
        <v>5729</v>
      </c>
      <c r="J1287" s="666" t="str">
        <f>K1287&amp;"_p"</f>
        <v>HAC_p</v>
      </c>
      <c r="K1287" s="664" t="s">
        <v>5730</v>
      </c>
      <c r="L1287" s="666" t="s">
        <v>5723</v>
      </c>
      <c r="M1287" s="666" t="s">
        <v>2422</v>
      </c>
      <c r="N1287" s="661">
        <v>184</v>
      </c>
      <c r="O1287" s="603"/>
      <c r="P1287" s="667" t="s">
        <v>888</v>
      </c>
      <c r="Q1287" s="596" t="s">
        <v>889</v>
      </c>
      <c r="R1287" s="596" t="s">
        <v>1176</v>
      </c>
      <c r="S1287" s="596">
        <f t="shared" si="265"/>
        <v>1</v>
      </c>
      <c r="T1287" s="596">
        <v>0</v>
      </c>
      <c r="U1287" s="596">
        <v>1</v>
      </c>
      <c r="V1287" s="596">
        <v>0</v>
      </c>
      <c r="W1287" s="603"/>
      <c r="X1287" s="668">
        <v>120526</v>
      </c>
      <c r="Y1287" s="376" t="s">
        <v>78</v>
      </c>
      <c r="Z1287" s="596" t="s">
        <v>7179</v>
      </c>
      <c r="AA1287" s="766"/>
      <c r="AB1287" s="727" t="str">
        <f t="shared" ref="AB1287:AB1295" si="270">IF(COUNTIF(Z:Z, Z1287)&gt;1, "Duplicate", "Unique")</f>
        <v>Unique</v>
      </c>
      <c r="AC1287" s="603"/>
      <c r="AD1287" s="603"/>
      <c r="AE1287" s="603"/>
      <c r="AF1287" s="603"/>
      <c r="AG1287" s="603"/>
      <c r="AH1287" s="603"/>
      <c r="AI1287" s="603"/>
      <c r="AJ1287" s="603"/>
      <c r="AK1287" s="603"/>
      <c r="AL1287" s="603"/>
      <c r="AM1287" s="603"/>
      <c r="AN1287" s="603"/>
      <c r="AO1287" s="603"/>
      <c r="AP1287" s="603"/>
      <c r="AQ1287" s="603"/>
      <c r="AR1287" s="603"/>
      <c r="AS1287" s="603"/>
      <c r="AT1287" s="603"/>
      <c r="AU1287" s="603"/>
      <c r="AV1287" s="603"/>
      <c r="AW1287" s="603"/>
      <c r="AX1287" s="603"/>
      <c r="AY1287" s="603"/>
      <c r="AZ1287" s="603"/>
      <c r="BA1287" s="603"/>
      <c r="BB1287" s="603"/>
      <c r="BC1287" s="603"/>
      <c r="BD1287" s="603"/>
      <c r="BE1287" s="603"/>
      <c r="BF1287" s="603"/>
      <c r="BG1287" s="603"/>
      <c r="BH1287" s="603"/>
      <c r="BI1287" s="603"/>
      <c r="BJ1287" s="603"/>
      <c r="BK1287" s="603"/>
      <c r="BL1287" s="603"/>
      <c r="BM1287" s="603"/>
      <c r="BN1287" s="603"/>
      <c r="BO1287" s="603"/>
      <c r="BP1287" s="603"/>
      <c r="BQ1287" s="603"/>
      <c r="BR1287" s="603"/>
      <c r="BS1287" s="603"/>
      <c r="BT1287" s="603"/>
      <c r="BU1287" s="603"/>
      <c r="BV1287" s="603"/>
      <c r="BW1287" s="603"/>
      <c r="BX1287" s="603"/>
      <c r="BY1287" s="603"/>
      <c r="BZ1287" s="603"/>
      <c r="CA1287" s="603"/>
      <c r="CB1287" s="603"/>
      <c r="CC1287" s="603"/>
      <c r="CD1287" s="603"/>
      <c r="CE1287" s="603"/>
      <c r="CF1287" s="603"/>
      <c r="CG1287" s="603"/>
      <c r="CH1287" s="603"/>
      <c r="CI1287" s="603"/>
      <c r="CJ1287" s="603"/>
      <c r="CK1287" s="603"/>
    </row>
    <row r="1288" spans="1:89" ht="14.25">
      <c r="A1288" s="656" t="str">
        <f t="shared" si="267"/>
        <v>27_1_310521_W_p_sy.to</v>
      </c>
      <c r="B1288" s="803" t="s">
        <v>6135</v>
      </c>
      <c r="C1288" s="803" t="s">
        <v>6136</v>
      </c>
      <c r="D1288" s="803">
        <v>27</v>
      </c>
      <c r="E1288" s="803">
        <v>1</v>
      </c>
      <c r="F1288" s="803" t="s">
        <v>5728</v>
      </c>
      <c r="G1288" s="803" t="s">
        <v>2084</v>
      </c>
      <c r="H1288" s="803">
        <v>2021</v>
      </c>
      <c r="I1288" s="803" t="s">
        <v>6199</v>
      </c>
      <c r="J1288" s="803" t="s">
        <v>6137</v>
      </c>
      <c r="K1288" s="804"/>
      <c r="L1288" s="803" t="s">
        <v>5723</v>
      </c>
      <c r="M1288" s="804" t="s">
        <v>2422</v>
      </c>
      <c r="N1288" s="117">
        <f>10+10+10+10+3</f>
        <v>43</v>
      </c>
      <c r="O1288" s="2" t="s">
        <v>6223</v>
      </c>
      <c r="P1288" s="769" t="s">
        <v>1140</v>
      </c>
      <c r="Q1288" s="596" t="s">
        <v>1141</v>
      </c>
      <c r="R1288" s="596" t="s">
        <v>1176</v>
      </c>
      <c r="S1288" s="596">
        <f t="shared" si="265"/>
        <v>1</v>
      </c>
      <c r="T1288" s="596">
        <v>0</v>
      </c>
      <c r="U1288" s="596">
        <v>1</v>
      </c>
      <c r="V1288" s="596">
        <v>0</v>
      </c>
      <c r="W1288" s="603"/>
      <c r="X1288" s="668">
        <v>120526</v>
      </c>
      <c r="Y1288" s="376" t="s">
        <v>78</v>
      </c>
      <c r="Z1288" s="596" t="s">
        <v>7180</v>
      </c>
      <c r="AA1288" s="766"/>
      <c r="AB1288" s="727" t="str">
        <f t="shared" si="270"/>
        <v>Unique</v>
      </c>
      <c r="AC1288" s="603"/>
      <c r="AD1288" s="603"/>
      <c r="AE1288" s="603"/>
      <c r="AF1288" s="603"/>
      <c r="AG1288" s="603"/>
      <c r="AH1288" s="603"/>
      <c r="AI1288" s="603"/>
      <c r="AJ1288" s="603"/>
      <c r="AK1288" s="603"/>
      <c r="AL1288" s="603"/>
      <c r="AM1288" s="603"/>
      <c r="AN1288" s="603"/>
      <c r="AO1288" s="603"/>
      <c r="AP1288" s="603"/>
      <c r="AQ1288" s="603"/>
      <c r="AR1288" s="603"/>
      <c r="AS1288" s="603"/>
      <c r="AT1288" s="603"/>
      <c r="AU1288" s="603"/>
      <c r="AV1288" s="603"/>
      <c r="AW1288" s="603"/>
      <c r="AX1288" s="603"/>
      <c r="AY1288" s="603"/>
      <c r="AZ1288" s="603"/>
      <c r="BA1288" s="603"/>
      <c r="BB1288" s="603"/>
      <c r="BC1288" s="603"/>
      <c r="BD1288" s="603"/>
      <c r="BE1288" s="603"/>
      <c r="BF1288" s="603"/>
      <c r="BG1288" s="603"/>
      <c r="BH1288" s="603"/>
      <c r="BI1288" s="603"/>
      <c r="BJ1288" s="603"/>
      <c r="BK1288" s="603"/>
      <c r="BL1288" s="603"/>
      <c r="BM1288" s="603"/>
      <c r="BN1288" s="603"/>
      <c r="BO1288" s="603"/>
      <c r="BP1288" s="603"/>
      <c r="BQ1288" s="603"/>
      <c r="BR1288" s="603"/>
      <c r="BS1288" s="603"/>
      <c r="BT1288" s="603"/>
      <c r="BU1288" s="603"/>
      <c r="BV1288" s="603"/>
      <c r="BW1288" s="603"/>
      <c r="BX1288" s="603"/>
      <c r="BY1288" s="603"/>
      <c r="BZ1288" s="603"/>
      <c r="CA1288" s="603"/>
      <c r="CB1288" s="603"/>
      <c r="CC1288" s="603"/>
      <c r="CD1288" s="603"/>
      <c r="CE1288" s="603"/>
      <c r="CF1288" s="603"/>
      <c r="CG1288" s="603"/>
      <c r="CH1288" s="603"/>
      <c r="CI1288" s="603"/>
      <c r="CJ1288" s="603"/>
      <c r="CK1288" s="603"/>
    </row>
    <row r="1289" spans="1:89" ht="14.25">
      <c r="A1289" s="656" t="str">
        <f t="shared" si="267"/>
        <v>60_1_310521_E_p_xy.se</v>
      </c>
      <c r="B1289" s="659" t="s">
        <v>5989</v>
      </c>
      <c r="C1289" s="659" t="s">
        <v>5990</v>
      </c>
      <c r="D1289" s="658">
        <v>60</v>
      </c>
      <c r="E1289" s="658">
        <v>1</v>
      </c>
      <c r="F1289" s="658" t="s">
        <v>5728</v>
      </c>
      <c r="G1289" s="658" t="s">
        <v>2084</v>
      </c>
      <c r="H1289" s="658">
        <v>2021</v>
      </c>
      <c r="I1289" s="659" t="s">
        <v>5976</v>
      </c>
      <c r="J1289" s="659" t="s">
        <v>5991</v>
      </c>
      <c r="K1289" s="659"/>
      <c r="L1289" s="659" t="s">
        <v>5723</v>
      </c>
      <c r="M1289" s="659" t="s">
        <v>2422</v>
      </c>
      <c r="N1289" s="661">
        <v>14</v>
      </c>
      <c r="O1289" s="603"/>
      <c r="P1289" s="769" t="s">
        <v>529</v>
      </c>
      <c r="Q1289" s="596" t="s">
        <v>530</v>
      </c>
      <c r="R1289" s="596" t="s">
        <v>4909</v>
      </c>
      <c r="S1289" s="596">
        <v>1</v>
      </c>
      <c r="T1289" s="596">
        <v>1</v>
      </c>
      <c r="U1289" s="596">
        <v>0</v>
      </c>
      <c r="V1289" s="596">
        <v>0</v>
      </c>
      <c r="W1289" s="603"/>
      <c r="X1289" s="701" t="s">
        <v>5213</v>
      </c>
      <c r="Y1289" s="376" t="s">
        <v>78</v>
      </c>
      <c r="Z1289" s="596" t="s">
        <v>7181</v>
      </c>
      <c r="AA1289" s="766"/>
      <c r="AB1289" s="727" t="str">
        <f t="shared" si="270"/>
        <v>Unique</v>
      </c>
      <c r="AC1289" s="603"/>
      <c r="AD1289" s="603"/>
      <c r="AE1289" s="603"/>
      <c r="AF1289" s="603"/>
      <c r="AG1289" s="603"/>
      <c r="AH1289" s="603"/>
      <c r="AI1289" s="603"/>
      <c r="AJ1289" s="603"/>
      <c r="AK1289" s="603"/>
      <c r="AL1289" s="603"/>
      <c r="AM1289" s="603"/>
      <c r="AN1289" s="603"/>
      <c r="AO1289" s="603"/>
      <c r="AP1289" s="603"/>
      <c r="AQ1289" s="603"/>
      <c r="AR1289" s="603"/>
      <c r="AS1289" s="603"/>
      <c r="AT1289" s="603"/>
      <c r="AU1289" s="603"/>
      <c r="AV1289" s="603"/>
      <c r="AW1289" s="603"/>
      <c r="AX1289" s="603"/>
      <c r="AY1289" s="603"/>
      <c r="AZ1289" s="603"/>
      <c r="BA1289" s="603"/>
      <c r="BB1289" s="603"/>
      <c r="BC1289" s="603"/>
      <c r="BD1289" s="603"/>
      <c r="BE1289" s="603"/>
      <c r="BF1289" s="603"/>
      <c r="BG1289" s="603"/>
      <c r="BH1289" s="603"/>
      <c r="BI1289" s="603"/>
      <c r="BJ1289" s="603"/>
      <c r="BK1289" s="603"/>
      <c r="BL1289" s="603"/>
      <c r="BM1289" s="603"/>
      <c r="BN1289" s="603"/>
      <c r="BO1289" s="603"/>
      <c r="BP1289" s="603"/>
      <c r="BQ1289" s="603"/>
      <c r="BR1289" s="603"/>
      <c r="BS1289" s="603"/>
      <c r="BT1289" s="603"/>
      <c r="BU1289" s="603"/>
      <c r="BV1289" s="603"/>
      <c r="BW1289" s="603"/>
      <c r="BX1289" s="603"/>
      <c r="BY1289" s="603"/>
      <c r="BZ1289" s="603"/>
      <c r="CA1289" s="603"/>
      <c r="CB1289" s="603"/>
      <c r="CC1289" s="603"/>
      <c r="CD1289" s="603"/>
      <c r="CE1289" s="603"/>
      <c r="CF1289" s="603"/>
      <c r="CG1289" s="603"/>
      <c r="CH1289" s="603"/>
      <c r="CI1289" s="603"/>
      <c r="CJ1289" s="603"/>
      <c r="CK1289" s="603"/>
    </row>
    <row r="1290" spans="1:89" ht="14.25">
      <c r="A1290" s="656" t="str">
        <f t="shared" si="267"/>
        <v>21_1_120721_A_p_la.la</v>
      </c>
      <c r="B1290" s="679" t="s">
        <v>5746</v>
      </c>
      <c r="C1290" s="679" t="s">
        <v>5747</v>
      </c>
      <c r="D1290" s="680">
        <v>21</v>
      </c>
      <c r="E1290" s="680">
        <v>1</v>
      </c>
      <c r="F1290" s="680" t="s">
        <v>5719</v>
      </c>
      <c r="G1290" s="680" t="s">
        <v>5720</v>
      </c>
      <c r="H1290" s="680">
        <v>2021</v>
      </c>
      <c r="I1290" s="681" t="s">
        <v>5729</v>
      </c>
      <c r="J1290" s="681" t="str">
        <f>K1290&amp;"_p"</f>
        <v>A_p</v>
      </c>
      <c r="K1290" s="679" t="s">
        <v>1810</v>
      </c>
      <c r="L1290" s="681" t="s">
        <v>5723</v>
      </c>
      <c r="M1290" s="681" t="s">
        <v>2422</v>
      </c>
      <c r="N1290" s="661">
        <f>50+119+60+70+9</f>
        <v>308</v>
      </c>
      <c r="O1290" s="603"/>
      <c r="P1290" s="769" t="s">
        <v>5345</v>
      </c>
      <c r="Q1290" s="596" t="s">
        <v>5346</v>
      </c>
      <c r="R1290" s="596" t="s">
        <v>4909</v>
      </c>
      <c r="S1290" s="596">
        <v>1</v>
      </c>
      <c r="T1290" s="596">
        <v>1</v>
      </c>
      <c r="U1290" s="596">
        <v>0</v>
      </c>
      <c r="V1290" s="596">
        <v>0</v>
      </c>
      <c r="W1290" s="603"/>
      <c r="X1290" s="701" t="s">
        <v>5213</v>
      </c>
      <c r="Y1290" s="376" t="s">
        <v>78</v>
      </c>
      <c r="Z1290" s="596" t="s">
        <v>7182</v>
      </c>
      <c r="AA1290" s="766"/>
      <c r="AB1290" s="727" t="str">
        <f t="shared" si="270"/>
        <v>Unique</v>
      </c>
      <c r="AC1290" s="603"/>
      <c r="AD1290" s="603"/>
      <c r="AE1290" s="603"/>
      <c r="AF1290" s="603"/>
      <c r="AG1290" s="603"/>
      <c r="AH1290" s="603"/>
      <c r="AI1290" s="603"/>
      <c r="AJ1290" s="603"/>
      <c r="AK1290" s="603"/>
      <c r="AL1290" s="603"/>
      <c r="AM1290" s="603"/>
      <c r="AN1290" s="603"/>
      <c r="AO1290" s="603"/>
      <c r="AP1290" s="603"/>
      <c r="AQ1290" s="603"/>
      <c r="AR1290" s="603"/>
      <c r="AS1290" s="603"/>
      <c r="AT1290" s="603"/>
      <c r="AU1290" s="603"/>
      <c r="AV1290" s="603"/>
      <c r="AW1290" s="603"/>
      <c r="AX1290" s="603"/>
      <c r="AY1290" s="603"/>
      <c r="AZ1290" s="603"/>
      <c r="BA1290" s="603"/>
      <c r="BB1290" s="603"/>
      <c r="BC1290" s="603"/>
      <c r="BD1290" s="603"/>
      <c r="BE1290" s="603"/>
      <c r="BF1290" s="603"/>
      <c r="BG1290" s="603"/>
      <c r="BH1290" s="603"/>
      <c r="BI1290" s="603"/>
      <c r="BJ1290" s="603"/>
      <c r="BK1290" s="603"/>
      <c r="BL1290" s="603"/>
      <c r="BM1290" s="603"/>
      <c r="BN1290" s="603"/>
      <c r="BO1290" s="603"/>
      <c r="BP1290" s="603"/>
      <c r="BQ1290" s="603"/>
      <c r="BR1290" s="603"/>
      <c r="BS1290" s="603"/>
      <c r="BT1290" s="603"/>
      <c r="BU1290" s="603"/>
      <c r="BV1290" s="603"/>
      <c r="BW1290" s="603"/>
      <c r="BX1290" s="603"/>
      <c r="BY1290" s="603"/>
      <c r="BZ1290" s="603"/>
      <c r="CA1290" s="603"/>
      <c r="CB1290" s="603"/>
      <c r="CC1290" s="603"/>
      <c r="CD1290" s="603"/>
      <c r="CE1290" s="603"/>
      <c r="CF1290" s="603"/>
      <c r="CG1290" s="603"/>
      <c r="CH1290" s="603"/>
      <c r="CI1290" s="603"/>
      <c r="CJ1290" s="603"/>
      <c r="CK1290" s="603"/>
    </row>
    <row r="1291" spans="1:89" ht="14.25">
      <c r="A1291" s="656" t="str">
        <f t="shared" si="267"/>
        <v>59_1_120721_H_p_sy.ri</v>
      </c>
      <c r="B1291" s="706" t="s">
        <v>6015</v>
      </c>
      <c r="C1291" s="706" t="s">
        <v>6016</v>
      </c>
      <c r="D1291" s="707">
        <v>59</v>
      </c>
      <c r="E1291" s="707">
        <v>1</v>
      </c>
      <c r="F1291" s="707" t="s">
        <v>5719</v>
      </c>
      <c r="G1291" s="707" t="s">
        <v>5720</v>
      </c>
      <c r="H1291" s="707">
        <v>2021</v>
      </c>
      <c r="I1291" s="706" t="s">
        <v>5976</v>
      </c>
      <c r="J1291" s="706" t="s">
        <v>6017</v>
      </c>
      <c r="K1291" s="706"/>
      <c r="L1291" s="706" t="s">
        <v>5723</v>
      </c>
      <c r="M1291" s="706" t="s">
        <v>2422</v>
      </c>
      <c r="N1291" s="661">
        <v>126</v>
      </c>
      <c r="O1291" s="370"/>
      <c r="P1291" s="667" t="s">
        <v>888</v>
      </c>
      <c r="Q1291" s="596" t="s">
        <v>889</v>
      </c>
      <c r="R1291" s="596" t="s">
        <v>4916</v>
      </c>
      <c r="S1291" s="603">
        <f t="shared" ref="S1291:S1309" si="271">SUM(T1291+U1291)</f>
        <v>1</v>
      </c>
      <c r="T1291" s="596">
        <v>0</v>
      </c>
      <c r="U1291" s="596">
        <v>1</v>
      </c>
      <c r="V1291" s="596">
        <v>0</v>
      </c>
      <c r="W1291" s="603"/>
      <c r="X1291" s="668">
        <v>130526</v>
      </c>
      <c r="Y1291" s="376" t="s">
        <v>78</v>
      </c>
      <c r="Z1291" s="596" t="s">
        <v>7183</v>
      </c>
      <c r="AA1291" s="766"/>
      <c r="AB1291" s="727" t="str">
        <f t="shared" si="270"/>
        <v>Unique</v>
      </c>
      <c r="AC1291" s="603"/>
      <c r="AD1291" s="603"/>
      <c r="AE1291" s="603"/>
      <c r="AF1291" s="603"/>
      <c r="AG1291" s="603"/>
      <c r="AH1291" s="603"/>
      <c r="AI1291" s="603"/>
      <c r="AJ1291" s="603"/>
      <c r="AK1291" s="603"/>
      <c r="AL1291" s="603"/>
      <c r="AM1291" s="603"/>
      <c r="AN1291" s="603"/>
      <c r="AO1291" s="603"/>
      <c r="AP1291" s="603"/>
      <c r="AQ1291" s="603"/>
      <c r="AR1291" s="603"/>
      <c r="AS1291" s="603"/>
      <c r="AT1291" s="603"/>
      <c r="AU1291" s="603"/>
      <c r="AV1291" s="603"/>
      <c r="AW1291" s="603"/>
      <c r="AX1291" s="603"/>
      <c r="AY1291" s="603"/>
      <c r="AZ1291" s="603"/>
      <c r="BA1291" s="603"/>
      <c r="BB1291" s="603"/>
      <c r="BC1291" s="603"/>
      <c r="BD1291" s="603"/>
      <c r="BE1291" s="603"/>
      <c r="BF1291" s="603"/>
      <c r="BG1291" s="603"/>
      <c r="BH1291" s="603"/>
      <c r="BI1291" s="603"/>
      <c r="BJ1291" s="603"/>
      <c r="BK1291" s="603"/>
      <c r="BL1291" s="603"/>
      <c r="BM1291" s="603"/>
      <c r="BN1291" s="603"/>
      <c r="BO1291" s="603"/>
      <c r="BP1291" s="603"/>
      <c r="BQ1291" s="603"/>
      <c r="BR1291" s="603"/>
      <c r="BS1291" s="603"/>
      <c r="BT1291" s="603"/>
      <c r="BU1291" s="603"/>
      <c r="BV1291" s="603"/>
      <c r="BW1291" s="603"/>
      <c r="BX1291" s="603"/>
      <c r="BY1291" s="603"/>
      <c r="BZ1291" s="603"/>
      <c r="CA1291" s="603"/>
      <c r="CB1291" s="603"/>
      <c r="CC1291" s="603"/>
      <c r="CD1291" s="603"/>
      <c r="CE1291" s="603"/>
      <c r="CF1291" s="603"/>
      <c r="CG1291" s="603"/>
      <c r="CH1291" s="603"/>
      <c r="CI1291" s="603"/>
      <c r="CJ1291" s="603"/>
      <c r="CK1291" s="603"/>
    </row>
    <row r="1292" spans="1:89" ht="14.25">
      <c r="A1292" s="656" t="str">
        <f t="shared" si="267"/>
        <v>12_1_120721_HE_p_sy.to</v>
      </c>
      <c r="B1292" s="669" t="s">
        <v>5732</v>
      </c>
      <c r="C1292" s="669" t="s">
        <v>5733</v>
      </c>
      <c r="D1292" s="670">
        <v>12</v>
      </c>
      <c r="E1292" s="670">
        <v>1</v>
      </c>
      <c r="F1292" s="670" t="s">
        <v>5719</v>
      </c>
      <c r="G1292" s="670" t="s">
        <v>5720</v>
      </c>
      <c r="H1292" s="670">
        <v>2021</v>
      </c>
      <c r="I1292" s="672" t="s">
        <v>5729</v>
      </c>
      <c r="J1292" s="672" t="str">
        <f>K1292&amp;"_p"</f>
        <v>HE_p</v>
      </c>
      <c r="K1292" s="669" t="s">
        <v>5734</v>
      </c>
      <c r="L1292" s="672" t="s">
        <v>5723</v>
      </c>
      <c r="M1292" s="672" t="s">
        <v>5806</v>
      </c>
      <c r="N1292" s="661">
        <f>48+7</f>
        <v>55</v>
      </c>
      <c r="O1292" s="603"/>
      <c r="P1292" s="769" t="s">
        <v>1140</v>
      </c>
      <c r="Q1292" s="596" t="s">
        <v>5220</v>
      </c>
      <c r="R1292" s="596" t="s">
        <v>1176</v>
      </c>
      <c r="S1292" s="603">
        <f t="shared" si="271"/>
        <v>1</v>
      </c>
      <c r="T1292" s="596">
        <v>0</v>
      </c>
      <c r="U1292" s="596">
        <v>1</v>
      </c>
      <c r="V1292" s="596">
        <v>0</v>
      </c>
      <c r="W1292" s="603"/>
      <c r="X1292" s="668">
        <v>130526</v>
      </c>
      <c r="Y1292" s="376" t="s">
        <v>78</v>
      </c>
      <c r="Z1292" s="596" t="s">
        <v>7184</v>
      </c>
      <c r="AA1292" s="766"/>
      <c r="AB1292" s="727" t="str">
        <f t="shared" si="270"/>
        <v>Unique</v>
      </c>
      <c r="AC1292" s="603"/>
      <c r="AD1292" s="603"/>
      <c r="AE1292" s="603"/>
      <c r="AF1292" s="603"/>
      <c r="AG1292" s="603"/>
      <c r="AH1292" s="603"/>
      <c r="AI1292" s="603"/>
      <c r="AJ1292" s="603"/>
      <c r="AK1292" s="603"/>
      <c r="AL1292" s="603"/>
      <c r="AM1292" s="603"/>
      <c r="AN1292" s="603"/>
      <c r="AO1292" s="603"/>
      <c r="AP1292" s="603"/>
      <c r="AQ1292" s="603"/>
      <c r="AR1292" s="603"/>
      <c r="AS1292" s="603"/>
      <c r="AT1292" s="603"/>
      <c r="AU1292" s="603"/>
      <c r="AV1292" s="603"/>
      <c r="AW1292" s="603"/>
      <c r="AX1292" s="603"/>
      <c r="AY1292" s="603"/>
      <c r="AZ1292" s="603"/>
      <c r="BA1292" s="603"/>
      <c r="BB1292" s="603"/>
      <c r="BC1292" s="603"/>
      <c r="BD1292" s="603"/>
      <c r="BE1292" s="603"/>
      <c r="BF1292" s="603"/>
      <c r="BG1292" s="603"/>
      <c r="BH1292" s="603"/>
      <c r="BI1292" s="603"/>
      <c r="BJ1292" s="603"/>
      <c r="BK1292" s="603"/>
      <c r="BL1292" s="603"/>
      <c r="BM1292" s="603"/>
      <c r="BN1292" s="603"/>
      <c r="BO1292" s="603"/>
      <c r="BP1292" s="603"/>
      <c r="BQ1292" s="603"/>
      <c r="BR1292" s="603"/>
      <c r="BS1292" s="603"/>
      <c r="BT1292" s="603"/>
      <c r="BU1292" s="603"/>
      <c r="BV1292" s="603"/>
      <c r="BW1292" s="603"/>
      <c r="BX1292" s="603"/>
      <c r="BY1292" s="603"/>
      <c r="BZ1292" s="603"/>
      <c r="CA1292" s="603"/>
      <c r="CB1292" s="603"/>
      <c r="CC1292" s="603"/>
      <c r="CD1292" s="603"/>
      <c r="CE1292" s="603"/>
      <c r="CF1292" s="603"/>
      <c r="CG1292" s="603"/>
      <c r="CH1292" s="603"/>
      <c r="CI1292" s="603"/>
      <c r="CJ1292" s="603"/>
      <c r="CK1292" s="603"/>
    </row>
    <row r="1293" spans="1:89" ht="14.25">
      <c r="A1293" s="656" t="str">
        <f t="shared" si="267"/>
        <v>11_1_170723_HU_p_sy.to</v>
      </c>
      <c r="B1293" s="754" t="s">
        <v>6591</v>
      </c>
      <c r="C1293" s="754" t="s">
        <v>6592</v>
      </c>
      <c r="D1293" s="755">
        <v>11</v>
      </c>
      <c r="E1293" s="755">
        <v>1</v>
      </c>
      <c r="F1293" s="755" t="s">
        <v>6342</v>
      </c>
      <c r="G1293" s="755" t="s">
        <v>6343</v>
      </c>
      <c r="H1293" s="755">
        <v>2023</v>
      </c>
      <c r="I1293" s="754" t="s">
        <v>5729</v>
      </c>
      <c r="J1293" s="754" t="s">
        <v>6593</v>
      </c>
      <c r="K1293" s="754" t="s">
        <v>6594</v>
      </c>
      <c r="L1293" s="754" t="s">
        <v>5723</v>
      </c>
      <c r="M1293" s="754" t="s">
        <v>2422</v>
      </c>
      <c r="N1293" s="661">
        <f>50+50+50+50+50+22</f>
        <v>272</v>
      </c>
      <c r="O1293" s="370"/>
      <c r="P1293" s="769" t="s">
        <v>1140</v>
      </c>
      <c r="Q1293" s="596" t="s">
        <v>1141</v>
      </c>
      <c r="R1293" s="596" t="s">
        <v>1176</v>
      </c>
      <c r="S1293" s="603">
        <f t="shared" si="271"/>
        <v>1</v>
      </c>
      <c r="T1293" s="596">
        <v>0</v>
      </c>
      <c r="U1293" s="596">
        <v>1</v>
      </c>
      <c r="V1293" s="596">
        <v>0</v>
      </c>
      <c r="W1293" s="603"/>
      <c r="X1293" s="668">
        <v>130526</v>
      </c>
      <c r="Y1293" s="376" t="s">
        <v>78</v>
      </c>
      <c r="Z1293" s="596" t="s">
        <v>7185</v>
      </c>
      <c r="AA1293" s="766"/>
      <c r="AB1293" s="727" t="str">
        <f t="shared" si="270"/>
        <v>Unique</v>
      </c>
      <c r="AC1293" s="603"/>
      <c r="AD1293" s="603"/>
      <c r="AE1293" s="603"/>
      <c r="AF1293" s="603"/>
      <c r="AG1293" s="603"/>
      <c r="AH1293" s="603"/>
      <c r="AI1293" s="603"/>
      <c r="AJ1293" s="603"/>
      <c r="AK1293" s="603"/>
      <c r="AL1293" s="603"/>
      <c r="AM1293" s="603"/>
      <c r="AN1293" s="603"/>
      <c r="AO1293" s="603"/>
      <c r="AP1293" s="603"/>
      <c r="AQ1293" s="603"/>
      <c r="AR1293" s="603"/>
      <c r="AS1293" s="603"/>
      <c r="AT1293" s="603"/>
      <c r="AU1293" s="603"/>
      <c r="AV1293" s="603"/>
      <c r="AW1293" s="603"/>
      <c r="AX1293" s="603"/>
      <c r="AY1293" s="603"/>
      <c r="AZ1293" s="603"/>
      <c r="BA1293" s="603"/>
      <c r="BB1293" s="603"/>
      <c r="BC1293" s="603"/>
      <c r="BD1293" s="603"/>
      <c r="BE1293" s="603"/>
      <c r="BF1293" s="603"/>
      <c r="BG1293" s="603"/>
      <c r="BH1293" s="603"/>
      <c r="BI1293" s="603"/>
      <c r="BJ1293" s="603"/>
      <c r="BK1293" s="603"/>
      <c r="BL1293" s="603"/>
      <c r="BM1293" s="603"/>
      <c r="BN1293" s="603"/>
      <c r="BO1293" s="603"/>
      <c r="BP1293" s="603"/>
      <c r="BQ1293" s="603"/>
      <c r="BR1293" s="603"/>
      <c r="BS1293" s="603"/>
      <c r="BT1293" s="603"/>
      <c r="BU1293" s="603"/>
      <c r="BV1293" s="603"/>
      <c r="BW1293" s="603"/>
      <c r="BX1293" s="603"/>
      <c r="BY1293" s="603"/>
      <c r="BZ1293" s="603"/>
      <c r="CA1293" s="603"/>
      <c r="CB1293" s="603"/>
      <c r="CC1293" s="603"/>
      <c r="CD1293" s="603"/>
      <c r="CE1293" s="603"/>
      <c r="CF1293" s="603"/>
      <c r="CG1293" s="603"/>
      <c r="CH1293" s="603"/>
      <c r="CI1293" s="603"/>
      <c r="CJ1293" s="603"/>
      <c r="CK1293" s="603"/>
    </row>
    <row r="1294" spans="1:89" ht="14.25">
      <c r="A1294" s="656" t="str">
        <f t="shared" si="267"/>
        <v>14_1_170521_HAM_p_sy.vi</v>
      </c>
      <c r="B1294" s="657" t="s">
        <v>5717</v>
      </c>
      <c r="C1294" s="657" t="s">
        <v>5718</v>
      </c>
      <c r="D1294" s="658">
        <v>14</v>
      </c>
      <c r="E1294" s="658">
        <v>1</v>
      </c>
      <c r="F1294" s="658" t="s">
        <v>2325</v>
      </c>
      <c r="G1294" s="658" t="s">
        <v>5728</v>
      </c>
      <c r="H1294" s="658">
        <v>2021</v>
      </c>
      <c r="I1294" s="659" t="s">
        <v>5729</v>
      </c>
      <c r="J1294" s="659" t="str">
        <f>K1294&amp;"_p"</f>
        <v>HAM_p</v>
      </c>
      <c r="K1294" s="657" t="s">
        <v>5722</v>
      </c>
      <c r="L1294" s="659" t="s">
        <v>5723</v>
      </c>
      <c r="M1294" s="659" t="s">
        <v>2911</v>
      </c>
      <c r="N1294" s="661">
        <v>16</v>
      </c>
      <c r="O1294" s="603"/>
      <c r="P1294" s="769" t="s">
        <v>1137</v>
      </c>
      <c r="Q1294" s="596" t="s">
        <v>5216</v>
      </c>
      <c r="R1294" s="596" t="s">
        <v>1176</v>
      </c>
      <c r="S1294" s="603">
        <f t="shared" si="271"/>
        <v>1</v>
      </c>
      <c r="T1294" s="596">
        <v>0</v>
      </c>
      <c r="U1294" s="596">
        <v>1</v>
      </c>
      <c r="V1294" s="596">
        <v>0</v>
      </c>
      <c r="W1294" s="603"/>
      <c r="X1294" s="668">
        <v>130526</v>
      </c>
      <c r="Y1294" s="376" t="s">
        <v>78</v>
      </c>
      <c r="Z1294" s="596" t="s">
        <v>7186</v>
      </c>
      <c r="AA1294" s="766"/>
      <c r="AB1294" s="727" t="str">
        <f t="shared" si="270"/>
        <v>Unique</v>
      </c>
      <c r="AC1294" s="603"/>
      <c r="AD1294" s="603"/>
      <c r="AE1294" s="603"/>
      <c r="AF1294" s="603"/>
      <c r="AG1294" s="603"/>
      <c r="AH1294" s="603"/>
      <c r="AI1294" s="603"/>
      <c r="AJ1294" s="603"/>
      <c r="AK1294" s="603"/>
      <c r="AL1294" s="603"/>
      <c r="AM1294" s="603"/>
      <c r="AN1294" s="603"/>
      <c r="AO1294" s="603"/>
      <c r="AP1294" s="603"/>
      <c r="AQ1294" s="603"/>
      <c r="AR1294" s="603"/>
      <c r="AS1294" s="603"/>
      <c r="AT1294" s="603"/>
      <c r="AU1294" s="603"/>
      <c r="AV1294" s="603"/>
      <c r="AW1294" s="603"/>
      <c r="AX1294" s="603"/>
      <c r="AY1294" s="603"/>
      <c r="AZ1294" s="603"/>
      <c r="BA1294" s="603"/>
      <c r="BB1294" s="603"/>
      <c r="BC1294" s="603"/>
      <c r="BD1294" s="603"/>
      <c r="BE1294" s="603"/>
      <c r="BF1294" s="603"/>
      <c r="BG1294" s="603"/>
      <c r="BH1294" s="603"/>
      <c r="BI1294" s="603"/>
      <c r="BJ1294" s="603"/>
      <c r="BK1294" s="603"/>
      <c r="BL1294" s="603"/>
      <c r="BM1294" s="603"/>
      <c r="BN1294" s="603"/>
      <c r="BO1294" s="603"/>
      <c r="BP1294" s="603"/>
      <c r="BQ1294" s="603"/>
      <c r="BR1294" s="603"/>
      <c r="BS1294" s="603"/>
      <c r="BT1294" s="603"/>
      <c r="BU1294" s="603"/>
      <c r="BV1294" s="603"/>
      <c r="BW1294" s="603"/>
      <c r="BX1294" s="603"/>
      <c r="BY1294" s="603"/>
      <c r="BZ1294" s="603"/>
      <c r="CA1294" s="603"/>
      <c r="CB1294" s="603"/>
      <c r="CC1294" s="603"/>
      <c r="CD1294" s="603"/>
      <c r="CE1294" s="603"/>
      <c r="CF1294" s="603"/>
      <c r="CG1294" s="603"/>
      <c r="CH1294" s="603"/>
      <c r="CI1294" s="603"/>
      <c r="CJ1294" s="603"/>
      <c r="CK1294" s="603"/>
    </row>
    <row r="1295" spans="1:89">
      <c r="A1295" s="656" t="str">
        <f t="shared" si="267"/>
        <v>14_1_230523_HAM_p_sy.ri</v>
      </c>
      <c r="B1295" s="511" t="s">
        <v>6503</v>
      </c>
      <c r="C1295" s="511" t="s">
        <v>6504</v>
      </c>
      <c r="D1295" s="510">
        <v>14</v>
      </c>
      <c r="E1295" s="510">
        <v>1</v>
      </c>
      <c r="F1295" s="511" t="s">
        <v>93</v>
      </c>
      <c r="G1295" s="511" t="s">
        <v>6443</v>
      </c>
      <c r="H1295" s="510">
        <v>2023</v>
      </c>
      <c r="I1295" s="511" t="s">
        <v>5729</v>
      </c>
      <c r="J1295" s="778" t="s">
        <v>6505</v>
      </c>
      <c r="K1295" s="779" t="s">
        <v>6506</v>
      </c>
      <c r="L1295" s="511" t="s">
        <v>5723</v>
      </c>
      <c r="M1295" s="511" t="s">
        <v>2422</v>
      </c>
      <c r="N1295" s="117">
        <f>20+18</f>
        <v>38</v>
      </c>
      <c r="O1295" s="2"/>
      <c r="P1295" s="667" t="s">
        <v>888</v>
      </c>
      <c r="Q1295" s="596" t="s">
        <v>889</v>
      </c>
      <c r="R1295" s="596" t="s">
        <v>1176</v>
      </c>
      <c r="S1295" s="603">
        <f t="shared" si="271"/>
        <v>1</v>
      </c>
      <c r="T1295" s="596">
        <v>1</v>
      </c>
      <c r="U1295" s="596">
        <v>0</v>
      </c>
      <c r="V1295" s="596">
        <v>0</v>
      </c>
      <c r="W1295" s="603"/>
      <c r="X1295" s="668">
        <v>130526</v>
      </c>
      <c r="Y1295" s="376" t="s">
        <v>78</v>
      </c>
      <c r="Z1295" s="596" t="s">
        <v>7187</v>
      </c>
      <c r="AA1295" s="766"/>
      <c r="AB1295" s="727" t="str">
        <f t="shared" si="270"/>
        <v>Unique</v>
      </c>
      <c r="AC1295" s="603"/>
      <c r="AD1295" s="603"/>
      <c r="AE1295" s="603"/>
      <c r="AF1295" s="603"/>
      <c r="AG1295" s="603"/>
      <c r="AH1295" s="603"/>
      <c r="AI1295" s="603"/>
      <c r="AJ1295" s="603"/>
      <c r="AK1295" s="603"/>
      <c r="AL1295" s="603"/>
      <c r="AM1295" s="603"/>
      <c r="AN1295" s="603"/>
      <c r="AO1295" s="603"/>
      <c r="AP1295" s="603"/>
      <c r="AQ1295" s="603"/>
      <c r="AR1295" s="603"/>
      <c r="AS1295" s="603"/>
      <c r="AT1295" s="603"/>
      <c r="AU1295" s="603"/>
      <c r="AV1295" s="603"/>
      <c r="AW1295" s="603"/>
      <c r="AX1295" s="603"/>
      <c r="AY1295" s="603"/>
      <c r="AZ1295" s="603"/>
      <c r="BA1295" s="603"/>
      <c r="BB1295" s="603"/>
      <c r="BC1295" s="603"/>
      <c r="BD1295" s="603"/>
      <c r="BE1295" s="603"/>
      <c r="BF1295" s="603"/>
      <c r="BG1295" s="603"/>
      <c r="BH1295" s="603"/>
      <c r="BI1295" s="603"/>
      <c r="BJ1295" s="603"/>
      <c r="BK1295" s="603"/>
      <c r="BL1295" s="603"/>
      <c r="BM1295" s="603"/>
      <c r="BN1295" s="603"/>
      <c r="BO1295" s="603"/>
      <c r="BP1295" s="603"/>
      <c r="BQ1295" s="603"/>
      <c r="BR1295" s="603"/>
      <c r="BS1295" s="603"/>
      <c r="BT1295" s="603"/>
      <c r="BU1295" s="603"/>
      <c r="BV1295" s="603"/>
      <c r="BW1295" s="603"/>
      <c r="BX1295" s="603"/>
      <c r="BY1295" s="603"/>
      <c r="BZ1295" s="603"/>
      <c r="CA1295" s="603"/>
      <c r="CB1295" s="603"/>
      <c r="CC1295" s="603"/>
      <c r="CD1295" s="603"/>
      <c r="CE1295" s="603"/>
      <c r="CF1295" s="603"/>
      <c r="CG1295" s="603"/>
      <c r="CH1295" s="603"/>
      <c r="CI1295" s="603"/>
      <c r="CJ1295" s="603"/>
      <c r="CK1295" s="603"/>
    </row>
    <row r="1296" spans="1:89" ht="14.25">
      <c r="A1296" s="656" t="str">
        <f t="shared" ref="A1296:A1304" si="272">D1296&amp;"_"&amp;E1296&amp;"_"&amp;G1296&amp;"_"&amp;J1296&amp;"_"&amp;P1296</f>
        <v>26_1_200921_H.A_p__sy.to</v>
      </c>
      <c r="B1296" s="805" t="s">
        <v>6176</v>
      </c>
      <c r="C1296" s="805" t="s">
        <v>6177</v>
      </c>
      <c r="D1296" s="805">
        <v>26</v>
      </c>
      <c r="E1296" s="805">
        <v>1</v>
      </c>
      <c r="F1296" s="805" t="s">
        <v>122</v>
      </c>
      <c r="G1296" s="805" t="s">
        <v>5755</v>
      </c>
      <c r="H1296" s="805">
        <v>2021</v>
      </c>
      <c r="I1296" s="805" t="s">
        <v>6199</v>
      </c>
      <c r="J1296" s="805" t="s">
        <v>6316</v>
      </c>
      <c r="K1296" s="527"/>
      <c r="L1296" s="805" t="s">
        <v>5723</v>
      </c>
      <c r="M1296" s="527" t="s">
        <v>2422</v>
      </c>
      <c r="N1296" s="117">
        <f t="shared" ref="N1296:N1297" si="273">50+50+50+50+50+50+50+12</f>
        <v>362</v>
      </c>
      <c r="O1296" s="2" t="s">
        <v>6245</v>
      </c>
      <c r="P1296" s="769" t="s">
        <v>1140</v>
      </c>
      <c r="Q1296" s="596" t="s">
        <v>1141</v>
      </c>
      <c r="R1296" s="596" t="s">
        <v>1176</v>
      </c>
      <c r="S1296" s="603">
        <f t="shared" si="271"/>
        <v>1</v>
      </c>
      <c r="T1296" s="596">
        <v>0</v>
      </c>
      <c r="U1296" s="596">
        <v>1</v>
      </c>
      <c r="V1296" s="596">
        <v>0</v>
      </c>
      <c r="W1296" s="603"/>
      <c r="X1296" s="668" t="s">
        <v>7188</v>
      </c>
      <c r="Y1296" s="376" t="s">
        <v>78</v>
      </c>
      <c r="Z1296" s="596" t="s">
        <v>7189</v>
      </c>
      <c r="AA1296" s="766"/>
      <c r="AB1296" s="727" t="str">
        <f>IF( COUNTIF(Z:Z,#REF!)&gt;1, "Duplicate", "Unique")</f>
        <v>Unique</v>
      </c>
      <c r="AC1296" s="603"/>
      <c r="AD1296" s="603"/>
      <c r="AE1296" s="603"/>
      <c r="AF1296" s="603"/>
      <c r="AG1296" s="603"/>
      <c r="AH1296" s="603"/>
      <c r="AI1296" s="603"/>
      <c r="AJ1296" s="603"/>
      <c r="AK1296" s="603"/>
      <c r="AL1296" s="603"/>
      <c r="AM1296" s="603"/>
      <c r="AN1296" s="603"/>
      <c r="AO1296" s="603"/>
      <c r="AP1296" s="603"/>
      <c r="AQ1296" s="603"/>
      <c r="AR1296" s="603"/>
      <c r="AS1296" s="603"/>
      <c r="AT1296" s="603"/>
      <c r="AU1296" s="603"/>
      <c r="AV1296" s="603"/>
      <c r="AW1296" s="603"/>
      <c r="AX1296" s="603"/>
      <c r="AY1296" s="603"/>
      <c r="AZ1296" s="603"/>
      <c r="BA1296" s="603"/>
      <c r="BB1296" s="603"/>
      <c r="BC1296" s="603"/>
      <c r="BD1296" s="603"/>
      <c r="BE1296" s="603"/>
      <c r="BF1296" s="603"/>
      <c r="BG1296" s="603"/>
      <c r="BH1296" s="603"/>
      <c r="BI1296" s="603"/>
      <c r="BJ1296" s="603"/>
      <c r="BK1296" s="603"/>
      <c r="BL1296" s="603"/>
      <c r="BM1296" s="603"/>
      <c r="BN1296" s="603"/>
      <c r="BO1296" s="603"/>
      <c r="BP1296" s="603"/>
      <c r="BQ1296" s="603"/>
      <c r="BR1296" s="603"/>
      <c r="BS1296" s="603"/>
      <c r="BT1296" s="603"/>
      <c r="BU1296" s="603"/>
      <c r="BV1296" s="603"/>
      <c r="BW1296" s="603"/>
      <c r="BX1296" s="603"/>
      <c r="BY1296" s="603"/>
      <c r="BZ1296" s="603"/>
      <c r="CA1296" s="603"/>
      <c r="CB1296" s="603"/>
      <c r="CC1296" s="603"/>
      <c r="CD1296" s="603"/>
      <c r="CE1296" s="603"/>
      <c r="CF1296" s="603"/>
      <c r="CG1296" s="603"/>
      <c r="CH1296" s="603"/>
      <c r="CI1296" s="603"/>
      <c r="CJ1296" s="603"/>
      <c r="CK1296" s="603"/>
    </row>
    <row r="1297" spans="1:89" ht="14.25">
      <c r="A1297" s="656" t="str">
        <f t="shared" si="272"/>
        <v>26_1_200921_H.A_p__sy.vi</v>
      </c>
      <c r="B1297" s="805" t="s">
        <v>6176</v>
      </c>
      <c r="C1297" s="805" t="s">
        <v>6177</v>
      </c>
      <c r="D1297" s="805">
        <v>26</v>
      </c>
      <c r="E1297" s="805">
        <v>1</v>
      </c>
      <c r="F1297" s="805" t="s">
        <v>122</v>
      </c>
      <c r="G1297" s="805" t="s">
        <v>5755</v>
      </c>
      <c r="H1297" s="805">
        <v>2021</v>
      </c>
      <c r="I1297" s="805" t="s">
        <v>6199</v>
      </c>
      <c r="J1297" s="805" t="s">
        <v>6316</v>
      </c>
      <c r="K1297" s="527"/>
      <c r="L1297" s="805" t="s">
        <v>5723</v>
      </c>
      <c r="M1297" s="527" t="s">
        <v>2422</v>
      </c>
      <c r="N1297" s="117">
        <f t="shared" si="273"/>
        <v>362</v>
      </c>
      <c r="O1297" s="2" t="s">
        <v>6245</v>
      </c>
      <c r="P1297" s="769" t="s">
        <v>1137</v>
      </c>
      <c r="Q1297" s="596" t="s">
        <v>1138</v>
      </c>
      <c r="R1297" s="596" t="s">
        <v>1176</v>
      </c>
      <c r="S1297" s="603">
        <f t="shared" si="271"/>
        <v>1</v>
      </c>
      <c r="T1297" s="596">
        <v>0</v>
      </c>
      <c r="U1297" s="596">
        <v>1</v>
      </c>
      <c r="V1297" s="596">
        <v>0</v>
      </c>
      <c r="W1297" s="603"/>
      <c r="X1297" s="668">
        <v>130526</v>
      </c>
      <c r="Y1297" s="376" t="s">
        <v>78</v>
      </c>
      <c r="Z1297" s="596" t="s">
        <v>7190</v>
      </c>
      <c r="AA1297" s="766"/>
      <c r="AB1297" s="727" t="str">
        <f>IF( COUNTIF(Z:Z,#REF!)&gt;1, "Duplicate", "Unique")</f>
        <v>Unique</v>
      </c>
      <c r="AC1297" s="603"/>
      <c r="AD1297" s="603"/>
      <c r="AE1297" s="603"/>
      <c r="AF1297" s="603"/>
      <c r="AG1297" s="603"/>
      <c r="AH1297" s="603"/>
      <c r="AI1297" s="603"/>
      <c r="AJ1297" s="603"/>
      <c r="AK1297" s="603"/>
      <c r="AL1297" s="603"/>
      <c r="AM1297" s="603"/>
      <c r="AN1297" s="603"/>
      <c r="AO1297" s="603"/>
      <c r="AP1297" s="603"/>
      <c r="AQ1297" s="603"/>
      <c r="AR1297" s="603"/>
      <c r="AS1297" s="603"/>
      <c r="AT1297" s="603"/>
      <c r="AU1297" s="603"/>
      <c r="AV1297" s="603"/>
      <c r="AW1297" s="603"/>
      <c r="AX1297" s="603"/>
      <c r="AY1297" s="603"/>
      <c r="AZ1297" s="603"/>
      <c r="BA1297" s="603"/>
      <c r="BB1297" s="603"/>
      <c r="BC1297" s="603"/>
      <c r="BD1297" s="603"/>
      <c r="BE1297" s="603"/>
      <c r="BF1297" s="603"/>
      <c r="BG1297" s="603"/>
      <c r="BH1297" s="603"/>
      <c r="BI1297" s="603"/>
      <c r="BJ1297" s="603"/>
      <c r="BK1297" s="603"/>
      <c r="BL1297" s="603"/>
      <c r="BM1297" s="603"/>
      <c r="BN1297" s="603"/>
      <c r="BO1297" s="603"/>
      <c r="BP1297" s="603"/>
      <c r="BQ1297" s="603"/>
      <c r="BR1297" s="603"/>
      <c r="BS1297" s="603"/>
      <c r="BT1297" s="603"/>
      <c r="BU1297" s="603"/>
      <c r="BV1297" s="603"/>
      <c r="BW1297" s="603"/>
      <c r="BX1297" s="603"/>
      <c r="BY1297" s="603"/>
      <c r="BZ1297" s="603"/>
      <c r="CA1297" s="603"/>
      <c r="CB1297" s="603"/>
      <c r="CC1297" s="603"/>
      <c r="CD1297" s="603"/>
      <c r="CE1297" s="603"/>
      <c r="CF1297" s="603"/>
      <c r="CG1297" s="603"/>
      <c r="CH1297" s="603"/>
      <c r="CI1297" s="603"/>
      <c r="CJ1297" s="603"/>
      <c r="CK1297" s="603"/>
    </row>
    <row r="1298" spans="1:89" ht="14.25">
      <c r="A1298" s="656" t="str">
        <f t="shared" si="272"/>
        <v>14_1_091023_HAM_p_sy.ri</v>
      </c>
      <c r="B1298" s="659" t="s">
        <v>6503</v>
      </c>
      <c r="C1298" s="659" t="s">
        <v>6504</v>
      </c>
      <c r="D1298" s="658">
        <v>14</v>
      </c>
      <c r="E1298" s="658">
        <v>1</v>
      </c>
      <c r="F1298" s="658" t="s">
        <v>6682</v>
      </c>
      <c r="G1298" s="658" t="s">
        <v>373</v>
      </c>
      <c r="H1298" s="658">
        <v>2023</v>
      </c>
      <c r="I1298" s="659" t="s">
        <v>5729</v>
      </c>
      <c r="J1298" s="659" t="s">
        <v>6505</v>
      </c>
      <c r="K1298" s="659" t="s">
        <v>6506</v>
      </c>
      <c r="L1298" s="659" t="s">
        <v>5723</v>
      </c>
      <c r="M1298" s="659" t="s">
        <v>2422</v>
      </c>
      <c r="N1298" s="661">
        <f t="shared" ref="N1298:N1299" si="274">12</f>
        <v>12</v>
      </c>
      <c r="O1298" s="603"/>
      <c r="P1298" s="667" t="s">
        <v>888</v>
      </c>
      <c r="Q1298" s="596" t="s">
        <v>889</v>
      </c>
      <c r="R1298" s="596" t="s">
        <v>1176</v>
      </c>
      <c r="S1298" s="603">
        <f t="shared" si="271"/>
        <v>1</v>
      </c>
      <c r="T1298" s="596">
        <v>0</v>
      </c>
      <c r="U1298" s="596">
        <v>1</v>
      </c>
      <c r="V1298" s="596">
        <v>0</v>
      </c>
      <c r="W1298" s="603"/>
      <c r="X1298" s="668">
        <v>130526</v>
      </c>
      <c r="Y1298" s="376" t="s">
        <v>78</v>
      </c>
      <c r="Z1298" s="596" t="s">
        <v>7191</v>
      </c>
      <c r="AA1298" s="766"/>
      <c r="AB1298" s="727" t="str">
        <f>IF( COUNTIF(Z:Z,#REF!)&gt;1, "Duplicate", "Unique")</f>
        <v>Unique</v>
      </c>
      <c r="AC1298" s="603"/>
      <c r="AD1298" s="603"/>
      <c r="AE1298" s="603"/>
      <c r="AF1298" s="603"/>
      <c r="AG1298" s="603"/>
      <c r="AH1298" s="603"/>
      <c r="AI1298" s="603"/>
      <c r="AJ1298" s="603"/>
      <c r="AK1298" s="603"/>
      <c r="AL1298" s="603"/>
      <c r="AM1298" s="603"/>
      <c r="AN1298" s="603"/>
      <c r="AO1298" s="603"/>
      <c r="AP1298" s="603"/>
      <c r="AQ1298" s="603"/>
      <c r="AR1298" s="603"/>
      <c r="AS1298" s="603"/>
      <c r="AT1298" s="603"/>
      <c r="AU1298" s="603"/>
      <c r="AV1298" s="603"/>
      <c r="AW1298" s="603"/>
      <c r="AX1298" s="603"/>
      <c r="AY1298" s="603"/>
      <c r="AZ1298" s="603"/>
      <c r="BA1298" s="603"/>
      <c r="BB1298" s="603"/>
      <c r="BC1298" s="603"/>
      <c r="BD1298" s="603"/>
      <c r="BE1298" s="603"/>
      <c r="BF1298" s="603"/>
      <c r="BG1298" s="603"/>
      <c r="BH1298" s="603"/>
      <c r="BI1298" s="603"/>
      <c r="BJ1298" s="603"/>
      <c r="BK1298" s="603"/>
      <c r="BL1298" s="603"/>
      <c r="BM1298" s="603"/>
      <c r="BN1298" s="603"/>
      <c r="BO1298" s="603"/>
      <c r="BP1298" s="603"/>
      <c r="BQ1298" s="603"/>
      <c r="BR1298" s="603"/>
      <c r="BS1298" s="603"/>
      <c r="BT1298" s="603"/>
      <c r="BU1298" s="603"/>
      <c r="BV1298" s="603"/>
      <c r="BW1298" s="603"/>
      <c r="BX1298" s="603"/>
      <c r="BY1298" s="603"/>
      <c r="BZ1298" s="603"/>
      <c r="CA1298" s="603"/>
      <c r="CB1298" s="603"/>
      <c r="CC1298" s="603"/>
      <c r="CD1298" s="603"/>
      <c r="CE1298" s="603"/>
      <c r="CF1298" s="603"/>
      <c r="CG1298" s="603"/>
      <c r="CH1298" s="603"/>
      <c r="CI1298" s="603"/>
      <c r="CJ1298" s="603"/>
      <c r="CK1298" s="603"/>
    </row>
    <row r="1299" spans="1:89" ht="14.25">
      <c r="A1299" s="656" t="str">
        <f t="shared" si="272"/>
        <v>14_1_091023_HAM_p_sy.vi</v>
      </c>
      <c r="B1299" s="659" t="s">
        <v>6503</v>
      </c>
      <c r="C1299" s="659" t="s">
        <v>6504</v>
      </c>
      <c r="D1299" s="658">
        <v>14</v>
      </c>
      <c r="E1299" s="658">
        <v>1</v>
      </c>
      <c r="F1299" s="658" t="s">
        <v>6682</v>
      </c>
      <c r="G1299" s="658" t="s">
        <v>373</v>
      </c>
      <c r="H1299" s="658">
        <v>2023</v>
      </c>
      <c r="I1299" s="659" t="s">
        <v>5729</v>
      </c>
      <c r="J1299" s="659" t="s">
        <v>6505</v>
      </c>
      <c r="K1299" s="659" t="s">
        <v>6506</v>
      </c>
      <c r="L1299" s="659" t="s">
        <v>5723</v>
      </c>
      <c r="M1299" s="659" t="s">
        <v>2422</v>
      </c>
      <c r="N1299" s="661">
        <f t="shared" si="274"/>
        <v>12</v>
      </c>
      <c r="O1299" s="603"/>
      <c r="P1299" s="826" t="s">
        <v>1137</v>
      </c>
      <c r="Q1299" s="596" t="s">
        <v>1138</v>
      </c>
      <c r="R1299" s="596" t="s">
        <v>1176</v>
      </c>
      <c r="S1299" s="603">
        <f t="shared" si="271"/>
        <v>1</v>
      </c>
      <c r="T1299" s="596">
        <v>0</v>
      </c>
      <c r="U1299" s="596">
        <v>1</v>
      </c>
      <c r="V1299" s="596">
        <v>0</v>
      </c>
      <c r="W1299" s="603"/>
      <c r="X1299" s="668" t="s">
        <v>7192</v>
      </c>
      <c r="Y1299" s="376" t="s">
        <v>78</v>
      </c>
      <c r="Z1299" s="596" t="s">
        <v>7193</v>
      </c>
      <c r="AA1299" s="766"/>
      <c r="AB1299" s="727" t="str">
        <f>IF(COUNTIF(Z:Z, Z1296)&gt;1, "Duplicate", "Unique")</f>
        <v>Unique</v>
      </c>
      <c r="AC1299" s="603"/>
      <c r="AD1299" s="603"/>
      <c r="AE1299" s="603"/>
      <c r="AF1299" s="603"/>
      <c r="AG1299" s="603"/>
      <c r="AH1299" s="603"/>
      <c r="AI1299" s="603"/>
      <c r="AJ1299" s="603"/>
      <c r="AK1299" s="603"/>
      <c r="AL1299" s="603"/>
      <c r="AM1299" s="603"/>
      <c r="AN1299" s="603"/>
      <c r="AO1299" s="603"/>
      <c r="AP1299" s="603"/>
      <c r="AQ1299" s="603"/>
      <c r="AR1299" s="603"/>
      <c r="AS1299" s="603"/>
      <c r="AT1299" s="603"/>
      <c r="AU1299" s="603"/>
      <c r="AV1299" s="603"/>
      <c r="AW1299" s="603"/>
      <c r="AX1299" s="603"/>
      <c r="AY1299" s="603"/>
      <c r="AZ1299" s="603"/>
      <c r="BA1299" s="603"/>
      <c r="BB1299" s="603"/>
      <c r="BC1299" s="603"/>
      <c r="BD1299" s="603"/>
      <c r="BE1299" s="603"/>
      <c r="BF1299" s="603"/>
      <c r="BG1299" s="603"/>
      <c r="BH1299" s="603"/>
      <c r="BI1299" s="603"/>
      <c r="BJ1299" s="603"/>
      <c r="BK1299" s="603"/>
      <c r="BL1299" s="603"/>
      <c r="BM1299" s="603"/>
      <c r="BN1299" s="603"/>
      <c r="BO1299" s="603"/>
      <c r="BP1299" s="603"/>
      <c r="BQ1299" s="603"/>
      <c r="BR1299" s="603"/>
      <c r="BS1299" s="603"/>
      <c r="BT1299" s="603"/>
      <c r="BU1299" s="603"/>
      <c r="BV1299" s="603"/>
      <c r="BW1299" s="603"/>
      <c r="BX1299" s="603"/>
      <c r="BY1299" s="603"/>
      <c r="BZ1299" s="603"/>
      <c r="CA1299" s="603"/>
      <c r="CB1299" s="603"/>
      <c r="CC1299" s="603"/>
      <c r="CD1299" s="603"/>
      <c r="CE1299" s="603"/>
      <c r="CF1299" s="603"/>
      <c r="CG1299" s="603"/>
      <c r="CH1299" s="603"/>
      <c r="CI1299" s="603"/>
      <c r="CJ1299" s="603"/>
      <c r="CK1299" s="603"/>
    </row>
    <row r="1300" spans="1:89" ht="14.25">
      <c r="A1300" s="656" t="str">
        <f t="shared" si="272"/>
        <v>29_1_200921_G_p_sy.to</v>
      </c>
      <c r="B1300" s="693" t="s">
        <v>5789</v>
      </c>
      <c r="C1300" s="693" t="s">
        <v>5790</v>
      </c>
      <c r="D1300" s="694">
        <v>29</v>
      </c>
      <c r="E1300" s="694">
        <v>1</v>
      </c>
      <c r="F1300" s="694" t="s">
        <v>122</v>
      </c>
      <c r="G1300" s="694" t="s">
        <v>5755</v>
      </c>
      <c r="H1300" s="694">
        <v>2021</v>
      </c>
      <c r="I1300" s="695" t="s">
        <v>5729</v>
      </c>
      <c r="J1300" s="695" t="str">
        <f t="shared" ref="J1300:J1303" si="275">K1300&amp;"_p"</f>
        <v>G_p</v>
      </c>
      <c r="K1300" s="693" t="s">
        <v>5791</v>
      </c>
      <c r="L1300" s="695" t="s">
        <v>5723</v>
      </c>
      <c r="M1300" s="695" t="s">
        <v>2422</v>
      </c>
      <c r="N1300" s="661">
        <f t="shared" ref="N1300:N1303" si="276">100+100+100+100+100+14</f>
        <v>514</v>
      </c>
      <c r="O1300" s="603"/>
      <c r="P1300" s="769" t="s">
        <v>1140</v>
      </c>
      <c r="Q1300" s="596" t="s">
        <v>5220</v>
      </c>
      <c r="R1300" s="596" t="s">
        <v>1176</v>
      </c>
      <c r="S1300" s="603">
        <f t="shared" si="271"/>
        <v>1</v>
      </c>
      <c r="T1300" s="596">
        <v>0</v>
      </c>
      <c r="U1300" s="596">
        <v>1</v>
      </c>
      <c r="V1300" s="596">
        <v>0</v>
      </c>
      <c r="W1300" s="596" t="s">
        <v>7194</v>
      </c>
      <c r="X1300" s="668">
        <v>130526</v>
      </c>
      <c r="Y1300" s="376" t="s">
        <v>78</v>
      </c>
      <c r="Z1300" s="596" t="s">
        <v>7195</v>
      </c>
      <c r="AA1300" s="766"/>
      <c r="AB1300" s="727" t="str">
        <f>IF(COUNTIF(Z:Z, Z1297)&gt;1, "Duplicate", "Unique")</f>
        <v>Unique</v>
      </c>
      <c r="AC1300" s="603"/>
      <c r="AD1300" s="603"/>
      <c r="AE1300" s="603"/>
      <c r="AF1300" s="603"/>
      <c r="AG1300" s="603"/>
      <c r="AH1300" s="603"/>
      <c r="AI1300" s="603"/>
      <c r="AJ1300" s="603"/>
      <c r="AK1300" s="603"/>
      <c r="AL1300" s="603"/>
      <c r="AM1300" s="603"/>
      <c r="AN1300" s="603"/>
      <c r="AO1300" s="603"/>
      <c r="AP1300" s="603"/>
      <c r="AQ1300" s="603"/>
      <c r="AR1300" s="603"/>
      <c r="AS1300" s="603"/>
      <c r="AT1300" s="603"/>
      <c r="AU1300" s="603"/>
      <c r="AV1300" s="603"/>
      <c r="AW1300" s="603"/>
      <c r="AX1300" s="603"/>
      <c r="AY1300" s="603"/>
      <c r="AZ1300" s="603"/>
      <c r="BA1300" s="603"/>
      <c r="BB1300" s="603"/>
      <c r="BC1300" s="603"/>
      <c r="BD1300" s="603"/>
      <c r="BE1300" s="603"/>
      <c r="BF1300" s="603"/>
      <c r="BG1300" s="603"/>
      <c r="BH1300" s="603"/>
      <c r="BI1300" s="603"/>
      <c r="BJ1300" s="603"/>
      <c r="BK1300" s="603"/>
      <c r="BL1300" s="603"/>
      <c r="BM1300" s="603"/>
      <c r="BN1300" s="603"/>
      <c r="BO1300" s="603"/>
      <c r="BP1300" s="603"/>
      <c r="BQ1300" s="603"/>
      <c r="BR1300" s="603"/>
      <c r="BS1300" s="603"/>
      <c r="BT1300" s="603"/>
      <c r="BU1300" s="603"/>
      <c r="BV1300" s="603"/>
      <c r="BW1300" s="603"/>
      <c r="BX1300" s="603"/>
      <c r="BY1300" s="603"/>
      <c r="BZ1300" s="603"/>
      <c r="CA1300" s="603"/>
      <c r="CB1300" s="603"/>
      <c r="CC1300" s="603"/>
      <c r="CD1300" s="603"/>
      <c r="CE1300" s="603"/>
      <c r="CF1300" s="603"/>
      <c r="CG1300" s="603"/>
      <c r="CH1300" s="603"/>
      <c r="CI1300" s="603"/>
      <c r="CJ1300" s="603"/>
      <c r="CK1300" s="603"/>
    </row>
    <row r="1301" spans="1:89" ht="14.25">
      <c r="A1301" s="656" t="str">
        <f t="shared" si="272"/>
        <v>29_1_200921_G_p_sy.vi</v>
      </c>
      <c r="B1301" s="693" t="s">
        <v>5789</v>
      </c>
      <c r="C1301" s="693" t="s">
        <v>5790</v>
      </c>
      <c r="D1301" s="694">
        <v>29</v>
      </c>
      <c r="E1301" s="694">
        <v>1</v>
      </c>
      <c r="F1301" s="694" t="s">
        <v>122</v>
      </c>
      <c r="G1301" s="694" t="s">
        <v>5755</v>
      </c>
      <c r="H1301" s="694">
        <v>2021</v>
      </c>
      <c r="I1301" s="695" t="s">
        <v>5729</v>
      </c>
      <c r="J1301" s="695" t="str">
        <f t="shared" si="275"/>
        <v>G_p</v>
      </c>
      <c r="K1301" s="693" t="s">
        <v>5791</v>
      </c>
      <c r="L1301" s="695" t="s">
        <v>5723</v>
      </c>
      <c r="M1301" s="695" t="s">
        <v>2422</v>
      </c>
      <c r="N1301" s="661">
        <f t="shared" si="276"/>
        <v>514</v>
      </c>
      <c r="O1301" s="603"/>
      <c r="P1301" s="769" t="s">
        <v>1137</v>
      </c>
      <c r="Q1301" s="596" t="s">
        <v>5216</v>
      </c>
      <c r="R1301" s="596" t="s">
        <v>1176</v>
      </c>
      <c r="S1301" s="603">
        <f t="shared" si="271"/>
        <v>1</v>
      </c>
      <c r="T1301" s="596">
        <v>0</v>
      </c>
      <c r="U1301" s="596">
        <v>1</v>
      </c>
      <c r="V1301" s="596">
        <v>0</v>
      </c>
      <c r="W1301" s="596" t="s">
        <v>7194</v>
      </c>
      <c r="X1301" s="668">
        <v>130526</v>
      </c>
      <c r="Y1301" s="376" t="s">
        <v>78</v>
      </c>
      <c r="Z1301" s="596" t="s">
        <v>7196</v>
      </c>
      <c r="AA1301" s="766"/>
      <c r="AB1301" s="727" t="str">
        <f>IF(COUNTIF(Z:Z, Z1298)&gt;1, "Duplicate", "Unique")</f>
        <v>Unique</v>
      </c>
      <c r="AC1301" s="603"/>
      <c r="AD1301" s="603"/>
      <c r="AE1301" s="603"/>
      <c r="AF1301" s="603"/>
      <c r="AG1301" s="603"/>
      <c r="AH1301" s="603"/>
      <c r="AI1301" s="603"/>
      <c r="AJ1301" s="603"/>
      <c r="AK1301" s="603"/>
      <c r="AL1301" s="603"/>
      <c r="AM1301" s="603"/>
      <c r="AN1301" s="603"/>
      <c r="AO1301" s="603"/>
      <c r="AP1301" s="603"/>
      <c r="AQ1301" s="603"/>
      <c r="AR1301" s="603"/>
      <c r="AS1301" s="603"/>
      <c r="AT1301" s="603"/>
      <c r="AU1301" s="603"/>
      <c r="AV1301" s="603"/>
      <c r="AW1301" s="603"/>
      <c r="AX1301" s="603"/>
      <c r="AY1301" s="603"/>
      <c r="AZ1301" s="603"/>
      <c r="BA1301" s="603"/>
      <c r="BB1301" s="603"/>
      <c r="BC1301" s="603"/>
      <c r="BD1301" s="603"/>
      <c r="BE1301" s="603"/>
      <c r="BF1301" s="603"/>
      <c r="BG1301" s="603"/>
      <c r="BH1301" s="603"/>
      <c r="BI1301" s="603"/>
      <c r="BJ1301" s="603"/>
      <c r="BK1301" s="603"/>
      <c r="BL1301" s="603"/>
      <c r="BM1301" s="603"/>
      <c r="BN1301" s="603"/>
      <c r="BO1301" s="603"/>
      <c r="BP1301" s="603"/>
      <c r="BQ1301" s="603"/>
      <c r="BR1301" s="603"/>
      <c r="BS1301" s="603"/>
      <c r="BT1301" s="603"/>
      <c r="BU1301" s="603"/>
      <c r="BV1301" s="603"/>
      <c r="BW1301" s="603"/>
      <c r="BX1301" s="603"/>
      <c r="BY1301" s="603"/>
      <c r="BZ1301" s="603"/>
      <c r="CA1301" s="603"/>
      <c r="CB1301" s="603"/>
      <c r="CC1301" s="603"/>
      <c r="CD1301" s="603"/>
      <c r="CE1301" s="603"/>
      <c r="CF1301" s="603"/>
      <c r="CG1301" s="603"/>
      <c r="CH1301" s="603"/>
      <c r="CI1301" s="603"/>
      <c r="CJ1301" s="603"/>
      <c r="CK1301" s="603"/>
    </row>
    <row r="1302" spans="1:89" ht="14.25">
      <c r="A1302" s="656" t="str">
        <f t="shared" si="272"/>
        <v>29_1_200921_G_p_sy.ri</v>
      </c>
      <c r="B1302" s="693" t="s">
        <v>5789</v>
      </c>
      <c r="C1302" s="693" t="s">
        <v>5790</v>
      </c>
      <c r="D1302" s="694">
        <v>29</v>
      </c>
      <c r="E1302" s="694">
        <v>1</v>
      </c>
      <c r="F1302" s="694" t="s">
        <v>122</v>
      </c>
      <c r="G1302" s="694" t="s">
        <v>5755</v>
      </c>
      <c r="H1302" s="694">
        <v>2021</v>
      </c>
      <c r="I1302" s="695" t="s">
        <v>5729</v>
      </c>
      <c r="J1302" s="695" t="str">
        <f t="shared" si="275"/>
        <v>G_p</v>
      </c>
      <c r="K1302" s="693" t="s">
        <v>5791</v>
      </c>
      <c r="L1302" s="695" t="s">
        <v>5723</v>
      </c>
      <c r="M1302" s="695" t="s">
        <v>2422</v>
      </c>
      <c r="N1302" s="661">
        <f t="shared" si="276"/>
        <v>514</v>
      </c>
      <c r="O1302" s="603"/>
      <c r="P1302" s="667" t="s">
        <v>888</v>
      </c>
      <c r="Q1302" s="596" t="s">
        <v>889</v>
      </c>
      <c r="R1302" s="596" t="s">
        <v>1176</v>
      </c>
      <c r="S1302" s="603">
        <f t="shared" si="271"/>
        <v>1</v>
      </c>
      <c r="T1302" s="596">
        <v>0</v>
      </c>
      <c r="U1302" s="596">
        <v>1</v>
      </c>
      <c r="V1302" s="596">
        <v>0</v>
      </c>
      <c r="W1302" s="603"/>
      <c r="X1302" s="668">
        <v>130526</v>
      </c>
      <c r="Y1302" s="376" t="s">
        <v>78</v>
      </c>
      <c r="Z1302" s="596" t="s">
        <v>7197</v>
      </c>
      <c r="AA1302" s="766"/>
      <c r="AB1302" s="727" t="str">
        <f>IF(COUNTIF(Z:Z, Z1299)&gt;1, "Duplicate", "Unique")</f>
        <v>Unique</v>
      </c>
      <c r="AC1302" s="603"/>
      <c r="AD1302" s="603"/>
      <c r="AE1302" s="603"/>
      <c r="AF1302" s="603"/>
      <c r="AG1302" s="603"/>
      <c r="AH1302" s="603"/>
      <c r="AI1302" s="603"/>
      <c r="AJ1302" s="603"/>
      <c r="AK1302" s="603"/>
      <c r="AL1302" s="603"/>
      <c r="AM1302" s="603"/>
      <c r="AN1302" s="603"/>
      <c r="AO1302" s="603"/>
      <c r="AP1302" s="603"/>
      <c r="AQ1302" s="603"/>
      <c r="AR1302" s="603"/>
      <c r="AS1302" s="603"/>
      <c r="AT1302" s="603"/>
      <c r="AU1302" s="603"/>
      <c r="AV1302" s="603"/>
      <c r="AW1302" s="603"/>
      <c r="AX1302" s="603"/>
      <c r="AY1302" s="603"/>
      <c r="AZ1302" s="603"/>
      <c r="BA1302" s="603"/>
      <c r="BB1302" s="603"/>
      <c r="BC1302" s="603"/>
      <c r="BD1302" s="603"/>
      <c r="BE1302" s="603"/>
      <c r="BF1302" s="603"/>
      <c r="BG1302" s="603"/>
      <c r="BH1302" s="603"/>
      <c r="BI1302" s="603"/>
      <c r="BJ1302" s="603"/>
      <c r="BK1302" s="603"/>
      <c r="BL1302" s="603"/>
      <c r="BM1302" s="603"/>
      <c r="BN1302" s="603"/>
      <c r="BO1302" s="603"/>
      <c r="BP1302" s="603"/>
      <c r="BQ1302" s="603"/>
      <c r="BR1302" s="603"/>
      <c r="BS1302" s="603"/>
      <c r="BT1302" s="603"/>
      <c r="BU1302" s="603"/>
      <c r="BV1302" s="603"/>
      <c r="BW1302" s="603"/>
      <c r="BX1302" s="603"/>
      <c r="BY1302" s="603"/>
      <c r="BZ1302" s="603"/>
      <c r="CA1302" s="603"/>
      <c r="CB1302" s="603"/>
      <c r="CC1302" s="603"/>
      <c r="CD1302" s="603"/>
      <c r="CE1302" s="603"/>
      <c r="CF1302" s="603"/>
      <c r="CG1302" s="603"/>
      <c r="CH1302" s="603"/>
      <c r="CI1302" s="603"/>
      <c r="CJ1302" s="603"/>
      <c r="CK1302" s="603"/>
    </row>
    <row r="1303" spans="1:89" ht="14.25">
      <c r="A1303" s="656" t="str">
        <f t="shared" si="272"/>
        <v>29_1_200921_G_p_sy.vi</v>
      </c>
      <c r="B1303" s="693" t="s">
        <v>5789</v>
      </c>
      <c r="C1303" s="693" t="s">
        <v>5790</v>
      </c>
      <c r="D1303" s="694">
        <v>29</v>
      </c>
      <c r="E1303" s="694">
        <v>1</v>
      </c>
      <c r="F1303" s="694" t="s">
        <v>122</v>
      </c>
      <c r="G1303" s="694" t="s">
        <v>5755</v>
      </c>
      <c r="H1303" s="694">
        <v>2021</v>
      </c>
      <c r="I1303" s="695" t="s">
        <v>5729</v>
      </c>
      <c r="J1303" s="695" t="str">
        <f t="shared" si="275"/>
        <v>G_p</v>
      </c>
      <c r="K1303" s="693" t="s">
        <v>5791</v>
      </c>
      <c r="L1303" s="695" t="s">
        <v>5723</v>
      </c>
      <c r="M1303" s="695" t="s">
        <v>2422</v>
      </c>
      <c r="N1303" s="661">
        <f t="shared" si="276"/>
        <v>514</v>
      </c>
      <c r="O1303" s="603"/>
      <c r="P1303" s="769" t="s">
        <v>1137</v>
      </c>
      <c r="Q1303" s="596" t="s">
        <v>1138</v>
      </c>
      <c r="R1303" s="596" t="s">
        <v>1176</v>
      </c>
      <c r="S1303" s="603">
        <f t="shared" si="271"/>
        <v>2</v>
      </c>
      <c r="T1303" s="596">
        <v>0</v>
      </c>
      <c r="U1303" s="596">
        <v>2</v>
      </c>
      <c r="V1303" s="596">
        <v>0</v>
      </c>
      <c r="W1303" s="603"/>
      <c r="X1303" s="668">
        <v>130526</v>
      </c>
      <c r="Y1303" s="376" t="s">
        <v>78</v>
      </c>
      <c r="Z1303" s="596" t="s">
        <v>7198</v>
      </c>
      <c r="AA1303" s="766"/>
      <c r="AB1303" s="727" t="str">
        <f>IF( COUNTIF(Z:Z,#REF!)&gt;1, "Duplicate", "Unique")</f>
        <v>Unique</v>
      </c>
      <c r="AC1303" s="603"/>
      <c r="AD1303" s="603"/>
      <c r="AE1303" s="603"/>
      <c r="AF1303" s="603"/>
      <c r="AG1303" s="603"/>
      <c r="AH1303" s="603"/>
      <c r="AI1303" s="603"/>
      <c r="AJ1303" s="603"/>
      <c r="AK1303" s="603"/>
      <c r="AL1303" s="603"/>
      <c r="AM1303" s="603"/>
      <c r="AN1303" s="603"/>
      <c r="AO1303" s="603"/>
      <c r="AP1303" s="603"/>
      <c r="AQ1303" s="603"/>
      <c r="AR1303" s="603"/>
      <c r="AS1303" s="603"/>
      <c r="AT1303" s="603"/>
      <c r="AU1303" s="603"/>
      <c r="AV1303" s="603"/>
      <c r="AW1303" s="603"/>
      <c r="AX1303" s="603"/>
      <c r="AY1303" s="603"/>
      <c r="AZ1303" s="603"/>
      <c r="BA1303" s="603"/>
      <c r="BB1303" s="603"/>
      <c r="BC1303" s="603"/>
      <c r="BD1303" s="603"/>
      <c r="BE1303" s="603"/>
      <c r="BF1303" s="603"/>
      <c r="BG1303" s="603"/>
      <c r="BH1303" s="603"/>
      <c r="BI1303" s="603"/>
      <c r="BJ1303" s="603"/>
      <c r="BK1303" s="603"/>
      <c r="BL1303" s="603"/>
      <c r="BM1303" s="603"/>
      <c r="BN1303" s="603"/>
      <c r="BO1303" s="603"/>
      <c r="BP1303" s="603"/>
      <c r="BQ1303" s="603"/>
      <c r="BR1303" s="603"/>
      <c r="BS1303" s="603"/>
      <c r="BT1303" s="603"/>
      <c r="BU1303" s="603"/>
      <c r="BV1303" s="603"/>
      <c r="BW1303" s="603"/>
      <c r="BX1303" s="603"/>
      <c r="BY1303" s="603"/>
      <c r="BZ1303" s="603"/>
      <c r="CA1303" s="603"/>
      <c r="CB1303" s="603"/>
      <c r="CC1303" s="603"/>
      <c r="CD1303" s="603"/>
      <c r="CE1303" s="603"/>
      <c r="CF1303" s="603"/>
      <c r="CG1303" s="603"/>
      <c r="CH1303" s="603"/>
      <c r="CI1303" s="603"/>
      <c r="CJ1303" s="603"/>
      <c r="CK1303" s="603"/>
    </row>
    <row r="1304" spans="1:89" ht="14.25">
      <c r="A1304" s="656" t="str">
        <f t="shared" si="272"/>
        <v>27_1_170723_W_p_sy.ri</v>
      </c>
      <c r="B1304" s="715" t="s">
        <v>6135</v>
      </c>
      <c r="C1304" s="715" t="s">
        <v>6136</v>
      </c>
      <c r="D1304" s="713">
        <v>27</v>
      </c>
      <c r="E1304" s="713">
        <v>1</v>
      </c>
      <c r="F1304" s="713" t="s">
        <v>6342</v>
      </c>
      <c r="G1304" s="713" t="s">
        <v>6343</v>
      </c>
      <c r="H1304" s="713">
        <v>2023</v>
      </c>
      <c r="I1304" s="715" t="s">
        <v>6326</v>
      </c>
      <c r="J1304" s="715" t="s">
        <v>6137</v>
      </c>
      <c r="K1304" s="715"/>
      <c r="L1304" s="715" t="s">
        <v>5723</v>
      </c>
      <c r="M1304" s="715" t="s">
        <v>2422</v>
      </c>
      <c r="N1304" s="661">
        <f t="shared" ref="N1304:N1306" si="277">100+100+100</f>
        <v>300</v>
      </c>
      <c r="O1304" s="370"/>
      <c r="P1304" s="667" t="s">
        <v>888</v>
      </c>
      <c r="Q1304" s="596" t="s">
        <v>889</v>
      </c>
      <c r="R1304" s="596" t="s">
        <v>1176</v>
      </c>
      <c r="S1304" s="603">
        <f t="shared" si="271"/>
        <v>4</v>
      </c>
      <c r="T1304" s="596">
        <v>2</v>
      </c>
      <c r="U1304" s="596">
        <v>2</v>
      </c>
      <c r="V1304" s="596">
        <v>0</v>
      </c>
      <c r="W1304" s="603"/>
      <c r="X1304" s="668">
        <v>130526</v>
      </c>
      <c r="Y1304" s="376" t="s">
        <v>78</v>
      </c>
      <c r="Z1304" s="596" t="s">
        <v>7199</v>
      </c>
      <c r="AA1304" s="766"/>
      <c r="AB1304" s="727" t="str">
        <f>IF( COUNTIF(Z:Z,#REF!)&gt;1, "Duplicate", "Unique")</f>
        <v>Unique</v>
      </c>
      <c r="AC1304" s="603"/>
      <c r="AD1304" s="603"/>
      <c r="AE1304" s="603"/>
      <c r="AF1304" s="603"/>
      <c r="AG1304" s="603"/>
      <c r="AH1304" s="603"/>
      <c r="AI1304" s="603"/>
      <c r="AJ1304" s="603"/>
      <c r="AK1304" s="603"/>
      <c r="AL1304" s="603"/>
      <c r="AM1304" s="603"/>
      <c r="AN1304" s="603"/>
      <c r="AO1304" s="603"/>
      <c r="AP1304" s="603"/>
      <c r="AQ1304" s="603"/>
      <c r="AR1304" s="603"/>
      <c r="AS1304" s="603"/>
      <c r="AT1304" s="603"/>
      <c r="AU1304" s="603"/>
      <c r="AV1304" s="603"/>
      <c r="AW1304" s="603"/>
      <c r="AX1304" s="603"/>
      <c r="AY1304" s="603"/>
      <c r="AZ1304" s="603"/>
      <c r="BA1304" s="603"/>
      <c r="BB1304" s="603"/>
      <c r="BC1304" s="603"/>
      <c r="BD1304" s="603"/>
      <c r="BE1304" s="603"/>
      <c r="BF1304" s="603"/>
      <c r="BG1304" s="603"/>
      <c r="BH1304" s="603"/>
      <c r="BI1304" s="603"/>
      <c r="BJ1304" s="603"/>
      <c r="BK1304" s="603"/>
      <c r="BL1304" s="603"/>
      <c r="BM1304" s="603"/>
      <c r="BN1304" s="603"/>
      <c r="BO1304" s="603"/>
      <c r="BP1304" s="603"/>
      <c r="BQ1304" s="603"/>
      <c r="BR1304" s="603"/>
      <c r="BS1304" s="603"/>
      <c r="BT1304" s="603"/>
      <c r="BU1304" s="603"/>
      <c r="BV1304" s="603"/>
      <c r="BW1304" s="603"/>
      <c r="BX1304" s="603"/>
      <c r="BY1304" s="603"/>
      <c r="BZ1304" s="603"/>
      <c r="CA1304" s="603"/>
      <c r="CB1304" s="603"/>
      <c r="CC1304" s="603"/>
      <c r="CD1304" s="603"/>
      <c r="CE1304" s="603"/>
      <c r="CF1304" s="603"/>
      <c r="CG1304" s="603"/>
      <c r="CH1304" s="603"/>
      <c r="CI1304" s="603"/>
      <c r="CJ1304" s="603"/>
      <c r="CK1304" s="603"/>
    </row>
    <row r="1305" spans="1:89" ht="14.25">
      <c r="A1305" s="656" t="str">
        <f>D1305&amp;"_"&amp;E1305&amp;"_"&amp;G1305&amp;"_"&amp;J1305&amp;"_"&amp;P1306</f>
        <v>27_1_170723_W_p_sy.to</v>
      </c>
      <c r="B1305" s="715" t="s">
        <v>6135</v>
      </c>
      <c r="C1305" s="715" t="s">
        <v>6136</v>
      </c>
      <c r="D1305" s="713">
        <v>27</v>
      </c>
      <c r="E1305" s="713">
        <v>1</v>
      </c>
      <c r="F1305" s="713" t="s">
        <v>6342</v>
      </c>
      <c r="G1305" s="713" t="s">
        <v>6343</v>
      </c>
      <c r="H1305" s="713">
        <v>2023</v>
      </c>
      <c r="I1305" s="715" t="s">
        <v>6326</v>
      </c>
      <c r="J1305" s="715" t="s">
        <v>6137</v>
      </c>
      <c r="K1305" s="715"/>
      <c r="L1305" s="715" t="s">
        <v>5723</v>
      </c>
      <c r="M1305" s="715" t="s">
        <v>2422</v>
      </c>
      <c r="N1305" s="661">
        <f t="shared" si="277"/>
        <v>300</v>
      </c>
      <c r="O1305" s="370"/>
      <c r="P1305" s="769" t="s">
        <v>1137</v>
      </c>
      <c r="Q1305" s="596" t="s">
        <v>5216</v>
      </c>
      <c r="R1305" s="596" t="s">
        <v>1176</v>
      </c>
      <c r="S1305" s="603">
        <f t="shared" si="271"/>
        <v>3</v>
      </c>
      <c r="T1305" s="596">
        <v>3</v>
      </c>
      <c r="U1305" s="596">
        <v>0</v>
      </c>
      <c r="V1305" s="596">
        <v>0</v>
      </c>
      <c r="W1305" s="603"/>
      <c r="X1305" s="668">
        <v>130526</v>
      </c>
      <c r="Y1305" s="376" t="s">
        <v>78</v>
      </c>
      <c r="Z1305" s="596" t="s">
        <v>7200</v>
      </c>
      <c r="AA1305" s="766"/>
      <c r="AB1305" s="727" t="str">
        <f>IF( COUNTIF(Z:Z,#REF!)&gt;1, "Duplicate", "Unique")</f>
        <v>Unique</v>
      </c>
      <c r="AC1305" s="603"/>
      <c r="AD1305" s="603"/>
      <c r="AE1305" s="603"/>
      <c r="AF1305" s="603"/>
      <c r="AG1305" s="603"/>
      <c r="AH1305" s="603"/>
      <c r="AI1305" s="603"/>
      <c r="AJ1305" s="603"/>
      <c r="AK1305" s="603"/>
      <c r="AL1305" s="603"/>
      <c r="AM1305" s="603"/>
      <c r="AN1305" s="603"/>
      <c r="AO1305" s="603"/>
      <c r="AP1305" s="603"/>
      <c r="AQ1305" s="603"/>
      <c r="AR1305" s="603"/>
      <c r="AS1305" s="603"/>
      <c r="AT1305" s="603"/>
      <c r="AU1305" s="603"/>
      <c r="AV1305" s="603"/>
      <c r="AW1305" s="603"/>
      <c r="AX1305" s="603"/>
      <c r="AY1305" s="603"/>
      <c r="AZ1305" s="603"/>
      <c r="BA1305" s="603"/>
      <c r="BB1305" s="603"/>
      <c r="BC1305" s="603"/>
      <c r="BD1305" s="603"/>
      <c r="BE1305" s="603"/>
      <c r="BF1305" s="603"/>
      <c r="BG1305" s="603"/>
      <c r="BH1305" s="603"/>
      <c r="BI1305" s="603"/>
      <c r="BJ1305" s="603"/>
      <c r="BK1305" s="603"/>
      <c r="BL1305" s="603"/>
      <c r="BM1305" s="603"/>
      <c r="BN1305" s="603"/>
      <c r="BO1305" s="603"/>
      <c r="BP1305" s="603"/>
      <c r="BQ1305" s="603"/>
      <c r="BR1305" s="603"/>
      <c r="BS1305" s="603"/>
      <c r="BT1305" s="603"/>
      <c r="BU1305" s="603"/>
      <c r="BV1305" s="603"/>
      <c r="BW1305" s="603"/>
      <c r="BX1305" s="603"/>
      <c r="BY1305" s="603"/>
      <c r="BZ1305" s="603"/>
      <c r="CA1305" s="603"/>
      <c r="CB1305" s="603"/>
      <c r="CC1305" s="603"/>
      <c r="CD1305" s="603"/>
      <c r="CE1305" s="603"/>
      <c r="CF1305" s="603"/>
      <c r="CG1305" s="603"/>
      <c r="CH1305" s="603"/>
      <c r="CI1305" s="603"/>
      <c r="CJ1305" s="603"/>
      <c r="CK1305" s="603"/>
    </row>
    <row r="1306" spans="1:89" ht="14.25">
      <c r="A1306" s="656" t="str">
        <f>D1306&amp;"_"&amp;E1306&amp;"_"&amp;G1306&amp;"_"&amp;J1306&amp;"_"&amp;P1305</f>
        <v>27_1_170723_W_p_sy.vi</v>
      </c>
      <c r="B1306" s="715" t="s">
        <v>6135</v>
      </c>
      <c r="C1306" s="715" t="s">
        <v>6136</v>
      </c>
      <c r="D1306" s="713">
        <v>27</v>
      </c>
      <c r="E1306" s="713">
        <v>1</v>
      </c>
      <c r="F1306" s="713" t="s">
        <v>6342</v>
      </c>
      <c r="G1306" s="713" t="s">
        <v>6343</v>
      </c>
      <c r="H1306" s="713">
        <v>2023</v>
      </c>
      <c r="I1306" s="715" t="s">
        <v>6326</v>
      </c>
      <c r="J1306" s="715" t="s">
        <v>6137</v>
      </c>
      <c r="K1306" s="715"/>
      <c r="L1306" s="715" t="s">
        <v>5723</v>
      </c>
      <c r="M1306" s="715" t="s">
        <v>2422</v>
      </c>
      <c r="N1306" s="661">
        <f t="shared" si="277"/>
        <v>300</v>
      </c>
      <c r="O1306" s="370"/>
      <c r="P1306" s="769" t="s">
        <v>1140</v>
      </c>
      <c r="Q1306" s="596" t="s">
        <v>1141</v>
      </c>
      <c r="R1306" s="596" t="s">
        <v>1176</v>
      </c>
      <c r="S1306" s="603">
        <f t="shared" si="271"/>
        <v>1</v>
      </c>
      <c r="T1306" s="596">
        <v>1</v>
      </c>
      <c r="U1306" s="596">
        <v>0</v>
      </c>
      <c r="V1306" s="596">
        <v>0</v>
      </c>
      <c r="W1306" s="603"/>
      <c r="X1306" s="668">
        <v>130526</v>
      </c>
      <c r="Y1306" s="376" t="s">
        <v>78</v>
      </c>
      <c r="Z1306" s="596" t="s">
        <v>7201</v>
      </c>
      <c r="AA1306" s="766"/>
      <c r="AB1306" s="727" t="str">
        <f t="shared" ref="AB1306:AB1315" si="278">IF(COUNTIF(Z:Z, Z1300)&gt;1, "Duplicate", "Unique")</f>
        <v>Unique</v>
      </c>
      <c r="AC1306" s="603"/>
      <c r="AD1306" s="603"/>
      <c r="AE1306" s="603"/>
      <c r="AF1306" s="603"/>
      <c r="AG1306" s="603"/>
      <c r="AH1306" s="603"/>
      <c r="AI1306" s="603"/>
      <c r="AJ1306" s="603"/>
      <c r="AK1306" s="603"/>
      <c r="AL1306" s="603"/>
      <c r="AM1306" s="603"/>
      <c r="AN1306" s="603"/>
      <c r="AO1306" s="603"/>
      <c r="AP1306" s="603"/>
      <c r="AQ1306" s="603"/>
      <c r="AR1306" s="603"/>
      <c r="AS1306" s="603"/>
      <c r="AT1306" s="603"/>
      <c r="AU1306" s="603"/>
      <c r="AV1306" s="603"/>
      <c r="AW1306" s="603"/>
      <c r="AX1306" s="603"/>
      <c r="AY1306" s="603"/>
      <c r="AZ1306" s="603"/>
      <c r="BA1306" s="603"/>
      <c r="BB1306" s="603"/>
      <c r="BC1306" s="603"/>
      <c r="BD1306" s="603"/>
      <c r="BE1306" s="603"/>
      <c r="BF1306" s="603"/>
      <c r="BG1306" s="603"/>
      <c r="BH1306" s="603"/>
      <c r="BI1306" s="603"/>
      <c r="BJ1306" s="603"/>
      <c r="BK1306" s="603"/>
      <c r="BL1306" s="603"/>
      <c r="BM1306" s="603"/>
      <c r="BN1306" s="603"/>
      <c r="BO1306" s="603"/>
      <c r="BP1306" s="603"/>
      <c r="BQ1306" s="603"/>
      <c r="BR1306" s="603"/>
      <c r="BS1306" s="603"/>
      <c r="BT1306" s="603"/>
      <c r="BU1306" s="603"/>
      <c r="BV1306" s="603"/>
      <c r="BW1306" s="603"/>
      <c r="BX1306" s="603"/>
      <c r="BY1306" s="603"/>
      <c r="BZ1306" s="603"/>
      <c r="CA1306" s="603"/>
      <c r="CB1306" s="603"/>
      <c r="CC1306" s="603"/>
      <c r="CD1306" s="603"/>
      <c r="CE1306" s="603"/>
      <c r="CF1306" s="603"/>
      <c r="CG1306" s="603"/>
      <c r="CH1306" s="603"/>
      <c r="CI1306" s="603"/>
      <c r="CJ1306" s="603"/>
      <c r="CK1306" s="603"/>
    </row>
    <row r="1307" spans="1:89" ht="14.25">
      <c r="A1307" s="656" t="str">
        <f t="shared" ref="A1307:A1338" si="279">D1307&amp;"_"&amp;E1307&amp;"_"&amp;G1307&amp;"_"&amp;J1307&amp;"_"&amp;P1307</f>
        <v>12_1_091023_HE_p_sy.ri</v>
      </c>
      <c r="B1307" s="660" t="s">
        <v>6651</v>
      </c>
      <c r="C1307" s="660" t="s">
        <v>6652</v>
      </c>
      <c r="D1307" s="661">
        <v>12</v>
      </c>
      <c r="E1307" s="661">
        <v>1</v>
      </c>
      <c r="F1307" s="661" t="s">
        <v>6682</v>
      </c>
      <c r="G1307" s="661" t="s">
        <v>373</v>
      </c>
      <c r="H1307" s="661">
        <v>2023</v>
      </c>
      <c r="I1307" s="660" t="s">
        <v>5729</v>
      </c>
      <c r="J1307" s="660" t="s">
        <v>6653</v>
      </c>
      <c r="K1307" s="660" t="s">
        <v>6654</v>
      </c>
      <c r="L1307" s="660" t="s">
        <v>5723</v>
      </c>
      <c r="M1307" s="660" t="s">
        <v>2422</v>
      </c>
      <c r="N1307" s="661">
        <f t="shared" ref="N1307:N1309" si="280">50+50+50+50+26</f>
        <v>226</v>
      </c>
      <c r="O1307" s="603"/>
      <c r="P1307" s="667" t="s">
        <v>888</v>
      </c>
      <c r="Q1307" s="596" t="s">
        <v>889</v>
      </c>
      <c r="R1307" s="596" t="s">
        <v>1176</v>
      </c>
      <c r="S1307" s="603">
        <f t="shared" si="271"/>
        <v>1</v>
      </c>
      <c r="T1307" s="596">
        <v>0</v>
      </c>
      <c r="U1307" s="596">
        <v>1</v>
      </c>
      <c r="V1307" s="596">
        <v>0</v>
      </c>
      <c r="W1307" s="603"/>
      <c r="X1307" s="668">
        <v>130526</v>
      </c>
      <c r="Y1307" s="376" t="s">
        <v>78</v>
      </c>
      <c r="Z1307" s="596" t="s">
        <v>7202</v>
      </c>
      <c r="AA1307" s="766"/>
      <c r="AB1307" s="727" t="str">
        <f t="shared" si="278"/>
        <v>Unique</v>
      </c>
      <c r="AC1307" s="603"/>
      <c r="AD1307" s="603"/>
      <c r="AE1307" s="603"/>
      <c r="AF1307" s="603"/>
      <c r="AG1307" s="603"/>
      <c r="AH1307" s="603"/>
      <c r="AI1307" s="603"/>
      <c r="AJ1307" s="603"/>
      <c r="AK1307" s="603"/>
      <c r="AL1307" s="603"/>
      <c r="AM1307" s="603"/>
      <c r="AN1307" s="603"/>
      <c r="AO1307" s="603"/>
      <c r="AP1307" s="603"/>
      <c r="AQ1307" s="603"/>
      <c r="AR1307" s="603"/>
      <c r="AS1307" s="603"/>
      <c r="AT1307" s="603"/>
      <c r="AU1307" s="603"/>
      <c r="AV1307" s="603"/>
      <c r="AW1307" s="603"/>
      <c r="AX1307" s="603"/>
      <c r="AY1307" s="603"/>
      <c r="AZ1307" s="603"/>
      <c r="BA1307" s="603"/>
      <c r="BB1307" s="603"/>
      <c r="BC1307" s="603"/>
      <c r="BD1307" s="603"/>
      <c r="BE1307" s="603"/>
      <c r="BF1307" s="603"/>
      <c r="BG1307" s="603"/>
      <c r="BH1307" s="603"/>
      <c r="BI1307" s="603"/>
      <c r="BJ1307" s="603"/>
      <c r="BK1307" s="603"/>
      <c r="BL1307" s="603"/>
      <c r="BM1307" s="603"/>
      <c r="BN1307" s="603"/>
      <c r="BO1307" s="603"/>
      <c r="BP1307" s="603"/>
      <c r="BQ1307" s="603"/>
      <c r="BR1307" s="603"/>
      <c r="BS1307" s="603"/>
      <c r="BT1307" s="603"/>
      <c r="BU1307" s="603"/>
      <c r="BV1307" s="603"/>
      <c r="BW1307" s="603"/>
      <c r="BX1307" s="603"/>
      <c r="BY1307" s="603"/>
      <c r="BZ1307" s="603"/>
      <c r="CA1307" s="603"/>
      <c r="CB1307" s="603"/>
      <c r="CC1307" s="603"/>
      <c r="CD1307" s="603"/>
      <c r="CE1307" s="603"/>
      <c r="CF1307" s="603"/>
      <c r="CG1307" s="603"/>
      <c r="CH1307" s="603"/>
      <c r="CI1307" s="603"/>
      <c r="CJ1307" s="603"/>
      <c r="CK1307" s="603"/>
    </row>
    <row r="1308" spans="1:89" ht="14.25">
      <c r="A1308" s="656" t="str">
        <f t="shared" si="279"/>
        <v>12_1_091023_HE_p_sy.to</v>
      </c>
      <c r="B1308" s="660" t="s">
        <v>6651</v>
      </c>
      <c r="C1308" s="660" t="s">
        <v>6652</v>
      </c>
      <c r="D1308" s="661">
        <v>12</v>
      </c>
      <c r="E1308" s="661">
        <v>1</v>
      </c>
      <c r="F1308" s="661" t="s">
        <v>6682</v>
      </c>
      <c r="G1308" s="661" t="s">
        <v>373</v>
      </c>
      <c r="H1308" s="661">
        <v>2023</v>
      </c>
      <c r="I1308" s="660" t="s">
        <v>5729</v>
      </c>
      <c r="J1308" s="660" t="s">
        <v>6653</v>
      </c>
      <c r="K1308" s="660" t="s">
        <v>6654</v>
      </c>
      <c r="L1308" s="660" t="s">
        <v>5723</v>
      </c>
      <c r="M1308" s="660" t="s">
        <v>2422</v>
      </c>
      <c r="N1308" s="661">
        <f t="shared" si="280"/>
        <v>226</v>
      </c>
      <c r="O1308" s="603"/>
      <c r="P1308" s="418" t="s">
        <v>1140</v>
      </c>
      <c r="Q1308" s="16" t="s">
        <v>5220</v>
      </c>
      <c r="R1308" s="596" t="s">
        <v>1176</v>
      </c>
      <c r="S1308" s="603">
        <f t="shared" si="271"/>
        <v>3</v>
      </c>
      <c r="T1308" s="596">
        <v>0</v>
      </c>
      <c r="U1308" s="596">
        <v>3</v>
      </c>
      <c r="V1308" s="596">
        <v>0</v>
      </c>
      <c r="W1308" s="603"/>
      <c r="X1308" s="668">
        <v>130526</v>
      </c>
      <c r="Y1308" s="376" t="s">
        <v>78</v>
      </c>
      <c r="Z1308" s="596" t="s">
        <v>7203</v>
      </c>
      <c r="AA1308" s="766"/>
      <c r="AB1308" s="727" t="str">
        <f t="shared" si="278"/>
        <v>Unique</v>
      </c>
      <c r="AC1308" s="603"/>
      <c r="AD1308" s="603"/>
      <c r="AE1308" s="603"/>
      <c r="AF1308" s="603"/>
      <c r="AG1308" s="603"/>
      <c r="AH1308" s="603"/>
      <c r="AI1308" s="603"/>
      <c r="AJ1308" s="603"/>
      <c r="AK1308" s="603"/>
      <c r="AL1308" s="603"/>
      <c r="AM1308" s="603"/>
      <c r="AN1308" s="603"/>
      <c r="AO1308" s="603"/>
      <c r="AP1308" s="603"/>
      <c r="AQ1308" s="603"/>
      <c r="AR1308" s="603"/>
      <c r="AS1308" s="603"/>
      <c r="AT1308" s="603"/>
      <c r="AU1308" s="603"/>
      <c r="AV1308" s="603"/>
      <c r="AW1308" s="603"/>
      <c r="AX1308" s="603"/>
      <c r="AY1308" s="603"/>
      <c r="AZ1308" s="603"/>
      <c r="BA1308" s="603"/>
      <c r="BB1308" s="603"/>
      <c r="BC1308" s="603"/>
      <c r="BD1308" s="603"/>
      <c r="BE1308" s="603"/>
      <c r="BF1308" s="603"/>
      <c r="BG1308" s="603"/>
      <c r="BH1308" s="603"/>
      <c r="BI1308" s="603"/>
      <c r="BJ1308" s="603"/>
      <c r="BK1308" s="603"/>
      <c r="BL1308" s="603"/>
      <c r="BM1308" s="603"/>
      <c r="BN1308" s="603"/>
      <c r="BO1308" s="603"/>
      <c r="BP1308" s="603"/>
      <c r="BQ1308" s="603"/>
      <c r="BR1308" s="603"/>
      <c r="BS1308" s="603"/>
      <c r="BT1308" s="603"/>
      <c r="BU1308" s="603"/>
      <c r="BV1308" s="603"/>
      <c r="BW1308" s="603"/>
      <c r="BX1308" s="603"/>
      <c r="BY1308" s="603"/>
      <c r="BZ1308" s="603"/>
      <c r="CA1308" s="603"/>
      <c r="CB1308" s="603"/>
      <c r="CC1308" s="603"/>
      <c r="CD1308" s="603"/>
      <c r="CE1308" s="603"/>
      <c r="CF1308" s="603"/>
      <c r="CG1308" s="603"/>
      <c r="CH1308" s="603"/>
      <c r="CI1308" s="603"/>
      <c r="CJ1308" s="603"/>
      <c r="CK1308" s="603"/>
    </row>
    <row r="1309" spans="1:89" ht="14.25">
      <c r="A1309" s="656" t="str">
        <f t="shared" si="279"/>
        <v>12_1_091023_HE_p_sy.vi</v>
      </c>
      <c r="B1309" s="660" t="s">
        <v>6651</v>
      </c>
      <c r="C1309" s="660" t="s">
        <v>6652</v>
      </c>
      <c r="D1309" s="661">
        <v>12</v>
      </c>
      <c r="E1309" s="661">
        <v>1</v>
      </c>
      <c r="F1309" s="661" t="s">
        <v>6682</v>
      </c>
      <c r="G1309" s="661" t="s">
        <v>373</v>
      </c>
      <c r="H1309" s="661">
        <v>2023</v>
      </c>
      <c r="I1309" s="660" t="s">
        <v>5729</v>
      </c>
      <c r="J1309" s="660" t="s">
        <v>6653</v>
      </c>
      <c r="K1309" s="660" t="s">
        <v>6654</v>
      </c>
      <c r="L1309" s="660" t="s">
        <v>5723</v>
      </c>
      <c r="M1309" s="660" t="s">
        <v>2422</v>
      </c>
      <c r="N1309" s="661">
        <f t="shared" si="280"/>
        <v>226</v>
      </c>
      <c r="O1309" s="603"/>
      <c r="P1309" s="769" t="s">
        <v>1137</v>
      </c>
      <c r="Q1309" s="596" t="s">
        <v>5216</v>
      </c>
      <c r="R1309" s="596" t="s">
        <v>1176</v>
      </c>
      <c r="S1309" s="603">
        <f t="shared" si="271"/>
        <v>2</v>
      </c>
      <c r="T1309" s="596">
        <v>1</v>
      </c>
      <c r="U1309" s="596">
        <v>1</v>
      </c>
      <c r="V1309" s="596">
        <v>0</v>
      </c>
      <c r="W1309" s="603"/>
      <c r="X1309" s="668">
        <v>130526</v>
      </c>
      <c r="Y1309" s="376" t="s">
        <v>78</v>
      </c>
      <c r="Z1309" s="596" t="s">
        <v>7204</v>
      </c>
      <c r="AA1309" s="766"/>
      <c r="AB1309" s="727" t="str">
        <f t="shared" si="278"/>
        <v>Unique</v>
      </c>
      <c r="AC1309" s="603"/>
      <c r="AD1309" s="603"/>
      <c r="AE1309" s="603"/>
      <c r="AF1309" s="603"/>
      <c r="AG1309" s="603"/>
      <c r="AH1309" s="603"/>
      <c r="AI1309" s="603"/>
      <c r="AJ1309" s="603"/>
      <c r="AK1309" s="603"/>
      <c r="AL1309" s="603"/>
      <c r="AM1309" s="603"/>
      <c r="AN1309" s="603"/>
      <c r="AO1309" s="603"/>
      <c r="AP1309" s="603"/>
      <c r="AQ1309" s="603"/>
      <c r="AR1309" s="603"/>
      <c r="AS1309" s="603"/>
      <c r="AT1309" s="603"/>
      <c r="AU1309" s="603"/>
      <c r="AV1309" s="603"/>
      <c r="AW1309" s="603"/>
      <c r="AX1309" s="603"/>
      <c r="AY1309" s="603"/>
      <c r="AZ1309" s="603"/>
      <c r="BA1309" s="603"/>
      <c r="BB1309" s="603"/>
      <c r="BC1309" s="603"/>
      <c r="BD1309" s="603"/>
      <c r="BE1309" s="603"/>
      <c r="BF1309" s="603"/>
      <c r="BG1309" s="603"/>
      <c r="BH1309" s="603"/>
      <c r="BI1309" s="603"/>
      <c r="BJ1309" s="603"/>
      <c r="BK1309" s="603"/>
      <c r="BL1309" s="603"/>
      <c r="BM1309" s="603"/>
      <c r="BN1309" s="603"/>
      <c r="BO1309" s="603"/>
      <c r="BP1309" s="603"/>
      <c r="BQ1309" s="603"/>
      <c r="BR1309" s="603"/>
      <c r="BS1309" s="603"/>
      <c r="BT1309" s="603"/>
      <c r="BU1309" s="603"/>
      <c r="BV1309" s="603"/>
      <c r="BW1309" s="603"/>
      <c r="BX1309" s="603"/>
      <c r="BY1309" s="603"/>
      <c r="BZ1309" s="603"/>
      <c r="CA1309" s="603"/>
      <c r="CB1309" s="603"/>
      <c r="CC1309" s="603"/>
      <c r="CD1309" s="603"/>
      <c r="CE1309" s="603"/>
      <c r="CF1309" s="603"/>
      <c r="CG1309" s="603"/>
      <c r="CH1309" s="603"/>
      <c r="CI1309" s="603"/>
      <c r="CJ1309" s="603"/>
      <c r="CK1309" s="603"/>
    </row>
    <row r="1310" spans="1:89" ht="14.25">
      <c r="A1310" s="656" t="str">
        <f t="shared" si="279"/>
        <v>35_1_170521_Esc_p_he.tr</v>
      </c>
      <c r="B1310" s="822" t="s">
        <v>6187</v>
      </c>
      <c r="C1310" s="822" t="s">
        <v>6188</v>
      </c>
      <c r="D1310" s="822">
        <v>35</v>
      </c>
      <c r="E1310" s="822">
        <v>1</v>
      </c>
      <c r="F1310" s="822" t="s">
        <v>2325</v>
      </c>
      <c r="G1310" s="822" t="s">
        <v>5728</v>
      </c>
      <c r="H1310" s="822">
        <v>2021</v>
      </c>
      <c r="I1310" s="822" t="s">
        <v>6199</v>
      </c>
      <c r="J1310" s="822" t="s">
        <v>6189</v>
      </c>
      <c r="K1310" s="823"/>
      <c r="L1310" s="822" t="s">
        <v>5723</v>
      </c>
      <c r="M1310" s="823" t="s">
        <v>2422</v>
      </c>
      <c r="N1310" s="117">
        <f t="shared" ref="N1310:N1316" si="281">3</f>
        <v>3</v>
      </c>
      <c r="O1310" s="2" t="s">
        <v>6208</v>
      </c>
      <c r="P1310" s="769" t="s">
        <v>498</v>
      </c>
      <c r="Q1310" s="596" t="s">
        <v>499</v>
      </c>
      <c r="R1310" s="16" t="s">
        <v>4909</v>
      </c>
      <c r="S1310" s="16">
        <v>1</v>
      </c>
      <c r="T1310" s="16">
        <v>1</v>
      </c>
      <c r="U1310" s="16">
        <v>0</v>
      </c>
      <c r="V1310" s="16">
        <v>0</v>
      </c>
      <c r="X1310" s="111" t="s">
        <v>5213</v>
      </c>
      <c r="Y1310" s="376" t="s">
        <v>78</v>
      </c>
      <c r="Z1310" s="16" t="s">
        <v>7205</v>
      </c>
      <c r="AA1310" s="585"/>
      <c r="AB1310" s="727" t="str">
        <f t="shared" si="278"/>
        <v>Unique</v>
      </c>
      <c r="AC1310" s="603"/>
      <c r="AD1310" s="603"/>
      <c r="AE1310" s="603"/>
      <c r="AF1310" s="603"/>
      <c r="AG1310" s="603"/>
      <c r="AH1310" s="603"/>
      <c r="AI1310" s="603"/>
      <c r="AJ1310" s="603"/>
      <c r="AK1310" s="603"/>
      <c r="AL1310" s="603"/>
      <c r="AM1310" s="603"/>
      <c r="AN1310" s="603"/>
      <c r="AO1310" s="603"/>
      <c r="AP1310" s="603"/>
      <c r="AQ1310" s="603"/>
      <c r="AR1310" s="603"/>
      <c r="AS1310" s="603"/>
      <c r="AT1310" s="603"/>
      <c r="AU1310" s="603"/>
      <c r="AV1310" s="603"/>
      <c r="AW1310" s="603"/>
      <c r="AX1310" s="603"/>
      <c r="AY1310" s="603"/>
      <c r="AZ1310" s="603"/>
      <c r="BA1310" s="603"/>
      <c r="BB1310" s="603"/>
      <c r="BC1310" s="603"/>
      <c r="BD1310" s="603"/>
      <c r="BE1310" s="603"/>
      <c r="BF1310" s="603"/>
      <c r="BG1310" s="603"/>
      <c r="BH1310" s="603"/>
      <c r="BI1310" s="603"/>
      <c r="BJ1310" s="603"/>
      <c r="BK1310" s="603"/>
      <c r="BL1310" s="603"/>
      <c r="BM1310" s="603"/>
      <c r="BN1310" s="603"/>
      <c r="BO1310" s="603"/>
      <c r="BP1310" s="603"/>
      <c r="BQ1310" s="603"/>
      <c r="BR1310" s="603"/>
      <c r="BS1310" s="603"/>
      <c r="BT1310" s="603"/>
      <c r="BU1310" s="603"/>
      <c r="BV1310" s="603"/>
      <c r="BW1310" s="603"/>
      <c r="BX1310" s="603"/>
      <c r="BY1310" s="603"/>
      <c r="BZ1310" s="603"/>
      <c r="CA1310" s="603"/>
      <c r="CB1310" s="603"/>
      <c r="CC1310" s="603"/>
      <c r="CD1310" s="603"/>
      <c r="CE1310" s="603"/>
      <c r="CF1310" s="603"/>
      <c r="CG1310" s="603"/>
      <c r="CH1310" s="603"/>
      <c r="CI1310" s="603"/>
      <c r="CJ1310" s="603"/>
      <c r="CK1310" s="603"/>
    </row>
    <row r="1311" spans="1:89" ht="14.25">
      <c r="A1311" s="656" t="str">
        <f t="shared" si="279"/>
        <v>35_1_170521_Esc_p_sy.pi</v>
      </c>
      <c r="B1311" s="822" t="s">
        <v>6187</v>
      </c>
      <c r="C1311" s="822" t="s">
        <v>6188</v>
      </c>
      <c r="D1311" s="822">
        <v>35</v>
      </c>
      <c r="E1311" s="822">
        <v>1</v>
      </c>
      <c r="F1311" s="822" t="s">
        <v>2325</v>
      </c>
      <c r="G1311" s="822" t="s">
        <v>5728</v>
      </c>
      <c r="H1311" s="822">
        <v>2021</v>
      </c>
      <c r="I1311" s="822" t="s">
        <v>6199</v>
      </c>
      <c r="J1311" s="822" t="s">
        <v>6189</v>
      </c>
      <c r="K1311" s="823"/>
      <c r="L1311" s="822" t="s">
        <v>5723</v>
      </c>
      <c r="M1311" s="823" t="s">
        <v>2422</v>
      </c>
      <c r="N1311" s="117">
        <f t="shared" si="281"/>
        <v>3</v>
      </c>
      <c r="O1311" s="2" t="s">
        <v>6208</v>
      </c>
      <c r="P1311" s="667" t="s">
        <v>176</v>
      </c>
      <c r="Q1311" s="596" t="s">
        <v>177</v>
      </c>
      <c r="R1311" s="16" t="s">
        <v>4909</v>
      </c>
      <c r="S1311" s="16">
        <v>2</v>
      </c>
      <c r="T1311" s="16">
        <v>0</v>
      </c>
      <c r="U1311" s="16">
        <v>2</v>
      </c>
      <c r="V1311" s="16">
        <v>0</v>
      </c>
      <c r="X1311" s="111" t="s">
        <v>5213</v>
      </c>
      <c r="Y1311" s="376" t="s">
        <v>78</v>
      </c>
      <c r="Z1311" s="16" t="s">
        <v>7206</v>
      </c>
      <c r="AA1311" s="585"/>
      <c r="AB1311" s="727" t="str">
        <f t="shared" si="278"/>
        <v>Unique</v>
      </c>
      <c r="AC1311" s="603"/>
      <c r="AD1311" s="603"/>
      <c r="AE1311" s="603"/>
      <c r="AF1311" s="603"/>
      <c r="AG1311" s="603"/>
      <c r="AH1311" s="603"/>
      <c r="AI1311" s="603"/>
      <c r="AJ1311" s="603"/>
      <c r="AK1311" s="603"/>
      <c r="AL1311" s="603"/>
      <c r="AM1311" s="603"/>
      <c r="AN1311" s="603"/>
      <c r="AO1311" s="603"/>
      <c r="AP1311" s="603"/>
      <c r="AQ1311" s="603"/>
      <c r="AR1311" s="603"/>
      <c r="AS1311" s="603"/>
      <c r="AT1311" s="603"/>
      <c r="AU1311" s="603"/>
      <c r="AV1311" s="603"/>
      <c r="AW1311" s="603"/>
      <c r="AX1311" s="603"/>
      <c r="AY1311" s="603"/>
      <c r="AZ1311" s="603"/>
      <c r="BA1311" s="603"/>
      <c r="BB1311" s="603"/>
      <c r="BC1311" s="603"/>
      <c r="BD1311" s="603"/>
      <c r="BE1311" s="603"/>
      <c r="BF1311" s="603"/>
      <c r="BG1311" s="603"/>
      <c r="BH1311" s="603"/>
      <c r="BI1311" s="603"/>
      <c r="BJ1311" s="603"/>
      <c r="BK1311" s="603"/>
      <c r="BL1311" s="603"/>
      <c r="BM1311" s="603"/>
      <c r="BN1311" s="603"/>
      <c r="BO1311" s="603"/>
      <c r="BP1311" s="603"/>
      <c r="BQ1311" s="603"/>
      <c r="BR1311" s="603"/>
      <c r="BS1311" s="603"/>
      <c r="BT1311" s="603"/>
      <c r="BU1311" s="603"/>
      <c r="BV1311" s="603"/>
      <c r="BW1311" s="603"/>
      <c r="BX1311" s="603"/>
      <c r="BY1311" s="603"/>
      <c r="BZ1311" s="603"/>
      <c r="CA1311" s="603"/>
      <c r="CB1311" s="603"/>
      <c r="CC1311" s="603"/>
      <c r="CD1311" s="603"/>
      <c r="CE1311" s="603"/>
      <c r="CF1311" s="603"/>
      <c r="CG1311" s="603"/>
      <c r="CH1311" s="603"/>
      <c r="CI1311" s="603"/>
      <c r="CJ1311" s="603"/>
      <c r="CK1311" s="603"/>
    </row>
    <row r="1312" spans="1:89" ht="14.25">
      <c r="A1312" s="656" t="str">
        <f t="shared" si="279"/>
        <v>35_1_170521_Esc_p_ep.ba</v>
      </c>
      <c r="B1312" s="822" t="s">
        <v>6187</v>
      </c>
      <c r="C1312" s="822" t="s">
        <v>6188</v>
      </c>
      <c r="D1312" s="822">
        <v>35</v>
      </c>
      <c r="E1312" s="822">
        <v>1</v>
      </c>
      <c r="F1312" s="822" t="s">
        <v>2325</v>
      </c>
      <c r="G1312" s="822" t="s">
        <v>5728</v>
      </c>
      <c r="H1312" s="822">
        <v>2021</v>
      </c>
      <c r="I1312" s="822" t="s">
        <v>6199</v>
      </c>
      <c r="J1312" s="822" t="s">
        <v>6189</v>
      </c>
      <c r="K1312" s="823"/>
      <c r="L1312" s="822" t="s">
        <v>5723</v>
      </c>
      <c r="M1312" s="823" t="s">
        <v>2422</v>
      </c>
      <c r="N1312" s="117">
        <f t="shared" si="281"/>
        <v>3</v>
      </c>
      <c r="O1312" s="2" t="s">
        <v>6208</v>
      </c>
      <c r="P1312" s="769" t="s">
        <v>84</v>
      </c>
      <c r="Q1312" s="596" t="s">
        <v>85</v>
      </c>
      <c r="R1312" s="16" t="s">
        <v>4909</v>
      </c>
      <c r="S1312" s="16">
        <v>17</v>
      </c>
      <c r="T1312" s="16">
        <v>6</v>
      </c>
      <c r="U1312" s="16">
        <v>11</v>
      </c>
      <c r="V1312" s="16">
        <v>0</v>
      </c>
      <c r="X1312" s="111" t="s">
        <v>5213</v>
      </c>
      <c r="Y1312" s="376" t="s">
        <v>78</v>
      </c>
      <c r="Z1312" s="16" t="s">
        <v>7207</v>
      </c>
      <c r="AA1312" s="585"/>
      <c r="AB1312" s="727" t="str">
        <f t="shared" si="278"/>
        <v>Unique</v>
      </c>
      <c r="AC1312" s="603"/>
      <c r="AD1312" s="603"/>
      <c r="AE1312" s="603"/>
      <c r="AF1312" s="603"/>
      <c r="AG1312" s="603"/>
      <c r="AH1312" s="603"/>
      <c r="AI1312" s="603"/>
      <c r="AJ1312" s="603"/>
      <c r="AK1312" s="603"/>
      <c r="AL1312" s="603"/>
      <c r="AM1312" s="603"/>
      <c r="AN1312" s="603"/>
      <c r="AO1312" s="603"/>
      <c r="AP1312" s="603"/>
      <c r="AQ1312" s="603"/>
      <c r="AR1312" s="603"/>
      <c r="AS1312" s="603"/>
      <c r="AT1312" s="603"/>
      <c r="AU1312" s="603"/>
      <c r="AV1312" s="603"/>
      <c r="AW1312" s="603"/>
      <c r="AX1312" s="603"/>
      <c r="AY1312" s="603"/>
      <c r="AZ1312" s="603"/>
      <c r="BA1312" s="603"/>
      <c r="BB1312" s="603"/>
      <c r="BC1312" s="603"/>
      <c r="BD1312" s="603"/>
      <c r="BE1312" s="603"/>
      <c r="BF1312" s="603"/>
      <c r="BG1312" s="603"/>
      <c r="BH1312" s="603"/>
      <c r="BI1312" s="603"/>
      <c r="BJ1312" s="603"/>
      <c r="BK1312" s="603"/>
      <c r="BL1312" s="603"/>
      <c r="BM1312" s="603"/>
      <c r="BN1312" s="603"/>
      <c r="BO1312" s="603"/>
      <c r="BP1312" s="603"/>
      <c r="BQ1312" s="603"/>
      <c r="BR1312" s="603"/>
      <c r="BS1312" s="603"/>
      <c r="BT1312" s="603"/>
      <c r="BU1312" s="603"/>
      <c r="BV1312" s="603"/>
      <c r="BW1312" s="603"/>
      <c r="BX1312" s="603"/>
      <c r="BY1312" s="603"/>
      <c r="BZ1312" s="603"/>
      <c r="CA1312" s="603"/>
      <c r="CB1312" s="603"/>
      <c r="CC1312" s="603"/>
      <c r="CD1312" s="603"/>
      <c r="CE1312" s="603"/>
      <c r="CF1312" s="603"/>
      <c r="CG1312" s="603"/>
      <c r="CH1312" s="603"/>
      <c r="CI1312" s="603"/>
      <c r="CJ1312" s="603"/>
      <c r="CK1312" s="603"/>
    </row>
    <row r="1313" spans="1:89" ht="14.25">
      <c r="A1313" s="656" t="str">
        <f t="shared" si="279"/>
        <v>35_1_170521_Esc_p_sp.</v>
      </c>
      <c r="B1313" s="822" t="s">
        <v>6187</v>
      </c>
      <c r="C1313" s="822" t="s">
        <v>6188</v>
      </c>
      <c r="D1313" s="822">
        <v>35</v>
      </c>
      <c r="E1313" s="822">
        <v>1</v>
      </c>
      <c r="F1313" s="822" t="s">
        <v>2325</v>
      </c>
      <c r="G1313" s="822" t="s">
        <v>5728</v>
      </c>
      <c r="H1313" s="822">
        <v>2021</v>
      </c>
      <c r="I1313" s="822" t="s">
        <v>6199</v>
      </c>
      <c r="J1313" s="822" t="s">
        <v>6189</v>
      </c>
      <c r="K1313" s="823"/>
      <c r="L1313" s="822" t="s">
        <v>5723</v>
      </c>
      <c r="M1313" s="823" t="s">
        <v>2422</v>
      </c>
      <c r="N1313" s="117">
        <f t="shared" si="281"/>
        <v>3</v>
      </c>
      <c r="O1313" s="2" t="s">
        <v>6208</v>
      </c>
      <c r="P1313" s="667" t="s">
        <v>1163</v>
      </c>
      <c r="Q1313" s="596" t="s">
        <v>1164</v>
      </c>
      <c r="R1313" s="16" t="s">
        <v>4909</v>
      </c>
      <c r="S1313" s="16">
        <v>1</v>
      </c>
      <c r="T1313" s="16">
        <v>0</v>
      </c>
      <c r="U1313" s="16">
        <v>1</v>
      </c>
      <c r="V1313" s="16">
        <v>0</v>
      </c>
      <c r="X1313" s="111" t="s">
        <v>5213</v>
      </c>
      <c r="Y1313" s="376" t="s">
        <v>78</v>
      </c>
      <c r="Z1313" s="16" t="s">
        <v>7208</v>
      </c>
      <c r="AA1313" s="585"/>
      <c r="AB1313" s="727" t="str">
        <f t="shared" si="278"/>
        <v>Unique</v>
      </c>
      <c r="AC1313" s="603"/>
      <c r="AD1313" s="603"/>
      <c r="AE1313" s="603"/>
      <c r="AF1313" s="603"/>
      <c r="AG1313" s="603"/>
      <c r="AH1313" s="603"/>
      <c r="AI1313" s="603"/>
      <c r="AJ1313" s="603"/>
      <c r="AK1313" s="603"/>
      <c r="AL1313" s="603"/>
      <c r="AM1313" s="603"/>
      <c r="AN1313" s="603"/>
      <c r="AO1313" s="603"/>
      <c r="AP1313" s="603"/>
      <c r="AQ1313" s="603"/>
      <c r="AR1313" s="603"/>
      <c r="AS1313" s="603"/>
      <c r="AT1313" s="603"/>
      <c r="AU1313" s="603"/>
      <c r="AV1313" s="603"/>
      <c r="AW1313" s="603"/>
      <c r="AX1313" s="603"/>
      <c r="AY1313" s="603"/>
      <c r="AZ1313" s="603"/>
      <c r="BA1313" s="603"/>
      <c r="BB1313" s="603"/>
      <c r="BC1313" s="603"/>
      <c r="BD1313" s="603"/>
      <c r="BE1313" s="603"/>
      <c r="BF1313" s="603"/>
      <c r="BG1313" s="603"/>
      <c r="BH1313" s="603"/>
      <c r="BI1313" s="603"/>
      <c r="BJ1313" s="603"/>
      <c r="BK1313" s="603"/>
      <c r="BL1313" s="603"/>
      <c r="BM1313" s="603"/>
      <c r="BN1313" s="603"/>
      <c r="BO1313" s="603"/>
      <c r="BP1313" s="603"/>
      <c r="BQ1313" s="603"/>
      <c r="BR1313" s="603"/>
      <c r="BS1313" s="603"/>
      <c r="BT1313" s="603"/>
      <c r="BU1313" s="603"/>
      <c r="BV1313" s="603"/>
      <c r="BW1313" s="603"/>
      <c r="BX1313" s="603"/>
      <c r="BY1313" s="603"/>
      <c r="BZ1313" s="603"/>
      <c r="CA1313" s="603"/>
      <c r="CB1313" s="603"/>
      <c r="CC1313" s="603"/>
      <c r="CD1313" s="603"/>
      <c r="CE1313" s="603"/>
      <c r="CF1313" s="603"/>
      <c r="CG1313" s="603"/>
      <c r="CH1313" s="603"/>
      <c r="CI1313" s="603"/>
      <c r="CJ1313" s="603"/>
      <c r="CK1313" s="603"/>
    </row>
    <row r="1314" spans="1:89" ht="14.25">
      <c r="A1314" s="656" t="str">
        <f t="shared" si="279"/>
        <v>35_1_170521_Esc_p_ch.ca</v>
      </c>
      <c r="B1314" s="822" t="s">
        <v>6187</v>
      </c>
      <c r="C1314" s="822" t="s">
        <v>6188</v>
      </c>
      <c r="D1314" s="822">
        <v>35</v>
      </c>
      <c r="E1314" s="822">
        <v>1</v>
      </c>
      <c r="F1314" s="822" t="s">
        <v>2325</v>
      </c>
      <c r="G1314" s="822" t="s">
        <v>5728</v>
      </c>
      <c r="H1314" s="822">
        <v>2021</v>
      </c>
      <c r="I1314" s="822" t="s">
        <v>6199</v>
      </c>
      <c r="J1314" s="822" t="s">
        <v>6189</v>
      </c>
      <c r="K1314" s="823"/>
      <c r="L1314" s="822" t="s">
        <v>5723</v>
      </c>
      <c r="M1314" s="823" t="s">
        <v>2422</v>
      </c>
      <c r="N1314" s="117">
        <f t="shared" si="281"/>
        <v>3</v>
      </c>
      <c r="O1314" s="2" t="s">
        <v>6208</v>
      </c>
      <c r="P1314" s="769" t="s">
        <v>925</v>
      </c>
      <c r="Q1314" s="596" t="s">
        <v>926</v>
      </c>
      <c r="R1314" s="16" t="s">
        <v>100</v>
      </c>
      <c r="S1314" s="16">
        <v>1</v>
      </c>
      <c r="T1314" s="16">
        <v>0</v>
      </c>
      <c r="U1314" s="16">
        <v>1</v>
      </c>
      <c r="V1314" s="16">
        <v>0</v>
      </c>
      <c r="X1314" s="16">
        <v>200526</v>
      </c>
      <c r="Y1314" s="376" t="s">
        <v>78</v>
      </c>
      <c r="Z1314" s="16" t="s">
        <v>7209</v>
      </c>
      <c r="AA1314" s="585"/>
      <c r="AB1314" s="727" t="str">
        <f t="shared" si="278"/>
        <v>Unique</v>
      </c>
      <c r="AC1314" s="603"/>
      <c r="AD1314" s="603"/>
      <c r="AE1314" s="603"/>
      <c r="AF1314" s="603"/>
      <c r="AG1314" s="603"/>
      <c r="AH1314" s="603"/>
      <c r="AI1314" s="603"/>
      <c r="AJ1314" s="603"/>
      <c r="AK1314" s="603"/>
      <c r="AL1314" s="603"/>
      <c r="AM1314" s="603"/>
      <c r="AN1314" s="603"/>
      <c r="AO1314" s="603"/>
      <c r="AP1314" s="603"/>
      <c r="AQ1314" s="603"/>
      <c r="AR1314" s="603"/>
      <c r="AS1314" s="603"/>
      <c r="AT1314" s="603"/>
      <c r="AU1314" s="603"/>
      <c r="AV1314" s="603"/>
      <c r="AW1314" s="603"/>
      <c r="AX1314" s="603"/>
      <c r="AY1314" s="603"/>
      <c r="AZ1314" s="603"/>
      <c r="BA1314" s="603"/>
      <c r="BB1314" s="603"/>
      <c r="BC1314" s="603"/>
      <c r="BD1314" s="603"/>
      <c r="BE1314" s="603"/>
      <c r="BF1314" s="603"/>
      <c r="BG1314" s="603"/>
      <c r="BH1314" s="603"/>
      <c r="BI1314" s="603"/>
      <c r="BJ1314" s="603"/>
      <c r="BK1314" s="603"/>
      <c r="BL1314" s="603"/>
      <c r="BM1314" s="603"/>
      <c r="BN1314" s="603"/>
      <c r="BO1314" s="603"/>
      <c r="BP1314" s="603"/>
      <c r="BQ1314" s="603"/>
      <c r="BR1314" s="603"/>
      <c r="BS1314" s="603"/>
      <c r="BT1314" s="603"/>
      <c r="BU1314" s="603"/>
      <c r="BV1314" s="603"/>
      <c r="BW1314" s="603"/>
      <c r="BX1314" s="603"/>
      <c r="BY1314" s="603"/>
      <c r="BZ1314" s="603"/>
      <c r="CA1314" s="603"/>
      <c r="CB1314" s="603"/>
      <c r="CC1314" s="603"/>
      <c r="CD1314" s="603"/>
      <c r="CE1314" s="603"/>
      <c r="CF1314" s="603"/>
      <c r="CG1314" s="603"/>
      <c r="CH1314" s="603"/>
      <c r="CI1314" s="603"/>
      <c r="CJ1314" s="603"/>
      <c r="CK1314" s="603"/>
    </row>
    <row r="1315" spans="1:89" ht="14.25">
      <c r="A1315" s="656" t="str">
        <f t="shared" si="279"/>
        <v>35_1_170521_Esc_p_er.te</v>
      </c>
      <c r="B1315" s="822" t="s">
        <v>6187</v>
      </c>
      <c r="C1315" s="822" t="s">
        <v>6188</v>
      </c>
      <c r="D1315" s="822">
        <v>35</v>
      </c>
      <c r="E1315" s="822">
        <v>1</v>
      </c>
      <c r="F1315" s="822" t="s">
        <v>2325</v>
      </c>
      <c r="G1315" s="822" t="s">
        <v>5728</v>
      </c>
      <c r="H1315" s="822">
        <v>2021</v>
      </c>
      <c r="I1315" s="822" t="s">
        <v>6199</v>
      </c>
      <c r="J1315" s="822" t="s">
        <v>6189</v>
      </c>
      <c r="K1315" s="823"/>
      <c r="L1315" s="822" t="s">
        <v>5723</v>
      </c>
      <c r="M1315" s="823" t="s">
        <v>2422</v>
      </c>
      <c r="N1315" s="117">
        <f t="shared" si="281"/>
        <v>3</v>
      </c>
      <c r="O1315" s="2" t="s">
        <v>6208</v>
      </c>
      <c r="P1315" s="667" t="s">
        <v>521</v>
      </c>
      <c r="Q1315" s="596" t="s">
        <v>522</v>
      </c>
      <c r="R1315" s="16" t="s">
        <v>4909</v>
      </c>
      <c r="S1315" s="16">
        <v>5</v>
      </c>
      <c r="T1315" s="16">
        <v>3</v>
      </c>
      <c r="U1315" s="16">
        <v>1</v>
      </c>
      <c r="V1315" s="16">
        <v>0</v>
      </c>
      <c r="X1315" s="111" t="s">
        <v>5213</v>
      </c>
      <c r="Y1315" s="376" t="s">
        <v>78</v>
      </c>
      <c r="Z1315" s="16" t="s">
        <v>7210</v>
      </c>
      <c r="AA1315" s="585"/>
      <c r="AB1315" s="727" t="str">
        <f t="shared" si="278"/>
        <v>Unique</v>
      </c>
      <c r="AC1315" s="603"/>
      <c r="AD1315" s="603"/>
      <c r="AE1315" s="603"/>
      <c r="AF1315" s="603"/>
      <c r="AG1315" s="603"/>
      <c r="AH1315" s="603"/>
      <c r="AI1315" s="603"/>
      <c r="AJ1315" s="603"/>
      <c r="AK1315" s="603"/>
      <c r="AL1315" s="603"/>
      <c r="AM1315" s="603"/>
      <c r="AN1315" s="603"/>
      <c r="AO1315" s="603"/>
      <c r="AP1315" s="603"/>
      <c r="AQ1315" s="603"/>
      <c r="AR1315" s="603"/>
      <c r="AS1315" s="603"/>
      <c r="AT1315" s="603"/>
      <c r="AU1315" s="603"/>
      <c r="AV1315" s="603"/>
      <c r="AW1315" s="603"/>
      <c r="AX1315" s="603"/>
      <c r="AY1315" s="603"/>
      <c r="AZ1315" s="603"/>
      <c r="BA1315" s="603"/>
      <c r="BB1315" s="603"/>
      <c r="BC1315" s="603"/>
      <c r="BD1315" s="603"/>
      <c r="BE1315" s="603"/>
      <c r="BF1315" s="603"/>
      <c r="BG1315" s="603"/>
      <c r="BH1315" s="603"/>
      <c r="BI1315" s="603"/>
      <c r="BJ1315" s="603"/>
      <c r="BK1315" s="603"/>
      <c r="BL1315" s="603"/>
      <c r="BM1315" s="603"/>
      <c r="BN1315" s="603"/>
      <c r="BO1315" s="603"/>
      <c r="BP1315" s="603"/>
      <c r="BQ1315" s="603"/>
      <c r="BR1315" s="603"/>
      <c r="BS1315" s="603"/>
      <c r="BT1315" s="603"/>
      <c r="BU1315" s="603"/>
      <c r="BV1315" s="603"/>
      <c r="BW1315" s="603"/>
      <c r="BX1315" s="603"/>
      <c r="BY1315" s="603"/>
      <c r="BZ1315" s="603"/>
      <c r="CA1315" s="603"/>
      <c r="CB1315" s="603"/>
      <c r="CC1315" s="603"/>
      <c r="CD1315" s="603"/>
      <c r="CE1315" s="603"/>
      <c r="CF1315" s="603"/>
      <c r="CG1315" s="603"/>
      <c r="CH1315" s="603"/>
      <c r="CI1315" s="603"/>
      <c r="CJ1315" s="603"/>
      <c r="CK1315" s="603"/>
    </row>
    <row r="1316" spans="1:89" ht="14.25">
      <c r="A1316" s="656" t="str">
        <f t="shared" si="279"/>
        <v>35_1_170521_Esc_p_ch.bi</v>
      </c>
      <c r="B1316" s="822" t="s">
        <v>6187</v>
      </c>
      <c r="C1316" s="822" t="s">
        <v>6188</v>
      </c>
      <c r="D1316" s="822">
        <v>35</v>
      </c>
      <c r="E1316" s="822">
        <v>1</v>
      </c>
      <c r="F1316" s="822" t="s">
        <v>2325</v>
      </c>
      <c r="G1316" s="822" t="s">
        <v>5728</v>
      </c>
      <c r="H1316" s="822">
        <v>2021</v>
      </c>
      <c r="I1316" s="822" t="s">
        <v>6199</v>
      </c>
      <c r="J1316" s="822" t="s">
        <v>6189</v>
      </c>
      <c r="K1316" s="823"/>
      <c r="L1316" s="822" t="s">
        <v>5723</v>
      </c>
      <c r="M1316" s="823" t="s">
        <v>2422</v>
      </c>
      <c r="N1316" s="117">
        <f t="shared" si="281"/>
        <v>3</v>
      </c>
      <c r="O1316" s="2" t="s">
        <v>6208</v>
      </c>
      <c r="P1316" s="769" t="s">
        <v>287</v>
      </c>
      <c r="Q1316" s="596" t="s">
        <v>7211</v>
      </c>
      <c r="R1316" s="16" t="s">
        <v>4909</v>
      </c>
      <c r="S1316" s="16">
        <v>2</v>
      </c>
      <c r="T1316" s="16">
        <v>0</v>
      </c>
      <c r="U1316" s="16">
        <v>2</v>
      </c>
      <c r="V1316" s="16">
        <v>0</v>
      </c>
      <c r="X1316" s="111" t="s">
        <v>5213</v>
      </c>
      <c r="Y1316" s="376" t="s">
        <v>78</v>
      </c>
      <c r="Z1316" s="16" t="s">
        <v>7212</v>
      </c>
      <c r="AA1316" s="585"/>
      <c r="AB1316" s="727" t="str">
        <f>IF(COUNTIF(Z:Z, LBB!Z2673)&gt;1, "Duplicate", "Unique")</f>
        <v>Unique</v>
      </c>
      <c r="AC1316" s="603"/>
      <c r="AD1316" s="603"/>
      <c r="AE1316" s="603"/>
      <c r="AF1316" s="603"/>
      <c r="AG1316" s="603"/>
      <c r="AH1316" s="603"/>
      <c r="AI1316" s="603"/>
      <c r="AJ1316" s="603"/>
      <c r="AK1316" s="603"/>
      <c r="AL1316" s="603"/>
      <c r="AM1316" s="603"/>
      <c r="AN1316" s="603"/>
      <c r="AO1316" s="603"/>
      <c r="AP1316" s="603"/>
      <c r="AQ1316" s="603"/>
      <c r="AR1316" s="603"/>
      <c r="AS1316" s="603"/>
      <c r="AT1316" s="603"/>
      <c r="AU1316" s="603"/>
      <c r="AV1316" s="603"/>
      <c r="AW1316" s="603"/>
      <c r="AX1316" s="603"/>
      <c r="AY1316" s="603"/>
      <c r="AZ1316" s="603"/>
      <c r="BA1316" s="603"/>
      <c r="BB1316" s="603"/>
      <c r="BC1316" s="603"/>
      <c r="BD1316" s="603"/>
      <c r="BE1316" s="603"/>
      <c r="BF1316" s="603"/>
      <c r="BG1316" s="603"/>
      <c r="BH1316" s="603"/>
      <c r="BI1316" s="603"/>
      <c r="BJ1316" s="603"/>
      <c r="BK1316" s="603"/>
      <c r="BL1316" s="603"/>
      <c r="BM1316" s="603"/>
      <c r="BN1316" s="603"/>
      <c r="BO1316" s="603"/>
      <c r="BP1316" s="603"/>
      <c r="BQ1316" s="603"/>
      <c r="BR1316" s="603"/>
      <c r="BS1316" s="603"/>
      <c r="BT1316" s="603"/>
      <c r="BU1316" s="603"/>
      <c r="BV1316" s="603"/>
      <c r="BW1316" s="603"/>
      <c r="BX1316" s="603"/>
      <c r="BY1316" s="603"/>
      <c r="BZ1316" s="603"/>
      <c r="CA1316" s="603"/>
      <c r="CB1316" s="603"/>
      <c r="CC1316" s="603"/>
      <c r="CD1316" s="603"/>
      <c r="CE1316" s="603"/>
      <c r="CF1316" s="603"/>
      <c r="CG1316" s="603"/>
      <c r="CH1316" s="603"/>
      <c r="CI1316" s="603"/>
      <c r="CJ1316" s="603"/>
      <c r="CK1316" s="603"/>
    </row>
    <row r="1317" spans="1:89" ht="14.25">
      <c r="A1317" s="656" t="str">
        <f t="shared" si="279"/>
        <v>21_1_120721_Erp.A_p__xy.se</v>
      </c>
      <c r="B1317" s="712" t="s">
        <v>6128</v>
      </c>
      <c r="C1317" s="712" t="s">
        <v>6129</v>
      </c>
      <c r="D1317" s="711">
        <v>21</v>
      </c>
      <c r="E1317" s="711">
        <v>1</v>
      </c>
      <c r="F1317" s="711" t="s">
        <v>5719</v>
      </c>
      <c r="G1317" s="711" t="s">
        <v>5720</v>
      </c>
      <c r="H1317" s="711">
        <v>2021</v>
      </c>
      <c r="I1317" s="712" t="s">
        <v>6199</v>
      </c>
      <c r="J1317" s="712" t="s">
        <v>6304</v>
      </c>
      <c r="K1317" s="712"/>
      <c r="L1317" s="712" t="s">
        <v>5723</v>
      </c>
      <c r="M1317" s="712" t="s">
        <v>2422</v>
      </c>
      <c r="N1317" s="661">
        <f>50+50+50+30</f>
        <v>180</v>
      </c>
      <c r="O1317" s="370" t="s">
        <v>6218</v>
      </c>
      <c r="P1317" s="769" t="s">
        <v>529</v>
      </c>
      <c r="Q1317" s="596" t="s">
        <v>530</v>
      </c>
      <c r="R1317" s="16" t="s">
        <v>4909</v>
      </c>
      <c r="S1317" s="16">
        <v>1</v>
      </c>
      <c r="T1317" s="16">
        <v>0</v>
      </c>
      <c r="U1317" s="16">
        <v>1</v>
      </c>
      <c r="V1317" s="16">
        <v>0</v>
      </c>
      <c r="X1317" s="111" t="s">
        <v>5213</v>
      </c>
      <c r="Y1317" s="376" t="s">
        <v>78</v>
      </c>
      <c r="Z1317" s="16" t="s">
        <v>7213</v>
      </c>
      <c r="AA1317" s="585"/>
      <c r="AB1317" s="727" t="str">
        <f>IF(COUNTIF(Z:Z, LBB!Z2674)&gt;1, "Duplicate", "Unique")</f>
        <v>Unique</v>
      </c>
      <c r="AC1317" s="603"/>
      <c r="AD1317" s="603"/>
      <c r="AE1317" s="603"/>
      <c r="AF1317" s="603"/>
      <c r="AG1317" s="603"/>
      <c r="AH1317" s="603"/>
      <c r="AI1317" s="603"/>
      <c r="AJ1317" s="603"/>
      <c r="AK1317" s="603"/>
      <c r="AL1317" s="603"/>
      <c r="AM1317" s="603"/>
      <c r="AN1317" s="603"/>
      <c r="AO1317" s="603"/>
      <c r="AP1317" s="603"/>
      <c r="AQ1317" s="603"/>
      <c r="AR1317" s="603"/>
      <c r="AS1317" s="603"/>
      <c r="AT1317" s="603"/>
      <c r="AU1317" s="603"/>
      <c r="AV1317" s="603"/>
      <c r="AW1317" s="603"/>
      <c r="AX1317" s="603"/>
      <c r="AY1317" s="603"/>
      <c r="AZ1317" s="603"/>
      <c r="BA1317" s="603"/>
      <c r="BB1317" s="603"/>
      <c r="BC1317" s="603"/>
      <c r="BD1317" s="603"/>
      <c r="BE1317" s="603"/>
      <c r="BF1317" s="603"/>
      <c r="BG1317" s="603"/>
      <c r="BH1317" s="603"/>
      <c r="BI1317" s="603"/>
      <c r="BJ1317" s="603"/>
      <c r="BK1317" s="603"/>
      <c r="BL1317" s="603"/>
      <c r="BM1317" s="603"/>
      <c r="BN1317" s="603"/>
      <c r="BO1317" s="603"/>
      <c r="BP1317" s="603"/>
      <c r="BQ1317" s="603"/>
      <c r="BR1317" s="603"/>
      <c r="BS1317" s="603"/>
      <c r="BT1317" s="603"/>
      <c r="BU1317" s="603"/>
      <c r="BV1317" s="603"/>
      <c r="BW1317" s="603"/>
      <c r="BX1317" s="603"/>
      <c r="BY1317" s="603"/>
      <c r="BZ1317" s="603"/>
      <c r="CA1317" s="603"/>
      <c r="CB1317" s="603"/>
      <c r="CC1317" s="603"/>
      <c r="CD1317" s="603"/>
      <c r="CE1317" s="603"/>
      <c r="CF1317" s="603"/>
      <c r="CG1317" s="603"/>
      <c r="CH1317" s="603"/>
      <c r="CI1317" s="603"/>
      <c r="CJ1317" s="603"/>
      <c r="CK1317" s="603"/>
    </row>
    <row r="1318" spans="1:89" ht="14.25">
      <c r="A1318" s="656" t="str">
        <f t="shared" si="279"/>
        <v>21_1_120721_Erp.B_p_xy.se</v>
      </c>
      <c r="B1318" s="712" t="s">
        <v>6128</v>
      </c>
      <c r="C1318" s="712" t="s">
        <v>6129</v>
      </c>
      <c r="D1318" s="711">
        <v>21</v>
      </c>
      <c r="E1318" s="711">
        <v>1</v>
      </c>
      <c r="F1318" s="711" t="s">
        <v>5719</v>
      </c>
      <c r="G1318" s="711" t="s">
        <v>5720</v>
      </c>
      <c r="H1318" s="711">
        <v>2021</v>
      </c>
      <c r="I1318" s="712" t="s">
        <v>6199</v>
      </c>
      <c r="J1318" s="731" t="s">
        <v>6266</v>
      </c>
      <c r="K1318" s="712"/>
      <c r="L1318" s="712" t="s">
        <v>5723</v>
      </c>
      <c r="M1318" s="712" t="s">
        <v>2422</v>
      </c>
      <c r="N1318" s="661">
        <f t="shared" ref="N1318:N1319" si="282">50+42</f>
        <v>92</v>
      </c>
      <c r="O1318" s="370" t="s">
        <v>6218</v>
      </c>
      <c r="P1318" s="769" t="s">
        <v>529</v>
      </c>
      <c r="Q1318" s="596" t="s">
        <v>530</v>
      </c>
      <c r="R1318" s="16" t="s">
        <v>4909</v>
      </c>
      <c r="S1318" s="596">
        <v>1</v>
      </c>
      <c r="T1318" s="596">
        <v>0</v>
      </c>
      <c r="U1318" s="596">
        <v>1</v>
      </c>
      <c r="V1318" s="596">
        <v>0</v>
      </c>
      <c r="W1318" s="603"/>
      <c r="X1318" s="111" t="s">
        <v>5213</v>
      </c>
      <c r="Y1318" s="376" t="s">
        <v>78</v>
      </c>
      <c r="Z1318" s="596" t="s">
        <v>7214</v>
      </c>
      <c r="AA1318" s="766"/>
      <c r="AB1318" s="727" t="str">
        <f t="shared" ref="AB1318:AB1340" si="283">IF(COUNTIF(Z:Z, Z1318)&gt;1, "Duplicate", "Unique")</f>
        <v>Unique</v>
      </c>
      <c r="AC1318" s="603"/>
      <c r="AD1318" s="603"/>
      <c r="AE1318" s="603"/>
      <c r="AF1318" s="603"/>
      <c r="AG1318" s="603"/>
      <c r="AH1318" s="603"/>
      <c r="AI1318" s="603"/>
      <c r="AJ1318" s="603"/>
      <c r="AK1318" s="603"/>
      <c r="AL1318" s="603"/>
      <c r="AM1318" s="603"/>
      <c r="AN1318" s="603"/>
      <c r="AO1318" s="603"/>
      <c r="AP1318" s="603"/>
      <c r="AQ1318" s="603"/>
      <c r="AR1318" s="603"/>
      <c r="AS1318" s="603"/>
      <c r="AT1318" s="603"/>
      <c r="AU1318" s="603"/>
      <c r="AV1318" s="603"/>
      <c r="AW1318" s="603"/>
      <c r="AX1318" s="603"/>
      <c r="AY1318" s="603"/>
      <c r="AZ1318" s="603"/>
      <c r="BA1318" s="603"/>
      <c r="BB1318" s="603"/>
      <c r="BC1318" s="603"/>
      <c r="BD1318" s="603"/>
      <c r="BE1318" s="603"/>
      <c r="BF1318" s="603"/>
      <c r="BG1318" s="603"/>
      <c r="BH1318" s="603"/>
      <c r="BI1318" s="603"/>
      <c r="BJ1318" s="603"/>
      <c r="BK1318" s="603"/>
      <c r="BL1318" s="603"/>
      <c r="BM1318" s="603"/>
      <c r="BN1318" s="603"/>
      <c r="BO1318" s="603"/>
      <c r="BP1318" s="603"/>
      <c r="BQ1318" s="603"/>
      <c r="BR1318" s="603"/>
      <c r="BS1318" s="603"/>
      <c r="BT1318" s="603"/>
      <c r="BU1318" s="603"/>
      <c r="BV1318" s="603"/>
      <c r="BW1318" s="603"/>
      <c r="BX1318" s="603"/>
      <c r="BY1318" s="603"/>
      <c r="BZ1318" s="603"/>
      <c r="CA1318" s="603"/>
      <c r="CB1318" s="603"/>
      <c r="CC1318" s="603"/>
      <c r="CD1318" s="603"/>
      <c r="CE1318" s="603"/>
      <c r="CF1318" s="603"/>
      <c r="CG1318" s="603"/>
      <c r="CH1318" s="603"/>
      <c r="CI1318" s="603"/>
      <c r="CJ1318" s="603"/>
      <c r="CK1318" s="603"/>
    </row>
    <row r="1319" spans="1:89" ht="14.25">
      <c r="A1319" s="656" t="str">
        <f t="shared" si="279"/>
        <v>21_1_120721_Erp.B_p_sy.pi</v>
      </c>
      <c r="B1319" s="712" t="s">
        <v>6128</v>
      </c>
      <c r="C1319" s="712" t="s">
        <v>6129</v>
      </c>
      <c r="D1319" s="711">
        <v>21</v>
      </c>
      <c r="E1319" s="711">
        <v>1</v>
      </c>
      <c r="F1319" s="711" t="s">
        <v>5719</v>
      </c>
      <c r="G1319" s="711" t="s">
        <v>5720</v>
      </c>
      <c r="H1319" s="711">
        <v>2021</v>
      </c>
      <c r="I1319" s="712" t="s">
        <v>6199</v>
      </c>
      <c r="J1319" s="731" t="s">
        <v>6266</v>
      </c>
      <c r="K1319" s="712"/>
      <c r="L1319" s="712" t="s">
        <v>5723</v>
      </c>
      <c r="M1319" s="712" t="s">
        <v>2422</v>
      </c>
      <c r="N1319" s="661">
        <f t="shared" si="282"/>
        <v>92</v>
      </c>
      <c r="O1319" s="370" t="s">
        <v>6218</v>
      </c>
      <c r="P1319" s="667" t="s">
        <v>176</v>
      </c>
      <c r="Q1319" s="596" t="s">
        <v>177</v>
      </c>
      <c r="R1319" s="16" t="s">
        <v>4909</v>
      </c>
      <c r="S1319" s="596">
        <v>1</v>
      </c>
      <c r="T1319" s="596">
        <v>1</v>
      </c>
      <c r="U1319" s="596">
        <v>0</v>
      </c>
      <c r="V1319" s="596">
        <v>0</v>
      </c>
      <c r="W1319" s="603"/>
      <c r="X1319" s="111" t="s">
        <v>5213</v>
      </c>
      <c r="Y1319" s="376" t="s">
        <v>78</v>
      </c>
      <c r="Z1319" s="596" t="s">
        <v>7215</v>
      </c>
      <c r="AA1319" s="766"/>
      <c r="AB1319" s="727" t="str">
        <f t="shared" si="283"/>
        <v>Unique</v>
      </c>
      <c r="AC1319" s="603"/>
      <c r="AD1319" s="603"/>
      <c r="AE1319" s="603"/>
      <c r="AF1319" s="603"/>
      <c r="AG1319" s="603"/>
      <c r="AH1319" s="603"/>
      <c r="AI1319" s="603"/>
      <c r="AJ1319" s="603"/>
      <c r="AK1319" s="603"/>
      <c r="AL1319" s="603"/>
      <c r="AM1319" s="603"/>
      <c r="AN1319" s="603"/>
      <c r="AO1319" s="603"/>
      <c r="AP1319" s="603"/>
      <c r="AQ1319" s="603"/>
      <c r="AR1319" s="603"/>
      <c r="AS1319" s="603"/>
      <c r="AT1319" s="603"/>
      <c r="AU1319" s="603"/>
      <c r="AV1319" s="603"/>
      <c r="AW1319" s="603"/>
      <c r="AX1319" s="603"/>
      <c r="AY1319" s="603"/>
      <c r="AZ1319" s="603"/>
      <c r="BA1319" s="603"/>
      <c r="BB1319" s="603"/>
      <c r="BC1319" s="603"/>
      <c r="BD1319" s="603"/>
      <c r="BE1319" s="603"/>
      <c r="BF1319" s="603"/>
      <c r="BG1319" s="603"/>
      <c r="BH1319" s="603"/>
      <c r="BI1319" s="603"/>
      <c r="BJ1319" s="603"/>
      <c r="BK1319" s="603"/>
      <c r="BL1319" s="603"/>
      <c r="BM1319" s="603"/>
      <c r="BN1319" s="603"/>
      <c r="BO1319" s="603"/>
      <c r="BP1319" s="603"/>
      <c r="BQ1319" s="603"/>
      <c r="BR1319" s="603"/>
      <c r="BS1319" s="603"/>
      <c r="BT1319" s="603"/>
      <c r="BU1319" s="603"/>
      <c r="BV1319" s="603"/>
      <c r="BW1319" s="603"/>
      <c r="BX1319" s="603"/>
      <c r="BY1319" s="603"/>
      <c r="BZ1319" s="603"/>
      <c r="CA1319" s="603"/>
      <c r="CB1319" s="603"/>
      <c r="CC1319" s="603"/>
      <c r="CD1319" s="603"/>
      <c r="CE1319" s="603"/>
      <c r="CF1319" s="603"/>
      <c r="CG1319" s="603"/>
      <c r="CH1319" s="603"/>
      <c r="CI1319" s="603"/>
      <c r="CJ1319" s="603"/>
      <c r="CK1319" s="603"/>
    </row>
    <row r="1320" spans="1:89" ht="14.25">
      <c r="A1320" s="656" t="str">
        <f t="shared" si="279"/>
        <v>29_1_170723_G_p_xy.sy</v>
      </c>
      <c r="B1320" s="747" t="s">
        <v>6537</v>
      </c>
      <c r="C1320" s="747" t="s">
        <v>6538</v>
      </c>
      <c r="D1320" s="748">
        <v>29</v>
      </c>
      <c r="E1320" s="748">
        <v>1</v>
      </c>
      <c r="F1320" s="748" t="s">
        <v>6342</v>
      </c>
      <c r="G1320" s="748" t="s">
        <v>6343</v>
      </c>
      <c r="H1320" s="748">
        <v>2023</v>
      </c>
      <c r="I1320" s="747" t="s">
        <v>5729</v>
      </c>
      <c r="J1320" s="747" t="s">
        <v>6539</v>
      </c>
      <c r="K1320" s="747" t="s">
        <v>6540</v>
      </c>
      <c r="L1320" s="747" t="s">
        <v>5723</v>
      </c>
      <c r="M1320" s="747" t="s">
        <v>2422</v>
      </c>
      <c r="N1320" s="661">
        <f>50+17</f>
        <v>67</v>
      </c>
      <c r="O1320" s="603"/>
      <c r="P1320" s="769" t="s">
        <v>842</v>
      </c>
      <c r="Q1320" s="596" t="s">
        <v>843</v>
      </c>
      <c r="R1320" s="16" t="s">
        <v>4909</v>
      </c>
      <c r="S1320" s="596">
        <v>1</v>
      </c>
      <c r="T1320" s="596">
        <v>0</v>
      </c>
      <c r="U1320" s="596">
        <v>1</v>
      </c>
      <c r="V1320" s="596">
        <v>0</v>
      </c>
      <c r="W1320" s="603"/>
      <c r="X1320" s="111" t="s">
        <v>5213</v>
      </c>
      <c r="Y1320" s="376" t="s">
        <v>78</v>
      </c>
      <c r="Z1320" s="596" t="s">
        <v>7216</v>
      </c>
      <c r="AA1320" s="766"/>
      <c r="AB1320" s="727" t="str">
        <f t="shared" si="283"/>
        <v>Unique</v>
      </c>
      <c r="AC1320" s="603"/>
      <c r="AD1320" s="603"/>
      <c r="AE1320" s="603"/>
      <c r="AF1320" s="603"/>
      <c r="AG1320" s="603"/>
      <c r="AH1320" s="603"/>
      <c r="AI1320" s="603"/>
      <c r="AJ1320" s="603"/>
      <c r="AK1320" s="603"/>
      <c r="AL1320" s="603"/>
      <c r="AM1320" s="603"/>
      <c r="AN1320" s="603"/>
      <c r="AO1320" s="603"/>
      <c r="AP1320" s="603"/>
      <c r="AQ1320" s="603"/>
      <c r="AR1320" s="603"/>
      <c r="AS1320" s="603"/>
      <c r="AT1320" s="603"/>
      <c r="AU1320" s="603"/>
      <c r="AV1320" s="603"/>
      <c r="AW1320" s="603"/>
      <c r="AX1320" s="603"/>
      <c r="AY1320" s="603"/>
      <c r="AZ1320" s="603"/>
      <c r="BA1320" s="603"/>
      <c r="BB1320" s="603"/>
      <c r="BC1320" s="603"/>
      <c r="BD1320" s="603"/>
      <c r="BE1320" s="603"/>
      <c r="BF1320" s="603"/>
      <c r="BG1320" s="603"/>
      <c r="BH1320" s="603"/>
      <c r="BI1320" s="603"/>
      <c r="BJ1320" s="603"/>
      <c r="BK1320" s="603"/>
      <c r="BL1320" s="603"/>
      <c r="BM1320" s="603"/>
      <c r="BN1320" s="603"/>
      <c r="BO1320" s="603"/>
      <c r="BP1320" s="603"/>
      <c r="BQ1320" s="603"/>
      <c r="BR1320" s="603"/>
      <c r="BS1320" s="603"/>
      <c r="BT1320" s="603"/>
      <c r="BU1320" s="603"/>
      <c r="BV1320" s="603"/>
      <c r="BW1320" s="603"/>
      <c r="BX1320" s="603"/>
      <c r="BY1320" s="603"/>
      <c r="BZ1320" s="603"/>
      <c r="CA1320" s="603"/>
      <c r="CB1320" s="603"/>
      <c r="CC1320" s="603"/>
      <c r="CD1320" s="603"/>
      <c r="CE1320" s="603"/>
      <c r="CF1320" s="603"/>
      <c r="CG1320" s="603"/>
      <c r="CH1320" s="603"/>
      <c r="CI1320" s="603"/>
      <c r="CJ1320" s="603"/>
      <c r="CK1320" s="603"/>
    </row>
    <row r="1321" spans="1:89" ht="14.25">
      <c r="A1321" s="656" t="str">
        <f t="shared" si="279"/>
        <v>1_1_170723_HAU_p_xy.sy</v>
      </c>
      <c r="B1321" s="745" t="s">
        <v>6461</v>
      </c>
      <c r="C1321" s="745" t="s">
        <v>6462</v>
      </c>
      <c r="D1321" s="746">
        <v>1</v>
      </c>
      <c r="E1321" s="746">
        <v>1</v>
      </c>
      <c r="F1321" s="746" t="s">
        <v>6342</v>
      </c>
      <c r="G1321" s="746" t="s">
        <v>6343</v>
      </c>
      <c r="H1321" s="746">
        <v>2023</v>
      </c>
      <c r="I1321" s="745" t="s">
        <v>5729</v>
      </c>
      <c r="J1321" s="745" t="s">
        <v>6463</v>
      </c>
      <c r="K1321" s="745" t="s">
        <v>6464</v>
      </c>
      <c r="L1321" s="745" t="s">
        <v>5723</v>
      </c>
      <c r="M1321" s="745" t="s">
        <v>2422</v>
      </c>
      <c r="N1321" s="661">
        <f>50+50+50+50+49</f>
        <v>249</v>
      </c>
      <c r="O1321" s="370"/>
      <c r="P1321" s="769" t="s">
        <v>842</v>
      </c>
      <c r="Q1321" s="596" t="s">
        <v>843</v>
      </c>
      <c r="R1321" s="16" t="s">
        <v>4909</v>
      </c>
      <c r="S1321" s="596">
        <v>1</v>
      </c>
      <c r="T1321" s="596">
        <v>0</v>
      </c>
      <c r="U1321" s="596">
        <v>1</v>
      </c>
      <c r="V1321" s="596">
        <v>0</v>
      </c>
      <c r="W1321" s="603"/>
      <c r="X1321" s="111" t="s">
        <v>5213</v>
      </c>
      <c r="Y1321" s="376" t="s">
        <v>78</v>
      </c>
      <c r="Z1321" s="596" t="s">
        <v>7217</v>
      </c>
      <c r="AA1321" s="766"/>
      <c r="AB1321" s="727" t="str">
        <f t="shared" si="283"/>
        <v>Unique</v>
      </c>
      <c r="AC1321" s="603"/>
      <c r="AD1321" s="603"/>
      <c r="AE1321" s="603"/>
      <c r="AF1321" s="603"/>
      <c r="AG1321" s="603"/>
      <c r="AH1321" s="603"/>
      <c r="AI1321" s="603"/>
      <c r="AJ1321" s="603"/>
      <c r="AK1321" s="603"/>
      <c r="AL1321" s="603"/>
      <c r="AM1321" s="603"/>
      <c r="AN1321" s="603"/>
      <c r="AO1321" s="603"/>
      <c r="AP1321" s="603"/>
      <c r="AQ1321" s="603"/>
      <c r="AR1321" s="603"/>
      <c r="AS1321" s="603"/>
      <c r="AT1321" s="603"/>
      <c r="AU1321" s="603"/>
      <c r="AV1321" s="603"/>
      <c r="AW1321" s="603"/>
      <c r="AX1321" s="603"/>
      <c r="AY1321" s="603"/>
      <c r="AZ1321" s="603"/>
      <c r="BA1321" s="603"/>
      <c r="BB1321" s="603"/>
      <c r="BC1321" s="603"/>
      <c r="BD1321" s="603"/>
      <c r="BE1321" s="603"/>
      <c r="BF1321" s="603"/>
      <c r="BG1321" s="603"/>
      <c r="BH1321" s="603"/>
      <c r="BI1321" s="603"/>
      <c r="BJ1321" s="603"/>
      <c r="BK1321" s="603"/>
      <c r="BL1321" s="603"/>
      <c r="BM1321" s="603"/>
      <c r="BN1321" s="603"/>
      <c r="BO1321" s="603"/>
      <c r="BP1321" s="603"/>
      <c r="BQ1321" s="603"/>
      <c r="BR1321" s="603"/>
      <c r="BS1321" s="603"/>
      <c r="BT1321" s="603"/>
      <c r="BU1321" s="603"/>
      <c r="BV1321" s="603"/>
      <c r="BW1321" s="603"/>
      <c r="BX1321" s="603"/>
      <c r="BY1321" s="603"/>
      <c r="BZ1321" s="603"/>
      <c r="CA1321" s="603"/>
      <c r="CB1321" s="603"/>
      <c r="CC1321" s="603"/>
      <c r="CD1321" s="603"/>
      <c r="CE1321" s="603"/>
      <c r="CF1321" s="603"/>
      <c r="CG1321" s="603"/>
      <c r="CH1321" s="603"/>
      <c r="CI1321" s="603"/>
      <c r="CJ1321" s="603"/>
      <c r="CK1321" s="603"/>
    </row>
    <row r="1322" spans="1:89" ht="14.25">
      <c r="A1322" s="656" t="str">
        <f t="shared" si="279"/>
        <v>27_1_110923_W_p_sy.vi</v>
      </c>
      <c r="B1322" s="660" t="s">
        <v>6135</v>
      </c>
      <c r="C1322" s="660" t="s">
        <v>6136</v>
      </c>
      <c r="D1322" s="713">
        <v>27</v>
      </c>
      <c r="E1322" s="713">
        <v>1</v>
      </c>
      <c r="F1322" s="661"/>
      <c r="G1322" s="661">
        <v>110923</v>
      </c>
      <c r="H1322" s="661">
        <v>2023</v>
      </c>
      <c r="I1322" s="660"/>
      <c r="J1322" s="715" t="s">
        <v>6137</v>
      </c>
      <c r="K1322" s="688" t="s">
        <v>6118</v>
      </c>
      <c r="L1322" s="715" t="s">
        <v>5723</v>
      </c>
      <c r="M1322" s="715" t="s">
        <v>2422</v>
      </c>
      <c r="N1322" s="661">
        <f t="shared" ref="N1322:N1324" si="284">50+50+5</f>
        <v>105</v>
      </c>
      <c r="O1322" s="370" t="s">
        <v>6139</v>
      </c>
      <c r="P1322" s="769" t="s">
        <v>1137</v>
      </c>
      <c r="Q1322" s="596" t="s">
        <v>5216</v>
      </c>
      <c r="R1322" s="596" t="s">
        <v>1176</v>
      </c>
      <c r="S1322" s="596">
        <v>2</v>
      </c>
      <c r="T1322" s="596">
        <v>0</v>
      </c>
      <c r="U1322" s="596">
        <v>2</v>
      </c>
      <c r="V1322" s="596">
        <v>0</v>
      </c>
      <c r="W1322" s="603"/>
      <c r="X1322" s="668">
        <v>180526</v>
      </c>
      <c r="Y1322" s="376" t="s">
        <v>78</v>
      </c>
      <c r="Z1322" s="596" t="s">
        <v>7218</v>
      </c>
      <c r="AA1322" s="766"/>
      <c r="AB1322" s="727" t="str">
        <f t="shared" si="283"/>
        <v>Unique</v>
      </c>
      <c r="AC1322" s="603"/>
      <c r="AD1322" s="603"/>
      <c r="AE1322" s="603"/>
      <c r="AF1322" s="603"/>
      <c r="AG1322" s="603"/>
      <c r="AH1322" s="603"/>
      <c r="AI1322" s="603"/>
      <c r="AJ1322" s="603"/>
      <c r="AK1322" s="603"/>
      <c r="AL1322" s="603"/>
      <c r="AM1322" s="603"/>
      <c r="AN1322" s="603"/>
      <c r="AO1322" s="603"/>
      <c r="AP1322" s="603"/>
      <c r="AQ1322" s="603"/>
      <c r="AR1322" s="603"/>
      <c r="AS1322" s="603"/>
      <c r="AT1322" s="603"/>
      <c r="AU1322" s="603"/>
      <c r="AV1322" s="603"/>
      <c r="AW1322" s="603"/>
      <c r="AX1322" s="603"/>
      <c r="AY1322" s="603"/>
      <c r="AZ1322" s="603"/>
      <c r="BA1322" s="603"/>
      <c r="BB1322" s="603"/>
      <c r="BC1322" s="603"/>
      <c r="BD1322" s="603"/>
      <c r="BE1322" s="603"/>
      <c r="BF1322" s="603"/>
      <c r="BG1322" s="603"/>
      <c r="BH1322" s="603"/>
      <c r="BI1322" s="603"/>
      <c r="BJ1322" s="603"/>
      <c r="BK1322" s="603"/>
      <c r="BL1322" s="603"/>
      <c r="BM1322" s="603"/>
      <c r="BN1322" s="603"/>
      <c r="BO1322" s="603"/>
      <c r="BP1322" s="603"/>
      <c r="BQ1322" s="603"/>
      <c r="BR1322" s="603"/>
      <c r="BS1322" s="603"/>
      <c r="BT1322" s="603"/>
      <c r="BU1322" s="603"/>
      <c r="BV1322" s="603"/>
      <c r="BW1322" s="603"/>
      <c r="BX1322" s="603"/>
      <c r="BY1322" s="603"/>
      <c r="BZ1322" s="603"/>
      <c r="CA1322" s="603"/>
      <c r="CB1322" s="603"/>
      <c r="CC1322" s="603"/>
      <c r="CD1322" s="603"/>
      <c r="CE1322" s="603"/>
      <c r="CF1322" s="603"/>
      <c r="CG1322" s="603"/>
      <c r="CH1322" s="603"/>
      <c r="CI1322" s="603"/>
      <c r="CJ1322" s="603"/>
      <c r="CK1322" s="603"/>
    </row>
    <row r="1323" spans="1:89" ht="14.25">
      <c r="A1323" s="656" t="str">
        <f t="shared" si="279"/>
        <v>27_1_110923_W_p_me.</v>
      </c>
      <c r="B1323" s="660" t="s">
        <v>6135</v>
      </c>
      <c r="C1323" s="660" t="s">
        <v>6136</v>
      </c>
      <c r="D1323" s="713">
        <v>27</v>
      </c>
      <c r="E1323" s="713">
        <v>1</v>
      </c>
      <c r="F1323" s="661"/>
      <c r="G1323" s="661">
        <v>110923</v>
      </c>
      <c r="H1323" s="661">
        <v>2023</v>
      </c>
      <c r="I1323" s="660"/>
      <c r="J1323" s="715" t="s">
        <v>6137</v>
      </c>
      <c r="K1323" s="688" t="s">
        <v>6118</v>
      </c>
      <c r="L1323" s="715" t="s">
        <v>5723</v>
      </c>
      <c r="M1323" s="715" t="s">
        <v>2422</v>
      </c>
      <c r="N1323" s="661">
        <f t="shared" si="284"/>
        <v>105</v>
      </c>
      <c r="O1323" s="370" t="s">
        <v>6139</v>
      </c>
      <c r="P1323" s="667" t="s">
        <v>1178</v>
      </c>
      <c r="Q1323" s="596" t="s">
        <v>1179</v>
      </c>
      <c r="R1323" s="596" t="s">
        <v>1176</v>
      </c>
      <c r="S1323" s="596">
        <v>1</v>
      </c>
      <c r="T1323" s="596">
        <v>0</v>
      </c>
      <c r="U1323" s="596">
        <v>1</v>
      </c>
      <c r="V1323" s="596">
        <v>0</v>
      </c>
      <c r="W1323" s="603"/>
      <c r="X1323" s="668">
        <v>180526</v>
      </c>
      <c r="Y1323" s="376" t="s">
        <v>78</v>
      </c>
      <c r="Z1323" s="603"/>
      <c r="AA1323" s="845"/>
      <c r="AB1323" s="727" t="str">
        <f t="shared" si="283"/>
        <v>Unique</v>
      </c>
      <c r="AC1323" s="603"/>
      <c r="AD1323" s="603"/>
      <c r="AE1323" s="603"/>
      <c r="AF1323" s="603"/>
      <c r="AG1323" s="603"/>
      <c r="AH1323" s="603"/>
      <c r="AI1323" s="603"/>
      <c r="AJ1323" s="603"/>
      <c r="AK1323" s="603"/>
      <c r="AL1323" s="603"/>
      <c r="AM1323" s="603"/>
      <c r="AN1323" s="603"/>
      <c r="AO1323" s="603"/>
      <c r="AP1323" s="603"/>
      <c r="AQ1323" s="603"/>
      <c r="AR1323" s="603"/>
      <c r="AS1323" s="603"/>
      <c r="AT1323" s="603"/>
      <c r="AU1323" s="603"/>
      <c r="AV1323" s="603"/>
      <c r="AW1323" s="603"/>
      <c r="AX1323" s="603"/>
      <c r="AY1323" s="603"/>
      <c r="AZ1323" s="603"/>
      <c r="BA1323" s="603"/>
      <c r="BB1323" s="603"/>
      <c r="BC1323" s="603"/>
      <c r="BD1323" s="603"/>
      <c r="BE1323" s="603"/>
      <c r="BF1323" s="603"/>
      <c r="BG1323" s="603"/>
      <c r="BH1323" s="603"/>
      <c r="BI1323" s="603"/>
      <c r="BJ1323" s="603"/>
      <c r="BK1323" s="603"/>
      <c r="BL1323" s="603"/>
      <c r="BM1323" s="603"/>
      <c r="BN1323" s="603"/>
      <c r="BO1323" s="603"/>
      <c r="BP1323" s="603"/>
      <c r="BQ1323" s="603"/>
      <c r="BR1323" s="603"/>
      <c r="BS1323" s="603"/>
      <c r="BT1323" s="603"/>
      <c r="BU1323" s="603"/>
      <c r="BV1323" s="603"/>
      <c r="BW1323" s="603"/>
      <c r="BX1323" s="603"/>
      <c r="BY1323" s="603"/>
      <c r="BZ1323" s="603"/>
      <c r="CA1323" s="603"/>
      <c r="CB1323" s="603"/>
      <c r="CC1323" s="603"/>
      <c r="CD1323" s="603"/>
      <c r="CE1323" s="603"/>
      <c r="CF1323" s="603"/>
      <c r="CG1323" s="603"/>
      <c r="CH1323" s="603"/>
      <c r="CI1323" s="603"/>
      <c r="CJ1323" s="603"/>
      <c r="CK1323" s="603"/>
    </row>
    <row r="1324" spans="1:89" ht="14.25">
      <c r="A1324" s="656" t="str">
        <f t="shared" si="279"/>
        <v>27_1_110923_W_p_rh.ca</v>
      </c>
      <c r="B1324" s="660" t="s">
        <v>6135</v>
      </c>
      <c r="C1324" s="660" t="s">
        <v>6136</v>
      </c>
      <c r="D1324" s="713">
        <v>27</v>
      </c>
      <c r="E1324" s="713">
        <v>1</v>
      </c>
      <c r="F1324" s="661"/>
      <c r="G1324" s="661">
        <v>110923</v>
      </c>
      <c r="H1324" s="661">
        <v>2023</v>
      </c>
      <c r="I1324" s="660"/>
      <c r="J1324" s="715" t="s">
        <v>6137</v>
      </c>
      <c r="K1324" s="688" t="s">
        <v>6118</v>
      </c>
      <c r="L1324" s="715" t="s">
        <v>5723</v>
      </c>
      <c r="M1324" s="715" t="s">
        <v>2422</v>
      </c>
      <c r="N1324" s="661">
        <f t="shared" si="284"/>
        <v>105</v>
      </c>
      <c r="O1324" s="370" t="s">
        <v>6139</v>
      </c>
      <c r="P1324" s="769" t="s">
        <v>134</v>
      </c>
      <c r="Q1324" s="596" t="s">
        <v>135</v>
      </c>
      <c r="R1324" s="596" t="s">
        <v>1176</v>
      </c>
      <c r="S1324" s="596">
        <v>1</v>
      </c>
      <c r="T1324" s="596">
        <v>0</v>
      </c>
      <c r="U1324" s="596">
        <v>1</v>
      </c>
      <c r="V1324" s="596">
        <v>0</v>
      </c>
      <c r="W1324" s="603"/>
      <c r="X1324" s="668">
        <v>180526</v>
      </c>
      <c r="Y1324" s="376" t="s">
        <v>78</v>
      </c>
      <c r="Z1324" s="596" t="s">
        <v>7219</v>
      </c>
      <c r="AA1324" s="766"/>
      <c r="AB1324" s="727" t="str">
        <f t="shared" si="283"/>
        <v>Unique</v>
      </c>
      <c r="AC1324" s="603"/>
      <c r="AD1324" s="603"/>
      <c r="AE1324" s="603"/>
      <c r="AF1324" s="603"/>
      <c r="AG1324" s="603"/>
      <c r="AH1324" s="603"/>
      <c r="AI1324" s="603"/>
      <c r="AJ1324" s="603"/>
      <c r="AK1324" s="603"/>
      <c r="AL1324" s="603"/>
      <c r="AM1324" s="603"/>
      <c r="AN1324" s="603"/>
      <c r="AO1324" s="603"/>
      <c r="AP1324" s="603"/>
      <c r="AQ1324" s="603"/>
      <c r="AR1324" s="603"/>
      <c r="AS1324" s="603"/>
      <c r="AT1324" s="603"/>
      <c r="AU1324" s="603"/>
      <c r="AV1324" s="603"/>
      <c r="AW1324" s="603"/>
      <c r="AX1324" s="603"/>
      <c r="AY1324" s="603"/>
      <c r="AZ1324" s="603"/>
      <c r="BA1324" s="603"/>
      <c r="BB1324" s="603"/>
      <c r="BC1324" s="603"/>
      <c r="BD1324" s="603"/>
      <c r="BE1324" s="603"/>
      <c r="BF1324" s="603"/>
      <c r="BG1324" s="603"/>
      <c r="BH1324" s="603"/>
      <c r="BI1324" s="603"/>
      <c r="BJ1324" s="603"/>
      <c r="BK1324" s="603"/>
      <c r="BL1324" s="603"/>
      <c r="BM1324" s="603"/>
      <c r="BN1324" s="603"/>
      <c r="BO1324" s="603"/>
      <c r="BP1324" s="603"/>
      <c r="BQ1324" s="603"/>
      <c r="BR1324" s="603"/>
      <c r="BS1324" s="603"/>
      <c r="BT1324" s="603"/>
      <c r="BU1324" s="603"/>
      <c r="BV1324" s="603"/>
      <c r="BW1324" s="603"/>
      <c r="BX1324" s="603"/>
      <c r="BY1324" s="603"/>
      <c r="BZ1324" s="603"/>
      <c r="CA1324" s="603"/>
      <c r="CB1324" s="603"/>
      <c r="CC1324" s="603"/>
      <c r="CD1324" s="603"/>
      <c r="CE1324" s="603"/>
      <c r="CF1324" s="603"/>
      <c r="CG1324" s="603"/>
      <c r="CH1324" s="603"/>
      <c r="CI1324" s="603"/>
      <c r="CJ1324" s="603"/>
      <c r="CK1324" s="603"/>
    </row>
    <row r="1325" spans="1:89" ht="14.25">
      <c r="A1325" s="656" t="str">
        <f t="shared" si="279"/>
        <v>31_1_050623_HO_p_da.al</v>
      </c>
      <c r="B1325" s="682" t="s">
        <v>6364</v>
      </c>
      <c r="C1325" s="682" t="s">
        <v>6365</v>
      </c>
      <c r="D1325" s="737">
        <v>31</v>
      </c>
      <c r="E1325" s="737">
        <v>1</v>
      </c>
      <c r="F1325" s="737" t="s">
        <v>6443</v>
      </c>
      <c r="G1325" s="737" t="s">
        <v>6562</v>
      </c>
      <c r="H1325" s="737">
        <v>2023</v>
      </c>
      <c r="I1325" s="682" t="s">
        <v>5729</v>
      </c>
      <c r="J1325" s="682" t="s">
        <v>6366</v>
      </c>
      <c r="K1325" s="682" t="s">
        <v>6367</v>
      </c>
      <c r="L1325" s="682" t="s">
        <v>5723</v>
      </c>
      <c r="M1325" s="682" t="s">
        <v>2422</v>
      </c>
      <c r="N1325" s="661">
        <f>20+20+5</f>
        <v>45</v>
      </c>
      <c r="O1325" s="603"/>
      <c r="P1325" s="769" t="s">
        <v>983</v>
      </c>
      <c r="Q1325" s="596" t="s">
        <v>984</v>
      </c>
      <c r="R1325" s="596" t="s">
        <v>4909</v>
      </c>
      <c r="S1325" s="596">
        <v>1</v>
      </c>
      <c r="T1325" s="596">
        <v>0</v>
      </c>
      <c r="U1325" s="596">
        <v>1</v>
      </c>
      <c r="V1325" s="596">
        <v>0</v>
      </c>
      <c r="W1325" s="603"/>
      <c r="X1325" s="701" t="s">
        <v>7220</v>
      </c>
      <c r="Y1325" s="376" t="s">
        <v>78</v>
      </c>
      <c r="Z1325" s="596" t="s">
        <v>7221</v>
      </c>
      <c r="AA1325" s="766"/>
      <c r="AB1325" s="727" t="str">
        <f t="shared" si="283"/>
        <v>Unique</v>
      </c>
      <c r="AC1325" s="603"/>
      <c r="AD1325" s="603"/>
      <c r="AE1325" s="603"/>
      <c r="AF1325" s="603"/>
      <c r="AG1325" s="603"/>
      <c r="AH1325" s="603"/>
      <c r="AI1325" s="603"/>
      <c r="AJ1325" s="603"/>
      <c r="AK1325" s="603"/>
      <c r="AL1325" s="603"/>
      <c r="AM1325" s="603"/>
      <c r="AN1325" s="603"/>
      <c r="AO1325" s="603"/>
      <c r="AP1325" s="603"/>
      <c r="AQ1325" s="603"/>
      <c r="AR1325" s="603"/>
      <c r="AS1325" s="603"/>
      <c r="AT1325" s="603"/>
      <c r="AU1325" s="603"/>
      <c r="AV1325" s="603"/>
      <c r="AW1325" s="603"/>
      <c r="AX1325" s="603"/>
      <c r="AY1325" s="603"/>
      <c r="AZ1325" s="603"/>
      <c r="BA1325" s="603"/>
      <c r="BB1325" s="603"/>
      <c r="BC1325" s="603"/>
      <c r="BD1325" s="603"/>
      <c r="BE1325" s="603"/>
      <c r="BF1325" s="603"/>
      <c r="BG1325" s="603"/>
      <c r="BH1325" s="603"/>
      <c r="BI1325" s="603"/>
      <c r="BJ1325" s="603"/>
      <c r="BK1325" s="603"/>
      <c r="BL1325" s="603"/>
      <c r="BM1325" s="603"/>
      <c r="BN1325" s="603"/>
      <c r="BO1325" s="603"/>
      <c r="BP1325" s="603"/>
      <c r="BQ1325" s="603"/>
      <c r="BR1325" s="603"/>
      <c r="BS1325" s="603"/>
      <c r="BT1325" s="603"/>
      <c r="BU1325" s="603"/>
      <c r="BV1325" s="603"/>
      <c r="BW1325" s="603"/>
      <c r="BX1325" s="603"/>
      <c r="BY1325" s="603"/>
      <c r="BZ1325" s="603"/>
      <c r="CA1325" s="603"/>
      <c r="CB1325" s="603"/>
      <c r="CC1325" s="603"/>
      <c r="CD1325" s="603"/>
      <c r="CE1325" s="603"/>
      <c r="CF1325" s="603"/>
      <c r="CG1325" s="603"/>
      <c r="CH1325" s="603"/>
      <c r="CI1325" s="603"/>
      <c r="CJ1325" s="603"/>
      <c r="CK1325" s="603"/>
    </row>
    <row r="1326" spans="1:89" ht="14.25">
      <c r="A1326" s="656" t="str">
        <f t="shared" si="279"/>
        <v>14_1_280621_HAM_p_xy.sy</v>
      </c>
      <c r="B1326" s="657" t="s">
        <v>5717</v>
      </c>
      <c r="C1326" s="657" t="s">
        <v>5718</v>
      </c>
      <c r="D1326" s="658">
        <v>14</v>
      </c>
      <c r="E1326" s="658">
        <v>1</v>
      </c>
      <c r="F1326" s="658" t="s">
        <v>5827</v>
      </c>
      <c r="G1326" s="658" t="s">
        <v>5719</v>
      </c>
      <c r="H1326" s="658">
        <v>2021</v>
      </c>
      <c r="I1326" s="659" t="s">
        <v>5729</v>
      </c>
      <c r="J1326" s="659" t="str">
        <f t="shared" ref="J1326:J1330" si="285">K1326&amp;"_p"</f>
        <v>HAM_p</v>
      </c>
      <c r="K1326" s="657" t="s">
        <v>5722</v>
      </c>
      <c r="L1326" s="659" t="s">
        <v>5723</v>
      </c>
      <c r="M1326" s="659" t="s">
        <v>476</v>
      </c>
      <c r="N1326" s="661">
        <v>255</v>
      </c>
      <c r="O1326" s="603"/>
      <c r="P1326" s="769" t="s">
        <v>842</v>
      </c>
      <c r="Q1326" s="596" t="s">
        <v>843</v>
      </c>
      <c r="R1326" s="596" t="s">
        <v>4909</v>
      </c>
      <c r="S1326" s="596">
        <v>2</v>
      </c>
      <c r="T1326" s="596">
        <v>0</v>
      </c>
      <c r="U1326" s="596">
        <v>2</v>
      </c>
      <c r="V1326" s="596">
        <v>0</v>
      </c>
      <c r="W1326" s="603"/>
      <c r="X1326" s="701" t="s">
        <v>7220</v>
      </c>
      <c r="Y1326" s="376" t="s">
        <v>78</v>
      </c>
      <c r="Z1326" s="596" t="s">
        <v>7222</v>
      </c>
      <c r="AA1326" s="766"/>
      <c r="AB1326" s="727" t="str">
        <f t="shared" si="283"/>
        <v>Unique</v>
      </c>
      <c r="AC1326" s="603"/>
      <c r="AD1326" s="603"/>
      <c r="AE1326" s="603"/>
      <c r="AF1326" s="603"/>
      <c r="AG1326" s="603"/>
      <c r="AH1326" s="603"/>
      <c r="AI1326" s="603"/>
      <c r="AJ1326" s="603"/>
      <c r="AK1326" s="603"/>
      <c r="AL1326" s="603"/>
      <c r="AM1326" s="603"/>
      <c r="AN1326" s="603"/>
      <c r="AO1326" s="603"/>
      <c r="AP1326" s="603"/>
      <c r="AQ1326" s="603"/>
      <c r="AR1326" s="603"/>
      <c r="AS1326" s="603"/>
      <c r="AT1326" s="603"/>
      <c r="AU1326" s="603"/>
      <c r="AV1326" s="603"/>
      <c r="AW1326" s="603"/>
      <c r="AX1326" s="603"/>
      <c r="AY1326" s="603"/>
      <c r="AZ1326" s="603"/>
      <c r="BA1326" s="603"/>
      <c r="BB1326" s="603"/>
      <c r="BC1326" s="603"/>
      <c r="BD1326" s="603"/>
      <c r="BE1326" s="603"/>
      <c r="BF1326" s="603"/>
      <c r="BG1326" s="603"/>
      <c r="BH1326" s="603"/>
      <c r="BI1326" s="603"/>
      <c r="BJ1326" s="603"/>
      <c r="BK1326" s="603"/>
      <c r="BL1326" s="603"/>
      <c r="BM1326" s="603"/>
      <c r="BN1326" s="603"/>
      <c r="BO1326" s="603"/>
      <c r="BP1326" s="603"/>
      <c r="BQ1326" s="603"/>
      <c r="BR1326" s="603"/>
      <c r="BS1326" s="603"/>
      <c r="BT1326" s="603"/>
      <c r="BU1326" s="603"/>
      <c r="BV1326" s="603"/>
      <c r="BW1326" s="603"/>
      <c r="BX1326" s="603"/>
      <c r="BY1326" s="603"/>
      <c r="BZ1326" s="603"/>
      <c r="CA1326" s="603"/>
      <c r="CB1326" s="603"/>
      <c r="CC1326" s="603"/>
      <c r="CD1326" s="603"/>
      <c r="CE1326" s="603"/>
      <c r="CF1326" s="603"/>
      <c r="CG1326" s="603"/>
      <c r="CH1326" s="603"/>
      <c r="CI1326" s="603"/>
      <c r="CJ1326" s="603"/>
      <c r="CK1326" s="603"/>
    </row>
    <row r="1327" spans="1:89" ht="14.25">
      <c r="A1327" s="656" t="str">
        <f t="shared" si="279"/>
        <v>14_1_280621_HAM_p_da.al</v>
      </c>
      <c r="B1327" s="657" t="s">
        <v>5717</v>
      </c>
      <c r="C1327" s="657" t="s">
        <v>5718</v>
      </c>
      <c r="D1327" s="658">
        <v>14</v>
      </c>
      <c r="E1327" s="658">
        <v>1</v>
      </c>
      <c r="F1327" s="658" t="s">
        <v>5827</v>
      </c>
      <c r="G1327" s="658" t="s">
        <v>5719</v>
      </c>
      <c r="H1327" s="658">
        <v>2021</v>
      </c>
      <c r="I1327" s="659" t="s">
        <v>5729</v>
      </c>
      <c r="J1327" s="659" t="str">
        <f t="shared" si="285"/>
        <v>HAM_p</v>
      </c>
      <c r="K1327" s="657" t="s">
        <v>5722</v>
      </c>
      <c r="L1327" s="659" t="s">
        <v>5723</v>
      </c>
      <c r="M1327" s="659" t="s">
        <v>476</v>
      </c>
      <c r="N1327" s="661">
        <v>255</v>
      </c>
      <c r="O1327" s="603"/>
      <c r="P1327" s="769" t="s">
        <v>983</v>
      </c>
      <c r="Q1327" s="596" t="s">
        <v>984</v>
      </c>
      <c r="R1327" s="596" t="s">
        <v>4909</v>
      </c>
      <c r="S1327" s="596">
        <v>1</v>
      </c>
      <c r="T1327" s="596">
        <v>0</v>
      </c>
      <c r="U1327" s="596">
        <v>1</v>
      </c>
      <c r="V1327" s="596">
        <v>0</v>
      </c>
      <c r="W1327" s="603"/>
      <c r="X1327" s="701" t="s">
        <v>7220</v>
      </c>
      <c r="Y1327" s="376" t="s">
        <v>78</v>
      </c>
      <c r="Z1327" s="596" t="s">
        <v>7223</v>
      </c>
      <c r="AA1327" s="766"/>
      <c r="AB1327" s="727" t="str">
        <f t="shared" si="283"/>
        <v>Unique</v>
      </c>
      <c r="AC1327" s="603"/>
      <c r="AD1327" s="603"/>
      <c r="AE1327" s="603"/>
      <c r="AF1327" s="603"/>
      <c r="AG1327" s="603"/>
      <c r="AH1327" s="603"/>
      <c r="AI1327" s="603"/>
      <c r="AJ1327" s="603"/>
      <c r="AK1327" s="603"/>
      <c r="AL1327" s="603"/>
      <c r="AM1327" s="603"/>
      <c r="AN1327" s="603"/>
      <c r="AO1327" s="603"/>
      <c r="AP1327" s="603"/>
      <c r="AQ1327" s="603"/>
      <c r="AR1327" s="603"/>
      <c r="AS1327" s="603"/>
      <c r="AT1327" s="603"/>
      <c r="AU1327" s="603"/>
      <c r="AV1327" s="603"/>
      <c r="AW1327" s="603"/>
      <c r="AX1327" s="603"/>
      <c r="AY1327" s="603"/>
      <c r="AZ1327" s="603"/>
      <c r="BA1327" s="603"/>
      <c r="BB1327" s="603"/>
      <c r="BC1327" s="603"/>
      <c r="BD1327" s="603"/>
      <c r="BE1327" s="603"/>
      <c r="BF1327" s="603"/>
      <c r="BG1327" s="603"/>
      <c r="BH1327" s="603"/>
      <c r="BI1327" s="603"/>
      <c r="BJ1327" s="603"/>
      <c r="BK1327" s="603"/>
      <c r="BL1327" s="603"/>
      <c r="BM1327" s="603"/>
      <c r="BN1327" s="603"/>
      <c r="BO1327" s="603"/>
      <c r="BP1327" s="603"/>
      <c r="BQ1327" s="603"/>
      <c r="BR1327" s="603"/>
      <c r="BS1327" s="603"/>
      <c r="BT1327" s="603"/>
      <c r="BU1327" s="603"/>
      <c r="BV1327" s="603"/>
      <c r="BW1327" s="603"/>
      <c r="BX1327" s="603"/>
      <c r="BY1327" s="603"/>
      <c r="BZ1327" s="603"/>
      <c r="CA1327" s="603"/>
      <c r="CB1327" s="603"/>
      <c r="CC1327" s="603"/>
      <c r="CD1327" s="603"/>
      <c r="CE1327" s="603"/>
      <c r="CF1327" s="603"/>
      <c r="CG1327" s="603"/>
      <c r="CH1327" s="603"/>
      <c r="CI1327" s="603"/>
      <c r="CJ1327" s="603"/>
      <c r="CK1327" s="603"/>
    </row>
    <row r="1328" spans="1:89" ht="14.25">
      <c r="A1328" s="656" t="str">
        <f t="shared" si="279"/>
        <v>14_1_280621_HAM_p_xy.se</v>
      </c>
      <c r="B1328" s="657" t="s">
        <v>5717</v>
      </c>
      <c r="C1328" s="657" t="s">
        <v>5718</v>
      </c>
      <c r="D1328" s="658">
        <v>14</v>
      </c>
      <c r="E1328" s="658">
        <v>1</v>
      </c>
      <c r="F1328" s="658" t="s">
        <v>5827</v>
      </c>
      <c r="G1328" s="658" t="s">
        <v>5719</v>
      </c>
      <c r="H1328" s="658">
        <v>2021</v>
      </c>
      <c r="I1328" s="659" t="s">
        <v>5729</v>
      </c>
      <c r="J1328" s="659" t="str">
        <f t="shared" si="285"/>
        <v>HAM_p</v>
      </c>
      <c r="K1328" s="657" t="s">
        <v>5722</v>
      </c>
      <c r="L1328" s="659" t="s">
        <v>5723</v>
      </c>
      <c r="M1328" s="659" t="s">
        <v>476</v>
      </c>
      <c r="N1328" s="661">
        <v>255</v>
      </c>
      <c r="O1328" s="603"/>
      <c r="P1328" s="769" t="s">
        <v>529</v>
      </c>
      <c r="Q1328" s="596" t="s">
        <v>530</v>
      </c>
      <c r="R1328" s="596" t="s">
        <v>4909</v>
      </c>
      <c r="S1328" s="596">
        <v>1</v>
      </c>
      <c r="T1328" s="596">
        <v>0</v>
      </c>
      <c r="U1328" s="596">
        <v>1</v>
      </c>
      <c r="V1328" s="596">
        <v>0</v>
      </c>
      <c r="W1328" s="603"/>
      <c r="X1328" s="701" t="s">
        <v>7220</v>
      </c>
      <c r="Y1328" s="376" t="s">
        <v>78</v>
      </c>
      <c r="Z1328" s="596" t="s">
        <v>7224</v>
      </c>
      <c r="AA1328" s="766"/>
      <c r="AB1328" s="727" t="str">
        <f t="shared" si="283"/>
        <v>Unique</v>
      </c>
      <c r="AC1328" s="603"/>
      <c r="AD1328" s="603"/>
      <c r="AE1328" s="603"/>
      <c r="AF1328" s="603"/>
      <c r="AG1328" s="603"/>
      <c r="AH1328" s="603"/>
      <c r="AI1328" s="603"/>
      <c r="AJ1328" s="603"/>
      <c r="AK1328" s="603"/>
      <c r="AL1328" s="603"/>
      <c r="AM1328" s="603"/>
      <c r="AN1328" s="603"/>
      <c r="AO1328" s="603"/>
      <c r="AP1328" s="603"/>
      <c r="AQ1328" s="603"/>
      <c r="AR1328" s="603"/>
      <c r="AS1328" s="603"/>
      <c r="AT1328" s="603"/>
      <c r="AU1328" s="603"/>
      <c r="AV1328" s="603"/>
      <c r="AW1328" s="603"/>
      <c r="AX1328" s="603"/>
      <c r="AY1328" s="603"/>
      <c r="AZ1328" s="603"/>
      <c r="BA1328" s="603"/>
      <c r="BB1328" s="603"/>
      <c r="BC1328" s="603"/>
      <c r="BD1328" s="603"/>
      <c r="BE1328" s="603"/>
      <c r="BF1328" s="603"/>
      <c r="BG1328" s="603"/>
      <c r="BH1328" s="603"/>
      <c r="BI1328" s="603"/>
      <c r="BJ1328" s="603"/>
      <c r="BK1328" s="603"/>
      <c r="BL1328" s="603"/>
      <c r="BM1328" s="603"/>
      <c r="BN1328" s="603"/>
      <c r="BO1328" s="603"/>
      <c r="BP1328" s="603"/>
      <c r="BQ1328" s="603"/>
      <c r="BR1328" s="603"/>
      <c r="BS1328" s="603"/>
      <c r="BT1328" s="603"/>
      <c r="BU1328" s="603"/>
      <c r="BV1328" s="603"/>
      <c r="BW1328" s="603"/>
      <c r="BX1328" s="603"/>
      <c r="BY1328" s="603"/>
      <c r="BZ1328" s="603"/>
      <c r="CA1328" s="603"/>
      <c r="CB1328" s="603"/>
      <c r="CC1328" s="603"/>
      <c r="CD1328" s="603"/>
      <c r="CE1328" s="603"/>
      <c r="CF1328" s="603"/>
      <c r="CG1328" s="603"/>
      <c r="CH1328" s="603"/>
      <c r="CI1328" s="603"/>
      <c r="CJ1328" s="603"/>
      <c r="CK1328" s="603"/>
    </row>
    <row r="1329" spans="1:89" ht="14.25">
      <c r="A1329" s="656" t="str">
        <f t="shared" si="279"/>
        <v>14_1_280621_HAM_p_me.au</v>
      </c>
      <c r="B1329" s="657" t="s">
        <v>5717</v>
      </c>
      <c r="C1329" s="657" t="s">
        <v>5718</v>
      </c>
      <c r="D1329" s="658">
        <v>14</v>
      </c>
      <c r="E1329" s="658">
        <v>1</v>
      </c>
      <c r="F1329" s="658" t="s">
        <v>5827</v>
      </c>
      <c r="G1329" s="658" t="s">
        <v>5719</v>
      </c>
      <c r="H1329" s="658">
        <v>2021</v>
      </c>
      <c r="I1329" s="659" t="s">
        <v>5729</v>
      </c>
      <c r="J1329" s="659" t="str">
        <f t="shared" si="285"/>
        <v>HAM_p</v>
      </c>
      <c r="K1329" s="657" t="s">
        <v>5722</v>
      </c>
      <c r="L1329" s="659" t="s">
        <v>5723</v>
      </c>
      <c r="M1329" s="659" t="s">
        <v>476</v>
      </c>
      <c r="N1329" s="661">
        <v>255</v>
      </c>
      <c r="O1329" s="603"/>
      <c r="P1329" s="769" t="s">
        <v>5296</v>
      </c>
      <c r="Q1329" s="596" t="s">
        <v>7225</v>
      </c>
      <c r="R1329" s="596" t="s">
        <v>4909</v>
      </c>
      <c r="S1329" s="596">
        <v>1</v>
      </c>
      <c r="T1329" s="596">
        <v>1</v>
      </c>
      <c r="U1329" s="596">
        <v>0</v>
      </c>
      <c r="V1329" s="596">
        <v>0</v>
      </c>
      <c r="W1329" s="596"/>
      <c r="X1329" s="701" t="s">
        <v>7220</v>
      </c>
      <c r="Y1329" s="376" t="s">
        <v>78</v>
      </c>
      <c r="Z1329" s="596" t="s">
        <v>7226</v>
      </c>
      <c r="AA1329" s="766"/>
      <c r="AB1329" s="727" t="str">
        <f t="shared" si="283"/>
        <v>Unique</v>
      </c>
      <c r="AC1329" s="603"/>
      <c r="AD1329" s="603"/>
      <c r="AE1329" s="603"/>
      <c r="AF1329" s="603"/>
      <c r="AG1329" s="603"/>
      <c r="AH1329" s="603"/>
      <c r="AI1329" s="603"/>
      <c r="AJ1329" s="603"/>
      <c r="AK1329" s="603"/>
      <c r="AL1329" s="603"/>
      <c r="AM1329" s="603"/>
      <c r="AN1329" s="603"/>
      <c r="AO1329" s="603"/>
      <c r="AP1329" s="603"/>
      <c r="AQ1329" s="603"/>
      <c r="AR1329" s="603"/>
      <c r="AS1329" s="603"/>
      <c r="AT1329" s="603"/>
      <c r="AU1329" s="603"/>
      <c r="AV1329" s="603"/>
      <c r="AW1329" s="603"/>
      <c r="AX1329" s="603"/>
      <c r="AY1329" s="603"/>
      <c r="AZ1329" s="603"/>
      <c r="BA1329" s="603"/>
      <c r="BB1329" s="603"/>
      <c r="BC1329" s="603"/>
      <c r="BD1329" s="603"/>
      <c r="BE1329" s="603"/>
      <c r="BF1329" s="603"/>
      <c r="BG1329" s="603"/>
      <c r="BH1329" s="603"/>
      <c r="BI1329" s="603"/>
      <c r="BJ1329" s="603"/>
      <c r="BK1329" s="603"/>
      <c r="BL1329" s="603"/>
      <c r="BM1329" s="603"/>
      <c r="BN1329" s="603"/>
      <c r="BO1329" s="603"/>
      <c r="BP1329" s="603"/>
      <c r="BQ1329" s="603"/>
      <c r="BR1329" s="603"/>
      <c r="BS1329" s="603"/>
      <c r="BT1329" s="603"/>
      <c r="BU1329" s="603"/>
      <c r="BV1329" s="603"/>
      <c r="BW1329" s="603"/>
      <c r="BX1329" s="603"/>
      <c r="BY1329" s="603"/>
      <c r="BZ1329" s="603"/>
      <c r="CA1329" s="603"/>
      <c r="CB1329" s="603"/>
      <c r="CC1329" s="603"/>
      <c r="CD1329" s="603"/>
      <c r="CE1329" s="603"/>
      <c r="CF1329" s="603"/>
      <c r="CG1329" s="603"/>
      <c r="CH1329" s="603"/>
      <c r="CI1329" s="603"/>
      <c r="CJ1329" s="603"/>
      <c r="CK1329" s="603"/>
    </row>
    <row r="1330" spans="1:89" ht="14.25">
      <c r="A1330" s="656" t="str">
        <f t="shared" si="279"/>
        <v>31_1_170521_HO_p_sy.vi</v>
      </c>
      <c r="B1330" s="682" t="s">
        <v>5751</v>
      </c>
      <c r="C1330" s="682" t="s">
        <v>5752</v>
      </c>
      <c r="D1330" s="683">
        <v>31</v>
      </c>
      <c r="E1330" s="683">
        <v>1</v>
      </c>
      <c r="F1330" s="683" t="s">
        <v>2325</v>
      </c>
      <c r="G1330" s="683" t="s">
        <v>5728</v>
      </c>
      <c r="H1330" s="683">
        <v>2021</v>
      </c>
      <c r="I1330" s="684" t="s">
        <v>5729</v>
      </c>
      <c r="J1330" s="684" t="str">
        <f t="shared" si="285"/>
        <v>HO_p</v>
      </c>
      <c r="K1330" s="682" t="s">
        <v>5753</v>
      </c>
      <c r="L1330" s="684" t="s">
        <v>5723</v>
      </c>
      <c r="M1330" s="684" t="s">
        <v>476</v>
      </c>
      <c r="N1330" s="661">
        <v>32</v>
      </c>
      <c r="O1330" s="603"/>
      <c r="P1330" s="769" t="s">
        <v>1137</v>
      </c>
      <c r="Q1330" s="596" t="s">
        <v>1138</v>
      </c>
      <c r="R1330" s="596" t="s">
        <v>1176</v>
      </c>
      <c r="S1330" s="603">
        <f t="shared" ref="S1330:S1407" si="286">SUM(T1330+U1330)</f>
        <v>1</v>
      </c>
      <c r="T1330" s="596">
        <v>0</v>
      </c>
      <c r="U1330" s="596">
        <v>1</v>
      </c>
      <c r="V1330" s="596">
        <v>0</v>
      </c>
      <c r="W1330" s="603"/>
      <c r="X1330" s="668">
        <v>190526</v>
      </c>
      <c r="Y1330" s="376" t="s">
        <v>78</v>
      </c>
      <c r="Z1330" s="596" t="s">
        <v>7227</v>
      </c>
      <c r="AA1330" s="766"/>
      <c r="AB1330" s="727" t="str">
        <f t="shared" si="283"/>
        <v>Unique</v>
      </c>
      <c r="AC1330" s="603"/>
      <c r="AD1330" s="603"/>
      <c r="AE1330" s="603"/>
      <c r="AF1330" s="603"/>
      <c r="AG1330" s="603"/>
      <c r="AH1330" s="603"/>
      <c r="AI1330" s="603"/>
      <c r="AJ1330" s="603"/>
      <c r="AK1330" s="603"/>
      <c r="AL1330" s="603"/>
      <c r="AM1330" s="603"/>
      <c r="AN1330" s="603"/>
      <c r="AO1330" s="603"/>
      <c r="AP1330" s="603"/>
      <c r="AQ1330" s="603"/>
      <c r="AR1330" s="603"/>
      <c r="AS1330" s="603"/>
      <c r="AT1330" s="603"/>
      <c r="AU1330" s="603"/>
      <c r="AV1330" s="603"/>
      <c r="AW1330" s="603"/>
      <c r="AX1330" s="603"/>
      <c r="AY1330" s="603"/>
      <c r="AZ1330" s="603"/>
      <c r="BA1330" s="603"/>
      <c r="BB1330" s="603"/>
      <c r="BC1330" s="603"/>
      <c r="BD1330" s="603"/>
      <c r="BE1330" s="603"/>
      <c r="BF1330" s="603"/>
      <c r="BG1330" s="603"/>
      <c r="BH1330" s="603"/>
      <c r="BI1330" s="603"/>
      <c r="BJ1330" s="603"/>
      <c r="BK1330" s="603"/>
      <c r="BL1330" s="603"/>
      <c r="BM1330" s="603"/>
      <c r="BN1330" s="603"/>
      <c r="BO1330" s="603"/>
      <c r="BP1330" s="603"/>
      <c r="BQ1330" s="603"/>
      <c r="BR1330" s="603"/>
      <c r="BS1330" s="603"/>
      <c r="BT1330" s="603"/>
      <c r="BU1330" s="603"/>
      <c r="BV1330" s="603"/>
      <c r="BW1330" s="603"/>
      <c r="BX1330" s="603"/>
      <c r="BY1330" s="603"/>
      <c r="BZ1330" s="603"/>
      <c r="CA1330" s="603"/>
      <c r="CB1330" s="603"/>
      <c r="CC1330" s="603"/>
      <c r="CD1330" s="603"/>
      <c r="CE1330" s="603"/>
      <c r="CF1330" s="603"/>
      <c r="CG1330" s="603"/>
      <c r="CH1330" s="603"/>
      <c r="CI1330" s="603"/>
      <c r="CJ1330" s="603"/>
      <c r="CK1330" s="603"/>
    </row>
    <row r="1331" spans="1:89" ht="14.25">
      <c r="A1331" s="656" t="str">
        <f t="shared" si="279"/>
        <v>72_1_310521_HER_p_sy.ri</v>
      </c>
      <c r="B1331" s="702" t="s">
        <v>6002</v>
      </c>
      <c r="C1331" s="702" t="s">
        <v>6003</v>
      </c>
      <c r="D1331" s="703">
        <v>72</v>
      </c>
      <c r="E1331" s="703">
        <v>1</v>
      </c>
      <c r="F1331" s="703" t="s">
        <v>5728</v>
      </c>
      <c r="G1331" s="703" t="s">
        <v>2084</v>
      </c>
      <c r="H1331" s="703">
        <v>2021</v>
      </c>
      <c r="I1331" s="702" t="s">
        <v>5976</v>
      </c>
      <c r="J1331" s="702" t="s">
        <v>6004</v>
      </c>
      <c r="K1331" s="702"/>
      <c r="L1331" s="702" t="s">
        <v>5723</v>
      </c>
      <c r="M1331" s="702" t="s">
        <v>2422</v>
      </c>
      <c r="N1331" s="661">
        <v>26</v>
      </c>
      <c r="O1331" s="603"/>
      <c r="P1331" s="667" t="s">
        <v>888</v>
      </c>
      <c r="Q1331" s="596" t="s">
        <v>889</v>
      </c>
      <c r="R1331" s="596" t="s">
        <v>1176</v>
      </c>
      <c r="S1331" s="603">
        <f t="shared" si="286"/>
        <v>1</v>
      </c>
      <c r="T1331" s="596">
        <v>0</v>
      </c>
      <c r="U1331" s="596">
        <v>1</v>
      </c>
      <c r="V1331" s="596">
        <v>0</v>
      </c>
      <c r="W1331" s="603"/>
      <c r="X1331" s="668">
        <v>190526</v>
      </c>
      <c r="Y1331" s="376" t="s">
        <v>78</v>
      </c>
      <c r="Z1331" s="596" t="s">
        <v>7228</v>
      </c>
      <c r="AA1331" s="766"/>
      <c r="AB1331" s="727" t="str">
        <f t="shared" si="283"/>
        <v>Unique</v>
      </c>
      <c r="AC1331" s="603"/>
      <c r="AD1331" s="603"/>
      <c r="AE1331" s="603"/>
      <c r="AF1331" s="603"/>
      <c r="AG1331" s="603"/>
      <c r="AH1331" s="603"/>
      <c r="AI1331" s="603"/>
      <c r="AJ1331" s="603"/>
      <c r="AK1331" s="603"/>
      <c r="AL1331" s="603"/>
      <c r="AM1331" s="603"/>
      <c r="AN1331" s="603"/>
      <c r="AO1331" s="603"/>
      <c r="AP1331" s="603"/>
      <c r="AQ1331" s="603"/>
      <c r="AR1331" s="603"/>
      <c r="AS1331" s="603"/>
      <c r="AT1331" s="603"/>
      <c r="AU1331" s="603"/>
      <c r="AV1331" s="603"/>
      <c r="AW1331" s="603"/>
      <c r="AX1331" s="603"/>
      <c r="AY1331" s="603"/>
      <c r="AZ1331" s="603"/>
      <c r="BA1331" s="603"/>
      <c r="BB1331" s="603"/>
      <c r="BC1331" s="603"/>
      <c r="BD1331" s="603"/>
      <c r="BE1331" s="603"/>
      <c r="BF1331" s="603"/>
      <c r="BG1331" s="603"/>
      <c r="BH1331" s="603"/>
      <c r="BI1331" s="603"/>
      <c r="BJ1331" s="603"/>
      <c r="BK1331" s="603"/>
      <c r="BL1331" s="603"/>
      <c r="BM1331" s="603"/>
      <c r="BN1331" s="603"/>
      <c r="BO1331" s="603"/>
      <c r="BP1331" s="603"/>
      <c r="BQ1331" s="603"/>
      <c r="BR1331" s="603"/>
      <c r="BS1331" s="603"/>
      <c r="BT1331" s="603"/>
      <c r="BU1331" s="603"/>
      <c r="BV1331" s="603"/>
      <c r="BW1331" s="603"/>
      <c r="BX1331" s="603"/>
      <c r="BY1331" s="603"/>
      <c r="BZ1331" s="603"/>
      <c r="CA1331" s="603"/>
      <c r="CB1331" s="603"/>
      <c r="CC1331" s="603"/>
      <c r="CD1331" s="603"/>
      <c r="CE1331" s="603"/>
      <c r="CF1331" s="603"/>
      <c r="CG1331" s="603"/>
      <c r="CH1331" s="603"/>
      <c r="CI1331" s="603"/>
      <c r="CJ1331" s="603"/>
      <c r="CK1331" s="603"/>
    </row>
    <row r="1332" spans="1:89">
      <c r="A1332" s="656" t="str">
        <f t="shared" si="279"/>
        <v>35_1_170723_Esc_p_sy.ri</v>
      </c>
      <c r="B1332" s="823" t="s">
        <v>6187</v>
      </c>
      <c r="C1332" s="823" t="s">
        <v>6188</v>
      </c>
      <c r="D1332" s="827">
        <v>35</v>
      </c>
      <c r="E1332" s="827">
        <v>1</v>
      </c>
      <c r="F1332" s="823" t="s">
        <v>6342</v>
      </c>
      <c r="G1332" s="823" t="s">
        <v>6343</v>
      </c>
      <c r="H1332" s="827">
        <v>2023</v>
      </c>
      <c r="I1332" s="828" t="s">
        <v>6326</v>
      </c>
      <c r="J1332" s="823" t="s">
        <v>6189</v>
      </c>
      <c r="K1332" s="823"/>
      <c r="L1332" s="823" t="s">
        <v>5723</v>
      </c>
      <c r="M1332" s="823" t="s">
        <v>2422</v>
      </c>
      <c r="N1332" s="117">
        <f>100+100+100+100+100+5</f>
        <v>505</v>
      </c>
      <c r="O1332" s="2"/>
      <c r="P1332" s="667" t="s">
        <v>888</v>
      </c>
      <c r="Q1332" s="596" t="s">
        <v>889</v>
      </c>
      <c r="R1332" s="596" t="s">
        <v>1176</v>
      </c>
      <c r="S1332" s="603">
        <f t="shared" si="286"/>
        <v>1</v>
      </c>
      <c r="T1332" s="596">
        <v>0</v>
      </c>
      <c r="U1332" s="596">
        <v>1</v>
      </c>
      <c r="V1332" s="596">
        <v>0</v>
      </c>
      <c r="W1332" s="603"/>
      <c r="X1332" s="668">
        <v>190526</v>
      </c>
      <c r="Y1332" s="376" t="s">
        <v>78</v>
      </c>
      <c r="Z1332" s="596" t="s">
        <v>7229</v>
      </c>
      <c r="AA1332" s="766"/>
      <c r="AB1332" s="727" t="str">
        <f t="shared" si="283"/>
        <v>Unique</v>
      </c>
      <c r="AC1332" s="603"/>
      <c r="AD1332" s="603"/>
      <c r="AE1332" s="603"/>
      <c r="AF1332" s="603"/>
      <c r="AG1332" s="603"/>
      <c r="AH1332" s="603"/>
      <c r="AI1332" s="603"/>
      <c r="AJ1332" s="603"/>
      <c r="AK1332" s="603"/>
      <c r="AL1332" s="603"/>
      <c r="AM1332" s="603"/>
      <c r="AN1332" s="603"/>
      <c r="AO1332" s="603"/>
      <c r="AP1332" s="603"/>
      <c r="AQ1332" s="603"/>
      <c r="AR1332" s="603"/>
      <c r="AS1332" s="603"/>
      <c r="AT1332" s="603"/>
      <c r="AU1332" s="603"/>
      <c r="AV1332" s="603"/>
      <c r="AW1332" s="603"/>
      <c r="AX1332" s="603"/>
      <c r="AY1332" s="603"/>
      <c r="AZ1332" s="603"/>
      <c r="BA1332" s="603"/>
      <c r="BB1332" s="603"/>
      <c r="BC1332" s="603"/>
      <c r="BD1332" s="603"/>
      <c r="BE1332" s="603"/>
      <c r="BF1332" s="603"/>
      <c r="BG1332" s="603"/>
      <c r="BH1332" s="603"/>
      <c r="BI1332" s="603"/>
      <c r="BJ1332" s="603"/>
      <c r="BK1332" s="603"/>
      <c r="BL1332" s="603"/>
      <c r="BM1332" s="603"/>
      <c r="BN1332" s="603"/>
      <c r="BO1332" s="603"/>
      <c r="BP1332" s="603"/>
      <c r="BQ1332" s="603"/>
      <c r="BR1332" s="603"/>
      <c r="BS1332" s="603"/>
      <c r="BT1332" s="603"/>
      <c r="BU1332" s="603"/>
      <c r="BV1332" s="603"/>
      <c r="BW1332" s="603"/>
      <c r="BX1332" s="603"/>
      <c r="BY1332" s="603"/>
      <c r="BZ1332" s="603"/>
      <c r="CA1332" s="603"/>
      <c r="CB1332" s="603"/>
      <c r="CC1332" s="603"/>
      <c r="CD1332" s="603"/>
      <c r="CE1332" s="603"/>
      <c r="CF1332" s="603"/>
      <c r="CG1332" s="603"/>
      <c r="CH1332" s="603"/>
      <c r="CI1332" s="603"/>
      <c r="CJ1332" s="603"/>
      <c r="CK1332" s="603"/>
    </row>
    <row r="1333" spans="1:89" ht="14.25">
      <c r="A1333" s="656" t="str">
        <f t="shared" si="279"/>
        <v>60_1_310521_E_p_sy.ri</v>
      </c>
      <c r="B1333" s="659" t="s">
        <v>5989</v>
      </c>
      <c r="C1333" s="659" t="s">
        <v>5990</v>
      </c>
      <c r="D1333" s="658">
        <v>60</v>
      </c>
      <c r="E1333" s="658">
        <v>1</v>
      </c>
      <c r="F1333" s="658" t="s">
        <v>5728</v>
      </c>
      <c r="G1333" s="658" t="s">
        <v>2084</v>
      </c>
      <c r="H1333" s="658">
        <v>2021</v>
      </c>
      <c r="I1333" s="659" t="s">
        <v>5976</v>
      </c>
      <c r="J1333" s="659" t="s">
        <v>5991</v>
      </c>
      <c r="K1333" s="659"/>
      <c r="L1333" s="659" t="s">
        <v>5723</v>
      </c>
      <c r="M1333" s="659" t="s">
        <v>2422</v>
      </c>
      <c r="N1333" s="661">
        <v>14</v>
      </c>
      <c r="O1333" s="603"/>
      <c r="P1333" s="667" t="s">
        <v>888</v>
      </c>
      <c r="Q1333" s="596" t="s">
        <v>889</v>
      </c>
      <c r="R1333" s="596" t="s">
        <v>1176</v>
      </c>
      <c r="S1333" s="603">
        <f t="shared" si="286"/>
        <v>1</v>
      </c>
      <c r="T1333" s="596">
        <v>0</v>
      </c>
      <c r="U1333" s="596">
        <v>1</v>
      </c>
      <c r="V1333" s="596">
        <v>0</v>
      </c>
      <c r="W1333" s="603"/>
      <c r="X1333" s="668">
        <v>190526</v>
      </c>
      <c r="Y1333" s="376" t="s">
        <v>78</v>
      </c>
      <c r="Z1333" s="596" t="s">
        <v>7230</v>
      </c>
      <c r="AA1333" s="766"/>
      <c r="AB1333" s="727" t="str">
        <f t="shared" si="283"/>
        <v>Unique</v>
      </c>
      <c r="AC1333" s="603"/>
      <c r="AD1333" s="603"/>
      <c r="AE1333" s="603"/>
      <c r="AF1333" s="603"/>
      <c r="AG1333" s="603"/>
      <c r="AH1333" s="603"/>
      <c r="AI1333" s="603"/>
      <c r="AJ1333" s="603"/>
      <c r="AK1333" s="603"/>
      <c r="AL1333" s="603"/>
      <c r="AM1333" s="603"/>
      <c r="AN1333" s="603"/>
      <c r="AO1333" s="603"/>
      <c r="AP1333" s="603"/>
      <c r="AQ1333" s="603"/>
      <c r="AR1333" s="603"/>
      <c r="AS1333" s="603"/>
      <c r="AT1333" s="603"/>
      <c r="AU1333" s="603"/>
      <c r="AV1333" s="603"/>
      <c r="AW1333" s="603"/>
      <c r="AX1333" s="603"/>
      <c r="AY1333" s="603"/>
      <c r="AZ1333" s="603"/>
      <c r="BA1333" s="603"/>
      <c r="BB1333" s="603"/>
      <c r="BC1333" s="603"/>
      <c r="BD1333" s="603"/>
      <c r="BE1333" s="603"/>
      <c r="BF1333" s="603"/>
      <c r="BG1333" s="603"/>
      <c r="BH1333" s="603"/>
      <c r="BI1333" s="603"/>
      <c r="BJ1333" s="603"/>
      <c r="BK1333" s="603"/>
      <c r="BL1333" s="603"/>
      <c r="BM1333" s="603"/>
      <c r="BN1333" s="603"/>
      <c r="BO1333" s="603"/>
      <c r="BP1333" s="603"/>
      <c r="BQ1333" s="603"/>
      <c r="BR1333" s="603"/>
      <c r="BS1333" s="603"/>
      <c r="BT1333" s="603"/>
      <c r="BU1333" s="603"/>
      <c r="BV1333" s="603"/>
      <c r="BW1333" s="603"/>
      <c r="BX1333" s="603"/>
      <c r="BY1333" s="603"/>
      <c r="BZ1333" s="603"/>
      <c r="CA1333" s="603"/>
      <c r="CB1333" s="603"/>
      <c r="CC1333" s="603"/>
      <c r="CD1333" s="603"/>
      <c r="CE1333" s="603"/>
      <c r="CF1333" s="603"/>
      <c r="CG1333" s="603"/>
      <c r="CH1333" s="603"/>
      <c r="CI1333" s="603"/>
      <c r="CJ1333" s="603"/>
      <c r="CK1333" s="603"/>
    </row>
    <row r="1334" spans="1:89" ht="14.25">
      <c r="A1334" s="656" t="str">
        <f t="shared" si="279"/>
        <v>28_1_310521_D_p_sy.ri</v>
      </c>
      <c r="B1334" s="710" t="s">
        <v>6115</v>
      </c>
      <c r="C1334" s="710" t="s">
        <v>6116</v>
      </c>
      <c r="D1334" s="709">
        <v>28</v>
      </c>
      <c r="E1334" s="709">
        <v>1</v>
      </c>
      <c r="F1334" s="709" t="s">
        <v>5728</v>
      </c>
      <c r="G1334" s="709" t="s">
        <v>2084</v>
      </c>
      <c r="H1334" s="709">
        <v>2021</v>
      </c>
      <c r="I1334" s="710" t="s">
        <v>6199</v>
      </c>
      <c r="J1334" s="710" t="s">
        <v>6117</v>
      </c>
      <c r="K1334" s="710"/>
      <c r="L1334" s="710" t="s">
        <v>5723</v>
      </c>
      <c r="M1334" s="710" t="s">
        <v>2422</v>
      </c>
      <c r="N1334" s="661">
        <f>15</f>
        <v>15</v>
      </c>
      <c r="O1334" s="370" t="s">
        <v>6201</v>
      </c>
      <c r="P1334" s="667" t="s">
        <v>888</v>
      </c>
      <c r="Q1334" s="596" t="s">
        <v>889</v>
      </c>
      <c r="R1334" s="596" t="s">
        <v>1176</v>
      </c>
      <c r="S1334" s="603">
        <f t="shared" si="286"/>
        <v>1</v>
      </c>
      <c r="T1334" s="596">
        <v>0</v>
      </c>
      <c r="U1334" s="596">
        <v>1</v>
      </c>
      <c r="V1334" s="596">
        <v>0</v>
      </c>
      <c r="W1334" s="603"/>
      <c r="X1334" s="668">
        <v>190526</v>
      </c>
      <c r="Y1334" s="376" t="s">
        <v>78</v>
      </c>
      <c r="Z1334" s="596" t="s">
        <v>7231</v>
      </c>
      <c r="AA1334" s="766"/>
      <c r="AB1334" s="727" t="str">
        <f t="shared" si="283"/>
        <v>Unique</v>
      </c>
      <c r="AC1334" s="603"/>
      <c r="AD1334" s="603"/>
      <c r="AE1334" s="603"/>
      <c r="AF1334" s="603"/>
      <c r="AG1334" s="603"/>
      <c r="AH1334" s="603"/>
      <c r="AI1334" s="603"/>
      <c r="AJ1334" s="603"/>
      <c r="AK1334" s="603"/>
      <c r="AL1334" s="603"/>
      <c r="AM1334" s="603"/>
      <c r="AN1334" s="603"/>
      <c r="AO1334" s="603"/>
      <c r="AP1334" s="603"/>
      <c r="AQ1334" s="603"/>
      <c r="AR1334" s="603"/>
      <c r="AS1334" s="603"/>
      <c r="AT1334" s="603"/>
      <c r="AU1334" s="603"/>
      <c r="AV1334" s="603"/>
      <c r="AW1334" s="603"/>
      <c r="AX1334" s="603"/>
      <c r="AY1334" s="603"/>
      <c r="AZ1334" s="603"/>
      <c r="BA1334" s="603"/>
      <c r="BB1334" s="603"/>
      <c r="BC1334" s="603"/>
      <c r="BD1334" s="603"/>
      <c r="BE1334" s="603"/>
      <c r="BF1334" s="603"/>
      <c r="BG1334" s="603"/>
      <c r="BH1334" s="603"/>
      <c r="BI1334" s="603"/>
      <c r="BJ1334" s="603"/>
      <c r="BK1334" s="603"/>
      <c r="BL1334" s="603"/>
      <c r="BM1334" s="603"/>
      <c r="BN1334" s="603"/>
      <c r="BO1334" s="603"/>
      <c r="BP1334" s="603"/>
      <c r="BQ1334" s="603"/>
      <c r="BR1334" s="603"/>
      <c r="BS1334" s="603"/>
      <c r="BT1334" s="603"/>
      <c r="BU1334" s="603"/>
      <c r="BV1334" s="603"/>
      <c r="BW1334" s="603"/>
      <c r="BX1334" s="603"/>
      <c r="BY1334" s="603"/>
      <c r="BZ1334" s="603"/>
      <c r="CA1334" s="603"/>
      <c r="CB1334" s="603"/>
      <c r="CC1334" s="603"/>
      <c r="CD1334" s="603"/>
      <c r="CE1334" s="603"/>
      <c r="CF1334" s="603"/>
      <c r="CG1334" s="603"/>
      <c r="CH1334" s="603"/>
      <c r="CI1334" s="603"/>
      <c r="CJ1334" s="603"/>
      <c r="CK1334" s="603"/>
    </row>
    <row r="1335" spans="1:89" ht="14.25">
      <c r="A1335" s="656" t="str">
        <f t="shared" si="279"/>
        <v>72_1_170521_HER_p_sy.vi</v>
      </c>
      <c r="B1335" s="702" t="s">
        <v>6002</v>
      </c>
      <c r="C1335" s="702" t="s">
        <v>6003</v>
      </c>
      <c r="D1335" s="703">
        <v>72</v>
      </c>
      <c r="E1335" s="703">
        <v>1</v>
      </c>
      <c r="F1335" s="703" t="s">
        <v>2325</v>
      </c>
      <c r="G1335" s="703" t="s">
        <v>5728</v>
      </c>
      <c r="H1335" s="703">
        <v>2021</v>
      </c>
      <c r="I1335" s="702" t="s">
        <v>5976</v>
      </c>
      <c r="J1335" s="702" t="s">
        <v>6004</v>
      </c>
      <c r="K1335" s="702"/>
      <c r="L1335" s="702" t="s">
        <v>5723</v>
      </c>
      <c r="M1335" s="702" t="s">
        <v>2422</v>
      </c>
      <c r="N1335" s="661">
        <v>14</v>
      </c>
      <c r="O1335" s="603"/>
      <c r="P1335" s="769" t="s">
        <v>1137</v>
      </c>
      <c r="Q1335" s="596" t="s">
        <v>1138</v>
      </c>
      <c r="R1335" s="596" t="s">
        <v>1176</v>
      </c>
      <c r="S1335" s="603">
        <f t="shared" si="286"/>
        <v>1</v>
      </c>
      <c r="T1335" s="596">
        <v>0</v>
      </c>
      <c r="U1335" s="596">
        <v>1</v>
      </c>
      <c r="V1335" s="596">
        <v>0</v>
      </c>
      <c r="W1335" s="603"/>
      <c r="X1335" s="668">
        <v>190526</v>
      </c>
      <c r="Y1335" s="376" t="s">
        <v>78</v>
      </c>
      <c r="Z1335" s="596" t="s">
        <v>7232</v>
      </c>
      <c r="AA1335" s="766"/>
      <c r="AB1335" s="727" t="str">
        <f t="shared" si="283"/>
        <v>Unique</v>
      </c>
      <c r="AC1335" s="603"/>
      <c r="AD1335" s="603"/>
      <c r="AE1335" s="603"/>
      <c r="AF1335" s="603"/>
      <c r="AG1335" s="603"/>
      <c r="AH1335" s="603"/>
      <c r="AI1335" s="603"/>
      <c r="AJ1335" s="603"/>
      <c r="AK1335" s="603"/>
      <c r="AL1335" s="603"/>
      <c r="AM1335" s="603"/>
      <c r="AN1335" s="603"/>
      <c r="AO1335" s="603"/>
      <c r="AP1335" s="603"/>
      <c r="AQ1335" s="603"/>
      <c r="AR1335" s="603"/>
      <c r="AS1335" s="603"/>
      <c r="AT1335" s="603"/>
      <c r="AU1335" s="603"/>
      <c r="AV1335" s="603"/>
      <c r="AW1335" s="603"/>
      <c r="AX1335" s="603"/>
      <c r="AY1335" s="603"/>
      <c r="AZ1335" s="603"/>
      <c r="BA1335" s="603"/>
      <c r="BB1335" s="603"/>
      <c r="BC1335" s="603"/>
      <c r="BD1335" s="603"/>
      <c r="BE1335" s="603"/>
      <c r="BF1335" s="603"/>
      <c r="BG1335" s="603"/>
      <c r="BH1335" s="603"/>
      <c r="BI1335" s="603"/>
      <c r="BJ1335" s="603"/>
      <c r="BK1335" s="603"/>
      <c r="BL1335" s="603"/>
      <c r="BM1335" s="603"/>
      <c r="BN1335" s="603"/>
      <c r="BO1335" s="603"/>
      <c r="BP1335" s="603"/>
      <c r="BQ1335" s="603"/>
      <c r="BR1335" s="603"/>
      <c r="BS1335" s="603"/>
      <c r="BT1335" s="603"/>
      <c r="BU1335" s="603"/>
      <c r="BV1335" s="603"/>
      <c r="BW1335" s="603"/>
      <c r="BX1335" s="603"/>
      <c r="BY1335" s="603"/>
      <c r="BZ1335" s="603"/>
      <c r="CA1335" s="603"/>
      <c r="CB1335" s="603"/>
      <c r="CC1335" s="603"/>
      <c r="CD1335" s="603"/>
      <c r="CE1335" s="603"/>
      <c r="CF1335" s="603"/>
      <c r="CG1335" s="603"/>
      <c r="CH1335" s="603"/>
      <c r="CI1335" s="603"/>
      <c r="CJ1335" s="603"/>
      <c r="CK1335" s="603"/>
    </row>
    <row r="1336" spans="1:89" ht="14.25">
      <c r="A1336" s="656" t="str">
        <f t="shared" si="279"/>
        <v>16_1_140621_N_p_xy.se</v>
      </c>
      <c r="B1336" s="676" t="s">
        <v>5742</v>
      </c>
      <c r="C1336" s="676" t="s">
        <v>5743</v>
      </c>
      <c r="D1336" s="677">
        <v>16</v>
      </c>
      <c r="E1336" s="677">
        <v>1</v>
      </c>
      <c r="F1336" s="677" t="s">
        <v>2084</v>
      </c>
      <c r="G1336" s="677" t="s">
        <v>5827</v>
      </c>
      <c r="H1336" s="677">
        <v>2021</v>
      </c>
      <c r="I1336" s="678" t="s">
        <v>5729</v>
      </c>
      <c r="J1336" s="678" t="str">
        <f t="shared" ref="J1336:J1337" si="287">K1336&amp;"_p"</f>
        <v>N_p</v>
      </c>
      <c r="K1336" s="676" t="s">
        <v>5744</v>
      </c>
      <c r="L1336" s="678" t="s">
        <v>5723</v>
      </c>
      <c r="M1336" s="678" t="s">
        <v>476</v>
      </c>
      <c r="N1336" s="661">
        <v>186</v>
      </c>
      <c r="O1336" s="603"/>
      <c r="P1336" s="769" t="s">
        <v>529</v>
      </c>
      <c r="Q1336" s="596" t="s">
        <v>7233</v>
      </c>
      <c r="R1336" s="596" t="s">
        <v>4909</v>
      </c>
      <c r="S1336" s="603">
        <f t="shared" si="286"/>
        <v>5</v>
      </c>
      <c r="T1336" s="596">
        <v>0</v>
      </c>
      <c r="U1336" s="596">
        <v>5</v>
      </c>
      <c r="V1336" s="596">
        <v>0</v>
      </c>
      <c r="W1336" s="603"/>
      <c r="X1336" s="701" t="s">
        <v>7234</v>
      </c>
      <c r="Y1336" s="376" t="s">
        <v>78</v>
      </c>
      <c r="Z1336" s="596" t="s">
        <v>7235</v>
      </c>
      <c r="AA1336" s="766"/>
      <c r="AB1336" s="727" t="str">
        <f t="shared" si="283"/>
        <v>Unique</v>
      </c>
      <c r="AC1336" s="603"/>
      <c r="AD1336" s="603"/>
      <c r="AE1336" s="603"/>
      <c r="AF1336" s="603"/>
      <c r="AG1336" s="603"/>
      <c r="AH1336" s="603"/>
      <c r="AI1336" s="603"/>
      <c r="AJ1336" s="603"/>
      <c r="AK1336" s="603"/>
      <c r="AL1336" s="603"/>
      <c r="AM1336" s="603"/>
      <c r="AN1336" s="603"/>
      <c r="AO1336" s="603"/>
      <c r="AP1336" s="603"/>
      <c r="AQ1336" s="603"/>
      <c r="AR1336" s="603"/>
      <c r="AS1336" s="603"/>
      <c r="AT1336" s="603"/>
      <c r="AU1336" s="603"/>
      <c r="AV1336" s="603"/>
      <c r="AW1336" s="603"/>
      <c r="AX1336" s="603"/>
      <c r="AY1336" s="603"/>
      <c r="AZ1336" s="603"/>
      <c r="BA1336" s="603"/>
      <c r="BB1336" s="603"/>
      <c r="BC1336" s="603"/>
      <c r="BD1336" s="603"/>
      <c r="BE1336" s="603"/>
      <c r="BF1336" s="603"/>
      <c r="BG1336" s="603"/>
      <c r="BH1336" s="603"/>
      <c r="BI1336" s="603"/>
      <c r="BJ1336" s="603"/>
      <c r="BK1336" s="603"/>
      <c r="BL1336" s="603"/>
      <c r="BM1336" s="603"/>
      <c r="BN1336" s="603"/>
      <c r="BO1336" s="603"/>
      <c r="BP1336" s="603"/>
      <c r="BQ1336" s="603"/>
      <c r="BR1336" s="603"/>
      <c r="BS1336" s="603"/>
      <c r="BT1336" s="603"/>
      <c r="BU1336" s="603"/>
      <c r="BV1336" s="603"/>
      <c r="BW1336" s="603"/>
      <c r="BX1336" s="603"/>
      <c r="BY1336" s="603"/>
      <c r="BZ1336" s="603"/>
      <c r="CA1336" s="603"/>
      <c r="CB1336" s="603"/>
      <c r="CC1336" s="603"/>
      <c r="CD1336" s="603"/>
      <c r="CE1336" s="603"/>
      <c r="CF1336" s="603"/>
      <c r="CG1336" s="603"/>
      <c r="CH1336" s="603"/>
      <c r="CI1336" s="603"/>
      <c r="CJ1336" s="603"/>
      <c r="CK1336" s="603"/>
    </row>
    <row r="1337" spans="1:89" ht="14.25">
      <c r="A1337" s="656" t="str">
        <f t="shared" si="279"/>
        <v>1_1_280621_HAU_p_me.au</v>
      </c>
      <c r="B1337" s="690" t="s">
        <v>5770</v>
      </c>
      <c r="C1337" s="690" t="s">
        <v>5771</v>
      </c>
      <c r="D1337" s="691">
        <v>1</v>
      </c>
      <c r="E1337" s="691">
        <v>1</v>
      </c>
      <c r="F1337" s="691" t="s">
        <v>5827</v>
      </c>
      <c r="G1337" s="691" t="s">
        <v>5719</v>
      </c>
      <c r="H1337" s="691">
        <v>2021</v>
      </c>
      <c r="I1337" s="692" t="s">
        <v>5729</v>
      </c>
      <c r="J1337" s="692" t="str">
        <f t="shared" si="287"/>
        <v>HAU_p</v>
      </c>
      <c r="K1337" s="690" t="s">
        <v>5772</v>
      </c>
      <c r="L1337" s="692" t="s">
        <v>5723</v>
      </c>
      <c r="M1337" s="692" t="s">
        <v>476</v>
      </c>
      <c r="N1337" s="661">
        <v>656</v>
      </c>
      <c r="O1337" s="603"/>
      <c r="P1337" s="769" t="s">
        <v>5296</v>
      </c>
      <c r="Q1337" s="596" t="s">
        <v>7225</v>
      </c>
      <c r="R1337" s="596" t="s">
        <v>4909</v>
      </c>
      <c r="S1337" s="603">
        <f t="shared" si="286"/>
        <v>1</v>
      </c>
      <c r="T1337" s="596">
        <v>0</v>
      </c>
      <c r="U1337" s="596">
        <v>1</v>
      </c>
      <c r="V1337" s="596">
        <v>0</v>
      </c>
      <c r="W1337" s="603"/>
      <c r="X1337" s="701" t="s">
        <v>7234</v>
      </c>
      <c r="Y1337" s="376" t="s">
        <v>78</v>
      </c>
      <c r="Z1337" s="596" t="s">
        <v>7236</v>
      </c>
      <c r="AA1337" s="766"/>
      <c r="AB1337" s="727" t="str">
        <f t="shared" si="283"/>
        <v>Unique</v>
      </c>
      <c r="AC1337" s="603"/>
      <c r="AD1337" s="603"/>
      <c r="AE1337" s="603"/>
      <c r="AF1337" s="603"/>
      <c r="AG1337" s="603"/>
      <c r="AH1337" s="603"/>
      <c r="AI1337" s="603"/>
      <c r="AJ1337" s="603"/>
      <c r="AK1337" s="603"/>
      <c r="AL1337" s="603"/>
      <c r="AM1337" s="603"/>
      <c r="AN1337" s="603"/>
      <c r="AO1337" s="603"/>
      <c r="AP1337" s="603"/>
      <c r="AQ1337" s="603"/>
      <c r="AR1337" s="603"/>
      <c r="AS1337" s="603"/>
      <c r="AT1337" s="603"/>
      <c r="AU1337" s="603"/>
      <c r="AV1337" s="603"/>
      <c r="AW1337" s="603"/>
      <c r="AX1337" s="603"/>
      <c r="AY1337" s="603"/>
      <c r="AZ1337" s="603"/>
      <c r="BA1337" s="603"/>
      <c r="BB1337" s="603"/>
      <c r="BC1337" s="603"/>
      <c r="BD1337" s="603"/>
      <c r="BE1337" s="603"/>
      <c r="BF1337" s="603"/>
      <c r="BG1337" s="603"/>
      <c r="BH1337" s="603"/>
      <c r="BI1337" s="603"/>
      <c r="BJ1337" s="603"/>
      <c r="BK1337" s="603"/>
      <c r="BL1337" s="603"/>
      <c r="BM1337" s="603"/>
      <c r="BN1337" s="603"/>
      <c r="BO1337" s="603"/>
      <c r="BP1337" s="603"/>
      <c r="BQ1337" s="603"/>
      <c r="BR1337" s="603"/>
      <c r="BS1337" s="603"/>
      <c r="BT1337" s="603"/>
      <c r="BU1337" s="603"/>
      <c r="BV1337" s="603"/>
      <c r="BW1337" s="603"/>
      <c r="BX1337" s="603"/>
      <c r="BY1337" s="603"/>
      <c r="BZ1337" s="603"/>
      <c r="CA1337" s="603"/>
      <c r="CB1337" s="603"/>
      <c r="CC1337" s="603"/>
      <c r="CD1337" s="603"/>
      <c r="CE1337" s="603"/>
      <c r="CF1337" s="603"/>
      <c r="CG1337" s="603"/>
      <c r="CH1337" s="603"/>
      <c r="CI1337" s="603"/>
      <c r="CJ1337" s="603"/>
      <c r="CK1337" s="603"/>
    </row>
    <row r="1338" spans="1:89" ht="14.25">
      <c r="A1338" s="656" t="str">
        <f t="shared" si="279"/>
        <v>1_1_050623_HAU_p_me.au</v>
      </c>
      <c r="B1338" s="745" t="s">
        <v>6461</v>
      </c>
      <c r="C1338" s="745" t="s">
        <v>6462</v>
      </c>
      <c r="D1338" s="746">
        <v>1</v>
      </c>
      <c r="E1338" s="746">
        <v>1</v>
      </c>
      <c r="F1338" s="746" t="s">
        <v>6443</v>
      </c>
      <c r="G1338" s="746" t="s">
        <v>6562</v>
      </c>
      <c r="H1338" s="746">
        <v>2023</v>
      </c>
      <c r="I1338" s="745" t="s">
        <v>5729</v>
      </c>
      <c r="J1338" s="745" t="s">
        <v>6463</v>
      </c>
      <c r="K1338" s="745" t="s">
        <v>6464</v>
      </c>
      <c r="L1338" s="745" t="s">
        <v>5723</v>
      </c>
      <c r="M1338" s="745" t="s">
        <v>2422</v>
      </c>
      <c r="N1338" s="661">
        <f>20+12</f>
        <v>32</v>
      </c>
      <c r="O1338" s="603"/>
      <c r="P1338" s="769" t="s">
        <v>5296</v>
      </c>
      <c r="Q1338" s="596" t="s">
        <v>7225</v>
      </c>
      <c r="R1338" s="596" t="s">
        <v>4909</v>
      </c>
      <c r="S1338" s="603">
        <f t="shared" si="286"/>
        <v>1</v>
      </c>
      <c r="T1338" s="596">
        <v>0</v>
      </c>
      <c r="U1338" s="596">
        <v>1</v>
      </c>
      <c r="V1338" s="596">
        <v>0</v>
      </c>
      <c r="W1338" s="603"/>
      <c r="X1338" s="701" t="s">
        <v>7234</v>
      </c>
      <c r="Y1338" s="376" t="s">
        <v>78</v>
      </c>
      <c r="Z1338" s="596" t="s">
        <v>7237</v>
      </c>
      <c r="AA1338" s="766"/>
      <c r="AB1338" s="727" t="str">
        <f t="shared" si="283"/>
        <v>Unique</v>
      </c>
      <c r="AC1338" s="603"/>
      <c r="AD1338" s="603"/>
      <c r="AE1338" s="603"/>
      <c r="AF1338" s="603"/>
      <c r="AG1338" s="603"/>
      <c r="AH1338" s="603"/>
      <c r="AI1338" s="603"/>
      <c r="AJ1338" s="603"/>
      <c r="AK1338" s="603"/>
      <c r="AL1338" s="603"/>
      <c r="AM1338" s="603"/>
      <c r="AN1338" s="603"/>
      <c r="AO1338" s="603"/>
      <c r="AP1338" s="603"/>
      <c r="AQ1338" s="603"/>
      <c r="AR1338" s="603"/>
      <c r="AS1338" s="603"/>
      <c r="AT1338" s="603"/>
      <c r="AU1338" s="603"/>
      <c r="AV1338" s="603"/>
      <c r="AW1338" s="603"/>
      <c r="AX1338" s="603"/>
      <c r="AY1338" s="603"/>
      <c r="AZ1338" s="603"/>
      <c r="BA1338" s="603"/>
      <c r="BB1338" s="603"/>
      <c r="BC1338" s="603"/>
      <c r="BD1338" s="603"/>
      <c r="BE1338" s="603"/>
      <c r="BF1338" s="603"/>
      <c r="BG1338" s="603"/>
      <c r="BH1338" s="603"/>
      <c r="BI1338" s="603"/>
      <c r="BJ1338" s="603"/>
      <c r="BK1338" s="603"/>
      <c r="BL1338" s="603"/>
      <c r="BM1338" s="603"/>
      <c r="BN1338" s="603"/>
      <c r="BO1338" s="603"/>
      <c r="BP1338" s="603"/>
      <c r="BQ1338" s="603"/>
      <c r="BR1338" s="603"/>
      <c r="BS1338" s="603"/>
      <c r="BT1338" s="603"/>
      <c r="BU1338" s="603"/>
      <c r="BV1338" s="603"/>
      <c r="BW1338" s="603"/>
      <c r="BX1338" s="603"/>
      <c r="BY1338" s="603"/>
      <c r="BZ1338" s="603"/>
      <c r="CA1338" s="603"/>
      <c r="CB1338" s="603"/>
      <c r="CC1338" s="603"/>
      <c r="CD1338" s="603"/>
      <c r="CE1338" s="603"/>
      <c r="CF1338" s="603"/>
      <c r="CG1338" s="603"/>
      <c r="CH1338" s="603"/>
      <c r="CI1338" s="603"/>
      <c r="CJ1338" s="603"/>
      <c r="CK1338" s="603"/>
    </row>
    <row r="1339" spans="1:89" ht="14.25">
      <c r="A1339" s="656" t="str">
        <f t="shared" ref="A1339:A1370" si="288">D1339&amp;"_"&amp;E1339&amp;"_"&amp;G1339&amp;"_"&amp;J1339&amp;"_"&amp;P1339</f>
        <v>14_1_050623_HAM_p_xy.se</v>
      </c>
      <c r="B1339" s="659" t="s">
        <v>6503</v>
      </c>
      <c r="C1339" s="659" t="s">
        <v>6504</v>
      </c>
      <c r="D1339" s="658">
        <v>14</v>
      </c>
      <c r="E1339" s="658">
        <v>1</v>
      </c>
      <c r="F1339" s="658" t="s">
        <v>6443</v>
      </c>
      <c r="G1339" s="658" t="s">
        <v>6562</v>
      </c>
      <c r="H1339" s="658">
        <v>2023</v>
      </c>
      <c r="I1339" s="659" t="s">
        <v>5729</v>
      </c>
      <c r="J1339" s="659" t="s">
        <v>6505</v>
      </c>
      <c r="K1339" s="659" t="s">
        <v>6506</v>
      </c>
      <c r="L1339" s="659" t="s">
        <v>5723</v>
      </c>
      <c r="M1339" s="659" t="s">
        <v>2422</v>
      </c>
      <c r="N1339" s="661">
        <v>67</v>
      </c>
      <c r="O1339" s="603"/>
      <c r="P1339" s="769" t="s">
        <v>529</v>
      </c>
      <c r="Q1339" s="596" t="s">
        <v>530</v>
      </c>
      <c r="R1339" s="596" t="s">
        <v>4909</v>
      </c>
      <c r="S1339" s="603">
        <f t="shared" si="286"/>
        <v>2</v>
      </c>
      <c r="T1339" s="596">
        <v>1</v>
      </c>
      <c r="U1339" s="596">
        <v>1</v>
      </c>
      <c r="V1339" s="596">
        <v>0</v>
      </c>
      <c r="W1339" s="603"/>
      <c r="X1339" s="701" t="s">
        <v>7234</v>
      </c>
      <c r="Y1339" s="376" t="s">
        <v>78</v>
      </c>
      <c r="Z1339" s="596" t="s">
        <v>7238</v>
      </c>
      <c r="AA1339" s="766"/>
      <c r="AB1339" s="727" t="str">
        <f t="shared" si="283"/>
        <v>Unique</v>
      </c>
      <c r="AC1339" s="603"/>
      <c r="AD1339" s="603"/>
      <c r="AE1339" s="603"/>
      <c r="AF1339" s="603"/>
      <c r="AG1339" s="603"/>
      <c r="AH1339" s="603"/>
      <c r="AI1339" s="603"/>
      <c r="AJ1339" s="603"/>
      <c r="AK1339" s="603"/>
      <c r="AL1339" s="603"/>
      <c r="AM1339" s="603"/>
      <c r="AN1339" s="603"/>
      <c r="AO1339" s="603"/>
      <c r="AP1339" s="603"/>
      <c r="AQ1339" s="603"/>
      <c r="AR1339" s="603"/>
      <c r="AS1339" s="603"/>
      <c r="AT1339" s="603"/>
      <c r="AU1339" s="603"/>
      <c r="AV1339" s="603"/>
      <c r="AW1339" s="603"/>
      <c r="AX1339" s="603"/>
      <c r="AY1339" s="603"/>
      <c r="AZ1339" s="603"/>
      <c r="BA1339" s="603"/>
      <c r="BB1339" s="603"/>
      <c r="BC1339" s="603"/>
      <c r="BD1339" s="603"/>
      <c r="BE1339" s="603"/>
      <c r="BF1339" s="603"/>
      <c r="BG1339" s="603"/>
      <c r="BH1339" s="603"/>
      <c r="BI1339" s="603"/>
      <c r="BJ1339" s="603"/>
      <c r="BK1339" s="603"/>
      <c r="BL1339" s="603"/>
      <c r="BM1339" s="603"/>
      <c r="BN1339" s="603"/>
      <c r="BO1339" s="603"/>
      <c r="BP1339" s="603"/>
      <c r="BQ1339" s="603"/>
      <c r="BR1339" s="603"/>
      <c r="BS1339" s="603"/>
      <c r="BT1339" s="603"/>
      <c r="BU1339" s="603"/>
      <c r="BV1339" s="603"/>
      <c r="BW1339" s="603"/>
      <c r="BX1339" s="603"/>
      <c r="BY1339" s="603"/>
      <c r="BZ1339" s="603"/>
      <c r="CA1339" s="603"/>
      <c r="CB1339" s="603"/>
      <c r="CC1339" s="603"/>
      <c r="CD1339" s="603"/>
      <c r="CE1339" s="603"/>
      <c r="CF1339" s="603"/>
      <c r="CG1339" s="603"/>
      <c r="CH1339" s="603"/>
      <c r="CI1339" s="603"/>
      <c r="CJ1339" s="603"/>
      <c r="CK1339" s="603"/>
    </row>
    <row r="1340" spans="1:89" ht="14.25">
      <c r="A1340" s="656" t="str">
        <f t="shared" si="288"/>
        <v>14_1_050623_HAM_p_me.eq</v>
      </c>
      <c r="B1340" s="659" t="s">
        <v>6503</v>
      </c>
      <c r="C1340" s="659" t="s">
        <v>6504</v>
      </c>
      <c r="D1340" s="658">
        <v>14</v>
      </c>
      <c r="E1340" s="658">
        <v>1</v>
      </c>
      <c r="F1340" s="658" t="s">
        <v>6443</v>
      </c>
      <c r="G1340" s="658" t="s">
        <v>6562</v>
      </c>
      <c r="H1340" s="658">
        <v>2023</v>
      </c>
      <c r="I1340" s="659" t="s">
        <v>5729</v>
      </c>
      <c r="J1340" s="659" t="s">
        <v>6505</v>
      </c>
      <c r="K1340" s="659" t="s">
        <v>6506</v>
      </c>
      <c r="L1340" s="659" t="s">
        <v>5723</v>
      </c>
      <c r="M1340" s="659" t="s">
        <v>2422</v>
      </c>
      <c r="N1340" s="661">
        <v>67</v>
      </c>
      <c r="O1340" s="603"/>
      <c r="P1340" s="667" t="s">
        <v>800</v>
      </c>
      <c r="Q1340" s="596" t="s">
        <v>801</v>
      </c>
      <c r="R1340" s="596" t="s">
        <v>4909</v>
      </c>
      <c r="S1340" s="603">
        <f t="shared" si="286"/>
        <v>1</v>
      </c>
      <c r="T1340" s="596">
        <v>0</v>
      </c>
      <c r="U1340" s="596">
        <v>1</v>
      </c>
      <c r="V1340" s="596">
        <v>0</v>
      </c>
      <c r="W1340" s="603"/>
      <c r="X1340" s="701" t="s">
        <v>7234</v>
      </c>
      <c r="Y1340" s="376" t="s">
        <v>78</v>
      </c>
      <c r="Z1340" s="596" t="s">
        <v>7239</v>
      </c>
      <c r="AA1340" s="766"/>
      <c r="AB1340" s="727" t="str">
        <f t="shared" si="283"/>
        <v>Unique</v>
      </c>
      <c r="AC1340" s="603"/>
      <c r="AD1340" s="603"/>
      <c r="AE1340" s="603"/>
      <c r="AF1340" s="603"/>
      <c r="AG1340" s="603"/>
      <c r="AH1340" s="603"/>
      <c r="AI1340" s="603"/>
      <c r="AJ1340" s="603"/>
      <c r="AK1340" s="603"/>
      <c r="AL1340" s="603"/>
      <c r="AM1340" s="603"/>
      <c r="AN1340" s="603"/>
      <c r="AO1340" s="603"/>
      <c r="AP1340" s="603"/>
      <c r="AQ1340" s="603"/>
      <c r="AR1340" s="603"/>
      <c r="AS1340" s="603"/>
      <c r="AT1340" s="603"/>
      <c r="AU1340" s="603"/>
      <c r="AV1340" s="603"/>
      <c r="AW1340" s="603"/>
      <c r="AX1340" s="603"/>
      <c r="AY1340" s="603"/>
      <c r="AZ1340" s="603"/>
      <c r="BA1340" s="603"/>
      <c r="BB1340" s="603"/>
      <c r="BC1340" s="603"/>
      <c r="BD1340" s="603"/>
      <c r="BE1340" s="603"/>
      <c r="BF1340" s="603"/>
      <c r="BG1340" s="603"/>
      <c r="BH1340" s="603"/>
      <c r="BI1340" s="603"/>
      <c r="BJ1340" s="603"/>
      <c r="BK1340" s="603"/>
      <c r="BL1340" s="603"/>
      <c r="BM1340" s="603"/>
      <c r="BN1340" s="603"/>
      <c r="BO1340" s="603"/>
      <c r="BP1340" s="603"/>
      <c r="BQ1340" s="603"/>
      <c r="BR1340" s="603"/>
      <c r="BS1340" s="603"/>
      <c r="BT1340" s="603"/>
      <c r="BU1340" s="603"/>
      <c r="BV1340" s="603"/>
      <c r="BW1340" s="603"/>
      <c r="BX1340" s="603"/>
      <c r="BY1340" s="603"/>
      <c r="BZ1340" s="603"/>
      <c r="CA1340" s="603"/>
      <c r="CB1340" s="603"/>
      <c r="CC1340" s="603"/>
      <c r="CD1340" s="603"/>
      <c r="CE1340" s="603"/>
      <c r="CF1340" s="603"/>
      <c r="CG1340" s="603"/>
      <c r="CH1340" s="603"/>
      <c r="CI1340" s="603"/>
      <c r="CJ1340" s="603"/>
      <c r="CK1340" s="603"/>
    </row>
    <row r="1341" spans="1:89" ht="14.25">
      <c r="A1341" s="656" t="str">
        <f t="shared" si="288"/>
        <v>1_1_280621_HAU_p_xy.se</v>
      </c>
      <c r="B1341" s="690" t="s">
        <v>5770</v>
      </c>
      <c r="C1341" s="690" t="s">
        <v>5771</v>
      </c>
      <c r="D1341" s="691">
        <v>1</v>
      </c>
      <c r="E1341" s="691">
        <v>1</v>
      </c>
      <c r="F1341" s="691" t="s">
        <v>5827</v>
      </c>
      <c r="G1341" s="691" t="s">
        <v>5719</v>
      </c>
      <c r="H1341" s="691">
        <v>2021</v>
      </c>
      <c r="I1341" s="692" t="s">
        <v>5729</v>
      </c>
      <c r="J1341" s="692" t="str">
        <f t="shared" ref="J1341:J1343" si="289">K1341&amp;"_p"</f>
        <v>HAU_p</v>
      </c>
      <c r="K1341" s="690" t="s">
        <v>5772</v>
      </c>
      <c r="L1341" s="692" t="s">
        <v>5723</v>
      </c>
      <c r="M1341" s="692" t="s">
        <v>476</v>
      </c>
      <c r="N1341" s="661">
        <v>656</v>
      </c>
      <c r="O1341" s="603"/>
      <c r="P1341" s="190" t="s">
        <v>529</v>
      </c>
      <c r="Q1341" s="829" t="s">
        <v>530</v>
      </c>
      <c r="R1341" s="829" t="s">
        <v>4909</v>
      </c>
      <c r="S1341" s="603">
        <f t="shared" si="286"/>
        <v>1</v>
      </c>
      <c r="T1341" s="808">
        <v>1</v>
      </c>
      <c r="U1341" s="808">
        <v>0</v>
      </c>
      <c r="V1341" s="808">
        <v>0</v>
      </c>
      <c r="W1341" s="689"/>
      <c r="X1341" s="701" t="s">
        <v>7234</v>
      </c>
      <c r="Y1341" s="807" t="s">
        <v>78</v>
      </c>
      <c r="Z1341" s="829" t="s">
        <v>7240</v>
      </c>
      <c r="AA1341" s="830"/>
      <c r="AB1341" s="807" t="s">
        <v>1209</v>
      </c>
      <c r="AC1341" s="810"/>
      <c r="AD1341" s="689"/>
      <c r="AE1341" s="813"/>
      <c r="AF1341" s="812"/>
      <c r="AG1341" s="830"/>
      <c r="AH1341" s="830"/>
      <c r="AI1341" s="689"/>
      <c r="AJ1341" s="689"/>
      <c r="AK1341" s="689"/>
      <c r="AL1341" s="689"/>
      <c r="AM1341" s="689"/>
      <c r="AN1341" s="810"/>
      <c r="AO1341" s="810"/>
      <c r="AP1341" s="830"/>
      <c r="AQ1341" s="810"/>
      <c r="AR1341" s="810"/>
      <c r="AS1341" s="810"/>
      <c r="AT1341" s="689"/>
      <c r="AU1341" s="813"/>
      <c r="AV1341" s="812"/>
      <c r="AW1341" s="830"/>
      <c r="AX1341" s="830"/>
      <c r="AY1341" s="689"/>
      <c r="AZ1341" s="689"/>
      <c r="BA1341" s="689"/>
      <c r="BB1341" s="689"/>
      <c r="BC1341" s="689"/>
      <c r="BD1341" s="810"/>
      <c r="BE1341" s="810"/>
      <c r="BF1341" s="830"/>
      <c r="BG1341" s="810"/>
      <c r="BH1341" s="810"/>
      <c r="BI1341" s="810"/>
      <c r="BJ1341" s="689"/>
      <c r="BK1341" s="813"/>
      <c r="BL1341" s="812"/>
      <c r="BM1341" s="830"/>
      <c r="BN1341" s="830"/>
      <c r="BO1341" s="689"/>
      <c r="BP1341" s="689"/>
      <c r="BQ1341" s="689"/>
      <c r="BR1341" s="689"/>
      <c r="BS1341" s="689"/>
      <c r="BT1341" s="810"/>
      <c r="BU1341" s="810"/>
      <c r="BV1341" s="830"/>
      <c r="BW1341" s="810"/>
      <c r="BX1341" s="810"/>
      <c r="BY1341" s="810"/>
      <c r="BZ1341" s="661"/>
      <c r="CA1341" s="603"/>
      <c r="CB1341" s="603"/>
      <c r="CC1341" s="603"/>
      <c r="CD1341" s="603"/>
      <c r="CE1341" s="603"/>
      <c r="CF1341" s="603"/>
      <c r="CG1341" s="603"/>
      <c r="CH1341" s="603"/>
      <c r="CI1341" s="603"/>
      <c r="CJ1341" s="603"/>
      <c r="CK1341" s="603"/>
    </row>
    <row r="1342" spans="1:89" ht="14.25">
      <c r="A1342" s="656" t="str">
        <f t="shared" si="288"/>
        <v>16_1_140621_N_p_fe.cu</v>
      </c>
      <c r="B1342" s="676" t="s">
        <v>5742</v>
      </c>
      <c r="C1342" s="676" t="s">
        <v>5743</v>
      </c>
      <c r="D1342" s="677">
        <v>16</v>
      </c>
      <c r="E1342" s="677">
        <v>1</v>
      </c>
      <c r="F1342" s="677" t="s">
        <v>2084</v>
      </c>
      <c r="G1342" s="677" t="s">
        <v>5827</v>
      </c>
      <c r="H1342" s="677">
        <v>2021</v>
      </c>
      <c r="I1342" s="678" t="s">
        <v>5729</v>
      </c>
      <c r="J1342" s="678" t="str">
        <f t="shared" si="289"/>
        <v>N_p</v>
      </c>
      <c r="K1342" s="676" t="s">
        <v>5744</v>
      </c>
      <c r="L1342" s="678" t="s">
        <v>5723</v>
      </c>
      <c r="M1342" s="678" t="s">
        <v>476</v>
      </c>
      <c r="N1342" s="661">
        <v>186</v>
      </c>
      <c r="O1342" s="603"/>
      <c r="P1342" s="769" t="s">
        <v>536</v>
      </c>
      <c r="Q1342" s="596" t="s">
        <v>537</v>
      </c>
      <c r="R1342" s="596" t="s">
        <v>4909</v>
      </c>
      <c r="S1342" s="603">
        <f t="shared" si="286"/>
        <v>1</v>
      </c>
      <c r="T1342" s="596">
        <v>0</v>
      </c>
      <c r="U1342" s="596">
        <v>1</v>
      </c>
      <c r="V1342" s="596">
        <v>0</v>
      </c>
      <c r="W1342" s="603"/>
      <c r="X1342" s="701" t="s">
        <v>7234</v>
      </c>
      <c r="Y1342" s="376" t="s">
        <v>78</v>
      </c>
      <c r="Z1342" s="596" t="s">
        <v>7241</v>
      </c>
      <c r="AA1342" s="766"/>
      <c r="AB1342" s="727" t="str">
        <f>IF(COUNTIF(Z:Z, Z1342)&gt;1, "Duplicate", "Unique")</f>
        <v>Unique</v>
      </c>
      <c r="AC1342" s="603"/>
      <c r="AD1342" s="603"/>
      <c r="AE1342" s="603"/>
      <c r="AF1342" s="603"/>
      <c r="AG1342" s="603"/>
      <c r="AH1342" s="603"/>
      <c r="AI1342" s="603"/>
      <c r="AJ1342" s="603"/>
      <c r="AK1342" s="603"/>
      <c r="AL1342" s="603"/>
      <c r="AM1342" s="603"/>
      <c r="AN1342" s="603"/>
      <c r="AO1342" s="603"/>
      <c r="AP1342" s="603"/>
      <c r="AQ1342" s="603"/>
      <c r="AR1342" s="603"/>
      <c r="AS1342" s="603"/>
      <c r="AT1342" s="603"/>
      <c r="AU1342" s="603"/>
      <c r="AV1342" s="603"/>
      <c r="AW1342" s="603"/>
      <c r="AX1342" s="603"/>
      <c r="AY1342" s="603"/>
      <c r="AZ1342" s="603"/>
      <c r="BA1342" s="603"/>
      <c r="BB1342" s="603"/>
      <c r="BC1342" s="603"/>
      <c r="BD1342" s="603"/>
      <c r="BE1342" s="603"/>
      <c r="BF1342" s="603"/>
      <c r="BG1342" s="603"/>
      <c r="BH1342" s="603"/>
      <c r="BI1342" s="603"/>
      <c r="BJ1342" s="603"/>
      <c r="BK1342" s="603"/>
      <c r="BL1342" s="603"/>
      <c r="BM1342" s="603"/>
      <c r="BN1342" s="603"/>
      <c r="BO1342" s="603"/>
      <c r="BP1342" s="603"/>
      <c r="BQ1342" s="603"/>
      <c r="BR1342" s="603"/>
      <c r="BS1342" s="603"/>
      <c r="BT1342" s="603"/>
      <c r="BU1342" s="603"/>
      <c r="BV1342" s="603"/>
      <c r="BW1342" s="603"/>
      <c r="BX1342" s="603"/>
      <c r="BY1342" s="603"/>
      <c r="BZ1342" s="603"/>
      <c r="CA1342" s="603"/>
      <c r="CB1342" s="603"/>
      <c r="CC1342" s="603"/>
      <c r="CD1342" s="603"/>
      <c r="CE1342" s="603"/>
      <c r="CF1342" s="603"/>
      <c r="CG1342" s="603"/>
      <c r="CH1342" s="603"/>
      <c r="CI1342" s="603"/>
      <c r="CJ1342" s="603"/>
      <c r="CK1342" s="603"/>
    </row>
    <row r="1343" spans="1:89" ht="14.25">
      <c r="A1343" s="656" t="str">
        <f t="shared" si="288"/>
        <v>21_1_280621_A_p_la.la</v>
      </c>
      <c r="B1343" s="679" t="s">
        <v>5746</v>
      </c>
      <c r="C1343" s="679" t="s">
        <v>5747</v>
      </c>
      <c r="D1343" s="680">
        <v>21</v>
      </c>
      <c r="E1343" s="680">
        <v>1</v>
      </c>
      <c r="F1343" s="680" t="s">
        <v>5827</v>
      </c>
      <c r="G1343" s="680" t="s">
        <v>5719</v>
      </c>
      <c r="H1343" s="680">
        <v>2021</v>
      </c>
      <c r="I1343" s="681" t="s">
        <v>5729</v>
      </c>
      <c r="J1343" s="681" t="str">
        <f t="shared" si="289"/>
        <v>A_p</v>
      </c>
      <c r="K1343" s="679" t="s">
        <v>1810</v>
      </c>
      <c r="L1343" s="681" t="s">
        <v>5723</v>
      </c>
      <c r="M1343" s="681" t="s">
        <v>476</v>
      </c>
      <c r="N1343" s="696">
        <v>700</v>
      </c>
      <c r="O1343" s="603"/>
      <c r="P1343" s="769" t="s">
        <v>5345</v>
      </c>
      <c r="Q1343" s="596" t="s">
        <v>5346</v>
      </c>
      <c r="R1343" s="596" t="s">
        <v>4909</v>
      </c>
      <c r="S1343" s="603">
        <f t="shared" si="286"/>
        <v>1</v>
      </c>
      <c r="T1343" s="596">
        <v>0</v>
      </c>
      <c r="U1343" s="596">
        <v>1</v>
      </c>
      <c r="V1343" s="596">
        <v>0</v>
      </c>
      <c r="W1343" s="603"/>
      <c r="X1343" s="701" t="s">
        <v>7234</v>
      </c>
      <c r="Y1343" s="376" t="s">
        <v>78</v>
      </c>
      <c r="Z1343" s="596" t="s">
        <v>7242</v>
      </c>
      <c r="AA1343" s="766"/>
      <c r="AB1343" s="727" t="str">
        <f>IF(COUNTIF(Z:Z, Z1343)&gt;1, "Duplicate", "Unique")</f>
        <v>Unique</v>
      </c>
      <c r="AC1343" s="603"/>
      <c r="AD1343" s="603"/>
      <c r="AE1343" s="603"/>
      <c r="AF1343" s="603"/>
      <c r="AG1343" s="603"/>
      <c r="AH1343" s="603"/>
      <c r="AI1343" s="603"/>
      <c r="AJ1343" s="603"/>
      <c r="AK1343" s="603"/>
      <c r="AL1343" s="603"/>
      <c r="AM1343" s="603"/>
      <c r="AN1343" s="603"/>
      <c r="AO1343" s="603"/>
      <c r="AP1343" s="603"/>
      <c r="AQ1343" s="603"/>
      <c r="AR1343" s="603"/>
      <c r="AS1343" s="603"/>
      <c r="AT1343" s="603"/>
      <c r="AU1343" s="603"/>
      <c r="AV1343" s="603"/>
      <c r="AW1343" s="603"/>
      <c r="AX1343" s="603"/>
      <c r="AY1343" s="603"/>
      <c r="AZ1343" s="603"/>
      <c r="BA1343" s="603"/>
      <c r="BB1343" s="603"/>
      <c r="BC1343" s="603"/>
      <c r="BD1343" s="603"/>
      <c r="BE1343" s="603"/>
      <c r="BF1343" s="603"/>
      <c r="BG1343" s="603"/>
      <c r="BH1343" s="603"/>
      <c r="BI1343" s="603"/>
      <c r="BJ1343" s="603"/>
      <c r="BK1343" s="603"/>
      <c r="BL1343" s="603"/>
      <c r="BM1343" s="603"/>
      <c r="BN1343" s="603"/>
      <c r="BO1343" s="603"/>
      <c r="BP1343" s="603"/>
      <c r="BQ1343" s="603"/>
      <c r="BR1343" s="603"/>
      <c r="BS1343" s="603"/>
      <c r="BT1343" s="603"/>
      <c r="BU1343" s="603"/>
      <c r="BV1343" s="603"/>
      <c r="BW1343" s="603"/>
      <c r="BX1343" s="603"/>
      <c r="BY1343" s="603"/>
      <c r="BZ1343" s="603"/>
      <c r="CA1343" s="603"/>
      <c r="CB1343" s="603"/>
      <c r="CC1343" s="603"/>
      <c r="CD1343" s="603"/>
      <c r="CE1343" s="603"/>
      <c r="CF1343" s="603"/>
      <c r="CG1343" s="603"/>
      <c r="CH1343" s="603"/>
      <c r="CI1343" s="603"/>
      <c r="CJ1343" s="603"/>
      <c r="CK1343" s="603"/>
    </row>
    <row r="1344" spans="1:89">
      <c r="A1344" s="656" t="str">
        <f t="shared" si="288"/>
        <v>35_1_170723_Esc_p_er.ne</v>
      </c>
      <c r="B1344" s="823" t="s">
        <v>6187</v>
      </c>
      <c r="C1344" s="823" t="s">
        <v>6188</v>
      </c>
      <c r="D1344" s="827">
        <v>35</v>
      </c>
      <c r="E1344" s="827">
        <v>1</v>
      </c>
      <c r="F1344" s="823" t="s">
        <v>6342</v>
      </c>
      <c r="G1344" s="823" t="s">
        <v>6343</v>
      </c>
      <c r="H1344" s="827">
        <v>2023</v>
      </c>
      <c r="I1344" s="828" t="s">
        <v>6326</v>
      </c>
      <c r="J1344" s="823" t="s">
        <v>6189</v>
      </c>
      <c r="K1344" s="823"/>
      <c r="L1344" s="823" t="s">
        <v>5723</v>
      </c>
      <c r="M1344" s="823" t="s">
        <v>2422</v>
      </c>
      <c r="N1344" s="117">
        <f>100+100+100+100+100+5</f>
        <v>505</v>
      </c>
      <c r="O1344" s="2"/>
      <c r="P1344" s="769" t="s">
        <v>1174</v>
      </c>
      <c r="Q1344" s="596" t="s">
        <v>1175</v>
      </c>
      <c r="R1344" s="596" t="s">
        <v>100</v>
      </c>
      <c r="S1344" s="603">
        <f t="shared" si="286"/>
        <v>1</v>
      </c>
      <c r="T1344" s="596">
        <v>1</v>
      </c>
      <c r="U1344" s="596">
        <v>0</v>
      </c>
      <c r="V1344" s="596">
        <v>0</v>
      </c>
      <c r="W1344" s="603"/>
      <c r="X1344" s="668" t="s">
        <v>7234</v>
      </c>
      <c r="Y1344" s="376" t="s">
        <v>78</v>
      </c>
      <c r="Z1344" s="596" t="s">
        <v>7243</v>
      </c>
      <c r="AA1344" s="766"/>
      <c r="AB1344" s="727" t="str">
        <f>IF(COUNTIF(Z:Z, Z1344)&gt;1, "Duplicate", "Unique")</f>
        <v>Unique</v>
      </c>
      <c r="AC1344" s="603"/>
      <c r="AD1344" s="603"/>
      <c r="AE1344" s="603"/>
      <c r="AF1344" s="603"/>
      <c r="AG1344" s="603"/>
      <c r="AH1344" s="603"/>
      <c r="AI1344" s="603"/>
      <c r="AJ1344" s="603"/>
      <c r="AK1344" s="603"/>
      <c r="AL1344" s="603"/>
      <c r="AM1344" s="603"/>
      <c r="AN1344" s="603"/>
      <c r="AO1344" s="603"/>
      <c r="AP1344" s="603"/>
      <c r="AQ1344" s="603"/>
      <c r="AR1344" s="603"/>
      <c r="AS1344" s="603"/>
      <c r="AT1344" s="603"/>
      <c r="AU1344" s="603"/>
      <c r="AV1344" s="603"/>
      <c r="AW1344" s="603"/>
      <c r="AX1344" s="603"/>
      <c r="AY1344" s="603"/>
      <c r="AZ1344" s="603"/>
      <c r="BA1344" s="603"/>
      <c r="BB1344" s="603"/>
      <c r="BC1344" s="603"/>
      <c r="BD1344" s="603"/>
      <c r="BE1344" s="603"/>
      <c r="BF1344" s="603"/>
      <c r="BG1344" s="603"/>
      <c r="BH1344" s="603"/>
      <c r="BI1344" s="603"/>
      <c r="BJ1344" s="603"/>
      <c r="BK1344" s="603"/>
      <c r="BL1344" s="603"/>
      <c r="BM1344" s="603"/>
      <c r="BN1344" s="603"/>
      <c r="BO1344" s="603"/>
      <c r="BP1344" s="603"/>
      <c r="BQ1344" s="603"/>
      <c r="BR1344" s="603"/>
      <c r="BS1344" s="603"/>
      <c r="BT1344" s="603"/>
      <c r="BU1344" s="603"/>
      <c r="BV1344" s="603"/>
      <c r="BW1344" s="603"/>
      <c r="BX1344" s="603"/>
      <c r="BY1344" s="603"/>
      <c r="BZ1344" s="603"/>
      <c r="CA1344" s="603"/>
      <c r="CB1344" s="603"/>
      <c r="CC1344" s="603"/>
      <c r="CD1344" s="603"/>
      <c r="CE1344" s="603"/>
      <c r="CF1344" s="603"/>
      <c r="CG1344" s="603"/>
      <c r="CH1344" s="603"/>
      <c r="CI1344" s="603"/>
      <c r="CJ1344" s="603"/>
      <c r="CK1344" s="603"/>
    </row>
    <row r="1345" spans="1:89" ht="14.25">
      <c r="A1345" s="656" t="str">
        <f t="shared" si="288"/>
        <v>28_1_041021_D_p_er.ne</v>
      </c>
      <c r="B1345" s="710" t="s">
        <v>6115</v>
      </c>
      <c r="C1345" s="710" t="s">
        <v>6116</v>
      </c>
      <c r="D1345" s="709">
        <v>28</v>
      </c>
      <c r="E1345" s="709">
        <v>1</v>
      </c>
      <c r="F1345" s="709" t="s">
        <v>5755</v>
      </c>
      <c r="G1345" s="709" t="s">
        <v>2461</v>
      </c>
      <c r="H1345" s="709">
        <v>2021</v>
      </c>
      <c r="I1345" s="710" t="s">
        <v>6199</v>
      </c>
      <c r="J1345" s="710" t="s">
        <v>6117</v>
      </c>
      <c r="K1345" s="710"/>
      <c r="L1345" s="710" t="s">
        <v>5723</v>
      </c>
      <c r="M1345" s="710" t="s">
        <v>2422</v>
      </c>
      <c r="N1345" s="661">
        <f t="shared" ref="N1345:N1346" si="290">55</f>
        <v>55</v>
      </c>
      <c r="O1345" s="603"/>
      <c r="P1345" s="769" t="s">
        <v>1174</v>
      </c>
      <c r="Q1345" s="596" t="s">
        <v>1175</v>
      </c>
      <c r="R1345" s="596" t="s">
        <v>100</v>
      </c>
      <c r="S1345" s="603">
        <f t="shared" si="286"/>
        <v>3</v>
      </c>
      <c r="T1345" s="596">
        <v>2</v>
      </c>
      <c r="U1345" s="596">
        <v>1</v>
      </c>
      <c r="V1345" s="596">
        <v>0</v>
      </c>
      <c r="W1345" s="603"/>
      <c r="X1345" s="668" t="s">
        <v>7234</v>
      </c>
      <c r="Y1345" s="376" t="s">
        <v>78</v>
      </c>
      <c r="Z1345" s="596" t="s">
        <v>7244</v>
      </c>
      <c r="AA1345" s="766"/>
      <c r="AB1345" s="727" t="str">
        <f>IF(COUNTIF(Z:Z, Z1345)&gt;1, "Duplicate", "Unique")</f>
        <v>Unique</v>
      </c>
      <c r="AC1345" s="603"/>
      <c r="AD1345" s="603"/>
      <c r="AE1345" s="603"/>
      <c r="AF1345" s="603"/>
      <c r="AG1345" s="603"/>
      <c r="AH1345" s="603"/>
      <c r="AI1345" s="603"/>
      <c r="AJ1345" s="603"/>
      <c r="AK1345" s="603"/>
      <c r="AL1345" s="603"/>
      <c r="AM1345" s="603"/>
      <c r="AN1345" s="603"/>
      <c r="AO1345" s="603"/>
      <c r="AP1345" s="603"/>
      <c r="AQ1345" s="603"/>
      <c r="AR1345" s="603"/>
      <c r="AS1345" s="603"/>
      <c r="AT1345" s="603"/>
      <c r="AU1345" s="603"/>
      <c r="AV1345" s="603"/>
      <c r="AW1345" s="603"/>
      <c r="AX1345" s="603"/>
      <c r="AY1345" s="603"/>
      <c r="AZ1345" s="603"/>
      <c r="BA1345" s="603"/>
      <c r="BB1345" s="603"/>
      <c r="BC1345" s="603"/>
      <c r="BD1345" s="603"/>
      <c r="BE1345" s="603"/>
      <c r="BF1345" s="603"/>
      <c r="BG1345" s="603"/>
      <c r="BH1345" s="603"/>
      <c r="BI1345" s="603"/>
      <c r="BJ1345" s="603"/>
      <c r="BK1345" s="603"/>
      <c r="BL1345" s="603"/>
      <c r="BM1345" s="603"/>
      <c r="BN1345" s="603"/>
      <c r="BO1345" s="603"/>
      <c r="BP1345" s="603"/>
      <c r="BQ1345" s="603"/>
      <c r="BR1345" s="603"/>
      <c r="BS1345" s="603"/>
      <c r="BT1345" s="603"/>
      <c r="BU1345" s="603"/>
      <c r="BV1345" s="603"/>
      <c r="BW1345" s="603"/>
      <c r="BX1345" s="603"/>
      <c r="BY1345" s="603"/>
      <c r="BZ1345" s="603"/>
      <c r="CA1345" s="603"/>
      <c r="CB1345" s="603"/>
      <c r="CC1345" s="603"/>
      <c r="CD1345" s="603"/>
      <c r="CE1345" s="603"/>
      <c r="CF1345" s="603"/>
      <c r="CG1345" s="603"/>
      <c r="CH1345" s="603"/>
      <c r="CI1345" s="603"/>
      <c r="CJ1345" s="603"/>
      <c r="CK1345" s="603"/>
    </row>
    <row r="1346" spans="1:89" ht="14.25">
      <c r="A1346" s="768" t="str">
        <f t="shared" si="288"/>
        <v>28_1_041021_D_p_er.ar</v>
      </c>
      <c r="B1346" s="831" t="s">
        <v>6115</v>
      </c>
      <c r="C1346" s="831" t="s">
        <v>6116</v>
      </c>
      <c r="D1346" s="709">
        <v>28</v>
      </c>
      <c r="E1346" s="709">
        <v>1</v>
      </c>
      <c r="F1346" s="709" t="s">
        <v>5755</v>
      </c>
      <c r="G1346" s="709" t="s">
        <v>2461</v>
      </c>
      <c r="H1346" s="709">
        <v>2021</v>
      </c>
      <c r="I1346" s="831" t="s">
        <v>6199</v>
      </c>
      <c r="J1346" s="831" t="s">
        <v>6117</v>
      </c>
      <c r="K1346" s="832"/>
      <c r="L1346" s="831" t="s">
        <v>5723</v>
      </c>
      <c r="M1346" s="831" t="s">
        <v>2422</v>
      </c>
      <c r="N1346" s="661">
        <f t="shared" si="290"/>
        <v>55</v>
      </c>
      <c r="O1346" s="2"/>
      <c r="P1346" s="108" t="s">
        <v>589</v>
      </c>
      <c r="Q1346" s="50" t="s">
        <v>590</v>
      </c>
      <c r="R1346" s="727" t="s">
        <v>100</v>
      </c>
      <c r="S1346" s="603">
        <f t="shared" si="286"/>
        <v>4</v>
      </c>
      <c r="T1346" s="728">
        <v>0</v>
      </c>
      <c r="U1346" s="697">
        <v>4</v>
      </c>
      <c r="V1346" s="728">
        <v>0</v>
      </c>
      <c r="W1346" s="2"/>
      <c r="X1346" s="727" t="s">
        <v>7234</v>
      </c>
      <c r="Y1346" s="727" t="s">
        <v>78</v>
      </c>
      <c r="Z1346" s="596" t="s">
        <v>7245</v>
      </c>
      <c r="AA1346" s="766"/>
      <c r="AB1346" s="727" t="str">
        <f>IF(COUNTIF(Z:Z, Z1346)&gt;1, "Duplicate", "Unique")</f>
        <v>Unique</v>
      </c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</row>
    <row r="1347" spans="1:89" ht="14.25">
      <c r="A1347" s="656" t="str">
        <f t="shared" si="288"/>
        <v>48_1_310521_BI_p_me.</v>
      </c>
      <c r="B1347" s="704" t="s">
        <v>6008</v>
      </c>
      <c r="C1347" s="704" t="s">
        <v>6009</v>
      </c>
      <c r="D1347" s="705">
        <v>48</v>
      </c>
      <c r="E1347" s="705">
        <v>1</v>
      </c>
      <c r="F1347" s="705" t="s">
        <v>5728</v>
      </c>
      <c r="G1347" s="705" t="s">
        <v>2084</v>
      </c>
      <c r="H1347" s="705">
        <v>2021</v>
      </c>
      <c r="I1347" s="704" t="s">
        <v>5976</v>
      </c>
      <c r="J1347" s="704" t="s">
        <v>6010</v>
      </c>
      <c r="K1347" s="704"/>
      <c r="L1347" s="704" t="s">
        <v>5723</v>
      </c>
      <c r="M1347" s="704" t="s">
        <v>2422</v>
      </c>
      <c r="N1347" s="661">
        <v>10</v>
      </c>
      <c r="O1347" s="603"/>
      <c r="P1347" s="765" t="s">
        <v>1178</v>
      </c>
      <c r="Q1347" s="596" t="s">
        <v>1179</v>
      </c>
      <c r="R1347" s="596" t="s">
        <v>1176</v>
      </c>
      <c r="S1347" s="603">
        <f t="shared" si="286"/>
        <v>1</v>
      </c>
      <c r="T1347" s="596">
        <v>0</v>
      </c>
      <c r="U1347" s="596">
        <v>1</v>
      </c>
      <c r="V1347" s="596">
        <v>0</v>
      </c>
      <c r="W1347" s="603"/>
      <c r="X1347" s="668">
        <v>200526</v>
      </c>
      <c r="Y1347" s="376" t="s">
        <v>78</v>
      </c>
      <c r="Z1347" s="596"/>
      <c r="AA1347" s="766"/>
      <c r="AB1347" s="376" t="s">
        <v>1209</v>
      </c>
      <c r="AC1347" s="603"/>
      <c r="AD1347" s="603"/>
      <c r="AE1347" s="603"/>
      <c r="AF1347" s="603"/>
      <c r="AG1347" s="603"/>
      <c r="AH1347" s="603"/>
      <c r="AI1347" s="603"/>
      <c r="AJ1347" s="603"/>
      <c r="AK1347" s="603"/>
      <c r="AL1347" s="603"/>
      <c r="AM1347" s="603"/>
      <c r="AN1347" s="603"/>
      <c r="AO1347" s="603"/>
      <c r="AP1347" s="603"/>
      <c r="AQ1347" s="603"/>
      <c r="AR1347" s="603"/>
      <c r="AS1347" s="603"/>
      <c r="AT1347" s="603"/>
      <c r="AU1347" s="603"/>
      <c r="AV1347" s="603"/>
      <c r="AW1347" s="603"/>
      <c r="AX1347" s="603"/>
      <c r="AY1347" s="603"/>
      <c r="AZ1347" s="603"/>
      <c r="BA1347" s="603"/>
      <c r="BB1347" s="603"/>
      <c r="BC1347" s="603"/>
      <c r="BD1347" s="603"/>
      <c r="BE1347" s="603"/>
      <c r="BF1347" s="603"/>
      <c r="BG1347" s="603"/>
      <c r="BH1347" s="603"/>
      <c r="BI1347" s="603"/>
      <c r="BJ1347" s="603"/>
      <c r="BK1347" s="603"/>
      <c r="BL1347" s="603"/>
      <c r="BM1347" s="603"/>
      <c r="BN1347" s="603"/>
      <c r="BO1347" s="603"/>
      <c r="BP1347" s="603"/>
      <c r="BQ1347" s="603"/>
      <c r="BR1347" s="603"/>
      <c r="BS1347" s="603"/>
      <c r="BT1347" s="603"/>
      <c r="BU1347" s="603"/>
      <c r="BV1347" s="603"/>
      <c r="BW1347" s="603"/>
      <c r="BX1347" s="603"/>
      <c r="BY1347" s="603"/>
      <c r="BZ1347" s="603"/>
      <c r="CA1347" s="603"/>
      <c r="CB1347" s="603"/>
      <c r="CC1347" s="603"/>
      <c r="CD1347" s="603"/>
      <c r="CE1347" s="603"/>
      <c r="CF1347" s="603"/>
      <c r="CG1347" s="603"/>
      <c r="CH1347" s="603"/>
      <c r="CI1347" s="603"/>
      <c r="CJ1347" s="603"/>
      <c r="CK1347" s="603"/>
    </row>
    <row r="1348" spans="1:89" ht="14.25">
      <c r="A1348" s="656" t="str">
        <f t="shared" si="288"/>
        <v>5_1_170723_HAC_p_ch.verr</v>
      </c>
      <c r="B1348" s="751" t="s">
        <v>6550</v>
      </c>
      <c r="C1348" s="751" t="s">
        <v>6551</v>
      </c>
      <c r="D1348" s="752">
        <v>5</v>
      </c>
      <c r="E1348" s="752">
        <v>1</v>
      </c>
      <c r="F1348" s="752" t="s">
        <v>6342</v>
      </c>
      <c r="G1348" s="752" t="s">
        <v>6343</v>
      </c>
      <c r="H1348" s="752">
        <v>2023</v>
      </c>
      <c r="I1348" s="751" t="s">
        <v>5729</v>
      </c>
      <c r="J1348" s="751" t="s">
        <v>6552</v>
      </c>
      <c r="K1348" s="751" t="s">
        <v>6553</v>
      </c>
      <c r="L1348" s="751" t="s">
        <v>5723</v>
      </c>
      <c r="M1348" s="751" t="s">
        <v>2422</v>
      </c>
      <c r="N1348" s="661">
        <f t="shared" ref="N1348:N1349" si="291">50+50+100+100+100+100+100+100+100+66</f>
        <v>866</v>
      </c>
      <c r="O1348" s="370"/>
      <c r="P1348" s="356" t="s">
        <v>4540</v>
      </c>
      <c r="Q1348" s="376" t="s">
        <v>873</v>
      </c>
      <c r="R1348" s="376" t="s">
        <v>100</v>
      </c>
      <c r="S1348" s="603">
        <f t="shared" si="286"/>
        <v>2</v>
      </c>
      <c r="T1348" s="376">
        <v>0</v>
      </c>
      <c r="U1348" s="376">
        <v>2</v>
      </c>
      <c r="V1348" s="376">
        <v>0</v>
      </c>
      <c r="W1348" s="370"/>
      <c r="X1348" s="668" t="s">
        <v>7234</v>
      </c>
      <c r="Y1348" s="376" t="s">
        <v>78</v>
      </c>
      <c r="Z1348" s="596" t="s">
        <v>7246</v>
      </c>
      <c r="AA1348" s="766"/>
      <c r="AB1348" s="727" t="str">
        <f t="shared" ref="AB1348:AB1360" si="292">IF(COUNTIF(Z:Z, Z1348)&gt;1, "Duplicate", "Unique")</f>
        <v>Unique</v>
      </c>
      <c r="AC1348" s="603"/>
      <c r="AD1348" s="603"/>
      <c r="AE1348" s="603"/>
      <c r="AF1348" s="603"/>
      <c r="AG1348" s="603"/>
      <c r="AH1348" s="603"/>
      <c r="AI1348" s="603"/>
      <c r="AJ1348" s="603"/>
      <c r="AK1348" s="603"/>
      <c r="AL1348" s="603"/>
      <c r="AM1348" s="603"/>
      <c r="AN1348" s="603"/>
      <c r="AO1348" s="603"/>
      <c r="AP1348" s="603"/>
      <c r="AQ1348" s="603"/>
      <c r="AR1348" s="603"/>
      <c r="AS1348" s="603"/>
      <c r="AT1348" s="603"/>
      <c r="AU1348" s="603"/>
      <c r="AV1348" s="603"/>
      <c r="AW1348" s="603"/>
      <c r="AX1348" s="603"/>
      <c r="AY1348" s="603"/>
      <c r="AZ1348" s="603"/>
      <c r="BA1348" s="603"/>
      <c r="BB1348" s="603"/>
      <c r="BC1348" s="603"/>
      <c r="BD1348" s="603"/>
      <c r="BE1348" s="603"/>
      <c r="BF1348" s="603"/>
      <c r="BG1348" s="603"/>
      <c r="BH1348" s="603"/>
      <c r="BI1348" s="603"/>
      <c r="BJ1348" s="603"/>
      <c r="BK1348" s="603"/>
      <c r="BL1348" s="603"/>
      <c r="BM1348" s="603"/>
      <c r="BN1348" s="603"/>
      <c r="BO1348" s="603"/>
      <c r="BP1348" s="603"/>
      <c r="BQ1348" s="603"/>
      <c r="BR1348" s="603"/>
      <c r="BS1348" s="603"/>
      <c r="BT1348" s="603"/>
      <c r="BU1348" s="603"/>
      <c r="BV1348" s="603"/>
      <c r="BW1348" s="603"/>
      <c r="BX1348" s="603"/>
      <c r="BY1348" s="603"/>
      <c r="BZ1348" s="603"/>
      <c r="CA1348" s="603"/>
      <c r="CB1348" s="603"/>
      <c r="CC1348" s="603"/>
      <c r="CD1348" s="603"/>
      <c r="CE1348" s="603"/>
      <c r="CF1348" s="603"/>
      <c r="CG1348" s="603"/>
      <c r="CH1348" s="603"/>
      <c r="CI1348" s="603"/>
      <c r="CJ1348" s="603"/>
      <c r="CK1348" s="603"/>
    </row>
    <row r="1349" spans="1:89" ht="14.25">
      <c r="A1349" s="768" t="str">
        <f t="shared" si="288"/>
        <v>5_1_170723_HAC_p_ch.ar</v>
      </c>
      <c r="B1349" s="833" t="s">
        <v>6550</v>
      </c>
      <c r="C1349" s="833" t="s">
        <v>6551</v>
      </c>
      <c r="D1349" s="752">
        <v>5</v>
      </c>
      <c r="E1349" s="752">
        <v>1</v>
      </c>
      <c r="F1349" s="752" t="s">
        <v>6342</v>
      </c>
      <c r="G1349" s="752" t="s">
        <v>6343</v>
      </c>
      <c r="H1349" s="752">
        <v>2023</v>
      </c>
      <c r="I1349" s="833" t="s">
        <v>5729</v>
      </c>
      <c r="J1349" s="833" t="s">
        <v>6552</v>
      </c>
      <c r="K1349" s="833" t="s">
        <v>6553</v>
      </c>
      <c r="L1349" s="833" t="s">
        <v>5723</v>
      </c>
      <c r="M1349" s="833" t="s">
        <v>2422</v>
      </c>
      <c r="N1349" s="661">
        <f t="shared" si="291"/>
        <v>866</v>
      </c>
      <c r="O1349" s="2"/>
      <c r="P1349" s="190" t="s">
        <v>6880</v>
      </c>
      <c r="Q1349" s="376" t="s">
        <v>6881</v>
      </c>
      <c r="R1349" s="376" t="s">
        <v>100</v>
      </c>
      <c r="S1349" s="603">
        <f t="shared" si="286"/>
        <v>2</v>
      </c>
      <c r="T1349" s="697">
        <v>1</v>
      </c>
      <c r="U1349" s="697">
        <v>1</v>
      </c>
      <c r="V1349" s="661">
        <v>0</v>
      </c>
      <c r="W1349" s="2"/>
      <c r="X1349" s="668" t="s">
        <v>7234</v>
      </c>
      <c r="Y1349" s="727" t="s">
        <v>78</v>
      </c>
      <c r="Z1349" s="596" t="s">
        <v>7247</v>
      </c>
      <c r="AA1349" s="766"/>
      <c r="AB1349" s="727" t="str">
        <f t="shared" si="292"/>
        <v>Unique</v>
      </c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</row>
    <row r="1350" spans="1:89" ht="14.25">
      <c r="A1350" s="656" t="str">
        <f t="shared" si="288"/>
        <v>35_1_120721_Esc.A_p_sc.py</v>
      </c>
      <c r="B1350" s="720" t="s">
        <v>6187</v>
      </c>
      <c r="C1350" s="720" t="s">
        <v>6188</v>
      </c>
      <c r="D1350" s="721">
        <v>35</v>
      </c>
      <c r="E1350" s="721">
        <v>1</v>
      </c>
      <c r="F1350" s="721" t="s">
        <v>5719</v>
      </c>
      <c r="G1350" s="721" t="s">
        <v>5720</v>
      </c>
      <c r="H1350" s="721">
        <v>2021</v>
      </c>
      <c r="I1350" s="720" t="s">
        <v>6199</v>
      </c>
      <c r="J1350" s="730" t="s">
        <v>6258</v>
      </c>
      <c r="K1350" s="720"/>
      <c r="L1350" s="720" t="s">
        <v>5723</v>
      </c>
      <c r="M1350" s="720" t="s">
        <v>2422</v>
      </c>
      <c r="N1350" s="661">
        <f t="shared" ref="N1350:N1353" si="293">50+14</f>
        <v>64</v>
      </c>
      <c r="O1350" s="370" t="s">
        <v>6208</v>
      </c>
      <c r="P1350" s="769" t="s">
        <v>1069</v>
      </c>
      <c r="Q1350" s="596" t="s">
        <v>7248</v>
      </c>
      <c r="R1350" s="596" t="s">
        <v>1176</v>
      </c>
      <c r="S1350" s="603">
        <f t="shared" si="286"/>
        <v>1</v>
      </c>
      <c r="T1350" s="596">
        <v>1</v>
      </c>
      <c r="U1350" s="596">
        <v>0</v>
      </c>
      <c r="V1350" s="596">
        <v>0</v>
      </c>
      <c r="W1350" s="603"/>
      <c r="X1350" s="668" t="s">
        <v>7234</v>
      </c>
      <c r="Y1350" s="376" t="s">
        <v>78</v>
      </c>
      <c r="Z1350" s="596" t="s">
        <v>7249</v>
      </c>
      <c r="AA1350" s="766"/>
      <c r="AB1350" s="727" t="str">
        <f t="shared" si="292"/>
        <v>Unique</v>
      </c>
      <c r="AC1350" s="603"/>
      <c r="AD1350" s="603"/>
      <c r="AE1350" s="603"/>
      <c r="AF1350" s="603"/>
      <c r="AG1350" s="603"/>
      <c r="AH1350" s="603"/>
      <c r="AI1350" s="603"/>
      <c r="AJ1350" s="603"/>
      <c r="AK1350" s="603"/>
      <c r="AL1350" s="603"/>
      <c r="AM1350" s="603"/>
      <c r="AN1350" s="603"/>
      <c r="AO1350" s="603"/>
      <c r="AP1350" s="603"/>
      <c r="AQ1350" s="603"/>
      <c r="AR1350" s="603"/>
      <c r="AS1350" s="603"/>
      <c r="AT1350" s="603"/>
      <c r="AU1350" s="603"/>
      <c r="AV1350" s="603"/>
      <c r="AW1350" s="603"/>
      <c r="AX1350" s="603"/>
      <c r="AY1350" s="603"/>
      <c r="AZ1350" s="603"/>
      <c r="BA1350" s="603"/>
      <c r="BB1350" s="603"/>
      <c r="BC1350" s="603"/>
      <c r="BD1350" s="603"/>
      <c r="BE1350" s="603"/>
      <c r="BF1350" s="603"/>
      <c r="BG1350" s="603"/>
      <c r="BH1350" s="603"/>
      <c r="BI1350" s="603"/>
      <c r="BJ1350" s="603"/>
      <c r="BK1350" s="603"/>
      <c r="BL1350" s="603"/>
      <c r="BM1350" s="603"/>
      <c r="BN1350" s="603"/>
      <c r="BO1350" s="603"/>
      <c r="BP1350" s="603"/>
      <c r="BQ1350" s="603"/>
      <c r="BR1350" s="603"/>
      <c r="BS1350" s="603"/>
      <c r="BT1350" s="603"/>
      <c r="BU1350" s="603"/>
      <c r="BV1350" s="603"/>
      <c r="BW1350" s="603"/>
      <c r="BX1350" s="603"/>
      <c r="BY1350" s="603"/>
      <c r="BZ1350" s="603"/>
      <c r="CA1350" s="603"/>
      <c r="CB1350" s="603"/>
      <c r="CC1350" s="603"/>
      <c r="CD1350" s="603"/>
      <c r="CE1350" s="603"/>
      <c r="CF1350" s="603"/>
      <c r="CG1350" s="603"/>
      <c r="CH1350" s="603"/>
      <c r="CI1350" s="603"/>
      <c r="CJ1350" s="603"/>
      <c r="CK1350" s="603"/>
    </row>
    <row r="1351" spans="1:89" ht="14.25">
      <c r="A1351" s="656" t="str">
        <f t="shared" si="288"/>
        <v>35_1_120721_Esc.A_p_eu.lu</v>
      </c>
      <c r="B1351" s="720" t="s">
        <v>6187</v>
      </c>
      <c r="C1351" s="720" t="s">
        <v>6188</v>
      </c>
      <c r="D1351" s="721">
        <v>35</v>
      </c>
      <c r="E1351" s="721">
        <v>1</v>
      </c>
      <c r="F1351" s="721" t="s">
        <v>5719</v>
      </c>
      <c r="G1351" s="721" t="s">
        <v>5720</v>
      </c>
      <c r="H1351" s="721">
        <v>2021</v>
      </c>
      <c r="I1351" s="720" t="s">
        <v>6199</v>
      </c>
      <c r="J1351" s="730" t="s">
        <v>6258</v>
      </c>
      <c r="K1351" s="720"/>
      <c r="L1351" s="720" t="s">
        <v>5723</v>
      </c>
      <c r="M1351" s="720" t="s">
        <v>2422</v>
      </c>
      <c r="N1351" s="661">
        <f t="shared" si="293"/>
        <v>64</v>
      </c>
      <c r="O1351" s="370" t="s">
        <v>6208</v>
      </c>
      <c r="P1351" s="769" t="s">
        <v>770</v>
      </c>
      <c r="Q1351" s="596" t="s">
        <v>7250</v>
      </c>
      <c r="R1351" s="596" t="s">
        <v>1176</v>
      </c>
      <c r="S1351" s="603">
        <f t="shared" si="286"/>
        <v>2</v>
      </c>
      <c r="T1351" s="596">
        <v>0</v>
      </c>
      <c r="U1351" s="596">
        <v>2</v>
      </c>
      <c r="V1351" s="596">
        <v>0</v>
      </c>
      <c r="W1351" s="603"/>
      <c r="X1351" s="668" t="s">
        <v>7234</v>
      </c>
      <c r="Y1351" s="376" t="s">
        <v>78</v>
      </c>
      <c r="Z1351" s="596" t="s">
        <v>7251</v>
      </c>
      <c r="AA1351" s="766"/>
      <c r="AB1351" s="727" t="str">
        <f t="shared" si="292"/>
        <v>Unique</v>
      </c>
      <c r="AC1351" s="603"/>
      <c r="AD1351" s="603"/>
      <c r="AE1351" s="603"/>
      <c r="AF1351" s="603"/>
      <c r="AG1351" s="603"/>
      <c r="AH1351" s="603"/>
      <c r="AI1351" s="603"/>
      <c r="AJ1351" s="603"/>
      <c r="AK1351" s="603"/>
      <c r="AL1351" s="603"/>
      <c r="AM1351" s="603"/>
      <c r="AN1351" s="603"/>
      <c r="AO1351" s="603"/>
      <c r="AP1351" s="603"/>
      <c r="AQ1351" s="603"/>
      <c r="AR1351" s="603"/>
      <c r="AS1351" s="603"/>
      <c r="AT1351" s="603"/>
      <c r="AU1351" s="603"/>
      <c r="AV1351" s="603"/>
      <c r="AW1351" s="603"/>
      <c r="AX1351" s="603"/>
      <c r="AY1351" s="603"/>
      <c r="AZ1351" s="603"/>
      <c r="BA1351" s="603"/>
      <c r="BB1351" s="603"/>
      <c r="BC1351" s="603"/>
      <c r="BD1351" s="603"/>
      <c r="BE1351" s="603"/>
      <c r="BF1351" s="603"/>
      <c r="BG1351" s="603"/>
      <c r="BH1351" s="603"/>
      <c r="BI1351" s="603"/>
      <c r="BJ1351" s="603"/>
      <c r="BK1351" s="603"/>
      <c r="BL1351" s="603"/>
      <c r="BM1351" s="603"/>
      <c r="BN1351" s="603"/>
      <c r="BO1351" s="603"/>
      <c r="BP1351" s="603"/>
      <c r="BQ1351" s="603"/>
      <c r="BR1351" s="603"/>
      <c r="BS1351" s="603"/>
      <c r="BT1351" s="603"/>
      <c r="BU1351" s="603"/>
      <c r="BV1351" s="603"/>
      <c r="BW1351" s="603"/>
      <c r="BX1351" s="603"/>
      <c r="BY1351" s="603"/>
      <c r="BZ1351" s="603"/>
      <c r="CA1351" s="603"/>
      <c r="CB1351" s="603"/>
      <c r="CC1351" s="603"/>
      <c r="CD1351" s="603"/>
      <c r="CE1351" s="603"/>
      <c r="CF1351" s="603"/>
      <c r="CG1351" s="603"/>
      <c r="CH1351" s="603"/>
      <c r="CI1351" s="603"/>
      <c r="CJ1351" s="603"/>
      <c r="CK1351" s="603"/>
    </row>
    <row r="1352" spans="1:89" ht="14.25">
      <c r="A1352" s="656" t="str">
        <f t="shared" si="288"/>
        <v>35_1_120721_Esc.A_p_sy.ri</v>
      </c>
      <c r="B1352" s="720" t="s">
        <v>6187</v>
      </c>
      <c r="C1352" s="720" t="s">
        <v>6188</v>
      </c>
      <c r="D1352" s="721">
        <v>35</v>
      </c>
      <c r="E1352" s="721">
        <v>1</v>
      </c>
      <c r="F1352" s="721" t="s">
        <v>5719</v>
      </c>
      <c r="G1352" s="721" t="s">
        <v>5720</v>
      </c>
      <c r="H1352" s="721">
        <v>2021</v>
      </c>
      <c r="I1352" s="720" t="s">
        <v>6199</v>
      </c>
      <c r="J1352" s="730" t="s">
        <v>6258</v>
      </c>
      <c r="K1352" s="720"/>
      <c r="L1352" s="720" t="s">
        <v>5723</v>
      </c>
      <c r="M1352" s="720" t="s">
        <v>2422</v>
      </c>
      <c r="N1352" s="661">
        <f t="shared" si="293"/>
        <v>64</v>
      </c>
      <c r="O1352" s="370" t="s">
        <v>6208</v>
      </c>
      <c r="P1352" s="667" t="s">
        <v>888</v>
      </c>
      <c r="Q1352" s="596" t="s">
        <v>889</v>
      </c>
      <c r="R1352" s="596" t="s">
        <v>1176</v>
      </c>
      <c r="S1352" s="603">
        <f t="shared" si="286"/>
        <v>1</v>
      </c>
      <c r="T1352" s="596">
        <v>0</v>
      </c>
      <c r="U1352" s="596">
        <v>1</v>
      </c>
      <c r="V1352" s="596">
        <v>0</v>
      </c>
      <c r="W1352" s="603"/>
      <c r="X1352" s="668" t="s">
        <v>7234</v>
      </c>
      <c r="Y1352" s="376" t="s">
        <v>78</v>
      </c>
      <c r="Z1352" s="596" t="s">
        <v>7252</v>
      </c>
      <c r="AA1352" s="766"/>
      <c r="AB1352" s="727" t="str">
        <f t="shared" si="292"/>
        <v>Unique</v>
      </c>
      <c r="AC1352" s="603"/>
      <c r="AD1352" s="603"/>
      <c r="AE1352" s="603"/>
      <c r="AF1352" s="603"/>
      <c r="AG1352" s="603"/>
      <c r="AH1352" s="603"/>
      <c r="AI1352" s="603"/>
      <c r="AJ1352" s="603"/>
      <c r="AK1352" s="603"/>
      <c r="AL1352" s="603"/>
      <c r="AM1352" s="603"/>
      <c r="AN1352" s="603"/>
      <c r="AO1352" s="603"/>
      <c r="AP1352" s="603"/>
      <c r="AQ1352" s="603"/>
      <c r="AR1352" s="603"/>
      <c r="AS1352" s="603"/>
      <c r="AT1352" s="603"/>
      <c r="AU1352" s="603"/>
      <c r="AV1352" s="603"/>
      <c r="AW1352" s="603"/>
      <c r="AX1352" s="603"/>
      <c r="AY1352" s="603"/>
      <c r="AZ1352" s="603"/>
      <c r="BA1352" s="603"/>
      <c r="BB1352" s="603"/>
      <c r="BC1352" s="603"/>
      <c r="BD1352" s="603"/>
      <c r="BE1352" s="603"/>
      <c r="BF1352" s="603"/>
      <c r="BG1352" s="603"/>
      <c r="BH1352" s="603"/>
      <c r="BI1352" s="603"/>
      <c r="BJ1352" s="603"/>
      <c r="BK1352" s="603"/>
      <c r="BL1352" s="603"/>
      <c r="BM1352" s="603"/>
      <c r="BN1352" s="603"/>
      <c r="BO1352" s="603"/>
      <c r="BP1352" s="603"/>
      <c r="BQ1352" s="603"/>
      <c r="BR1352" s="603"/>
      <c r="BS1352" s="603"/>
      <c r="BT1352" s="603"/>
      <c r="BU1352" s="603"/>
      <c r="BV1352" s="603"/>
      <c r="BW1352" s="603"/>
      <c r="BX1352" s="603"/>
      <c r="BY1352" s="603"/>
      <c r="BZ1352" s="603"/>
      <c r="CA1352" s="603"/>
      <c r="CB1352" s="603"/>
      <c r="CC1352" s="603"/>
      <c r="CD1352" s="603"/>
      <c r="CE1352" s="603"/>
      <c r="CF1352" s="603"/>
      <c r="CG1352" s="603"/>
      <c r="CH1352" s="603"/>
      <c r="CI1352" s="603"/>
      <c r="CJ1352" s="603"/>
      <c r="CK1352" s="603"/>
    </row>
    <row r="1353" spans="1:89" ht="14.25">
      <c r="A1353" s="656" t="str">
        <f t="shared" si="288"/>
        <v>35_1_120721_Esc.A_p_sy.vi</v>
      </c>
      <c r="B1353" s="720" t="s">
        <v>6187</v>
      </c>
      <c r="C1353" s="720" t="s">
        <v>6188</v>
      </c>
      <c r="D1353" s="721">
        <v>35</v>
      </c>
      <c r="E1353" s="721">
        <v>1</v>
      </c>
      <c r="F1353" s="721" t="s">
        <v>5719</v>
      </c>
      <c r="G1353" s="721" t="s">
        <v>5720</v>
      </c>
      <c r="H1353" s="721">
        <v>2021</v>
      </c>
      <c r="I1353" s="720" t="s">
        <v>6199</v>
      </c>
      <c r="J1353" s="730" t="s">
        <v>6258</v>
      </c>
      <c r="K1353" s="720"/>
      <c r="L1353" s="720" t="s">
        <v>5723</v>
      </c>
      <c r="M1353" s="720" t="s">
        <v>2422</v>
      </c>
      <c r="N1353" s="661">
        <f t="shared" si="293"/>
        <v>64</v>
      </c>
      <c r="O1353" s="370" t="s">
        <v>6208</v>
      </c>
      <c r="P1353" s="769" t="s">
        <v>1137</v>
      </c>
      <c r="Q1353" s="596" t="s">
        <v>1138</v>
      </c>
      <c r="R1353" s="596" t="s">
        <v>1176</v>
      </c>
      <c r="S1353" s="603">
        <f t="shared" si="286"/>
        <v>1</v>
      </c>
      <c r="T1353" s="596">
        <v>0</v>
      </c>
      <c r="U1353" s="596">
        <v>1</v>
      </c>
      <c r="V1353" s="596">
        <v>0</v>
      </c>
      <c r="W1353" s="603"/>
      <c r="X1353" s="668" t="s">
        <v>7234</v>
      </c>
      <c r="Y1353" s="376" t="s">
        <v>78</v>
      </c>
      <c r="Z1353" s="596" t="s">
        <v>7253</v>
      </c>
      <c r="AA1353" s="766"/>
      <c r="AB1353" s="727" t="str">
        <f t="shared" si="292"/>
        <v>Unique</v>
      </c>
      <c r="AC1353" s="603"/>
      <c r="AD1353" s="603"/>
      <c r="AE1353" s="603"/>
      <c r="AF1353" s="603"/>
      <c r="AG1353" s="603"/>
      <c r="AH1353" s="603"/>
      <c r="AI1353" s="603"/>
      <c r="AJ1353" s="603"/>
      <c r="AK1353" s="603"/>
      <c r="AL1353" s="603"/>
      <c r="AM1353" s="603"/>
      <c r="AN1353" s="603"/>
      <c r="AO1353" s="603"/>
      <c r="AP1353" s="603"/>
      <c r="AQ1353" s="603"/>
      <c r="AR1353" s="603"/>
      <c r="AS1353" s="603"/>
      <c r="AT1353" s="603"/>
      <c r="AU1353" s="603"/>
      <c r="AV1353" s="603"/>
      <c r="AW1353" s="603"/>
      <c r="AX1353" s="603"/>
      <c r="AY1353" s="603"/>
      <c r="AZ1353" s="603"/>
      <c r="BA1353" s="603"/>
      <c r="BB1353" s="603"/>
      <c r="BC1353" s="603"/>
      <c r="BD1353" s="603"/>
      <c r="BE1353" s="603"/>
      <c r="BF1353" s="603"/>
      <c r="BG1353" s="603"/>
      <c r="BH1353" s="603"/>
      <c r="BI1353" s="603"/>
      <c r="BJ1353" s="603"/>
      <c r="BK1353" s="603"/>
      <c r="BL1353" s="603"/>
      <c r="BM1353" s="603"/>
      <c r="BN1353" s="603"/>
      <c r="BO1353" s="603"/>
      <c r="BP1353" s="603"/>
      <c r="BQ1353" s="603"/>
      <c r="BR1353" s="603"/>
      <c r="BS1353" s="603"/>
      <c r="BT1353" s="603"/>
      <c r="BU1353" s="603"/>
      <c r="BV1353" s="603"/>
      <c r="BW1353" s="603"/>
      <c r="BX1353" s="603"/>
      <c r="BY1353" s="603"/>
      <c r="BZ1353" s="603"/>
      <c r="CA1353" s="603"/>
      <c r="CB1353" s="603"/>
      <c r="CC1353" s="603"/>
      <c r="CD1353" s="603"/>
      <c r="CE1353" s="603"/>
      <c r="CF1353" s="603"/>
      <c r="CG1353" s="603"/>
      <c r="CH1353" s="603"/>
      <c r="CI1353" s="603"/>
      <c r="CJ1353" s="603"/>
      <c r="CK1353" s="603"/>
    </row>
    <row r="1354" spans="1:89" ht="14.25">
      <c r="A1354" s="656" t="str">
        <f t="shared" si="288"/>
        <v>60_1_170521_E_p_me.</v>
      </c>
      <c r="B1354" s="659" t="s">
        <v>5989</v>
      </c>
      <c r="C1354" s="659" t="s">
        <v>5990</v>
      </c>
      <c r="D1354" s="658">
        <v>60</v>
      </c>
      <c r="E1354" s="658">
        <v>1</v>
      </c>
      <c r="F1354" s="658" t="s">
        <v>2325</v>
      </c>
      <c r="G1354" s="658" t="s">
        <v>5728</v>
      </c>
      <c r="H1354" s="658">
        <v>2021</v>
      </c>
      <c r="I1354" s="659" t="s">
        <v>5976</v>
      </c>
      <c r="J1354" s="659" t="s">
        <v>5991</v>
      </c>
      <c r="K1354" s="659"/>
      <c r="L1354" s="659" t="s">
        <v>5723</v>
      </c>
      <c r="M1354" s="659" t="s">
        <v>2422</v>
      </c>
      <c r="N1354" s="661">
        <v>10</v>
      </c>
      <c r="O1354" s="370"/>
      <c r="P1354" s="667" t="s">
        <v>1178</v>
      </c>
      <c r="Q1354" s="596" t="s">
        <v>1179</v>
      </c>
      <c r="R1354" s="596" t="s">
        <v>1176</v>
      </c>
      <c r="S1354" s="603">
        <f t="shared" si="286"/>
        <v>1</v>
      </c>
      <c r="T1354" s="596">
        <v>1</v>
      </c>
      <c r="U1354" s="596">
        <v>0</v>
      </c>
      <c r="V1354" s="596">
        <v>0</v>
      </c>
      <c r="W1354" s="603"/>
      <c r="X1354" s="668">
        <v>200526</v>
      </c>
      <c r="Y1354" s="376" t="s">
        <v>78</v>
      </c>
      <c r="Z1354" s="603"/>
      <c r="AA1354" s="845"/>
      <c r="AB1354" s="727" t="str">
        <f t="shared" si="292"/>
        <v>Unique</v>
      </c>
      <c r="AC1354" s="603"/>
      <c r="AD1354" s="603"/>
      <c r="AE1354" s="603"/>
      <c r="AF1354" s="603"/>
      <c r="AG1354" s="603"/>
      <c r="AH1354" s="603"/>
      <c r="AI1354" s="603"/>
      <c r="AJ1354" s="603"/>
      <c r="AK1354" s="603"/>
      <c r="AL1354" s="603"/>
      <c r="AM1354" s="603"/>
      <c r="AN1354" s="603"/>
      <c r="AO1354" s="603"/>
      <c r="AP1354" s="603"/>
      <c r="AQ1354" s="603"/>
      <c r="AR1354" s="603"/>
      <c r="AS1354" s="603"/>
      <c r="AT1354" s="603"/>
      <c r="AU1354" s="603"/>
      <c r="AV1354" s="603"/>
      <c r="AW1354" s="603"/>
      <c r="AX1354" s="603"/>
      <c r="AY1354" s="603"/>
      <c r="AZ1354" s="603"/>
      <c r="BA1354" s="603"/>
      <c r="BB1354" s="603"/>
      <c r="BC1354" s="603"/>
      <c r="BD1354" s="603"/>
      <c r="BE1354" s="603"/>
      <c r="BF1354" s="603"/>
      <c r="BG1354" s="603"/>
      <c r="BH1354" s="603"/>
      <c r="BI1354" s="603"/>
      <c r="BJ1354" s="603"/>
      <c r="BK1354" s="603"/>
      <c r="BL1354" s="603"/>
      <c r="BM1354" s="603"/>
      <c r="BN1354" s="603"/>
      <c r="BO1354" s="603"/>
      <c r="BP1354" s="603"/>
      <c r="BQ1354" s="603"/>
      <c r="BR1354" s="603"/>
      <c r="BS1354" s="603"/>
      <c r="BT1354" s="603"/>
      <c r="BU1354" s="603"/>
      <c r="BV1354" s="603"/>
      <c r="BW1354" s="603"/>
      <c r="BX1354" s="603"/>
      <c r="BY1354" s="603"/>
      <c r="BZ1354" s="603"/>
      <c r="CA1354" s="603"/>
      <c r="CB1354" s="603"/>
      <c r="CC1354" s="603"/>
      <c r="CD1354" s="603"/>
      <c r="CE1354" s="603"/>
      <c r="CF1354" s="603"/>
      <c r="CG1354" s="603"/>
      <c r="CH1354" s="603"/>
      <c r="CI1354" s="603"/>
      <c r="CJ1354" s="603"/>
      <c r="CK1354" s="603"/>
    </row>
    <row r="1355" spans="1:89" ht="14.25">
      <c r="A1355" s="656" t="str">
        <f t="shared" si="288"/>
        <v>26_1_050623_H_p_da.al</v>
      </c>
      <c r="B1355" s="718" t="s">
        <v>6176</v>
      </c>
      <c r="C1355" s="718" t="s">
        <v>6177</v>
      </c>
      <c r="D1355" s="719">
        <v>26</v>
      </c>
      <c r="E1355" s="719">
        <v>1</v>
      </c>
      <c r="F1355" s="719" t="s">
        <v>6443</v>
      </c>
      <c r="G1355" s="719" t="s">
        <v>6562</v>
      </c>
      <c r="H1355" s="719">
        <v>2023</v>
      </c>
      <c r="I1355" s="718" t="s">
        <v>6326</v>
      </c>
      <c r="J1355" s="718" t="s">
        <v>6017</v>
      </c>
      <c r="K1355" s="718"/>
      <c r="L1355" s="718" t="s">
        <v>5723</v>
      </c>
      <c r="M1355" s="718" t="s">
        <v>2422</v>
      </c>
      <c r="N1355" s="661">
        <f>63</f>
        <v>63</v>
      </c>
      <c r="O1355" s="603"/>
      <c r="P1355" s="769" t="s">
        <v>983</v>
      </c>
      <c r="Q1355" s="596" t="s">
        <v>984</v>
      </c>
      <c r="R1355" s="596" t="s">
        <v>4909</v>
      </c>
      <c r="S1355" s="603">
        <f t="shared" si="286"/>
        <v>1</v>
      </c>
      <c r="T1355" s="596">
        <v>0</v>
      </c>
      <c r="U1355" s="596">
        <v>1</v>
      </c>
      <c r="V1355" s="596">
        <v>0</v>
      </c>
      <c r="W1355" s="603"/>
      <c r="X1355" s="701" t="s">
        <v>7234</v>
      </c>
      <c r="Y1355" s="376" t="s">
        <v>78</v>
      </c>
      <c r="Z1355" s="596" t="s">
        <v>7254</v>
      </c>
      <c r="AA1355" s="766"/>
      <c r="AB1355" s="727" t="str">
        <f t="shared" si="292"/>
        <v>Unique</v>
      </c>
      <c r="AC1355" s="603"/>
      <c r="AD1355" s="603"/>
      <c r="AE1355" s="603"/>
      <c r="AF1355" s="603"/>
      <c r="AG1355" s="603"/>
      <c r="AH1355" s="603"/>
      <c r="AI1355" s="603"/>
      <c r="AJ1355" s="603"/>
      <c r="AK1355" s="603"/>
      <c r="AL1355" s="603"/>
      <c r="AM1355" s="603"/>
      <c r="AN1355" s="603"/>
      <c r="AO1355" s="603"/>
      <c r="AP1355" s="603"/>
      <c r="AQ1355" s="603"/>
      <c r="AR1355" s="603"/>
      <c r="AS1355" s="603"/>
      <c r="AT1355" s="603"/>
      <c r="AU1355" s="603"/>
      <c r="AV1355" s="603"/>
      <c r="AW1355" s="603"/>
      <c r="AX1355" s="603"/>
      <c r="AY1355" s="603"/>
      <c r="AZ1355" s="603"/>
      <c r="BA1355" s="603"/>
      <c r="BB1355" s="603"/>
      <c r="BC1355" s="603"/>
      <c r="BD1355" s="603"/>
      <c r="BE1355" s="603"/>
      <c r="BF1355" s="603"/>
      <c r="BG1355" s="603"/>
      <c r="BH1355" s="603"/>
      <c r="BI1355" s="603"/>
      <c r="BJ1355" s="603"/>
      <c r="BK1355" s="603"/>
      <c r="BL1355" s="603"/>
      <c r="BM1355" s="603"/>
      <c r="BN1355" s="603"/>
      <c r="BO1355" s="603"/>
      <c r="BP1355" s="603"/>
      <c r="BQ1355" s="603"/>
      <c r="BR1355" s="603"/>
      <c r="BS1355" s="603"/>
      <c r="BT1355" s="603"/>
      <c r="BU1355" s="603"/>
      <c r="BV1355" s="603"/>
      <c r="BW1355" s="603"/>
      <c r="BX1355" s="603"/>
      <c r="BY1355" s="603"/>
      <c r="BZ1355" s="603"/>
      <c r="CA1355" s="603"/>
      <c r="CB1355" s="603"/>
      <c r="CC1355" s="603"/>
      <c r="CD1355" s="603"/>
      <c r="CE1355" s="603"/>
      <c r="CF1355" s="603"/>
      <c r="CG1355" s="603"/>
      <c r="CH1355" s="603"/>
      <c r="CI1355" s="603"/>
      <c r="CJ1355" s="603"/>
      <c r="CK1355" s="603"/>
    </row>
    <row r="1356" spans="1:89" ht="14.25">
      <c r="A1356" s="656" t="str">
        <f t="shared" si="288"/>
        <v>14_1_140621_HAM_p_br.le</v>
      </c>
      <c r="B1356" s="657" t="s">
        <v>5717</v>
      </c>
      <c r="C1356" s="657" t="s">
        <v>5718</v>
      </c>
      <c r="D1356" s="658">
        <v>14</v>
      </c>
      <c r="E1356" s="658">
        <v>1</v>
      </c>
      <c r="F1356" s="658" t="s">
        <v>2084</v>
      </c>
      <c r="G1356" s="658" t="s">
        <v>5827</v>
      </c>
      <c r="H1356" s="658">
        <v>2021</v>
      </c>
      <c r="I1356" s="659" t="s">
        <v>5729</v>
      </c>
      <c r="J1356" s="659" t="str">
        <f t="shared" ref="J1356:J1358" si="294">K1356&amp;"_p"</f>
        <v>HAM_p</v>
      </c>
      <c r="K1356" s="657" t="s">
        <v>5722</v>
      </c>
      <c r="L1356" s="659" t="s">
        <v>5723</v>
      </c>
      <c r="M1356" s="659" t="s">
        <v>5834</v>
      </c>
      <c r="N1356" s="661">
        <v>204</v>
      </c>
      <c r="O1356" s="603"/>
      <c r="P1356" s="667" t="s">
        <v>4353</v>
      </c>
      <c r="Q1356" s="596" t="s">
        <v>4354</v>
      </c>
      <c r="R1356" s="596" t="s">
        <v>4909</v>
      </c>
      <c r="S1356" s="603">
        <f t="shared" si="286"/>
        <v>3</v>
      </c>
      <c r="T1356" s="596">
        <v>2</v>
      </c>
      <c r="U1356" s="596">
        <v>1</v>
      </c>
      <c r="V1356" s="596">
        <v>0</v>
      </c>
      <c r="W1356" s="603"/>
      <c r="X1356" s="701" t="s">
        <v>7234</v>
      </c>
      <c r="Y1356" s="376" t="s">
        <v>78</v>
      </c>
      <c r="Z1356" s="596" t="s">
        <v>7255</v>
      </c>
      <c r="AA1356" s="766"/>
      <c r="AB1356" s="727" t="str">
        <f t="shared" si="292"/>
        <v>Unique</v>
      </c>
      <c r="AC1356" s="603"/>
      <c r="AD1356" s="603"/>
      <c r="AE1356" s="603"/>
      <c r="AF1356" s="603"/>
      <c r="AG1356" s="603"/>
      <c r="AH1356" s="603"/>
      <c r="AI1356" s="603"/>
      <c r="AJ1356" s="603"/>
      <c r="AK1356" s="603"/>
      <c r="AL1356" s="603"/>
      <c r="AM1356" s="603"/>
      <c r="AN1356" s="603"/>
      <c r="AO1356" s="603"/>
      <c r="AP1356" s="603"/>
      <c r="AQ1356" s="603"/>
      <c r="AR1356" s="603"/>
      <c r="AS1356" s="603"/>
      <c r="AT1356" s="603"/>
      <c r="AU1356" s="603"/>
      <c r="AV1356" s="603"/>
      <c r="AW1356" s="603"/>
      <c r="AX1356" s="603"/>
      <c r="AY1356" s="603"/>
      <c r="AZ1356" s="603"/>
      <c r="BA1356" s="603"/>
      <c r="BB1356" s="603"/>
      <c r="BC1356" s="603"/>
      <c r="BD1356" s="603"/>
      <c r="BE1356" s="603"/>
      <c r="BF1356" s="603"/>
      <c r="BG1356" s="603"/>
      <c r="BH1356" s="603"/>
      <c r="BI1356" s="603"/>
      <c r="BJ1356" s="603"/>
      <c r="BK1356" s="603"/>
      <c r="BL1356" s="603"/>
      <c r="BM1356" s="603"/>
      <c r="BN1356" s="603"/>
      <c r="BO1356" s="603"/>
      <c r="BP1356" s="603"/>
      <c r="BQ1356" s="603"/>
      <c r="BR1356" s="603"/>
      <c r="BS1356" s="603"/>
      <c r="BT1356" s="603"/>
      <c r="BU1356" s="603"/>
      <c r="BV1356" s="603"/>
      <c r="BW1356" s="603"/>
      <c r="BX1356" s="603"/>
      <c r="BY1356" s="603"/>
      <c r="BZ1356" s="603"/>
      <c r="CA1356" s="603"/>
      <c r="CB1356" s="603"/>
      <c r="CC1356" s="603"/>
      <c r="CD1356" s="603"/>
      <c r="CE1356" s="603"/>
      <c r="CF1356" s="603"/>
      <c r="CG1356" s="603"/>
      <c r="CH1356" s="603"/>
      <c r="CI1356" s="603"/>
      <c r="CJ1356" s="603"/>
      <c r="CK1356" s="603"/>
    </row>
    <row r="1357" spans="1:89" ht="14.25">
      <c r="A1357" s="656" t="str">
        <f t="shared" si="288"/>
        <v>14_1_140621_HAM_p_da.al</v>
      </c>
      <c r="B1357" s="657" t="s">
        <v>5717</v>
      </c>
      <c r="C1357" s="657" t="s">
        <v>5718</v>
      </c>
      <c r="D1357" s="658">
        <v>14</v>
      </c>
      <c r="E1357" s="658">
        <v>1</v>
      </c>
      <c r="F1357" s="658" t="s">
        <v>2084</v>
      </c>
      <c r="G1357" s="658" t="s">
        <v>5827</v>
      </c>
      <c r="H1357" s="658">
        <v>2021</v>
      </c>
      <c r="I1357" s="659" t="s">
        <v>5729</v>
      </c>
      <c r="J1357" s="659" t="str">
        <f t="shared" si="294"/>
        <v>HAM_p</v>
      </c>
      <c r="K1357" s="657" t="s">
        <v>5722</v>
      </c>
      <c r="L1357" s="659" t="s">
        <v>5723</v>
      </c>
      <c r="M1357" s="659" t="s">
        <v>5834</v>
      </c>
      <c r="N1357" s="661">
        <v>204</v>
      </c>
      <c r="O1357" s="603"/>
      <c r="P1357" s="769" t="s">
        <v>983</v>
      </c>
      <c r="Q1357" s="596" t="s">
        <v>984</v>
      </c>
      <c r="R1357" s="596" t="s">
        <v>4909</v>
      </c>
      <c r="S1357" s="603">
        <f t="shared" si="286"/>
        <v>1</v>
      </c>
      <c r="T1357" s="596">
        <v>0</v>
      </c>
      <c r="U1357" s="596">
        <v>1</v>
      </c>
      <c r="V1357" s="596">
        <v>0</v>
      </c>
      <c r="W1357" s="603"/>
      <c r="X1357" s="701" t="s">
        <v>7234</v>
      </c>
      <c r="Y1357" s="376" t="s">
        <v>78</v>
      </c>
      <c r="Z1357" s="596" t="s">
        <v>7256</v>
      </c>
      <c r="AA1357" s="766"/>
      <c r="AB1357" s="727" t="str">
        <f t="shared" si="292"/>
        <v>Unique</v>
      </c>
      <c r="AC1357" s="603"/>
      <c r="AD1357" s="603"/>
      <c r="AE1357" s="603"/>
      <c r="AF1357" s="603"/>
      <c r="AG1357" s="603"/>
      <c r="AH1357" s="603"/>
      <c r="AI1357" s="603"/>
      <c r="AJ1357" s="603"/>
      <c r="AK1357" s="603"/>
      <c r="AL1357" s="603"/>
      <c r="AM1357" s="603"/>
      <c r="AN1357" s="603"/>
      <c r="AO1357" s="603"/>
      <c r="AP1357" s="603"/>
      <c r="AQ1357" s="603"/>
      <c r="AR1357" s="603"/>
      <c r="AS1357" s="603"/>
      <c r="AT1357" s="603"/>
      <c r="AU1357" s="603"/>
      <c r="AV1357" s="603"/>
      <c r="AW1357" s="603"/>
      <c r="AX1357" s="603"/>
      <c r="AY1357" s="603"/>
      <c r="AZ1357" s="603"/>
      <c r="BA1357" s="603"/>
      <c r="BB1357" s="603"/>
      <c r="BC1357" s="603"/>
      <c r="BD1357" s="603"/>
      <c r="BE1357" s="603"/>
      <c r="BF1357" s="603"/>
      <c r="BG1357" s="603"/>
      <c r="BH1357" s="603"/>
      <c r="BI1357" s="603"/>
      <c r="BJ1357" s="603"/>
      <c r="BK1357" s="603"/>
      <c r="BL1357" s="603"/>
      <c r="BM1357" s="603"/>
      <c r="BN1357" s="603"/>
      <c r="BO1357" s="603"/>
      <c r="BP1357" s="603"/>
      <c r="BQ1357" s="603"/>
      <c r="BR1357" s="603"/>
      <c r="BS1357" s="603"/>
      <c r="BT1357" s="603"/>
      <c r="BU1357" s="603"/>
      <c r="BV1357" s="603"/>
      <c r="BW1357" s="603"/>
      <c r="BX1357" s="603"/>
      <c r="BY1357" s="603"/>
      <c r="BZ1357" s="603"/>
      <c r="CA1357" s="603"/>
      <c r="CB1357" s="603"/>
      <c r="CC1357" s="603"/>
      <c r="CD1357" s="603"/>
      <c r="CE1357" s="603"/>
      <c r="CF1357" s="603"/>
      <c r="CG1357" s="603"/>
      <c r="CH1357" s="603"/>
      <c r="CI1357" s="603"/>
      <c r="CJ1357" s="603"/>
      <c r="CK1357" s="603"/>
    </row>
    <row r="1358" spans="1:89" ht="14.25">
      <c r="A1358" s="656" t="str">
        <f t="shared" si="288"/>
        <v>14_1_140621_HAM_p_sy.pi</v>
      </c>
      <c r="B1358" s="657" t="s">
        <v>5717</v>
      </c>
      <c r="C1358" s="657" t="s">
        <v>5718</v>
      </c>
      <c r="D1358" s="658">
        <v>14</v>
      </c>
      <c r="E1358" s="658">
        <v>1</v>
      </c>
      <c r="F1358" s="658" t="s">
        <v>2084</v>
      </c>
      <c r="G1358" s="658" t="s">
        <v>5827</v>
      </c>
      <c r="H1358" s="658">
        <v>2021</v>
      </c>
      <c r="I1358" s="659" t="s">
        <v>5729</v>
      </c>
      <c r="J1358" s="659" t="str">
        <f t="shared" si="294"/>
        <v>HAM_p</v>
      </c>
      <c r="K1358" s="657" t="s">
        <v>5722</v>
      </c>
      <c r="L1358" s="659" t="s">
        <v>5723</v>
      </c>
      <c r="M1358" s="659" t="s">
        <v>5834</v>
      </c>
      <c r="N1358" s="661">
        <v>204</v>
      </c>
      <c r="O1358" s="603"/>
      <c r="P1358" s="667" t="s">
        <v>176</v>
      </c>
      <c r="Q1358" s="596" t="s">
        <v>177</v>
      </c>
      <c r="R1358" s="596" t="s">
        <v>4909</v>
      </c>
      <c r="S1358" s="603">
        <f t="shared" si="286"/>
        <v>1</v>
      </c>
      <c r="T1358" s="596">
        <v>0</v>
      </c>
      <c r="U1358" s="596">
        <v>1</v>
      </c>
      <c r="V1358" s="596">
        <v>0</v>
      </c>
      <c r="W1358" s="603"/>
      <c r="X1358" s="701" t="s">
        <v>7234</v>
      </c>
      <c r="Y1358" s="376" t="s">
        <v>78</v>
      </c>
      <c r="Z1358" s="596" t="s">
        <v>7257</v>
      </c>
      <c r="AA1358" s="766"/>
      <c r="AB1358" s="727" t="str">
        <f t="shared" si="292"/>
        <v>Unique</v>
      </c>
      <c r="AC1358" s="603"/>
      <c r="AD1358" s="603"/>
      <c r="AE1358" s="603"/>
      <c r="AF1358" s="603"/>
      <c r="AG1358" s="603"/>
      <c r="AH1358" s="603"/>
      <c r="AI1358" s="603"/>
      <c r="AJ1358" s="603"/>
      <c r="AK1358" s="603"/>
      <c r="AL1358" s="603"/>
      <c r="AM1358" s="603"/>
      <c r="AN1358" s="603"/>
      <c r="AO1358" s="603"/>
      <c r="AP1358" s="603"/>
      <c r="AQ1358" s="603"/>
      <c r="AR1358" s="603"/>
      <c r="AS1358" s="603"/>
      <c r="AT1358" s="603"/>
      <c r="AU1358" s="603"/>
      <c r="AV1358" s="603"/>
      <c r="AW1358" s="603"/>
      <c r="AX1358" s="603"/>
      <c r="AY1358" s="603"/>
      <c r="AZ1358" s="603"/>
      <c r="BA1358" s="603"/>
      <c r="BB1358" s="603"/>
      <c r="BC1358" s="603"/>
      <c r="BD1358" s="603"/>
      <c r="BE1358" s="603"/>
      <c r="BF1358" s="603"/>
      <c r="BG1358" s="603"/>
      <c r="BH1358" s="603"/>
      <c r="BI1358" s="603"/>
      <c r="BJ1358" s="603"/>
      <c r="BK1358" s="603"/>
      <c r="BL1358" s="603"/>
      <c r="BM1358" s="603"/>
      <c r="BN1358" s="603"/>
      <c r="BO1358" s="603"/>
      <c r="BP1358" s="603"/>
      <c r="BQ1358" s="603"/>
      <c r="BR1358" s="603"/>
      <c r="BS1358" s="603"/>
      <c r="BT1358" s="603"/>
      <c r="BU1358" s="603"/>
      <c r="BV1358" s="603"/>
      <c r="BW1358" s="603"/>
      <c r="BX1358" s="603"/>
      <c r="BY1358" s="603"/>
      <c r="BZ1358" s="603"/>
      <c r="CA1358" s="603"/>
      <c r="CB1358" s="603"/>
      <c r="CC1358" s="603"/>
      <c r="CD1358" s="603"/>
      <c r="CE1358" s="603"/>
      <c r="CF1358" s="603"/>
      <c r="CG1358" s="603"/>
      <c r="CH1358" s="603"/>
      <c r="CI1358" s="603"/>
      <c r="CJ1358" s="603"/>
      <c r="CK1358" s="603"/>
    </row>
    <row r="1359" spans="1:89" ht="14.25">
      <c r="A1359" s="656" t="str">
        <f t="shared" si="288"/>
        <v>27_1_170521_W_p_sp.</v>
      </c>
      <c r="B1359" s="715" t="s">
        <v>6135</v>
      </c>
      <c r="C1359" s="715" t="s">
        <v>6136</v>
      </c>
      <c r="D1359" s="713">
        <v>27</v>
      </c>
      <c r="E1359" s="713">
        <v>1</v>
      </c>
      <c r="F1359" s="713" t="s">
        <v>2325</v>
      </c>
      <c r="G1359" s="713" t="s">
        <v>5728</v>
      </c>
      <c r="H1359" s="713">
        <v>2021</v>
      </c>
      <c r="I1359" s="715" t="s">
        <v>6199</v>
      </c>
      <c r="J1359" s="715" t="s">
        <v>6137</v>
      </c>
      <c r="K1359" s="715"/>
      <c r="L1359" s="715" t="s">
        <v>5723</v>
      </c>
      <c r="M1359" s="715" t="s">
        <v>2422</v>
      </c>
      <c r="N1359" s="661">
        <f t="shared" ref="N1359:N1360" si="295">64</f>
        <v>64</v>
      </c>
      <c r="O1359" s="370" t="s">
        <v>6223</v>
      </c>
      <c r="P1359" s="667" t="s">
        <v>1163</v>
      </c>
      <c r="Q1359" s="596" t="s">
        <v>1164</v>
      </c>
      <c r="R1359" s="596" t="s">
        <v>4909</v>
      </c>
      <c r="S1359" s="603">
        <f t="shared" si="286"/>
        <v>1</v>
      </c>
      <c r="T1359" s="596">
        <v>0</v>
      </c>
      <c r="U1359" s="596">
        <v>1</v>
      </c>
      <c r="V1359" s="596">
        <v>0</v>
      </c>
      <c r="W1359" s="603"/>
      <c r="X1359" s="701" t="s">
        <v>7234</v>
      </c>
      <c r="Y1359" s="376" t="s">
        <v>78</v>
      </c>
      <c r="Z1359" s="596" t="s">
        <v>7258</v>
      </c>
      <c r="AA1359" s="766"/>
      <c r="AB1359" s="727" t="str">
        <f t="shared" si="292"/>
        <v>Unique</v>
      </c>
      <c r="AC1359" s="603"/>
      <c r="AD1359" s="603"/>
      <c r="AE1359" s="603"/>
      <c r="AF1359" s="603"/>
      <c r="AG1359" s="603"/>
      <c r="AH1359" s="603"/>
      <c r="AI1359" s="603"/>
      <c r="AJ1359" s="603"/>
      <c r="AK1359" s="603"/>
      <c r="AL1359" s="603"/>
      <c r="AM1359" s="603"/>
      <c r="AN1359" s="603"/>
      <c r="AO1359" s="603"/>
      <c r="AP1359" s="603"/>
      <c r="AQ1359" s="603"/>
      <c r="AR1359" s="603"/>
      <c r="AS1359" s="603"/>
      <c r="AT1359" s="603"/>
      <c r="AU1359" s="603"/>
      <c r="AV1359" s="603"/>
      <c r="AW1359" s="603"/>
      <c r="AX1359" s="603"/>
      <c r="AY1359" s="603"/>
      <c r="AZ1359" s="603"/>
      <c r="BA1359" s="603"/>
      <c r="BB1359" s="603"/>
      <c r="BC1359" s="603"/>
      <c r="BD1359" s="603"/>
      <c r="BE1359" s="603"/>
      <c r="BF1359" s="603"/>
      <c r="BG1359" s="603"/>
      <c r="BH1359" s="603"/>
      <c r="BI1359" s="603"/>
      <c r="BJ1359" s="603"/>
      <c r="BK1359" s="603"/>
      <c r="BL1359" s="603"/>
      <c r="BM1359" s="603"/>
      <c r="BN1359" s="603"/>
      <c r="BO1359" s="603"/>
      <c r="BP1359" s="603"/>
      <c r="BQ1359" s="603"/>
      <c r="BR1359" s="603"/>
      <c r="BS1359" s="603"/>
      <c r="BT1359" s="603"/>
      <c r="BU1359" s="603"/>
      <c r="BV1359" s="603"/>
      <c r="BW1359" s="603"/>
      <c r="BX1359" s="603"/>
      <c r="BY1359" s="603"/>
      <c r="BZ1359" s="603"/>
      <c r="CA1359" s="603"/>
      <c r="CB1359" s="603"/>
      <c r="CC1359" s="603"/>
      <c r="CD1359" s="603"/>
      <c r="CE1359" s="603"/>
      <c r="CF1359" s="603"/>
      <c r="CG1359" s="603"/>
      <c r="CH1359" s="603"/>
      <c r="CI1359" s="603"/>
      <c r="CJ1359" s="603"/>
      <c r="CK1359" s="603"/>
    </row>
    <row r="1360" spans="1:89" ht="14.25">
      <c r="A1360" s="656" t="str">
        <f t="shared" si="288"/>
        <v>27_1_170521_W_p_ep.el</v>
      </c>
      <c r="B1360" s="715" t="s">
        <v>6135</v>
      </c>
      <c r="C1360" s="715" t="s">
        <v>6136</v>
      </c>
      <c r="D1360" s="713">
        <v>27</v>
      </c>
      <c r="E1360" s="713">
        <v>1</v>
      </c>
      <c r="F1360" s="713" t="s">
        <v>2325</v>
      </c>
      <c r="G1360" s="713" t="s">
        <v>5728</v>
      </c>
      <c r="H1360" s="713">
        <v>2021</v>
      </c>
      <c r="I1360" s="715" t="s">
        <v>6199</v>
      </c>
      <c r="J1360" s="715" t="s">
        <v>6137</v>
      </c>
      <c r="K1360" s="715"/>
      <c r="L1360" s="715" t="s">
        <v>5723</v>
      </c>
      <c r="M1360" s="715" t="s">
        <v>2422</v>
      </c>
      <c r="N1360" s="661">
        <f t="shared" si="295"/>
        <v>64</v>
      </c>
      <c r="O1360" s="370" t="s">
        <v>6223</v>
      </c>
      <c r="P1360" s="667" t="s">
        <v>2312</v>
      </c>
      <c r="Q1360" s="596" t="s">
        <v>2313</v>
      </c>
      <c r="R1360" s="596" t="s">
        <v>4909</v>
      </c>
      <c r="S1360" s="603">
        <f t="shared" si="286"/>
        <v>1</v>
      </c>
      <c r="T1360" s="596">
        <v>1</v>
      </c>
      <c r="U1360" s="596">
        <v>0</v>
      </c>
      <c r="V1360" s="596">
        <v>0</v>
      </c>
      <c r="W1360" s="603"/>
      <c r="X1360" s="701" t="s">
        <v>7234</v>
      </c>
      <c r="Y1360" s="376" t="s">
        <v>78</v>
      </c>
      <c r="Z1360" s="596" t="s">
        <v>7259</v>
      </c>
      <c r="AA1360" s="766"/>
      <c r="AB1360" s="727" t="str">
        <f t="shared" si="292"/>
        <v>Unique</v>
      </c>
      <c r="AC1360" s="603"/>
      <c r="AD1360" s="603"/>
      <c r="AE1360" s="603"/>
      <c r="AF1360" s="603"/>
      <c r="AG1360" s="603"/>
      <c r="AH1360" s="603"/>
      <c r="AI1360" s="603"/>
      <c r="AJ1360" s="603"/>
      <c r="AK1360" s="603"/>
      <c r="AL1360" s="603"/>
      <c r="AM1360" s="603"/>
      <c r="AN1360" s="603"/>
      <c r="AO1360" s="603"/>
      <c r="AP1360" s="603"/>
      <c r="AQ1360" s="603"/>
      <c r="AR1360" s="603"/>
      <c r="AS1360" s="603"/>
      <c r="AT1360" s="603"/>
      <c r="AU1360" s="603"/>
      <c r="AV1360" s="603"/>
      <c r="AW1360" s="603"/>
      <c r="AX1360" s="603"/>
      <c r="AY1360" s="603"/>
      <c r="AZ1360" s="603"/>
      <c r="BA1360" s="603"/>
      <c r="BB1360" s="603"/>
      <c r="BC1360" s="603"/>
      <c r="BD1360" s="603"/>
      <c r="BE1360" s="603"/>
      <c r="BF1360" s="603"/>
      <c r="BG1360" s="603"/>
      <c r="BH1360" s="603"/>
      <c r="BI1360" s="603"/>
      <c r="BJ1360" s="603"/>
      <c r="BK1360" s="603"/>
      <c r="BL1360" s="603"/>
      <c r="BM1360" s="603"/>
      <c r="BN1360" s="603"/>
      <c r="BO1360" s="603"/>
      <c r="BP1360" s="603"/>
      <c r="BQ1360" s="603"/>
      <c r="BR1360" s="603"/>
      <c r="BS1360" s="603"/>
      <c r="BT1360" s="603"/>
      <c r="BU1360" s="603"/>
      <c r="BV1360" s="603"/>
      <c r="BW1360" s="603"/>
      <c r="BX1360" s="603"/>
      <c r="BY1360" s="603"/>
      <c r="BZ1360" s="603"/>
      <c r="CA1360" s="603"/>
      <c r="CB1360" s="603"/>
      <c r="CC1360" s="603"/>
      <c r="CD1360" s="603"/>
      <c r="CE1360" s="603"/>
      <c r="CF1360" s="603"/>
      <c r="CG1360" s="603"/>
      <c r="CH1360" s="603"/>
      <c r="CI1360" s="603"/>
      <c r="CJ1360" s="603"/>
      <c r="CK1360" s="603"/>
    </row>
    <row r="1361" spans="1:89" ht="14.25">
      <c r="A1361" s="656" t="str">
        <f t="shared" si="288"/>
        <v>21_1_260721_A_p_me.</v>
      </c>
      <c r="B1361" s="679" t="s">
        <v>5746</v>
      </c>
      <c r="C1361" s="679" t="s">
        <v>5747</v>
      </c>
      <c r="D1361" s="680">
        <v>21</v>
      </c>
      <c r="E1361" s="680">
        <v>1</v>
      </c>
      <c r="F1361" s="680" t="s">
        <v>5720</v>
      </c>
      <c r="G1361" s="680" t="s">
        <v>5779</v>
      </c>
      <c r="H1361" s="680">
        <v>2021</v>
      </c>
      <c r="I1361" s="681" t="s">
        <v>5729</v>
      </c>
      <c r="J1361" s="681" t="str">
        <f t="shared" ref="J1361:J1363" si="296">K1361&amp;"_p"</f>
        <v>A_p</v>
      </c>
      <c r="K1361" s="679" t="s">
        <v>1810</v>
      </c>
      <c r="L1361" s="681" t="s">
        <v>5723</v>
      </c>
      <c r="M1361" s="681" t="s">
        <v>5834</v>
      </c>
      <c r="N1361" s="661">
        <v>533</v>
      </c>
      <c r="O1361" s="603"/>
      <c r="P1361" s="667" t="s">
        <v>1178</v>
      </c>
      <c r="Q1361" s="596" t="s">
        <v>1179</v>
      </c>
      <c r="R1361" s="596" t="s">
        <v>4916</v>
      </c>
      <c r="S1361" s="603">
        <f t="shared" si="286"/>
        <v>8</v>
      </c>
      <c r="T1361" s="596">
        <v>0</v>
      </c>
      <c r="U1361" s="596">
        <v>8</v>
      </c>
      <c r="V1361" s="596">
        <v>0</v>
      </c>
      <c r="W1361" s="603"/>
      <c r="X1361" s="668">
        <v>210526</v>
      </c>
      <c r="Y1361" s="376" t="s">
        <v>78</v>
      </c>
      <c r="AB1361" s="727" t="str">
        <f>IF(COUNTIF(Z:Z, Z1362)&gt;1, "Duplicate", "Unique")</f>
        <v>Unique</v>
      </c>
      <c r="AC1361" s="603"/>
      <c r="AD1361" s="603"/>
      <c r="AE1361" s="603"/>
      <c r="AF1361" s="603"/>
      <c r="AG1361" s="603"/>
      <c r="AH1361" s="603"/>
      <c r="AI1361" s="603"/>
      <c r="AJ1361" s="603"/>
      <c r="AK1361" s="603"/>
      <c r="AL1361" s="603"/>
      <c r="AM1361" s="603"/>
      <c r="AN1361" s="603"/>
      <c r="AO1361" s="603"/>
      <c r="AP1361" s="603"/>
      <c r="AQ1361" s="603"/>
      <c r="AR1361" s="603"/>
      <c r="AS1361" s="603"/>
      <c r="AT1361" s="603"/>
      <c r="AU1361" s="603"/>
      <c r="AV1361" s="603"/>
      <c r="AW1361" s="603"/>
      <c r="AX1361" s="603"/>
      <c r="AY1361" s="603"/>
      <c r="AZ1361" s="603"/>
      <c r="BA1361" s="603"/>
      <c r="BB1361" s="603"/>
      <c r="BC1361" s="603"/>
      <c r="BD1361" s="603"/>
      <c r="BE1361" s="603"/>
      <c r="BF1361" s="603"/>
      <c r="BG1361" s="603"/>
      <c r="BH1361" s="603"/>
      <c r="BI1361" s="603"/>
      <c r="BJ1361" s="603"/>
      <c r="BK1361" s="603"/>
      <c r="BL1361" s="603"/>
      <c r="BM1361" s="603"/>
      <c r="BN1361" s="603"/>
      <c r="BO1361" s="603"/>
      <c r="BP1361" s="603"/>
      <c r="BQ1361" s="603"/>
      <c r="BR1361" s="603"/>
      <c r="BS1361" s="603"/>
      <c r="BT1361" s="603"/>
      <c r="BU1361" s="603"/>
      <c r="BV1361" s="603"/>
      <c r="BW1361" s="603"/>
      <c r="BX1361" s="603"/>
      <c r="BY1361" s="603"/>
      <c r="BZ1361" s="603"/>
      <c r="CA1361" s="603"/>
      <c r="CB1361" s="603"/>
      <c r="CC1361" s="603"/>
      <c r="CD1361" s="603"/>
      <c r="CE1361" s="603"/>
      <c r="CF1361" s="603"/>
      <c r="CG1361" s="603"/>
      <c r="CH1361" s="603"/>
      <c r="CI1361" s="603"/>
      <c r="CJ1361" s="603"/>
      <c r="CK1361" s="603"/>
    </row>
    <row r="1362" spans="1:89" ht="14.25">
      <c r="A1362" s="768" t="str">
        <f t="shared" si="288"/>
        <v>21_1_260721_A_p_sc.py</v>
      </c>
      <c r="B1362" s="834" t="s">
        <v>5746</v>
      </c>
      <c r="C1362" s="834" t="s">
        <v>5747</v>
      </c>
      <c r="D1362" s="680">
        <v>21</v>
      </c>
      <c r="E1362" s="680">
        <v>1</v>
      </c>
      <c r="F1362" s="680" t="s">
        <v>5720</v>
      </c>
      <c r="G1362" s="680" t="s">
        <v>5779</v>
      </c>
      <c r="H1362" s="680">
        <v>2021</v>
      </c>
      <c r="I1362" s="835" t="s">
        <v>5729</v>
      </c>
      <c r="J1362" s="835" t="str">
        <f t="shared" si="296"/>
        <v>A_p</v>
      </c>
      <c r="K1362" s="834" t="s">
        <v>1810</v>
      </c>
      <c r="L1362" s="835" t="s">
        <v>5723</v>
      </c>
      <c r="M1362" s="835" t="s">
        <v>5834</v>
      </c>
      <c r="N1362" s="661">
        <v>533</v>
      </c>
      <c r="O1362" s="2"/>
      <c r="P1362" s="769" t="s">
        <v>1069</v>
      </c>
      <c r="Q1362" s="596" t="s">
        <v>1070</v>
      </c>
      <c r="R1362" s="596" t="s">
        <v>4916</v>
      </c>
      <c r="S1362" s="603">
        <f t="shared" si="286"/>
        <v>1</v>
      </c>
      <c r="T1362" s="596">
        <v>1</v>
      </c>
      <c r="U1362" s="596">
        <v>0</v>
      </c>
      <c r="V1362" s="596">
        <v>0</v>
      </c>
      <c r="W1362" s="603"/>
      <c r="X1362" s="668">
        <v>210526</v>
      </c>
      <c r="Y1362" s="376" t="s">
        <v>78</v>
      </c>
      <c r="Z1362" s="596" t="s">
        <v>7260</v>
      </c>
      <c r="AA1362" s="766"/>
      <c r="AB1362" s="727" t="str">
        <f>IF( COUNTIF(Z:Z,#REF!)&gt;1, "Duplicate", "Unique")</f>
        <v>Unique</v>
      </c>
      <c r="AC1362" s="603"/>
      <c r="AD1362" s="603"/>
      <c r="AE1362" s="603"/>
      <c r="AF1362" s="603"/>
      <c r="AG1362" s="603"/>
      <c r="AH1362" s="603"/>
      <c r="AI1362" s="603"/>
      <c r="AJ1362" s="603"/>
      <c r="AK1362" s="603"/>
      <c r="AL1362" s="603"/>
      <c r="AM1362" s="603"/>
      <c r="AN1362" s="603"/>
      <c r="AO1362" s="603"/>
      <c r="AP1362" s="603"/>
      <c r="AQ1362" s="603"/>
      <c r="AR1362" s="603"/>
      <c r="AS1362" s="603"/>
      <c r="AT1362" s="603"/>
      <c r="AU1362" s="603"/>
      <c r="AV1362" s="603"/>
      <c r="AW1362" s="603"/>
      <c r="AX1362" s="603"/>
      <c r="AY1362" s="603"/>
      <c r="AZ1362" s="603"/>
      <c r="BA1362" s="603"/>
      <c r="BB1362" s="603"/>
      <c r="BC1362" s="603"/>
      <c r="BD1362" s="603"/>
      <c r="BE1362" s="603"/>
      <c r="BF1362" s="603"/>
      <c r="BG1362" s="603"/>
      <c r="BH1362" s="603"/>
      <c r="BI1362" s="603"/>
      <c r="BJ1362" s="603"/>
      <c r="BK1362" s="603"/>
      <c r="BL1362" s="603"/>
      <c r="BM1362" s="603"/>
      <c r="BN1362" s="603"/>
      <c r="BO1362" s="603"/>
      <c r="BP1362" s="603"/>
      <c r="BQ1362" s="603"/>
      <c r="BR1362" s="603"/>
      <c r="BS1362" s="603"/>
      <c r="BT1362" s="603"/>
      <c r="BU1362" s="603"/>
      <c r="BV1362" s="603"/>
      <c r="BW1362" s="603"/>
      <c r="BX1362" s="603"/>
      <c r="BY1362" s="603"/>
      <c r="BZ1362" s="603"/>
      <c r="CA1362" s="603"/>
      <c r="CB1362" s="603"/>
      <c r="CC1362" s="603"/>
      <c r="CD1362" s="603"/>
      <c r="CE1362" s="603"/>
      <c r="CF1362" s="603"/>
      <c r="CG1362" s="603"/>
      <c r="CH1362" s="603"/>
      <c r="CI1362" s="603"/>
      <c r="CJ1362" s="603"/>
      <c r="CK1362" s="603"/>
    </row>
    <row r="1363" spans="1:89" ht="14.25">
      <c r="A1363" s="717" t="str">
        <f t="shared" si="288"/>
        <v>21_1_260721_A_p_sy.ri</v>
      </c>
      <c r="B1363" s="834" t="s">
        <v>5746</v>
      </c>
      <c r="C1363" s="834" t="s">
        <v>5747</v>
      </c>
      <c r="D1363" s="680">
        <v>21</v>
      </c>
      <c r="E1363" s="680">
        <v>1</v>
      </c>
      <c r="F1363" s="680" t="s">
        <v>5720</v>
      </c>
      <c r="G1363" s="680" t="s">
        <v>5779</v>
      </c>
      <c r="H1363" s="680">
        <v>2021</v>
      </c>
      <c r="I1363" s="835" t="s">
        <v>5729</v>
      </c>
      <c r="J1363" s="835" t="str">
        <f t="shared" si="296"/>
        <v>A_p</v>
      </c>
      <c r="K1363" s="834" t="s">
        <v>1810</v>
      </c>
      <c r="L1363" s="835" t="s">
        <v>5723</v>
      </c>
      <c r="M1363" s="835" t="s">
        <v>5834</v>
      </c>
      <c r="N1363" s="661">
        <v>533</v>
      </c>
      <c r="O1363" s="2"/>
      <c r="P1363" s="667" t="s">
        <v>888</v>
      </c>
      <c r="Q1363" s="596" t="s">
        <v>889</v>
      </c>
      <c r="R1363" s="596" t="s">
        <v>4916</v>
      </c>
      <c r="S1363" s="603">
        <f t="shared" si="286"/>
        <v>2</v>
      </c>
      <c r="T1363" s="596">
        <v>0</v>
      </c>
      <c r="U1363" s="596">
        <v>2</v>
      </c>
      <c r="V1363" s="596">
        <v>0</v>
      </c>
      <c r="W1363" s="603"/>
      <c r="X1363" s="668">
        <v>210526</v>
      </c>
      <c r="Y1363" s="376" t="s">
        <v>78</v>
      </c>
      <c r="Z1363" s="596" t="s">
        <v>7261</v>
      </c>
      <c r="AA1363" s="766"/>
      <c r="AB1363" s="727" t="str">
        <f>IF(COUNTIF(Z:Z, Z1363)&gt;1, "Duplicate", "Unique")</f>
        <v>Unique</v>
      </c>
      <c r="AC1363" s="603"/>
      <c r="AD1363" s="603"/>
      <c r="AE1363" s="603"/>
      <c r="AF1363" s="603"/>
      <c r="AG1363" s="603"/>
      <c r="AH1363" s="603"/>
      <c r="AI1363" s="603"/>
      <c r="AJ1363" s="603"/>
      <c r="AK1363" s="603"/>
      <c r="AL1363" s="603"/>
      <c r="AM1363" s="603"/>
      <c r="AN1363" s="603"/>
      <c r="AO1363" s="603"/>
      <c r="AP1363" s="603"/>
      <c r="AQ1363" s="603"/>
      <c r="AR1363" s="603"/>
      <c r="AS1363" s="603"/>
      <c r="AT1363" s="603"/>
      <c r="AU1363" s="603"/>
      <c r="AV1363" s="603"/>
      <c r="AW1363" s="603"/>
      <c r="AX1363" s="603"/>
      <c r="AY1363" s="603"/>
      <c r="AZ1363" s="603"/>
      <c r="BA1363" s="603"/>
      <c r="BB1363" s="603"/>
      <c r="BC1363" s="603"/>
      <c r="BD1363" s="603"/>
      <c r="BE1363" s="603"/>
      <c r="BF1363" s="603"/>
      <c r="BG1363" s="603"/>
      <c r="BH1363" s="603"/>
      <c r="BI1363" s="603"/>
      <c r="BJ1363" s="603"/>
      <c r="BK1363" s="603"/>
      <c r="BL1363" s="603"/>
      <c r="BM1363" s="603"/>
      <c r="BN1363" s="603"/>
      <c r="BO1363" s="603"/>
      <c r="BP1363" s="603"/>
      <c r="BQ1363" s="603"/>
      <c r="BR1363" s="603"/>
      <c r="BS1363" s="603"/>
      <c r="BT1363" s="603"/>
      <c r="BU1363" s="603"/>
      <c r="BV1363" s="603"/>
      <c r="BW1363" s="603"/>
      <c r="BX1363" s="603"/>
      <c r="BY1363" s="603"/>
      <c r="BZ1363" s="603"/>
      <c r="CA1363" s="603"/>
      <c r="CB1363" s="603"/>
      <c r="CC1363" s="603"/>
      <c r="CD1363" s="603"/>
      <c r="CE1363" s="603"/>
      <c r="CF1363" s="603"/>
      <c r="CG1363" s="603"/>
      <c r="CH1363" s="603"/>
      <c r="CI1363" s="603"/>
      <c r="CJ1363" s="603"/>
      <c r="CK1363" s="603"/>
    </row>
    <row r="1364" spans="1:89" ht="14.25">
      <c r="A1364" s="656" t="str">
        <f t="shared" si="288"/>
        <v>60_2_170521_BE_p_fa.ci</v>
      </c>
      <c r="B1364" s="695" t="s">
        <v>5996</v>
      </c>
      <c r="C1364" s="695" t="s">
        <v>5997</v>
      </c>
      <c r="D1364" s="694">
        <v>60</v>
      </c>
      <c r="E1364" s="694">
        <v>2</v>
      </c>
      <c r="F1364" s="694" t="s">
        <v>2325</v>
      </c>
      <c r="G1364" s="694" t="s">
        <v>5728</v>
      </c>
      <c r="H1364" s="694">
        <v>2021</v>
      </c>
      <c r="I1364" s="695" t="s">
        <v>5976</v>
      </c>
      <c r="J1364" s="695" t="s">
        <v>5998</v>
      </c>
      <c r="K1364" s="695"/>
      <c r="L1364" s="695" t="s">
        <v>5723</v>
      </c>
      <c r="M1364" s="695" t="s">
        <v>2422</v>
      </c>
      <c r="N1364" s="661">
        <v>15</v>
      </c>
      <c r="O1364" s="370"/>
      <c r="P1364" s="769" t="s">
        <v>4935</v>
      </c>
      <c r="Q1364" s="596" t="s">
        <v>4936</v>
      </c>
      <c r="R1364" s="596" t="s">
        <v>1176</v>
      </c>
      <c r="S1364" s="603">
        <f t="shared" si="286"/>
        <v>2</v>
      </c>
      <c r="T1364" s="596">
        <v>0</v>
      </c>
      <c r="U1364" s="596">
        <v>2</v>
      </c>
      <c r="V1364" s="596">
        <v>0</v>
      </c>
      <c r="W1364" s="603"/>
      <c r="X1364" s="668">
        <v>210526</v>
      </c>
      <c r="Y1364" s="376" t="s">
        <v>78</v>
      </c>
      <c r="Z1364" s="596" t="s">
        <v>7262</v>
      </c>
      <c r="AA1364" s="766"/>
      <c r="AB1364" s="727" t="str">
        <f>IF(COUNTIF(Z:Z, Z1364)&gt;1, "Duplicate", "Unique")</f>
        <v>Unique</v>
      </c>
      <c r="AC1364" s="603"/>
      <c r="AD1364" s="603"/>
      <c r="AE1364" s="603"/>
      <c r="AF1364" s="603"/>
      <c r="AG1364" s="603"/>
      <c r="AH1364" s="603"/>
      <c r="AI1364" s="603"/>
      <c r="AJ1364" s="603"/>
      <c r="AK1364" s="603"/>
      <c r="AL1364" s="603"/>
      <c r="AM1364" s="603"/>
      <c r="AN1364" s="603"/>
      <c r="AO1364" s="603"/>
      <c r="AP1364" s="603"/>
      <c r="AQ1364" s="603"/>
      <c r="AR1364" s="603"/>
      <c r="AS1364" s="603"/>
      <c r="AT1364" s="603"/>
      <c r="AU1364" s="603"/>
      <c r="AV1364" s="603"/>
      <c r="AW1364" s="603"/>
      <c r="AX1364" s="603"/>
      <c r="AY1364" s="603"/>
      <c r="AZ1364" s="603"/>
      <c r="BA1364" s="603"/>
      <c r="BB1364" s="603"/>
      <c r="BC1364" s="603"/>
      <c r="BD1364" s="603"/>
      <c r="BE1364" s="603"/>
      <c r="BF1364" s="603"/>
      <c r="BG1364" s="603"/>
      <c r="BH1364" s="603"/>
      <c r="BI1364" s="603"/>
      <c r="BJ1364" s="603"/>
      <c r="BK1364" s="603"/>
      <c r="BL1364" s="603"/>
      <c r="BM1364" s="603"/>
      <c r="BN1364" s="603"/>
      <c r="BO1364" s="603"/>
      <c r="BP1364" s="603"/>
      <c r="BQ1364" s="603"/>
      <c r="BR1364" s="603"/>
      <c r="BS1364" s="603"/>
      <c r="BT1364" s="603"/>
      <c r="BU1364" s="603"/>
      <c r="BV1364" s="603"/>
      <c r="BW1364" s="603"/>
      <c r="BX1364" s="603"/>
      <c r="BY1364" s="603"/>
      <c r="BZ1364" s="603"/>
      <c r="CA1364" s="603"/>
      <c r="CB1364" s="603"/>
      <c r="CC1364" s="603"/>
      <c r="CD1364" s="603"/>
      <c r="CE1364" s="603"/>
      <c r="CF1364" s="603"/>
      <c r="CG1364" s="603"/>
      <c r="CH1364" s="603"/>
      <c r="CI1364" s="603"/>
      <c r="CJ1364" s="603"/>
      <c r="CK1364" s="603"/>
    </row>
    <row r="1365" spans="1:89" ht="14.25">
      <c r="A1365" s="656" t="str">
        <f t="shared" si="288"/>
        <v>31_1_170723_HO_p_da.al</v>
      </c>
      <c r="B1365" s="682" t="s">
        <v>6364</v>
      </c>
      <c r="C1365" s="682" t="s">
        <v>6365</v>
      </c>
      <c r="D1365" s="737">
        <v>31</v>
      </c>
      <c r="E1365" s="737">
        <v>1</v>
      </c>
      <c r="F1365" s="737" t="s">
        <v>6342</v>
      </c>
      <c r="G1365" s="737" t="s">
        <v>6343</v>
      </c>
      <c r="H1365" s="737">
        <v>2023</v>
      </c>
      <c r="I1365" s="682" t="s">
        <v>5729</v>
      </c>
      <c r="J1365" s="682" t="s">
        <v>6366</v>
      </c>
      <c r="K1365" s="682" t="s">
        <v>6367</v>
      </c>
      <c r="L1365" s="682" t="s">
        <v>5723</v>
      </c>
      <c r="M1365" s="682" t="s">
        <v>2422</v>
      </c>
      <c r="N1365" s="661">
        <f>50+26</f>
        <v>76</v>
      </c>
      <c r="O1365" s="370"/>
      <c r="P1365" s="769" t="s">
        <v>983</v>
      </c>
      <c r="Q1365" s="596" t="s">
        <v>984</v>
      </c>
      <c r="R1365" s="596" t="s">
        <v>1176</v>
      </c>
      <c r="S1365" s="603">
        <f t="shared" si="286"/>
        <v>1</v>
      </c>
      <c r="T1365" s="596">
        <v>0</v>
      </c>
      <c r="U1365" s="596">
        <v>1</v>
      </c>
      <c r="V1365" s="596">
        <v>0</v>
      </c>
      <c r="W1365" s="603"/>
      <c r="X1365" s="668">
        <v>210526</v>
      </c>
      <c r="Y1365" s="376" t="s">
        <v>78</v>
      </c>
      <c r="Z1365" s="596" t="s">
        <v>7263</v>
      </c>
      <c r="AA1365" s="766"/>
      <c r="AB1365" s="727" t="str">
        <f>IF(COUNTIF(Z:Z, Z1365)&gt;1, "Duplicate", "Unique")</f>
        <v>Unique</v>
      </c>
      <c r="AC1365" s="603"/>
      <c r="AD1365" s="603"/>
      <c r="AE1365" s="603"/>
      <c r="AF1365" s="603"/>
      <c r="AG1365" s="603"/>
      <c r="AH1365" s="603"/>
      <c r="AI1365" s="603"/>
      <c r="AJ1365" s="603"/>
      <c r="AK1365" s="603"/>
      <c r="AL1365" s="603"/>
      <c r="AM1365" s="603"/>
      <c r="AN1365" s="603"/>
      <c r="AO1365" s="603"/>
      <c r="AP1365" s="603"/>
      <c r="AQ1365" s="603"/>
      <c r="AR1365" s="603"/>
      <c r="AS1365" s="603"/>
      <c r="AT1365" s="603"/>
      <c r="AU1365" s="603"/>
      <c r="AV1365" s="603"/>
      <c r="AW1365" s="603"/>
      <c r="AX1365" s="603"/>
      <c r="AY1365" s="603"/>
      <c r="AZ1365" s="603"/>
      <c r="BA1365" s="603"/>
      <c r="BB1365" s="603"/>
      <c r="BC1365" s="603"/>
      <c r="BD1365" s="603"/>
      <c r="BE1365" s="603"/>
      <c r="BF1365" s="603"/>
      <c r="BG1365" s="603"/>
      <c r="BH1365" s="603"/>
      <c r="BI1365" s="603"/>
      <c r="BJ1365" s="603"/>
      <c r="BK1365" s="603"/>
      <c r="BL1365" s="603"/>
      <c r="BM1365" s="603"/>
      <c r="BN1365" s="603"/>
      <c r="BO1365" s="603"/>
      <c r="BP1365" s="603"/>
      <c r="BQ1365" s="603"/>
      <c r="BR1365" s="603"/>
      <c r="BS1365" s="603"/>
      <c r="BT1365" s="603"/>
      <c r="BU1365" s="603"/>
      <c r="BV1365" s="603"/>
      <c r="BW1365" s="603"/>
      <c r="BX1365" s="603"/>
      <c r="BY1365" s="603"/>
      <c r="BZ1365" s="603"/>
      <c r="CA1365" s="603"/>
      <c r="CB1365" s="603"/>
      <c r="CC1365" s="603"/>
      <c r="CD1365" s="603"/>
      <c r="CE1365" s="603"/>
      <c r="CF1365" s="603"/>
      <c r="CG1365" s="603"/>
      <c r="CH1365" s="603"/>
      <c r="CI1365" s="603"/>
      <c r="CJ1365" s="603"/>
      <c r="CK1365" s="603"/>
    </row>
    <row r="1366" spans="1:89" ht="14.25">
      <c r="A1366" s="656" t="str">
        <f t="shared" si="288"/>
        <v>33_1_310521_S_p_fa.ci</v>
      </c>
      <c r="B1366" s="4" t="s">
        <v>6238</v>
      </c>
      <c r="C1366" s="4" t="s">
        <v>6239</v>
      </c>
      <c r="D1366" s="4">
        <v>33</v>
      </c>
      <c r="E1366" s="4">
        <v>1</v>
      </c>
      <c r="F1366" s="4" t="s">
        <v>5728</v>
      </c>
      <c r="G1366" s="4" t="s">
        <v>2084</v>
      </c>
      <c r="H1366" s="4">
        <v>2021</v>
      </c>
      <c r="I1366" s="4" t="s">
        <v>6199</v>
      </c>
      <c r="J1366" s="4" t="s">
        <v>6375</v>
      </c>
      <c r="K1366" s="3"/>
      <c r="L1366" s="4" t="s">
        <v>5723</v>
      </c>
      <c r="M1366" s="3" t="s">
        <v>2422</v>
      </c>
      <c r="N1366" s="117">
        <f t="shared" ref="N1366:N1368" si="297">9+5</f>
        <v>14</v>
      </c>
      <c r="O1366" s="2" t="s">
        <v>6241</v>
      </c>
      <c r="P1366" s="769" t="s">
        <v>4935</v>
      </c>
      <c r="Q1366" s="596" t="s">
        <v>4936</v>
      </c>
      <c r="R1366" s="596" t="s">
        <v>1176</v>
      </c>
      <c r="S1366" s="603">
        <f t="shared" si="286"/>
        <v>3</v>
      </c>
      <c r="T1366" s="596">
        <v>0</v>
      </c>
      <c r="U1366" s="596">
        <v>3</v>
      </c>
      <c r="V1366" s="596">
        <v>0</v>
      </c>
      <c r="W1366" s="603"/>
      <c r="X1366" s="668">
        <v>210526</v>
      </c>
      <c r="Y1366" s="376" t="s">
        <v>78</v>
      </c>
      <c r="Z1366" s="596" t="s">
        <v>7264</v>
      </c>
      <c r="AA1366" s="766"/>
      <c r="AB1366" s="727" t="str">
        <f>IF(COUNTIF(Z:Z, Z1366)&gt;1, "Duplicate", "Unique")</f>
        <v>Unique</v>
      </c>
      <c r="AC1366" s="603"/>
      <c r="AD1366" s="603"/>
      <c r="AE1366" s="603"/>
      <c r="AF1366" s="603"/>
      <c r="AG1366" s="603"/>
      <c r="AH1366" s="603"/>
      <c r="AI1366" s="603"/>
      <c r="AJ1366" s="603"/>
      <c r="AK1366" s="603"/>
      <c r="AL1366" s="603"/>
      <c r="AM1366" s="603"/>
      <c r="AN1366" s="603"/>
      <c r="AO1366" s="603"/>
      <c r="AP1366" s="603"/>
      <c r="AQ1366" s="603"/>
      <c r="AR1366" s="603"/>
      <c r="AS1366" s="603"/>
      <c r="AT1366" s="603"/>
      <c r="AU1366" s="603"/>
      <c r="AV1366" s="603"/>
      <c r="AW1366" s="603"/>
      <c r="AX1366" s="603"/>
      <c r="AY1366" s="603"/>
      <c r="AZ1366" s="603"/>
      <c r="BA1366" s="603"/>
      <c r="BB1366" s="603"/>
      <c r="BC1366" s="603"/>
      <c r="BD1366" s="603"/>
      <c r="BE1366" s="603"/>
      <c r="BF1366" s="603"/>
      <c r="BG1366" s="603"/>
      <c r="BH1366" s="603"/>
      <c r="BI1366" s="603"/>
      <c r="BJ1366" s="603"/>
      <c r="BK1366" s="603"/>
      <c r="BL1366" s="603"/>
      <c r="BM1366" s="603"/>
      <c r="BN1366" s="603"/>
      <c r="BO1366" s="603"/>
      <c r="BP1366" s="603"/>
      <c r="BQ1366" s="603"/>
      <c r="BR1366" s="603"/>
      <c r="BS1366" s="603"/>
      <c r="BT1366" s="603"/>
      <c r="BU1366" s="603"/>
      <c r="BV1366" s="603"/>
      <c r="BW1366" s="603"/>
      <c r="BX1366" s="603"/>
      <c r="BY1366" s="603"/>
      <c r="BZ1366" s="603"/>
      <c r="CA1366" s="603"/>
      <c r="CB1366" s="603"/>
      <c r="CC1366" s="603"/>
      <c r="CD1366" s="603"/>
      <c r="CE1366" s="603"/>
      <c r="CF1366" s="603"/>
      <c r="CG1366" s="603"/>
      <c r="CH1366" s="603"/>
      <c r="CI1366" s="603"/>
      <c r="CJ1366" s="603"/>
      <c r="CK1366" s="603"/>
    </row>
    <row r="1367" spans="1:89" ht="14.25">
      <c r="A1367" s="656" t="str">
        <f t="shared" si="288"/>
        <v>33_1_310521_S_p_ep.ba</v>
      </c>
      <c r="B1367" s="4" t="s">
        <v>6238</v>
      </c>
      <c r="C1367" s="4" t="s">
        <v>6239</v>
      </c>
      <c r="D1367" s="4">
        <v>33</v>
      </c>
      <c r="E1367" s="4">
        <v>1</v>
      </c>
      <c r="F1367" s="4" t="s">
        <v>5728</v>
      </c>
      <c r="G1367" s="4" t="s">
        <v>2084</v>
      </c>
      <c r="H1367" s="4">
        <v>2021</v>
      </c>
      <c r="I1367" s="4" t="s">
        <v>6199</v>
      </c>
      <c r="J1367" s="4" t="s">
        <v>6375</v>
      </c>
      <c r="K1367" s="3"/>
      <c r="L1367" s="4" t="s">
        <v>5723</v>
      </c>
      <c r="M1367" s="3" t="s">
        <v>2422</v>
      </c>
      <c r="N1367" s="117">
        <f t="shared" si="297"/>
        <v>14</v>
      </c>
      <c r="O1367" s="2" t="s">
        <v>6241</v>
      </c>
      <c r="P1367" s="769" t="s">
        <v>84</v>
      </c>
      <c r="Q1367" s="596" t="s">
        <v>85</v>
      </c>
      <c r="R1367" s="596" t="s">
        <v>1176</v>
      </c>
      <c r="S1367" s="603">
        <f t="shared" si="286"/>
        <v>1</v>
      </c>
      <c r="T1367" s="596">
        <v>0</v>
      </c>
      <c r="U1367" s="596">
        <v>1</v>
      </c>
      <c r="V1367" s="596">
        <v>0</v>
      </c>
      <c r="W1367" s="603"/>
      <c r="X1367" s="668">
        <v>210526</v>
      </c>
      <c r="Y1367" s="376" t="s">
        <v>78</v>
      </c>
      <c r="Z1367" s="596" t="s">
        <v>7265</v>
      </c>
      <c r="AA1367" s="766"/>
      <c r="AB1367" s="727" t="str">
        <f>IF(COUNTIF(Z:Z, Z1367)&gt;1, "Duplicate", "Unique")</f>
        <v>Unique</v>
      </c>
      <c r="AC1367" s="603"/>
      <c r="AD1367" s="603"/>
      <c r="AE1367" s="603"/>
      <c r="AF1367" s="603"/>
      <c r="AG1367" s="603"/>
      <c r="AH1367" s="603"/>
      <c r="AI1367" s="603"/>
      <c r="AJ1367" s="603"/>
      <c r="AK1367" s="603"/>
      <c r="AL1367" s="603"/>
      <c r="AM1367" s="603"/>
      <c r="AN1367" s="603"/>
      <c r="AO1367" s="603"/>
      <c r="AP1367" s="603"/>
      <c r="AQ1367" s="603"/>
      <c r="AR1367" s="603"/>
      <c r="AS1367" s="603"/>
      <c r="AT1367" s="603"/>
      <c r="AU1367" s="603"/>
      <c r="AV1367" s="603"/>
      <c r="AW1367" s="603"/>
      <c r="AX1367" s="603"/>
      <c r="AY1367" s="603"/>
      <c r="AZ1367" s="603"/>
      <c r="BA1367" s="603"/>
      <c r="BB1367" s="603"/>
      <c r="BC1367" s="603"/>
      <c r="BD1367" s="603"/>
      <c r="BE1367" s="603"/>
      <c r="BF1367" s="603"/>
      <c r="BG1367" s="603"/>
      <c r="BH1367" s="603"/>
      <c r="BI1367" s="603"/>
      <c r="BJ1367" s="603"/>
      <c r="BK1367" s="603"/>
      <c r="BL1367" s="603"/>
      <c r="BM1367" s="603"/>
      <c r="BN1367" s="603"/>
      <c r="BO1367" s="603"/>
      <c r="BP1367" s="603"/>
      <c r="BQ1367" s="603"/>
      <c r="BR1367" s="603"/>
      <c r="BS1367" s="603"/>
      <c r="BT1367" s="603"/>
      <c r="BU1367" s="603"/>
      <c r="BV1367" s="603"/>
      <c r="BW1367" s="603"/>
      <c r="BX1367" s="603"/>
      <c r="BY1367" s="603"/>
      <c r="BZ1367" s="603"/>
      <c r="CA1367" s="603"/>
      <c r="CB1367" s="603"/>
      <c r="CC1367" s="603"/>
      <c r="CD1367" s="603"/>
      <c r="CE1367" s="603"/>
      <c r="CF1367" s="603"/>
      <c r="CG1367" s="603"/>
      <c r="CH1367" s="603"/>
      <c r="CI1367" s="603"/>
      <c r="CJ1367" s="603"/>
      <c r="CK1367" s="603"/>
    </row>
    <row r="1368" spans="1:89" ht="14.25">
      <c r="A1368" s="656" t="str">
        <f t="shared" si="288"/>
        <v>33_1_310521_S_p_me.</v>
      </c>
      <c r="B1368" s="4" t="s">
        <v>6238</v>
      </c>
      <c r="C1368" s="4" t="s">
        <v>6239</v>
      </c>
      <c r="D1368" s="4">
        <v>33</v>
      </c>
      <c r="E1368" s="4">
        <v>1</v>
      </c>
      <c r="F1368" s="4" t="s">
        <v>5728</v>
      </c>
      <c r="G1368" s="4" t="s">
        <v>2084</v>
      </c>
      <c r="H1368" s="4">
        <v>2021</v>
      </c>
      <c r="I1368" s="4" t="s">
        <v>6199</v>
      </c>
      <c r="J1368" s="4" t="s">
        <v>6375</v>
      </c>
      <c r="K1368" s="3"/>
      <c r="L1368" s="4" t="s">
        <v>5723</v>
      </c>
      <c r="M1368" s="3" t="s">
        <v>2422</v>
      </c>
      <c r="N1368" s="117">
        <f t="shared" si="297"/>
        <v>14</v>
      </c>
      <c r="O1368" s="2" t="s">
        <v>6241</v>
      </c>
      <c r="P1368" s="667" t="s">
        <v>1178</v>
      </c>
      <c r="Q1368" s="596" t="s">
        <v>1179</v>
      </c>
      <c r="R1368" s="596" t="s">
        <v>1176</v>
      </c>
      <c r="S1368" s="603">
        <f t="shared" si="286"/>
        <v>1</v>
      </c>
      <c r="T1368" s="596">
        <v>1</v>
      </c>
      <c r="U1368" s="596">
        <v>0</v>
      </c>
      <c r="V1368" s="596">
        <v>0</v>
      </c>
      <c r="W1368" s="603"/>
      <c r="X1368" s="668">
        <v>210526</v>
      </c>
      <c r="Y1368" s="376" t="s">
        <v>78</v>
      </c>
      <c r="AB1368" s="727" t="str">
        <f>IF(COUNTIF(Z:Z, Z1369)&gt;1, "Duplicate", "Unique")</f>
        <v>Unique</v>
      </c>
      <c r="AC1368" s="603"/>
      <c r="AD1368" s="603"/>
      <c r="AE1368" s="603"/>
      <c r="AF1368" s="603"/>
      <c r="AG1368" s="603"/>
      <c r="AH1368" s="603"/>
      <c r="AI1368" s="603"/>
      <c r="AJ1368" s="603"/>
      <c r="AK1368" s="603"/>
      <c r="AL1368" s="603"/>
      <c r="AM1368" s="603"/>
      <c r="AN1368" s="603"/>
      <c r="AO1368" s="603"/>
      <c r="AP1368" s="603"/>
      <c r="AQ1368" s="603"/>
      <c r="AR1368" s="603"/>
      <c r="AS1368" s="603"/>
      <c r="AT1368" s="603"/>
      <c r="AU1368" s="603"/>
      <c r="AV1368" s="603"/>
      <c r="AW1368" s="603"/>
      <c r="AX1368" s="603"/>
      <c r="AY1368" s="603"/>
      <c r="AZ1368" s="603"/>
      <c r="BA1368" s="603"/>
      <c r="BB1368" s="603"/>
      <c r="BC1368" s="603"/>
      <c r="BD1368" s="603"/>
      <c r="BE1368" s="603"/>
      <c r="BF1368" s="603"/>
      <c r="BG1368" s="603"/>
      <c r="BH1368" s="603"/>
      <c r="BI1368" s="603"/>
      <c r="BJ1368" s="603"/>
      <c r="BK1368" s="603"/>
      <c r="BL1368" s="603"/>
      <c r="BM1368" s="603"/>
      <c r="BN1368" s="603"/>
      <c r="BO1368" s="603"/>
      <c r="BP1368" s="603"/>
      <c r="BQ1368" s="603"/>
      <c r="BR1368" s="603"/>
      <c r="BS1368" s="603"/>
      <c r="BT1368" s="603"/>
      <c r="BU1368" s="603"/>
      <c r="BV1368" s="603"/>
      <c r="BW1368" s="603"/>
      <c r="BX1368" s="603"/>
      <c r="BY1368" s="603"/>
      <c r="BZ1368" s="603"/>
      <c r="CA1368" s="603"/>
      <c r="CB1368" s="603"/>
      <c r="CC1368" s="603"/>
      <c r="CD1368" s="603"/>
      <c r="CE1368" s="603"/>
      <c r="CF1368" s="603"/>
      <c r="CG1368" s="603"/>
      <c r="CH1368" s="603"/>
      <c r="CI1368" s="603"/>
      <c r="CJ1368" s="603"/>
      <c r="CK1368" s="603"/>
    </row>
    <row r="1369" spans="1:89" ht="14.25">
      <c r="A1369" s="656" t="str">
        <f t="shared" si="288"/>
        <v>31_2_260721_V_p_sp.</v>
      </c>
      <c r="B1369" s="673" t="s">
        <v>5736</v>
      </c>
      <c r="C1369" s="673" t="s">
        <v>5737</v>
      </c>
      <c r="D1369" s="674">
        <v>31</v>
      </c>
      <c r="E1369" s="674">
        <v>2</v>
      </c>
      <c r="F1369" s="674" t="s">
        <v>5720</v>
      </c>
      <c r="G1369" s="674" t="s">
        <v>5779</v>
      </c>
      <c r="H1369" s="674">
        <v>2021</v>
      </c>
      <c r="I1369" s="675" t="s">
        <v>5729</v>
      </c>
      <c r="J1369" s="675" t="str">
        <f t="shared" ref="J1369:J1370" si="298">K1369&amp;"_p"</f>
        <v>V_p</v>
      </c>
      <c r="K1369" s="673" t="s">
        <v>5738</v>
      </c>
      <c r="L1369" s="675" t="s">
        <v>5723</v>
      </c>
      <c r="M1369" s="675" t="s">
        <v>476</v>
      </c>
      <c r="N1369" s="661">
        <v>365</v>
      </c>
      <c r="O1369" s="603"/>
      <c r="P1369" s="667" t="s">
        <v>1163</v>
      </c>
      <c r="Q1369" s="596" t="s">
        <v>1164</v>
      </c>
      <c r="R1369" s="596" t="s">
        <v>1176</v>
      </c>
      <c r="S1369" s="603">
        <f t="shared" si="286"/>
        <v>1</v>
      </c>
      <c r="T1369" s="596">
        <v>0</v>
      </c>
      <c r="U1369" s="596">
        <v>1</v>
      </c>
      <c r="V1369" s="596">
        <v>0</v>
      </c>
      <c r="W1369" s="603"/>
      <c r="X1369" s="668">
        <v>210526</v>
      </c>
      <c r="Y1369" s="376" t="s">
        <v>78</v>
      </c>
      <c r="Z1369" s="596" t="s">
        <v>7266</v>
      </c>
      <c r="AA1369" s="766"/>
      <c r="AB1369" s="727" t="str">
        <f>IF( COUNTIF(Z:Z,#REF!)&gt;1, "Duplicate", "Unique")</f>
        <v>Unique</v>
      </c>
      <c r="AC1369" s="603"/>
      <c r="AD1369" s="603"/>
      <c r="AE1369" s="603"/>
      <c r="AF1369" s="603"/>
      <c r="AG1369" s="603"/>
      <c r="AH1369" s="603"/>
      <c r="AI1369" s="603"/>
      <c r="AJ1369" s="603"/>
      <c r="AK1369" s="603"/>
      <c r="AL1369" s="603"/>
      <c r="AM1369" s="603"/>
      <c r="AN1369" s="603"/>
      <c r="AO1369" s="603"/>
      <c r="AP1369" s="603"/>
      <c r="AQ1369" s="603"/>
      <c r="AR1369" s="603"/>
      <c r="AS1369" s="603"/>
      <c r="AT1369" s="603"/>
      <c r="AU1369" s="603"/>
      <c r="AV1369" s="603"/>
      <c r="AW1369" s="603"/>
      <c r="AX1369" s="603"/>
      <c r="AY1369" s="603"/>
      <c r="AZ1369" s="603"/>
      <c r="BA1369" s="603"/>
      <c r="BB1369" s="603"/>
      <c r="BC1369" s="603"/>
      <c r="BD1369" s="603"/>
      <c r="BE1369" s="603"/>
      <c r="BF1369" s="603"/>
      <c r="BG1369" s="603"/>
      <c r="BH1369" s="603"/>
      <c r="BI1369" s="603"/>
      <c r="BJ1369" s="603"/>
      <c r="BK1369" s="603"/>
      <c r="BL1369" s="603"/>
      <c r="BM1369" s="603"/>
      <c r="BN1369" s="603"/>
      <c r="BO1369" s="603"/>
      <c r="BP1369" s="603"/>
      <c r="BQ1369" s="603"/>
      <c r="BR1369" s="603"/>
      <c r="BS1369" s="603"/>
      <c r="BT1369" s="603"/>
      <c r="BU1369" s="603"/>
      <c r="BV1369" s="603"/>
      <c r="BW1369" s="603"/>
      <c r="BX1369" s="603"/>
      <c r="BY1369" s="603"/>
      <c r="BZ1369" s="603"/>
      <c r="CA1369" s="603"/>
      <c r="CB1369" s="603"/>
      <c r="CC1369" s="603"/>
      <c r="CD1369" s="603"/>
      <c r="CE1369" s="603"/>
      <c r="CF1369" s="603"/>
      <c r="CG1369" s="603"/>
      <c r="CH1369" s="603"/>
      <c r="CI1369" s="603"/>
      <c r="CJ1369" s="603"/>
      <c r="CK1369" s="603"/>
    </row>
    <row r="1370" spans="1:89" ht="14.25">
      <c r="A1370" s="656" t="str">
        <f t="shared" si="288"/>
        <v>31_2_260721_V_p_me.</v>
      </c>
      <c r="B1370" s="673" t="s">
        <v>5736</v>
      </c>
      <c r="C1370" s="673" t="s">
        <v>5737</v>
      </c>
      <c r="D1370" s="674">
        <v>31</v>
      </c>
      <c r="E1370" s="674">
        <v>2</v>
      </c>
      <c r="F1370" s="674" t="s">
        <v>5720</v>
      </c>
      <c r="G1370" s="674" t="s">
        <v>5779</v>
      </c>
      <c r="H1370" s="674">
        <v>2021</v>
      </c>
      <c r="I1370" s="675" t="s">
        <v>5729</v>
      </c>
      <c r="J1370" s="675" t="str">
        <f t="shared" si="298"/>
        <v>V_p</v>
      </c>
      <c r="K1370" s="673" t="s">
        <v>5738</v>
      </c>
      <c r="L1370" s="675" t="s">
        <v>5723</v>
      </c>
      <c r="M1370" s="675" t="s">
        <v>476</v>
      </c>
      <c r="N1370" s="661">
        <v>365</v>
      </c>
      <c r="O1370" s="603"/>
      <c r="P1370" s="765" t="s">
        <v>1178</v>
      </c>
      <c r="Q1370" s="596" t="s">
        <v>1179</v>
      </c>
      <c r="R1370" s="596" t="s">
        <v>1176</v>
      </c>
      <c r="S1370" s="603">
        <f t="shared" si="286"/>
        <v>1</v>
      </c>
      <c r="T1370" s="596">
        <v>0</v>
      </c>
      <c r="U1370" s="596">
        <v>1</v>
      </c>
      <c r="V1370" s="596">
        <v>0</v>
      </c>
      <c r="W1370" s="603"/>
      <c r="X1370" s="668">
        <v>210526</v>
      </c>
      <c r="Y1370" s="376" t="s">
        <v>78</v>
      </c>
      <c r="AB1370" s="727" t="str">
        <f>IF( COUNTIF(Z:Z,#REF!)&gt;1, "Duplicate", "Unique")</f>
        <v>Unique</v>
      </c>
      <c r="AC1370" s="603"/>
      <c r="AD1370" s="603"/>
      <c r="AE1370" s="603"/>
      <c r="AF1370" s="603"/>
      <c r="AG1370" s="603"/>
      <c r="AH1370" s="603"/>
      <c r="AI1370" s="603"/>
      <c r="AJ1370" s="603"/>
      <c r="AK1370" s="603"/>
      <c r="AL1370" s="603"/>
      <c r="AM1370" s="603"/>
      <c r="AN1370" s="603"/>
      <c r="AO1370" s="603"/>
      <c r="AP1370" s="603"/>
      <c r="AQ1370" s="603"/>
      <c r="AR1370" s="603"/>
      <c r="AS1370" s="603"/>
      <c r="AT1370" s="603"/>
      <c r="AU1370" s="603"/>
      <c r="AV1370" s="603"/>
      <c r="AW1370" s="603"/>
      <c r="AX1370" s="603"/>
      <c r="AY1370" s="603"/>
      <c r="AZ1370" s="603"/>
      <c r="BA1370" s="603"/>
      <c r="BB1370" s="603"/>
      <c r="BC1370" s="603"/>
      <c r="BD1370" s="603"/>
      <c r="BE1370" s="603"/>
      <c r="BF1370" s="603"/>
      <c r="BG1370" s="603"/>
      <c r="BH1370" s="603"/>
      <c r="BI1370" s="603"/>
      <c r="BJ1370" s="603"/>
      <c r="BK1370" s="603"/>
      <c r="BL1370" s="603"/>
      <c r="BM1370" s="603"/>
      <c r="BN1370" s="603"/>
      <c r="BO1370" s="603"/>
      <c r="BP1370" s="603"/>
      <c r="BQ1370" s="603"/>
      <c r="BR1370" s="603"/>
      <c r="BS1370" s="603"/>
      <c r="BT1370" s="603"/>
      <c r="BU1370" s="603"/>
      <c r="BV1370" s="603"/>
      <c r="BW1370" s="603"/>
      <c r="BX1370" s="603"/>
      <c r="BY1370" s="603"/>
      <c r="BZ1370" s="603"/>
      <c r="CA1370" s="603"/>
      <c r="CB1370" s="603"/>
      <c r="CC1370" s="603"/>
      <c r="CD1370" s="603"/>
      <c r="CE1370" s="603"/>
      <c r="CF1370" s="603"/>
      <c r="CG1370" s="603"/>
      <c r="CH1370" s="603"/>
      <c r="CI1370" s="603"/>
      <c r="CJ1370" s="603"/>
      <c r="CK1370" s="603"/>
    </row>
    <row r="1371" spans="1:89" ht="14.25">
      <c r="A1371" s="587" t="str">
        <f>D1371&amp;"_"&amp;E1371&amp;"_"&amp;G1371&amp;"_"&amp;J1371</f>
        <v>60_2_041021_BE_p</v>
      </c>
      <c r="B1371" s="780" t="s">
        <v>5996</v>
      </c>
      <c r="C1371" s="780" t="s">
        <v>5997</v>
      </c>
      <c r="D1371" s="780">
        <v>60</v>
      </c>
      <c r="E1371" s="780">
        <v>2</v>
      </c>
      <c r="F1371" s="780" t="s">
        <v>5755</v>
      </c>
      <c r="G1371" s="780" t="s">
        <v>2461</v>
      </c>
      <c r="H1371" s="780">
        <v>2021</v>
      </c>
      <c r="I1371" s="780" t="s">
        <v>5976</v>
      </c>
      <c r="J1371" s="780" t="s">
        <v>5998</v>
      </c>
      <c r="K1371" s="782"/>
      <c r="L1371" s="780" t="s">
        <v>5723</v>
      </c>
      <c r="M1371" s="782" t="s">
        <v>2422</v>
      </c>
      <c r="N1371" s="117">
        <f>19+3+14</f>
        <v>36</v>
      </c>
      <c r="O1371" s="2"/>
      <c r="P1371" s="769" t="s">
        <v>529</v>
      </c>
      <c r="Q1371" s="596" t="s">
        <v>530</v>
      </c>
      <c r="R1371" s="596" t="s">
        <v>1176</v>
      </c>
      <c r="S1371" s="603">
        <f t="shared" si="286"/>
        <v>3</v>
      </c>
      <c r="T1371" s="596">
        <v>0</v>
      </c>
      <c r="U1371" s="596">
        <v>3</v>
      </c>
      <c r="V1371" s="596">
        <v>0</v>
      </c>
      <c r="W1371" s="603"/>
      <c r="X1371" s="668">
        <v>210526</v>
      </c>
      <c r="Y1371" s="376" t="s">
        <v>78</v>
      </c>
      <c r="Z1371" s="596" t="s">
        <v>7267</v>
      </c>
      <c r="AA1371" s="766"/>
      <c r="AB1371" s="727" t="str">
        <f t="shared" ref="AB1371:AB1379" si="299">IF(COUNTIF(Z:Z, Z1371)&gt;1, "Duplicate", "Unique")</f>
        <v>Unique</v>
      </c>
      <c r="AC1371" s="603"/>
      <c r="AD1371" s="603"/>
      <c r="AE1371" s="603"/>
      <c r="AF1371" s="603"/>
      <c r="AG1371" s="603"/>
      <c r="AH1371" s="603"/>
      <c r="AI1371" s="603"/>
      <c r="AJ1371" s="603"/>
      <c r="AK1371" s="603"/>
      <c r="AL1371" s="603"/>
      <c r="AM1371" s="603"/>
      <c r="AN1371" s="603"/>
      <c r="AO1371" s="603"/>
      <c r="AP1371" s="603"/>
      <c r="AQ1371" s="603"/>
      <c r="AR1371" s="603"/>
      <c r="AS1371" s="603"/>
      <c r="AT1371" s="603"/>
      <c r="AU1371" s="603"/>
      <c r="AV1371" s="603"/>
      <c r="AW1371" s="603"/>
      <c r="AX1371" s="603"/>
      <c r="AY1371" s="603"/>
      <c r="AZ1371" s="603"/>
      <c r="BA1371" s="603"/>
      <c r="BB1371" s="603"/>
      <c r="BC1371" s="603"/>
      <c r="BD1371" s="603"/>
      <c r="BE1371" s="603"/>
      <c r="BF1371" s="603"/>
      <c r="BG1371" s="603"/>
      <c r="BH1371" s="603"/>
      <c r="BI1371" s="603"/>
      <c r="BJ1371" s="603"/>
      <c r="BK1371" s="603"/>
      <c r="BL1371" s="603"/>
      <c r="BM1371" s="603"/>
      <c r="BN1371" s="603"/>
      <c r="BO1371" s="603"/>
      <c r="BP1371" s="603"/>
      <c r="BQ1371" s="603"/>
      <c r="BR1371" s="603"/>
      <c r="BS1371" s="603"/>
      <c r="BT1371" s="603"/>
      <c r="BU1371" s="603"/>
      <c r="BV1371" s="603"/>
      <c r="BW1371" s="603"/>
      <c r="BX1371" s="603"/>
      <c r="BY1371" s="603"/>
      <c r="BZ1371" s="603"/>
      <c r="CA1371" s="603"/>
      <c r="CB1371" s="603"/>
      <c r="CC1371" s="603"/>
      <c r="CD1371" s="603"/>
      <c r="CE1371" s="603"/>
      <c r="CF1371" s="603"/>
      <c r="CG1371" s="603"/>
      <c r="CH1371" s="603"/>
      <c r="CI1371" s="603"/>
      <c r="CJ1371" s="603"/>
      <c r="CK1371" s="603"/>
    </row>
    <row r="1372" spans="1:89" ht="14.25">
      <c r="A1372" s="656" t="str">
        <f t="shared" ref="A1372:A1401" si="300">D1372&amp;"_"&amp;E1372&amp;"_"&amp;G1372&amp;"_"&amp;J1372&amp;"_"&amp;P1372</f>
        <v>16_1_200921_N_p_ch.ne</v>
      </c>
      <c r="B1372" s="676" t="s">
        <v>5742</v>
      </c>
      <c r="C1372" s="676" t="s">
        <v>5743</v>
      </c>
      <c r="D1372" s="677">
        <v>16</v>
      </c>
      <c r="E1372" s="677">
        <v>1</v>
      </c>
      <c r="F1372" s="677" t="s">
        <v>122</v>
      </c>
      <c r="G1372" s="677" t="s">
        <v>5755</v>
      </c>
      <c r="H1372" s="677">
        <v>2021</v>
      </c>
      <c r="I1372" s="678" t="s">
        <v>5729</v>
      </c>
      <c r="J1372" s="678" t="str">
        <f>K1372&amp;"_p"</f>
        <v>N_p</v>
      </c>
      <c r="K1372" s="676" t="s">
        <v>5744</v>
      </c>
      <c r="L1372" s="678" t="s">
        <v>5723</v>
      </c>
      <c r="M1372" s="678" t="s">
        <v>2422</v>
      </c>
      <c r="N1372" s="661">
        <f>100+100+74</f>
        <v>274</v>
      </c>
      <c r="O1372" s="603"/>
      <c r="P1372" s="769" t="s">
        <v>4362</v>
      </c>
      <c r="Q1372" s="16" t="s">
        <v>4363</v>
      </c>
      <c r="R1372" s="596" t="s">
        <v>4909</v>
      </c>
      <c r="S1372" s="603">
        <f t="shared" si="286"/>
        <v>1</v>
      </c>
      <c r="T1372" s="596">
        <v>1</v>
      </c>
      <c r="U1372" s="596">
        <v>0</v>
      </c>
      <c r="V1372" s="596">
        <v>0</v>
      </c>
      <c r="W1372" s="603"/>
      <c r="X1372" s="701" t="s">
        <v>7268</v>
      </c>
      <c r="Y1372" s="376" t="s">
        <v>78</v>
      </c>
      <c r="Z1372" s="596" t="s">
        <v>7269</v>
      </c>
      <c r="AA1372" s="766"/>
      <c r="AB1372" s="727" t="str">
        <f t="shared" si="299"/>
        <v>Unique</v>
      </c>
      <c r="AC1372" s="603"/>
      <c r="AD1372" s="603"/>
      <c r="AE1372" s="603"/>
      <c r="AF1372" s="603"/>
      <c r="AG1372" s="603"/>
      <c r="AH1372" s="603"/>
      <c r="AI1372" s="603"/>
      <c r="AJ1372" s="603"/>
      <c r="AK1372" s="603"/>
      <c r="AL1372" s="603"/>
      <c r="AM1372" s="603"/>
      <c r="AN1372" s="603"/>
      <c r="AO1372" s="603"/>
      <c r="AP1372" s="603"/>
      <c r="AQ1372" s="603"/>
      <c r="AR1372" s="603"/>
      <c r="AS1372" s="603"/>
      <c r="AT1372" s="603"/>
      <c r="AU1372" s="603"/>
      <c r="AV1372" s="603"/>
      <c r="AW1372" s="603"/>
      <c r="AX1372" s="603"/>
      <c r="AY1372" s="603"/>
      <c r="AZ1372" s="603"/>
      <c r="BA1372" s="603"/>
      <c r="BB1372" s="603"/>
      <c r="BC1372" s="603"/>
      <c r="BD1372" s="603"/>
      <c r="BE1372" s="603"/>
      <c r="BF1372" s="603"/>
      <c r="BG1372" s="603"/>
      <c r="BH1372" s="603"/>
      <c r="BI1372" s="603"/>
      <c r="BJ1372" s="603"/>
      <c r="BK1372" s="603"/>
      <c r="BL1372" s="603"/>
      <c r="BM1372" s="603"/>
      <c r="BN1372" s="603"/>
      <c r="BO1372" s="603"/>
      <c r="BP1372" s="603"/>
      <c r="BQ1372" s="603"/>
      <c r="BR1372" s="603"/>
      <c r="BS1372" s="603"/>
      <c r="BT1372" s="603"/>
      <c r="BU1372" s="603"/>
      <c r="BV1372" s="603"/>
      <c r="BW1372" s="603"/>
      <c r="BX1372" s="603"/>
      <c r="BY1372" s="603"/>
      <c r="BZ1372" s="603"/>
      <c r="CA1372" s="603"/>
      <c r="CB1372" s="603"/>
      <c r="CC1372" s="603"/>
      <c r="CD1372" s="603"/>
      <c r="CE1372" s="603"/>
      <c r="CF1372" s="603"/>
      <c r="CG1372" s="603"/>
      <c r="CH1372" s="603"/>
      <c r="CI1372" s="603"/>
      <c r="CJ1372" s="603"/>
      <c r="CK1372" s="603"/>
    </row>
    <row r="1373" spans="1:89" ht="14.25">
      <c r="A1373" s="656" t="str">
        <f t="shared" si="300"/>
        <v>5_1_170723_HAC_p_la.la</v>
      </c>
      <c r="B1373" s="751" t="s">
        <v>6550</v>
      </c>
      <c r="C1373" s="751" t="s">
        <v>6551</v>
      </c>
      <c r="D1373" s="752">
        <v>5</v>
      </c>
      <c r="E1373" s="752">
        <v>1</v>
      </c>
      <c r="F1373" s="752" t="s">
        <v>6342</v>
      </c>
      <c r="G1373" s="752" t="s">
        <v>6343</v>
      </c>
      <c r="H1373" s="752">
        <v>2023</v>
      </c>
      <c r="I1373" s="751" t="s">
        <v>5729</v>
      </c>
      <c r="J1373" s="751" t="s">
        <v>6552</v>
      </c>
      <c r="K1373" s="751" t="s">
        <v>6553</v>
      </c>
      <c r="L1373" s="751" t="s">
        <v>5723</v>
      </c>
      <c r="M1373" s="751" t="s">
        <v>2422</v>
      </c>
      <c r="N1373" s="661">
        <f>50+50+100+100+100+100+100+100+100+66</f>
        <v>866</v>
      </c>
      <c r="O1373" s="370"/>
      <c r="P1373" s="769" t="s">
        <v>5345</v>
      </c>
      <c r="Q1373" s="596" t="s">
        <v>5346</v>
      </c>
      <c r="R1373" s="596" t="s">
        <v>4909</v>
      </c>
      <c r="S1373" s="603">
        <f t="shared" si="286"/>
        <v>1</v>
      </c>
      <c r="T1373" s="596">
        <v>0</v>
      </c>
      <c r="U1373" s="596">
        <v>1</v>
      </c>
      <c r="V1373" s="596">
        <v>0</v>
      </c>
      <c r="W1373" s="603"/>
      <c r="X1373" s="701" t="s">
        <v>7268</v>
      </c>
      <c r="Y1373" s="376" t="s">
        <v>78</v>
      </c>
      <c r="Z1373" s="596" t="s">
        <v>7270</v>
      </c>
      <c r="AA1373" s="766"/>
      <c r="AB1373" s="727" t="str">
        <f t="shared" si="299"/>
        <v>Unique</v>
      </c>
      <c r="AC1373" s="603"/>
      <c r="AD1373" s="603"/>
      <c r="AE1373" s="603"/>
      <c r="AF1373" s="603"/>
      <c r="AG1373" s="603"/>
      <c r="AH1373" s="603"/>
      <c r="AI1373" s="603"/>
      <c r="AJ1373" s="603"/>
      <c r="AK1373" s="603"/>
      <c r="AL1373" s="603"/>
      <c r="AM1373" s="603"/>
      <c r="AN1373" s="603"/>
      <c r="AO1373" s="603"/>
      <c r="AP1373" s="603"/>
      <c r="AQ1373" s="603"/>
      <c r="AR1373" s="603"/>
      <c r="AS1373" s="603"/>
      <c r="AT1373" s="603"/>
      <c r="AU1373" s="603"/>
      <c r="AV1373" s="603"/>
      <c r="AW1373" s="603"/>
      <c r="AX1373" s="603"/>
      <c r="AY1373" s="603"/>
      <c r="AZ1373" s="603"/>
      <c r="BA1373" s="603"/>
      <c r="BB1373" s="603"/>
      <c r="BC1373" s="603"/>
      <c r="BD1373" s="603"/>
      <c r="BE1373" s="603"/>
      <c r="BF1373" s="603"/>
      <c r="BG1373" s="603"/>
      <c r="BH1373" s="603"/>
      <c r="BI1373" s="603"/>
      <c r="BJ1373" s="603"/>
      <c r="BK1373" s="603"/>
      <c r="BL1373" s="603"/>
      <c r="BM1373" s="603"/>
      <c r="BN1373" s="603"/>
      <c r="BO1373" s="603"/>
      <c r="BP1373" s="603"/>
      <c r="BQ1373" s="603"/>
      <c r="BR1373" s="603"/>
      <c r="BS1373" s="603"/>
      <c r="BT1373" s="603"/>
      <c r="BU1373" s="603"/>
      <c r="BV1373" s="603"/>
      <c r="BW1373" s="603"/>
      <c r="BX1373" s="603"/>
      <c r="BY1373" s="603"/>
      <c r="BZ1373" s="603"/>
      <c r="CA1373" s="603"/>
      <c r="CB1373" s="603"/>
      <c r="CC1373" s="603"/>
      <c r="CD1373" s="603"/>
      <c r="CE1373" s="603"/>
      <c r="CF1373" s="603"/>
      <c r="CG1373" s="603"/>
      <c r="CH1373" s="603"/>
      <c r="CI1373" s="603"/>
      <c r="CJ1373" s="603"/>
      <c r="CK1373" s="603"/>
    </row>
    <row r="1374" spans="1:89" ht="14.25">
      <c r="A1374" s="656" t="str">
        <f t="shared" si="300"/>
        <v>39_1_091023_L_p_ep.ba</v>
      </c>
      <c r="B1374" s="743" t="s">
        <v>6441</v>
      </c>
      <c r="C1374" s="743" t="s">
        <v>6442</v>
      </c>
      <c r="D1374" s="744">
        <v>39</v>
      </c>
      <c r="E1374" s="744">
        <v>1</v>
      </c>
      <c r="F1374" s="744" t="s">
        <v>6682</v>
      </c>
      <c r="G1374" s="744" t="s">
        <v>373</v>
      </c>
      <c r="H1374" s="744">
        <v>2023</v>
      </c>
      <c r="I1374" s="743" t="s">
        <v>5729</v>
      </c>
      <c r="J1374" s="743" t="s">
        <v>6444</v>
      </c>
      <c r="K1374" s="743" t="s">
        <v>6445</v>
      </c>
      <c r="L1374" s="743" t="s">
        <v>5723</v>
      </c>
      <c r="M1374" s="743" t="s">
        <v>2422</v>
      </c>
      <c r="N1374" s="661">
        <f>50+50+50+50+50+50+7</f>
        <v>307</v>
      </c>
      <c r="O1374" s="603"/>
      <c r="P1374" s="769" t="s">
        <v>84</v>
      </c>
      <c r="Q1374" s="596" t="s">
        <v>85</v>
      </c>
      <c r="R1374" s="596" t="s">
        <v>4909</v>
      </c>
      <c r="S1374" s="603">
        <f t="shared" si="286"/>
        <v>1</v>
      </c>
      <c r="T1374" s="596">
        <v>0</v>
      </c>
      <c r="U1374" s="596">
        <v>1</v>
      </c>
      <c r="V1374" s="596">
        <v>0</v>
      </c>
      <c r="W1374" s="603"/>
      <c r="X1374" s="701" t="s">
        <v>7268</v>
      </c>
      <c r="Y1374" s="376" t="s">
        <v>78</v>
      </c>
      <c r="Z1374" s="596" t="s">
        <v>7271</v>
      </c>
      <c r="AA1374" s="766"/>
      <c r="AB1374" s="727" t="str">
        <f t="shared" si="299"/>
        <v>Unique</v>
      </c>
      <c r="AC1374" s="603"/>
      <c r="AD1374" s="603"/>
      <c r="AE1374" s="603"/>
      <c r="AF1374" s="603"/>
      <c r="AG1374" s="603"/>
      <c r="AH1374" s="603"/>
      <c r="AI1374" s="603"/>
      <c r="AJ1374" s="603"/>
      <c r="AK1374" s="603"/>
      <c r="AL1374" s="603"/>
      <c r="AM1374" s="603"/>
      <c r="AN1374" s="603"/>
      <c r="AO1374" s="603"/>
      <c r="AP1374" s="603"/>
      <c r="AQ1374" s="603"/>
      <c r="AR1374" s="603"/>
      <c r="AS1374" s="603"/>
      <c r="AT1374" s="603"/>
      <c r="AU1374" s="603"/>
      <c r="AV1374" s="603"/>
      <c r="AW1374" s="603"/>
      <c r="AX1374" s="603"/>
      <c r="AY1374" s="603"/>
      <c r="AZ1374" s="603"/>
      <c r="BA1374" s="603"/>
      <c r="BB1374" s="603"/>
      <c r="BC1374" s="603"/>
      <c r="BD1374" s="603"/>
      <c r="BE1374" s="603"/>
      <c r="BF1374" s="603"/>
      <c r="BG1374" s="603"/>
      <c r="BH1374" s="603"/>
      <c r="BI1374" s="603"/>
      <c r="BJ1374" s="603"/>
      <c r="BK1374" s="603"/>
      <c r="BL1374" s="603"/>
      <c r="BM1374" s="603"/>
      <c r="BN1374" s="603"/>
      <c r="BO1374" s="603"/>
      <c r="BP1374" s="603"/>
      <c r="BQ1374" s="603"/>
      <c r="BR1374" s="603"/>
      <c r="BS1374" s="603"/>
      <c r="BT1374" s="603"/>
      <c r="BU1374" s="603"/>
      <c r="BV1374" s="603"/>
      <c r="BW1374" s="603"/>
      <c r="BX1374" s="603"/>
      <c r="BY1374" s="603"/>
      <c r="BZ1374" s="603"/>
      <c r="CA1374" s="603"/>
      <c r="CB1374" s="603"/>
      <c r="CC1374" s="603"/>
      <c r="CD1374" s="603"/>
      <c r="CE1374" s="603"/>
      <c r="CF1374" s="603"/>
      <c r="CG1374" s="603"/>
      <c r="CH1374" s="603"/>
      <c r="CI1374" s="603"/>
      <c r="CJ1374" s="603"/>
      <c r="CK1374" s="603"/>
    </row>
    <row r="1375" spans="1:89" ht="14.25">
      <c r="A1375" s="656" t="str">
        <f t="shared" si="300"/>
        <v>21_1_250923_Erp_p_sy.pi</v>
      </c>
      <c r="B1375" s="660" t="s">
        <v>6128</v>
      </c>
      <c r="C1375" s="660" t="s">
        <v>6129</v>
      </c>
      <c r="D1375" s="711">
        <v>21</v>
      </c>
      <c r="E1375" s="711">
        <v>1</v>
      </c>
      <c r="F1375" s="661">
        <v>110923</v>
      </c>
      <c r="G1375" s="661">
        <v>250923</v>
      </c>
      <c r="H1375" s="661">
        <v>2023</v>
      </c>
      <c r="I1375" s="660"/>
      <c r="J1375" s="712" t="s">
        <v>6130</v>
      </c>
      <c r="K1375" s="688" t="s">
        <v>6118</v>
      </c>
      <c r="L1375" s="712" t="s">
        <v>5723</v>
      </c>
      <c r="M1375" s="712" t="s">
        <v>2422</v>
      </c>
      <c r="N1375" s="661">
        <f>50+0</f>
        <v>50</v>
      </c>
      <c r="O1375" s="370" t="s">
        <v>6131</v>
      </c>
      <c r="P1375" s="662" t="s">
        <v>176</v>
      </c>
      <c r="Q1375" s="596" t="s">
        <v>177</v>
      </c>
      <c r="R1375" s="596" t="s">
        <v>4909</v>
      </c>
      <c r="S1375" s="603">
        <f t="shared" si="286"/>
        <v>1</v>
      </c>
      <c r="T1375" s="596">
        <v>0</v>
      </c>
      <c r="U1375" s="596">
        <v>1</v>
      </c>
      <c r="V1375" s="596">
        <v>0</v>
      </c>
      <c r="W1375" s="603"/>
      <c r="X1375" s="701" t="s">
        <v>7268</v>
      </c>
      <c r="Y1375" s="376" t="s">
        <v>78</v>
      </c>
      <c r="Z1375" s="596" t="s">
        <v>7272</v>
      </c>
      <c r="AA1375" s="766"/>
      <c r="AB1375" s="727" t="str">
        <f t="shared" si="299"/>
        <v>Unique</v>
      </c>
      <c r="AC1375" s="603"/>
      <c r="AD1375" s="603"/>
      <c r="AE1375" s="603"/>
      <c r="AF1375" s="603"/>
      <c r="AG1375" s="603"/>
      <c r="AH1375" s="603"/>
      <c r="AI1375" s="603"/>
      <c r="AJ1375" s="603"/>
      <c r="AK1375" s="603"/>
      <c r="AL1375" s="603"/>
      <c r="AM1375" s="603"/>
      <c r="AN1375" s="603"/>
      <c r="AO1375" s="603"/>
      <c r="AP1375" s="603"/>
      <c r="AQ1375" s="603"/>
      <c r="AR1375" s="603"/>
      <c r="AS1375" s="603"/>
      <c r="AT1375" s="603"/>
      <c r="AU1375" s="603"/>
      <c r="AV1375" s="603"/>
      <c r="AW1375" s="603"/>
      <c r="AX1375" s="603"/>
      <c r="AY1375" s="603"/>
      <c r="AZ1375" s="603"/>
      <c r="BA1375" s="603"/>
      <c r="BB1375" s="603"/>
      <c r="BC1375" s="603"/>
      <c r="BD1375" s="603"/>
      <c r="BE1375" s="603"/>
      <c r="BF1375" s="603"/>
      <c r="BG1375" s="603"/>
      <c r="BH1375" s="603"/>
      <c r="BI1375" s="603"/>
      <c r="BJ1375" s="603"/>
      <c r="BK1375" s="603"/>
      <c r="BL1375" s="603"/>
      <c r="BM1375" s="603"/>
      <c r="BN1375" s="603"/>
      <c r="BO1375" s="603"/>
      <c r="BP1375" s="603"/>
      <c r="BQ1375" s="603"/>
      <c r="BR1375" s="603"/>
      <c r="BS1375" s="603"/>
      <c r="BT1375" s="603"/>
      <c r="BU1375" s="603"/>
      <c r="BV1375" s="603"/>
      <c r="BW1375" s="603"/>
      <c r="BX1375" s="603"/>
      <c r="BY1375" s="603"/>
      <c r="BZ1375" s="603"/>
      <c r="CA1375" s="603"/>
      <c r="CB1375" s="603"/>
      <c r="CC1375" s="603"/>
      <c r="CD1375" s="603"/>
      <c r="CE1375" s="603"/>
      <c r="CF1375" s="603"/>
      <c r="CG1375" s="603"/>
      <c r="CH1375" s="603"/>
      <c r="CI1375" s="603"/>
      <c r="CJ1375" s="603"/>
      <c r="CK1375" s="603"/>
    </row>
    <row r="1376" spans="1:89" ht="14.25">
      <c r="A1376" s="656" t="str">
        <f t="shared" si="300"/>
        <v>26_1_091023_H_p_da.al</v>
      </c>
      <c r="B1376" s="718" t="s">
        <v>6176</v>
      </c>
      <c r="C1376" s="718" t="s">
        <v>6177</v>
      </c>
      <c r="D1376" s="719">
        <v>26</v>
      </c>
      <c r="E1376" s="719">
        <v>1</v>
      </c>
      <c r="F1376" s="719" t="s">
        <v>6682</v>
      </c>
      <c r="G1376" s="719" t="s">
        <v>373</v>
      </c>
      <c r="H1376" s="719">
        <v>2023</v>
      </c>
      <c r="I1376" s="718" t="s">
        <v>6326</v>
      </c>
      <c r="J1376" s="718" t="s">
        <v>6017</v>
      </c>
      <c r="K1376" s="718"/>
      <c r="L1376" s="718" t="s">
        <v>5723</v>
      </c>
      <c r="M1376" s="718" t="s">
        <v>2422</v>
      </c>
      <c r="N1376" s="661">
        <f t="shared" ref="N1376:N1378" si="301">30+30+30+30+29</f>
        <v>149</v>
      </c>
      <c r="O1376" s="603"/>
      <c r="P1376" s="769" t="s">
        <v>983</v>
      </c>
      <c r="Q1376" s="596" t="s">
        <v>984</v>
      </c>
      <c r="R1376" s="596" t="s">
        <v>4909</v>
      </c>
      <c r="S1376" s="603">
        <f t="shared" si="286"/>
        <v>1</v>
      </c>
      <c r="T1376" s="596">
        <v>0</v>
      </c>
      <c r="U1376" s="596">
        <v>1</v>
      </c>
      <c r="V1376" s="596">
        <v>0</v>
      </c>
      <c r="W1376" s="603"/>
      <c r="X1376" s="701" t="s">
        <v>7268</v>
      </c>
      <c r="Y1376" s="376" t="s">
        <v>78</v>
      </c>
      <c r="Z1376" s="596" t="s">
        <v>7273</v>
      </c>
      <c r="AA1376" s="766"/>
      <c r="AB1376" s="727" t="str">
        <f t="shared" si="299"/>
        <v>Unique</v>
      </c>
      <c r="AC1376" s="603"/>
      <c r="AD1376" s="603"/>
      <c r="AE1376" s="603"/>
      <c r="AF1376" s="603"/>
      <c r="AG1376" s="603"/>
      <c r="AH1376" s="603"/>
      <c r="AI1376" s="603"/>
      <c r="AJ1376" s="603"/>
      <c r="AK1376" s="603"/>
      <c r="AL1376" s="603"/>
      <c r="AM1376" s="603"/>
      <c r="AN1376" s="603"/>
      <c r="AO1376" s="603"/>
      <c r="AP1376" s="603"/>
      <c r="AQ1376" s="603"/>
      <c r="AR1376" s="603"/>
      <c r="AS1376" s="603"/>
      <c r="AT1376" s="603"/>
      <c r="AU1376" s="603"/>
      <c r="AV1376" s="603"/>
      <c r="AW1376" s="603"/>
      <c r="AX1376" s="603"/>
      <c r="AY1376" s="603"/>
      <c r="AZ1376" s="603"/>
      <c r="BA1376" s="603"/>
      <c r="BB1376" s="603"/>
      <c r="BC1376" s="603"/>
      <c r="BD1376" s="603"/>
      <c r="BE1376" s="603"/>
      <c r="BF1376" s="603"/>
      <c r="BG1376" s="603"/>
      <c r="BH1376" s="603"/>
      <c r="BI1376" s="603"/>
      <c r="BJ1376" s="603"/>
      <c r="BK1376" s="603"/>
      <c r="BL1376" s="603"/>
      <c r="BM1376" s="603"/>
      <c r="BN1376" s="603"/>
      <c r="BO1376" s="603"/>
      <c r="BP1376" s="603"/>
      <c r="BQ1376" s="603"/>
      <c r="BR1376" s="603"/>
      <c r="BS1376" s="603"/>
      <c r="BT1376" s="603"/>
      <c r="BU1376" s="603"/>
      <c r="BV1376" s="603"/>
      <c r="BW1376" s="603"/>
      <c r="BX1376" s="603"/>
      <c r="BY1376" s="603"/>
      <c r="BZ1376" s="603"/>
      <c r="CA1376" s="603"/>
      <c r="CB1376" s="603"/>
      <c r="CC1376" s="603"/>
      <c r="CD1376" s="603"/>
      <c r="CE1376" s="603"/>
      <c r="CF1376" s="603"/>
      <c r="CG1376" s="603"/>
      <c r="CH1376" s="603"/>
      <c r="CI1376" s="603"/>
      <c r="CJ1376" s="603"/>
      <c r="CK1376" s="603"/>
    </row>
    <row r="1377" spans="1:89" ht="14.25">
      <c r="A1377" s="656" t="str">
        <f t="shared" si="300"/>
        <v>26_1_091023_H_p_da.tr</v>
      </c>
      <c r="B1377" s="718" t="s">
        <v>6176</v>
      </c>
      <c r="C1377" s="718" t="s">
        <v>6177</v>
      </c>
      <c r="D1377" s="719">
        <v>26</v>
      </c>
      <c r="E1377" s="719">
        <v>1</v>
      </c>
      <c r="F1377" s="719" t="s">
        <v>6682</v>
      </c>
      <c r="G1377" s="719" t="s">
        <v>373</v>
      </c>
      <c r="H1377" s="719">
        <v>2023</v>
      </c>
      <c r="I1377" s="718" t="s">
        <v>6326</v>
      </c>
      <c r="J1377" s="718" t="s">
        <v>6017</v>
      </c>
      <c r="K1377" s="718"/>
      <c r="L1377" s="718" t="s">
        <v>5723</v>
      </c>
      <c r="M1377" s="718" t="s">
        <v>2422</v>
      </c>
      <c r="N1377" s="661">
        <f t="shared" si="301"/>
        <v>149</v>
      </c>
      <c r="O1377" s="603"/>
      <c r="P1377" s="769" t="s">
        <v>1103</v>
      </c>
      <c r="Q1377" s="596" t="s">
        <v>1104</v>
      </c>
      <c r="R1377" s="596" t="s">
        <v>4909</v>
      </c>
      <c r="S1377" s="603">
        <f t="shared" si="286"/>
        <v>1</v>
      </c>
      <c r="T1377" s="596">
        <v>0</v>
      </c>
      <c r="U1377" s="596">
        <v>1</v>
      </c>
      <c r="V1377" s="596">
        <v>0</v>
      </c>
      <c r="W1377" s="603"/>
      <c r="X1377" s="701" t="s">
        <v>7268</v>
      </c>
      <c r="Y1377" s="376" t="s">
        <v>78</v>
      </c>
      <c r="Z1377" s="596" t="s">
        <v>7274</v>
      </c>
      <c r="AA1377" s="766"/>
      <c r="AB1377" s="727" t="str">
        <f t="shared" si="299"/>
        <v>Unique</v>
      </c>
      <c r="AC1377" s="603"/>
      <c r="AD1377" s="603"/>
      <c r="AE1377" s="603"/>
      <c r="AF1377" s="603"/>
      <c r="AG1377" s="603"/>
      <c r="AH1377" s="603"/>
      <c r="AI1377" s="603"/>
      <c r="AJ1377" s="603"/>
      <c r="AK1377" s="603"/>
      <c r="AL1377" s="603"/>
      <c r="AM1377" s="603"/>
      <c r="AN1377" s="603"/>
      <c r="AO1377" s="603"/>
      <c r="AP1377" s="603"/>
      <c r="AQ1377" s="603"/>
      <c r="AR1377" s="603"/>
      <c r="AS1377" s="603"/>
      <c r="AT1377" s="603"/>
      <c r="AU1377" s="603"/>
      <c r="AV1377" s="603"/>
      <c r="AW1377" s="603"/>
      <c r="AX1377" s="603"/>
      <c r="AY1377" s="603"/>
      <c r="AZ1377" s="603"/>
      <c r="BA1377" s="603"/>
      <c r="BB1377" s="603"/>
      <c r="BC1377" s="603"/>
      <c r="BD1377" s="603"/>
      <c r="BE1377" s="603"/>
      <c r="BF1377" s="603"/>
      <c r="BG1377" s="603"/>
      <c r="BH1377" s="603"/>
      <c r="BI1377" s="603"/>
      <c r="BJ1377" s="603"/>
      <c r="BK1377" s="603"/>
      <c r="BL1377" s="603"/>
      <c r="BM1377" s="603"/>
      <c r="BN1377" s="603"/>
      <c r="BO1377" s="603"/>
      <c r="BP1377" s="603"/>
      <c r="BQ1377" s="603"/>
      <c r="BR1377" s="603"/>
      <c r="BS1377" s="603"/>
      <c r="BT1377" s="603"/>
      <c r="BU1377" s="603"/>
      <c r="BV1377" s="603"/>
      <c r="BW1377" s="603"/>
      <c r="BX1377" s="603"/>
      <c r="BY1377" s="603"/>
      <c r="BZ1377" s="603"/>
      <c r="CA1377" s="603"/>
      <c r="CB1377" s="603"/>
      <c r="CC1377" s="603"/>
      <c r="CD1377" s="603"/>
      <c r="CE1377" s="603"/>
      <c r="CF1377" s="603"/>
      <c r="CG1377" s="603"/>
      <c r="CH1377" s="603"/>
      <c r="CI1377" s="603"/>
      <c r="CJ1377" s="603"/>
      <c r="CK1377" s="603"/>
    </row>
    <row r="1378" spans="1:89" ht="14.25">
      <c r="A1378" s="656" t="str">
        <f t="shared" si="300"/>
        <v>26_1_091023_H_p_se.si</v>
      </c>
      <c r="B1378" s="718" t="s">
        <v>6176</v>
      </c>
      <c r="C1378" s="718" t="s">
        <v>6177</v>
      </c>
      <c r="D1378" s="719">
        <v>26</v>
      </c>
      <c r="E1378" s="719">
        <v>1</v>
      </c>
      <c r="F1378" s="719" t="s">
        <v>6682</v>
      </c>
      <c r="G1378" s="719" t="s">
        <v>373</v>
      </c>
      <c r="H1378" s="719">
        <v>2023</v>
      </c>
      <c r="I1378" s="718" t="s">
        <v>6326</v>
      </c>
      <c r="J1378" s="718" t="s">
        <v>6017</v>
      </c>
      <c r="K1378" s="718"/>
      <c r="L1378" s="718" t="s">
        <v>5723</v>
      </c>
      <c r="M1378" s="718" t="s">
        <v>2422</v>
      </c>
      <c r="N1378" s="661">
        <f t="shared" si="301"/>
        <v>149</v>
      </c>
      <c r="O1378" s="603"/>
      <c r="P1378" s="825" t="s">
        <v>749</v>
      </c>
      <c r="Q1378" s="596" t="s">
        <v>7174</v>
      </c>
      <c r="R1378" s="596" t="s">
        <v>4909</v>
      </c>
      <c r="S1378" s="603">
        <f t="shared" si="286"/>
        <v>1</v>
      </c>
      <c r="T1378" s="596">
        <v>0</v>
      </c>
      <c r="U1378" s="596">
        <v>1</v>
      </c>
      <c r="V1378" s="596">
        <v>0</v>
      </c>
      <c r="W1378" s="603"/>
      <c r="X1378" s="701" t="s">
        <v>7268</v>
      </c>
      <c r="Y1378" s="376" t="s">
        <v>78</v>
      </c>
      <c r="Z1378" s="596" t="s">
        <v>7275</v>
      </c>
      <c r="AA1378" s="766"/>
      <c r="AB1378" s="727" t="str">
        <f t="shared" si="299"/>
        <v>Unique</v>
      </c>
      <c r="AC1378" s="603"/>
      <c r="AD1378" s="603"/>
      <c r="AE1378" s="603"/>
      <c r="AF1378" s="603"/>
      <c r="AG1378" s="603"/>
      <c r="AH1378" s="603"/>
      <c r="AI1378" s="603"/>
      <c r="AJ1378" s="603"/>
      <c r="AK1378" s="603"/>
      <c r="AL1378" s="603"/>
      <c r="AM1378" s="603"/>
      <c r="AN1378" s="603"/>
      <c r="AO1378" s="603"/>
      <c r="AP1378" s="603"/>
      <c r="AQ1378" s="603"/>
      <c r="AR1378" s="603"/>
      <c r="AS1378" s="603"/>
      <c r="AT1378" s="603"/>
      <c r="AU1378" s="603"/>
      <c r="AV1378" s="603"/>
      <c r="AW1378" s="603"/>
      <c r="AX1378" s="603"/>
      <c r="AY1378" s="603"/>
      <c r="AZ1378" s="603"/>
      <c r="BA1378" s="603"/>
      <c r="BB1378" s="603"/>
      <c r="BC1378" s="603"/>
      <c r="BD1378" s="603"/>
      <c r="BE1378" s="603"/>
      <c r="BF1378" s="603"/>
      <c r="BG1378" s="603"/>
      <c r="BH1378" s="603"/>
      <c r="BI1378" s="603"/>
      <c r="BJ1378" s="603"/>
      <c r="BK1378" s="603"/>
      <c r="BL1378" s="603"/>
      <c r="BM1378" s="603"/>
      <c r="BN1378" s="603"/>
      <c r="BO1378" s="603"/>
      <c r="BP1378" s="603"/>
      <c r="BQ1378" s="603"/>
      <c r="BR1378" s="603"/>
      <c r="BS1378" s="603"/>
      <c r="BT1378" s="603"/>
      <c r="BU1378" s="603"/>
      <c r="BV1378" s="603"/>
      <c r="BW1378" s="603"/>
      <c r="BX1378" s="603"/>
      <c r="BY1378" s="603"/>
      <c r="BZ1378" s="603"/>
      <c r="CA1378" s="603"/>
      <c r="CB1378" s="603"/>
      <c r="CC1378" s="603"/>
      <c r="CD1378" s="603"/>
      <c r="CE1378" s="603"/>
      <c r="CF1378" s="603"/>
      <c r="CG1378" s="603"/>
      <c r="CH1378" s="603"/>
      <c r="CI1378" s="603"/>
      <c r="CJ1378" s="603"/>
      <c r="CK1378" s="603"/>
    </row>
    <row r="1379" spans="1:89" ht="14.25">
      <c r="A1379" s="656" t="str">
        <f t="shared" si="300"/>
        <v>33_1_091023_S_p_se.si</v>
      </c>
      <c r="B1379" s="723" t="s">
        <v>6238</v>
      </c>
      <c r="C1379" s="723" t="s">
        <v>6239</v>
      </c>
      <c r="D1379" s="724">
        <v>33</v>
      </c>
      <c r="E1379" s="724">
        <v>1</v>
      </c>
      <c r="F1379" s="724" t="s">
        <v>6682</v>
      </c>
      <c r="G1379" s="724" t="s">
        <v>373</v>
      </c>
      <c r="H1379" s="724">
        <v>2023</v>
      </c>
      <c r="I1379" s="723" t="s">
        <v>6326</v>
      </c>
      <c r="J1379" s="723" t="s">
        <v>6375</v>
      </c>
      <c r="K1379" s="723"/>
      <c r="L1379" s="723" t="s">
        <v>5723</v>
      </c>
      <c r="M1379" s="723" t="s">
        <v>2422</v>
      </c>
      <c r="N1379" s="661">
        <f>50+50+10</f>
        <v>110</v>
      </c>
      <c r="O1379" s="603"/>
      <c r="P1379" s="769" t="s">
        <v>749</v>
      </c>
      <c r="Q1379" s="596" t="s">
        <v>7174</v>
      </c>
      <c r="R1379" s="596" t="s">
        <v>4909</v>
      </c>
      <c r="S1379" s="603">
        <f t="shared" si="286"/>
        <v>1</v>
      </c>
      <c r="T1379" s="596">
        <v>0</v>
      </c>
      <c r="U1379" s="596">
        <v>1</v>
      </c>
      <c r="V1379" s="596">
        <v>0</v>
      </c>
      <c r="W1379" s="603"/>
      <c r="X1379" s="701" t="s">
        <v>7268</v>
      </c>
      <c r="Y1379" s="376" t="s">
        <v>78</v>
      </c>
      <c r="Z1379" s="596" t="s">
        <v>7276</v>
      </c>
      <c r="AA1379" s="766"/>
      <c r="AB1379" s="727" t="str">
        <f t="shared" si="299"/>
        <v>Unique</v>
      </c>
      <c r="AC1379" s="603"/>
      <c r="AD1379" s="603"/>
      <c r="AE1379" s="603"/>
      <c r="AF1379" s="603"/>
      <c r="AG1379" s="603"/>
      <c r="AH1379" s="603"/>
      <c r="AI1379" s="603"/>
      <c r="AJ1379" s="603"/>
      <c r="AK1379" s="603"/>
      <c r="AL1379" s="603"/>
      <c r="AM1379" s="603"/>
      <c r="AN1379" s="603"/>
      <c r="AO1379" s="603"/>
      <c r="AP1379" s="603"/>
      <c r="AQ1379" s="603"/>
      <c r="AR1379" s="603"/>
      <c r="AS1379" s="603"/>
      <c r="AT1379" s="603"/>
      <c r="AU1379" s="603"/>
      <c r="AV1379" s="603"/>
      <c r="AW1379" s="603"/>
      <c r="AX1379" s="603"/>
      <c r="AY1379" s="603"/>
      <c r="AZ1379" s="603"/>
      <c r="BA1379" s="603"/>
      <c r="BB1379" s="603"/>
      <c r="BC1379" s="603"/>
      <c r="BD1379" s="603"/>
      <c r="BE1379" s="603"/>
      <c r="BF1379" s="603"/>
      <c r="BG1379" s="603"/>
      <c r="BH1379" s="603"/>
      <c r="BI1379" s="603"/>
      <c r="BJ1379" s="603"/>
      <c r="BK1379" s="603"/>
      <c r="BL1379" s="603"/>
      <c r="BM1379" s="603"/>
      <c r="BN1379" s="603"/>
      <c r="BO1379" s="603"/>
      <c r="BP1379" s="603"/>
      <c r="BQ1379" s="603"/>
      <c r="BR1379" s="603"/>
      <c r="BS1379" s="603"/>
      <c r="BT1379" s="603"/>
      <c r="BU1379" s="603"/>
      <c r="BV1379" s="603"/>
      <c r="BW1379" s="603"/>
      <c r="BX1379" s="603"/>
      <c r="BY1379" s="603"/>
      <c r="BZ1379" s="603"/>
      <c r="CA1379" s="603"/>
      <c r="CB1379" s="603"/>
      <c r="CC1379" s="603"/>
      <c r="CD1379" s="603"/>
      <c r="CE1379" s="603"/>
      <c r="CF1379" s="603"/>
      <c r="CG1379" s="603"/>
      <c r="CH1379" s="603"/>
      <c r="CI1379" s="603"/>
      <c r="CJ1379" s="603"/>
      <c r="CK1379" s="603"/>
    </row>
    <row r="1380" spans="1:89" ht="14.25">
      <c r="A1380" s="656" t="str">
        <f t="shared" si="300"/>
        <v>69_1_200921_HEF_p_me</v>
      </c>
      <c r="B1380" s="666" t="s">
        <v>5974</v>
      </c>
      <c r="C1380" s="666" t="s">
        <v>5975</v>
      </c>
      <c r="D1380" s="665">
        <v>69</v>
      </c>
      <c r="E1380" s="665">
        <v>1</v>
      </c>
      <c r="F1380" s="665" t="s">
        <v>122</v>
      </c>
      <c r="G1380" s="665" t="s">
        <v>5755</v>
      </c>
      <c r="H1380" s="665">
        <v>2021</v>
      </c>
      <c r="I1380" s="666" t="s">
        <v>5976</v>
      </c>
      <c r="J1380" s="666" t="s">
        <v>5977</v>
      </c>
      <c r="K1380" s="666"/>
      <c r="L1380" s="666" t="s">
        <v>5723</v>
      </c>
      <c r="M1380" s="666" t="s">
        <v>2422</v>
      </c>
      <c r="N1380" s="661">
        <f t="shared" ref="N1380:N1383" si="302">100+100+100+100+12</f>
        <v>412</v>
      </c>
      <c r="O1380" s="370"/>
      <c r="P1380" s="667" t="s">
        <v>4910</v>
      </c>
      <c r="Q1380" s="596" t="s">
        <v>4922</v>
      </c>
      <c r="R1380" s="596" t="s">
        <v>4916</v>
      </c>
      <c r="S1380" s="603">
        <f t="shared" si="286"/>
        <v>3</v>
      </c>
      <c r="T1380" s="596">
        <v>1</v>
      </c>
      <c r="U1380" s="596">
        <v>2</v>
      </c>
      <c r="V1380" s="596">
        <v>0</v>
      </c>
      <c r="W1380" s="603"/>
      <c r="X1380" s="668" t="s">
        <v>7268</v>
      </c>
      <c r="Y1380" s="376" t="s">
        <v>78</v>
      </c>
      <c r="AB1380" s="727" t="str">
        <f>IF(COUNTIF(Z:Z, Z1381)&gt;1, "Duplicate", "Unique")</f>
        <v>Unique</v>
      </c>
      <c r="AC1380" s="603"/>
      <c r="AD1380" s="603"/>
      <c r="AE1380" s="603"/>
      <c r="AF1380" s="603"/>
      <c r="AG1380" s="603"/>
      <c r="AH1380" s="603"/>
      <c r="AI1380" s="603"/>
      <c r="AJ1380" s="603"/>
      <c r="AK1380" s="603"/>
      <c r="AL1380" s="603"/>
      <c r="AM1380" s="603"/>
      <c r="AN1380" s="603"/>
      <c r="AO1380" s="603"/>
      <c r="AP1380" s="603"/>
      <c r="AQ1380" s="603"/>
      <c r="AR1380" s="603"/>
      <c r="AS1380" s="603"/>
      <c r="AT1380" s="603"/>
      <c r="AU1380" s="603"/>
      <c r="AV1380" s="603"/>
      <c r="AW1380" s="603"/>
      <c r="AX1380" s="603"/>
      <c r="AY1380" s="603"/>
      <c r="AZ1380" s="603"/>
      <c r="BA1380" s="603"/>
      <c r="BB1380" s="603"/>
      <c r="BC1380" s="603"/>
      <c r="BD1380" s="603"/>
      <c r="BE1380" s="603"/>
      <c r="BF1380" s="603"/>
      <c r="BG1380" s="603"/>
      <c r="BH1380" s="603"/>
      <c r="BI1380" s="603"/>
      <c r="BJ1380" s="603"/>
      <c r="BK1380" s="603"/>
      <c r="BL1380" s="603"/>
      <c r="BM1380" s="603"/>
      <c r="BN1380" s="603"/>
      <c r="BO1380" s="603"/>
      <c r="BP1380" s="603"/>
      <c r="BQ1380" s="603"/>
      <c r="BR1380" s="603"/>
      <c r="BS1380" s="603"/>
      <c r="BT1380" s="603"/>
      <c r="BU1380" s="603"/>
      <c r="BV1380" s="603"/>
      <c r="BW1380" s="603"/>
      <c r="BX1380" s="603"/>
      <c r="BY1380" s="603"/>
      <c r="BZ1380" s="603"/>
      <c r="CA1380" s="603"/>
      <c r="CB1380" s="603"/>
      <c r="CC1380" s="603"/>
      <c r="CD1380" s="603"/>
      <c r="CE1380" s="603"/>
      <c r="CF1380" s="603"/>
      <c r="CG1380" s="603"/>
      <c r="CH1380" s="603"/>
      <c r="CI1380" s="603"/>
      <c r="CJ1380" s="603"/>
      <c r="CK1380" s="603"/>
    </row>
    <row r="1381" spans="1:89" ht="14.25">
      <c r="A1381" s="656" t="str">
        <f t="shared" si="300"/>
        <v>69_1_200921_HEF_p_xy.se</v>
      </c>
      <c r="B1381" s="666" t="s">
        <v>5974</v>
      </c>
      <c r="C1381" s="666" t="s">
        <v>5975</v>
      </c>
      <c r="D1381" s="665">
        <v>69</v>
      </c>
      <c r="E1381" s="665">
        <v>1</v>
      </c>
      <c r="F1381" s="665" t="s">
        <v>122</v>
      </c>
      <c r="G1381" s="665" t="s">
        <v>5755</v>
      </c>
      <c r="H1381" s="665">
        <v>2021</v>
      </c>
      <c r="I1381" s="666" t="s">
        <v>5976</v>
      </c>
      <c r="J1381" s="666" t="s">
        <v>5977</v>
      </c>
      <c r="K1381" s="666"/>
      <c r="L1381" s="666" t="s">
        <v>5723</v>
      </c>
      <c r="M1381" s="666" t="s">
        <v>2422</v>
      </c>
      <c r="N1381" s="661">
        <f t="shared" si="302"/>
        <v>412</v>
      </c>
      <c r="O1381" s="370"/>
      <c r="P1381" s="769" t="s">
        <v>529</v>
      </c>
      <c r="Q1381" s="596" t="s">
        <v>7277</v>
      </c>
      <c r="R1381" s="596" t="s">
        <v>4916</v>
      </c>
      <c r="S1381" s="603">
        <f t="shared" si="286"/>
        <v>3</v>
      </c>
      <c r="T1381" s="596">
        <v>0</v>
      </c>
      <c r="U1381" s="596">
        <v>3</v>
      </c>
      <c r="V1381" s="596">
        <v>0</v>
      </c>
      <c r="W1381" s="603"/>
      <c r="X1381" s="668" t="s">
        <v>7268</v>
      </c>
      <c r="Y1381" s="376" t="s">
        <v>78</v>
      </c>
      <c r="Z1381" s="596" t="s">
        <v>7278</v>
      </c>
      <c r="AA1381" s="766"/>
      <c r="AB1381" s="727" t="str">
        <f>IF( COUNTIF(Z:Z,#REF!)&gt;1, "Duplicate", "Unique")</f>
        <v>Unique</v>
      </c>
      <c r="AC1381" s="603"/>
      <c r="AD1381" s="603"/>
      <c r="AE1381" s="603"/>
      <c r="AF1381" s="603"/>
      <c r="AG1381" s="603"/>
      <c r="AH1381" s="603"/>
      <c r="AI1381" s="603"/>
      <c r="AJ1381" s="603"/>
      <c r="AK1381" s="603"/>
      <c r="AL1381" s="603"/>
      <c r="AM1381" s="603"/>
      <c r="AN1381" s="603"/>
      <c r="AO1381" s="603"/>
      <c r="AP1381" s="603"/>
      <c r="AQ1381" s="603"/>
      <c r="AR1381" s="603"/>
      <c r="AS1381" s="603"/>
      <c r="AT1381" s="603"/>
      <c r="AU1381" s="603"/>
      <c r="AV1381" s="603"/>
      <c r="AW1381" s="603"/>
      <c r="AX1381" s="603"/>
      <c r="AY1381" s="603"/>
      <c r="AZ1381" s="603"/>
      <c r="BA1381" s="603"/>
      <c r="BB1381" s="603"/>
      <c r="BC1381" s="603"/>
      <c r="BD1381" s="603"/>
      <c r="BE1381" s="603"/>
      <c r="BF1381" s="603"/>
      <c r="BG1381" s="603"/>
      <c r="BH1381" s="603"/>
      <c r="BI1381" s="603"/>
      <c r="BJ1381" s="603"/>
      <c r="BK1381" s="603"/>
      <c r="BL1381" s="603"/>
      <c r="BM1381" s="603"/>
      <c r="BN1381" s="603"/>
      <c r="BO1381" s="603"/>
      <c r="BP1381" s="603"/>
      <c r="BQ1381" s="603"/>
      <c r="BR1381" s="603"/>
      <c r="BS1381" s="603"/>
      <c r="BT1381" s="603"/>
      <c r="BU1381" s="603"/>
      <c r="BV1381" s="603"/>
      <c r="BW1381" s="603"/>
      <c r="BX1381" s="603"/>
      <c r="BY1381" s="603"/>
      <c r="BZ1381" s="603"/>
      <c r="CA1381" s="603"/>
      <c r="CB1381" s="603"/>
      <c r="CC1381" s="603"/>
      <c r="CD1381" s="603"/>
      <c r="CE1381" s="603"/>
      <c r="CF1381" s="603"/>
      <c r="CG1381" s="603"/>
      <c r="CH1381" s="603"/>
      <c r="CI1381" s="603"/>
      <c r="CJ1381" s="603"/>
      <c r="CK1381" s="603"/>
    </row>
    <row r="1382" spans="1:89" ht="14.25">
      <c r="A1382" s="656" t="str">
        <f t="shared" si="300"/>
        <v>69_1_200921_HEF_p_sy.vi</v>
      </c>
      <c r="B1382" s="666" t="s">
        <v>5974</v>
      </c>
      <c r="C1382" s="666" t="s">
        <v>5975</v>
      </c>
      <c r="D1382" s="665">
        <v>69</v>
      </c>
      <c r="E1382" s="665">
        <v>1</v>
      </c>
      <c r="F1382" s="665" t="s">
        <v>122</v>
      </c>
      <c r="G1382" s="665" t="s">
        <v>5755</v>
      </c>
      <c r="H1382" s="665">
        <v>2021</v>
      </c>
      <c r="I1382" s="666" t="s">
        <v>5976</v>
      </c>
      <c r="J1382" s="666" t="s">
        <v>5977</v>
      </c>
      <c r="K1382" s="666"/>
      <c r="L1382" s="666" t="s">
        <v>5723</v>
      </c>
      <c r="M1382" s="666" t="s">
        <v>2422</v>
      </c>
      <c r="N1382" s="661">
        <f t="shared" si="302"/>
        <v>412</v>
      </c>
      <c r="O1382" s="370"/>
      <c r="P1382" s="769" t="s">
        <v>1137</v>
      </c>
      <c r="Q1382" s="596" t="s">
        <v>5216</v>
      </c>
      <c r="R1382" s="596" t="s">
        <v>4916</v>
      </c>
      <c r="S1382" s="603">
        <f t="shared" si="286"/>
        <v>1</v>
      </c>
      <c r="T1382" s="596">
        <v>0</v>
      </c>
      <c r="U1382" s="596">
        <v>1</v>
      </c>
      <c r="V1382" s="596">
        <v>0</v>
      </c>
      <c r="W1382" s="603"/>
      <c r="X1382" s="668" t="s">
        <v>7268</v>
      </c>
      <c r="Y1382" s="376" t="s">
        <v>78</v>
      </c>
      <c r="Z1382" s="596" t="s">
        <v>7279</v>
      </c>
      <c r="AA1382" s="766"/>
      <c r="AB1382" s="727" t="str">
        <f t="shared" ref="AB1382:AB1413" si="303">IF(COUNTIF(Z:Z, Z1382)&gt;1, "Duplicate", "Unique")</f>
        <v>Unique</v>
      </c>
      <c r="AC1382" s="603"/>
      <c r="AD1382" s="603"/>
      <c r="AE1382" s="603"/>
      <c r="AF1382" s="603"/>
      <c r="AG1382" s="603"/>
      <c r="AH1382" s="603"/>
      <c r="AI1382" s="603"/>
      <c r="AJ1382" s="603"/>
      <c r="AK1382" s="603"/>
      <c r="AL1382" s="603"/>
      <c r="AM1382" s="603"/>
      <c r="AN1382" s="603"/>
      <c r="AO1382" s="603"/>
      <c r="AP1382" s="603"/>
      <c r="AQ1382" s="603"/>
      <c r="AR1382" s="603"/>
      <c r="AS1382" s="603"/>
      <c r="AT1382" s="603"/>
      <c r="AU1382" s="603"/>
      <c r="AV1382" s="603"/>
      <c r="AW1382" s="603"/>
      <c r="AX1382" s="603"/>
      <c r="AY1382" s="603"/>
      <c r="AZ1382" s="603"/>
      <c r="BA1382" s="603"/>
      <c r="BB1382" s="603"/>
      <c r="BC1382" s="603"/>
      <c r="BD1382" s="603"/>
      <c r="BE1382" s="603"/>
      <c r="BF1382" s="603"/>
      <c r="BG1382" s="603"/>
      <c r="BH1382" s="603"/>
      <c r="BI1382" s="603"/>
      <c r="BJ1382" s="603"/>
      <c r="BK1382" s="603"/>
      <c r="BL1382" s="603"/>
      <c r="BM1382" s="603"/>
      <c r="BN1382" s="603"/>
      <c r="BO1382" s="603"/>
      <c r="BP1382" s="603"/>
      <c r="BQ1382" s="603"/>
      <c r="BR1382" s="603"/>
      <c r="BS1382" s="603"/>
      <c r="BT1382" s="603"/>
      <c r="BU1382" s="603"/>
      <c r="BV1382" s="603"/>
      <c r="BW1382" s="603"/>
      <c r="BX1382" s="603"/>
      <c r="BY1382" s="603"/>
      <c r="BZ1382" s="603"/>
      <c r="CA1382" s="603"/>
      <c r="CB1382" s="603"/>
      <c r="CC1382" s="603"/>
      <c r="CD1382" s="603"/>
      <c r="CE1382" s="603"/>
      <c r="CF1382" s="603"/>
      <c r="CG1382" s="603"/>
      <c r="CH1382" s="603"/>
      <c r="CI1382" s="603"/>
      <c r="CJ1382" s="603"/>
      <c r="CK1382" s="603"/>
    </row>
    <row r="1383" spans="1:89" ht="14.25">
      <c r="A1383" s="656" t="str">
        <f t="shared" si="300"/>
        <v>69_1_200921_HEF_p_sy.ri</v>
      </c>
      <c r="B1383" s="666" t="s">
        <v>5974</v>
      </c>
      <c r="C1383" s="666" t="s">
        <v>5975</v>
      </c>
      <c r="D1383" s="665">
        <v>69</v>
      </c>
      <c r="E1383" s="665">
        <v>1</v>
      </c>
      <c r="F1383" s="665" t="s">
        <v>122</v>
      </c>
      <c r="G1383" s="665" t="s">
        <v>5755</v>
      </c>
      <c r="H1383" s="665">
        <v>2021</v>
      </c>
      <c r="I1383" s="666" t="s">
        <v>5976</v>
      </c>
      <c r="J1383" s="666" t="s">
        <v>5977</v>
      </c>
      <c r="K1383" s="666"/>
      <c r="L1383" s="666" t="s">
        <v>5723</v>
      </c>
      <c r="M1383" s="666" t="s">
        <v>2422</v>
      </c>
      <c r="N1383" s="661">
        <f t="shared" si="302"/>
        <v>412</v>
      </c>
      <c r="O1383" s="370"/>
      <c r="P1383" s="667" t="s">
        <v>888</v>
      </c>
      <c r="Q1383" s="596" t="s">
        <v>889</v>
      </c>
      <c r="R1383" s="596" t="s">
        <v>4916</v>
      </c>
      <c r="S1383" s="603">
        <f t="shared" si="286"/>
        <v>1</v>
      </c>
      <c r="T1383" s="596">
        <v>0</v>
      </c>
      <c r="U1383" s="596">
        <v>1</v>
      </c>
      <c r="V1383" s="596">
        <v>0</v>
      </c>
      <c r="W1383" s="603"/>
      <c r="X1383" s="668" t="s">
        <v>7268</v>
      </c>
      <c r="Y1383" s="376" t="s">
        <v>78</v>
      </c>
      <c r="Z1383" s="596" t="s">
        <v>7280</v>
      </c>
      <c r="AA1383" s="766"/>
      <c r="AB1383" s="727" t="str">
        <f t="shared" si="303"/>
        <v>Unique</v>
      </c>
      <c r="AC1383" s="603"/>
      <c r="AD1383" s="603"/>
      <c r="AE1383" s="603"/>
      <c r="AF1383" s="603"/>
      <c r="AG1383" s="603"/>
      <c r="AH1383" s="603"/>
      <c r="AI1383" s="603"/>
      <c r="AJ1383" s="603"/>
      <c r="AK1383" s="603"/>
      <c r="AL1383" s="603"/>
      <c r="AM1383" s="603"/>
      <c r="AN1383" s="603"/>
      <c r="AO1383" s="603"/>
      <c r="AP1383" s="603"/>
      <c r="AQ1383" s="603"/>
      <c r="AR1383" s="603"/>
      <c r="AS1383" s="603"/>
      <c r="AT1383" s="603"/>
      <c r="AU1383" s="603"/>
      <c r="AV1383" s="603"/>
      <c r="AW1383" s="603"/>
      <c r="AX1383" s="603"/>
      <c r="AY1383" s="603"/>
      <c r="AZ1383" s="603"/>
      <c r="BA1383" s="603"/>
      <c r="BB1383" s="603"/>
      <c r="BC1383" s="603"/>
      <c r="BD1383" s="603"/>
      <c r="BE1383" s="603"/>
      <c r="BF1383" s="603"/>
      <c r="BG1383" s="603"/>
      <c r="BH1383" s="603"/>
      <c r="BI1383" s="603"/>
      <c r="BJ1383" s="603"/>
      <c r="BK1383" s="603"/>
      <c r="BL1383" s="603"/>
      <c r="BM1383" s="603"/>
      <c r="BN1383" s="603"/>
      <c r="BO1383" s="603"/>
      <c r="BP1383" s="603"/>
      <c r="BQ1383" s="603"/>
      <c r="BR1383" s="603"/>
      <c r="BS1383" s="603"/>
      <c r="BT1383" s="603"/>
      <c r="BU1383" s="603"/>
      <c r="BV1383" s="603"/>
      <c r="BW1383" s="603"/>
      <c r="BX1383" s="603"/>
      <c r="BY1383" s="603"/>
      <c r="BZ1383" s="603"/>
      <c r="CA1383" s="603"/>
      <c r="CB1383" s="603"/>
      <c r="CC1383" s="603"/>
      <c r="CD1383" s="603"/>
      <c r="CE1383" s="603"/>
      <c r="CF1383" s="603"/>
      <c r="CG1383" s="603"/>
      <c r="CH1383" s="603"/>
      <c r="CI1383" s="603"/>
      <c r="CJ1383" s="603"/>
      <c r="CK1383" s="603"/>
    </row>
    <row r="1384" spans="1:89" ht="14.25">
      <c r="A1384" s="656" t="str">
        <f t="shared" si="300"/>
        <v>26_1_200921_H.A_p__me.ci</v>
      </c>
      <c r="B1384" s="718" t="s">
        <v>6176</v>
      </c>
      <c r="C1384" s="718" t="s">
        <v>6177</v>
      </c>
      <c r="D1384" s="719">
        <v>26</v>
      </c>
      <c r="E1384" s="719">
        <v>1</v>
      </c>
      <c r="F1384" s="719" t="s">
        <v>122</v>
      </c>
      <c r="G1384" s="719" t="s">
        <v>5755</v>
      </c>
      <c r="H1384" s="719">
        <v>2021</v>
      </c>
      <c r="I1384" s="718" t="s">
        <v>6199</v>
      </c>
      <c r="J1384" s="718" t="s">
        <v>6316</v>
      </c>
      <c r="K1384" s="718"/>
      <c r="L1384" s="718" t="s">
        <v>5723</v>
      </c>
      <c r="M1384" s="718" t="s">
        <v>2422</v>
      </c>
      <c r="N1384" s="661">
        <f t="shared" ref="N1384:N1387" si="304">50+50+50+50+50+50+50+12</f>
        <v>362</v>
      </c>
      <c r="O1384" s="370" t="s">
        <v>6245</v>
      </c>
      <c r="P1384" s="769" t="s">
        <v>5273</v>
      </c>
      <c r="Q1384" s="596" t="s">
        <v>5274</v>
      </c>
      <c r="R1384" s="596" t="s">
        <v>4916</v>
      </c>
      <c r="S1384" s="603">
        <f t="shared" si="286"/>
        <v>1</v>
      </c>
      <c r="T1384" s="596">
        <v>0</v>
      </c>
      <c r="U1384" s="596">
        <v>1</v>
      </c>
      <c r="V1384" s="596">
        <v>0</v>
      </c>
      <c r="W1384" s="603"/>
      <c r="X1384" s="668">
        <v>220526</v>
      </c>
      <c r="Y1384" s="376" t="s">
        <v>78</v>
      </c>
      <c r="Z1384" s="596" t="s">
        <v>7281</v>
      </c>
      <c r="AA1384" s="766"/>
      <c r="AB1384" s="727" t="str">
        <f t="shared" si="303"/>
        <v>Unique</v>
      </c>
      <c r="AC1384" s="603"/>
      <c r="AD1384" s="603"/>
      <c r="AE1384" s="603"/>
      <c r="AF1384" s="603"/>
      <c r="AG1384" s="603"/>
      <c r="AH1384" s="603"/>
      <c r="AI1384" s="603"/>
      <c r="AJ1384" s="603"/>
      <c r="AK1384" s="603"/>
      <c r="AL1384" s="603"/>
      <c r="AM1384" s="603"/>
      <c r="AN1384" s="603"/>
      <c r="AO1384" s="603"/>
      <c r="AP1384" s="603"/>
      <c r="AQ1384" s="603"/>
      <c r="AR1384" s="603"/>
      <c r="AS1384" s="603"/>
      <c r="AT1384" s="603"/>
      <c r="AU1384" s="603"/>
      <c r="AV1384" s="603"/>
      <c r="AW1384" s="603"/>
      <c r="AX1384" s="603"/>
      <c r="AY1384" s="603"/>
      <c r="AZ1384" s="603"/>
      <c r="BA1384" s="603"/>
      <c r="BB1384" s="603"/>
      <c r="BC1384" s="603"/>
      <c r="BD1384" s="603"/>
      <c r="BE1384" s="603"/>
      <c r="BF1384" s="603"/>
      <c r="BG1384" s="603"/>
      <c r="BH1384" s="603"/>
      <c r="BI1384" s="603"/>
      <c r="BJ1384" s="603"/>
      <c r="BK1384" s="603"/>
      <c r="BL1384" s="603"/>
      <c r="BM1384" s="603"/>
      <c r="BN1384" s="603"/>
      <c r="BO1384" s="603"/>
      <c r="BP1384" s="603"/>
      <c r="BQ1384" s="603"/>
      <c r="BR1384" s="603"/>
      <c r="BS1384" s="603"/>
      <c r="BT1384" s="603"/>
      <c r="BU1384" s="603"/>
      <c r="BV1384" s="603"/>
      <c r="BW1384" s="603"/>
      <c r="BX1384" s="603"/>
      <c r="BY1384" s="603"/>
      <c r="BZ1384" s="603"/>
      <c r="CA1384" s="603"/>
      <c r="CB1384" s="603"/>
      <c r="CC1384" s="603"/>
      <c r="CD1384" s="603"/>
      <c r="CE1384" s="603"/>
      <c r="CF1384" s="603"/>
      <c r="CG1384" s="603"/>
      <c r="CH1384" s="603"/>
      <c r="CI1384" s="603"/>
      <c r="CJ1384" s="603"/>
      <c r="CK1384" s="603"/>
    </row>
    <row r="1385" spans="1:89" ht="14.25">
      <c r="A1385" s="717" t="str">
        <f t="shared" si="300"/>
        <v>26_1_200921_H.A_p__sp.</v>
      </c>
      <c r="B1385" s="836" t="s">
        <v>6176</v>
      </c>
      <c r="C1385" s="836" t="s">
        <v>6177</v>
      </c>
      <c r="D1385" s="719">
        <v>26</v>
      </c>
      <c r="E1385" s="719">
        <v>1</v>
      </c>
      <c r="F1385" s="719" t="s">
        <v>122</v>
      </c>
      <c r="G1385" s="719" t="s">
        <v>5755</v>
      </c>
      <c r="H1385" s="719">
        <v>2021</v>
      </c>
      <c r="I1385" s="836" t="s">
        <v>6199</v>
      </c>
      <c r="J1385" s="836" t="s">
        <v>6316</v>
      </c>
      <c r="K1385" s="527"/>
      <c r="L1385" s="836" t="s">
        <v>5723</v>
      </c>
      <c r="M1385" s="836" t="s">
        <v>2422</v>
      </c>
      <c r="N1385" s="661">
        <f t="shared" si="304"/>
        <v>362</v>
      </c>
      <c r="O1385" s="370" t="s">
        <v>6245</v>
      </c>
      <c r="P1385" s="667" t="s">
        <v>1163</v>
      </c>
      <c r="Q1385" s="596" t="s">
        <v>1164</v>
      </c>
      <c r="R1385" s="596" t="s">
        <v>4916</v>
      </c>
      <c r="S1385" s="603">
        <f t="shared" si="286"/>
        <v>2</v>
      </c>
      <c r="T1385" s="596">
        <v>0</v>
      </c>
      <c r="U1385" s="596">
        <v>2</v>
      </c>
      <c r="V1385" s="596">
        <v>0</v>
      </c>
      <c r="W1385" s="603"/>
      <c r="X1385" s="668">
        <v>220526</v>
      </c>
      <c r="Y1385" s="376" t="s">
        <v>78</v>
      </c>
      <c r="Z1385" s="596" t="s">
        <v>7282</v>
      </c>
      <c r="AA1385" s="766"/>
      <c r="AB1385" s="727" t="str">
        <f t="shared" si="303"/>
        <v>Unique</v>
      </c>
      <c r="AC1385" s="603"/>
      <c r="AD1385" s="603"/>
      <c r="AE1385" s="603"/>
      <c r="AF1385" s="603"/>
      <c r="AG1385" s="603"/>
      <c r="AH1385" s="603"/>
      <c r="AI1385" s="603"/>
      <c r="AJ1385" s="603"/>
      <c r="AK1385" s="603"/>
      <c r="AL1385" s="603"/>
      <c r="AM1385" s="603"/>
      <c r="AN1385" s="603"/>
      <c r="AO1385" s="603"/>
      <c r="AP1385" s="603"/>
      <c r="AQ1385" s="603"/>
      <c r="AR1385" s="603"/>
      <c r="AS1385" s="603"/>
      <c r="AT1385" s="603"/>
      <c r="AU1385" s="603"/>
      <c r="AV1385" s="603"/>
      <c r="AW1385" s="603"/>
      <c r="AX1385" s="603"/>
      <c r="AY1385" s="603"/>
      <c r="AZ1385" s="603"/>
      <c r="BA1385" s="603"/>
      <c r="BB1385" s="603"/>
      <c r="BC1385" s="603"/>
      <c r="BD1385" s="603"/>
      <c r="BE1385" s="603"/>
      <c r="BF1385" s="603"/>
      <c r="BG1385" s="603"/>
      <c r="BH1385" s="603"/>
      <c r="BI1385" s="603"/>
      <c r="BJ1385" s="603"/>
      <c r="BK1385" s="603"/>
      <c r="BL1385" s="603"/>
      <c r="BM1385" s="603"/>
      <c r="BN1385" s="603"/>
      <c r="BO1385" s="603"/>
      <c r="BP1385" s="603"/>
      <c r="BQ1385" s="603"/>
      <c r="BR1385" s="603"/>
      <c r="BS1385" s="603"/>
      <c r="BT1385" s="603"/>
      <c r="BU1385" s="603"/>
      <c r="BV1385" s="603"/>
      <c r="BW1385" s="603"/>
      <c r="BX1385" s="603"/>
      <c r="BY1385" s="603"/>
      <c r="BZ1385" s="603"/>
      <c r="CA1385" s="603"/>
      <c r="CB1385" s="603"/>
      <c r="CC1385" s="603"/>
      <c r="CD1385" s="603"/>
      <c r="CE1385" s="603"/>
      <c r="CF1385" s="603"/>
      <c r="CG1385" s="603"/>
      <c r="CH1385" s="603"/>
      <c r="CI1385" s="603"/>
      <c r="CJ1385" s="603"/>
      <c r="CK1385" s="603"/>
    </row>
    <row r="1386" spans="1:89" ht="14.25">
      <c r="A1386" s="768" t="str">
        <f t="shared" si="300"/>
        <v>26_1_200921_H.A_p__xy.se</v>
      </c>
      <c r="B1386" s="836" t="s">
        <v>6176</v>
      </c>
      <c r="C1386" s="836" t="s">
        <v>6177</v>
      </c>
      <c r="D1386" s="719">
        <v>26</v>
      </c>
      <c r="E1386" s="719">
        <v>1</v>
      </c>
      <c r="F1386" s="719" t="s">
        <v>122</v>
      </c>
      <c r="G1386" s="719" t="s">
        <v>5755</v>
      </c>
      <c r="H1386" s="719">
        <v>2021</v>
      </c>
      <c r="I1386" s="836" t="s">
        <v>6199</v>
      </c>
      <c r="J1386" s="836" t="s">
        <v>6316</v>
      </c>
      <c r="K1386" s="527"/>
      <c r="L1386" s="836" t="s">
        <v>5723</v>
      </c>
      <c r="M1386" s="836" t="s">
        <v>2422</v>
      </c>
      <c r="N1386" s="661">
        <f t="shared" si="304"/>
        <v>362</v>
      </c>
      <c r="O1386" s="370" t="s">
        <v>6245</v>
      </c>
      <c r="P1386" s="769" t="s">
        <v>529</v>
      </c>
      <c r="Q1386" s="596" t="s">
        <v>530</v>
      </c>
      <c r="R1386" s="596" t="s">
        <v>4916</v>
      </c>
      <c r="S1386" s="603">
        <f t="shared" si="286"/>
        <v>6</v>
      </c>
      <c r="T1386" s="596">
        <v>1</v>
      </c>
      <c r="U1386" s="596">
        <v>5</v>
      </c>
      <c r="V1386" s="596">
        <v>0</v>
      </c>
      <c r="W1386" s="603"/>
      <c r="X1386" s="668">
        <v>220526</v>
      </c>
      <c r="Y1386" s="376" t="s">
        <v>78</v>
      </c>
      <c r="Z1386" s="596" t="s">
        <v>7283</v>
      </c>
      <c r="AA1386" s="766"/>
      <c r="AB1386" s="727" t="str">
        <f t="shared" si="303"/>
        <v>Unique</v>
      </c>
      <c r="AC1386" s="603"/>
      <c r="AD1386" s="603"/>
      <c r="AE1386" s="603"/>
      <c r="AF1386" s="603"/>
      <c r="AG1386" s="603"/>
      <c r="AH1386" s="603"/>
      <c r="AI1386" s="603"/>
      <c r="AJ1386" s="603"/>
      <c r="AK1386" s="603"/>
      <c r="AL1386" s="603"/>
      <c r="AM1386" s="603"/>
      <c r="AN1386" s="603"/>
      <c r="AO1386" s="603"/>
      <c r="AP1386" s="603"/>
      <c r="AQ1386" s="603"/>
      <c r="AR1386" s="603"/>
      <c r="AS1386" s="603"/>
      <c r="AT1386" s="603"/>
      <c r="AU1386" s="603"/>
      <c r="AV1386" s="603"/>
      <c r="AW1386" s="603"/>
      <c r="AX1386" s="603"/>
      <c r="AY1386" s="603"/>
      <c r="AZ1386" s="603"/>
      <c r="BA1386" s="603"/>
      <c r="BB1386" s="603"/>
      <c r="BC1386" s="603"/>
      <c r="BD1386" s="603"/>
      <c r="BE1386" s="603"/>
      <c r="BF1386" s="603"/>
      <c r="BG1386" s="603"/>
      <c r="BH1386" s="603"/>
      <c r="BI1386" s="603"/>
      <c r="BJ1386" s="603"/>
      <c r="BK1386" s="603"/>
      <c r="BL1386" s="603"/>
      <c r="BM1386" s="603"/>
      <c r="BN1386" s="603"/>
      <c r="BO1386" s="603"/>
      <c r="BP1386" s="603"/>
      <c r="BQ1386" s="603"/>
      <c r="BR1386" s="603"/>
      <c r="BS1386" s="603"/>
      <c r="BT1386" s="603"/>
      <c r="BU1386" s="603"/>
      <c r="BV1386" s="603"/>
      <c r="BW1386" s="603"/>
      <c r="BX1386" s="603"/>
      <c r="BY1386" s="603"/>
      <c r="BZ1386" s="603"/>
      <c r="CA1386" s="603"/>
      <c r="CB1386" s="603"/>
      <c r="CC1386" s="603"/>
      <c r="CD1386" s="603"/>
      <c r="CE1386" s="603"/>
      <c r="CF1386" s="603"/>
      <c r="CG1386" s="603"/>
      <c r="CH1386" s="603"/>
      <c r="CI1386" s="603"/>
      <c r="CJ1386" s="603"/>
      <c r="CK1386" s="603"/>
    </row>
    <row r="1387" spans="1:89" ht="14.25">
      <c r="A1387" s="768" t="str">
        <f t="shared" si="300"/>
        <v>26_1_200921_H.A_p__sy.vi</v>
      </c>
      <c r="B1387" s="836" t="s">
        <v>6176</v>
      </c>
      <c r="C1387" s="836" t="s">
        <v>6177</v>
      </c>
      <c r="D1387" s="719">
        <v>26</v>
      </c>
      <c r="E1387" s="719">
        <v>1</v>
      </c>
      <c r="F1387" s="719" t="s">
        <v>122</v>
      </c>
      <c r="G1387" s="719" t="s">
        <v>5755</v>
      </c>
      <c r="H1387" s="719">
        <v>2021</v>
      </c>
      <c r="I1387" s="836" t="s">
        <v>6199</v>
      </c>
      <c r="J1387" s="836" t="s">
        <v>6316</v>
      </c>
      <c r="K1387" s="527"/>
      <c r="L1387" s="836" t="s">
        <v>5723</v>
      </c>
      <c r="M1387" s="836" t="s">
        <v>2422</v>
      </c>
      <c r="N1387" s="661">
        <f t="shared" si="304"/>
        <v>362</v>
      </c>
      <c r="O1387" s="370" t="s">
        <v>6245</v>
      </c>
      <c r="P1387" s="769" t="s">
        <v>1137</v>
      </c>
      <c r="Q1387" s="596" t="s">
        <v>5216</v>
      </c>
      <c r="R1387" s="596" t="s">
        <v>4916</v>
      </c>
      <c r="S1387" s="603">
        <f t="shared" si="286"/>
        <v>1</v>
      </c>
      <c r="T1387" s="596">
        <v>0</v>
      </c>
      <c r="U1387" s="596">
        <v>1</v>
      </c>
      <c r="V1387" s="596">
        <v>0</v>
      </c>
      <c r="W1387" s="603"/>
      <c r="X1387" s="668">
        <v>220526</v>
      </c>
      <c r="Y1387" s="376" t="s">
        <v>78</v>
      </c>
      <c r="Z1387" s="596" t="s">
        <v>7284</v>
      </c>
      <c r="AA1387" s="766"/>
      <c r="AB1387" s="727" t="str">
        <f t="shared" si="303"/>
        <v>Unique</v>
      </c>
      <c r="AC1387" s="603"/>
      <c r="AD1387" s="603"/>
      <c r="AE1387" s="603"/>
      <c r="AF1387" s="603"/>
      <c r="AG1387" s="603"/>
      <c r="AH1387" s="603"/>
      <c r="AI1387" s="603"/>
      <c r="AJ1387" s="603"/>
      <c r="AK1387" s="603"/>
      <c r="AL1387" s="603"/>
      <c r="AM1387" s="603"/>
      <c r="AN1387" s="603"/>
      <c r="AO1387" s="603"/>
      <c r="AP1387" s="603"/>
      <c r="AQ1387" s="603"/>
      <c r="AR1387" s="603"/>
      <c r="AS1387" s="603"/>
      <c r="AT1387" s="603"/>
      <c r="AU1387" s="603"/>
      <c r="AV1387" s="603"/>
      <c r="AW1387" s="603"/>
      <c r="AX1387" s="603"/>
      <c r="AY1387" s="603"/>
      <c r="AZ1387" s="603"/>
      <c r="BA1387" s="603"/>
      <c r="BB1387" s="603"/>
      <c r="BC1387" s="603"/>
      <c r="BD1387" s="603"/>
      <c r="BE1387" s="603"/>
      <c r="BF1387" s="603"/>
      <c r="BG1387" s="603"/>
      <c r="BH1387" s="603"/>
      <c r="BI1387" s="603"/>
      <c r="BJ1387" s="603"/>
      <c r="BK1387" s="603"/>
      <c r="BL1387" s="603"/>
      <c r="BM1387" s="603"/>
      <c r="BN1387" s="603"/>
      <c r="BO1387" s="603"/>
      <c r="BP1387" s="603"/>
      <c r="BQ1387" s="603"/>
      <c r="BR1387" s="603"/>
      <c r="BS1387" s="603"/>
      <c r="BT1387" s="603"/>
      <c r="BU1387" s="603"/>
      <c r="BV1387" s="603"/>
      <c r="BW1387" s="603"/>
      <c r="BX1387" s="603"/>
      <c r="BY1387" s="603"/>
      <c r="BZ1387" s="603"/>
      <c r="CA1387" s="603"/>
      <c r="CB1387" s="603"/>
      <c r="CC1387" s="603"/>
      <c r="CD1387" s="603"/>
      <c r="CE1387" s="603"/>
      <c r="CF1387" s="603"/>
      <c r="CG1387" s="603"/>
      <c r="CH1387" s="603"/>
      <c r="CI1387" s="603"/>
      <c r="CJ1387" s="603"/>
      <c r="CK1387" s="603"/>
    </row>
    <row r="1388" spans="1:89" ht="14.25">
      <c r="A1388" s="656" t="str">
        <f t="shared" si="300"/>
        <v>11_1_200921_HU_p_xy.se</v>
      </c>
      <c r="B1388" s="685" t="s">
        <v>5763</v>
      </c>
      <c r="C1388" s="685" t="s">
        <v>5764</v>
      </c>
      <c r="D1388" s="686">
        <v>11</v>
      </c>
      <c r="E1388" s="686">
        <v>1</v>
      </c>
      <c r="F1388" s="686" t="s">
        <v>122</v>
      </c>
      <c r="G1388" s="686" t="s">
        <v>5755</v>
      </c>
      <c r="H1388" s="686">
        <v>2021</v>
      </c>
      <c r="I1388" s="687" t="s">
        <v>5729</v>
      </c>
      <c r="J1388" s="687" t="str">
        <f>K1388&amp;"_p"</f>
        <v>HU_p</v>
      </c>
      <c r="K1388" s="685" t="s">
        <v>5765</v>
      </c>
      <c r="L1388" s="687" t="s">
        <v>5723</v>
      </c>
      <c r="M1388" s="687" t="s">
        <v>2422</v>
      </c>
      <c r="N1388" s="661">
        <v>212</v>
      </c>
      <c r="O1388" s="603"/>
      <c r="P1388" s="769" t="s">
        <v>529</v>
      </c>
      <c r="Q1388" s="596" t="s">
        <v>530</v>
      </c>
      <c r="R1388" s="596" t="s">
        <v>1176</v>
      </c>
      <c r="S1388" s="603">
        <f t="shared" si="286"/>
        <v>5</v>
      </c>
      <c r="T1388" s="596">
        <v>1</v>
      </c>
      <c r="U1388" s="596">
        <v>4</v>
      </c>
      <c r="V1388" s="596">
        <v>0</v>
      </c>
      <c r="W1388" s="603"/>
      <c r="X1388" s="668">
        <v>220526</v>
      </c>
      <c r="Y1388" s="376" t="s">
        <v>78</v>
      </c>
      <c r="Z1388" s="596" t="s">
        <v>7285</v>
      </c>
      <c r="AA1388" s="766"/>
      <c r="AB1388" s="727" t="str">
        <f t="shared" si="303"/>
        <v>Unique</v>
      </c>
      <c r="AC1388" s="603"/>
      <c r="AD1388" s="603"/>
      <c r="AE1388" s="603"/>
      <c r="AF1388" s="603"/>
      <c r="AG1388" s="603"/>
      <c r="AH1388" s="603"/>
      <c r="AI1388" s="603"/>
      <c r="AJ1388" s="603"/>
      <c r="AK1388" s="603"/>
      <c r="AL1388" s="603"/>
      <c r="AM1388" s="603"/>
      <c r="AN1388" s="603"/>
      <c r="AO1388" s="603"/>
      <c r="AP1388" s="603"/>
      <c r="AQ1388" s="603"/>
      <c r="AR1388" s="603"/>
      <c r="AS1388" s="603"/>
      <c r="AT1388" s="603"/>
      <c r="AU1388" s="603"/>
      <c r="AV1388" s="603"/>
      <c r="AW1388" s="603"/>
      <c r="AX1388" s="603"/>
      <c r="AY1388" s="603"/>
      <c r="AZ1388" s="603"/>
      <c r="BA1388" s="603"/>
      <c r="BB1388" s="603"/>
      <c r="BC1388" s="603"/>
      <c r="BD1388" s="603"/>
      <c r="BE1388" s="603"/>
      <c r="BF1388" s="603"/>
      <c r="BG1388" s="603"/>
      <c r="BH1388" s="603"/>
      <c r="BI1388" s="603"/>
      <c r="BJ1388" s="603"/>
      <c r="BK1388" s="603"/>
      <c r="BL1388" s="603"/>
      <c r="BM1388" s="603"/>
      <c r="BN1388" s="603"/>
      <c r="BO1388" s="603"/>
      <c r="BP1388" s="603"/>
      <c r="BQ1388" s="603"/>
      <c r="BR1388" s="603"/>
      <c r="BS1388" s="603"/>
      <c r="BT1388" s="603"/>
      <c r="BU1388" s="603"/>
      <c r="BV1388" s="603"/>
      <c r="BW1388" s="603"/>
      <c r="BX1388" s="603"/>
      <c r="BY1388" s="603"/>
      <c r="BZ1388" s="603"/>
      <c r="CA1388" s="603"/>
      <c r="CB1388" s="603"/>
      <c r="CC1388" s="603"/>
      <c r="CD1388" s="603"/>
      <c r="CE1388" s="603"/>
      <c r="CF1388" s="603"/>
      <c r="CG1388" s="603"/>
      <c r="CH1388" s="603"/>
      <c r="CI1388" s="603"/>
      <c r="CJ1388" s="603"/>
      <c r="CK1388" s="603"/>
    </row>
    <row r="1389" spans="1:89" ht="14.25">
      <c r="A1389" s="656" t="str">
        <f t="shared" si="300"/>
        <v>21_1_200921_Erp.B_p_me.</v>
      </c>
      <c r="B1389" s="712" t="s">
        <v>6128</v>
      </c>
      <c r="C1389" s="712" t="s">
        <v>6129</v>
      </c>
      <c r="D1389" s="711">
        <v>21</v>
      </c>
      <c r="E1389" s="711">
        <v>1</v>
      </c>
      <c r="F1389" s="711" t="s">
        <v>122</v>
      </c>
      <c r="G1389" s="711" t="s">
        <v>5755</v>
      </c>
      <c r="H1389" s="711">
        <v>2021</v>
      </c>
      <c r="I1389" s="712" t="s">
        <v>6199</v>
      </c>
      <c r="J1389" s="731" t="s">
        <v>6266</v>
      </c>
      <c r="K1389" s="712"/>
      <c r="L1389" s="712" t="s">
        <v>5723</v>
      </c>
      <c r="M1389" s="712" t="s">
        <v>2422</v>
      </c>
      <c r="N1389" s="661">
        <f>100+71</f>
        <v>171</v>
      </c>
      <c r="O1389" s="370" t="s">
        <v>6218</v>
      </c>
      <c r="P1389" s="667" t="s">
        <v>1178</v>
      </c>
      <c r="Q1389" s="596" t="s">
        <v>1179</v>
      </c>
      <c r="R1389" s="596" t="s">
        <v>1176</v>
      </c>
      <c r="S1389" s="603">
        <f t="shared" si="286"/>
        <v>2</v>
      </c>
      <c r="T1389" s="596">
        <v>0</v>
      </c>
      <c r="U1389" s="596">
        <v>2</v>
      </c>
      <c r="V1389" s="596">
        <v>0</v>
      </c>
      <c r="W1389" s="603"/>
      <c r="X1389" s="668">
        <v>210526</v>
      </c>
      <c r="Y1389" s="376" t="s">
        <v>78</v>
      </c>
      <c r="Z1389" s="603"/>
      <c r="AA1389" s="845"/>
      <c r="AB1389" s="727" t="str">
        <f t="shared" si="303"/>
        <v>Unique</v>
      </c>
      <c r="AC1389" s="603"/>
      <c r="AD1389" s="603"/>
      <c r="AE1389" s="603"/>
      <c r="AF1389" s="603"/>
      <c r="AG1389" s="603"/>
      <c r="AH1389" s="603"/>
      <c r="AI1389" s="603"/>
      <c r="AJ1389" s="603"/>
      <c r="AK1389" s="603"/>
      <c r="AL1389" s="603"/>
      <c r="AM1389" s="603"/>
      <c r="AN1389" s="603"/>
      <c r="AO1389" s="603"/>
      <c r="AP1389" s="603"/>
      <c r="AQ1389" s="603"/>
      <c r="AR1389" s="603"/>
      <c r="AS1389" s="603"/>
      <c r="AT1389" s="603"/>
      <c r="AU1389" s="603"/>
      <c r="AV1389" s="603"/>
      <c r="AW1389" s="603"/>
      <c r="AX1389" s="603"/>
      <c r="AY1389" s="603"/>
      <c r="AZ1389" s="603"/>
      <c r="BA1389" s="603"/>
      <c r="BB1389" s="603"/>
      <c r="BC1389" s="603"/>
      <c r="BD1389" s="603"/>
      <c r="BE1389" s="603"/>
      <c r="BF1389" s="603"/>
      <c r="BG1389" s="603"/>
      <c r="BH1389" s="603"/>
      <c r="BI1389" s="603"/>
      <c r="BJ1389" s="603"/>
      <c r="BK1389" s="603"/>
      <c r="BL1389" s="603"/>
      <c r="BM1389" s="603"/>
      <c r="BN1389" s="603"/>
      <c r="BO1389" s="603"/>
      <c r="BP1389" s="603"/>
      <c r="BQ1389" s="603"/>
      <c r="BR1389" s="603"/>
      <c r="BS1389" s="603"/>
      <c r="BT1389" s="603"/>
      <c r="BU1389" s="603"/>
      <c r="BV1389" s="603"/>
      <c r="BW1389" s="603"/>
      <c r="BX1389" s="603"/>
      <c r="BY1389" s="603"/>
      <c r="BZ1389" s="603"/>
      <c r="CA1389" s="603"/>
      <c r="CB1389" s="603"/>
      <c r="CC1389" s="603"/>
      <c r="CD1389" s="603"/>
      <c r="CE1389" s="603"/>
      <c r="CF1389" s="603"/>
      <c r="CG1389" s="603"/>
      <c r="CH1389" s="603"/>
      <c r="CI1389" s="603"/>
      <c r="CJ1389" s="603"/>
      <c r="CK1389" s="603"/>
    </row>
    <row r="1390" spans="1:89" ht="14.25">
      <c r="A1390" s="656" t="str">
        <f t="shared" si="300"/>
        <v>26_1_041021_H_p_xy.se</v>
      </c>
      <c r="B1390" s="718" t="s">
        <v>6176</v>
      </c>
      <c r="C1390" s="718" t="s">
        <v>6177</v>
      </c>
      <c r="D1390" s="719">
        <v>26</v>
      </c>
      <c r="E1390" s="719">
        <v>1</v>
      </c>
      <c r="F1390" s="719" t="s">
        <v>5755</v>
      </c>
      <c r="G1390" s="719" t="s">
        <v>2461</v>
      </c>
      <c r="H1390" s="719">
        <v>2021</v>
      </c>
      <c r="I1390" s="718" t="s">
        <v>6199</v>
      </c>
      <c r="J1390" s="718" t="s">
        <v>6017</v>
      </c>
      <c r="K1390" s="718"/>
      <c r="L1390" s="718" t="s">
        <v>5723</v>
      </c>
      <c r="M1390" s="718" t="s">
        <v>2422</v>
      </c>
      <c r="N1390" s="661">
        <f t="shared" ref="N1390:N1391" si="305">55+50+55+22</f>
        <v>182</v>
      </c>
      <c r="O1390" s="370" t="s">
        <v>6245</v>
      </c>
      <c r="P1390" s="769" t="s">
        <v>529</v>
      </c>
      <c r="Q1390" s="596" t="s">
        <v>530</v>
      </c>
      <c r="R1390" s="596" t="s">
        <v>4909</v>
      </c>
      <c r="S1390" s="603">
        <f t="shared" si="286"/>
        <v>5</v>
      </c>
      <c r="T1390" s="596">
        <v>2</v>
      </c>
      <c r="U1390" s="596">
        <v>3</v>
      </c>
      <c r="V1390" s="596">
        <v>0</v>
      </c>
      <c r="W1390" s="603"/>
      <c r="X1390" s="701" t="s">
        <v>7286</v>
      </c>
      <c r="Y1390" s="376" t="s">
        <v>78</v>
      </c>
      <c r="Z1390" s="596" t="s">
        <v>7287</v>
      </c>
      <c r="AA1390" s="766"/>
      <c r="AB1390" s="727" t="str">
        <f t="shared" si="303"/>
        <v>Unique</v>
      </c>
      <c r="AC1390" s="603"/>
      <c r="AD1390" s="603"/>
      <c r="AE1390" s="603"/>
      <c r="AF1390" s="603"/>
      <c r="AG1390" s="603"/>
      <c r="AH1390" s="603"/>
      <c r="AI1390" s="603"/>
      <c r="AJ1390" s="603"/>
      <c r="AK1390" s="603"/>
      <c r="AL1390" s="603"/>
      <c r="AM1390" s="603"/>
      <c r="AN1390" s="603"/>
      <c r="AO1390" s="603"/>
      <c r="AP1390" s="603"/>
      <c r="AQ1390" s="603"/>
      <c r="AR1390" s="603"/>
      <c r="AS1390" s="603"/>
      <c r="AT1390" s="603"/>
      <c r="AU1390" s="603"/>
      <c r="AV1390" s="603"/>
      <c r="AW1390" s="603"/>
      <c r="AX1390" s="603"/>
      <c r="AY1390" s="603"/>
      <c r="AZ1390" s="603"/>
      <c r="BA1390" s="603"/>
      <c r="BB1390" s="603"/>
      <c r="BC1390" s="603"/>
      <c r="BD1390" s="603"/>
      <c r="BE1390" s="603"/>
      <c r="BF1390" s="603"/>
      <c r="BG1390" s="603"/>
      <c r="BH1390" s="603"/>
      <c r="BI1390" s="603"/>
      <c r="BJ1390" s="603"/>
      <c r="BK1390" s="603"/>
      <c r="BL1390" s="603"/>
      <c r="BM1390" s="603"/>
      <c r="BN1390" s="603"/>
      <c r="BO1390" s="603"/>
      <c r="BP1390" s="603"/>
      <c r="BQ1390" s="603"/>
      <c r="BR1390" s="603"/>
      <c r="BS1390" s="603"/>
      <c r="BT1390" s="603"/>
      <c r="BU1390" s="603"/>
      <c r="BV1390" s="603"/>
      <c r="BW1390" s="603"/>
      <c r="BX1390" s="603"/>
      <c r="BY1390" s="603"/>
      <c r="BZ1390" s="603"/>
      <c r="CA1390" s="603"/>
      <c r="CB1390" s="603"/>
      <c r="CC1390" s="603"/>
      <c r="CD1390" s="603"/>
      <c r="CE1390" s="603"/>
      <c r="CF1390" s="603"/>
      <c r="CG1390" s="603"/>
      <c r="CH1390" s="603"/>
      <c r="CI1390" s="603"/>
      <c r="CJ1390" s="603"/>
      <c r="CK1390" s="603"/>
    </row>
    <row r="1391" spans="1:89" ht="14.25">
      <c r="A1391" s="768" t="str">
        <f t="shared" si="300"/>
        <v>26_1_041021_H_p_xy.sy</v>
      </c>
      <c r="B1391" s="836" t="s">
        <v>6176</v>
      </c>
      <c r="C1391" s="836" t="s">
        <v>6177</v>
      </c>
      <c r="D1391" s="719">
        <v>26</v>
      </c>
      <c r="E1391" s="719">
        <v>1</v>
      </c>
      <c r="F1391" s="719" t="s">
        <v>5755</v>
      </c>
      <c r="G1391" s="719" t="s">
        <v>2461</v>
      </c>
      <c r="H1391" s="719">
        <v>2021</v>
      </c>
      <c r="I1391" s="836" t="s">
        <v>6199</v>
      </c>
      <c r="J1391" s="836" t="s">
        <v>6017</v>
      </c>
      <c r="K1391" s="527"/>
      <c r="L1391" s="836" t="s">
        <v>5723</v>
      </c>
      <c r="M1391" s="836" t="s">
        <v>2422</v>
      </c>
      <c r="N1391" s="661">
        <f t="shared" si="305"/>
        <v>182</v>
      </c>
      <c r="O1391" s="370" t="s">
        <v>6245</v>
      </c>
      <c r="P1391" s="769" t="s">
        <v>842</v>
      </c>
      <c r="Q1391" s="596" t="s">
        <v>843</v>
      </c>
      <c r="R1391" s="596" t="s">
        <v>4909</v>
      </c>
      <c r="S1391" s="603">
        <f t="shared" si="286"/>
        <v>1</v>
      </c>
      <c r="T1391" s="596">
        <v>0</v>
      </c>
      <c r="U1391" s="596">
        <v>1</v>
      </c>
      <c r="V1391" s="596">
        <v>0</v>
      </c>
      <c r="W1391" s="603"/>
      <c r="X1391" s="701" t="s">
        <v>7286</v>
      </c>
      <c r="Y1391" s="376" t="s">
        <v>78</v>
      </c>
      <c r="Z1391" s="596" t="s">
        <v>7288</v>
      </c>
      <c r="AA1391" s="766"/>
      <c r="AB1391" s="727" t="str">
        <f t="shared" si="303"/>
        <v>Unique</v>
      </c>
      <c r="AC1391" s="603"/>
      <c r="AD1391" s="603"/>
      <c r="AE1391" s="603"/>
      <c r="AF1391" s="603"/>
      <c r="AG1391" s="603"/>
      <c r="AH1391" s="603"/>
      <c r="AI1391" s="603"/>
      <c r="AJ1391" s="603"/>
      <c r="AK1391" s="603"/>
      <c r="AL1391" s="603"/>
      <c r="AM1391" s="603"/>
      <c r="AN1391" s="603"/>
      <c r="AO1391" s="603"/>
      <c r="AP1391" s="603"/>
      <c r="AQ1391" s="603"/>
      <c r="AR1391" s="603"/>
      <c r="AS1391" s="603"/>
      <c r="AT1391" s="603"/>
      <c r="AU1391" s="603"/>
      <c r="AV1391" s="603"/>
      <c r="AW1391" s="603"/>
      <c r="AX1391" s="603"/>
      <c r="AY1391" s="603"/>
      <c r="AZ1391" s="603"/>
      <c r="BA1391" s="603"/>
      <c r="BB1391" s="603"/>
      <c r="BC1391" s="603"/>
      <c r="BD1391" s="603"/>
      <c r="BE1391" s="603"/>
      <c r="BF1391" s="603"/>
      <c r="BG1391" s="603"/>
      <c r="BH1391" s="603"/>
      <c r="BI1391" s="603"/>
      <c r="BJ1391" s="603"/>
      <c r="BK1391" s="603"/>
      <c r="BL1391" s="603"/>
      <c r="BM1391" s="603"/>
      <c r="BN1391" s="603"/>
      <c r="BO1391" s="603"/>
      <c r="BP1391" s="603"/>
      <c r="BQ1391" s="603"/>
      <c r="BR1391" s="603"/>
      <c r="BS1391" s="603"/>
      <c r="BT1391" s="603"/>
      <c r="BU1391" s="603"/>
      <c r="BV1391" s="603"/>
      <c r="BW1391" s="603"/>
      <c r="BX1391" s="603"/>
      <c r="BY1391" s="603"/>
      <c r="BZ1391" s="603"/>
      <c r="CA1391" s="603"/>
      <c r="CB1391" s="603"/>
      <c r="CC1391" s="603"/>
      <c r="CD1391" s="603"/>
      <c r="CE1391" s="603"/>
      <c r="CF1391" s="603"/>
      <c r="CG1391" s="603"/>
      <c r="CH1391" s="603"/>
      <c r="CI1391" s="603"/>
      <c r="CJ1391" s="603"/>
      <c r="CK1391" s="603"/>
    </row>
    <row r="1392" spans="1:89" ht="14.25">
      <c r="A1392" s="656" t="str">
        <f t="shared" si="300"/>
        <v>21_1_110923_Erp_p_xy.sy</v>
      </c>
      <c r="B1392" s="660" t="s">
        <v>6128</v>
      </c>
      <c r="C1392" s="660" t="s">
        <v>6129</v>
      </c>
      <c r="D1392" s="711">
        <v>21</v>
      </c>
      <c r="E1392" s="711">
        <v>1</v>
      </c>
      <c r="F1392" s="661"/>
      <c r="G1392" s="661">
        <v>110923</v>
      </c>
      <c r="H1392" s="661">
        <v>2023</v>
      </c>
      <c r="I1392" s="660"/>
      <c r="J1392" s="712" t="s">
        <v>6130</v>
      </c>
      <c r="K1392" s="688" t="s">
        <v>6118</v>
      </c>
      <c r="L1392" s="712" t="s">
        <v>5723</v>
      </c>
      <c r="M1392" s="712" t="s">
        <v>2422</v>
      </c>
      <c r="N1392" s="661">
        <f>43</f>
        <v>43</v>
      </c>
      <c r="O1392" s="370" t="s">
        <v>6131</v>
      </c>
      <c r="P1392" s="767" t="s">
        <v>842</v>
      </c>
      <c r="Q1392" s="596" t="s">
        <v>843</v>
      </c>
      <c r="R1392" s="596" t="s">
        <v>4909</v>
      </c>
      <c r="S1392" s="603">
        <f t="shared" si="286"/>
        <v>1</v>
      </c>
      <c r="T1392" s="596">
        <v>0</v>
      </c>
      <c r="U1392" s="596">
        <v>1</v>
      </c>
      <c r="V1392" s="596">
        <v>0</v>
      </c>
      <c r="W1392" s="603"/>
      <c r="X1392" s="701" t="s">
        <v>7286</v>
      </c>
      <c r="Y1392" s="376" t="s">
        <v>78</v>
      </c>
      <c r="Z1392" s="596" t="s">
        <v>7289</v>
      </c>
      <c r="AA1392" s="766"/>
      <c r="AB1392" s="727" t="str">
        <f t="shared" si="303"/>
        <v>Unique</v>
      </c>
      <c r="AC1392" s="603"/>
      <c r="AD1392" s="603"/>
      <c r="AE1392" s="603"/>
      <c r="AF1392" s="603"/>
      <c r="AG1392" s="603"/>
      <c r="AH1392" s="603"/>
      <c r="AI1392" s="603"/>
      <c r="AJ1392" s="603"/>
      <c r="AK1392" s="603"/>
      <c r="AL1392" s="603"/>
      <c r="AM1392" s="603"/>
      <c r="AN1392" s="603"/>
      <c r="AO1392" s="603"/>
      <c r="AP1392" s="603"/>
      <c r="AQ1392" s="603"/>
      <c r="AR1392" s="603"/>
      <c r="AS1392" s="603"/>
      <c r="AT1392" s="603"/>
      <c r="AU1392" s="603"/>
      <c r="AV1392" s="603"/>
      <c r="AW1392" s="603"/>
      <c r="AX1392" s="603"/>
      <c r="AY1392" s="603"/>
      <c r="AZ1392" s="603"/>
      <c r="BA1392" s="603"/>
      <c r="BB1392" s="603"/>
      <c r="BC1392" s="603"/>
      <c r="BD1392" s="603"/>
      <c r="BE1392" s="603"/>
      <c r="BF1392" s="603"/>
      <c r="BG1392" s="603"/>
      <c r="BH1392" s="603"/>
      <c r="BI1392" s="603"/>
      <c r="BJ1392" s="603"/>
      <c r="BK1392" s="603"/>
      <c r="BL1392" s="603"/>
      <c r="BM1392" s="603"/>
      <c r="BN1392" s="603"/>
      <c r="BO1392" s="603"/>
      <c r="BP1392" s="603"/>
      <c r="BQ1392" s="603"/>
      <c r="BR1392" s="603"/>
      <c r="BS1392" s="603"/>
      <c r="BT1392" s="603"/>
      <c r="BU1392" s="603"/>
      <c r="BV1392" s="603"/>
      <c r="BW1392" s="603"/>
      <c r="BX1392" s="603"/>
      <c r="BY1392" s="603"/>
      <c r="BZ1392" s="603"/>
      <c r="CA1392" s="603"/>
      <c r="CB1392" s="603"/>
      <c r="CC1392" s="603"/>
      <c r="CD1392" s="603"/>
      <c r="CE1392" s="603"/>
      <c r="CF1392" s="603"/>
      <c r="CG1392" s="603"/>
      <c r="CH1392" s="603"/>
      <c r="CI1392" s="603"/>
      <c r="CJ1392" s="603"/>
      <c r="CK1392" s="603"/>
    </row>
    <row r="1393" spans="1:89" ht="14.25">
      <c r="A1393" s="656" t="str">
        <f t="shared" si="300"/>
        <v>33_1_091023_S_p_sy.to</v>
      </c>
      <c r="B1393" s="723" t="s">
        <v>6238</v>
      </c>
      <c r="C1393" s="723" t="s">
        <v>6239</v>
      </c>
      <c r="D1393" s="724">
        <v>33</v>
      </c>
      <c r="E1393" s="724">
        <v>1</v>
      </c>
      <c r="F1393" s="724" t="s">
        <v>6682</v>
      </c>
      <c r="G1393" s="724" t="s">
        <v>373</v>
      </c>
      <c r="H1393" s="724">
        <v>2023</v>
      </c>
      <c r="I1393" s="723" t="s">
        <v>6326</v>
      </c>
      <c r="J1393" s="723" t="s">
        <v>6375</v>
      </c>
      <c r="K1393" s="723"/>
      <c r="L1393" s="723" t="s">
        <v>5723</v>
      </c>
      <c r="M1393" s="723" t="s">
        <v>2422</v>
      </c>
      <c r="N1393" s="661">
        <f t="shared" ref="N1393:N1394" si="306">50+50+10</f>
        <v>110</v>
      </c>
      <c r="O1393" s="603"/>
      <c r="P1393" s="769" t="s">
        <v>1140</v>
      </c>
      <c r="Q1393" s="596" t="s">
        <v>1141</v>
      </c>
      <c r="R1393" s="596" t="s">
        <v>1176</v>
      </c>
      <c r="S1393" s="603">
        <f t="shared" si="286"/>
        <v>14</v>
      </c>
      <c r="T1393" s="596">
        <v>0</v>
      </c>
      <c r="U1393" s="596">
        <v>14</v>
      </c>
      <c r="V1393" s="596">
        <v>0</v>
      </c>
      <c r="W1393" s="603"/>
      <c r="X1393" s="668">
        <v>260526</v>
      </c>
      <c r="Y1393" s="376" t="s">
        <v>78</v>
      </c>
      <c r="Z1393" s="596" t="s">
        <v>7290</v>
      </c>
      <c r="AA1393" s="766"/>
      <c r="AB1393" s="727" t="str">
        <f t="shared" si="303"/>
        <v>Unique</v>
      </c>
      <c r="AC1393" s="603"/>
      <c r="AD1393" s="603"/>
      <c r="AE1393" s="603"/>
      <c r="AF1393" s="603"/>
      <c r="AG1393" s="603"/>
      <c r="AH1393" s="603"/>
      <c r="AI1393" s="603"/>
      <c r="AJ1393" s="603"/>
      <c r="AK1393" s="603"/>
      <c r="AL1393" s="603"/>
      <c r="AM1393" s="603"/>
      <c r="AN1393" s="603"/>
      <c r="AO1393" s="603"/>
      <c r="AP1393" s="603"/>
      <c r="AQ1393" s="603"/>
      <c r="AR1393" s="603"/>
      <c r="AS1393" s="603"/>
      <c r="AT1393" s="603"/>
      <c r="AU1393" s="603"/>
      <c r="AV1393" s="603"/>
      <c r="AW1393" s="603"/>
      <c r="AX1393" s="603"/>
      <c r="AY1393" s="603"/>
      <c r="AZ1393" s="603"/>
      <c r="BA1393" s="603"/>
      <c r="BB1393" s="603"/>
      <c r="BC1393" s="603"/>
      <c r="BD1393" s="603"/>
      <c r="BE1393" s="603"/>
      <c r="BF1393" s="603"/>
      <c r="BG1393" s="603"/>
      <c r="BH1393" s="603"/>
      <c r="BI1393" s="603"/>
      <c r="BJ1393" s="603"/>
      <c r="BK1393" s="603"/>
      <c r="BL1393" s="603"/>
      <c r="BM1393" s="603"/>
      <c r="BN1393" s="603"/>
      <c r="BO1393" s="603"/>
      <c r="BP1393" s="603"/>
      <c r="BQ1393" s="603"/>
      <c r="BR1393" s="603"/>
      <c r="BS1393" s="603"/>
      <c r="BT1393" s="603"/>
      <c r="BU1393" s="603"/>
      <c r="BV1393" s="603"/>
      <c r="BW1393" s="603"/>
      <c r="BX1393" s="603"/>
      <c r="BY1393" s="603"/>
      <c r="BZ1393" s="603"/>
      <c r="CA1393" s="603"/>
      <c r="CB1393" s="603"/>
      <c r="CC1393" s="603"/>
      <c r="CD1393" s="603"/>
      <c r="CE1393" s="603"/>
      <c r="CF1393" s="603"/>
      <c r="CG1393" s="603"/>
      <c r="CH1393" s="603"/>
      <c r="CI1393" s="603"/>
      <c r="CJ1393" s="603"/>
      <c r="CK1393" s="603"/>
    </row>
    <row r="1394" spans="1:89" ht="14.25">
      <c r="A1394" s="656" t="str">
        <f t="shared" si="300"/>
        <v>33_1_091023_S_p_sy.ri</v>
      </c>
      <c r="B1394" s="723" t="s">
        <v>6238</v>
      </c>
      <c r="C1394" s="723" t="s">
        <v>6239</v>
      </c>
      <c r="D1394" s="724">
        <v>33</v>
      </c>
      <c r="E1394" s="724">
        <v>1</v>
      </c>
      <c r="F1394" s="724" t="s">
        <v>6682</v>
      </c>
      <c r="G1394" s="724" t="s">
        <v>373</v>
      </c>
      <c r="H1394" s="724">
        <v>2023</v>
      </c>
      <c r="I1394" s="723" t="s">
        <v>6326</v>
      </c>
      <c r="J1394" s="723" t="s">
        <v>6375</v>
      </c>
      <c r="K1394" s="723"/>
      <c r="L1394" s="723" t="s">
        <v>5723</v>
      </c>
      <c r="M1394" s="723" t="s">
        <v>2422</v>
      </c>
      <c r="N1394" s="661">
        <f t="shared" si="306"/>
        <v>110</v>
      </c>
      <c r="O1394" s="603"/>
      <c r="P1394" s="667" t="s">
        <v>888</v>
      </c>
      <c r="Q1394" s="596" t="s">
        <v>889</v>
      </c>
      <c r="R1394" s="596" t="s">
        <v>1176</v>
      </c>
      <c r="S1394" s="603">
        <f t="shared" si="286"/>
        <v>6</v>
      </c>
      <c r="T1394" s="596">
        <v>1</v>
      </c>
      <c r="U1394" s="596">
        <v>5</v>
      </c>
      <c r="V1394" s="596">
        <v>0</v>
      </c>
      <c r="W1394" s="603"/>
      <c r="X1394" s="668">
        <v>260526</v>
      </c>
      <c r="Y1394" s="376" t="s">
        <v>78</v>
      </c>
      <c r="Z1394" s="596" t="s">
        <v>7291</v>
      </c>
      <c r="AA1394" s="766"/>
      <c r="AB1394" s="727" t="str">
        <f t="shared" si="303"/>
        <v>Unique</v>
      </c>
      <c r="AC1394" s="603"/>
      <c r="AD1394" s="603"/>
      <c r="AE1394" s="603"/>
      <c r="AF1394" s="603"/>
      <c r="AG1394" s="603"/>
      <c r="AH1394" s="603"/>
      <c r="AI1394" s="603"/>
      <c r="AJ1394" s="603"/>
      <c r="AK1394" s="603"/>
      <c r="AL1394" s="603"/>
      <c r="AM1394" s="603"/>
      <c r="AN1394" s="603"/>
      <c r="AO1394" s="603"/>
      <c r="AP1394" s="603"/>
      <c r="AQ1394" s="603"/>
      <c r="AR1394" s="603"/>
      <c r="AS1394" s="603"/>
      <c r="AT1394" s="603"/>
      <c r="AU1394" s="603"/>
      <c r="AV1394" s="603"/>
      <c r="AW1394" s="603"/>
      <c r="AX1394" s="603"/>
      <c r="AY1394" s="603"/>
      <c r="AZ1394" s="603"/>
      <c r="BA1394" s="603"/>
      <c r="BB1394" s="603"/>
      <c r="BC1394" s="603"/>
      <c r="BD1394" s="603"/>
      <c r="BE1394" s="603"/>
      <c r="BF1394" s="603"/>
      <c r="BG1394" s="603"/>
      <c r="BH1394" s="603"/>
      <c r="BI1394" s="603"/>
      <c r="BJ1394" s="603"/>
      <c r="BK1394" s="603"/>
      <c r="BL1394" s="603"/>
      <c r="BM1394" s="603"/>
      <c r="BN1394" s="603"/>
      <c r="BO1394" s="603"/>
      <c r="BP1394" s="603"/>
      <c r="BQ1394" s="603"/>
      <c r="BR1394" s="603"/>
      <c r="BS1394" s="603"/>
      <c r="BT1394" s="603"/>
      <c r="BU1394" s="603"/>
      <c r="BV1394" s="603"/>
      <c r="BW1394" s="603"/>
      <c r="BX1394" s="603"/>
      <c r="BY1394" s="603"/>
      <c r="BZ1394" s="603"/>
      <c r="CA1394" s="603"/>
      <c r="CB1394" s="603"/>
      <c r="CC1394" s="603"/>
      <c r="CD1394" s="603"/>
      <c r="CE1394" s="603"/>
      <c r="CF1394" s="603"/>
      <c r="CG1394" s="603"/>
      <c r="CH1394" s="603"/>
      <c r="CI1394" s="603"/>
      <c r="CJ1394" s="603"/>
      <c r="CK1394" s="603"/>
    </row>
    <row r="1395" spans="1:89" ht="14.25">
      <c r="A1395" s="656" t="str">
        <f t="shared" si="300"/>
        <v>1_1_280621_HAU_p_sy.ri</v>
      </c>
      <c r="B1395" s="690" t="s">
        <v>5770</v>
      </c>
      <c r="C1395" s="690" t="s">
        <v>5771</v>
      </c>
      <c r="D1395" s="691">
        <v>1</v>
      </c>
      <c r="E1395" s="691">
        <v>1</v>
      </c>
      <c r="F1395" s="691" t="s">
        <v>5827</v>
      </c>
      <c r="G1395" s="691" t="s">
        <v>5719</v>
      </c>
      <c r="H1395" s="691">
        <v>2021</v>
      </c>
      <c r="I1395" s="692" t="s">
        <v>5729</v>
      </c>
      <c r="J1395" s="692" t="str">
        <f t="shared" ref="J1395:J1396" si="307">K1395&amp;"_p"</f>
        <v>HAU_p</v>
      </c>
      <c r="K1395" s="690" t="s">
        <v>5772</v>
      </c>
      <c r="L1395" s="692" t="s">
        <v>5723</v>
      </c>
      <c r="M1395" s="692" t="s">
        <v>476</v>
      </c>
      <c r="N1395" s="661">
        <v>656</v>
      </c>
      <c r="O1395" s="603"/>
      <c r="P1395" s="667" t="s">
        <v>888</v>
      </c>
      <c r="Q1395" s="596" t="s">
        <v>889</v>
      </c>
      <c r="R1395" s="596" t="s">
        <v>1176</v>
      </c>
      <c r="S1395" s="603">
        <f t="shared" si="286"/>
        <v>8</v>
      </c>
      <c r="T1395" s="596">
        <v>0</v>
      </c>
      <c r="U1395" s="596">
        <v>8</v>
      </c>
      <c r="V1395" s="596">
        <v>0</v>
      </c>
      <c r="W1395" s="603"/>
      <c r="X1395" s="668">
        <v>260526</v>
      </c>
      <c r="Y1395" s="376" t="s">
        <v>78</v>
      </c>
      <c r="Z1395" s="596" t="s">
        <v>7292</v>
      </c>
      <c r="AA1395" s="766"/>
      <c r="AB1395" s="727" t="str">
        <f t="shared" si="303"/>
        <v>Unique</v>
      </c>
      <c r="AC1395" s="603"/>
      <c r="AD1395" s="603"/>
      <c r="AE1395" s="603"/>
      <c r="AF1395" s="603"/>
      <c r="AG1395" s="603"/>
      <c r="AH1395" s="603"/>
      <c r="AI1395" s="603"/>
      <c r="AJ1395" s="603"/>
      <c r="AK1395" s="603"/>
      <c r="AL1395" s="603"/>
      <c r="AM1395" s="603"/>
      <c r="AN1395" s="603"/>
      <c r="AO1395" s="603"/>
      <c r="AP1395" s="603"/>
      <c r="AQ1395" s="603"/>
      <c r="AR1395" s="603"/>
      <c r="AS1395" s="603"/>
      <c r="AT1395" s="603"/>
      <c r="AU1395" s="603"/>
      <c r="AV1395" s="603"/>
      <c r="AW1395" s="603"/>
      <c r="AX1395" s="603"/>
      <c r="AY1395" s="603"/>
      <c r="AZ1395" s="603"/>
      <c r="BA1395" s="603"/>
      <c r="BB1395" s="603"/>
      <c r="BC1395" s="603"/>
      <c r="BD1395" s="603"/>
      <c r="BE1395" s="603"/>
      <c r="BF1395" s="603"/>
      <c r="BG1395" s="603"/>
      <c r="BH1395" s="603"/>
      <c r="BI1395" s="603"/>
      <c r="BJ1395" s="603"/>
      <c r="BK1395" s="603"/>
      <c r="BL1395" s="603"/>
      <c r="BM1395" s="603"/>
      <c r="BN1395" s="603"/>
      <c r="BO1395" s="603"/>
      <c r="BP1395" s="603"/>
      <c r="BQ1395" s="603"/>
      <c r="BR1395" s="603"/>
      <c r="BS1395" s="603"/>
      <c r="BT1395" s="603"/>
      <c r="BU1395" s="603"/>
      <c r="BV1395" s="603"/>
      <c r="BW1395" s="603"/>
      <c r="BX1395" s="603"/>
      <c r="BY1395" s="603"/>
      <c r="BZ1395" s="603"/>
      <c r="CA1395" s="603"/>
      <c r="CB1395" s="603"/>
      <c r="CC1395" s="603"/>
      <c r="CD1395" s="603"/>
      <c r="CE1395" s="603"/>
      <c r="CF1395" s="603"/>
      <c r="CG1395" s="603"/>
      <c r="CH1395" s="603"/>
      <c r="CI1395" s="603"/>
      <c r="CJ1395" s="603"/>
      <c r="CK1395" s="603"/>
    </row>
    <row r="1396" spans="1:89" ht="14.25">
      <c r="A1396" s="656" t="str">
        <f t="shared" si="300"/>
        <v>1_1_280621_HAU_p_sy.vi</v>
      </c>
      <c r="B1396" s="690" t="s">
        <v>5770</v>
      </c>
      <c r="C1396" s="690" t="s">
        <v>5771</v>
      </c>
      <c r="D1396" s="691">
        <v>1</v>
      </c>
      <c r="E1396" s="691">
        <v>1</v>
      </c>
      <c r="F1396" s="691" t="s">
        <v>5827</v>
      </c>
      <c r="G1396" s="691" t="s">
        <v>5719</v>
      </c>
      <c r="H1396" s="691">
        <v>2021</v>
      </c>
      <c r="I1396" s="692" t="s">
        <v>5729</v>
      </c>
      <c r="J1396" s="692" t="str">
        <f t="shared" si="307"/>
        <v>HAU_p</v>
      </c>
      <c r="K1396" s="690" t="s">
        <v>5772</v>
      </c>
      <c r="L1396" s="692" t="s">
        <v>5723</v>
      </c>
      <c r="M1396" s="692" t="s">
        <v>476</v>
      </c>
      <c r="N1396" s="661">
        <v>656</v>
      </c>
      <c r="O1396" s="603"/>
      <c r="P1396" s="769" t="s">
        <v>1137</v>
      </c>
      <c r="Q1396" s="596" t="s">
        <v>1138</v>
      </c>
      <c r="R1396" s="596" t="s">
        <v>1176</v>
      </c>
      <c r="S1396" s="603">
        <f t="shared" si="286"/>
        <v>2</v>
      </c>
      <c r="T1396" s="596">
        <v>0</v>
      </c>
      <c r="U1396" s="596">
        <v>2</v>
      </c>
      <c r="V1396" s="596">
        <v>0</v>
      </c>
      <c r="W1396" s="603"/>
      <c r="X1396" s="668">
        <v>260526</v>
      </c>
      <c r="Y1396" s="376" t="s">
        <v>78</v>
      </c>
      <c r="Z1396" s="596" t="s">
        <v>7293</v>
      </c>
      <c r="AA1396" s="766"/>
      <c r="AB1396" s="727" t="str">
        <f t="shared" si="303"/>
        <v>Unique</v>
      </c>
      <c r="AC1396" s="603"/>
      <c r="AD1396" s="603"/>
      <c r="AE1396" s="603"/>
      <c r="AF1396" s="603"/>
      <c r="AG1396" s="603"/>
      <c r="AH1396" s="603"/>
      <c r="AI1396" s="603"/>
      <c r="AJ1396" s="603"/>
      <c r="AK1396" s="603"/>
      <c r="AL1396" s="603"/>
      <c r="AM1396" s="603"/>
      <c r="AN1396" s="603"/>
      <c r="AO1396" s="603"/>
      <c r="AP1396" s="603"/>
      <c r="AQ1396" s="603"/>
      <c r="AR1396" s="603"/>
      <c r="AS1396" s="603"/>
      <c r="AT1396" s="603"/>
      <c r="AU1396" s="603"/>
      <c r="AV1396" s="603"/>
      <c r="AW1396" s="603"/>
      <c r="AX1396" s="603"/>
      <c r="AY1396" s="603"/>
      <c r="AZ1396" s="603"/>
      <c r="BA1396" s="603"/>
      <c r="BB1396" s="603"/>
      <c r="BC1396" s="603"/>
      <c r="BD1396" s="603"/>
      <c r="BE1396" s="603"/>
      <c r="BF1396" s="603"/>
      <c r="BG1396" s="603"/>
      <c r="BH1396" s="603"/>
      <c r="BI1396" s="603"/>
      <c r="BJ1396" s="603"/>
      <c r="BK1396" s="603"/>
      <c r="BL1396" s="603"/>
      <c r="BM1396" s="603"/>
      <c r="BN1396" s="603"/>
      <c r="BO1396" s="603"/>
      <c r="BP1396" s="603"/>
      <c r="BQ1396" s="603"/>
      <c r="BR1396" s="603"/>
      <c r="BS1396" s="603"/>
      <c r="BT1396" s="603"/>
      <c r="BU1396" s="603"/>
      <c r="BV1396" s="603"/>
      <c r="BW1396" s="603"/>
      <c r="BX1396" s="603"/>
      <c r="BY1396" s="603"/>
      <c r="BZ1396" s="603"/>
      <c r="CA1396" s="603"/>
      <c r="CB1396" s="603"/>
      <c r="CC1396" s="603"/>
      <c r="CD1396" s="603"/>
      <c r="CE1396" s="603"/>
      <c r="CF1396" s="603"/>
      <c r="CG1396" s="603"/>
      <c r="CH1396" s="603"/>
      <c r="CI1396" s="603"/>
      <c r="CJ1396" s="603"/>
      <c r="CK1396" s="603"/>
    </row>
    <row r="1397" spans="1:89" ht="14.25">
      <c r="A1397" s="656" t="str">
        <f t="shared" si="300"/>
        <v>26_1_091023_H_p_sy.ri</v>
      </c>
      <c r="B1397" s="718" t="s">
        <v>6176</v>
      </c>
      <c r="C1397" s="718" t="s">
        <v>6177</v>
      </c>
      <c r="D1397" s="719">
        <v>26</v>
      </c>
      <c r="E1397" s="719">
        <v>1</v>
      </c>
      <c r="F1397" s="719" t="s">
        <v>6682</v>
      </c>
      <c r="G1397" s="719" t="s">
        <v>373</v>
      </c>
      <c r="H1397" s="719">
        <v>2023</v>
      </c>
      <c r="I1397" s="718" t="s">
        <v>6326</v>
      </c>
      <c r="J1397" s="718" t="s">
        <v>6017</v>
      </c>
      <c r="K1397" s="718"/>
      <c r="L1397" s="718" t="s">
        <v>5723</v>
      </c>
      <c r="M1397" s="718" t="s">
        <v>2422</v>
      </c>
      <c r="N1397" s="661">
        <f t="shared" ref="N1397:N1398" si="308">30+30+30+30+29</f>
        <v>149</v>
      </c>
      <c r="O1397" s="603"/>
      <c r="P1397" s="667" t="s">
        <v>888</v>
      </c>
      <c r="Q1397" s="596" t="s">
        <v>889</v>
      </c>
      <c r="R1397" s="596" t="s">
        <v>1176</v>
      </c>
      <c r="S1397" s="603">
        <f t="shared" si="286"/>
        <v>2</v>
      </c>
      <c r="T1397" s="596">
        <v>0</v>
      </c>
      <c r="U1397" s="596">
        <v>2</v>
      </c>
      <c r="V1397" s="596">
        <v>0</v>
      </c>
      <c r="W1397" s="603"/>
      <c r="X1397" s="668">
        <v>260526</v>
      </c>
      <c r="Y1397" s="376" t="s">
        <v>78</v>
      </c>
      <c r="Z1397" s="596" t="s">
        <v>7294</v>
      </c>
      <c r="AA1397" s="766"/>
      <c r="AB1397" s="727" t="str">
        <f t="shared" si="303"/>
        <v>Unique</v>
      </c>
      <c r="AC1397" s="603"/>
      <c r="AD1397" s="603"/>
      <c r="AE1397" s="603"/>
      <c r="AF1397" s="603"/>
      <c r="AG1397" s="603"/>
      <c r="AH1397" s="603"/>
      <c r="AI1397" s="603"/>
      <c r="AJ1397" s="603"/>
      <c r="AK1397" s="603"/>
      <c r="AL1397" s="603"/>
      <c r="AM1397" s="603"/>
      <c r="AN1397" s="603"/>
      <c r="AO1397" s="603"/>
      <c r="AP1397" s="603"/>
      <c r="AQ1397" s="603"/>
      <c r="AR1397" s="603"/>
      <c r="AS1397" s="603"/>
      <c r="AT1397" s="603"/>
      <c r="AU1397" s="603"/>
      <c r="AV1397" s="603"/>
      <c r="AW1397" s="603"/>
      <c r="AX1397" s="603"/>
      <c r="AY1397" s="603"/>
      <c r="AZ1397" s="603"/>
      <c r="BA1397" s="603"/>
      <c r="BB1397" s="603"/>
      <c r="BC1397" s="603"/>
      <c r="BD1397" s="603"/>
      <c r="BE1397" s="603"/>
      <c r="BF1397" s="603"/>
      <c r="BG1397" s="603"/>
      <c r="BH1397" s="603"/>
      <c r="BI1397" s="603"/>
      <c r="BJ1397" s="603"/>
      <c r="BK1397" s="603"/>
      <c r="BL1397" s="603"/>
      <c r="BM1397" s="603"/>
      <c r="BN1397" s="603"/>
      <c r="BO1397" s="603"/>
      <c r="BP1397" s="603"/>
      <c r="BQ1397" s="603"/>
      <c r="BR1397" s="603"/>
      <c r="BS1397" s="603"/>
      <c r="BT1397" s="603"/>
      <c r="BU1397" s="603"/>
      <c r="BV1397" s="603"/>
      <c r="BW1397" s="603"/>
      <c r="BX1397" s="603"/>
      <c r="BY1397" s="603"/>
      <c r="BZ1397" s="603"/>
      <c r="CA1397" s="603"/>
      <c r="CB1397" s="603"/>
      <c r="CC1397" s="603"/>
      <c r="CD1397" s="603"/>
      <c r="CE1397" s="603"/>
      <c r="CF1397" s="603"/>
      <c r="CG1397" s="603"/>
      <c r="CH1397" s="603"/>
      <c r="CI1397" s="603"/>
      <c r="CJ1397" s="603"/>
      <c r="CK1397" s="603"/>
    </row>
    <row r="1398" spans="1:89" ht="14.25">
      <c r="A1398" s="656" t="str">
        <f t="shared" si="300"/>
        <v>26_1_091023_H_p_sy.to</v>
      </c>
      <c r="B1398" s="718" t="s">
        <v>6176</v>
      </c>
      <c r="C1398" s="718" t="s">
        <v>6177</v>
      </c>
      <c r="D1398" s="719">
        <v>26</v>
      </c>
      <c r="E1398" s="719">
        <v>1</v>
      </c>
      <c r="F1398" s="719" t="s">
        <v>6682</v>
      </c>
      <c r="G1398" s="719" t="s">
        <v>373</v>
      </c>
      <c r="H1398" s="719">
        <v>2023</v>
      </c>
      <c r="I1398" s="718" t="s">
        <v>6326</v>
      </c>
      <c r="J1398" s="718" t="s">
        <v>6017</v>
      </c>
      <c r="K1398" s="718"/>
      <c r="L1398" s="718" t="s">
        <v>5723</v>
      </c>
      <c r="M1398" s="718" t="s">
        <v>2422</v>
      </c>
      <c r="N1398" s="661">
        <f t="shared" si="308"/>
        <v>149</v>
      </c>
      <c r="O1398" s="603"/>
      <c r="P1398" s="769" t="s">
        <v>1140</v>
      </c>
      <c r="Q1398" s="596" t="s">
        <v>1141</v>
      </c>
      <c r="R1398" s="596" t="s">
        <v>1176</v>
      </c>
      <c r="S1398" s="603">
        <f t="shared" si="286"/>
        <v>4</v>
      </c>
      <c r="T1398" s="596">
        <v>0</v>
      </c>
      <c r="U1398" s="596">
        <v>4</v>
      </c>
      <c r="V1398" s="596">
        <v>0</v>
      </c>
      <c r="W1398" s="603"/>
      <c r="X1398" s="668">
        <v>260526</v>
      </c>
      <c r="Y1398" s="376" t="s">
        <v>78</v>
      </c>
      <c r="Z1398" s="596" t="s">
        <v>7295</v>
      </c>
      <c r="AA1398" s="766"/>
      <c r="AB1398" s="727" t="str">
        <f t="shared" si="303"/>
        <v>Unique</v>
      </c>
      <c r="AC1398" s="603"/>
      <c r="AD1398" s="603"/>
      <c r="AE1398" s="603"/>
      <c r="AF1398" s="603"/>
      <c r="AG1398" s="603"/>
      <c r="AH1398" s="603"/>
      <c r="AI1398" s="603"/>
      <c r="AJ1398" s="603"/>
      <c r="AK1398" s="603"/>
      <c r="AL1398" s="603"/>
      <c r="AM1398" s="603"/>
      <c r="AN1398" s="603"/>
      <c r="AO1398" s="603"/>
      <c r="AP1398" s="603"/>
      <c r="AQ1398" s="603"/>
      <c r="AR1398" s="603"/>
      <c r="AS1398" s="603"/>
      <c r="AT1398" s="603"/>
      <c r="AU1398" s="603"/>
      <c r="AV1398" s="603"/>
      <c r="AW1398" s="603"/>
      <c r="AX1398" s="603"/>
      <c r="AY1398" s="603"/>
      <c r="AZ1398" s="603"/>
      <c r="BA1398" s="603"/>
      <c r="BB1398" s="603"/>
      <c r="BC1398" s="603"/>
      <c r="BD1398" s="603"/>
      <c r="BE1398" s="603"/>
      <c r="BF1398" s="603"/>
      <c r="BG1398" s="603"/>
      <c r="BH1398" s="603"/>
      <c r="BI1398" s="603"/>
      <c r="BJ1398" s="603"/>
      <c r="BK1398" s="603"/>
      <c r="BL1398" s="603"/>
      <c r="BM1398" s="603"/>
      <c r="BN1398" s="603"/>
      <c r="BO1398" s="603"/>
      <c r="BP1398" s="603"/>
      <c r="BQ1398" s="603"/>
      <c r="BR1398" s="603"/>
      <c r="BS1398" s="603"/>
      <c r="BT1398" s="603"/>
      <c r="BU1398" s="603"/>
      <c r="BV1398" s="603"/>
      <c r="BW1398" s="603"/>
      <c r="BX1398" s="603"/>
      <c r="BY1398" s="603"/>
      <c r="BZ1398" s="603"/>
      <c r="CA1398" s="603"/>
      <c r="CB1398" s="603"/>
      <c r="CC1398" s="603"/>
      <c r="CD1398" s="603"/>
      <c r="CE1398" s="603"/>
      <c r="CF1398" s="603"/>
      <c r="CG1398" s="603"/>
      <c r="CH1398" s="603"/>
      <c r="CI1398" s="603"/>
      <c r="CJ1398" s="603"/>
      <c r="CK1398" s="603"/>
    </row>
    <row r="1399" spans="1:89" ht="14.25">
      <c r="A1399" s="656" t="str">
        <f t="shared" si="300"/>
        <v>27_1_250923_W_p_sy.vi</v>
      </c>
      <c r="B1399" s="715" t="s">
        <v>6135</v>
      </c>
      <c r="C1399" s="715" t="s">
        <v>6136</v>
      </c>
      <c r="D1399" s="713">
        <v>27</v>
      </c>
      <c r="E1399" s="713">
        <v>1</v>
      </c>
      <c r="F1399" s="661">
        <v>110923</v>
      </c>
      <c r="G1399" s="661">
        <v>250923</v>
      </c>
      <c r="H1399" s="661">
        <v>2023</v>
      </c>
      <c r="I1399" s="660"/>
      <c r="J1399" s="715" t="s">
        <v>6137</v>
      </c>
      <c r="K1399" s="688" t="s">
        <v>6118</v>
      </c>
      <c r="L1399" s="715" t="s">
        <v>5723</v>
      </c>
      <c r="M1399" s="715" t="s">
        <v>2422</v>
      </c>
      <c r="N1399" s="661">
        <f t="shared" ref="N1399:N1401" si="309">50+50+52</f>
        <v>152</v>
      </c>
      <c r="O1399" s="370" t="s">
        <v>6139</v>
      </c>
      <c r="P1399" s="769" t="s">
        <v>1137</v>
      </c>
      <c r="Q1399" s="596" t="s">
        <v>5216</v>
      </c>
      <c r="R1399" s="596" t="s">
        <v>1176</v>
      </c>
      <c r="S1399" s="603">
        <f t="shared" si="286"/>
        <v>2</v>
      </c>
      <c r="T1399" s="596">
        <v>0</v>
      </c>
      <c r="U1399" s="596">
        <v>2</v>
      </c>
      <c r="V1399" s="596">
        <v>0</v>
      </c>
      <c r="W1399" s="603"/>
      <c r="X1399" s="668">
        <v>260526</v>
      </c>
      <c r="Y1399" s="376" t="s">
        <v>78</v>
      </c>
      <c r="Z1399" s="596" t="s">
        <v>7296</v>
      </c>
      <c r="AA1399" s="766"/>
      <c r="AB1399" s="727" t="str">
        <f t="shared" si="303"/>
        <v>Unique</v>
      </c>
      <c r="AC1399" s="603"/>
      <c r="AD1399" s="603"/>
      <c r="AE1399" s="603"/>
      <c r="AF1399" s="603"/>
      <c r="AG1399" s="603"/>
      <c r="AH1399" s="603"/>
      <c r="AI1399" s="603"/>
      <c r="AJ1399" s="603"/>
      <c r="AK1399" s="603"/>
      <c r="AL1399" s="603"/>
      <c r="AM1399" s="603"/>
      <c r="AN1399" s="603"/>
      <c r="AO1399" s="603"/>
      <c r="AP1399" s="603"/>
      <c r="AQ1399" s="603"/>
      <c r="AR1399" s="603"/>
      <c r="AS1399" s="603"/>
      <c r="AT1399" s="603"/>
      <c r="AU1399" s="603"/>
      <c r="AV1399" s="603"/>
      <c r="AW1399" s="603"/>
      <c r="AX1399" s="603"/>
      <c r="AY1399" s="603"/>
      <c r="AZ1399" s="603"/>
      <c r="BA1399" s="603"/>
      <c r="BB1399" s="603"/>
      <c r="BC1399" s="603"/>
      <c r="BD1399" s="603"/>
      <c r="BE1399" s="603"/>
      <c r="BF1399" s="603"/>
      <c r="BG1399" s="603"/>
      <c r="BH1399" s="603"/>
      <c r="BI1399" s="603"/>
      <c r="BJ1399" s="603"/>
      <c r="BK1399" s="603"/>
      <c r="BL1399" s="603"/>
      <c r="BM1399" s="603"/>
      <c r="BN1399" s="603"/>
      <c r="BO1399" s="603"/>
      <c r="BP1399" s="603"/>
      <c r="BQ1399" s="603"/>
      <c r="BR1399" s="603"/>
      <c r="BS1399" s="603"/>
      <c r="BT1399" s="603"/>
      <c r="BU1399" s="603"/>
      <c r="BV1399" s="603"/>
      <c r="BW1399" s="603"/>
      <c r="BX1399" s="603"/>
      <c r="BY1399" s="603"/>
      <c r="BZ1399" s="603"/>
      <c r="CA1399" s="603"/>
      <c r="CB1399" s="603"/>
      <c r="CC1399" s="603"/>
      <c r="CD1399" s="603"/>
      <c r="CE1399" s="603"/>
      <c r="CF1399" s="603"/>
      <c r="CG1399" s="603"/>
      <c r="CH1399" s="603"/>
      <c r="CI1399" s="603"/>
      <c r="CJ1399" s="603"/>
      <c r="CK1399" s="603"/>
    </row>
    <row r="1400" spans="1:89" ht="14.25">
      <c r="A1400" s="656" t="str">
        <f t="shared" si="300"/>
        <v>27_1_250923_W_p_sy.ri</v>
      </c>
      <c r="B1400" s="715" t="s">
        <v>6135</v>
      </c>
      <c r="C1400" s="715" t="s">
        <v>6136</v>
      </c>
      <c r="D1400" s="713">
        <v>27</v>
      </c>
      <c r="E1400" s="713">
        <v>1</v>
      </c>
      <c r="F1400" s="661">
        <v>110923</v>
      </c>
      <c r="G1400" s="661">
        <v>250923</v>
      </c>
      <c r="H1400" s="661">
        <v>2023</v>
      </c>
      <c r="I1400" s="660"/>
      <c r="J1400" s="715" t="s">
        <v>6137</v>
      </c>
      <c r="K1400" s="688" t="s">
        <v>6118</v>
      </c>
      <c r="L1400" s="715" t="s">
        <v>5723</v>
      </c>
      <c r="M1400" s="715" t="s">
        <v>2422</v>
      </c>
      <c r="N1400" s="661">
        <f t="shared" si="309"/>
        <v>152</v>
      </c>
      <c r="O1400" s="370" t="s">
        <v>6139</v>
      </c>
      <c r="P1400" s="667" t="s">
        <v>888</v>
      </c>
      <c r="Q1400" s="596" t="s">
        <v>889</v>
      </c>
      <c r="R1400" s="596" t="s">
        <v>1176</v>
      </c>
      <c r="S1400" s="603">
        <f t="shared" si="286"/>
        <v>2</v>
      </c>
      <c r="T1400" s="596">
        <v>0</v>
      </c>
      <c r="U1400" s="596">
        <v>2</v>
      </c>
      <c r="V1400" s="596">
        <v>0</v>
      </c>
      <c r="W1400" s="603"/>
      <c r="X1400" s="668">
        <v>260526</v>
      </c>
      <c r="Y1400" s="376" t="s">
        <v>78</v>
      </c>
      <c r="Z1400" s="596" t="s">
        <v>7297</v>
      </c>
      <c r="AA1400" s="766"/>
      <c r="AB1400" s="727" t="str">
        <f t="shared" si="303"/>
        <v>Unique</v>
      </c>
      <c r="AC1400" s="603"/>
      <c r="AD1400" s="603"/>
      <c r="AE1400" s="603"/>
      <c r="AF1400" s="603"/>
      <c r="AG1400" s="603"/>
      <c r="AH1400" s="603"/>
      <c r="AI1400" s="603"/>
      <c r="AJ1400" s="603"/>
      <c r="AK1400" s="603"/>
      <c r="AL1400" s="603"/>
      <c r="AM1400" s="603"/>
      <c r="AN1400" s="603"/>
      <c r="AO1400" s="603"/>
      <c r="AP1400" s="603"/>
      <c r="AQ1400" s="603"/>
      <c r="AR1400" s="603"/>
      <c r="AS1400" s="603"/>
      <c r="AT1400" s="603"/>
      <c r="AU1400" s="603"/>
      <c r="AV1400" s="603"/>
      <c r="AW1400" s="603"/>
      <c r="AX1400" s="603"/>
      <c r="AY1400" s="603"/>
      <c r="AZ1400" s="603"/>
      <c r="BA1400" s="603"/>
      <c r="BB1400" s="603"/>
      <c r="BC1400" s="603"/>
      <c r="BD1400" s="603"/>
      <c r="BE1400" s="603"/>
      <c r="BF1400" s="603"/>
      <c r="BG1400" s="603"/>
      <c r="BH1400" s="603"/>
      <c r="BI1400" s="603"/>
      <c r="BJ1400" s="603"/>
      <c r="BK1400" s="603"/>
      <c r="BL1400" s="603"/>
      <c r="BM1400" s="603"/>
      <c r="BN1400" s="603"/>
      <c r="BO1400" s="603"/>
      <c r="BP1400" s="603"/>
      <c r="BQ1400" s="603"/>
      <c r="BR1400" s="603"/>
      <c r="BS1400" s="603"/>
      <c r="BT1400" s="603"/>
      <c r="BU1400" s="603"/>
      <c r="BV1400" s="603"/>
      <c r="BW1400" s="603"/>
      <c r="BX1400" s="603"/>
      <c r="BY1400" s="603"/>
      <c r="BZ1400" s="603"/>
      <c r="CA1400" s="603"/>
      <c r="CB1400" s="603"/>
      <c r="CC1400" s="603"/>
      <c r="CD1400" s="603"/>
      <c r="CE1400" s="603"/>
      <c r="CF1400" s="603"/>
      <c r="CG1400" s="603"/>
      <c r="CH1400" s="603"/>
      <c r="CI1400" s="603"/>
      <c r="CJ1400" s="603"/>
      <c r="CK1400" s="603"/>
    </row>
    <row r="1401" spans="1:89" ht="14.25">
      <c r="A1401" s="656" t="str">
        <f t="shared" si="300"/>
        <v>27_1_250923_W_p_sy.to</v>
      </c>
      <c r="B1401" s="715" t="s">
        <v>6135</v>
      </c>
      <c r="C1401" s="715" t="s">
        <v>6136</v>
      </c>
      <c r="D1401" s="713">
        <v>27</v>
      </c>
      <c r="E1401" s="713">
        <v>1</v>
      </c>
      <c r="F1401" s="661">
        <v>110923</v>
      </c>
      <c r="G1401" s="661">
        <v>250923</v>
      </c>
      <c r="H1401" s="661">
        <v>2023</v>
      </c>
      <c r="I1401" s="660"/>
      <c r="J1401" s="715" t="s">
        <v>6137</v>
      </c>
      <c r="K1401" s="688" t="s">
        <v>6118</v>
      </c>
      <c r="L1401" s="715" t="s">
        <v>5723</v>
      </c>
      <c r="M1401" s="715" t="s">
        <v>2422</v>
      </c>
      <c r="N1401" s="661">
        <f t="shared" si="309"/>
        <v>152</v>
      </c>
      <c r="O1401" s="370" t="s">
        <v>6139</v>
      </c>
      <c r="P1401" s="769" t="s">
        <v>1140</v>
      </c>
      <c r="Q1401" s="596" t="s">
        <v>5220</v>
      </c>
      <c r="R1401" s="596" t="s">
        <v>1176</v>
      </c>
      <c r="S1401" s="603">
        <f t="shared" si="286"/>
        <v>1</v>
      </c>
      <c r="T1401" s="596">
        <v>0</v>
      </c>
      <c r="U1401" s="596">
        <v>1</v>
      </c>
      <c r="V1401" s="596">
        <v>0</v>
      </c>
      <c r="W1401" s="603"/>
      <c r="X1401" s="668">
        <v>260526</v>
      </c>
      <c r="Y1401" s="376" t="s">
        <v>78</v>
      </c>
      <c r="Z1401" s="596" t="s">
        <v>7298</v>
      </c>
      <c r="AA1401" s="766"/>
      <c r="AB1401" s="727" t="str">
        <f t="shared" si="303"/>
        <v>Unique</v>
      </c>
      <c r="AC1401" s="603"/>
      <c r="AD1401" s="603"/>
      <c r="AE1401" s="603"/>
      <c r="AF1401" s="603"/>
      <c r="AG1401" s="603"/>
      <c r="AH1401" s="603"/>
      <c r="AI1401" s="603"/>
      <c r="AJ1401" s="603"/>
      <c r="AK1401" s="603"/>
      <c r="AL1401" s="603"/>
      <c r="AM1401" s="603"/>
      <c r="AN1401" s="603"/>
      <c r="AO1401" s="603"/>
      <c r="AP1401" s="603"/>
      <c r="AQ1401" s="603"/>
      <c r="AR1401" s="603"/>
      <c r="AS1401" s="603"/>
      <c r="AT1401" s="603"/>
      <c r="AU1401" s="603"/>
      <c r="AV1401" s="603"/>
      <c r="AW1401" s="603"/>
      <c r="AX1401" s="603"/>
      <c r="AY1401" s="603"/>
      <c r="AZ1401" s="603"/>
      <c r="BA1401" s="603"/>
      <c r="BB1401" s="603"/>
      <c r="BC1401" s="603"/>
      <c r="BD1401" s="603"/>
      <c r="BE1401" s="603"/>
      <c r="BF1401" s="603"/>
      <c r="BG1401" s="603"/>
      <c r="BH1401" s="603"/>
      <c r="BI1401" s="603"/>
      <c r="BJ1401" s="603"/>
      <c r="BK1401" s="603"/>
      <c r="BL1401" s="603"/>
      <c r="BM1401" s="603"/>
      <c r="BN1401" s="603"/>
      <c r="BO1401" s="603"/>
      <c r="BP1401" s="603"/>
      <c r="BQ1401" s="603"/>
      <c r="BR1401" s="603"/>
      <c r="BS1401" s="603"/>
      <c r="BT1401" s="603"/>
      <c r="BU1401" s="603"/>
      <c r="BV1401" s="603"/>
      <c r="BW1401" s="603"/>
      <c r="BX1401" s="603"/>
      <c r="BY1401" s="603"/>
      <c r="BZ1401" s="603"/>
      <c r="CA1401" s="603"/>
      <c r="CB1401" s="603"/>
      <c r="CC1401" s="603"/>
      <c r="CD1401" s="603"/>
      <c r="CE1401" s="603"/>
      <c r="CF1401" s="603"/>
      <c r="CG1401" s="603"/>
      <c r="CH1401" s="603"/>
      <c r="CI1401" s="603"/>
      <c r="CJ1401" s="603"/>
      <c r="CK1401" s="603"/>
    </row>
    <row r="1402" spans="1:89">
      <c r="A1402" s="587" t="str">
        <f>D1402&amp;"_"&amp;E1402&amp;"_"&amp;G1402&amp;"_"&amp;J1402</f>
        <v>21_1_091023_Erp_p</v>
      </c>
      <c r="B1402" s="837" t="s">
        <v>6128</v>
      </c>
      <c r="C1402" s="837" t="s">
        <v>6129</v>
      </c>
      <c r="D1402" s="838">
        <v>21</v>
      </c>
      <c r="E1402" s="838">
        <v>1</v>
      </c>
      <c r="F1402" s="837" t="s">
        <v>6682</v>
      </c>
      <c r="G1402" s="837" t="s">
        <v>373</v>
      </c>
      <c r="H1402" s="838">
        <v>2023</v>
      </c>
      <c r="I1402" s="839" t="s">
        <v>6326</v>
      </c>
      <c r="J1402" s="837" t="s">
        <v>6130</v>
      </c>
      <c r="K1402" s="837"/>
      <c r="L1402" s="837" t="s">
        <v>5723</v>
      </c>
      <c r="M1402" s="837" t="s">
        <v>2422</v>
      </c>
      <c r="N1402" s="117">
        <f>47</f>
        <v>47</v>
      </c>
      <c r="O1402" s="2"/>
      <c r="P1402" s="769" t="s">
        <v>1140</v>
      </c>
      <c r="Q1402" s="596" t="s">
        <v>1141</v>
      </c>
      <c r="R1402" s="596" t="s">
        <v>1176</v>
      </c>
      <c r="S1402" s="603">
        <f t="shared" si="286"/>
        <v>4</v>
      </c>
      <c r="T1402" s="596">
        <v>0</v>
      </c>
      <c r="U1402" s="596">
        <v>4</v>
      </c>
      <c r="V1402" s="596">
        <v>0</v>
      </c>
      <c r="W1402" s="603"/>
      <c r="X1402" s="668">
        <v>260526</v>
      </c>
      <c r="Y1402" s="376" t="s">
        <v>78</v>
      </c>
      <c r="Z1402" s="596" t="s">
        <v>7299</v>
      </c>
      <c r="AA1402" s="766"/>
      <c r="AB1402" s="727" t="str">
        <f t="shared" si="303"/>
        <v>Unique</v>
      </c>
      <c r="AC1402" s="603"/>
      <c r="AD1402" s="603"/>
      <c r="AE1402" s="603"/>
      <c r="AF1402" s="603"/>
      <c r="AG1402" s="603"/>
      <c r="AH1402" s="603"/>
      <c r="AI1402" s="603"/>
      <c r="AJ1402" s="603"/>
      <c r="AK1402" s="603"/>
      <c r="AL1402" s="603"/>
      <c r="AM1402" s="603"/>
      <c r="AN1402" s="603"/>
      <c r="AO1402" s="603"/>
      <c r="AP1402" s="603"/>
      <c r="AQ1402" s="603"/>
      <c r="AR1402" s="603"/>
      <c r="AS1402" s="603"/>
      <c r="AT1402" s="603"/>
      <c r="AU1402" s="603"/>
      <c r="AV1402" s="603"/>
      <c r="AW1402" s="603"/>
      <c r="AX1402" s="603"/>
      <c r="AY1402" s="603"/>
      <c r="AZ1402" s="603"/>
      <c r="BA1402" s="603"/>
      <c r="BB1402" s="603"/>
      <c r="BC1402" s="603"/>
      <c r="BD1402" s="603"/>
      <c r="BE1402" s="603"/>
      <c r="BF1402" s="603"/>
      <c r="BG1402" s="603"/>
      <c r="BH1402" s="603"/>
      <c r="BI1402" s="603"/>
      <c r="BJ1402" s="603"/>
      <c r="BK1402" s="603"/>
      <c r="BL1402" s="603"/>
      <c r="BM1402" s="603"/>
      <c r="BN1402" s="603"/>
      <c r="BO1402" s="603"/>
      <c r="BP1402" s="603"/>
      <c r="BQ1402" s="603"/>
      <c r="BR1402" s="603"/>
      <c r="BS1402" s="603"/>
      <c r="BT1402" s="603"/>
      <c r="BU1402" s="603"/>
      <c r="BV1402" s="603"/>
      <c r="BW1402" s="603"/>
      <c r="BX1402" s="603"/>
      <c r="BY1402" s="603"/>
      <c r="BZ1402" s="603"/>
      <c r="CA1402" s="603"/>
      <c r="CB1402" s="603"/>
      <c r="CC1402" s="603"/>
      <c r="CD1402" s="603"/>
      <c r="CE1402" s="603"/>
      <c r="CF1402" s="603"/>
      <c r="CG1402" s="603"/>
      <c r="CH1402" s="603"/>
      <c r="CI1402" s="603"/>
      <c r="CJ1402" s="603"/>
      <c r="CK1402" s="603"/>
    </row>
    <row r="1403" spans="1:89" ht="14.25">
      <c r="A1403" s="656" t="str">
        <f t="shared" ref="A1403:A1410" si="310">D1403&amp;"_"&amp;E1403&amp;"_"&amp;G1403&amp;"_"&amp;J1403&amp;"_"&amp;P1403</f>
        <v>29_1_050623_G_p_sy.vi</v>
      </c>
      <c r="B1403" s="747" t="s">
        <v>6537</v>
      </c>
      <c r="C1403" s="747" t="s">
        <v>6538</v>
      </c>
      <c r="D1403" s="748">
        <v>29</v>
      </c>
      <c r="E1403" s="748">
        <v>1</v>
      </c>
      <c r="F1403" s="748" t="s">
        <v>6443</v>
      </c>
      <c r="G1403" s="748" t="s">
        <v>6562</v>
      </c>
      <c r="H1403" s="748">
        <v>2023</v>
      </c>
      <c r="I1403" s="747" t="s">
        <v>5729</v>
      </c>
      <c r="J1403" s="747" t="s">
        <v>6539</v>
      </c>
      <c r="K1403" s="747" t="s">
        <v>6540</v>
      </c>
      <c r="L1403" s="747" t="s">
        <v>5723</v>
      </c>
      <c r="M1403" s="747" t="s">
        <v>2422</v>
      </c>
      <c r="N1403" s="661">
        <f t="shared" ref="N1403:N1404" si="311">20+14</f>
        <v>34</v>
      </c>
      <c r="O1403" s="603"/>
      <c r="P1403" s="769" t="s">
        <v>1137</v>
      </c>
      <c r="Q1403" s="596" t="s">
        <v>5216</v>
      </c>
      <c r="R1403" s="596" t="s">
        <v>1176</v>
      </c>
      <c r="S1403" s="603">
        <f t="shared" si="286"/>
        <v>2</v>
      </c>
      <c r="T1403" s="596">
        <v>0</v>
      </c>
      <c r="U1403" s="596">
        <v>2</v>
      </c>
      <c r="V1403" s="596">
        <v>0</v>
      </c>
      <c r="W1403" s="603"/>
      <c r="X1403" s="668">
        <v>260526</v>
      </c>
      <c r="Y1403" s="376" t="s">
        <v>78</v>
      </c>
      <c r="Z1403" s="596" t="s">
        <v>7300</v>
      </c>
      <c r="AA1403" s="766"/>
      <c r="AB1403" s="727" t="str">
        <f t="shared" si="303"/>
        <v>Unique</v>
      </c>
      <c r="AC1403" s="603"/>
      <c r="AD1403" s="603"/>
      <c r="AE1403" s="603"/>
      <c r="AF1403" s="603"/>
      <c r="AG1403" s="603"/>
      <c r="AH1403" s="603"/>
      <c r="AI1403" s="603"/>
      <c r="AJ1403" s="603"/>
      <c r="AK1403" s="603"/>
      <c r="AL1403" s="603"/>
      <c r="AM1403" s="603"/>
      <c r="AN1403" s="603"/>
      <c r="AO1403" s="603"/>
      <c r="AP1403" s="603"/>
      <c r="AQ1403" s="603"/>
      <c r="AR1403" s="603"/>
      <c r="AS1403" s="603"/>
      <c r="AT1403" s="603"/>
      <c r="AU1403" s="603"/>
      <c r="AV1403" s="603"/>
      <c r="AW1403" s="603"/>
      <c r="AX1403" s="603"/>
      <c r="AY1403" s="603"/>
      <c r="AZ1403" s="603"/>
      <c r="BA1403" s="603"/>
      <c r="BB1403" s="603"/>
      <c r="BC1403" s="603"/>
      <c r="BD1403" s="603"/>
      <c r="BE1403" s="603"/>
      <c r="BF1403" s="603"/>
      <c r="BG1403" s="603"/>
      <c r="BH1403" s="603"/>
      <c r="BI1403" s="603"/>
      <c r="BJ1403" s="603"/>
      <c r="BK1403" s="603"/>
      <c r="BL1403" s="603"/>
      <c r="BM1403" s="603"/>
      <c r="BN1403" s="603"/>
      <c r="BO1403" s="603"/>
      <c r="BP1403" s="603"/>
      <c r="BQ1403" s="603"/>
      <c r="BR1403" s="603"/>
      <c r="BS1403" s="603"/>
      <c r="BT1403" s="603"/>
      <c r="BU1403" s="603"/>
      <c r="BV1403" s="603"/>
      <c r="BW1403" s="603"/>
      <c r="BX1403" s="603"/>
      <c r="BY1403" s="603"/>
      <c r="BZ1403" s="603"/>
      <c r="CA1403" s="603"/>
      <c r="CB1403" s="603"/>
      <c r="CC1403" s="603"/>
      <c r="CD1403" s="603"/>
      <c r="CE1403" s="603"/>
      <c r="CF1403" s="603"/>
      <c r="CG1403" s="603"/>
      <c r="CH1403" s="603"/>
      <c r="CI1403" s="603"/>
      <c r="CJ1403" s="603"/>
      <c r="CK1403" s="603"/>
    </row>
    <row r="1404" spans="1:89" ht="14.25">
      <c r="A1404" s="656" t="str">
        <f t="shared" si="310"/>
        <v>29_1_050623_G_p_sy.to</v>
      </c>
      <c r="B1404" s="747" t="s">
        <v>6537</v>
      </c>
      <c r="C1404" s="747" t="s">
        <v>6538</v>
      </c>
      <c r="D1404" s="748">
        <v>29</v>
      </c>
      <c r="E1404" s="748">
        <v>1</v>
      </c>
      <c r="F1404" s="748" t="s">
        <v>6443</v>
      </c>
      <c r="G1404" s="748" t="s">
        <v>6562</v>
      </c>
      <c r="H1404" s="748">
        <v>2023</v>
      </c>
      <c r="I1404" s="747" t="s">
        <v>5729</v>
      </c>
      <c r="J1404" s="747" t="s">
        <v>6539</v>
      </c>
      <c r="K1404" s="747" t="s">
        <v>6540</v>
      </c>
      <c r="L1404" s="747" t="s">
        <v>5723</v>
      </c>
      <c r="M1404" s="747" t="s">
        <v>2422</v>
      </c>
      <c r="N1404" s="661">
        <f t="shared" si="311"/>
        <v>34</v>
      </c>
      <c r="O1404" s="603"/>
      <c r="P1404" s="769" t="s">
        <v>1140</v>
      </c>
      <c r="Q1404" s="596" t="s">
        <v>1141</v>
      </c>
      <c r="R1404" s="596" t="s">
        <v>1176</v>
      </c>
      <c r="S1404" s="603">
        <f t="shared" si="286"/>
        <v>1</v>
      </c>
      <c r="T1404" s="596">
        <v>0</v>
      </c>
      <c r="U1404" s="596">
        <v>1</v>
      </c>
      <c r="V1404" s="596">
        <v>0</v>
      </c>
      <c r="W1404" s="603"/>
      <c r="X1404" s="668">
        <v>260526</v>
      </c>
      <c r="Y1404" s="376" t="s">
        <v>78</v>
      </c>
      <c r="Z1404" s="596" t="s">
        <v>7301</v>
      </c>
      <c r="AA1404" s="766"/>
      <c r="AB1404" s="727" t="str">
        <f t="shared" si="303"/>
        <v>Unique</v>
      </c>
      <c r="AC1404" s="603"/>
      <c r="AD1404" s="603"/>
      <c r="AE1404" s="603"/>
      <c r="AF1404" s="603"/>
      <c r="AG1404" s="603"/>
      <c r="AH1404" s="603"/>
      <c r="AI1404" s="603"/>
      <c r="AJ1404" s="603"/>
      <c r="AK1404" s="603"/>
      <c r="AL1404" s="603"/>
      <c r="AM1404" s="603"/>
      <c r="AN1404" s="603"/>
      <c r="AO1404" s="603"/>
      <c r="AP1404" s="603"/>
      <c r="AQ1404" s="603"/>
      <c r="AR1404" s="603"/>
      <c r="AS1404" s="603"/>
      <c r="AT1404" s="603"/>
      <c r="AU1404" s="603"/>
      <c r="AV1404" s="603"/>
      <c r="AW1404" s="603"/>
      <c r="AX1404" s="603"/>
      <c r="AY1404" s="603"/>
      <c r="AZ1404" s="603"/>
      <c r="BA1404" s="603"/>
      <c r="BB1404" s="603"/>
      <c r="BC1404" s="603"/>
      <c r="BD1404" s="603"/>
      <c r="BE1404" s="603"/>
      <c r="BF1404" s="603"/>
      <c r="BG1404" s="603"/>
      <c r="BH1404" s="603"/>
      <c r="BI1404" s="603"/>
      <c r="BJ1404" s="603"/>
      <c r="BK1404" s="603"/>
      <c r="BL1404" s="603"/>
      <c r="BM1404" s="603"/>
      <c r="BN1404" s="603"/>
      <c r="BO1404" s="603"/>
      <c r="BP1404" s="603"/>
      <c r="BQ1404" s="603"/>
      <c r="BR1404" s="603"/>
      <c r="BS1404" s="603"/>
      <c r="BT1404" s="603"/>
      <c r="BU1404" s="603"/>
      <c r="BV1404" s="603"/>
      <c r="BW1404" s="603"/>
      <c r="BX1404" s="603"/>
      <c r="BY1404" s="603"/>
      <c r="BZ1404" s="603"/>
      <c r="CA1404" s="603"/>
      <c r="CB1404" s="603"/>
      <c r="CC1404" s="603"/>
      <c r="CD1404" s="603"/>
      <c r="CE1404" s="603"/>
      <c r="CF1404" s="603"/>
      <c r="CG1404" s="603"/>
      <c r="CH1404" s="603"/>
      <c r="CI1404" s="603"/>
      <c r="CJ1404" s="603"/>
      <c r="CK1404" s="603"/>
    </row>
    <row r="1405" spans="1:89" ht="14.25">
      <c r="A1405" s="656" t="str">
        <f t="shared" si="310"/>
        <v>27_1_170521_W_p_sy.to</v>
      </c>
      <c r="B1405" s="715" t="s">
        <v>6135</v>
      </c>
      <c r="C1405" s="715" t="s">
        <v>6136</v>
      </c>
      <c r="D1405" s="713">
        <v>27</v>
      </c>
      <c r="E1405" s="713">
        <v>1</v>
      </c>
      <c r="F1405" s="713" t="s">
        <v>2325</v>
      </c>
      <c r="G1405" s="713" t="s">
        <v>5728</v>
      </c>
      <c r="H1405" s="713">
        <v>2021</v>
      </c>
      <c r="I1405" s="715" t="s">
        <v>6199</v>
      </c>
      <c r="J1405" s="715" t="s">
        <v>6137</v>
      </c>
      <c r="K1405" s="715"/>
      <c r="L1405" s="715" t="s">
        <v>5723</v>
      </c>
      <c r="M1405" s="715" t="s">
        <v>2422</v>
      </c>
      <c r="N1405" s="661">
        <f>64</f>
        <v>64</v>
      </c>
      <c r="O1405" s="370" t="s">
        <v>6223</v>
      </c>
      <c r="P1405" s="769" t="s">
        <v>1140</v>
      </c>
      <c r="Q1405" s="596" t="s">
        <v>5220</v>
      </c>
      <c r="R1405" s="596" t="s">
        <v>1176</v>
      </c>
      <c r="S1405" s="603">
        <f t="shared" si="286"/>
        <v>1</v>
      </c>
      <c r="T1405" s="596">
        <v>0</v>
      </c>
      <c r="U1405" s="596">
        <v>1</v>
      </c>
      <c r="V1405" s="596">
        <v>0</v>
      </c>
      <c r="W1405" s="603"/>
      <c r="X1405" s="668">
        <v>260526</v>
      </c>
      <c r="Y1405" s="376" t="s">
        <v>78</v>
      </c>
      <c r="Z1405" s="596" t="s">
        <v>7302</v>
      </c>
      <c r="AA1405" s="766"/>
      <c r="AB1405" s="727" t="str">
        <f t="shared" si="303"/>
        <v>Unique</v>
      </c>
      <c r="AC1405" s="603"/>
      <c r="AD1405" s="603"/>
      <c r="AE1405" s="603"/>
      <c r="AF1405" s="603"/>
      <c r="AG1405" s="603"/>
      <c r="AH1405" s="603"/>
      <c r="AI1405" s="603"/>
      <c r="AJ1405" s="603"/>
      <c r="AK1405" s="603"/>
      <c r="AL1405" s="603"/>
      <c r="AM1405" s="603"/>
      <c r="AN1405" s="603"/>
      <c r="AO1405" s="603"/>
      <c r="AP1405" s="603"/>
      <c r="AQ1405" s="603"/>
      <c r="AR1405" s="603"/>
      <c r="AS1405" s="603"/>
      <c r="AT1405" s="603"/>
      <c r="AU1405" s="603"/>
      <c r="AV1405" s="603"/>
      <c r="AW1405" s="603"/>
      <c r="AX1405" s="603"/>
      <c r="AY1405" s="603"/>
      <c r="AZ1405" s="603"/>
      <c r="BA1405" s="603"/>
      <c r="BB1405" s="603"/>
      <c r="BC1405" s="603"/>
      <c r="BD1405" s="603"/>
      <c r="BE1405" s="603"/>
      <c r="BF1405" s="603"/>
      <c r="BG1405" s="603"/>
      <c r="BH1405" s="603"/>
      <c r="BI1405" s="603"/>
      <c r="BJ1405" s="603"/>
      <c r="BK1405" s="603"/>
      <c r="BL1405" s="603"/>
      <c r="BM1405" s="603"/>
      <c r="BN1405" s="603"/>
      <c r="BO1405" s="603"/>
      <c r="BP1405" s="603"/>
      <c r="BQ1405" s="603"/>
      <c r="BR1405" s="603"/>
      <c r="BS1405" s="603"/>
      <c r="BT1405" s="603"/>
      <c r="BU1405" s="603"/>
      <c r="BV1405" s="603"/>
      <c r="BW1405" s="603"/>
      <c r="BX1405" s="603"/>
      <c r="BY1405" s="603"/>
      <c r="BZ1405" s="603"/>
      <c r="CA1405" s="603"/>
      <c r="CB1405" s="603"/>
      <c r="CC1405" s="603"/>
      <c r="CD1405" s="603"/>
      <c r="CE1405" s="603"/>
      <c r="CF1405" s="603"/>
      <c r="CG1405" s="603"/>
      <c r="CH1405" s="603"/>
      <c r="CI1405" s="603"/>
      <c r="CJ1405" s="603"/>
      <c r="CK1405" s="603"/>
    </row>
    <row r="1406" spans="1:89" ht="14.25">
      <c r="A1406" s="656" t="str">
        <f t="shared" si="310"/>
        <v>27_1_041021_W_p_xy.se</v>
      </c>
      <c r="B1406" s="715" t="s">
        <v>6135</v>
      </c>
      <c r="C1406" s="715" t="s">
        <v>6136</v>
      </c>
      <c r="D1406" s="713">
        <v>27</v>
      </c>
      <c r="E1406" s="713">
        <v>1</v>
      </c>
      <c r="F1406" s="713" t="s">
        <v>5755</v>
      </c>
      <c r="G1406" s="713" t="s">
        <v>2461</v>
      </c>
      <c r="H1406" s="713">
        <v>2021</v>
      </c>
      <c r="I1406" s="715" t="s">
        <v>6199</v>
      </c>
      <c r="J1406" s="715" t="s">
        <v>6137</v>
      </c>
      <c r="K1406" s="715"/>
      <c r="L1406" s="715" t="s">
        <v>5723</v>
      </c>
      <c r="M1406" s="715" t="s">
        <v>2422</v>
      </c>
      <c r="N1406" s="661">
        <v>103</v>
      </c>
      <c r="O1406" s="370" t="s">
        <v>6223</v>
      </c>
      <c r="P1406" s="769" t="s">
        <v>529</v>
      </c>
      <c r="Q1406" s="596" t="s">
        <v>530</v>
      </c>
      <c r="R1406" s="596" t="s">
        <v>4916</v>
      </c>
      <c r="S1406" s="603">
        <f t="shared" si="286"/>
        <v>2</v>
      </c>
      <c r="T1406" s="596">
        <v>1</v>
      </c>
      <c r="U1406" s="596">
        <v>1</v>
      </c>
      <c r="V1406" s="596">
        <v>0</v>
      </c>
      <c r="W1406" s="603"/>
      <c r="X1406" s="668">
        <v>260526</v>
      </c>
      <c r="Y1406" s="376" t="s">
        <v>78</v>
      </c>
      <c r="Z1406" s="596" t="s">
        <v>7303</v>
      </c>
      <c r="AA1406" s="766"/>
      <c r="AB1406" s="727" t="str">
        <f t="shared" si="303"/>
        <v>Unique</v>
      </c>
      <c r="AC1406" s="603"/>
      <c r="AD1406" s="603"/>
      <c r="AE1406" s="603"/>
      <c r="AF1406" s="603"/>
      <c r="AG1406" s="603"/>
      <c r="AH1406" s="603"/>
      <c r="AI1406" s="603"/>
      <c r="AJ1406" s="603"/>
      <c r="AK1406" s="603"/>
      <c r="AL1406" s="603"/>
      <c r="AM1406" s="603"/>
      <c r="AN1406" s="603"/>
      <c r="AO1406" s="603"/>
      <c r="AP1406" s="603"/>
      <c r="AQ1406" s="603"/>
      <c r="AR1406" s="603"/>
      <c r="AS1406" s="603"/>
      <c r="AT1406" s="603"/>
      <c r="AU1406" s="603"/>
      <c r="AV1406" s="603"/>
      <c r="AW1406" s="603"/>
      <c r="AX1406" s="603"/>
      <c r="AY1406" s="603"/>
      <c r="AZ1406" s="603"/>
      <c r="BA1406" s="603"/>
      <c r="BB1406" s="603"/>
      <c r="BC1406" s="603"/>
      <c r="BD1406" s="603"/>
      <c r="BE1406" s="603"/>
      <c r="BF1406" s="603"/>
      <c r="BG1406" s="603"/>
      <c r="BH1406" s="603"/>
      <c r="BI1406" s="603"/>
      <c r="BJ1406" s="603"/>
      <c r="BK1406" s="603"/>
      <c r="BL1406" s="603"/>
      <c r="BM1406" s="603"/>
      <c r="BN1406" s="603"/>
      <c r="BO1406" s="603"/>
      <c r="BP1406" s="603"/>
      <c r="BQ1406" s="603"/>
      <c r="BR1406" s="603"/>
      <c r="BS1406" s="603"/>
      <c r="BT1406" s="603"/>
      <c r="BU1406" s="603"/>
      <c r="BV1406" s="603"/>
      <c r="BW1406" s="603"/>
      <c r="BX1406" s="603"/>
      <c r="BY1406" s="603"/>
      <c r="BZ1406" s="603"/>
      <c r="CA1406" s="603"/>
      <c r="CB1406" s="603"/>
      <c r="CC1406" s="603"/>
      <c r="CD1406" s="603"/>
      <c r="CE1406" s="603"/>
      <c r="CF1406" s="603"/>
      <c r="CG1406" s="603"/>
      <c r="CH1406" s="603"/>
      <c r="CI1406" s="603"/>
      <c r="CJ1406" s="603"/>
      <c r="CK1406" s="603"/>
    </row>
    <row r="1407" spans="1:89" ht="14.25">
      <c r="A1407" s="656" t="str">
        <f t="shared" si="310"/>
        <v>16_1_091023_N_p_sy.vi</v>
      </c>
      <c r="B1407" s="735" t="s">
        <v>6340</v>
      </c>
      <c r="C1407" s="735" t="s">
        <v>6341</v>
      </c>
      <c r="D1407" s="736">
        <v>16</v>
      </c>
      <c r="E1407" s="736">
        <v>1</v>
      </c>
      <c r="F1407" s="736" t="s">
        <v>6682</v>
      </c>
      <c r="G1407" s="736" t="s">
        <v>373</v>
      </c>
      <c r="H1407" s="736">
        <v>2023</v>
      </c>
      <c r="I1407" s="735" t="s">
        <v>5729</v>
      </c>
      <c r="J1407" s="735" t="s">
        <v>6344</v>
      </c>
      <c r="K1407" s="735" t="s">
        <v>6345</v>
      </c>
      <c r="L1407" s="735" t="s">
        <v>5723</v>
      </c>
      <c r="M1407" s="735" t="s">
        <v>2422</v>
      </c>
      <c r="N1407" s="661">
        <f>20+20+12</f>
        <v>52</v>
      </c>
      <c r="O1407" s="603"/>
      <c r="P1407" s="769" t="s">
        <v>1137</v>
      </c>
      <c r="Q1407" s="596" t="s">
        <v>5216</v>
      </c>
      <c r="R1407" s="596" t="s">
        <v>1176</v>
      </c>
      <c r="S1407" s="603">
        <f t="shared" si="286"/>
        <v>1</v>
      </c>
      <c r="T1407" s="596">
        <v>0</v>
      </c>
      <c r="U1407" s="596">
        <v>1</v>
      </c>
      <c r="V1407" s="596">
        <v>0</v>
      </c>
      <c r="W1407" s="603"/>
      <c r="X1407" s="668">
        <v>260526</v>
      </c>
      <c r="Y1407" s="376" t="s">
        <v>78</v>
      </c>
      <c r="Z1407" s="596" t="s">
        <v>7304</v>
      </c>
      <c r="AA1407" s="766"/>
      <c r="AB1407" s="727" t="str">
        <f t="shared" si="303"/>
        <v>Unique</v>
      </c>
      <c r="AC1407" s="603"/>
      <c r="AD1407" s="603"/>
      <c r="AE1407" s="603"/>
      <c r="AF1407" s="603"/>
      <c r="AG1407" s="603"/>
      <c r="AH1407" s="603"/>
      <c r="AI1407" s="603"/>
      <c r="AJ1407" s="603"/>
      <c r="AK1407" s="603"/>
      <c r="AL1407" s="603"/>
      <c r="AM1407" s="603"/>
      <c r="AN1407" s="603"/>
      <c r="AO1407" s="603"/>
      <c r="AP1407" s="603"/>
      <c r="AQ1407" s="603"/>
      <c r="AR1407" s="603"/>
      <c r="AS1407" s="603"/>
      <c r="AT1407" s="603"/>
      <c r="AU1407" s="603"/>
      <c r="AV1407" s="603"/>
      <c r="AW1407" s="603"/>
      <c r="AX1407" s="603"/>
      <c r="AY1407" s="603"/>
      <c r="AZ1407" s="603"/>
      <c r="BA1407" s="603"/>
      <c r="BB1407" s="603"/>
      <c r="BC1407" s="603"/>
      <c r="BD1407" s="603"/>
      <c r="BE1407" s="603"/>
      <c r="BF1407" s="603"/>
      <c r="BG1407" s="603"/>
      <c r="BH1407" s="603"/>
      <c r="BI1407" s="603"/>
      <c r="BJ1407" s="603"/>
      <c r="BK1407" s="603"/>
      <c r="BL1407" s="603"/>
      <c r="BM1407" s="603"/>
      <c r="BN1407" s="603"/>
      <c r="BO1407" s="603"/>
      <c r="BP1407" s="603"/>
      <c r="BQ1407" s="603"/>
      <c r="BR1407" s="603"/>
      <c r="BS1407" s="603"/>
      <c r="BT1407" s="603"/>
      <c r="BU1407" s="603"/>
      <c r="BV1407" s="603"/>
      <c r="BW1407" s="603"/>
      <c r="BX1407" s="603"/>
      <c r="BY1407" s="603"/>
      <c r="BZ1407" s="603"/>
      <c r="CA1407" s="603"/>
      <c r="CB1407" s="603"/>
      <c r="CC1407" s="603"/>
      <c r="CD1407" s="603"/>
      <c r="CE1407" s="603"/>
      <c r="CF1407" s="603"/>
      <c r="CG1407" s="603"/>
      <c r="CH1407" s="603"/>
      <c r="CI1407" s="603"/>
      <c r="CJ1407" s="603"/>
      <c r="CK1407" s="603"/>
    </row>
    <row r="1408" spans="1:89" ht="14.25">
      <c r="A1408" s="656" t="str">
        <f t="shared" si="310"/>
        <v>33_1_050623_S_p_xy.se</v>
      </c>
      <c r="B1408" s="723" t="s">
        <v>6238</v>
      </c>
      <c r="C1408" s="723" t="s">
        <v>6239</v>
      </c>
      <c r="D1408" s="724">
        <v>33</v>
      </c>
      <c r="E1408" s="724">
        <v>1</v>
      </c>
      <c r="F1408" s="724" t="s">
        <v>6443</v>
      </c>
      <c r="G1408" s="724" t="s">
        <v>6562</v>
      </c>
      <c r="H1408" s="724">
        <v>2023</v>
      </c>
      <c r="I1408" s="723" t="s">
        <v>6326</v>
      </c>
      <c r="J1408" s="723" t="s">
        <v>6375</v>
      </c>
      <c r="K1408" s="723"/>
      <c r="L1408" s="723" t="s">
        <v>5723</v>
      </c>
      <c r="M1408" s="723" t="s">
        <v>2422</v>
      </c>
      <c r="N1408" s="661">
        <f>68</f>
        <v>68</v>
      </c>
      <c r="O1408" s="370"/>
      <c r="P1408" s="769" t="s">
        <v>529</v>
      </c>
      <c r="Q1408" s="596" t="s">
        <v>530</v>
      </c>
      <c r="R1408" s="596" t="s">
        <v>4909</v>
      </c>
      <c r="S1408" s="596">
        <v>1</v>
      </c>
      <c r="T1408" s="596">
        <v>0</v>
      </c>
      <c r="U1408" s="596">
        <v>1</v>
      </c>
      <c r="V1408" s="596">
        <v>0</v>
      </c>
      <c r="W1408" s="603"/>
      <c r="X1408" s="701" t="s">
        <v>7305</v>
      </c>
      <c r="Y1408" s="376" t="s">
        <v>78</v>
      </c>
      <c r="Z1408" s="596" t="s">
        <v>7306</v>
      </c>
      <c r="AA1408" s="766"/>
      <c r="AB1408" s="727" t="str">
        <f t="shared" si="303"/>
        <v>Unique</v>
      </c>
      <c r="AC1408" s="603"/>
      <c r="AD1408" s="603"/>
      <c r="AE1408" s="603"/>
      <c r="AF1408" s="603"/>
      <c r="AG1408" s="603"/>
      <c r="AH1408" s="603"/>
      <c r="AI1408" s="603"/>
      <c r="AJ1408" s="603"/>
      <c r="AK1408" s="603"/>
      <c r="AL1408" s="603"/>
      <c r="AM1408" s="603"/>
      <c r="AN1408" s="603"/>
      <c r="AO1408" s="603"/>
      <c r="AP1408" s="603"/>
      <c r="AQ1408" s="603"/>
      <c r="AR1408" s="603"/>
      <c r="AS1408" s="603"/>
      <c r="AT1408" s="603"/>
      <c r="AU1408" s="603"/>
      <c r="AV1408" s="603"/>
      <c r="AW1408" s="603"/>
      <c r="AX1408" s="603"/>
      <c r="AY1408" s="603"/>
      <c r="AZ1408" s="603"/>
      <c r="BA1408" s="603"/>
      <c r="BB1408" s="603"/>
      <c r="BC1408" s="603"/>
      <c r="BD1408" s="603"/>
      <c r="BE1408" s="603"/>
      <c r="BF1408" s="603"/>
      <c r="BG1408" s="603"/>
      <c r="BH1408" s="603"/>
      <c r="BI1408" s="603"/>
      <c r="BJ1408" s="603"/>
      <c r="BK1408" s="603"/>
      <c r="BL1408" s="603"/>
      <c r="BM1408" s="603"/>
      <c r="BN1408" s="603"/>
      <c r="BO1408" s="603"/>
      <c r="BP1408" s="603"/>
      <c r="BQ1408" s="603"/>
      <c r="BR1408" s="603"/>
      <c r="BS1408" s="603"/>
      <c r="BT1408" s="603"/>
      <c r="BU1408" s="603"/>
      <c r="BV1408" s="603"/>
      <c r="BW1408" s="603"/>
      <c r="BX1408" s="603"/>
      <c r="BY1408" s="603"/>
      <c r="BZ1408" s="603"/>
      <c r="CA1408" s="603"/>
      <c r="CB1408" s="603"/>
      <c r="CC1408" s="603"/>
      <c r="CD1408" s="603"/>
      <c r="CE1408" s="603"/>
      <c r="CF1408" s="603"/>
      <c r="CG1408" s="603"/>
      <c r="CH1408" s="603"/>
      <c r="CI1408" s="603"/>
      <c r="CJ1408" s="603"/>
      <c r="CK1408" s="603"/>
    </row>
    <row r="1409" spans="1:89" ht="14.25">
      <c r="A1409" s="656" t="str">
        <f t="shared" si="310"/>
        <v>1_1_250923_HAU_p_se.si</v>
      </c>
      <c r="B1409" s="745" t="s">
        <v>6461</v>
      </c>
      <c r="C1409" s="745" t="s">
        <v>6462</v>
      </c>
      <c r="D1409" s="746">
        <v>1</v>
      </c>
      <c r="E1409" s="746">
        <v>1</v>
      </c>
      <c r="F1409" s="746" t="s">
        <v>6681</v>
      </c>
      <c r="G1409" s="746" t="s">
        <v>6682</v>
      </c>
      <c r="H1409" s="746">
        <v>2023</v>
      </c>
      <c r="I1409" s="745" t="s">
        <v>5729</v>
      </c>
      <c r="J1409" s="745" t="s">
        <v>6463</v>
      </c>
      <c r="K1409" s="745" t="s">
        <v>6464</v>
      </c>
      <c r="L1409" s="745" t="s">
        <v>5723</v>
      </c>
      <c r="M1409" s="745" t="s">
        <v>2422</v>
      </c>
      <c r="N1409" s="661">
        <f>10+16+13</f>
        <v>39</v>
      </c>
      <c r="O1409" s="603"/>
      <c r="P1409" s="769" t="s">
        <v>749</v>
      </c>
      <c r="Q1409" s="596" t="s">
        <v>7174</v>
      </c>
      <c r="R1409" s="596" t="s">
        <v>4909</v>
      </c>
      <c r="S1409" s="596">
        <v>1</v>
      </c>
      <c r="T1409" s="596">
        <v>0</v>
      </c>
      <c r="U1409" s="596">
        <v>1</v>
      </c>
      <c r="V1409" s="596">
        <v>0</v>
      </c>
      <c r="W1409" s="603"/>
      <c r="X1409" s="701" t="s">
        <v>7305</v>
      </c>
      <c r="Y1409" s="376" t="s">
        <v>78</v>
      </c>
      <c r="Z1409" s="596" t="s">
        <v>7307</v>
      </c>
      <c r="AA1409" s="766"/>
      <c r="AB1409" s="727" t="str">
        <f t="shared" si="303"/>
        <v>Unique</v>
      </c>
      <c r="AC1409" s="603"/>
      <c r="AD1409" s="603"/>
      <c r="AE1409" s="603"/>
      <c r="AF1409" s="603"/>
      <c r="AG1409" s="603"/>
      <c r="AH1409" s="603"/>
      <c r="AI1409" s="603"/>
      <c r="AJ1409" s="603"/>
      <c r="AK1409" s="603"/>
      <c r="AL1409" s="603"/>
      <c r="AM1409" s="603"/>
      <c r="AN1409" s="603"/>
      <c r="AO1409" s="603"/>
      <c r="AP1409" s="603"/>
      <c r="AQ1409" s="603"/>
      <c r="AR1409" s="603"/>
      <c r="AS1409" s="603"/>
      <c r="AT1409" s="603"/>
      <c r="AU1409" s="603"/>
      <c r="AV1409" s="603"/>
      <c r="AW1409" s="603"/>
      <c r="AX1409" s="603"/>
      <c r="AY1409" s="603"/>
      <c r="AZ1409" s="603"/>
      <c r="BA1409" s="603"/>
      <c r="BB1409" s="603"/>
      <c r="BC1409" s="603"/>
      <c r="BD1409" s="603"/>
      <c r="BE1409" s="603"/>
      <c r="BF1409" s="603"/>
      <c r="BG1409" s="603"/>
      <c r="BH1409" s="603"/>
      <c r="BI1409" s="603"/>
      <c r="BJ1409" s="603"/>
      <c r="BK1409" s="603"/>
      <c r="BL1409" s="603"/>
      <c r="BM1409" s="603"/>
      <c r="BN1409" s="603"/>
      <c r="BO1409" s="603"/>
      <c r="BP1409" s="603"/>
      <c r="BQ1409" s="603"/>
      <c r="BR1409" s="603"/>
      <c r="BS1409" s="603"/>
      <c r="BT1409" s="603"/>
      <c r="BU1409" s="603"/>
      <c r="BV1409" s="603"/>
      <c r="BW1409" s="603"/>
      <c r="BX1409" s="603"/>
      <c r="BY1409" s="603"/>
      <c r="BZ1409" s="603"/>
      <c r="CA1409" s="603"/>
      <c r="CB1409" s="603"/>
      <c r="CC1409" s="603"/>
      <c r="CD1409" s="603"/>
      <c r="CE1409" s="603"/>
      <c r="CF1409" s="603"/>
      <c r="CG1409" s="603"/>
      <c r="CH1409" s="603"/>
      <c r="CI1409" s="603"/>
      <c r="CJ1409" s="603"/>
      <c r="CK1409" s="603"/>
    </row>
    <row r="1410" spans="1:89" ht="14.25">
      <c r="A1410" s="656" t="str">
        <f t="shared" si="310"/>
        <v>33_1_050623_S_p_da.al</v>
      </c>
      <c r="B1410" s="723" t="s">
        <v>6238</v>
      </c>
      <c r="C1410" s="723" t="s">
        <v>6239</v>
      </c>
      <c r="D1410" s="724">
        <v>33</v>
      </c>
      <c r="E1410" s="724">
        <v>1</v>
      </c>
      <c r="F1410" s="724" t="s">
        <v>6443</v>
      </c>
      <c r="G1410" s="724" t="s">
        <v>6562</v>
      </c>
      <c r="H1410" s="724">
        <v>2023</v>
      </c>
      <c r="I1410" s="723" t="s">
        <v>6326</v>
      </c>
      <c r="J1410" s="723" t="s">
        <v>6375</v>
      </c>
      <c r="K1410" s="723"/>
      <c r="L1410" s="723" t="s">
        <v>5723</v>
      </c>
      <c r="M1410" s="723" t="s">
        <v>2422</v>
      </c>
      <c r="N1410" s="661">
        <f>68</f>
        <v>68</v>
      </c>
      <c r="O1410" s="370"/>
      <c r="P1410" s="769" t="s">
        <v>983</v>
      </c>
      <c r="Q1410" s="596" t="s">
        <v>984</v>
      </c>
      <c r="R1410" s="596" t="s">
        <v>4909</v>
      </c>
      <c r="S1410" s="596">
        <v>2</v>
      </c>
      <c r="T1410" s="596">
        <v>0</v>
      </c>
      <c r="U1410" s="596">
        <v>2</v>
      </c>
      <c r="V1410" s="596">
        <v>0</v>
      </c>
      <c r="W1410" s="603"/>
      <c r="X1410" s="701" t="s">
        <v>7305</v>
      </c>
      <c r="Y1410" s="376" t="s">
        <v>78</v>
      </c>
      <c r="Z1410" s="596" t="s">
        <v>7308</v>
      </c>
      <c r="AA1410" s="766"/>
      <c r="AB1410" s="727" t="str">
        <f t="shared" si="303"/>
        <v>Unique</v>
      </c>
      <c r="AC1410" s="603"/>
      <c r="AD1410" s="603"/>
      <c r="AE1410" s="603"/>
      <c r="AF1410" s="603"/>
      <c r="AG1410" s="603"/>
      <c r="AH1410" s="603"/>
      <c r="AI1410" s="603"/>
      <c r="AJ1410" s="603"/>
      <c r="AK1410" s="603"/>
      <c r="AL1410" s="603"/>
      <c r="AM1410" s="603"/>
      <c r="AN1410" s="603"/>
      <c r="AO1410" s="603"/>
      <c r="AP1410" s="603"/>
      <c r="AQ1410" s="603"/>
      <c r="AR1410" s="603"/>
      <c r="AS1410" s="603"/>
      <c r="AT1410" s="603"/>
      <c r="AU1410" s="603"/>
      <c r="AV1410" s="603"/>
      <c r="AW1410" s="603"/>
      <c r="AX1410" s="603"/>
      <c r="AY1410" s="603"/>
      <c r="AZ1410" s="603"/>
      <c r="BA1410" s="603"/>
      <c r="BB1410" s="603"/>
      <c r="BC1410" s="603"/>
      <c r="BD1410" s="603"/>
      <c r="BE1410" s="603"/>
      <c r="BF1410" s="603"/>
      <c r="BG1410" s="603"/>
      <c r="BH1410" s="603"/>
      <c r="BI1410" s="603"/>
      <c r="BJ1410" s="603"/>
      <c r="BK1410" s="603"/>
      <c r="BL1410" s="603"/>
      <c r="BM1410" s="603"/>
      <c r="BN1410" s="603"/>
      <c r="BO1410" s="603"/>
      <c r="BP1410" s="603"/>
      <c r="BQ1410" s="603"/>
      <c r="BR1410" s="603"/>
      <c r="BS1410" s="603"/>
      <c r="BT1410" s="603"/>
      <c r="BU1410" s="603"/>
      <c r="BV1410" s="603"/>
      <c r="BW1410" s="603"/>
      <c r="BX1410" s="603"/>
      <c r="BY1410" s="603"/>
      <c r="BZ1410" s="603"/>
      <c r="CA1410" s="603"/>
      <c r="CB1410" s="603"/>
      <c r="CC1410" s="603"/>
      <c r="CD1410" s="603"/>
      <c r="CE1410" s="603"/>
      <c r="CF1410" s="603"/>
      <c r="CG1410" s="603"/>
      <c r="CH1410" s="603"/>
      <c r="CI1410" s="603"/>
      <c r="CJ1410" s="603"/>
      <c r="CK1410" s="603"/>
    </row>
    <row r="1411" spans="1:89">
      <c r="A1411" s="587" t="str">
        <f>D1411&amp;"_"&amp;E1411&amp;"_"&amp;G1411&amp;"_"&amp;J1411</f>
        <v>1_1_250923_HAU_p</v>
      </c>
      <c r="B1411" s="770" t="s">
        <v>6461</v>
      </c>
      <c r="C1411" s="770" t="s">
        <v>6462</v>
      </c>
      <c r="D1411" s="770">
        <v>1</v>
      </c>
      <c r="E1411" s="770">
        <v>1</v>
      </c>
      <c r="F1411" s="770" t="s">
        <v>6681</v>
      </c>
      <c r="G1411" s="770" t="s">
        <v>6682</v>
      </c>
      <c r="H1411" s="770">
        <v>2023</v>
      </c>
      <c r="I1411" s="770" t="s">
        <v>5729</v>
      </c>
      <c r="J1411" s="770" t="s">
        <v>6463</v>
      </c>
      <c r="K1411" s="771" t="s">
        <v>6464</v>
      </c>
      <c r="L1411" s="770" t="s">
        <v>5723</v>
      </c>
      <c r="M1411" s="772" t="s">
        <v>2422</v>
      </c>
      <c r="N1411" s="117">
        <f>10+16+13</f>
        <v>39</v>
      </c>
      <c r="O1411" s="603"/>
      <c r="P1411" s="769" t="s">
        <v>1103</v>
      </c>
      <c r="Q1411" s="596" t="s">
        <v>1104</v>
      </c>
      <c r="R1411" s="596" t="s">
        <v>4909</v>
      </c>
      <c r="S1411" s="596">
        <v>2</v>
      </c>
      <c r="T1411" s="596">
        <v>1</v>
      </c>
      <c r="U1411" s="596">
        <v>1</v>
      </c>
      <c r="V1411" s="596">
        <v>0</v>
      </c>
      <c r="W1411" s="603"/>
      <c r="X1411" s="701" t="s">
        <v>7305</v>
      </c>
      <c r="Y1411" s="376" t="s">
        <v>78</v>
      </c>
      <c r="Z1411" s="596" t="s">
        <v>7309</v>
      </c>
      <c r="AA1411" s="766"/>
      <c r="AB1411" s="727" t="str">
        <f t="shared" si="303"/>
        <v>Unique</v>
      </c>
      <c r="AC1411" s="603"/>
      <c r="AD1411" s="603"/>
      <c r="AE1411" s="603"/>
      <c r="AF1411" s="603"/>
      <c r="AG1411" s="603"/>
      <c r="AH1411" s="603"/>
      <c r="AI1411" s="603"/>
      <c r="AJ1411" s="603"/>
      <c r="AK1411" s="603"/>
      <c r="AL1411" s="603"/>
      <c r="AM1411" s="603"/>
      <c r="AN1411" s="603"/>
      <c r="AO1411" s="603"/>
      <c r="AP1411" s="603"/>
      <c r="AQ1411" s="603"/>
      <c r="AR1411" s="603"/>
      <c r="AS1411" s="603"/>
      <c r="AT1411" s="603"/>
      <c r="AU1411" s="603"/>
      <c r="AV1411" s="603"/>
      <c r="AW1411" s="603"/>
      <c r="AX1411" s="603"/>
      <c r="AY1411" s="603"/>
      <c r="AZ1411" s="603"/>
      <c r="BA1411" s="603"/>
      <c r="BB1411" s="603"/>
      <c r="BC1411" s="603"/>
      <c r="BD1411" s="603"/>
      <c r="BE1411" s="603"/>
      <c r="BF1411" s="603"/>
      <c r="BG1411" s="603"/>
      <c r="BH1411" s="603"/>
      <c r="BI1411" s="603"/>
      <c r="BJ1411" s="603"/>
      <c r="BK1411" s="603"/>
      <c r="BL1411" s="603"/>
      <c r="BM1411" s="603"/>
      <c r="BN1411" s="603"/>
      <c r="BO1411" s="603"/>
      <c r="BP1411" s="603"/>
      <c r="BQ1411" s="603"/>
      <c r="BR1411" s="603"/>
      <c r="BS1411" s="603"/>
      <c r="BT1411" s="603"/>
      <c r="BU1411" s="603"/>
      <c r="BV1411" s="603"/>
      <c r="BW1411" s="603"/>
      <c r="BX1411" s="603"/>
      <c r="BY1411" s="603"/>
      <c r="BZ1411" s="603"/>
      <c r="CA1411" s="603"/>
      <c r="CB1411" s="603"/>
      <c r="CC1411" s="603"/>
      <c r="CD1411" s="603"/>
      <c r="CE1411" s="603"/>
      <c r="CF1411" s="603"/>
      <c r="CG1411" s="603"/>
      <c r="CH1411" s="603"/>
      <c r="CI1411" s="603"/>
      <c r="CJ1411" s="603"/>
      <c r="CK1411" s="603"/>
    </row>
    <row r="1412" spans="1:89" ht="14.25">
      <c r="A1412" s="656" t="str">
        <f t="shared" ref="A1412:A1443" si="312">D1412&amp;"_"&amp;E1412&amp;"_"&amp;G1412&amp;"_"&amp;J1412&amp;"_"&amp;P1412</f>
        <v>31_2_280621_V_p_me.au</v>
      </c>
      <c r="B1412" s="673" t="s">
        <v>5736</v>
      </c>
      <c r="C1412" s="673" t="s">
        <v>5737</v>
      </c>
      <c r="D1412" s="674">
        <v>31</v>
      </c>
      <c r="E1412" s="674">
        <v>2</v>
      </c>
      <c r="F1412" s="674" t="s">
        <v>5827</v>
      </c>
      <c r="G1412" s="674" t="s">
        <v>5719</v>
      </c>
      <c r="H1412" s="674">
        <v>2021</v>
      </c>
      <c r="I1412" s="675" t="s">
        <v>5729</v>
      </c>
      <c r="J1412" s="675" t="str">
        <f>K1412&amp;"_p"</f>
        <v>V_p</v>
      </c>
      <c r="K1412" s="673" t="s">
        <v>5738</v>
      </c>
      <c r="L1412" s="675" t="s">
        <v>5723</v>
      </c>
      <c r="M1412" s="675" t="s">
        <v>476</v>
      </c>
      <c r="N1412" s="661">
        <f>19+1+1+4+10+20+41</f>
        <v>96</v>
      </c>
      <c r="O1412" s="603"/>
      <c r="P1412" s="769" t="s">
        <v>5296</v>
      </c>
      <c r="Q1412" s="596" t="s">
        <v>7225</v>
      </c>
      <c r="R1412" s="596" t="s">
        <v>4909</v>
      </c>
      <c r="S1412" s="596">
        <v>1</v>
      </c>
      <c r="T1412" s="596">
        <v>1</v>
      </c>
      <c r="U1412" s="596">
        <v>0</v>
      </c>
      <c r="V1412" s="596">
        <v>0</v>
      </c>
      <c r="W1412" s="603"/>
      <c r="X1412" s="701" t="s">
        <v>7305</v>
      </c>
      <c r="Y1412" s="376" t="s">
        <v>78</v>
      </c>
      <c r="Z1412" s="596" t="s">
        <v>7310</v>
      </c>
      <c r="AA1412" s="766"/>
      <c r="AB1412" s="727" t="str">
        <f t="shared" si="303"/>
        <v>Unique</v>
      </c>
      <c r="AC1412" s="603"/>
      <c r="AD1412" s="603"/>
      <c r="AE1412" s="603"/>
      <c r="AF1412" s="603"/>
      <c r="AG1412" s="603"/>
      <c r="AH1412" s="603"/>
      <c r="AI1412" s="603"/>
      <c r="AJ1412" s="603"/>
      <c r="AK1412" s="603"/>
      <c r="AL1412" s="603"/>
      <c r="AM1412" s="603"/>
      <c r="AN1412" s="603"/>
      <c r="AO1412" s="603"/>
      <c r="AP1412" s="603"/>
      <c r="AQ1412" s="603"/>
      <c r="AR1412" s="603"/>
      <c r="AS1412" s="603"/>
      <c r="AT1412" s="603"/>
      <c r="AU1412" s="603"/>
      <c r="AV1412" s="603"/>
      <c r="AW1412" s="603"/>
      <c r="AX1412" s="603"/>
      <c r="AY1412" s="603"/>
      <c r="AZ1412" s="603"/>
      <c r="BA1412" s="603"/>
      <c r="BB1412" s="603"/>
      <c r="BC1412" s="603"/>
      <c r="BD1412" s="603"/>
      <c r="BE1412" s="603"/>
      <c r="BF1412" s="603"/>
      <c r="BG1412" s="603"/>
      <c r="BH1412" s="603"/>
      <c r="BI1412" s="603"/>
      <c r="BJ1412" s="603"/>
      <c r="BK1412" s="603"/>
      <c r="BL1412" s="603"/>
      <c r="BM1412" s="603"/>
      <c r="BN1412" s="603"/>
      <c r="BO1412" s="603"/>
      <c r="BP1412" s="603"/>
      <c r="BQ1412" s="603"/>
      <c r="BR1412" s="603"/>
      <c r="BS1412" s="603"/>
      <c r="BT1412" s="603"/>
      <c r="BU1412" s="603"/>
      <c r="BV1412" s="603"/>
      <c r="BW1412" s="603"/>
      <c r="BX1412" s="603"/>
      <c r="BY1412" s="603"/>
      <c r="BZ1412" s="603"/>
      <c r="CA1412" s="603"/>
      <c r="CB1412" s="603"/>
      <c r="CC1412" s="603"/>
      <c r="CD1412" s="603"/>
      <c r="CE1412" s="603"/>
      <c r="CF1412" s="603"/>
      <c r="CG1412" s="603"/>
      <c r="CH1412" s="603"/>
      <c r="CI1412" s="603"/>
      <c r="CJ1412" s="603"/>
      <c r="CK1412" s="603"/>
    </row>
    <row r="1413" spans="1:89" ht="14.25">
      <c r="A1413" s="656" t="str">
        <f t="shared" si="312"/>
        <v>31_2_050623_V_p_xy.se</v>
      </c>
      <c r="B1413" s="673" t="s">
        <v>6529</v>
      </c>
      <c r="C1413" s="673" t="s">
        <v>6530</v>
      </c>
      <c r="D1413" s="674">
        <v>31</v>
      </c>
      <c r="E1413" s="674">
        <v>2</v>
      </c>
      <c r="F1413" s="674" t="s">
        <v>6443</v>
      </c>
      <c r="G1413" s="674" t="s">
        <v>6562</v>
      </c>
      <c r="H1413" s="674">
        <v>2023</v>
      </c>
      <c r="I1413" s="675" t="s">
        <v>5729</v>
      </c>
      <c r="J1413" s="675" t="s">
        <v>6531</v>
      </c>
      <c r="K1413" s="673" t="s">
        <v>6532</v>
      </c>
      <c r="L1413" s="675" t="s">
        <v>5723</v>
      </c>
      <c r="M1413" s="675" t="s">
        <v>2422</v>
      </c>
      <c r="N1413" s="661">
        <f>20+11</f>
        <v>31</v>
      </c>
      <c r="O1413" s="370"/>
      <c r="P1413" s="769" t="s">
        <v>529</v>
      </c>
      <c r="Q1413" s="596" t="s">
        <v>530</v>
      </c>
      <c r="R1413" s="596" t="s">
        <v>4909</v>
      </c>
      <c r="S1413" s="596">
        <v>1</v>
      </c>
      <c r="T1413" s="596">
        <v>0</v>
      </c>
      <c r="U1413" s="596">
        <v>1</v>
      </c>
      <c r="V1413" s="596">
        <v>0</v>
      </c>
      <c r="W1413" s="603"/>
      <c r="X1413" s="701" t="s">
        <v>7305</v>
      </c>
      <c r="Y1413" s="376" t="s">
        <v>78</v>
      </c>
      <c r="Z1413" s="596" t="s">
        <v>7311</v>
      </c>
      <c r="AA1413" s="766"/>
      <c r="AB1413" s="727" t="str">
        <f t="shared" si="303"/>
        <v>Unique</v>
      </c>
      <c r="AC1413" s="603"/>
      <c r="AD1413" s="603"/>
      <c r="AE1413" s="603"/>
      <c r="AF1413" s="603"/>
      <c r="AG1413" s="603"/>
      <c r="AH1413" s="603"/>
      <c r="AI1413" s="603"/>
      <c r="AJ1413" s="603"/>
      <c r="AK1413" s="603"/>
      <c r="AL1413" s="603"/>
      <c r="AM1413" s="603"/>
      <c r="AN1413" s="603"/>
      <c r="AO1413" s="603"/>
      <c r="AP1413" s="603"/>
      <c r="AQ1413" s="603"/>
      <c r="AR1413" s="603"/>
      <c r="AS1413" s="603"/>
      <c r="AT1413" s="603"/>
      <c r="AU1413" s="603"/>
      <c r="AV1413" s="603"/>
      <c r="AW1413" s="603"/>
      <c r="AX1413" s="603"/>
      <c r="AY1413" s="603"/>
      <c r="AZ1413" s="603"/>
      <c r="BA1413" s="603"/>
      <c r="BB1413" s="603"/>
      <c r="BC1413" s="603"/>
      <c r="BD1413" s="603"/>
      <c r="BE1413" s="603"/>
      <c r="BF1413" s="603"/>
      <c r="BG1413" s="603"/>
      <c r="BH1413" s="603"/>
      <c r="BI1413" s="603"/>
      <c r="BJ1413" s="603"/>
      <c r="BK1413" s="603"/>
      <c r="BL1413" s="603"/>
      <c r="BM1413" s="603"/>
      <c r="BN1413" s="603"/>
      <c r="BO1413" s="603"/>
      <c r="BP1413" s="603"/>
      <c r="BQ1413" s="603"/>
      <c r="BR1413" s="603"/>
      <c r="BS1413" s="603"/>
      <c r="BT1413" s="603"/>
      <c r="BU1413" s="603"/>
      <c r="BV1413" s="603"/>
      <c r="BW1413" s="603"/>
      <c r="BX1413" s="603"/>
      <c r="BY1413" s="603"/>
      <c r="BZ1413" s="603"/>
      <c r="CA1413" s="603"/>
      <c r="CB1413" s="603"/>
      <c r="CC1413" s="603"/>
      <c r="CD1413" s="603"/>
      <c r="CE1413" s="603"/>
      <c r="CF1413" s="603"/>
      <c r="CG1413" s="603"/>
      <c r="CH1413" s="603"/>
      <c r="CI1413" s="603"/>
      <c r="CJ1413" s="603"/>
      <c r="CK1413" s="603"/>
    </row>
    <row r="1414" spans="1:89" ht="14.25">
      <c r="A1414" s="656" t="str">
        <f t="shared" si="312"/>
        <v>39_1_050623_L_p_xy.se</v>
      </c>
      <c r="B1414" s="743" t="s">
        <v>6441</v>
      </c>
      <c r="C1414" s="743" t="s">
        <v>6442</v>
      </c>
      <c r="D1414" s="744">
        <v>39</v>
      </c>
      <c r="E1414" s="744">
        <v>1</v>
      </c>
      <c r="F1414" s="744" t="s">
        <v>6443</v>
      </c>
      <c r="G1414" s="744" t="s">
        <v>6562</v>
      </c>
      <c r="H1414" s="744">
        <v>2023</v>
      </c>
      <c r="I1414" s="743" t="s">
        <v>5729</v>
      </c>
      <c r="J1414" s="743" t="s">
        <v>6444</v>
      </c>
      <c r="K1414" s="743" t="s">
        <v>6445</v>
      </c>
      <c r="L1414" s="743" t="s">
        <v>5723</v>
      </c>
      <c r="M1414" s="743" t="s">
        <v>2422</v>
      </c>
      <c r="N1414" s="661">
        <f>20+20+20+12</f>
        <v>72</v>
      </c>
      <c r="O1414" s="603"/>
      <c r="P1414" s="769" t="s">
        <v>529</v>
      </c>
      <c r="Q1414" s="596" t="s">
        <v>530</v>
      </c>
      <c r="R1414" s="596" t="s">
        <v>4909</v>
      </c>
      <c r="S1414" s="596">
        <v>3</v>
      </c>
      <c r="T1414" s="596">
        <v>1</v>
      </c>
      <c r="U1414" s="596">
        <v>2</v>
      </c>
      <c r="V1414" s="596">
        <v>0</v>
      </c>
      <c r="W1414" s="603"/>
      <c r="X1414" s="701" t="s">
        <v>7305</v>
      </c>
      <c r="Y1414" s="376" t="s">
        <v>78</v>
      </c>
      <c r="Z1414" s="596" t="s">
        <v>7312</v>
      </c>
      <c r="AA1414" s="766"/>
      <c r="AB1414" s="727" t="str">
        <f t="shared" ref="AB1414:AB1445" si="313">IF(COUNTIF(Z:Z, Z1414)&gt;1, "Duplicate", "Unique")</f>
        <v>Unique</v>
      </c>
      <c r="AC1414" s="603"/>
      <c r="AD1414" s="603"/>
      <c r="AE1414" s="603"/>
      <c r="AF1414" s="603"/>
      <c r="AG1414" s="603"/>
      <c r="AH1414" s="603"/>
      <c r="AI1414" s="603"/>
      <c r="AJ1414" s="603"/>
      <c r="AK1414" s="603"/>
      <c r="AL1414" s="603"/>
      <c r="AM1414" s="603"/>
      <c r="AN1414" s="603"/>
      <c r="AO1414" s="603"/>
      <c r="AP1414" s="603"/>
      <c r="AQ1414" s="603"/>
      <c r="AR1414" s="603"/>
      <c r="AS1414" s="603"/>
      <c r="AT1414" s="603"/>
      <c r="AU1414" s="603"/>
      <c r="AV1414" s="603"/>
      <c r="AW1414" s="603"/>
      <c r="AX1414" s="603"/>
      <c r="AY1414" s="603"/>
      <c r="AZ1414" s="603"/>
      <c r="BA1414" s="603"/>
      <c r="BB1414" s="603"/>
      <c r="BC1414" s="603"/>
      <c r="BD1414" s="603"/>
      <c r="BE1414" s="603"/>
      <c r="BF1414" s="603"/>
      <c r="BG1414" s="603"/>
      <c r="BH1414" s="603"/>
      <c r="BI1414" s="603"/>
      <c r="BJ1414" s="603"/>
      <c r="BK1414" s="603"/>
      <c r="BL1414" s="603"/>
      <c r="BM1414" s="603"/>
      <c r="BN1414" s="603"/>
      <c r="BO1414" s="603"/>
      <c r="BP1414" s="603"/>
      <c r="BQ1414" s="603"/>
      <c r="BR1414" s="603"/>
      <c r="BS1414" s="603"/>
      <c r="BT1414" s="603"/>
      <c r="BU1414" s="603"/>
      <c r="BV1414" s="603"/>
      <c r="BW1414" s="603"/>
      <c r="BX1414" s="603"/>
      <c r="BY1414" s="603"/>
      <c r="BZ1414" s="603"/>
      <c r="CA1414" s="603"/>
      <c r="CB1414" s="603"/>
      <c r="CC1414" s="603"/>
      <c r="CD1414" s="603"/>
      <c r="CE1414" s="603"/>
      <c r="CF1414" s="603"/>
      <c r="CG1414" s="603"/>
      <c r="CH1414" s="603"/>
      <c r="CI1414" s="603"/>
      <c r="CJ1414" s="603"/>
      <c r="CK1414" s="603"/>
    </row>
    <row r="1415" spans="1:89" ht="14.25">
      <c r="A1415" s="656" t="str">
        <f t="shared" si="312"/>
        <v>27_1_250923_W_p_me.</v>
      </c>
      <c r="B1415" s="715" t="s">
        <v>6135</v>
      </c>
      <c r="C1415" s="715" t="s">
        <v>6136</v>
      </c>
      <c r="D1415" s="713">
        <v>27</v>
      </c>
      <c r="E1415" s="713">
        <v>1</v>
      </c>
      <c r="F1415" s="661">
        <v>110923</v>
      </c>
      <c r="G1415" s="661">
        <v>250923</v>
      </c>
      <c r="H1415" s="661">
        <v>2023</v>
      </c>
      <c r="I1415" s="660"/>
      <c r="J1415" s="715" t="s">
        <v>6137</v>
      </c>
      <c r="K1415" s="688" t="s">
        <v>6118</v>
      </c>
      <c r="L1415" s="715" t="s">
        <v>5723</v>
      </c>
      <c r="M1415" s="715" t="s">
        <v>2422</v>
      </c>
      <c r="N1415" s="661">
        <f>50+50+52</f>
        <v>152</v>
      </c>
      <c r="O1415" s="370" t="s">
        <v>6139</v>
      </c>
      <c r="P1415" s="667" t="s">
        <v>1178</v>
      </c>
      <c r="Q1415" s="596" t="s">
        <v>1179</v>
      </c>
      <c r="R1415" s="596" t="s">
        <v>4909</v>
      </c>
      <c r="S1415" s="596">
        <v>2</v>
      </c>
      <c r="T1415" s="596">
        <v>0</v>
      </c>
      <c r="U1415" s="596">
        <v>2</v>
      </c>
      <c r="V1415" s="596">
        <v>0</v>
      </c>
      <c r="W1415" s="603"/>
      <c r="X1415" s="701" t="s">
        <v>7305</v>
      </c>
      <c r="Y1415" s="376" t="s">
        <v>78</v>
      </c>
      <c r="Z1415" s="603"/>
      <c r="AA1415" s="845"/>
      <c r="AB1415" s="727" t="str">
        <f t="shared" si="313"/>
        <v>Unique</v>
      </c>
      <c r="AC1415" s="603"/>
      <c r="AD1415" s="603"/>
      <c r="AE1415" s="603"/>
      <c r="AF1415" s="603"/>
      <c r="AG1415" s="603"/>
      <c r="AH1415" s="603"/>
      <c r="AI1415" s="603"/>
      <c r="AJ1415" s="603"/>
      <c r="AK1415" s="603"/>
      <c r="AL1415" s="603"/>
      <c r="AM1415" s="603"/>
      <c r="AN1415" s="603"/>
      <c r="AO1415" s="603"/>
      <c r="AP1415" s="603"/>
      <c r="AQ1415" s="603"/>
      <c r="AR1415" s="603"/>
      <c r="AS1415" s="603"/>
      <c r="AT1415" s="603"/>
      <c r="AU1415" s="603"/>
      <c r="AV1415" s="603"/>
      <c r="AW1415" s="603"/>
      <c r="AX1415" s="603"/>
      <c r="AY1415" s="603"/>
      <c r="AZ1415" s="603"/>
      <c r="BA1415" s="603"/>
      <c r="BB1415" s="603"/>
      <c r="BC1415" s="603"/>
      <c r="BD1415" s="603"/>
      <c r="BE1415" s="603"/>
      <c r="BF1415" s="603"/>
      <c r="BG1415" s="603"/>
      <c r="BH1415" s="603"/>
      <c r="BI1415" s="603"/>
      <c r="BJ1415" s="603"/>
      <c r="BK1415" s="603"/>
      <c r="BL1415" s="603"/>
      <c r="BM1415" s="603"/>
      <c r="BN1415" s="603"/>
      <c r="BO1415" s="603"/>
      <c r="BP1415" s="603"/>
      <c r="BQ1415" s="603"/>
      <c r="BR1415" s="603"/>
      <c r="BS1415" s="603"/>
      <c r="BT1415" s="603"/>
      <c r="BU1415" s="603"/>
      <c r="BV1415" s="603"/>
      <c r="BW1415" s="603"/>
      <c r="BX1415" s="603"/>
      <c r="BY1415" s="603"/>
      <c r="BZ1415" s="603"/>
      <c r="CA1415" s="603"/>
      <c r="CB1415" s="603"/>
      <c r="CC1415" s="603"/>
      <c r="CD1415" s="603"/>
      <c r="CE1415" s="603"/>
      <c r="CF1415" s="603"/>
      <c r="CG1415" s="603"/>
      <c r="CH1415" s="603"/>
      <c r="CI1415" s="603"/>
      <c r="CJ1415" s="603"/>
      <c r="CK1415" s="603"/>
    </row>
    <row r="1416" spans="1:89" ht="14.25">
      <c r="A1416" s="656" t="str">
        <f t="shared" si="312"/>
        <v>26_1_041021_H_p_me.</v>
      </c>
      <c r="B1416" s="718" t="s">
        <v>6176</v>
      </c>
      <c r="C1416" s="718" t="s">
        <v>6177</v>
      </c>
      <c r="D1416" s="719">
        <v>26</v>
      </c>
      <c r="E1416" s="719">
        <v>1</v>
      </c>
      <c r="F1416" s="719" t="s">
        <v>5755</v>
      </c>
      <c r="G1416" s="719" t="s">
        <v>2461</v>
      </c>
      <c r="H1416" s="719">
        <v>2021</v>
      </c>
      <c r="I1416" s="718" t="s">
        <v>6199</v>
      </c>
      <c r="J1416" s="718" t="s">
        <v>6017</v>
      </c>
      <c r="K1416" s="718"/>
      <c r="L1416" s="718" t="s">
        <v>5723</v>
      </c>
      <c r="M1416" s="718" t="s">
        <v>2422</v>
      </c>
      <c r="N1416" s="661">
        <f>55+50+55+22</f>
        <v>182</v>
      </c>
      <c r="O1416" s="370" t="s">
        <v>6245</v>
      </c>
      <c r="P1416" s="667" t="s">
        <v>1178</v>
      </c>
      <c r="Q1416" s="596" t="s">
        <v>1179</v>
      </c>
      <c r="R1416" s="596" t="s">
        <v>4909</v>
      </c>
      <c r="S1416" s="596">
        <v>2</v>
      </c>
      <c r="T1416" s="596">
        <v>1</v>
      </c>
      <c r="U1416" s="596">
        <v>1</v>
      </c>
      <c r="V1416" s="596">
        <v>0</v>
      </c>
      <c r="W1416" s="603"/>
      <c r="X1416" s="701" t="s">
        <v>7305</v>
      </c>
      <c r="Y1416" s="376" t="s">
        <v>78</v>
      </c>
      <c r="Z1416" s="603"/>
      <c r="AA1416" s="845"/>
      <c r="AB1416" s="727" t="str">
        <f t="shared" si="313"/>
        <v>Unique</v>
      </c>
      <c r="AC1416" s="603"/>
      <c r="AD1416" s="603"/>
      <c r="AE1416" s="603"/>
      <c r="AF1416" s="603"/>
      <c r="AG1416" s="603"/>
      <c r="AH1416" s="603"/>
      <c r="AI1416" s="603"/>
      <c r="AJ1416" s="603"/>
      <c r="AK1416" s="603"/>
      <c r="AL1416" s="603"/>
      <c r="AM1416" s="603"/>
      <c r="AN1416" s="603"/>
      <c r="AO1416" s="603"/>
      <c r="AP1416" s="603"/>
      <c r="AQ1416" s="603"/>
      <c r="AR1416" s="603"/>
      <c r="AS1416" s="603"/>
      <c r="AT1416" s="603"/>
      <c r="AU1416" s="603"/>
      <c r="AV1416" s="603"/>
      <c r="AW1416" s="603"/>
      <c r="AX1416" s="603"/>
      <c r="AY1416" s="603"/>
      <c r="AZ1416" s="603"/>
      <c r="BA1416" s="603"/>
      <c r="BB1416" s="603"/>
      <c r="BC1416" s="603"/>
      <c r="BD1416" s="603"/>
      <c r="BE1416" s="603"/>
      <c r="BF1416" s="603"/>
      <c r="BG1416" s="603"/>
      <c r="BH1416" s="603"/>
      <c r="BI1416" s="603"/>
      <c r="BJ1416" s="603"/>
      <c r="BK1416" s="603"/>
      <c r="BL1416" s="603"/>
      <c r="BM1416" s="603"/>
      <c r="BN1416" s="603"/>
      <c r="BO1416" s="603"/>
      <c r="BP1416" s="603"/>
      <c r="BQ1416" s="603"/>
      <c r="BR1416" s="603"/>
      <c r="BS1416" s="603"/>
      <c r="BT1416" s="603"/>
      <c r="BU1416" s="603"/>
      <c r="BV1416" s="603"/>
      <c r="BW1416" s="603"/>
      <c r="BX1416" s="603"/>
      <c r="BY1416" s="603"/>
      <c r="BZ1416" s="603"/>
      <c r="CA1416" s="603"/>
      <c r="CB1416" s="603"/>
      <c r="CC1416" s="603"/>
      <c r="CD1416" s="603"/>
      <c r="CE1416" s="603"/>
      <c r="CF1416" s="603"/>
      <c r="CG1416" s="603"/>
      <c r="CH1416" s="603"/>
      <c r="CI1416" s="603"/>
      <c r="CJ1416" s="603"/>
      <c r="CK1416" s="603"/>
    </row>
    <row r="1417" spans="1:89" ht="14.25">
      <c r="A1417" s="656" t="str">
        <f t="shared" si="312"/>
        <v>27_1_091023_W_p_me.</v>
      </c>
      <c r="B1417" s="660" t="s">
        <v>6135</v>
      </c>
      <c r="C1417" s="660" t="s">
        <v>6136</v>
      </c>
      <c r="D1417" s="713">
        <v>27</v>
      </c>
      <c r="E1417" s="713">
        <v>1</v>
      </c>
      <c r="F1417" s="661">
        <v>250923</v>
      </c>
      <c r="G1417" s="714" t="s">
        <v>373</v>
      </c>
      <c r="H1417" s="661">
        <v>2023</v>
      </c>
      <c r="I1417" s="660"/>
      <c r="J1417" s="715" t="s">
        <v>6137</v>
      </c>
      <c r="K1417" s="688" t="s">
        <v>6118</v>
      </c>
      <c r="L1417" s="715" t="s">
        <v>5723</v>
      </c>
      <c r="M1417" s="715" t="s">
        <v>2422</v>
      </c>
      <c r="N1417" s="661">
        <f>50+35</f>
        <v>85</v>
      </c>
      <c r="O1417" s="370" t="s">
        <v>6139</v>
      </c>
      <c r="P1417" s="662" t="s">
        <v>1178</v>
      </c>
      <c r="Q1417" s="596" t="s">
        <v>1179</v>
      </c>
      <c r="R1417" s="596" t="s">
        <v>4909</v>
      </c>
      <c r="S1417" s="596">
        <v>1</v>
      </c>
      <c r="T1417" s="596">
        <v>0</v>
      </c>
      <c r="U1417" s="596">
        <v>1</v>
      </c>
      <c r="V1417" s="596">
        <v>0</v>
      </c>
      <c r="W1417" s="603"/>
      <c r="X1417" s="701" t="s">
        <v>7305</v>
      </c>
      <c r="Y1417" s="376" t="s">
        <v>78</v>
      </c>
      <c r="Z1417" s="603"/>
      <c r="AA1417" s="845"/>
      <c r="AB1417" s="727" t="str">
        <f t="shared" si="313"/>
        <v>Unique</v>
      </c>
      <c r="AC1417" s="603"/>
      <c r="AD1417" s="603"/>
      <c r="AE1417" s="603"/>
      <c r="AF1417" s="603"/>
      <c r="AG1417" s="603"/>
      <c r="AH1417" s="603"/>
      <c r="AI1417" s="603"/>
      <c r="AJ1417" s="603"/>
      <c r="AK1417" s="603"/>
      <c r="AL1417" s="603"/>
      <c r="AM1417" s="603"/>
      <c r="AN1417" s="603"/>
      <c r="AO1417" s="603"/>
      <c r="AP1417" s="603"/>
      <c r="AQ1417" s="603"/>
      <c r="AR1417" s="603"/>
      <c r="AS1417" s="603"/>
      <c r="AT1417" s="603"/>
      <c r="AU1417" s="603"/>
      <c r="AV1417" s="603"/>
      <c r="AW1417" s="603"/>
      <c r="AX1417" s="603"/>
      <c r="AY1417" s="603"/>
      <c r="AZ1417" s="603"/>
      <c r="BA1417" s="603"/>
      <c r="BB1417" s="603"/>
      <c r="BC1417" s="603"/>
      <c r="BD1417" s="603"/>
      <c r="BE1417" s="603"/>
      <c r="BF1417" s="603"/>
      <c r="BG1417" s="603"/>
      <c r="BH1417" s="603"/>
      <c r="BI1417" s="603"/>
      <c r="BJ1417" s="603"/>
      <c r="BK1417" s="603"/>
      <c r="BL1417" s="603"/>
      <c r="BM1417" s="603"/>
      <c r="BN1417" s="603"/>
      <c r="BO1417" s="603"/>
      <c r="BP1417" s="603"/>
      <c r="BQ1417" s="603"/>
      <c r="BR1417" s="603"/>
      <c r="BS1417" s="603"/>
      <c r="BT1417" s="603"/>
      <c r="BU1417" s="603"/>
      <c r="BV1417" s="603"/>
      <c r="BW1417" s="603"/>
      <c r="BX1417" s="603"/>
      <c r="BY1417" s="603"/>
      <c r="BZ1417" s="603"/>
      <c r="CA1417" s="603"/>
      <c r="CB1417" s="603"/>
      <c r="CC1417" s="603"/>
      <c r="CD1417" s="603"/>
      <c r="CE1417" s="603"/>
      <c r="CF1417" s="603"/>
      <c r="CG1417" s="603"/>
      <c r="CH1417" s="603"/>
      <c r="CI1417" s="603"/>
      <c r="CJ1417" s="603"/>
      <c r="CK1417" s="603"/>
    </row>
    <row r="1418" spans="1:89" ht="14.25">
      <c r="A1418" s="656" t="str">
        <f t="shared" si="312"/>
        <v>29_1_041021_G_p_xy.se</v>
      </c>
      <c r="B1418" s="693" t="s">
        <v>5789</v>
      </c>
      <c r="C1418" s="693" t="s">
        <v>5790</v>
      </c>
      <c r="D1418" s="694">
        <v>29</v>
      </c>
      <c r="E1418" s="694">
        <v>1</v>
      </c>
      <c r="F1418" s="694" t="s">
        <v>5755</v>
      </c>
      <c r="G1418" s="694" t="s">
        <v>2461</v>
      </c>
      <c r="H1418" s="694">
        <v>2021</v>
      </c>
      <c r="I1418" s="695" t="s">
        <v>5729</v>
      </c>
      <c r="J1418" s="695" t="str">
        <f t="shared" ref="J1418:J1422" si="314">K1418&amp;"_p"</f>
        <v>G_p</v>
      </c>
      <c r="K1418" s="693" t="s">
        <v>5791</v>
      </c>
      <c r="L1418" s="695" t="s">
        <v>5723</v>
      </c>
      <c r="M1418" s="695" t="s">
        <v>2422</v>
      </c>
      <c r="N1418" s="661">
        <v>102</v>
      </c>
      <c r="O1418" s="603"/>
      <c r="P1418" s="769" t="s">
        <v>529</v>
      </c>
      <c r="Q1418" s="596" t="s">
        <v>7277</v>
      </c>
      <c r="R1418" s="596" t="s">
        <v>1176</v>
      </c>
      <c r="S1418" s="603">
        <f t="shared" ref="S1418:S1476" si="315">SUM(T1418+U1418)</f>
        <v>4</v>
      </c>
      <c r="T1418" s="596">
        <v>3</v>
      </c>
      <c r="U1418" s="596">
        <v>1</v>
      </c>
      <c r="V1418" s="596">
        <v>0</v>
      </c>
      <c r="W1418" s="603"/>
      <c r="X1418" s="668">
        <v>270526</v>
      </c>
      <c r="Y1418" s="376" t="s">
        <v>78</v>
      </c>
      <c r="Z1418" s="596" t="s">
        <v>7313</v>
      </c>
      <c r="AA1418" s="766"/>
      <c r="AB1418" s="727" t="str">
        <f t="shared" si="313"/>
        <v>Unique</v>
      </c>
      <c r="AC1418" s="603"/>
      <c r="AD1418" s="603"/>
      <c r="AE1418" s="603"/>
      <c r="AF1418" s="603"/>
      <c r="AG1418" s="603"/>
      <c r="AH1418" s="603"/>
      <c r="AI1418" s="603"/>
      <c r="AJ1418" s="603"/>
      <c r="AK1418" s="603"/>
      <c r="AL1418" s="603"/>
      <c r="AM1418" s="603"/>
      <c r="AN1418" s="603"/>
      <c r="AO1418" s="603"/>
      <c r="AP1418" s="603"/>
      <c r="AQ1418" s="603"/>
      <c r="AR1418" s="603"/>
      <c r="AS1418" s="603"/>
      <c r="AT1418" s="603"/>
      <c r="AU1418" s="603"/>
      <c r="AV1418" s="603"/>
      <c r="AW1418" s="603"/>
      <c r="AX1418" s="603"/>
      <c r="AY1418" s="603"/>
      <c r="AZ1418" s="603"/>
      <c r="BA1418" s="603"/>
      <c r="BB1418" s="603"/>
      <c r="BC1418" s="603"/>
      <c r="BD1418" s="603"/>
      <c r="BE1418" s="603"/>
      <c r="BF1418" s="603"/>
      <c r="BG1418" s="603"/>
      <c r="BH1418" s="603"/>
      <c r="BI1418" s="603"/>
      <c r="BJ1418" s="603"/>
      <c r="BK1418" s="603"/>
      <c r="BL1418" s="603"/>
      <c r="BM1418" s="603"/>
      <c r="BN1418" s="603"/>
      <c r="BO1418" s="603"/>
      <c r="BP1418" s="603"/>
      <c r="BQ1418" s="603"/>
      <c r="BR1418" s="603"/>
      <c r="BS1418" s="603"/>
      <c r="BT1418" s="603"/>
      <c r="BU1418" s="603"/>
      <c r="BV1418" s="603"/>
      <c r="BW1418" s="603"/>
      <c r="BX1418" s="603"/>
      <c r="BY1418" s="603"/>
      <c r="BZ1418" s="603"/>
      <c r="CA1418" s="603"/>
      <c r="CB1418" s="603"/>
      <c r="CC1418" s="603"/>
      <c r="CD1418" s="603"/>
      <c r="CE1418" s="603"/>
      <c r="CF1418" s="603"/>
      <c r="CG1418" s="603"/>
      <c r="CH1418" s="603"/>
      <c r="CI1418" s="603"/>
      <c r="CJ1418" s="603"/>
      <c r="CK1418" s="603"/>
    </row>
    <row r="1419" spans="1:89" ht="14.25">
      <c r="A1419" s="656" t="str">
        <f t="shared" si="312"/>
        <v>29_1_041021_G_p_da.al</v>
      </c>
      <c r="B1419" s="693" t="s">
        <v>5789</v>
      </c>
      <c r="C1419" s="693" t="s">
        <v>5790</v>
      </c>
      <c r="D1419" s="694">
        <v>29</v>
      </c>
      <c r="E1419" s="694">
        <v>1</v>
      </c>
      <c r="F1419" s="694" t="s">
        <v>5755</v>
      </c>
      <c r="G1419" s="694" t="s">
        <v>2461</v>
      </c>
      <c r="H1419" s="694">
        <v>2021</v>
      </c>
      <c r="I1419" s="695" t="s">
        <v>5729</v>
      </c>
      <c r="J1419" s="695" t="str">
        <f t="shared" si="314"/>
        <v>G_p</v>
      </c>
      <c r="K1419" s="693" t="s">
        <v>5791</v>
      </c>
      <c r="L1419" s="695" t="s">
        <v>5723</v>
      </c>
      <c r="M1419" s="695" t="s">
        <v>2422</v>
      </c>
      <c r="N1419" s="661">
        <v>102</v>
      </c>
      <c r="O1419" s="603"/>
      <c r="P1419" s="769" t="s">
        <v>983</v>
      </c>
      <c r="Q1419" s="596" t="s">
        <v>984</v>
      </c>
      <c r="R1419" s="596" t="s">
        <v>1176</v>
      </c>
      <c r="S1419" s="603">
        <f t="shared" si="315"/>
        <v>1</v>
      </c>
      <c r="T1419" s="596">
        <v>0</v>
      </c>
      <c r="U1419" s="596">
        <v>1</v>
      </c>
      <c r="V1419" s="596">
        <v>0</v>
      </c>
      <c r="W1419" s="603"/>
      <c r="X1419" s="668">
        <v>270526</v>
      </c>
      <c r="Y1419" s="376" t="s">
        <v>78</v>
      </c>
      <c r="Z1419" s="596" t="s">
        <v>7314</v>
      </c>
      <c r="AA1419" s="766"/>
      <c r="AB1419" s="727" t="str">
        <f t="shared" si="313"/>
        <v>Unique</v>
      </c>
      <c r="AC1419" s="603"/>
      <c r="AD1419" s="603"/>
      <c r="AE1419" s="603"/>
      <c r="AF1419" s="603"/>
      <c r="AG1419" s="603"/>
      <c r="AH1419" s="603"/>
      <c r="AI1419" s="603"/>
      <c r="AJ1419" s="603"/>
      <c r="AK1419" s="603"/>
      <c r="AL1419" s="603"/>
      <c r="AM1419" s="603"/>
      <c r="AN1419" s="603"/>
      <c r="AO1419" s="603"/>
      <c r="AP1419" s="603"/>
      <c r="AQ1419" s="603"/>
      <c r="AR1419" s="603"/>
      <c r="AS1419" s="603"/>
      <c r="AT1419" s="603"/>
      <c r="AU1419" s="603"/>
      <c r="AV1419" s="603"/>
      <c r="AW1419" s="603"/>
      <c r="AX1419" s="603"/>
      <c r="AY1419" s="603"/>
      <c r="AZ1419" s="603"/>
      <c r="BA1419" s="603"/>
      <c r="BB1419" s="603"/>
      <c r="BC1419" s="603"/>
      <c r="BD1419" s="603"/>
      <c r="BE1419" s="603"/>
      <c r="BF1419" s="603"/>
      <c r="BG1419" s="603"/>
      <c r="BH1419" s="603"/>
      <c r="BI1419" s="603"/>
      <c r="BJ1419" s="603"/>
      <c r="BK1419" s="603"/>
      <c r="BL1419" s="603"/>
      <c r="BM1419" s="603"/>
      <c r="BN1419" s="603"/>
      <c r="BO1419" s="603"/>
      <c r="BP1419" s="603"/>
      <c r="BQ1419" s="603"/>
      <c r="BR1419" s="603"/>
      <c r="BS1419" s="603"/>
      <c r="BT1419" s="603"/>
      <c r="BU1419" s="603"/>
      <c r="BV1419" s="603"/>
      <c r="BW1419" s="603"/>
      <c r="BX1419" s="603"/>
      <c r="BY1419" s="603"/>
      <c r="BZ1419" s="603"/>
      <c r="CA1419" s="603"/>
      <c r="CB1419" s="603"/>
      <c r="CC1419" s="603"/>
      <c r="CD1419" s="603"/>
      <c r="CE1419" s="603"/>
      <c r="CF1419" s="603"/>
      <c r="CG1419" s="603"/>
      <c r="CH1419" s="603"/>
      <c r="CI1419" s="603"/>
      <c r="CJ1419" s="603"/>
      <c r="CK1419" s="603"/>
    </row>
    <row r="1420" spans="1:89" ht="14.25">
      <c r="A1420" s="656" t="str">
        <f t="shared" si="312"/>
        <v>29_1_041021_G_p_sy.pi</v>
      </c>
      <c r="B1420" s="693" t="s">
        <v>5789</v>
      </c>
      <c r="C1420" s="693" t="s">
        <v>5790</v>
      </c>
      <c r="D1420" s="694">
        <v>29</v>
      </c>
      <c r="E1420" s="694">
        <v>1</v>
      </c>
      <c r="F1420" s="694" t="s">
        <v>5755</v>
      </c>
      <c r="G1420" s="694" t="s">
        <v>2461</v>
      </c>
      <c r="H1420" s="694">
        <v>2021</v>
      </c>
      <c r="I1420" s="695" t="s">
        <v>5729</v>
      </c>
      <c r="J1420" s="695" t="str">
        <f t="shared" si="314"/>
        <v>G_p</v>
      </c>
      <c r="K1420" s="693" t="s">
        <v>5791</v>
      </c>
      <c r="L1420" s="695" t="s">
        <v>5723</v>
      </c>
      <c r="M1420" s="695" t="s">
        <v>2422</v>
      </c>
      <c r="N1420" s="661">
        <v>102</v>
      </c>
      <c r="O1420" s="603"/>
      <c r="P1420" s="667" t="s">
        <v>176</v>
      </c>
      <c r="Q1420" s="596" t="s">
        <v>177</v>
      </c>
      <c r="R1420" s="596" t="s">
        <v>4916</v>
      </c>
      <c r="S1420" s="603">
        <f t="shared" si="315"/>
        <v>1</v>
      </c>
      <c r="T1420" s="596">
        <v>0</v>
      </c>
      <c r="U1420" s="596">
        <v>1</v>
      </c>
      <c r="V1420" s="596">
        <v>0</v>
      </c>
      <c r="W1420" s="603"/>
      <c r="X1420" s="668">
        <v>270526</v>
      </c>
      <c r="Y1420" s="376" t="s">
        <v>78</v>
      </c>
      <c r="Z1420" s="596" t="s">
        <v>7315</v>
      </c>
      <c r="AA1420" s="766"/>
      <c r="AB1420" s="727" t="str">
        <f t="shared" si="313"/>
        <v>Unique</v>
      </c>
      <c r="AC1420" s="603"/>
      <c r="AD1420" s="603"/>
      <c r="AE1420" s="603"/>
      <c r="AF1420" s="603"/>
      <c r="AG1420" s="603"/>
      <c r="AH1420" s="603"/>
      <c r="AI1420" s="603"/>
      <c r="AJ1420" s="603"/>
      <c r="AK1420" s="603"/>
      <c r="AL1420" s="603"/>
      <c r="AM1420" s="603"/>
      <c r="AN1420" s="603"/>
      <c r="AO1420" s="603"/>
      <c r="AP1420" s="603"/>
      <c r="AQ1420" s="603"/>
      <c r="AR1420" s="603"/>
      <c r="AS1420" s="603"/>
      <c r="AT1420" s="603"/>
      <c r="AU1420" s="603"/>
      <c r="AV1420" s="603"/>
      <c r="AW1420" s="603"/>
      <c r="AX1420" s="603"/>
      <c r="AY1420" s="603"/>
      <c r="AZ1420" s="603"/>
      <c r="BA1420" s="603"/>
      <c r="BB1420" s="603"/>
      <c r="BC1420" s="603"/>
      <c r="BD1420" s="603"/>
      <c r="BE1420" s="603"/>
      <c r="BF1420" s="603"/>
      <c r="BG1420" s="603"/>
      <c r="BH1420" s="603"/>
      <c r="BI1420" s="603"/>
      <c r="BJ1420" s="603"/>
      <c r="BK1420" s="603"/>
      <c r="BL1420" s="603"/>
      <c r="BM1420" s="603"/>
      <c r="BN1420" s="603"/>
      <c r="BO1420" s="603"/>
      <c r="BP1420" s="603"/>
      <c r="BQ1420" s="603"/>
      <c r="BR1420" s="603"/>
      <c r="BS1420" s="603"/>
      <c r="BT1420" s="603"/>
      <c r="BU1420" s="603"/>
      <c r="BV1420" s="603"/>
      <c r="BW1420" s="603"/>
      <c r="BX1420" s="603"/>
      <c r="BY1420" s="603"/>
      <c r="BZ1420" s="603"/>
      <c r="CA1420" s="603"/>
      <c r="CB1420" s="603"/>
      <c r="CC1420" s="603"/>
      <c r="CD1420" s="603"/>
      <c r="CE1420" s="603"/>
      <c r="CF1420" s="603"/>
      <c r="CG1420" s="603"/>
      <c r="CH1420" s="603"/>
      <c r="CI1420" s="603"/>
      <c r="CJ1420" s="603"/>
      <c r="CK1420" s="603"/>
    </row>
    <row r="1421" spans="1:89" ht="14.25">
      <c r="A1421" s="656" t="str">
        <f t="shared" si="312"/>
        <v>29_1_041021_G_p_sy.vi</v>
      </c>
      <c r="B1421" s="693" t="s">
        <v>5789</v>
      </c>
      <c r="C1421" s="693" t="s">
        <v>5790</v>
      </c>
      <c r="D1421" s="694">
        <v>29</v>
      </c>
      <c r="E1421" s="694">
        <v>1</v>
      </c>
      <c r="F1421" s="694" t="s">
        <v>5755</v>
      </c>
      <c r="G1421" s="694" t="s">
        <v>2461</v>
      </c>
      <c r="H1421" s="694">
        <v>2021</v>
      </c>
      <c r="I1421" s="695" t="s">
        <v>5729</v>
      </c>
      <c r="J1421" s="695" t="str">
        <f t="shared" si="314"/>
        <v>G_p</v>
      </c>
      <c r="K1421" s="693" t="s">
        <v>5791</v>
      </c>
      <c r="L1421" s="695" t="s">
        <v>5723</v>
      </c>
      <c r="M1421" s="695" t="s">
        <v>2422</v>
      </c>
      <c r="N1421" s="661">
        <v>102</v>
      </c>
      <c r="O1421" s="603"/>
      <c r="P1421" s="769" t="s">
        <v>1137</v>
      </c>
      <c r="Q1421" s="596" t="s">
        <v>1138</v>
      </c>
      <c r="R1421" s="596" t="s">
        <v>4916</v>
      </c>
      <c r="S1421" s="603">
        <f t="shared" si="315"/>
        <v>1</v>
      </c>
      <c r="T1421" s="596">
        <v>1</v>
      </c>
      <c r="U1421" s="596">
        <v>0</v>
      </c>
      <c r="V1421" s="596">
        <v>0</v>
      </c>
      <c r="W1421" s="603"/>
      <c r="X1421" s="668">
        <v>270526</v>
      </c>
      <c r="Y1421" s="376" t="s">
        <v>78</v>
      </c>
      <c r="Z1421" s="596" t="s">
        <v>7316</v>
      </c>
      <c r="AA1421" s="766"/>
      <c r="AB1421" s="727" t="str">
        <f t="shared" si="313"/>
        <v>Unique</v>
      </c>
      <c r="AC1421" s="603"/>
      <c r="AD1421" s="603"/>
      <c r="AE1421" s="603"/>
      <c r="AF1421" s="603"/>
      <c r="AG1421" s="603"/>
      <c r="AH1421" s="603"/>
      <c r="AI1421" s="603"/>
      <c r="AJ1421" s="603"/>
      <c r="AK1421" s="603"/>
      <c r="AL1421" s="603"/>
      <c r="AM1421" s="603"/>
      <c r="AN1421" s="603"/>
      <c r="AO1421" s="603"/>
      <c r="AP1421" s="603"/>
      <c r="AQ1421" s="603"/>
      <c r="AR1421" s="603"/>
      <c r="AS1421" s="603"/>
      <c r="AT1421" s="603"/>
      <c r="AU1421" s="603"/>
      <c r="AV1421" s="603"/>
      <c r="AW1421" s="603"/>
      <c r="AX1421" s="603"/>
      <c r="AY1421" s="603"/>
      <c r="AZ1421" s="603"/>
      <c r="BA1421" s="603"/>
      <c r="BB1421" s="603"/>
      <c r="BC1421" s="603"/>
      <c r="BD1421" s="603"/>
      <c r="BE1421" s="603"/>
      <c r="BF1421" s="603"/>
      <c r="BG1421" s="603"/>
      <c r="BH1421" s="603"/>
      <c r="BI1421" s="603"/>
      <c r="BJ1421" s="603"/>
      <c r="BK1421" s="603"/>
      <c r="BL1421" s="603"/>
      <c r="BM1421" s="603"/>
      <c r="BN1421" s="603"/>
      <c r="BO1421" s="603"/>
      <c r="BP1421" s="603"/>
      <c r="BQ1421" s="603"/>
      <c r="BR1421" s="603"/>
      <c r="BS1421" s="603"/>
      <c r="BT1421" s="603"/>
      <c r="BU1421" s="603"/>
      <c r="BV1421" s="603"/>
      <c r="BW1421" s="603"/>
      <c r="BX1421" s="603"/>
      <c r="BY1421" s="603"/>
      <c r="BZ1421" s="603"/>
      <c r="CA1421" s="603"/>
      <c r="CB1421" s="603"/>
      <c r="CC1421" s="603"/>
      <c r="CD1421" s="603"/>
      <c r="CE1421" s="603"/>
      <c r="CF1421" s="603"/>
      <c r="CG1421" s="603"/>
      <c r="CH1421" s="603"/>
      <c r="CI1421" s="603"/>
      <c r="CJ1421" s="603"/>
      <c r="CK1421" s="603"/>
    </row>
    <row r="1422" spans="1:89" ht="14.25">
      <c r="A1422" s="656" t="str">
        <f t="shared" si="312"/>
        <v>21_1_041021_A_p_me.</v>
      </c>
      <c r="B1422" s="679" t="s">
        <v>5746</v>
      </c>
      <c r="C1422" s="679" t="s">
        <v>5747</v>
      </c>
      <c r="D1422" s="680">
        <v>21</v>
      </c>
      <c r="E1422" s="680">
        <v>1</v>
      </c>
      <c r="F1422" s="680" t="s">
        <v>5755</v>
      </c>
      <c r="G1422" s="680" t="s">
        <v>2461</v>
      </c>
      <c r="H1422" s="680">
        <v>2021</v>
      </c>
      <c r="I1422" s="681" t="s">
        <v>5729</v>
      </c>
      <c r="J1422" s="681" t="str">
        <f t="shared" si="314"/>
        <v>A_p</v>
      </c>
      <c r="K1422" s="679" t="s">
        <v>1810</v>
      </c>
      <c r="L1422" s="681" t="s">
        <v>5723</v>
      </c>
      <c r="M1422" s="681" t="s">
        <v>2422</v>
      </c>
      <c r="N1422" s="661">
        <v>122</v>
      </c>
      <c r="O1422" s="603"/>
      <c r="P1422" s="667" t="s">
        <v>1178</v>
      </c>
      <c r="Q1422" s="596" t="s">
        <v>4922</v>
      </c>
      <c r="R1422" s="596" t="s">
        <v>4916</v>
      </c>
      <c r="S1422" s="603">
        <f t="shared" si="315"/>
        <v>2</v>
      </c>
      <c r="T1422" s="596">
        <v>0</v>
      </c>
      <c r="U1422" s="596">
        <v>2</v>
      </c>
      <c r="V1422" s="596">
        <v>0</v>
      </c>
      <c r="W1422" s="603"/>
      <c r="X1422" s="668">
        <v>270526</v>
      </c>
      <c r="Y1422" s="376" t="s">
        <v>78</v>
      </c>
      <c r="Z1422" s="603"/>
      <c r="AA1422" s="845"/>
      <c r="AB1422" s="727" t="str">
        <f t="shared" si="313"/>
        <v>Unique</v>
      </c>
      <c r="AC1422" s="603"/>
      <c r="AD1422" s="603"/>
      <c r="AE1422" s="603"/>
      <c r="AF1422" s="603"/>
      <c r="AG1422" s="603"/>
      <c r="AH1422" s="603"/>
      <c r="AI1422" s="603"/>
      <c r="AJ1422" s="603"/>
      <c r="AK1422" s="603"/>
      <c r="AL1422" s="603"/>
      <c r="AM1422" s="603"/>
      <c r="AN1422" s="603"/>
      <c r="AO1422" s="603"/>
      <c r="AP1422" s="603"/>
      <c r="AQ1422" s="603"/>
      <c r="AR1422" s="603"/>
      <c r="AS1422" s="603"/>
      <c r="AT1422" s="603"/>
      <c r="AU1422" s="603"/>
      <c r="AV1422" s="603"/>
      <c r="AW1422" s="603"/>
      <c r="AX1422" s="603"/>
      <c r="AY1422" s="603"/>
      <c r="AZ1422" s="603"/>
      <c r="BA1422" s="603"/>
      <c r="BB1422" s="603"/>
      <c r="BC1422" s="603"/>
      <c r="BD1422" s="603"/>
      <c r="BE1422" s="603"/>
      <c r="BF1422" s="603"/>
      <c r="BG1422" s="603"/>
      <c r="BH1422" s="603"/>
      <c r="BI1422" s="603"/>
      <c r="BJ1422" s="603"/>
      <c r="BK1422" s="603"/>
      <c r="BL1422" s="603"/>
      <c r="BM1422" s="603"/>
      <c r="BN1422" s="603"/>
      <c r="BO1422" s="603"/>
      <c r="BP1422" s="603"/>
      <c r="BQ1422" s="603"/>
      <c r="BR1422" s="603"/>
      <c r="BS1422" s="603"/>
      <c r="BT1422" s="603"/>
      <c r="BU1422" s="603"/>
      <c r="BV1422" s="603"/>
      <c r="BW1422" s="603"/>
      <c r="BX1422" s="603"/>
      <c r="BY1422" s="603"/>
      <c r="BZ1422" s="603"/>
      <c r="CA1422" s="603"/>
      <c r="CB1422" s="603"/>
      <c r="CC1422" s="603"/>
      <c r="CD1422" s="603"/>
      <c r="CE1422" s="603"/>
      <c r="CF1422" s="603"/>
      <c r="CG1422" s="603"/>
      <c r="CH1422" s="603"/>
      <c r="CI1422" s="603"/>
      <c r="CJ1422" s="603"/>
      <c r="CK1422" s="603"/>
    </row>
    <row r="1423" spans="1:89" ht="14.25">
      <c r="A1423" s="656" t="str">
        <f t="shared" si="312"/>
        <v>31_2_250923_V_p_sy.vi</v>
      </c>
      <c r="B1423" s="673" t="s">
        <v>6529</v>
      </c>
      <c r="C1423" s="673" t="s">
        <v>6530</v>
      </c>
      <c r="D1423" s="674">
        <v>31</v>
      </c>
      <c r="E1423" s="674">
        <v>2</v>
      </c>
      <c r="F1423" s="674" t="s">
        <v>6681</v>
      </c>
      <c r="G1423" s="674" t="s">
        <v>6682</v>
      </c>
      <c r="H1423" s="674">
        <v>2023</v>
      </c>
      <c r="I1423" s="675" t="s">
        <v>5729</v>
      </c>
      <c r="J1423" s="675" t="s">
        <v>6531</v>
      </c>
      <c r="K1423" s="673" t="s">
        <v>6532</v>
      </c>
      <c r="L1423" s="675" t="s">
        <v>5723</v>
      </c>
      <c r="M1423" s="675" t="s">
        <v>2422</v>
      </c>
      <c r="N1423" s="661">
        <f>50+30+30+20+17</f>
        <v>147</v>
      </c>
      <c r="O1423" s="603"/>
      <c r="P1423" s="769" t="s">
        <v>1137</v>
      </c>
      <c r="Q1423" s="596" t="s">
        <v>5216</v>
      </c>
      <c r="R1423" s="596" t="s">
        <v>4916</v>
      </c>
      <c r="S1423" s="603">
        <f t="shared" si="315"/>
        <v>3</v>
      </c>
      <c r="T1423" s="596">
        <v>0</v>
      </c>
      <c r="U1423" s="596">
        <v>3</v>
      </c>
      <c r="V1423" s="596">
        <v>0</v>
      </c>
      <c r="W1423" s="603"/>
      <c r="X1423" s="668">
        <v>270526</v>
      </c>
      <c r="Y1423" s="376" t="s">
        <v>78</v>
      </c>
      <c r="Z1423" s="596" t="s">
        <v>7317</v>
      </c>
      <c r="AA1423" s="766"/>
      <c r="AB1423" s="727" t="str">
        <f t="shared" si="313"/>
        <v>Unique</v>
      </c>
      <c r="AC1423" s="603"/>
      <c r="AD1423" s="603"/>
      <c r="AE1423" s="603"/>
      <c r="AF1423" s="603"/>
      <c r="AG1423" s="603"/>
      <c r="AH1423" s="603"/>
      <c r="AI1423" s="603"/>
      <c r="AJ1423" s="603"/>
      <c r="AK1423" s="603"/>
      <c r="AL1423" s="603"/>
      <c r="AM1423" s="603"/>
      <c r="AN1423" s="603"/>
      <c r="AO1423" s="603"/>
      <c r="AP1423" s="603"/>
      <c r="AQ1423" s="603"/>
      <c r="AR1423" s="603"/>
      <c r="AS1423" s="603"/>
      <c r="AT1423" s="603"/>
      <c r="AU1423" s="603"/>
      <c r="AV1423" s="603"/>
      <c r="AW1423" s="603"/>
      <c r="AX1423" s="603"/>
      <c r="AY1423" s="603"/>
      <c r="AZ1423" s="603"/>
      <c r="BA1423" s="603"/>
      <c r="BB1423" s="603"/>
      <c r="BC1423" s="603"/>
      <c r="BD1423" s="603"/>
      <c r="BE1423" s="603"/>
      <c r="BF1423" s="603"/>
      <c r="BG1423" s="603"/>
      <c r="BH1423" s="603"/>
      <c r="BI1423" s="603"/>
      <c r="BJ1423" s="603"/>
      <c r="BK1423" s="603"/>
      <c r="BL1423" s="603"/>
      <c r="BM1423" s="603"/>
      <c r="BN1423" s="603"/>
      <c r="BO1423" s="603"/>
      <c r="BP1423" s="603"/>
      <c r="BQ1423" s="603"/>
      <c r="BR1423" s="603"/>
      <c r="BS1423" s="603"/>
      <c r="BT1423" s="603"/>
      <c r="BU1423" s="603"/>
      <c r="BV1423" s="603"/>
      <c r="BW1423" s="603"/>
      <c r="BX1423" s="603"/>
      <c r="BY1423" s="603"/>
      <c r="BZ1423" s="603"/>
      <c r="CA1423" s="603"/>
      <c r="CB1423" s="603"/>
      <c r="CC1423" s="603"/>
      <c r="CD1423" s="603"/>
      <c r="CE1423" s="603"/>
      <c r="CF1423" s="603"/>
      <c r="CG1423" s="603"/>
      <c r="CH1423" s="603"/>
      <c r="CI1423" s="603"/>
      <c r="CJ1423" s="603"/>
      <c r="CK1423" s="603"/>
    </row>
    <row r="1424" spans="1:89" ht="14.25">
      <c r="A1424" s="656" t="str">
        <f t="shared" si="312"/>
        <v>29_1_250923_G_p_me.</v>
      </c>
      <c r="B1424" s="747" t="s">
        <v>6537</v>
      </c>
      <c r="C1424" s="747" t="s">
        <v>6538</v>
      </c>
      <c r="D1424" s="748">
        <v>29</v>
      </c>
      <c r="E1424" s="748">
        <v>1</v>
      </c>
      <c r="F1424" s="748" t="s">
        <v>6681</v>
      </c>
      <c r="G1424" s="748" t="s">
        <v>6682</v>
      </c>
      <c r="H1424" s="748">
        <v>2023</v>
      </c>
      <c r="I1424" s="747" t="s">
        <v>5729</v>
      </c>
      <c r="J1424" s="747" t="s">
        <v>6539</v>
      </c>
      <c r="K1424" s="747" t="s">
        <v>6540</v>
      </c>
      <c r="L1424" s="747" t="s">
        <v>5723</v>
      </c>
      <c r="M1424" s="747" t="s">
        <v>2422</v>
      </c>
      <c r="N1424" s="661">
        <f>20+20+10</f>
        <v>50</v>
      </c>
      <c r="O1424" s="603"/>
      <c r="P1424" s="667" t="s">
        <v>1178</v>
      </c>
      <c r="Q1424" s="596" t="s">
        <v>1179</v>
      </c>
      <c r="R1424" s="596" t="s">
        <v>4916</v>
      </c>
      <c r="S1424" s="603">
        <f t="shared" si="315"/>
        <v>2</v>
      </c>
      <c r="T1424" s="596">
        <v>0</v>
      </c>
      <c r="U1424" s="596">
        <v>2</v>
      </c>
      <c r="V1424" s="596">
        <v>0</v>
      </c>
      <c r="W1424" s="603"/>
      <c r="X1424" s="668">
        <v>270526</v>
      </c>
      <c r="Y1424" s="376" t="s">
        <v>78</v>
      </c>
      <c r="Z1424" s="603"/>
      <c r="AA1424" s="845"/>
      <c r="AB1424" s="727" t="str">
        <f t="shared" si="313"/>
        <v>Unique</v>
      </c>
      <c r="AC1424" s="603"/>
      <c r="AD1424" s="603"/>
      <c r="AE1424" s="603"/>
      <c r="AF1424" s="603"/>
      <c r="AG1424" s="603"/>
      <c r="AH1424" s="603"/>
      <c r="AI1424" s="603"/>
      <c r="AJ1424" s="603"/>
      <c r="AK1424" s="603"/>
      <c r="AL1424" s="603"/>
      <c r="AM1424" s="603"/>
      <c r="AN1424" s="603"/>
      <c r="AO1424" s="603"/>
      <c r="AP1424" s="603"/>
      <c r="AQ1424" s="603"/>
      <c r="AR1424" s="603"/>
      <c r="AS1424" s="603"/>
      <c r="AT1424" s="603"/>
      <c r="AU1424" s="603"/>
      <c r="AV1424" s="603"/>
      <c r="AW1424" s="603"/>
      <c r="AX1424" s="603"/>
      <c r="AY1424" s="603"/>
      <c r="AZ1424" s="603"/>
      <c r="BA1424" s="603"/>
      <c r="BB1424" s="603"/>
      <c r="BC1424" s="603"/>
      <c r="BD1424" s="603"/>
      <c r="BE1424" s="603"/>
      <c r="BF1424" s="603"/>
      <c r="BG1424" s="603"/>
      <c r="BH1424" s="603"/>
      <c r="BI1424" s="603"/>
      <c r="BJ1424" s="603"/>
      <c r="BK1424" s="603"/>
      <c r="BL1424" s="603"/>
      <c r="BM1424" s="603"/>
      <c r="BN1424" s="603"/>
      <c r="BO1424" s="603"/>
      <c r="BP1424" s="603"/>
      <c r="BQ1424" s="603"/>
      <c r="BR1424" s="603"/>
      <c r="BS1424" s="603"/>
      <c r="BT1424" s="603"/>
      <c r="BU1424" s="603"/>
      <c r="BV1424" s="603"/>
      <c r="BW1424" s="603"/>
      <c r="BX1424" s="603"/>
      <c r="BY1424" s="603"/>
      <c r="BZ1424" s="603"/>
      <c r="CA1424" s="603"/>
      <c r="CB1424" s="603"/>
      <c r="CC1424" s="603"/>
      <c r="CD1424" s="603"/>
      <c r="CE1424" s="603"/>
      <c r="CF1424" s="603"/>
      <c r="CG1424" s="603"/>
      <c r="CH1424" s="603"/>
      <c r="CI1424" s="603"/>
      <c r="CJ1424" s="603"/>
      <c r="CK1424" s="603"/>
    </row>
    <row r="1425" spans="1:89" ht="14.25">
      <c r="A1425" s="656" t="str">
        <f t="shared" si="312"/>
        <v>16_1_041021_N_p_xy.se</v>
      </c>
      <c r="B1425" s="676" t="s">
        <v>5742</v>
      </c>
      <c r="C1425" s="676" t="s">
        <v>5743</v>
      </c>
      <c r="D1425" s="677">
        <v>16</v>
      </c>
      <c r="E1425" s="677">
        <v>1</v>
      </c>
      <c r="F1425" s="677" t="s">
        <v>5755</v>
      </c>
      <c r="G1425" s="677" t="s">
        <v>2461</v>
      </c>
      <c r="H1425" s="677">
        <v>2021</v>
      </c>
      <c r="I1425" s="678" t="s">
        <v>5729</v>
      </c>
      <c r="J1425" s="678" t="str">
        <f>K1425&amp;"_p"</f>
        <v>N_p</v>
      </c>
      <c r="K1425" s="676" t="s">
        <v>5744</v>
      </c>
      <c r="L1425" s="678" t="s">
        <v>5723</v>
      </c>
      <c r="M1425" s="678" t="s">
        <v>2911</v>
      </c>
      <c r="N1425" s="661">
        <v>70</v>
      </c>
      <c r="O1425" s="603"/>
      <c r="P1425" s="769" t="s">
        <v>529</v>
      </c>
      <c r="Q1425" s="596" t="s">
        <v>530</v>
      </c>
      <c r="R1425" s="596" t="s">
        <v>4916</v>
      </c>
      <c r="S1425" s="603">
        <f t="shared" si="315"/>
        <v>5</v>
      </c>
      <c r="T1425" s="596">
        <v>3</v>
      </c>
      <c r="U1425" s="596">
        <v>2</v>
      </c>
      <c r="V1425" s="596">
        <v>0</v>
      </c>
      <c r="W1425" s="603"/>
      <c r="X1425" s="668">
        <v>270526</v>
      </c>
      <c r="Y1425" s="376" t="s">
        <v>78</v>
      </c>
      <c r="Z1425" s="596" t="s">
        <v>7318</v>
      </c>
      <c r="AA1425" s="766"/>
      <c r="AB1425" s="727" t="str">
        <f t="shared" si="313"/>
        <v>Unique</v>
      </c>
      <c r="AC1425" s="603"/>
      <c r="AD1425" s="603"/>
      <c r="AE1425" s="603"/>
      <c r="AF1425" s="603"/>
      <c r="AG1425" s="603"/>
      <c r="AH1425" s="603"/>
      <c r="AI1425" s="603"/>
      <c r="AJ1425" s="603"/>
      <c r="AK1425" s="603"/>
      <c r="AL1425" s="603"/>
      <c r="AM1425" s="603"/>
      <c r="AN1425" s="603"/>
      <c r="AO1425" s="603"/>
      <c r="AP1425" s="603"/>
      <c r="AQ1425" s="603"/>
      <c r="AR1425" s="603"/>
      <c r="AS1425" s="603"/>
      <c r="AT1425" s="603"/>
      <c r="AU1425" s="603"/>
      <c r="AV1425" s="603"/>
      <c r="AW1425" s="603"/>
      <c r="AX1425" s="603"/>
      <c r="AY1425" s="603"/>
      <c r="AZ1425" s="603"/>
      <c r="BA1425" s="603"/>
      <c r="BB1425" s="603"/>
      <c r="BC1425" s="603"/>
      <c r="BD1425" s="603"/>
      <c r="BE1425" s="603"/>
      <c r="BF1425" s="603"/>
      <c r="BG1425" s="603"/>
      <c r="BH1425" s="603"/>
      <c r="BI1425" s="603"/>
      <c r="BJ1425" s="603"/>
      <c r="BK1425" s="603"/>
      <c r="BL1425" s="603"/>
      <c r="BM1425" s="603"/>
      <c r="BN1425" s="603"/>
      <c r="BO1425" s="603"/>
      <c r="BP1425" s="603"/>
      <c r="BQ1425" s="603"/>
      <c r="BR1425" s="603"/>
      <c r="BS1425" s="603"/>
      <c r="BT1425" s="603"/>
      <c r="BU1425" s="603"/>
      <c r="BV1425" s="603"/>
      <c r="BW1425" s="603"/>
      <c r="BX1425" s="603"/>
      <c r="BY1425" s="603"/>
      <c r="BZ1425" s="603"/>
      <c r="CA1425" s="603"/>
      <c r="CB1425" s="603"/>
      <c r="CC1425" s="603"/>
      <c r="CD1425" s="603"/>
      <c r="CE1425" s="603"/>
      <c r="CF1425" s="603"/>
      <c r="CG1425" s="603"/>
      <c r="CH1425" s="603"/>
      <c r="CI1425" s="603"/>
      <c r="CJ1425" s="603"/>
      <c r="CK1425" s="603"/>
    </row>
    <row r="1426" spans="1:89" ht="14.25">
      <c r="A1426" s="656" t="str">
        <f t="shared" si="312"/>
        <v>35_1_250923_Esc_p_me.</v>
      </c>
      <c r="B1426" s="720" t="s">
        <v>6187</v>
      </c>
      <c r="C1426" s="720" t="s">
        <v>6188</v>
      </c>
      <c r="D1426" s="721">
        <v>35</v>
      </c>
      <c r="E1426" s="721">
        <v>1</v>
      </c>
      <c r="F1426" s="721" t="s">
        <v>6681</v>
      </c>
      <c r="G1426" s="721" t="s">
        <v>6682</v>
      </c>
      <c r="H1426" s="721">
        <v>2023</v>
      </c>
      <c r="I1426" s="720" t="s">
        <v>6326</v>
      </c>
      <c r="J1426" s="720" t="s">
        <v>6189</v>
      </c>
      <c r="K1426" s="720"/>
      <c r="L1426" s="720" t="s">
        <v>5723</v>
      </c>
      <c r="M1426" s="720" t="s">
        <v>2422</v>
      </c>
      <c r="N1426" s="661">
        <f t="shared" ref="N1426:N1427" si="316">50+50+8</f>
        <v>108</v>
      </c>
      <c r="O1426" s="603"/>
      <c r="P1426" s="667" t="s">
        <v>1178</v>
      </c>
      <c r="Q1426" s="596" t="s">
        <v>4922</v>
      </c>
      <c r="R1426" s="596" t="s">
        <v>4916</v>
      </c>
      <c r="S1426" s="603">
        <f t="shared" si="315"/>
        <v>1</v>
      </c>
      <c r="T1426" s="596">
        <v>0</v>
      </c>
      <c r="U1426" s="596">
        <v>1</v>
      </c>
      <c r="V1426" s="596">
        <v>0</v>
      </c>
      <c r="W1426" s="603"/>
      <c r="X1426" s="668">
        <v>270526</v>
      </c>
      <c r="Y1426" s="376" t="s">
        <v>78</v>
      </c>
      <c r="Z1426" s="603"/>
      <c r="AA1426" s="845"/>
      <c r="AB1426" s="727" t="str">
        <f t="shared" si="313"/>
        <v>Unique</v>
      </c>
      <c r="AC1426" s="603"/>
      <c r="AD1426" s="603"/>
      <c r="AE1426" s="603"/>
      <c r="AF1426" s="603"/>
      <c r="AG1426" s="603"/>
      <c r="AH1426" s="603"/>
      <c r="AI1426" s="603"/>
      <c r="AJ1426" s="603"/>
      <c r="AK1426" s="603"/>
      <c r="AL1426" s="603"/>
      <c r="AM1426" s="603"/>
      <c r="AN1426" s="603"/>
      <c r="AO1426" s="603"/>
      <c r="AP1426" s="603"/>
      <c r="AQ1426" s="603"/>
      <c r="AR1426" s="603"/>
      <c r="AS1426" s="603"/>
      <c r="AT1426" s="603"/>
      <c r="AU1426" s="603"/>
      <c r="AV1426" s="603"/>
      <c r="AW1426" s="603"/>
      <c r="AX1426" s="603"/>
      <c r="AY1426" s="603"/>
      <c r="AZ1426" s="603"/>
      <c r="BA1426" s="603"/>
      <c r="BB1426" s="603"/>
      <c r="BC1426" s="603"/>
      <c r="BD1426" s="603"/>
      <c r="BE1426" s="603"/>
      <c r="BF1426" s="603"/>
      <c r="BG1426" s="603"/>
      <c r="BH1426" s="603"/>
      <c r="BI1426" s="603"/>
      <c r="BJ1426" s="603"/>
      <c r="BK1426" s="603"/>
      <c r="BL1426" s="603"/>
      <c r="BM1426" s="603"/>
      <c r="BN1426" s="603"/>
      <c r="BO1426" s="603"/>
      <c r="BP1426" s="603"/>
      <c r="BQ1426" s="603"/>
      <c r="BR1426" s="603"/>
      <c r="BS1426" s="603"/>
      <c r="BT1426" s="603"/>
      <c r="BU1426" s="603"/>
      <c r="BV1426" s="603"/>
      <c r="BW1426" s="603"/>
      <c r="BX1426" s="603"/>
      <c r="BY1426" s="603"/>
      <c r="BZ1426" s="603"/>
      <c r="CA1426" s="603"/>
      <c r="CB1426" s="603"/>
      <c r="CC1426" s="603"/>
      <c r="CD1426" s="603"/>
      <c r="CE1426" s="603"/>
      <c r="CF1426" s="603"/>
      <c r="CG1426" s="603"/>
      <c r="CH1426" s="603"/>
      <c r="CI1426" s="603"/>
      <c r="CJ1426" s="603"/>
      <c r="CK1426" s="603"/>
    </row>
    <row r="1427" spans="1:89" ht="14.25">
      <c r="A1427" s="656" t="str">
        <f t="shared" si="312"/>
        <v>35_1_250923_Esc_p_sy.to</v>
      </c>
      <c r="B1427" s="720" t="s">
        <v>6187</v>
      </c>
      <c r="C1427" s="720" t="s">
        <v>6188</v>
      </c>
      <c r="D1427" s="721">
        <v>35</v>
      </c>
      <c r="E1427" s="721">
        <v>1</v>
      </c>
      <c r="F1427" s="721" t="s">
        <v>6681</v>
      </c>
      <c r="G1427" s="721" t="s">
        <v>6682</v>
      </c>
      <c r="H1427" s="721">
        <v>2023</v>
      </c>
      <c r="I1427" s="720" t="s">
        <v>6326</v>
      </c>
      <c r="J1427" s="720" t="s">
        <v>6189</v>
      </c>
      <c r="K1427" s="720"/>
      <c r="L1427" s="720" t="s">
        <v>5723</v>
      </c>
      <c r="M1427" s="720" t="s">
        <v>2422</v>
      </c>
      <c r="N1427" s="661">
        <f t="shared" si="316"/>
        <v>108</v>
      </c>
      <c r="O1427" s="603"/>
      <c r="P1427" s="769" t="s">
        <v>1140</v>
      </c>
      <c r="Q1427" s="596" t="s">
        <v>5220</v>
      </c>
      <c r="R1427" s="596" t="s">
        <v>4916</v>
      </c>
      <c r="S1427" s="603">
        <f t="shared" si="315"/>
        <v>1</v>
      </c>
      <c r="T1427" s="596">
        <v>0</v>
      </c>
      <c r="U1427" s="596">
        <v>1</v>
      </c>
      <c r="V1427" s="596">
        <v>0</v>
      </c>
      <c r="W1427" s="603"/>
      <c r="X1427" s="668">
        <v>270526</v>
      </c>
      <c r="Y1427" s="376" t="s">
        <v>78</v>
      </c>
      <c r="Z1427" s="596" t="s">
        <v>7319</v>
      </c>
      <c r="AA1427" s="766"/>
      <c r="AB1427" s="727" t="str">
        <f t="shared" si="313"/>
        <v>Unique</v>
      </c>
      <c r="AC1427" s="603"/>
      <c r="AD1427" s="603"/>
      <c r="AE1427" s="603"/>
      <c r="AF1427" s="603"/>
      <c r="AG1427" s="603"/>
      <c r="AH1427" s="603"/>
      <c r="AI1427" s="603"/>
      <c r="AJ1427" s="603"/>
      <c r="AK1427" s="603"/>
      <c r="AL1427" s="603"/>
      <c r="AM1427" s="603"/>
      <c r="AN1427" s="603"/>
      <c r="AO1427" s="603"/>
      <c r="AP1427" s="603"/>
      <c r="AQ1427" s="603"/>
      <c r="AR1427" s="603"/>
      <c r="AS1427" s="603"/>
      <c r="AT1427" s="603"/>
      <c r="AU1427" s="603"/>
      <c r="AV1427" s="603"/>
      <c r="AW1427" s="603"/>
      <c r="AX1427" s="603"/>
      <c r="AY1427" s="603"/>
      <c r="AZ1427" s="603"/>
      <c r="BA1427" s="603"/>
      <c r="BB1427" s="603"/>
      <c r="BC1427" s="603"/>
      <c r="BD1427" s="603"/>
      <c r="BE1427" s="603"/>
      <c r="BF1427" s="603"/>
      <c r="BG1427" s="603"/>
      <c r="BH1427" s="603"/>
      <c r="BI1427" s="603"/>
      <c r="BJ1427" s="603"/>
      <c r="BK1427" s="603"/>
      <c r="BL1427" s="603"/>
      <c r="BM1427" s="603"/>
      <c r="BN1427" s="603"/>
      <c r="BO1427" s="603"/>
      <c r="BP1427" s="603"/>
      <c r="BQ1427" s="603"/>
      <c r="BR1427" s="603"/>
      <c r="BS1427" s="603"/>
      <c r="BT1427" s="603"/>
      <c r="BU1427" s="603"/>
      <c r="BV1427" s="603"/>
      <c r="BW1427" s="603"/>
      <c r="BX1427" s="603"/>
      <c r="BY1427" s="603"/>
      <c r="BZ1427" s="603"/>
      <c r="CA1427" s="603"/>
      <c r="CB1427" s="603"/>
      <c r="CC1427" s="603"/>
      <c r="CD1427" s="603"/>
      <c r="CE1427" s="603"/>
      <c r="CF1427" s="603"/>
      <c r="CG1427" s="603"/>
      <c r="CH1427" s="603"/>
      <c r="CI1427" s="603"/>
      <c r="CJ1427" s="603"/>
      <c r="CK1427" s="603"/>
    </row>
    <row r="1428" spans="1:89" ht="14.25">
      <c r="A1428" s="656" t="str">
        <f t="shared" si="312"/>
        <v>28_1_250923_D_p_sy.vi</v>
      </c>
      <c r="B1428" s="660" t="s">
        <v>6115</v>
      </c>
      <c r="C1428" s="660" t="s">
        <v>6116</v>
      </c>
      <c r="D1428" s="709">
        <v>28</v>
      </c>
      <c r="E1428" s="709">
        <v>1</v>
      </c>
      <c r="F1428" s="661">
        <v>110923</v>
      </c>
      <c r="G1428" s="661">
        <v>250923</v>
      </c>
      <c r="H1428" s="661">
        <v>2023</v>
      </c>
      <c r="I1428" s="660"/>
      <c r="J1428" s="710" t="s">
        <v>6117</v>
      </c>
      <c r="K1428" s="688" t="s">
        <v>6118</v>
      </c>
      <c r="L1428" s="710" t="s">
        <v>5723</v>
      </c>
      <c r="M1428" s="710" t="s">
        <v>2422</v>
      </c>
      <c r="N1428" s="661">
        <f t="shared" ref="N1428:N1429" si="317">50+50+19</f>
        <v>119</v>
      </c>
      <c r="O1428" s="370" t="s">
        <v>6119</v>
      </c>
      <c r="P1428" s="769" t="s">
        <v>1137</v>
      </c>
      <c r="Q1428" s="596" t="s">
        <v>5216</v>
      </c>
      <c r="R1428" s="596" t="s">
        <v>4916</v>
      </c>
      <c r="S1428" s="603">
        <f t="shared" si="315"/>
        <v>5</v>
      </c>
      <c r="T1428" s="596">
        <v>0</v>
      </c>
      <c r="U1428" s="596">
        <v>5</v>
      </c>
      <c r="V1428" s="596">
        <v>0</v>
      </c>
      <c r="W1428" s="603"/>
      <c r="X1428" s="668">
        <v>270526</v>
      </c>
      <c r="Y1428" s="376" t="s">
        <v>78</v>
      </c>
      <c r="Z1428" s="596" t="s">
        <v>7320</v>
      </c>
      <c r="AA1428" s="766"/>
      <c r="AB1428" s="727" t="str">
        <f t="shared" si="313"/>
        <v>Unique</v>
      </c>
      <c r="AC1428" s="603"/>
      <c r="AD1428" s="603"/>
      <c r="AE1428" s="603"/>
      <c r="AF1428" s="603"/>
      <c r="AG1428" s="603"/>
      <c r="AH1428" s="603"/>
      <c r="AI1428" s="603"/>
      <c r="AJ1428" s="603"/>
      <c r="AK1428" s="603"/>
      <c r="AL1428" s="603"/>
      <c r="AM1428" s="603"/>
      <c r="AN1428" s="603"/>
      <c r="AO1428" s="603"/>
      <c r="AP1428" s="603"/>
      <c r="AQ1428" s="603"/>
      <c r="AR1428" s="603"/>
      <c r="AS1428" s="603"/>
      <c r="AT1428" s="603"/>
      <c r="AU1428" s="603"/>
      <c r="AV1428" s="603"/>
      <c r="AW1428" s="603"/>
      <c r="AX1428" s="603"/>
      <c r="AY1428" s="603"/>
      <c r="AZ1428" s="603"/>
      <c r="BA1428" s="603"/>
      <c r="BB1428" s="603"/>
      <c r="BC1428" s="603"/>
      <c r="BD1428" s="603"/>
      <c r="BE1428" s="603"/>
      <c r="BF1428" s="603"/>
      <c r="BG1428" s="603"/>
      <c r="BH1428" s="603"/>
      <c r="BI1428" s="603"/>
      <c r="BJ1428" s="603"/>
      <c r="BK1428" s="603"/>
      <c r="BL1428" s="603"/>
      <c r="BM1428" s="603"/>
      <c r="BN1428" s="603"/>
      <c r="BO1428" s="603"/>
      <c r="BP1428" s="603"/>
      <c r="BQ1428" s="603"/>
      <c r="BR1428" s="603"/>
      <c r="BS1428" s="603"/>
      <c r="BT1428" s="603"/>
      <c r="BU1428" s="603"/>
      <c r="BV1428" s="603"/>
      <c r="BW1428" s="603"/>
      <c r="BX1428" s="603"/>
      <c r="BY1428" s="603"/>
      <c r="BZ1428" s="603"/>
      <c r="CA1428" s="603"/>
      <c r="CB1428" s="603"/>
      <c r="CC1428" s="603"/>
      <c r="CD1428" s="603"/>
      <c r="CE1428" s="603"/>
      <c r="CF1428" s="603"/>
      <c r="CG1428" s="603"/>
      <c r="CH1428" s="603"/>
      <c r="CI1428" s="603"/>
      <c r="CJ1428" s="603"/>
      <c r="CK1428" s="603"/>
    </row>
    <row r="1429" spans="1:89" ht="14.25">
      <c r="A1429" s="656" t="str">
        <f t="shared" si="312"/>
        <v>28_1_250923_D_p_sy.ri</v>
      </c>
      <c r="B1429" s="660" t="s">
        <v>6115</v>
      </c>
      <c r="C1429" s="660" t="s">
        <v>6116</v>
      </c>
      <c r="D1429" s="709">
        <v>28</v>
      </c>
      <c r="E1429" s="709">
        <v>1</v>
      </c>
      <c r="F1429" s="661">
        <v>110923</v>
      </c>
      <c r="G1429" s="661">
        <v>250923</v>
      </c>
      <c r="H1429" s="661">
        <v>2023</v>
      </c>
      <c r="I1429" s="660"/>
      <c r="J1429" s="710" t="s">
        <v>6117</v>
      </c>
      <c r="K1429" s="688" t="s">
        <v>6118</v>
      </c>
      <c r="L1429" s="710" t="s">
        <v>5723</v>
      </c>
      <c r="M1429" s="710" t="s">
        <v>2422</v>
      </c>
      <c r="N1429" s="661">
        <f t="shared" si="317"/>
        <v>119</v>
      </c>
      <c r="O1429" s="370" t="s">
        <v>6119</v>
      </c>
      <c r="P1429" s="667" t="s">
        <v>888</v>
      </c>
      <c r="Q1429" s="596" t="s">
        <v>889</v>
      </c>
      <c r="R1429" s="596" t="s">
        <v>4916</v>
      </c>
      <c r="S1429" s="603">
        <f t="shared" si="315"/>
        <v>3</v>
      </c>
      <c r="T1429" s="596">
        <v>0</v>
      </c>
      <c r="U1429" s="596">
        <v>3</v>
      </c>
      <c r="V1429" s="596">
        <v>0</v>
      </c>
      <c r="W1429" s="603"/>
      <c r="X1429" s="668">
        <v>270526</v>
      </c>
      <c r="Y1429" s="376" t="s">
        <v>78</v>
      </c>
      <c r="Z1429" s="596" t="s">
        <v>7321</v>
      </c>
      <c r="AA1429" s="766"/>
      <c r="AB1429" s="727" t="str">
        <f t="shared" si="313"/>
        <v>Unique</v>
      </c>
      <c r="AC1429" s="603"/>
      <c r="AD1429" s="603"/>
      <c r="AE1429" s="603"/>
      <c r="AF1429" s="603"/>
      <c r="AG1429" s="603"/>
      <c r="AH1429" s="603"/>
      <c r="AI1429" s="603"/>
      <c r="AJ1429" s="603"/>
      <c r="AK1429" s="603"/>
      <c r="AL1429" s="603"/>
      <c r="AM1429" s="603"/>
      <c r="AN1429" s="603"/>
      <c r="AO1429" s="603"/>
      <c r="AP1429" s="603"/>
      <c r="AQ1429" s="603"/>
      <c r="AR1429" s="603"/>
      <c r="AS1429" s="603"/>
      <c r="AT1429" s="603"/>
      <c r="AU1429" s="603"/>
      <c r="AV1429" s="603"/>
      <c r="AW1429" s="603"/>
      <c r="AX1429" s="603"/>
      <c r="AY1429" s="603"/>
      <c r="AZ1429" s="603"/>
      <c r="BA1429" s="603"/>
      <c r="BB1429" s="603"/>
      <c r="BC1429" s="603"/>
      <c r="BD1429" s="603"/>
      <c r="BE1429" s="603"/>
      <c r="BF1429" s="603"/>
      <c r="BG1429" s="603"/>
      <c r="BH1429" s="603"/>
      <c r="BI1429" s="603"/>
      <c r="BJ1429" s="603"/>
      <c r="BK1429" s="603"/>
      <c r="BL1429" s="603"/>
      <c r="BM1429" s="603"/>
      <c r="BN1429" s="603"/>
      <c r="BO1429" s="603"/>
      <c r="BP1429" s="603"/>
      <c r="BQ1429" s="603"/>
      <c r="BR1429" s="603"/>
      <c r="BS1429" s="603"/>
      <c r="BT1429" s="603"/>
      <c r="BU1429" s="603"/>
      <c r="BV1429" s="603"/>
      <c r="BW1429" s="603"/>
      <c r="BX1429" s="603"/>
      <c r="BY1429" s="603"/>
      <c r="BZ1429" s="603"/>
      <c r="CA1429" s="603"/>
      <c r="CB1429" s="603"/>
      <c r="CC1429" s="603"/>
      <c r="CD1429" s="603"/>
      <c r="CE1429" s="603"/>
      <c r="CF1429" s="603"/>
      <c r="CG1429" s="603"/>
      <c r="CH1429" s="603"/>
      <c r="CI1429" s="603"/>
      <c r="CJ1429" s="603"/>
      <c r="CK1429" s="603"/>
    </row>
    <row r="1430" spans="1:89" ht="14.25">
      <c r="A1430" s="656" t="str">
        <f t="shared" si="312"/>
        <v>1_1_250923_HAU_p_sy.to</v>
      </c>
      <c r="B1430" s="745" t="s">
        <v>6461</v>
      </c>
      <c r="C1430" s="745" t="s">
        <v>6462</v>
      </c>
      <c r="D1430" s="746">
        <v>1</v>
      </c>
      <c r="E1430" s="746">
        <v>1</v>
      </c>
      <c r="F1430" s="746" t="s">
        <v>6681</v>
      </c>
      <c r="G1430" s="746" t="s">
        <v>6682</v>
      </c>
      <c r="H1430" s="746">
        <v>2023</v>
      </c>
      <c r="I1430" s="745" t="s">
        <v>5729</v>
      </c>
      <c r="J1430" s="745" t="s">
        <v>6463</v>
      </c>
      <c r="K1430" s="745" t="s">
        <v>6464</v>
      </c>
      <c r="L1430" s="745" t="s">
        <v>5723</v>
      </c>
      <c r="M1430" s="745" t="s">
        <v>2422</v>
      </c>
      <c r="N1430" s="661">
        <f t="shared" ref="N1430:N1432" si="318">10+16+13</f>
        <v>39</v>
      </c>
      <c r="O1430" s="603"/>
      <c r="P1430" s="769" t="s">
        <v>1140</v>
      </c>
      <c r="Q1430" s="596" t="s">
        <v>5220</v>
      </c>
      <c r="R1430" s="596" t="s">
        <v>4916</v>
      </c>
      <c r="S1430" s="603">
        <f t="shared" si="315"/>
        <v>3</v>
      </c>
      <c r="T1430" s="596">
        <v>0</v>
      </c>
      <c r="U1430" s="596">
        <v>3</v>
      </c>
      <c r="V1430" s="596">
        <v>0</v>
      </c>
      <c r="W1430" s="603"/>
      <c r="X1430" s="668">
        <v>270526</v>
      </c>
      <c r="Y1430" s="376" t="s">
        <v>78</v>
      </c>
      <c r="Z1430" s="596" t="s">
        <v>7322</v>
      </c>
      <c r="AA1430" s="766"/>
      <c r="AB1430" s="727" t="str">
        <f t="shared" si="313"/>
        <v>Unique</v>
      </c>
      <c r="AC1430" s="603"/>
      <c r="AD1430" s="603"/>
      <c r="AE1430" s="603"/>
      <c r="AF1430" s="603"/>
      <c r="AG1430" s="603"/>
      <c r="AH1430" s="603"/>
      <c r="AI1430" s="603"/>
      <c r="AJ1430" s="603"/>
      <c r="AK1430" s="603"/>
      <c r="AL1430" s="603"/>
      <c r="AM1430" s="603"/>
      <c r="AN1430" s="603"/>
      <c r="AO1430" s="603"/>
      <c r="AP1430" s="603"/>
      <c r="AQ1430" s="603"/>
      <c r="AR1430" s="603"/>
      <c r="AS1430" s="603"/>
      <c r="AT1430" s="603"/>
      <c r="AU1430" s="603"/>
      <c r="AV1430" s="603"/>
      <c r="AW1430" s="603"/>
      <c r="AX1430" s="603"/>
      <c r="AY1430" s="603"/>
      <c r="AZ1430" s="603"/>
      <c r="BA1430" s="603"/>
      <c r="BB1430" s="603"/>
      <c r="BC1430" s="603"/>
      <c r="BD1430" s="603"/>
      <c r="BE1430" s="603"/>
      <c r="BF1430" s="603"/>
      <c r="BG1430" s="603"/>
      <c r="BH1430" s="603"/>
      <c r="BI1430" s="603"/>
      <c r="BJ1430" s="603"/>
      <c r="BK1430" s="603"/>
      <c r="BL1430" s="603"/>
      <c r="BM1430" s="603"/>
      <c r="BN1430" s="603"/>
      <c r="BO1430" s="603"/>
      <c r="BP1430" s="603"/>
      <c r="BQ1430" s="603"/>
      <c r="BR1430" s="603"/>
      <c r="BS1430" s="603"/>
      <c r="BT1430" s="603"/>
      <c r="BU1430" s="603"/>
      <c r="BV1430" s="603"/>
      <c r="BW1430" s="603"/>
      <c r="BX1430" s="603"/>
      <c r="BY1430" s="603"/>
      <c r="BZ1430" s="603"/>
      <c r="CA1430" s="603"/>
      <c r="CB1430" s="603"/>
      <c r="CC1430" s="603"/>
      <c r="CD1430" s="603"/>
      <c r="CE1430" s="603"/>
      <c r="CF1430" s="603"/>
      <c r="CG1430" s="603"/>
      <c r="CH1430" s="603"/>
      <c r="CI1430" s="603"/>
      <c r="CJ1430" s="603"/>
      <c r="CK1430" s="603"/>
    </row>
    <row r="1431" spans="1:89" ht="14.25">
      <c r="A1431" s="656" t="str">
        <f t="shared" si="312"/>
        <v>1_1_250923_HAU_p_sy.ri</v>
      </c>
      <c r="B1431" s="745" t="s">
        <v>6461</v>
      </c>
      <c r="C1431" s="745" t="s">
        <v>6462</v>
      </c>
      <c r="D1431" s="746">
        <v>1</v>
      </c>
      <c r="E1431" s="746">
        <v>1</v>
      </c>
      <c r="F1431" s="746" t="s">
        <v>6681</v>
      </c>
      <c r="G1431" s="746" t="s">
        <v>6682</v>
      </c>
      <c r="H1431" s="746">
        <v>2023</v>
      </c>
      <c r="I1431" s="745" t="s">
        <v>5729</v>
      </c>
      <c r="J1431" s="745" t="s">
        <v>6463</v>
      </c>
      <c r="K1431" s="745" t="s">
        <v>6464</v>
      </c>
      <c r="L1431" s="745" t="s">
        <v>5723</v>
      </c>
      <c r="M1431" s="745" t="s">
        <v>2422</v>
      </c>
      <c r="N1431" s="661">
        <f t="shared" si="318"/>
        <v>39</v>
      </c>
      <c r="O1431" s="603"/>
      <c r="P1431" s="667" t="s">
        <v>888</v>
      </c>
      <c r="Q1431" s="596" t="s">
        <v>889</v>
      </c>
      <c r="R1431" s="596" t="s">
        <v>4916</v>
      </c>
      <c r="S1431" s="603">
        <f t="shared" si="315"/>
        <v>2</v>
      </c>
      <c r="T1431" s="596">
        <v>0</v>
      </c>
      <c r="U1431" s="596">
        <v>2</v>
      </c>
      <c r="V1431" s="596">
        <v>0</v>
      </c>
      <c r="W1431" s="603"/>
      <c r="X1431" s="668">
        <v>270526</v>
      </c>
      <c r="Y1431" s="376" t="s">
        <v>78</v>
      </c>
      <c r="Z1431" s="596" t="s">
        <v>7323</v>
      </c>
      <c r="AA1431" s="766"/>
      <c r="AB1431" s="727" t="str">
        <f t="shared" si="313"/>
        <v>Unique</v>
      </c>
      <c r="AC1431" s="603"/>
      <c r="AD1431" s="603"/>
      <c r="AE1431" s="603"/>
      <c r="AF1431" s="603"/>
      <c r="AG1431" s="603"/>
      <c r="AH1431" s="603"/>
      <c r="AI1431" s="603"/>
      <c r="AJ1431" s="603"/>
      <c r="AK1431" s="603"/>
      <c r="AL1431" s="603"/>
      <c r="AM1431" s="603"/>
      <c r="AN1431" s="603"/>
      <c r="AO1431" s="603"/>
      <c r="AP1431" s="603"/>
      <c r="AQ1431" s="603"/>
      <c r="AR1431" s="603"/>
      <c r="AS1431" s="603"/>
      <c r="AT1431" s="603"/>
      <c r="AU1431" s="603"/>
      <c r="AV1431" s="603"/>
      <c r="AW1431" s="603"/>
      <c r="AX1431" s="603"/>
      <c r="AY1431" s="603"/>
      <c r="AZ1431" s="603"/>
      <c r="BA1431" s="603"/>
      <c r="BB1431" s="603"/>
      <c r="BC1431" s="603"/>
      <c r="BD1431" s="603"/>
      <c r="BE1431" s="603"/>
      <c r="BF1431" s="603"/>
      <c r="BG1431" s="603"/>
      <c r="BH1431" s="603"/>
      <c r="BI1431" s="603"/>
      <c r="BJ1431" s="603"/>
      <c r="BK1431" s="603"/>
      <c r="BL1431" s="603"/>
      <c r="BM1431" s="603"/>
      <c r="BN1431" s="603"/>
      <c r="BO1431" s="603"/>
      <c r="BP1431" s="603"/>
      <c r="BQ1431" s="603"/>
      <c r="BR1431" s="603"/>
      <c r="BS1431" s="603"/>
      <c r="BT1431" s="603"/>
      <c r="BU1431" s="603"/>
      <c r="BV1431" s="603"/>
      <c r="BW1431" s="603"/>
      <c r="BX1431" s="603"/>
      <c r="BY1431" s="603"/>
      <c r="BZ1431" s="603"/>
      <c r="CA1431" s="603"/>
      <c r="CB1431" s="603"/>
      <c r="CC1431" s="603"/>
      <c r="CD1431" s="603"/>
      <c r="CE1431" s="603"/>
      <c r="CF1431" s="603"/>
      <c r="CG1431" s="603"/>
      <c r="CH1431" s="603"/>
      <c r="CI1431" s="603"/>
      <c r="CJ1431" s="603"/>
      <c r="CK1431" s="603"/>
    </row>
    <row r="1432" spans="1:89" ht="14.25">
      <c r="A1432" s="656" t="str">
        <f t="shared" si="312"/>
        <v>1_1_250923_HAU_p_sy.vi</v>
      </c>
      <c r="B1432" s="745" t="s">
        <v>6461</v>
      </c>
      <c r="C1432" s="745" t="s">
        <v>6462</v>
      </c>
      <c r="D1432" s="746">
        <v>1</v>
      </c>
      <c r="E1432" s="746">
        <v>1</v>
      </c>
      <c r="F1432" s="746" t="s">
        <v>6681</v>
      </c>
      <c r="G1432" s="746" t="s">
        <v>6682</v>
      </c>
      <c r="H1432" s="746">
        <v>2023</v>
      </c>
      <c r="I1432" s="745" t="s">
        <v>5729</v>
      </c>
      <c r="J1432" s="745" t="s">
        <v>6463</v>
      </c>
      <c r="K1432" s="745" t="s">
        <v>6464</v>
      </c>
      <c r="L1432" s="745" t="s">
        <v>5723</v>
      </c>
      <c r="M1432" s="745" t="s">
        <v>2422</v>
      </c>
      <c r="N1432" s="661">
        <f t="shared" si="318"/>
        <v>39</v>
      </c>
      <c r="O1432" s="603"/>
      <c r="P1432" s="769" t="s">
        <v>1137</v>
      </c>
      <c r="Q1432" s="596" t="s">
        <v>5216</v>
      </c>
      <c r="R1432" s="596" t="s">
        <v>4916</v>
      </c>
      <c r="S1432" s="603">
        <f t="shared" si="315"/>
        <v>1</v>
      </c>
      <c r="T1432" s="596">
        <v>0</v>
      </c>
      <c r="U1432" s="596">
        <v>1</v>
      </c>
      <c r="V1432" s="596">
        <v>0</v>
      </c>
      <c r="W1432" s="603"/>
      <c r="X1432" s="668">
        <v>270526</v>
      </c>
      <c r="Y1432" s="376" t="s">
        <v>78</v>
      </c>
      <c r="Z1432" s="596" t="s">
        <v>7324</v>
      </c>
      <c r="AA1432" s="766"/>
      <c r="AB1432" s="727" t="str">
        <f t="shared" si="313"/>
        <v>Unique</v>
      </c>
      <c r="AC1432" s="603"/>
      <c r="AD1432" s="603"/>
      <c r="AE1432" s="603"/>
      <c r="AF1432" s="603"/>
      <c r="AG1432" s="603"/>
      <c r="AH1432" s="603"/>
      <c r="AI1432" s="603"/>
      <c r="AJ1432" s="603"/>
      <c r="AK1432" s="603"/>
      <c r="AL1432" s="603"/>
      <c r="AM1432" s="603"/>
      <c r="AN1432" s="603"/>
      <c r="AO1432" s="603"/>
      <c r="AP1432" s="603"/>
      <c r="AQ1432" s="603"/>
      <c r="AR1432" s="603"/>
      <c r="AS1432" s="603"/>
      <c r="AT1432" s="603"/>
      <c r="AU1432" s="603"/>
      <c r="AV1432" s="603"/>
      <c r="AW1432" s="603"/>
      <c r="AX1432" s="603"/>
      <c r="AY1432" s="603"/>
      <c r="AZ1432" s="603"/>
      <c r="BA1432" s="603"/>
      <c r="BB1432" s="603"/>
      <c r="BC1432" s="603"/>
      <c r="BD1432" s="603"/>
      <c r="BE1432" s="603"/>
      <c r="BF1432" s="603"/>
      <c r="BG1432" s="603"/>
      <c r="BH1432" s="603"/>
      <c r="BI1432" s="603"/>
      <c r="BJ1432" s="603"/>
      <c r="BK1432" s="603"/>
      <c r="BL1432" s="603"/>
      <c r="BM1432" s="603"/>
      <c r="BN1432" s="603"/>
      <c r="BO1432" s="603"/>
      <c r="BP1432" s="603"/>
      <c r="BQ1432" s="603"/>
      <c r="BR1432" s="603"/>
      <c r="BS1432" s="603"/>
      <c r="BT1432" s="603"/>
      <c r="BU1432" s="603"/>
      <c r="BV1432" s="603"/>
      <c r="BW1432" s="603"/>
      <c r="BX1432" s="603"/>
      <c r="BY1432" s="603"/>
      <c r="BZ1432" s="603"/>
      <c r="CA1432" s="603"/>
      <c r="CB1432" s="603"/>
      <c r="CC1432" s="603"/>
      <c r="CD1432" s="603"/>
      <c r="CE1432" s="603"/>
      <c r="CF1432" s="603"/>
      <c r="CG1432" s="603"/>
      <c r="CH1432" s="603"/>
      <c r="CI1432" s="603"/>
      <c r="CJ1432" s="603"/>
      <c r="CK1432" s="603"/>
    </row>
    <row r="1433" spans="1:89" ht="14.25">
      <c r="A1433" s="656" t="str">
        <f t="shared" si="312"/>
        <v>5_1_091023_HAC_p_sy.vi</v>
      </c>
      <c r="B1433" s="751" t="s">
        <v>6550</v>
      </c>
      <c r="C1433" s="751" t="s">
        <v>6551</v>
      </c>
      <c r="D1433" s="752">
        <v>5</v>
      </c>
      <c r="E1433" s="752">
        <v>1</v>
      </c>
      <c r="F1433" s="752" t="s">
        <v>6682</v>
      </c>
      <c r="G1433" s="752" t="s">
        <v>373</v>
      </c>
      <c r="H1433" s="752">
        <v>2023</v>
      </c>
      <c r="I1433" s="751" t="s">
        <v>5729</v>
      </c>
      <c r="J1433" s="751" t="s">
        <v>6552</v>
      </c>
      <c r="K1433" s="751" t="s">
        <v>6553</v>
      </c>
      <c r="L1433" s="751" t="s">
        <v>5723</v>
      </c>
      <c r="M1433" s="751" t="s">
        <v>2422</v>
      </c>
      <c r="N1433" s="661">
        <f t="shared" ref="N1433:N1435" si="319">19</f>
        <v>19</v>
      </c>
      <c r="O1433" s="603"/>
      <c r="P1433" s="769" t="s">
        <v>1137</v>
      </c>
      <c r="Q1433" s="596" t="s">
        <v>5216</v>
      </c>
      <c r="R1433" s="596" t="s">
        <v>4916</v>
      </c>
      <c r="S1433" s="603">
        <f t="shared" si="315"/>
        <v>1</v>
      </c>
      <c r="T1433" s="596">
        <v>0</v>
      </c>
      <c r="U1433" s="596">
        <v>1</v>
      </c>
      <c r="V1433" s="596">
        <v>0</v>
      </c>
      <c r="W1433" s="603"/>
      <c r="X1433" s="668">
        <v>270526</v>
      </c>
      <c r="Y1433" s="376" t="s">
        <v>78</v>
      </c>
      <c r="Z1433" s="596" t="s">
        <v>7325</v>
      </c>
      <c r="AA1433" s="766"/>
      <c r="AB1433" s="727" t="str">
        <f t="shared" si="313"/>
        <v>Unique</v>
      </c>
      <c r="AC1433" s="603"/>
      <c r="AD1433" s="603"/>
      <c r="AE1433" s="603"/>
      <c r="AF1433" s="603"/>
      <c r="AG1433" s="603"/>
      <c r="AH1433" s="603"/>
      <c r="AI1433" s="603"/>
      <c r="AJ1433" s="603"/>
      <c r="AK1433" s="603"/>
      <c r="AL1433" s="603"/>
      <c r="AM1433" s="603"/>
      <c r="AN1433" s="603"/>
      <c r="AO1433" s="603"/>
      <c r="AP1433" s="603"/>
      <c r="AQ1433" s="603"/>
      <c r="AR1433" s="603"/>
      <c r="AS1433" s="603"/>
      <c r="AT1433" s="603"/>
      <c r="AU1433" s="603"/>
      <c r="AV1433" s="603"/>
      <c r="AW1433" s="603"/>
      <c r="AX1433" s="603"/>
      <c r="AY1433" s="603"/>
      <c r="AZ1433" s="603"/>
      <c r="BA1433" s="603"/>
      <c r="BB1433" s="603"/>
      <c r="BC1433" s="603"/>
      <c r="BD1433" s="603"/>
      <c r="BE1433" s="603"/>
      <c r="BF1433" s="603"/>
      <c r="BG1433" s="603"/>
      <c r="BH1433" s="603"/>
      <c r="BI1433" s="603"/>
      <c r="BJ1433" s="603"/>
      <c r="BK1433" s="603"/>
      <c r="BL1433" s="603"/>
      <c r="BM1433" s="603"/>
      <c r="BN1433" s="603"/>
      <c r="BO1433" s="603"/>
      <c r="BP1433" s="603"/>
      <c r="BQ1433" s="603"/>
      <c r="BR1433" s="603"/>
      <c r="BS1433" s="603"/>
      <c r="BT1433" s="603"/>
      <c r="BU1433" s="603"/>
      <c r="BV1433" s="603"/>
      <c r="BW1433" s="603"/>
      <c r="BX1433" s="603"/>
      <c r="BY1433" s="603"/>
      <c r="BZ1433" s="603"/>
      <c r="CA1433" s="603"/>
      <c r="CB1433" s="603"/>
      <c r="CC1433" s="603"/>
      <c r="CD1433" s="603"/>
      <c r="CE1433" s="603"/>
      <c r="CF1433" s="603"/>
      <c r="CG1433" s="603"/>
      <c r="CH1433" s="603"/>
      <c r="CI1433" s="603"/>
      <c r="CJ1433" s="603"/>
      <c r="CK1433" s="603"/>
    </row>
    <row r="1434" spans="1:89" ht="14.25">
      <c r="A1434" s="656" t="str">
        <f t="shared" si="312"/>
        <v>5_1_091023_HAC_p_sy.ri</v>
      </c>
      <c r="B1434" s="751" t="s">
        <v>6550</v>
      </c>
      <c r="C1434" s="751" t="s">
        <v>6551</v>
      </c>
      <c r="D1434" s="752">
        <v>5</v>
      </c>
      <c r="E1434" s="752">
        <v>1</v>
      </c>
      <c r="F1434" s="752" t="s">
        <v>6682</v>
      </c>
      <c r="G1434" s="752" t="s">
        <v>373</v>
      </c>
      <c r="H1434" s="752">
        <v>2023</v>
      </c>
      <c r="I1434" s="751" t="s">
        <v>5729</v>
      </c>
      <c r="J1434" s="751" t="s">
        <v>6552</v>
      </c>
      <c r="K1434" s="751" t="s">
        <v>6553</v>
      </c>
      <c r="L1434" s="751" t="s">
        <v>5723</v>
      </c>
      <c r="M1434" s="751" t="s">
        <v>2422</v>
      </c>
      <c r="N1434" s="661">
        <f t="shared" si="319"/>
        <v>19</v>
      </c>
      <c r="O1434" s="603"/>
      <c r="P1434" s="667" t="s">
        <v>888</v>
      </c>
      <c r="Q1434" s="596" t="s">
        <v>889</v>
      </c>
      <c r="R1434" s="596" t="s">
        <v>4916</v>
      </c>
      <c r="S1434" s="603">
        <f t="shared" si="315"/>
        <v>2</v>
      </c>
      <c r="T1434" s="596">
        <v>0</v>
      </c>
      <c r="U1434" s="596">
        <v>2</v>
      </c>
      <c r="V1434" s="596">
        <v>0</v>
      </c>
      <c r="W1434" s="603"/>
      <c r="X1434" s="668">
        <v>270526</v>
      </c>
      <c r="Y1434" s="376" t="s">
        <v>78</v>
      </c>
      <c r="Z1434" s="596" t="s">
        <v>7326</v>
      </c>
      <c r="AA1434" s="766"/>
      <c r="AB1434" s="727" t="str">
        <f t="shared" si="313"/>
        <v>Unique</v>
      </c>
      <c r="AC1434" s="603"/>
      <c r="AD1434" s="603"/>
      <c r="AE1434" s="603"/>
      <c r="AF1434" s="603"/>
      <c r="AG1434" s="603"/>
      <c r="AH1434" s="603"/>
      <c r="AI1434" s="603"/>
      <c r="AJ1434" s="603"/>
      <c r="AK1434" s="603"/>
      <c r="AL1434" s="603"/>
      <c r="AM1434" s="603"/>
      <c r="AN1434" s="603"/>
      <c r="AO1434" s="603"/>
      <c r="AP1434" s="603"/>
      <c r="AQ1434" s="603"/>
      <c r="AR1434" s="603"/>
      <c r="AS1434" s="603"/>
      <c r="AT1434" s="603"/>
      <c r="AU1434" s="603"/>
      <c r="AV1434" s="603"/>
      <c r="AW1434" s="603"/>
      <c r="AX1434" s="603"/>
      <c r="AY1434" s="603"/>
      <c r="AZ1434" s="603"/>
      <c r="BA1434" s="603"/>
      <c r="BB1434" s="603"/>
      <c r="BC1434" s="603"/>
      <c r="BD1434" s="603"/>
      <c r="BE1434" s="603"/>
      <c r="BF1434" s="603"/>
      <c r="BG1434" s="603"/>
      <c r="BH1434" s="603"/>
      <c r="BI1434" s="603"/>
      <c r="BJ1434" s="603"/>
      <c r="BK1434" s="603"/>
      <c r="BL1434" s="603"/>
      <c r="BM1434" s="603"/>
      <c r="BN1434" s="603"/>
      <c r="BO1434" s="603"/>
      <c r="BP1434" s="603"/>
      <c r="BQ1434" s="603"/>
      <c r="BR1434" s="603"/>
      <c r="BS1434" s="603"/>
      <c r="BT1434" s="603"/>
      <c r="BU1434" s="603"/>
      <c r="BV1434" s="603"/>
      <c r="BW1434" s="603"/>
      <c r="BX1434" s="603"/>
      <c r="BY1434" s="603"/>
      <c r="BZ1434" s="603"/>
      <c r="CA1434" s="603"/>
      <c r="CB1434" s="603"/>
      <c r="CC1434" s="603"/>
      <c r="CD1434" s="603"/>
      <c r="CE1434" s="603"/>
      <c r="CF1434" s="603"/>
      <c r="CG1434" s="603"/>
      <c r="CH1434" s="603"/>
      <c r="CI1434" s="603"/>
      <c r="CJ1434" s="603"/>
      <c r="CK1434" s="603"/>
    </row>
    <row r="1435" spans="1:89" ht="14.25">
      <c r="A1435" s="656" t="str">
        <f t="shared" si="312"/>
        <v>5_1_091023_HAC_p_sy.to</v>
      </c>
      <c r="B1435" s="751" t="s">
        <v>6550</v>
      </c>
      <c r="C1435" s="751" t="s">
        <v>6551</v>
      </c>
      <c r="D1435" s="752">
        <v>5</v>
      </c>
      <c r="E1435" s="752">
        <v>1</v>
      </c>
      <c r="F1435" s="752" t="s">
        <v>6682</v>
      </c>
      <c r="G1435" s="752" t="s">
        <v>373</v>
      </c>
      <c r="H1435" s="752">
        <v>2023</v>
      </c>
      <c r="I1435" s="751" t="s">
        <v>5729</v>
      </c>
      <c r="J1435" s="751" t="s">
        <v>6552</v>
      </c>
      <c r="K1435" s="751" t="s">
        <v>6553</v>
      </c>
      <c r="L1435" s="751" t="s">
        <v>5723</v>
      </c>
      <c r="M1435" s="751" t="s">
        <v>2422</v>
      </c>
      <c r="N1435" s="661">
        <f t="shared" si="319"/>
        <v>19</v>
      </c>
      <c r="O1435" s="603"/>
      <c r="P1435" s="769" t="s">
        <v>1140</v>
      </c>
      <c r="Q1435" s="596" t="s">
        <v>1141</v>
      </c>
      <c r="R1435" s="596" t="s">
        <v>4916</v>
      </c>
      <c r="S1435" s="603">
        <f t="shared" si="315"/>
        <v>1</v>
      </c>
      <c r="T1435" s="596">
        <v>0</v>
      </c>
      <c r="U1435" s="596">
        <v>1</v>
      </c>
      <c r="V1435" s="596">
        <v>0</v>
      </c>
      <c r="W1435" s="603"/>
      <c r="X1435" s="668">
        <v>270526</v>
      </c>
      <c r="Y1435" s="376" t="s">
        <v>78</v>
      </c>
      <c r="Z1435" s="596" t="s">
        <v>7327</v>
      </c>
      <c r="AA1435" s="766"/>
      <c r="AB1435" s="727" t="str">
        <f t="shared" si="313"/>
        <v>Unique</v>
      </c>
      <c r="AC1435" s="603"/>
      <c r="AD1435" s="603"/>
      <c r="AE1435" s="603"/>
      <c r="AF1435" s="603"/>
      <c r="AG1435" s="603"/>
      <c r="AH1435" s="603"/>
      <c r="AI1435" s="603"/>
      <c r="AJ1435" s="603"/>
      <c r="AK1435" s="603"/>
      <c r="AL1435" s="603"/>
      <c r="AM1435" s="603"/>
      <c r="AN1435" s="603"/>
      <c r="AO1435" s="603"/>
      <c r="AP1435" s="603"/>
      <c r="AQ1435" s="603"/>
      <c r="AR1435" s="603"/>
      <c r="AS1435" s="603"/>
      <c r="AT1435" s="603"/>
      <c r="AU1435" s="603"/>
      <c r="AV1435" s="603"/>
      <c r="AW1435" s="603"/>
      <c r="AX1435" s="603"/>
      <c r="AY1435" s="603"/>
      <c r="AZ1435" s="603"/>
      <c r="BA1435" s="603"/>
      <c r="BB1435" s="603"/>
      <c r="BC1435" s="603"/>
      <c r="BD1435" s="603"/>
      <c r="BE1435" s="603"/>
      <c r="BF1435" s="603"/>
      <c r="BG1435" s="603"/>
      <c r="BH1435" s="603"/>
      <c r="BI1435" s="603"/>
      <c r="BJ1435" s="603"/>
      <c r="BK1435" s="603"/>
      <c r="BL1435" s="603"/>
      <c r="BM1435" s="603"/>
      <c r="BN1435" s="603"/>
      <c r="BO1435" s="603"/>
      <c r="BP1435" s="603"/>
      <c r="BQ1435" s="603"/>
      <c r="BR1435" s="603"/>
      <c r="BS1435" s="603"/>
      <c r="BT1435" s="603"/>
      <c r="BU1435" s="603"/>
      <c r="BV1435" s="603"/>
      <c r="BW1435" s="603"/>
      <c r="BX1435" s="603"/>
      <c r="BY1435" s="603"/>
      <c r="BZ1435" s="603"/>
      <c r="CA1435" s="603"/>
      <c r="CB1435" s="603"/>
      <c r="CC1435" s="603"/>
      <c r="CD1435" s="603"/>
      <c r="CE1435" s="603"/>
      <c r="CF1435" s="603"/>
      <c r="CG1435" s="603"/>
      <c r="CH1435" s="603"/>
      <c r="CI1435" s="603"/>
      <c r="CJ1435" s="603"/>
      <c r="CK1435" s="603"/>
    </row>
    <row r="1436" spans="1:89" ht="14.25">
      <c r="A1436" s="656" t="str">
        <f t="shared" si="312"/>
        <v>14_1_140621_HAM_p_sy.ri</v>
      </c>
      <c r="B1436" s="657" t="s">
        <v>5717</v>
      </c>
      <c r="C1436" s="657" t="s">
        <v>5718</v>
      </c>
      <c r="D1436" s="658">
        <v>14</v>
      </c>
      <c r="E1436" s="658">
        <v>1</v>
      </c>
      <c r="F1436" s="658" t="s">
        <v>2084</v>
      </c>
      <c r="G1436" s="658" t="s">
        <v>5827</v>
      </c>
      <c r="H1436" s="658">
        <v>2021</v>
      </c>
      <c r="I1436" s="659" t="s">
        <v>5729</v>
      </c>
      <c r="J1436" s="659" t="str">
        <f t="shared" ref="J1436:J1437" si="320">K1436&amp;"_p"</f>
        <v>HAM_p</v>
      </c>
      <c r="K1436" s="657" t="s">
        <v>5722</v>
      </c>
      <c r="L1436" s="659" t="s">
        <v>5723</v>
      </c>
      <c r="M1436" s="659" t="s">
        <v>5834</v>
      </c>
      <c r="N1436" s="661">
        <v>204</v>
      </c>
      <c r="O1436" s="603"/>
      <c r="P1436" s="667" t="s">
        <v>888</v>
      </c>
      <c r="Q1436" s="596" t="s">
        <v>889</v>
      </c>
      <c r="R1436" s="596" t="s">
        <v>4916</v>
      </c>
      <c r="S1436" s="603">
        <f t="shared" si="315"/>
        <v>3</v>
      </c>
      <c r="T1436" s="596">
        <v>0</v>
      </c>
      <c r="U1436" s="596">
        <v>3</v>
      </c>
      <c r="V1436" s="596">
        <v>0</v>
      </c>
      <c r="W1436" s="603"/>
      <c r="X1436" s="668">
        <v>270526</v>
      </c>
      <c r="Y1436" s="376" t="s">
        <v>78</v>
      </c>
      <c r="Z1436" s="596" t="s">
        <v>7328</v>
      </c>
      <c r="AA1436" s="766"/>
      <c r="AB1436" s="727" t="str">
        <f t="shared" si="313"/>
        <v>Unique</v>
      </c>
      <c r="AC1436" s="603"/>
      <c r="AD1436" s="603"/>
      <c r="AE1436" s="603"/>
      <c r="AF1436" s="603"/>
      <c r="AG1436" s="603"/>
      <c r="AH1436" s="603"/>
      <c r="AI1436" s="603"/>
      <c r="AJ1436" s="603"/>
      <c r="AK1436" s="603"/>
      <c r="AL1436" s="603"/>
      <c r="AM1436" s="603"/>
      <c r="AN1436" s="603"/>
      <c r="AO1436" s="603"/>
      <c r="AP1436" s="603"/>
      <c r="AQ1436" s="603"/>
      <c r="AR1436" s="603"/>
      <c r="AS1436" s="603"/>
      <c r="AT1436" s="603"/>
      <c r="AU1436" s="603"/>
      <c r="AV1436" s="603"/>
      <c r="AW1436" s="603"/>
      <c r="AX1436" s="603"/>
      <c r="AY1436" s="603"/>
      <c r="AZ1436" s="603"/>
      <c r="BA1436" s="603"/>
      <c r="BB1436" s="603"/>
      <c r="BC1436" s="603"/>
      <c r="BD1436" s="603"/>
      <c r="BE1436" s="603"/>
      <c r="BF1436" s="603"/>
      <c r="BG1436" s="603"/>
      <c r="BH1436" s="603"/>
      <c r="BI1436" s="603"/>
      <c r="BJ1436" s="603"/>
      <c r="BK1436" s="603"/>
      <c r="BL1436" s="603"/>
      <c r="BM1436" s="603"/>
      <c r="BN1436" s="603"/>
      <c r="BO1436" s="603"/>
      <c r="BP1436" s="603"/>
      <c r="BQ1436" s="603"/>
      <c r="BR1436" s="603"/>
      <c r="BS1436" s="603"/>
      <c r="BT1436" s="603"/>
      <c r="BU1436" s="603"/>
      <c r="BV1436" s="603"/>
      <c r="BW1436" s="603"/>
      <c r="BX1436" s="603"/>
      <c r="BY1436" s="603"/>
      <c r="BZ1436" s="603"/>
      <c r="CA1436" s="603"/>
      <c r="CB1436" s="603"/>
      <c r="CC1436" s="603"/>
      <c r="CD1436" s="603"/>
      <c r="CE1436" s="603"/>
      <c r="CF1436" s="603"/>
      <c r="CG1436" s="603"/>
      <c r="CH1436" s="603"/>
      <c r="CI1436" s="603"/>
      <c r="CJ1436" s="603"/>
      <c r="CK1436" s="603"/>
    </row>
    <row r="1437" spans="1:89" ht="14.25">
      <c r="A1437" s="656" t="str">
        <f t="shared" si="312"/>
        <v>14_1_140621_HAM_p_sy.vi</v>
      </c>
      <c r="B1437" s="657" t="s">
        <v>5717</v>
      </c>
      <c r="C1437" s="657" t="s">
        <v>5718</v>
      </c>
      <c r="D1437" s="658">
        <v>14</v>
      </c>
      <c r="E1437" s="658">
        <v>1</v>
      </c>
      <c r="F1437" s="658" t="s">
        <v>2084</v>
      </c>
      <c r="G1437" s="658" t="s">
        <v>5827</v>
      </c>
      <c r="H1437" s="658">
        <v>2021</v>
      </c>
      <c r="I1437" s="659" t="s">
        <v>5729</v>
      </c>
      <c r="J1437" s="659" t="str">
        <f t="shared" si="320"/>
        <v>HAM_p</v>
      </c>
      <c r="K1437" s="657" t="s">
        <v>5722</v>
      </c>
      <c r="L1437" s="659" t="s">
        <v>5723</v>
      </c>
      <c r="M1437" s="659" t="s">
        <v>5834</v>
      </c>
      <c r="N1437" s="661">
        <v>204</v>
      </c>
      <c r="O1437" s="603"/>
      <c r="P1437" s="769" t="s">
        <v>1137</v>
      </c>
      <c r="Q1437" s="596" t="s">
        <v>5216</v>
      </c>
      <c r="R1437" s="596" t="s">
        <v>4916</v>
      </c>
      <c r="S1437" s="603">
        <f t="shared" si="315"/>
        <v>1</v>
      </c>
      <c r="T1437" s="596">
        <v>0</v>
      </c>
      <c r="U1437" s="596">
        <v>1</v>
      </c>
      <c r="V1437" s="596">
        <v>0</v>
      </c>
      <c r="W1437" s="603"/>
      <c r="X1437" s="668">
        <v>270526</v>
      </c>
      <c r="Y1437" s="376" t="s">
        <v>78</v>
      </c>
      <c r="Z1437" s="596" t="s">
        <v>7329</v>
      </c>
      <c r="AA1437" s="766"/>
      <c r="AB1437" s="727" t="str">
        <f t="shared" si="313"/>
        <v>Unique</v>
      </c>
      <c r="AC1437" s="603"/>
      <c r="AD1437" s="603"/>
      <c r="AE1437" s="603"/>
      <c r="AF1437" s="603"/>
      <c r="AG1437" s="603"/>
      <c r="AH1437" s="603"/>
      <c r="AI1437" s="603"/>
      <c r="AJ1437" s="603"/>
      <c r="AK1437" s="603"/>
      <c r="AL1437" s="603"/>
      <c r="AM1437" s="603"/>
      <c r="AN1437" s="603"/>
      <c r="AO1437" s="603"/>
      <c r="AP1437" s="603"/>
      <c r="AQ1437" s="603"/>
      <c r="AR1437" s="603"/>
      <c r="AS1437" s="603"/>
      <c r="AT1437" s="603"/>
      <c r="AU1437" s="603"/>
      <c r="AV1437" s="603"/>
      <c r="AW1437" s="603"/>
      <c r="AX1437" s="603"/>
      <c r="AY1437" s="603"/>
      <c r="AZ1437" s="603"/>
      <c r="BA1437" s="603"/>
      <c r="BB1437" s="603"/>
      <c r="BC1437" s="603"/>
      <c r="BD1437" s="603"/>
      <c r="BE1437" s="603"/>
      <c r="BF1437" s="603"/>
      <c r="BG1437" s="603"/>
      <c r="BH1437" s="603"/>
      <c r="BI1437" s="603"/>
      <c r="BJ1437" s="603"/>
      <c r="BK1437" s="603"/>
      <c r="BL1437" s="603"/>
      <c r="BM1437" s="603"/>
      <c r="BN1437" s="603"/>
      <c r="BO1437" s="603"/>
      <c r="BP1437" s="603"/>
      <c r="BQ1437" s="603"/>
      <c r="BR1437" s="603"/>
      <c r="BS1437" s="603"/>
      <c r="BT1437" s="603"/>
      <c r="BU1437" s="603"/>
      <c r="BV1437" s="603"/>
      <c r="BW1437" s="603"/>
      <c r="BX1437" s="603"/>
      <c r="BY1437" s="603"/>
      <c r="BZ1437" s="603"/>
      <c r="CA1437" s="603"/>
      <c r="CB1437" s="603"/>
      <c r="CC1437" s="603"/>
      <c r="CD1437" s="603"/>
      <c r="CE1437" s="603"/>
      <c r="CF1437" s="603"/>
      <c r="CG1437" s="603"/>
      <c r="CH1437" s="603"/>
      <c r="CI1437" s="603"/>
      <c r="CJ1437" s="603"/>
      <c r="CK1437" s="603"/>
    </row>
    <row r="1438" spans="1:89" ht="14.25">
      <c r="A1438" s="656" t="str">
        <f t="shared" si="312"/>
        <v>39_1_091023_L_p_sy.vi</v>
      </c>
      <c r="B1438" s="743" t="s">
        <v>6441</v>
      </c>
      <c r="C1438" s="743" t="s">
        <v>6442</v>
      </c>
      <c r="D1438" s="744">
        <v>39</v>
      </c>
      <c r="E1438" s="744">
        <v>1</v>
      </c>
      <c r="F1438" s="744" t="s">
        <v>6682</v>
      </c>
      <c r="G1438" s="744" t="s">
        <v>373</v>
      </c>
      <c r="H1438" s="744">
        <v>2023</v>
      </c>
      <c r="I1438" s="743" t="s">
        <v>5729</v>
      </c>
      <c r="J1438" s="743" t="s">
        <v>6444</v>
      </c>
      <c r="K1438" s="743" t="s">
        <v>6445</v>
      </c>
      <c r="L1438" s="743" t="s">
        <v>5723</v>
      </c>
      <c r="M1438" s="743" t="s">
        <v>2422</v>
      </c>
      <c r="N1438" s="661">
        <f t="shared" ref="N1438:N1439" si="321">50+50+50+50+50+50+7</f>
        <v>307</v>
      </c>
      <c r="O1438" s="603"/>
      <c r="P1438" s="769" t="s">
        <v>1137</v>
      </c>
      <c r="Q1438" s="596" t="s">
        <v>5216</v>
      </c>
      <c r="R1438" s="596" t="s">
        <v>4916</v>
      </c>
      <c r="S1438" s="603">
        <f t="shared" si="315"/>
        <v>3</v>
      </c>
      <c r="T1438" s="596">
        <v>0</v>
      </c>
      <c r="U1438" s="596">
        <v>3</v>
      </c>
      <c r="V1438" s="596">
        <v>0</v>
      </c>
      <c r="W1438" s="603"/>
      <c r="X1438" s="668">
        <v>270526</v>
      </c>
      <c r="Y1438" s="376" t="s">
        <v>78</v>
      </c>
      <c r="Z1438" s="596" t="s">
        <v>7330</v>
      </c>
      <c r="AA1438" s="766"/>
      <c r="AB1438" s="727" t="str">
        <f t="shared" si="313"/>
        <v>Unique</v>
      </c>
      <c r="AC1438" s="603"/>
      <c r="AD1438" s="603"/>
      <c r="AE1438" s="603"/>
      <c r="AF1438" s="603"/>
      <c r="AG1438" s="603"/>
      <c r="AH1438" s="603"/>
      <c r="AI1438" s="603"/>
      <c r="AJ1438" s="603"/>
      <c r="AK1438" s="603"/>
      <c r="AL1438" s="603"/>
      <c r="AM1438" s="603"/>
      <c r="AN1438" s="603"/>
      <c r="AO1438" s="603"/>
      <c r="AP1438" s="603"/>
      <c r="AQ1438" s="603"/>
      <c r="AR1438" s="603"/>
      <c r="AS1438" s="603"/>
      <c r="AT1438" s="603"/>
      <c r="AU1438" s="603"/>
      <c r="AV1438" s="603"/>
      <c r="AW1438" s="603"/>
      <c r="AX1438" s="603"/>
      <c r="AY1438" s="603"/>
      <c r="AZ1438" s="603"/>
      <c r="BA1438" s="603"/>
      <c r="BB1438" s="603"/>
      <c r="BC1438" s="603"/>
      <c r="BD1438" s="603"/>
      <c r="BE1438" s="603"/>
      <c r="BF1438" s="603"/>
      <c r="BG1438" s="603"/>
      <c r="BH1438" s="603"/>
      <c r="BI1438" s="603"/>
      <c r="BJ1438" s="603"/>
      <c r="BK1438" s="603"/>
      <c r="BL1438" s="603"/>
      <c r="BM1438" s="603"/>
      <c r="BN1438" s="603"/>
      <c r="BO1438" s="603"/>
      <c r="BP1438" s="603"/>
      <c r="BQ1438" s="603"/>
      <c r="BR1438" s="603"/>
      <c r="BS1438" s="603"/>
      <c r="BT1438" s="603"/>
      <c r="BU1438" s="603"/>
      <c r="BV1438" s="603"/>
      <c r="BW1438" s="603"/>
      <c r="BX1438" s="603"/>
      <c r="BY1438" s="603"/>
      <c r="BZ1438" s="603"/>
      <c r="CA1438" s="603"/>
      <c r="CB1438" s="603"/>
      <c r="CC1438" s="603"/>
      <c r="CD1438" s="603"/>
      <c r="CE1438" s="603"/>
      <c r="CF1438" s="603"/>
      <c r="CG1438" s="603"/>
      <c r="CH1438" s="603"/>
      <c r="CI1438" s="603"/>
      <c r="CJ1438" s="603"/>
      <c r="CK1438" s="603"/>
    </row>
    <row r="1439" spans="1:89" ht="14.25">
      <c r="A1439" s="656" t="str">
        <f t="shared" si="312"/>
        <v>39_1_091023_L_p_sy.to</v>
      </c>
      <c r="B1439" s="743" t="s">
        <v>6441</v>
      </c>
      <c r="C1439" s="743" t="s">
        <v>6442</v>
      </c>
      <c r="D1439" s="744">
        <v>39</v>
      </c>
      <c r="E1439" s="744">
        <v>1</v>
      </c>
      <c r="F1439" s="744" t="s">
        <v>6682</v>
      </c>
      <c r="G1439" s="744" t="s">
        <v>373</v>
      </c>
      <c r="H1439" s="744">
        <v>2023</v>
      </c>
      <c r="I1439" s="743" t="s">
        <v>5729</v>
      </c>
      <c r="J1439" s="743" t="s">
        <v>6444</v>
      </c>
      <c r="K1439" s="743" t="s">
        <v>6445</v>
      </c>
      <c r="L1439" s="743" t="s">
        <v>5723</v>
      </c>
      <c r="M1439" s="743" t="s">
        <v>2422</v>
      </c>
      <c r="N1439" s="661">
        <f t="shared" si="321"/>
        <v>307</v>
      </c>
      <c r="O1439" s="603"/>
      <c r="P1439" s="769" t="s">
        <v>1140</v>
      </c>
      <c r="Q1439" s="596" t="s">
        <v>1141</v>
      </c>
      <c r="R1439" s="596" t="s">
        <v>4916</v>
      </c>
      <c r="S1439" s="603">
        <f t="shared" si="315"/>
        <v>1</v>
      </c>
      <c r="T1439" s="596">
        <v>0</v>
      </c>
      <c r="U1439" s="596">
        <v>1</v>
      </c>
      <c r="V1439" s="596">
        <v>0</v>
      </c>
      <c r="W1439" s="603"/>
      <c r="X1439" s="668">
        <v>270526</v>
      </c>
      <c r="Y1439" s="376" t="s">
        <v>78</v>
      </c>
      <c r="Z1439" s="596" t="s">
        <v>7331</v>
      </c>
      <c r="AA1439" s="766"/>
      <c r="AB1439" s="727" t="str">
        <f t="shared" si="313"/>
        <v>Unique</v>
      </c>
      <c r="AC1439" s="603"/>
      <c r="AD1439" s="603"/>
      <c r="AE1439" s="603"/>
      <c r="AF1439" s="603"/>
      <c r="AG1439" s="603"/>
      <c r="AH1439" s="603"/>
      <c r="AI1439" s="603"/>
      <c r="AJ1439" s="603"/>
      <c r="AK1439" s="603"/>
      <c r="AL1439" s="603"/>
      <c r="AM1439" s="603"/>
      <c r="AN1439" s="603"/>
      <c r="AO1439" s="603"/>
      <c r="AP1439" s="603"/>
      <c r="AQ1439" s="603"/>
      <c r="AR1439" s="603"/>
      <c r="AS1439" s="603"/>
      <c r="AT1439" s="603"/>
      <c r="AU1439" s="603"/>
      <c r="AV1439" s="603"/>
      <c r="AW1439" s="603"/>
      <c r="AX1439" s="603"/>
      <c r="AY1439" s="603"/>
      <c r="AZ1439" s="603"/>
      <c r="BA1439" s="603"/>
      <c r="BB1439" s="603"/>
      <c r="BC1439" s="603"/>
      <c r="BD1439" s="603"/>
      <c r="BE1439" s="603"/>
      <c r="BF1439" s="603"/>
      <c r="BG1439" s="603"/>
      <c r="BH1439" s="603"/>
      <c r="BI1439" s="603"/>
      <c r="BJ1439" s="603"/>
      <c r="BK1439" s="603"/>
      <c r="BL1439" s="603"/>
      <c r="BM1439" s="603"/>
      <c r="BN1439" s="603"/>
      <c r="BO1439" s="603"/>
      <c r="BP1439" s="603"/>
      <c r="BQ1439" s="603"/>
      <c r="BR1439" s="603"/>
      <c r="BS1439" s="603"/>
      <c r="BT1439" s="603"/>
      <c r="BU1439" s="603"/>
      <c r="BV1439" s="603"/>
      <c r="BW1439" s="603"/>
      <c r="BX1439" s="603"/>
      <c r="BY1439" s="603"/>
      <c r="BZ1439" s="603"/>
      <c r="CA1439" s="603"/>
      <c r="CB1439" s="603"/>
      <c r="CC1439" s="603"/>
      <c r="CD1439" s="603"/>
      <c r="CE1439" s="603"/>
      <c r="CF1439" s="603"/>
      <c r="CG1439" s="603"/>
      <c r="CH1439" s="603"/>
      <c r="CI1439" s="603"/>
      <c r="CJ1439" s="603"/>
      <c r="CK1439" s="603"/>
    </row>
    <row r="1440" spans="1:89" ht="14.25">
      <c r="A1440" s="656" t="str">
        <f t="shared" si="312"/>
        <v>39_1_250923_L_p_sy.vi</v>
      </c>
      <c r="B1440" s="743" t="s">
        <v>6441</v>
      </c>
      <c r="C1440" s="743" t="s">
        <v>6442</v>
      </c>
      <c r="D1440" s="744">
        <v>39</v>
      </c>
      <c r="E1440" s="744">
        <v>1</v>
      </c>
      <c r="F1440" s="744" t="s">
        <v>6681</v>
      </c>
      <c r="G1440" s="744" t="s">
        <v>6682</v>
      </c>
      <c r="H1440" s="744">
        <v>2023</v>
      </c>
      <c r="I1440" s="743" t="s">
        <v>5729</v>
      </c>
      <c r="J1440" s="743" t="s">
        <v>6444</v>
      </c>
      <c r="K1440" s="743" t="s">
        <v>6445</v>
      </c>
      <c r="L1440" s="743" t="s">
        <v>5723</v>
      </c>
      <c r="M1440" s="743" t="s">
        <v>2422</v>
      </c>
      <c r="N1440" s="661">
        <f t="shared" ref="N1440:N1441" si="322">50+50+50+50+8</f>
        <v>208</v>
      </c>
      <c r="O1440" s="603"/>
      <c r="P1440" s="769" t="s">
        <v>1137</v>
      </c>
      <c r="Q1440" s="596" t="s">
        <v>5216</v>
      </c>
      <c r="R1440" s="596" t="s">
        <v>4916</v>
      </c>
      <c r="S1440" s="603">
        <f t="shared" si="315"/>
        <v>2</v>
      </c>
      <c r="T1440" s="596">
        <v>0</v>
      </c>
      <c r="U1440" s="596">
        <v>2</v>
      </c>
      <c r="V1440" s="596">
        <v>0</v>
      </c>
      <c r="W1440" s="603"/>
      <c r="X1440" s="668">
        <v>270526</v>
      </c>
      <c r="Y1440" s="376" t="s">
        <v>78</v>
      </c>
      <c r="Z1440" s="596" t="s">
        <v>7332</v>
      </c>
      <c r="AA1440" s="766"/>
      <c r="AB1440" s="727" t="str">
        <f t="shared" si="313"/>
        <v>Unique</v>
      </c>
      <c r="AC1440" s="603"/>
      <c r="AD1440" s="603"/>
      <c r="AE1440" s="603"/>
      <c r="AF1440" s="603"/>
      <c r="AG1440" s="603"/>
      <c r="AH1440" s="603"/>
      <c r="AI1440" s="603"/>
      <c r="AJ1440" s="603"/>
      <c r="AK1440" s="603"/>
      <c r="AL1440" s="603"/>
      <c r="AM1440" s="603"/>
      <c r="AN1440" s="603"/>
      <c r="AO1440" s="603"/>
      <c r="AP1440" s="603"/>
      <c r="AQ1440" s="603"/>
      <c r="AR1440" s="603"/>
      <c r="AS1440" s="603"/>
      <c r="AT1440" s="603"/>
      <c r="AU1440" s="603"/>
      <c r="AV1440" s="603"/>
      <c r="AW1440" s="603"/>
      <c r="AX1440" s="603"/>
      <c r="AY1440" s="603"/>
      <c r="AZ1440" s="603"/>
      <c r="BA1440" s="603"/>
      <c r="BB1440" s="603"/>
      <c r="BC1440" s="603"/>
      <c r="BD1440" s="603"/>
      <c r="BE1440" s="603"/>
      <c r="BF1440" s="603"/>
      <c r="BG1440" s="603"/>
      <c r="BH1440" s="603"/>
      <c r="BI1440" s="603"/>
      <c r="BJ1440" s="603"/>
      <c r="BK1440" s="603"/>
      <c r="BL1440" s="603"/>
      <c r="BM1440" s="603"/>
      <c r="BN1440" s="603"/>
      <c r="BO1440" s="603"/>
      <c r="BP1440" s="603"/>
      <c r="BQ1440" s="603"/>
      <c r="BR1440" s="603"/>
      <c r="BS1440" s="603"/>
      <c r="BT1440" s="603"/>
      <c r="BU1440" s="603"/>
      <c r="BV1440" s="603"/>
      <c r="BW1440" s="603"/>
      <c r="BX1440" s="603"/>
      <c r="BY1440" s="603"/>
      <c r="BZ1440" s="603"/>
      <c r="CA1440" s="603"/>
      <c r="CB1440" s="603"/>
      <c r="CC1440" s="603"/>
      <c r="CD1440" s="603"/>
      <c r="CE1440" s="603"/>
      <c r="CF1440" s="603"/>
      <c r="CG1440" s="603"/>
      <c r="CH1440" s="603"/>
      <c r="CI1440" s="603"/>
      <c r="CJ1440" s="603"/>
      <c r="CK1440" s="603"/>
    </row>
    <row r="1441" spans="1:89" ht="14.25">
      <c r="A1441" s="656" t="str">
        <f t="shared" si="312"/>
        <v>39_1_250923_L_p_sy.ri</v>
      </c>
      <c r="B1441" s="743" t="s">
        <v>6441</v>
      </c>
      <c r="C1441" s="743" t="s">
        <v>6442</v>
      </c>
      <c r="D1441" s="744">
        <v>39</v>
      </c>
      <c r="E1441" s="744">
        <v>1</v>
      </c>
      <c r="F1441" s="744" t="s">
        <v>6681</v>
      </c>
      <c r="G1441" s="744" t="s">
        <v>6682</v>
      </c>
      <c r="H1441" s="744">
        <v>2023</v>
      </c>
      <c r="I1441" s="743" t="s">
        <v>5729</v>
      </c>
      <c r="J1441" s="743" t="s">
        <v>6444</v>
      </c>
      <c r="K1441" s="743" t="s">
        <v>6445</v>
      </c>
      <c r="L1441" s="743" t="s">
        <v>5723</v>
      </c>
      <c r="M1441" s="743" t="s">
        <v>2422</v>
      </c>
      <c r="N1441" s="661">
        <f t="shared" si="322"/>
        <v>208</v>
      </c>
      <c r="O1441" s="603"/>
      <c r="P1441" s="667" t="s">
        <v>888</v>
      </c>
      <c r="Q1441" s="596" t="s">
        <v>889</v>
      </c>
      <c r="R1441" s="596" t="s">
        <v>4916</v>
      </c>
      <c r="S1441" s="603">
        <f t="shared" si="315"/>
        <v>1</v>
      </c>
      <c r="T1441" s="596">
        <v>0</v>
      </c>
      <c r="U1441" s="596">
        <v>1</v>
      </c>
      <c r="V1441" s="596">
        <v>0</v>
      </c>
      <c r="W1441" s="603"/>
      <c r="X1441" s="668">
        <v>270526</v>
      </c>
      <c r="Y1441" s="376" t="s">
        <v>78</v>
      </c>
      <c r="Z1441" s="596" t="s">
        <v>7333</v>
      </c>
      <c r="AA1441" s="766"/>
      <c r="AB1441" s="727" t="str">
        <f t="shared" si="313"/>
        <v>Unique</v>
      </c>
      <c r="AC1441" s="603"/>
      <c r="AD1441" s="603"/>
      <c r="AE1441" s="603"/>
      <c r="AF1441" s="603"/>
      <c r="AG1441" s="603"/>
      <c r="AH1441" s="603"/>
      <c r="AI1441" s="603"/>
      <c r="AJ1441" s="603"/>
      <c r="AK1441" s="603"/>
      <c r="AL1441" s="603"/>
      <c r="AM1441" s="603"/>
      <c r="AN1441" s="603"/>
      <c r="AO1441" s="603"/>
      <c r="AP1441" s="603"/>
      <c r="AQ1441" s="603"/>
      <c r="AR1441" s="603"/>
      <c r="AS1441" s="603"/>
      <c r="AT1441" s="603"/>
      <c r="AU1441" s="603"/>
      <c r="AV1441" s="603"/>
      <c r="AW1441" s="603"/>
      <c r="AX1441" s="603"/>
      <c r="AY1441" s="603"/>
      <c r="AZ1441" s="603"/>
      <c r="BA1441" s="603"/>
      <c r="BB1441" s="603"/>
      <c r="BC1441" s="603"/>
      <c r="BD1441" s="603"/>
      <c r="BE1441" s="603"/>
      <c r="BF1441" s="603"/>
      <c r="BG1441" s="603"/>
      <c r="BH1441" s="603"/>
      <c r="BI1441" s="603"/>
      <c r="BJ1441" s="603"/>
      <c r="BK1441" s="603"/>
      <c r="BL1441" s="603"/>
      <c r="BM1441" s="603"/>
      <c r="BN1441" s="603"/>
      <c r="BO1441" s="603"/>
      <c r="BP1441" s="603"/>
      <c r="BQ1441" s="603"/>
      <c r="BR1441" s="603"/>
      <c r="BS1441" s="603"/>
      <c r="BT1441" s="603"/>
      <c r="BU1441" s="603"/>
      <c r="BV1441" s="603"/>
      <c r="BW1441" s="603"/>
      <c r="BX1441" s="603"/>
      <c r="BY1441" s="603"/>
      <c r="BZ1441" s="603"/>
      <c r="CA1441" s="603"/>
      <c r="CB1441" s="603"/>
      <c r="CC1441" s="603"/>
      <c r="CD1441" s="603"/>
      <c r="CE1441" s="603"/>
      <c r="CF1441" s="603"/>
      <c r="CG1441" s="603"/>
      <c r="CH1441" s="603"/>
      <c r="CI1441" s="603"/>
      <c r="CJ1441" s="603"/>
      <c r="CK1441" s="603"/>
    </row>
    <row r="1442" spans="1:89" ht="14.25">
      <c r="A1442" s="656" t="str">
        <f t="shared" si="312"/>
        <v>14_1_050623_HAM_p_sy.vi</v>
      </c>
      <c r="B1442" s="659" t="s">
        <v>6503</v>
      </c>
      <c r="C1442" s="659" t="s">
        <v>6504</v>
      </c>
      <c r="D1442" s="658">
        <v>14</v>
      </c>
      <c r="E1442" s="658">
        <v>1</v>
      </c>
      <c r="F1442" s="658" t="s">
        <v>6443</v>
      </c>
      <c r="G1442" s="658" t="s">
        <v>6562</v>
      </c>
      <c r="H1442" s="658">
        <v>2023</v>
      </c>
      <c r="I1442" s="659" t="s">
        <v>5729</v>
      </c>
      <c r="J1442" s="659" t="s">
        <v>6505</v>
      </c>
      <c r="K1442" s="659" t="s">
        <v>6506</v>
      </c>
      <c r="L1442" s="659" t="s">
        <v>5723</v>
      </c>
      <c r="M1442" s="659" t="s">
        <v>2422</v>
      </c>
      <c r="N1442" s="661">
        <v>67</v>
      </c>
      <c r="O1442" s="603"/>
      <c r="P1442" s="769" t="s">
        <v>1137</v>
      </c>
      <c r="Q1442" s="596" t="s">
        <v>5216</v>
      </c>
      <c r="R1442" s="596" t="s">
        <v>4916</v>
      </c>
      <c r="S1442" s="603">
        <f t="shared" si="315"/>
        <v>4</v>
      </c>
      <c r="T1442" s="596">
        <v>0</v>
      </c>
      <c r="U1442" s="596">
        <v>4</v>
      </c>
      <c r="V1442" s="596">
        <v>0</v>
      </c>
      <c r="W1442" s="603"/>
      <c r="X1442" s="668">
        <v>270526</v>
      </c>
      <c r="Y1442" s="376" t="s">
        <v>78</v>
      </c>
      <c r="Z1442" s="596" t="s">
        <v>7334</v>
      </c>
      <c r="AA1442" s="766"/>
      <c r="AB1442" s="727" t="str">
        <f t="shared" si="313"/>
        <v>Unique</v>
      </c>
      <c r="AC1442" s="603"/>
      <c r="AD1442" s="603"/>
      <c r="AE1442" s="603"/>
      <c r="AF1442" s="603"/>
      <c r="AG1442" s="603"/>
      <c r="AH1442" s="603"/>
      <c r="AI1442" s="603"/>
      <c r="AJ1442" s="603"/>
      <c r="AK1442" s="603"/>
      <c r="AL1442" s="603"/>
      <c r="AM1442" s="603"/>
      <c r="AN1442" s="603"/>
      <c r="AO1442" s="603"/>
      <c r="AP1442" s="603"/>
      <c r="AQ1442" s="603"/>
      <c r="AR1442" s="603"/>
      <c r="AS1442" s="603"/>
      <c r="AT1442" s="603"/>
      <c r="AU1442" s="603"/>
      <c r="AV1442" s="603"/>
      <c r="AW1442" s="603"/>
      <c r="AX1442" s="603"/>
      <c r="AY1442" s="603"/>
      <c r="AZ1442" s="603"/>
      <c r="BA1442" s="603"/>
      <c r="BB1442" s="603"/>
      <c r="BC1442" s="603"/>
      <c r="BD1442" s="603"/>
      <c r="BE1442" s="603"/>
      <c r="BF1442" s="603"/>
      <c r="BG1442" s="603"/>
      <c r="BH1442" s="603"/>
      <c r="BI1442" s="603"/>
      <c r="BJ1442" s="603"/>
      <c r="BK1442" s="603"/>
      <c r="BL1442" s="603"/>
      <c r="BM1442" s="603"/>
      <c r="BN1442" s="603"/>
      <c r="BO1442" s="603"/>
      <c r="BP1442" s="603"/>
      <c r="BQ1442" s="603"/>
      <c r="BR1442" s="603"/>
      <c r="BS1442" s="603"/>
      <c r="BT1442" s="603"/>
      <c r="BU1442" s="603"/>
      <c r="BV1442" s="603"/>
      <c r="BW1442" s="603"/>
      <c r="BX1442" s="603"/>
      <c r="BY1442" s="603"/>
      <c r="BZ1442" s="603"/>
      <c r="CA1442" s="603"/>
      <c r="CB1442" s="603"/>
      <c r="CC1442" s="603"/>
      <c r="CD1442" s="603"/>
      <c r="CE1442" s="603"/>
      <c r="CF1442" s="603"/>
      <c r="CG1442" s="603"/>
      <c r="CH1442" s="603"/>
      <c r="CI1442" s="603"/>
      <c r="CJ1442" s="603"/>
      <c r="CK1442" s="603"/>
    </row>
    <row r="1443" spans="1:89" ht="14.25">
      <c r="A1443" s="656" t="str">
        <f t="shared" si="312"/>
        <v>59_1_200921_H_p_xa.co</v>
      </c>
      <c r="B1443" s="840" t="s">
        <v>6015</v>
      </c>
      <c r="C1443" s="840" t="s">
        <v>6016</v>
      </c>
      <c r="D1443" s="840">
        <v>59</v>
      </c>
      <c r="E1443" s="840">
        <v>1</v>
      </c>
      <c r="F1443" s="840" t="s">
        <v>122</v>
      </c>
      <c r="G1443" s="840" t="s">
        <v>5755</v>
      </c>
      <c r="H1443" s="840">
        <v>2021</v>
      </c>
      <c r="I1443" s="840" t="s">
        <v>5976</v>
      </c>
      <c r="J1443" s="840" t="s">
        <v>6017</v>
      </c>
      <c r="K1443" s="841"/>
      <c r="L1443" s="840" t="s">
        <v>5723</v>
      </c>
      <c r="M1443" s="841" t="s">
        <v>2422</v>
      </c>
      <c r="N1443" s="117">
        <v>75</v>
      </c>
      <c r="O1443" s="2"/>
      <c r="P1443" s="769" t="s">
        <v>3224</v>
      </c>
      <c r="Q1443" s="596" t="s">
        <v>3225</v>
      </c>
      <c r="R1443" s="596" t="s">
        <v>4909</v>
      </c>
      <c r="S1443" s="603">
        <f t="shared" si="315"/>
        <v>1</v>
      </c>
      <c r="T1443" s="596">
        <v>1</v>
      </c>
      <c r="U1443" s="596">
        <v>0</v>
      </c>
      <c r="V1443" s="596">
        <v>0</v>
      </c>
      <c r="W1443" s="603"/>
      <c r="X1443" s="668">
        <v>270526</v>
      </c>
      <c r="Y1443" s="376" t="s">
        <v>78</v>
      </c>
      <c r="Z1443" s="596" t="s">
        <v>7335</v>
      </c>
      <c r="AA1443" s="766"/>
      <c r="AB1443" s="727" t="str">
        <f t="shared" si="313"/>
        <v>Unique</v>
      </c>
      <c r="AC1443" s="603"/>
      <c r="AD1443" s="603"/>
      <c r="AE1443" s="603"/>
      <c r="AF1443" s="603"/>
      <c r="AG1443" s="603"/>
      <c r="AH1443" s="603"/>
      <c r="AI1443" s="603"/>
      <c r="AJ1443" s="603"/>
      <c r="AK1443" s="603"/>
      <c r="AL1443" s="603"/>
      <c r="AM1443" s="603"/>
      <c r="AN1443" s="603"/>
      <c r="AO1443" s="603"/>
      <c r="AP1443" s="603"/>
      <c r="AQ1443" s="603"/>
      <c r="AR1443" s="603"/>
      <c r="AS1443" s="603"/>
      <c r="AT1443" s="603"/>
      <c r="AU1443" s="603"/>
      <c r="AV1443" s="603"/>
      <c r="AW1443" s="603"/>
      <c r="AX1443" s="603"/>
      <c r="AY1443" s="603"/>
      <c r="AZ1443" s="603"/>
      <c r="BA1443" s="603"/>
      <c r="BB1443" s="603"/>
      <c r="BC1443" s="603"/>
      <c r="BD1443" s="603"/>
      <c r="BE1443" s="603"/>
      <c r="BF1443" s="603"/>
      <c r="BG1443" s="603"/>
      <c r="BH1443" s="603"/>
      <c r="BI1443" s="603"/>
      <c r="BJ1443" s="603"/>
      <c r="BK1443" s="603"/>
      <c r="BL1443" s="603"/>
      <c r="BM1443" s="603"/>
      <c r="BN1443" s="603"/>
      <c r="BO1443" s="603"/>
      <c r="BP1443" s="603"/>
      <c r="BQ1443" s="603"/>
      <c r="BR1443" s="603"/>
      <c r="BS1443" s="603"/>
      <c r="BT1443" s="603"/>
      <c r="BU1443" s="603"/>
      <c r="BV1443" s="603"/>
      <c r="BW1443" s="603"/>
      <c r="BX1443" s="603"/>
      <c r="BY1443" s="603"/>
      <c r="BZ1443" s="603"/>
      <c r="CA1443" s="603"/>
      <c r="CB1443" s="603"/>
      <c r="CC1443" s="603"/>
      <c r="CD1443" s="603"/>
      <c r="CE1443" s="603"/>
      <c r="CF1443" s="603"/>
      <c r="CG1443" s="603"/>
      <c r="CH1443" s="603"/>
      <c r="CI1443" s="603"/>
      <c r="CJ1443" s="603"/>
      <c r="CK1443" s="603"/>
    </row>
    <row r="1444" spans="1:89" ht="14.25">
      <c r="A1444" s="656" t="str">
        <f t="shared" ref="A1444:A1469" si="323">D1444&amp;"_"&amp;E1444&amp;"_"&amp;G1444&amp;"_"&amp;J1444&amp;"_"&amp;P1444</f>
        <v>59_1_200921_H_p_xy.se</v>
      </c>
      <c r="B1444" s="840" t="s">
        <v>6015</v>
      </c>
      <c r="C1444" s="840" t="s">
        <v>6016</v>
      </c>
      <c r="D1444" s="840">
        <v>59</v>
      </c>
      <c r="E1444" s="840">
        <v>1</v>
      </c>
      <c r="F1444" s="840" t="s">
        <v>122</v>
      </c>
      <c r="G1444" s="840" t="s">
        <v>5755</v>
      </c>
      <c r="H1444" s="840">
        <v>2021</v>
      </c>
      <c r="I1444" s="840" t="s">
        <v>5976</v>
      </c>
      <c r="J1444" s="840" t="s">
        <v>6017</v>
      </c>
      <c r="K1444" s="841"/>
      <c r="L1444" s="840" t="s">
        <v>5723</v>
      </c>
      <c r="M1444" s="841" t="s">
        <v>2422</v>
      </c>
      <c r="N1444" s="117">
        <v>75</v>
      </c>
      <c r="O1444" s="2"/>
      <c r="P1444" s="769" t="s">
        <v>529</v>
      </c>
      <c r="Q1444" s="596" t="s">
        <v>530</v>
      </c>
      <c r="R1444" s="596" t="s">
        <v>4909</v>
      </c>
      <c r="S1444" s="603">
        <f t="shared" si="315"/>
        <v>6</v>
      </c>
      <c r="T1444" s="596">
        <v>3</v>
      </c>
      <c r="U1444" s="596">
        <v>3</v>
      </c>
      <c r="V1444" s="596">
        <v>0</v>
      </c>
      <c r="W1444" s="603"/>
      <c r="X1444" s="668">
        <v>270526</v>
      </c>
      <c r="Y1444" s="376" t="s">
        <v>78</v>
      </c>
      <c r="Z1444" s="596" t="s">
        <v>5157</v>
      </c>
      <c r="AA1444" s="766"/>
      <c r="AB1444" s="727" t="str">
        <f t="shared" si="313"/>
        <v>Unique</v>
      </c>
      <c r="AC1444" s="603"/>
      <c r="AD1444" s="603"/>
      <c r="AE1444" s="603"/>
      <c r="AF1444" s="603"/>
      <c r="AG1444" s="603"/>
      <c r="AH1444" s="603"/>
      <c r="AI1444" s="603"/>
      <c r="AJ1444" s="603"/>
      <c r="AK1444" s="603"/>
      <c r="AL1444" s="603"/>
      <c r="AM1444" s="603"/>
      <c r="AN1444" s="603"/>
      <c r="AO1444" s="603"/>
      <c r="AP1444" s="603"/>
      <c r="AQ1444" s="603"/>
      <c r="AR1444" s="603"/>
      <c r="AS1444" s="603"/>
      <c r="AT1444" s="603"/>
      <c r="AU1444" s="603"/>
      <c r="AV1444" s="603"/>
      <c r="AW1444" s="603"/>
      <c r="AX1444" s="603"/>
      <c r="AY1444" s="603"/>
      <c r="AZ1444" s="603"/>
      <c r="BA1444" s="603"/>
      <c r="BB1444" s="603"/>
      <c r="BC1444" s="603"/>
      <c r="BD1444" s="603"/>
      <c r="BE1444" s="603"/>
      <c r="BF1444" s="603"/>
      <c r="BG1444" s="603"/>
      <c r="BH1444" s="603"/>
      <c r="BI1444" s="603"/>
      <c r="BJ1444" s="603"/>
      <c r="BK1444" s="603"/>
      <c r="BL1444" s="603"/>
      <c r="BM1444" s="603"/>
      <c r="BN1444" s="603"/>
      <c r="BO1444" s="603"/>
      <c r="BP1444" s="603"/>
      <c r="BQ1444" s="603"/>
      <c r="BR1444" s="603"/>
      <c r="BS1444" s="603"/>
      <c r="BT1444" s="603"/>
      <c r="BU1444" s="603"/>
      <c r="BV1444" s="603"/>
      <c r="BW1444" s="603"/>
      <c r="BX1444" s="603"/>
      <c r="BY1444" s="603"/>
      <c r="BZ1444" s="603"/>
      <c r="CA1444" s="603"/>
      <c r="CB1444" s="603"/>
      <c r="CC1444" s="603"/>
      <c r="CD1444" s="603"/>
      <c r="CE1444" s="603"/>
      <c r="CF1444" s="603"/>
      <c r="CG1444" s="603"/>
      <c r="CH1444" s="603"/>
      <c r="CI1444" s="603"/>
      <c r="CJ1444" s="603"/>
      <c r="CK1444" s="603"/>
    </row>
    <row r="1445" spans="1:89" ht="14.25">
      <c r="A1445" s="656" t="str">
        <f t="shared" si="323"/>
        <v>11_1_250923_HU_p_da.tr</v>
      </c>
      <c r="B1445" s="754" t="s">
        <v>6591</v>
      </c>
      <c r="C1445" s="754" t="s">
        <v>6592</v>
      </c>
      <c r="D1445" s="755">
        <v>11</v>
      </c>
      <c r="E1445" s="755">
        <v>1</v>
      </c>
      <c r="F1445" s="755" t="s">
        <v>6681</v>
      </c>
      <c r="G1445" s="755" t="s">
        <v>6682</v>
      </c>
      <c r="H1445" s="755">
        <v>2023</v>
      </c>
      <c r="I1445" s="754" t="s">
        <v>5729</v>
      </c>
      <c r="J1445" s="754" t="s">
        <v>6593</v>
      </c>
      <c r="K1445" s="754" t="s">
        <v>6594</v>
      </c>
      <c r="L1445" s="754" t="s">
        <v>5723</v>
      </c>
      <c r="M1445" s="754" t="s">
        <v>2422</v>
      </c>
      <c r="N1445" s="661">
        <f>20+20+7</f>
        <v>47</v>
      </c>
      <c r="O1445" s="603"/>
      <c r="P1445" s="769" t="s">
        <v>1103</v>
      </c>
      <c r="Q1445" s="596" t="s">
        <v>1104</v>
      </c>
      <c r="R1445" s="596" t="s">
        <v>4909</v>
      </c>
      <c r="S1445" s="603">
        <f t="shared" si="315"/>
        <v>1</v>
      </c>
      <c r="T1445" s="596">
        <v>0</v>
      </c>
      <c r="U1445" s="596">
        <v>1</v>
      </c>
      <c r="V1445" s="596">
        <v>0</v>
      </c>
      <c r="W1445" s="603"/>
      <c r="X1445" s="668">
        <v>270526</v>
      </c>
      <c r="Y1445" s="376" t="s">
        <v>78</v>
      </c>
      <c r="Z1445" s="596" t="s">
        <v>7336</v>
      </c>
      <c r="AA1445" s="766"/>
      <c r="AB1445" s="727" t="str">
        <f t="shared" si="313"/>
        <v>Unique</v>
      </c>
      <c r="AC1445" s="603"/>
      <c r="AD1445" s="603"/>
      <c r="AE1445" s="603"/>
      <c r="AF1445" s="603"/>
      <c r="AG1445" s="603"/>
      <c r="AH1445" s="603"/>
      <c r="AI1445" s="603"/>
      <c r="AJ1445" s="603"/>
      <c r="AK1445" s="603"/>
      <c r="AL1445" s="603"/>
      <c r="AM1445" s="603"/>
      <c r="AN1445" s="603"/>
      <c r="AO1445" s="603"/>
      <c r="AP1445" s="603"/>
      <c r="AQ1445" s="603"/>
      <c r="AR1445" s="603"/>
      <c r="AS1445" s="603"/>
      <c r="AT1445" s="603"/>
      <c r="AU1445" s="603"/>
      <c r="AV1445" s="603"/>
      <c r="AW1445" s="603"/>
      <c r="AX1445" s="603"/>
      <c r="AY1445" s="603"/>
      <c r="AZ1445" s="603"/>
      <c r="BA1445" s="603"/>
      <c r="BB1445" s="603"/>
      <c r="BC1445" s="603"/>
      <c r="BD1445" s="603"/>
      <c r="BE1445" s="603"/>
      <c r="BF1445" s="603"/>
      <c r="BG1445" s="603"/>
      <c r="BH1445" s="603"/>
      <c r="BI1445" s="603"/>
      <c r="BJ1445" s="603"/>
      <c r="BK1445" s="603"/>
      <c r="BL1445" s="603"/>
      <c r="BM1445" s="603"/>
      <c r="BN1445" s="603"/>
      <c r="BO1445" s="603"/>
      <c r="BP1445" s="603"/>
      <c r="BQ1445" s="603"/>
      <c r="BR1445" s="603"/>
      <c r="BS1445" s="603"/>
      <c r="BT1445" s="603"/>
      <c r="BU1445" s="603"/>
      <c r="BV1445" s="603"/>
      <c r="BW1445" s="603"/>
      <c r="BX1445" s="603"/>
      <c r="BY1445" s="603"/>
      <c r="BZ1445" s="603"/>
      <c r="CA1445" s="603"/>
      <c r="CB1445" s="603"/>
      <c r="CC1445" s="603"/>
      <c r="CD1445" s="603"/>
      <c r="CE1445" s="603"/>
      <c r="CF1445" s="603"/>
      <c r="CG1445" s="603"/>
      <c r="CH1445" s="603"/>
      <c r="CI1445" s="603"/>
      <c r="CJ1445" s="603"/>
      <c r="CK1445" s="603"/>
    </row>
    <row r="1446" spans="1:89">
      <c r="A1446" s="656" t="str">
        <f t="shared" si="323"/>
        <v>16_1_250923_N_p_fe.ru</v>
      </c>
      <c r="B1446" s="800" t="s">
        <v>6340</v>
      </c>
      <c r="C1446" s="800" t="s">
        <v>6341</v>
      </c>
      <c r="D1446" s="800">
        <v>16</v>
      </c>
      <c r="E1446" s="800">
        <v>1</v>
      </c>
      <c r="F1446" s="800" t="s">
        <v>6681</v>
      </c>
      <c r="G1446" s="800" t="s">
        <v>6682</v>
      </c>
      <c r="H1446" s="800">
        <v>2023</v>
      </c>
      <c r="I1446" s="800" t="s">
        <v>5729</v>
      </c>
      <c r="J1446" s="800" t="s">
        <v>6344</v>
      </c>
      <c r="K1446" s="801" t="s">
        <v>6345</v>
      </c>
      <c r="L1446" s="800" t="s">
        <v>5723</v>
      </c>
      <c r="M1446" s="798" t="s">
        <v>2422</v>
      </c>
      <c r="N1446" s="117">
        <f>20+20+10+2</f>
        <v>52</v>
      </c>
      <c r="O1446" s="2"/>
      <c r="P1446" s="769" t="s">
        <v>838</v>
      </c>
      <c r="Q1446" s="596" t="s">
        <v>839</v>
      </c>
      <c r="R1446" s="596" t="s">
        <v>4909</v>
      </c>
      <c r="S1446" s="603">
        <f t="shared" si="315"/>
        <v>1</v>
      </c>
      <c r="T1446" s="596">
        <v>1</v>
      </c>
      <c r="U1446" s="596">
        <v>0</v>
      </c>
      <c r="V1446" s="596">
        <v>0</v>
      </c>
      <c r="W1446" s="603"/>
      <c r="X1446" s="668">
        <v>270526</v>
      </c>
      <c r="Y1446" s="376" t="s">
        <v>78</v>
      </c>
      <c r="Z1446" s="596" t="s">
        <v>7337</v>
      </c>
      <c r="AA1446" s="766"/>
      <c r="AB1446" s="727" t="str">
        <f t="shared" ref="AB1446:AB1477" si="324">IF(COUNTIF(Z:Z, Z1446)&gt;1, "Duplicate", "Unique")</f>
        <v>Unique</v>
      </c>
      <c r="AC1446" s="603"/>
      <c r="AD1446" s="603"/>
      <c r="AE1446" s="603"/>
      <c r="AF1446" s="603"/>
      <c r="AG1446" s="603"/>
      <c r="AH1446" s="603"/>
      <c r="AI1446" s="603"/>
      <c r="AJ1446" s="603"/>
      <c r="AK1446" s="603"/>
      <c r="AL1446" s="603"/>
      <c r="AM1446" s="603"/>
      <c r="AN1446" s="603"/>
      <c r="AO1446" s="603"/>
      <c r="AP1446" s="603"/>
      <c r="AQ1446" s="603"/>
      <c r="AR1446" s="603"/>
      <c r="AS1446" s="603"/>
      <c r="AT1446" s="603"/>
      <c r="AU1446" s="603"/>
      <c r="AV1446" s="603"/>
      <c r="AW1446" s="603"/>
      <c r="AX1446" s="603"/>
      <c r="AY1446" s="603"/>
      <c r="AZ1446" s="603"/>
      <c r="BA1446" s="603"/>
      <c r="BB1446" s="603"/>
      <c r="BC1446" s="603"/>
      <c r="BD1446" s="603"/>
      <c r="BE1446" s="603"/>
      <c r="BF1446" s="603"/>
      <c r="BG1446" s="603"/>
      <c r="BH1446" s="603"/>
      <c r="BI1446" s="603"/>
      <c r="BJ1446" s="603"/>
      <c r="BK1446" s="603"/>
      <c r="BL1446" s="603"/>
      <c r="BM1446" s="603"/>
      <c r="BN1446" s="603"/>
      <c r="BO1446" s="603"/>
      <c r="BP1446" s="603"/>
      <c r="BQ1446" s="603"/>
      <c r="BR1446" s="603"/>
      <c r="BS1446" s="603"/>
      <c r="BT1446" s="603"/>
      <c r="BU1446" s="603"/>
      <c r="BV1446" s="603"/>
      <c r="BW1446" s="603"/>
      <c r="BX1446" s="603"/>
      <c r="BY1446" s="603"/>
      <c r="BZ1446" s="603"/>
      <c r="CA1446" s="603"/>
      <c r="CB1446" s="603"/>
      <c r="CC1446" s="603"/>
      <c r="CD1446" s="603"/>
      <c r="CE1446" s="603"/>
      <c r="CF1446" s="603"/>
      <c r="CG1446" s="603"/>
      <c r="CH1446" s="603"/>
      <c r="CI1446" s="603"/>
      <c r="CJ1446" s="603"/>
      <c r="CK1446" s="603"/>
    </row>
    <row r="1447" spans="1:89" ht="14.25">
      <c r="A1447" s="656" t="str">
        <f t="shared" si="323"/>
        <v>5_1_041021_HAC_p_xy.se</v>
      </c>
      <c r="B1447" s="664" t="s">
        <v>5726</v>
      </c>
      <c r="C1447" s="664" t="s">
        <v>5727</v>
      </c>
      <c r="D1447" s="665">
        <v>5</v>
      </c>
      <c r="E1447" s="665">
        <v>1</v>
      </c>
      <c r="F1447" s="665" t="s">
        <v>5755</v>
      </c>
      <c r="G1447" s="665" t="s">
        <v>2461</v>
      </c>
      <c r="H1447" s="665">
        <v>2021</v>
      </c>
      <c r="I1447" s="666" t="s">
        <v>5729</v>
      </c>
      <c r="J1447" s="666" t="str">
        <f t="shared" ref="J1447:J1448" si="325">K1447&amp;"_p"</f>
        <v>HAC_p</v>
      </c>
      <c r="K1447" s="664" t="s">
        <v>5730</v>
      </c>
      <c r="L1447" s="666" t="s">
        <v>5723</v>
      </c>
      <c r="M1447" s="666" t="s">
        <v>2422</v>
      </c>
      <c r="N1447" s="661">
        <v>42</v>
      </c>
      <c r="O1447" s="603"/>
      <c r="P1447" s="769" t="s">
        <v>529</v>
      </c>
      <c r="Q1447" s="596" t="s">
        <v>530</v>
      </c>
      <c r="R1447" s="596" t="s">
        <v>4909</v>
      </c>
      <c r="S1447" s="603">
        <f t="shared" si="315"/>
        <v>1</v>
      </c>
      <c r="T1447" s="596">
        <v>1</v>
      </c>
      <c r="U1447" s="596">
        <v>0</v>
      </c>
      <c r="V1447" s="596">
        <v>0</v>
      </c>
      <c r="W1447" s="603"/>
      <c r="X1447" s="668">
        <v>270526</v>
      </c>
      <c r="Y1447" s="376" t="s">
        <v>78</v>
      </c>
      <c r="Z1447" s="596" t="s">
        <v>7338</v>
      </c>
      <c r="AA1447" s="766"/>
      <c r="AB1447" s="727" t="str">
        <f t="shared" si="324"/>
        <v>Unique</v>
      </c>
      <c r="AC1447" s="603"/>
      <c r="AD1447" s="603"/>
      <c r="AE1447" s="603"/>
      <c r="AF1447" s="603"/>
      <c r="AG1447" s="603"/>
      <c r="AH1447" s="603"/>
      <c r="AI1447" s="603"/>
      <c r="AJ1447" s="603"/>
      <c r="AK1447" s="603"/>
      <c r="AL1447" s="603"/>
      <c r="AM1447" s="603"/>
      <c r="AN1447" s="603"/>
      <c r="AO1447" s="603"/>
      <c r="AP1447" s="603"/>
      <c r="AQ1447" s="603"/>
      <c r="AR1447" s="603"/>
      <c r="AS1447" s="603"/>
      <c r="AT1447" s="603"/>
      <c r="AU1447" s="603"/>
      <c r="AV1447" s="603"/>
      <c r="AW1447" s="603"/>
      <c r="AX1447" s="603"/>
      <c r="AY1447" s="603"/>
      <c r="AZ1447" s="603"/>
      <c r="BA1447" s="603"/>
      <c r="BB1447" s="603"/>
      <c r="BC1447" s="603"/>
      <c r="BD1447" s="603"/>
      <c r="BE1447" s="603"/>
      <c r="BF1447" s="603"/>
      <c r="BG1447" s="603"/>
      <c r="BH1447" s="603"/>
      <c r="BI1447" s="603"/>
      <c r="BJ1447" s="603"/>
      <c r="BK1447" s="603"/>
      <c r="BL1447" s="603"/>
      <c r="BM1447" s="603"/>
      <c r="BN1447" s="603"/>
      <c r="BO1447" s="603"/>
      <c r="BP1447" s="603"/>
      <c r="BQ1447" s="603"/>
      <c r="BR1447" s="603"/>
      <c r="BS1447" s="603"/>
      <c r="BT1447" s="603"/>
      <c r="BU1447" s="603"/>
      <c r="BV1447" s="603"/>
      <c r="BW1447" s="603"/>
      <c r="BX1447" s="603"/>
      <c r="BY1447" s="603"/>
      <c r="BZ1447" s="603"/>
      <c r="CA1447" s="603"/>
      <c r="CB1447" s="603"/>
      <c r="CC1447" s="603"/>
      <c r="CD1447" s="603"/>
      <c r="CE1447" s="603"/>
      <c r="CF1447" s="603"/>
      <c r="CG1447" s="603"/>
      <c r="CH1447" s="603"/>
      <c r="CI1447" s="603"/>
      <c r="CJ1447" s="603"/>
      <c r="CK1447" s="603"/>
    </row>
    <row r="1448" spans="1:89" ht="14.25">
      <c r="A1448" s="656" t="str">
        <f t="shared" si="323"/>
        <v>12_1_280621_HE_p_ma.be</v>
      </c>
      <c r="B1448" s="669" t="s">
        <v>5732</v>
      </c>
      <c r="C1448" s="669" t="s">
        <v>5733</v>
      </c>
      <c r="D1448" s="670">
        <v>12</v>
      </c>
      <c r="E1448" s="670">
        <v>1</v>
      </c>
      <c r="F1448" s="670" t="s">
        <v>5827</v>
      </c>
      <c r="G1448" s="670" t="s">
        <v>5719</v>
      </c>
      <c r="H1448" s="670">
        <v>2021</v>
      </c>
      <c r="I1448" s="672" t="s">
        <v>5729</v>
      </c>
      <c r="J1448" s="672" t="str">
        <f t="shared" si="325"/>
        <v>HE_p</v>
      </c>
      <c r="K1448" s="669" t="s">
        <v>5734</v>
      </c>
      <c r="L1448" s="672" t="s">
        <v>5723</v>
      </c>
      <c r="M1448" s="672" t="s">
        <v>476</v>
      </c>
      <c r="N1448" s="661">
        <v>80</v>
      </c>
      <c r="O1448" s="603"/>
      <c r="P1448" s="769" t="s">
        <v>4710</v>
      </c>
      <c r="Q1448" s="596" t="s">
        <v>4711</v>
      </c>
      <c r="R1448" s="596" t="s">
        <v>4909</v>
      </c>
      <c r="S1448" s="603">
        <f t="shared" si="315"/>
        <v>1</v>
      </c>
      <c r="T1448" s="596">
        <v>0</v>
      </c>
      <c r="U1448" s="596">
        <v>1</v>
      </c>
      <c r="V1448" s="596">
        <v>0</v>
      </c>
      <c r="W1448" s="603"/>
      <c r="X1448" s="701" t="s">
        <v>7339</v>
      </c>
      <c r="Y1448" s="376" t="s">
        <v>78</v>
      </c>
      <c r="Z1448" s="596" t="s">
        <v>7340</v>
      </c>
      <c r="AA1448" s="766"/>
      <c r="AB1448" s="727" t="str">
        <f t="shared" si="324"/>
        <v>Unique</v>
      </c>
      <c r="AC1448" s="603"/>
      <c r="AD1448" s="603"/>
      <c r="AE1448" s="603"/>
      <c r="AF1448" s="603"/>
      <c r="AG1448" s="603"/>
      <c r="AH1448" s="603"/>
      <c r="AI1448" s="603"/>
      <c r="AJ1448" s="603"/>
      <c r="AK1448" s="603"/>
      <c r="AL1448" s="603"/>
      <c r="AM1448" s="603"/>
      <c r="AN1448" s="603"/>
      <c r="AO1448" s="603"/>
      <c r="AP1448" s="603"/>
      <c r="AQ1448" s="603"/>
      <c r="AR1448" s="603"/>
      <c r="AS1448" s="603"/>
      <c r="AT1448" s="603"/>
      <c r="AU1448" s="603"/>
      <c r="AV1448" s="603"/>
      <c r="AW1448" s="603"/>
      <c r="AX1448" s="603"/>
      <c r="AY1448" s="603"/>
      <c r="AZ1448" s="603"/>
      <c r="BA1448" s="603"/>
      <c r="BB1448" s="603"/>
      <c r="BC1448" s="603"/>
      <c r="BD1448" s="603"/>
      <c r="BE1448" s="603"/>
      <c r="BF1448" s="603"/>
      <c r="BG1448" s="603"/>
      <c r="BH1448" s="603"/>
      <c r="BI1448" s="603"/>
      <c r="BJ1448" s="603"/>
      <c r="BK1448" s="603"/>
      <c r="BL1448" s="603"/>
      <c r="BM1448" s="603"/>
      <c r="BN1448" s="603"/>
      <c r="BO1448" s="603"/>
      <c r="BP1448" s="603"/>
      <c r="BQ1448" s="603"/>
      <c r="BR1448" s="603"/>
      <c r="BS1448" s="603"/>
      <c r="BT1448" s="603"/>
      <c r="BU1448" s="603"/>
      <c r="BV1448" s="603"/>
      <c r="BW1448" s="603"/>
      <c r="BX1448" s="603"/>
      <c r="BY1448" s="603"/>
      <c r="BZ1448" s="603"/>
      <c r="CA1448" s="603"/>
      <c r="CB1448" s="603"/>
      <c r="CC1448" s="603"/>
      <c r="CD1448" s="603"/>
      <c r="CE1448" s="603"/>
      <c r="CF1448" s="603"/>
      <c r="CG1448" s="603"/>
      <c r="CH1448" s="603"/>
      <c r="CI1448" s="603"/>
      <c r="CJ1448" s="603"/>
      <c r="CK1448" s="603"/>
    </row>
    <row r="1449" spans="1:89" ht="14.25">
      <c r="A1449" s="656" t="str">
        <f t="shared" si="323"/>
        <v>21_1_050623_Erp_p_br.le</v>
      </c>
      <c r="B1449" s="712" t="s">
        <v>6128</v>
      </c>
      <c r="C1449" s="712" t="s">
        <v>6129</v>
      </c>
      <c r="D1449" s="711">
        <v>21</v>
      </c>
      <c r="E1449" s="711">
        <v>1</v>
      </c>
      <c r="F1449" s="711" t="s">
        <v>6443</v>
      </c>
      <c r="G1449" s="711" t="s">
        <v>6562</v>
      </c>
      <c r="H1449" s="711">
        <v>2023</v>
      </c>
      <c r="I1449" s="712" t="s">
        <v>6326</v>
      </c>
      <c r="J1449" s="712" t="s">
        <v>6130</v>
      </c>
      <c r="K1449" s="712"/>
      <c r="L1449" s="712" t="s">
        <v>5723</v>
      </c>
      <c r="M1449" s="712" t="s">
        <v>2422</v>
      </c>
      <c r="N1449" s="661">
        <f>22</f>
        <v>22</v>
      </c>
      <c r="O1449" s="603"/>
      <c r="P1449" s="667" t="s">
        <v>4353</v>
      </c>
      <c r="Q1449" s="596" t="s">
        <v>4354</v>
      </c>
      <c r="R1449" s="596" t="s">
        <v>4909</v>
      </c>
      <c r="S1449" s="603">
        <f t="shared" si="315"/>
        <v>1</v>
      </c>
      <c r="T1449" s="596">
        <v>1</v>
      </c>
      <c r="U1449" s="596">
        <v>0</v>
      </c>
      <c r="V1449" s="596">
        <v>0</v>
      </c>
      <c r="W1449" s="603"/>
      <c r="X1449" s="701" t="s">
        <v>7339</v>
      </c>
      <c r="Y1449" s="376" t="s">
        <v>78</v>
      </c>
      <c r="Z1449" s="596" t="s">
        <v>7341</v>
      </c>
      <c r="AA1449" s="766"/>
      <c r="AB1449" s="727" t="str">
        <f t="shared" si="324"/>
        <v>Unique</v>
      </c>
      <c r="AC1449" s="603"/>
      <c r="AD1449" s="603"/>
      <c r="AE1449" s="603"/>
      <c r="AF1449" s="603"/>
      <c r="AG1449" s="603"/>
      <c r="AH1449" s="603"/>
      <c r="AI1449" s="603"/>
      <c r="AJ1449" s="603"/>
      <c r="AK1449" s="603"/>
      <c r="AL1449" s="603"/>
      <c r="AM1449" s="603"/>
      <c r="AN1449" s="603"/>
      <c r="AO1449" s="603"/>
      <c r="AP1449" s="603"/>
      <c r="AQ1449" s="603"/>
      <c r="AR1449" s="603"/>
      <c r="AS1449" s="603"/>
      <c r="AT1449" s="603"/>
      <c r="AU1449" s="603"/>
      <c r="AV1449" s="603"/>
      <c r="AW1449" s="603"/>
      <c r="AX1449" s="603"/>
      <c r="AY1449" s="603"/>
      <c r="AZ1449" s="603"/>
      <c r="BA1449" s="603"/>
      <c r="BB1449" s="603"/>
      <c r="BC1449" s="603"/>
      <c r="BD1449" s="603"/>
      <c r="BE1449" s="603"/>
      <c r="BF1449" s="603"/>
      <c r="BG1449" s="603"/>
      <c r="BH1449" s="603"/>
      <c r="BI1449" s="603"/>
      <c r="BJ1449" s="603"/>
      <c r="BK1449" s="603"/>
      <c r="BL1449" s="603"/>
      <c r="BM1449" s="603"/>
      <c r="BN1449" s="603"/>
      <c r="BO1449" s="603"/>
      <c r="BP1449" s="603"/>
      <c r="BQ1449" s="603"/>
      <c r="BR1449" s="603"/>
      <c r="BS1449" s="603"/>
      <c r="BT1449" s="603"/>
      <c r="BU1449" s="603"/>
      <c r="BV1449" s="603"/>
      <c r="BW1449" s="603"/>
      <c r="BX1449" s="603"/>
      <c r="BY1449" s="603"/>
      <c r="BZ1449" s="603"/>
      <c r="CA1449" s="603"/>
      <c r="CB1449" s="603"/>
      <c r="CC1449" s="603"/>
      <c r="CD1449" s="603"/>
      <c r="CE1449" s="603"/>
      <c r="CF1449" s="603"/>
      <c r="CG1449" s="603"/>
      <c r="CH1449" s="603"/>
      <c r="CI1449" s="603"/>
      <c r="CJ1449" s="603"/>
      <c r="CK1449" s="603"/>
    </row>
    <row r="1450" spans="1:89" ht="14.25">
      <c r="A1450" s="656" t="str">
        <f t="shared" si="323"/>
        <v>11_1_280621_HU_p_xy.se</v>
      </c>
      <c r="B1450" s="685" t="s">
        <v>5763</v>
      </c>
      <c r="C1450" s="685" t="s">
        <v>5764</v>
      </c>
      <c r="D1450" s="686">
        <v>11</v>
      </c>
      <c r="E1450" s="686">
        <v>1</v>
      </c>
      <c r="F1450" s="686" t="s">
        <v>5827</v>
      </c>
      <c r="G1450" s="686" t="s">
        <v>5719</v>
      </c>
      <c r="H1450" s="686">
        <v>2021</v>
      </c>
      <c r="I1450" s="687" t="s">
        <v>5729</v>
      </c>
      <c r="J1450" s="687" t="str">
        <f t="shared" ref="J1450:J1452" si="326">K1450&amp;"_p"</f>
        <v>HU_p</v>
      </c>
      <c r="K1450" s="685" t="s">
        <v>5765</v>
      </c>
      <c r="L1450" s="687" t="s">
        <v>5723</v>
      </c>
      <c r="M1450" s="687" t="s">
        <v>476</v>
      </c>
      <c r="N1450" s="697">
        <v>188</v>
      </c>
      <c r="O1450" s="603"/>
      <c r="P1450" s="769" t="s">
        <v>529</v>
      </c>
      <c r="Q1450" s="596" t="s">
        <v>530</v>
      </c>
      <c r="R1450" s="596" t="s">
        <v>4909</v>
      </c>
      <c r="S1450" s="603">
        <f t="shared" si="315"/>
        <v>1</v>
      </c>
      <c r="T1450" s="596">
        <v>0</v>
      </c>
      <c r="U1450" s="596">
        <v>1</v>
      </c>
      <c r="V1450" s="596">
        <v>0</v>
      </c>
      <c r="W1450" s="603"/>
      <c r="X1450" s="701" t="s">
        <v>7339</v>
      </c>
      <c r="Y1450" s="376" t="s">
        <v>78</v>
      </c>
      <c r="Z1450" s="596" t="s">
        <v>7342</v>
      </c>
      <c r="AA1450" s="766"/>
      <c r="AB1450" s="727" t="str">
        <f t="shared" si="324"/>
        <v>Unique</v>
      </c>
      <c r="AC1450" s="603"/>
      <c r="AD1450" s="603"/>
      <c r="AE1450" s="603"/>
      <c r="AF1450" s="603"/>
      <c r="AG1450" s="603"/>
      <c r="AH1450" s="603"/>
      <c r="AI1450" s="603"/>
      <c r="AJ1450" s="603"/>
      <c r="AK1450" s="603"/>
      <c r="AL1450" s="603"/>
      <c r="AM1450" s="603"/>
      <c r="AN1450" s="603"/>
      <c r="AO1450" s="603"/>
      <c r="AP1450" s="603"/>
      <c r="AQ1450" s="603"/>
      <c r="AR1450" s="603"/>
      <c r="AS1450" s="603"/>
      <c r="AT1450" s="603"/>
      <c r="AU1450" s="603"/>
      <c r="AV1450" s="603"/>
      <c r="AW1450" s="603"/>
      <c r="AX1450" s="603"/>
      <c r="AY1450" s="603"/>
      <c r="AZ1450" s="603"/>
      <c r="BA1450" s="603"/>
      <c r="BB1450" s="603"/>
      <c r="BC1450" s="603"/>
      <c r="BD1450" s="603"/>
      <c r="BE1450" s="603"/>
      <c r="BF1450" s="603"/>
      <c r="BG1450" s="603"/>
      <c r="BH1450" s="603"/>
      <c r="BI1450" s="603"/>
      <c r="BJ1450" s="603"/>
      <c r="BK1450" s="603"/>
      <c r="BL1450" s="603"/>
      <c r="BM1450" s="603"/>
      <c r="BN1450" s="603"/>
      <c r="BO1450" s="603"/>
      <c r="BP1450" s="603"/>
      <c r="BQ1450" s="603"/>
      <c r="BR1450" s="603"/>
      <c r="BS1450" s="603"/>
      <c r="BT1450" s="603"/>
      <c r="BU1450" s="603"/>
      <c r="BV1450" s="603"/>
      <c r="BW1450" s="603"/>
      <c r="BX1450" s="603"/>
      <c r="BY1450" s="603"/>
      <c r="BZ1450" s="603"/>
      <c r="CA1450" s="603"/>
      <c r="CB1450" s="603"/>
      <c r="CC1450" s="603"/>
      <c r="CD1450" s="603"/>
      <c r="CE1450" s="603"/>
      <c r="CF1450" s="603"/>
      <c r="CG1450" s="603"/>
      <c r="CH1450" s="603"/>
      <c r="CI1450" s="603"/>
      <c r="CJ1450" s="603"/>
      <c r="CK1450" s="603"/>
    </row>
    <row r="1451" spans="1:89" ht="14.25">
      <c r="A1451" s="656" t="str">
        <f t="shared" si="323"/>
        <v>11_1_280621_HU_p_pa.re</v>
      </c>
      <c r="B1451" s="685" t="s">
        <v>5763</v>
      </c>
      <c r="C1451" s="685" t="s">
        <v>5764</v>
      </c>
      <c r="D1451" s="686">
        <v>11</v>
      </c>
      <c r="E1451" s="686">
        <v>1</v>
      </c>
      <c r="F1451" s="686" t="s">
        <v>5827</v>
      </c>
      <c r="G1451" s="686" t="s">
        <v>5719</v>
      </c>
      <c r="H1451" s="686">
        <v>2021</v>
      </c>
      <c r="I1451" s="687" t="s">
        <v>5729</v>
      </c>
      <c r="J1451" s="687" t="str">
        <f t="shared" si="326"/>
        <v>HU_p</v>
      </c>
      <c r="K1451" s="685" t="s">
        <v>5765</v>
      </c>
      <c r="L1451" s="687" t="s">
        <v>5723</v>
      </c>
      <c r="M1451" s="687" t="s">
        <v>476</v>
      </c>
      <c r="N1451" s="697">
        <v>188</v>
      </c>
      <c r="O1451" s="603"/>
      <c r="P1451" s="769" t="s">
        <v>7343</v>
      </c>
      <c r="Q1451" s="596" t="s">
        <v>7344</v>
      </c>
      <c r="R1451" s="596" t="s">
        <v>4909</v>
      </c>
      <c r="S1451" s="603">
        <f t="shared" si="315"/>
        <v>1</v>
      </c>
      <c r="T1451" s="596">
        <v>0</v>
      </c>
      <c r="U1451" s="596">
        <v>1</v>
      </c>
      <c r="V1451" s="596">
        <v>0</v>
      </c>
      <c r="W1451" s="603"/>
      <c r="X1451" s="701" t="s">
        <v>7339</v>
      </c>
      <c r="Y1451" s="376" t="s">
        <v>78</v>
      </c>
      <c r="Z1451" s="596" t="s">
        <v>7345</v>
      </c>
      <c r="AA1451" s="766"/>
      <c r="AB1451" s="727" t="str">
        <f t="shared" si="324"/>
        <v>Unique</v>
      </c>
      <c r="AC1451" s="603"/>
      <c r="AD1451" s="603"/>
      <c r="AE1451" s="603"/>
      <c r="AF1451" s="603"/>
      <c r="AG1451" s="603"/>
      <c r="AH1451" s="603"/>
      <c r="AI1451" s="603"/>
      <c r="AJ1451" s="603"/>
      <c r="AK1451" s="603"/>
      <c r="AL1451" s="603"/>
      <c r="AM1451" s="603"/>
      <c r="AN1451" s="603"/>
      <c r="AO1451" s="603"/>
      <c r="AP1451" s="603"/>
      <c r="AQ1451" s="603"/>
      <c r="AR1451" s="603"/>
      <c r="AS1451" s="603"/>
      <c r="AT1451" s="603"/>
      <c r="AU1451" s="603"/>
      <c r="AV1451" s="603"/>
      <c r="AW1451" s="603"/>
      <c r="AX1451" s="603"/>
      <c r="AY1451" s="603"/>
      <c r="AZ1451" s="603"/>
      <c r="BA1451" s="603"/>
      <c r="BB1451" s="603"/>
      <c r="BC1451" s="603"/>
      <c r="BD1451" s="603"/>
      <c r="BE1451" s="603"/>
      <c r="BF1451" s="603"/>
      <c r="BG1451" s="603"/>
      <c r="BH1451" s="603"/>
      <c r="BI1451" s="603"/>
      <c r="BJ1451" s="603"/>
      <c r="BK1451" s="603"/>
      <c r="BL1451" s="603"/>
      <c r="BM1451" s="603"/>
      <c r="BN1451" s="603"/>
      <c r="BO1451" s="603"/>
      <c r="BP1451" s="603"/>
      <c r="BQ1451" s="603"/>
      <c r="BR1451" s="603"/>
      <c r="BS1451" s="603"/>
      <c r="BT1451" s="603"/>
      <c r="BU1451" s="603"/>
      <c r="BV1451" s="603"/>
      <c r="BW1451" s="603"/>
      <c r="BX1451" s="603"/>
      <c r="BY1451" s="603"/>
      <c r="BZ1451" s="603"/>
      <c r="CA1451" s="603"/>
      <c r="CB1451" s="603"/>
      <c r="CC1451" s="603"/>
      <c r="CD1451" s="603"/>
      <c r="CE1451" s="603"/>
      <c r="CF1451" s="603"/>
      <c r="CG1451" s="603"/>
      <c r="CH1451" s="603"/>
      <c r="CI1451" s="603"/>
      <c r="CJ1451" s="603"/>
      <c r="CK1451" s="603"/>
    </row>
    <row r="1452" spans="1:89" ht="14.25">
      <c r="A1452" s="656" t="str">
        <f t="shared" si="323"/>
        <v>16_1_260721_N_p_sp.</v>
      </c>
      <c r="B1452" s="676" t="s">
        <v>5742</v>
      </c>
      <c r="C1452" s="676" t="s">
        <v>5743</v>
      </c>
      <c r="D1452" s="677">
        <v>16</v>
      </c>
      <c r="E1452" s="677">
        <v>1</v>
      </c>
      <c r="F1452" s="677" t="s">
        <v>5720</v>
      </c>
      <c r="G1452" s="677" t="s">
        <v>5779</v>
      </c>
      <c r="H1452" s="677">
        <v>2021</v>
      </c>
      <c r="I1452" s="678" t="s">
        <v>5729</v>
      </c>
      <c r="J1452" s="678" t="str">
        <f t="shared" si="326"/>
        <v>N_p</v>
      </c>
      <c r="K1452" s="676" t="s">
        <v>5744</v>
      </c>
      <c r="L1452" s="678" t="s">
        <v>5723</v>
      </c>
      <c r="M1452" s="678" t="s">
        <v>100</v>
      </c>
      <c r="N1452" s="689">
        <v>140</v>
      </c>
      <c r="O1452" s="603"/>
      <c r="P1452" s="667" t="s">
        <v>1163</v>
      </c>
      <c r="Q1452" s="596" t="s">
        <v>1164</v>
      </c>
      <c r="R1452" s="596" t="s">
        <v>4909</v>
      </c>
      <c r="S1452" s="603">
        <f t="shared" si="315"/>
        <v>1</v>
      </c>
      <c r="T1452" s="596">
        <v>0</v>
      </c>
      <c r="U1452" s="596">
        <v>1</v>
      </c>
      <c r="V1452" s="596">
        <v>0</v>
      </c>
      <c r="W1452" s="603"/>
      <c r="X1452" s="701" t="s">
        <v>7339</v>
      </c>
      <c r="Y1452" s="376" t="s">
        <v>78</v>
      </c>
      <c r="Z1452" s="596" t="s">
        <v>7346</v>
      </c>
      <c r="AA1452" s="766"/>
      <c r="AB1452" s="727" t="str">
        <f t="shared" si="324"/>
        <v>Unique</v>
      </c>
      <c r="AC1452" s="603"/>
      <c r="AD1452" s="603"/>
      <c r="AE1452" s="603"/>
      <c r="AF1452" s="603"/>
      <c r="AG1452" s="603"/>
      <c r="AH1452" s="603"/>
      <c r="AI1452" s="603"/>
      <c r="AJ1452" s="603"/>
      <c r="AK1452" s="603"/>
      <c r="AL1452" s="603"/>
      <c r="AM1452" s="603"/>
      <c r="AN1452" s="603"/>
      <c r="AO1452" s="603"/>
      <c r="AP1452" s="603"/>
      <c r="AQ1452" s="603"/>
      <c r="AR1452" s="603"/>
      <c r="AS1452" s="603"/>
      <c r="AT1452" s="603"/>
      <c r="AU1452" s="603"/>
      <c r="AV1452" s="603"/>
      <c r="AW1452" s="603"/>
      <c r="AX1452" s="603"/>
      <c r="AY1452" s="603"/>
      <c r="AZ1452" s="603"/>
      <c r="BA1452" s="603"/>
      <c r="BB1452" s="603"/>
      <c r="BC1452" s="603"/>
      <c r="BD1452" s="603"/>
      <c r="BE1452" s="603"/>
      <c r="BF1452" s="603"/>
      <c r="BG1452" s="603"/>
      <c r="BH1452" s="603"/>
      <c r="BI1452" s="603"/>
      <c r="BJ1452" s="603"/>
      <c r="BK1452" s="603"/>
      <c r="BL1452" s="603"/>
      <c r="BM1452" s="603"/>
      <c r="BN1452" s="603"/>
      <c r="BO1452" s="603"/>
      <c r="BP1452" s="603"/>
      <c r="BQ1452" s="603"/>
      <c r="BR1452" s="603"/>
      <c r="BS1452" s="603"/>
      <c r="BT1452" s="603"/>
      <c r="BU1452" s="603"/>
      <c r="BV1452" s="603"/>
      <c r="BW1452" s="603"/>
      <c r="BX1452" s="603"/>
      <c r="BY1452" s="603"/>
      <c r="BZ1452" s="603"/>
      <c r="CA1452" s="603"/>
      <c r="CB1452" s="603"/>
      <c r="CC1452" s="603"/>
      <c r="CD1452" s="603"/>
      <c r="CE1452" s="603"/>
      <c r="CF1452" s="603"/>
      <c r="CG1452" s="603"/>
      <c r="CH1452" s="603"/>
      <c r="CI1452" s="603"/>
      <c r="CJ1452" s="603"/>
      <c r="CK1452" s="603"/>
    </row>
    <row r="1453" spans="1:89" ht="14.25">
      <c r="A1453" s="656" t="str">
        <f t="shared" si="323"/>
        <v>12_1_250923_HE_p_sy.ri</v>
      </c>
      <c r="B1453" s="660" t="s">
        <v>6651</v>
      </c>
      <c r="C1453" s="660" t="s">
        <v>6652</v>
      </c>
      <c r="D1453" s="661">
        <v>12</v>
      </c>
      <c r="E1453" s="661">
        <v>1</v>
      </c>
      <c r="F1453" s="661" t="s">
        <v>6681</v>
      </c>
      <c r="G1453" s="661" t="s">
        <v>6682</v>
      </c>
      <c r="H1453" s="661">
        <v>2023</v>
      </c>
      <c r="I1453" s="660" t="s">
        <v>5729</v>
      </c>
      <c r="J1453" s="660" t="s">
        <v>6653</v>
      </c>
      <c r="K1453" s="660" t="s">
        <v>6654</v>
      </c>
      <c r="L1453" s="660" t="s">
        <v>5723</v>
      </c>
      <c r="M1453" s="660" t="s">
        <v>2422</v>
      </c>
      <c r="N1453" s="661">
        <f t="shared" ref="N1453:N1454" si="327">30+20+20+20+20+20+20+4</f>
        <v>154</v>
      </c>
      <c r="O1453" s="603"/>
      <c r="P1453" s="667" t="s">
        <v>888</v>
      </c>
      <c r="Q1453" s="596" t="s">
        <v>889</v>
      </c>
      <c r="R1453" s="596" t="s">
        <v>4916</v>
      </c>
      <c r="S1453" s="603">
        <f t="shared" si="315"/>
        <v>3</v>
      </c>
      <c r="T1453" s="596">
        <v>0</v>
      </c>
      <c r="U1453" s="596">
        <v>3</v>
      </c>
      <c r="V1453" s="596">
        <v>0</v>
      </c>
      <c r="W1453" s="603"/>
      <c r="X1453" s="668">
        <v>280526</v>
      </c>
      <c r="Y1453" s="376" t="s">
        <v>78</v>
      </c>
      <c r="Z1453" s="596" t="s">
        <v>7347</v>
      </c>
      <c r="AA1453" s="766"/>
      <c r="AB1453" s="727" t="str">
        <f t="shared" si="324"/>
        <v>Unique</v>
      </c>
      <c r="AC1453" s="603"/>
      <c r="AD1453" s="603"/>
      <c r="AE1453" s="603"/>
      <c r="AF1453" s="603"/>
      <c r="AG1453" s="603"/>
      <c r="AH1453" s="603"/>
      <c r="AI1453" s="603"/>
      <c r="AJ1453" s="603"/>
      <c r="AK1453" s="603"/>
      <c r="AL1453" s="603"/>
      <c r="AM1453" s="603"/>
      <c r="AN1453" s="603"/>
      <c r="AO1453" s="603"/>
      <c r="AP1453" s="603"/>
      <c r="AQ1453" s="603"/>
      <c r="AR1453" s="603"/>
      <c r="AS1453" s="603"/>
      <c r="AT1453" s="603"/>
      <c r="AU1453" s="603"/>
      <c r="AV1453" s="603"/>
      <c r="AW1453" s="603"/>
      <c r="AX1453" s="603"/>
      <c r="AY1453" s="603"/>
      <c r="AZ1453" s="603"/>
      <c r="BA1453" s="603"/>
      <c r="BB1453" s="603"/>
      <c r="BC1453" s="603"/>
      <c r="BD1453" s="603"/>
      <c r="BE1453" s="603"/>
      <c r="BF1453" s="603"/>
      <c r="BG1453" s="603"/>
      <c r="BH1453" s="603"/>
      <c r="BI1453" s="603"/>
      <c r="BJ1453" s="603"/>
      <c r="BK1453" s="603"/>
      <c r="BL1453" s="603"/>
      <c r="BM1453" s="603"/>
      <c r="BN1453" s="603"/>
      <c r="BO1453" s="603"/>
      <c r="BP1453" s="603"/>
      <c r="BQ1453" s="603"/>
      <c r="BR1453" s="603"/>
      <c r="BS1453" s="603"/>
      <c r="BT1453" s="603"/>
      <c r="BU1453" s="603"/>
      <c r="BV1453" s="603"/>
      <c r="BW1453" s="603"/>
      <c r="BX1453" s="603"/>
      <c r="BY1453" s="603"/>
      <c r="BZ1453" s="603"/>
      <c r="CA1453" s="603"/>
      <c r="CB1453" s="603"/>
      <c r="CC1453" s="603"/>
      <c r="CD1453" s="603"/>
      <c r="CE1453" s="603"/>
      <c r="CF1453" s="603"/>
      <c r="CG1453" s="603"/>
      <c r="CH1453" s="603"/>
      <c r="CI1453" s="603"/>
      <c r="CJ1453" s="603"/>
      <c r="CK1453" s="603"/>
    </row>
    <row r="1454" spans="1:89" ht="14.25">
      <c r="A1454" s="656" t="str">
        <f t="shared" si="323"/>
        <v>12_1_250923_HE_p_sy.vi</v>
      </c>
      <c r="B1454" s="660" t="s">
        <v>6651</v>
      </c>
      <c r="C1454" s="660" t="s">
        <v>6652</v>
      </c>
      <c r="D1454" s="661">
        <v>12</v>
      </c>
      <c r="E1454" s="661">
        <v>1</v>
      </c>
      <c r="F1454" s="661" t="s">
        <v>6681</v>
      </c>
      <c r="G1454" s="661" t="s">
        <v>6682</v>
      </c>
      <c r="H1454" s="661">
        <v>2023</v>
      </c>
      <c r="I1454" s="660" t="s">
        <v>5729</v>
      </c>
      <c r="J1454" s="660" t="s">
        <v>6653</v>
      </c>
      <c r="K1454" s="660" t="s">
        <v>6654</v>
      </c>
      <c r="L1454" s="660" t="s">
        <v>5723</v>
      </c>
      <c r="M1454" s="660" t="s">
        <v>2422</v>
      </c>
      <c r="N1454" s="661">
        <f t="shared" si="327"/>
        <v>154</v>
      </c>
      <c r="O1454" s="603"/>
      <c r="P1454" s="769" t="s">
        <v>1137</v>
      </c>
      <c r="Q1454" s="596" t="s">
        <v>5216</v>
      </c>
      <c r="R1454" s="596" t="s">
        <v>4916</v>
      </c>
      <c r="S1454" s="603">
        <f t="shared" si="315"/>
        <v>1</v>
      </c>
      <c r="T1454" s="596">
        <v>0</v>
      </c>
      <c r="U1454" s="596">
        <v>1</v>
      </c>
      <c r="V1454" s="596">
        <v>0</v>
      </c>
      <c r="W1454" s="603"/>
      <c r="X1454" s="668">
        <v>280526</v>
      </c>
      <c r="Y1454" s="376" t="s">
        <v>78</v>
      </c>
      <c r="Z1454" s="596" t="s">
        <v>7348</v>
      </c>
      <c r="AA1454" s="766"/>
      <c r="AB1454" s="727" t="str">
        <f t="shared" si="324"/>
        <v>Unique</v>
      </c>
      <c r="AC1454" s="603"/>
      <c r="AD1454" s="603"/>
      <c r="AE1454" s="603"/>
      <c r="AF1454" s="603"/>
      <c r="AG1454" s="603"/>
      <c r="AH1454" s="603"/>
      <c r="AI1454" s="603"/>
      <c r="AJ1454" s="603"/>
      <c r="AK1454" s="603"/>
      <c r="AL1454" s="603"/>
      <c r="AM1454" s="603"/>
      <c r="AN1454" s="603"/>
      <c r="AO1454" s="603"/>
      <c r="AP1454" s="603"/>
      <c r="AQ1454" s="603"/>
      <c r="AR1454" s="603"/>
      <c r="AS1454" s="603"/>
      <c r="AT1454" s="603"/>
      <c r="AU1454" s="603"/>
      <c r="AV1454" s="603"/>
      <c r="AW1454" s="603"/>
      <c r="AX1454" s="603"/>
      <c r="AY1454" s="603"/>
      <c r="AZ1454" s="603"/>
      <c r="BA1454" s="603"/>
      <c r="BB1454" s="603"/>
      <c r="BC1454" s="603"/>
      <c r="BD1454" s="603"/>
      <c r="BE1454" s="603"/>
      <c r="BF1454" s="603"/>
      <c r="BG1454" s="603"/>
      <c r="BH1454" s="603"/>
      <c r="BI1454" s="603"/>
      <c r="BJ1454" s="603"/>
      <c r="BK1454" s="603"/>
      <c r="BL1454" s="603"/>
      <c r="BM1454" s="603"/>
      <c r="BN1454" s="603"/>
      <c r="BO1454" s="603"/>
      <c r="BP1454" s="603"/>
      <c r="BQ1454" s="603"/>
      <c r="BR1454" s="603"/>
      <c r="BS1454" s="603"/>
      <c r="BT1454" s="603"/>
      <c r="BU1454" s="603"/>
      <c r="BV1454" s="603"/>
      <c r="BW1454" s="603"/>
      <c r="BX1454" s="603"/>
      <c r="BY1454" s="603"/>
      <c r="BZ1454" s="603"/>
      <c r="CA1454" s="603"/>
      <c r="CB1454" s="603"/>
      <c r="CC1454" s="603"/>
      <c r="CD1454" s="603"/>
      <c r="CE1454" s="603"/>
      <c r="CF1454" s="603"/>
      <c r="CG1454" s="603"/>
      <c r="CH1454" s="603"/>
      <c r="CI1454" s="603"/>
      <c r="CJ1454" s="603"/>
      <c r="CK1454" s="603"/>
    </row>
    <row r="1455" spans="1:89" ht="14.25">
      <c r="A1455" s="656" t="str">
        <f t="shared" si="323"/>
        <v>33_1_050623_S_p_sy.vi</v>
      </c>
      <c r="B1455" s="723" t="s">
        <v>6238</v>
      </c>
      <c r="C1455" s="723" t="s">
        <v>6239</v>
      </c>
      <c r="D1455" s="724">
        <v>33</v>
      </c>
      <c r="E1455" s="724">
        <v>1</v>
      </c>
      <c r="F1455" s="724" t="s">
        <v>6443</v>
      </c>
      <c r="G1455" s="724" t="s">
        <v>6562</v>
      </c>
      <c r="H1455" s="724">
        <v>2023</v>
      </c>
      <c r="I1455" s="723" t="s">
        <v>6326</v>
      </c>
      <c r="J1455" s="723" t="s">
        <v>6375</v>
      </c>
      <c r="K1455" s="723"/>
      <c r="L1455" s="723" t="s">
        <v>5723</v>
      </c>
      <c r="M1455" s="723" t="s">
        <v>2422</v>
      </c>
      <c r="N1455" s="661">
        <f>68</f>
        <v>68</v>
      </c>
      <c r="O1455" s="370"/>
      <c r="P1455" s="769" t="s">
        <v>1137</v>
      </c>
      <c r="Q1455" s="596" t="s">
        <v>5216</v>
      </c>
      <c r="R1455" s="596" t="s">
        <v>4916</v>
      </c>
      <c r="S1455" s="603">
        <f t="shared" si="315"/>
        <v>4</v>
      </c>
      <c r="T1455" s="596">
        <v>0</v>
      </c>
      <c r="U1455" s="596">
        <v>4</v>
      </c>
      <c r="V1455" s="596">
        <v>0</v>
      </c>
      <c r="W1455" s="603"/>
      <c r="X1455" s="668">
        <v>280526</v>
      </c>
      <c r="Y1455" s="376" t="s">
        <v>78</v>
      </c>
      <c r="Z1455" s="596" t="s">
        <v>7349</v>
      </c>
      <c r="AA1455" s="766"/>
      <c r="AB1455" s="727" t="str">
        <f t="shared" si="324"/>
        <v>Unique</v>
      </c>
      <c r="AC1455" s="603"/>
      <c r="AD1455" s="603"/>
      <c r="AE1455" s="603"/>
      <c r="AF1455" s="603"/>
      <c r="AG1455" s="603"/>
      <c r="AH1455" s="603"/>
      <c r="AI1455" s="603"/>
      <c r="AJ1455" s="603"/>
      <c r="AK1455" s="603"/>
      <c r="AL1455" s="603"/>
      <c r="AM1455" s="603"/>
      <c r="AN1455" s="603"/>
      <c r="AO1455" s="603"/>
      <c r="AP1455" s="603"/>
      <c r="AQ1455" s="603"/>
      <c r="AR1455" s="603"/>
      <c r="AS1455" s="603"/>
      <c r="AT1455" s="603"/>
      <c r="AU1455" s="603"/>
      <c r="AV1455" s="603"/>
      <c r="AW1455" s="603"/>
      <c r="AX1455" s="603"/>
      <c r="AY1455" s="603"/>
      <c r="AZ1455" s="603"/>
      <c r="BA1455" s="603"/>
      <c r="BB1455" s="603"/>
      <c r="BC1455" s="603"/>
      <c r="BD1455" s="603"/>
      <c r="BE1455" s="603"/>
      <c r="BF1455" s="603"/>
      <c r="BG1455" s="603"/>
      <c r="BH1455" s="603"/>
      <c r="BI1455" s="603"/>
      <c r="BJ1455" s="603"/>
      <c r="BK1455" s="603"/>
      <c r="BL1455" s="603"/>
      <c r="BM1455" s="603"/>
      <c r="BN1455" s="603"/>
      <c r="BO1455" s="603"/>
      <c r="BP1455" s="603"/>
      <c r="BQ1455" s="603"/>
      <c r="BR1455" s="603"/>
      <c r="BS1455" s="603"/>
      <c r="BT1455" s="603"/>
      <c r="BU1455" s="603"/>
      <c r="BV1455" s="603"/>
      <c r="BW1455" s="603"/>
      <c r="BX1455" s="603"/>
      <c r="BY1455" s="603"/>
      <c r="BZ1455" s="603"/>
      <c r="CA1455" s="603"/>
      <c r="CB1455" s="603"/>
      <c r="CC1455" s="603"/>
      <c r="CD1455" s="603"/>
      <c r="CE1455" s="603"/>
      <c r="CF1455" s="603"/>
      <c r="CG1455" s="603"/>
      <c r="CH1455" s="603"/>
      <c r="CI1455" s="603"/>
      <c r="CJ1455" s="603"/>
      <c r="CK1455" s="603"/>
    </row>
    <row r="1456" spans="1:89" ht="14.25">
      <c r="A1456" s="656" t="str">
        <f t="shared" si="323"/>
        <v>11_1_091023_HU_p_sy.vi</v>
      </c>
      <c r="B1456" s="754" t="s">
        <v>6591</v>
      </c>
      <c r="C1456" s="754" t="s">
        <v>6592</v>
      </c>
      <c r="D1456" s="755">
        <v>11</v>
      </c>
      <c r="E1456" s="755">
        <v>1</v>
      </c>
      <c r="F1456" s="755" t="s">
        <v>6682</v>
      </c>
      <c r="G1456" s="755" t="s">
        <v>373</v>
      </c>
      <c r="H1456" s="755">
        <v>2023</v>
      </c>
      <c r="I1456" s="754" t="s">
        <v>5729</v>
      </c>
      <c r="J1456" s="754" t="s">
        <v>6593</v>
      </c>
      <c r="K1456" s="754" t="s">
        <v>6594</v>
      </c>
      <c r="L1456" s="754" t="s">
        <v>5723</v>
      </c>
      <c r="M1456" s="754" t="s">
        <v>2422</v>
      </c>
      <c r="N1456" s="661">
        <f t="shared" ref="N1456:N1457" si="328">40</f>
        <v>40</v>
      </c>
      <c r="O1456" s="603"/>
      <c r="P1456" s="769" t="s">
        <v>1137</v>
      </c>
      <c r="Q1456" s="596" t="s">
        <v>5216</v>
      </c>
      <c r="R1456" s="596" t="s">
        <v>4916</v>
      </c>
      <c r="S1456" s="603">
        <f t="shared" si="315"/>
        <v>1</v>
      </c>
      <c r="T1456" s="596">
        <v>0</v>
      </c>
      <c r="U1456" s="596">
        <v>1</v>
      </c>
      <c r="V1456" s="596">
        <v>0</v>
      </c>
      <c r="W1456" s="603"/>
      <c r="X1456" s="668">
        <v>280526</v>
      </c>
      <c r="Y1456" s="376" t="s">
        <v>78</v>
      </c>
      <c r="Z1456" s="596" t="s">
        <v>7350</v>
      </c>
      <c r="AA1456" s="766"/>
      <c r="AB1456" s="727" t="str">
        <f t="shared" si="324"/>
        <v>Unique</v>
      </c>
      <c r="AC1456" s="603"/>
      <c r="AD1456" s="603"/>
      <c r="AE1456" s="603"/>
      <c r="AF1456" s="603"/>
      <c r="AG1456" s="603"/>
      <c r="AH1456" s="603"/>
      <c r="AI1456" s="603"/>
      <c r="AJ1456" s="603"/>
      <c r="AK1456" s="603"/>
      <c r="AL1456" s="603"/>
      <c r="AM1456" s="603"/>
      <c r="AN1456" s="603"/>
      <c r="AO1456" s="603"/>
      <c r="AP1456" s="603"/>
      <c r="AQ1456" s="603"/>
      <c r="AR1456" s="603"/>
      <c r="AS1456" s="603"/>
      <c r="AT1456" s="603"/>
      <c r="AU1456" s="603"/>
      <c r="AV1456" s="603"/>
      <c r="AW1456" s="603"/>
      <c r="AX1456" s="603"/>
      <c r="AY1456" s="603"/>
      <c r="AZ1456" s="603"/>
      <c r="BA1456" s="603"/>
      <c r="BB1456" s="603"/>
      <c r="BC1456" s="603"/>
      <c r="BD1456" s="603"/>
      <c r="BE1456" s="603"/>
      <c r="BF1456" s="603"/>
      <c r="BG1456" s="603"/>
      <c r="BH1456" s="603"/>
      <c r="BI1456" s="603"/>
      <c r="BJ1456" s="603"/>
      <c r="BK1456" s="603"/>
      <c r="BL1456" s="603"/>
      <c r="BM1456" s="603"/>
      <c r="BN1456" s="603"/>
      <c r="BO1456" s="603"/>
      <c r="BP1456" s="603"/>
      <c r="BQ1456" s="603"/>
      <c r="BR1456" s="603"/>
      <c r="BS1456" s="603"/>
      <c r="BT1456" s="603"/>
      <c r="BU1456" s="603"/>
      <c r="BV1456" s="603"/>
      <c r="BW1456" s="603"/>
      <c r="BX1456" s="603"/>
      <c r="BY1456" s="603"/>
      <c r="BZ1456" s="603"/>
      <c r="CA1456" s="603"/>
      <c r="CB1456" s="603"/>
      <c r="CC1456" s="603"/>
      <c r="CD1456" s="603"/>
      <c r="CE1456" s="603"/>
      <c r="CF1456" s="603"/>
      <c r="CG1456" s="603"/>
      <c r="CH1456" s="603"/>
      <c r="CI1456" s="603"/>
      <c r="CJ1456" s="603"/>
      <c r="CK1456" s="603"/>
    </row>
    <row r="1457" spans="1:89" ht="14.25">
      <c r="A1457" s="656" t="str">
        <f t="shared" si="323"/>
        <v>11_1_091023_HU_p_sy.to</v>
      </c>
      <c r="B1457" s="754" t="s">
        <v>6591</v>
      </c>
      <c r="C1457" s="754" t="s">
        <v>6592</v>
      </c>
      <c r="D1457" s="755">
        <v>11</v>
      </c>
      <c r="E1457" s="755">
        <v>1</v>
      </c>
      <c r="F1457" s="755" t="s">
        <v>6682</v>
      </c>
      <c r="G1457" s="755" t="s">
        <v>373</v>
      </c>
      <c r="H1457" s="755">
        <v>2023</v>
      </c>
      <c r="I1457" s="754" t="s">
        <v>5729</v>
      </c>
      <c r="J1457" s="754" t="s">
        <v>6593</v>
      </c>
      <c r="K1457" s="754" t="s">
        <v>6594</v>
      </c>
      <c r="L1457" s="754" t="s">
        <v>5723</v>
      </c>
      <c r="M1457" s="754" t="s">
        <v>2422</v>
      </c>
      <c r="N1457" s="661">
        <f t="shared" si="328"/>
        <v>40</v>
      </c>
      <c r="O1457" s="603"/>
      <c r="P1457" s="769" t="s">
        <v>1140</v>
      </c>
      <c r="Q1457" s="596" t="s">
        <v>1141</v>
      </c>
      <c r="R1457" s="596" t="s">
        <v>4916</v>
      </c>
      <c r="S1457" s="603">
        <f t="shared" si="315"/>
        <v>2</v>
      </c>
      <c r="T1457" s="596">
        <v>0</v>
      </c>
      <c r="U1457" s="596">
        <v>2</v>
      </c>
      <c r="V1457" s="596">
        <v>0</v>
      </c>
      <c r="W1457" s="603"/>
      <c r="X1457" s="668">
        <v>280526</v>
      </c>
      <c r="Y1457" s="376" t="s">
        <v>78</v>
      </c>
      <c r="Z1457" s="596" t="s">
        <v>7351</v>
      </c>
      <c r="AA1457" s="766"/>
      <c r="AB1457" s="727" t="str">
        <f t="shared" si="324"/>
        <v>Unique</v>
      </c>
      <c r="AC1457" s="603"/>
      <c r="AD1457" s="603"/>
      <c r="AE1457" s="603"/>
      <c r="AF1457" s="603"/>
      <c r="AG1457" s="603"/>
      <c r="AH1457" s="603"/>
      <c r="AI1457" s="603"/>
      <c r="AJ1457" s="603"/>
      <c r="AK1457" s="603"/>
      <c r="AL1457" s="603"/>
      <c r="AM1457" s="603"/>
      <c r="AN1457" s="603"/>
      <c r="AO1457" s="603"/>
      <c r="AP1457" s="603"/>
      <c r="AQ1457" s="603"/>
      <c r="AR1457" s="603"/>
      <c r="AS1457" s="603"/>
      <c r="AT1457" s="603"/>
      <c r="AU1457" s="603"/>
      <c r="AV1457" s="603"/>
      <c r="AW1457" s="603"/>
      <c r="AX1457" s="603"/>
      <c r="AY1457" s="603"/>
      <c r="AZ1457" s="603"/>
      <c r="BA1457" s="603"/>
      <c r="BB1457" s="603"/>
      <c r="BC1457" s="603"/>
      <c r="BD1457" s="603"/>
      <c r="BE1457" s="603"/>
      <c r="BF1457" s="603"/>
      <c r="BG1457" s="603"/>
      <c r="BH1457" s="603"/>
      <c r="BI1457" s="603"/>
      <c r="BJ1457" s="603"/>
      <c r="BK1457" s="603"/>
      <c r="BL1457" s="603"/>
      <c r="BM1457" s="603"/>
      <c r="BN1457" s="603"/>
      <c r="BO1457" s="603"/>
      <c r="BP1457" s="603"/>
      <c r="BQ1457" s="603"/>
      <c r="BR1457" s="603"/>
      <c r="BS1457" s="603"/>
      <c r="BT1457" s="603"/>
      <c r="BU1457" s="603"/>
      <c r="BV1457" s="603"/>
      <c r="BW1457" s="603"/>
      <c r="BX1457" s="603"/>
      <c r="BY1457" s="603"/>
      <c r="BZ1457" s="603"/>
      <c r="CA1457" s="603"/>
      <c r="CB1457" s="603"/>
      <c r="CC1457" s="603"/>
      <c r="CD1457" s="603"/>
      <c r="CE1457" s="603"/>
      <c r="CF1457" s="603"/>
      <c r="CG1457" s="603"/>
      <c r="CH1457" s="603"/>
      <c r="CI1457" s="603"/>
      <c r="CJ1457" s="603"/>
      <c r="CK1457" s="603"/>
    </row>
    <row r="1458" spans="1:89" ht="14.25">
      <c r="A1458" s="656" t="str">
        <f t="shared" si="323"/>
        <v>26_1_041021_H_p_sy.vi</v>
      </c>
      <c r="B1458" s="718" t="s">
        <v>6176</v>
      </c>
      <c r="C1458" s="718" t="s">
        <v>6177</v>
      </c>
      <c r="D1458" s="719">
        <v>26</v>
      </c>
      <c r="E1458" s="719">
        <v>1</v>
      </c>
      <c r="F1458" s="719" t="s">
        <v>5755</v>
      </c>
      <c r="G1458" s="719" t="s">
        <v>2461</v>
      </c>
      <c r="H1458" s="719">
        <v>2021</v>
      </c>
      <c r="I1458" s="718" t="s">
        <v>6199</v>
      </c>
      <c r="J1458" s="718" t="s">
        <v>6017</v>
      </c>
      <c r="K1458" s="718"/>
      <c r="L1458" s="718" t="s">
        <v>5723</v>
      </c>
      <c r="M1458" s="718" t="s">
        <v>2422</v>
      </c>
      <c r="N1458" s="661">
        <f>55+50+55+22</f>
        <v>182</v>
      </c>
      <c r="O1458" s="370" t="s">
        <v>6245</v>
      </c>
      <c r="P1458" s="769" t="s">
        <v>1137</v>
      </c>
      <c r="Q1458" s="596" t="s">
        <v>5216</v>
      </c>
      <c r="R1458" s="596" t="s">
        <v>4916</v>
      </c>
      <c r="S1458" s="603">
        <f t="shared" si="315"/>
        <v>2</v>
      </c>
      <c r="T1458" s="596">
        <v>0</v>
      </c>
      <c r="U1458" s="596">
        <v>2</v>
      </c>
      <c r="V1458" s="596">
        <v>0</v>
      </c>
      <c r="W1458" s="603"/>
      <c r="X1458" s="668">
        <v>280526</v>
      </c>
      <c r="Y1458" s="376" t="s">
        <v>78</v>
      </c>
      <c r="Z1458" s="596" t="s">
        <v>7352</v>
      </c>
      <c r="AA1458" s="766"/>
      <c r="AB1458" s="727" t="str">
        <f t="shared" si="324"/>
        <v>Unique</v>
      </c>
      <c r="AC1458" s="603"/>
      <c r="AD1458" s="603"/>
      <c r="AE1458" s="603"/>
      <c r="AF1458" s="603"/>
      <c r="AG1458" s="603"/>
      <c r="AH1458" s="603"/>
      <c r="AI1458" s="603"/>
      <c r="AJ1458" s="603"/>
      <c r="AK1458" s="603"/>
      <c r="AL1458" s="603"/>
      <c r="AM1458" s="603"/>
      <c r="AN1458" s="603"/>
      <c r="AO1458" s="603"/>
      <c r="AP1458" s="603"/>
      <c r="AQ1458" s="603"/>
      <c r="AR1458" s="603"/>
      <c r="AS1458" s="603"/>
      <c r="AT1458" s="603"/>
      <c r="AU1458" s="603"/>
      <c r="AV1458" s="603"/>
      <c r="AW1458" s="603"/>
      <c r="AX1458" s="603"/>
      <c r="AY1458" s="603"/>
      <c r="AZ1458" s="603"/>
      <c r="BA1458" s="603"/>
      <c r="BB1458" s="603"/>
      <c r="BC1458" s="603"/>
      <c r="BD1458" s="603"/>
      <c r="BE1458" s="603"/>
      <c r="BF1458" s="603"/>
      <c r="BG1458" s="603"/>
      <c r="BH1458" s="603"/>
      <c r="BI1458" s="603"/>
      <c r="BJ1458" s="603"/>
      <c r="BK1458" s="603"/>
      <c r="BL1458" s="603"/>
      <c r="BM1458" s="603"/>
      <c r="BN1458" s="603"/>
      <c r="BO1458" s="603"/>
      <c r="BP1458" s="603"/>
      <c r="BQ1458" s="603"/>
      <c r="BR1458" s="603"/>
      <c r="BS1458" s="603"/>
      <c r="BT1458" s="603"/>
      <c r="BU1458" s="603"/>
      <c r="BV1458" s="603"/>
      <c r="BW1458" s="603"/>
      <c r="BX1458" s="603"/>
      <c r="BY1458" s="603"/>
      <c r="BZ1458" s="603"/>
      <c r="CA1458" s="603"/>
      <c r="CB1458" s="603"/>
      <c r="CC1458" s="603"/>
      <c r="CD1458" s="603"/>
      <c r="CE1458" s="603"/>
      <c r="CF1458" s="603"/>
      <c r="CG1458" s="603"/>
      <c r="CH1458" s="603"/>
      <c r="CI1458" s="603"/>
      <c r="CJ1458" s="603"/>
      <c r="CK1458" s="603"/>
    </row>
    <row r="1459" spans="1:89" ht="14.25">
      <c r="A1459" s="656" t="str">
        <f t="shared" si="323"/>
        <v>21_1_250923_Erp_p_sy.to</v>
      </c>
      <c r="B1459" s="660" t="s">
        <v>6128</v>
      </c>
      <c r="C1459" s="660" t="s">
        <v>6129</v>
      </c>
      <c r="D1459" s="711">
        <v>21</v>
      </c>
      <c r="E1459" s="711">
        <v>1</v>
      </c>
      <c r="F1459" s="661">
        <v>110923</v>
      </c>
      <c r="G1459" s="661">
        <v>250923</v>
      </c>
      <c r="H1459" s="661">
        <v>2023</v>
      </c>
      <c r="I1459" s="660"/>
      <c r="J1459" s="712" t="s">
        <v>6130</v>
      </c>
      <c r="K1459" s="688" t="s">
        <v>6118</v>
      </c>
      <c r="L1459" s="712" t="s">
        <v>5723</v>
      </c>
      <c r="M1459" s="712" t="s">
        <v>2422</v>
      </c>
      <c r="N1459" s="661">
        <f>50+0</f>
        <v>50</v>
      </c>
      <c r="O1459" s="370" t="s">
        <v>6131</v>
      </c>
      <c r="P1459" s="769" t="s">
        <v>1140</v>
      </c>
      <c r="Q1459" s="596" t="s">
        <v>5220</v>
      </c>
      <c r="R1459" s="596" t="s">
        <v>4916</v>
      </c>
      <c r="S1459" s="603">
        <f t="shared" si="315"/>
        <v>1</v>
      </c>
      <c r="T1459" s="596">
        <v>0</v>
      </c>
      <c r="U1459" s="596">
        <v>1</v>
      </c>
      <c r="V1459" s="596">
        <v>0</v>
      </c>
      <c r="W1459" s="603"/>
      <c r="X1459" s="668">
        <v>280526</v>
      </c>
      <c r="Y1459" s="376" t="s">
        <v>78</v>
      </c>
      <c r="Z1459" s="596" t="s">
        <v>7353</v>
      </c>
      <c r="AA1459" s="766"/>
      <c r="AB1459" s="727" t="str">
        <f t="shared" si="324"/>
        <v>Unique</v>
      </c>
      <c r="AC1459" s="603"/>
      <c r="AD1459" s="603"/>
      <c r="AE1459" s="603"/>
      <c r="AF1459" s="603"/>
      <c r="AG1459" s="603"/>
      <c r="AH1459" s="603"/>
      <c r="AI1459" s="603"/>
      <c r="AJ1459" s="603"/>
      <c r="AK1459" s="603"/>
      <c r="AL1459" s="603"/>
      <c r="AM1459" s="603"/>
      <c r="AN1459" s="603"/>
      <c r="AO1459" s="603"/>
      <c r="AP1459" s="603"/>
      <c r="AQ1459" s="603"/>
      <c r="AR1459" s="603"/>
      <c r="AS1459" s="603"/>
      <c r="AT1459" s="603"/>
      <c r="AU1459" s="603"/>
      <c r="AV1459" s="603"/>
      <c r="AW1459" s="603"/>
      <c r="AX1459" s="603"/>
      <c r="AY1459" s="603"/>
      <c r="AZ1459" s="603"/>
      <c r="BA1459" s="603"/>
      <c r="BB1459" s="603"/>
      <c r="BC1459" s="603"/>
      <c r="BD1459" s="603"/>
      <c r="BE1459" s="603"/>
      <c r="BF1459" s="603"/>
      <c r="BG1459" s="603"/>
      <c r="BH1459" s="603"/>
      <c r="BI1459" s="603"/>
      <c r="BJ1459" s="603"/>
      <c r="BK1459" s="603"/>
      <c r="BL1459" s="603"/>
      <c r="BM1459" s="603"/>
      <c r="BN1459" s="603"/>
      <c r="BO1459" s="603"/>
      <c r="BP1459" s="603"/>
      <c r="BQ1459" s="603"/>
      <c r="BR1459" s="603"/>
      <c r="BS1459" s="603"/>
      <c r="BT1459" s="603"/>
      <c r="BU1459" s="603"/>
      <c r="BV1459" s="603"/>
      <c r="BW1459" s="603"/>
      <c r="BX1459" s="603"/>
      <c r="BY1459" s="603"/>
      <c r="BZ1459" s="603"/>
      <c r="CA1459" s="603"/>
      <c r="CB1459" s="603"/>
      <c r="CC1459" s="603"/>
      <c r="CD1459" s="603"/>
      <c r="CE1459" s="603"/>
      <c r="CF1459" s="603"/>
      <c r="CG1459" s="603"/>
      <c r="CH1459" s="603"/>
      <c r="CI1459" s="603"/>
      <c r="CJ1459" s="603"/>
      <c r="CK1459" s="603"/>
    </row>
    <row r="1460" spans="1:89" ht="14.25">
      <c r="A1460" s="656" t="str">
        <f t="shared" si="323"/>
        <v>60_1_041021_E_p_sy.to</v>
      </c>
      <c r="B1460" s="659" t="s">
        <v>5989</v>
      </c>
      <c r="C1460" s="659" t="s">
        <v>5990</v>
      </c>
      <c r="D1460" s="658">
        <v>60</v>
      </c>
      <c r="E1460" s="658">
        <v>1</v>
      </c>
      <c r="F1460" s="658" t="s">
        <v>5755</v>
      </c>
      <c r="G1460" s="658" t="s">
        <v>2461</v>
      </c>
      <c r="H1460" s="658">
        <v>2021</v>
      </c>
      <c r="I1460" s="659" t="s">
        <v>5976</v>
      </c>
      <c r="J1460" s="659" t="s">
        <v>5991</v>
      </c>
      <c r="K1460" s="659"/>
      <c r="L1460" s="659" t="s">
        <v>5723</v>
      </c>
      <c r="M1460" s="659" t="s">
        <v>2422</v>
      </c>
      <c r="N1460" s="661">
        <f>15+19+17+20+27+20+14</f>
        <v>132</v>
      </c>
      <c r="O1460" s="603"/>
      <c r="P1460" s="769" t="s">
        <v>1140</v>
      </c>
      <c r="Q1460" s="596" t="s">
        <v>1141</v>
      </c>
      <c r="R1460" s="596" t="s">
        <v>1176</v>
      </c>
      <c r="S1460" s="603">
        <f t="shared" si="315"/>
        <v>1</v>
      </c>
      <c r="T1460" s="596">
        <v>0</v>
      </c>
      <c r="U1460" s="596">
        <v>1</v>
      </c>
      <c r="V1460" s="596">
        <v>0</v>
      </c>
      <c r="W1460" s="603"/>
      <c r="X1460" s="668">
        <v>280526</v>
      </c>
      <c r="Y1460" s="376" t="s">
        <v>78</v>
      </c>
      <c r="Z1460" s="596" t="s">
        <v>7354</v>
      </c>
      <c r="AA1460" s="766"/>
      <c r="AB1460" s="727" t="str">
        <f t="shared" si="324"/>
        <v>Unique</v>
      </c>
      <c r="AC1460" s="603"/>
      <c r="AD1460" s="603"/>
      <c r="AE1460" s="603"/>
      <c r="AF1460" s="603"/>
      <c r="AG1460" s="603"/>
      <c r="AH1460" s="603"/>
      <c r="AI1460" s="603"/>
      <c r="AJ1460" s="603"/>
      <c r="AK1460" s="603"/>
      <c r="AL1460" s="603"/>
      <c r="AM1460" s="603"/>
      <c r="AN1460" s="603"/>
      <c r="AO1460" s="603"/>
      <c r="AP1460" s="603"/>
      <c r="AQ1460" s="603"/>
      <c r="AR1460" s="603"/>
      <c r="AS1460" s="603"/>
      <c r="AT1460" s="603"/>
      <c r="AU1460" s="603"/>
      <c r="AV1460" s="603"/>
      <c r="AW1460" s="603"/>
      <c r="AX1460" s="603"/>
      <c r="AY1460" s="603"/>
      <c r="AZ1460" s="603"/>
      <c r="BA1460" s="603"/>
      <c r="BB1460" s="603"/>
      <c r="BC1460" s="603"/>
      <c r="BD1460" s="603"/>
      <c r="BE1460" s="603"/>
      <c r="BF1460" s="603"/>
      <c r="BG1460" s="603"/>
      <c r="BH1460" s="603"/>
      <c r="BI1460" s="603"/>
      <c r="BJ1460" s="603"/>
      <c r="BK1460" s="603"/>
      <c r="BL1460" s="603"/>
      <c r="BM1460" s="603"/>
      <c r="BN1460" s="603"/>
      <c r="BO1460" s="603"/>
      <c r="BP1460" s="603"/>
      <c r="BQ1460" s="603"/>
      <c r="BR1460" s="603"/>
      <c r="BS1460" s="603"/>
      <c r="BT1460" s="603"/>
      <c r="BU1460" s="603"/>
      <c r="BV1460" s="603"/>
      <c r="BW1460" s="603"/>
      <c r="BX1460" s="603"/>
      <c r="BY1460" s="603"/>
      <c r="BZ1460" s="603"/>
      <c r="CA1460" s="603"/>
      <c r="CB1460" s="603"/>
      <c r="CC1460" s="603"/>
      <c r="CD1460" s="603"/>
      <c r="CE1460" s="603"/>
      <c r="CF1460" s="603"/>
      <c r="CG1460" s="603"/>
      <c r="CH1460" s="603"/>
      <c r="CI1460" s="603"/>
      <c r="CJ1460" s="603"/>
      <c r="CK1460" s="603"/>
    </row>
    <row r="1461" spans="1:89" ht="14.25">
      <c r="A1461" s="656" t="str">
        <f t="shared" si="323"/>
        <v>14_1_280621_HAM_p_sy.vi</v>
      </c>
      <c r="B1461" s="657" t="s">
        <v>5717</v>
      </c>
      <c r="C1461" s="657" t="s">
        <v>5718</v>
      </c>
      <c r="D1461" s="658">
        <v>14</v>
      </c>
      <c r="E1461" s="658">
        <v>1</v>
      </c>
      <c r="F1461" s="658" t="s">
        <v>5827</v>
      </c>
      <c r="G1461" s="658" t="s">
        <v>5719</v>
      </c>
      <c r="H1461" s="658">
        <v>2021</v>
      </c>
      <c r="I1461" s="659" t="s">
        <v>5729</v>
      </c>
      <c r="J1461" s="659" t="str">
        <f>K1461&amp;"_p"</f>
        <v>HAM_p</v>
      </c>
      <c r="K1461" s="657" t="s">
        <v>5722</v>
      </c>
      <c r="L1461" s="659" t="s">
        <v>5723</v>
      </c>
      <c r="M1461" s="659" t="s">
        <v>476</v>
      </c>
      <c r="N1461" s="661">
        <v>255</v>
      </c>
      <c r="O1461" s="603"/>
      <c r="P1461" s="769" t="s">
        <v>1137</v>
      </c>
      <c r="Q1461" s="596" t="s">
        <v>5216</v>
      </c>
      <c r="R1461" s="596" t="s">
        <v>4916</v>
      </c>
      <c r="S1461" s="603">
        <f t="shared" si="315"/>
        <v>1</v>
      </c>
      <c r="T1461" s="596">
        <v>0</v>
      </c>
      <c r="U1461" s="596">
        <v>1</v>
      </c>
      <c r="V1461" s="596">
        <v>0</v>
      </c>
      <c r="W1461" s="603"/>
      <c r="X1461" s="668">
        <v>280526</v>
      </c>
      <c r="Y1461" s="376" t="s">
        <v>78</v>
      </c>
      <c r="Z1461" s="596" t="s">
        <v>7355</v>
      </c>
      <c r="AA1461" s="766"/>
      <c r="AB1461" s="727" t="str">
        <f t="shared" si="324"/>
        <v>Unique</v>
      </c>
      <c r="AC1461" s="603"/>
      <c r="AD1461" s="603"/>
      <c r="AE1461" s="603"/>
      <c r="AF1461" s="603"/>
      <c r="AG1461" s="603"/>
      <c r="AH1461" s="603"/>
      <c r="AI1461" s="603"/>
      <c r="AJ1461" s="603"/>
      <c r="AK1461" s="603"/>
      <c r="AL1461" s="603"/>
      <c r="AM1461" s="603"/>
      <c r="AN1461" s="603"/>
      <c r="AO1461" s="603"/>
      <c r="AP1461" s="603"/>
      <c r="AQ1461" s="603"/>
      <c r="AR1461" s="603"/>
      <c r="AS1461" s="603"/>
      <c r="AT1461" s="603"/>
      <c r="AU1461" s="603"/>
      <c r="AV1461" s="603"/>
      <c r="AW1461" s="603"/>
      <c r="AX1461" s="603"/>
      <c r="AY1461" s="603"/>
      <c r="AZ1461" s="603"/>
      <c r="BA1461" s="603"/>
      <c r="BB1461" s="603"/>
      <c r="BC1461" s="603"/>
      <c r="BD1461" s="603"/>
      <c r="BE1461" s="603"/>
      <c r="BF1461" s="603"/>
      <c r="BG1461" s="603"/>
      <c r="BH1461" s="603"/>
      <c r="BI1461" s="603"/>
      <c r="BJ1461" s="603"/>
      <c r="BK1461" s="603"/>
      <c r="BL1461" s="603"/>
      <c r="BM1461" s="603"/>
      <c r="BN1461" s="603"/>
      <c r="BO1461" s="603"/>
      <c r="BP1461" s="603"/>
      <c r="BQ1461" s="603"/>
      <c r="BR1461" s="603"/>
      <c r="BS1461" s="603"/>
      <c r="BT1461" s="603"/>
      <c r="BU1461" s="603"/>
      <c r="BV1461" s="603"/>
      <c r="BW1461" s="603"/>
      <c r="BX1461" s="603"/>
      <c r="BY1461" s="603"/>
      <c r="BZ1461" s="603"/>
      <c r="CA1461" s="603"/>
      <c r="CB1461" s="603"/>
      <c r="CC1461" s="603"/>
      <c r="CD1461" s="603"/>
      <c r="CE1461" s="603"/>
      <c r="CF1461" s="603"/>
      <c r="CG1461" s="603"/>
      <c r="CH1461" s="603"/>
      <c r="CI1461" s="603"/>
      <c r="CJ1461" s="603"/>
      <c r="CK1461" s="603"/>
    </row>
    <row r="1462" spans="1:89" ht="14.25">
      <c r="A1462" s="656" t="str">
        <f t="shared" si="323"/>
        <v>28_1_110923_D_p_sy.ri</v>
      </c>
      <c r="B1462" s="660" t="s">
        <v>6115</v>
      </c>
      <c r="C1462" s="660" t="s">
        <v>6116</v>
      </c>
      <c r="D1462" s="709">
        <v>28</v>
      </c>
      <c r="E1462" s="709">
        <v>1</v>
      </c>
      <c r="F1462" s="661"/>
      <c r="G1462" s="661">
        <v>110923</v>
      </c>
      <c r="H1462" s="661">
        <v>2023</v>
      </c>
      <c r="I1462" s="660"/>
      <c r="J1462" s="710" t="s">
        <v>6117</v>
      </c>
      <c r="K1462" s="688" t="s">
        <v>6118</v>
      </c>
      <c r="L1462" s="710" t="s">
        <v>5723</v>
      </c>
      <c r="M1462" s="710" t="s">
        <v>2422</v>
      </c>
      <c r="N1462" s="661">
        <f t="shared" ref="N1462:N1463" si="329">50+9+2</f>
        <v>61</v>
      </c>
      <c r="O1462" s="370" t="s">
        <v>6124</v>
      </c>
      <c r="P1462" s="667" t="s">
        <v>888</v>
      </c>
      <c r="Q1462" s="596" t="s">
        <v>889</v>
      </c>
      <c r="R1462" s="596" t="s">
        <v>4916</v>
      </c>
      <c r="S1462" s="603">
        <f t="shared" si="315"/>
        <v>1</v>
      </c>
      <c r="T1462" s="596">
        <v>0</v>
      </c>
      <c r="U1462" s="596">
        <v>1</v>
      </c>
      <c r="V1462" s="596">
        <v>0</v>
      </c>
      <c r="W1462" s="603"/>
      <c r="X1462" s="668">
        <v>280526</v>
      </c>
      <c r="Y1462" s="376" t="s">
        <v>78</v>
      </c>
      <c r="Z1462" s="596" t="s">
        <v>7356</v>
      </c>
      <c r="AA1462" s="766"/>
      <c r="AB1462" s="727" t="str">
        <f t="shared" si="324"/>
        <v>Unique</v>
      </c>
      <c r="AC1462" s="603"/>
      <c r="AD1462" s="603"/>
      <c r="AE1462" s="603"/>
      <c r="AF1462" s="603"/>
      <c r="AG1462" s="603"/>
      <c r="AH1462" s="603"/>
      <c r="AI1462" s="603"/>
      <c r="AJ1462" s="603"/>
      <c r="AK1462" s="603"/>
      <c r="AL1462" s="603"/>
      <c r="AM1462" s="603"/>
      <c r="AN1462" s="603"/>
      <c r="AO1462" s="603"/>
      <c r="AP1462" s="603"/>
      <c r="AQ1462" s="603"/>
      <c r="AR1462" s="603"/>
      <c r="AS1462" s="603"/>
      <c r="AT1462" s="603"/>
      <c r="AU1462" s="603"/>
      <c r="AV1462" s="603"/>
      <c r="AW1462" s="603"/>
      <c r="AX1462" s="603"/>
      <c r="AY1462" s="603"/>
      <c r="AZ1462" s="603"/>
      <c r="BA1462" s="603"/>
      <c r="BB1462" s="603"/>
      <c r="BC1462" s="603"/>
      <c r="BD1462" s="603"/>
      <c r="BE1462" s="603"/>
      <c r="BF1462" s="603"/>
      <c r="BG1462" s="603"/>
      <c r="BH1462" s="603"/>
      <c r="BI1462" s="603"/>
      <c r="BJ1462" s="603"/>
      <c r="BK1462" s="603"/>
      <c r="BL1462" s="603"/>
      <c r="BM1462" s="603"/>
      <c r="BN1462" s="603"/>
      <c r="BO1462" s="603"/>
      <c r="BP1462" s="603"/>
      <c r="BQ1462" s="603"/>
      <c r="BR1462" s="603"/>
      <c r="BS1462" s="603"/>
      <c r="BT1462" s="603"/>
      <c r="BU1462" s="603"/>
      <c r="BV1462" s="603"/>
      <c r="BW1462" s="603"/>
      <c r="BX1462" s="603"/>
      <c r="BY1462" s="603"/>
      <c r="BZ1462" s="603"/>
      <c r="CA1462" s="603"/>
      <c r="CB1462" s="603"/>
      <c r="CC1462" s="603"/>
      <c r="CD1462" s="603"/>
      <c r="CE1462" s="603"/>
      <c r="CF1462" s="603"/>
      <c r="CG1462" s="603"/>
      <c r="CH1462" s="603"/>
      <c r="CI1462" s="603"/>
      <c r="CJ1462" s="603"/>
      <c r="CK1462" s="603"/>
    </row>
    <row r="1463" spans="1:89" ht="14.25">
      <c r="A1463" s="656" t="str">
        <f t="shared" si="323"/>
        <v>28_1_110923_D_p_sy.vi</v>
      </c>
      <c r="B1463" s="660" t="s">
        <v>6115</v>
      </c>
      <c r="C1463" s="660" t="s">
        <v>6116</v>
      </c>
      <c r="D1463" s="709">
        <v>28</v>
      </c>
      <c r="E1463" s="709">
        <v>1</v>
      </c>
      <c r="F1463" s="661"/>
      <c r="G1463" s="661">
        <v>110923</v>
      </c>
      <c r="H1463" s="661">
        <v>2023</v>
      </c>
      <c r="I1463" s="660"/>
      <c r="J1463" s="710" t="s">
        <v>6117</v>
      </c>
      <c r="K1463" s="688" t="s">
        <v>6118</v>
      </c>
      <c r="L1463" s="710" t="s">
        <v>5723</v>
      </c>
      <c r="M1463" s="710" t="s">
        <v>2422</v>
      </c>
      <c r="N1463" s="661">
        <f t="shared" si="329"/>
        <v>61</v>
      </c>
      <c r="O1463" s="370" t="s">
        <v>6124</v>
      </c>
      <c r="P1463" s="769" t="s">
        <v>1137</v>
      </c>
      <c r="Q1463" s="596" t="s">
        <v>5216</v>
      </c>
      <c r="R1463" s="596" t="s">
        <v>4916</v>
      </c>
      <c r="S1463" s="603">
        <f t="shared" si="315"/>
        <v>4</v>
      </c>
      <c r="T1463" s="596">
        <v>0</v>
      </c>
      <c r="U1463" s="596">
        <v>4</v>
      </c>
      <c r="V1463" s="596">
        <v>0</v>
      </c>
      <c r="W1463" s="603"/>
      <c r="X1463" s="668">
        <v>280526</v>
      </c>
      <c r="Y1463" s="376" t="s">
        <v>78</v>
      </c>
      <c r="Z1463" s="596" t="s">
        <v>7357</v>
      </c>
      <c r="AA1463" s="766"/>
      <c r="AB1463" s="727" t="str">
        <f t="shared" si="324"/>
        <v>Unique</v>
      </c>
      <c r="AC1463" s="603"/>
      <c r="AD1463" s="603"/>
      <c r="AE1463" s="603"/>
      <c r="AF1463" s="603"/>
      <c r="AG1463" s="603"/>
      <c r="AH1463" s="603"/>
      <c r="AI1463" s="603"/>
      <c r="AJ1463" s="603"/>
      <c r="AK1463" s="603"/>
      <c r="AL1463" s="603"/>
      <c r="AM1463" s="603"/>
      <c r="AN1463" s="603"/>
      <c r="AO1463" s="603"/>
      <c r="AP1463" s="603"/>
      <c r="AQ1463" s="603"/>
      <c r="AR1463" s="603"/>
      <c r="AS1463" s="603"/>
      <c r="AT1463" s="603"/>
      <c r="AU1463" s="603"/>
      <c r="AV1463" s="603"/>
      <c r="AW1463" s="603"/>
      <c r="AX1463" s="603"/>
      <c r="AY1463" s="603"/>
      <c r="AZ1463" s="603"/>
      <c r="BA1463" s="603"/>
      <c r="BB1463" s="603"/>
      <c r="BC1463" s="603"/>
      <c r="BD1463" s="603"/>
      <c r="BE1463" s="603"/>
      <c r="BF1463" s="603"/>
      <c r="BG1463" s="603"/>
      <c r="BH1463" s="603"/>
      <c r="BI1463" s="603"/>
      <c r="BJ1463" s="603"/>
      <c r="BK1463" s="603"/>
      <c r="BL1463" s="603"/>
      <c r="BM1463" s="603"/>
      <c r="BN1463" s="603"/>
      <c r="BO1463" s="603"/>
      <c r="BP1463" s="603"/>
      <c r="BQ1463" s="603"/>
      <c r="BR1463" s="603"/>
      <c r="BS1463" s="603"/>
      <c r="BT1463" s="603"/>
      <c r="BU1463" s="603"/>
      <c r="BV1463" s="603"/>
      <c r="BW1463" s="603"/>
      <c r="BX1463" s="603"/>
      <c r="BY1463" s="603"/>
      <c r="BZ1463" s="603"/>
      <c r="CA1463" s="603"/>
      <c r="CB1463" s="603"/>
      <c r="CC1463" s="603"/>
      <c r="CD1463" s="603"/>
      <c r="CE1463" s="603"/>
      <c r="CF1463" s="603"/>
      <c r="CG1463" s="603"/>
      <c r="CH1463" s="603"/>
      <c r="CI1463" s="603"/>
      <c r="CJ1463" s="603"/>
      <c r="CK1463" s="603"/>
    </row>
    <row r="1464" spans="1:89" ht="14.25">
      <c r="A1464" s="656" t="str">
        <f t="shared" si="323"/>
        <v>21_1_280621_A_p_sy.vi</v>
      </c>
      <c r="B1464" s="679" t="s">
        <v>5746</v>
      </c>
      <c r="C1464" s="679" t="s">
        <v>5747</v>
      </c>
      <c r="D1464" s="680">
        <v>21</v>
      </c>
      <c r="E1464" s="680">
        <v>1</v>
      </c>
      <c r="F1464" s="680" t="s">
        <v>5827</v>
      </c>
      <c r="G1464" s="680" t="s">
        <v>5719</v>
      </c>
      <c r="H1464" s="680">
        <v>2021</v>
      </c>
      <c r="I1464" s="681" t="s">
        <v>5729</v>
      </c>
      <c r="J1464" s="681" t="str">
        <f t="shared" ref="J1464:J1465" si="330">K1464&amp;"_p"</f>
        <v>A_p</v>
      </c>
      <c r="K1464" s="679" t="s">
        <v>1810</v>
      </c>
      <c r="L1464" s="681" t="s">
        <v>5723</v>
      </c>
      <c r="M1464" s="681" t="s">
        <v>476</v>
      </c>
      <c r="N1464" s="696">
        <v>700</v>
      </c>
      <c r="O1464" s="603"/>
      <c r="P1464" s="769" t="s">
        <v>1137</v>
      </c>
      <c r="Q1464" s="596" t="s">
        <v>5216</v>
      </c>
      <c r="R1464" s="596" t="s">
        <v>4916</v>
      </c>
      <c r="S1464" s="603">
        <f t="shared" si="315"/>
        <v>1</v>
      </c>
      <c r="T1464" s="596">
        <v>0</v>
      </c>
      <c r="U1464" s="596">
        <v>1</v>
      </c>
      <c r="V1464" s="596">
        <v>0</v>
      </c>
      <c r="W1464" s="603"/>
      <c r="X1464" s="668">
        <v>280526</v>
      </c>
      <c r="Y1464" s="376" t="s">
        <v>78</v>
      </c>
      <c r="Z1464" s="596" t="s">
        <v>7358</v>
      </c>
      <c r="AA1464" s="766"/>
      <c r="AB1464" s="727" t="str">
        <f t="shared" si="324"/>
        <v>Unique</v>
      </c>
      <c r="AC1464" s="603"/>
      <c r="AD1464" s="603"/>
      <c r="AE1464" s="603"/>
      <c r="AF1464" s="603"/>
      <c r="AG1464" s="603"/>
      <c r="AH1464" s="603"/>
      <c r="AI1464" s="603"/>
      <c r="AJ1464" s="603"/>
      <c r="AK1464" s="603"/>
      <c r="AL1464" s="603"/>
      <c r="AM1464" s="603"/>
      <c r="AN1464" s="603"/>
      <c r="AO1464" s="603"/>
      <c r="AP1464" s="603"/>
      <c r="AQ1464" s="603"/>
      <c r="AR1464" s="603"/>
      <c r="AS1464" s="603"/>
      <c r="AT1464" s="603"/>
      <c r="AU1464" s="603"/>
      <c r="AV1464" s="603"/>
      <c r="AW1464" s="603"/>
      <c r="AX1464" s="603"/>
      <c r="AY1464" s="603"/>
      <c r="AZ1464" s="603"/>
      <c r="BA1464" s="603"/>
      <c r="BB1464" s="603"/>
      <c r="BC1464" s="603"/>
      <c r="BD1464" s="603"/>
      <c r="BE1464" s="603"/>
      <c r="BF1464" s="603"/>
      <c r="BG1464" s="603"/>
      <c r="BH1464" s="603"/>
      <c r="BI1464" s="603"/>
      <c r="BJ1464" s="603"/>
      <c r="BK1464" s="603"/>
      <c r="BL1464" s="603"/>
      <c r="BM1464" s="603"/>
      <c r="BN1464" s="603"/>
      <c r="BO1464" s="603"/>
      <c r="BP1464" s="603"/>
      <c r="BQ1464" s="603"/>
      <c r="BR1464" s="603"/>
      <c r="BS1464" s="603"/>
      <c r="BT1464" s="603"/>
      <c r="BU1464" s="603"/>
      <c r="BV1464" s="603"/>
      <c r="BW1464" s="603"/>
      <c r="BX1464" s="603"/>
      <c r="BY1464" s="603"/>
      <c r="BZ1464" s="603"/>
      <c r="CA1464" s="603"/>
      <c r="CB1464" s="603"/>
      <c r="CC1464" s="603"/>
      <c r="CD1464" s="603"/>
      <c r="CE1464" s="603"/>
      <c r="CF1464" s="603"/>
      <c r="CG1464" s="603"/>
      <c r="CH1464" s="603"/>
      <c r="CI1464" s="603"/>
      <c r="CJ1464" s="603"/>
      <c r="CK1464" s="603"/>
    </row>
    <row r="1465" spans="1:89" ht="14.25">
      <c r="A1465" s="656" t="str">
        <f t="shared" si="323"/>
        <v>16_1_140621_N_p_sy.ri</v>
      </c>
      <c r="B1465" s="676" t="s">
        <v>5742</v>
      </c>
      <c r="C1465" s="676" t="s">
        <v>5743</v>
      </c>
      <c r="D1465" s="677">
        <v>16</v>
      </c>
      <c r="E1465" s="677">
        <v>1</v>
      </c>
      <c r="F1465" s="677" t="s">
        <v>2084</v>
      </c>
      <c r="G1465" s="677" t="s">
        <v>5827</v>
      </c>
      <c r="H1465" s="677">
        <v>2021</v>
      </c>
      <c r="I1465" s="678" t="s">
        <v>5729</v>
      </c>
      <c r="J1465" s="678" t="str">
        <f t="shared" si="330"/>
        <v>N_p</v>
      </c>
      <c r="K1465" s="676" t="s">
        <v>5744</v>
      </c>
      <c r="L1465" s="678" t="s">
        <v>5723</v>
      </c>
      <c r="M1465" s="678" t="s">
        <v>476</v>
      </c>
      <c r="N1465" s="661">
        <v>186</v>
      </c>
      <c r="O1465" s="603"/>
      <c r="P1465" s="667" t="s">
        <v>888</v>
      </c>
      <c r="Q1465" s="596" t="s">
        <v>889</v>
      </c>
      <c r="R1465" s="596" t="s">
        <v>4916</v>
      </c>
      <c r="S1465" s="603">
        <f t="shared" si="315"/>
        <v>1</v>
      </c>
      <c r="T1465" s="596">
        <v>0</v>
      </c>
      <c r="U1465" s="596">
        <v>1</v>
      </c>
      <c r="V1465" s="596">
        <v>0</v>
      </c>
      <c r="W1465" s="603"/>
      <c r="X1465" s="668">
        <v>280526</v>
      </c>
      <c r="Y1465" s="376" t="s">
        <v>78</v>
      </c>
      <c r="Z1465" s="596" t="s">
        <v>7359</v>
      </c>
      <c r="AA1465" s="766"/>
      <c r="AB1465" s="727" t="str">
        <f t="shared" si="324"/>
        <v>Unique</v>
      </c>
      <c r="AC1465" s="603"/>
      <c r="AD1465" s="603"/>
      <c r="AE1465" s="603"/>
      <c r="AF1465" s="603"/>
      <c r="AG1465" s="603"/>
      <c r="AH1465" s="603"/>
      <c r="AI1465" s="603"/>
      <c r="AJ1465" s="603"/>
      <c r="AK1465" s="603"/>
      <c r="AL1465" s="603"/>
      <c r="AM1465" s="603"/>
      <c r="AN1465" s="603"/>
      <c r="AO1465" s="603"/>
      <c r="AP1465" s="603"/>
      <c r="AQ1465" s="603"/>
      <c r="AR1465" s="603"/>
      <c r="AS1465" s="603"/>
      <c r="AT1465" s="603"/>
      <c r="AU1465" s="603"/>
      <c r="AV1465" s="603"/>
      <c r="AW1465" s="603"/>
      <c r="AX1465" s="603"/>
      <c r="AY1465" s="603"/>
      <c r="AZ1465" s="603"/>
      <c r="BA1465" s="603"/>
      <c r="BB1465" s="603"/>
      <c r="BC1465" s="603"/>
      <c r="BD1465" s="603"/>
      <c r="BE1465" s="603"/>
      <c r="BF1465" s="603"/>
      <c r="BG1465" s="603"/>
      <c r="BH1465" s="603"/>
      <c r="BI1465" s="603"/>
      <c r="BJ1465" s="603"/>
      <c r="BK1465" s="603"/>
      <c r="BL1465" s="603"/>
      <c r="BM1465" s="603"/>
      <c r="BN1465" s="603"/>
      <c r="BO1465" s="603"/>
      <c r="BP1465" s="603"/>
      <c r="BQ1465" s="603"/>
      <c r="BR1465" s="603"/>
      <c r="BS1465" s="603"/>
      <c r="BT1465" s="603"/>
      <c r="BU1465" s="603"/>
      <c r="BV1465" s="603"/>
      <c r="BW1465" s="603"/>
      <c r="BX1465" s="603"/>
      <c r="BY1465" s="603"/>
      <c r="BZ1465" s="603"/>
      <c r="CA1465" s="603"/>
      <c r="CB1465" s="603"/>
      <c r="CC1465" s="603"/>
      <c r="CD1465" s="603"/>
      <c r="CE1465" s="603"/>
      <c r="CF1465" s="603"/>
      <c r="CG1465" s="603"/>
      <c r="CH1465" s="603"/>
      <c r="CI1465" s="603"/>
      <c r="CJ1465" s="603"/>
      <c r="CK1465" s="603"/>
    </row>
    <row r="1466" spans="1:89" ht="14.25">
      <c r="A1466" s="656" t="str">
        <f t="shared" si="323"/>
        <v>39_2_250923_W_p_sy.vi</v>
      </c>
      <c r="B1466" s="739" t="s">
        <v>6382</v>
      </c>
      <c r="C1466" s="739" t="s">
        <v>6383</v>
      </c>
      <c r="D1466" s="740">
        <v>39</v>
      </c>
      <c r="E1466" s="740">
        <v>2</v>
      </c>
      <c r="F1466" s="740" t="s">
        <v>6681</v>
      </c>
      <c r="G1466" s="740" t="s">
        <v>6682</v>
      </c>
      <c r="H1466" s="740">
        <v>2023</v>
      </c>
      <c r="I1466" s="739" t="s">
        <v>5729</v>
      </c>
      <c r="J1466" s="739" t="s">
        <v>6137</v>
      </c>
      <c r="K1466" s="739" t="s">
        <v>6384</v>
      </c>
      <c r="L1466" s="739" t="s">
        <v>5723</v>
      </c>
      <c r="M1466" s="739" t="s">
        <v>2422</v>
      </c>
      <c r="N1466" s="661">
        <f>30+20+1</f>
        <v>51</v>
      </c>
      <c r="O1466" s="603"/>
      <c r="P1466" s="769" t="s">
        <v>1137</v>
      </c>
      <c r="Q1466" s="596" t="s">
        <v>5216</v>
      </c>
      <c r="R1466" s="596" t="s">
        <v>4916</v>
      </c>
      <c r="S1466" s="603">
        <f t="shared" si="315"/>
        <v>1</v>
      </c>
      <c r="T1466" s="596">
        <v>0</v>
      </c>
      <c r="U1466" s="596">
        <v>1</v>
      </c>
      <c r="V1466" s="596">
        <v>0</v>
      </c>
      <c r="W1466" s="603"/>
      <c r="X1466" s="668">
        <v>280526</v>
      </c>
      <c r="Y1466" s="376" t="s">
        <v>78</v>
      </c>
      <c r="Z1466" s="596" t="s">
        <v>7360</v>
      </c>
      <c r="AA1466" s="766"/>
      <c r="AB1466" s="727" t="str">
        <f t="shared" si="324"/>
        <v>Unique</v>
      </c>
      <c r="AC1466" s="603"/>
      <c r="AD1466" s="603"/>
      <c r="AE1466" s="603"/>
      <c r="AF1466" s="603"/>
      <c r="AG1466" s="603"/>
      <c r="AH1466" s="603"/>
      <c r="AI1466" s="603"/>
      <c r="AJ1466" s="603"/>
      <c r="AK1466" s="603"/>
      <c r="AL1466" s="603"/>
      <c r="AM1466" s="603"/>
      <c r="AN1466" s="603"/>
      <c r="AO1466" s="603"/>
      <c r="AP1466" s="603"/>
      <c r="AQ1466" s="603"/>
      <c r="AR1466" s="603"/>
      <c r="AS1466" s="603"/>
      <c r="AT1466" s="603"/>
      <c r="AU1466" s="603"/>
      <c r="AV1466" s="603"/>
      <c r="AW1466" s="603"/>
      <c r="AX1466" s="603"/>
      <c r="AY1466" s="603"/>
      <c r="AZ1466" s="603"/>
      <c r="BA1466" s="603"/>
      <c r="BB1466" s="603"/>
      <c r="BC1466" s="603"/>
      <c r="BD1466" s="603"/>
      <c r="BE1466" s="603"/>
      <c r="BF1466" s="603"/>
      <c r="BG1466" s="603"/>
      <c r="BH1466" s="603"/>
      <c r="BI1466" s="603"/>
      <c r="BJ1466" s="603"/>
      <c r="BK1466" s="603"/>
      <c r="BL1466" s="603"/>
      <c r="BM1466" s="603"/>
      <c r="BN1466" s="603"/>
      <c r="BO1466" s="603"/>
      <c r="BP1466" s="603"/>
      <c r="BQ1466" s="603"/>
      <c r="BR1466" s="603"/>
      <c r="BS1466" s="603"/>
      <c r="BT1466" s="603"/>
      <c r="BU1466" s="603"/>
      <c r="BV1466" s="603"/>
      <c r="BW1466" s="603"/>
      <c r="BX1466" s="603"/>
      <c r="BY1466" s="603"/>
      <c r="BZ1466" s="603"/>
      <c r="CA1466" s="603"/>
      <c r="CB1466" s="603"/>
      <c r="CC1466" s="603"/>
      <c r="CD1466" s="603"/>
      <c r="CE1466" s="603"/>
      <c r="CF1466" s="603"/>
      <c r="CG1466" s="603"/>
      <c r="CH1466" s="603"/>
      <c r="CI1466" s="603"/>
      <c r="CJ1466" s="603"/>
      <c r="CK1466" s="603"/>
    </row>
    <row r="1467" spans="1:89" ht="14.25">
      <c r="A1467" s="656" t="str">
        <f t="shared" si="323"/>
        <v>31_2_050623_V_p_sy.ri</v>
      </c>
      <c r="B1467" s="673" t="s">
        <v>6529</v>
      </c>
      <c r="C1467" s="673" t="s">
        <v>6530</v>
      </c>
      <c r="D1467" s="674">
        <v>31</v>
      </c>
      <c r="E1467" s="674">
        <v>2</v>
      </c>
      <c r="F1467" s="674" t="s">
        <v>6443</v>
      </c>
      <c r="G1467" s="674" t="s">
        <v>6562</v>
      </c>
      <c r="H1467" s="674">
        <v>2023</v>
      </c>
      <c r="I1467" s="675" t="s">
        <v>5729</v>
      </c>
      <c r="J1467" s="675" t="s">
        <v>6531</v>
      </c>
      <c r="K1467" s="673" t="s">
        <v>6532</v>
      </c>
      <c r="L1467" s="675" t="s">
        <v>5723</v>
      </c>
      <c r="M1467" s="675" t="s">
        <v>2422</v>
      </c>
      <c r="N1467" s="661">
        <f>20+11</f>
        <v>31</v>
      </c>
      <c r="O1467" s="370"/>
      <c r="P1467" s="667" t="s">
        <v>888</v>
      </c>
      <c r="Q1467" s="596" t="s">
        <v>889</v>
      </c>
      <c r="R1467" s="596" t="s">
        <v>4916</v>
      </c>
      <c r="S1467" s="603">
        <f t="shared" si="315"/>
        <v>1</v>
      </c>
      <c r="T1467" s="596">
        <v>0</v>
      </c>
      <c r="U1467" s="596">
        <v>1</v>
      </c>
      <c r="V1467" s="596">
        <v>0</v>
      </c>
      <c r="W1467" s="603"/>
      <c r="X1467" s="668">
        <v>280526</v>
      </c>
      <c r="Y1467" s="376" t="s">
        <v>78</v>
      </c>
      <c r="Z1467" s="596" t="s">
        <v>7361</v>
      </c>
      <c r="AA1467" s="766"/>
      <c r="AB1467" s="727" t="str">
        <f t="shared" si="324"/>
        <v>Unique</v>
      </c>
      <c r="AC1467" s="603"/>
      <c r="AD1467" s="603"/>
      <c r="AE1467" s="603"/>
      <c r="AF1467" s="603"/>
      <c r="AG1467" s="603"/>
      <c r="AH1467" s="603"/>
      <c r="AI1467" s="603"/>
      <c r="AJ1467" s="603"/>
      <c r="AK1467" s="603"/>
      <c r="AL1467" s="603"/>
      <c r="AM1467" s="603"/>
      <c r="AN1467" s="603"/>
      <c r="AO1467" s="603"/>
      <c r="AP1467" s="603"/>
      <c r="AQ1467" s="603"/>
      <c r="AR1467" s="603"/>
      <c r="AS1467" s="603"/>
      <c r="AT1467" s="603"/>
      <c r="AU1467" s="603"/>
      <c r="AV1467" s="603"/>
      <c r="AW1467" s="603"/>
      <c r="AX1467" s="603"/>
      <c r="AY1467" s="603"/>
      <c r="AZ1467" s="603"/>
      <c r="BA1467" s="603"/>
      <c r="BB1467" s="603"/>
      <c r="BC1467" s="603"/>
      <c r="BD1467" s="603"/>
      <c r="BE1467" s="603"/>
      <c r="BF1467" s="603"/>
      <c r="BG1467" s="603"/>
      <c r="BH1467" s="603"/>
      <c r="BI1467" s="603"/>
      <c r="BJ1467" s="603"/>
      <c r="BK1467" s="603"/>
      <c r="BL1467" s="603"/>
      <c r="BM1467" s="603"/>
      <c r="BN1467" s="603"/>
      <c r="BO1467" s="603"/>
      <c r="BP1467" s="603"/>
      <c r="BQ1467" s="603"/>
      <c r="BR1467" s="603"/>
      <c r="BS1467" s="603"/>
      <c r="BT1467" s="603"/>
      <c r="BU1467" s="603"/>
      <c r="BV1467" s="603"/>
      <c r="BW1467" s="603"/>
      <c r="BX1467" s="603"/>
      <c r="BY1467" s="603"/>
      <c r="BZ1467" s="603"/>
      <c r="CA1467" s="603"/>
      <c r="CB1467" s="603"/>
      <c r="CC1467" s="603"/>
      <c r="CD1467" s="603"/>
      <c r="CE1467" s="603"/>
      <c r="CF1467" s="603"/>
      <c r="CG1467" s="603"/>
      <c r="CH1467" s="603"/>
      <c r="CI1467" s="603"/>
      <c r="CJ1467" s="603"/>
      <c r="CK1467" s="603"/>
    </row>
    <row r="1468" spans="1:89" ht="14.25">
      <c r="A1468" s="656" t="str">
        <f t="shared" si="323"/>
        <v>5_1_050623_HAC_p_sy.to</v>
      </c>
      <c r="B1468" s="751" t="s">
        <v>6550</v>
      </c>
      <c r="C1468" s="751" t="s">
        <v>6551</v>
      </c>
      <c r="D1468" s="752">
        <v>5</v>
      </c>
      <c r="E1468" s="752">
        <v>1</v>
      </c>
      <c r="F1468" s="752" t="s">
        <v>6443</v>
      </c>
      <c r="G1468" s="752" t="s">
        <v>6562</v>
      </c>
      <c r="H1468" s="752">
        <v>2023</v>
      </c>
      <c r="I1468" s="751" t="s">
        <v>5729</v>
      </c>
      <c r="J1468" s="751" t="s">
        <v>6552</v>
      </c>
      <c r="K1468" s="751" t="s">
        <v>6553</v>
      </c>
      <c r="L1468" s="751" t="s">
        <v>5723</v>
      </c>
      <c r="M1468" s="751" t="s">
        <v>2422</v>
      </c>
      <c r="N1468" s="661">
        <f>20+20+10</f>
        <v>50</v>
      </c>
      <c r="O1468" s="603"/>
      <c r="P1468" s="769" t="s">
        <v>1140</v>
      </c>
      <c r="Q1468" s="596" t="s">
        <v>5220</v>
      </c>
      <c r="R1468" s="596" t="s">
        <v>4916</v>
      </c>
      <c r="S1468" s="603">
        <f t="shared" si="315"/>
        <v>1</v>
      </c>
      <c r="T1468" s="596">
        <v>0</v>
      </c>
      <c r="U1468" s="596">
        <v>1</v>
      </c>
      <c r="V1468" s="596">
        <v>0</v>
      </c>
      <c r="W1468" s="603"/>
      <c r="X1468" s="668">
        <v>280526</v>
      </c>
      <c r="Y1468" s="376" t="s">
        <v>78</v>
      </c>
      <c r="Z1468" s="596" t="s">
        <v>7362</v>
      </c>
      <c r="AA1468" s="766"/>
      <c r="AB1468" s="727" t="str">
        <f t="shared" si="324"/>
        <v>Unique</v>
      </c>
      <c r="AC1468" s="603"/>
      <c r="AD1468" s="603"/>
      <c r="AE1468" s="603"/>
      <c r="AF1468" s="603"/>
      <c r="AG1468" s="603"/>
      <c r="AH1468" s="603"/>
      <c r="AI1468" s="603"/>
      <c r="AJ1468" s="603"/>
      <c r="AK1468" s="603"/>
      <c r="AL1468" s="603"/>
      <c r="AM1468" s="603"/>
      <c r="AN1468" s="603"/>
      <c r="AO1468" s="603"/>
      <c r="AP1468" s="603"/>
      <c r="AQ1468" s="603"/>
      <c r="AR1468" s="603"/>
      <c r="AS1468" s="603"/>
      <c r="AT1468" s="603"/>
      <c r="AU1468" s="603"/>
      <c r="AV1468" s="603"/>
      <c r="AW1468" s="603"/>
      <c r="AX1468" s="603"/>
      <c r="AY1468" s="603"/>
      <c r="AZ1468" s="603"/>
      <c r="BA1468" s="603"/>
      <c r="BB1468" s="603"/>
      <c r="BC1468" s="603"/>
      <c r="BD1468" s="603"/>
      <c r="BE1468" s="603"/>
      <c r="BF1468" s="603"/>
      <c r="BG1468" s="603"/>
      <c r="BH1468" s="603"/>
      <c r="BI1468" s="603"/>
      <c r="BJ1468" s="603"/>
      <c r="BK1468" s="603"/>
      <c r="BL1468" s="603"/>
      <c r="BM1468" s="603"/>
      <c r="BN1468" s="603"/>
      <c r="BO1468" s="603"/>
      <c r="BP1468" s="603"/>
      <c r="BQ1468" s="603"/>
      <c r="BR1468" s="603"/>
      <c r="BS1468" s="603"/>
      <c r="BT1468" s="603"/>
      <c r="BU1468" s="603"/>
      <c r="BV1468" s="603"/>
      <c r="BW1468" s="603"/>
      <c r="BX1468" s="603"/>
      <c r="BY1468" s="603"/>
      <c r="BZ1468" s="603"/>
      <c r="CA1468" s="603"/>
      <c r="CB1468" s="603"/>
      <c r="CC1468" s="603"/>
      <c r="CD1468" s="603"/>
      <c r="CE1468" s="603"/>
      <c r="CF1468" s="603"/>
      <c r="CG1468" s="603"/>
      <c r="CH1468" s="603"/>
      <c r="CI1468" s="603"/>
      <c r="CJ1468" s="603"/>
      <c r="CK1468" s="603"/>
    </row>
    <row r="1469" spans="1:89" ht="14.25">
      <c r="A1469" s="656" t="str">
        <f t="shared" si="323"/>
        <v>28_1_041021_D_p_sy.ri</v>
      </c>
      <c r="B1469" s="710" t="s">
        <v>6115</v>
      </c>
      <c r="C1469" s="710" t="s">
        <v>6116</v>
      </c>
      <c r="D1469" s="709">
        <v>28</v>
      </c>
      <c r="E1469" s="709">
        <v>1</v>
      </c>
      <c r="F1469" s="709" t="s">
        <v>5755</v>
      </c>
      <c r="G1469" s="709" t="s">
        <v>2461</v>
      </c>
      <c r="H1469" s="709">
        <v>2021</v>
      </c>
      <c r="I1469" s="710" t="s">
        <v>6199</v>
      </c>
      <c r="J1469" s="710" t="s">
        <v>6117</v>
      </c>
      <c r="K1469" s="710"/>
      <c r="L1469" s="710" t="s">
        <v>5723</v>
      </c>
      <c r="M1469" s="710" t="s">
        <v>2422</v>
      </c>
      <c r="N1469" s="661">
        <f>55</f>
        <v>55</v>
      </c>
      <c r="O1469" s="603"/>
      <c r="P1469" s="667" t="s">
        <v>888</v>
      </c>
      <c r="Q1469" s="596" t="s">
        <v>889</v>
      </c>
      <c r="R1469" s="596" t="s">
        <v>4916</v>
      </c>
      <c r="S1469" s="603">
        <f t="shared" si="315"/>
        <v>1</v>
      </c>
      <c r="T1469" s="596">
        <v>0</v>
      </c>
      <c r="U1469" s="596">
        <v>1</v>
      </c>
      <c r="V1469" s="596">
        <v>0</v>
      </c>
      <c r="W1469" s="603"/>
      <c r="X1469" s="668">
        <v>280526</v>
      </c>
      <c r="Y1469" s="376" t="s">
        <v>78</v>
      </c>
      <c r="Z1469" s="596" t="s">
        <v>7363</v>
      </c>
      <c r="AA1469" s="766"/>
      <c r="AB1469" s="727" t="str">
        <f t="shared" si="324"/>
        <v>Unique</v>
      </c>
      <c r="AC1469" s="603"/>
      <c r="AD1469" s="603"/>
      <c r="AE1469" s="603"/>
      <c r="AF1469" s="603"/>
      <c r="AG1469" s="603"/>
      <c r="AH1469" s="603"/>
      <c r="AI1469" s="603"/>
      <c r="AJ1469" s="603"/>
      <c r="AK1469" s="603"/>
      <c r="AL1469" s="603"/>
      <c r="AM1469" s="603"/>
      <c r="AN1469" s="603"/>
      <c r="AO1469" s="603"/>
      <c r="AP1469" s="603"/>
      <c r="AQ1469" s="603"/>
      <c r="AR1469" s="603"/>
      <c r="AS1469" s="603"/>
      <c r="AT1469" s="603"/>
      <c r="AU1469" s="603"/>
      <c r="AV1469" s="603"/>
      <c r="AW1469" s="603"/>
      <c r="AX1469" s="603"/>
      <c r="AY1469" s="603"/>
      <c r="AZ1469" s="603"/>
      <c r="BA1469" s="603"/>
      <c r="BB1469" s="603"/>
      <c r="BC1469" s="603"/>
      <c r="BD1469" s="603"/>
      <c r="BE1469" s="603"/>
      <c r="BF1469" s="603"/>
      <c r="BG1469" s="603"/>
      <c r="BH1469" s="603"/>
      <c r="BI1469" s="603"/>
      <c r="BJ1469" s="603"/>
      <c r="BK1469" s="603"/>
      <c r="BL1469" s="603"/>
      <c r="BM1469" s="603"/>
      <c r="BN1469" s="603"/>
      <c r="BO1469" s="603"/>
      <c r="BP1469" s="603"/>
      <c r="BQ1469" s="603"/>
      <c r="BR1469" s="603"/>
      <c r="BS1469" s="603"/>
      <c r="BT1469" s="603"/>
      <c r="BU1469" s="603"/>
      <c r="BV1469" s="603"/>
      <c r="BW1469" s="603"/>
      <c r="BX1469" s="603"/>
      <c r="BY1469" s="603"/>
      <c r="BZ1469" s="603"/>
      <c r="CA1469" s="603"/>
      <c r="CB1469" s="603"/>
      <c r="CC1469" s="603"/>
      <c r="CD1469" s="603"/>
      <c r="CE1469" s="603"/>
      <c r="CF1469" s="603"/>
      <c r="CG1469" s="603"/>
      <c r="CH1469" s="603"/>
      <c r="CI1469" s="603"/>
      <c r="CJ1469" s="603"/>
      <c r="CK1469" s="603"/>
    </row>
    <row r="1470" spans="1:89" ht="14.25">
      <c r="A1470" s="587" t="str">
        <f>D1470&amp;"_"&amp;E1470&amp;"_"&amp;G1470&amp;"_"&amp;J1470</f>
        <v>69_1_041021_HEF_p</v>
      </c>
      <c r="B1470" s="842" t="s">
        <v>5974</v>
      </c>
      <c r="C1470" s="842" t="s">
        <v>5975</v>
      </c>
      <c r="D1470" s="842">
        <v>69</v>
      </c>
      <c r="E1470" s="842">
        <v>1</v>
      </c>
      <c r="F1470" s="842" t="s">
        <v>5755</v>
      </c>
      <c r="G1470" s="842" t="s">
        <v>2461</v>
      </c>
      <c r="H1470" s="842">
        <v>2021</v>
      </c>
      <c r="I1470" s="842" t="s">
        <v>5976</v>
      </c>
      <c r="J1470" s="842" t="s">
        <v>5977</v>
      </c>
      <c r="K1470" s="843"/>
      <c r="L1470" s="842" t="s">
        <v>5723</v>
      </c>
      <c r="M1470" s="843" t="s">
        <v>2422</v>
      </c>
      <c r="N1470" s="117">
        <f>50+16</f>
        <v>66</v>
      </c>
      <c r="O1470" s="2"/>
      <c r="P1470" s="769" t="s">
        <v>1137</v>
      </c>
      <c r="Q1470" s="596" t="s">
        <v>5216</v>
      </c>
      <c r="R1470" s="596" t="s">
        <v>4916</v>
      </c>
      <c r="S1470" s="603">
        <f t="shared" si="315"/>
        <v>1</v>
      </c>
      <c r="T1470" s="596">
        <v>0</v>
      </c>
      <c r="U1470" s="596">
        <v>1</v>
      </c>
      <c r="V1470" s="596">
        <v>0</v>
      </c>
      <c r="W1470" s="603"/>
      <c r="X1470" s="668">
        <v>280526</v>
      </c>
      <c r="Y1470" s="376" t="s">
        <v>78</v>
      </c>
      <c r="Z1470" s="596" t="s">
        <v>7364</v>
      </c>
      <c r="AA1470" s="766"/>
      <c r="AB1470" s="727" t="str">
        <f t="shared" si="324"/>
        <v>Unique</v>
      </c>
      <c r="AC1470" s="603"/>
      <c r="AD1470" s="603"/>
      <c r="AE1470" s="603"/>
      <c r="AF1470" s="603"/>
      <c r="AG1470" s="603"/>
      <c r="AH1470" s="603"/>
      <c r="AI1470" s="603"/>
      <c r="AJ1470" s="603"/>
      <c r="AK1470" s="603"/>
      <c r="AL1470" s="603"/>
      <c r="AM1470" s="603"/>
      <c r="AN1470" s="603"/>
      <c r="AO1470" s="603"/>
      <c r="AP1470" s="603"/>
      <c r="AQ1470" s="603"/>
      <c r="AR1470" s="603"/>
      <c r="AS1470" s="603"/>
      <c r="AT1470" s="603"/>
      <c r="AU1470" s="603"/>
      <c r="AV1470" s="603"/>
      <c r="AW1470" s="603"/>
      <c r="AX1470" s="603"/>
      <c r="AY1470" s="603"/>
      <c r="AZ1470" s="603"/>
      <c r="BA1470" s="603"/>
      <c r="BB1470" s="603"/>
      <c r="BC1470" s="603"/>
      <c r="BD1470" s="603"/>
      <c r="BE1470" s="603"/>
      <c r="BF1470" s="603"/>
      <c r="BG1470" s="603"/>
      <c r="BH1470" s="603"/>
      <c r="BI1470" s="603"/>
      <c r="BJ1470" s="603"/>
      <c r="BK1470" s="603"/>
      <c r="BL1470" s="603"/>
      <c r="BM1470" s="603"/>
      <c r="BN1470" s="603"/>
      <c r="BO1470" s="603"/>
      <c r="BP1470" s="603"/>
      <c r="BQ1470" s="603"/>
      <c r="BR1470" s="603"/>
      <c r="BS1470" s="603"/>
      <c r="BT1470" s="603"/>
      <c r="BU1470" s="603"/>
      <c r="BV1470" s="603"/>
      <c r="BW1470" s="603"/>
      <c r="BX1470" s="603"/>
      <c r="BY1470" s="603"/>
      <c r="BZ1470" s="603"/>
      <c r="CA1470" s="603"/>
      <c r="CB1470" s="603"/>
      <c r="CC1470" s="603"/>
      <c r="CD1470" s="603"/>
      <c r="CE1470" s="603"/>
      <c r="CF1470" s="603"/>
      <c r="CG1470" s="603"/>
      <c r="CH1470" s="603"/>
      <c r="CI1470" s="603"/>
      <c r="CJ1470" s="603"/>
      <c r="CK1470" s="603"/>
    </row>
    <row r="1471" spans="1:89" ht="14.25">
      <c r="A1471" s="656" t="str">
        <f t="shared" ref="A1471:A1518" si="331">D1471&amp;"_"&amp;E1471&amp;"_"&amp;G1471&amp;"_"&amp;J1471&amp;"_"&amp;P1471</f>
        <v>5_1_280621_HAC_p_sc.py</v>
      </c>
      <c r="B1471" s="664" t="s">
        <v>5726</v>
      </c>
      <c r="C1471" s="664" t="s">
        <v>5727</v>
      </c>
      <c r="D1471" s="665">
        <v>5</v>
      </c>
      <c r="E1471" s="665">
        <v>1</v>
      </c>
      <c r="F1471" s="665" t="s">
        <v>5827</v>
      </c>
      <c r="G1471" s="665" t="s">
        <v>5719</v>
      </c>
      <c r="H1471" s="665">
        <v>2021</v>
      </c>
      <c r="I1471" s="666" t="s">
        <v>5729</v>
      </c>
      <c r="J1471" s="666" t="str">
        <f t="shared" ref="J1471:J1474" si="332">K1471&amp;"_p"</f>
        <v>HAC_p</v>
      </c>
      <c r="K1471" s="664" t="s">
        <v>5730</v>
      </c>
      <c r="L1471" s="666" t="s">
        <v>5723</v>
      </c>
      <c r="M1471" s="666" t="s">
        <v>476</v>
      </c>
      <c r="N1471" s="661">
        <f>21+2+1+1+3+20+31+59</f>
        <v>138</v>
      </c>
      <c r="O1471" s="370" t="s">
        <v>5938</v>
      </c>
      <c r="P1471" s="769" t="s">
        <v>1069</v>
      </c>
      <c r="Q1471" s="596" t="s">
        <v>1070</v>
      </c>
      <c r="R1471" s="596" t="s">
        <v>4916</v>
      </c>
      <c r="S1471" s="603">
        <f t="shared" si="315"/>
        <v>4</v>
      </c>
      <c r="T1471" s="596">
        <v>0</v>
      </c>
      <c r="U1471" s="596">
        <v>4</v>
      </c>
      <c r="V1471" s="596">
        <v>0</v>
      </c>
      <c r="W1471" s="603"/>
      <c r="X1471" s="668">
        <v>280526</v>
      </c>
      <c r="Y1471" s="376" t="s">
        <v>78</v>
      </c>
      <c r="Z1471" s="596" t="s">
        <v>7365</v>
      </c>
      <c r="AA1471" s="766"/>
      <c r="AB1471" s="727" t="str">
        <f t="shared" si="324"/>
        <v>Unique</v>
      </c>
      <c r="AC1471" s="603"/>
      <c r="AD1471" s="603"/>
      <c r="AE1471" s="603"/>
      <c r="AF1471" s="603"/>
      <c r="AG1471" s="603"/>
      <c r="AH1471" s="603"/>
      <c r="AI1471" s="603"/>
      <c r="AJ1471" s="603"/>
      <c r="AK1471" s="603"/>
      <c r="AL1471" s="603"/>
      <c r="AM1471" s="603"/>
      <c r="AN1471" s="603"/>
      <c r="AO1471" s="603"/>
      <c r="AP1471" s="603"/>
      <c r="AQ1471" s="603"/>
      <c r="AR1471" s="603"/>
      <c r="AS1471" s="603"/>
      <c r="AT1471" s="603"/>
      <c r="AU1471" s="603"/>
      <c r="AV1471" s="603"/>
      <c r="AW1471" s="603"/>
      <c r="AX1471" s="603"/>
      <c r="AY1471" s="603"/>
      <c r="AZ1471" s="603"/>
      <c r="BA1471" s="603"/>
      <c r="BB1471" s="603"/>
      <c r="BC1471" s="603"/>
      <c r="BD1471" s="603"/>
      <c r="BE1471" s="603"/>
      <c r="BF1471" s="603"/>
      <c r="BG1471" s="603"/>
      <c r="BH1471" s="603"/>
      <c r="BI1471" s="603"/>
      <c r="BJ1471" s="603"/>
      <c r="BK1471" s="603"/>
      <c r="BL1471" s="603"/>
      <c r="BM1471" s="603"/>
      <c r="BN1471" s="603"/>
      <c r="BO1471" s="603"/>
      <c r="BP1471" s="603"/>
      <c r="BQ1471" s="603"/>
      <c r="BR1471" s="603"/>
      <c r="BS1471" s="603"/>
      <c r="BT1471" s="603"/>
      <c r="BU1471" s="603"/>
      <c r="BV1471" s="603"/>
      <c r="BW1471" s="603"/>
      <c r="BX1471" s="603"/>
      <c r="BY1471" s="603"/>
      <c r="BZ1471" s="603"/>
      <c r="CA1471" s="603"/>
      <c r="CB1471" s="603"/>
      <c r="CC1471" s="603"/>
      <c r="CD1471" s="603"/>
      <c r="CE1471" s="603"/>
      <c r="CF1471" s="603"/>
      <c r="CG1471" s="603"/>
      <c r="CH1471" s="603"/>
      <c r="CI1471" s="603"/>
      <c r="CJ1471" s="603"/>
      <c r="CK1471" s="603"/>
    </row>
    <row r="1472" spans="1:89" ht="14.25">
      <c r="A1472" s="656" t="str">
        <f t="shared" si="331"/>
        <v>31_1_280621_HO_p_sc.py</v>
      </c>
      <c r="B1472" s="682" t="s">
        <v>5751</v>
      </c>
      <c r="C1472" s="682" t="s">
        <v>5752</v>
      </c>
      <c r="D1472" s="683">
        <v>31</v>
      </c>
      <c r="E1472" s="683">
        <v>1</v>
      </c>
      <c r="F1472" s="683" t="s">
        <v>5827</v>
      </c>
      <c r="G1472" s="683" t="s">
        <v>5719</v>
      </c>
      <c r="H1472" s="683">
        <v>2021</v>
      </c>
      <c r="I1472" s="684" t="s">
        <v>5729</v>
      </c>
      <c r="J1472" s="684" t="str">
        <f t="shared" si="332"/>
        <v>HO_p</v>
      </c>
      <c r="K1472" s="682" t="s">
        <v>5753</v>
      </c>
      <c r="L1472" s="684" t="s">
        <v>5723</v>
      </c>
      <c r="M1472" s="684" t="s">
        <v>476</v>
      </c>
      <c r="N1472" s="696">
        <v>121</v>
      </c>
      <c r="O1472" s="603"/>
      <c r="P1472" s="769" t="s">
        <v>1069</v>
      </c>
      <c r="Q1472" s="596" t="s">
        <v>1070</v>
      </c>
      <c r="R1472" s="596" t="s">
        <v>4916</v>
      </c>
      <c r="S1472" s="603">
        <f t="shared" si="315"/>
        <v>6</v>
      </c>
      <c r="T1472" s="596">
        <v>0</v>
      </c>
      <c r="U1472" s="596">
        <v>6</v>
      </c>
      <c r="V1472" s="596">
        <v>0</v>
      </c>
      <c r="W1472" s="603"/>
      <c r="X1472" s="668">
        <v>280526</v>
      </c>
      <c r="Y1472" s="376" t="s">
        <v>78</v>
      </c>
      <c r="Z1472" s="596" t="s">
        <v>7366</v>
      </c>
      <c r="AA1472" s="766"/>
      <c r="AB1472" s="727" t="str">
        <f t="shared" si="324"/>
        <v>Unique</v>
      </c>
      <c r="AC1472" s="603"/>
      <c r="AD1472" s="603"/>
      <c r="AE1472" s="603"/>
      <c r="AF1472" s="603"/>
      <c r="AG1472" s="603"/>
      <c r="AH1472" s="603"/>
      <c r="AI1472" s="603"/>
      <c r="AJ1472" s="603"/>
      <c r="AK1472" s="603"/>
      <c r="AL1472" s="603"/>
      <c r="AM1472" s="603"/>
      <c r="AN1472" s="603"/>
      <c r="AO1472" s="603"/>
      <c r="AP1472" s="603"/>
      <c r="AQ1472" s="603"/>
      <c r="AR1472" s="603"/>
      <c r="AS1472" s="603"/>
      <c r="AT1472" s="603"/>
      <c r="AU1472" s="603"/>
      <c r="AV1472" s="603"/>
      <c r="AW1472" s="603"/>
      <c r="AX1472" s="603"/>
      <c r="AY1472" s="603"/>
      <c r="AZ1472" s="603"/>
      <c r="BA1472" s="603"/>
      <c r="BB1472" s="603"/>
      <c r="BC1472" s="603"/>
      <c r="BD1472" s="603"/>
      <c r="BE1472" s="603"/>
      <c r="BF1472" s="603"/>
      <c r="BG1472" s="603"/>
      <c r="BH1472" s="603"/>
      <c r="BI1472" s="603"/>
      <c r="BJ1472" s="603"/>
      <c r="BK1472" s="603"/>
      <c r="BL1472" s="603"/>
      <c r="BM1472" s="603"/>
      <c r="BN1472" s="603"/>
      <c r="BO1472" s="603"/>
      <c r="BP1472" s="603"/>
      <c r="BQ1472" s="603"/>
      <c r="BR1472" s="603"/>
      <c r="BS1472" s="603"/>
      <c r="BT1472" s="603"/>
      <c r="BU1472" s="603"/>
      <c r="BV1472" s="603"/>
      <c r="BW1472" s="603"/>
      <c r="BX1472" s="603"/>
      <c r="BY1472" s="603"/>
      <c r="BZ1472" s="603"/>
      <c r="CA1472" s="603"/>
      <c r="CB1472" s="603"/>
      <c r="CC1472" s="603"/>
      <c r="CD1472" s="603"/>
      <c r="CE1472" s="603"/>
      <c r="CF1472" s="603"/>
      <c r="CG1472" s="603"/>
      <c r="CH1472" s="603"/>
      <c r="CI1472" s="603"/>
      <c r="CJ1472" s="603"/>
      <c r="CK1472" s="603"/>
    </row>
    <row r="1473" spans="1:89" ht="14.25">
      <c r="A1473" s="656" t="str">
        <f t="shared" si="331"/>
        <v>31_1_280621_HO_p_ep.oc</v>
      </c>
      <c r="B1473" s="682" t="s">
        <v>5751</v>
      </c>
      <c r="C1473" s="682" t="s">
        <v>5752</v>
      </c>
      <c r="D1473" s="683">
        <v>31</v>
      </c>
      <c r="E1473" s="683">
        <v>1</v>
      </c>
      <c r="F1473" s="683" t="s">
        <v>5827</v>
      </c>
      <c r="G1473" s="683" t="s">
        <v>5719</v>
      </c>
      <c r="H1473" s="683">
        <v>2021</v>
      </c>
      <c r="I1473" s="684" t="s">
        <v>5729</v>
      </c>
      <c r="J1473" s="684" t="str">
        <f t="shared" si="332"/>
        <v>HO_p</v>
      </c>
      <c r="K1473" s="682" t="s">
        <v>5753</v>
      </c>
      <c r="L1473" s="684" t="s">
        <v>5723</v>
      </c>
      <c r="M1473" s="684" t="s">
        <v>476</v>
      </c>
      <c r="N1473" s="696">
        <v>121</v>
      </c>
      <c r="O1473" s="603"/>
      <c r="P1473" s="667" t="s">
        <v>7367</v>
      </c>
      <c r="Q1473" s="596" t="s">
        <v>7368</v>
      </c>
      <c r="R1473" s="596" t="s">
        <v>4916</v>
      </c>
      <c r="S1473" s="603">
        <f t="shared" si="315"/>
        <v>1</v>
      </c>
      <c r="T1473" s="596">
        <v>0</v>
      </c>
      <c r="U1473" s="596">
        <v>1</v>
      </c>
      <c r="V1473" s="596">
        <v>0</v>
      </c>
      <c r="W1473" s="603"/>
      <c r="X1473" s="668">
        <v>280526</v>
      </c>
      <c r="Y1473" s="376" t="s">
        <v>78</v>
      </c>
      <c r="Z1473" s="596" t="s">
        <v>7369</v>
      </c>
      <c r="AA1473" s="766"/>
      <c r="AB1473" s="727" t="str">
        <f t="shared" si="324"/>
        <v>Unique</v>
      </c>
      <c r="AC1473" s="603"/>
      <c r="AD1473" s="603"/>
      <c r="AE1473" s="603"/>
      <c r="AF1473" s="603"/>
      <c r="AG1473" s="603"/>
      <c r="AH1473" s="603"/>
      <c r="AI1473" s="603"/>
      <c r="AJ1473" s="603"/>
      <c r="AK1473" s="603"/>
      <c r="AL1473" s="603"/>
      <c r="AM1473" s="603"/>
      <c r="AN1473" s="603"/>
      <c r="AO1473" s="603"/>
      <c r="AP1473" s="603"/>
      <c r="AQ1473" s="603"/>
      <c r="AR1473" s="603"/>
      <c r="AS1473" s="603"/>
      <c r="AT1473" s="603"/>
      <c r="AU1473" s="603"/>
      <c r="AV1473" s="603"/>
      <c r="AW1473" s="603"/>
      <c r="AX1473" s="603"/>
      <c r="AY1473" s="603"/>
      <c r="AZ1473" s="603"/>
      <c r="BA1473" s="603"/>
      <c r="BB1473" s="603"/>
      <c r="BC1473" s="603"/>
      <c r="BD1473" s="603"/>
      <c r="BE1473" s="603"/>
      <c r="BF1473" s="603"/>
      <c r="BG1473" s="603"/>
      <c r="BH1473" s="603"/>
      <c r="BI1473" s="603"/>
      <c r="BJ1473" s="603"/>
      <c r="BK1473" s="603"/>
      <c r="BL1473" s="603"/>
      <c r="BM1473" s="603"/>
      <c r="BN1473" s="603"/>
      <c r="BO1473" s="603"/>
      <c r="BP1473" s="603"/>
      <c r="BQ1473" s="603"/>
      <c r="BR1473" s="603"/>
      <c r="BS1473" s="603"/>
      <c r="BT1473" s="603"/>
      <c r="BU1473" s="603"/>
      <c r="BV1473" s="603"/>
      <c r="BW1473" s="603"/>
      <c r="BX1473" s="603"/>
      <c r="BY1473" s="603"/>
      <c r="BZ1473" s="603"/>
      <c r="CA1473" s="603"/>
      <c r="CB1473" s="603"/>
      <c r="CC1473" s="603"/>
      <c r="CD1473" s="603"/>
      <c r="CE1473" s="603"/>
      <c r="CF1473" s="603"/>
      <c r="CG1473" s="603"/>
      <c r="CH1473" s="603"/>
      <c r="CI1473" s="603"/>
      <c r="CJ1473" s="603"/>
      <c r="CK1473" s="603"/>
    </row>
    <row r="1474" spans="1:89" ht="14.25">
      <c r="A1474" s="656" t="str">
        <f t="shared" si="331"/>
        <v>31_1_280621_HO_p_sc.se</v>
      </c>
      <c r="B1474" s="682" t="s">
        <v>5751</v>
      </c>
      <c r="C1474" s="682" t="s">
        <v>5752</v>
      </c>
      <c r="D1474" s="683">
        <v>31</v>
      </c>
      <c r="E1474" s="683">
        <v>1</v>
      </c>
      <c r="F1474" s="683" t="s">
        <v>5827</v>
      </c>
      <c r="G1474" s="683" t="s">
        <v>5719</v>
      </c>
      <c r="H1474" s="683">
        <v>2021</v>
      </c>
      <c r="I1474" s="684" t="s">
        <v>5729</v>
      </c>
      <c r="J1474" s="684" t="str">
        <f t="shared" si="332"/>
        <v>HO_p</v>
      </c>
      <c r="K1474" s="682" t="s">
        <v>5753</v>
      </c>
      <c r="L1474" s="684" t="s">
        <v>5723</v>
      </c>
      <c r="M1474" s="684" t="s">
        <v>476</v>
      </c>
      <c r="N1474" s="696">
        <v>121</v>
      </c>
      <c r="O1474" s="603"/>
      <c r="P1474" s="769" t="s">
        <v>1004</v>
      </c>
      <c r="Q1474" s="596" t="s">
        <v>1005</v>
      </c>
      <c r="R1474" s="596" t="s">
        <v>4916</v>
      </c>
      <c r="S1474" s="603">
        <f t="shared" si="315"/>
        <v>1</v>
      </c>
      <c r="T1474" s="596">
        <v>0</v>
      </c>
      <c r="U1474" s="596">
        <v>1</v>
      </c>
      <c r="V1474" s="596">
        <v>0</v>
      </c>
      <c r="W1474" s="603"/>
      <c r="X1474" s="668">
        <v>280526</v>
      </c>
      <c r="Y1474" s="376" t="s">
        <v>78</v>
      </c>
      <c r="Z1474" s="596" t="s">
        <v>7370</v>
      </c>
      <c r="AA1474" s="766"/>
      <c r="AB1474" s="727" t="str">
        <f t="shared" si="324"/>
        <v>Unique</v>
      </c>
      <c r="AC1474" s="603"/>
      <c r="AD1474" s="603"/>
      <c r="AE1474" s="603"/>
      <c r="AF1474" s="603"/>
      <c r="AG1474" s="603"/>
      <c r="AH1474" s="603"/>
      <c r="AI1474" s="603"/>
      <c r="AJ1474" s="603"/>
      <c r="AK1474" s="603"/>
      <c r="AL1474" s="603"/>
      <c r="AM1474" s="603"/>
      <c r="AN1474" s="603"/>
      <c r="AO1474" s="603"/>
      <c r="AP1474" s="603"/>
      <c r="AQ1474" s="603"/>
      <c r="AR1474" s="603"/>
      <c r="AS1474" s="603"/>
      <c r="AT1474" s="603"/>
      <c r="AU1474" s="603"/>
      <c r="AV1474" s="603"/>
      <c r="AW1474" s="603"/>
      <c r="AX1474" s="603"/>
      <c r="AY1474" s="603"/>
      <c r="AZ1474" s="603"/>
      <c r="BA1474" s="603"/>
      <c r="BB1474" s="603"/>
      <c r="BC1474" s="603"/>
      <c r="BD1474" s="603"/>
      <c r="BE1474" s="603"/>
      <c r="BF1474" s="603"/>
      <c r="BG1474" s="603"/>
      <c r="BH1474" s="603"/>
      <c r="BI1474" s="603"/>
      <c r="BJ1474" s="603"/>
      <c r="BK1474" s="603"/>
      <c r="BL1474" s="603"/>
      <c r="BM1474" s="603"/>
      <c r="BN1474" s="603"/>
      <c r="BO1474" s="603"/>
      <c r="BP1474" s="603"/>
      <c r="BQ1474" s="603"/>
      <c r="BR1474" s="603"/>
      <c r="BS1474" s="603"/>
      <c r="BT1474" s="603"/>
      <c r="BU1474" s="603"/>
      <c r="BV1474" s="603"/>
      <c r="BW1474" s="603"/>
      <c r="BX1474" s="603"/>
      <c r="BY1474" s="603"/>
      <c r="BZ1474" s="603"/>
      <c r="CA1474" s="603"/>
      <c r="CB1474" s="603"/>
      <c r="CC1474" s="603"/>
      <c r="CD1474" s="603"/>
      <c r="CE1474" s="603"/>
      <c r="CF1474" s="603"/>
      <c r="CG1474" s="603"/>
      <c r="CH1474" s="603"/>
      <c r="CI1474" s="603"/>
      <c r="CJ1474" s="603"/>
      <c r="CK1474" s="603"/>
    </row>
    <row r="1475" spans="1:89" ht="14.25">
      <c r="A1475" s="656" t="str">
        <f t="shared" si="331"/>
        <v>35_1_050623_Esc_p_xy.se</v>
      </c>
      <c r="B1475" s="720" t="s">
        <v>6187</v>
      </c>
      <c r="C1475" s="720" t="s">
        <v>6188</v>
      </c>
      <c r="D1475" s="721">
        <v>35</v>
      </c>
      <c r="E1475" s="721">
        <v>1</v>
      </c>
      <c r="F1475" s="721" t="s">
        <v>6443</v>
      </c>
      <c r="G1475" s="721" t="s">
        <v>6562</v>
      </c>
      <c r="H1475" s="721">
        <v>2023</v>
      </c>
      <c r="I1475" s="720" t="s">
        <v>6326</v>
      </c>
      <c r="J1475" s="720" t="s">
        <v>6189</v>
      </c>
      <c r="K1475" s="720"/>
      <c r="L1475" s="720" t="s">
        <v>5723</v>
      </c>
      <c r="M1475" s="720" t="s">
        <v>2422</v>
      </c>
      <c r="N1475" s="661">
        <f t="shared" ref="N1475:N1476" si="333">38</f>
        <v>38</v>
      </c>
      <c r="O1475" s="603"/>
      <c r="P1475" s="769" t="s">
        <v>529</v>
      </c>
      <c r="Q1475" s="596" t="s">
        <v>7277</v>
      </c>
      <c r="R1475" s="596" t="s">
        <v>4916</v>
      </c>
      <c r="S1475" s="603">
        <f t="shared" si="315"/>
        <v>1</v>
      </c>
      <c r="T1475" s="596">
        <v>0</v>
      </c>
      <c r="U1475" s="596">
        <v>1</v>
      </c>
      <c r="V1475" s="596">
        <v>0</v>
      </c>
      <c r="W1475" s="603"/>
      <c r="X1475" s="668">
        <v>280526</v>
      </c>
      <c r="Y1475" s="376" t="s">
        <v>78</v>
      </c>
      <c r="Z1475" s="596" t="s">
        <v>7371</v>
      </c>
      <c r="AA1475" s="766"/>
      <c r="AB1475" s="727" t="str">
        <f t="shared" si="324"/>
        <v>Unique</v>
      </c>
      <c r="AC1475" s="603"/>
      <c r="AD1475" s="603"/>
      <c r="AE1475" s="603"/>
      <c r="AF1475" s="603"/>
      <c r="AG1475" s="603"/>
      <c r="AH1475" s="603"/>
      <c r="AI1475" s="603"/>
      <c r="AJ1475" s="603"/>
      <c r="AK1475" s="603"/>
      <c r="AL1475" s="603"/>
      <c r="AM1475" s="603"/>
      <c r="AN1475" s="603"/>
      <c r="AO1475" s="603"/>
      <c r="AP1475" s="603"/>
      <c r="AQ1475" s="603"/>
      <c r="AR1475" s="603"/>
      <c r="AS1475" s="603"/>
      <c r="AT1475" s="603"/>
      <c r="AU1475" s="603"/>
      <c r="AV1475" s="603"/>
      <c r="AW1475" s="603"/>
      <c r="AX1475" s="603"/>
      <c r="AY1475" s="603"/>
      <c r="AZ1475" s="603"/>
      <c r="BA1475" s="603"/>
      <c r="BB1475" s="603"/>
      <c r="BC1475" s="603"/>
      <c r="BD1475" s="603"/>
      <c r="BE1475" s="603"/>
      <c r="BF1475" s="603"/>
      <c r="BG1475" s="603"/>
      <c r="BH1475" s="603"/>
      <c r="BI1475" s="603"/>
      <c r="BJ1475" s="603"/>
      <c r="BK1475" s="603"/>
      <c r="BL1475" s="603"/>
      <c r="BM1475" s="603"/>
      <c r="BN1475" s="603"/>
      <c r="BO1475" s="603"/>
      <c r="BP1475" s="603"/>
      <c r="BQ1475" s="603"/>
      <c r="BR1475" s="603"/>
      <c r="BS1475" s="603"/>
      <c r="BT1475" s="603"/>
      <c r="BU1475" s="603"/>
      <c r="BV1475" s="603"/>
      <c r="BW1475" s="603"/>
      <c r="BX1475" s="603"/>
      <c r="BY1475" s="603"/>
      <c r="BZ1475" s="603"/>
      <c r="CA1475" s="603"/>
      <c r="CB1475" s="603"/>
      <c r="CC1475" s="603"/>
      <c r="CD1475" s="603"/>
      <c r="CE1475" s="603"/>
      <c r="CF1475" s="603"/>
      <c r="CG1475" s="603"/>
      <c r="CH1475" s="603"/>
      <c r="CI1475" s="603"/>
      <c r="CJ1475" s="603"/>
      <c r="CK1475" s="603"/>
    </row>
    <row r="1476" spans="1:89" ht="14.25">
      <c r="A1476" s="656" t="str">
        <f t="shared" si="331"/>
        <v>35_1_050623_Esc_p_sc.py</v>
      </c>
      <c r="B1476" s="720" t="s">
        <v>6187</v>
      </c>
      <c r="C1476" s="720" t="s">
        <v>6188</v>
      </c>
      <c r="D1476" s="721">
        <v>35</v>
      </c>
      <c r="E1476" s="721">
        <v>1</v>
      </c>
      <c r="F1476" s="721" t="s">
        <v>6443</v>
      </c>
      <c r="G1476" s="721" t="s">
        <v>6562</v>
      </c>
      <c r="H1476" s="721">
        <v>2023</v>
      </c>
      <c r="I1476" s="720" t="s">
        <v>6326</v>
      </c>
      <c r="J1476" s="720" t="s">
        <v>6189</v>
      </c>
      <c r="K1476" s="720"/>
      <c r="L1476" s="720" t="s">
        <v>5723</v>
      </c>
      <c r="M1476" s="720" t="s">
        <v>2422</v>
      </c>
      <c r="N1476" s="661">
        <f t="shared" si="333"/>
        <v>38</v>
      </c>
      <c r="O1476" s="603"/>
      <c r="P1476" s="769" t="s">
        <v>1069</v>
      </c>
      <c r="Q1476" s="596" t="s">
        <v>1070</v>
      </c>
      <c r="R1476" s="596" t="s">
        <v>4916</v>
      </c>
      <c r="S1476" s="603">
        <f t="shared" si="315"/>
        <v>2</v>
      </c>
      <c r="T1476" s="596">
        <v>0</v>
      </c>
      <c r="U1476" s="596">
        <v>2</v>
      </c>
      <c r="V1476" s="596">
        <v>0</v>
      </c>
      <c r="W1476" s="603"/>
      <c r="X1476" s="668">
        <v>280526</v>
      </c>
      <c r="Y1476" s="376" t="s">
        <v>78</v>
      </c>
      <c r="Z1476" s="596" t="s">
        <v>7372</v>
      </c>
      <c r="AA1476" s="766"/>
      <c r="AB1476" s="727" t="str">
        <f t="shared" si="324"/>
        <v>Unique</v>
      </c>
      <c r="AC1476" s="603"/>
      <c r="AD1476" s="603"/>
      <c r="AE1476" s="603"/>
      <c r="AF1476" s="603"/>
      <c r="AG1476" s="603"/>
      <c r="AH1476" s="603"/>
      <c r="AI1476" s="603"/>
      <c r="AJ1476" s="603"/>
      <c r="AK1476" s="603"/>
      <c r="AL1476" s="603"/>
      <c r="AM1476" s="603"/>
      <c r="AN1476" s="603"/>
      <c r="AO1476" s="603"/>
      <c r="AP1476" s="603"/>
      <c r="AQ1476" s="603"/>
      <c r="AR1476" s="603"/>
      <c r="AS1476" s="603"/>
      <c r="AT1476" s="603"/>
      <c r="AU1476" s="603"/>
      <c r="AV1476" s="603"/>
      <c r="AW1476" s="603"/>
      <c r="AX1476" s="603"/>
      <c r="AY1476" s="603"/>
      <c r="AZ1476" s="603"/>
      <c r="BA1476" s="603"/>
      <c r="BB1476" s="603"/>
      <c r="BC1476" s="603"/>
      <c r="BD1476" s="603"/>
      <c r="BE1476" s="603"/>
      <c r="BF1476" s="603"/>
      <c r="BG1476" s="603"/>
      <c r="BH1476" s="603"/>
      <c r="BI1476" s="603"/>
      <c r="BJ1476" s="603"/>
      <c r="BK1476" s="603"/>
      <c r="BL1476" s="603"/>
      <c r="BM1476" s="603"/>
      <c r="BN1476" s="603"/>
      <c r="BO1476" s="603"/>
      <c r="BP1476" s="603"/>
      <c r="BQ1476" s="603"/>
      <c r="BR1476" s="603"/>
      <c r="BS1476" s="603"/>
      <c r="BT1476" s="603"/>
      <c r="BU1476" s="603"/>
      <c r="BV1476" s="603"/>
      <c r="BW1476" s="603"/>
      <c r="BX1476" s="603"/>
      <c r="BY1476" s="603"/>
      <c r="BZ1476" s="603"/>
      <c r="CA1476" s="603"/>
      <c r="CB1476" s="603"/>
      <c r="CC1476" s="603"/>
      <c r="CD1476" s="603"/>
      <c r="CE1476" s="603"/>
      <c r="CF1476" s="603"/>
      <c r="CG1476" s="603"/>
      <c r="CH1476" s="603"/>
      <c r="CI1476" s="603"/>
      <c r="CJ1476" s="603"/>
      <c r="CK1476" s="603"/>
    </row>
    <row r="1477" spans="1:89" ht="14.25">
      <c r="A1477" s="656" t="str">
        <f t="shared" si="331"/>
        <v>14_1_200921_HAM_p_py.gr</v>
      </c>
      <c r="B1477" s="657" t="s">
        <v>5717</v>
      </c>
      <c r="C1477" s="657" t="s">
        <v>5718</v>
      </c>
      <c r="D1477" s="658">
        <v>14</v>
      </c>
      <c r="E1477" s="658">
        <v>1</v>
      </c>
      <c r="F1477" s="658" t="s">
        <v>122</v>
      </c>
      <c r="G1477" s="658" t="s">
        <v>5755</v>
      </c>
      <c r="H1477" s="658">
        <v>2021</v>
      </c>
      <c r="I1477" s="659" t="s">
        <v>5729</v>
      </c>
      <c r="J1477" s="659" t="str">
        <f>K1477&amp;"_p"</f>
        <v>HAM_p</v>
      </c>
      <c r="K1477" s="657" t="s">
        <v>5722</v>
      </c>
      <c r="L1477" s="659" t="s">
        <v>5723</v>
      </c>
      <c r="M1477" s="659" t="s">
        <v>2422</v>
      </c>
      <c r="N1477" s="661">
        <v>319</v>
      </c>
      <c r="O1477" s="603"/>
      <c r="P1477" s="769" t="s">
        <v>6713</v>
      </c>
      <c r="Q1477" s="596" t="s">
        <v>6714</v>
      </c>
      <c r="R1477" s="596" t="s">
        <v>4909</v>
      </c>
      <c r="S1477" s="596">
        <v>1</v>
      </c>
      <c r="T1477" s="596">
        <v>0</v>
      </c>
      <c r="U1477" s="596">
        <v>1</v>
      </c>
      <c r="V1477" s="596">
        <v>0</v>
      </c>
      <c r="W1477" s="603"/>
      <c r="X1477" s="668">
        <v>280526</v>
      </c>
      <c r="Y1477" s="376" t="s">
        <v>78</v>
      </c>
      <c r="Z1477" s="596" t="s">
        <v>7373</v>
      </c>
      <c r="AA1477" s="766"/>
      <c r="AB1477" s="727" t="str">
        <f t="shared" si="324"/>
        <v>Unique</v>
      </c>
      <c r="AC1477" s="603"/>
      <c r="AD1477" s="603"/>
      <c r="AE1477" s="603"/>
      <c r="AF1477" s="603"/>
      <c r="AG1477" s="603"/>
      <c r="AH1477" s="603"/>
      <c r="AI1477" s="603"/>
      <c r="AJ1477" s="603"/>
      <c r="AK1477" s="603"/>
      <c r="AL1477" s="603"/>
      <c r="AM1477" s="603"/>
      <c r="AN1477" s="603"/>
      <c r="AO1477" s="603"/>
      <c r="AP1477" s="603"/>
      <c r="AQ1477" s="603"/>
      <c r="AR1477" s="603"/>
      <c r="AS1477" s="603"/>
      <c r="AT1477" s="603"/>
      <c r="AU1477" s="603"/>
      <c r="AV1477" s="603"/>
      <c r="AW1477" s="603"/>
      <c r="AX1477" s="603"/>
      <c r="AY1477" s="603"/>
      <c r="AZ1477" s="603"/>
      <c r="BA1477" s="603"/>
      <c r="BB1477" s="603"/>
      <c r="BC1477" s="603"/>
      <c r="BD1477" s="603"/>
      <c r="BE1477" s="603"/>
      <c r="BF1477" s="603"/>
      <c r="BG1477" s="603"/>
      <c r="BH1477" s="603"/>
      <c r="BI1477" s="603"/>
      <c r="BJ1477" s="603"/>
      <c r="BK1477" s="603"/>
      <c r="BL1477" s="603"/>
      <c r="BM1477" s="603"/>
      <c r="BN1477" s="603"/>
      <c r="BO1477" s="603"/>
      <c r="BP1477" s="603"/>
      <c r="BQ1477" s="603"/>
      <c r="BR1477" s="603"/>
      <c r="BS1477" s="603"/>
      <c r="BT1477" s="603"/>
      <c r="BU1477" s="603"/>
      <c r="BV1477" s="603"/>
      <c r="BW1477" s="603"/>
      <c r="BX1477" s="603"/>
      <c r="BY1477" s="603"/>
      <c r="BZ1477" s="603"/>
      <c r="CA1477" s="603"/>
      <c r="CB1477" s="603"/>
      <c r="CC1477" s="603"/>
      <c r="CD1477" s="603"/>
      <c r="CE1477" s="603"/>
      <c r="CF1477" s="603"/>
      <c r="CG1477" s="603"/>
      <c r="CH1477" s="603"/>
      <c r="CI1477" s="603"/>
      <c r="CJ1477" s="603"/>
      <c r="CK1477" s="603"/>
    </row>
    <row r="1478" spans="1:89" ht="14.25">
      <c r="A1478" s="656" t="str">
        <f t="shared" si="331"/>
        <v>27_1_120721_W_p_ch.ve</v>
      </c>
      <c r="B1478" s="715" t="s">
        <v>6135</v>
      </c>
      <c r="C1478" s="715" t="s">
        <v>6136</v>
      </c>
      <c r="D1478" s="713">
        <v>27</v>
      </c>
      <c r="E1478" s="713">
        <v>1</v>
      </c>
      <c r="F1478" s="713" t="s">
        <v>5719</v>
      </c>
      <c r="G1478" s="713" t="s">
        <v>5720</v>
      </c>
      <c r="H1478" s="713">
        <v>2021</v>
      </c>
      <c r="I1478" s="715" t="s">
        <v>6199</v>
      </c>
      <c r="J1478" s="715" t="s">
        <v>6137</v>
      </c>
      <c r="K1478" s="715"/>
      <c r="L1478" s="715" t="s">
        <v>5723</v>
      </c>
      <c r="M1478" s="715" t="s">
        <v>2422</v>
      </c>
      <c r="N1478" s="661">
        <f>52+47</f>
        <v>99</v>
      </c>
      <c r="O1478" s="732"/>
      <c r="P1478" s="769" t="s">
        <v>923</v>
      </c>
      <c r="Q1478" s="596" t="s">
        <v>873</v>
      </c>
      <c r="R1478" s="596" t="s">
        <v>4909</v>
      </c>
      <c r="S1478" s="596">
        <v>2</v>
      </c>
      <c r="T1478" s="596">
        <v>0</v>
      </c>
      <c r="U1478" s="596">
        <v>2</v>
      </c>
      <c r="V1478" s="596">
        <v>0</v>
      </c>
      <c r="W1478" s="603"/>
      <c r="X1478" s="668">
        <v>280526</v>
      </c>
      <c r="Y1478" s="376" t="s">
        <v>78</v>
      </c>
      <c r="Z1478" s="596" t="s">
        <v>7374</v>
      </c>
      <c r="AA1478" s="766"/>
      <c r="AB1478" s="727" t="str">
        <f t="shared" ref="AB1478:AB1487" si="334">IF(COUNTIF(Z:Z, Z1478)&gt;1, "Duplicate", "Unique")</f>
        <v>Unique</v>
      </c>
      <c r="AC1478" s="603"/>
      <c r="AD1478" s="603"/>
      <c r="AE1478" s="603"/>
      <c r="AF1478" s="603"/>
      <c r="AG1478" s="603"/>
      <c r="AH1478" s="603"/>
      <c r="AI1478" s="603"/>
      <c r="AJ1478" s="603"/>
      <c r="AK1478" s="603"/>
      <c r="AL1478" s="603"/>
      <c r="AM1478" s="603"/>
      <c r="AN1478" s="603"/>
      <c r="AO1478" s="603"/>
      <c r="AP1478" s="603"/>
      <c r="AQ1478" s="603"/>
      <c r="AR1478" s="603"/>
      <c r="AS1478" s="603"/>
      <c r="AT1478" s="603"/>
      <c r="AU1478" s="603"/>
      <c r="AV1478" s="603"/>
      <c r="AW1478" s="603"/>
      <c r="AX1478" s="603"/>
      <c r="AY1478" s="603"/>
      <c r="AZ1478" s="603"/>
      <c r="BA1478" s="603"/>
      <c r="BB1478" s="603"/>
      <c r="BC1478" s="603"/>
      <c r="BD1478" s="603"/>
      <c r="BE1478" s="603"/>
      <c r="BF1478" s="603"/>
      <c r="BG1478" s="603"/>
      <c r="BH1478" s="603"/>
      <c r="BI1478" s="603"/>
      <c r="BJ1478" s="603"/>
      <c r="BK1478" s="603"/>
      <c r="BL1478" s="603"/>
      <c r="BM1478" s="603"/>
      <c r="BN1478" s="603"/>
      <c r="BO1478" s="603"/>
      <c r="BP1478" s="603"/>
      <c r="BQ1478" s="603"/>
      <c r="BR1478" s="603"/>
      <c r="BS1478" s="603"/>
      <c r="BT1478" s="603"/>
      <c r="BU1478" s="603"/>
      <c r="BV1478" s="603"/>
      <c r="BW1478" s="603"/>
      <c r="BX1478" s="603"/>
      <c r="BY1478" s="603"/>
      <c r="BZ1478" s="603"/>
      <c r="CA1478" s="603"/>
      <c r="CB1478" s="603"/>
      <c r="CC1478" s="603"/>
      <c r="CD1478" s="603"/>
      <c r="CE1478" s="603"/>
      <c r="CF1478" s="603"/>
      <c r="CG1478" s="603"/>
      <c r="CH1478" s="603"/>
      <c r="CI1478" s="603"/>
      <c r="CJ1478" s="603"/>
      <c r="CK1478" s="603"/>
    </row>
    <row r="1479" spans="1:89" ht="14.25">
      <c r="A1479" s="656" t="str">
        <f t="shared" si="331"/>
        <v>31_2_140621_V_p_xy.se</v>
      </c>
      <c r="B1479" s="673" t="s">
        <v>5736</v>
      </c>
      <c r="C1479" s="673" t="s">
        <v>5737</v>
      </c>
      <c r="D1479" s="674">
        <v>31</v>
      </c>
      <c r="E1479" s="674">
        <v>2</v>
      </c>
      <c r="F1479" s="674" t="s">
        <v>2084</v>
      </c>
      <c r="G1479" s="674" t="s">
        <v>5827</v>
      </c>
      <c r="H1479" s="674">
        <v>2021</v>
      </c>
      <c r="I1479" s="675" t="s">
        <v>5729</v>
      </c>
      <c r="J1479" s="675" t="str">
        <f t="shared" ref="J1479:J1482" si="335">K1479&amp;"_p"</f>
        <v>V_p</v>
      </c>
      <c r="K1479" s="673" t="s">
        <v>5738</v>
      </c>
      <c r="L1479" s="675" t="s">
        <v>5723</v>
      </c>
      <c r="M1479" s="675" t="s">
        <v>476</v>
      </c>
      <c r="N1479" s="661">
        <f>17+3+4+22+15</f>
        <v>61</v>
      </c>
      <c r="O1479" s="603"/>
      <c r="P1479" s="769" t="s">
        <v>529</v>
      </c>
      <c r="Q1479" s="596" t="s">
        <v>530</v>
      </c>
      <c r="R1479" s="596" t="s">
        <v>4909</v>
      </c>
      <c r="S1479" s="596">
        <v>3</v>
      </c>
      <c r="T1479" s="596">
        <v>0</v>
      </c>
      <c r="U1479" s="596">
        <v>3</v>
      </c>
      <c r="V1479" s="596">
        <v>0</v>
      </c>
      <c r="W1479" s="603"/>
      <c r="X1479" s="668">
        <v>280526</v>
      </c>
      <c r="Y1479" s="376" t="s">
        <v>78</v>
      </c>
      <c r="Z1479" s="596" t="s">
        <v>7375</v>
      </c>
      <c r="AA1479" s="766"/>
      <c r="AB1479" s="727" t="str">
        <f t="shared" si="334"/>
        <v>Unique</v>
      </c>
      <c r="AC1479" s="603"/>
      <c r="AD1479" s="603"/>
      <c r="AE1479" s="603"/>
      <c r="AF1479" s="603"/>
      <c r="AG1479" s="603"/>
      <c r="AH1479" s="603"/>
      <c r="AI1479" s="603"/>
      <c r="AJ1479" s="603"/>
      <c r="AK1479" s="603"/>
      <c r="AL1479" s="603"/>
      <c r="AM1479" s="603"/>
      <c r="AN1479" s="603"/>
      <c r="AO1479" s="603"/>
      <c r="AP1479" s="603"/>
      <c r="AQ1479" s="603"/>
      <c r="AR1479" s="603"/>
      <c r="AS1479" s="603"/>
      <c r="AT1479" s="603"/>
      <c r="AU1479" s="603"/>
      <c r="AV1479" s="603"/>
      <c r="AW1479" s="603"/>
      <c r="AX1479" s="603"/>
      <c r="AY1479" s="603"/>
      <c r="AZ1479" s="603"/>
      <c r="BA1479" s="603"/>
      <c r="BB1479" s="603"/>
      <c r="BC1479" s="603"/>
      <c r="BD1479" s="603"/>
      <c r="BE1479" s="603"/>
      <c r="BF1479" s="603"/>
      <c r="BG1479" s="603"/>
      <c r="BH1479" s="603"/>
      <c r="BI1479" s="603"/>
      <c r="BJ1479" s="603"/>
      <c r="BK1479" s="603"/>
      <c r="BL1479" s="603"/>
      <c r="BM1479" s="603"/>
      <c r="BN1479" s="603"/>
      <c r="BO1479" s="603"/>
      <c r="BP1479" s="603"/>
      <c r="BQ1479" s="603"/>
      <c r="BR1479" s="603"/>
      <c r="BS1479" s="603"/>
      <c r="BT1479" s="603"/>
      <c r="BU1479" s="603"/>
      <c r="BV1479" s="603"/>
      <c r="BW1479" s="603"/>
      <c r="BX1479" s="603"/>
      <c r="BY1479" s="603"/>
      <c r="BZ1479" s="603"/>
      <c r="CA1479" s="603"/>
      <c r="CB1479" s="603"/>
      <c r="CC1479" s="603"/>
      <c r="CD1479" s="603"/>
      <c r="CE1479" s="603"/>
      <c r="CF1479" s="603"/>
      <c r="CG1479" s="603"/>
      <c r="CH1479" s="603"/>
      <c r="CI1479" s="603"/>
      <c r="CJ1479" s="603"/>
      <c r="CK1479" s="603"/>
    </row>
    <row r="1480" spans="1:89" ht="14.25">
      <c r="A1480" s="656" t="str">
        <f t="shared" si="331"/>
        <v>31_1_140621_HO_p_xy.se</v>
      </c>
      <c r="B1480" s="682" t="s">
        <v>5751</v>
      </c>
      <c r="C1480" s="682" t="s">
        <v>5752</v>
      </c>
      <c r="D1480" s="683">
        <v>31</v>
      </c>
      <c r="E1480" s="683">
        <v>1</v>
      </c>
      <c r="F1480" s="683" t="s">
        <v>2084</v>
      </c>
      <c r="G1480" s="683" t="s">
        <v>5827</v>
      </c>
      <c r="H1480" s="683">
        <v>2021</v>
      </c>
      <c r="I1480" s="684" t="s">
        <v>5729</v>
      </c>
      <c r="J1480" s="684" t="str">
        <f t="shared" si="335"/>
        <v>HO_p</v>
      </c>
      <c r="K1480" s="682" t="s">
        <v>5753</v>
      </c>
      <c r="L1480" s="684" t="s">
        <v>5723</v>
      </c>
      <c r="M1480" s="684" t="s">
        <v>476</v>
      </c>
      <c r="N1480" s="661">
        <f>17+35+1+2+1+6+33</f>
        <v>95</v>
      </c>
      <c r="O1480" s="603"/>
      <c r="P1480" s="769" t="s">
        <v>529</v>
      </c>
      <c r="Q1480" s="596" t="s">
        <v>530</v>
      </c>
      <c r="R1480" s="596" t="s">
        <v>4909</v>
      </c>
      <c r="S1480" s="596">
        <v>1</v>
      </c>
      <c r="T1480" s="596">
        <v>0</v>
      </c>
      <c r="U1480" s="596">
        <v>1</v>
      </c>
      <c r="V1480" s="596">
        <v>0</v>
      </c>
      <c r="W1480" s="603"/>
      <c r="X1480" s="668">
        <v>280526</v>
      </c>
      <c r="Y1480" s="376" t="s">
        <v>78</v>
      </c>
      <c r="Z1480" s="596" t="s">
        <v>7376</v>
      </c>
      <c r="AA1480" s="766"/>
      <c r="AB1480" s="727" t="str">
        <f t="shared" si="334"/>
        <v>Unique</v>
      </c>
      <c r="AC1480" s="603"/>
      <c r="AD1480" s="603"/>
      <c r="AE1480" s="603"/>
      <c r="AF1480" s="603"/>
      <c r="AG1480" s="603"/>
      <c r="AH1480" s="603"/>
      <c r="AI1480" s="603"/>
      <c r="AJ1480" s="603"/>
      <c r="AK1480" s="603"/>
      <c r="AL1480" s="603"/>
      <c r="AM1480" s="603"/>
      <c r="AN1480" s="603"/>
      <c r="AO1480" s="603"/>
      <c r="AP1480" s="603"/>
      <c r="AQ1480" s="603"/>
      <c r="AR1480" s="603"/>
      <c r="AS1480" s="603"/>
      <c r="AT1480" s="603"/>
      <c r="AU1480" s="603"/>
      <c r="AV1480" s="603"/>
      <c r="AW1480" s="603"/>
      <c r="AX1480" s="603"/>
      <c r="AY1480" s="603"/>
      <c r="AZ1480" s="603"/>
      <c r="BA1480" s="603"/>
      <c r="BB1480" s="603"/>
      <c r="BC1480" s="603"/>
      <c r="BD1480" s="603"/>
      <c r="BE1480" s="603"/>
      <c r="BF1480" s="603"/>
      <c r="BG1480" s="603"/>
      <c r="BH1480" s="603"/>
      <c r="BI1480" s="603"/>
      <c r="BJ1480" s="603"/>
      <c r="BK1480" s="603"/>
      <c r="BL1480" s="603"/>
      <c r="BM1480" s="603"/>
      <c r="BN1480" s="603"/>
      <c r="BO1480" s="603"/>
      <c r="BP1480" s="603"/>
      <c r="BQ1480" s="603"/>
      <c r="BR1480" s="603"/>
      <c r="BS1480" s="603"/>
      <c r="BT1480" s="603"/>
      <c r="BU1480" s="603"/>
      <c r="BV1480" s="603"/>
      <c r="BW1480" s="603"/>
      <c r="BX1480" s="603"/>
      <c r="BY1480" s="603"/>
      <c r="BZ1480" s="603"/>
      <c r="CA1480" s="603"/>
      <c r="CB1480" s="603"/>
      <c r="CC1480" s="603"/>
      <c r="CD1480" s="603"/>
      <c r="CE1480" s="603"/>
      <c r="CF1480" s="603"/>
      <c r="CG1480" s="603"/>
      <c r="CH1480" s="603"/>
      <c r="CI1480" s="603"/>
      <c r="CJ1480" s="603"/>
      <c r="CK1480" s="603"/>
    </row>
    <row r="1481" spans="1:89" ht="14.25">
      <c r="A1481" s="656" t="str">
        <f t="shared" si="331"/>
        <v>31_2_140621_V_p_da.al</v>
      </c>
      <c r="B1481" s="673" t="s">
        <v>5736</v>
      </c>
      <c r="C1481" s="673" t="s">
        <v>5737</v>
      </c>
      <c r="D1481" s="674">
        <v>31</v>
      </c>
      <c r="E1481" s="674">
        <v>2</v>
      </c>
      <c r="F1481" s="674" t="s">
        <v>2084</v>
      </c>
      <c r="G1481" s="674" t="s">
        <v>5827</v>
      </c>
      <c r="H1481" s="674">
        <v>2021</v>
      </c>
      <c r="I1481" s="675" t="s">
        <v>5729</v>
      </c>
      <c r="J1481" s="675" t="str">
        <f t="shared" si="335"/>
        <v>V_p</v>
      </c>
      <c r="K1481" s="673" t="s">
        <v>5738</v>
      </c>
      <c r="L1481" s="675" t="s">
        <v>5723</v>
      </c>
      <c r="M1481" s="675" t="s">
        <v>476</v>
      </c>
      <c r="N1481" s="661">
        <f>17+3+4+22+15</f>
        <v>61</v>
      </c>
      <c r="O1481" s="603"/>
      <c r="P1481" s="769" t="s">
        <v>983</v>
      </c>
      <c r="Q1481" s="596" t="s">
        <v>984</v>
      </c>
      <c r="R1481" s="596" t="s">
        <v>4909</v>
      </c>
      <c r="S1481" s="596">
        <v>1</v>
      </c>
      <c r="T1481" s="596">
        <v>0</v>
      </c>
      <c r="U1481" s="596">
        <v>1</v>
      </c>
      <c r="V1481" s="596">
        <v>0</v>
      </c>
      <c r="W1481" s="603"/>
      <c r="X1481" s="668">
        <v>280526</v>
      </c>
      <c r="Y1481" s="376" t="s">
        <v>78</v>
      </c>
      <c r="Z1481" s="596" t="s">
        <v>7377</v>
      </c>
      <c r="AA1481" s="766"/>
      <c r="AB1481" s="727" t="str">
        <f t="shared" si="334"/>
        <v>Unique</v>
      </c>
      <c r="AC1481" s="603"/>
      <c r="AD1481" s="603"/>
      <c r="AE1481" s="603"/>
      <c r="AF1481" s="603"/>
      <c r="AG1481" s="603"/>
      <c r="AH1481" s="603"/>
      <c r="AI1481" s="603"/>
      <c r="AJ1481" s="603"/>
      <c r="AK1481" s="603"/>
      <c r="AL1481" s="603"/>
      <c r="AM1481" s="603"/>
      <c r="AN1481" s="603"/>
      <c r="AO1481" s="603"/>
      <c r="AP1481" s="603"/>
      <c r="AQ1481" s="603"/>
      <c r="AR1481" s="603"/>
      <c r="AS1481" s="603"/>
      <c r="AT1481" s="603"/>
      <c r="AU1481" s="603"/>
      <c r="AV1481" s="603"/>
      <c r="AW1481" s="603"/>
      <c r="AX1481" s="603"/>
      <c r="AY1481" s="603"/>
      <c r="AZ1481" s="603"/>
      <c r="BA1481" s="603"/>
      <c r="BB1481" s="603"/>
      <c r="BC1481" s="603"/>
      <c r="BD1481" s="603"/>
      <c r="BE1481" s="603"/>
      <c r="BF1481" s="603"/>
      <c r="BG1481" s="603"/>
      <c r="BH1481" s="603"/>
      <c r="BI1481" s="603"/>
      <c r="BJ1481" s="603"/>
      <c r="BK1481" s="603"/>
      <c r="BL1481" s="603"/>
      <c r="BM1481" s="603"/>
      <c r="BN1481" s="603"/>
      <c r="BO1481" s="603"/>
      <c r="BP1481" s="603"/>
      <c r="BQ1481" s="603"/>
      <c r="BR1481" s="603"/>
      <c r="BS1481" s="603"/>
      <c r="BT1481" s="603"/>
      <c r="BU1481" s="603"/>
      <c r="BV1481" s="603"/>
      <c r="BW1481" s="603"/>
      <c r="BX1481" s="603"/>
      <c r="BY1481" s="603"/>
      <c r="BZ1481" s="603"/>
      <c r="CA1481" s="603"/>
      <c r="CB1481" s="603"/>
      <c r="CC1481" s="603"/>
      <c r="CD1481" s="603"/>
      <c r="CE1481" s="603"/>
      <c r="CF1481" s="603"/>
      <c r="CG1481" s="603"/>
      <c r="CH1481" s="603"/>
      <c r="CI1481" s="603"/>
      <c r="CJ1481" s="603"/>
      <c r="CK1481" s="603"/>
    </row>
    <row r="1482" spans="1:89" ht="14.25">
      <c r="A1482" s="656" t="str">
        <f t="shared" si="331"/>
        <v>31_1_140621_HO_p_sp.</v>
      </c>
      <c r="B1482" s="682" t="s">
        <v>5751</v>
      </c>
      <c r="C1482" s="682" t="s">
        <v>5752</v>
      </c>
      <c r="D1482" s="683">
        <v>31</v>
      </c>
      <c r="E1482" s="683">
        <v>1</v>
      </c>
      <c r="F1482" s="683" t="s">
        <v>2084</v>
      </c>
      <c r="G1482" s="683" t="s">
        <v>5827</v>
      </c>
      <c r="H1482" s="683">
        <v>2021</v>
      </c>
      <c r="I1482" s="684" t="s">
        <v>5729</v>
      </c>
      <c r="J1482" s="684" t="str">
        <f t="shared" si="335"/>
        <v>HO_p</v>
      </c>
      <c r="K1482" s="682" t="s">
        <v>5753</v>
      </c>
      <c r="L1482" s="684" t="s">
        <v>5723</v>
      </c>
      <c r="M1482" s="684" t="s">
        <v>476</v>
      </c>
      <c r="N1482" s="661">
        <f>17+35+1+2+1+6+33</f>
        <v>95</v>
      </c>
      <c r="O1482" s="603"/>
      <c r="P1482" s="667" t="s">
        <v>1163</v>
      </c>
      <c r="Q1482" s="596" t="s">
        <v>1164</v>
      </c>
      <c r="R1482" s="596" t="s">
        <v>4909</v>
      </c>
      <c r="S1482" s="596">
        <v>1</v>
      </c>
      <c r="T1482" s="596">
        <v>0</v>
      </c>
      <c r="U1482" s="596">
        <v>1</v>
      </c>
      <c r="V1482" s="596">
        <v>0</v>
      </c>
      <c r="W1482" s="603"/>
      <c r="X1482" s="668">
        <v>280526</v>
      </c>
      <c r="Y1482" s="376" t="s">
        <v>78</v>
      </c>
      <c r="Z1482" s="596" t="s">
        <v>7378</v>
      </c>
      <c r="AA1482" s="766"/>
      <c r="AB1482" s="727" t="str">
        <f t="shared" si="334"/>
        <v>Unique</v>
      </c>
      <c r="AC1482" s="603"/>
      <c r="AD1482" s="603"/>
      <c r="AE1482" s="603"/>
      <c r="AF1482" s="603"/>
      <c r="AG1482" s="603"/>
      <c r="AH1482" s="603"/>
      <c r="AI1482" s="603"/>
      <c r="AJ1482" s="603"/>
      <c r="AK1482" s="603"/>
      <c r="AL1482" s="603"/>
      <c r="AM1482" s="603"/>
      <c r="AN1482" s="603"/>
      <c r="AO1482" s="603"/>
      <c r="AP1482" s="603"/>
      <c r="AQ1482" s="603"/>
      <c r="AR1482" s="603"/>
      <c r="AS1482" s="603"/>
      <c r="AT1482" s="603"/>
      <c r="AU1482" s="603"/>
      <c r="AV1482" s="603"/>
      <c r="AW1482" s="603"/>
      <c r="AX1482" s="603"/>
      <c r="AY1482" s="603"/>
      <c r="AZ1482" s="603"/>
      <c r="BA1482" s="603"/>
      <c r="BB1482" s="603"/>
      <c r="BC1482" s="603"/>
      <c r="BD1482" s="603"/>
      <c r="BE1482" s="603"/>
      <c r="BF1482" s="603"/>
      <c r="BG1482" s="603"/>
      <c r="BH1482" s="603"/>
      <c r="BI1482" s="603"/>
      <c r="BJ1482" s="603"/>
      <c r="BK1482" s="603"/>
      <c r="BL1482" s="603"/>
      <c r="BM1482" s="603"/>
      <c r="BN1482" s="603"/>
      <c r="BO1482" s="603"/>
      <c r="BP1482" s="603"/>
      <c r="BQ1482" s="603"/>
      <c r="BR1482" s="603"/>
      <c r="BS1482" s="603"/>
      <c r="BT1482" s="603"/>
      <c r="BU1482" s="603"/>
      <c r="BV1482" s="603"/>
      <c r="BW1482" s="603"/>
      <c r="BX1482" s="603"/>
      <c r="BY1482" s="603"/>
      <c r="BZ1482" s="603"/>
      <c r="CA1482" s="603"/>
      <c r="CB1482" s="603"/>
      <c r="CC1482" s="603"/>
      <c r="CD1482" s="603"/>
      <c r="CE1482" s="603"/>
      <c r="CF1482" s="603"/>
      <c r="CG1482" s="603"/>
      <c r="CH1482" s="603"/>
      <c r="CI1482" s="603"/>
      <c r="CJ1482" s="603"/>
      <c r="CK1482" s="603"/>
    </row>
    <row r="1483" spans="1:89" ht="14.25">
      <c r="A1483" s="656" t="str">
        <f t="shared" si="331"/>
        <v>21_1_050623_A_p_sc.py</v>
      </c>
      <c r="B1483" s="756" t="s">
        <v>6600</v>
      </c>
      <c r="C1483" s="756" t="s">
        <v>6601</v>
      </c>
      <c r="D1483" s="757">
        <v>21</v>
      </c>
      <c r="E1483" s="757">
        <v>1</v>
      </c>
      <c r="F1483" s="757" t="s">
        <v>6443</v>
      </c>
      <c r="G1483" s="757" t="s">
        <v>6562</v>
      </c>
      <c r="H1483" s="757">
        <v>2023</v>
      </c>
      <c r="I1483" s="756" t="s">
        <v>5729</v>
      </c>
      <c r="J1483" s="756" t="s">
        <v>6602</v>
      </c>
      <c r="K1483" s="756" t="s">
        <v>6603</v>
      </c>
      <c r="L1483" s="756" t="s">
        <v>5723</v>
      </c>
      <c r="M1483" s="756" t="s">
        <v>2422</v>
      </c>
      <c r="N1483" s="661">
        <f>18</f>
        <v>18</v>
      </c>
      <c r="O1483" s="603"/>
      <c r="P1483" s="769" t="s">
        <v>1069</v>
      </c>
      <c r="Q1483" s="596" t="s">
        <v>1070</v>
      </c>
      <c r="R1483" s="596" t="s">
        <v>1176</v>
      </c>
      <c r="S1483" s="596">
        <v>1</v>
      </c>
      <c r="T1483" s="596">
        <v>0</v>
      </c>
      <c r="U1483" s="596">
        <v>1</v>
      </c>
      <c r="V1483" s="596">
        <v>0</v>
      </c>
      <c r="W1483" s="603"/>
      <c r="X1483" s="668">
        <v>290526</v>
      </c>
      <c r="Y1483" s="376" t="s">
        <v>78</v>
      </c>
      <c r="Z1483" s="596" t="s">
        <v>7379</v>
      </c>
      <c r="AA1483" s="766"/>
      <c r="AB1483" s="727" t="str">
        <f t="shared" si="334"/>
        <v>Unique</v>
      </c>
      <c r="AC1483" s="603"/>
      <c r="AD1483" s="603"/>
      <c r="AE1483" s="603"/>
      <c r="AF1483" s="603"/>
      <c r="AG1483" s="603"/>
      <c r="AH1483" s="603"/>
      <c r="AI1483" s="603"/>
      <c r="AJ1483" s="603"/>
      <c r="AK1483" s="603"/>
      <c r="AL1483" s="603"/>
      <c r="AM1483" s="603"/>
      <c r="AN1483" s="603"/>
      <c r="AO1483" s="603"/>
      <c r="AP1483" s="603"/>
      <c r="AQ1483" s="603"/>
      <c r="AR1483" s="603"/>
      <c r="AS1483" s="603"/>
      <c r="AT1483" s="603"/>
      <c r="AU1483" s="603"/>
      <c r="AV1483" s="603"/>
      <c r="AW1483" s="603"/>
      <c r="AX1483" s="603"/>
      <c r="AY1483" s="603"/>
      <c r="AZ1483" s="603"/>
      <c r="BA1483" s="603"/>
      <c r="BB1483" s="603"/>
      <c r="BC1483" s="603"/>
      <c r="BD1483" s="603"/>
      <c r="BE1483" s="603"/>
      <c r="BF1483" s="603"/>
      <c r="BG1483" s="603"/>
      <c r="BH1483" s="603"/>
      <c r="BI1483" s="603"/>
      <c r="BJ1483" s="603"/>
      <c r="BK1483" s="603"/>
      <c r="BL1483" s="603"/>
      <c r="BM1483" s="603"/>
      <c r="BN1483" s="603"/>
      <c r="BO1483" s="603"/>
      <c r="BP1483" s="603"/>
      <c r="BQ1483" s="603"/>
      <c r="BR1483" s="603"/>
      <c r="BS1483" s="603"/>
      <c r="BT1483" s="603"/>
      <c r="BU1483" s="603"/>
      <c r="BV1483" s="603"/>
      <c r="BW1483" s="603"/>
      <c r="BX1483" s="603"/>
      <c r="BY1483" s="603"/>
      <c r="BZ1483" s="603"/>
      <c r="CA1483" s="603"/>
      <c r="CB1483" s="603"/>
      <c r="CC1483" s="603"/>
      <c r="CD1483" s="603"/>
      <c r="CE1483" s="603"/>
      <c r="CF1483" s="603"/>
      <c r="CG1483" s="603"/>
      <c r="CH1483" s="603"/>
      <c r="CI1483" s="603"/>
      <c r="CJ1483" s="603"/>
      <c r="CK1483" s="603"/>
    </row>
    <row r="1484" spans="1:89" ht="14.25">
      <c r="A1484" s="656" t="str">
        <f t="shared" si="331"/>
        <v>28_1_120721_D_p_xa.co</v>
      </c>
      <c r="B1484" s="710" t="s">
        <v>6115</v>
      </c>
      <c r="C1484" s="710" t="s">
        <v>6116</v>
      </c>
      <c r="D1484" s="709">
        <v>28</v>
      </c>
      <c r="E1484" s="709">
        <v>1</v>
      </c>
      <c r="F1484" s="709" t="s">
        <v>5719</v>
      </c>
      <c r="G1484" s="709" t="s">
        <v>5720</v>
      </c>
      <c r="H1484" s="709">
        <v>2021</v>
      </c>
      <c r="I1484" s="710" t="s">
        <v>6199</v>
      </c>
      <c r="J1484" s="710" t="s">
        <v>6117</v>
      </c>
      <c r="K1484" s="710"/>
      <c r="L1484" s="710" t="s">
        <v>5723</v>
      </c>
      <c r="M1484" s="710" t="s">
        <v>2422</v>
      </c>
      <c r="N1484" s="661">
        <f>50+25</f>
        <v>75</v>
      </c>
      <c r="O1484" s="370" t="s">
        <v>6201</v>
      </c>
      <c r="P1484" s="769" t="s">
        <v>3224</v>
      </c>
      <c r="Q1484" s="596" t="s">
        <v>3225</v>
      </c>
      <c r="R1484" s="596" t="s">
        <v>4909</v>
      </c>
      <c r="S1484" s="596">
        <v>1</v>
      </c>
      <c r="T1484" s="596">
        <v>1</v>
      </c>
      <c r="U1484" s="596">
        <v>0</v>
      </c>
      <c r="V1484" s="596">
        <v>0</v>
      </c>
      <c r="W1484" s="603"/>
      <c r="X1484" s="701" t="s">
        <v>5303</v>
      </c>
      <c r="Y1484" s="376" t="s">
        <v>78</v>
      </c>
      <c r="Z1484" s="596" t="s">
        <v>7380</v>
      </c>
      <c r="AA1484" s="766"/>
      <c r="AB1484" s="727" t="str">
        <f t="shared" si="334"/>
        <v>Unique</v>
      </c>
      <c r="AC1484" s="603"/>
      <c r="AD1484" s="603"/>
      <c r="AE1484" s="603"/>
      <c r="AF1484" s="603"/>
      <c r="AG1484" s="603"/>
      <c r="AH1484" s="603"/>
      <c r="AI1484" s="603"/>
      <c r="AJ1484" s="603"/>
      <c r="AK1484" s="603"/>
      <c r="AL1484" s="603"/>
      <c r="AM1484" s="603"/>
      <c r="AN1484" s="603"/>
      <c r="AO1484" s="603"/>
      <c r="AP1484" s="603"/>
      <c r="AQ1484" s="603"/>
      <c r="AR1484" s="603"/>
      <c r="AS1484" s="603"/>
      <c r="AT1484" s="603"/>
      <c r="AU1484" s="603"/>
      <c r="AV1484" s="603"/>
      <c r="AW1484" s="603"/>
      <c r="AX1484" s="603"/>
      <c r="AY1484" s="603"/>
      <c r="AZ1484" s="603"/>
      <c r="BA1484" s="603"/>
      <c r="BB1484" s="603"/>
      <c r="BC1484" s="603"/>
      <c r="BD1484" s="603"/>
      <c r="BE1484" s="603"/>
      <c r="BF1484" s="603"/>
      <c r="BG1484" s="603"/>
      <c r="BH1484" s="603"/>
      <c r="BI1484" s="603"/>
      <c r="BJ1484" s="603"/>
      <c r="BK1484" s="603"/>
      <c r="BL1484" s="603"/>
      <c r="BM1484" s="603"/>
      <c r="BN1484" s="603"/>
      <c r="BO1484" s="603"/>
      <c r="BP1484" s="603"/>
      <c r="BQ1484" s="603"/>
      <c r="BR1484" s="603"/>
      <c r="BS1484" s="603"/>
      <c r="BT1484" s="603"/>
      <c r="BU1484" s="603"/>
      <c r="BV1484" s="603"/>
      <c r="BW1484" s="603"/>
      <c r="BX1484" s="603"/>
      <c r="BY1484" s="603"/>
      <c r="BZ1484" s="603"/>
      <c r="CA1484" s="603"/>
      <c r="CB1484" s="603"/>
      <c r="CC1484" s="603"/>
      <c r="CD1484" s="603"/>
      <c r="CE1484" s="603"/>
      <c r="CF1484" s="603"/>
      <c r="CG1484" s="603"/>
      <c r="CH1484" s="603"/>
      <c r="CI1484" s="603"/>
      <c r="CJ1484" s="603"/>
      <c r="CK1484" s="603"/>
    </row>
    <row r="1485" spans="1:89" ht="14.25">
      <c r="A1485" s="656" t="str">
        <f t="shared" si="331"/>
        <v>21_1_050623_Erp_p_br.la</v>
      </c>
      <c r="B1485" s="712" t="s">
        <v>6128</v>
      </c>
      <c r="C1485" s="712" t="s">
        <v>6129</v>
      </c>
      <c r="D1485" s="711">
        <v>21</v>
      </c>
      <c r="E1485" s="711">
        <v>1</v>
      </c>
      <c r="F1485" s="711" t="s">
        <v>6443</v>
      </c>
      <c r="G1485" s="711" t="s">
        <v>6562</v>
      </c>
      <c r="H1485" s="711">
        <v>2023</v>
      </c>
      <c r="I1485" s="712" t="s">
        <v>6326</v>
      </c>
      <c r="J1485" s="712" t="s">
        <v>6130</v>
      </c>
      <c r="K1485" s="712"/>
      <c r="L1485" s="712" t="s">
        <v>5723</v>
      </c>
      <c r="M1485" s="712" t="s">
        <v>2422</v>
      </c>
      <c r="N1485" s="661">
        <f t="shared" ref="N1485:N1487" si="336">22</f>
        <v>22</v>
      </c>
      <c r="O1485" s="603"/>
      <c r="P1485" s="769" t="s">
        <v>2510</v>
      </c>
      <c r="Q1485" s="596" t="s">
        <v>2511</v>
      </c>
      <c r="R1485" s="596" t="s">
        <v>4909</v>
      </c>
      <c r="S1485" s="596">
        <v>1</v>
      </c>
      <c r="T1485" s="596">
        <v>0</v>
      </c>
      <c r="U1485" s="596">
        <v>1</v>
      </c>
      <c r="V1485" s="596">
        <v>0</v>
      </c>
      <c r="W1485" s="603"/>
      <c r="X1485" s="701" t="s">
        <v>5303</v>
      </c>
      <c r="Y1485" s="376" t="s">
        <v>78</v>
      </c>
      <c r="Z1485" s="596" t="s">
        <v>7381</v>
      </c>
      <c r="AA1485" s="766"/>
      <c r="AB1485" s="727" t="str">
        <f t="shared" si="334"/>
        <v>Unique</v>
      </c>
      <c r="AC1485" s="603"/>
      <c r="AD1485" s="603"/>
      <c r="AE1485" s="603"/>
      <c r="AF1485" s="603"/>
      <c r="AG1485" s="603"/>
      <c r="AH1485" s="603"/>
      <c r="AI1485" s="603"/>
      <c r="AJ1485" s="603"/>
      <c r="AK1485" s="603"/>
      <c r="AL1485" s="603"/>
      <c r="AM1485" s="603"/>
      <c r="AN1485" s="603"/>
      <c r="AO1485" s="603"/>
      <c r="AP1485" s="603"/>
      <c r="AQ1485" s="603"/>
      <c r="AR1485" s="603"/>
      <c r="AS1485" s="603"/>
      <c r="AT1485" s="603"/>
      <c r="AU1485" s="603"/>
      <c r="AV1485" s="603"/>
      <c r="AW1485" s="603"/>
      <c r="AX1485" s="603"/>
      <c r="AY1485" s="603"/>
      <c r="AZ1485" s="603"/>
      <c r="BA1485" s="603"/>
      <c r="BB1485" s="603"/>
      <c r="BC1485" s="603"/>
      <c r="BD1485" s="603"/>
      <c r="BE1485" s="603"/>
      <c r="BF1485" s="603"/>
      <c r="BG1485" s="603"/>
      <c r="BH1485" s="603"/>
      <c r="BI1485" s="603"/>
      <c r="BJ1485" s="603"/>
      <c r="BK1485" s="603"/>
      <c r="BL1485" s="603"/>
      <c r="BM1485" s="603"/>
      <c r="BN1485" s="603"/>
      <c r="BO1485" s="603"/>
      <c r="BP1485" s="603"/>
      <c r="BQ1485" s="603"/>
      <c r="BR1485" s="603"/>
      <c r="BS1485" s="603"/>
      <c r="BT1485" s="603"/>
      <c r="BU1485" s="603"/>
      <c r="BV1485" s="603"/>
      <c r="BW1485" s="603"/>
      <c r="BX1485" s="603"/>
      <c r="BY1485" s="603"/>
      <c r="BZ1485" s="603"/>
      <c r="CA1485" s="603"/>
      <c r="CB1485" s="603"/>
      <c r="CC1485" s="603"/>
      <c r="CD1485" s="603"/>
      <c r="CE1485" s="603"/>
      <c r="CF1485" s="603"/>
      <c r="CG1485" s="603"/>
      <c r="CH1485" s="603"/>
      <c r="CI1485" s="603"/>
      <c r="CJ1485" s="603"/>
      <c r="CK1485" s="603"/>
    </row>
    <row r="1486" spans="1:89" ht="14.25">
      <c r="A1486" s="656" t="str">
        <f t="shared" si="331"/>
        <v>21_1_050623_Erp_p_ep.ni</v>
      </c>
      <c r="B1486" s="712" t="s">
        <v>6128</v>
      </c>
      <c r="C1486" s="712" t="s">
        <v>6129</v>
      </c>
      <c r="D1486" s="711">
        <v>21</v>
      </c>
      <c r="E1486" s="711">
        <v>1</v>
      </c>
      <c r="F1486" s="711" t="s">
        <v>6443</v>
      </c>
      <c r="G1486" s="711" t="s">
        <v>6562</v>
      </c>
      <c r="H1486" s="711">
        <v>2023</v>
      </c>
      <c r="I1486" s="712" t="s">
        <v>6326</v>
      </c>
      <c r="J1486" s="712" t="s">
        <v>6130</v>
      </c>
      <c r="K1486" s="712"/>
      <c r="L1486" s="712" t="s">
        <v>5723</v>
      </c>
      <c r="M1486" s="712" t="s">
        <v>2422</v>
      </c>
      <c r="N1486" s="661">
        <f t="shared" si="336"/>
        <v>22</v>
      </c>
      <c r="O1486" s="603"/>
      <c r="P1486" s="769" t="s">
        <v>2537</v>
      </c>
      <c r="Q1486" s="596" t="s">
        <v>5306</v>
      </c>
      <c r="R1486" s="596" t="s">
        <v>1176</v>
      </c>
      <c r="S1486" s="596">
        <v>7</v>
      </c>
      <c r="T1486" s="596">
        <v>0</v>
      </c>
      <c r="U1486" s="596">
        <v>7</v>
      </c>
      <c r="V1486" s="596">
        <v>0</v>
      </c>
      <c r="W1486" s="603"/>
      <c r="X1486" s="701" t="s">
        <v>5307</v>
      </c>
      <c r="Y1486" s="376" t="s">
        <v>78</v>
      </c>
      <c r="Z1486" s="596" t="s">
        <v>7382</v>
      </c>
      <c r="AA1486" s="766"/>
      <c r="AB1486" s="727" t="str">
        <f t="shared" si="334"/>
        <v>Unique</v>
      </c>
      <c r="AC1486" s="603"/>
      <c r="AD1486" s="603"/>
      <c r="AE1486" s="603"/>
      <c r="AF1486" s="603"/>
      <c r="AG1486" s="603"/>
      <c r="AH1486" s="603"/>
      <c r="AI1486" s="603"/>
      <c r="AJ1486" s="603"/>
      <c r="AK1486" s="603"/>
      <c r="AL1486" s="603"/>
      <c r="AM1486" s="603"/>
      <c r="AN1486" s="603"/>
      <c r="AO1486" s="603"/>
      <c r="AP1486" s="603"/>
      <c r="AQ1486" s="603"/>
      <c r="AR1486" s="603"/>
      <c r="AS1486" s="603"/>
      <c r="AT1486" s="603"/>
      <c r="AU1486" s="603"/>
      <c r="AV1486" s="603"/>
      <c r="AW1486" s="603"/>
      <c r="AX1486" s="603"/>
      <c r="AY1486" s="603"/>
      <c r="AZ1486" s="603"/>
      <c r="BA1486" s="603"/>
      <c r="BB1486" s="603"/>
      <c r="BC1486" s="603"/>
      <c r="BD1486" s="603"/>
      <c r="BE1486" s="603"/>
      <c r="BF1486" s="603"/>
      <c r="BG1486" s="603"/>
      <c r="BH1486" s="603"/>
      <c r="BI1486" s="603"/>
      <c r="BJ1486" s="603"/>
      <c r="BK1486" s="603"/>
      <c r="BL1486" s="603"/>
      <c r="BM1486" s="603"/>
      <c r="BN1486" s="603"/>
      <c r="BO1486" s="603"/>
      <c r="BP1486" s="603"/>
      <c r="BQ1486" s="603"/>
      <c r="BR1486" s="603"/>
      <c r="BS1486" s="603"/>
      <c r="BT1486" s="603"/>
      <c r="BU1486" s="603"/>
      <c r="BV1486" s="603"/>
      <c r="BW1486" s="603"/>
      <c r="BX1486" s="603"/>
      <c r="BY1486" s="603"/>
      <c r="BZ1486" s="603"/>
      <c r="CA1486" s="603"/>
      <c r="CB1486" s="603"/>
      <c r="CC1486" s="603"/>
      <c r="CD1486" s="603"/>
      <c r="CE1486" s="603"/>
      <c r="CF1486" s="603"/>
      <c r="CG1486" s="603"/>
      <c r="CH1486" s="603"/>
      <c r="CI1486" s="603"/>
      <c r="CJ1486" s="603"/>
      <c r="CK1486" s="603"/>
    </row>
    <row r="1487" spans="1:89" ht="14.25">
      <c r="A1487" s="768" t="str">
        <f t="shared" si="331"/>
        <v>21_1_050623_Erp_p_ep.me</v>
      </c>
      <c r="B1487" s="844" t="s">
        <v>6128</v>
      </c>
      <c r="C1487" s="844" t="s">
        <v>6129</v>
      </c>
      <c r="D1487" s="711">
        <v>21</v>
      </c>
      <c r="E1487" s="711">
        <v>1</v>
      </c>
      <c r="F1487" s="711" t="s">
        <v>6443</v>
      </c>
      <c r="G1487" s="711" t="s">
        <v>6562</v>
      </c>
      <c r="H1487" s="711">
        <v>2023</v>
      </c>
      <c r="I1487" s="844" t="s">
        <v>6326</v>
      </c>
      <c r="J1487" s="844" t="s">
        <v>6130</v>
      </c>
      <c r="K1487" s="837"/>
      <c r="L1487" s="844" t="s">
        <v>5723</v>
      </c>
      <c r="M1487" s="844" t="s">
        <v>2422</v>
      </c>
      <c r="N1487" s="661">
        <f t="shared" si="336"/>
        <v>22</v>
      </c>
      <c r="O1487" s="2"/>
      <c r="P1487" s="769" t="s">
        <v>5335</v>
      </c>
      <c r="Q1487" s="596" t="s">
        <v>7383</v>
      </c>
      <c r="R1487" s="596" t="s">
        <v>1176</v>
      </c>
      <c r="S1487" s="596">
        <v>1</v>
      </c>
      <c r="T1487" s="596">
        <v>0</v>
      </c>
      <c r="U1487" s="596">
        <v>1</v>
      </c>
      <c r="V1487" s="596">
        <v>0</v>
      </c>
      <c r="W1487" s="603"/>
      <c r="X1487" s="701" t="s">
        <v>5307</v>
      </c>
      <c r="Y1487" s="376" t="s">
        <v>78</v>
      </c>
      <c r="Z1487" s="596" t="s">
        <v>7384</v>
      </c>
      <c r="AA1487" s="766"/>
      <c r="AB1487" s="727" t="str">
        <f t="shared" si="334"/>
        <v>Unique</v>
      </c>
      <c r="AC1487" s="603"/>
      <c r="AD1487" s="603"/>
      <c r="AE1487" s="603"/>
      <c r="AF1487" s="603"/>
      <c r="AG1487" s="603"/>
      <c r="AH1487" s="603"/>
      <c r="AI1487" s="603"/>
      <c r="AJ1487" s="603"/>
      <c r="AK1487" s="603"/>
      <c r="AL1487" s="603"/>
      <c r="AM1487" s="603"/>
      <c r="AN1487" s="603"/>
      <c r="AO1487" s="603"/>
      <c r="AP1487" s="603"/>
      <c r="AQ1487" s="603"/>
      <c r="AR1487" s="603"/>
      <c r="AS1487" s="603"/>
      <c r="AT1487" s="603"/>
      <c r="AU1487" s="603"/>
      <c r="AV1487" s="603"/>
      <c r="AW1487" s="603"/>
      <c r="AX1487" s="603"/>
      <c r="AY1487" s="603"/>
      <c r="AZ1487" s="603"/>
      <c r="BA1487" s="603"/>
      <c r="BB1487" s="603"/>
      <c r="BC1487" s="603"/>
      <c r="BD1487" s="603"/>
      <c r="BE1487" s="603"/>
      <c r="BF1487" s="603"/>
      <c r="BG1487" s="603"/>
      <c r="BH1487" s="603"/>
      <c r="BI1487" s="603"/>
      <c r="BJ1487" s="603"/>
      <c r="BK1487" s="603"/>
      <c r="BL1487" s="603"/>
      <c r="BM1487" s="603"/>
      <c r="BN1487" s="603"/>
      <c r="BO1487" s="603"/>
      <c r="BP1487" s="603"/>
      <c r="BQ1487" s="603"/>
      <c r="BR1487" s="603"/>
      <c r="BS1487" s="603"/>
      <c r="BT1487" s="603"/>
      <c r="BU1487" s="603"/>
      <c r="BV1487" s="603"/>
      <c r="BW1487" s="603"/>
      <c r="BX1487" s="603"/>
      <c r="BY1487" s="603"/>
      <c r="BZ1487" s="603"/>
      <c r="CA1487" s="603"/>
      <c r="CB1487" s="603"/>
      <c r="CC1487" s="603"/>
      <c r="CD1487" s="603"/>
      <c r="CE1487" s="603"/>
      <c r="CF1487" s="603"/>
      <c r="CG1487" s="603"/>
      <c r="CH1487" s="603"/>
      <c r="CI1487" s="603"/>
      <c r="CJ1487" s="603"/>
      <c r="CK1487" s="603"/>
    </row>
    <row r="1488" spans="1:89" ht="14.25">
      <c r="A1488" s="656" t="str">
        <f t="shared" si="331"/>
        <v>28_1_200921_D.A_p__me.ci</v>
      </c>
      <c r="B1488" s="710" t="s">
        <v>6115</v>
      </c>
      <c r="C1488" s="710" t="s">
        <v>6116</v>
      </c>
      <c r="D1488" s="709">
        <v>28</v>
      </c>
      <c r="E1488" s="709">
        <v>1</v>
      </c>
      <c r="F1488" s="709" t="s">
        <v>122</v>
      </c>
      <c r="G1488" s="709" t="s">
        <v>5755</v>
      </c>
      <c r="H1488" s="709">
        <v>2021</v>
      </c>
      <c r="I1488" s="710" t="s">
        <v>6199</v>
      </c>
      <c r="J1488" s="710" t="s">
        <v>6200</v>
      </c>
      <c r="K1488" s="710"/>
      <c r="L1488" s="710" t="s">
        <v>5723</v>
      </c>
      <c r="M1488" s="710" t="s">
        <v>2422</v>
      </c>
      <c r="N1488" s="661">
        <f>50+17</f>
        <v>67</v>
      </c>
      <c r="O1488" s="370" t="s">
        <v>6201</v>
      </c>
      <c r="P1488" s="769" t="s">
        <v>5273</v>
      </c>
      <c r="Q1488" s="596" t="s">
        <v>5274</v>
      </c>
      <c r="R1488" s="596" t="s">
        <v>4909</v>
      </c>
      <c r="S1488" s="596">
        <v>1</v>
      </c>
      <c r="T1488" s="596">
        <v>0</v>
      </c>
      <c r="U1488" s="596">
        <v>1</v>
      </c>
      <c r="V1488" s="596">
        <v>0</v>
      </c>
      <c r="W1488" s="603"/>
      <c r="X1488" s="701" t="s">
        <v>5307</v>
      </c>
      <c r="Y1488" s="376" t="s">
        <v>78</v>
      </c>
      <c r="Z1488" s="596" t="s">
        <v>7385</v>
      </c>
      <c r="AA1488" s="766"/>
      <c r="AB1488" s="596" t="s">
        <v>1209</v>
      </c>
      <c r="AC1488" s="603"/>
      <c r="AD1488" s="603"/>
      <c r="AE1488" s="603"/>
      <c r="AF1488" s="603"/>
      <c r="AG1488" s="603"/>
      <c r="AH1488" s="603"/>
      <c r="AI1488" s="603"/>
      <c r="AJ1488" s="603"/>
      <c r="AK1488" s="603"/>
      <c r="AL1488" s="603"/>
      <c r="AM1488" s="603"/>
      <c r="AN1488" s="603"/>
      <c r="AO1488" s="603"/>
      <c r="AP1488" s="603"/>
      <c r="AQ1488" s="603"/>
      <c r="AR1488" s="603"/>
      <c r="AS1488" s="603"/>
      <c r="AT1488" s="603"/>
      <c r="AU1488" s="603"/>
      <c r="AV1488" s="603"/>
      <c r="AW1488" s="603"/>
      <c r="AX1488" s="603"/>
      <c r="AY1488" s="603"/>
      <c r="AZ1488" s="603"/>
      <c r="BA1488" s="603"/>
      <c r="BB1488" s="603"/>
      <c r="BC1488" s="603"/>
      <c r="BD1488" s="603"/>
      <c r="BE1488" s="603"/>
      <c r="BF1488" s="603"/>
      <c r="BG1488" s="603"/>
      <c r="BH1488" s="603"/>
      <c r="BI1488" s="603"/>
      <c r="BJ1488" s="603"/>
      <c r="BK1488" s="603"/>
      <c r="BL1488" s="603"/>
      <c r="BM1488" s="603"/>
      <c r="BN1488" s="603"/>
      <c r="BO1488" s="603"/>
      <c r="BP1488" s="603"/>
      <c r="BQ1488" s="603"/>
      <c r="BR1488" s="603"/>
      <c r="BS1488" s="603"/>
      <c r="BT1488" s="603"/>
      <c r="BU1488" s="603"/>
      <c r="BV1488" s="603"/>
      <c r="BW1488" s="603"/>
      <c r="BX1488" s="603"/>
      <c r="BY1488" s="603"/>
      <c r="BZ1488" s="603"/>
      <c r="CA1488" s="603"/>
      <c r="CB1488" s="603"/>
      <c r="CC1488" s="603"/>
      <c r="CD1488" s="603"/>
      <c r="CE1488" s="603"/>
      <c r="CF1488" s="603"/>
      <c r="CG1488" s="603"/>
      <c r="CH1488" s="603"/>
      <c r="CI1488" s="603"/>
      <c r="CJ1488" s="603"/>
      <c r="CK1488" s="603"/>
    </row>
    <row r="1489" spans="1:89" ht="14.25">
      <c r="A1489" s="656" t="str">
        <f t="shared" si="331"/>
        <v>14_1_140621_HAM_p_me.</v>
      </c>
      <c r="B1489" s="657" t="s">
        <v>5717</v>
      </c>
      <c r="C1489" s="657" t="s">
        <v>5718</v>
      </c>
      <c r="D1489" s="658">
        <v>14</v>
      </c>
      <c r="E1489" s="658">
        <v>1</v>
      </c>
      <c r="F1489" s="658" t="s">
        <v>2084</v>
      </c>
      <c r="G1489" s="658" t="s">
        <v>5827</v>
      </c>
      <c r="H1489" s="658">
        <v>2021</v>
      </c>
      <c r="I1489" s="659" t="s">
        <v>5729</v>
      </c>
      <c r="J1489" s="659" t="str">
        <f t="shared" ref="J1489:J1490" si="337">K1489&amp;"_p"</f>
        <v>HAM_p</v>
      </c>
      <c r="K1489" s="657" t="s">
        <v>5722</v>
      </c>
      <c r="L1489" s="659" t="s">
        <v>5723</v>
      </c>
      <c r="M1489" s="659" t="s">
        <v>5834</v>
      </c>
      <c r="N1489" s="661">
        <v>204</v>
      </c>
      <c r="O1489" s="603"/>
      <c r="P1489" s="667" t="s">
        <v>1178</v>
      </c>
      <c r="Q1489" s="596" t="s">
        <v>1179</v>
      </c>
      <c r="R1489" s="596" t="s">
        <v>4909</v>
      </c>
      <c r="S1489" s="596">
        <v>1</v>
      </c>
      <c r="T1489" s="596">
        <v>1</v>
      </c>
      <c r="U1489" s="596">
        <v>0</v>
      </c>
      <c r="V1489" s="596">
        <v>0</v>
      </c>
      <c r="W1489" s="603"/>
      <c r="X1489" s="701" t="s">
        <v>4842</v>
      </c>
      <c r="Y1489" s="376" t="s">
        <v>78</v>
      </c>
      <c r="Z1489" s="603"/>
      <c r="AA1489" s="845"/>
      <c r="AB1489" s="596" t="s">
        <v>1209</v>
      </c>
      <c r="AC1489" s="603"/>
      <c r="AD1489" s="603"/>
      <c r="AE1489" s="603"/>
      <c r="AF1489" s="603"/>
      <c r="AG1489" s="603"/>
      <c r="AH1489" s="603"/>
      <c r="AI1489" s="603"/>
      <c r="AJ1489" s="603"/>
      <c r="AK1489" s="603"/>
      <c r="AL1489" s="603"/>
      <c r="AM1489" s="603"/>
      <c r="AN1489" s="603"/>
      <c r="AO1489" s="603"/>
      <c r="AP1489" s="603"/>
      <c r="AQ1489" s="603"/>
      <c r="AR1489" s="603"/>
      <c r="AS1489" s="603"/>
      <c r="AT1489" s="603"/>
      <c r="AU1489" s="603"/>
      <c r="AV1489" s="603"/>
      <c r="AW1489" s="603"/>
      <c r="AX1489" s="603"/>
      <c r="AY1489" s="603"/>
      <c r="AZ1489" s="603"/>
      <c r="BA1489" s="603"/>
      <c r="BB1489" s="603"/>
      <c r="BC1489" s="603"/>
      <c r="BD1489" s="603"/>
      <c r="BE1489" s="603"/>
      <c r="BF1489" s="603"/>
      <c r="BG1489" s="603"/>
      <c r="BH1489" s="603"/>
      <c r="BI1489" s="603"/>
      <c r="BJ1489" s="603"/>
      <c r="BK1489" s="603"/>
      <c r="BL1489" s="603"/>
      <c r="BM1489" s="603"/>
      <c r="BN1489" s="603"/>
      <c r="BO1489" s="603"/>
      <c r="BP1489" s="603"/>
      <c r="BQ1489" s="603"/>
      <c r="BR1489" s="603"/>
      <c r="BS1489" s="603"/>
      <c r="BT1489" s="603"/>
      <c r="BU1489" s="603"/>
      <c r="BV1489" s="603"/>
      <c r="BW1489" s="603"/>
      <c r="BX1489" s="603"/>
      <c r="BY1489" s="603"/>
      <c r="BZ1489" s="603"/>
      <c r="CA1489" s="603"/>
      <c r="CB1489" s="603"/>
      <c r="CC1489" s="603"/>
      <c r="CD1489" s="603"/>
      <c r="CE1489" s="603"/>
      <c r="CF1489" s="603"/>
      <c r="CG1489" s="603"/>
      <c r="CH1489" s="603"/>
      <c r="CI1489" s="603"/>
      <c r="CJ1489" s="603"/>
      <c r="CK1489" s="603"/>
    </row>
    <row r="1490" spans="1:89" ht="14.25">
      <c r="A1490" s="656" t="str">
        <f t="shared" si="331"/>
        <v>31_2_140621_V_p_me.</v>
      </c>
      <c r="B1490" s="673" t="s">
        <v>5736</v>
      </c>
      <c r="C1490" s="673" t="s">
        <v>5737</v>
      </c>
      <c r="D1490" s="674">
        <v>31</v>
      </c>
      <c r="E1490" s="674">
        <v>2</v>
      </c>
      <c r="F1490" s="674" t="s">
        <v>2084</v>
      </c>
      <c r="G1490" s="674" t="s">
        <v>5827</v>
      </c>
      <c r="H1490" s="674">
        <v>2021</v>
      </c>
      <c r="I1490" s="675" t="s">
        <v>5729</v>
      </c>
      <c r="J1490" s="675" t="str">
        <f t="shared" si="337"/>
        <v>V_p</v>
      </c>
      <c r="K1490" s="673" t="s">
        <v>5738</v>
      </c>
      <c r="L1490" s="675" t="s">
        <v>5723</v>
      </c>
      <c r="M1490" s="675" t="s">
        <v>476</v>
      </c>
      <c r="N1490" s="661">
        <f>17+3+4+22+15</f>
        <v>61</v>
      </c>
      <c r="O1490" s="603"/>
      <c r="P1490" s="667" t="s">
        <v>1178</v>
      </c>
      <c r="Q1490" s="596" t="s">
        <v>1179</v>
      </c>
      <c r="R1490" s="596" t="s">
        <v>4909</v>
      </c>
      <c r="S1490" s="596">
        <v>1</v>
      </c>
      <c r="T1490" s="596">
        <v>0</v>
      </c>
      <c r="U1490" s="596">
        <v>1</v>
      </c>
      <c r="V1490" s="596">
        <v>0</v>
      </c>
      <c r="W1490" s="603"/>
      <c r="X1490" s="701" t="s">
        <v>4842</v>
      </c>
      <c r="Y1490" s="376" t="s">
        <v>78</v>
      </c>
      <c r="Z1490" s="603"/>
      <c r="AA1490" s="845"/>
      <c r="AB1490" s="596" t="s">
        <v>1209</v>
      </c>
      <c r="AC1490" s="603"/>
      <c r="AD1490" s="603"/>
      <c r="AE1490" s="603"/>
      <c r="AF1490" s="603"/>
      <c r="AG1490" s="603"/>
      <c r="AH1490" s="603"/>
      <c r="AI1490" s="603"/>
      <c r="AJ1490" s="603"/>
      <c r="AK1490" s="603"/>
      <c r="AL1490" s="603"/>
      <c r="AM1490" s="603"/>
      <c r="AN1490" s="603"/>
      <c r="AO1490" s="603"/>
      <c r="AP1490" s="603"/>
      <c r="AQ1490" s="603"/>
      <c r="AR1490" s="603"/>
      <c r="AS1490" s="603"/>
      <c r="AT1490" s="603"/>
      <c r="AU1490" s="603"/>
      <c r="AV1490" s="603"/>
      <c r="AW1490" s="603"/>
      <c r="AX1490" s="603"/>
      <c r="AY1490" s="603"/>
      <c r="AZ1490" s="603"/>
      <c r="BA1490" s="603"/>
      <c r="BB1490" s="603"/>
      <c r="BC1490" s="603"/>
      <c r="BD1490" s="603"/>
      <c r="BE1490" s="603"/>
      <c r="BF1490" s="603"/>
      <c r="BG1490" s="603"/>
      <c r="BH1490" s="603"/>
      <c r="BI1490" s="603"/>
      <c r="BJ1490" s="603"/>
      <c r="BK1490" s="603"/>
      <c r="BL1490" s="603"/>
      <c r="BM1490" s="603"/>
      <c r="BN1490" s="603"/>
      <c r="BO1490" s="603"/>
      <c r="BP1490" s="603"/>
      <c r="BQ1490" s="603"/>
      <c r="BR1490" s="603"/>
      <c r="BS1490" s="603"/>
      <c r="BT1490" s="603"/>
      <c r="BU1490" s="603"/>
      <c r="BV1490" s="603"/>
      <c r="BW1490" s="603"/>
      <c r="BX1490" s="603"/>
      <c r="BY1490" s="603"/>
      <c r="BZ1490" s="603"/>
      <c r="CA1490" s="603"/>
      <c r="CB1490" s="603"/>
      <c r="CC1490" s="603"/>
      <c r="CD1490" s="603"/>
      <c r="CE1490" s="603"/>
      <c r="CF1490" s="603"/>
      <c r="CG1490" s="603"/>
      <c r="CH1490" s="603"/>
      <c r="CI1490" s="603"/>
      <c r="CJ1490" s="603"/>
      <c r="CK1490" s="603"/>
    </row>
    <row r="1491" spans="1:89" ht="14.25">
      <c r="A1491" s="656" t="str">
        <f t="shared" si="331"/>
        <v>27_1_120721_W_p_me.</v>
      </c>
      <c r="B1491" s="715" t="s">
        <v>6135</v>
      </c>
      <c r="C1491" s="715" t="s">
        <v>6136</v>
      </c>
      <c r="D1491" s="713">
        <v>27</v>
      </c>
      <c r="E1491" s="713">
        <v>1</v>
      </c>
      <c r="F1491" s="713" t="s">
        <v>5719</v>
      </c>
      <c r="G1491" s="713" t="s">
        <v>5720</v>
      </c>
      <c r="H1491" s="713">
        <v>2021</v>
      </c>
      <c r="I1491" s="715" t="s">
        <v>6199</v>
      </c>
      <c r="J1491" s="715" t="s">
        <v>6137</v>
      </c>
      <c r="K1491" s="715"/>
      <c r="L1491" s="715" t="s">
        <v>5723</v>
      </c>
      <c r="M1491" s="715" t="s">
        <v>2422</v>
      </c>
      <c r="N1491" s="661">
        <f>52+47</f>
        <v>99</v>
      </c>
      <c r="O1491" s="732"/>
      <c r="P1491" s="667" t="s">
        <v>1178</v>
      </c>
      <c r="Q1491" s="596" t="s">
        <v>1179</v>
      </c>
      <c r="R1491" s="596" t="s">
        <v>4909</v>
      </c>
      <c r="S1491" s="596">
        <v>1</v>
      </c>
      <c r="T1491" s="596">
        <v>0</v>
      </c>
      <c r="U1491" s="596">
        <v>1</v>
      </c>
      <c r="V1491" s="596">
        <v>0</v>
      </c>
      <c r="W1491" s="603"/>
      <c r="X1491" s="701" t="s">
        <v>4842</v>
      </c>
      <c r="Y1491" s="376" t="s">
        <v>78</v>
      </c>
      <c r="Z1491" s="603"/>
      <c r="AA1491" s="845"/>
      <c r="AB1491" s="596" t="s">
        <v>1209</v>
      </c>
      <c r="AC1491" s="603"/>
      <c r="AD1491" s="603"/>
      <c r="AE1491" s="603"/>
      <c r="AF1491" s="603"/>
      <c r="AG1491" s="603"/>
      <c r="AH1491" s="603"/>
      <c r="AI1491" s="603"/>
      <c r="AJ1491" s="603"/>
      <c r="AK1491" s="603"/>
      <c r="AL1491" s="603"/>
      <c r="AM1491" s="603"/>
      <c r="AN1491" s="603"/>
      <c r="AO1491" s="603"/>
      <c r="AP1491" s="603"/>
      <c r="AQ1491" s="603"/>
      <c r="AR1491" s="603"/>
      <c r="AS1491" s="603"/>
      <c r="AT1491" s="603"/>
      <c r="AU1491" s="603"/>
      <c r="AV1491" s="603"/>
      <c r="AW1491" s="603"/>
      <c r="AX1491" s="603"/>
      <c r="AY1491" s="603"/>
      <c r="AZ1491" s="603"/>
      <c r="BA1491" s="603"/>
      <c r="BB1491" s="603"/>
      <c r="BC1491" s="603"/>
      <c r="BD1491" s="603"/>
      <c r="BE1491" s="603"/>
      <c r="BF1491" s="603"/>
      <c r="BG1491" s="603"/>
      <c r="BH1491" s="603"/>
      <c r="BI1491" s="603"/>
      <c r="BJ1491" s="603"/>
      <c r="BK1491" s="603"/>
      <c r="BL1491" s="603"/>
      <c r="BM1491" s="603"/>
      <c r="BN1491" s="603"/>
      <c r="BO1491" s="603"/>
      <c r="BP1491" s="603"/>
      <c r="BQ1491" s="603"/>
      <c r="BR1491" s="603"/>
      <c r="BS1491" s="603"/>
      <c r="BT1491" s="603"/>
      <c r="BU1491" s="603"/>
      <c r="BV1491" s="603"/>
      <c r="BW1491" s="603"/>
      <c r="BX1491" s="603"/>
      <c r="BY1491" s="603"/>
      <c r="BZ1491" s="603"/>
      <c r="CA1491" s="603"/>
      <c r="CB1491" s="603"/>
      <c r="CC1491" s="603"/>
      <c r="CD1491" s="603"/>
      <c r="CE1491" s="603"/>
      <c r="CF1491" s="603"/>
      <c r="CG1491" s="603"/>
      <c r="CH1491" s="603"/>
      <c r="CI1491" s="603"/>
      <c r="CJ1491" s="603"/>
      <c r="CK1491" s="603"/>
    </row>
    <row r="1492" spans="1:89" ht="14.25">
      <c r="A1492" s="656" t="str">
        <f t="shared" si="331"/>
        <v>29_1_140621_G_p_me.</v>
      </c>
      <c r="B1492" s="693" t="s">
        <v>5789</v>
      </c>
      <c r="C1492" s="693" t="s">
        <v>5790</v>
      </c>
      <c r="D1492" s="694">
        <v>29</v>
      </c>
      <c r="E1492" s="694">
        <v>1</v>
      </c>
      <c r="F1492" s="694" t="s">
        <v>2084</v>
      </c>
      <c r="G1492" s="694" t="s">
        <v>5827</v>
      </c>
      <c r="H1492" s="694">
        <v>2021</v>
      </c>
      <c r="I1492" s="695" t="s">
        <v>5729</v>
      </c>
      <c r="J1492" s="695" t="str">
        <f>K1492&amp;"_p"</f>
        <v>G_p</v>
      </c>
      <c r="K1492" s="693" t="s">
        <v>5791</v>
      </c>
      <c r="L1492" s="695" t="s">
        <v>5723</v>
      </c>
      <c r="M1492" s="695" t="s">
        <v>476</v>
      </c>
      <c r="N1492" s="661">
        <v>31</v>
      </c>
      <c r="O1492" s="603"/>
      <c r="P1492" s="667" t="s">
        <v>1178</v>
      </c>
      <c r="Q1492" s="596" t="s">
        <v>1179</v>
      </c>
      <c r="R1492" s="596" t="s">
        <v>4909</v>
      </c>
      <c r="S1492" s="596">
        <v>1</v>
      </c>
      <c r="T1492" s="596">
        <v>0</v>
      </c>
      <c r="U1492" s="596">
        <v>1</v>
      </c>
      <c r="V1492" s="596">
        <v>0</v>
      </c>
      <c r="W1492" s="603"/>
      <c r="X1492" s="701" t="s">
        <v>4842</v>
      </c>
      <c r="Y1492" s="376" t="s">
        <v>78</v>
      </c>
      <c r="Z1492" s="603"/>
      <c r="AA1492" s="845"/>
      <c r="AB1492" s="596" t="s">
        <v>1209</v>
      </c>
      <c r="AC1492" s="603"/>
      <c r="AD1492" s="603"/>
      <c r="AE1492" s="603"/>
      <c r="AF1492" s="603"/>
      <c r="AG1492" s="603"/>
      <c r="AH1492" s="603"/>
      <c r="AI1492" s="603"/>
      <c r="AJ1492" s="603"/>
      <c r="AK1492" s="603"/>
      <c r="AL1492" s="603"/>
      <c r="AM1492" s="603"/>
      <c r="AN1492" s="603"/>
      <c r="AO1492" s="603"/>
      <c r="AP1492" s="603"/>
      <c r="AQ1492" s="603"/>
      <c r="AR1492" s="603"/>
      <c r="AS1492" s="603"/>
      <c r="AT1492" s="603"/>
      <c r="AU1492" s="603"/>
      <c r="AV1492" s="603"/>
      <c r="AW1492" s="603"/>
      <c r="AX1492" s="603"/>
      <c r="AY1492" s="603"/>
      <c r="AZ1492" s="603"/>
      <c r="BA1492" s="603"/>
      <c r="BB1492" s="603"/>
      <c r="BC1492" s="603"/>
      <c r="BD1492" s="603"/>
      <c r="BE1492" s="603"/>
      <c r="BF1492" s="603"/>
      <c r="BG1492" s="603"/>
      <c r="BH1492" s="603"/>
      <c r="BI1492" s="603"/>
      <c r="BJ1492" s="603"/>
      <c r="BK1492" s="603"/>
      <c r="BL1492" s="603"/>
      <c r="BM1492" s="603"/>
      <c r="BN1492" s="603"/>
      <c r="BO1492" s="603"/>
      <c r="BP1492" s="603"/>
      <c r="BQ1492" s="603"/>
      <c r="BR1492" s="603"/>
      <c r="BS1492" s="603"/>
      <c r="BT1492" s="603"/>
      <c r="BU1492" s="603"/>
      <c r="BV1492" s="603"/>
      <c r="BW1492" s="603"/>
      <c r="BX1492" s="603"/>
      <c r="BY1492" s="603"/>
      <c r="BZ1492" s="603"/>
      <c r="CA1492" s="603"/>
      <c r="CB1492" s="603"/>
      <c r="CC1492" s="603"/>
      <c r="CD1492" s="603"/>
      <c r="CE1492" s="603"/>
      <c r="CF1492" s="603"/>
      <c r="CG1492" s="603"/>
      <c r="CH1492" s="603"/>
      <c r="CI1492" s="603"/>
      <c r="CJ1492" s="603"/>
      <c r="CK1492" s="603"/>
    </row>
    <row r="1493" spans="1:89" ht="14.25">
      <c r="A1493" s="656" t="str">
        <f t="shared" si="331"/>
        <v>11_1_091023_HU_p_me.</v>
      </c>
      <c r="B1493" s="754" t="s">
        <v>6591</v>
      </c>
      <c r="C1493" s="754" t="s">
        <v>6592</v>
      </c>
      <c r="D1493" s="755">
        <v>11</v>
      </c>
      <c r="E1493" s="755">
        <v>1</v>
      </c>
      <c r="F1493" s="755" t="s">
        <v>6682</v>
      </c>
      <c r="G1493" s="755" t="s">
        <v>373</v>
      </c>
      <c r="H1493" s="755">
        <v>2023</v>
      </c>
      <c r="I1493" s="754" t="s">
        <v>5729</v>
      </c>
      <c r="J1493" s="754" t="s">
        <v>6593</v>
      </c>
      <c r="K1493" s="754" t="s">
        <v>6594</v>
      </c>
      <c r="L1493" s="754" t="s">
        <v>5723</v>
      </c>
      <c r="M1493" s="754" t="s">
        <v>2422</v>
      </c>
      <c r="N1493" s="661">
        <f>40</f>
        <v>40</v>
      </c>
      <c r="O1493" s="603"/>
      <c r="P1493" s="667" t="s">
        <v>1178</v>
      </c>
      <c r="Q1493" s="596" t="s">
        <v>1179</v>
      </c>
      <c r="R1493" s="596" t="s">
        <v>4909</v>
      </c>
      <c r="S1493" s="596">
        <v>1</v>
      </c>
      <c r="T1493" s="596">
        <v>1</v>
      </c>
      <c r="U1493" s="596">
        <v>0</v>
      </c>
      <c r="V1493" s="596">
        <v>0</v>
      </c>
      <c r="W1493" s="603"/>
      <c r="X1493" s="701" t="s">
        <v>4842</v>
      </c>
      <c r="Y1493" s="376" t="s">
        <v>78</v>
      </c>
      <c r="Z1493" s="603"/>
      <c r="AA1493" s="845"/>
      <c r="AB1493" s="596" t="s">
        <v>1209</v>
      </c>
      <c r="AC1493" s="603"/>
      <c r="AD1493" s="603"/>
      <c r="AE1493" s="603"/>
      <c r="AF1493" s="603"/>
      <c r="AG1493" s="603"/>
      <c r="AH1493" s="603"/>
      <c r="AI1493" s="603"/>
      <c r="AJ1493" s="603"/>
      <c r="AK1493" s="603"/>
      <c r="AL1493" s="603"/>
      <c r="AM1493" s="603"/>
      <c r="AN1493" s="603"/>
      <c r="AO1493" s="603"/>
      <c r="AP1493" s="603"/>
      <c r="AQ1493" s="603"/>
      <c r="AR1493" s="603"/>
      <c r="AS1493" s="603"/>
      <c r="AT1493" s="603"/>
      <c r="AU1493" s="603"/>
      <c r="AV1493" s="603"/>
      <c r="AW1493" s="603"/>
      <c r="AX1493" s="603"/>
      <c r="AY1493" s="603"/>
      <c r="AZ1493" s="603"/>
      <c r="BA1493" s="603"/>
      <c r="BB1493" s="603"/>
      <c r="BC1493" s="603"/>
      <c r="BD1493" s="603"/>
      <c r="BE1493" s="603"/>
      <c r="BF1493" s="603"/>
      <c r="BG1493" s="603"/>
      <c r="BH1493" s="603"/>
      <c r="BI1493" s="603"/>
      <c r="BJ1493" s="603"/>
      <c r="BK1493" s="603"/>
      <c r="BL1493" s="603"/>
      <c r="BM1493" s="603"/>
      <c r="BN1493" s="603"/>
      <c r="BO1493" s="603"/>
      <c r="BP1493" s="603"/>
      <c r="BQ1493" s="603"/>
      <c r="BR1493" s="603"/>
      <c r="BS1493" s="603"/>
      <c r="BT1493" s="603"/>
      <c r="BU1493" s="603"/>
      <c r="BV1493" s="603"/>
      <c r="BW1493" s="603"/>
      <c r="BX1493" s="603"/>
      <c r="BY1493" s="603"/>
      <c r="BZ1493" s="603"/>
      <c r="CA1493" s="603"/>
      <c r="CB1493" s="603"/>
      <c r="CC1493" s="603"/>
      <c r="CD1493" s="603"/>
      <c r="CE1493" s="603"/>
      <c r="CF1493" s="603"/>
      <c r="CG1493" s="603"/>
      <c r="CH1493" s="603"/>
      <c r="CI1493" s="603"/>
      <c r="CJ1493" s="603"/>
      <c r="CK1493" s="603"/>
    </row>
    <row r="1494" spans="1:89" ht="14.25">
      <c r="A1494" s="656" t="str">
        <f t="shared" si="331"/>
        <v>28_1_250923_D_p_me.</v>
      </c>
      <c r="B1494" s="660" t="s">
        <v>6115</v>
      </c>
      <c r="C1494" s="660" t="s">
        <v>6116</v>
      </c>
      <c r="D1494" s="709">
        <v>28</v>
      </c>
      <c r="E1494" s="709">
        <v>1</v>
      </c>
      <c r="F1494" s="661">
        <v>110923</v>
      </c>
      <c r="G1494" s="661">
        <v>250923</v>
      </c>
      <c r="H1494" s="661">
        <v>2023</v>
      </c>
      <c r="I1494" s="660"/>
      <c r="J1494" s="710" t="s">
        <v>6117</v>
      </c>
      <c r="K1494" s="688" t="s">
        <v>6118</v>
      </c>
      <c r="L1494" s="710" t="s">
        <v>5723</v>
      </c>
      <c r="M1494" s="710" t="s">
        <v>2422</v>
      </c>
      <c r="N1494" s="661">
        <f>50+50+19</f>
        <v>119</v>
      </c>
      <c r="O1494" s="370"/>
      <c r="P1494" s="667" t="s">
        <v>1178</v>
      </c>
      <c r="Q1494" s="596" t="s">
        <v>1179</v>
      </c>
      <c r="R1494" s="596" t="s">
        <v>4909</v>
      </c>
      <c r="S1494" s="596">
        <v>1</v>
      </c>
      <c r="T1494" s="596">
        <v>1</v>
      </c>
      <c r="U1494" s="596">
        <v>0</v>
      </c>
      <c r="V1494" s="596">
        <v>0</v>
      </c>
      <c r="W1494" s="603"/>
      <c r="X1494" s="701" t="s">
        <v>4842</v>
      </c>
      <c r="Y1494" s="376" t="s">
        <v>78</v>
      </c>
      <c r="Z1494" s="603"/>
      <c r="AA1494" s="845"/>
      <c r="AB1494" s="596" t="s">
        <v>1209</v>
      </c>
      <c r="AC1494" s="603"/>
      <c r="AD1494" s="603"/>
      <c r="AE1494" s="603"/>
      <c r="AF1494" s="603"/>
      <c r="AG1494" s="603"/>
      <c r="AH1494" s="603"/>
      <c r="AI1494" s="603"/>
      <c r="AJ1494" s="603"/>
      <c r="AK1494" s="603"/>
      <c r="AL1494" s="603"/>
      <c r="AM1494" s="603"/>
      <c r="AN1494" s="603"/>
      <c r="AO1494" s="603"/>
      <c r="AP1494" s="603"/>
      <c r="AQ1494" s="603"/>
      <c r="AR1494" s="603"/>
      <c r="AS1494" s="603"/>
      <c r="AT1494" s="603"/>
      <c r="AU1494" s="603"/>
      <c r="AV1494" s="603"/>
      <c r="AW1494" s="603"/>
      <c r="AX1494" s="603"/>
      <c r="AY1494" s="603"/>
      <c r="AZ1494" s="603"/>
      <c r="BA1494" s="603"/>
      <c r="BB1494" s="603"/>
      <c r="BC1494" s="603"/>
      <c r="BD1494" s="603"/>
      <c r="BE1494" s="603"/>
      <c r="BF1494" s="603"/>
      <c r="BG1494" s="603"/>
      <c r="BH1494" s="603"/>
      <c r="BI1494" s="603"/>
      <c r="BJ1494" s="603"/>
      <c r="BK1494" s="603"/>
      <c r="BL1494" s="603"/>
      <c r="BM1494" s="603"/>
      <c r="BN1494" s="603"/>
      <c r="BO1494" s="603"/>
      <c r="BP1494" s="603"/>
      <c r="BQ1494" s="603"/>
      <c r="BR1494" s="603"/>
      <c r="BS1494" s="603"/>
      <c r="BT1494" s="603"/>
      <c r="BU1494" s="603"/>
      <c r="BV1494" s="603"/>
      <c r="BW1494" s="603"/>
      <c r="BX1494" s="603"/>
      <c r="BY1494" s="603"/>
      <c r="BZ1494" s="603"/>
      <c r="CA1494" s="603"/>
      <c r="CB1494" s="603"/>
      <c r="CC1494" s="603"/>
      <c r="CD1494" s="603"/>
      <c r="CE1494" s="603"/>
      <c r="CF1494" s="603"/>
      <c r="CG1494" s="603"/>
      <c r="CH1494" s="603"/>
      <c r="CI1494" s="603"/>
      <c r="CJ1494" s="603"/>
      <c r="CK1494" s="603"/>
    </row>
    <row r="1495" spans="1:89" ht="14.25">
      <c r="A1495" s="656" t="str">
        <f t="shared" si="331"/>
        <v>33_1_200921_S.A_p_me.</v>
      </c>
      <c r="B1495" s="723" t="s">
        <v>6238</v>
      </c>
      <c r="C1495" s="723" t="s">
        <v>6239</v>
      </c>
      <c r="D1495" s="724">
        <v>33</v>
      </c>
      <c r="E1495" s="724">
        <v>1</v>
      </c>
      <c r="F1495" s="724" t="s">
        <v>122</v>
      </c>
      <c r="G1495" s="724" t="s">
        <v>5755</v>
      </c>
      <c r="H1495" s="724">
        <v>2021</v>
      </c>
      <c r="I1495" s="723" t="s">
        <v>6199</v>
      </c>
      <c r="J1495" s="759" t="s">
        <v>6717</v>
      </c>
      <c r="K1495" s="723"/>
      <c r="L1495" s="723" t="s">
        <v>5723</v>
      </c>
      <c r="M1495" s="723" t="s">
        <v>2422</v>
      </c>
      <c r="N1495" s="661">
        <f>54+56+55+50+6</f>
        <v>221</v>
      </c>
      <c r="O1495" s="603"/>
      <c r="P1495" s="667" t="s">
        <v>1178</v>
      </c>
      <c r="Q1495" s="596" t="s">
        <v>1179</v>
      </c>
      <c r="R1495" s="596" t="s">
        <v>4909</v>
      </c>
      <c r="S1495" s="596">
        <v>1</v>
      </c>
      <c r="T1495" s="596">
        <v>0</v>
      </c>
      <c r="U1495" s="596">
        <v>1</v>
      </c>
      <c r="V1495" s="596">
        <v>0</v>
      </c>
      <c r="W1495" s="603"/>
      <c r="X1495" s="701" t="s">
        <v>4842</v>
      </c>
      <c r="Y1495" s="376" t="s">
        <v>78</v>
      </c>
      <c r="Z1495" s="603"/>
      <c r="AA1495" s="845"/>
      <c r="AB1495" s="596" t="s">
        <v>1209</v>
      </c>
      <c r="AC1495" s="603"/>
      <c r="AD1495" s="603"/>
      <c r="AE1495" s="603"/>
      <c r="AF1495" s="603"/>
      <c r="AG1495" s="603"/>
      <c r="AH1495" s="603"/>
      <c r="AI1495" s="603"/>
      <c r="AJ1495" s="603"/>
      <c r="AK1495" s="603"/>
      <c r="AL1495" s="603"/>
      <c r="AM1495" s="603"/>
      <c r="AN1495" s="603"/>
      <c r="AO1495" s="603"/>
      <c r="AP1495" s="603"/>
      <c r="AQ1495" s="603"/>
      <c r="AR1495" s="603"/>
      <c r="AS1495" s="603"/>
      <c r="AT1495" s="603"/>
      <c r="AU1495" s="603"/>
      <c r="AV1495" s="603"/>
      <c r="AW1495" s="603"/>
      <c r="AX1495" s="603"/>
      <c r="AY1495" s="603"/>
      <c r="AZ1495" s="603"/>
      <c r="BA1495" s="603"/>
      <c r="BB1495" s="603"/>
      <c r="BC1495" s="603"/>
      <c r="BD1495" s="603"/>
      <c r="BE1495" s="603"/>
      <c r="BF1495" s="603"/>
      <c r="BG1495" s="603"/>
      <c r="BH1495" s="603"/>
      <c r="BI1495" s="603"/>
      <c r="BJ1495" s="603"/>
      <c r="BK1495" s="603"/>
      <c r="BL1495" s="603"/>
      <c r="BM1495" s="603"/>
      <c r="BN1495" s="603"/>
      <c r="BO1495" s="603"/>
      <c r="BP1495" s="603"/>
      <c r="BQ1495" s="603"/>
      <c r="BR1495" s="603"/>
      <c r="BS1495" s="603"/>
      <c r="BT1495" s="603"/>
      <c r="BU1495" s="603"/>
      <c r="BV1495" s="603"/>
      <c r="BW1495" s="603"/>
      <c r="BX1495" s="603"/>
      <c r="BY1495" s="603"/>
      <c r="BZ1495" s="603"/>
      <c r="CA1495" s="603"/>
      <c r="CB1495" s="603"/>
      <c r="CC1495" s="603"/>
      <c r="CD1495" s="603"/>
      <c r="CE1495" s="603"/>
      <c r="CF1495" s="603"/>
      <c r="CG1495" s="603"/>
      <c r="CH1495" s="603"/>
      <c r="CI1495" s="603"/>
      <c r="CJ1495" s="603"/>
      <c r="CK1495" s="603"/>
    </row>
    <row r="1496" spans="1:89" ht="14.25">
      <c r="A1496" s="656" t="str">
        <f t="shared" si="331"/>
        <v>12_1_250923_HE_p_me.</v>
      </c>
      <c r="B1496" s="660" t="s">
        <v>6651</v>
      </c>
      <c r="C1496" s="660" t="s">
        <v>6652</v>
      </c>
      <c r="D1496" s="661">
        <v>12</v>
      </c>
      <c r="E1496" s="661">
        <v>1</v>
      </c>
      <c r="F1496" s="661" t="s">
        <v>6681</v>
      </c>
      <c r="G1496" s="661" t="s">
        <v>6682</v>
      </c>
      <c r="H1496" s="661">
        <v>2023</v>
      </c>
      <c r="I1496" s="660" t="s">
        <v>5729</v>
      </c>
      <c r="J1496" s="660" t="s">
        <v>6653</v>
      </c>
      <c r="K1496" s="660" t="s">
        <v>6654</v>
      </c>
      <c r="L1496" s="660" t="s">
        <v>5723</v>
      </c>
      <c r="M1496" s="660" t="s">
        <v>2422</v>
      </c>
      <c r="N1496" s="661">
        <f>30+20+20+20+20+20+20+4</f>
        <v>154</v>
      </c>
      <c r="O1496" s="603"/>
      <c r="P1496" s="667" t="s">
        <v>1178</v>
      </c>
      <c r="Q1496" s="596" t="s">
        <v>1179</v>
      </c>
      <c r="R1496" s="596" t="s">
        <v>4909</v>
      </c>
      <c r="S1496" s="596">
        <v>1</v>
      </c>
      <c r="T1496" s="596">
        <v>1</v>
      </c>
      <c r="U1496" s="596">
        <v>0</v>
      </c>
      <c r="V1496" s="596">
        <v>0</v>
      </c>
      <c r="W1496" s="603"/>
      <c r="X1496" s="701" t="s">
        <v>5362</v>
      </c>
      <c r="Y1496" s="376" t="s">
        <v>78</v>
      </c>
      <c r="Z1496" s="603"/>
      <c r="AA1496" s="845"/>
      <c r="AB1496" s="596" t="s">
        <v>1209</v>
      </c>
      <c r="AC1496" s="603"/>
      <c r="AD1496" s="603"/>
      <c r="AE1496" s="603"/>
      <c r="AF1496" s="603"/>
      <c r="AG1496" s="603"/>
      <c r="AH1496" s="603"/>
      <c r="AI1496" s="603"/>
      <c r="AJ1496" s="603"/>
      <c r="AK1496" s="603"/>
      <c r="AL1496" s="603"/>
      <c r="AM1496" s="603"/>
      <c r="AN1496" s="603"/>
      <c r="AO1496" s="603"/>
      <c r="AP1496" s="603"/>
      <c r="AQ1496" s="603"/>
      <c r="AR1496" s="603"/>
      <c r="AS1496" s="603"/>
      <c r="AT1496" s="603"/>
      <c r="AU1496" s="603"/>
      <c r="AV1496" s="603"/>
      <c r="AW1496" s="603"/>
      <c r="AX1496" s="603"/>
      <c r="AY1496" s="603"/>
      <c r="AZ1496" s="603"/>
      <c r="BA1496" s="603"/>
      <c r="BB1496" s="603"/>
      <c r="BC1496" s="603"/>
      <c r="BD1496" s="603"/>
      <c r="BE1496" s="603"/>
      <c r="BF1496" s="603"/>
      <c r="BG1496" s="603"/>
      <c r="BH1496" s="603"/>
      <c r="BI1496" s="603"/>
      <c r="BJ1496" s="603"/>
      <c r="BK1496" s="603"/>
      <c r="BL1496" s="603"/>
      <c r="BM1496" s="603"/>
      <c r="BN1496" s="603"/>
      <c r="BO1496" s="603"/>
      <c r="BP1496" s="603"/>
      <c r="BQ1496" s="603"/>
      <c r="BR1496" s="603"/>
      <c r="BS1496" s="603"/>
      <c r="BT1496" s="603"/>
      <c r="BU1496" s="603"/>
      <c r="BV1496" s="603"/>
      <c r="BW1496" s="603"/>
      <c r="BX1496" s="603"/>
      <c r="BY1496" s="603"/>
      <c r="BZ1496" s="603"/>
      <c r="CA1496" s="603"/>
      <c r="CB1496" s="603"/>
      <c r="CC1496" s="603"/>
      <c r="CD1496" s="603"/>
      <c r="CE1496" s="603"/>
      <c r="CF1496" s="603"/>
      <c r="CG1496" s="603"/>
      <c r="CH1496" s="603"/>
      <c r="CI1496" s="603"/>
      <c r="CJ1496" s="603"/>
      <c r="CK1496" s="603"/>
    </row>
    <row r="1497" spans="1:89" ht="14.25">
      <c r="A1497" s="656" t="str">
        <f t="shared" si="331"/>
        <v>33_1_250923_S_p_me.</v>
      </c>
      <c r="B1497" s="723" t="s">
        <v>6238</v>
      </c>
      <c r="C1497" s="723" t="s">
        <v>6239</v>
      </c>
      <c r="D1497" s="724">
        <v>33</v>
      </c>
      <c r="E1497" s="724">
        <v>1</v>
      </c>
      <c r="F1497" s="724" t="s">
        <v>6681</v>
      </c>
      <c r="G1497" s="724" t="s">
        <v>6682</v>
      </c>
      <c r="H1497" s="724">
        <v>2023</v>
      </c>
      <c r="I1497" s="723" t="s">
        <v>6326</v>
      </c>
      <c r="J1497" s="723" t="s">
        <v>6375</v>
      </c>
      <c r="K1497" s="723"/>
      <c r="L1497" s="723" t="s">
        <v>5723</v>
      </c>
      <c r="M1497" s="723" t="s">
        <v>2422</v>
      </c>
      <c r="N1497" s="661">
        <f>50+12</f>
        <v>62</v>
      </c>
      <c r="O1497" s="603"/>
      <c r="P1497" s="667" t="s">
        <v>1178</v>
      </c>
      <c r="Q1497" s="596" t="s">
        <v>1179</v>
      </c>
      <c r="R1497" s="596" t="s">
        <v>4909</v>
      </c>
      <c r="S1497" s="596">
        <v>1</v>
      </c>
      <c r="T1497" s="596">
        <v>0</v>
      </c>
      <c r="U1497" s="596">
        <v>1</v>
      </c>
      <c r="V1497" s="596">
        <v>0</v>
      </c>
      <c r="W1497" s="603"/>
      <c r="X1497" s="701" t="s">
        <v>5362</v>
      </c>
      <c r="Y1497" s="376" t="s">
        <v>78</v>
      </c>
      <c r="Z1497" s="603"/>
      <c r="AA1497" s="845"/>
      <c r="AB1497" s="596" t="s">
        <v>1209</v>
      </c>
      <c r="AC1497" s="603"/>
      <c r="AD1497" s="603"/>
      <c r="AE1497" s="603"/>
      <c r="AF1497" s="603"/>
      <c r="AG1497" s="603"/>
      <c r="AH1497" s="603"/>
      <c r="AI1497" s="603"/>
      <c r="AJ1497" s="603"/>
      <c r="AK1497" s="603"/>
      <c r="AL1497" s="603"/>
      <c r="AM1497" s="603"/>
      <c r="AN1497" s="603"/>
      <c r="AO1497" s="603"/>
      <c r="AP1497" s="603"/>
      <c r="AQ1497" s="603"/>
      <c r="AR1497" s="603"/>
      <c r="AS1497" s="603"/>
      <c r="AT1497" s="603"/>
      <c r="AU1497" s="603"/>
      <c r="AV1497" s="603"/>
      <c r="AW1497" s="603"/>
      <c r="AX1497" s="603"/>
      <c r="AY1497" s="603"/>
      <c r="AZ1497" s="603"/>
      <c r="BA1497" s="603"/>
      <c r="BB1497" s="603"/>
      <c r="BC1497" s="603"/>
      <c r="BD1497" s="603"/>
      <c r="BE1497" s="603"/>
      <c r="BF1497" s="603"/>
      <c r="BG1497" s="603"/>
      <c r="BH1497" s="603"/>
      <c r="BI1497" s="603"/>
      <c r="BJ1497" s="603"/>
      <c r="BK1497" s="603"/>
      <c r="BL1497" s="603"/>
      <c r="BM1497" s="603"/>
      <c r="BN1497" s="603"/>
      <c r="BO1497" s="603"/>
      <c r="BP1497" s="603"/>
      <c r="BQ1497" s="603"/>
      <c r="BR1497" s="603"/>
      <c r="BS1497" s="603"/>
      <c r="BT1497" s="603"/>
      <c r="BU1497" s="603"/>
      <c r="BV1497" s="603"/>
      <c r="BW1497" s="603"/>
      <c r="BX1497" s="603"/>
      <c r="BY1497" s="603"/>
      <c r="BZ1497" s="603"/>
      <c r="CA1497" s="603"/>
      <c r="CB1497" s="603"/>
      <c r="CC1497" s="603"/>
      <c r="CD1497" s="603"/>
      <c r="CE1497" s="603"/>
      <c r="CF1497" s="603"/>
      <c r="CG1497" s="603"/>
      <c r="CH1497" s="603"/>
      <c r="CI1497" s="603"/>
      <c r="CJ1497" s="603"/>
      <c r="CK1497" s="603"/>
    </row>
    <row r="1498" spans="1:89" ht="14.25">
      <c r="A1498" s="656" t="str">
        <f t="shared" si="331"/>
        <v>1_1_280621_HAU_p_me.</v>
      </c>
      <c r="B1498" s="690" t="s">
        <v>5770</v>
      </c>
      <c r="C1498" s="690" t="s">
        <v>5771</v>
      </c>
      <c r="D1498" s="691">
        <v>1</v>
      </c>
      <c r="E1498" s="691">
        <v>1</v>
      </c>
      <c r="F1498" s="691" t="s">
        <v>5827</v>
      </c>
      <c r="G1498" s="691" t="s">
        <v>5719</v>
      </c>
      <c r="H1498" s="691">
        <v>2021</v>
      </c>
      <c r="I1498" s="692" t="s">
        <v>5729</v>
      </c>
      <c r="J1498" s="692" t="str">
        <f>K1498&amp;"_p"</f>
        <v>HAU_p</v>
      </c>
      <c r="K1498" s="690" t="s">
        <v>5772</v>
      </c>
      <c r="L1498" s="692" t="s">
        <v>5723</v>
      </c>
      <c r="M1498" s="692" t="s">
        <v>476</v>
      </c>
      <c r="N1498" s="661">
        <v>656</v>
      </c>
      <c r="O1498" s="603"/>
      <c r="P1498" s="667" t="s">
        <v>1178</v>
      </c>
      <c r="Q1498" s="596" t="s">
        <v>1179</v>
      </c>
      <c r="R1498" s="596" t="s">
        <v>4909</v>
      </c>
      <c r="S1498" s="596">
        <v>1</v>
      </c>
      <c r="T1498" s="596">
        <v>1</v>
      </c>
      <c r="U1498" s="596">
        <v>0</v>
      </c>
      <c r="V1498" s="596">
        <v>0</v>
      </c>
      <c r="W1498" s="603"/>
      <c r="X1498" s="701" t="s">
        <v>5362</v>
      </c>
      <c r="Y1498" s="376" t="s">
        <v>78</v>
      </c>
      <c r="Z1498" s="603"/>
      <c r="AA1498" s="845"/>
      <c r="AB1498" s="596" t="s">
        <v>1209</v>
      </c>
      <c r="AC1498" s="603"/>
      <c r="AD1498" s="603"/>
      <c r="AE1498" s="603"/>
      <c r="AF1498" s="603"/>
      <c r="AG1498" s="603"/>
      <c r="AH1498" s="603"/>
      <c r="AI1498" s="603"/>
      <c r="AJ1498" s="603"/>
      <c r="AK1498" s="603"/>
      <c r="AL1498" s="603"/>
      <c r="AM1498" s="603"/>
      <c r="AN1498" s="603"/>
      <c r="AO1498" s="603"/>
      <c r="AP1498" s="603"/>
      <c r="AQ1498" s="603"/>
      <c r="AR1498" s="603"/>
      <c r="AS1498" s="603"/>
      <c r="AT1498" s="603"/>
      <c r="AU1498" s="603"/>
      <c r="AV1498" s="603"/>
      <c r="AW1498" s="603"/>
      <c r="AX1498" s="603"/>
      <c r="AY1498" s="603"/>
      <c r="AZ1498" s="603"/>
      <c r="BA1498" s="603"/>
      <c r="BB1498" s="603"/>
      <c r="BC1498" s="603"/>
      <c r="BD1498" s="603"/>
      <c r="BE1498" s="603"/>
      <c r="BF1498" s="603"/>
      <c r="BG1498" s="603"/>
      <c r="BH1498" s="603"/>
      <c r="BI1498" s="603"/>
      <c r="BJ1498" s="603"/>
      <c r="BK1498" s="603"/>
      <c r="BL1498" s="603"/>
      <c r="BM1498" s="603"/>
      <c r="BN1498" s="603"/>
      <c r="BO1498" s="603"/>
      <c r="BP1498" s="603"/>
      <c r="BQ1498" s="603"/>
      <c r="BR1498" s="603"/>
      <c r="BS1498" s="603"/>
      <c r="BT1498" s="603"/>
      <c r="BU1498" s="603"/>
      <c r="BV1498" s="603"/>
      <c r="BW1498" s="603"/>
      <c r="BX1498" s="603"/>
      <c r="BY1498" s="603"/>
      <c r="BZ1498" s="603"/>
      <c r="CA1498" s="603"/>
      <c r="CB1498" s="603"/>
      <c r="CC1498" s="603"/>
      <c r="CD1498" s="603"/>
      <c r="CE1498" s="603"/>
      <c r="CF1498" s="603"/>
      <c r="CG1498" s="603"/>
      <c r="CH1498" s="603"/>
      <c r="CI1498" s="603"/>
      <c r="CJ1498" s="603"/>
      <c r="CK1498" s="603"/>
    </row>
    <row r="1499" spans="1:89" ht="14.25">
      <c r="A1499" s="656" t="str">
        <f t="shared" si="331"/>
        <v>39_2_091023_W_p_me.</v>
      </c>
      <c r="B1499" s="739" t="s">
        <v>6382</v>
      </c>
      <c r="C1499" s="739" t="s">
        <v>6383</v>
      </c>
      <c r="D1499" s="740">
        <v>39</v>
      </c>
      <c r="E1499" s="740">
        <v>2</v>
      </c>
      <c r="F1499" s="740" t="s">
        <v>6682</v>
      </c>
      <c r="G1499" s="740" t="s">
        <v>373</v>
      </c>
      <c r="H1499" s="740">
        <v>2023</v>
      </c>
      <c r="I1499" s="739" t="s">
        <v>5729</v>
      </c>
      <c r="J1499" s="739" t="s">
        <v>6137</v>
      </c>
      <c r="K1499" s="739" t="s">
        <v>6384</v>
      </c>
      <c r="L1499" s="739" t="s">
        <v>5723</v>
      </c>
      <c r="M1499" s="739" t="s">
        <v>2422</v>
      </c>
      <c r="N1499" s="661">
        <f>30+18</f>
        <v>48</v>
      </c>
      <c r="O1499" s="603"/>
      <c r="P1499" s="667" t="s">
        <v>1178</v>
      </c>
      <c r="Q1499" s="596" t="s">
        <v>1179</v>
      </c>
      <c r="R1499" s="596" t="s">
        <v>4909</v>
      </c>
      <c r="S1499" s="596">
        <v>2</v>
      </c>
      <c r="T1499" s="596">
        <v>1</v>
      </c>
      <c r="U1499" s="596">
        <v>1</v>
      </c>
      <c r="V1499" s="596">
        <v>0</v>
      </c>
      <c r="W1499" s="603"/>
      <c r="X1499" s="701" t="s">
        <v>5362</v>
      </c>
      <c r="Y1499" s="376" t="s">
        <v>78</v>
      </c>
      <c r="Z1499" s="603"/>
      <c r="AA1499" s="845"/>
      <c r="AB1499" s="596" t="s">
        <v>1209</v>
      </c>
      <c r="AC1499" s="603"/>
      <c r="AD1499" s="603"/>
      <c r="AE1499" s="603"/>
      <c r="AF1499" s="603"/>
      <c r="AG1499" s="603"/>
      <c r="AH1499" s="603"/>
      <c r="AI1499" s="603"/>
      <c r="AJ1499" s="603"/>
      <c r="AK1499" s="603"/>
      <c r="AL1499" s="603"/>
      <c r="AM1499" s="603"/>
      <c r="AN1499" s="603"/>
      <c r="AO1499" s="603"/>
      <c r="AP1499" s="603"/>
      <c r="AQ1499" s="603"/>
      <c r="AR1499" s="603"/>
      <c r="AS1499" s="603"/>
      <c r="AT1499" s="603"/>
      <c r="AU1499" s="603"/>
      <c r="AV1499" s="603"/>
      <c r="AW1499" s="603"/>
      <c r="AX1499" s="603"/>
      <c r="AY1499" s="603"/>
      <c r="AZ1499" s="603"/>
      <c r="BA1499" s="603"/>
      <c r="BB1499" s="603"/>
      <c r="BC1499" s="603"/>
      <c r="BD1499" s="603"/>
      <c r="BE1499" s="603"/>
      <c r="BF1499" s="603"/>
      <c r="BG1499" s="603"/>
      <c r="BH1499" s="603"/>
      <c r="BI1499" s="603"/>
      <c r="BJ1499" s="603"/>
      <c r="BK1499" s="603"/>
      <c r="BL1499" s="603"/>
      <c r="BM1499" s="603"/>
      <c r="BN1499" s="603"/>
      <c r="BO1499" s="603"/>
      <c r="BP1499" s="603"/>
      <c r="BQ1499" s="603"/>
      <c r="BR1499" s="603"/>
      <c r="BS1499" s="603"/>
      <c r="BT1499" s="603"/>
      <c r="BU1499" s="603"/>
      <c r="BV1499" s="603"/>
      <c r="BW1499" s="603"/>
      <c r="BX1499" s="603"/>
      <c r="BY1499" s="603"/>
      <c r="BZ1499" s="603"/>
      <c r="CA1499" s="603"/>
      <c r="CB1499" s="603"/>
      <c r="CC1499" s="603"/>
      <c r="CD1499" s="603"/>
      <c r="CE1499" s="603"/>
      <c r="CF1499" s="603"/>
      <c r="CG1499" s="603"/>
      <c r="CH1499" s="603"/>
      <c r="CI1499" s="603"/>
      <c r="CJ1499" s="603"/>
      <c r="CK1499" s="603"/>
    </row>
    <row r="1500" spans="1:89" ht="14.25">
      <c r="A1500" s="656" t="str">
        <f t="shared" si="331"/>
        <v>59_1_200921_H_p_me.</v>
      </c>
      <c r="B1500" s="706" t="s">
        <v>6015</v>
      </c>
      <c r="C1500" s="706" t="s">
        <v>6016</v>
      </c>
      <c r="D1500" s="707">
        <v>59</v>
      </c>
      <c r="E1500" s="707">
        <v>1</v>
      </c>
      <c r="F1500" s="707" t="s">
        <v>122</v>
      </c>
      <c r="G1500" s="707" t="s">
        <v>5755</v>
      </c>
      <c r="H1500" s="707">
        <v>2021</v>
      </c>
      <c r="I1500" s="706" t="s">
        <v>5976</v>
      </c>
      <c r="J1500" s="706" t="s">
        <v>6017</v>
      </c>
      <c r="K1500" s="706"/>
      <c r="L1500" s="706" t="s">
        <v>5723</v>
      </c>
      <c r="M1500" s="706" t="s">
        <v>2422</v>
      </c>
      <c r="N1500" s="661">
        <v>75</v>
      </c>
      <c r="O1500" s="603"/>
      <c r="P1500" s="667" t="s">
        <v>1178</v>
      </c>
      <c r="Q1500" s="596" t="s">
        <v>1179</v>
      </c>
      <c r="R1500" s="596" t="s">
        <v>4909</v>
      </c>
      <c r="S1500" s="596">
        <v>1</v>
      </c>
      <c r="T1500" s="596">
        <v>1</v>
      </c>
      <c r="U1500" s="596">
        <v>0</v>
      </c>
      <c r="V1500" s="596">
        <v>0</v>
      </c>
      <c r="W1500" s="603"/>
      <c r="X1500" s="701" t="s">
        <v>5362</v>
      </c>
      <c r="Y1500" s="376" t="s">
        <v>78</v>
      </c>
      <c r="Z1500" s="603"/>
      <c r="AA1500" s="845"/>
      <c r="AB1500" s="596" t="s">
        <v>1209</v>
      </c>
      <c r="AC1500" s="603"/>
      <c r="AD1500" s="603"/>
      <c r="AE1500" s="603"/>
      <c r="AF1500" s="603"/>
      <c r="AG1500" s="603"/>
      <c r="AH1500" s="603"/>
      <c r="AI1500" s="603"/>
      <c r="AJ1500" s="603"/>
      <c r="AK1500" s="603"/>
      <c r="AL1500" s="603"/>
      <c r="AM1500" s="603"/>
      <c r="AN1500" s="603"/>
      <c r="AO1500" s="603"/>
      <c r="AP1500" s="603"/>
      <c r="AQ1500" s="603"/>
      <c r="AR1500" s="603"/>
      <c r="AS1500" s="603"/>
      <c r="AT1500" s="603"/>
      <c r="AU1500" s="603"/>
      <c r="AV1500" s="603"/>
      <c r="AW1500" s="603"/>
      <c r="AX1500" s="603"/>
      <c r="AY1500" s="603"/>
      <c r="AZ1500" s="603"/>
      <c r="BA1500" s="603"/>
      <c r="BB1500" s="603"/>
      <c r="BC1500" s="603"/>
      <c r="BD1500" s="603"/>
      <c r="BE1500" s="603"/>
      <c r="BF1500" s="603"/>
      <c r="BG1500" s="603"/>
      <c r="BH1500" s="603"/>
      <c r="BI1500" s="603"/>
      <c r="BJ1500" s="603"/>
      <c r="BK1500" s="603"/>
      <c r="BL1500" s="603"/>
      <c r="BM1500" s="603"/>
      <c r="BN1500" s="603"/>
      <c r="BO1500" s="603"/>
      <c r="BP1500" s="603"/>
      <c r="BQ1500" s="603"/>
      <c r="BR1500" s="603"/>
      <c r="BS1500" s="603"/>
      <c r="BT1500" s="603"/>
      <c r="BU1500" s="603"/>
      <c r="BV1500" s="603"/>
      <c r="BW1500" s="603"/>
      <c r="BX1500" s="603"/>
      <c r="BY1500" s="603"/>
      <c r="BZ1500" s="603"/>
      <c r="CA1500" s="603"/>
      <c r="CB1500" s="603"/>
      <c r="CC1500" s="603"/>
      <c r="CD1500" s="603"/>
      <c r="CE1500" s="603"/>
      <c r="CF1500" s="603"/>
      <c r="CG1500" s="603"/>
      <c r="CH1500" s="603"/>
      <c r="CI1500" s="603"/>
      <c r="CJ1500" s="603"/>
      <c r="CK1500" s="603"/>
    </row>
    <row r="1501" spans="1:89" ht="14.25">
      <c r="A1501" s="656" t="str">
        <f t="shared" si="331"/>
        <v>5_1_250923_HAC_p_sy.ri</v>
      </c>
      <c r="B1501" s="751" t="s">
        <v>6550</v>
      </c>
      <c r="C1501" s="751" t="s">
        <v>6551</v>
      </c>
      <c r="D1501" s="752">
        <v>5</v>
      </c>
      <c r="E1501" s="752">
        <v>1</v>
      </c>
      <c r="F1501" s="752" t="s">
        <v>6681</v>
      </c>
      <c r="G1501" s="752" t="s">
        <v>6682</v>
      </c>
      <c r="H1501" s="752">
        <v>2023</v>
      </c>
      <c r="I1501" s="751" t="s">
        <v>5729</v>
      </c>
      <c r="J1501" s="751" t="s">
        <v>6552</v>
      </c>
      <c r="K1501" s="751" t="s">
        <v>6553</v>
      </c>
      <c r="L1501" s="751" t="s">
        <v>5723</v>
      </c>
      <c r="M1501" s="751" t="s">
        <v>2422</v>
      </c>
      <c r="N1501" s="661">
        <f t="shared" ref="N1501:N1502" si="338">20+20+20+8</f>
        <v>68</v>
      </c>
      <c r="O1501" s="603"/>
      <c r="P1501" s="667" t="s">
        <v>888</v>
      </c>
      <c r="Q1501" s="596" t="s">
        <v>889</v>
      </c>
      <c r="R1501" s="16" t="s">
        <v>4916</v>
      </c>
      <c r="S1501" s="603">
        <f t="shared" ref="S1501:S1518" si="339">SUM(T1501+U1501)</f>
        <v>2</v>
      </c>
      <c r="T1501" s="16">
        <v>0</v>
      </c>
      <c r="U1501" s="16">
        <v>2</v>
      </c>
      <c r="V1501" s="16">
        <v>0</v>
      </c>
      <c r="X1501" s="402" t="s">
        <v>5418</v>
      </c>
      <c r="Y1501" s="376" t="s">
        <v>78</v>
      </c>
      <c r="Z1501" s="596" t="s">
        <v>7386</v>
      </c>
      <c r="AA1501" s="766"/>
      <c r="AB1501" s="596" t="s">
        <v>1209</v>
      </c>
      <c r="AC1501" s="603"/>
      <c r="AD1501" s="603"/>
      <c r="AE1501" s="603"/>
      <c r="AF1501" s="603"/>
      <c r="AG1501" s="603"/>
      <c r="AH1501" s="603"/>
      <c r="AI1501" s="603"/>
      <c r="AJ1501" s="603"/>
      <c r="AK1501" s="603"/>
      <c r="AL1501" s="603"/>
      <c r="AM1501" s="603"/>
      <c r="AN1501" s="603"/>
      <c r="AO1501" s="603"/>
      <c r="AP1501" s="603"/>
      <c r="AQ1501" s="603"/>
      <c r="AR1501" s="603"/>
      <c r="AS1501" s="603"/>
      <c r="AT1501" s="603"/>
      <c r="AU1501" s="603"/>
      <c r="AV1501" s="603"/>
      <c r="AW1501" s="603"/>
      <c r="AX1501" s="603"/>
      <c r="AY1501" s="603"/>
      <c r="AZ1501" s="603"/>
      <c r="BA1501" s="603"/>
      <c r="BB1501" s="603"/>
      <c r="BC1501" s="603"/>
      <c r="BD1501" s="603"/>
      <c r="BE1501" s="603"/>
      <c r="BF1501" s="603"/>
      <c r="BG1501" s="603"/>
      <c r="BH1501" s="603"/>
      <c r="BI1501" s="603"/>
      <c r="BJ1501" s="603"/>
      <c r="BK1501" s="603"/>
      <c r="BL1501" s="603"/>
      <c r="BM1501" s="603"/>
      <c r="BN1501" s="603"/>
      <c r="BO1501" s="603"/>
      <c r="BP1501" s="603"/>
      <c r="BQ1501" s="603"/>
      <c r="BR1501" s="603"/>
      <c r="BS1501" s="603"/>
      <c r="BT1501" s="603"/>
      <c r="BU1501" s="603"/>
      <c r="BV1501" s="603"/>
      <c r="BW1501" s="603"/>
      <c r="BX1501" s="603"/>
      <c r="BY1501" s="603"/>
      <c r="BZ1501" s="603"/>
      <c r="CA1501" s="603"/>
      <c r="CB1501" s="603"/>
      <c r="CC1501" s="603"/>
      <c r="CD1501" s="603"/>
      <c r="CE1501" s="603"/>
      <c r="CF1501" s="603"/>
      <c r="CG1501" s="603"/>
      <c r="CH1501" s="603"/>
      <c r="CI1501" s="603"/>
      <c r="CJ1501" s="603"/>
      <c r="CK1501" s="603"/>
    </row>
    <row r="1502" spans="1:89" ht="14.25">
      <c r="A1502" s="656" t="str">
        <f t="shared" si="331"/>
        <v>5_1_250923_HAC_p_sy.vi</v>
      </c>
      <c r="B1502" s="751" t="s">
        <v>6550</v>
      </c>
      <c r="C1502" s="751" t="s">
        <v>6551</v>
      </c>
      <c r="D1502" s="752">
        <v>5</v>
      </c>
      <c r="E1502" s="752">
        <v>1</v>
      </c>
      <c r="F1502" s="752" t="s">
        <v>6681</v>
      </c>
      <c r="G1502" s="752" t="s">
        <v>6682</v>
      </c>
      <c r="H1502" s="752">
        <v>2023</v>
      </c>
      <c r="I1502" s="751" t="s">
        <v>5729</v>
      </c>
      <c r="J1502" s="751" t="s">
        <v>6552</v>
      </c>
      <c r="K1502" s="751" t="s">
        <v>6553</v>
      </c>
      <c r="L1502" s="751" t="s">
        <v>5723</v>
      </c>
      <c r="M1502" s="751" t="s">
        <v>2422</v>
      </c>
      <c r="N1502" s="661">
        <f t="shared" si="338"/>
        <v>68</v>
      </c>
      <c r="O1502" s="603"/>
      <c r="P1502" s="769" t="s">
        <v>1137</v>
      </c>
      <c r="Q1502" s="596" t="s">
        <v>5216</v>
      </c>
      <c r="R1502" s="16" t="s">
        <v>4916</v>
      </c>
      <c r="S1502" s="603">
        <f t="shared" si="339"/>
        <v>5</v>
      </c>
      <c r="T1502" s="16">
        <v>0</v>
      </c>
      <c r="U1502" s="16">
        <v>5</v>
      </c>
      <c r="V1502" s="16">
        <v>0</v>
      </c>
      <c r="X1502" s="402" t="s">
        <v>5418</v>
      </c>
      <c r="Y1502" s="376" t="s">
        <v>78</v>
      </c>
      <c r="Z1502" s="596" t="s">
        <v>7387</v>
      </c>
      <c r="AA1502" s="766"/>
      <c r="AB1502" s="596" t="s">
        <v>1209</v>
      </c>
      <c r="AC1502" s="603"/>
      <c r="AD1502" s="603"/>
      <c r="AE1502" s="603"/>
      <c r="AF1502" s="603"/>
      <c r="AG1502" s="603"/>
      <c r="AH1502" s="603"/>
      <c r="AI1502" s="603"/>
      <c r="AJ1502" s="603"/>
      <c r="AK1502" s="603"/>
      <c r="AL1502" s="603"/>
      <c r="AM1502" s="603"/>
      <c r="AN1502" s="603"/>
      <c r="AO1502" s="603"/>
      <c r="AP1502" s="603"/>
      <c r="AQ1502" s="603"/>
      <c r="AR1502" s="603"/>
      <c r="AS1502" s="603"/>
      <c r="AT1502" s="603"/>
      <c r="AU1502" s="603"/>
      <c r="AV1502" s="603"/>
      <c r="AW1502" s="603"/>
      <c r="AX1502" s="603"/>
      <c r="AY1502" s="603"/>
      <c r="AZ1502" s="603"/>
      <c r="BA1502" s="603"/>
      <c r="BB1502" s="603"/>
      <c r="BC1502" s="603"/>
      <c r="BD1502" s="603"/>
      <c r="BE1502" s="603"/>
      <c r="BF1502" s="603"/>
      <c r="BG1502" s="603"/>
      <c r="BH1502" s="603"/>
      <c r="BI1502" s="603"/>
      <c r="BJ1502" s="603"/>
      <c r="BK1502" s="603"/>
      <c r="BL1502" s="603"/>
      <c r="BM1502" s="603"/>
      <c r="BN1502" s="603"/>
      <c r="BO1502" s="603"/>
      <c r="BP1502" s="603"/>
      <c r="BQ1502" s="603"/>
      <c r="BR1502" s="603"/>
      <c r="BS1502" s="603"/>
      <c r="BT1502" s="603"/>
      <c r="BU1502" s="603"/>
      <c r="BV1502" s="603"/>
      <c r="BW1502" s="603"/>
      <c r="BX1502" s="603"/>
      <c r="BY1502" s="603"/>
      <c r="BZ1502" s="603"/>
      <c r="CA1502" s="603"/>
      <c r="CB1502" s="603"/>
      <c r="CC1502" s="603"/>
      <c r="CD1502" s="603"/>
      <c r="CE1502" s="603"/>
      <c r="CF1502" s="603"/>
      <c r="CG1502" s="603"/>
      <c r="CH1502" s="603"/>
      <c r="CI1502" s="603"/>
      <c r="CJ1502" s="603"/>
      <c r="CK1502" s="603"/>
    </row>
    <row r="1503" spans="1:89" ht="14.25">
      <c r="A1503" s="656" t="str">
        <f t="shared" si="331"/>
        <v>11_1_280621_HU_p_sy.ri</v>
      </c>
      <c r="B1503" s="685" t="s">
        <v>5763</v>
      </c>
      <c r="C1503" s="685" t="s">
        <v>5764</v>
      </c>
      <c r="D1503" s="686">
        <v>11</v>
      </c>
      <c r="E1503" s="686">
        <v>1</v>
      </c>
      <c r="F1503" s="686" t="s">
        <v>5827</v>
      </c>
      <c r="G1503" s="686" t="s">
        <v>5719</v>
      </c>
      <c r="H1503" s="686">
        <v>2021</v>
      </c>
      <c r="I1503" s="687" t="s">
        <v>5729</v>
      </c>
      <c r="J1503" s="687" t="str">
        <f t="shared" ref="J1503:J1505" si="340">K1503&amp;"_p"</f>
        <v>HU_p</v>
      </c>
      <c r="K1503" s="685" t="s">
        <v>5765</v>
      </c>
      <c r="L1503" s="687" t="s">
        <v>5723</v>
      </c>
      <c r="M1503" s="687" t="s">
        <v>476</v>
      </c>
      <c r="N1503" s="697">
        <v>188</v>
      </c>
      <c r="O1503" s="603"/>
      <c r="P1503" s="667" t="s">
        <v>888</v>
      </c>
      <c r="Q1503" s="596" t="s">
        <v>889</v>
      </c>
      <c r="R1503" s="16" t="s">
        <v>4916</v>
      </c>
      <c r="S1503" s="603">
        <f t="shared" si="339"/>
        <v>4</v>
      </c>
      <c r="T1503" s="16">
        <v>0</v>
      </c>
      <c r="U1503" s="16">
        <v>4</v>
      </c>
      <c r="V1503" s="16">
        <v>0</v>
      </c>
      <c r="X1503" s="402" t="s">
        <v>5418</v>
      </c>
      <c r="Y1503" s="376" t="s">
        <v>78</v>
      </c>
      <c r="Z1503" s="596" t="s">
        <v>7388</v>
      </c>
      <c r="AA1503" s="766"/>
      <c r="AB1503" s="596" t="s">
        <v>1209</v>
      </c>
      <c r="AC1503" s="603"/>
      <c r="AD1503" s="603"/>
      <c r="AE1503" s="603"/>
      <c r="AF1503" s="603"/>
      <c r="AG1503" s="603"/>
      <c r="AH1503" s="603"/>
      <c r="AI1503" s="603"/>
      <c r="AJ1503" s="603"/>
      <c r="AK1503" s="603"/>
      <c r="AL1503" s="603"/>
      <c r="AM1503" s="603"/>
      <c r="AN1503" s="603"/>
      <c r="AO1503" s="603"/>
      <c r="AP1503" s="603"/>
      <c r="AQ1503" s="603"/>
      <c r="AR1503" s="603"/>
      <c r="AS1503" s="603"/>
      <c r="AT1503" s="603"/>
      <c r="AU1503" s="603"/>
      <c r="AV1503" s="603"/>
      <c r="AW1503" s="603"/>
      <c r="AX1503" s="603"/>
      <c r="AY1503" s="603"/>
      <c r="AZ1503" s="603"/>
      <c r="BA1503" s="603"/>
      <c r="BB1503" s="603"/>
      <c r="BC1503" s="603"/>
      <c r="BD1503" s="603"/>
      <c r="BE1503" s="603"/>
      <c r="BF1503" s="603"/>
      <c r="BG1503" s="603"/>
      <c r="BH1503" s="603"/>
      <c r="BI1503" s="603"/>
      <c r="BJ1503" s="603"/>
      <c r="BK1503" s="603"/>
      <c r="BL1503" s="603"/>
      <c r="BM1503" s="603"/>
      <c r="BN1503" s="603"/>
      <c r="BO1503" s="603"/>
      <c r="BP1503" s="603"/>
      <c r="BQ1503" s="603"/>
      <c r="BR1503" s="603"/>
      <c r="BS1503" s="603"/>
      <c r="BT1503" s="603"/>
      <c r="BU1503" s="603"/>
      <c r="BV1503" s="603"/>
      <c r="BW1503" s="603"/>
      <c r="BX1503" s="603"/>
      <c r="BY1503" s="603"/>
      <c r="BZ1503" s="603"/>
      <c r="CA1503" s="603"/>
      <c r="CB1503" s="603"/>
      <c r="CC1503" s="603"/>
      <c r="CD1503" s="603"/>
      <c r="CE1503" s="603"/>
      <c r="CF1503" s="603"/>
      <c r="CG1503" s="603"/>
      <c r="CH1503" s="603"/>
      <c r="CI1503" s="603"/>
      <c r="CJ1503" s="603"/>
      <c r="CK1503" s="603"/>
    </row>
    <row r="1504" spans="1:89" ht="14.25">
      <c r="A1504" s="656" t="str">
        <f t="shared" si="331"/>
        <v>11_1_280621_HU_p_sy.vi</v>
      </c>
      <c r="B1504" s="685" t="s">
        <v>5763</v>
      </c>
      <c r="C1504" s="685" t="s">
        <v>5764</v>
      </c>
      <c r="D1504" s="686">
        <v>11</v>
      </c>
      <c r="E1504" s="686">
        <v>1</v>
      </c>
      <c r="F1504" s="686" t="s">
        <v>5827</v>
      </c>
      <c r="G1504" s="686" t="s">
        <v>5719</v>
      </c>
      <c r="H1504" s="686">
        <v>2021</v>
      </c>
      <c r="I1504" s="687" t="s">
        <v>5729</v>
      </c>
      <c r="J1504" s="687" t="str">
        <f t="shared" si="340"/>
        <v>HU_p</v>
      </c>
      <c r="K1504" s="685" t="s">
        <v>5765</v>
      </c>
      <c r="L1504" s="687" t="s">
        <v>5723</v>
      </c>
      <c r="M1504" s="687" t="s">
        <v>476</v>
      </c>
      <c r="N1504" s="697">
        <v>188</v>
      </c>
      <c r="O1504" s="603"/>
      <c r="P1504" s="769" t="s">
        <v>1137</v>
      </c>
      <c r="Q1504" s="596" t="s">
        <v>5216</v>
      </c>
      <c r="R1504" s="16" t="s">
        <v>4916</v>
      </c>
      <c r="S1504" s="603">
        <f t="shared" si="339"/>
        <v>2</v>
      </c>
      <c r="T1504" s="16">
        <v>0</v>
      </c>
      <c r="U1504" s="16">
        <v>2</v>
      </c>
      <c r="V1504" s="16">
        <v>0</v>
      </c>
      <c r="X1504" s="402" t="s">
        <v>5418</v>
      </c>
      <c r="Y1504" s="376" t="s">
        <v>78</v>
      </c>
      <c r="Z1504" s="596" t="s">
        <v>7389</v>
      </c>
      <c r="AA1504" s="766"/>
      <c r="AB1504" s="596" t="s">
        <v>1209</v>
      </c>
      <c r="AC1504" s="603"/>
      <c r="AD1504" s="603"/>
      <c r="AE1504" s="603"/>
      <c r="AF1504" s="603"/>
      <c r="AG1504" s="603"/>
      <c r="AH1504" s="603"/>
      <c r="AI1504" s="603"/>
      <c r="AJ1504" s="603"/>
      <c r="AK1504" s="603"/>
      <c r="AL1504" s="603"/>
      <c r="AM1504" s="603"/>
      <c r="AN1504" s="603"/>
      <c r="AO1504" s="603"/>
      <c r="AP1504" s="603"/>
      <c r="AQ1504" s="603"/>
      <c r="AR1504" s="603"/>
      <c r="AS1504" s="603"/>
      <c r="AT1504" s="603"/>
      <c r="AU1504" s="603"/>
      <c r="AV1504" s="603"/>
      <c r="AW1504" s="603"/>
      <c r="AX1504" s="603"/>
      <c r="AY1504" s="603"/>
      <c r="AZ1504" s="603"/>
      <c r="BA1504" s="603"/>
      <c r="BB1504" s="603"/>
      <c r="BC1504" s="603"/>
      <c r="BD1504" s="603"/>
      <c r="BE1504" s="603"/>
      <c r="BF1504" s="603"/>
      <c r="BG1504" s="603"/>
      <c r="BH1504" s="603"/>
      <c r="BI1504" s="603"/>
      <c r="BJ1504" s="603"/>
      <c r="BK1504" s="603"/>
      <c r="BL1504" s="603"/>
      <c r="BM1504" s="603"/>
      <c r="BN1504" s="603"/>
      <c r="BO1504" s="603"/>
      <c r="BP1504" s="603"/>
      <c r="BQ1504" s="603"/>
      <c r="BR1504" s="603"/>
      <c r="BS1504" s="603"/>
      <c r="BT1504" s="603"/>
      <c r="BU1504" s="603"/>
      <c r="BV1504" s="603"/>
      <c r="BW1504" s="603"/>
      <c r="BX1504" s="603"/>
      <c r="BY1504" s="603"/>
      <c r="BZ1504" s="603"/>
      <c r="CA1504" s="603"/>
      <c r="CB1504" s="603"/>
      <c r="CC1504" s="603"/>
      <c r="CD1504" s="603"/>
      <c r="CE1504" s="603"/>
      <c r="CF1504" s="603"/>
      <c r="CG1504" s="603"/>
      <c r="CH1504" s="603"/>
      <c r="CI1504" s="603"/>
      <c r="CJ1504" s="603"/>
      <c r="CK1504" s="603"/>
    </row>
    <row r="1505" spans="1:89" ht="14.25">
      <c r="A1505" s="656" t="str">
        <f t="shared" si="331"/>
        <v>11_1_280621_HU_p_sy.to</v>
      </c>
      <c r="B1505" s="685" t="s">
        <v>5763</v>
      </c>
      <c r="C1505" s="685" t="s">
        <v>5764</v>
      </c>
      <c r="D1505" s="686">
        <v>11</v>
      </c>
      <c r="E1505" s="686">
        <v>1</v>
      </c>
      <c r="F1505" s="686" t="s">
        <v>5827</v>
      </c>
      <c r="G1505" s="686" t="s">
        <v>5719</v>
      </c>
      <c r="H1505" s="686">
        <v>2021</v>
      </c>
      <c r="I1505" s="687" t="s">
        <v>5729</v>
      </c>
      <c r="J1505" s="687" t="str">
        <f t="shared" si="340"/>
        <v>HU_p</v>
      </c>
      <c r="K1505" s="685" t="s">
        <v>5765</v>
      </c>
      <c r="L1505" s="687" t="s">
        <v>5723</v>
      </c>
      <c r="M1505" s="687" t="s">
        <v>476</v>
      </c>
      <c r="N1505" s="697">
        <v>188</v>
      </c>
      <c r="O1505" s="603"/>
      <c r="P1505" s="769" t="s">
        <v>1140</v>
      </c>
      <c r="Q1505" s="596" t="s">
        <v>1141</v>
      </c>
      <c r="R1505" s="16" t="s">
        <v>4916</v>
      </c>
      <c r="S1505" s="603">
        <f t="shared" si="339"/>
        <v>2</v>
      </c>
      <c r="T1505" s="16">
        <v>0</v>
      </c>
      <c r="U1505" s="16">
        <v>2</v>
      </c>
      <c r="V1505" s="16">
        <v>0</v>
      </c>
      <c r="X1505" s="402" t="s">
        <v>5418</v>
      </c>
      <c r="Y1505" s="376" t="s">
        <v>78</v>
      </c>
      <c r="Z1505" s="596" t="s">
        <v>7390</v>
      </c>
      <c r="AA1505" s="766"/>
      <c r="AB1505" s="596" t="s">
        <v>1209</v>
      </c>
      <c r="AC1505" s="603"/>
      <c r="AD1505" s="603"/>
      <c r="AE1505" s="603"/>
      <c r="AF1505" s="603"/>
      <c r="AG1505" s="603"/>
      <c r="AH1505" s="603"/>
      <c r="AI1505" s="603"/>
      <c r="AJ1505" s="603"/>
      <c r="AK1505" s="603"/>
      <c r="AL1505" s="603"/>
      <c r="AM1505" s="603"/>
      <c r="AN1505" s="603"/>
      <c r="AO1505" s="603"/>
      <c r="AP1505" s="603"/>
      <c r="AQ1505" s="603"/>
      <c r="AR1505" s="603"/>
      <c r="AS1505" s="603"/>
      <c r="AT1505" s="603"/>
      <c r="AU1505" s="603"/>
      <c r="AV1505" s="603"/>
      <c r="AW1505" s="603"/>
      <c r="AX1505" s="603"/>
      <c r="AY1505" s="603"/>
      <c r="AZ1505" s="603"/>
      <c r="BA1505" s="603"/>
      <c r="BB1505" s="603"/>
      <c r="BC1505" s="603"/>
      <c r="BD1505" s="603"/>
      <c r="BE1505" s="603"/>
      <c r="BF1505" s="603"/>
      <c r="BG1505" s="603"/>
      <c r="BH1505" s="603"/>
      <c r="BI1505" s="603"/>
      <c r="BJ1505" s="603"/>
      <c r="BK1505" s="603"/>
      <c r="BL1505" s="603"/>
      <c r="BM1505" s="603"/>
      <c r="BN1505" s="603"/>
      <c r="BO1505" s="603"/>
      <c r="BP1505" s="603"/>
      <c r="BQ1505" s="603"/>
      <c r="BR1505" s="603"/>
      <c r="BS1505" s="603"/>
      <c r="BT1505" s="603"/>
      <c r="BU1505" s="603"/>
      <c r="BV1505" s="603"/>
      <c r="BW1505" s="603"/>
      <c r="BX1505" s="603"/>
      <c r="BY1505" s="603"/>
      <c r="BZ1505" s="603"/>
      <c r="CA1505" s="603"/>
      <c r="CB1505" s="603"/>
      <c r="CC1505" s="603"/>
      <c r="CD1505" s="603"/>
      <c r="CE1505" s="603"/>
      <c r="CF1505" s="603"/>
      <c r="CG1505" s="603"/>
      <c r="CH1505" s="603"/>
      <c r="CI1505" s="603"/>
      <c r="CJ1505" s="603"/>
      <c r="CK1505" s="603"/>
    </row>
    <row r="1506" spans="1:89" ht="14.25">
      <c r="A1506" s="656" t="str">
        <f t="shared" si="331"/>
        <v>59_1_200921_H_p_sy.vi</v>
      </c>
      <c r="B1506" s="706" t="s">
        <v>6015</v>
      </c>
      <c r="C1506" s="706" t="s">
        <v>6016</v>
      </c>
      <c r="D1506" s="707">
        <v>59</v>
      </c>
      <c r="E1506" s="707">
        <v>1</v>
      </c>
      <c r="F1506" s="707" t="s">
        <v>122</v>
      </c>
      <c r="G1506" s="707" t="s">
        <v>5755</v>
      </c>
      <c r="H1506" s="707">
        <v>2021</v>
      </c>
      <c r="I1506" s="706" t="s">
        <v>5976</v>
      </c>
      <c r="J1506" s="706" t="s">
        <v>6017</v>
      </c>
      <c r="K1506" s="706"/>
      <c r="L1506" s="706" t="s">
        <v>5723</v>
      </c>
      <c r="M1506" s="706" t="s">
        <v>2422</v>
      </c>
      <c r="N1506" s="661">
        <v>75</v>
      </c>
      <c r="O1506" s="603"/>
      <c r="P1506" s="769" t="s">
        <v>1137</v>
      </c>
      <c r="Q1506" s="596" t="s">
        <v>5216</v>
      </c>
      <c r="R1506" s="16" t="s">
        <v>4916</v>
      </c>
      <c r="S1506" s="603">
        <f t="shared" si="339"/>
        <v>2</v>
      </c>
      <c r="T1506" s="16">
        <v>0</v>
      </c>
      <c r="U1506" s="16">
        <v>2</v>
      </c>
      <c r="V1506" s="16">
        <v>0</v>
      </c>
      <c r="X1506" s="402" t="s">
        <v>5418</v>
      </c>
      <c r="Y1506" s="376" t="s">
        <v>78</v>
      </c>
      <c r="Z1506" s="596" t="s">
        <v>7391</v>
      </c>
      <c r="AA1506" s="766"/>
      <c r="AB1506" s="596" t="s">
        <v>1209</v>
      </c>
      <c r="AC1506" s="603"/>
      <c r="AD1506" s="603"/>
      <c r="AE1506" s="603"/>
      <c r="AF1506" s="603"/>
      <c r="AG1506" s="603"/>
      <c r="AH1506" s="603"/>
      <c r="AI1506" s="603"/>
      <c r="AJ1506" s="603"/>
      <c r="AK1506" s="603"/>
      <c r="AL1506" s="603"/>
      <c r="AM1506" s="603"/>
      <c r="AN1506" s="603"/>
      <c r="AO1506" s="603"/>
      <c r="AP1506" s="603"/>
      <c r="AQ1506" s="603"/>
      <c r="AR1506" s="603"/>
      <c r="AS1506" s="603"/>
      <c r="AT1506" s="603"/>
      <c r="AU1506" s="603"/>
      <c r="AV1506" s="603"/>
      <c r="AW1506" s="603"/>
      <c r="AX1506" s="603"/>
      <c r="AY1506" s="603"/>
      <c r="AZ1506" s="603"/>
      <c r="BA1506" s="603"/>
      <c r="BB1506" s="603"/>
      <c r="BC1506" s="603"/>
      <c r="BD1506" s="603"/>
      <c r="BE1506" s="603"/>
      <c r="BF1506" s="603"/>
      <c r="BG1506" s="603"/>
      <c r="BH1506" s="603"/>
      <c r="BI1506" s="603"/>
      <c r="BJ1506" s="603"/>
      <c r="BK1506" s="603"/>
      <c r="BL1506" s="603"/>
      <c r="BM1506" s="603"/>
      <c r="BN1506" s="603"/>
      <c r="BO1506" s="603"/>
      <c r="BP1506" s="603"/>
      <c r="BQ1506" s="603"/>
      <c r="BR1506" s="603"/>
      <c r="BS1506" s="603"/>
      <c r="BT1506" s="603"/>
      <c r="BU1506" s="603"/>
      <c r="BV1506" s="603"/>
      <c r="BW1506" s="603"/>
      <c r="BX1506" s="603"/>
      <c r="BY1506" s="603"/>
      <c r="BZ1506" s="603"/>
      <c r="CA1506" s="603"/>
      <c r="CB1506" s="603"/>
      <c r="CC1506" s="603"/>
      <c r="CD1506" s="603"/>
      <c r="CE1506" s="603"/>
      <c r="CF1506" s="603"/>
      <c r="CG1506" s="603"/>
      <c r="CH1506" s="603"/>
      <c r="CI1506" s="603"/>
      <c r="CJ1506" s="603"/>
      <c r="CK1506" s="603"/>
    </row>
    <row r="1507" spans="1:89" ht="14.25">
      <c r="A1507" s="656" t="str">
        <f t="shared" si="331"/>
        <v>59_1_200921_H_p_sy.ri</v>
      </c>
      <c r="B1507" s="706" t="s">
        <v>6015</v>
      </c>
      <c r="C1507" s="706" t="s">
        <v>6016</v>
      </c>
      <c r="D1507" s="707">
        <v>59</v>
      </c>
      <c r="E1507" s="707">
        <v>1</v>
      </c>
      <c r="F1507" s="707" t="s">
        <v>122</v>
      </c>
      <c r="G1507" s="707" t="s">
        <v>5755</v>
      </c>
      <c r="H1507" s="707">
        <v>2021</v>
      </c>
      <c r="I1507" s="706" t="s">
        <v>5976</v>
      </c>
      <c r="J1507" s="706" t="s">
        <v>6017</v>
      </c>
      <c r="K1507" s="706"/>
      <c r="L1507" s="706" t="s">
        <v>5723</v>
      </c>
      <c r="M1507" s="706" t="s">
        <v>2422</v>
      </c>
      <c r="N1507" s="661">
        <v>75</v>
      </c>
      <c r="O1507" s="603"/>
      <c r="P1507" s="667" t="s">
        <v>888</v>
      </c>
      <c r="Q1507" s="596" t="s">
        <v>889</v>
      </c>
      <c r="R1507" s="16" t="s">
        <v>4916</v>
      </c>
      <c r="S1507" s="603">
        <f t="shared" si="339"/>
        <v>1</v>
      </c>
      <c r="T1507" s="16">
        <v>0</v>
      </c>
      <c r="U1507" s="16">
        <v>1</v>
      </c>
      <c r="V1507" s="16">
        <v>0</v>
      </c>
      <c r="X1507" s="402" t="s">
        <v>5418</v>
      </c>
      <c r="Y1507" s="376" t="s">
        <v>78</v>
      </c>
      <c r="Z1507" s="596" t="s">
        <v>7392</v>
      </c>
      <c r="AA1507" s="766"/>
      <c r="AB1507" s="596" t="s">
        <v>1209</v>
      </c>
      <c r="AC1507" s="603"/>
      <c r="AD1507" s="603"/>
      <c r="AE1507" s="603"/>
      <c r="AF1507" s="603"/>
      <c r="AG1507" s="603"/>
      <c r="AH1507" s="603"/>
      <c r="AI1507" s="603"/>
      <c r="AJ1507" s="603"/>
      <c r="AK1507" s="603"/>
      <c r="AL1507" s="603"/>
      <c r="AM1507" s="603"/>
      <c r="AN1507" s="603"/>
      <c r="AO1507" s="603"/>
      <c r="AP1507" s="603"/>
      <c r="AQ1507" s="603"/>
      <c r="AR1507" s="603"/>
      <c r="AS1507" s="603"/>
      <c r="AT1507" s="603"/>
      <c r="AU1507" s="603"/>
      <c r="AV1507" s="603"/>
      <c r="AW1507" s="603"/>
      <c r="AX1507" s="603"/>
      <c r="AY1507" s="603"/>
      <c r="AZ1507" s="603"/>
      <c r="BA1507" s="603"/>
      <c r="BB1507" s="603"/>
      <c r="BC1507" s="603"/>
      <c r="BD1507" s="603"/>
      <c r="BE1507" s="603"/>
      <c r="BF1507" s="603"/>
      <c r="BG1507" s="603"/>
      <c r="BH1507" s="603"/>
      <c r="BI1507" s="603"/>
      <c r="BJ1507" s="603"/>
      <c r="BK1507" s="603"/>
      <c r="BL1507" s="603"/>
      <c r="BM1507" s="603"/>
      <c r="BN1507" s="603"/>
      <c r="BO1507" s="603"/>
      <c r="BP1507" s="603"/>
      <c r="BQ1507" s="603"/>
      <c r="BR1507" s="603"/>
      <c r="BS1507" s="603"/>
      <c r="BT1507" s="603"/>
      <c r="BU1507" s="603"/>
      <c r="BV1507" s="603"/>
      <c r="BW1507" s="603"/>
      <c r="BX1507" s="603"/>
      <c r="BY1507" s="603"/>
      <c r="BZ1507" s="603"/>
      <c r="CA1507" s="603"/>
      <c r="CB1507" s="603"/>
      <c r="CC1507" s="603"/>
      <c r="CD1507" s="603"/>
      <c r="CE1507" s="603"/>
      <c r="CF1507" s="603"/>
      <c r="CG1507" s="603"/>
      <c r="CH1507" s="603"/>
      <c r="CI1507" s="603"/>
      <c r="CJ1507" s="603"/>
      <c r="CK1507" s="603"/>
    </row>
    <row r="1508" spans="1:89" ht="14.25">
      <c r="A1508" s="656" t="str">
        <f t="shared" si="331"/>
        <v>35_1_091023_Esc_p_sy.to</v>
      </c>
      <c r="B1508" s="720" t="s">
        <v>6187</v>
      </c>
      <c r="C1508" s="720" t="s">
        <v>6188</v>
      </c>
      <c r="D1508" s="721">
        <v>35</v>
      </c>
      <c r="E1508" s="721">
        <v>1</v>
      </c>
      <c r="F1508" s="661">
        <v>250923</v>
      </c>
      <c r="G1508" s="714" t="s">
        <v>373</v>
      </c>
      <c r="H1508" s="661">
        <v>2023</v>
      </c>
      <c r="I1508" s="660"/>
      <c r="J1508" s="720" t="s">
        <v>6189</v>
      </c>
      <c r="K1508" s="688" t="s">
        <v>6118</v>
      </c>
      <c r="L1508" s="720" t="s">
        <v>5723</v>
      </c>
      <c r="M1508" s="720" t="s">
        <v>2422</v>
      </c>
      <c r="N1508" s="661">
        <f t="shared" ref="N1508:N1509" si="341">53</f>
        <v>53</v>
      </c>
      <c r="O1508" s="370" t="s">
        <v>6191</v>
      </c>
      <c r="P1508" s="769" t="s">
        <v>1140</v>
      </c>
      <c r="Q1508" s="596" t="s">
        <v>1141</v>
      </c>
      <c r="R1508" s="16" t="s">
        <v>4916</v>
      </c>
      <c r="S1508" s="603">
        <f t="shared" si="339"/>
        <v>1</v>
      </c>
      <c r="T1508" s="16">
        <v>0</v>
      </c>
      <c r="U1508" s="16">
        <v>1</v>
      </c>
      <c r="V1508" s="16">
        <v>0</v>
      </c>
      <c r="X1508" s="402" t="s">
        <v>5418</v>
      </c>
      <c r="Y1508" s="376" t="s">
        <v>78</v>
      </c>
      <c r="Z1508" s="596" t="s">
        <v>7393</v>
      </c>
      <c r="AA1508" s="766"/>
      <c r="AB1508" s="596" t="s">
        <v>1209</v>
      </c>
      <c r="AC1508" s="603"/>
      <c r="AD1508" s="603"/>
      <c r="AE1508" s="603"/>
      <c r="AF1508" s="603"/>
      <c r="AG1508" s="603"/>
      <c r="AH1508" s="603"/>
      <c r="AI1508" s="603"/>
      <c r="AJ1508" s="603"/>
      <c r="AK1508" s="603"/>
      <c r="AL1508" s="603"/>
      <c r="AM1508" s="603"/>
      <c r="AN1508" s="603"/>
      <c r="AO1508" s="603"/>
      <c r="AP1508" s="603"/>
      <c r="AQ1508" s="603"/>
      <c r="AR1508" s="603"/>
      <c r="AS1508" s="603"/>
      <c r="AT1508" s="603"/>
      <c r="AU1508" s="603"/>
      <c r="AV1508" s="603"/>
      <c r="AW1508" s="603"/>
      <c r="AX1508" s="603"/>
      <c r="AY1508" s="603"/>
      <c r="AZ1508" s="603"/>
      <c r="BA1508" s="603"/>
      <c r="BB1508" s="603"/>
      <c r="BC1508" s="603"/>
      <c r="BD1508" s="603"/>
      <c r="BE1508" s="603"/>
      <c r="BF1508" s="603"/>
      <c r="BG1508" s="603"/>
      <c r="BH1508" s="603"/>
      <c r="BI1508" s="603"/>
      <c r="BJ1508" s="603"/>
      <c r="BK1508" s="603"/>
      <c r="BL1508" s="603"/>
      <c r="BM1508" s="603"/>
      <c r="BN1508" s="603"/>
      <c r="BO1508" s="603"/>
      <c r="BP1508" s="603"/>
      <c r="BQ1508" s="603"/>
      <c r="BR1508" s="603"/>
      <c r="BS1508" s="603"/>
      <c r="BT1508" s="603"/>
      <c r="BU1508" s="603"/>
      <c r="BV1508" s="603"/>
      <c r="BW1508" s="603"/>
      <c r="BX1508" s="603"/>
      <c r="BY1508" s="603"/>
      <c r="BZ1508" s="603"/>
      <c r="CA1508" s="603"/>
      <c r="CB1508" s="603"/>
      <c r="CC1508" s="603"/>
      <c r="CD1508" s="603"/>
      <c r="CE1508" s="603"/>
      <c r="CF1508" s="603"/>
      <c r="CG1508" s="603"/>
      <c r="CH1508" s="603"/>
      <c r="CI1508" s="603"/>
      <c r="CJ1508" s="603"/>
      <c r="CK1508" s="603"/>
    </row>
    <row r="1509" spans="1:89" ht="14.25">
      <c r="A1509" s="656" t="str">
        <f t="shared" si="331"/>
        <v>35_1_091023_Esc_p_sy.vi</v>
      </c>
      <c r="B1509" s="720" t="s">
        <v>6187</v>
      </c>
      <c r="C1509" s="720" t="s">
        <v>6188</v>
      </c>
      <c r="D1509" s="721">
        <v>35</v>
      </c>
      <c r="E1509" s="721">
        <v>1</v>
      </c>
      <c r="F1509" s="661">
        <v>250923</v>
      </c>
      <c r="G1509" s="714" t="s">
        <v>373</v>
      </c>
      <c r="H1509" s="661">
        <v>2023</v>
      </c>
      <c r="I1509" s="660"/>
      <c r="J1509" s="720" t="s">
        <v>6189</v>
      </c>
      <c r="K1509" s="688" t="s">
        <v>6118</v>
      </c>
      <c r="L1509" s="720" t="s">
        <v>5723</v>
      </c>
      <c r="M1509" s="720" t="s">
        <v>2422</v>
      </c>
      <c r="N1509" s="661">
        <f t="shared" si="341"/>
        <v>53</v>
      </c>
      <c r="O1509" s="370" t="s">
        <v>6191</v>
      </c>
      <c r="P1509" s="769" t="s">
        <v>1137</v>
      </c>
      <c r="Q1509" s="596" t="s">
        <v>5216</v>
      </c>
      <c r="R1509" s="16" t="s">
        <v>4916</v>
      </c>
      <c r="S1509" s="603">
        <f t="shared" si="339"/>
        <v>1</v>
      </c>
      <c r="T1509" s="16">
        <v>0</v>
      </c>
      <c r="U1509" s="16">
        <v>1</v>
      </c>
      <c r="V1509" s="16">
        <v>0</v>
      </c>
      <c r="X1509" s="402" t="s">
        <v>5418</v>
      </c>
      <c r="Y1509" s="376" t="s">
        <v>78</v>
      </c>
      <c r="Z1509" s="596" t="s">
        <v>7394</v>
      </c>
      <c r="AA1509" s="766"/>
      <c r="AB1509" s="596" t="s">
        <v>1209</v>
      </c>
      <c r="AC1509" s="603"/>
      <c r="AD1509" s="603"/>
      <c r="AE1509" s="603"/>
      <c r="AF1509" s="603"/>
      <c r="AG1509" s="603"/>
      <c r="AH1509" s="603"/>
      <c r="AI1509" s="603"/>
      <c r="AJ1509" s="603"/>
      <c r="AK1509" s="603"/>
      <c r="AL1509" s="603"/>
      <c r="AM1509" s="603"/>
      <c r="AN1509" s="603"/>
      <c r="AO1509" s="603"/>
      <c r="AP1509" s="603"/>
      <c r="AQ1509" s="603"/>
      <c r="AR1509" s="603"/>
      <c r="AS1509" s="603"/>
      <c r="AT1509" s="603"/>
      <c r="AU1509" s="603"/>
      <c r="AV1509" s="603"/>
      <c r="AW1509" s="603"/>
      <c r="AX1509" s="603"/>
      <c r="AY1509" s="603"/>
      <c r="AZ1509" s="603"/>
      <c r="BA1509" s="603"/>
      <c r="BB1509" s="603"/>
      <c r="BC1509" s="603"/>
      <c r="BD1509" s="603"/>
      <c r="BE1509" s="603"/>
      <c r="BF1509" s="603"/>
      <c r="BG1509" s="603"/>
      <c r="BH1509" s="603"/>
      <c r="BI1509" s="603"/>
      <c r="BJ1509" s="603"/>
      <c r="BK1509" s="603"/>
      <c r="BL1509" s="603"/>
      <c r="BM1509" s="603"/>
      <c r="BN1509" s="603"/>
      <c r="BO1509" s="603"/>
      <c r="BP1509" s="603"/>
      <c r="BQ1509" s="603"/>
      <c r="BR1509" s="603"/>
      <c r="BS1509" s="603"/>
      <c r="BT1509" s="603"/>
      <c r="BU1509" s="603"/>
      <c r="BV1509" s="603"/>
      <c r="BW1509" s="603"/>
      <c r="BX1509" s="603"/>
      <c r="BY1509" s="603"/>
      <c r="BZ1509" s="603"/>
      <c r="CA1509" s="603"/>
      <c r="CB1509" s="603"/>
      <c r="CC1509" s="603"/>
      <c r="CD1509" s="603"/>
      <c r="CE1509" s="603"/>
      <c r="CF1509" s="603"/>
      <c r="CG1509" s="603"/>
      <c r="CH1509" s="603"/>
      <c r="CI1509" s="603"/>
      <c r="CJ1509" s="603"/>
      <c r="CK1509" s="603"/>
    </row>
    <row r="1510" spans="1:89" ht="14.25">
      <c r="A1510" s="656" t="str">
        <f t="shared" si="331"/>
        <v>33_1_200921_S.B_p_sy.to</v>
      </c>
      <c r="B1510" s="723" t="s">
        <v>6238</v>
      </c>
      <c r="C1510" s="723" t="s">
        <v>6239</v>
      </c>
      <c r="D1510" s="724">
        <v>33</v>
      </c>
      <c r="E1510" s="724">
        <v>1</v>
      </c>
      <c r="F1510" s="724" t="s">
        <v>122</v>
      </c>
      <c r="G1510" s="724" t="s">
        <v>5755</v>
      </c>
      <c r="H1510" s="724">
        <v>2021</v>
      </c>
      <c r="I1510" s="723" t="s">
        <v>6199</v>
      </c>
      <c r="J1510" s="759" t="s">
        <v>6705</v>
      </c>
      <c r="K1510" s="723"/>
      <c r="L1510" s="723" t="s">
        <v>5723</v>
      </c>
      <c r="M1510" s="723" t="s">
        <v>2422</v>
      </c>
      <c r="N1510" s="661">
        <f>50+50+38</f>
        <v>138</v>
      </c>
      <c r="O1510" s="603"/>
      <c r="P1510" s="769" t="s">
        <v>1140</v>
      </c>
      <c r="Q1510" s="596" t="s">
        <v>5220</v>
      </c>
      <c r="R1510" s="16" t="s">
        <v>4916</v>
      </c>
      <c r="S1510" s="603">
        <f t="shared" si="339"/>
        <v>2</v>
      </c>
      <c r="T1510" s="16">
        <v>0</v>
      </c>
      <c r="U1510" s="16">
        <v>2</v>
      </c>
      <c r="V1510" s="16">
        <v>0</v>
      </c>
      <c r="X1510" s="402" t="s">
        <v>5418</v>
      </c>
      <c r="Y1510" s="376" t="s">
        <v>78</v>
      </c>
      <c r="Z1510" s="596" t="s">
        <v>7395</v>
      </c>
      <c r="AA1510" s="766"/>
      <c r="AB1510" s="596" t="s">
        <v>1209</v>
      </c>
      <c r="AC1510" s="603"/>
      <c r="AD1510" s="603"/>
      <c r="AE1510" s="603"/>
      <c r="AF1510" s="603"/>
      <c r="AG1510" s="603"/>
      <c r="AH1510" s="603"/>
      <c r="AI1510" s="603"/>
      <c r="AJ1510" s="603"/>
      <c r="AK1510" s="603"/>
      <c r="AL1510" s="603"/>
      <c r="AM1510" s="603"/>
      <c r="AN1510" s="603"/>
      <c r="AO1510" s="603"/>
      <c r="AP1510" s="603"/>
      <c r="AQ1510" s="603"/>
      <c r="AR1510" s="603"/>
      <c r="AS1510" s="603"/>
      <c r="AT1510" s="603"/>
      <c r="AU1510" s="603"/>
      <c r="AV1510" s="603"/>
      <c r="AW1510" s="603"/>
      <c r="AX1510" s="603"/>
      <c r="AY1510" s="603"/>
      <c r="AZ1510" s="603"/>
      <c r="BA1510" s="603"/>
      <c r="BB1510" s="603"/>
      <c r="BC1510" s="603"/>
      <c r="BD1510" s="603"/>
      <c r="BE1510" s="603"/>
      <c r="BF1510" s="603"/>
      <c r="BG1510" s="603"/>
      <c r="BH1510" s="603"/>
      <c r="BI1510" s="603"/>
      <c r="BJ1510" s="603"/>
      <c r="BK1510" s="603"/>
      <c r="BL1510" s="603"/>
      <c r="BM1510" s="603"/>
      <c r="BN1510" s="603"/>
      <c r="BO1510" s="603"/>
      <c r="BP1510" s="603"/>
      <c r="BQ1510" s="603"/>
      <c r="BR1510" s="603"/>
      <c r="BS1510" s="603"/>
      <c r="BT1510" s="603"/>
      <c r="BU1510" s="603"/>
      <c r="BV1510" s="603"/>
      <c r="BW1510" s="603"/>
      <c r="BX1510" s="603"/>
      <c r="BY1510" s="603"/>
      <c r="BZ1510" s="603"/>
      <c r="CA1510" s="603"/>
      <c r="CB1510" s="603"/>
      <c r="CC1510" s="603"/>
      <c r="CD1510" s="603"/>
      <c r="CE1510" s="603"/>
      <c r="CF1510" s="603"/>
      <c r="CG1510" s="603"/>
      <c r="CH1510" s="603"/>
      <c r="CI1510" s="603"/>
      <c r="CJ1510" s="603"/>
      <c r="CK1510" s="603"/>
    </row>
    <row r="1511" spans="1:89" ht="14.25">
      <c r="A1511" s="656" t="str">
        <f t="shared" si="331"/>
        <v>14_1_250923_HAM_p_sy.ri</v>
      </c>
      <c r="B1511" s="659" t="s">
        <v>6503</v>
      </c>
      <c r="C1511" s="659" t="s">
        <v>6504</v>
      </c>
      <c r="D1511" s="658">
        <v>14</v>
      </c>
      <c r="E1511" s="658">
        <v>1</v>
      </c>
      <c r="F1511" s="658" t="s">
        <v>6681</v>
      </c>
      <c r="G1511" s="658" t="s">
        <v>6682</v>
      </c>
      <c r="H1511" s="658">
        <v>2023</v>
      </c>
      <c r="I1511" s="659" t="s">
        <v>5729</v>
      </c>
      <c r="J1511" s="659" t="s">
        <v>6505</v>
      </c>
      <c r="K1511" s="659" t="s">
        <v>6506</v>
      </c>
      <c r="L1511" s="659" t="s">
        <v>5723</v>
      </c>
      <c r="M1511" s="659" t="s">
        <v>2422</v>
      </c>
      <c r="N1511" s="661">
        <f>11</f>
        <v>11</v>
      </c>
      <c r="O1511" s="603"/>
      <c r="P1511" s="667" t="s">
        <v>888</v>
      </c>
      <c r="Q1511" s="596" t="s">
        <v>889</v>
      </c>
      <c r="R1511" s="16" t="s">
        <v>4916</v>
      </c>
      <c r="S1511" s="603">
        <f t="shared" si="339"/>
        <v>1</v>
      </c>
      <c r="T1511" s="596">
        <v>0</v>
      </c>
      <c r="U1511" s="596">
        <v>1</v>
      </c>
      <c r="V1511" s="16">
        <v>0</v>
      </c>
      <c r="W1511" s="603"/>
      <c r="X1511" s="402" t="s">
        <v>5418</v>
      </c>
      <c r="Y1511" s="376" t="s">
        <v>78</v>
      </c>
      <c r="Z1511" s="596" t="s">
        <v>7396</v>
      </c>
      <c r="AA1511" s="766"/>
      <c r="AB1511" s="596" t="s">
        <v>1209</v>
      </c>
      <c r="AC1511" s="603"/>
      <c r="AD1511" s="603"/>
      <c r="AE1511" s="603"/>
      <c r="AF1511" s="603"/>
      <c r="AG1511" s="603"/>
      <c r="AH1511" s="603"/>
      <c r="AI1511" s="603"/>
      <c r="AJ1511" s="603"/>
      <c r="AK1511" s="603"/>
      <c r="AL1511" s="603"/>
      <c r="AM1511" s="603"/>
      <c r="AN1511" s="603"/>
      <c r="AO1511" s="603"/>
      <c r="AP1511" s="603"/>
      <c r="AQ1511" s="603"/>
      <c r="AR1511" s="603"/>
      <c r="AS1511" s="603"/>
      <c r="AT1511" s="603"/>
      <c r="AU1511" s="603"/>
      <c r="AV1511" s="603"/>
      <c r="AW1511" s="603"/>
      <c r="AX1511" s="603"/>
      <c r="AY1511" s="603"/>
      <c r="AZ1511" s="603"/>
      <c r="BA1511" s="603"/>
      <c r="BB1511" s="603"/>
      <c r="BC1511" s="603"/>
      <c r="BD1511" s="603"/>
      <c r="BE1511" s="603"/>
      <c r="BF1511" s="603"/>
      <c r="BG1511" s="603"/>
      <c r="BH1511" s="603"/>
      <c r="BI1511" s="603"/>
      <c r="BJ1511" s="603"/>
      <c r="BK1511" s="603"/>
      <c r="BL1511" s="603"/>
      <c r="BM1511" s="603"/>
      <c r="BN1511" s="603"/>
      <c r="BO1511" s="603"/>
      <c r="BP1511" s="603"/>
      <c r="BQ1511" s="603"/>
      <c r="BR1511" s="603"/>
      <c r="BS1511" s="603"/>
      <c r="BT1511" s="603"/>
      <c r="BU1511" s="603"/>
      <c r="BV1511" s="603"/>
      <c r="BW1511" s="603"/>
      <c r="BX1511" s="603"/>
      <c r="BY1511" s="603"/>
      <c r="BZ1511" s="603"/>
      <c r="CA1511" s="603"/>
      <c r="CB1511" s="603"/>
      <c r="CC1511" s="603"/>
      <c r="CD1511" s="603"/>
      <c r="CE1511" s="603"/>
      <c r="CF1511" s="603"/>
      <c r="CG1511" s="603"/>
      <c r="CH1511" s="603"/>
      <c r="CI1511" s="603"/>
      <c r="CJ1511" s="603"/>
      <c r="CK1511" s="603"/>
    </row>
    <row r="1512" spans="1:89" ht="14.25">
      <c r="A1512" s="656" t="str">
        <f t="shared" si="331"/>
        <v>30_1_250923_G2_p_sy.vi</v>
      </c>
      <c r="B1512" s="749" t="s">
        <v>6543</v>
      </c>
      <c r="C1512" s="749" t="s">
        <v>6544</v>
      </c>
      <c r="D1512" s="750">
        <v>30</v>
      </c>
      <c r="E1512" s="750">
        <v>1</v>
      </c>
      <c r="F1512" s="750" t="s">
        <v>6681</v>
      </c>
      <c r="G1512" s="750" t="s">
        <v>6682</v>
      </c>
      <c r="H1512" s="750">
        <v>2023</v>
      </c>
      <c r="I1512" s="749" t="s">
        <v>5729</v>
      </c>
      <c r="J1512" s="749" t="s">
        <v>6545</v>
      </c>
      <c r="K1512" s="749" t="s">
        <v>6546</v>
      </c>
      <c r="L1512" s="749" t="s">
        <v>5723</v>
      </c>
      <c r="M1512" s="749" t="s">
        <v>2422</v>
      </c>
      <c r="N1512" s="661">
        <f>20+15</f>
        <v>35</v>
      </c>
      <c r="O1512" s="603"/>
      <c r="P1512" s="769" t="s">
        <v>1137</v>
      </c>
      <c r="Q1512" s="596" t="s">
        <v>5216</v>
      </c>
      <c r="R1512" s="16" t="s">
        <v>4916</v>
      </c>
      <c r="S1512" s="603">
        <f t="shared" si="339"/>
        <v>1</v>
      </c>
      <c r="T1512" s="596">
        <v>0</v>
      </c>
      <c r="U1512" s="596">
        <v>1</v>
      </c>
      <c r="V1512" s="16">
        <v>0</v>
      </c>
      <c r="W1512" s="603"/>
      <c r="X1512" s="402" t="s">
        <v>5418</v>
      </c>
      <c r="Y1512" s="376" t="s">
        <v>78</v>
      </c>
      <c r="Z1512" s="596" t="s">
        <v>7397</v>
      </c>
      <c r="AA1512" s="766"/>
      <c r="AB1512" s="596" t="s">
        <v>1209</v>
      </c>
      <c r="AC1512" s="603"/>
      <c r="AD1512" s="603"/>
      <c r="AE1512" s="603"/>
      <c r="AF1512" s="603"/>
      <c r="AG1512" s="603"/>
      <c r="AH1512" s="603"/>
      <c r="AI1512" s="603"/>
      <c r="AJ1512" s="603"/>
      <c r="AK1512" s="603"/>
      <c r="AL1512" s="603"/>
      <c r="AM1512" s="603"/>
      <c r="AN1512" s="603"/>
      <c r="AO1512" s="603"/>
      <c r="AP1512" s="603"/>
      <c r="AQ1512" s="603"/>
      <c r="AR1512" s="603"/>
      <c r="AS1512" s="603"/>
      <c r="AT1512" s="603"/>
      <c r="AU1512" s="603"/>
      <c r="AV1512" s="603"/>
      <c r="AW1512" s="603"/>
      <c r="AX1512" s="603"/>
      <c r="AY1512" s="603"/>
      <c r="AZ1512" s="603"/>
      <c r="BA1512" s="603"/>
      <c r="BB1512" s="603"/>
      <c r="BC1512" s="603"/>
      <c r="BD1512" s="603"/>
      <c r="BE1512" s="603"/>
      <c r="BF1512" s="603"/>
      <c r="BG1512" s="603"/>
      <c r="BH1512" s="603"/>
      <c r="BI1512" s="603"/>
      <c r="BJ1512" s="603"/>
      <c r="BK1512" s="603"/>
      <c r="BL1512" s="603"/>
      <c r="BM1512" s="603"/>
      <c r="BN1512" s="603"/>
      <c r="BO1512" s="603"/>
      <c r="BP1512" s="603"/>
      <c r="BQ1512" s="603"/>
      <c r="BR1512" s="603"/>
      <c r="BS1512" s="603"/>
      <c r="BT1512" s="603"/>
      <c r="BU1512" s="603"/>
      <c r="BV1512" s="603"/>
      <c r="BW1512" s="603"/>
      <c r="BX1512" s="603"/>
      <c r="BY1512" s="603"/>
      <c r="BZ1512" s="603"/>
      <c r="CA1512" s="603"/>
      <c r="CB1512" s="603"/>
      <c r="CC1512" s="603"/>
      <c r="CD1512" s="603"/>
      <c r="CE1512" s="603"/>
      <c r="CF1512" s="603"/>
      <c r="CG1512" s="603"/>
      <c r="CH1512" s="603"/>
      <c r="CI1512" s="603"/>
      <c r="CJ1512" s="603"/>
      <c r="CK1512" s="603"/>
    </row>
    <row r="1513" spans="1:89" ht="14.25">
      <c r="A1513" s="656" t="str">
        <f t="shared" si="331"/>
        <v>29_1_280621_G_p_sy.ri</v>
      </c>
      <c r="B1513" s="693" t="s">
        <v>5789</v>
      </c>
      <c r="C1513" s="693" t="s">
        <v>5790</v>
      </c>
      <c r="D1513" s="694">
        <v>29</v>
      </c>
      <c r="E1513" s="694">
        <v>1</v>
      </c>
      <c r="F1513" s="694" t="s">
        <v>5827</v>
      </c>
      <c r="G1513" s="694" t="s">
        <v>5719</v>
      </c>
      <c r="H1513" s="694">
        <v>2021</v>
      </c>
      <c r="I1513" s="695" t="s">
        <v>5729</v>
      </c>
      <c r="J1513" s="695" t="str">
        <f>K1513&amp;"_p"</f>
        <v>G_p</v>
      </c>
      <c r="K1513" s="693" t="s">
        <v>5791</v>
      </c>
      <c r="L1513" s="695" t="s">
        <v>5723</v>
      </c>
      <c r="M1513" s="695" t="s">
        <v>476</v>
      </c>
      <c r="N1513" s="661">
        <f>13+4+1+8+14</f>
        <v>40</v>
      </c>
      <c r="O1513" s="603"/>
      <c r="P1513" s="667" t="s">
        <v>888</v>
      </c>
      <c r="Q1513" s="596" t="s">
        <v>889</v>
      </c>
      <c r="R1513" s="16" t="s">
        <v>4916</v>
      </c>
      <c r="S1513" s="603">
        <f t="shared" si="339"/>
        <v>1</v>
      </c>
      <c r="T1513" s="596">
        <v>0</v>
      </c>
      <c r="U1513" s="596">
        <v>1</v>
      </c>
      <c r="V1513" s="16">
        <v>0</v>
      </c>
      <c r="W1513" s="603"/>
      <c r="X1513" s="402" t="s">
        <v>5418</v>
      </c>
      <c r="Y1513" s="376" t="s">
        <v>78</v>
      </c>
      <c r="Z1513" s="596" t="s">
        <v>7398</v>
      </c>
      <c r="AA1513" s="766"/>
      <c r="AB1513" s="596" t="s">
        <v>1209</v>
      </c>
      <c r="AC1513" s="603"/>
      <c r="AD1513" s="603"/>
      <c r="AE1513" s="603"/>
      <c r="AF1513" s="603"/>
      <c r="AG1513" s="603"/>
      <c r="AH1513" s="603"/>
      <c r="AI1513" s="603"/>
      <c r="AJ1513" s="603"/>
      <c r="AK1513" s="603"/>
      <c r="AL1513" s="603"/>
      <c r="AM1513" s="603"/>
      <c r="AN1513" s="603"/>
      <c r="AO1513" s="603"/>
      <c r="AP1513" s="603"/>
      <c r="AQ1513" s="603"/>
      <c r="AR1513" s="603"/>
      <c r="AS1513" s="603"/>
      <c r="AT1513" s="603"/>
      <c r="AU1513" s="603"/>
      <c r="AV1513" s="603"/>
      <c r="AW1513" s="603"/>
      <c r="AX1513" s="603"/>
      <c r="AY1513" s="603"/>
      <c r="AZ1513" s="603"/>
      <c r="BA1513" s="603"/>
      <c r="BB1513" s="603"/>
      <c r="BC1513" s="603"/>
      <c r="BD1513" s="603"/>
      <c r="BE1513" s="603"/>
      <c r="BF1513" s="603"/>
      <c r="BG1513" s="603"/>
      <c r="BH1513" s="603"/>
      <c r="BI1513" s="603"/>
      <c r="BJ1513" s="603"/>
      <c r="BK1513" s="603"/>
      <c r="BL1513" s="603"/>
      <c r="BM1513" s="603"/>
      <c r="BN1513" s="603"/>
      <c r="BO1513" s="603"/>
      <c r="BP1513" s="603"/>
      <c r="BQ1513" s="603"/>
      <c r="BR1513" s="603"/>
      <c r="BS1513" s="603"/>
      <c r="BT1513" s="603"/>
      <c r="BU1513" s="603"/>
      <c r="BV1513" s="603"/>
      <c r="BW1513" s="603"/>
      <c r="BX1513" s="603"/>
      <c r="BY1513" s="603"/>
      <c r="BZ1513" s="603"/>
      <c r="CA1513" s="603"/>
      <c r="CB1513" s="603"/>
      <c r="CC1513" s="603"/>
      <c r="CD1513" s="603"/>
      <c r="CE1513" s="603"/>
      <c r="CF1513" s="603"/>
      <c r="CG1513" s="603"/>
      <c r="CH1513" s="603"/>
      <c r="CI1513" s="603"/>
      <c r="CJ1513" s="603"/>
      <c r="CK1513" s="603"/>
    </row>
    <row r="1514" spans="1:89" ht="14.25">
      <c r="A1514" s="656" t="str">
        <f t="shared" si="331"/>
        <v>23_1_250923_HOI_p_sy.vi</v>
      </c>
      <c r="B1514" s="687" t="s">
        <v>6352</v>
      </c>
      <c r="C1514" s="687" t="s">
        <v>6353</v>
      </c>
      <c r="D1514" s="686">
        <v>23</v>
      </c>
      <c r="E1514" s="686">
        <v>1</v>
      </c>
      <c r="F1514" s="686" t="s">
        <v>6681</v>
      </c>
      <c r="G1514" s="686" t="s">
        <v>6682</v>
      </c>
      <c r="H1514" s="686">
        <v>2023</v>
      </c>
      <c r="I1514" s="687" t="s">
        <v>5729</v>
      </c>
      <c r="J1514" s="687" t="s">
        <v>6354</v>
      </c>
      <c r="K1514" s="687" t="s">
        <v>6355</v>
      </c>
      <c r="L1514" s="687" t="s">
        <v>5723</v>
      </c>
      <c r="M1514" s="687" t="s">
        <v>2422</v>
      </c>
      <c r="N1514" s="661">
        <f>50+50+50+6</f>
        <v>156</v>
      </c>
      <c r="O1514" s="603"/>
      <c r="P1514" s="769" t="s">
        <v>1137</v>
      </c>
      <c r="Q1514" s="596" t="s">
        <v>1138</v>
      </c>
      <c r="R1514" s="16" t="s">
        <v>4916</v>
      </c>
      <c r="S1514" s="603">
        <f t="shared" si="339"/>
        <v>1</v>
      </c>
      <c r="T1514" s="596">
        <v>0</v>
      </c>
      <c r="U1514" s="596">
        <v>1</v>
      </c>
      <c r="V1514" s="16">
        <v>0</v>
      </c>
      <c r="W1514" s="603"/>
      <c r="X1514" s="402" t="s">
        <v>5418</v>
      </c>
      <c r="Y1514" s="376" t="s">
        <v>78</v>
      </c>
      <c r="Z1514" s="596" t="s">
        <v>7399</v>
      </c>
      <c r="AA1514" s="766"/>
      <c r="AB1514" s="596" t="s">
        <v>1209</v>
      </c>
      <c r="AC1514" s="603"/>
      <c r="AD1514" s="603"/>
      <c r="AE1514" s="603"/>
      <c r="AF1514" s="603"/>
      <c r="AG1514" s="603"/>
      <c r="AH1514" s="603"/>
      <c r="AI1514" s="603"/>
      <c r="AJ1514" s="603"/>
      <c r="AK1514" s="603"/>
      <c r="AL1514" s="603"/>
      <c r="AM1514" s="603"/>
      <c r="AN1514" s="603"/>
      <c r="AO1514" s="603"/>
      <c r="AP1514" s="603"/>
      <c r="AQ1514" s="603"/>
      <c r="AR1514" s="603"/>
      <c r="AS1514" s="603"/>
      <c r="AT1514" s="603"/>
      <c r="AU1514" s="603"/>
      <c r="AV1514" s="603"/>
      <c r="AW1514" s="603"/>
      <c r="AX1514" s="603"/>
      <c r="AY1514" s="603"/>
      <c r="AZ1514" s="603"/>
      <c r="BA1514" s="603"/>
      <c r="BB1514" s="603"/>
      <c r="BC1514" s="603"/>
      <c r="BD1514" s="603"/>
      <c r="BE1514" s="603"/>
      <c r="BF1514" s="603"/>
      <c r="BG1514" s="603"/>
      <c r="BH1514" s="603"/>
      <c r="BI1514" s="603"/>
      <c r="BJ1514" s="603"/>
      <c r="BK1514" s="603"/>
      <c r="BL1514" s="603"/>
      <c r="BM1514" s="603"/>
      <c r="BN1514" s="603"/>
      <c r="BO1514" s="603"/>
      <c r="BP1514" s="603"/>
      <c r="BQ1514" s="603"/>
      <c r="BR1514" s="603"/>
      <c r="BS1514" s="603"/>
      <c r="BT1514" s="603"/>
      <c r="BU1514" s="603"/>
      <c r="BV1514" s="603"/>
      <c r="BW1514" s="603"/>
      <c r="BX1514" s="603"/>
      <c r="BY1514" s="603"/>
      <c r="BZ1514" s="603"/>
      <c r="CA1514" s="603"/>
      <c r="CB1514" s="603"/>
      <c r="CC1514" s="603"/>
      <c r="CD1514" s="603"/>
      <c r="CE1514" s="603"/>
      <c r="CF1514" s="603"/>
      <c r="CG1514" s="603"/>
      <c r="CH1514" s="603"/>
      <c r="CI1514" s="603"/>
      <c r="CJ1514" s="603"/>
      <c r="CK1514" s="603"/>
    </row>
    <row r="1515" spans="1:89" ht="14.25">
      <c r="A1515" s="656" t="str">
        <f t="shared" si="331"/>
        <v>28_1_050623_D_p_sy.vi</v>
      </c>
      <c r="B1515" s="710" t="s">
        <v>6115</v>
      </c>
      <c r="C1515" s="710" t="s">
        <v>6116</v>
      </c>
      <c r="D1515" s="709">
        <v>28</v>
      </c>
      <c r="E1515" s="709">
        <v>1</v>
      </c>
      <c r="F1515" s="709" t="s">
        <v>6443</v>
      </c>
      <c r="G1515" s="709" t="s">
        <v>6562</v>
      </c>
      <c r="H1515" s="709">
        <v>2023</v>
      </c>
      <c r="I1515" s="710" t="s">
        <v>6326</v>
      </c>
      <c r="J1515" s="710" t="s">
        <v>6117</v>
      </c>
      <c r="K1515" s="710"/>
      <c r="L1515" s="710" t="s">
        <v>5723</v>
      </c>
      <c r="M1515" s="710" t="s">
        <v>2422</v>
      </c>
      <c r="N1515" s="661">
        <f>10</f>
        <v>10</v>
      </c>
      <c r="O1515" s="603"/>
      <c r="P1515" s="769" t="s">
        <v>1137</v>
      </c>
      <c r="Q1515" s="596" t="s">
        <v>5216</v>
      </c>
      <c r="R1515" s="16" t="s">
        <v>4916</v>
      </c>
      <c r="S1515" s="603">
        <f t="shared" si="339"/>
        <v>1</v>
      </c>
      <c r="T1515" s="596">
        <v>0</v>
      </c>
      <c r="U1515" s="596">
        <v>1</v>
      </c>
      <c r="V1515" s="16">
        <v>0</v>
      </c>
      <c r="W1515" s="603"/>
      <c r="X1515" s="402" t="s">
        <v>5418</v>
      </c>
      <c r="Y1515" s="376" t="s">
        <v>78</v>
      </c>
      <c r="Z1515" s="596" t="s">
        <v>7400</v>
      </c>
      <c r="AA1515" s="766"/>
      <c r="AB1515" s="596" t="s">
        <v>1209</v>
      </c>
      <c r="AC1515" s="603"/>
      <c r="AD1515" s="603"/>
      <c r="AE1515" s="603"/>
      <c r="AF1515" s="603"/>
      <c r="AG1515" s="603"/>
      <c r="AH1515" s="603"/>
      <c r="AI1515" s="603"/>
      <c r="AJ1515" s="603"/>
      <c r="AK1515" s="603"/>
      <c r="AL1515" s="603"/>
      <c r="AM1515" s="603"/>
      <c r="AN1515" s="603"/>
      <c r="AO1515" s="603"/>
      <c r="AP1515" s="603"/>
      <c r="AQ1515" s="603"/>
      <c r="AR1515" s="603"/>
      <c r="AS1515" s="603"/>
      <c r="AT1515" s="603"/>
      <c r="AU1515" s="603"/>
      <c r="AV1515" s="603"/>
      <c r="AW1515" s="603"/>
      <c r="AX1515" s="603"/>
      <c r="AY1515" s="603"/>
      <c r="AZ1515" s="603"/>
      <c r="BA1515" s="603"/>
      <c r="BB1515" s="603"/>
      <c r="BC1515" s="603"/>
      <c r="BD1515" s="603"/>
      <c r="BE1515" s="603"/>
      <c r="BF1515" s="603"/>
      <c r="BG1515" s="603"/>
      <c r="BH1515" s="603"/>
      <c r="BI1515" s="603"/>
      <c r="BJ1515" s="603"/>
      <c r="BK1515" s="603"/>
      <c r="BL1515" s="603"/>
      <c r="BM1515" s="603"/>
      <c r="BN1515" s="603"/>
      <c r="BO1515" s="603"/>
      <c r="BP1515" s="603"/>
      <c r="BQ1515" s="603"/>
      <c r="BR1515" s="603"/>
      <c r="BS1515" s="603"/>
      <c r="BT1515" s="603"/>
      <c r="BU1515" s="603"/>
      <c r="BV1515" s="603"/>
      <c r="BW1515" s="603"/>
      <c r="BX1515" s="603"/>
      <c r="BY1515" s="603"/>
      <c r="BZ1515" s="603"/>
      <c r="CA1515" s="603"/>
      <c r="CB1515" s="603"/>
      <c r="CC1515" s="603"/>
      <c r="CD1515" s="603"/>
      <c r="CE1515" s="603"/>
      <c r="CF1515" s="603"/>
      <c r="CG1515" s="603"/>
      <c r="CH1515" s="603"/>
      <c r="CI1515" s="603"/>
      <c r="CJ1515" s="603"/>
      <c r="CK1515" s="603"/>
    </row>
    <row r="1516" spans="1:89" ht="14.25">
      <c r="A1516" s="656" t="str">
        <f t="shared" si="331"/>
        <v>14_1_200921_HAM_p_sy.vi</v>
      </c>
      <c r="B1516" s="657" t="s">
        <v>5717</v>
      </c>
      <c r="C1516" s="657" t="s">
        <v>5718</v>
      </c>
      <c r="D1516" s="658">
        <v>14</v>
      </c>
      <c r="E1516" s="658">
        <v>1</v>
      </c>
      <c r="F1516" s="658" t="s">
        <v>122</v>
      </c>
      <c r="G1516" s="658" t="s">
        <v>5755</v>
      </c>
      <c r="H1516" s="658">
        <v>2021</v>
      </c>
      <c r="I1516" s="659" t="s">
        <v>5729</v>
      </c>
      <c r="J1516" s="659" t="str">
        <f t="shared" ref="J1516:J1517" si="342">K1516&amp;"_p"</f>
        <v>HAM_p</v>
      </c>
      <c r="K1516" s="657" t="s">
        <v>5722</v>
      </c>
      <c r="L1516" s="659" t="s">
        <v>5723</v>
      </c>
      <c r="M1516" s="659" t="s">
        <v>2422</v>
      </c>
      <c r="N1516" s="661">
        <v>319</v>
      </c>
      <c r="O1516" s="603"/>
      <c r="P1516" s="769" t="s">
        <v>1137</v>
      </c>
      <c r="Q1516" s="596" t="s">
        <v>5216</v>
      </c>
      <c r="R1516" s="16" t="s">
        <v>4916</v>
      </c>
      <c r="S1516" s="603">
        <f t="shared" si="339"/>
        <v>1</v>
      </c>
      <c r="T1516" s="596">
        <v>0</v>
      </c>
      <c r="U1516" s="596">
        <v>1</v>
      </c>
      <c r="V1516" s="16">
        <v>0</v>
      </c>
      <c r="W1516" s="603"/>
      <c r="X1516" s="402" t="s">
        <v>5418</v>
      </c>
      <c r="Y1516" s="376" t="s">
        <v>78</v>
      </c>
      <c r="Z1516" s="596" t="s">
        <v>7401</v>
      </c>
      <c r="AA1516" s="766"/>
      <c r="AB1516" s="596" t="s">
        <v>1209</v>
      </c>
      <c r="AC1516" s="603"/>
      <c r="AD1516" s="603"/>
      <c r="AE1516" s="603"/>
      <c r="AF1516" s="603"/>
      <c r="AG1516" s="603"/>
      <c r="AH1516" s="603"/>
      <c r="AI1516" s="603"/>
      <c r="AJ1516" s="603"/>
      <c r="AK1516" s="603"/>
      <c r="AL1516" s="603"/>
      <c r="AM1516" s="603"/>
      <c r="AN1516" s="603"/>
      <c r="AO1516" s="603"/>
      <c r="AP1516" s="603"/>
      <c r="AQ1516" s="603"/>
      <c r="AR1516" s="603"/>
      <c r="AS1516" s="603"/>
      <c r="AT1516" s="603"/>
      <c r="AU1516" s="603"/>
      <c r="AV1516" s="603"/>
      <c r="AW1516" s="603"/>
      <c r="AX1516" s="603"/>
      <c r="AY1516" s="603"/>
      <c r="AZ1516" s="603"/>
      <c r="BA1516" s="603"/>
      <c r="BB1516" s="603"/>
      <c r="BC1516" s="603"/>
      <c r="BD1516" s="603"/>
      <c r="BE1516" s="603"/>
      <c r="BF1516" s="603"/>
      <c r="BG1516" s="603"/>
      <c r="BH1516" s="603"/>
      <c r="BI1516" s="603"/>
      <c r="BJ1516" s="603"/>
      <c r="BK1516" s="603"/>
      <c r="BL1516" s="603"/>
      <c r="BM1516" s="603"/>
      <c r="BN1516" s="603"/>
      <c r="BO1516" s="603"/>
      <c r="BP1516" s="603"/>
      <c r="BQ1516" s="603"/>
      <c r="BR1516" s="603"/>
      <c r="BS1516" s="603"/>
      <c r="BT1516" s="603"/>
      <c r="BU1516" s="603"/>
      <c r="BV1516" s="603"/>
      <c r="BW1516" s="603"/>
      <c r="BX1516" s="603"/>
      <c r="BY1516" s="603"/>
      <c r="BZ1516" s="603"/>
      <c r="CA1516" s="603"/>
      <c r="CB1516" s="603"/>
      <c r="CC1516" s="603"/>
      <c r="CD1516" s="603"/>
      <c r="CE1516" s="603"/>
      <c r="CF1516" s="603"/>
      <c r="CG1516" s="603"/>
      <c r="CH1516" s="603"/>
      <c r="CI1516" s="603"/>
      <c r="CJ1516" s="603"/>
      <c r="CK1516" s="603"/>
    </row>
    <row r="1517" spans="1:89" ht="14.25">
      <c r="A1517" s="656" t="str">
        <f t="shared" si="331"/>
        <v>5_1_140621_HAC_p_sy.ri</v>
      </c>
      <c r="B1517" s="664" t="s">
        <v>5726</v>
      </c>
      <c r="C1517" s="664" t="s">
        <v>5727</v>
      </c>
      <c r="D1517" s="665">
        <v>5</v>
      </c>
      <c r="E1517" s="665">
        <v>1</v>
      </c>
      <c r="F1517" s="665" t="s">
        <v>2084</v>
      </c>
      <c r="G1517" s="665" t="s">
        <v>5827</v>
      </c>
      <c r="H1517" s="665">
        <v>2021</v>
      </c>
      <c r="I1517" s="666" t="s">
        <v>5729</v>
      </c>
      <c r="J1517" s="666" t="str">
        <f t="shared" si="342"/>
        <v>HAC_p</v>
      </c>
      <c r="K1517" s="664" t="s">
        <v>5730</v>
      </c>
      <c r="L1517" s="666" t="s">
        <v>5723</v>
      </c>
      <c r="M1517" s="666" t="s">
        <v>476</v>
      </c>
      <c r="N1517" s="661">
        <f>31+7+1+2+18+18+33</f>
        <v>110</v>
      </c>
      <c r="O1517" s="603"/>
      <c r="P1517" s="667" t="s">
        <v>888</v>
      </c>
      <c r="Q1517" s="596" t="s">
        <v>889</v>
      </c>
      <c r="R1517" s="16" t="s">
        <v>4916</v>
      </c>
      <c r="S1517" s="603">
        <f t="shared" si="339"/>
        <v>1</v>
      </c>
      <c r="T1517" s="596">
        <v>0</v>
      </c>
      <c r="U1517" s="596">
        <v>1</v>
      </c>
      <c r="V1517" s="16">
        <v>0</v>
      </c>
      <c r="W1517" s="603"/>
      <c r="X1517" s="402" t="s">
        <v>5418</v>
      </c>
      <c r="Y1517" s="376" t="s">
        <v>78</v>
      </c>
      <c r="Z1517" s="596" t="s">
        <v>7402</v>
      </c>
      <c r="AA1517" s="766"/>
      <c r="AB1517" s="596" t="s">
        <v>1209</v>
      </c>
      <c r="AC1517" s="603"/>
      <c r="AD1517" s="603"/>
      <c r="AE1517" s="603"/>
      <c r="AF1517" s="603"/>
      <c r="AG1517" s="603"/>
      <c r="AH1517" s="603"/>
      <c r="AI1517" s="603"/>
      <c r="AJ1517" s="603"/>
      <c r="AK1517" s="603"/>
      <c r="AL1517" s="603"/>
      <c r="AM1517" s="603"/>
      <c r="AN1517" s="603"/>
      <c r="AO1517" s="603"/>
      <c r="AP1517" s="603"/>
      <c r="AQ1517" s="603"/>
      <c r="AR1517" s="603"/>
      <c r="AS1517" s="603"/>
      <c r="AT1517" s="603"/>
      <c r="AU1517" s="603"/>
      <c r="AV1517" s="603"/>
      <c r="AW1517" s="603"/>
      <c r="AX1517" s="603"/>
      <c r="AY1517" s="603"/>
      <c r="AZ1517" s="603"/>
      <c r="BA1517" s="603"/>
      <c r="BB1517" s="603"/>
      <c r="BC1517" s="603"/>
      <c r="BD1517" s="603"/>
      <c r="BE1517" s="603"/>
      <c r="BF1517" s="603"/>
      <c r="BG1517" s="603"/>
      <c r="BH1517" s="603"/>
      <c r="BI1517" s="603"/>
      <c r="BJ1517" s="603"/>
      <c r="BK1517" s="603"/>
      <c r="BL1517" s="603"/>
      <c r="BM1517" s="603"/>
      <c r="BN1517" s="603"/>
      <c r="BO1517" s="603"/>
      <c r="BP1517" s="603"/>
      <c r="BQ1517" s="603"/>
      <c r="BR1517" s="603"/>
      <c r="BS1517" s="603"/>
      <c r="BT1517" s="603"/>
      <c r="BU1517" s="603"/>
      <c r="BV1517" s="603"/>
      <c r="BW1517" s="603"/>
      <c r="BX1517" s="603"/>
      <c r="BY1517" s="603"/>
      <c r="BZ1517" s="603"/>
      <c r="CA1517" s="603"/>
      <c r="CB1517" s="603"/>
      <c r="CC1517" s="603"/>
      <c r="CD1517" s="603"/>
      <c r="CE1517" s="603"/>
      <c r="CF1517" s="603"/>
      <c r="CG1517" s="603"/>
      <c r="CH1517" s="603"/>
      <c r="CI1517" s="603"/>
      <c r="CJ1517" s="603"/>
      <c r="CK1517" s="603"/>
    </row>
    <row r="1518" spans="1:89" ht="14.25">
      <c r="A1518" s="656" t="str">
        <f t="shared" si="331"/>
        <v>11_1_250923_HU_p_sy.ri</v>
      </c>
      <c r="B1518" s="754" t="s">
        <v>6591</v>
      </c>
      <c r="C1518" s="754" t="s">
        <v>6592</v>
      </c>
      <c r="D1518" s="755">
        <v>11</v>
      </c>
      <c r="E1518" s="755">
        <v>1</v>
      </c>
      <c r="F1518" s="755" t="s">
        <v>6681</v>
      </c>
      <c r="G1518" s="755" t="s">
        <v>6682</v>
      </c>
      <c r="H1518" s="755">
        <v>2023</v>
      </c>
      <c r="I1518" s="754" t="s">
        <v>5729</v>
      </c>
      <c r="J1518" s="754" t="s">
        <v>6593</v>
      </c>
      <c r="K1518" s="754" t="s">
        <v>6594</v>
      </c>
      <c r="L1518" s="754" t="s">
        <v>5723</v>
      </c>
      <c r="M1518" s="754" t="s">
        <v>2422</v>
      </c>
      <c r="N1518" s="661">
        <f>20+20+7</f>
        <v>47</v>
      </c>
      <c r="O1518" s="603"/>
      <c r="P1518" s="667" t="s">
        <v>888</v>
      </c>
      <c r="Q1518" s="596" t="s">
        <v>889</v>
      </c>
      <c r="R1518" s="16" t="s">
        <v>4916</v>
      </c>
      <c r="S1518" s="603">
        <f t="shared" si="339"/>
        <v>1</v>
      </c>
      <c r="T1518" s="596">
        <v>0</v>
      </c>
      <c r="U1518" s="596">
        <v>1</v>
      </c>
      <c r="V1518" s="16">
        <v>0</v>
      </c>
      <c r="W1518" s="603"/>
      <c r="X1518" s="402" t="s">
        <v>5418</v>
      </c>
      <c r="Y1518" s="376" t="s">
        <v>78</v>
      </c>
      <c r="Z1518" s="596" t="s">
        <v>7403</v>
      </c>
      <c r="AA1518" s="766"/>
      <c r="AB1518" s="596" t="s">
        <v>1209</v>
      </c>
      <c r="AC1518" s="603"/>
      <c r="AD1518" s="603"/>
      <c r="AE1518" s="603"/>
      <c r="AF1518" s="603"/>
      <c r="AG1518" s="603"/>
      <c r="AH1518" s="603"/>
      <c r="AI1518" s="603"/>
      <c r="AJ1518" s="603"/>
      <c r="AK1518" s="603"/>
      <c r="AL1518" s="603"/>
      <c r="AM1518" s="603"/>
      <c r="AN1518" s="603"/>
      <c r="AO1518" s="603"/>
      <c r="AP1518" s="603"/>
      <c r="AQ1518" s="603"/>
      <c r="AR1518" s="603"/>
      <c r="AS1518" s="603"/>
      <c r="AT1518" s="603"/>
      <c r="AU1518" s="603"/>
      <c r="AV1518" s="603"/>
      <c r="AW1518" s="603"/>
      <c r="AX1518" s="603"/>
      <c r="AY1518" s="603"/>
      <c r="AZ1518" s="603"/>
      <c r="BA1518" s="603"/>
      <c r="BB1518" s="603"/>
      <c r="BC1518" s="603"/>
      <c r="BD1518" s="603"/>
      <c r="BE1518" s="603"/>
      <c r="BF1518" s="603"/>
      <c r="BG1518" s="603"/>
      <c r="BH1518" s="603"/>
      <c r="BI1518" s="603"/>
      <c r="BJ1518" s="603"/>
      <c r="BK1518" s="603"/>
      <c r="BL1518" s="603"/>
      <c r="BM1518" s="603"/>
      <c r="BN1518" s="603"/>
      <c r="BO1518" s="603"/>
      <c r="BP1518" s="603"/>
      <c r="BQ1518" s="603"/>
      <c r="BR1518" s="603"/>
      <c r="BS1518" s="603"/>
      <c r="BT1518" s="603"/>
      <c r="BU1518" s="603"/>
      <c r="BV1518" s="603"/>
      <c r="BW1518" s="603"/>
      <c r="BX1518" s="603"/>
      <c r="BY1518" s="603"/>
      <c r="BZ1518" s="603"/>
      <c r="CA1518" s="603"/>
      <c r="CB1518" s="603"/>
      <c r="CC1518" s="603"/>
      <c r="CD1518" s="603"/>
      <c r="CE1518" s="603"/>
      <c r="CF1518" s="603"/>
      <c r="CG1518" s="603"/>
      <c r="CH1518" s="603"/>
      <c r="CI1518" s="603"/>
      <c r="CJ1518" s="603"/>
      <c r="CK1518" s="603"/>
    </row>
    <row r="1519" spans="1:89" ht="14.25">
      <c r="A1519" s="845"/>
      <c r="B1519" s="758"/>
      <c r="C1519" s="758"/>
      <c r="D1519" s="698"/>
      <c r="E1519" s="698"/>
      <c r="F1519" s="698"/>
      <c r="G1519" s="698"/>
      <c r="H1519" s="698"/>
      <c r="I1519" s="758"/>
      <c r="J1519" s="758"/>
      <c r="K1519" s="758"/>
      <c r="L1519" s="758"/>
      <c r="M1519" s="758"/>
      <c r="N1519" s="698"/>
      <c r="O1519" s="603"/>
      <c r="P1519" s="846"/>
      <c r="Q1519" s="603"/>
      <c r="R1519" s="603"/>
      <c r="S1519" s="603"/>
      <c r="T1519" s="603"/>
      <c r="U1519" s="603"/>
      <c r="V1519" s="603"/>
      <c r="W1519" s="603"/>
      <c r="X1519" s="668"/>
      <c r="Y1519" s="376" t="s">
        <v>78</v>
      </c>
      <c r="Z1519" s="603"/>
      <c r="AA1519" s="845"/>
      <c r="AB1519" s="596" t="s">
        <v>1209</v>
      </c>
      <c r="AC1519" s="603"/>
      <c r="AD1519" s="603"/>
      <c r="AE1519" s="603"/>
      <c r="AF1519" s="603"/>
      <c r="AG1519" s="603"/>
      <c r="AH1519" s="603"/>
      <c r="AI1519" s="603"/>
      <c r="AJ1519" s="603"/>
      <c r="AK1519" s="603"/>
      <c r="AL1519" s="603"/>
      <c r="AM1519" s="603"/>
      <c r="AN1519" s="603"/>
      <c r="AO1519" s="603"/>
      <c r="AP1519" s="603"/>
      <c r="AQ1519" s="603"/>
      <c r="AR1519" s="603"/>
      <c r="AS1519" s="603"/>
      <c r="AT1519" s="603"/>
      <c r="AU1519" s="603"/>
      <c r="AV1519" s="603"/>
      <c r="AW1519" s="603"/>
      <c r="AX1519" s="603"/>
      <c r="AY1519" s="603"/>
      <c r="AZ1519" s="603"/>
      <c r="BA1519" s="603"/>
      <c r="BB1519" s="603"/>
      <c r="BC1519" s="603"/>
      <c r="BD1519" s="603"/>
      <c r="BE1519" s="603"/>
      <c r="BF1519" s="603"/>
      <c r="BG1519" s="603"/>
      <c r="BH1519" s="603"/>
      <c r="BI1519" s="603"/>
      <c r="BJ1519" s="603"/>
      <c r="BK1519" s="603"/>
      <c r="BL1519" s="603"/>
      <c r="BM1519" s="603"/>
      <c r="BN1519" s="603"/>
      <c r="BO1519" s="603"/>
      <c r="BP1519" s="603"/>
      <c r="BQ1519" s="603"/>
      <c r="BR1519" s="603"/>
      <c r="BS1519" s="603"/>
      <c r="BT1519" s="603"/>
      <c r="BU1519" s="603"/>
      <c r="BV1519" s="603"/>
      <c r="BW1519" s="603"/>
      <c r="BX1519" s="603"/>
      <c r="BY1519" s="603"/>
      <c r="BZ1519" s="603"/>
      <c r="CA1519" s="603"/>
      <c r="CB1519" s="603"/>
      <c r="CC1519" s="603"/>
      <c r="CD1519" s="603"/>
      <c r="CE1519" s="603"/>
      <c r="CF1519" s="603"/>
      <c r="CG1519" s="603"/>
      <c r="CH1519" s="603"/>
      <c r="CI1519" s="603"/>
      <c r="CJ1519" s="603"/>
      <c r="CK1519" s="603"/>
    </row>
    <row r="1520" spans="1:89" ht="15">
      <c r="A1520" s="645" t="s">
        <v>7644</v>
      </c>
      <c r="B1520" s="473" t="s">
        <v>7645</v>
      </c>
      <c r="C1520" s="473" t="s">
        <v>6129</v>
      </c>
      <c r="D1520" s="643">
        <v>21</v>
      </c>
      <c r="E1520" s="473">
        <v>1</v>
      </c>
      <c r="F1520" s="210">
        <v>0</v>
      </c>
      <c r="G1520" s="473">
        <v>250923</v>
      </c>
      <c r="H1520" s="210">
        <v>2023</v>
      </c>
      <c r="I1520" s="210" t="s">
        <v>6326</v>
      </c>
      <c r="K1520" s="210" t="s">
        <v>7646</v>
      </c>
      <c r="O1520" s="881"/>
      <c r="P1520" s="646" t="s">
        <v>832</v>
      </c>
      <c r="Q1520" s="881" t="s">
        <v>833</v>
      </c>
      <c r="R1520" s="872" t="s">
        <v>1206</v>
      </c>
      <c r="S1520" s="478">
        <v>1</v>
      </c>
      <c r="T1520" s="478">
        <v>1</v>
      </c>
      <c r="U1520" s="881"/>
      <c r="Y1520" s="376" t="s">
        <v>78</v>
      </c>
      <c r="Z1520" s="881" t="s">
        <v>7647</v>
      </c>
      <c r="AA1520" s="881"/>
      <c r="AB1520" s="596" t="s">
        <v>1209</v>
      </c>
      <c r="AC1520" s="603"/>
      <c r="AD1520" s="603"/>
      <c r="AE1520" s="603"/>
      <c r="AF1520" s="603"/>
      <c r="AG1520" s="603"/>
      <c r="AH1520" s="603"/>
      <c r="AI1520" s="603"/>
      <c r="AJ1520" s="603"/>
      <c r="AK1520" s="603"/>
      <c r="AL1520" s="603"/>
      <c r="AM1520" s="603"/>
      <c r="AN1520" s="603"/>
      <c r="AO1520" s="603"/>
      <c r="AP1520" s="603"/>
      <c r="AQ1520" s="603"/>
      <c r="AR1520" s="603"/>
      <c r="AS1520" s="603"/>
      <c r="AT1520" s="603"/>
      <c r="AU1520" s="603"/>
      <c r="AV1520" s="603"/>
      <c r="AW1520" s="603"/>
      <c r="AX1520" s="603"/>
      <c r="AY1520" s="603"/>
      <c r="AZ1520" s="603"/>
      <c r="BA1520" s="603"/>
      <c r="BB1520" s="603"/>
      <c r="BC1520" s="603"/>
      <c r="BD1520" s="603"/>
      <c r="BE1520" s="603"/>
      <c r="BF1520" s="603"/>
      <c r="BG1520" s="603"/>
      <c r="BH1520" s="603"/>
      <c r="BI1520" s="603"/>
      <c r="BJ1520" s="603"/>
      <c r="BK1520" s="603"/>
      <c r="BL1520" s="603"/>
      <c r="BM1520" s="603"/>
      <c r="BN1520" s="603"/>
      <c r="BO1520" s="603"/>
      <c r="BP1520" s="603"/>
      <c r="BQ1520" s="603"/>
      <c r="BR1520" s="603"/>
      <c r="BS1520" s="603"/>
      <c r="BT1520" s="603"/>
      <c r="BU1520" s="603"/>
      <c r="BV1520" s="603"/>
      <c r="BW1520" s="603"/>
      <c r="BX1520" s="603"/>
      <c r="BY1520" s="603"/>
      <c r="BZ1520" s="603"/>
      <c r="CA1520" s="603"/>
      <c r="CB1520" s="603"/>
      <c r="CC1520" s="603"/>
      <c r="CD1520" s="603"/>
      <c r="CE1520" s="603"/>
      <c r="CF1520" s="603"/>
      <c r="CG1520" s="603"/>
      <c r="CH1520" s="603"/>
      <c r="CI1520" s="603"/>
      <c r="CJ1520" s="603"/>
      <c r="CK1520" s="603"/>
    </row>
    <row r="1521" spans="1:89" ht="15">
      <c r="A1521" s="645" t="s">
        <v>7649</v>
      </c>
      <c r="B1521" s="473" t="s">
        <v>5726</v>
      </c>
      <c r="C1521" s="873">
        <v>2723371</v>
      </c>
      <c r="D1521" s="643">
        <v>5</v>
      </c>
      <c r="E1521" s="473">
        <v>1</v>
      </c>
      <c r="F1521" s="473">
        <v>170521</v>
      </c>
      <c r="G1521" s="473">
        <v>310521</v>
      </c>
      <c r="H1521" s="210">
        <v>2021</v>
      </c>
      <c r="I1521" s="210" t="s">
        <v>5729</v>
      </c>
      <c r="K1521" s="210" t="s">
        <v>5730</v>
      </c>
      <c r="O1521" s="881"/>
      <c r="P1521" s="646" t="s">
        <v>5583</v>
      </c>
      <c r="Q1521" s="881" t="s">
        <v>5584</v>
      </c>
      <c r="R1521" s="872" t="s">
        <v>1206</v>
      </c>
      <c r="S1521" s="478">
        <v>1</v>
      </c>
      <c r="T1521" s="881"/>
      <c r="U1521" s="478">
        <v>1</v>
      </c>
      <c r="Y1521" s="376" t="s">
        <v>78</v>
      </c>
      <c r="Z1521" s="881" t="s">
        <v>7650</v>
      </c>
      <c r="AA1521" s="881"/>
      <c r="AB1521" s="596" t="s">
        <v>1209</v>
      </c>
      <c r="AC1521" s="603"/>
      <c r="AD1521" s="603"/>
      <c r="AE1521" s="603"/>
      <c r="AF1521" s="603"/>
      <c r="AG1521" s="603"/>
      <c r="AH1521" s="603"/>
      <c r="AI1521" s="603"/>
      <c r="AJ1521" s="603"/>
      <c r="AK1521" s="603"/>
      <c r="AL1521" s="603"/>
      <c r="AM1521" s="603"/>
      <c r="AN1521" s="603"/>
      <c r="AO1521" s="603"/>
      <c r="AP1521" s="603"/>
      <c r="AQ1521" s="603"/>
      <c r="AR1521" s="603"/>
      <c r="AS1521" s="603"/>
      <c r="AT1521" s="603"/>
      <c r="AU1521" s="603"/>
      <c r="AV1521" s="603"/>
      <c r="AW1521" s="603"/>
      <c r="AX1521" s="603"/>
      <c r="AY1521" s="603"/>
      <c r="AZ1521" s="603"/>
      <c r="BA1521" s="603"/>
      <c r="BB1521" s="603"/>
      <c r="BC1521" s="603"/>
      <c r="BD1521" s="603"/>
      <c r="BE1521" s="603"/>
      <c r="BF1521" s="603"/>
      <c r="BG1521" s="603"/>
      <c r="BH1521" s="603"/>
      <c r="BI1521" s="603"/>
      <c r="BJ1521" s="603"/>
      <c r="BK1521" s="603"/>
      <c r="BL1521" s="603"/>
      <c r="BM1521" s="603"/>
      <c r="BN1521" s="603"/>
      <c r="BO1521" s="603"/>
      <c r="BP1521" s="603"/>
      <c r="BQ1521" s="603"/>
      <c r="BR1521" s="603"/>
      <c r="BS1521" s="603"/>
      <c r="BT1521" s="603"/>
      <c r="BU1521" s="603"/>
      <c r="BV1521" s="603"/>
      <c r="BW1521" s="603"/>
      <c r="BX1521" s="603"/>
      <c r="BY1521" s="603"/>
      <c r="BZ1521" s="603"/>
      <c r="CA1521" s="603"/>
      <c r="CB1521" s="603"/>
      <c r="CC1521" s="603"/>
      <c r="CD1521" s="603"/>
      <c r="CE1521" s="603"/>
      <c r="CF1521" s="603"/>
      <c r="CG1521" s="603"/>
      <c r="CH1521" s="603"/>
      <c r="CI1521" s="603"/>
      <c r="CJ1521" s="603"/>
      <c r="CK1521" s="603"/>
    </row>
    <row r="1522" spans="1:89" ht="15">
      <c r="A1522" s="645" t="s">
        <v>7651</v>
      </c>
      <c r="B1522" s="473" t="s">
        <v>5726</v>
      </c>
      <c r="C1522" s="873">
        <v>2723371</v>
      </c>
      <c r="D1522" s="643">
        <v>5</v>
      </c>
      <c r="E1522" s="473">
        <v>1</v>
      </c>
      <c r="F1522" s="473">
        <v>170521</v>
      </c>
      <c r="G1522" s="473">
        <v>310521</v>
      </c>
      <c r="H1522" s="210">
        <v>2021</v>
      </c>
      <c r="I1522" s="210" t="s">
        <v>5729</v>
      </c>
      <c r="K1522" s="210" t="s">
        <v>5730</v>
      </c>
      <c r="O1522" s="881"/>
      <c r="P1522" s="646" t="s">
        <v>5695</v>
      </c>
      <c r="Q1522" s="881" t="s">
        <v>5696</v>
      </c>
      <c r="R1522" s="872" t="s">
        <v>1206</v>
      </c>
      <c r="S1522" s="478">
        <v>1</v>
      </c>
      <c r="T1522" s="478">
        <v>1</v>
      </c>
      <c r="U1522" s="881"/>
      <c r="Y1522" s="376" t="s">
        <v>78</v>
      </c>
      <c r="Z1522" s="881" t="s">
        <v>7652</v>
      </c>
      <c r="AA1522" s="881"/>
      <c r="AB1522" s="596" t="s">
        <v>1209</v>
      </c>
      <c r="AC1522" s="603"/>
      <c r="AD1522" s="603"/>
      <c r="AE1522" s="603"/>
      <c r="AF1522" s="603"/>
      <c r="AG1522" s="603"/>
      <c r="AH1522" s="603"/>
      <c r="AI1522" s="603"/>
      <c r="AJ1522" s="603"/>
      <c r="AK1522" s="603"/>
      <c r="AL1522" s="603"/>
      <c r="AM1522" s="603"/>
      <c r="AN1522" s="603"/>
      <c r="AO1522" s="603"/>
      <c r="AP1522" s="603"/>
      <c r="AQ1522" s="603"/>
      <c r="AR1522" s="603"/>
      <c r="AS1522" s="603"/>
      <c r="AT1522" s="603"/>
      <c r="AU1522" s="603"/>
      <c r="AV1522" s="603"/>
      <c r="AW1522" s="603"/>
      <c r="AX1522" s="603"/>
      <c r="AY1522" s="603"/>
      <c r="AZ1522" s="603"/>
      <c r="BA1522" s="603"/>
      <c r="BB1522" s="603"/>
      <c r="BC1522" s="603"/>
      <c r="BD1522" s="603"/>
      <c r="BE1522" s="603"/>
      <c r="BF1522" s="603"/>
      <c r="BG1522" s="603"/>
      <c r="BH1522" s="603"/>
      <c r="BI1522" s="603"/>
      <c r="BJ1522" s="603"/>
      <c r="BK1522" s="603"/>
      <c r="BL1522" s="603"/>
      <c r="BM1522" s="603"/>
      <c r="BN1522" s="603"/>
      <c r="BO1522" s="603"/>
      <c r="BP1522" s="603"/>
      <c r="BQ1522" s="603"/>
      <c r="BR1522" s="603"/>
      <c r="BS1522" s="603"/>
      <c r="BT1522" s="603"/>
      <c r="BU1522" s="603"/>
      <c r="BV1522" s="603"/>
      <c r="BW1522" s="603"/>
      <c r="BX1522" s="603"/>
      <c r="BY1522" s="603"/>
      <c r="BZ1522" s="603"/>
      <c r="CA1522" s="603"/>
      <c r="CB1522" s="603"/>
      <c r="CC1522" s="603"/>
      <c r="CD1522" s="603"/>
      <c r="CE1522" s="603"/>
      <c r="CF1522" s="603"/>
      <c r="CG1522" s="603"/>
      <c r="CH1522" s="603"/>
      <c r="CI1522" s="603"/>
      <c r="CJ1522" s="603"/>
      <c r="CK1522" s="603"/>
    </row>
    <row r="1523" spans="1:89" ht="15">
      <c r="A1523" s="644" t="s">
        <v>7653</v>
      </c>
      <c r="B1523" s="473" t="s">
        <v>5726</v>
      </c>
      <c r="C1523" s="873">
        <v>2723371</v>
      </c>
      <c r="D1523" s="643">
        <v>5</v>
      </c>
      <c r="E1523" s="473">
        <v>1</v>
      </c>
      <c r="F1523" s="473">
        <v>170521</v>
      </c>
      <c r="G1523" s="473">
        <v>310521</v>
      </c>
      <c r="H1523" s="210">
        <v>2021</v>
      </c>
      <c r="I1523" s="210" t="s">
        <v>5729</v>
      </c>
      <c r="K1523" s="210" t="s">
        <v>5730</v>
      </c>
      <c r="O1523" s="881"/>
      <c r="P1523" s="881" t="s">
        <v>7654</v>
      </c>
      <c r="Q1523" s="881" t="s">
        <v>7655</v>
      </c>
      <c r="R1523" s="872" t="s">
        <v>1206</v>
      </c>
      <c r="S1523" s="478">
        <v>1</v>
      </c>
      <c r="T1523" s="478">
        <v>1</v>
      </c>
      <c r="U1523" s="881"/>
      <c r="Y1523" s="376" t="s">
        <v>78</v>
      </c>
      <c r="Z1523" s="881" t="s">
        <v>7656</v>
      </c>
      <c r="AA1523" s="881"/>
      <c r="AB1523" s="596" t="s">
        <v>1209</v>
      </c>
      <c r="AC1523" s="603"/>
      <c r="AD1523" s="603"/>
      <c r="AE1523" s="603"/>
      <c r="AF1523" s="603"/>
      <c r="AG1523" s="603"/>
      <c r="AH1523" s="603"/>
      <c r="AI1523" s="603"/>
      <c r="AJ1523" s="603"/>
      <c r="AK1523" s="603"/>
      <c r="AL1523" s="603"/>
      <c r="AM1523" s="603"/>
      <c r="AN1523" s="603"/>
      <c r="AO1523" s="603"/>
      <c r="AP1523" s="603"/>
      <c r="AQ1523" s="603"/>
      <c r="AR1523" s="603"/>
      <c r="AS1523" s="603"/>
      <c r="AT1523" s="603"/>
      <c r="AU1523" s="603"/>
      <c r="AV1523" s="603"/>
      <c r="AW1523" s="603"/>
      <c r="AX1523" s="603"/>
      <c r="AY1523" s="603"/>
      <c r="AZ1523" s="603"/>
      <c r="BA1523" s="603"/>
      <c r="BB1523" s="603"/>
      <c r="BC1523" s="603"/>
      <c r="BD1523" s="603"/>
      <c r="BE1523" s="603"/>
      <c r="BF1523" s="603"/>
      <c r="BG1523" s="603"/>
      <c r="BH1523" s="603"/>
      <c r="BI1523" s="603"/>
      <c r="BJ1523" s="603"/>
      <c r="BK1523" s="603"/>
      <c r="BL1523" s="603"/>
      <c r="BM1523" s="603"/>
      <c r="BN1523" s="603"/>
      <c r="BO1523" s="603"/>
      <c r="BP1523" s="603"/>
      <c r="BQ1523" s="603"/>
      <c r="BR1523" s="603"/>
      <c r="BS1523" s="603"/>
      <c r="BT1523" s="603"/>
      <c r="BU1523" s="603"/>
      <c r="BV1523" s="603"/>
      <c r="BW1523" s="603"/>
      <c r="BX1523" s="603"/>
      <c r="BY1523" s="603"/>
      <c r="BZ1523" s="603"/>
      <c r="CA1523" s="603"/>
      <c r="CB1523" s="603"/>
      <c r="CC1523" s="603"/>
      <c r="CD1523" s="603"/>
      <c r="CE1523" s="603"/>
      <c r="CF1523" s="603"/>
      <c r="CG1523" s="603"/>
      <c r="CH1523" s="603"/>
      <c r="CI1523" s="603"/>
      <c r="CJ1523" s="603"/>
      <c r="CK1523" s="603"/>
    </row>
    <row r="1524" spans="1:89" ht="15">
      <c r="A1524" s="644" t="s">
        <v>7657</v>
      </c>
      <c r="B1524" s="473" t="s">
        <v>5726</v>
      </c>
      <c r="C1524" s="873">
        <v>2723371</v>
      </c>
      <c r="D1524" s="643">
        <v>5</v>
      </c>
      <c r="E1524" s="473">
        <v>1</v>
      </c>
      <c r="F1524" s="473">
        <v>170521</v>
      </c>
      <c r="G1524" s="473">
        <v>310521</v>
      </c>
      <c r="H1524" s="210">
        <v>2021</v>
      </c>
      <c r="I1524" s="210" t="s">
        <v>5729</v>
      </c>
      <c r="K1524" s="210" t="s">
        <v>5730</v>
      </c>
      <c r="O1524" s="881"/>
      <c r="P1524" s="881" t="s">
        <v>7658</v>
      </c>
      <c r="Q1524" s="881" t="s">
        <v>7659</v>
      </c>
      <c r="R1524" s="872" t="s">
        <v>1206</v>
      </c>
      <c r="S1524" s="478">
        <v>2</v>
      </c>
      <c r="T1524" s="881"/>
      <c r="U1524" s="478">
        <v>2</v>
      </c>
      <c r="Y1524" s="376" t="s">
        <v>78</v>
      </c>
      <c r="Z1524" s="881" t="s">
        <v>7660</v>
      </c>
      <c r="AA1524" s="881"/>
      <c r="AB1524" s="596" t="s">
        <v>1209</v>
      </c>
      <c r="AC1524" s="603"/>
      <c r="AD1524" s="603"/>
      <c r="AE1524" s="603"/>
      <c r="AF1524" s="603"/>
      <c r="AG1524" s="603"/>
      <c r="AH1524" s="603"/>
      <c r="AI1524" s="603"/>
      <c r="AJ1524" s="603"/>
      <c r="AK1524" s="603"/>
      <c r="AL1524" s="603"/>
      <c r="AM1524" s="603"/>
      <c r="AN1524" s="603"/>
      <c r="AO1524" s="603"/>
      <c r="AP1524" s="603"/>
      <c r="AQ1524" s="603"/>
      <c r="AR1524" s="603"/>
      <c r="AS1524" s="603"/>
      <c r="AT1524" s="603"/>
      <c r="AU1524" s="603"/>
      <c r="AV1524" s="603"/>
      <c r="AW1524" s="603"/>
      <c r="AX1524" s="603"/>
      <c r="AY1524" s="603"/>
      <c r="AZ1524" s="603"/>
      <c r="BA1524" s="603"/>
      <c r="BB1524" s="603"/>
      <c r="BC1524" s="603"/>
      <c r="BD1524" s="603"/>
      <c r="BE1524" s="603"/>
      <c r="BF1524" s="603"/>
      <c r="BG1524" s="603"/>
      <c r="BH1524" s="603"/>
      <c r="BI1524" s="603"/>
      <c r="BJ1524" s="603"/>
      <c r="BK1524" s="603"/>
      <c r="BL1524" s="603"/>
      <c r="BM1524" s="603"/>
      <c r="BN1524" s="603"/>
      <c r="BO1524" s="603"/>
      <c r="BP1524" s="603"/>
      <c r="BQ1524" s="603"/>
      <c r="BR1524" s="603"/>
      <c r="BS1524" s="603"/>
      <c r="BT1524" s="603"/>
      <c r="BU1524" s="603"/>
      <c r="BV1524" s="603"/>
      <c r="BW1524" s="603"/>
      <c r="BX1524" s="603"/>
      <c r="BY1524" s="603"/>
      <c r="BZ1524" s="603"/>
      <c r="CA1524" s="603"/>
      <c r="CB1524" s="603"/>
      <c r="CC1524" s="603"/>
      <c r="CD1524" s="603"/>
      <c r="CE1524" s="603"/>
      <c r="CF1524" s="603"/>
      <c r="CG1524" s="603"/>
      <c r="CH1524" s="603"/>
      <c r="CI1524" s="603"/>
      <c r="CJ1524" s="603"/>
      <c r="CK1524" s="603"/>
    </row>
    <row r="1525" spans="1:89" ht="15">
      <c r="A1525" s="644" t="s">
        <v>7657</v>
      </c>
      <c r="B1525" s="473" t="s">
        <v>5726</v>
      </c>
      <c r="C1525" s="873">
        <v>2723371</v>
      </c>
      <c r="D1525" s="643">
        <v>5</v>
      </c>
      <c r="E1525" s="473">
        <v>1</v>
      </c>
      <c r="F1525" s="473">
        <v>170521</v>
      </c>
      <c r="G1525" s="473">
        <v>310521</v>
      </c>
      <c r="H1525" s="210">
        <v>2021</v>
      </c>
      <c r="I1525" s="210" t="s">
        <v>5729</v>
      </c>
      <c r="K1525" s="210" t="s">
        <v>5730</v>
      </c>
      <c r="O1525" s="881"/>
      <c r="P1525" s="881" t="s">
        <v>7658</v>
      </c>
      <c r="Q1525" s="881" t="s">
        <v>7659</v>
      </c>
      <c r="R1525" s="872" t="s">
        <v>1206</v>
      </c>
      <c r="S1525" s="478">
        <v>1</v>
      </c>
      <c r="T1525" s="478">
        <v>1</v>
      </c>
      <c r="U1525" s="881"/>
      <c r="Y1525" s="376"/>
      <c r="Z1525" s="881" t="s">
        <v>7661</v>
      </c>
      <c r="AA1525" s="881"/>
      <c r="AB1525" s="596" t="s">
        <v>1209</v>
      </c>
      <c r="AC1525" s="603"/>
      <c r="AD1525" s="603"/>
      <c r="AE1525" s="603"/>
      <c r="AF1525" s="603"/>
      <c r="AG1525" s="603"/>
      <c r="AH1525" s="603"/>
      <c r="AI1525" s="603"/>
      <c r="AJ1525" s="603"/>
      <c r="AK1525" s="603"/>
      <c r="AL1525" s="603"/>
      <c r="AM1525" s="603"/>
      <c r="AN1525" s="603"/>
      <c r="AO1525" s="603"/>
      <c r="AP1525" s="603"/>
      <c r="AQ1525" s="603"/>
      <c r="AR1525" s="603"/>
      <c r="AS1525" s="603"/>
      <c r="AT1525" s="603"/>
      <c r="AU1525" s="603"/>
      <c r="AV1525" s="603"/>
      <c r="AW1525" s="603"/>
      <c r="AX1525" s="603"/>
      <c r="AY1525" s="603"/>
      <c r="AZ1525" s="603"/>
      <c r="BA1525" s="603"/>
      <c r="BB1525" s="603"/>
      <c r="BC1525" s="603"/>
      <c r="BD1525" s="603"/>
      <c r="BE1525" s="603"/>
      <c r="BF1525" s="603"/>
      <c r="BG1525" s="603"/>
      <c r="BH1525" s="603"/>
      <c r="BI1525" s="603"/>
      <c r="BJ1525" s="603"/>
      <c r="BK1525" s="603"/>
      <c r="BL1525" s="603"/>
      <c r="BM1525" s="603"/>
      <c r="BN1525" s="603"/>
      <c r="BO1525" s="603"/>
      <c r="BP1525" s="603"/>
      <c r="BQ1525" s="603"/>
      <c r="BR1525" s="603"/>
      <c r="BS1525" s="603"/>
      <c r="BT1525" s="603"/>
      <c r="BU1525" s="603"/>
      <c r="BV1525" s="603"/>
      <c r="BW1525" s="603"/>
      <c r="BX1525" s="603"/>
      <c r="BY1525" s="603"/>
      <c r="BZ1525" s="603"/>
      <c r="CA1525" s="603"/>
      <c r="CB1525" s="603"/>
      <c r="CC1525" s="603"/>
      <c r="CD1525" s="603"/>
      <c r="CE1525" s="603"/>
      <c r="CF1525" s="603"/>
      <c r="CG1525" s="603"/>
      <c r="CH1525" s="603"/>
      <c r="CI1525" s="603"/>
      <c r="CJ1525" s="603"/>
      <c r="CK1525" s="603"/>
    </row>
    <row r="1526" spans="1:89" ht="15">
      <c r="A1526" s="645" t="s">
        <v>7663</v>
      </c>
      <c r="B1526" s="473" t="s">
        <v>7664</v>
      </c>
      <c r="C1526" s="473" t="s">
        <v>6136</v>
      </c>
      <c r="D1526" s="643">
        <v>27</v>
      </c>
      <c r="E1526" s="473">
        <v>1</v>
      </c>
      <c r="F1526" s="210">
        <v>60921</v>
      </c>
      <c r="G1526" s="473">
        <v>200921</v>
      </c>
      <c r="H1526" s="210">
        <v>2021</v>
      </c>
      <c r="I1526" s="210" t="s">
        <v>6199</v>
      </c>
      <c r="K1526" s="210" t="s">
        <v>7665</v>
      </c>
      <c r="O1526" s="881"/>
      <c r="P1526" s="646" t="s">
        <v>832</v>
      </c>
      <c r="Q1526" s="881" t="s">
        <v>833</v>
      </c>
      <c r="R1526" s="872" t="s">
        <v>1206</v>
      </c>
      <c r="S1526" s="478">
        <v>2</v>
      </c>
      <c r="T1526" s="478">
        <v>2</v>
      </c>
      <c r="U1526" s="881"/>
      <c r="Y1526" s="376"/>
      <c r="Z1526" s="881" t="s">
        <v>7666</v>
      </c>
      <c r="AA1526" s="881"/>
      <c r="AB1526" s="596" t="s">
        <v>1209</v>
      </c>
      <c r="AC1526" s="603"/>
      <c r="AD1526" s="603"/>
      <c r="AE1526" s="603"/>
      <c r="AF1526" s="603"/>
      <c r="AG1526" s="603"/>
      <c r="AH1526" s="603"/>
      <c r="AI1526" s="603"/>
      <c r="AJ1526" s="603"/>
      <c r="AK1526" s="603"/>
      <c r="AL1526" s="603"/>
      <c r="AM1526" s="603"/>
      <c r="AN1526" s="603"/>
      <c r="AO1526" s="603"/>
      <c r="AP1526" s="603"/>
      <c r="AQ1526" s="603"/>
      <c r="AR1526" s="603"/>
      <c r="AS1526" s="603"/>
      <c r="AT1526" s="603"/>
      <c r="AU1526" s="603"/>
      <c r="AV1526" s="603"/>
      <c r="AW1526" s="603"/>
      <c r="AX1526" s="603"/>
      <c r="AY1526" s="603"/>
      <c r="AZ1526" s="603"/>
      <c r="BA1526" s="603"/>
      <c r="BB1526" s="603"/>
      <c r="BC1526" s="603"/>
      <c r="BD1526" s="603"/>
      <c r="BE1526" s="603"/>
      <c r="BF1526" s="603"/>
      <c r="BG1526" s="603"/>
      <c r="BH1526" s="603"/>
      <c r="BI1526" s="603"/>
      <c r="BJ1526" s="603"/>
      <c r="BK1526" s="603"/>
      <c r="BL1526" s="603"/>
      <c r="BM1526" s="603"/>
      <c r="BN1526" s="603"/>
      <c r="BO1526" s="603"/>
      <c r="BP1526" s="603"/>
      <c r="BQ1526" s="603"/>
      <c r="BR1526" s="603"/>
      <c r="BS1526" s="603"/>
      <c r="BT1526" s="603"/>
      <c r="BU1526" s="603"/>
      <c r="BV1526" s="603"/>
      <c r="BW1526" s="603"/>
      <c r="BX1526" s="603"/>
      <c r="BY1526" s="603"/>
      <c r="BZ1526" s="603"/>
      <c r="CA1526" s="603"/>
      <c r="CB1526" s="603"/>
      <c r="CC1526" s="603"/>
      <c r="CD1526" s="603"/>
      <c r="CE1526" s="603"/>
      <c r="CF1526" s="603"/>
      <c r="CG1526" s="603"/>
      <c r="CH1526" s="603"/>
      <c r="CI1526" s="603"/>
      <c r="CJ1526" s="603"/>
      <c r="CK1526" s="603"/>
    </row>
    <row r="1527" spans="1:89" ht="15">
      <c r="A1527" s="645" t="s">
        <v>7667</v>
      </c>
      <c r="B1527" s="473" t="s">
        <v>7664</v>
      </c>
      <c r="C1527" s="473" t="s">
        <v>6136</v>
      </c>
      <c r="D1527" s="643">
        <v>27</v>
      </c>
      <c r="E1527" s="473">
        <v>1</v>
      </c>
      <c r="F1527" s="210">
        <v>60921</v>
      </c>
      <c r="G1527" s="473">
        <v>200921</v>
      </c>
      <c r="H1527" s="210">
        <v>2021</v>
      </c>
      <c r="I1527" s="210" t="s">
        <v>6199</v>
      </c>
      <c r="K1527" s="210" t="s">
        <v>7665</v>
      </c>
      <c r="O1527" s="881"/>
      <c r="P1527" s="646" t="s">
        <v>923</v>
      </c>
      <c r="Q1527" s="881" t="s">
        <v>5712</v>
      </c>
      <c r="R1527" s="872" t="s">
        <v>1206</v>
      </c>
      <c r="S1527" s="478">
        <v>1</v>
      </c>
      <c r="T1527" s="478">
        <v>1</v>
      </c>
      <c r="U1527" s="881"/>
      <c r="Y1527" s="376"/>
      <c r="Z1527" s="881" t="s">
        <v>7668</v>
      </c>
      <c r="AA1527" s="881"/>
      <c r="AB1527" s="596" t="s">
        <v>1209</v>
      </c>
      <c r="AC1527" s="603"/>
      <c r="AD1527" s="603"/>
      <c r="AE1527" s="603"/>
      <c r="AF1527" s="603"/>
      <c r="AG1527" s="603"/>
      <c r="AH1527" s="603"/>
      <c r="AI1527" s="603"/>
      <c r="AJ1527" s="603"/>
      <c r="AK1527" s="603"/>
      <c r="AL1527" s="603"/>
      <c r="AM1527" s="603"/>
      <c r="AN1527" s="603"/>
      <c r="AO1527" s="603"/>
      <c r="AP1527" s="603"/>
      <c r="AQ1527" s="603"/>
      <c r="AR1527" s="603"/>
      <c r="AS1527" s="603"/>
      <c r="AT1527" s="603"/>
      <c r="AU1527" s="603"/>
      <c r="AV1527" s="603"/>
      <c r="AW1527" s="603"/>
      <c r="AX1527" s="603"/>
      <c r="AY1527" s="603"/>
      <c r="AZ1527" s="603"/>
      <c r="BA1527" s="603"/>
      <c r="BB1527" s="603"/>
      <c r="BC1527" s="603"/>
      <c r="BD1527" s="603"/>
      <c r="BE1527" s="603"/>
      <c r="BF1527" s="603"/>
      <c r="BG1527" s="603"/>
      <c r="BH1527" s="603"/>
      <c r="BI1527" s="603"/>
      <c r="BJ1527" s="603"/>
      <c r="BK1527" s="603"/>
      <c r="BL1527" s="603"/>
      <c r="BM1527" s="603"/>
      <c r="BN1527" s="603"/>
      <c r="BO1527" s="603"/>
      <c r="BP1527" s="603"/>
      <c r="BQ1527" s="603"/>
      <c r="BR1527" s="603"/>
      <c r="BS1527" s="603"/>
      <c r="BT1527" s="603"/>
      <c r="BU1527" s="603"/>
      <c r="BV1527" s="603"/>
      <c r="BW1527" s="603"/>
      <c r="BX1527" s="603"/>
      <c r="BY1527" s="603"/>
      <c r="BZ1527" s="603"/>
      <c r="CA1527" s="603"/>
      <c r="CB1527" s="603"/>
      <c r="CC1527" s="603"/>
      <c r="CD1527" s="603"/>
      <c r="CE1527" s="603"/>
      <c r="CF1527" s="603"/>
      <c r="CG1527" s="603"/>
      <c r="CH1527" s="603"/>
      <c r="CI1527" s="603"/>
      <c r="CJ1527" s="603"/>
      <c r="CK1527" s="603"/>
    </row>
    <row r="1528" spans="1:89" ht="15">
      <c r="A1528" s="645" t="s">
        <v>7667</v>
      </c>
      <c r="B1528" s="473" t="s">
        <v>7664</v>
      </c>
      <c r="C1528" s="473" t="s">
        <v>6136</v>
      </c>
      <c r="D1528" s="643">
        <v>27</v>
      </c>
      <c r="E1528" s="473">
        <v>1</v>
      </c>
      <c r="F1528" s="210">
        <v>60921</v>
      </c>
      <c r="G1528" s="473">
        <v>200921</v>
      </c>
      <c r="H1528" s="210">
        <v>2021</v>
      </c>
      <c r="I1528" s="210" t="s">
        <v>6199</v>
      </c>
      <c r="K1528" s="210" t="s">
        <v>7665</v>
      </c>
      <c r="O1528" s="881"/>
      <c r="P1528" s="646" t="s">
        <v>923</v>
      </c>
      <c r="Q1528" s="881" t="s">
        <v>5712</v>
      </c>
      <c r="R1528" s="872" t="s">
        <v>1206</v>
      </c>
      <c r="S1528" s="478">
        <v>2</v>
      </c>
      <c r="T1528" s="881"/>
      <c r="U1528" s="478">
        <v>2</v>
      </c>
      <c r="Y1528" s="376"/>
      <c r="Z1528" s="881" t="s">
        <v>7669</v>
      </c>
      <c r="AA1528" s="881"/>
      <c r="AB1528" s="596" t="s">
        <v>1209</v>
      </c>
      <c r="AC1528" s="603"/>
      <c r="AD1528" s="603"/>
      <c r="AE1528" s="603"/>
      <c r="AF1528" s="603"/>
      <c r="AG1528" s="603"/>
      <c r="AH1528" s="603"/>
      <c r="AI1528" s="603"/>
      <c r="AJ1528" s="603"/>
      <c r="AK1528" s="603"/>
      <c r="AL1528" s="603"/>
      <c r="AM1528" s="603"/>
      <c r="AN1528" s="603"/>
      <c r="AO1528" s="603"/>
      <c r="AP1528" s="603"/>
      <c r="AQ1528" s="603"/>
      <c r="AR1528" s="603"/>
      <c r="AS1528" s="603"/>
      <c r="AT1528" s="603"/>
      <c r="AU1528" s="603"/>
      <c r="AV1528" s="603"/>
      <c r="AW1528" s="603"/>
      <c r="AX1528" s="603"/>
      <c r="AY1528" s="603"/>
      <c r="AZ1528" s="603"/>
      <c r="BA1528" s="603"/>
      <c r="BB1528" s="603"/>
      <c r="BC1528" s="603"/>
      <c r="BD1528" s="603"/>
      <c r="BE1528" s="603"/>
      <c r="BF1528" s="603"/>
      <c r="BG1528" s="603"/>
      <c r="BH1528" s="603"/>
      <c r="BI1528" s="603"/>
      <c r="BJ1528" s="603"/>
      <c r="BK1528" s="603"/>
      <c r="BL1528" s="603"/>
      <c r="BM1528" s="603"/>
      <c r="BN1528" s="603"/>
      <c r="BO1528" s="603"/>
      <c r="BP1528" s="603"/>
      <c r="BQ1528" s="603"/>
      <c r="BR1528" s="603"/>
      <c r="BS1528" s="603"/>
      <c r="BT1528" s="603"/>
      <c r="BU1528" s="603"/>
      <c r="BV1528" s="603"/>
      <c r="BW1528" s="603"/>
      <c r="BX1528" s="603"/>
      <c r="BY1528" s="603"/>
      <c r="BZ1528" s="603"/>
      <c r="CA1528" s="603"/>
      <c r="CB1528" s="603"/>
      <c r="CC1528" s="603"/>
      <c r="CD1528" s="603"/>
      <c r="CE1528" s="603"/>
      <c r="CF1528" s="603"/>
      <c r="CG1528" s="603"/>
      <c r="CH1528" s="603"/>
      <c r="CI1528" s="603"/>
      <c r="CJ1528" s="603"/>
      <c r="CK1528" s="603"/>
    </row>
    <row r="1529" spans="1:89" ht="15">
      <c r="A1529" s="645" t="s">
        <v>7671</v>
      </c>
      <c r="B1529" s="473" t="s">
        <v>7672</v>
      </c>
      <c r="C1529" s="473" t="s">
        <v>6592</v>
      </c>
      <c r="D1529" s="643">
        <v>11</v>
      </c>
      <c r="E1529" s="473">
        <v>1</v>
      </c>
      <c r="F1529" s="210" t="s">
        <v>330</v>
      </c>
      <c r="G1529" s="210">
        <v>50623</v>
      </c>
      <c r="H1529" s="210">
        <v>2023</v>
      </c>
      <c r="I1529" s="210" t="s">
        <v>5729</v>
      </c>
      <c r="K1529" s="210" t="s">
        <v>5765</v>
      </c>
      <c r="O1529" s="881"/>
      <c r="P1529" s="646" t="s">
        <v>916</v>
      </c>
      <c r="Q1529" s="881" t="s">
        <v>917</v>
      </c>
      <c r="R1529" s="872" t="s">
        <v>1206</v>
      </c>
      <c r="S1529" s="478">
        <v>2</v>
      </c>
      <c r="T1529" s="881"/>
      <c r="U1529" s="478">
        <v>2</v>
      </c>
      <c r="Y1529" s="376"/>
      <c r="Z1529" s="881" t="s">
        <v>7673</v>
      </c>
      <c r="AA1529" s="881"/>
      <c r="AB1529" s="596" t="s">
        <v>1209</v>
      </c>
      <c r="AC1529" s="603"/>
      <c r="AD1529" s="603"/>
      <c r="AE1529" s="603"/>
      <c r="AF1529" s="603"/>
      <c r="AG1529" s="603"/>
      <c r="AH1529" s="603"/>
      <c r="AI1529" s="603"/>
      <c r="AJ1529" s="603"/>
      <c r="AK1529" s="603"/>
      <c r="AL1529" s="603"/>
      <c r="AM1529" s="603"/>
      <c r="AN1529" s="603"/>
      <c r="AO1529" s="603"/>
      <c r="AP1529" s="603"/>
      <c r="AQ1529" s="603"/>
      <c r="AR1529" s="603"/>
      <c r="AS1529" s="603"/>
      <c r="AT1529" s="603"/>
      <c r="AU1529" s="603"/>
      <c r="AV1529" s="603"/>
      <c r="AW1529" s="603"/>
      <c r="AX1529" s="603"/>
      <c r="AY1529" s="603"/>
      <c r="AZ1529" s="603"/>
      <c r="BA1529" s="603"/>
      <c r="BB1529" s="603"/>
      <c r="BC1529" s="603"/>
      <c r="BD1529" s="603"/>
      <c r="BE1529" s="603"/>
      <c r="BF1529" s="603"/>
      <c r="BG1529" s="603"/>
      <c r="BH1529" s="603"/>
      <c r="BI1529" s="603"/>
      <c r="BJ1529" s="603"/>
      <c r="BK1529" s="603"/>
      <c r="BL1529" s="603"/>
      <c r="BM1529" s="603"/>
      <c r="BN1529" s="603"/>
      <c r="BO1529" s="603"/>
      <c r="BP1529" s="603"/>
      <c r="BQ1529" s="603"/>
      <c r="BR1529" s="603"/>
      <c r="BS1529" s="603"/>
      <c r="BT1529" s="603"/>
      <c r="BU1529" s="603"/>
      <c r="BV1529" s="603"/>
      <c r="BW1529" s="603"/>
      <c r="BX1529" s="603"/>
      <c r="BY1529" s="603"/>
      <c r="BZ1529" s="603"/>
      <c r="CA1529" s="603"/>
      <c r="CB1529" s="603"/>
      <c r="CC1529" s="603"/>
      <c r="CD1529" s="603"/>
      <c r="CE1529" s="603"/>
      <c r="CF1529" s="603"/>
      <c r="CG1529" s="603"/>
      <c r="CH1529" s="603"/>
      <c r="CI1529" s="603"/>
      <c r="CJ1529" s="603"/>
      <c r="CK1529" s="603"/>
    </row>
    <row r="1530" spans="1:89" ht="15">
      <c r="A1530" s="645" t="s">
        <v>7671</v>
      </c>
      <c r="B1530" s="473" t="s">
        <v>7672</v>
      </c>
      <c r="C1530" s="473" t="s">
        <v>6592</v>
      </c>
      <c r="D1530" s="643">
        <v>11</v>
      </c>
      <c r="E1530" s="473">
        <v>1</v>
      </c>
      <c r="F1530" s="210" t="s">
        <v>330</v>
      </c>
      <c r="G1530" s="210">
        <v>50623</v>
      </c>
      <c r="H1530" s="210">
        <v>2023</v>
      </c>
      <c r="I1530" s="210" t="s">
        <v>5729</v>
      </c>
      <c r="K1530" s="210" t="s">
        <v>5765</v>
      </c>
      <c r="O1530" s="881"/>
      <c r="P1530" s="646" t="s">
        <v>916</v>
      </c>
      <c r="Q1530" s="881" t="s">
        <v>917</v>
      </c>
      <c r="R1530" s="872" t="s">
        <v>1206</v>
      </c>
      <c r="S1530" s="478">
        <v>3</v>
      </c>
      <c r="T1530" s="881"/>
      <c r="U1530" s="478">
        <v>3</v>
      </c>
      <c r="Y1530" s="376"/>
      <c r="Z1530" s="881" t="s">
        <v>7674</v>
      </c>
      <c r="AA1530" s="881"/>
      <c r="AB1530" s="596" t="s">
        <v>1209</v>
      </c>
      <c r="AC1530" s="603"/>
      <c r="AD1530" s="603"/>
      <c r="AE1530" s="603"/>
      <c r="AF1530" s="603"/>
      <c r="AG1530" s="603"/>
      <c r="AH1530" s="603"/>
      <c r="AI1530" s="603"/>
      <c r="AJ1530" s="603"/>
      <c r="AK1530" s="603"/>
      <c r="AL1530" s="603"/>
      <c r="AM1530" s="603"/>
      <c r="AN1530" s="603"/>
      <c r="AO1530" s="603"/>
      <c r="AP1530" s="603"/>
      <c r="AQ1530" s="603"/>
      <c r="AR1530" s="603"/>
      <c r="AS1530" s="603"/>
      <c r="AT1530" s="603"/>
      <c r="AU1530" s="603"/>
      <c r="AV1530" s="603"/>
      <c r="AW1530" s="603"/>
      <c r="AX1530" s="603"/>
      <c r="AY1530" s="603"/>
      <c r="AZ1530" s="603"/>
      <c r="BA1530" s="603"/>
      <c r="BB1530" s="603"/>
      <c r="BC1530" s="603"/>
      <c r="BD1530" s="603"/>
      <c r="BE1530" s="603"/>
      <c r="BF1530" s="603"/>
      <c r="BG1530" s="603"/>
      <c r="BH1530" s="603"/>
      <c r="BI1530" s="603"/>
      <c r="BJ1530" s="603"/>
      <c r="BK1530" s="603"/>
      <c r="BL1530" s="603"/>
      <c r="BM1530" s="603"/>
      <c r="BN1530" s="603"/>
      <c r="BO1530" s="603"/>
      <c r="BP1530" s="603"/>
      <c r="BQ1530" s="603"/>
      <c r="BR1530" s="603"/>
      <c r="BS1530" s="603"/>
      <c r="BT1530" s="603"/>
      <c r="BU1530" s="603"/>
      <c r="BV1530" s="603"/>
      <c r="BW1530" s="603"/>
      <c r="BX1530" s="603"/>
      <c r="BY1530" s="603"/>
      <c r="BZ1530" s="603"/>
      <c r="CA1530" s="603"/>
      <c r="CB1530" s="603"/>
      <c r="CC1530" s="603"/>
      <c r="CD1530" s="603"/>
      <c r="CE1530" s="603"/>
      <c r="CF1530" s="603"/>
      <c r="CG1530" s="603"/>
      <c r="CH1530" s="603"/>
      <c r="CI1530" s="603"/>
      <c r="CJ1530" s="603"/>
      <c r="CK1530" s="603"/>
    </row>
    <row r="1531" spans="1:89" ht="15">
      <c r="A1531" s="876" t="s">
        <v>7675</v>
      </c>
      <c r="B1531" s="473" t="s">
        <v>7672</v>
      </c>
      <c r="C1531" s="473" t="s">
        <v>6592</v>
      </c>
      <c r="D1531" s="643">
        <v>11</v>
      </c>
      <c r="E1531" s="473">
        <v>1</v>
      </c>
      <c r="F1531" s="210" t="s">
        <v>330</v>
      </c>
      <c r="G1531" s="210">
        <v>50623</v>
      </c>
      <c r="H1531" s="210">
        <v>2023</v>
      </c>
      <c r="I1531" s="210" t="s">
        <v>5729</v>
      </c>
      <c r="K1531" s="210" t="s">
        <v>5765</v>
      </c>
      <c r="O1531" s="881"/>
      <c r="P1531" s="646" t="s">
        <v>7676</v>
      </c>
      <c r="Q1531" s="881" t="s">
        <v>7677</v>
      </c>
      <c r="R1531" s="872" t="s">
        <v>1206</v>
      </c>
      <c r="S1531" s="478">
        <v>2</v>
      </c>
      <c r="T1531" s="881"/>
      <c r="U1531" s="478">
        <v>2</v>
      </c>
      <c r="Y1531" s="376"/>
      <c r="Z1531" s="881" t="s">
        <v>7678</v>
      </c>
      <c r="AA1531" s="881"/>
      <c r="AB1531" s="603"/>
      <c r="AC1531" s="603"/>
      <c r="AD1531" s="603"/>
      <c r="AE1531" s="603"/>
      <c r="AF1531" s="603"/>
      <c r="AG1531" s="603"/>
      <c r="AH1531" s="603"/>
      <c r="AI1531" s="603"/>
      <c r="AJ1531" s="603"/>
      <c r="AK1531" s="603"/>
      <c r="AL1531" s="603"/>
      <c r="AM1531" s="603"/>
      <c r="AN1531" s="603"/>
      <c r="AO1531" s="603"/>
      <c r="AP1531" s="603"/>
      <c r="AQ1531" s="603"/>
      <c r="AR1531" s="603"/>
      <c r="AS1531" s="603"/>
      <c r="AT1531" s="603"/>
      <c r="AU1531" s="603"/>
      <c r="AV1531" s="603"/>
      <c r="AW1531" s="603"/>
      <c r="AX1531" s="603"/>
      <c r="AY1531" s="603"/>
      <c r="AZ1531" s="603"/>
      <c r="BA1531" s="603"/>
      <c r="BB1531" s="603"/>
      <c r="BC1531" s="603"/>
      <c r="BD1531" s="603"/>
      <c r="BE1531" s="603"/>
      <c r="BF1531" s="603"/>
      <c r="BG1531" s="603"/>
      <c r="BH1531" s="603"/>
      <c r="BI1531" s="603"/>
      <c r="BJ1531" s="603"/>
      <c r="BK1531" s="603"/>
      <c r="BL1531" s="603"/>
      <c r="BM1531" s="603"/>
      <c r="BN1531" s="603"/>
      <c r="BO1531" s="603"/>
      <c r="BP1531" s="603"/>
      <c r="BQ1531" s="603"/>
      <c r="BR1531" s="603"/>
      <c r="BS1531" s="603"/>
      <c r="BT1531" s="603"/>
      <c r="BU1531" s="603"/>
      <c r="BV1531" s="603"/>
      <c r="BW1531" s="603"/>
      <c r="BX1531" s="603"/>
      <c r="BY1531" s="603"/>
      <c r="BZ1531" s="603"/>
      <c r="CA1531" s="603"/>
      <c r="CB1531" s="603"/>
      <c r="CC1531" s="603"/>
      <c r="CD1531" s="603"/>
      <c r="CE1531" s="603"/>
      <c r="CF1531" s="603"/>
      <c r="CG1531" s="603"/>
      <c r="CH1531" s="603"/>
      <c r="CI1531" s="603"/>
      <c r="CJ1531" s="603"/>
      <c r="CK1531" s="603"/>
    </row>
    <row r="1532" spans="1:89" ht="15">
      <c r="A1532" s="645" t="s">
        <v>7679</v>
      </c>
      <c r="B1532" s="473" t="s">
        <v>7664</v>
      </c>
      <c r="C1532" s="473" t="s">
        <v>6136</v>
      </c>
      <c r="D1532" s="643">
        <v>27</v>
      </c>
      <c r="E1532" s="473">
        <v>1</v>
      </c>
      <c r="F1532" s="210">
        <v>60921</v>
      </c>
      <c r="G1532" s="473">
        <v>200921</v>
      </c>
      <c r="H1532" s="210">
        <v>2021</v>
      </c>
      <c r="I1532" s="210" t="s">
        <v>6199</v>
      </c>
      <c r="K1532" s="210" t="s">
        <v>7665</v>
      </c>
      <c r="O1532" s="881"/>
      <c r="P1532" s="646" t="s">
        <v>5695</v>
      </c>
      <c r="Q1532" s="881" t="s">
        <v>5696</v>
      </c>
      <c r="R1532" s="872" t="s">
        <v>1206</v>
      </c>
      <c r="S1532" s="478">
        <v>1</v>
      </c>
      <c r="T1532" s="478">
        <v>1</v>
      </c>
      <c r="U1532" s="881"/>
      <c r="Y1532" s="376"/>
      <c r="Z1532" s="881" t="s">
        <v>7680</v>
      </c>
      <c r="AA1532" s="881"/>
      <c r="AB1532" s="603"/>
      <c r="AC1532" s="603"/>
      <c r="AD1532" s="603"/>
      <c r="AE1532" s="603"/>
      <c r="AF1532" s="603"/>
      <c r="AG1532" s="603"/>
      <c r="AH1532" s="603"/>
      <c r="AI1532" s="603"/>
      <c r="AJ1532" s="603"/>
      <c r="AK1532" s="603"/>
      <c r="AL1532" s="603"/>
      <c r="AM1532" s="603"/>
      <c r="AN1532" s="603"/>
      <c r="AO1532" s="603"/>
      <c r="AP1532" s="603"/>
      <c r="AQ1532" s="603"/>
      <c r="AR1532" s="603"/>
      <c r="AS1532" s="603"/>
      <c r="AT1532" s="603"/>
      <c r="AU1532" s="603"/>
      <c r="AV1532" s="603"/>
      <c r="AW1532" s="603"/>
      <c r="AX1532" s="603"/>
      <c r="AY1532" s="603"/>
      <c r="AZ1532" s="603"/>
      <c r="BA1532" s="603"/>
      <c r="BB1532" s="603"/>
      <c r="BC1532" s="603"/>
      <c r="BD1532" s="603"/>
      <c r="BE1532" s="603"/>
      <c r="BF1532" s="603"/>
      <c r="BG1532" s="603"/>
      <c r="BH1532" s="603"/>
      <c r="BI1532" s="603"/>
      <c r="BJ1532" s="603"/>
      <c r="BK1532" s="603"/>
      <c r="BL1532" s="603"/>
      <c r="BM1532" s="603"/>
      <c r="BN1532" s="603"/>
      <c r="BO1532" s="603"/>
      <c r="BP1532" s="603"/>
      <c r="BQ1532" s="603"/>
      <c r="BR1532" s="603"/>
      <c r="BS1532" s="603"/>
      <c r="BT1532" s="603"/>
      <c r="BU1532" s="603"/>
      <c r="BV1532" s="603"/>
      <c r="BW1532" s="603"/>
      <c r="BX1532" s="603"/>
      <c r="BY1532" s="603"/>
      <c r="BZ1532" s="603"/>
      <c r="CA1532" s="603"/>
      <c r="CB1532" s="603"/>
      <c r="CC1532" s="603"/>
      <c r="CD1532" s="603"/>
      <c r="CE1532" s="603"/>
      <c r="CF1532" s="603"/>
      <c r="CG1532" s="603"/>
      <c r="CH1532" s="603"/>
      <c r="CI1532" s="603"/>
      <c r="CJ1532" s="603"/>
      <c r="CK1532" s="603"/>
    </row>
    <row r="1533" spans="1:89" ht="15">
      <c r="A1533" s="645" t="s">
        <v>7681</v>
      </c>
      <c r="B1533" s="473" t="s">
        <v>7664</v>
      </c>
      <c r="C1533" s="473" t="s">
        <v>6136</v>
      </c>
      <c r="D1533" s="643">
        <v>27</v>
      </c>
      <c r="E1533" s="473">
        <v>1</v>
      </c>
      <c r="F1533" s="210">
        <v>60921</v>
      </c>
      <c r="G1533" s="473">
        <v>200921</v>
      </c>
      <c r="H1533" s="210">
        <v>2021</v>
      </c>
      <c r="I1533" s="210" t="s">
        <v>6199</v>
      </c>
      <c r="K1533" s="210" t="s">
        <v>7665</v>
      </c>
      <c r="O1533" s="881"/>
      <c r="P1533" s="646" t="s">
        <v>5583</v>
      </c>
      <c r="Q1533" s="881" t="s">
        <v>5584</v>
      </c>
      <c r="R1533" s="872" t="s">
        <v>1206</v>
      </c>
      <c r="S1533" s="478">
        <v>1</v>
      </c>
      <c r="T1533" s="478">
        <v>1</v>
      </c>
      <c r="U1533" s="881"/>
      <c r="Y1533" s="376"/>
      <c r="Z1533" s="881" t="s">
        <v>7682</v>
      </c>
      <c r="AA1533" s="881"/>
      <c r="AB1533" s="603"/>
      <c r="AC1533" s="603"/>
      <c r="AD1533" s="603"/>
      <c r="AE1533" s="603"/>
      <c r="AF1533" s="603"/>
      <c r="AG1533" s="603"/>
      <c r="AH1533" s="603"/>
      <c r="AI1533" s="603"/>
      <c r="AJ1533" s="603"/>
      <c r="AK1533" s="603"/>
      <c r="AL1533" s="603"/>
      <c r="AM1533" s="603"/>
      <c r="AN1533" s="603"/>
      <c r="AO1533" s="603"/>
      <c r="AP1533" s="603"/>
      <c r="AQ1533" s="603"/>
      <c r="AR1533" s="603"/>
      <c r="AS1533" s="603"/>
      <c r="AT1533" s="603"/>
      <c r="AU1533" s="603"/>
      <c r="AV1533" s="603"/>
      <c r="AW1533" s="603"/>
      <c r="AX1533" s="603"/>
      <c r="AY1533" s="603"/>
      <c r="AZ1533" s="603"/>
      <c r="BA1533" s="603"/>
      <c r="BB1533" s="603"/>
      <c r="BC1533" s="603"/>
      <c r="BD1533" s="603"/>
      <c r="BE1533" s="603"/>
      <c r="BF1533" s="603"/>
      <c r="BG1533" s="603"/>
      <c r="BH1533" s="603"/>
      <c r="BI1533" s="603"/>
      <c r="BJ1533" s="603"/>
      <c r="BK1533" s="603"/>
      <c r="BL1533" s="603"/>
      <c r="BM1533" s="603"/>
      <c r="BN1533" s="603"/>
      <c r="BO1533" s="603"/>
      <c r="BP1533" s="603"/>
      <c r="BQ1533" s="603"/>
      <c r="BR1533" s="603"/>
      <c r="BS1533" s="603"/>
      <c r="BT1533" s="603"/>
      <c r="BU1533" s="603"/>
      <c r="BV1533" s="603"/>
      <c r="BW1533" s="603"/>
      <c r="BX1533" s="603"/>
      <c r="BY1533" s="603"/>
      <c r="BZ1533" s="603"/>
      <c r="CA1533" s="603"/>
      <c r="CB1533" s="603"/>
      <c r="CC1533" s="603"/>
      <c r="CD1533" s="603"/>
      <c r="CE1533" s="603"/>
      <c r="CF1533" s="603"/>
      <c r="CG1533" s="603"/>
      <c r="CH1533" s="603"/>
      <c r="CI1533" s="603"/>
      <c r="CJ1533" s="603"/>
      <c r="CK1533" s="603"/>
    </row>
    <row r="1534" spans="1:89" ht="15">
      <c r="A1534" s="645" t="s">
        <v>7683</v>
      </c>
      <c r="B1534" s="473" t="s">
        <v>7664</v>
      </c>
      <c r="C1534" s="473" t="s">
        <v>6136</v>
      </c>
      <c r="D1534" s="643">
        <v>27</v>
      </c>
      <c r="E1534" s="473">
        <v>1</v>
      </c>
      <c r="F1534" s="210">
        <v>60921</v>
      </c>
      <c r="G1534" s="473">
        <v>200921</v>
      </c>
      <c r="H1534" s="210">
        <v>2021</v>
      </c>
      <c r="I1534" s="210" t="s">
        <v>6199</v>
      </c>
      <c r="K1534" s="210" t="s">
        <v>7665</v>
      </c>
      <c r="O1534" s="881"/>
      <c r="P1534" s="646" t="s">
        <v>569</v>
      </c>
      <c r="Q1534" s="881" t="s">
        <v>570</v>
      </c>
      <c r="R1534" s="872" t="s">
        <v>1206</v>
      </c>
      <c r="S1534" s="478">
        <v>1</v>
      </c>
      <c r="T1534" s="478">
        <v>1</v>
      </c>
      <c r="U1534" s="881"/>
      <c r="Y1534" s="376"/>
      <c r="Z1534" s="881" t="s">
        <v>7684</v>
      </c>
      <c r="AA1534" s="881"/>
      <c r="AB1534" s="603"/>
      <c r="AC1534" s="603"/>
      <c r="AD1534" s="603"/>
      <c r="AE1534" s="603"/>
      <c r="AF1534" s="603"/>
      <c r="AG1534" s="603"/>
      <c r="AH1534" s="603"/>
      <c r="AI1534" s="603"/>
      <c r="AJ1534" s="603"/>
      <c r="AK1534" s="603"/>
      <c r="AL1534" s="603"/>
      <c r="AM1534" s="603"/>
      <c r="AN1534" s="603"/>
      <c r="AO1534" s="603"/>
      <c r="AP1534" s="603"/>
      <c r="AQ1534" s="603"/>
      <c r="AR1534" s="603"/>
      <c r="AS1534" s="603"/>
      <c r="AT1534" s="603"/>
      <c r="AU1534" s="603"/>
      <c r="AV1534" s="603"/>
      <c r="AW1534" s="603"/>
      <c r="AX1534" s="603"/>
      <c r="AY1534" s="603"/>
      <c r="AZ1534" s="603"/>
      <c r="BA1534" s="603"/>
      <c r="BB1534" s="603"/>
      <c r="BC1534" s="603"/>
      <c r="BD1534" s="603"/>
      <c r="BE1534" s="603"/>
      <c r="BF1534" s="603"/>
      <c r="BG1534" s="603"/>
      <c r="BH1534" s="603"/>
      <c r="BI1534" s="603"/>
      <c r="BJ1534" s="603"/>
      <c r="BK1534" s="603"/>
      <c r="BL1534" s="603"/>
      <c r="BM1534" s="603"/>
      <c r="BN1534" s="603"/>
      <c r="BO1534" s="603"/>
      <c r="BP1534" s="603"/>
      <c r="BQ1534" s="603"/>
      <c r="BR1534" s="603"/>
      <c r="BS1534" s="603"/>
      <c r="BT1534" s="603"/>
      <c r="BU1534" s="603"/>
      <c r="BV1534" s="603"/>
      <c r="BW1534" s="603"/>
      <c r="BX1534" s="603"/>
      <c r="BY1534" s="603"/>
      <c r="BZ1534" s="603"/>
      <c r="CA1534" s="603"/>
      <c r="CB1534" s="603"/>
      <c r="CC1534" s="603"/>
      <c r="CD1534" s="603"/>
      <c r="CE1534" s="603"/>
      <c r="CF1534" s="603"/>
      <c r="CG1534" s="603"/>
      <c r="CH1534" s="603"/>
      <c r="CI1534" s="603"/>
      <c r="CJ1534" s="603"/>
      <c r="CK1534" s="603"/>
    </row>
    <row r="1535" spans="1:89" ht="15">
      <c r="A1535" s="645" t="s">
        <v>7685</v>
      </c>
      <c r="B1535" s="473" t="s">
        <v>7664</v>
      </c>
      <c r="C1535" s="473" t="s">
        <v>6136</v>
      </c>
      <c r="D1535" s="643">
        <v>27</v>
      </c>
      <c r="E1535" s="473">
        <v>1</v>
      </c>
      <c r="F1535" s="210">
        <v>60921</v>
      </c>
      <c r="G1535" s="473">
        <v>200921</v>
      </c>
      <c r="H1535" s="210">
        <v>2021</v>
      </c>
      <c r="I1535" s="210" t="s">
        <v>6199</v>
      </c>
      <c r="K1535" s="210" t="s">
        <v>7665</v>
      </c>
      <c r="O1535" s="881"/>
      <c r="P1535" s="646" t="s">
        <v>2478</v>
      </c>
      <c r="Q1535" s="881" t="s">
        <v>2479</v>
      </c>
      <c r="R1535" s="872" t="s">
        <v>1206</v>
      </c>
      <c r="S1535" s="478">
        <v>1</v>
      </c>
      <c r="T1535" s="478">
        <v>1</v>
      </c>
      <c r="U1535" s="881"/>
      <c r="Y1535" s="376"/>
      <c r="Z1535" s="881" t="s">
        <v>7686</v>
      </c>
      <c r="AA1535" s="881"/>
      <c r="AB1535" s="603"/>
      <c r="AC1535" s="603"/>
      <c r="AD1535" s="603"/>
      <c r="AE1535" s="603"/>
      <c r="AF1535" s="603"/>
      <c r="AG1535" s="603"/>
      <c r="AH1535" s="603"/>
      <c r="AI1535" s="603"/>
      <c r="AJ1535" s="603"/>
      <c r="AK1535" s="603"/>
      <c r="AL1535" s="603"/>
      <c r="AM1535" s="603"/>
      <c r="AN1535" s="603"/>
      <c r="AO1535" s="603"/>
      <c r="AP1535" s="603"/>
      <c r="AQ1535" s="603"/>
      <c r="AR1535" s="603"/>
      <c r="AS1535" s="603"/>
      <c r="AT1535" s="603"/>
      <c r="AU1535" s="603"/>
      <c r="AV1535" s="603"/>
      <c r="AW1535" s="603"/>
      <c r="AX1535" s="603"/>
      <c r="AY1535" s="603"/>
      <c r="AZ1535" s="603"/>
      <c r="BA1535" s="603"/>
      <c r="BB1535" s="603"/>
      <c r="BC1535" s="603"/>
      <c r="BD1535" s="603"/>
      <c r="BE1535" s="603"/>
      <c r="BF1535" s="603"/>
      <c r="BG1535" s="603"/>
      <c r="BH1535" s="603"/>
      <c r="BI1535" s="603"/>
      <c r="BJ1535" s="603"/>
      <c r="BK1535" s="603"/>
      <c r="BL1535" s="603"/>
      <c r="BM1535" s="603"/>
      <c r="BN1535" s="603"/>
      <c r="BO1535" s="603"/>
      <c r="BP1535" s="603"/>
      <c r="BQ1535" s="603"/>
      <c r="BR1535" s="603"/>
      <c r="BS1535" s="603"/>
      <c r="BT1535" s="603"/>
      <c r="BU1535" s="603"/>
      <c r="BV1535" s="603"/>
      <c r="BW1535" s="603"/>
      <c r="BX1535" s="603"/>
      <c r="BY1535" s="603"/>
      <c r="BZ1535" s="603"/>
      <c r="CA1535" s="603"/>
      <c r="CB1535" s="603"/>
      <c r="CC1535" s="603"/>
      <c r="CD1535" s="603"/>
      <c r="CE1535" s="603"/>
      <c r="CF1535" s="603"/>
      <c r="CG1535" s="603"/>
      <c r="CH1535" s="603"/>
      <c r="CI1535" s="603"/>
      <c r="CJ1535" s="603"/>
      <c r="CK1535" s="603"/>
    </row>
    <row r="1536" spans="1:89" ht="15">
      <c r="A1536" s="644" t="s">
        <v>7687</v>
      </c>
      <c r="B1536" s="473" t="s">
        <v>7664</v>
      </c>
      <c r="C1536" s="473" t="s">
        <v>6136</v>
      </c>
      <c r="D1536" s="643">
        <v>27</v>
      </c>
      <c r="E1536" s="473">
        <v>1</v>
      </c>
      <c r="F1536" s="210">
        <v>60921</v>
      </c>
      <c r="G1536" s="473">
        <v>200921</v>
      </c>
      <c r="H1536" s="210">
        <v>2021</v>
      </c>
      <c r="I1536" s="210" t="s">
        <v>6199</v>
      </c>
      <c r="K1536" s="210" t="s">
        <v>7665</v>
      </c>
      <c r="O1536" s="881"/>
      <c r="P1536" s="881" t="s">
        <v>7658</v>
      </c>
      <c r="Q1536" s="881" t="s">
        <v>7659</v>
      </c>
      <c r="R1536" s="872" t="s">
        <v>1206</v>
      </c>
      <c r="S1536" s="478">
        <v>1</v>
      </c>
      <c r="T1536" s="478">
        <v>1</v>
      </c>
      <c r="U1536" s="881"/>
      <c r="Y1536" s="376"/>
      <c r="Z1536" s="881" t="s">
        <v>7688</v>
      </c>
      <c r="AA1536" s="881"/>
      <c r="AB1536" s="603"/>
      <c r="AC1536" s="603"/>
      <c r="AD1536" s="603"/>
      <c r="AE1536" s="603"/>
      <c r="AF1536" s="603"/>
      <c r="AG1536" s="603"/>
      <c r="AH1536" s="603"/>
      <c r="AI1536" s="603"/>
      <c r="AJ1536" s="603"/>
      <c r="AK1536" s="603"/>
      <c r="AL1536" s="603"/>
      <c r="AM1536" s="603"/>
      <c r="AN1536" s="603"/>
      <c r="AO1536" s="603"/>
      <c r="AP1536" s="603"/>
      <c r="AQ1536" s="603"/>
      <c r="AR1536" s="603"/>
      <c r="AS1536" s="603"/>
      <c r="AT1536" s="603"/>
      <c r="AU1536" s="603"/>
      <c r="AV1536" s="603"/>
      <c r="AW1536" s="603"/>
      <c r="AX1536" s="603"/>
      <c r="AY1536" s="603"/>
      <c r="AZ1536" s="603"/>
      <c r="BA1536" s="603"/>
      <c r="BB1536" s="603"/>
      <c r="BC1536" s="603"/>
      <c r="BD1536" s="603"/>
      <c r="BE1536" s="603"/>
      <c r="BF1536" s="603"/>
      <c r="BG1536" s="603"/>
      <c r="BH1536" s="603"/>
      <c r="BI1536" s="603"/>
      <c r="BJ1536" s="603"/>
      <c r="BK1536" s="603"/>
      <c r="BL1536" s="603"/>
      <c r="BM1536" s="603"/>
      <c r="BN1536" s="603"/>
      <c r="BO1536" s="603"/>
      <c r="BP1536" s="603"/>
      <c r="BQ1536" s="603"/>
      <c r="BR1536" s="603"/>
      <c r="BS1536" s="603"/>
      <c r="BT1536" s="603"/>
      <c r="BU1536" s="603"/>
      <c r="BV1536" s="603"/>
      <c r="BW1536" s="603"/>
      <c r="BX1536" s="603"/>
      <c r="BY1536" s="603"/>
      <c r="BZ1536" s="603"/>
      <c r="CA1536" s="603"/>
      <c r="CB1536" s="603"/>
      <c r="CC1536" s="603"/>
      <c r="CD1536" s="603"/>
      <c r="CE1536" s="603"/>
      <c r="CF1536" s="603"/>
      <c r="CG1536" s="603"/>
      <c r="CH1536" s="603"/>
      <c r="CI1536" s="603"/>
      <c r="CJ1536" s="603"/>
      <c r="CK1536" s="603"/>
    </row>
    <row r="1537" spans="1:89" ht="15">
      <c r="A1537" s="645" t="s">
        <v>7679</v>
      </c>
      <c r="B1537" s="473" t="s">
        <v>7664</v>
      </c>
      <c r="C1537" s="473" t="s">
        <v>6136</v>
      </c>
      <c r="D1537" s="643">
        <v>27</v>
      </c>
      <c r="E1537" s="473">
        <v>1</v>
      </c>
      <c r="F1537" s="210">
        <v>60921</v>
      </c>
      <c r="G1537" s="473">
        <v>200921</v>
      </c>
      <c r="H1537" s="210">
        <v>2021</v>
      </c>
      <c r="I1537" s="210" t="s">
        <v>6199</v>
      </c>
      <c r="K1537" s="210" t="s">
        <v>7665</v>
      </c>
      <c r="O1537" s="881"/>
      <c r="P1537" s="646" t="s">
        <v>5695</v>
      </c>
      <c r="Q1537" s="881" t="s">
        <v>5696</v>
      </c>
      <c r="R1537" s="872" t="s">
        <v>1206</v>
      </c>
      <c r="S1537" s="478">
        <v>1</v>
      </c>
      <c r="T1537" s="881"/>
      <c r="U1537" s="478">
        <v>1</v>
      </c>
      <c r="Y1537" s="376"/>
      <c r="Z1537" s="881" t="s">
        <v>7689</v>
      </c>
      <c r="AA1537" s="881"/>
      <c r="AB1537" s="603"/>
      <c r="AC1537" s="603"/>
      <c r="AD1537" s="603"/>
      <c r="AE1537" s="603"/>
      <c r="AF1537" s="603"/>
      <c r="AG1537" s="603"/>
      <c r="AH1537" s="603"/>
      <c r="AI1537" s="603"/>
      <c r="AJ1537" s="603"/>
      <c r="AK1537" s="603"/>
      <c r="AL1537" s="603"/>
      <c r="AM1537" s="603"/>
      <c r="AN1537" s="603"/>
      <c r="AO1537" s="603"/>
      <c r="AP1537" s="603"/>
      <c r="AQ1537" s="603"/>
      <c r="AR1537" s="603"/>
      <c r="AS1537" s="603"/>
      <c r="AT1537" s="603"/>
      <c r="AU1537" s="603"/>
      <c r="AV1537" s="603"/>
      <c r="AW1537" s="603"/>
      <c r="AX1537" s="603"/>
      <c r="AY1537" s="603"/>
      <c r="AZ1537" s="603"/>
      <c r="BA1537" s="603"/>
      <c r="BB1537" s="603"/>
      <c r="BC1537" s="603"/>
      <c r="BD1537" s="603"/>
      <c r="BE1537" s="603"/>
      <c r="BF1537" s="603"/>
      <c r="BG1537" s="603"/>
      <c r="BH1537" s="603"/>
      <c r="BI1537" s="603"/>
      <c r="BJ1537" s="603"/>
      <c r="BK1537" s="603"/>
      <c r="BL1537" s="603"/>
      <c r="BM1537" s="603"/>
      <c r="BN1537" s="603"/>
      <c r="BO1537" s="603"/>
      <c r="BP1537" s="603"/>
      <c r="BQ1537" s="603"/>
      <c r="BR1537" s="603"/>
      <c r="BS1537" s="603"/>
      <c r="BT1537" s="603"/>
      <c r="BU1537" s="603"/>
      <c r="BV1537" s="603"/>
      <c r="BW1537" s="603"/>
      <c r="BX1537" s="603"/>
      <c r="BY1537" s="603"/>
      <c r="BZ1537" s="603"/>
      <c r="CA1537" s="603"/>
      <c r="CB1537" s="603"/>
      <c r="CC1537" s="603"/>
      <c r="CD1537" s="603"/>
      <c r="CE1537" s="603"/>
      <c r="CF1537" s="603"/>
      <c r="CG1537" s="603"/>
      <c r="CH1537" s="603"/>
      <c r="CI1537" s="603"/>
      <c r="CJ1537" s="603"/>
      <c r="CK1537" s="603"/>
    </row>
    <row r="1538" spans="1:89" ht="15">
      <c r="A1538" s="645" t="s">
        <v>7685</v>
      </c>
      <c r="B1538" s="473" t="s">
        <v>7664</v>
      </c>
      <c r="C1538" s="473" t="s">
        <v>6136</v>
      </c>
      <c r="D1538" s="643">
        <v>27</v>
      </c>
      <c r="E1538" s="473">
        <v>1</v>
      </c>
      <c r="F1538" s="210">
        <v>60921</v>
      </c>
      <c r="G1538" s="473">
        <v>200921</v>
      </c>
      <c r="H1538" s="210">
        <v>2021</v>
      </c>
      <c r="I1538" s="210" t="s">
        <v>6199</v>
      </c>
      <c r="K1538" s="210" t="s">
        <v>7665</v>
      </c>
      <c r="O1538" s="881"/>
      <c r="P1538" s="646" t="s">
        <v>2478</v>
      </c>
      <c r="Q1538" s="881" t="s">
        <v>2479</v>
      </c>
      <c r="R1538" s="872" t="s">
        <v>1206</v>
      </c>
      <c r="S1538" s="478">
        <v>2</v>
      </c>
      <c r="T1538" s="881"/>
      <c r="U1538" s="478">
        <v>2</v>
      </c>
      <c r="Y1538" s="376"/>
      <c r="Z1538" s="881" t="s">
        <v>7690</v>
      </c>
      <c r="AA1538" s="881"/>
      <c r="AB1538" s="603"/>
      <c r="AC1538" s="603"/>
      <c r="AD1538" s="603"/>
      <c r="AE1538" s="603"/>
      <c r="AF1538" s="603"/>
      <c r="AG1538" s="603"/>
      <c r="AH1538" s="603"/>
      <c r="AI1538" s="603"/>
      <c r="AJ1538" s="603"/>
      <c r="AK1538" s="603"/>
      <c r="AL1538" s="603"/>
      <c r="AM1538" s="603"/>
      <c r="AN1538" s="603"/>
      <c r="AO1538" s="603"/>
      <c r="AP1538" s="603"/>
      <c r="AQ1538" s="603"/>
      <c r="AR1538" s="603"/>
      <c r="AS1538" s="603"/>
      <c r="AT1538" s="603"/>
      <c r="AU1538" s="603"/>
      <c r="AV1538" s="603"/>
      <c r="AW1538" s="603"/>
      <c r="AX1538" s="603"/>
      <c r="AY1538" s="603"/>
      <c r="AZ1538" s="603"/>
      <c r="BA1538" s="603"/>
      <c r="BB1538" s="603"/>
      <c r="BC1538" s="603"/>
      <c r="BD1538" s="603"/>
      <c r="BE1538" s="603"/>
      <c r="BF1538" s="603"/>
      <c r="BG1538" s="603"/>
      <c r="BH1538" s="603"/>
      <c r="BI1538" s="603"/>
      <c r="BJ1538" s="603"/>
      <c r="BK1538" s="603"/>
      <c r="BL1538" s="603"/>
      <c r="BM1538" s="603"/>
      <c r="BN1538" s="603"/>
      <c r="BO1538" s="603"/>
      <c r="BP1538" s="603"/>
      <c r="BQ1538" s="603"/>
      <c r="BR1538" s="603"/>
      <c r="BS1538" s="603"/>
      <c r="BT1538" s="603"/>
      <c r="BU1538" s="603"/>
      <c r="BV1538" s="603"/>
      <c r="BW1538" s="603"/>
      <c r="BX1538" s="603"/>
      <c r="BY1538" s="603"/>
      <c r="BZ1538" s="603"/>
      <c r="CA1538" s="603"/>
      <c r="CB1538" s="603"/>
      <c r="CC1538" s="603"/>
      <c r="CD1538" s="603"/>
      <c r="CE1538" s="603"/>
      <c r="CF1538" s="603"/>
      <c r="CG1538" s="603"/>
      <c r="CH1538" s="603"/>
      <c r="CI1538" s="603"/>
      <c r="CJ1538" s="603"/>
      <c r="CK1538" s="603"/>
    </row>
    <row r="1539" spans="1:89" ht="15">
      <c r="A1539" s="645" t="s">
        <v>7681</v>
      </c>
      <c r="B1539" s="473" t="s">
        <v>7664</v>
      </c>
      <c r="C1539" s="473" t="s">
        <v>6136</v>
      </c>
      <c r="D1539" s="643">
        <v>27</v>
      </c>
      <c r="E1539" s="473">
        <v>1</v>
      </c>
      <c r="F1539" s="210">
        <v>60921</v>
      </c>
      <c r="G1539" s="473">
        <v>200921</v>
      </c>
      <c r="H1539" s="210">
        <v>2021</v>
      </c>
      <c r="I1539" s="210" t="s">
        <v>6199</v>
      </c>
      <c r="K1539" s="210" t="s">
        <v>7665</v>
      </c>
      <c r="O1539" s="881"/>
      <c r="P1539" s="646" t="s">
        <v>5583</v>
      </c>
      <c r="Q1539" s="881" t="s">
        <v>5584</v>
      </c>
      <c r="R1539" s="872" t="s">
        <v>1206</v>
      </c>
      <c r="S1539" s="478">
        <v>2</v>
      </c>
      <c r="T1539" s="881"/>
      <c r="U1539" s="478">
        <v>2</v>
      </c>
      <c r="Y1539" s="376"/>
      <c r="Z1539" s="881" t="s">
        <v>7691</v>
      </c>
      <c r="AA1539" s="881"/>
      <c r="AB1539" s="603"/>
      <c r="AC1539" s="603"/>
      <c r="AD1539" s="603"/>
      <c r="AE1539" s="603"/>
      <c r="AF1539" s="603"/>
      <c r="AG1539" s="603"/>
      <c r="AH1539" s="603"/>
      <c r="AI1539" s="603"/>
      <c r="AJ1539" s="603"/>
      <c r="AK1539" s="603"/>
      <c r="AL1539" s="603"/>
      <c r="AM1539" s="603"/>
      <c r="AN1539" s="603"/>
      <c r="AO1539" s="603"/>
      <c r="AP1539" s="603"/>
      <c r="AQ1539" s="603"/>
      <c r="AR1539" s="603"/>
      <c r="AS1539" s="603"/>
      <c r="AT1539" s="603"/>
      <c r="AU1539" s="603"/>
      <c r="AV1539" s="603"/>
      <c r="AW1539" s="603"/>
      <c r="AX1539" s="603"/>
      <c r="AY1539" s="603"/>
      <c r="AZ1539" s="603"/>
      <c r="BA1539" s="603"/>
      <c r="BB1539" s="603"/>
      <c r="BC1539" s="603"/>
      <c r="BD1539" s="603"/>
      <c r="BE1539" s="603"/>
      <c r="BF1539" s="603"/>
      <c r="BG1539" s="603"/>
      <c r="BH1539" s="603"/>
      <c r="BI1539" s="603"/>
      <c r="BJ1539" s="603"/>
      <c r="BK1539" s="603"/>
      <c r="BL1539" s="603"/>
      <c r="BM1539" s="603"/>
      <c r="BN1539" s="603"/>
      <c r="BO1539" s="603"/>
      <c r="BP1539" s="603"/>
      <c r="BQ1539" s="603"/>
      <c r="BR1539" s="603"/>
      <c r="BS1539" s="603"/>
      <c r="BT1539" s="603"/>
      <c r="BU1539" s="603"/>
      <c r="BV1539" s="603"/>
      <c r="BW1539" s="603"/>
      <c r="BX1539" s="603"/>
      <c r="BY1539" s="603"/>
      <c r="BZ1539" s="603"/>
      <c r="CA1539" s="603"/>
      <c r="CB1539" s="603"/>
      <c r="CC1539" s="603"/>
      <c r="CD1539" s="603"/>
      <c r="CE1539" s="603"/>
      <c r="CF1539" s="603"/>
      <c r="CG1539" s="603"/>
      <c r="CH1539" s="603"/>
      <c r="CI1539" s="603"/>
      <c r="CJ1539" s="603"/>
      <c r="CK1539" s="603"/>
    </row>
    <row r="1540" spans="1:89" ht="15">
      <c r="A1540" s="645" t="s">
        <v>7681</v>
      </c>
      <c r="B1540" s="473" t="s">
        <v>7664</v>
      </c>
      <c r="C1540" s="473" t="s">
        <v>6136</v>
      </c>
      <c r="D1540" s="643">
        <v>27</v>
      </c>
      <c r="E1540" s="473">
        <v>1</v>
      </c>
      <c r="F1540" s="210">
        <v>60921</v>
      </c>
      <c r="G1540" s="473">
        <v>200921</v>
      </c>
      <c r="H1540" s="210">
        <v>2021</v>
      </c>
      <c r="I1540" s="210" t="s">
        <v>6199</v>
      </c>
      <c r="K1540" s="210" t="s">
        <v>7665</v>
      </c>
      <c r="O1540" s="881"/>
      <c r="P1540" s="646" t="s">
        <v>5583</v>
      </c>
      <c r="Q1540" s="881" t="s">
        <v>5584</v>
      </c>
      <c r="R1540" s="872" t="s">
        <v>1206</v>
      </c>
      <c r="S1540" s="478">
        <v>2</v>
      </c>
      <c r="T1540" s="881"/>
      <c r="U1540" s="478">
        <v>2</v>
      </c>
      <c r="Y1540" s="376"/>
      <c r="Z1540" s="881" t="s">
        <v>7692</v>
      </c>
      <c r="AA1540" s="881"/>
      <c r="AB1540" s="603"/>
      <c r="AC1540" s="603"/>
      <c r="AD1540" s="603"/>
      <c r="AE1540" s="603"/>
      <c r="AF1540" s="603"/>
      <c r="AG1540" s="603"/>
      <c r="AH1540" s="603"/>
      <c r="AI1540" s="603"/>
      <c r="AJ1540" s="603"/>
      <c r="AK1540" s="603"/>
      <c r="AL1540" s="603"/>
      <c r="AM1540" s="603"/>
      <c r="AN1540" s="603"/>
      <c r="AO1540" s="603"/>
      <c r="AP1540" s="603"/>
      <c r="AQ1540" s="603"/>
      <c r="AR1540" s="603"/>
      <c r="AS1540" s="603"/>
      <c r="AT1540" s="603"/>
      <c r="AU1540" s="603"/>
      <c r="AV1540" s="603"/>
      <c r="AW1540" s="603"/>
      <c r="AX1540" s="603"/>
      <c r="AY1540" s="603"/>
      <c r="AZ1540" s="603"/>
      <c r="BA1540" s="603"/>
      <c r="BB1540" s="603"/>
      <c r="BC1540" s="603"/>
      <c r="BD1540" s="603"/>
      <c r="BE1540" s="603"/>
      <c r="BF1540" s="603"/>
      <c r="BG1540" s="603"/>
      <c r="BH1540" s="603"/>
      <c r="BI1540" s="603"/>
      <c r="BJ1540" s="603"/>
      <c r="BK1540" s="603"/>
      <c r="BL1540" s="603"/>
      <c r="BM1540" s="603"/>
      <c r="BN1540" s="603"/>
      <c r="BO1540" s="603"/>
      <c r="BP1540" s="603"/>
      <c r="BQ1540" s="603"/>
      <c r="BR1540" s="603"/>
      <c r="BS1540" s="603"/>
      <c r="BT1540" s="603"/>
      <c r="BU1540" s="603"/>
      <c r="BV1540" s="603"/>
      <c r="BW1540" s="603"/>
      <c r="BX1540" s="603"/>
      <c r="BY1540" s="603"/>
      <c r="BZ1540" s="603"/>
      <c r="CA1540" s="603"/>
      <c r="CB1540" s="603"/>
      <c r="CC1540" s="603"/>
      <c r="CD1540" s="603"/>
      <c r="CE1540" s="603"/>
      <c r="CF1540" s="603"/>
      <c r="CG1540" s="603"/>
      <c r="CH1540" s="603"/>
      <c r="CI1540" s="603"/>
      <c r="CJ1540" s="603"/>
      <c r="CK1540" s="603"/>
    </row>
    <row r="1541" spans="1:89" ht="15">
      <c r="A1541" s="644" t="s">
        <v>7694</v>
      </c>
      <c r="B1541" s="473" t="s">
        <v>6431</v>
      </c>
      <c r="C1541" s="873" t="s">
        <v>7695</v>
      </c>
      <c r="D1541" s="643">
        <v>29</v>
      </c>
      <c r="E1541" s="473">
        <v>1</v>
      </c>
      <c r="F1541" s="473">
        <v>170521</v>
      </c>
      <c r="G1541" s="473">
        <v>310521</v>
      </c>
      <c r="H1541" s="210">
        <v>2021</v>
      </c>
      <c r="I1541" s="210" t="s">
        <v>5729</v>
      </c>
      <c r="K1541" s="210" t="s">
        <v>5791</v>
      </c>
      <c r="O1541" s="881"/>
      <c r="P1541" s="881" t="s">
        <v>4956</v>
      </c>
      <c r="Q1541" s="881" t="s">
        <v>4957</v>
      </c>
      <c r="R1541" s="872" t="s">
        <v>1206</v>
      </c>
      <c r="S1541" s="478">
        <v>1</v>
      </c>
      <c r="T1541" s="881"/>
      <c r="U1541" s="478">
        <v>1</v>
      </c>
      <c r="Y1541" s="376"/>
      <c r="Z1541" s="881" t="s">
        <v>7696</v>
      </c>
      <c r="AA1541" s="881"/>
      <c r="AB1541" s="603"/>
      <c r="AC1541" s="603"/>
      <c r="AD1541" s="603"/>
      <c r="AE1541" s="603"/>
      <c r="AF1541" s="603"/>
      <c r="AG1541" s="603"/>
      <c r="AH1541" s="603"/>
      <c r="AI1541" s="603"/>
      <c r="AJ1541" s="603"/>
      <c r="AK1541" s="603"/>
      <c r="AL1541" s="603"/>
      <c r="AM1541" s="603"/>
      <c r="AN1541" s="603"/>
      <c r="AO1541" s="603"/>
      <c r="AP1541" s="603"/>
      <c r="AQ1541" s="603"/>
      <c r="AR1541" s="603"/>
      <c r="AS1541" s="603"/>
      <c r="AT1541" s="603"/>
      <c r="AU1541" s="603"/>
      <c r="AV1541" s="603"/>
      <c r="AW1541" s="603"/>
      <c r="AX1541" s="603"/>
      <c r="AY1541" s="603"/>
      <c r="AZ1541" s="603"/>
      <c r="BA1541" s="603"/>
      <c r="BB1541" s="603"/>
      <c r="BC1541" s="603"/>
      <c r="BD1541" s="603"/>
      <c r="BE1541" s="603"/>
      <c r="BF1541" s="603"/>
      <c r="BG1541" s="603"/>
      <c r="BH1541" s="603"/>
      <c r="BI1541" s="603"/>
      <c r="BJ1541" s="603"/>
      <c r="BK1541" s="603"/>
      <c r="BL1541" s="603"/>
      <c r="BM1541" s="603"/>
      <c r="BN1541" s="603"/>
      <c r="BO1541" s="603"/>
      <c r="BP1541" s="603"/>
      <c r="BQ1541" s="603"/>
      <c r="BR1541" s="603"/>
      <c r="BS1541" s="603"/>
      <c r="BT1541" s="603"/>
      <c r="BU1541" s="603"/>
      <c r="BV1541" s="603"/>
      <c r="BW1541" s="603"/>
      <c r="BX1541" s="603"/>
      <c r="BY1541" s="603"/>
      <c r="BZ1541" s="603"/>
      <c r="CA1541" s="603"/>
      <c r="CB1541" s="603"/>
      <c r="CC1541" s="603"/>
      <c r="CD1541" s="603"/>
      <c r="CE1541" s="603"/>
      <c r="CF1541" s="603"/>
      <c r="CG1541" s="603"/>
      <c r="CH1541" s="603"/>
      <c r="CI1541" s="603"/>
      <c r="CJ1541" s="603"/>
      <c r="CK1541" s="603"/>
    </row>
    <row r="1542" spans="1:89" ht="15">
      <c r="A1542" s="644" t="s">
        <v>7698</v>
      </c>
      <c r="B1542" s="473" t="s">
        <v>5751</v>
      </c>
      <c r="C1542" s="473" t="s">
        <v>7699</v>
      </c>
      <c r="D1542" s="643">
        <v>31</v>
      </c>
      <c r="E1542" s="473">
        <v>1</v>
      </c>
      <c r="F1542" s="210" t="s">
        <v>330</v>
      </c>
      <c r="G1542" s="473">
        <v>200921</v>
      </c>
      <c r="H1542" s="210">
        <v>2021</v>
      </c>
      <c r="I1542" s="210" t="s">
        <v>5729</v>
      </c>
      <c r="K1542" s="210" t="s">
        <v>5753</v>
      </c>
      <c r="O1542" s="881"/>
      <c r="P1542" s="881" t="s">
        <v>5562</v>
      </c>
      <c r="Q1542" s="881" t="s">
        <v>5563</v>
      </c>
      <c r="R1542" s="872" t="s">
        <v>1206</v>
      </c>
      <c r="S1542" s="478">
        <v>1</v>
      </c>
      <c r="T1542" s="478">
        <v>1</v>
      </c>
      <c r="U1542" s="881"/>
      <c r="Y1542" s="376"/>
      <c r="Z1542" s="881" t="s">
        <v>7700</v>
      </c>
      <c r="AA1542" s="881"/>
      <c r="AB1542" s="603"/>
      <c r="AC1542" s="603"/>
      <c r="AD1542" s="603"/>
      <c r="AE1542" s="603"/>
      <c r="AF1542" s="603"/>
      <c r="AG1542" s="603"/>
      <c r="AH1542" s="603"/>
      <c r="AI1542" s="603"/>
      <c r="AJ1542" s="603"/>
      <c r="AK1542" s="603"/>
      <c r="AL1542" s="603"/>
      <c r="AM1542" s="603"/>
      <c r="AN1542" s="603"/>
      <c r="AO1542" s="603"/>
      <c r="AP1542" s="603"/>
      <c r="AQ1542" s="603"/>
      <c r="AR1542" s="603"/>
      <c r="AS1542" s="603"/>
      <c r="AT1542" s="603"/>
      <c r="AU1542" s="603"/>
      <c r="AV1542" s="603"/>
      <c r="AW1542" s="603"/>
      <c r="AX1542" s="603"/>
      <c r="AY1542" s="603"/>
      <c r="AZ1542" s="603"/>
      <c r="BA1542" s="603"/>
      <c r="BB1542" s="603"/>
      <c r="BC1542" s="603"/>
      <c r="BD1542" s="603"/>
      <c r="BE1542" s="603"/>
      <c r="BF1542" s="603"/>
      <c r="BG1542" s="603"/>
      <c r="BH1542" s="603"/>
      <c r="BI1542" s="603"/>
      <c r="BJ1542" s="603"/>
      <c r="BK1542" s="603"/>
      <c r="BL1542" s="603"/>
      <c r="BM1542" s="603"/>
      <c r="BN1542" s="603"/>
      <c r="BO1542" s="603"/>
      <c r="BP1542" s="603"/>
      <c r="BQ1542" s="603"/>
      <c r="BR1542" s="603"/>
      <c r="BS1542" s="603"/>
      <c r="BT1542" s="603"/>
      <c r="BU1542" s="603"/>
      <c r="BV1542" s="603"/>
      <c r="BW1542" s="603"/>
      <c r="BX1542" s="603"/>
      <c r="BY1542" s="603"/>
      <c r="BZ1542" s="603"/>
      <c r="CA1542" s="603"/>
      <c r="CB1542" s="603"/>
      <c r="CC1542" s="603"/>
      <c r="CD1542" s="603"/>
      <c r="CE1542" s="603"/>
      <c r="CF1542" s="603"/>
      <c r="CG1542" s="603"/>
      <c r="CH1542" s="603"/>
      <c r="CI1542" s="603"/>
      <c r="CJ1542" s="603"/>
      <c r="CK1542" s="603"/>
    </row>
    <row r="1543" spans="1:89" ht="15">
      <c r="A1543" s="644" t="s">
        <v>7702</v>
      </c>
      <c r="B1543" s="473" t="s">
        <v>7703</v>
      </c>
      <c r="C1543" s="473" t="s">
        <v>7704</v>
      </c>
      <c r="D1543" s="643">
        <v>29</v>
      </c>
      <c r="E1543" s="473">
        <v>1</v>
      </c>
      <c r="F1543" s="210" t="s">
        <v>330</v>
      </c>
      <c r="G1543" s="473">
        <v>260721</v>
      </c>
      <c r="H1543" s="210">
        <v>2021</v>
      </c>
      <c r="I1543" s="210" t="s">
        <v>5729</v>
      </c>
      <c r="K1543" s="210" t="s">
        <v>5791</v>
      </c>
      <c r="O1543" s="881"/>
      <c r="P1543" s="881" t="s">
        <v>5562</v>
      </c>
      <c r="Q1543" s="881" t="s">
        <v>5563</v>
      </c>
      <c r="R1543" s="872" t="s">
        <v>1206</v>
      </c>
      <c r="S1543" s="478">
        <v>1</v>
      </c>
      <c r="T1543" s="478">
        <v>1</v>
      </c>
      <c r="U1543" s="881"/>
      <c r="Y1543" s="376"/>
      <c r="Z1543" s="881" t="s">
        <v>7705</v>
      </c>
      <c r="AA1543" s="881"/>
      <c r="AB1543" s="603"/>
      <c r="AC1543" s="603"/>
      <c r="AD1543" s="603"/>
      <c r="AE1543" s="603"/>
      <c r="AF1543" s="603"/>
      <c r="AG1543" s="603"/>
      <c r="AH1543" s="603"/>
      <c r="AI1543" s="603"/>
      <c r="AJ1543" s="603"/>
      <c r="AK1543" s="603"/>
      <c r="AL1543" s="603"/>
      <c r="AM1543" s="603"/>
      <c r="AN1543" s="603"/>
      <c r="AO1543" s="603"/>
      <c r="AP1543" s="603"/>
      <c r="AQ1543" s="603"/>
      <c r="AR1543" s="603"/>
      <c r="AS1543" s="603"/>
      <c r="AT1543" s="603"/>
      <c r="AU1543" s="603"/>
      <c r="AV1543" s="603"/>
      <c r="AW1543" s="603"/>
      <c r="AX1543" s="603"/>
      <c r="AY1543" s="603"/>
      <c r="AZ1543" s="603"/>
      <c r="BA1543" s="603"/>
      <c r="BB1543" s="603"/>
      <c r="BC1543" s="603"/>
      <c r="BD1543" s="603"/>
      <c r="BE1543" s="603"/>
      <c r="BF1543" s="603"/>
      <c r="BG1543" s="603"/>
      <c r="BH1543" s="603"/>
      <c r="BI1543" s="603"/>
      <c r="BJ1543" s="603"/>
      <c r="BK1543" s="603"/>
      <c r="BL1543" s="603"/>
      <c r="BM1543" s="603"/>
      <c r="BN1543" s="603"/>
      <c r="BO1543" s="603"/>
      <c r="BP1543" s="603"/>
      <c r="BQ1543" s="603"/>
      <c r="BR1543" s="603"/>
      <c r="BS1543" s="603"/>
      <c r="BT1543" s="603"/>
      <c r="BU1543" s="603"/>
      <c r="BV1543" s="603"/>
      <c r="BW1543" s="603"/>
      <c r="BX1543" s="603"/>
      <c r="BY1543" s="603"/>
      <c r="BZ1543" s="603"/>
      <c r="CA1543" s="603"/>
      <c r="CB1543" s="603"/>
      <c r="CC1543" s="603"/>
      <c r="CD1543" s="603"/>
      <c r="CE1543" s="603"/>
      <c r="CF1543" s="603"/>
      <c r="CG1543" s="603"/>
      <c r="CH1543" s="603"/>
      <c r="CI1543" s="603"/>
      <c r="CJ1543" s="603"/>
      <c r="CK1543" s="603"/>
    </row>
    <row r="1544" spans="1:89" ht="15">
      <c r="A1544" s="644" t="s">
        <v>7707</v>
      </c>
      <c r="B1544" s="473" t="s">
        <v>5770</v>
      </c>
      <c r="C1544" s="473" t="s">
        <v>6462</v>
      </c>
      <c r="D1544" s="643">
        <v>1</v>
      </c>
      <c r="E1544" s="473">
        <v>1</v>
      </c>
      <c r="F1544" s="210" t="s">
        <v>330</v>
      </c>
      <c r="G1544" s="473">
        <v>170723</v>
      </c>
      <c r="H1544" s="210">
        <v>2023</v>
      </c>
      <c r="I1544" s="210" t="s">
        <v>5729</v>
      </c>
      <c r="K1544" s="210" t="s">
        <v>5772</v>
      </c>
      <c r="O1544" s="881"/>
      <c r="P1544" s="881" t="s">
        <v>5562</v>
      </c>
      <c r="Q1544" s="881" t="s">
        <v>5563</v>
      </c>
      <c r="R1544" s="872" t="s">
        <v>1206</v>
      </c>
      <c r="S1544" s="478">
        <v>1</v>
      </c>
      <c r="T1544" s="478">
        <v>1</v>
      </c>
      <c r="U1544" s="881"/>
      <c r="Y1544" s="376"/>
      <c r="Z1544" s="881" t="s">
        <v>7708</v>
      </c>
      <c r="AA1544" s="881"/>
      <c r="AB1544" s="603"/>
      <c r="AC1544" s="603"/>
      <c r="AD1544" s="603"/>
      <c r="AE1544" s="603"/>
      <c r="AF1544" s="603"/>
      <c r="AG1544" s="603"/>
      <c r="AH1544" s="603"/>
      <c r="AI1544" s="603"/>
      <c r="AJ1544" s="603"/>
      <c r="AK1544" s="603"/>
      <c r="AL1544" s="603"/>
      <c r="AM1544" s="603"/>
      <c r="AN1544" s="603"/>
      <c r="AO1544" s="603"/>
      <c r="AP1544" s="603"/>
      <c r="AQ1544" s="603"/>
      <c r="AR1544" s="603"/>
      <c r="AS1544" s="603"/>
      <c r="AT1544" s="603"/>
      <c r="AU1544" s="603"/>
      <c r="AV1544" s="603"/>
      <c r="AW1544" s="603"/>
      <c r="AX1544" s="603"/>
      <c r="AY1544" s="603"/>
      <c r="AZ1544" s="603"/>
      <c r="BA1544" s="603"/>
      <c r="BB1544" s="603"/>
      <c r="BC1544" s="603"/>
      <c r="BD1544" s="603"/>
      <c r="BE1544" s="603"/>
      <c r="BF1544" s="603"/>
      <c r="BG1544" s="603"/>
      <c r="BH1544" s="603"/>
      <c r="BI1544" s="603"/>
      <c r="BJ1544" s="603"/>
      <c r="BK1544" s="603"/>
      <c r="BL1544" s="603"/>
      <c r="BM1544" s="603"/>
      <c r="BN1544" s="603"/>
      <c r="BO1544" s="603"/>
      <c r="BP1544" s="603"/>
      <c r="BQ1544" s="603"/>
      <c r="BR1544" s="603"/>
      <c r="BS1544" s="603"/>
      <c r="BT1544" s="603"/>
      <c r="BU1544" s="603"/>
      <c r="BV1544" s="603"/>
      <c r="BW1544" s="603"/>
      <c r="BX1544" s="603"/>
      <c r="BY1544" s="603"/>
      <c r="BZ1544" s="603"/>
      <c r="CA1544" s="603"/>
      <c r="CB1544" s="603"/>
      <c r="CC1544" s="603"/>
      <c r="CD1544" s="603"/>
      <c r="CE1544" s="603"/>
      <c r="CF1544" s="603"/>
      <c r="CG1544" s="603"/>
      <c r="CH1544" s="603"/>
      <c r="CI1544" s="603"/>
      <c r="CJ1544" s="603"/>
      <c r="CK1544" s="603"/>
    </row>
    <row r="1545" spans="1:89" ht="15">
      <c r="A1545" s="644" t="s">
        <v>7710</v>
      </c>
      <c r="B1545" s="473" t="s">
        <v>7645</v>
      </c>
      <c r="C1545" s="473" t="s">
        <v>6129</v>
      </c>
      <c r="D1545" s="643">
        <v>21</v>
      </c>
      <c r="E1545" s="473">
        <v>1</v>
      </c>
      <c r="F1545" s="210" t="s">
        <v>330</v>
      </c>
      <c r="G1545" s="473">
        <v>200921</v>
      </c>
      <c r="H1545" s="210">
        <v>2021</v>
      </c>
      <c r="I1545" s="210" t="s">
        <v>6326</v>
      </c>
      <c r="K1545" s="210" t="s">
        <v>7711</v>
      </c>
      <c r="O1545" s="881"/>
      <c r="P1545" s="881" t="s">
        <v>5562</v>
      </c>
      <c r="Q1545" s="881" t="s">
        <v>5563</v>
      </c>
      <c r="R1545" s="872" t="s">
        <v>1206</v>
      </c>
      <c r="S1545" s="478">
        <v>1</v>
      </c>
      <c r="T1545" s="478">
        <v>1</v>
      </c>
      <c r="U1545" s="881"/>
      <c r="Y1545" s="376"/>
      <c r="Z1545" s="881" t="s">
        <v>7712</v>
      </c>
      <c r="AA1545" s="881"/>
      <c r="AB1545" s="603"/>
      <c r="AC1545" s="603"/>
      <c r="AD1545" s="603"/>
      <c r="AE1545" s="603"/>
      <c r="AF1545" s="603"/>
      <c r="AG1545" s="603"/>
      <c r="AH1545" s="603"/>
      <c r="AI1545" s="603"/>
      <c r="AJ1545" s="603"/>
      <c r="AK1545" s="603"/>
      <c r="AL1545" s="603"/>
      <c r="AM1545" s="603"/>
      <c r="AN1545" s="603"/>
      <c r="AO1545" s="603"/>
      <c r="AP1545" s="603"/>
      <c r="AQ1545" s="603"/>
      <c r="AR1545" s="603"/>
      <c r="AS1545" s="603"/>
      <c r="AT1545" s="603"/>
      <c r="AU1545" s="603"/>
      <c r="AV1545" s="603"/>
      <c r="AW1545" s="603"/>
      <c r="AX1545" s="603"/>
      <c r="AY1545" s="603"/>
      <c r="AZ1545" s="603"/>
      <c r="BA1545" s="603"/>
      <c r="BB1545" s="603"/>
      <c r="BC1545" s="603"/>
      <c r="BD1545" s="603"/>
      <c r="BE1545" s="603"/>
      <c r="BF1545" s="603"/>
      <c r="BG1545" s="603"/>
      <c r="BH1545" s="603"/>
      <c r="BI1545" s="603"/>
      <c r="BJ1545" s="603"/>
      <c r="BK1545" s="603"/>
      <c r="BL1545" s="603"/>
      <c r="BM1545" s="603"/>
      <c r="BN1545" s="603"/>
      <c r="BO1545" s="603"/>
      <c r="BP1545" s="603"/>
      <c r="BQ1545" s="603"/>
      <c r="BR1545" s="603"/>
      <c r="BS1545" s="603"/>
      <c r="BT1545" s="603"/>
      <c r="BU1545" s="603"/>
      <c r="BV1545" s="603"/>
      <c r="BW1545" s="603"/>
      <c r="BX1545" s="603"/>
      <c r="BY1545" s="603"/>
      <c r="BZ1545" s="603"/>
      <c r="CA1545" s="603"/>
      <c r="CB1545" s="603"/>
      <c r="CC1545" s="603"/>
      <c r="CD1545" s="603"/>
      <c r="CE1545" s="603"/>
      <c r="CF1545" s="603"/>
      <c r="CG1545" s="603"/>
      <c r="CH1545" s="603"/>
      <c r="CI1545" s="603"/>
      <c r="CJ1545" s="603"/>
      <c r="CK1545" s="603"/>
    </row>
    <row r="1546" spans="1:89" ht="15">
      <c r="A1546" s="644" t="s">
        <v>7713</v>
      </c>
      <c r="B1546" s="473" t="s">
        <v>7664</v>
      </c>
      <c r="C1546" s="473" t="s">
        <v>6136</v>
      </c>
      <c r="D1546" s="643">
        <v>27</v>
      </c>
      <c r="E1546" s="473">
        <v>1</v>
      </c>
      <c r="F1546" s="210">
        <v>60921</v>
      </c>
      <c r="G1546" s="473">
        <v>200921</v>
      </c>
      <c r="H1546" s="210">
        <v>2021</v>
      </c>
      <c r="I1546" s="210" t="s">
        <v>6199</v>
      </c>
      <c r="K1546" s="210" t="s">
        <v>7665</v>
      </c>
      <c r="O1546" s="881"/>
      <c r="P1546" s="881" t="s">
        <v>5562</v>
      </c>
      <c r="Q1546" s="881" t="s">
        <v>5563</v>
      </c>
      <c r="R1546" s="872" t="s">
        <v>1206</v>
      </c>
      <c r="S1546" s="478">
        <v>2</v>
      </c>
      <c r="T1546" s="478">
        <v>2</v>
      </c>
      <c r="U1546" s="881"/>
      <c r="Y1546" s="376"/>
      <c r="Z1546" s="881" t="s">
        <v>7714</v>
      </c>
      <c r="AA1546" s="881"/>
      <c r="AB1546" s="603"/>
      <c r="AC1546" s="603"/>
      <c r="AD1546" s="603"/>
      <c r="AE1546" s="603"/>
      <c r="AF1546" s="603"/>
      <c r="AG1546" s="603"/>
      <c r="AH1546" s="603"/>
      <c r="AI1546" s="603"/>
      <c r="AJ1546" s="603"/>
      <c r="AK1546" s="603"/>
      <c r="AL1546" s="603"/>
      <c r="AM1546" s="603"/>
      <c r="AN1546" s="603"/>
      <c r="AO1546" s="603"/>
      <c r="AP1546" s="603"/>
      <c r="AQ1546" s="603"/>
      <c r="AR1546" s="603"/>
      <c r="AS1546" s="603"/>
      <c r="AT1546" s="603"/>
      <c r="AU1546" s="603"/>
      <c r="AV1546" s="603"/>
      <c r="AW1546" s="603"/>
      <c r="AX1546" s="603"/>
      <c r="AY1546" s="603"/>
      <c r="AZ1546" s="603"/>
      <c r="BA1546" s="603"/>
      <c r="BB1546" s="603"/>
      <c r="BC1546" s="603"/>
      <c r="BD1546" s="603"/>
      <c r="BE1546" s="603"/>
      <c r="BF1546" s="603"/>
      <c r="BG1546" s="603"/>
      <c r="BH1546" s="603"/>
      <c r="BI1546" s="603"/>
      <c r="BJ1546" s="603"/>
      <c r="BK1546" s="603"/>
      <c r="BL1546" s="603"/>
      <c r="BM1546" s="603"/>
      <c r="BN1546" s="603"/>
      <c r="BO1546" s="603"/>
      <c r="BP1546" s="603"/>
      <c r="BQ1546" s="603"/>
      <c r="BR1546" s="603"/>
      <c r="BS1546" s="603"/>
      <c r="BT1546" s="603"/>
      <c r="BU1546" s="603"/>
      <c r="BV1546" s="603"/>
      <c r="BW1546" s="603"/>
      <c r="BX1546" s="603"/>
      <c r="BY1546" s="603"/>
      <c r="BZ1546" s="603"/>
      <c r="CA1546" s="603"/>
      <c r="CB1546" s="603"/>
      <c r="CC1546" s="603"/>
      <c r="CD1546" s="603"/>
      <c r="CE1546" s="603"/>
      <c r="CF1546" s="603"/>
      <c r="CG1546" s="603"/>
      <c r="CH1546" s="603"/>
      <c r="CI1546" s="603"/>
      <c r="CJ1546" s="603"/>
      <c r="CK1546" s="603"/>
    </row>
    <row r="1547" spans="1:89" ht="15">
      <c r="A1547" s="645" t="s">
        <v>7716</v>
      </c>
      <c r="B1547" s="473" t="s">
        <v>7717</v>
      </c>
      <c r="C1547" s="473" t="s">
        <v>6442</v>
      </c>
      <c r="D1547" s="643">
        <v>39</v>
      </c>
      <c r="E1547" s="473">
        <v>1</v>
      </c>
      <c r="F1547" s="210">
        <v>80523</v>
      </c>
      <c r="G1547" s="473">
        <v>230523</v>
      </c>
      <c r="H1547" s="210">
        <v>2023</v>
      </c>
      <c r="I1547" s="210" t="s">
        <v>5729</v>
      </c>
      <c r="K1547" s="210" t="s">
        <v>7718</v>
      </c>
      <c r="O1547" s="881"/>
      <c r="P1547" s="646" t="s">
        <v>4935</v>
      </c>
      <c r="Q1547" s="881" t="s">
        <v>4936</v>
      </c>
      <c r="R1547" s="872" t="s">
        <v>1206</v>
      </c>
      <c r="S1547" s="478">
        <v>3</v>
      </c>
      <c r="T1547" s="881"/>
      <c r="U1547" s="478">
        <v>3</v>
      </c>
      <c r="Y1547" s="376"/>
      <c r="Z1547" s="881" t="s">
        <v>7719</v>
      </c>
      <c r="AA1547" s="881"/>
      <c r="AB1547" s="603"/>
      <c r="AC1547" s="603"/>
      <c r="AD1547" s="603"/>
      <c r="AE1547" s="603"/>
      <c r="AF1547" s="603"/>
      <c r="AG1547" s="603"/>
      <c r="AH1547" s="603"/>
      <c r="AI1547" s="603"/>
      <c r="AJ1547" s="603"/>
      <c r="AK1547" s="603"/>
      <c r="AL1547" s="603"/>
      <c r="AM1547" s="603"/>
      <c r="AN1547" s="603"/>
      <c r="AO1547" s="603"/>
      <c r="AP1547" s="603"/>
      <c r="AQ1547" s="603"/>
      <c r="AR1547" s="603"/>
      <c r="AS1547" s="603"/>
      <c r="AT1547" s="603"/>
      <c r="AU1547" s="603"/>
      <c r="AV1547" s="603"/>
      <c r="AW1547" s="603"/>
      <c r="AX1547" s="603"/>
      <c r="AY1547" s="603"/>
      <c r="AZ1547" s="603"/>
      <c r="BA1547" s="603"/>
      <c r="BB1547" s="603"/>
      <c r="BC1547" s="603"/>
      <c r="BD1547" s="603"/>
      <c r="BE1547" s="603"/>
      <c r="BF1547" s="603"/>
      <c r="BG1547" s="603"/>
      <c r="BH1547" s="603"/>
      <c r="BI1547" s="603"/>
      <c r="BJ1547" s="603"/>
      <c r="BK1547" s="603"/>
      <c r="BL1547" s="603"/>
      <c r="BM1547" s="603"/>
      <c r="BN1547" s="603"/>
      <c r="BO1547" s="603"/>
      <c r="BP1547" s="603"/>
      <c r="BQ1547" s="603"/>
      <c r="BR1547" s="603"/>
      <c r="BS1547" s="603"/>
      <c r="BT1547" s="603"/>
      <c r="BU1547" s="603"/>
      <c r="BV1547" s="603"/>
      <c r="BW1547" s="603"/>
      <c r="BX1547" s="603"/>
      <c r="BY1547" s="603"/>
      <c r="BZ1547" s="603"/>
      <c r="CA1547" s="603"/>
      <c r="CB1547" s="603"/>
      <c r="CC1547" s="603"/>
      <c r="CD1547" s="603"/>
      <c r="CE1547" s="603"/>
      <c r="CF1547" s="603"/>
      <c r="CG1547" s="603"/>
      <c r="CH1547" s="603"/>
      <c r="CI1547" s="603"/>
      <c r="CJ1547" s="603"/>
      <c r="CK1547" s="603"/>
    </row>
    <row r="1548" spans="1:89" ht="15">
      <c r="A1548" s="644" t="s">
        <v>7720</v>
      </c>
      <c r="B1548" s="473" t="s">
        <v>7717</v>
      </c>
      <c r="C1548" s="473" t="s">
        <v>6442</v>
      </c>
      <c r="D1548" s="643">
        <v>39</v>
      </c>
      <c r="E1548" s="473">
        <v>1</v>
      </c>
      <c r="F1548" s="210">
        <v>80523</v>
      </c>
      <c r="G1548" s="473">
        <v>230523</v>
      </c>
      <c r="H1548" s="210">
        <v>2023</v>
      </c>
      <c r="I1548" s="210" t="s">
        <v>5729</v>
      </c>
      <c r="K1548" s="210" t="s">
        <v>7718</v>
      </c>
      <c r="O1548" s="881"/>
      <c r="P1548" s="881" t="s">
        <v>4956</v>
      </c>
      <c r="Q1548" s="881" t="s">
        <v>4957</v>
      </c>
      <c r="R1548" s="872" t="s">
        <v>1206</v>
      </c>
      <c r="S1548" s="478">
        <v>1</v>
      </c>
      <c r="T1548" s="881"/>
      <c r="U1548" s="478">
        <v>1</v>
      </c>
      <c r="Y1548" s="376"/>
      <c r="Z1548" s="881" t="s">
        <v>7721</v>
      </c>
      <c r="AA1548" s="881"/>
      <c r="AB1548" s="603"/>
      <c r="AC1548" s="603"/>
      <c r="AD1548" s="603"/>
      <c r="AE1548" s="603"/>
      <c r="AF1548" s="603"/>
      <c r="AG1548" s="603"/>
      <c r="AH1548" s="603"/>
      <c r="AI1548" s="603"/>
      <c r="AJ1548" s="603"/>
      <c r="AK1548" s="603"/>
      <c r="AL1548" s="603"/>
      <c r="AM1548" s="603"/>
      <c r="AN1548" s="603"/>
      <c r="AO1548" s="603"/>
      <c r="AP1548" s="603"/>
      <c r="AQ1548" s="603"/>
      <c r="AR1548" s="603"/>
      <c r="AS1548" s="603"/>
      <c r="AT1548" s="603"/>
      <c r="AU1548" s="603"/>
      <c r="AV1548" s="603"/>
      <c r="AW1548" s="603"/>
      <c r="AX1548" s="603"/>
      <c r="AY1548" s="603"/>
      <c r="AZ1548" s="603"/>
      <c r="BA1548" s="603"/>
      <c r="BB1548" s="603"/>
      <c r="BC1548" s="603"/>
      <c r="BD1548" s="603"/>
      <c r="BE1548" s="603"/>
      <c r="BF1548" s="603"/>
      <c r="BG1548" s="603"/>
      <c r="BH1548" s="603"/>
      <c r="BI1548" s="603"/>
      <c r="BJ1548" s="603"/>
      <c r="BK1548" s="603"/>
      <c r="BL1548" s="603"/>
      <c r="BM1548" s="603"/>
      <c r="BN1548" s="603"/>
      <c r="BO1548" s="603"/>
      <c r="BP1548" s="603"/>
      <c r="BQ1548" s="603"/>
      <c r="BR1548" s="603"/>
      <c r="BS1548" s="603"/>
      <c r="BT1548" s="603"/>
      <c r="BU1548" s="603"/>
      <c r="BV1548" s="603"/>
      <c r="BW1548" s="603"/>
      <c r="BX1548" s="603"/>
      <c r="BY1548" s="603"/>
      <c r="BZ1548" s="603"/>
      <c r="CA1548" s="603"/>
      <c r="CB1548" s="603"/>
      <c r="CC1548" s="603"/>
      <c r="CD1548" s="603"/>
      <c r="CE1548" s="603"/>
      <c r="CF1548" s="603"/>
      <c r="CG1548" s="603"/>
      <c r="CH1548" s="603"/>
      <c r="CI1548" s="603"/>
      <c r="CJ1548" s="603"/>
      <c r="CK1548" s="603"/>
    </row>
    <row r="1549" spans="1:89" ht="15">
      <c r="A1549" s="645" t="s">
        <v>7722</v>
      </c>
      <c r="B1549" s="473" t="s">
        <v>7717</v>
      </c>
      <c r="C1549" s="473" t="s">
        <v>6442</v>
      </c>
      <c r="D1549" s="643">
        <v>39</v>
      </c>
      <c r="E1549" s="473">
        <v>1</v>
      </c>
      <c r="F1549" s="210">
        <v>80523</v>
      </c>
      <c r="G1549" s="473">
        <v>230523</v>
      </c>
      <c r="H1549" s="210">
        <v>2023</v>
      </c>
      <c r="I1549" s="210" t="s">
        <v>5729</v>
      </c>
      <c r="K1549" s="210" t="s">
        <v>7718</v>
      </c>
      <c r="O1549" s="881"/>
      <c r="P1549" s="646" t="s">
        <v>2537</v>
      </c>
      <c r="Q1549" s="881" t="s">
        <v>2538</v>
      </c>
      <c r="R1549" s="872" t="s">
        <v>1206</v>
      </c>
      <c r="S1549" s="478">
        <v>3</v>
      </c>
      <c r="T1549" s="881"/>
      <c r="U1549" s="478">
        <v>3</v>
      </c>
      <c r="Y1549" s="376"/>
      <c r="Z1549" s="881" t="s">
        <v>7723</v>
      </c>
      <c r="AA1549" s="881"/>
      <c r="AB1549" s="603"/>
      <c r="AC1549" s="603"/>
      <c r="AD1549" s="603"/>
      <c r="AE1549" s="603"/>
      <c r="AF1549" s="603"/>
      <c r="AG1549" s="603"/>
      <c r="AH1549" s="603"/>
      <c r="AI1549" s="603"/>
      <c r="AJ1549" s="603"/>
      <c r="AK1549" s="603"/>
      <c r="AL1549" s="603"/>
      <c r="AM1549" s="603"/>
      <c r="AN1549" s="603"/>
      <c r="AO1549" s="603"/>
      <c r="AP1549" s="603"/>
      <c r="AQ1549" s="603"/>
      <c r="AR1549" s="603"/>
      <c r="AS1549" s="603"/>
      <c r="AT1549" s="603"/>
      <c r="AU1549" s="603"/>
      <c r="AV1549" s="603"/>
      <c r="AW1549" s="603"/>
      <c r="AX1549" s="603"/>
      <c r="AY1549" s="603"/>
      <c r="AZ1549" s="603"/>
      <c r="BA1549" s="603"/>
      <c r="BB1549" s="603"/>
      <c r="BC1549" s="603"/>
      <c r="BD1549" s="603"/>
      <c r="BE1549" s="603"/>
      <c r="BF1549" s="603"/>
      <c r="BG1549" s="603"/>
      <c r="BH1549" s="603"/>
      <c r="BI1549" s="603"/>
      <c r="BJ1549" s="603"/>
      <c r="BK1549" s="603"/>
      <c r="BL1549" s="603"/>
      <c r="BM1549" s="603"/>
      <c r="BN1549" s="603"/>
      <c r="BO1549" s="603"/>
      <c r="BP1549" s="603"/>
      <c r="BQ1549" s="603"/>
      <c r="BR1549" s="603"/>
      <c r="BS1549" s="603"/>
      <c r="BT1549" s="603"/>
      <c r="BU1549" s="603"/>
      <c r="BV1549" s="603"/>
      <c r="BW1549" s="603"/>
      <c r="BX1549" s="603"/>
      <c r="BY1549" s="603"/>
      <c r="BZ1549" s="603"/>
      <c r="CA1549" s="603"/>
      <c r="CB1549" s="603"/>
      <c r="CC1549" s="603"/>
      <c r="CD1549" s="603"/>
      <c r="CE1549" s="603"/>
      <c r="CF1549" s="603"/>
      <c r="CG1549" s="603"/>
      <c r="CH1549" s="603"/>
      <c r="CI1549" s="603"/>
      <c r="CJ1549" s="603"/>
      <c r="CK1549" s="603"/>
    </row>
    <row r="1550" spans="1:89" ht="15">
      <c r="A1550" s="645" t="s">
        <v>7724</v>
      </c>
      <c r="B1550" s="473" t="s">
        <v>7717</v>
      </c>
      <c r="C1550" s="473" t="s">
        <v>6442</v>
      </c>
      <c r="D1550" s="643">
        <v>39</v>
      </c>
      <c r="E1550" s="473">
        <v>1</v>
      </c>
      <c r="F1550" s="210">
        <v>80523</v>
      </c>
      <c r="G1550" s="473">
        <v>230523</v>
      </c>
      <c r="H1550" s="210">
        <v>2023</v>
      </c>
      <c r="I1550" s="210" t="s">
        <v>5729</v>
      </c>
      <c r="K1550" s="210" t="s">
        <v>7718</v>
      </c>
      <c r="O1550" s="881"/>
      <c r="P1550" s="646" t="s">
        <v>5552</v>
      </c>
      <c r="Q1550" s="881" t="s">
        <v>5557</v>
      </c>
      <c r="R1550" s="872" t="s">
        <v>1206</v>
      </c>
      <c r="S1550" s="478">
        <v>1</v>
      </c>
      <c r="T1550" s="881"/>
      <c r="U1550" s="478">
        <v>1</v>
      </c>
      <c r="Y1550" s="376"/>
      <c r="Z1550" s="881" t="s">
        <v>7725</v>
      </c>
      <c r="AA1550" s="881"/>
      <c r="AB1550" s="603"/>
      <c r="AC1550" s="603"/>
      <c r="AD1550" s="603"/>
      <c r="AE1550" s="603"/>
      <c r="AF1550" s="603"/>
      <c r="AG1550" s="603"/>
      <c r="AH1550" s="603"/>
      <c r="AI1550" s="603"/>
      <c r="AJ1550" s="603"/>
      <c r="AK1550" s="603"/>
      <c r="AL1550" s="603"/>
      <c r="AM1550" s="603"/>
      <c r="AN1550" s="603"/>
      <c r="AO1550" s="603"/>
      <c r="AP1550" s="603"/>
      <c r="AQ1550" s="603"/>
      <c r="AR1550" s="603"/>
      <c r="AS1550" s="603"/>
      <c r="AT1550" s="603"/>
      <c r="AU1550" s="603"/>
      <c r="AV1550" s="603"/>
      <c r="AW1550" s="603"/>
      <c r="AX1550" s="603"/>
      <c r="AY1550" s="603"/>
      <c r="AZ1550" s="603"/>
      <c r="BA1550" s="603"/>
      <c r="BB1550" s="603"/>
      <c r="BC1550" s="603"/>
      <c r="BD1550" s="603"/>
      <c r="BE1550" s="603"/>
      <c r="BF1550" s="603"/>
      <c r="BG1550" s="603"/>
      <c r="BH1550" s="603"/>
      <c r="BI1550" s="603"/>
      <c r="BJ1550" s="603"/>
      <c r="BK1550" s="603"/>
      <c r="BL1550" s="603"/>
      <c r="BM1550" s="603"/>
      <c r="BN1550" s="603"/>
      <c r="BO1550" s="603"/>
      <c r="BP1550" s="603"/>
      <c r="BQ1550" s="603"/>
      <c r="BR1550" s="603"/>
      <c r="BS1550" s="603"/>
      <c r="BT1550" s="603"/>
      <c r="BU1550" s="603"/>
      <c r="BV1550" s="603"/>
      <c r="BW1550" s="603"/>
      <c r="BX1550" s="603"/>
      <c r="BY1550" s="603"/>
      <c r="BZ1550" s="603"/>
      <c r="CA1550" s="603"/>
      <c r="CB1550" s="603"/>
      <c r="CC1550" s="603"/>
      <c r="CD1550" s="603"/>
      <c r="CE1550" s="603"/>
      <c r="CF1550" s="603"/>
      <c r="CG1550" s="603"/>
      <c r="CH1550" s="603"/>
      <c r="CI1550" s="603"/>
      <c r="CJ1550" s="603"/>
      <c r="CK1550" s="603"/>
    </row>
    <row r="1551" spans="1:89" ht="15">
      <c r="A1551" s="876" t="s">
        <v>7726</v>
      </c>
      <c r="B1551" s="473" t="s">
        <v>7717</v>
      </c>
      <c r="C1551" s="473" t="s">
        <v>6442</v>
      </c>
      <c r="D1551" s="643">
        <v>39</v>
      </c>
      <c r="E1551" s="473">
        <v>1</v>
      </c>
      <c r="F1551" s="210">
        <v>80523</v>
      </c>
      <c r="G1551" s="473">
        <v>230523</v>
      </c>
      <c r="H1551" s="210">
        <v>2023</v>
      </c>
      <c r="I1551" s="210" t="s">
        <v>5729</v>
      </c>
      <c r="K1551" s="210" t="s">
        <v>7718</v>
      </c>
      <c r="O1551" s="881"/>
      <c r="P1551" s="646" t="s">
        <v>7727</v>
      </c>
      <c r="Q1551" s="881" t="s">
        <v>7728</v>
      </c>
      <c r="R1551" s="872" t="s">
        <v>1206</v>
      </c>
      <c r="S1551" s="478">
        <v>1</v>
      </c>
      <c r="T1551" s="881"/>
      <c r="U1551" s="478">
        <v>1</v>
      </c>
      <c r="Y1551" s="376"/>
      <c r="Z1551" s="881" t="s">
        <v>7729</v>
      </c>
      <c r="AA1551" s="881"/>
      <c r="AB1551" s="603"/>
      <c r="AC1551" s="603"/>
      <c r="AD1551" s="603"/>
      <c r="AE1551" s="603"/>
      <c r="AF1551" s="603"/>
      <c r="AG1551" s="603"/>
      <c r="AH1551" s="603"/>
      <c r="AI1551" s="603"/>
      <c r="AJ1551" s="603"/>
      <c r="AK1551" s="603"/>
      <c r="AL1551" s="603"/>
      <c r="AM1551" s="603"/>
      <c r="AN1551" s="603"/>
      <c r="AO1551" s="603"/>
      <c r="AP1551" s="603"/>
      <c r="AQ1551" s="603"/>
      <c r="AR1551" s="603"/>
      <c r="AS1551" s="603"/>
      <c r="AT1551" s="603"/>
      <c r="AU1551" s="603"/>
      <c r="AV1551" s="603"/>
      <c r="AW1551" s="603"/>
      <c r="AX1551" s="603"/>
      <c r="AY1551" s="603"/>
      <c r="AZ1551" s="603"/>
      <c r="BA1551" s="603"/>
      <c r="BB1551" s="603"/>
      <c r="BC1551" s="603"/>
      <c r="BD1551" s="603"/>
      <c r="BE1551" s="603"/>
      <c r="BF1551" s="603"/>
      <c r="BG1551" s="603"/>
      <c r="BH1551" s="603"/>
      <c r="BI1551" s="603"/>
      <c r="BJ1551" s="603"/>
      <c r="BK1551" s="603"/>
      <c r="BL1551" s="603"/>
      <c r="BM1551" s="603"/>
      <c r="BN1551" s="603"/>
      <c r="BO1551" s="603"/>
      <c r="BP1551" s="603"/>
      <c r="BQ1551" s="603"/>
      <c r="BR1551" s="603"/>
      <c r="BS1551" s="603"/>
      <c r="BT1551" s="603"/>
      <c r="BU1551" s="603"/>
      <c r="BV1551" s="603"/>
      <c r="BW1551" s="603"/>
      <c r="BX1551" s="603"/>
      <c r="BY1551" s="603"/>
      <c r="BZ1551" s="603"/>
      <c r="CA1551" s="603"/>
      <c r="CB1551" s="603"/>
      <c r="CC1551" s="603"/>
      <c r="CD1551" s="603"/>
      <c r="CE1551" s="603"/>
      <c r="CF1551" s="603"/>
      <c r="CG1551" s="603"/>
      <c r="CH1551" s="603"/>
      <c r="CI1551" s="603"/>
      <c r="CJ1551" s="603"/>
      <c r="CK1551" s="603"/>
    </row>
    <row r="1552" spans="1:89" ht="15">
      <c r="A1552" s="645" t="s">
        <v>7731</v>
      </c>
      <c r="B1552" s="473" t="s">
        <v>5751</v>
      </c>
      <c r="C1552" s="473" t="s">
        <v>6365</v>
      </c>
      <c r="D1552" s="643">
        <v>31</v>
      </c>
      <c r="E1552" s="473">
        <v>1</v>
      </c>
      <c r="F1552" s="210">
        <v>80523</v>
      </c>
      <c r="G1552" s="473">
        <v>230523</v>
      </c>
      <c r="H1552" s="210">
        <v>2023</v>
      </c>
      <c r="I1552" s="210" t="s">
        <v>5729</v>
      </c>
      <c r="K1552" s="210" t="s">
        <v>5753</v>
      </c>
      <c r="O1552" s="881"/>
      <c r="P1552" s="646" t="s">
        <v>2537</v>
      </c>
      <c r="Q1552" s="881" t="s">
        <v>2538</v>
      </c>
      <c r="R1552" s="872" t="s">
        <v>1206</v>
      </c>
      <c r="S1552" s="478">
        <v>1</v>
      </c>
      <c r="T1552" s="881"/>
      <c r="U1552" s="478">
        <v>1</v>
      </c>
      <c r="Y1552" s="376"/>
      <c r="Z1552" s="881" t="s">
        <v>7732</v>
      </c>
      <c r="AA1552" s="881"/>
      <c r="AB1552" s="603"/>
      <c r="AC1552" s="603"/>
      <c r="AD1552" s="603"/>
      <c r="AE1552" s="603"/>
      <c r="AF1552" s="603"/>
      <c r="AG1552" s="603"/>
      <c r="AH1552" s="603"/>
      <c r="AI1552" s="603"/>
      <c r="AJ1552" s="603"/>
      <c r="AK1552" s="603"/>
      <c r="AL1552" s="603"/>
      <c r="AM1552" s="603"/>
      <c r="AN1552" s="603"/>
      <c r="AO1552" s="603"/>
      <c r="AP1552" s="603"/>
      <c r="AQ1552" s="603"/>
      <c r="AR1552" s="603"/>
      <c r="AS1552" s="603"/>
      <c r="AT1552" s="603"/>
      <c r="AU1552" s="603"/>
      <c r="AV1552" s="603"/>
      <c r="AW1552" s="603"/>
      <c r="AX1552" s="603"/>
      <c r="AY1552" s="603"/>
      <c r="AZ1552" s="603"/>
      <c r="BA1552" s="603"/>
      <c r="BB1552" s="603"/>
      <c r="BC1552" s="603"/>
      <c r="BD1552" s="603"/>
      <c r="BE1552" s="603"/>
      <c r="BF1552" s="603"/>
      <c r="BG1552" s="603"/>
      <c r="BH1552" s="603"/>
      <c r="BI1552" s="603"/>
      <c r="BJ1552" s="603"/>
      <c r="BK1552" s="603"/>
      <c r="BL1552" s="603"/>
      <c r="BM1552" s="603"/>
      <c r="BN1552" s="603"/>
      <c r="BO1552" s="603"/>
      <c r="BP1552" s="603"/>
      <c r="BQ1552" s="603"/>
      <c r="BR1552" s="603"/>
      <c r="BS1552" s="603"/>
      <c r="BT1552" s="603"/>
      <c r="BU1552" s="603"/>
      <c r="BV1552" s="603"/>
      <c r="BW1552" s="603"/>
      <c r="BX1552" s="603"/>
      <c r="BY1552" s="603"/>
      <c r="BZ1552" s="603"/>
      <c r="CA1552" s="603"/>
      <c r="CB1552" s="603"/>
      <c r="CC1552" s="603"/>
      <c r="CD1552" s="603"/>
      <c r="CE1552" s="603"/>
      <c r="CF1552" s="603"/>
      <c r="CG1552" s="603"/>
      <c r="CH1552" s="603"/>
      <c r="CI1552" s="603"/>
      <c r="CJ1552" s="603"/>
      <c r="CK1552" s="603"/>
    </row>
    <row r="1553" spans="1:89" ht="15">
      <c r="A1553" s="645" t="s">
        <v>7733</v>
      </c>
      <c r="B1553" s="473" t="s">
        <v>5751</v>
      </c>
      <c r="C1553" s="473" t="s">
        <v>6365</v>
      </c>
      <c r="D1553" s="643">
        <v>31</v>
      </c>
      <c r="E1553" s="473">
        <v>1</v>
      </c>
      <c r="F1553" s="210">
        <v>80523</v>
      </c>
      <c r="G1553" s="473">
        <v>230523</v>
      </c>
      <c r="H1553" s="210">
        <v>2023</v>
      </c>
      <c r="I1553" s="210" t="s">
        <v>5729</v>
      </c>
      <c r="K1553" s="210" t="s">
        <v>5753</v>
      </c>
      <c r="O1553" s="881"/>
      <c r="P1553" s="646" t="s">
        <v>4935</v>
      </c>
      <c r="Q1553" s="881" t="s">
        <v>4936</v>
      </c>
      <c r="R1553" s="872" t="s">
        <v>1206</v>
      </c>
      <c r="S1553" s="478">
        <v>2</v>
      </c>
      <c r="T1553" s="881"/>
      <c r="U1553" s="478">
        <v>2</v>
      </c>
      <c r="Y1553" s="376"/>
      <c r="Z1553" s="881" t="s">
        <v>7734</v>
      </c>
      <c r="AA1553" s="881"/>
      <c r="AB1553" s="603"/>
      <c r="AC1553" s="603"/>
      <c r="AD1553" s="603"/>
      <c r="AE1553" s="603"/>
      <c r="AF1553" s="603"/>
      <c r="AG1553" s="603"/>
      <c r="AH1553" s="603"/>
      <c r="AI1553" s="603"/>
      <c r="AJ1553" s="603"/>
      <c r="AK1553" s="603"/>
      <c r="AL1553" s="603"/>
      <c r="AM1553" s="603"/>
      <c r="AN1553" s="603"/>
      <c r="AO1553" s="603"/>
      <c r="AP1553" s="603"/>
      <c r="AQ1553" s="603"/>
      <c r="AR1553" s="603"/>
      <c r="AS1553" s="603"/>
      <c r="AT1553" s="603"/>
      <c r="AU1553" s="603"/>
      <c r="AV1553" s="603"/>
      <c r="AW1553" s="603"/>
      <c r="AX1553" s="603"/>
      <c r="AY1553" s="603"/>
      <c r="AZ1553" s="603"/>
      <c r="BA1553" s="603"/>
      <c r="BB1553" s="603"/>
      <c r="BC1553" s="603"/>
      <c r="BD1553" s="603"/>
      <c r="BE1553" s="603"/>
      <c r="BF1553" s="603"/>
      <c r="BG1553" s="603"/>
      <c r="BH1553" s="603"/>
      <c r="BI1553" s="603"/>
      <c r="BJ1553" s="603"/>
      <c r="BK1553" s="603"/>
      <c r="BL1553" s="603"/>
      <c r="BM1553" s="603"/>
      <c r="BN1553" s="603"/>
      <c r="BO1553" s="603"/>
      <c r="BP1553" s="603"/>
      <c r="BQ1553" s="603"/>
      <c r="BR1553" s="603"/>
      <c r="BS1553" s="603"/>
      <c r="BT1553" s="603"/>
      <c r="BU1553" s="603"/>
      <c r="BV1553" s="603"/>
      <c r="BW1553" s="603"/>
      <c r="BX1553" s="603"/>
      <c r="BY1553" s="603"/>
      <c r="BZ1553" s="603"/>
      <c r="CA1553" s="603"/>
      <c r="CB1553" s="603"/>
      <c r="CC1553" s="603"/>
      <c r="CD1553" s="603"/>
      <c r="CE1553" s="603"/>
      <c r="CF1553" s="603"/>
      <c r="CG1553" s="603"/>
      <c r="CH1553" s="603"/>
      <c r="CI1553" s="603"/>
      <c r="CJ1553" s="603"/>
      <c r="CK1553" s="603"/>
    </row>
    <row r="1554" spans="1:89" ht="15">
      <c r="A1554" s="645" t="s">
        <v>7735</v>
      </c>
      <c r="B1554" s="473" t="s">
        <v>5751</v>
      </c>
      <c r="C1554" s="473" t="s">
        <v>6365</v>
      </c>
      <c r="D1554" s="643">
        <v>31</v>
      </c>
      <c r="E1554" s="473">
        <v>1</v>
      </c>
      <c r="F1554" s="210">
        <v>80523</v>
      </c>
      <c r="G1554" s="473">
        <v>230523</v>
      </c>
      <c r="H1554" s="210">
        <v>2023</v>
      </c>
      <c r="I1554" s="210" t="s">
        <v>5729</v>
      </c>
      <c r="K1554" s="210" t="s">
        <v>5753</v>
      </c>
      <c r="O1554" s="881"/>
      <c r="P1554" s="646" t="s">
        <v>7736</v>
      </c>
      <c r="Q1554" s="881" t="s">
        <v>7737</v>
      </c>
      <c r="R1554" s="872" t="s">
        <v>1206</v>
      </c>
      <c r="S1554" s="478">
        <v>2</v>
      </c>
      <c r="T1554" s="478"/>
      <c r="U1554" s="881">
        <v>2</v>
      </c>
      <c r="Y1554" s="376"/>
      <c r="Z1554" s="881" t="s">
        <v>7738</v>
      </c>
      <c r="AA1554" s="881"/>
      <c r="AB1554" s="603"/>
      <c r="AC1554" s="603"/>
      <c r="AD1554" s="603"/>
      <c r="AE1554" s="603"/>
      <c r="AF1554" s="603"/>
      <c r="AG1554" s="603"/>
      <c r="AH1554" s="603"/>
      <c r="AI1554" s="603"/>
      <c r="AJ1554" s="603"/>
      <c r="AK1554" s="603"/>
      <c r="AL1554" s="603"/>
      <c r="AM1554" s="603"/>
      <c r="AN1554" s="603"/>
      <c r="AO1554" s="603"/>
      <c r="AP1554" s="603"/>
      <c r="AQ1554" s="603"/>
      <c r="AR1554" s="603"/>
      <c r="AS1554" s="603"/>
      <c r="AT1554" s="603"/>
      <c r="AU1554" s="603"/>
      <c r="AV1554" s="603"/>
      <c r="AW1554" s="603"/>
      <c r="AX1554" s="603"/>
      <c r="AY1554" s="603"/>
      <c r="AZ1554" s="603"/>
      <c r="BA1554" s="603"/>
      <c r="BB1554" s="603"/>
      <c r="BC1554" s="603"/>
      <c r="BD1554" s="603"/>
      <c r="BE1554" s="603"/>
      <c r="BF1554" s="603"/>
      <c r="BG1554" s="603"/>
      <c r="BH1554" s="603"/>
      <c r="BI1554" s="603"/>
      <c r="BJ1554" s="603"/>
      <c r="BK1554" s="603"/>
      <c r="BL1554" s="603"/>
      <c r="BM1554" s="603"/>
      <c r="BN1554" s="603"/>
      <c r="BO1554" s="603"/>
      <c r="BP1554" s="603"/>
      <c r="BQ1554" s="603"/>
      <c r="BR1554" s="603"/>
      <c r="BS1554" s="603"/>
      <c r="BT1554" s="603"/>
      <c r="BU1554" s="603"/>
      <c r="BV1554" s="603"/>
      <c r="BW1554" s="603"/>
      <c r="BX1554" s="603"/>
      <c r="BY1554" s="603"/>
      <c r="BZ1554" s="603"/>
      <c r="CA1554" s="603"/>
      <c r="CB1554" s="603"/>
      <c r="CC1554" s="603"/>
      <c r="CD1554" s="603"/>
      <c r="CE1554" s="603"/>
      <c r="CF1554" s="603"/>
      <c r="CG1554" s="603"/>
      <c r="CH1554" s="603"/>
      <c r="CI1554" s="603"/>
      <c r="CJ1554" s="603"/>
      <c r="CK1554" s="603"/>
    </row>
    <row r="1555" spans="1:89" ht="15">
      <c r="A1555" s="645" t="s">
        <v>7739</v>
      </c>
      <c r="B1555" s="473" t="s">
        <v>5751</v>
      </c>
      <c r="C1555" s="473" t="s">
        <v>6365</v>
      </c>
      <c r="D1555" s="643">
        <v>31</v>
      </c>
      <c r="E1555" s="473">
        <v>1</v>
      </c>
      <c r="F1555" s="210">
        <v>80523</v>
      </c>
      <c r="G1555" s="473">
        <v>230523</v>
      </c>
      <c r="H1555" s="210">
        <v>2023</v>
      </c>
      <c r="I1555" s="210" t="s">
        <v>5729</v>
      </c>
      <c r="K1555" s="210" t="s">
        <v>5753</v>
      </c>
      <c r="O1555" s="881"/>
      <c r="P1555" s="646" t="s">
        <v>916</v>
      </c>
      <c r="Q1555" s="881" t="s">
        <v>917</v>
      </c>
      <c r="R1555" s="872" t="s">
        <v>1206</v>
      </c>
      <c r="S1555" s="478">
        <v>2</v>
      </c>
      <c r="T1555" s="881"/>
      <c r="U1555" s="478">
        <v>2</v>
      </c>
      <c r="Y1555" s="376"/>
      <c r="Z1555" s="881" t="s">
        <v>7740</v>
      </c>
      <c r="AA1555" s="881"/>
      <c r="AB1555" s="603"/>
      <c r="AC1555" s="603"/>
      <c r="AD1555" s="603"/>
      <c r="AE1555" s="603"/>
      <c r="AF1555" s="603"/>
      <c r="AG1555" s="603"/>
      <c r="AH1555" s="603"/>
      <c r="AI1555" s="603"/>
      <c r="AJ1555" s="603"/>
      <c r="AK1555" s="603"/>
      <c r="AL1555" s="603"/>
      <c r="AM1555" s="603"/>
      <c r="AN1555" s="603"/>
      <c r="AO1555" s="603"/>
      <c r="AP1555" s="603"/>
      <c r="AQ1555" s="603"/>
      <c r="AR1555" s="603"/>
      <c r="AS1555" s="603"/>
      <c r="AT1555" s="603"/>
      <c r="AU1555" s="603"/>
      <c r="AV1555" s="603"/>
      <c r="AW1555" s="603"/>
      <c r="AX1555" s="603"/>
      <c r="AY1555" s="603"/>
      <c r="AZ1555" s="603"/>
      <c r="BA1555" s="603"/>
      <c r="BB1555" s="603"/>
      <c r="BC1555" s="603"/>
      <c r="BD1555" s="603"/>
      <c r="BE1555" s="603"/>
      <c r="BF1555" s="603"/>
      <c r="BG1555" s="603"/>
      <c r="BH1555" s="603"/>
      <c r="BI1555" s="603"/>
      <c r="BJ1555" s="603"/>
      <c r="BK1555" s="603"/>
      <c r="BL1555" s="603"/>
      <c r="BM1555" s="603"/>
      <c r="BN1555" s="603"/>
      <c r="BO1555" s="603"/>
      <c r="BP1555" s="603"/>
      <c r="BQ1555" s="603"/>
      <c r="BR1555" s="603"/>
      <c r="BS1555" s="603"/>
      <c r="BT1555" s="603"/>
      <c r="BU1555" s="603"/>
      <c r="BV1555" s="603"/>
      <c r="BW1555" s="603"/>
      <c r="BX1555" s="603"/>
      <c r="BY1555" s="603"/>
      <c r="BZ1555" s="603"/>
      <c r="CA1555" s="603"/>
      <c r="CB1555" s="603"/>
      <c r="CC1555" s="603"/>
      <c r="CD1555" s="603"/>
      <c r="CE1555" s="603"/>
      <c r="CF1555" s="603"/>
      <c r="CG1555" s="603"/>
      <c r="CH1555" s="603"/>
      <c r="CI1555" s="603"/>
      <c r="CJ1555" s="603"/>
      <c r="CK1555" s="603"/>
    </row>
    <row r="1556" spans="1:89" ht="15">
      <c r="A1556" s="650" t="s">
        <v>7742</v>
      </c>
      <c r="B1556" s="478" t="s">
        <v>7743</v>
      </c>
      <c r="C1556" s="478" t="s">
        <v>7744</v>
      </c>
      <c r="D1556" s="478">
        <v>59</v>
      </c>
      <c r="E1556" s="478">
        <v>1</v>
      </c>
      <c r="F1556" s="478">
        <v>200921</v>
      </c>
      <c r="G1556" s="479">
        <v>41021</v>
      </c>
      <c r="H1556" s="479">
        <v>2021</v>
      </c>
      <c r="I1556" s="479" t="s">
        <v>5976</v>
      </c>
      <c r="K1556" s="479" t="s">
        <v>7745</v>
      </c>
      <c r="O1556" s="881"/>
      <c r="P1556" s="650" t="s">
        <v>5695</v>
      </c>
      <c r="Q1556" s="881" t="s">
        <v>5696</v>
      </c>
      <c r="R1556" s="872" t="s">
        <v>5576</v>
      </c>
      <c r="S1556" s="478">
        <v>1</v>
      </c>
      <c r="T1556" s="478">
        <v>0</v>
      </c>
      <c r="U1556" s="881">
        <v>1</v>
      </c>
      <c r="Y1556" s="376"/>
      <c r="Z1556" s="881" t="s">
        <v>7746</v>
      </c>
      <c r="AA1556" s="881"/>
      <c r="AB1556" s="603"/>
      <c r="AC1556" s="603"/>
      <c r="AD1556" s="603"/>
      <c r="AE1556" s="603"/>
      <c r="AF1556" s="603"/>
      <c r="AG1556" s="603"/>
      <c r="AH1556" s="603"/>
      <c r="AI1556" s="603"/>
      <c r="AJ1556" s="603"/>
      <c r="AK1556" s="603"/>
      <c r="AL1556" s="603"/>
      <c r="AM1556" s="603"/>
      <c r="AN1556" s="603"/>
      <c r="AO1556" s="603"/>
      <c r="AP1556" s="603"/>
      <c r="AQ1556" s="603"/>
      <c r="AR1556" s="603"/>
      <c r="AS1556" s="603"/>
      <c r="AT1556" s="603"/>
      <c r="AU1556" s="603"/>
      <c r="AV1556" s="603"/>
      <c r="AW1556" s="603"/>
      <c r="AX1556" s="603"/>
      <c r="AY1556" s="603"/>
      <c r="AZ1556" s="603"/>
      <c r="BA1556" s="603"/>
      <c r="BB1556" s="603"/>
      <c r="BC1556" s="603"/>
      <c r="BD1556" s="603"/>
      <c r="BE1556" s="603"/>
      <c r="BF1556" s="603"/>
      <c r="BG1556" s="603"/>
      <c r="BH1556" s="603"/>
      <c r="BI1556" s="603"/>
      <c r="BJ1556" s="603"/>
      <c r="BK1556" s="603"/>
      <c r="BL1556" s="603"/>
      <c r="BM1556" s="603"/>
      <c r="BN1556" s="603"/>
      <c r="BO1556" s="603"/>
      <c r="BP1556" s="603"/>
      <c r="BQ1556" s="603"/>
      <c r="BR1556" s="603"/>
      <c r="BS1556" s="603"/>
      <c r="BT1556" s="603"/>
      <c r="BU1556" s="603"/>
      <c r="BV1556" s="603"/>
      <c r="BW1556" s="603"/>
      <c r="BX1556" s="603"/>
      <c r="BY1556" s="603"/>
      <c r="BZ1556" s="603"/>
      <c r="CA1556" s="603"/>
      <c r="CB1556" s="603"/>
      <c r="CC1556" s="603"/>
      <c r="CD1556" s="603"/>
      <c r="CE1556" s="603"/>
      <c r="CF1556" s="603"/>
      <c r="CG1556" s="603"/>
      <c r="CH1556" s="603"/>
      <c r="CI1556" s="603"/>
      <c r="CJ1556" s="603"/>
      <c r="CK1556" s="603"/>
    </row>
    <row r="1557" spans="1:89" ht="15">
      <c r="A1557" s="650" t="s">
        <v>7748</v>
      </c>
      <c r="B1557" s="478" t="s">
        <v>7645</v>
      </c>
      <c r="C1557" s="478" t="s">
        <v>7749</v>
      </c>
      <c r="D1557" s="478">
        <v>21</v>
      </c>
      <c r="E1557" s="478">
        <v>1</v>
      </c>
      <c r="F1557" s="478">
        <v>200921</v>
      </c>
      <c r="G1557" s="479">
        <v>41021</v>
      </c>
      <c r="H1557" s="479">
        <v>2021</v>
      </c>
      <c r="I1557" s="479" t="s">
        <v>6199</v>
      </c>
      <c r="K1557" s="479" t="s">
        <v>7646</v>
      </c>
      <c r="O1557" s="881"/>
      <c r="P1557" s="650" t="s">
        <v>923</v>
      </c>
      <c r="Q1557" s="881" t="s">
        <v>5712</v>
      </c>
      <c r="R1557" s="872" t="s">
        <v>5576</v>
      </c>
      <c r="S1557" s="478">
        <v>1</v>
      </c>
      <c r="T1557" s="478">
        <v>0</v>
      </c>
      <c r="U1557" s="881">
        <v>1</v>
      </c>
      <c r="Y1557" s="376"/>
      <c r="Z1557" s="881" t="s">
        <v>7750</v>
      </c>
      <c r="AA1557" s="881"/>
      <c r="AB1557" s="603"/>
      <c r="AC1557" s="603"/>
      <c r="AD1557" s="603"/>
      <c r="AE1557" s="603"/>
      <c r="AF1557" s="603"/>
      <c r="AG1557" s="603"/>
      <c r="AH1557" s="603"/>
      <c r="AI1557" s="603"/>
      <c r="AJ1557" s="603"/>
      <c r="AK1557" s="603"/>
      <c r="AL1557" s="603"/>
      <c r="AM1557" s="603"/>
      <c r="AN1557" s="603"/>
      <c r="AO1557" s="603"/>
      <c r="AP1557" s="603"/>
      <c r="AQ1557" s="603"/>
      <c r="AR1557" s="603"/>
      <c r="AS1557" s="603"/>
      <c r="AT1557" s="603"/>
      <c r="AU1557" s="603"/>
      <c r="AV1557" s="603"/>
      <c r="AW1557" s="603"/>
      <c r="AX1557" s="603"/>
      <c r="AY1557" s="603"/>
      <c r="AZ1557" s="603"/>
      <c r="BA1557" s="603"/>
      <c r="BB1557" s="603"/>
      <c r="BC1557" s="603"/>
      <c r="BD1557" s="603"/>
      <c r="BE1557" s="603"/>
      <c r="BF1557" s="603"/>
      <c r="BG1557" s="603"/>
      <c r="BH1557" s="603"/>
      <c r="BI1557" s="603"/>
      <c r="BJ1557" s="603"/>
      <c r="BK1557" s="603"/>
      <c r="BL1557" s="603"/>
      <c r="BM1557" s="603"/>
      <c r="BN1557" s="603"/>
      <c r="BO1557" s="603"/>
      <c r="BP1557" s="603"/>
      <c r="BQ1557" s="603"/>
      <c r="BR1557" s="603"/>
      <c r="BS1557" s="603"/>
      <c r="BT1557" s="603"/>
      <c r="BU1557" s="603"/>
      <c r="BV1557" s="603"/>
      <c r="BW1557" s="603"/>
      <c r="BX1557" s="603"/>
      <c r="BY1557" s="603"/>
      <c r="BZ1557" s="603"/>
      <c r="CA1557" s="603"/>
      <c r="CB1557" s="603"/>
      <c r="CC1557" s="603"/>
      <c r="CD1557" s="603"/>
      <c r="CE1557" s="603"/>
      <c r="CF1557" s="603"/>
      <c r="CG1557" s="603"/>
      <c r="CH1557" s="603"/>
      <c r="CI1557" s="603"/>
      <c r="CJ1557" s="603"/>
      <c r="CK1557" s="603"/>
    </row>
    <row r="1558" spans="1:89" ht="15">
      <c r="A1558" s="650" t="s">
        <v>7751</v>
      </c>
      <c r="B1558" s="478" t="s">
        <v>7645</v>
      </c>
      <c r="C1558" s="478" t="s">
        <v>7749</v>
      </c>
      <c r="D1558" s="478">
        <v>21</v>
      </c>
      <c r="E1558" s="478">
        <v>1</v>
      </c>
      <c r="F1558" s="478">
        <v>200921</v>
      </c>
      <c r="G1558" s="479">
        <v>41021</v>
      </c>
      <c r="H1558" s="479">
        <v>2021</v>
      </c>
      <c r="I1558" s="479" t="s">
        <v>6199</v>
      </c>
      <c r="K1558" s="479" t="s">
        <v>7646</v>
      </c>
      <c r="O1558" s="881"/>
      <c r="P1558" s="650" t="s">
        <v>2478</v>
      </c>
      <c r="Q1558" s="881" t="s">
        <v>2479</v>
      </c>
      <c r="R1558" s="872" t="s">
        <v>5576</v>
      </c>
      <c r="S1558" s="478">
        <v>1</v>
      </c>
      <c r="T1558" s="881">
        <v>0</v>
      </c>
      <c r="U1558" s="478">
        <v>1</v>
      </c>
      <c r="Y1558" s="376"/>
      <c r="Z1558" s="881" t="s">
        <v>7752</v>
      </c>
      <c r="AA1558" s="881"/>
      <c r="AB1558" s="603"/>
      <c r="AC1558" s="603"/>
      <c r="AD1558" s="603"/>
      <c r="AE1558" s="603"/>
      <c r="AF1558" s="603"/>
      <c r="AG1558" s="603"/>
      <c r="AH1558" s="603"/>
      <c r="AI1558" s="603"/>
      <c r="AJ1558" s="603"/>
      <c r="AK1558" s="603"/>
      <c r="AL1558" s="603"/>
      <c r="AM1558" s="603"/>
      <c r="AN1558" s="603"/>
      <c r="AO1558" s="603"/>
      <c r="AP1558" s="603"/>
      <c r="AQ1558" s="603"/>
      <c r="AR1558" s="603"/>
      <c r="AS1558" s="603"/>
      <c r="AT1558" s="603"/>
      <c r="AU1558" s="603"/>
      <c r="AV1558" s="603"/>
      <c r="AW1558" s="603"/>
      <c r="AX1558" s="603"/>
      <c r="AY1558" s="603"/>
      <c r="AZ1558" s="603"/>
      <c r="BA1558" s="603"/>
      <c r="BB1558" s="603"/>
      <c r="BC1558" s="603"/>
      <c r="BD1558" s="603"/>
      <c r="BE1558" s="603"/>
      <c r="BF1558" s="603"/>
      <c r="BG1558" s="603"/>
      <c r="BH1558" s="603"/>
      <c r="BI1558" s="603"/>
      <c r="BJ1558" s="603"/>
      <c r="BK1558" s="603"/>
      <c r="BL1558" s="603"/>
      <c r="BM1558" s="603"/>
      <c r="BN1558" s="603"/>
      <c r="BO1558" s="603"/>
      <c r="BP1558" s="603"/>
      <c r="BQ1558" s="603"/>
      <c r="BR1558" s="603"/>
      <c r="BS1558" s="603"/>
      <c r="BT1558" s="603"/>
      <c r="BU1558" s="603"/>
      <c r="BV1558" s="603"/>
      <c r="BW1558" s="603"/>
      <c r="BX1558" s="603"/>
      <c r="BY1558" s="603"/>
      <c r="BZ1558" s="603"/>
      <c r="CA1558" s="603"/>
      <c r="CB1558" s="603"/>
      <c r="CC1558" s="603"/>
      <c r="CD1558" s="603"/>
      <c r="CE1558" s="603"/>
      <c r="CF1558" s="603"/>
      <c r="CG1558" s="603"/>
      <c r="CH1558" s="603"/>
      <c r="CI1558" s="603"/>
      <c r="CJ1558" s="603"/>
      <c r="CK1558" s="603"/>
    </row>
    <row r="1559" spans="1:89" ht="15">
      <c r="A1559" s="879" t="s">
        <v>7754</v>
      </c>
      <c r="B1559" s="478" t="s">
        <v>7755</v>
      </c>
      <c r="C1559" s="478" t="s">
        <v>7756</v>
      </c>
      <c r="D1559" s="478">
        <v>35</v>
      </c>
      <c r="E1559" s="478">
        <v>1</v>
      </c>
      <c r="F1559" s="479">
        <v>60921</v>
      </c>
      <c r="G1559" s="478">
        <v>200921</v>
      </c>
      <c r="H1559" s="479">
        <v>2021</v>
      </c>
      <c r="I1559" s="479" t="s">
        <v>6199</v>
      </c>
      <c r="K1559" s="479" t="s">
        <v>7757</v>
      </c>
      <c r="O1559" s="881"/>
      <c r="P1559" s="650" t="s">
        <v>5695</v>
      </c>
      <c r="Q1559" s="881" t="s">
        <v>5696</v>
      </c>
      <c r="R1559" s="872" t="s">
        <v>5576</v>
      </c>
      <c r="S1559" s="478">
        <v>1</v>
      </c>
      <c r="T1559" s="478">
        <v>0</v>
      </c>
      <c r="U1559" s="881">
        <v>1</v>
      </c>
      <c r="Y1559" s="376"/>
      <c r="Z1559" s="881" t="s">
        <v>7758</v>
      </c>
      <c r="AA1559" s="881"/>
      <c r="AB1559" s="603"/>
      <c r="AC1559" s="603"/>
      <c r="AD1559" s="603"/>
      <c r="AE1559" s="603"/>
      <c r="AF1559" s="603"/>
      <c r="AG1559" s="603"/>
      <c r="AH1559" s="603"/>
      <c r="AI1559" s="603"/>
      <c r="AJ1559" s="603"/>
      <c r="AK1559" s="603"/>
      <c r="AL1559" s="603"/>
      <c r="AM1559" s="603"/>
      <c r="AN1559" s="603"/>
      <c r="AO1559" s="603"/>
      <c r="AP1559" s="603"/>
      <c r="AQ1559" s="603"/>
      <c r="AR1559" s="603"/>
      <c r="AS1559" s="603"/>
      <c r="AT1559" s="603"/>
      <c r="AU1559" s="603"/>
      <c r="AV1559" s="603"/>
      <c r="AW1559" s="603"/>
      <c r="AX1559" s="603"/>
      <c r="AY1559" s="603"/>
      <c r="AZ1559" s="603"/>
      <c r="BA1559" s="603"/>
      <c r="BB1559" s="603"/>
      <c r="BC1559" s="603"/>
      <c r="BD1559" s="603"/>
      <c r="BE1559" s="603"/>
      <c r="BF1559" s="603"/>
      <c r="BG1559" s="603"/>
      <c r="BH1559" s="603"/>
      <c r="BI1559" s="603"/>
      <c r="BJ1559" s="603"/>
      <c r="BK1559" s="603"/>
      <c r="BL1559" s="603"/>
      <c r="BM1559" s="603"/>
      <c r="BN1559" s="603"/>
      <c r="BO1559" s="603"/>
      <c r="BP1559" s="603"/>
      <c r="BQ1559" s="603"/>
      <c r="BR1559" s="603"/>
      <c r="BS1559" s="603"/>
      <c r="BT1559" s="603"/>
      <c r="BU1559" s="603"/>
      <c r="BV1559" s="603"/>
      <c r="BW1559" s="603"/>
      <c r="BX1559" s="603"/>
      <c r="BY1559" s="603"/>
      <c r="BZ1559" s="603"/>
      <c r="CA1559" s="603"/>
      <c r="CB1559" s="603"/>
      <c r="CC1559" s="603"/>
      <c r="CD1559" s="603"/>
      <c r="CE1559" s="603"/>
      <c r="CF1559" s="603"/>
      <c r="CG1559" s="603"/>
      <c r="CH1559" s="603"/>
      <c r="CI1559" s="603"/>
      <c r="CJ1559" s="603"/>
      <c r="CK1559" s="603"/>
    </row>
    <row r="1560" spans="1:89" ht="15">
      <c r="A1560" s="879" t="s">
        <v>7759</v>
      </c>
      <c r="B1560" s="478" t="s">
        <v>7755</v>
      </c>
      <c r="C1560" s="478" t="s">
        <v>7756</v>
      </c>
      <c r="D1560" s="478">
        <v>35</v>
      </c>
      <c r="E1560" s="478">
        <v>1</v>
      </c>
      <c r="F1560" s="479">
        <v>60921</v>
      </c>
      <c r="G1560" s="478">
        <v>200921</v>
      </c>
      <c r="H1560" s="479">
        <v>2021</v>
      </c>
      <c r="I1560" s="479" t="s">
        <v>6199</v>
      </c>
      <c r="K1560" s="479" t="s">
        <v>7757</v>
      </c>
      <c r="O1560" s="881"/>
      <c r="P1560" s="650" t="s">
        <v>5583</v>
      </c>
      <c r="Q1560" s="881" t="s">
        <v>5584</v>
      </c>
      <c r="R1560" s="872" t="s">
        <v>5576</v>
      </c>
      <c r="S1560" s="478">
        <v>1</v>
      </c>
      <c r="T1560" s="478">
        <v>0</v>
      </c>
      <c r="U1560" s="881">
        <v>1</v>
      </c>
      <c r="Y1560" s="376"/>
      <c r="Z1560" s="881" t="s">
        <v>7760</v>
      </c>
      <c r="AA1560" s="881"/>
      <c r="AB1560" s="603"/>
      <c r="AC1560" s="603"/>
      <c r="AD1560" s="603"/>
      <c r="AE1560" s="603"/>
      <c r="AF1560" s="603"/>
      <c r="AG1560" s="603"/>
      <c r="AH1560" s="603"/>
      <c r="AI1560" s="603"/>
      <c r="AJ1560" s="603"/>
      <c r="AK1560" s="603"/>
      <c r="AL1560" s="603"/>
      <c r="AM1560" s="603"/>
      <c r="AN1560" s="603"/>
      <c r="AO1560" s="603"/>
      <c r="AP1560" s="603"/>
      <c r="AQ1560" s="603"/>
      <c r="AR1560" s="603"/>
      <c r="AS1560" s="603"/>
      <c r="AT1560" s="603"/>
      <c r="AU1560" s="603"/>
      <c r="AV1560" s="603"/>
      <c r="AW1560" s="603"/>
      <c r="AX1560" s="603"/>
      <c r="AY1560" s="603"/>
      <c r="AZ1560" s="603"/>
      <c r="BA1560" s="603"/>
      <c r="BB1560" s="603"/>
      <c r="BC1560" s="603"/>
      <c r="BD1560" s="603"/>
      <c r="BE1560" s="603"/>
      <c r="BF1560" s="603"/>
      <c r="BG1560" s="603"/>
      <c r="BH1560" s="603"/>
      <c r="BI1560" s="603"/>
      <c r="BJ1560" s="603"/>
      <c r="BK1560" s="603"/>
      <c r="BL1560" s="603"/>
      <c r="BM1560" s="603"/>
      <c r="BN1560" s="603"/>
      <c r="BO1560" s="603"/>
      <c r="BP1560" s="603"/>
      <c r="BQ1560" s="603"/>
      <c r="BR1560" s="603"/>
      <c r="BS1560" s="603"/>
      <c r="BT1560" s="603"/>
      <c r="BU1560" s="603"/>
      <c r="BV1560" s="603"/>
      <c r="BW1560" s="603"/>
      <c r="BX1560" s="603"/>
      <c r="BY1560" s="603"/>
      <c r="BZ1560" s="603"/>
      <c r="CA1560" s="603"/>
      <c r="CB1560" s="603"/>
      <c r="CC1560" s="603"/>
      <c r="CD1560" s="603"/>
      <c r="CE1560" s="603"/>
      <c r="CF1560" s="603"/>
      <c r="CG1560" s="603"/>
      <c r="CH1560" s="603"/>
      <c r="CI1560" s="603"/>
      <c r="CJ1560" s="603"/>
      <c r="CK1560" s="603"/>
    </row>
    <row r="1561" spans="1:89" ht="15">
      <c r="A1561" s="880" t="s">
        <v>7761</v>
      </c>
      <c r="B1561" s="478" t="s">
        <v>7755</v>
      </c>
      <c r="C1561" s="478" t="s">
        <v>7756</v>
      </c>
      <c r="D1561" s="478">
        <v>35</v>
      </c>
      <c r="E1561" s="478">
        <v>1</v>
      </c>
      <c r="F1561" s="479">
        <v>60921</v>
      </c>
      <c r="G1561" s="478">
        <v>200921</v>
      </c>
      <c r="H1561" s="479">
        <v>2021</v>
      </c>
      <c r="I1561" s="479" t="s">
        <v>6199</v>
      </c>
      <c r="K1561" s="479" t="s">
        <v>7757</v>
      </c>
      <c r="O1561" s="881"/>
      <c r="P1561" s="881" t="s">
        <v>176</v>
      </c>
      <c r="Q1561" s="881" t="s">
        <v>177</v>
      </c>
      <c r="R1561" s="872" t="s">
        <v>5576</v>
      </c>
      <c r="S1561" s="478">
        <v>1</v>
      </c>
      <c r="T1561" s="478">
        <v>0</v>
      </c>
      <c r="U1561" s="881">
        <v>1</v>
      </c>
      <c r="Y1561" s="376"/>
      <c r="Z1561" s="881" t="s">
        <v>7762</v>
      </c>
      <c r="AA1561" s="881"/>
      <c r="AB1561" s="603"/>
      <c r="AC1561" s="603"/>
      <c r="AD1561" s="603"/>
      <c r="AE1561" s="603"/>
      <c r="AF1561" s="603"/>
      <c r="AG1561" s="603"/>
      <c r="AH1561" s="603"/>
      <c r="AI1561" s="603"/>
      <c r="AJ1561" s="603"/>
      <c r="AK1561" s="603"/>
      <c r="AL1561" s="603"/>
      <c r="AM1561" s="603"/>
      <c r="AN1561" s="603"/>
      <c r="AO1561" s="603"/>
      <c r="AP1561" s="603"/>
      <c r="AQ1561" s="603"/>
      <c r="AR1561" s="603"/>
      <c r="AS1561" s="603"/>
      <c r="AT1561" s="603"/>
      <c r="AU1561" s="603"/>
      <c r="AV1561" s="603"/>
      <c r="AW1561" s="603"/>
      <c r="AX1561" s="603"/>
      <c r="AY1561" s="603"/>
      <c r="AZ1561" s="603"/>
      <c r="BA1561" s="603"/>
      <c r="BB1561" s="603"/>
      <c r="BC1561" s="603"/>
      <c r="BD1561" s="603"/>
      <c r="BE1561" s="603"/>
      <c r="BF1561" s="603"/>
      <c r="BG1561" s="603"/>
      <c r="BH1561" s="603"/>
      <c r="BI1561" s="603"/>
      <c r="BJ1561" s="603"/>
      <c r="BK1561" s="603"/>
      <c r="BL1561" s="603"/>
      <c r="BM1561" s="603"/>
      <c r="BN1561" s="603"/>
      <c r="BO1561" s="603"/>
      <c r="BP1561" s="603"/>
      <c r="BQ1561" s="603"/>
      <c r="BR1561" s="603"/>
      <c r="BS1561" s="603"/>
      <c r="BT1561" s="603"/>
      <c r="BU1561" s="603"/>
      <c r="BV1561" s="603"/>
      <c r="BW1561" s="603"/>
      <c r="BX1561" s="603"/>
      <c r="BY1561" s="603"/>
      <c r="BZ1561" s="603"/>
      <c r="CA1561" s="603"/>
      <c r="CB1561" s="603"/>
      <c r="CC1561" s="603"/>
      <c r="CD1561" s="603"/>
      <c r="CE1561" s="603"/>
      <c r="CF1561" s="603"/>
      <c r="CG1561" s="603"/>
      <c r="CH1561" s="603"/>
      <c r="CI1561" s="603"/>
      <c r="CJ1561" s="603"/>
      <c r="CK1561" s="603"/>
    </row>
    <row r="1562" spans="1:89" ht="15">
      <c r="A1562" s="879" t="s">
        <v>7763</v>
      </c>
      <c r="B1562" s="478" t="s">
        <v>7755</v>
      </c>
      <c r="C1562" s="478" t="s">
        <v>7756</v>
      </c>
      <c r="D1562" s="478">
        <v>35</v>
      </c>
      <c r="E1562" s="478">
        <v>1</v>
      </c>
      <c r="F1562" s="479">
        <v>60921</v>
      </c>
      <c r="G1562" s="478">
        <v>200921</v>
      </c>
      <c r="H1562" s="479">
        <v>2021</v>
      </c>
      <c r="I1562" s="479" t="s">
        <v>6199</v>
      </c>
      <c r="K1562" s="479" t="s">
        <v>7757</v>
      </c>
      <c r="O1562" s="881"/>
      <c r="P1562" s="650" t="s">
        <v>842</v>
      </c>
      <c r="Q1562" s="881" t="s">
        <v>843</v>
      </c>
      <c r="R1562" s="872" t="s">
        <v>5576</v>
      </c>
      <c r="S1562" s="478">
        <v>1</v>
      </c>
      <c r="T1562" s="881">
        <v>0</v>
      </c>
      <c r="U1562" s="478">
        <v>1</v>
      </c>
      <c r="Y1562" s="376"/>
      <c r="Z1562" s="881" t="s">
        <v>7764</v>
      </c>
      <c r="AA1562" s="881"/>
      <c r="AB1562" s="603"/>
      <c r="AC1562" s="603"/>
      <c r="AD1562" s="603"/>
      <c r="AE1562" s="603"/>
      <c r="AF1562" s="603"/>
      <c r="AG1562" s="603"/>
      <c r="AH1562" s="603"/>
      <c r="AI1562" s="603"/>
      <c r="AJ1562" s="603"/>
      <c r="AK1562" s="603"/>
      <c r="AL1562" s="603"/>
      <c r="AM1562" s="603"/>
      <c r="AN1562" s="603"/>
      <c r="AO1562" s="603"/>
      <c r="AP1562" s="603"/>
      <c r="AQ1562" s="603"/>
      <c r="AR1562" s="603"/>
      <c r="AS1562" s="603"/>
      <c r="AT1562" s="603"/>
      <c r="AU1562" s="603"/>
      <c r="AV1562" s="603"/>
      <c r="AW1562" s="603"/>
      <c r="AX1562" s="603"/>
      <c r="AY1562" s="603"/>
      <c r="AZ1562" s="603"/>
      <c r="BA1562" s="603"/>
      <c r="BB1562" s="603"/>
      <c r="BC1562" s="603"/>
      <c r="BD1562" s="603"/>
      <c r="BE1562" s="603"/>
      <c r="BF1562" s="603"/>
      <c r="BG1562" s="603"/>
      <c r="BH1562" s="603"/>
      <c r="BI1562" s="603"/>
      <c r="BJ1562" s="603"/>
      <c r="BK1562" s="603"/>
      <c r="BL1562" s="603"/>
      <c r="BM1562" s="603"/>
      <c r="BN1562" s="603"/>
      <c r="BO1562" s="603"/>
      <c r="BP1562" s="603"/>
      <c r="BQ1562" s="603"/>
      <c r="BR1562" s="603"/>
      <c r="BS1562" s="603"/>
      <c r="BT1562" s="603"/>
      <c r="BU1562" s="603"/>
      <c r="BV1562" s="603"/>
      <c r="BW1562" s="603"/>
      <c r="BX1562" s="603"/>
      <c r="BY1562" s="603"/>
      <c r="BZ1562" s="603"/>
      <c r="CA1562" s="603"/>
      <c r="CB1562" s="603"/>
      <c r="CC1562" s="603"/>
      <c r="CD1562" s="603"/>
      <c r="CE1562" s="603"/>
      <c r="CF1562" s="603"/>
      <c r="CG1562" s="603"/>
      <c r="CH1562" s="603"/>
      <c r="CI1562" s="603"/>
      <c r="CJ1562" s="603"/>
      <c r="CK1562" s="603"/>
    </row>
    <row r="1563" spans="1:89" ht="15">
      <c r="A1563" s="650" t="s">
        <v>7766</v>
      </c>
      <c r="B1563" s="478" t="s">
        <v>5746</v>
      </c>
      <c r="C1563" s="478" t="s">
        <v>5747</v>
      </c>
      <c r="D1563" s="478">
        <v>21</v>
      </c>
      <c r="E1563" s="478">
        <v>1</v>
      </c>
      <c r="F1563" s="479">
        <v>60921</v>
      </c>
      <c r="G1563" s="478">
        <v>200921</v>
      </c>
      <c r="H1563" s="479">
        <v>2021</v>
      </c>
      <c r="I1563" s="479" t="s">
        <v>5729</v>
      </c>
      <c r="K1563" s="479" t="s">
        <v>1810</v>
      </c>
      <c r="O1563" s="881"/>
      <c r="P1563" s="650" t="s">
        <v>589</v>
      </c>
      <c r="Q1563" s="881" t="s">
        <v>590</v>
      </c>
      <c r="R1563" s="872" t="s">
        <v>5576</v>
      </c>
      <c r="S1563" s="478">
        <v>1</v>
      </c>
      <c r="T1563" s="881">
        <v>0</v>
      </c>
      <c r="U1563" s="478">
        <v>1</v>
      </c>
      <c r="Y1563" s="376"/>
      <c r="Z1563" s="881" t="s">
        <v>7767</v>
      </c>
      <c r="AA1563" s="881"/>
      <c r="AB1563" s="603"/>
      <c r="AC1563" s="603"/>
      <c r="AD1563" s="603"/>
      <c r="AE1563" s="603"/>
      <c r="AF1563" s="603"/>
      <c r="AG1563" s="603"/>
      <c r="AH1563" s="603"/>
      <c r="AI1563" s="603"/>
      <c r="AJ1563" s="603"/>
      <c r="AK1563" s="603"/>
      <c r="AL1563" s="603"/>
      <c r="AM1563" s="603"/>
      <c r="AN1563" s="603"/>
      <c r="AO1563" s="603"/>
      <c r="AP1563" s="603"/>
      <c r="AQ1563" s="603"/>
      <c r="AR1563" s="603"/>
      <c r="AS1563" s="603"/>
      <c r="AT1563" s="603"/>
      <c r="AU1563" s="603"/>
      <c r="AV1563" s="603"/>
      <c r="AW1563" s="603"/>
      <c r="AX1563" s="603"/>
      <c r="AY1563" s="603"/>
      <c r="AZ1563" s="603"/>
      <c r="BA1563" s="603"/>
      <c r="BB1563" s="603"/>
      <c r="BC1563" s="603"/>
      <c r="BD1563" s="603"/>
      <c r="BE1563" s="603"/>
      <c r="BF1563" s="603"/>
      <c r="BG1563" s="603"/>
      <c r="BH1563" s="603"/>
      <c r="BI1563" s="603"/>
      <c r="BJ1563" s="603"/>
      <c r="BK1563" s="603"/>
      <c r="BL1563" s="603"/>
      <c r="BM1563" s="603"/>
      <c r="BN1563" s="603"/>
      <c r="BO1563" s="603"/>
      <c r="BP1563" s="603"/>
      <c r="BQ1563" s="603"/>
      <c r="BR1563" s="603"/>
      <c r="BS1563" s="603"/>
      <c r="BT1563" s="603"/>
      <c r="BU1563" s="603"/>
      <c r="BV1563" s="603"/>
      <c r="BW1563" s="603"/>
      <c r="BX1563" s="603"/>
      <c r="BY1563" s="603"/>
      <c r="BZ1563" s="603"/>
      <c r="CA1563" s="603"/>
      <c r="CB1563" s="603"/>
      <c r="CC1563" s="603"/>
      <c r="CD1563" s="603"/>
      <c r="CE1563" s="603"/>
      <c r="CF1563" s="603"/>
      <c r="CG1563" s="603"/>
      <c r="CH1563" s="603"/>
      <c r="CI1563" s="603"/>
      <c r="CJ1563" s="603"/>
      <c r="CK1563" s="603"/>
    </row>
    <row r="1564" spans="1:89" ht="15">
      <c r="A1564" s="650" t="s">
        <v>7769</v>
      </c>
      <c r="B1564" s="478" t="s">
        <v>5717</v>
      </c>
      <c r="C1564" s="478" t="s">
        <v>5718</v>
      </c>
      <c r="D1564" s="478">
        <v>14</v>
      </c>
      <c r="E1564" s="478">
        <v>1</v>
      </c>
      <c r="F1564" s="478">
        <v>140621</v>
      </c>
      <c r="G1564" s="478">
        <v>280621</v>
      </c>
      <c r="H1564" s="479">
        <v>2021</v>
      </c>
      <c r="I1564" s="479" t="s">
        <v>5729</v>
      </c>
      <c r="K1564" s="479" t="s">
        <v>5722</v>
      </c>
      <c r="O1564" s="881"/>
      <c r="P1564" s="650" t="s">
        <v>579</v>
      </c>
      <c r="Q1564" s="881" t="s">
        <v>580</v>
      </c>
      <c r="R1564" s="872" t="s">
        <v>5576</v>
      </c>
      <c r="S1564" s="478">
        <v>1</v>
      </c>
      <c r="T1564" s="881">
        <v>0</v>
      </c>
      <c r="U1564" s="478">
        <v>1</v>
      </c>
      <c r="Y1564" s="376"/>
      <c r="Z1564" s="881" t="s">
        <v>7770</v>
      </c>
      <c r="AA1564" s="881"/>
      <c r="AB1564" s="603"/>
      <c r="AC1564" s="603"/>
      <c r="AD1564" s="603"/>
      <c r="AE1564" s="603"/>
      <c r="AF1564" s="603"/>
      <c r="AG1564" s="603"/>
      <c r="AH1564" s="603"/>
      <c r="AI1564" s="603"/>
      <c r="AJ1564" s="603"/>
      <c r="AK1564" s="603"/>
      <c r="AL1564" s="603"/>
      <c r="AM1564" s="603"/>
      <c r="AN1564" s="603"/>
      <c r="AO1564" s="603"/>
      <c r="AP1564" s="603"/>
      <c r="AQ1564" s="603"/>
      <c r="AR1564" s="603"/>
      <c r="AS1564" s="603"/>
      <c r="AT1564" s="603"/>
      <c r="AU1564" s="603"/>
      <c r="AV1564" s="603"/>
      <c r="AW1564" s="603"/>
      <c r="AX1564" s="603"/>
      <c r="AY1564" s="603"/>
      <c r="AZ1564" s="603"/>
      <c r="BA1564" s="603"/>
      <c r="BB1564" s="603"/>
      <c r="BC1564" s="603"/>
      <c r="BD1564" s="603"/>
      <c r="BE1564" s="603"/>
      <c r="BF1564" s="603"/>
      <c r="BG1564" s="603"/>
      <c r="BH1564" s="603"/>
      <c r="BI1564" s="603"/>
      <c r="BJ1564" s="603"/>
      <c r="BK1564" s="603"/>
      <c r="BL1564" s="603"/>
      <c r="BM1564" s="603"/>
      <c r="BN1564" s="603"/>
      <c r="BO1564" s="603"/>
      <c r="BP1564" s="603"/>
      <c r="BQ1564" s="603"/>
      <c r="BR1564" s="603"/>
      <c r="BS1564" s="603"/>
      <c r="BT1564" s="603"/>
      <c r="BU1564" s="603"/>
      <c r="BV1564" s="603"/>
      <c r="BW1564" s="603"/>
      <c r="BX1564" s="603"/>
      <c r="BY1564" s="603"/>
      <c r="BZ1564" s="603"/>
      <c r="CA1564" s="603"/>
      <c r="CB1564" s="603"/>
      <c r="CC1564" s="603"/>
      <c r="CD1564" s="603"/>
      <c r="CE1564" s="603"/>
      <c r="CF1564" s="603"/>
      <c r="CG1564" s="603"/>
      <c r="CH1564" s="603"/>
      <c r="CI1564" s="603"/>
      <c r="CJ1564" s="603"/>
      <c r="CK1564" s="603"/>
    </row>
    <row r="1565" spans="1:89" ht="15">
      <c r="A1565" s="879" t="s">
        <v>7772</v>
      </c>
      <c r="B1565" s="478" t="s">
        <v>7773</v>
      </c>
      <c r="C1565" s="478" t="s">
        <v>7774</v>
      </c>
      <c r="D1565" s="478">
        <v>33</v>
      </c>
      <c r="E1565" s="478">
        <v>1</v>
      </c>
      <c r="F1565" s="479">
        <v>60921</v>
      </c>
      <c r="G1565" s="478">
        <v>200921</v>
      </c>
      <c r="H1565" s="479">
        <v>2021</v>
      </c>
      <c r="I1565" s="479" t="s">
        <v>6199</v>
      </c>
      <c r="K1565" s="479" t="s">
        <v>7775</v>
      </c>
      <c r="O1565" s="881"/>
      <c r="P1565" s="650" t="s">
        <v>1174</v>
      </c>
      <c r="Q1565" s="881" t="s">
        <v>1175</v>
      </c>
      <c r="R1565" s="872" t="s">
        <v>5576</v>
      </c>
      <c r="S1565" s="478">
        <v>1</v>
      </c>
      <c r="T1565" s="881">
        <v>0</v>
      </c>
      <c r="U1565" s="478">
        <v>1</v>
      </c>
      <c r="Y1565" s="376"/>
      <c r="Z1565" s="881" t="s">
        <v>7776</v>
      </c>
      <c r="AA1565" s="881"/>
      <c r="AB1565" s="603"/>
      <c r="AC1565" s="603"/>
      <c r="AD1565" s="603"/>
      <c r="AE1565" s="603"/>
      <c r="AF1565" s="603"/>
      <c r="AG1565" s="603"/>
      <c r="AH1565" s="603"/>
      <c r="AI1565" s="603"/>
      <c r="AJ1565" s="603"/>
      <c r="AK1565" s="603"/>
      <c r="AL1565" s="603"/>
      <c r="AM1565" s="603"/>
      <c r="AN1565" s="603"/>
      <c r="AO1565" s="603"/>
      <c r="AP1565" s="603"/>
      <c r="AQ1565" s="603"/>
      <c r="AR1565" s="603"/>
      <c r="AS1565" s="603"/>
      <c r="AT1565" s="603"/>
      <c r="AU1565" s="603"/>
      <c r="AV1565" s="603"/>
      <c r="AW1565" s="603"/>
      <c r="AX1565" s="603"/>
      <c r="AY1565" s="603"/>
      <c r="AZ1565" s="603"/>
      <c r="BA1565" s="603"/>
      <c r="BB1565" s="603"/>
      <c r="BC1565" s="603"/>
      <c r="BD1565" s="603"/>
      <c r="BE1565" s="603"/>
      <c r="BF1565" s="603"/>
      <c r="BG1565" s="603"/>
      <c r="BH1565" s="603"/>
      <c r="BI1565" s="603"/>
      <c r="BJ1565" s="603"/>
      <c r="BK1565" s="603"/>
      <c r="BL1565" s="603"/>
      <c r="BM1565" s="603"/>
      <c r="BN1565" s="603"/>
      <c r="BO1565" s="603"/>
      <c r="BP1565" s="603"/>
      <c r="BQ1565" s="603"/>
      <c r="BR1565" s="603"/>
      <c r="BS1565" s="603"/>
      <c r="BT1565" s="603"/>
      <c r="BU1565" s="603"/>
      <c r="BV1565" s="603"/>
      <c r="BW1565" s="603"/>
      <c r="BX1565" s="603"/>
      <c r="BY1565" s="603"/>
      <c r="BZ1565" s="603"/>
      <c r="CA1565" s="603"/>
      <c r="CB1565" s="603"/>
      <c r="CC1565" s="603"/>
      <c r="CD1565" s="603"/>
      <c r="CE1565" s="603"/>
      <c r="CF1565" s="603"/>
      <c r="CG1565" s="603"/>
      <c r="CH1565" s="603"/>
      <c r="CI1565" s="603"/>
      <c r="CJ1565" s="603"/>
      <c r="CK1565" s="603"/>
    </row>
    <row r="1566" spans="1:89" ht="15">
      <c r="A1566" s="650" t="s">
        <v>7778</v>
      </c>
      <c r="B1566" s="478" t="s">
        <v>5732</v>
      </c>
      <c r="C1566" s="478" t="s">
        <v>5733</v>
      </c>
      <c r="D1566" s="478">
        <v>12</v>
      </c>
      <c r="E1566" s="478">
        <v>1</v>
      </c>
      <c r="F1566" s="479">
        <v>60921</v>
      </c>
      <c r="G1566" s="478">
        <v>200921</v>
      </c>
      <c r="H1566" s="479">
        <v>2021</v>
      </c>
      <c r="I1566" s="479" t="s">
        <v>5729</v>
      </c>
      <c r="K1566" s="479" t="s">
        <v>5734</v>
      </c>
      <c r="O1566" s="881"/>
      <c r="P1566" s="650" t="s">
        <v>589</v>
      </c>
      <c r="Q1566" s="881" t="s">
        <v>590</v>
      </c>
      <c r="R1566" s="872" t="s">
        <v>5576</v>
      </c>
      <c r="S1566" s="478">
        <v>1</v>
      </c>
      <c r="T1566" s="478">
        <v>1</v>
      </c>
      <c r="U1566" s="881">
        <v>0</v>
      </c>
      <c r="Y1566" s="376"/>
      <c r="Z1566" s="881" t="s">
        <v>7779</v>
      </c>
      <c r="AA1566" s="881"/>
      <c r="AB1566" s="603"/>
      <c r="AC1566" s="603"/>
      <c r="AD1566" s="603"/>
      <c r="AE1566" s="603"/>
      <c r="AF1566" s="603"/>
      <c r="AG1566" s="603"/>
      <c r="AH1566" s="603"/>
      <c r="AI1566" s="603"/>
      <c r="AJ1566" s="603"/>
      <c r="AK1566" s="603"/>
      <c r="AL1566" s="603"/>
      <c r="AM1566" s="603"/>
      <c r="AN1566" s="603"/>
      <c r="AO1566" s="603"/>
      <c r="AP1566" s="603"/>
      <c r="AQ1566" s="603"/>
      <c r="AR1566" s="603"/>
      <c r="AS1566" s="603"/>
      <c r="AT1566" s="603"/>
      <c r="AU1566" s="603"/>
      <c r="AV1566" s="603"/>
      <c r="AW1566" s="603"/>
      <c r="AX1566" s="603"/>
      <c r="AY1566" s="603"/>
      <c r="AZ1566" s="603"/>
      <c r="BA1566" s="603"/>
      <c r="BB1566" s="603"/>
      <c r="BC1566" s="603"/>
      <c r="BD1566" s="603"/>
      <c r="BE1566" s="603"/>
      <c r="BF1566" s="603"/>
      <c r="BG1566" s="603"/>
      <c r="BH1566" s="603"/>
      <c r="BI1566" s="603"/>
      <c r="BJ1566" s="603"/>
      <c r="BK1566" s="603"/>
      <c r="BL1566" s="603"/>
      <c r="BM1566" s="603"/>
      <c r="BN1566" s="603"/>
      <c r="BO1566" s="603"/>
      <c r="BP1566" s="603"/>
      <c r="BQ1566" s="603"/>
      <c r="BR1566" s="603"/>
      <c r="BS1566" s="603"/>
      <c r="BT1566" s="603"/>
      <c r="BU1566" s="603"/>
      <c r="BV1566" s="603"/>
      <c r="BW1566" s="603"/>
      <c r="BX1566" s="603"/>
      <c r="BY1566" s="603"/>
      <c r="BZ1566" s="603"/>
      <c r="CA1566" s="603"/>
      <c r="CB1566" s="603"/>
      <c r="CC1566" s="603"/>
      <c r="CD1566" s="603"/>
      <c r="CE1566" s="603"/>
      <c r="CF1566" s="603"/>
      <c r="CG1566" s="603"/>
      <c r="CH1566" s="603"/>
      <c r="CI1566" s="603"/>
      <c r="CJ1566" s="603"/>
      <c r="CK1566" s="603"/>
    </row>
    <row r="1567" spans="1:89" ht="15">
      <c r="A1567" s="650" t="s">
        <v>7781</v>
      </c>
      <c r="B1567" s="478" t="s">
        <v>5742</v>
      </c>
      <c r="C1567" s="478" t="s">
        <v>5743</v>
      </c>
      <c r="D1567" s="478">
        <v>16</v>
      </c>
      <c r="E1567" s="478">
        <v>1</v>
      </c>
      <c r="F1567" s="478">
        <v>200921</v>
      </c>
      <c r="G1567" s="479">
        <v>41021</v>
      </c>
      <c r="H1567" s="479">
        <v>2021</v>
      </c>
      <c r="I1567" s="479" t="s">
        <v>5729</v>
      </c>
      <c r="K1567" s="479" t="s">
        <v>5744</v>
      </c>
      <c r="O1567" s="881"/>
      <c r="P1567" s="650" t="s">
        <v>589</v>
      </c>
      <c r="Q1567" s="881" t="s">
        <v>590</v>
      </c>
      <c r="R1567" s="872" t="s">
        <v>5576</v>
      </c>
      <c r="S1567" s="478">
        <v>1</v>
      </c>
      <c r="T1567" s="478">
        <v>0</v>
      </c>
      <c r="U1567" s="881">
        <v>1</v>
      </c>
      <c r="Y1567" s="376"/>
      <c r="Z1567" s="881" t="s">
        <v>7782</v>
      </c>
      <c r="AA1567" s="881"/>
      <c r="AB1567" s="603"/>
      <c r="AC1567" s="603"/>
      <c r="AD1567" s="603"/>
      <c r="AE1567" s="603"/>
      <c r="AF1567" s="603"/>
      <c r="AG1567" s="603"/>
      <c r="AH1567" s="603"/>
      <c r="AI1567" s="603"/>
      <c r="AJ1567" s="603"/>
      <c r="AK1567" s="603"/>
      <c r="AL1567" s="603"/>
      <c r="AM1567" s="603"/>
      <c r="AN1567" s="603"/>
      <c r="AO1567" s="603"/>
      <c r="AP1567" s="603"/>
      <c r="AQ1567" s="603"/>
      <c r="AR1567" s="603"/>
      <c r="AS1567" s="603"/>
      <c r="AT1567" s="603"/>
      <c r="AU1567" s="603"/>
      <c r="AV1567" s="603"/>
      <c r="AW1567" s="603"/>
      <c r="AX1567" s="603"/>
      <c r="AY1567" s="603"/>
      <c r="AZ1567" s="603"/>
      <c r="BA1567" s="603"/>
      <c r="BB1567" s="603"/>
      <c r="BC1567" s="603"/>
      <c r="BD1567" s="603"/>
      <c r="BE1567" s="603"/>
      <c r="BF1567" s="603"/>
      <c r="BG1567" s="603"/>
      <c r="BH1567" s="603"/>
      <c r="BI1567" s="603"/>
      <c r="BJ1567" s="603"/>
      <c r="BK1567" s="603"/>
      <c r="BL1567" s="603"/>
      <c r="BM1567" s="603"/>
      <c r="BN1567" s="603"/>
      <c r="BO1567" s="603"/>
      <c r="BP1567" s="603"/>
      <c r="BQ1567" s="603"/>
      <c r="BR1567" s="603"/>
      <c r="BS1567" s="603"/>
      <c r="BT1567" s="603"/>
      <c r="BU1567" s="603"/>
      <c r="BV1567" s="603"/>
      <c r="BW1567" s="603"/>
      <c r="BX1567" s="603"/>
      <c r="BY1567" s="603"/>
      <c r="BZ1567" s="603"/>
      <c r="CA1567" s="603"/>
      <c r="CB1567" s="603"/>
      <c r="CC1567" s="603"/>
      <c r="CD1567" s="603"/>
      <c r="CE1567" s="603"/>
      <c r="CF1567" s="603"/>
      <c r="CG1567" s="603"/>
      <c r="CH1567" s="603"/>
      <c r="CI1567" s="603"/>
      <c r="CJ1567" s="603"/>
      <c r="CK1567" s="603"/>
    </row>
    <row r="1568" spans="1:89" ht="15">
      <c r="A1568" s="650" t="s">
        <v>7783</v>
      </c>
      <c r="B1568" s="478" t="s">
        <v>5742</v>
      </c>
      <c r="C1568" s="478" t="s">
        <v>5743</v>
      </c>
      <c r="D1568" s="478">
        <v>16</v>
      </c>
      <c r="E1568" s="478">
        <v>1</v>
      </c>
      <c r="F1568" s="478">
        <v>200921</v>
      </c>
      <c r="G1568" s="479">
        <v>41021</v>
      </c>
      <c r="H1568" s="479">
        <v>2021</v>
      </c>
      <c r="I1568" s="479" t="s">
        <v>5729</v>
      </c>
      <c r="K1568" s="479" t="s">
        <v>5744</v>
      </c>
      <c r="O1568" s="881"/>
      <c r="P1568" s="650" t="s">
        <v>1174</v>
      </c>
      <c r="Q1568" s="881" t="s">
        <v>1175</v>
      </c>
      <c r="R1568" s="872" t="s">
        <v>5576</v>
      </c>
      <c r="S1568" s="478">
        <v>2</v>
      </c>
      <c r="T1568" s="478">
        <v>0</v>
      </c>
      <c r="U1568" s="881">
        <v>2</v>
      </c>
      <c r="Y1568" s="376"/>
      <c r="Z1568" s="881" t="s">
        <v>7784</v>
      </c>
      <c r="AA1568" s="881"/>
      <c r="AB1568" s="603"/>
      <c r="AC1568" s="603"/>
      <c r="AD1568" s="603"/>
      <c r="AE1568" s="603"/>
      <c r="AF1568" s="603"/>
      <c r="AG1568" s="603"/>
      <c r="AH1568" s="603"/>
      <c r="AI1568" s="603"/>
      <c r="AJ1568" s="603"/>
      <c r="AK1568" s="603"/>
      <c r="AL1568" s="603"/>
      <c r="AM1568" s="603"/>
      <c r="AN1568" s="603"/>
      <c r="AO1568" s="603"/>
      <c r="AP1568" s="603"/>
      <c r="AQ1568" s="603"/>
      <c r="AR1568" s="603"/>
      <c r="AS1568" s="603"/>
      <c r="AT1568" s="603"/>
      <c r="AU1568" s="603"/>
      <c r="AV1568" s="603"/>
      <c r="AW1568" s="603"/>
      <c r="AX1568" s="603"/>
      <c r="AY1568" s="603"/>
      <c r="AZ1568" s="603"/>
      <c r="BA1568" s="603"/>
      <c r="BB1568" s="603"/>
      <c r="BC1568" s="603"/>
      <c r="BD1568" s="603"/>
      <c r="BE1568" s="603"/>
      <c r="BF1568" s="603"/>
      <c r="BG1568" s="603"/>
      <c r="BH1568" s="603"/>
      <c r="BI1568" s="603"/>
      <c r="BJ1568" s="603"/>
      <c r="BK1568" s="603"/>
      <c r="BL1568" s="603"/>
      <c r="BM1568" s="603"/>
      <c r="BN1568" s="603"/>
      <c r="BO1568" s="603"/>
      <c r="BP1568" s="603"/>
      <c r="BQ1568" s="603"/>
      <c r="BR1568" s="603"/>
      <c r="BS1568" s="603"/>
      <c r="BT1568" s="603"/>
      <c r="BU1568" s="603"/>
      <c r="BV1568" s="603"/>
      <c r="BW1568" s="603"/>
      <c r="BX1568" s="603"/>
      <c r="BY1568" s="603"/>
      <c r="BZ1568" s="603"/>
      <c r="CA1568" s="603"/>
      <c r="CB1568" s="603"/>
      <c r="CC1568" s="603"/>
      <c r="CD1568" s="603"/>
      <c r="CE1568" s="603"/>
      <c r="CF1568" s="603"/>
      <c r="CG1568" s="603"/>
      <c r="CH1568" s="603"/>
      <c r="CI1568" s="603"/>
      <c r="CJ1568" s="603"/>
      <c r="CK1568" s="603"/>
    </row>
    <row r="1569" spans="1:89" ht="15">
      <c r="A1569" s="650" t="s">
        <v>7786</v>
      </c>
      <c r="B1569" s="478" t="s">
        <v>5742</v>
      </c>
      <c r="C1569" s="478" t="s">
        <v>5743</v>
      </c>
      <c r="D1569" s="478">
        <v>16</v>
      </c>
      <c r="E1569" s="478">
        <v>1</v>
      </c>
      <c r="F1569" s="479">
        <v>60921</v>
      </c>
      <c r="G1569" s="478">
        <v>200921</v>
      </c>
      <c r="H1569" s="479">
        <v>2021</v>
      </c>
      <c r="I1569" s="479" t="s">
        <v>5729</v>
      </c>
      <c r="K1569" s="479" t="s">
        <v>5744</v>
      </c>
      <c r="O1569" s="881"/>
      <c r="P1569" s="650" t="s">
        <v>1174</v>
      </c>
      <c r="Q1569" s="881" t="s">
        <v>1175</v>
      </c>
      <c r="R1569" s="872" t="s">
        <v>5576</v>
      </c>
      <c r="S1569" s="478">
        <v>2</v>
      </c>
      <c r="T1569" s="478">
        <v>0</v>
      </c>
      <c r="U1569" s="881">
        <v>2</v>
      </c>
      <c r="Y1569" s="376"/>
      <c r="Z1569" s="881" t="s">
        <v>7787</v>
      </c>
      <c r="AA1569" s="881"/>
      <c r="AB1569" s="603"/>
      <c r="AC1569" s="603"/>
      <c r="AD1569" s="603"/>
      <c r="AE1569" s="603"/>
      <c r="AF1569" s="603"/>
      <c r="AG1569" s="603"/>
      <c r="AH1569" s="603"/>
      <c r="AI1569" s="603"/>
      <c r="AJ1569" s="603"/>
      <c r="AK1569" s="603"/>
      <c r="AL1569" s="603"/>
      <c r="AM1569" s="603"/>
      <c r="AN1569" s="603"/>
      <c r="AO1569" s="603"/>
      <c r="AP1569" s="603"/>
      <c r="AQ1569" s="603"/>
      <c r="AR1569" s="603"/>
      <c r="AS1569" s="603"/>
      <c r="AT1569" s="603"/>
      <c r="AU1569" s="603"/>
      <c r="AV1569" s="603"/>
      <c r="AW1569" s="603"/>
      <c r="AX1569" s="603"/>
      <c r="AY1569" s="603"/>
      <c r="AZ1569" s="603"/>
      <c r="BA1569" s="603"/>
      <c r="BB1569" s="603"/>
      <c r="BC1569" s="603"/>
      <c r="BD1569" s="603"/>
      <c r="BE1569" s="603"/>
      <c r="BF1569" s="603"/>
      <c r="BG1569" s="603"/>
      <c r="BH1569" s="603"/>
      <c r="BI1569" s="603"/>
      <c r="BJ1569" s="603"/>
      <c r="BK1569" s="603"/>
      <c r="BL1569" s="603"/>
      <c r="BM1569" s="603"/>
      <c r="BN1569" s="603"/>
      <c r="BO1569" s="603"/>
      <c r="BP1569" s="603"/>
      <c r="BQ1569" s="603"/>
      <c r="BR1569" s="603"/>
      <c r="BS1569" s="603"/>
      <c r="BT1569" s="603"/>
      <c r="BU1569" s="603"/>
      <c r="BV1569" s="603"/>
      <c r="BW1569" s="603"/>
      <c r="BX1569" s="603"/>
      <c r="BY1569" s="603"/>
      <c r="BZ1569" s="603"/>
      <c r="CA1569" s="603"/>
      <c r="CB1569" s="603"/>
      <c r="CC1569" s="603"/>
      <c r="CD1569" s="603"/>
      <c r="CE1569" s="603"/>
      <c r="CF1569" s="603"/>
      <c r="CG1569" s="603"/>
      <c r="CH1569" s="603"/>
      <c r="CI1569" s="603"/>
      <c r="CJ1569" s="603"/>
      <c r="CK1569" s="603"/>
    </row>
    <row r="1570" spans="1:89" ht="15">
      <c r="A1570" s="650" t="s">
        <v>7789</v>
      </c>
      <c r="B1570" s="478" t="s">
        <v>5736</v>
      </c>
      <c r="C1570" s="478" t="s">
        <v>5737</v>
      </c>
      <c r="D1570" s="478">
        <v>31</v>
      </c>
      <c r="E1570" s="478">
        <v>2</v>
      </c>
      <c r="F1570" s="479">
        <v>60921</v>
      </c>
      <c r="G1570" s="478">
        <v>200921</v>
      </c>
      <c r="H1570" s="479">
        <v>2021</v>
      </c>
      <c r="I1570" s="479" t="s">
        <v>5729</v>
      </c>
      <c r="K1570" s="479" t="s">
        <v>5738</v>
      </c>
      <c r="O1570" s="881"/>
      <c r="P1570" s="650" t="s">
        <v>589</v>
      </c>
      <c r="Q1570" s="881" t="s">
        <v>590</v>
      </c>
      <c r="R1570" s="872" t="s">
        <v>5576</v>
      </c>
      <c r="S1570" s="478">
        <v>1</v>
      </c>
      <c r="T1570" s="478">
        <v>0</v>
      </c>
      <c r="U1570" s="881">
        <v>1</v>
      </c>
      <c r="Y1570" s="376"/>
      <c r="Z1570" s="881" t="s">
        <v>7790</v>
      </c>
      <c r="AA1570" s="881"/>
      <c r="AB1570" s="603"/>
      <c r="AC1570" s="603"/>
      <c r="AD1570" s="603"/>
      <c r="AE1570" s="603"/>
      <c r="AF1570" s="603"/>
      <c r="AG1570" s="603"/>
      <c r="AH1570" s="603"/>
      <c r="AI1570" s="603"/>
      <c r="AJ1570" s="603"/>
      <c r="AK1570" s="603"/>
      <c r="AL1570" s="603"/>
      <c r="AM1570" s="603"/>
      <c r="AN1570" s="603"/>
      <c r="AO1570" s="603"/>
      <c r="AP1570" s="603"/>
      <c r="AQ1570" s="603"/>
      <c r="AR1570" s="603"/>
      <c r="AS1570" s="603"/>
      <c r="AT1570" s="603"/>
      <c r="AU1570" s="603"/>
      <c r="AV1570" s="603"/>
      <c r="AW1570" s="603"/>
      <c r="AX1570" s="603"/>
      <c r="AY1570" s="603"/>
      <c r="AZ1570" s="603"/>
      <c r="BA1570" s="603"/>
      <c r="BB1570" s="603"/>
      <c r="BC1570" s="603"/>
      <c r="BD1570" s="603"/>
      <c r="BE1570" s="603"/>
      <c r="BF1570" s="603"/>
      <c r="BG1570" s="603"/>
      <c r="BH1570" s="603"/>
      <c r="BI1570" s="603"/>
      <c r="BJ1570" s="603"/>
      <c r="BK1570" s="603"/>
      <c r="BL1570" s="603"/>
      <c r="BM1570" s="603"/>
      <c r="BN1570" s="603"/>
      <c r="BO1570" s="603"/>
      <c r="BP1570" s="603"/>
      <c r="BQ1570" s="603"/>
      <c r="BR1570" s="603"/>
      <c r="BS1570" s="603"/>
      <c r="BT1570" s="603"/>
      <c r="BU1570" s="603"/>
      <c r="BV1570" s="603"/>
      <c r="BW1570" s="603"/>
      <c r="BX1570" s="603"/>
      <c r="BY1570" s="603"/>
      <c r="BZ1570" s="603"/>
      <c r="CA1570" s="603"/>
      <c r="CB1570" s="603"/>
      <c r="CC1570" s="603"/>
      <c r="CD1570" s="603"/>
      <c r="CE1570" s="603"/>
      <c r="CF1570" s="603"/>
      <c r="CG1570" s="603"/>
      <c r="CH1570" s="603"/>
      <c r="CI1570" s="603"/>
      <c r="CJ1570" s="603"/>
      <c r="CK1570" s="603"/>
    </row>
    <row r="1571" spans="1:89" ht="15">
      <c r="A1571" s="650" t="s">
        <v>7791</v>
      </c>
      <c r="B1571" s="478" t="s">
        <v>5736</v>
      </c>
      <c r="C1571" s="478" t="s">
        <v>5737</v>
      </c>
      <c r="D1571" s="478">
        <v>31</v>
      </c>
      <c r="E1571" s="478">
        <v>2</v>
      </c>
      <c r="F1571" s="479">
        <v>60921</v>
      </c>
      <c r="G1571" s="478">
        <v>200921</v>
      </c>
      <c r="H1571" s="479">
        <v>2021</v>
      </c>
      <c r="I1571" s="479" t="s">
        <v>5729</v>
      </c>
      <c r="K1571" s="479" t="s">
        <v>5738</v>
      </c>
      <c r="O1571" s="881"/>
      <c r="P1571" s="650" t="s">
        <v>1174</v>
      </c>
      <c r="Q1571" s="881" t="s">
        <v>1175</v>
      </c>
      <c r="R1571" s="872" t="s">
        <v>5576</v>
      </c>
      <c r="S1571" s="478">
        <v>1</v>
      </c>
      <c r="T1571" s="881">
        <v>0</v>
      </c>
      <c r="U1571" s="478">
        <v>1</v>
      </c>
      <c r="Y1571" s="376"/>
      <c r="Z1571" s="881" t="s">
        <v>7792</v>
      </c>
      <c r="AA1571" s="881"/>
      <c r="AB1571" s="603"/>
      <c r="AC1571" s="603"/>
      <c r="AD1571" s="603"/>
      <c r="AE1571" s="603"/>
      <c r="AF1571" s="603"/>
      <c r="AG1571" s="603"/>
      <c r="AH1571" s="603"/>
      <c r="AI1571" s="603"/>
      <c r="AJ1571" s="603"/>
      <c r="AK1571" s="603"/>
      <c r="AL1571" s="603"/>
      <c r="AM1571" s="603"/>
      <c r="AN1571" s="603"/>
      <c r="AO1571" s="603"/>
      <c r="AP1571" s="603"/>
      <c r="AQ1571" s="603"/>
      <c r="AR1571" s="603"/>
      <c r="AS1571" s="603"/>
      <c r="AT1571" s="603"/>
      <c r="AU1571" s="603"/>
      <c r="AV1571" s="603"/>
      <c r="AW1571" s="603"/>
      <c r="AX1571" s="603"/>
      <c r="AY1571" s="603"/>
      <c r="AZ1571" s="603"/>
      <c r="BA1571" s="603"/>
      <c r="BB1571" s="603"/>
      <c r="BC1571" s="603"/>
      <c r="BD1571" s="603"/>
      <c r="BE1571" s="603"/>
      <c r="BF1571" s="603"/>
      <c r="BG1571" s="603"/>
      <c r="BH1571" s="603"/>
      <c r="BI1571" s="603"/>
      <c r="BJ1571" s="603"/>
      <c r="BK1571" s="603"/>
      <c r="BL1571" s="603"/>
      <c r="BM1571" s="603"/>
      <c r="BN1571" s="603"/>
      <c r="BO1571" s="603"/>
      <c r="BP1571" s="603"/>
      <c r="BQ1571" s="603"/>
      <c r="BR1571" s="603"/>
      <c r="BS1571" s="603"/>
      <c r="BT1571" s="603"/>
      <c r="BU1571" s="603"/>
      <c r="BV1571" s="603"/>
      <c r="BW1571" s="603"/>
      <c r="BX1571" s="603"/>
      <c r="BY1571" s="603"/>
      <c r="BZ1571" s="603"/>
      <c r="CA1571" s="603"/>
      <c r="CB1571" s="603"/>
      <c r="CC1571" s="603"/>
      <c r="CD1571" s="603"/>
      <c r="CE1571" s="603"/>
      <c r="CF1571" s="603"/>
      <c r="CG1571" s="603"/>
      <c r="CH1571" s="603"/>
      <c r="CI1571" s="603"/>
      <c r="CJ1571" s="603"/>
      <c r="CK1571" s="603"/>
    </row>
    <row r="1572" spans="1:89" ht="15">
      <c r="A1572" s="650" t="s">
        <v>7794</v>
      </c>
      <c r="B1572" s="478" t="s">
        <v>7664</v>
      </c>
      <c r="C1572" s="478" t="s">
        <v>7795</v>
      </c>
      <c r="D1572" s="478">
        <v>27</v>
      </c>
      <c r="E1572" s="478">
        <v>1</v>
      </c>
      <c r="F1572" s="479">
        <v>60921</v>
      </c>
      <c r="G1572" s="478">
        <v>200921</v>
      </c>
      <c r="H1572" s="479">
        <v>2021</v>
      </c>
      <c r="I1572" s="479" t="s">
        <v>6199</v>
      </c>
      <c r="K1572" s="479" t="s">
        <v>7665</v>
      </c>
      <c r="O1572" s="881"/>
      <c r="P1572" s="650" t="s">
        <v>576</v>
      </c>
      <c r="Q1572" s="881" t="s">
        <v>577</v>
      </c>
      <c r="R1572" s="872" t="s">
        <v>5576</v>
      </c>
      <c r="S1572" s="478">
        <v>1</v>
      </c>
      <c r="T1572" s="881">
        <v>0</v>
      </c>
      <c r="U1572" s="478">
        <v>1</v>
      </c>
      <c r="Y1572" s="376"/>
      <c r="Z1572" s="881" t="s">
        <v>7796</v>
      </c>
      <c r="AA1572" s="881"/>
      <c r="AB1572" s="603"/>
      <c r="AC1572" s="603"/>
      <c r="AD1572" s="603"/>
      <c r="AE1572" s="603"/>
      <c r="AF1572" s="603"/>
      <c r="AG1572" s="603"/>
      <c r="AH1572" s="603"/>
      <c r="AI1572" s="603"/>
      <c r="AJ1572" s="603"/>
      <c r="AK1572" s="603"/>
      <c r="AL1572" s="603"/>
      <c r="AM1572" s="603"/>
      <c r="AN1572" s="603"/>
      <c r="AO1572" s="603"/>
      <c r="AP1572" s="603"/>
      <c r="AQ1572" s="603"/>
      <c r="AR1572" s="603"/>
      <c r="AS1572" s="603"/>
      <c r="AT1572" s="603"/>
      <c r="AU1572" s="603"/>
      <c r="AV1572" s="603"/>
      <c r="AW1572" s="603"/>
      <c r="AX1572" s="603"/>
      <c r="AY1572" s="603"/>
      <c r="AZ1572" s="603"/>
      <c r="BA1572" s="603"/>
      <c r="BB1572" s="603"/>
      <c r="BC1572" s="603"/>
      <c r="BD1572" s="603"/>
      <c r="BE1572" s="603"/>
      <c r="BF1572" s="603"/>
      <c r="BG1572" s="603"/>
      <c r="BH1572" s="603"/>
      <c r="BI1572" s="603"/>
      <c r="BJ1572" s="603"/>
      <c r="BK1572" s="603"/>
      <c r="BL1572" s="603"/>
      <c r="BM1572" s="603"/>
      <c r="BN1572" s="603"/>
      <c r="BO1572" s="603"/>
      <c r="BP1572" s="603"/>
      <c r="BQ1572" s="603"/>
      <c r="BR1572" s="603"/>
      <c r="BS1572" s="603"/>
      <c r="BT1572" s="603"/>
      <c r="BU1572" s="603"/>
      <c r="BV1572" s="603"/>
      <c r="BW1572" s="603"/>
      <c r="BX1572" s="603"/>
      <c r="BY1572" s="603"/>
      <c r="BZ1572" s="603"/>
      <c r="CA1572" s="603"/>
      <c r="CB1572" s="603"/>
      <c r="CC1572" s="603"/>
      <c r="CD1572" s="603"/>
      <c r="CE1572" s="603"/>
      <c r="CF1572" s="603"/>
      <c r="CG1572" s="603"/>
      <c r="CH1572" s="603"/>
      <c r="CI1572" s="603"/>
      <c r="CJ1572" s="603"/>
      <c r="CK1572" s="603"/>
    </row>
    <row r="1573" spans="1:89" ht="15">
      <c r="A1573" s="650" t="s">
        <v>7797</v>
      </c>
      <c r="B1573" s="478" t="s">
        <v>7664</v>
      </c>
      <c r="C1573" s="478" t="s">
        <v>7795</v>
      </c>
      <c r="D1573" s="478">
        <v>27</v>
      </c>
      <c r="E1573" s="478">
        <v>1</v>
      </c>
      <c r="F1573" s="479">
        <v>60921</v>
      </c>
      <c r="G1573" s="478">
        <v>200921</v>
      </c>
      <c r="H1573" s="479">
        <v>2021</v>
      </c>
      <c r="I1573" s="479" t="s">
        <v>6199</v>
      </c>
      <c r="K1573" s="479" t="s">
        <v>7665</v>
      </c>
      <c r="O1573" s="881"/>
      <c r="P1573" s="650" t="s">
        <v>1174</v>
      </c>
      <c r="Q1573" s="881" t="s">
        <v>1175</v>
      </c>
      <c r="R1573" s="872" t="s">
        <v>5576</v>
      </c>
      <c r="S1573" s="478">
        <v>4</v>
      </c>
      <c r="T1573" s="881">
        <v>2</v>
      </c>
      <c r="U1573" s="478">
        <v>2</v>
      </c>
      <c r="Y1573" s="376"/>
      <c r="Z1573" s="881" t="s">
        <v>7798</v>
      </c>
      <c r="AA1573" s="881"/>
      <c r="AB1573" s="603"/>
      <c r="AC1573" s="603"/>
      <c r="AD1573" s="603"/>
      <c r="AE1573" s="603"/>
      <c r="AF1573" s="603"/>
      <c r="AG1573" s="603"/>
      <c r="AH1573" s="603"/>
      <c r="AI1573" s="603"/>
      <c r="AJ1573" s="603"/>
      <c r="AK1573" s="603"/>
      <c r="AL1573" s="603"/>
      <c r="AM1573" s="603"/>
      <c r="AN1573" s="603"/>
      <c r="AO1573" s="603"/>
      <c r="AP1573" s="603"/>
      <c r="AQ1573" s="603"/>
      <c r="AR1573" s="603"/>
      <c r="AS1573" s="603"/>
      <c r="AT1573" s="603"/>
      <c r="AU1573" s="603"/>
      <c r="AV1573" s="603"/>
      <c r="AW1573" s="603"/>
      <c r="AX1573" s="603"/>
      <c r="AY1573" s="603"/>
      <c r="AZ1573" s="603"/>
      <c r="BA1573" s="603"/>
      <c r="BB1573" s="603"/>
      <c r="BC1573" s="603"/>
      <c r="BD1573" s="603"/>
      <c r="BE1573" s="603"/>
      <c r="BF1573" s="603"/>
      <c r="BG1573" s="603"/>
      <c r="BH1573" s="603"/>
      <c r="BI1573" s="603"/>
      <c r="BJ1573" s="603"/>
      <c r="BK1573" s="603"/>
      <c r="BL1573" s="603"/>
      <c r="BM1573" s="603"/>
      <c r="BN1573" s="603"/>
      <c r="BO1573" s="603"/>
      <c r="BP1573" s="603"/>
      <c r="BQ1573" s="603"/>
      <c r="BR1573" s="603"/>
      <c r="BS1573" s="603"/>
      <c r="BT1573" s="603"/>
      <c r="BU1573" s="603"/>
      <c r="BV1573" s="603"/>
      <c r="BW1573" s="603"/>
      <c r="BX1573" s="603"/>
      <c r="BY1573" s="603"/>
      <c r="BZ1573" s="603"/>
      <c r="CA1573" s="603"/>
      <c r="CB1573" s="603"/>
      <c r="CC1573" s="603"/>
      <c r="CD1573" s="603"/>
      <c r="CE1573" s="603"/>
      <c r="CF1573" s="603"/>
      <c r="CG1573" s="603"/>
      <c r="CH1573" s="603"/>
      <c r="CI1573" s="603"/>
      <c r="CJ1573" s="603"/>
      <c r="CK1573" s="603"/>
    </row>
    <row r="1574" spans="1:89" ht="15">
      <c r="A1574" s="650" t="s">
        <v>7799</v>
      </c>
      <c r="B1574" s="478" t="s">
        <v>7664</v>
      </c>
      <c r="C1574" s="478" t="s">
        <v>7795</v>
      </c>
      <c r="D1574" s="478">
        <v>27</v>
      </c>
      <c r="E1574" s="478">
        <v>1</v>
      </c>
      <c r="F1574" s="479">
        <v>60921</v>
      </c>
      <c r="G1574" s="478">
        <v>200921</v>
      </c>
      <c r="H1574" s="479">
        <v>2021</v>
      </c>
      <c r="I1574" s="479" t="s">
        <v>6199</v>
      </c>
      <c r="K1574" s="479" t="s">
        <v>7665</v>
      </c>
      <c r="O1574" s="881"/>
      <c r="P1574" s="650" t="s">
        <v>589</v>
      </c>
      <c r="Q1574" s="881" t="s">
        <v>590</v>
      </c>
      <c r="R1574" s="872" t="s">
        <v>5576</v>
      </c>
      <c r="S1574" s="478">
        <v>2</v>
      </c>
      <c r="T1574" s="881">
        <v>2</v>
      </c>
      <c r="U1574" s="478">
        <v>0</v>
      </c>
      <c r="Y1574" s="376"/>
      <c r="Z1574" s="881" t="s">
        <v>7800</v>
      </c>
      <c r="AA1574" s="881"/>
      <c r="AB1574" s="603"/>
      <c r="AC1574" s="603"/>
      <c r="AD1574" s="603"/>
      <c r="AE1574" s="603"/>
      <c r="AF1574" s="603"/>
      <c r="AG1574" s="603"/>
      <c r="AH1574" s="603"/>
      <c r="AI1574" s="603"/>
      <c r="AJ1574" s="603"/>
      <c r="AK1574" s="603"/>
      <c r="AL1574" s="603"/>
      <c r="AM1574" s="603"/>
      <c r="AN1574" s="603"/>
      <c r="AO1574" s="603"/>
      <c r="AP1574" s="603"/>
      <c r="AQ1574" s="603"/>
      <c r="AR1574" s="603"/>
      <c r="AS1574" s="603"/>
      <c r="AT1574" s="603"/>
      <c r="AU1574" s="603"/>
      <c r="AV1574" s="603"/>
      <c r="AW1574" s="603"/>
      <c r="AX1574" s="603"/>
      <c r="AY1574" s="603"/>
      <c r="AZ1574" s="603"/>
      <c r="BA1574" s="603"/>
      <c r="BB1574" s="603"/>
      <c r="BC1574" s="603"/>
      <c r="BD1574" s="603"/>
      <c r="BE1574" s="603"/>
      <c r="BF1574" s="603"/>
      <c r="BG1574" s="603"/>
      <c r="BH1574" s="603"/>
      <c r="BI1574" s="603"/>
      <c r="BJ1574" s="603"/>
      <c r="BK1574" s="603"/>
      <c r="BL1574" s="603"/>
      <c r="BM1574" s="603"/>
      <c r="BN1574" s="603"/>
      <c r="BO1574" s="603"/>
      <c r="BP1574" s="603"/>
      <c r="BQ1574" s="603"/>
      <c r="BR1574" s="603"/>
      <c r="BS1574" s="603"/>
      <c r="BT1574" s="603"/>
      <c r="BU1574" s="603"/>
      <c r="BV1574" s="603"/>
      <c r="BW1574" s="603"/>
      <c r="BX1574" s="603"/>
      <c r="BY1574" s="603"/>
      <c r="BZ1574" s="603"/>
      <c r="CA1574" s="603"/>
      <c r="CB1574" s="603"/>
      <c r="CC1574" s="603"/>
      <c r="CD1574" s="603"/>
      <c r="CE1574" s="603"/>
      <c r="CF1574" s="603"/>
      <c r="CG1574" s="603"/>
      <c r="CH1574" s="603"/>
      <c r="CI1574" s="603"/>
      <c r="CJ1574" s="603"/>
      <c r="CK1574" s="603"/>
    </row>
    <row r="1575" spans="1:89" ht="15">
      <c r="A1575" s="650" t="s">
        <v>7802</v>
      </c>
      <c r="B1575" s="478" t="s">
        <v>5746</v>
      </c>
      <c r="C1575" s="478" t="s">
        <v>5747</v>
      </c>
      <c r="D1575" s="478">
        <v>21</v>
      </c>
      <c r="E1575" s="478">
        <v>1</v>
      </c>
      <c r="F1575" s="478">
        <v>200921</v>
      </c>
      <c r="G1575" s="479">
        <v>41021</v>
      </c>
      <c r="H1575" s="479">
        <v>2021</v>
      </c>
      <c r="I1575" s="479" t="s">
        <v>5729</v>
      </c>
      <c r="K1575" s="479" t="s">
        <v>1810</v>
      </c>
      <c r="O1575" s="881"/>
      <c r="P1575" s="650" t="s">
        <v>589</v>
      </c>
      <c r="Q1575" s="881" t="s">
        <v>590</v>
      </c>
      <c r="R1575" s="872" t="s">
        <v>5576</v>
      </c>
      <c r="S1575" s="478">
        <v>1</v>
      </c>
      <c r="T1575" s="881">
        <v>0</v>
      </c>
      <c r="U1575" s="478">
        <v>1</v>
      </c>
      <c r="Y1575" s="376"/>
      <c r="Z1575" s="881" t="s">
        <v>7803</v>
      </c>
      <c r="AA1575" s="881"/>
      <c r="AB1575" s="603"/>
      <c r="AC1575" s="603"/>
      <c r="AD1575" s="603"/>
      <c r="AE1575" s="603"/>
      <c r="AF1575" s="603"/>
      <c r="AG1575" s="603"/>
      <c r="AH1575" s="603"/>
      <c r="AI1575" s="603"/>
      <c r="AJ1575" s="603"/>
      <c r="AK1575" s="603"/>
      <c r="AL1575" s="603"/>
      <c r="AM1575" s="603"/>
      <c r="AN1575" s="603"/>
      <c r="AO1575" s="603"/>
      <c r="AP1575" s="603"/>
      <c r="AQ1575" s="603"/>
      <c r="AR1575" s="603"/>
      <c r="AS1575" s="603"/>
      <c r="AT1575" s="603"/>
      <c r="AU1575" s="603"/>
      <c r="AV1575" s="603"/>
      <c r="AW1575" s="603"/>
      <c r="AX1575" s="603"/>
      <c r="AY1575" s="603"/>
      <c r="AZ1575" s="603"/>
      <c r="BA1575" s="603"/>
      <c r="BB1575" s="603"/>
      <c r="BC1575" s="603"/>
      <c r="BD1575" s="603"/>
      <c r="BE1575" s="603"/>
      <c r="BF1575" s="603"/>
      <c r="BG1575" s="603"/>
      <c r="BH1575" s="603"/>
      <c r="BI1575" s="603"/>
      <c r="BJ1575" s="603"/>
      <c r="BK1575" s="603"/>
      <c r="BL1575" s="603"/>
      <c r="BM1575" s="603"/>
      <c r="BN1575" s="603"/>
      <c r="BO1575" s="603"/>
      <c r="BP1575" s="603"/>
      <c r="BQ1575" s="603"/>
      <c r="BR1575" s="603"/>
      <c r="BS1575" s="603"/>
      <c r="BT1575" s="603"/>
      <c r="BU1575" s="603"/>
      <c r="BV1575" s="603"/>
      <c r="BW1575" s="603"/>
      <c r="BX1575" s="603"/>
      <c r="BY1575" s="603"/>
      <c r="BZ1575" s="603"/>
      <c r="CA1575" s="603"/>
      <c r="CB1575" s="603"/>
      <c r="CC1575" s="603"/>
      <c r="CD1575" s="603"/>
      <c r="CE1575" s="603"/>
      <c r="CF1575" s="603"/>
      <c r="CG1575" s="603"/>
      <c r="CH1575" s="603"/>
      <c r="CI1575" s="603"/>
      <c r="CJ1575" s="603"/>
      <c r="CK1575" s="603"/>
    </row>
    <row r="1576" spans="1:89" ht="15">
      <c r="A1576" s="650" t="s">
        <v>7804</v>
      </c>
      <c r="B1576" s="478" t="s">
        <v>5746</v>
      </c>
      <c r="C1576" s="478" t="s">
        <v>5747</v>
      </c>
      <c r="D1576" s="478">
        <v>21</v>
      </c>
      <c r="E1576" s="478">
        <v>1</v>
      </c>
      <c r="F1576" s="478">
        <v>200921</v>
      </c>
      <c r="G1576" s="479">
        <v>41021</v>
      </c>
      <c r="H1576" s="479">
        <v>2021</v>
      </c>
      <c r="I1576" s="479" t="s">
        <v>5729</v>
      </c>
      <c r="K1576" s="479" t="s">
        <v>1810</v>
      </c>
      <c r="O1576" s="881"/>
      <c r="P1576" s="650" t="s">
        <v>1174</v>
      </c>
      <c r="Q1576" s="881" t="s">
        <v>1175</v>
      </c>
      <c r="R1576" s="872" t="s">
        <v>5576</v>
      </c>
      <c r="S1576" s="478">
        <v>1</v>
      </c>
      <c r="T1576" s="478">
        <v>0</v>
      </c>
      <c r="U1576" s="881">
        <v>1</v>
      </c>
      <c r="Y1576" s="376"/>
      <c r="Z1576" s="881" t="s">
        <v>7805</v>
      </c>
      <c r="AA1576" s="881"/>
      <c r="AB1576" s="603"/>
      <c r="AC1576" s="603"/>
      <c r="AD1576" s="603"/>
      <c r="AE1576" s="603"/>
      <c r="AF1576" s="603"/>
      <c r="AG1576" s="603"/>
      <c r="AH1576" s="603"/>
      <c r="AI1576" s="603"/>
      <c r="AJ1576" s="603"/>
      <c r="AK1576" s="603"/>
      <c r="AL1576" s="603"/>
      <c r="AM1576" s="603"/>
      <c r="AN1576" s="603"/>
      <c r="AO1576" s="603"/>
      <c r="AP1576" s="603"/>
      <c r="AQ1576" s="603"/>
      <c r="AR1576" s="603"/>
      <c r="AS1576" s="603"/>
      <c r="AT1576" s="603"/>
      <c r="AU1576" s="603"/>
      <c r="AV1576" s="603"/>
      <c r="AW1576" s="603"/>
      <c r="AX1576" s="603"/>
      <c r="AY1576" s="603"/>
      <c r="AZ1576" s="603"/>
      <c r="BA1576" s="603"/>
      <c r="BB1576" s="603"/>
      <c r="BC1576" s="603"/>
      <c r="BD1576" s="603"/>
      <c r="BE1576" s="603"/>
      <c r="BF1576" s="603"/>
      <c r="BG1576" s="603"/>
      <c r="BH1576" s="603"/>
      <c r="BI1576" s="603"/>
      <c r="BJ1576" s="603"/>
      <c r="BK1576" s="603"/>
      <c r="BL1576" s="603"/>
      <c r="BM1576" s="603"/>
      <c r="BN1576" s="603"/>
      <c r="BO1576" s="603"/>
      <c r="BP1576" s="603"/>
      <c r="BQ1576" s="603"/>
      <c r="BR1576" s="603"/>
      <c r="BS1576" s="603"/>
      <c r="BT1576" s="603"/>
      <c r="BU1576" s="603"/>
      <c r="BV1576" s="603"/>
      <c r="BW1576" s="603"/>
      <c r="BX1576" s="603"/>
      <c r="BY1576" s="603"/>
      <c r="BZ1576" s="603"/>
      <c r="CA1576" s="603"/>
      <c r="CB1576" s="603"/>
      <c r="CC1576" s="603"/>
      <c r="CD1576" s="603"/>
      <c r="CE1576" s="603"/>
      <c r="CF1576" s="603"/>
      <c r="CG1576" s="603"/>
      <c r="CH1576" s="603"/>
      <c r="CI1576" s="603"/>
      <c r="CJ1576" s="603"/>
      <c r="CK1576" s="603"/>
    </row>
    <row r="1577" spans="1:89" ht="15">
      <c r="A1577" s="650" t="s">
        <v>7807</v>
      </c>
      <c r="B1577" s="478" t="s">
        <v>7672</v>
      </c>
      <c r="C1577" s="478" t="s">
        <v>5764</v>
      </c>
      <c r="D1577" s="478">
        <v>11</v>
      </c>
      <c r="E1577" s="478">
        <v>1</v>
      </c>
      <c r="F1577" s="478">
        <v>200921</v>
      </c>
      <c r="G1577" s="479">
        <v>41021</v>
      </c>
      <c r="H1577" s="479">
        <v>2021</v>
      </c>
      <c r="I1577" s="479" t="s">
        <v>5729</v>
      </c>
      <c r="K1577" s="479" t="s">
        <v>5765</v>
      </c>
      <c r="O1577" s="881"/>
      <c r="P1577" s="650" t="s">
        <v>589</v>
      </c>
      <c r="Q1577" s="881" t="s">
        <v>590</v>
      </c>
      <c r="R1577" s="872" t="s">
        <v>5576</v>
      </c>
      <c r="S1577" s="478">
        <v>1</v>
      </c>
      <c r="T1577" s="478">
        <v>0</v>
      </c>
      <c r="U1577" s="881">
        <v>1</v>
      </c>
      <c r="Y1577" s="376"/>
      <c r="Z1577" s="881" t="s">
        <v>7808</v>
      </c>
      <c r="AA1577" s="881"/>
      <c r="AB1577" s="603"/>
      <c r="AC1577" s="603"/>
      <c r="AD1577" s="603"/>
      <c r="AE1577" s="603"/>
      <c r="AF1577" s="603"/>
      <c r="AG1577" s="603"/>
      <c r="AH1577" s="603"/>
      <c r="AI1577" s="603"/>
      <c r="AJ1577" s="603"/>
      <c r="AK1577" s="603"/>
      <c r="AL1577" s="603"/>
      <c r="AM1577" s="603"/>
      <c r="AN1577" s="603"/>
      <c r="AO1577" s="603"/>
      <c r="AP1577" s="603"/>
      <c r="AQ1577" s="603"/>
      <c r="AR1577" s="603"/>
      <c r="AS1577" s="603"/>
      <c r="AT1577" s="603"/>
      <c r="AU1577" s="603"/>
      <c r="AV1577" s="603"/>
      <c r="AW1577" s="603"/>
      <c r="AX1577" s="603"/>
      <c r="AY1577" s="603"/>
      <c r="AZ1577" s="603"/>
      <c r="BA1577" s="603"/>
      <c r="BB1577" s="603"/>
      <c r="BC1577" s="603"/>
      <c r="BD1577" s="603"/>
      <c r="BE1577" s="603"/>
      <c r="BF1577" s="603"/>
      <c r="BG1577" s="603"/>
      <c r="BH1577" s="603"/>
      <c r="BI1577" s="603"/>
      <c r="BJ1577" s="603"/>
      <c r="BK1577" s="603"/>
      <c r="BL1577" s="603"/>
      <c r="BM1577" s="603"/>
      <c r="BN1577" s="603"/>
      <c r="BO1577" s="603"/>
      <c r="BP1577" s="603"/>
      <c r="BQ1577" s="603"/>
      <c r="BR1577" s="603"/>
      <c r="BS1577" s="603"/>
      <c r="BT1577" s="603"/>
      <c r="BU1577" s="603"/>
      <c r="BV1577" s="603"/>
      <c r="BW1577" s="603"/>
      <c r="BX1577" s="603"/>
      <c r="BY1577" s="603"/>
      <c r="BZ1577" s="603"/>
      <c r="CA1577" s="603"/>
      <c r="CB1577" s="603"/>
      <c r="CC1577" s="603"/>
      <c r="CD1577" s="603"/>
      <c r="CE1577" s="603"/>
      <c r="CF1577" s="603"/>
      <c r="CG1577" s="603"/>
      <c r="CH1577" s="603"/>
      <c r="CI1577" s="603"/>
      <c r="CJ1577" s="603"/>
      <c r="CK1577" s="603"/>
    </row>
    <row r="1578" spans="1:89" ht="15">
      <c r="A1578" s="479" t="s">
        <v>7809</v>
      </c>
      <c r="B1578" s="478" t="s">
        <v>7672</v>
      </c>
      <c r="C1578" s="478" t="s">
        <v>5764</v>
      </c>
      <c r="D1578" s="478">
        <v>11</v>
      </c>
      <c r="E1578" s="478">
        <v>1</v>
      </c>
      <c r="F1578" s="478">
        <v>200921</v>
      </c>
      <c r="G1578" s="479">
        <v>41021</v>
      </c>
      <c r="H1578" s="479">
        <v>2021</v>
      </c>
      <c r="I1578" s="479" t="s">
        <v>5729</v>
      </c>
      <c r="K1578" s="479" t="s">
        <v>5765</v>
      </c>
      <c r="O1578" s="881"/>
      <c r="P1578" s="881" t="s">
        <v>601</v>
      </c>
      <c r="Q1578" s="881" t="s">
        <v>602</v>
      </c>
      <c r="R1578" s="872" t="s">
        <v>5576</v>
      </c>
      <c r="S1578" s="478">
        <v>1</v>
      </c>
      <c r="T1578" s="478">
        <v>0</v>
      </c>
      <c r="U1578" s="881">
        <v>1</v>
      </c>
      <c r="Y1578" s="376"/>
      <c r="Z1578" s="881" t="s">
        <v>7810</v>
      </c>
      <c r="AA1578" s="881"/>
      <c r="AB1578" s="603"/>
      <c r="AC1578" s="603"/>
      <c r="AD1578" s="603"/>
      <c r="AE1578" s="603"/>
      <c r="AF1578" s="603"/>
      <c r="AG1578" s="603"/>
      <c r="AH1578" s="603"/>
      <c r="AI1578" s="603"/>
      <c r="AJ1578" s="603"/>
      <c r="AK1578" s="603"/>
      <c r="AL1578" s="603"/>
      <c r="AM1578" s="603"/>
      <c r="AN1578" s="603"/>
      <c r="AO1578" s="603"/>
      <c r="AP1578" s="603"/>
      <c r="AQ1578" s="603"/>
      <c r="AR1578" s="603"/>
      <c r="AS1578" s="603"/>
      <c r="AT1578" s="603"/>
      <c r="AU1578" s="603"/>
      <c r="AV1578" s="603"/>
      <c r="AW1578" s="603"/>
      <c r="AX1578" s="603"/>
      <c r="AY1578" s="603"/>
      <c r="AZ1578" s="603"/>
      <c r="BA1578" s="603"/>
      <c r="BB1578" s="603"/>
      <c r="BC1578" s="603"/>
      <c r="BD1578" s="603"/>
      <c r="BE1578" s="603"/>
      <c r="BF1578" s="603"/>
      <c r="BG1578" s="603"/>
      <c r="BH1578" s="603"/>
      <c r="BI1578" s="603"/>
      <c r="BJ1578" s="603"/>
      <c r="BK1578" s="603"/>
      <c r="BL1578" s="603"/>
      <c r="BM1578" s="603"/>
      <c r="BN1578" s="603"/>
      <c r="BO1578" s="603"/>
      <c r="BP1578" s="603"/>
      <c r="BQ1578" s="603"/>
      <c r="BR1578" s="603"/>
      <c r="BS1578" s="603"/>
      <c r="BT1578" s="603"/>
      <c r="BU1578" s="603"/>
      <c r="BV1578" s="603"/>
      <c r="BW1578" s="603"/>
      <c r="BX1578" s="603"/>
      <c r="BY1578" s="603"/>
      <c r="BZ1578" s="603"/>
      <c r="CA1578" s="603"/>
      <c r="CB1578" s="603"/>
      <c r="CC1578" s="603"/>
      <c r="CD1578" s="603"/>
      <c r="CE1578" s="603"/>
      <c r="CF1578" s="603"/>
      <c r="CG1578" s="603"/>
      <c r="CH1578" s="603"/>
      <c r="CI1578" s="603"/>
      <c r="CJ1578" s="603"/>
      <c r="CK1578" s="603"/>
    </row>
    <row r="1579" spans="1:89" ht="15">
      <c r="A1579" s="650" t="s">
        <v>7812</v>
      </c>
      <c r="B1579" s="478" t="s">
        <v>6431</v>
      </c>
      <c r="C1579" s="651" t="s">
        <v>7695</v>
      </c>
      <c r="D1579" s="478">
        <v>29</v>
      </c>
      <c r="E1579" s="478">
        <v>1</v>
      </c>
      <c r="F1579" s="478">
        <v>200921</v>
      </c>
      <c r="G1579" s="479">
        <v>41021</v>
      </c>
      <c r="H1579" s="479">
        <v>2021</v>
      </c>
      <c r="I1579" s="479" t="s">
        <v>5729</v>
      </c>
      <c r="K1579" s="479" t="s">
        <v>5791</v>
      </c>
      <c r="O1579" s="881"/>
      <c r="P1579" s="650" t="s">
        <v>1174</v>
      </c>
      <c r="Q1579" s="881" t="s">
        <v>1175</v>
      </c>
      <c r="R1579" s="872" t="s">
        <v>5576</v>
      </c>
      <c r="S1579" s="478">
        <v>4</v>
      </c>
      <c r="T1579" s="478">
        <v>2</v>
      </c>
      <c r="U1579" s="881">
        <v>2</v>
      </c>
      <c r="Y1579" s="376"/>
      <c r="Z1579" s="881" t="s">
        <v>7813</v>
      </c>
      <c r="AA1579" s="881"/>
      <c r="AB1579" s="603"/>
      <c r="AC1579" s="603"/>
      <c r="AD1579" s="603"/>
      <c r="AE1579" s="603"/>
      <c r="AF1579" s="603"/>
      <c r="AG1579" s="603"/>
      <c r="AH1579" s="603"/>
      <c r="AI1579" s="603"/>
      <c r="AJ1579" s="603"/>
      <c r="AK1579" s="603"/>
      <c r="AL1579" s="603"/>
      <c r="AM1579" s="603"/>
      <c r="AN1579" s="603"/>
      <c r="AO1579" s="603"/>
      <c r="AP1579" s="603"/>
      <c r="AQ1579" s="603"/>
      <c r="AR1579" s="603"/>
      <c r="AS1579" s="603"/>
      <c r="AT1579" s="603"/>
      <c r="AU1579" s="603"/>
      <c r="AV1579" s="603"/>
      <c r="AW1579" s="603"/>
      <c r="AX1579" s="603"/>
      <c r="AY1579" s="603"/>
      <c r="AZ1579" s="603"/>
      <c r="BA1579" s="603"/>
      <c r="BB1579" s="603"/>
      <c r="BC1579" s="603"/>
      <c r="BD1579" s="603"/>
      <c r="BE1579" s="603"/>
      <c r="BF1579" s="603"/>
      <c r="BG1579" s="603"/>
      <c r="BH1579" s="603"/>
      <c r="BI1579" s="603"/>
      <c r="BJ1579" s="603"/>
      <c r="BK1579" s="603"/>
      <c r="BL1579" s="603"/>
      <c r="BM1579" s="603"/>
      <c r="BN1579" s="603"/>
      <c r="BO1579" s="603"/>
      <c r="BP1579" s="603"/>
      <c r="BQ1579" s="603"/>
      <c r="BR1579" s="603"/>
      <c r="BS1579" s="603"/>
      <c r="BT1579" s="603"/>
      <c r="BU1579" s="603"/>
      <c r="BV1579" s="603"/>
      <c r="BW1579" s="603"/>
      <c r="BX1579" s="603"/>
      <c r="BY1579" s="603"/>
      <c r="BZ1579" s="603"/>
      <c r="CA1579" s="603"/>
      <c r="CB1579" s="603"/>
      <c r="CC1579" s="603"/>
      <c r="CD1579" s="603"/>
      <c r="CE1579" s="603"/>
      <c r="CF1579" s="603"/>
      <c r="CG1579" s="603"/>
      <c r="CH1579" s="603"/>
      <c r="CI1579" s="603"/>
      <c r="CJ1579" s="603"/>
      <c r="CK1579" s="603"/>
    </row>
    <row r="1580" spans="1:89" ht="15">
      <c r="A1580" s="650" t="s">
        <v>7815</v>
      </c>
      <c r="B1580" s="478" t="s">
        <v>5717</v>
      </c>
      <c r="C1580" s="478" t="s">
        <v>5718</v>
      </c>
      <c r="D1580" s="478">
        <v>14</v>
      </c>
      <c r="E1580" s="478">
        <v>1</v>
      </c>
      <c r="F1580" s="479">
        <v>60921</v>
      </c>
      <c r="G1580" s="478">
        <v>200921</v>
      </c>
      <c r="H1580" s="479">
        <v>2021</v>
      </c>
      <c r="I1580" s="479" t="s">
        <v>5729</v>
      </c>
      <c r="K1580" s="479" t="s">
        <v>5722</v>
      </c>
      <c r="O1580" s="881"/>
      <c r="P1580" s="650" t="s">
        <v>576</v>
      </c>
      <c r="Q1580" s="881" t="s">
        <v>577</v>
      </c>
      <c r="R1580" s="872" t="s">
        <v>5576</v>
      </c>
      <c r="S1580" s="478">
        <v>3</v>
      </c>
      <c r="T1580" s="881">
        <v>1</v>
      </c>
      <c r="U1580" s="478">
        <v>2</v>
      </c>
      <c r="Y1580" s="376"/>
      <c r="Z1580" s="881" t="s">
        <v>7816</v>
      </c>
      <c r="AA1580" s="881"/>
      <c r="AB1580" s="603"/>
      <c r="AC1580" s="603"/>
      <c r="AD1580" s="603"/>
      <c r="AE1580" s="603"/>
      <c r="AF1580" s="603"/>
      <c r="AG1580" s="603"/>
      <c r="AH1580" s="603"/>
      <c r="AI1580" s="603"/>
      <c r="AJ1580" s="603"/>
      <c r="AK1580" s="603"/>
      <c r="AL1580" s="603"/>
      <c r="AM1580" s="603"/>
      <c r="AN1580" s="603"/>
      <c r="AO1580" s="603"/>
      <c r="AP1580" s="603"/>
      <c r="AQ1580" s="603"/>
      <c r="AR1580" s="603"/>
      <c r="AS1580" s="603"/>
      <c r="AT1580" s="603"/>
      <c r="AU1580" s="603"/>
      <c r="AV1580" s="603"/>
      <c r="AW1580" s="603"/>
      <c r="AX1580" s="603"/>
      <c r="AY1580" s="603"/>
      <c r="AZ1580" s="603"/>
      <c r="BA1580" s="603"/>
      <c r="BB1580" s="603"/>
      <c r="BC1580" s="603"/>
      <c r="BD1580" s="603"/>
      <c r="BE1580" s="603"/>
      <c r="BF1580" s="603"/>
      <c r="BG1580" s="603"/>
      <c r="BH1580" s="603"/>
      <c r="BI1580" s="603"/>
      <c r="BJ1580" s="603"/>
      <c r="BK1580" s="603"/>
      <c r="BL1580" s="603"/>
      <c r="BM1580" s="603"/>
      <c r="BN1580" s="603"/>
      <c r="BO1580" s="603"/>
      <c r="BP1580" s="603"/>
      <c r="BQ1580" s="603"/>
      <c r="BR1580" s="603"/>
      <c r="BS1580" s="603"/>
      <c r="BT1580" s="603"/>
      <c r="BU1580" s="603"/>
      <c r="BV1580" s="603"/>
      <c r="BW1580" s="603"/>
      <c r="BX1580" s="603"/>
      <c r="BY1580" s="603"/>
      <c r="BZ1580" s="603"/>
      <c r="CA1580" s="603"/>
      <c r="CB1580" s="603"/>
      <c r="CC1580" s="603"/>
      <c r="CD1580" s="603"/>
      <c r="CE1580" s="603"/>
      <c r="CF1580" s="603"/>
      <c r="CG1580" s="603"/>
      <c r="CH1580" s="603"/>
      <c r="CI1580" s="603"/>
      <c r="CJ1580" s="603"/>
      <c r="CK1580" s="603"/>
    </row>
    <row r="1581" spans="1:89" ht="15">
      <c r="A1581" s="650" t="s">
        <v>7817</v>
      </c>
      <c r="B1581" s="478" t="s">
        <v>5717</v>
      </c>
      <c r="C1581" s="478" t="s">
        <v>5718</v>
      </c>
      <c r="D1581" s="478">
        <v>14</v>
      </c>
      <c r="E1581" s="478">
        <v>1</v>
      </c>
      <c r="F1581" s="479">
        <v>60921</v>
      </c>
      <c r="G1581" s="478">
        <v>200921</v>
      </c>
      <c r="H1581" s="479">
        <v>2021</v>
      </c>
      <c r="I1581" s="479" t="s">
        <v>5729</v>
      </c>
      <c r="K1581" s="479" t="s">
        <v>5722</v>
      </c>
      <c r="O1581" s="881"/>
      <c r="P1581" s="650" t="s">
        <v>1174</v>
      </c>
      <c r="Q1581" s="881" t="s">
        <v>1175</v>
      </c>
      <c r="R1581" s="872" t="s">
        <v>5576</v>
      </c>
      <c r="S1581" s="478">
        <v>1</v>
      </c>
      <c r="T1581" s="478">
        <v>0</v>
      </c>
      <c r="U1581" s="881">
        <v>1</v>
      </c>
      <c r="Y1581" s="376"/>
      <c r="Z1581" s="881" t="s">
        <v>7818</v>
      </c>
      <c r="AA1581" s="881"/>
      <c r="AB1581" s="603"/>
      <c r="AC1581" s="603"/>
      <c r="AD1581" s="603"/>
      <c r="AE1581" s="603"/>
      <c r="AF1581" s="603"/>
      <c r="AG1581" s="603"/>
      <c r="AH1581" s="603"/>
      <c r="AI1581" s="603"/>
      <c r="AJ1581" s="603"/>
      <c r="AK1581" s="603"/>
      <c r="AL1581" s="603"/>
      <c r="AM1581" s="603"/>
      <c r="AN1581" s="603"/>
      <c r="AO1581" s="603"/>
      <c r="AP1581" s="603"/>
      <c r="AQ1581" s="603"/>
      <c r="AR1581" s="603"/>
      <c r="AS1581" s="603"/>
      <c r="AT1581" s="603"/>
      <c r="AU1581" s="603"/>
      <c r="AV1581" s="603"/>
      <c r="AW1581" s="603"/>
      <c r="AX1581" s="603"/>
      <c r="AY1581" s="603"/>
      <c r="AZ1581" s="603"/>
      <c r="BA1581" s="603"/>
      <c r="BB1581" s="603"/>
      <c r="BC1581" s="603"/>
      <c r="BD1581" s="603"/>
      <c r="BE1581" s="603"/>
      <c r="BF1581" s="603"/>
      <c r="BG1581" s="603"/>
      <c r="BH1581" s="603"/>
      <c r="BI1581" s="603"/>
      <c r="BJ1581" s="603"/>
      <c r="BK1581" s="603"/>
      <c r="BL1581" s="603"/>
      <c r="BM1581" s="603"/>
      <c r="BN1581" s="603"/>
      <c r="BO1581" s="603"/>
      <c r="BP1581" s="603"/>
      <c r="BQ1581" s="603"/>
      <c r="BR1581" s="603"/>
      <c r="BS1581" s="603"/>
      <c r="BT1581" s="603"/>
      <c r="BU1581" s="603"/>
      <c r="BV1581" s="603"/>
      <c r="BW1581" s="603"/>
      <c r="BX1581" s="603"/>
      <c r="BY1581" s="603"/>
      <c r="BZ1581" s="603"/>
      <c r="CA1581" s="603"/>
      <c r="CB1581" s="603"/>
      <c r="CC1581" s="603"/>
      <c r="CD1581" s="603"/>
      <c r="CE1581" s="603"/>
      <c r="CF1581" s="603"/>
      <c r="CG1581" s="603"/>
      <c r="CH1581" s="603"/>
      <c r="CI1581" s="603"/>
      <c r="CJ1581" s="603"/>
      <c r="CK1581" s="603"/>
    </row>
    <row r="1582" spans="1:89" ht="15">
      <c r="A1582" s="650" t="s">
        <v>7820</v>
      </c>
      <c r="B1582" s="478" t="s">
        <v>5717</v>
      </c>
      <c r="C1582" s="478" t="s">
        <v>5718</v>
      </c>
      <c r="D1582" s="478">
        <v>14</v>
      </c>
      <c r="E1582" s="478">
        <v>1</v>
      </c>
      <c r="F1582" s="478">
        <v>200921</v>
      </c>
      <c r="G1582" s="479">
        <v>41021</v>
      </c>
      <c r="H1582" s="479">
        <v>2021</v>
      </c>
      <c r="I1582" s="479" t="s">
        <v>5729</v>
      </c>
      <c r="K1582" s="479" t="s">
        <v>5722</v>
      </c>
      <c r="O1582" s="881"/>
      <c r="P1582" s="650" t="s">
        <v>579</v>
      </c>
      <c r="Q1582" s="881" t="s">
        <v>580</v>
      </c>
      <c r="R1582" s="872" t="s">
        <v>5576</v>
      </c>
      <c r="S1582" s="478">
        <v>1</v>
      </c>
      <c r="T1582" s="478">
        <v>0</v>
      </c>
      <c r="U1582" s="881">
        <v>1</v>
      </c>
      <c r="Y1582" s="376"/>
      <c r="Z1582" s="881" t="s">
        <v>7821</v>
      </c>
      <c r="AA1582" s="881"/>
      <c r="AB1582" s="603"/>
      <c r="AC1582" s="603"/>
      <c r="AD1582" s="603"/>
      <c r="AE1582" s="603"/>
      <c r="AF1582" s="603"/>
      <c r="AG1582" s="603"/>
      <c r="AH1582" s="603"/>
      <c r="AI1582" s="603"/>
      <c r="AJ1582" s="603"/>
      <c r="AK1582" s="603"/>
      <c r="AL1582" s="603"/>
      <c r="AM1582" s="603"/>
      <c r="AN1582" s="603"/>
      <c r="AO1582" s="603"/>
      <c r="AP1582" s="603"/>
      <c r="AQ1582" s="603"/>
      <c r="AR1582" s="603"/>
      <c r="AS1582" s="603"/>
      <c r="AT1582" s="603"/>
      <c r="AU1582" s="603"/>
      <c r="AV1582" s="603"/>
      <c r="AW1582" s="603"/>
      <c r="AX1582" s="603"/>
      <c r="AY1582" s="603"/>
      <c r="AZ1582" s="603"/>
      <c r="BA1582" s="603"/>
      <c r="BB1582" s="603"/>
      <c r="BC1582" s="603"/>
      <c r="BD1582" s="603"/>
      <c r="BE1582" s="603"/>
      <c r="BF1582" s="603"/>
      <c r="BG1582" s="603"/>
      <c r="BH1582" s="603"/>
      <c r="BI1582" s="603"/>
      <c r="BJ1582" s="603"/>
      <c r="BK1582" s="603"/>
      <c r="BL1582" s="603"/>
      <c r="BM1582" s="603"/>
      <c r="BN1582" s="603"/>
      <c r="BO1582" s="603"/>
      <c r="BP1582" s="603"/>
      <c r="BQ1582" s="603"/>
      <c r="BR1582" s="603"/>
      <c r="BS1582" s="603"/>
      <c r="BT1582" s="603"/>
      <c r="BU1582" s="603"/>
      <c r="BV1582" s="603"/>
      <c r="BW1582" s="603"/>
      <c r="BX1582" s="603"/>
      <c r="BY1582" s="603"/>
      <c r="BZ1582" s="603"/>
      <c r="CA1582" s="603"/>
      <c r="CB1582" s="603"/>
      <c r="CC1582" s="603"/>
      <c r="CD1582" s="603"/>
      <c r="CE1582" s="603"/>
      <c r="CF1582" s="603"/>
      <c r="CG1582" s="603"/>
      <c r="CH1582" s="603"/>
      <c r="CI1582" s="603"/>
      <c r="CJ1582" s="603"/>
      <c r="CK1582" s="603"/>
    </row>
    <row r="1583" spans="1:89" ht="15">
      <c r="A1583" s="650" t="s">
        <v>7822</v>
      </c>
      <c r="B1583" s="478" t="s">
        <v>5717</v>
      </c>
      <c r="C1583" s="478" t="s">
        <v>5718</v>
      </c>
      <c r="D1583" s="478">
        <v>14</v>
      </c>
      <c r="E1583" s="478">
        <v>1</v>
      </c>
      <c r="F1583" s="478">
        <v>200921</v>
      </c>
      <c r="G1583" s="479">
        <v>41021</v>
      </c>
      <c r="H1583" s="479">
        <v>2021</v>
      </c>
      <c r="I1583" s="479" t="s">
        <v>5729</v>
      </c>
      <c r="K1583" s="479" t="s">
        <v>5722</v>
      </c>
      <c r="O1583" s="881"/>
      <c r="P1583" s="650" t="s">
        <v>589</v>
      </c>
      <c r="Q1583" s="881" t="s">
        <v>590</v>
      </c>
      <c r="R1583" s="872" t="s">
        <v>5576</v>
      </c>
      <c r="S1583" s="478">
        <v>2</v>
      </c>
      <c r="T1583" s="881">
        <v>0</v>
      </c>
      <c r="U1583" s="478">
        <v>2</v>
      </c>
      <c r="Y1583" s="376"/>
      <c r="Z1583" s="881" t="s">
        <v>7823</v>
      </c>
      <c r="AA1583" s="881"/>
      <c r="AB1583" s="603"/>
      <c r="AC1583" s="603"/>
      <c r="AD1583" s="603"/>
      <c r="AE1583" s="603"/>
      <c r="AF1583" s="603"/>
      <c r="AG1583" s="603"/>
      <c r="AH1583" s="603"/>
      <c r="AI1583" s="603"/>
      <c r="AJ1583" s="603"/>
      <c r="AK1583" s="603"/>
      <c r="AL1583" s="603"/>
      <c r="AM1583" s="603"/>
      <c r="AN1583" s="603"/>
      <c r="AO1583" s="603"/>
      <c r="AP1583" s="603"/>
      <c r="AQ1583" s="603"/>
      <c r="AR1583" s="603"/>
      <c r="AS1583" s="603"/>
      <c r="AT1583" s="603"/>
      <c r="AU1583" s="603"/>
      <c r="AV1583" s="603"/>
      <c r="AW1583" s="603"/>
      <c r="AX1583" s="603"/>
      <c r="AY1583" s="603"/>
      <c r="AZ1583" s="603"/>
      <c r="BA1583" s="603"/>
      <c r="BB1583" s="603"/>
      <c r="BC1583" s="603"/>
      <c r="BD1583" s="603"/>
      <c r="BE1583" s="603"/>
      <c r="BF1583" s="603"/>
      <c r="BG1583" s="603"/>
      <c r="BH1583" s="603"/>
      <c r="BI1583" s="603"/>
      <c r="BJ1583" s="603"/>
      <c r="BK1583" s="603"/>
      <c r="BL1583" s="603"/>
      <c r="BM1583" s="603"/>
      <c r="BN1583" s="603"/>
      <c r="BO1583" s="603"/>
      <c r="BP1583" s="603"/>
      <c r="BQ1583" s="603"/>
      <c r="BR1583" s="603"/>
      <c r="BS1583" s="603"/>
      <c r="BT1583" s="603"/>
      <c r="BU1583" s="603"/>
      <c r="BV1583" s="603"/>
      <c r="BW1583" s="603"/>
      <c r="BX1583" s="603"/>
      <c r="BY1583" s="603"/>
      <c r="BZ1583" s="603"/>
      <c r="CA1583" s="603"/>
      <c r="CB1583" s="603"/>
      <c r="CC1583" s="603"/>
      <c r="CD1583" s="603"/>
      <c r="CE1583" s="603"/>
      <c r="CF1583" s="603"/>
      <c r="CG1583" s="603"/>
      <c r="CH1583" s="603"/>
      <c r="CI1583" s="603"/>
      <c r="CJ1583" s="603"/>
      <c r="CK1583" s="603"/>
    </row>
    <row r="1584" spans="1:89" ht="15">
      <c r="A1584" s="650" t="s">
        <v>7825</v>
      </c>
      <c r="B1584" s="478" t="s">
        <v>5717</v>
      </c>
      <c r="C1584" s="478" t="s">
        <v>5718</v>
      </c>
      <c r="D1584" s="478">
        <v>14</v>
      </c>
      <c r="E1584" s="478">
        <v>1</v>
      </c>
      <c r="F1584" s="478">
        <v>120721</v>
      </c>
      <c r="G1584" s="478">
        <v>260721</v>
      </c>
      <c r="H1584" s="479">
        <v>2021</v>
      </c>
      <c r="I1584" s="479" t="s">
        <v>5729</v>
      </c>
      <c r="K1584" s="479" t="s">
        <v>5722</v>
      </c>
      <c r="O1584" s="881"/>
      <c r="P1584" s="650" t="s">
        <v>589</v>
      </c>
      <c r="Q1584" s="881" t="s">
        <v>590</v>
      </c>
      <c r="R1584" s="872" t="s">
        <v>5576</v>
      </c>
      <c r="S1584" s="478">
        <v>1</v>
      </c>
      <c r="T1584" s="478">
        <v>0</v>
      </c>
      <c r="U1584" s="881">
        <v>1</v>
      </c>
      <c r="Y1584" s="376"/>
      <c r="Z1584" s="881" t="s">
        <v>7826</v>
      </c>
      <c r="AA1584" s="881"/>
      <c r="AB1584" s="603"/>
      <c r="AC1584" s="603"/>
      <c r="AD1584" s="603"/>
      <c r="AE1584" s="603"/>
      <c r="AF1584" s="603"/>
      <c r="AG1584" s="603"/>
      <c r="AH1584" s="603"/>
      <c r="AI1584" s="603"/>
      <c r="AJ1584" s="603"/>
      <c r="AK1584" s="603"/>
      <c r="AL1584" s="603"/>
      <c r="AM1584" s="603"/>
      <c r="AN1584" s="603"/>
      <c r="AO1584" s="603"/>
      <c r="AP1584" s="603"/>
      <c r="AQ1584" s="603"/>
      <c r="AR1584" s="603"/>
      <c r="AS1584" s="603"/>
      <c r="AT1584" s="603"/>
      <c r="AU1584" s="603"/>
      <c r="AV1584" s="603"/>
      <c r="AW1584" s="603"/>
      <c r="AX1584" s="603"/>
      <c r="AY1584" s="603"/>
      <c r="AZ1584" s="603"/>
      <c r="BA1584" s="603"/>
      <c r="BB1584" s="603"/>
      <c r="BC1584" s="603"/>
      <c r="BD1584" s="603"/>
      <c r="BE1584" s="603"/>
      <c r="BF1584" s="603"/>
      <c r="BG1584" s="603"/>
      <c r="BH1584" s="603"/>
      <c r="BI1584" s="603"/>
      <c r="BJ1584" s="603"/>
      <c r="BK1584" s="603"/>
      <c r="BL1584" s="603"/>
      <c r="BM1584" s="603"/>
      <c r="BN1584" s="603"/>
      <c r="BO1584" s="603"/>
      <c r="BP1584" s="603"/>
      <c r="BQ1584" s="603"/>
      <c r="BR1584" s="603"/>
      <c r="BS1584" s="603"/>
      <c r="BT1584" s="603"/>
      <c r="BU1584" s="603"/>
      <c r="BV1584" s="603"/>
      <c r="BW1584" s="603"/>
      <c r="BX1584" s="603"/>
      <c r="BY1584" s="603"/>
      <c r="BZ1584" s="603"/>
      <c r="CA1584" s="603"/>
      <c r="CB1584" s="603"/>
      <c r="CC1584" s="603"/>
      <c r="CD1584" s="603"/>
      <c r="CE1584" s="603"/>
      <c r="CF1584" s="603"/>
      <c r="CG1584" s="603"/>
      <c r="CH1584" s="603"/>
      <c r="CI1584" s="603"/>
      <c r="CJ1584" s="603"/>
      <c r="CK1584" s="603"/>
    </row>
    <row r="1585" spans="1:89" ht="15">
      <c r="A1585" s="650" t="s">
        <v>7827</v>
      </c>
      <c r="B1585" s="478" t="s">
        <v>5717</v>
      </c>
      <c r="C1585" s="478" t="s">
        <v>5718</v>
      </c>
      <c r="D1585" s="478">
        <v>14</v>
      </c>
      <c r="E1585" s="478">
        <v>1</v>
      </c>
      <c r="F1585" s="478">
        <v>120721</v>
      </c>
      <c r="G1585" s="478">
        <v>260721</v>
      </c>
      <c r="H1585" s="479">
        <v>2021</v>
      </c>
      <c r="I1585" s="479" t="s">
        <v>5729</v>
      </c>
      <c r="K1585" s="479" t="s">
        <v>5722</v>
      </c>
      <c r="O1585" s="881"/>
      <c r="P1585" s="650" t="s">
        <v>1174</v>
      </c>
      <c r="Q1585" s="881" t="s">
        <v>1175</v>
      </c>
      <c r="R1585" s="872" t="s">
        <v>5576</v>
      </c>
      <c r="S1585" s="478">
        <v>2</v>
      </c>
      <c r="T1585" s="478">
        <v>1</v>
      </c>
      <c r="U1585" s="881">
        <v>1</v>
      </c>
      <c r="Y1585" s="376"/>
      <c r="Z1585" s="881" t="s">
        <v>7828</v>
      </c>
      <c r="AA1585" s="881"/>
      <c r="AB1585" s="603"/>
      <c r="AC1585" s="603"/>
      <c r="AD1585" s="603"/>
      <c r="AE1585" s="603"/>
      <c r="AF1585" s="603"/>
      <c r="AG1585" s="603"/>
      <c r="AH1585" s="603"/>
      <c r="AI1585" s="603"/>
      <c r="AJ1585" s="603"/>
      <c r="AK1585" s="603"/>
      <c r="AL1585" s="603"/>
      <c r="AM1585" s="603"/>
      <c r="AN1585" s="603"/>
      <c r="AO1585" s="603"/>
      <c r="AP1585" s="603"/>
      <c r="AQ1585" s="603"/>
      <c r="AR1585" s="603"/>
      <c r="AS1585" s="603"/>
      <c r="AT1585" s="603"/>
      <c r="AU1585" s="603"/>
      <c r="AV1585" s="603"/>
      <c r="AW1585" s="603"/>
      <c r="AX1585" s="603"/>
      <c r="AY1585" s="603"/>
      <c r="AZ1585" s="603"/>
      <c r="BA1585" s="603"/>
      <c r="BB1585" s="603"/>
      <c r="BC1585" s="603"/>
      <c r="BD1585" s="603"/>
      <c r="BE1585" s="603"/>
      <c r="BF1585" s="603"/>
      <c r="BG1585" s="603"/>
      <c r="BH1585" s="603"/>
      <c r="BI1585" s="603"/>
      <c r="BJ1585" s="603"/>
      <c r="BK1585" s="603"/>
      <c r="BL1585" s="603"/>
      <c r="BM1585" s="603"/>
      <c r="BN1585" s="603"/>
      <c r="BO1585" s="603"/>
      <c r="BP1585" s="603"/>
      <c r="BQ1585" s="603"/>
      <c r="BR1585" s="603"/>
      <c r="BS1585" s="603"/>
      <c r="BT1585" s="603"/>
      <c r="BU1585" s="603"/>
      <c r="BV1585" s="603"/>
      <c r="BW1585" s="603"/>
      <c r="BX1585" s="603"/>
      <c r="BY1585" s="603"/>
      <c r="BZ1585" s="603"/>
      <c r="CA1585" s="603"/>
      <c r="CB1585" s="603"/>
      <c r="CC1585" s="603"/>
      <c r="CD1585" s="603"/>
      <c r="CE1585" s="603"/>
      <c r="CF1585" s="603"/>
      <c r="CG1585" s="603"/>
      <c r="CH1585" s="603"/>
      <c r="CI1585" s="603"/>
      <c r="CJ1585" s="603"/>
      <c r="CK1585" s="603"/>
    </row>
    <row r="1586" spans="1:89" ht="15">
      <c r="A1586" s="650" t="s">
        <v>7830</v>
      </c>
      <c r="B1586" s="478" t="s">
        <v>5736</v>
      </c>
      <c r="C1586" s="478" t="s">
        <v>5737</v>
      </c>
      <c r="D1586" s="478">
        <v>31</v>
      </c>
      <c r="E1586" s="478">
        <v>2</v>
      </c>
      <c r="F1586" s="478">
        <v>200921</v>
      </c>
      <c r="G1586" s="479">
        <v>41021</v>
      </c>
      <c r="H1586" s="479">
        <v>2021</v>
      </c>
      <c r="I1586" s="479" t="s">
        <v>5729</v>
      </c>
      <c r="K1586" s="479" t="s">
        <v>5738</v>
      </c>
      <c r="O1586" s="881"/>
      <c r="P1586" s="650" t="s">
        <v>579</v>
      </c>
      <c r="Q1586" s="881" t="s">
        <v>580</v>
      </c>
      <c r="R1586" s="872" t="s">
        <v>5576</v>
      </c>
      <c r="S1586" s="478">
        <v>1</v>
      </c>
      <c r="T1586" s="478">
        <v>0</v>
      </c>
      <c r="U1586" s="881">
        <v>1</v>
      </c>
      <c r="Y1586" s="376"/>
      <c r="Z1586" s="881" t="s">
        <v>7831</v>
      </c>
      <c r="AA1586" s="881"/>
      <c r="AB1586" s="603"/>
      <c r="AC1586" s="603"/>
      <c r="AD1586" s="603"/>
      <c r="AE1586" s="603"/>
      <c r="AF1586" s="603"/>
      <c r="AG1586" s="603"/>
      <c r="AH1586" s="603"/>
      <c r="AI1586" s="603"/>
      <c r="AJ1586" s="603"/>
      <c r="AK1586" s="603"/>
      <c r="AL1586" s="603"/>
      <c r="AM1586" s="603"/>
      <c r="AN1586" s="603"/>
      <c r="AO1586" s="603"/>
      <c r="AP1586" s="603"/>
      <c r="AQ1586" s="603"/>
      <c r="AR1586" s="603"/>
      <c r="AS1586" s="603"/>
      <c r="AT1586" s="603"/>
      <c r="AU1586" s="603"/>
      <c r="AV1586" s="603"/>
      <c r="AW1586" s="603"/>
      <c r="AX1586" s="603"/>
      <c r="AY1586" s="603"/>
      <c r="AZ1586" s="603"/>
      <c r="BA1586" s="603"/>
      <c r="BB1586" s="603"/>
      <c r="BC1586" s="603"/>
      <c r="BD1586" s="603"/>
      <c r="BE1586" s="603"/>
      <c r="BF1586" s="603"/>
      <c r="BG1586" s="603"/>
      <c r="BH1586" s="603"/>
      <c r="BI1586" s="603"/>
      <c r="BJ1586" s="603"/>
      <c r="BK1586" s="603"/>
      <c r="BL1586" s="603"/>
      <c r="BM1586" s="603"/>
      <c r="BN1586" s="603"/>
      <c r="BO1586" s="603"/>
      <c r="BP1586" s="603"/>
      <c r="BQ1586" s="603"/>
      <c r="BR1586" s="603"/>
      <c r="BS1586" s="603"/>
      <c r="BT1586" s="603"/>
      <c r="BU1586" s="603"/>
      <c r="BV1586" s="603"/>
      <c r="BW1586" s="603"/>
      <c r="BX1586" s="603"/>
      <c r="BY1586" s="603"/>
      <c r="BZ1586" s="603"/>
      <c r="CA1586" s="603"/>
      <c r="CB1586" s="603"/>
      <c r="CC1586" s="603"/>
      <c r="CD1586" s="603"/>
      <c r="CE1586" s="603"/>
      <c r="CF1586" s="603"/>
      <c r="CG1586" s="603"/>
      <c r="CH1586" s="603"/>
      <c r="CI1586" s="603"/>
      <c r="CJ1586" s="603"/>
      <c r="CK1586" s="603"/>
    </row>
    <row r="1587" spans="1:89" ht="15">
      <c r="A1587" s="650" t="s">
        <v>7832</v>
      </c>
      <c r="B1587" s="478" t="s">
        <v>5736</v>
      </c>
      <c r="C1587" s="478" t="s">
        <v>5737</v>
      </c>
      <c r="D1587" s="478">
        <v>31</v>
      </c>
      <c r="E1587" s="478">
        <v>2</v>
      </c>
      <c r="F1587" s="478">
        <v>200921</v>
      </c>
      <c r="G1587" s="479">
        <v>41021</v>
      </c>
      <c r="H1587" s="479">
        <v>2021</v>
      </c>
      <c r="I1587" s="479" t="s">
        <v>5729</v>
      </c>
      <c r="K1587" s="479" t="s">
        <v>5738</v>
      </c>
      <c r="O1587" s="881"/>
      <c r="P1587" s="650" t="s">
        <v>589</v>
      </c>
      <c r="Q1587" s="881" t="s">
        <v>590</v>
      </c>
      <c r="R1587" s="872" t="s">
        <v>5576</v>
      </c>
      <c r="S1587" s="478">
        <v>1</v>
      </c>
      <c r="T1587" s="881">
        <v>0</v>
      </c>
      <c r="U1587" s="478">
        <v>1</v>
      </c>
      <c r="Y1587" s="376"/>
      <c r="Z1587" s="881" t="s">
        <v>7833</v>
      </c>
      <c r="AA1587" s="881"/>
      <c r="AB1587" s="603"/>
      <c r="AC1587" s="603"/>
      <c r="AD1587" s="603"/>
      <c r="AE1587" s="603"/>
      <c r="AF1587" s="603"/>
      <c r="AG1587" s="603"/>
      <c r="AH1587" s="603"/>
      <c r="AI1587" s="603"/>
      <c r="AJ1587" s="603"/>
      <c r="AK1587" s="603"/>
      <c r="AL1587" s="603"/>
      <c r="AM1587" s="603"/>
      <c r="AN1587" s="603"/>
      <c r="AO1587" s="603"/>
      <c r="AP1587" s="603"/>
      <c r="AQ1587" s="603"/>
      <c r="AR1587" s="603"/>
      <c r="AS1587" s="603"/>
      <c r="AT1587" s="603"/>
      <c r="AU1587" s="603"/>
      <c r="AV1587" s="603"/>
      <c r="AW1587" s="603"/>
      <c r="AX1587" s="603"/>
      <c r="AY1587" s="603"/>
      <c r="AZ1587" s="603"/>
      <c r="BA1587" s="603"/>
      <c r="BB1587" s="603"/>
      <c r="BC1587" s="603"/>
      <c r="BD1587" s="603"/>
      <c r="BE1587" s="603"/>
      <c r="BF1587" s="603"/>
      <c r="BG1587" s="603"/>
      <c r="BH1587" s="603"/>
      <c r="BI1587" s="603"/>
      <c r="BJ1587" s="603"/>
      <c r="BK1587" s="603"/>
      <c r="BL1587" s="603"/>
      <c r="BM1587" s="603"/>
      <c r="BN1587" s="603"/>
      <c r="BO1587" s="603"/>
      <c r="BP1587" s="603"/>
      <c r="BQ1587" s="603"/>
      <c r="BR1587" s="603"/>
      <c r="BS1587" s="603"/>
      <c r="BT1587" s="603"/>
      <c r="BU1587" s="603"/>
      <c r="BV1587" s="603"/>
      <c r="BW1587" s="603"/>
      <c r="BX1587" s="603"/>
      <c r="BY1587" s="603"/>
      <c r="BZ1587" s="603"/>
      <c r="CA1587" s="603"/>
      <c r="CB1587" s="603"/>
      <c r="CC1587" s="603"/>
      <c r="CD1587" s="603"/>
      <c r="CE1587" s="603"/>
      <c r="CF1587" s="603"/>
      <c r="CG1587" s="603"/>
      <c r="CH1587" s="603"/>
      <c r="CI1587" s="603"/>
      <c r="CJ1587" s="603"/>
      <c r="CK1587" s="603"/>
    </row>
    <row r="1588" spans="1:89" ht="15">
      <c r="A1588" s="479" t="s">
        <v>7835</v>
      </c>
      <c r="B1588" s="478" t="s">
        <v>7836</v>
      </c>
      <c r="C1588" s="478" t="s">
        <v>7837</v>
      </c>
      <c r="D1588" s="478">
        <v>60</v>
      </c>
      <c r="E1588" s="478">
        <v>2</v>
      </c>
      <c r="F1588" s="479">
        <v>60921</v>
      </c>
      <c r="G1588" s="478">
        <v>200921</v>
      </c>
      <c r="H1588" s="479">
        <v>2021</v>
      </c>
      <c r="I1588" s="479" t="s">
        <v>5976</v>
      </c>
      <c r="K1588" s="479" t="s">
        <v>7838</v>
      </c>
      <c r="O1588" s="881"/>
      <c r="P1588" s="881" t="s">
        <v>7658</v>
      </c>
      <c r="Q1588" s="881" t="s">
        <v>7659</v>
      </c>
      <c r="R1588" s="872" t="s">
        <v>5576</v>
      </c>
      <c r="S1588" s="478">
        <v>1</v>
      </c>
      <c r="T1588" s="881">
        <v>0</v>
      </c>
      <c r="U1588" s="478">
        <v>1</v>
      </c>
      <c r="Y1588" s="376"/>
      <c r="Z1588" s="881" t="s">
        <v>7839</v>
      </c>
      <c r="AA1588" s="881"/>
      <c r="AB1588" s="603"/>
      <c r="AC1588" s="603"/>
      <c r="AD1588" s="603"/>
      <c r="AE1588" s="603"/>
      <c r="AF1588" s="603"/>
      <c r="AG1588" s="603"/>
      <c r="AH1588" s="603"/>
      <c r="AI1588" s="603"/>
      <c r="AJ1588" s="603"/>
      <c r="AK1588" s="603"/>
      <c r="AL1588" s="603"/>
      <c r="AM1588" s="603"/>
      <c r="AN1588" s="603"/>
      <c r="AO1588" s="603"/>
      <c r="AP1588" s="603"/>
      <c r="AQ1588" s="603"/>
      <c r="AR1588" s="603"/>
      <c r="AS1588" s="603"/>
      <c r="AT1588" s="603"/>
      <c r="AU1588" s="603"/>
      <c r="AV1588" s="603"/>
      <c r="AW1588" s="603"/>
      <c r="AX1588" s="603"/>
      <c r="AY1588" s="603"/>
      <c r="AZ1588" s="603"/>
      <c r="BA1588" s="603"/>
      <c r="BB1588" s="603"/>
      <c r="BC1588" s="603"/>
      <c r="BD1588" s="603"/>
      <c r="BE1588" s="603"/>
      <c r="BF1588" s="603"/>
      <c r="BG1588" s="603"/>
      <c r="BH1588" s="603"/>
      <c r="BI1588" s="603"/>
      <c r="BJ1588" s="603"/>
      <c r="BK1588" s="603"/>
      <c r="BL1588" s="603"/>
      <c r="BM1588" s="603"/>
      <c r="BN1588" s="603"/>
      <c r="BO1588" s="603"/>
      <c r="BP1588" s="603"/>
      <c r="BQ1588" s="603"/>
      <c r="BR1588" s="603"/>
      <c r="BS1588" s="603"/>
      <c r="BT1588" s="603"/>
      <c r="BU1588" s="603"/>
      <c r="BV1588" s="603"/>
      <c r="BW1588" s="603"/>
      <c r="BX1588" s="603"/>
      <c r="BY1588" s="603"/>
      <c r="BZ1588" s="603"/>
      <c r="CA1588" s="603"/>
      <c r="CB1588" s="603"/>
      <c r="CC1588" s="603"/>
      <c r="CD1588" s="603"/>
      <c r="CE1588" s="603"/>
      <c r="CF1588" s="603"/>
      <c r="CG1588" s="603"/>
      <c r="CH1588" s="603"/>
      <c r="CI1588" s="603"/>
      <c r="CJ1588" s="603"/>
      <c r="CK1588" s="603"/>
    </row>
    <row r="1589" spans="1:89" ht="15">
      <c r="A1589" s="650" t="s">
        <v>7840</v>
      </c>
      <c r="B1589" s="478" t="s">
        <v>7836</v>
      </c>
      <c r="C1589" s="478" t="s">
        <v>7837</v>
      </c>
      <c r="D1589" s="478">
        <v>60</v>
      </c>
      <c r="E1589" s="478">
        <v>2</v>
      </c>
      <c r="F1589" s="479">
        <v>60921</v>
      </c>
      <c r="G1589" s="478">
        <v>200921</v>
      </c>
      <c r="H1589" s="479">
        <v>2021</v>
      </c>
      <c r="I1589" s="479" t="s">
        <v>5976</v>
      </c>
      <c r="K1589" s="479" t="s">
        <v>7838</v>
      </c>
      <c r="O1589" s="881"/>
      <c r="P1589" s="650" t="s">
        <v>7841</v>
      </c>
      <c r="Q1589" s="881" t="s">
        <v>7842</v>
      </c>
      <c r="R1589" s="872" t="s">
        <v>5576</v>
      </c>
      <c r="S1589" s="478">
        <v>2</v>
      </c>
      <c r="T1589" s="881">
        <v>0</v>
      </c>
      <c r="U1589" s="478">
        <v>2</v>
      </c>
      <c r="Y1589" s="376"/>
      <c r="Z1589" s="881" t="s">
        <v>7843</v>
      </c>
      <c r="AA1589" s="881"/>
      <c r="AB1589" s="603"/>
      <c r="AC1589" s="603"/>
      <c r="AD1589" s="603"/>
      <c r="AE1589" s="603"/>
      <c r="AF1589" s="603"/>
      <c r="AG1589" s="603"/>
      <c r="AH1589" s="603"/>
      <c r="AI1589" s="603"/>
      <c r="AJ1589" s="603"/>
      <c r="AK1589" s="603"/>
      <c r="AL1589" s="603"/>
      <c r="AM1589" s="603"/>
      <c r="AN1589" s="603"/>
      <c r="AO1589" s="603"/>
      <c r="AP1589" s="603"/>
      <c r="AQ1589" s="603"/>
      <c r="AR1589" s="603"/>
      <c r="AS1589" s="603"/>
      <c r="AT1589" s="603"/>
      <c r="AU1589" s="603"/>
      <c r="AV1589" s="603"/>
      <c r="AW1589" s="603"/>
      <c r="AX1589" s="603"/>
      <c r="AY1589" s="603"/>
      <c r="AZ1589" s="603"/>
      <c r="BA1589" s="603"/>
      <c r="BB1589" s="603"/>
      <c r="BC1589" s="603"/>
      <c r="BD1589" s="603"/>
      <c r="BE1589" s="603"/>
      <c r="BF1589" s="603"/>
      <c r="BG1589" s="603"/>
      <c r="BH1589" s="603"/>
      <c r="BI1589" s="603"/>
      <c r="BJ1589" s="603"/>
      <c r="BK1589" s="603"/>
      <c r="BL1589" s="603"/>
      <c r="BM1589" s="603"/>
      <c r="BN1589" s="603"/>
      <c r="BO1589" s="603"/>
      <c r="BP1589" s="603"/>
      <c r="BQ1589" s="603"/>
      <c r="BR1589" s="603"/>
      <c r="BS1589" s="603"/>
      <c r="BT1589" s="603"/>
      <c r="BU1589" s="603"/>
      <c r="BV1589" s="603"/>
      <c r="BW1589" s="603"/>
      <c r="BX1589" s="603"/>
      <c r="BY1589" s="603"/>
      <c r="BZ1589" s="603"/>
      <c r="CA1589" s="603"/>
      <c r="CB1589" s="603"/>
      <c r="CC1589" s="603"/>
      <c r="CD1589" s="603"/>
      <c r="CE1589" s="603"/>
      <c r="CF1589" s="603"/>
      <c r="CG1589" s="603"/>
      <c r="CH1589" s="603"/>
      <c r="CI1589" s="603"/>
      <c r="CJ1589" s="603"/>
      <c r="CK1589" s="603"/>
    </row>
    <row r="1590" spans="1:89" ht="15">
      <c r="A1590" s="650" t="s">
        <v>7845</v>
      </c>
      <c r="B1590" s="478" t="s">
        <v>7672</v>
      </c>
      <c r="C1590" s="478" t="s">
        <v>7846</v>
      </c>
      <c r="D1590" s="478">
        <v>11</v>
      </c>
      <c r="E1590" s="478">
        <v>1</v>
      </c>
      <c r="F1590" s="479">
        <v>80523</v>
      </c>
      <c r="G1590" s="478">
        <v>230523</v>
      </c>
      <c r="H1590" s="479">
        <v>2023</v>
      </c>
      <c r="I1590" s="479" t="s">
        <v>5729</v>
      </c>
      <c r="K1590" s="479" t="s">
        <v>5765</v>
      </c>
      <c r="O1590" s="881"/>
      <c r="P1590" s="650" t="s">
        <v>916</v>
      </c>
      <c r="Q1590" s="881" t="s">
        <v>917</v>
      </c>
      <c r="R1590" s="872" t="s">
        <v>5576</v>
      </c>
      <c r="S1590" s="478">
        <v>9</v>
      </c>
      <c r="T1590" s="881">
        <v>0</v>
      </c>
      <c r="U1590" s="478">
        <v>9</v>
      </c>
      <c r="Y1590" s="376"/>
      <c r="Z1590" s="881" t="s">
        <v>7847</v>
      </c>
      <c r="AA1590" s="881"/>
      <c r="AB1590" s="603"/>
      <c r="AC1590" s="603"/>
      <c r="AD1590" s="603"/>
      <c r="AE1590" s="603"/>
      <c r="AF1590" s="603"/>
      <c r="AG1590" s="603"/>
      <c r="AH1590" s="603"/>
      <c r="AI1590" s="603"/>
      <c r="AJ1590" s="603"/>
      <c r="AK1590" s="603"/>
      <c r="AL1590" s="603"/>
      <c r="AM1590" s="603"/>
      <c r="AN1590" s="603"/>
      <c r="AO1590" s="603"/>
      <c r="AP1590" s="603"/>
      <c r="AQ1590" s="603"/>
      <c r="AR1590" s="603"/>
      <c r="AS1590" s="603"/>
      <c r="AT1590" s="603"/>
      <c r="AU1590" s="603"/>
      <c r="AV1590" s="603"/>
      <c r="AW1590" s="603"/>
      <c r="AX1590" s="603"/>
      <c r="AY1590" s="603"/>
      <c r="AZ1590" s="603"/>
      <c r="BA1590" s="603"/>
      <c r="BB1590" s="603"/>
      <c r="BC1590" s="603"/>
      <c r="BD1590" s="603"/>
      <c r="BE1590" s="603"/>
      <c r="BF1590" s="603"/>
      <c r="BG1590" s="603"/>
      <c r="BH1590" s="603"/>
      <c r="BI1590" s="603"/>
      <c r="BJ1590" s="603"/>
      <c r="BK1590" s="603"/>
      <c r="BL1590" s="603"/>
      <c r="BM1590" s="603"/>
      <c r="BN1590" s="603"/>
      <c r="BO1590" s="603"/>
      <c r="BP1590" s="603"/>
      <c r="BQ1590" s="603"/>
      <c r="BR1590" s="603"/>
      <c r="BS1590" s="603"/>
      <c r="BT1590" s="603"/>
      <c r="BU1590" s="603"/>
      <c r="BV1590" s="603"/>
      <c r="BW1590" s="603"/>
      <c r="BX1590" s="603"/>
      <c r="BY1590" s="603"/>
      <c r="BZ1590" s="603"/>
      <c r="CA1590" s="603"/>
      <c r="CB1590" s="603"/>
      <c r="CC1590" s="603"/>
      <c r="CD1590" s="603"/>
      <c r="CE1590" s="603"/>
      <c r="CF1590" s="603"/>
      <c r="CG1590" s="603"/>
      <c r="CH1590" s="603"/>
      <c r="CI1590" s="603"/>
      <c r="CJ1590" s="603"/>
      <c r="CK1590" s="603"/>
    </row>
    <row r="1591" spans="1:89" ht="15">
      <c r="A1591" s="650" t="s">
        <v>7848</v>
      </c>
      <c r="B1591" s="478" t="s">
        <v>7672</v>
      </c>
      <c r="C1591" s="478" t="s">
        <v>7846</v>
      </c>
      <c r="D1591" s="478">
        <v>11</v>
      </c>
      <c r="E1591" s="478">
        <v>1</v>
      </c>
      <c r="F1591" s="479">
        <v>80523</v>
      </c>
      <c r="G1591" s="478">
        <v>230523</v>
      </c>
      <c r="H1591" s="479">
        <v>2023</v>
      </c>
      <c r="I1591" s="479" t="s">
        <v>5729</v>
      </c>
      <c r="K1591" s="479" t="s">
        <v>5765</v>
      </c>
      <c r="O1591" s="881"/>
      <c r="P1591" s="650" t="s">
        <v>7849</v>
      </c>
      <c r="Q1591" s="881" t="s">
        <v>7850</v>
      </c>
      <c r="R1591" s="872" t="s">
        <v>5576</v>
      </c>
      <c r="S1591" s="478">
        <v>1</v>
      </c>
      <c r="T1591" s="478">
        <v>0</v>
      </c>
      <c r="U1591" s="881">
        <v>1</v>
      </c>
      <c r="Y1591" s="376"/>
      <c r="Z1591" s="881" t="s">
        <v>7851</v>
      </c>
      <c r="AA1591" s="881"/>
      <c r="AB1591" s="603"/>
      <c r="AC1591" s="603"/>
      <c r="AD1591" s="603"/>
      <c r="AE1591" s="603"/>
      <c r="AF1591" s="603"/>
      <c r="AG1591" s="603"/>
      <c r="AH1591" s="603"/>
      <c r="AI1591" s="603"/>
      <c r="AJ1591" s="603"/>
      <c r="AK1591" s="603"/>
      <c r="AL1591" s="603"/>
      <c r="AM1591" s="603"/>
      <c r="AN1591" s="603"/>
      <c r="AO1591" s="603"/>
      <c r="AP1591" s="603"/>
      <c r="AQ1591" s="603"/>
      <c r="AR1591" s="603"/>
      <c r="AS1591" s="603"/>
      <c r="AT1591" s="603"/>
      <c r="AU1591" s="603"/>
      <c r="AV1591" s="603"/>
      <c r="AW1591" s="603"/>
      <c r="AX1591" s="603"/>
      <c r="AY1591" s="603"/>
      <c r="AZ1591" s="603"/>
      <c r="BA1591" s="603"/>
      <c r="BB1591" s="603"/>
      <c r="BC1591" s="603"/>
      <c r="BD1591" s="603"/>
      <c r="BE1591" s="603"/>
      <c r="BF1591" s="603"/>
      <c r="BG1591" s="603"/>
      <c r="BH1591" s="603"/>
      <c r="BI1591" s="603"/>
      <c r="BJ1591" s="603"/>
      <c r="BK1591" s="603"/>
      <c r="BL1591" s="603"/>
      <c r="BM1591" s="603"/>
      <c r="BN1591" s="603"/>
      <c r="BO1591" s="603"/>
      <c r="BP1591" s="603"/>
      <c r="BQ1591" s="603"/>
      <c r="BR1591" s="603"/>
      <c r="BS1591" s="603"/>
      <c r="BT1591" s="603"/>
      <c r="BU1591" s="603"/>
      <c r="BV1591" s="603"/>
      <c r="BW1591" s="603"/>
      <c r="BX1591" s="603"/>
      <c r="BY1591" s="603"/>
      <c r="BZ1591" s="603"/>
      <c r="CA1591" s="603"/>
      <c r="CB1591" s="603"/>
      <c r="CC1591" s="603"/>
      <c r="CD1591" s="603"/>
      <c r="CE1591" s="603"/>
      <c r="CF1591" s="603"/>
      <c r="CG1591" s="603"/>
      <c r="CH1591" s="603"/>
      <c r="CI1591" s="603"/>
      <c r="CJ1591" s="603"/>
      <c r="CK1591" s="603"/>
    </row>
    <row r="1592" spans="1:89" ht="15">
      <c r="A1592" s="650" t="s">
        <v>7853</v>
      </c>
      <c r="B1592" s="478" t="s">
        <v>7854</v>
      </c>
      <c r="C1592" s="478" t="s">
        <v>7855</v>
      </c>
      <c r="D1592" s="478">
        <v>31</v>
      </c>
      <c r="E1592" s="478">
        <v>2</v>
      </c>
      <c r="F1592" s="479">
        <v>30723</v>
      </c>
      <c r="G1592" s="478">
        <v>170723</v>
      </c>
      <c r="H1592" s="479">
        <v>2023</v>
      </c>
      <c r="I1592" s="479" t="s">
        <v>5729</v>
      </c>
      <c r="K1592" s="479" t="s">
        <v>5738</v>
      </c>
      <c r="O1592" s="881"/>
      <c r="P1592" s="650" t="s">
        <v>589</v>
      </c>
      <c r="Q1592" s="881" t="s">
        <v>590</v>
      </c>
      <c r="R1592" s="872" t="s">
        <v>5576</v>
      </c>
      <c r="S1592" s="478">
        <v>1</v>
      </c>
      <c r="T1592" s="478">
        <v>0</v>
      </c>
      <c r="U1592" s="881">
        <v>1</v>
      </c>
      <c r="Y1592" s="376"/>
      <c r="Z1592" s="881" t="s">
        <v>7856</v>
      </c>
      <c r="AA1592" s="881"/>
      <c r="AB1592" s="603"/>
      <c r="AC1592" s="603"/>
      <c r="AD1592" s="603"/>
      <c r="AE1592" s="603"/>
      <c r="AF1592" s="603"/>
      <c r="AG1592" s="603"/>
      <c r="AH1592" s="603"/>
      <c r="AI1592" s="603"/>
      <c r="AJ1592" s="603"/>
      <c r="AK1592" s="603"/>
      <c r="AL1592" s="603"/>
      <c r="AM1592" s="603"/>
      <c r="AN1592" s="603"/>
      <c r="AO1592" s="603"/>
      <c r="AP1592" s="603"/>
      <c r="AQ1592" s="603"/>
      <c r="AR1592" s="603"/>
      <c r="AS1592" s="603"/>
      <c r="AT1592" s="603"/>
      <c r="AU1592" s="603"/>
      <c r="AV1592" s="603"/>
      <c r="AW1592" s="603"/>
      <c r="AX1592" s="603"/>
      <c r="AY1592" s="603"/>
      <c r="AZ1592" s="603"/>
      <c r="BA1592" s="603"/>
      <c r="BB1592" s="603"/>
      <c r="BC1592" s="603"/>
      <c r="BD1592" s="603"/>
      <c r="BE1592" s="603"/>
      <c r="BF1592" s="603"/>
      <c r="BG1592" s="603"/>
      <c r="BH1592" s="603"/>
      <c r="BI1592" s="603"/>
      <c r="BJ1592" s="603"/>
      <c r="BK1592" s="603"/>
      <c r="BL1592" s="603"/>
      <c r="BM1592" s="603"/>
      <c r="BN1592" s="603"/>
      <c r="BO1592" s="603"/>
      <c r="BP1592" s="603"/>
      <c r="BQ1592" s="603"/>
      <c r="BR1592" s="603"/>
      <c r="BS1592" s="603"/>
      <c r="BT1592" s="603"/>
      <c r="BU1592" s="603"/>
      <c r="BV1592" s="603"/>
      <c r="BW1592" s="603"/>
      <c r="BX1592" s="603"/>
      <c r="BY1592" s="603"/>
      <c r="BZ1592" s="603"/>
      <c r="CA1592" s="603"/>
      <c r="CB1592" s="603"/>
      <c r="CC1592" s="603"/>
      <c r="CD1592" s="603"/>
      <c r="CE1592" s="603"/>
      <c r="CF1592" s="603"/>
      <c r="CG1592" s="603"/>
      <c r="CH1592" s="603"/>
      <c r="CI1592" s="603"/>
      <c r="CJ1592" s="603"/>
      <c r="CK1592" s="603"/>
    </row>
    <row r="1593" spans="1:89" ht="15">
      <c r="A1593" s="650" t="s">
        <v>7858</v>
      </c>
      <c r="B1593" s="478" t="s">
        <v>7717</v>
      </c>
      <c r="C1593" s="478" t="s">
        <v>7859</v>
      </c>
      <c r="D1593" s="478">
        <v>39</v>
      </c>
      <c r="E1593" s="478">
        <v>1</v>
      </c>
      <c r="F1593" s="478">
        <v>110923</v>
      </c>
      <c r="G1593" s="478">
        <v>250923</v>
      </c>
      <c r="H1593" s="479">
        <v>2023</v>
      </c>
      <c r="I1593" s="479" t="s">
        <v>5729</v>
      </c>
      <c r="K1593" s="479" t="s">
        <v>7718</v>
      </c>
      <c r="O1593" s="881"/>
      <c r="P1593" s="650" t="s">
        <v>1174</v>
      </c>
      <c r="Q1593" s="881" t="s">
        <v>1175</v>
      </c>
      <c r="R1593" s="872" t="s">
        <v>5576</v>
      </c>
      <c r="S1593" s="478">
        <v>1</v>
      </c>
      <c r="T1593" s="478">
        <v>0</v>
      </c>
      <c r="U1593" s="881">
        <v>1</v>
      </c>
      <c r="Y1593" s="376"/>
      <c r="Z1593" s="881" t="s">
        <v>7860</v>
      </c>
      <c r="AA1593" s="881"/>
      <c r="AB1593" s="603"/>
      <c r="AC1593" s="603"/>
      <c r="AD1593" s="603"/>
      <c r="AE1593" s="603"/>
      <c r="AF1593" s="603"/>
      <c r="AG1593" s="603"/>
      <c r="AH1593" s="603"/>
      <c r="AI1593" s="603"/>
      <c r="AJ1593" s="603"/>
      <c r="AK1593" s="603"/>
      <c r="AL1593" s="603"/>
      <c r="AM1593" s="603"/>
      <c r="AN1593" s="603"/>
      <c r="AO1593" s="603"/>
      <c r="AP1593" s="603"/>
      <c r="AQ1593" s="603"/>
      <c r="AR1593" s="603"/>
      <c r="AS1593" s="603"/>
      <c r="AT1593" s="603"/>
      <c r="AU1593" s="603"/>
      <c r="AV1593" s="603"/>
      <c r="AW1593" s="603"/>
      <c r="AX1593" s="603"/>
      <c r="AY1593" s="603"/>
      <c r="AZ1593" s="603"/>
      <c r="BA1593" s="603"/>
      <c r="BB1593" s="603"/>
      <c r="BC1593" s="603"/>
      <c r="BD1593" s="603"/>
      <c r="BE1593" s="603"/>
      <c r="BF1593" s="603"/>
      <c r="BG1593" s="603"/>
      <c r="BH1593" s="603"/>
      <c r="BI1593" s="603"/>
      <c r="BJ1593" s="603"/>
      <c r="BK1593" s="603"/>
      <c r="BL1593" s="603"/>
      <c r="BM1593" s="603"/>
      <c r="BN1593" s="603"/>
      <c r="BO1593" s="603"/>
      <c r="BP1593" s="603"/>
      <c r="BQ1593" s="603"/>
      <c r="BR1593" s="603"/>
      <c r="BS1593" s="603"/>
      <c r="BT1593" s="603"/>
      <c r="BU1593" s="603"/>
      <c r="BV1593" s="603"/>
      <c r="BW1593" s="603"/>
      <c r="BX1593" s="603"/>
      <c r="BY1593" s="603"/>
      <c r="BZ1593" s="603"/>
      <c r="CA1593" s="603"/>
      <c r="CB1593" s="603"/>
      <c r="CC1593" s="603"/>
      <c r="CD1593" s="603"/>
      <c r="CE1593" s="603"/>
      <c r="CF1593" s="603"/>
      <c r="CG1593" s="603"/>
      <c r="CH1593" s="603"/>
      <c r="CI1593" s="603"/>
      <c r="CJ1593" s="603"/>
      <c r="CK1593" s="603"/>
    </row>
    <row r="1594" spans="1:89" ht="15">
      <c r="A1594" s="650" t="s">
        <v>7862</v>
      </c>
      <c r="B1594" s="478" t="s">
        <v>7863</v>
      </c>
      <c r="C1594" s="478" t="s">
        <v>7864</v>
      </c>
      <c r="D1594" s="478">
        <v>5</v>
      </c>
      <c r="E1594" s="478">
        <v>1</v>
      </c>
      <c r="F1594" s="479">
        <v>30723</v>
      </c>
      <c r="G1594" s="478">
        <v>170723</v>
      </c>
      <c r="H1594" s="479">
        <v>2023</v>
      </c>
      <c r="I1594" s="479" t="s">
        <v>5729</v>
      </c>
      <c r="K1594" s="479" t="s">
        <v>5730</v>
      </c>
      <c r="O1594" s="881"/>
      <c r="P1594" s="650" t="s">
        <v>1174</v>
      </c>
      <c r="Q1594" s="881" t="s">
        <v>1175</v>
      </c>
      <c r="R1594" s="872" t="s">
        <v>5576</v>
      </c>
      <c r="S1594" s="478">
        <v>1</v>
      </c>
      <c r="T1594" s="478">
        <v>0</v>
      </c>
      <c r="U1594" s="881">
        <v>1</v>
      </c>
      <c r="Y1594" s="376"/>
      <c r="Z1594" s="881" t="s">
        <v>7865</v>
      </c>
      <c r="AA1594" s="881"/>
      <c r="AB1594" s="603"/>
      <c r="AC1594" s="603"/>
      <c r="AD1594" s="603"/>
      <c r="AE1594" s="603"/>
      <c r="AF1594" s="603"/>
      <c r="AG1594" s="603"/>
      <c r="AH1594" s="603"/>
      <c r="AI1594" s="603"/>
      <c r="AJ1594" s="603"/>
      <c r="AK1594" s="603"/>
      <c r="AL1594" s="603"/>
      <c r="AM1594" s="603"/>
      <c r="AN1594" s="603"/>
      <c r="AO1594" s="603"/>
      <c r="AP1594" s="603"/>
      <c r="AQ1594" s="603"/>
      <c r="AR1594" s="603"/>
      <c r="AS1594" s="603"/>
      <c r="AT1594" s="603"/>
      <c r="AU1594" s="603"/>
      <c r="AV1594" s="603"/>
      <c r="AW1594" s="603"/>
      <c r="AX1594" s="603"/>
      <c r="AY1594" s="603"/>
      <c r="AZ1594" s="603"/>
      <c r="BA1594" s="603"/>
      <c r="BB1594" s="603"/>
      <c r="BC1594" s="603"/>
      <c r="BD1594" s="603"/>
      <c r="BE1594" s="603"/>
      <c r="BF1594" s="603"/>
      <c r="BG1594" s="603"/>
      <c r="BH1594" s="603"/>
      <c r="BI1594" s="603"/>
      <c r="BJ1594" s="603"/>
      <c r="BK1594" s="603"/>
      <c r="BL1594" s="603"/>
      <c r="BM1594" s="603"/>
      <c r="BN1594" s="603"/>
      <c r="BO1594" s="603"/>
      <c r="BP1594" s="603"/>
      <c r="BQ1594" s="603"/>
      <c r="BR1594" s="603"/>
      <c r="BS1594" s="603"/>
      <c r="BT1594" s="603"/>
      <c r="BU1594" s="603"/>
      <c r="BV1594" s="603"/>
      <c r="BW1594" s="603"/>
      <c r="BX1594" s="603"/>
      <c r="BY1594" s="603"/>
      <c r="BZ1594" s="603"/>
      <c r="CA1594" s="603"/>
      <c r="CB1594" s="603"/>
      <c r="CC1594" s="603"/>
      <c r="CD1594" s="603"/>
      <c r="CE1594" s="603"/>
      <c r="CF1594" s="603"/>
      <c r="CG1594" s="603"/>
      <c r="CH1594" s="603"/>
      <c r="CI1594" s="603"/>
      <c r="CJ1594" s="603"/>
      <c r="CK1594" s="603"/>
    </row>
    <row r="1595" spans="1:89" ht="15">
      <c r="A1595" s="479" t="s">
        <v>7866</v>
      </c>
      <c r="B1595" s="478" t="s">
        <v>7863</v>
      </c>
      <c r="C1595" s="478" t="s">
        <v>7864</v>
      </c>
      <c r="D1595" s="478">
        <v>5</v>
      </c>
      <c r="E1595" s="478">
        <v>1</v>
      </c>
      <c r="F1595" s="479">
        <v>30723</v>
      </c>
      <c r="G1595" s="478">
        <v>170723</v>
      </c>
      <c r="H1595" s="479">
        <v>2023</v>
      </c>
      <c r="I1595" s="479" t="s">
        <v>5729</v>
      </c>
      <c r="K1595" s="479" t="s">
        <v>5730</v>
      </c>
      <c r="O1595" s="881"/>
      <c r="P1595" s="881" t="s">
        <v>521</v>
      </c>
      <c r="Q1595" s="881" t="s">
        <v>522</v>
      </c>
      <c r="R1595" s="872" t="s">
        <v>5576</v>
      </c>
      <c r="S1595" s="478">
        <v>1</v>
      </c>
      <c r="T1595" s="478">
        <v>0</v>
      </c>
      <c r="U1595" s="881">
        <v>1</v>
      </c>
      <c r="Y1595" s="376"/>
      <c r="Z1595" s="881" t="s">
        <v>7867</v>
      </c>
      <c r="AA1595" s="881"/>
      <c r="AB1595" s="603"/>
      <c r="AC1595" s="603"/>
      <c r="AD1595" s="603"/>
      <c r="AE1595" s="603"/>
      <c r="AF1595" s="603"/>
      <c r="AG1595" s="603"/>
      <c r="AH1595" s="603"/>
      <c r="AI1595" s="603"/>
      <c r="AJ1595" s="603"/>
      <c r="AK1595" s="603"/>
      <c r="AL1595" s="603"/>
      <c r="AM1595" s="603"/>
      <c r="AN1595" s="603"/>
      <c r="AO1595" s="603"/>
      <c r="AP1595" s="603"/>
      <c r="AQ1595" s="603"/>
      <c r="AR1595" s="603"/>
      <c r="AS1595" s="603"/>
      <c r="AT1595" s="603"/>
      <c r="AU1595" s="603"/>
      <c r="AV1595" s="603"/>
      <c r="AW1595" s="603"/>
      <c r="AX1595" s="603"/>
      <c r="AY1595" s="603"/>
      <c r="AZ1595" s="603"/>
      <c r="BA1595" s="603"/>
      <c r="BB1595" s="603"/>
      <c r="BC1595" s="603"/>
      <c r="BD1595" s="603"/>
      <c r="BE1595" s="603"/>
      <c r="BF1595" s="603"/>
      <c r="BG1595" s="603"/>
      <c r="BH1595" s="603"/>
      <c r="BI1595" s="603"/>
      <c r="BJ1595" s="603"/>
      <c r="BK1595" s="603"/>
      <c r="BL1595" s="603"/>
      <c r="BM1595" s="603"/>
      <c r="BN1595" s="603"/>
      <c r="BO1595" s="603"/>
      <c r="BP1595" s="603"/>
      <c r="BQ1595" s="603"/>
      <c r="BR1595" s="603"/>
      <c r="BS1595" s="603"/>
      <c r="BT1595" s="603"/>
      <c r="BU1595" s="603"/>
      <c r="BV1595" s="603"/>
      <c r="BW1595" s="603"/>
      <c r="BX1595" s="603"/>
      <c r="BY1595" s="603"/>
      <c r="BZ1595" s="603"/>
      <c r="CA1595" s="603"/>
      <c r="CB1595" s="603"/>
      <c r="CC1595" s="603"/>
      <c r="CD1595" s="603"/>
      <c r="CE1595" s="603"/>
      <c r="CF1595" s="603"/>
      <c r="CG1595" s="603"/>
      <c r="CH1595" s="603"/>
      <c r="CI1595" s="603"/>
      <c r="CJ1595" s="603"/>
      <c r="CK1595" s="603"/>
    </row>
    <row r="1596" spans="1:89" ht="15">
      <c r="A1596" s="650" t="s">
        <v>7868</v>
      </c>
      <c r="B1596" s="478" t="s">
        <v>7863</v>
      </c>
      <c r="C1596" s="478" t="s">
        <v>7864</v>
      </c>
      <c r="D1596" s="478">
        <v>5</v>
      </c>
      <c r="E1596" s="478">
        <v>1</v>
      </c>
      <c r="F1596" s="479">
        <v>30723</v>
      </c>
      <c r="G1596" s="478">
        <v>170723</v>
      </c>
      <c r="H1596" s="479">
        <v>2023</v>
      </c>
      <c r="I1596" s="479" t="s">
        <v>5729</v>
      </c>
      <c r="K1596" s="479" t="s">
        <v>5730</v>
      </c>
      <c r="O1596" s="881"/>
      <c r="P1596" s="650" t="s">
        <v>589</v>
      </c>
      <c r="Q1596" s="881" t="s">
        <v>590</v>
      </c>
      <c r="R1596" s="872" t="s">
        <v>5576</v>
      </c>
      <c r="S1596" s="478">
        <v>3</v>
      </c>
      <c r="T1596" s="881">
        <v>0</v>
      </c>
      <c r="U1596" s="478">
        <v>3</v>
      </c>
      <c r="Y1596" s="376"/>
      <c r="Z1596" s="881" t="s">
        <v>7869</v>
      </c>
      <c r="AA1596" s="881"/>
      <c r="AB1596" s="603"/>
      <c r="AC1596" s="603"/>
      <c r="AD1596" s="603"/>
      <c r="AE1596" s="603"/>
      <c r="AF1596" s="603"/>
      <c r="AG1596" s="603"/>
      <c r="AH1596" s="603"/>
      <c r="AI1596" s="603"/>
      <c r="AJ1596" s="603"/>
      <c r="AK1596" s="603"/>
      <c r="AL1596" s="603"/>
      <c r="AM1596" s="603"/>
      <c r="AN1596" s="603"/>
      <c r="AO1596" s="603"/>
      <c r="AP1596" s="603"/>
      <c r="AQ1596" s="603"/>
      <c r="AR1596" s="603"/>
      <c r="AS1596" s="603"/>
      <c r="AT1596" s="603"/>
      <c r="AU1596" s="603"/>
      <c r="AV1596" s="603"/>
      <c r="AW1596" s="603"/>
      <c r="AX1596" s="603"/>
      <c r="AY1596" s="603"/>
      <c r="AZ1596" s="603"/>
      <c r="BA1596" s="603"/>
      <c r="BB1596" s="603"/>
      <c r="BC1596" s="603"/>
      <c r="BD1596" s="603"/>
      <c r="BE1596" s="603"/>
      <c r="BF1596" s="603"/>
      <c r="BG1596" s="603"/>
      <c r="BH1596" s="603"/>
      <c r="BI1596" s="603"/>
      <c r="BJ1596" s="603"/>
      <c r="BK1596" s="603"/>
      <c r="BL1596" s="603"/>
      <c r="BM1596" s="603"/>
      <c r="BN1596" s="603"/>
      <c r="BO1596" s="603"/>
      <c r="BP1596" s="603"/>
      <c r="BQ1596" s="603"/>
      <c r="BR1596" s="603"/>
      <c r="BS1596" s="603"/>
      <c r="BT1596" s="603"/>
      <c r="BU1596" s="603"/>
      <c r="BV1596" s="603"/>
      <c r="BW1596" s="603"/>
      <c r="BX1596" s="603"/>
      <c r="BY1596" s="603"/>
      <c r="BZ1596" s="603"/>
      <c r="CA1596" s="603"/>
      <c r="CB1596" s="603"/>
      <c r="CC1596" s="603"/>
      <c r="CD1596" s="603"/>
      <c r="CE1596" s="603"/>
      <c r="CF1596" s="603"/>
      <c r="CG1596" s="603"/>
      <c r="CH1596" s="603"/>
      <c r="CI1596" s="603"/>
      <c r="CJ1596" s="603"/>
      <c r="CK1596" s="603"/>
    </row>
    <row r="1597" spans="1:89" ht="15">
      <c r="A1597" s="650" t="s">
        <v>7871</v>
      </c>
      <c r="B1597" s="478" t="s">
        <v>7664</v>
      </c>
      <c r="C1597" s="478" t="s">
        <v>7795</v>
      </c>
      <c r="D1597" s="478">
        <v>27</v>
      </c>
      <c r="E1597" s="478">
        <v>1</v>
      </c>
      <c r="F1597" s="479">
        <v>30723</v>
      </c>
      <c r="G1597" s="478">
        <v>170723</v>
      </c>
      <c r="H1597" s="479">
        <v>2023</v>
      </c>
      <c r="I1597" s="479" t="s">
        <v>6199</v>
      </c>
      <c r="K1597" s="479" t="s">
        <v>7665</v>
      </c>
      <c r="O1597" s="881"/>
      <c r="P1597" s="650" t="s">
        <v>589</v>
      </c>
      <c r="Q1597" s="881" t="s">
        <v>590</v>
      </c>
      <c r="R1597" s="872" t="s">
        <v>5576</v>
      </c>
      <c r="S1597" s="478">
        <v>3</v>
      </c>
      <c r="T1597" s="881">
        <v>2</v>
      </c>
      <c r="U1597" s="478">
        <v>1</v>
      </c>
      <c r="Y1597" s="376"/>
      <c r="Z1597" s="881" t="s">
        <v>7872</v>
      </c>
      <c r="AA1597" s="881"/>
      <c r="AB1597" s="603"/>
      <c r="AC1597" s="603"/>
      <c r="AD1597" s="603"/>
      <c r="AE1597" s="603"/>
      <c r="AF1597" s="603"/>
      <c r="AG1597" s="603"/>
      <c r="AH1597" s="603"/>
      <c r="AI1597" s="603"/>
      <c r="AJ1597" s="603"/>
      <c r="AK1597" s="603"/>
      <c r="AL1597" s="603"/>
      <c r="AM1597" s="603"/>
      <c r="AN1597" s="603"/>
      <c r="AO1597" s="603"/>
      <c r="AP1597" s="603"/>
      <c r="AQ1597" s="603"/>
      <c r="AR1597" s="603"/>
      <c r="AS1597" s="603"/>
      <c r="AT1597" s="603"/>
      <c r="AU1597" s="603"/>
      <c r="AV1597" s="603"/>
      <c r="AW1597" s="603"/>
      <c r="AX1597" s="603"/>
      <c r="AY1597" s="603"/>
      <c r="AZ1597" s="603"/>
      <c r="BA1597" s="603"/>
      <c r="BB1597" s="603"/>
      <c r="BC1597" s="603"/>
      <c r="BD1597" s="603"/>
      <c r="BE1597" s="603"/>
      <c r="BF1597" s="603"/>
      <c r="BG1597" s="603"/>
      <c r="BH1597" s="603"/>
      <c r="BI1597" s="603"/>
      <c r="BJ1597" s="603"/>
      <c r="BK1597" s="603"/>
      <c r="BL1597" s="603"/>
      <c r="BM1597" s="603"/>
      <c r="BN1597" s="603"/>
      <c r="BO1597" s="603"/>
      <c r="BP1597" s="603"/>
      <c r="BQ1597" s="603"/>
      <c r="BR1597" s="603"/>
      <c r="BS1597" s="603"/>
      <c r="BT1597" s="603"/>
      <c r="BU1597" s="603"/>
      <c r="BV1597" s="603"/>
      <c r="BW1597" s="603"/>
      <c r="BX1597" s="603"/>
      <c r="BY1597" s="603"/>
      <c r="BZ1597" s="603"/>
      <c r="CA1597" s="603"/>
      <c r="CB1597" s="603"/>
      <c r="CC1597" s="603"/>
      <c r="CD1597" s="603"/>
      <c r="CE1597" s="603"/>
      <c r="CF1597" s="603"/>
      <c r="CG1597" s="603"/>
      <c r="CH1597" s="603"/>
      <c r="CI1597" s="603"/>
      <c r="CJ1597" s="603"/>
      <c r="CK1597" s="603"/>
    </row>
    <row r="1598" spans="1:89" ht="15">
      <c r="A1598" s="650" t="s">
        <v>7874</v>
      </c>
      <c r="B1598" s="478" t="s">
        <v>7875</v>
      </c>
      <c r="C1598" s="478" t="s">
        <v>7876</v>
      </c>
      <c r="D1598" s="478">
        <v>26</v>
      </c>
      <c r="E1598" s="478">
        <v>1</v>
      </c>
      <c r="F1598" s="479">
        <v>30723</v>
      </c>
      <c r="G1598" s="478">
        <v>170723</v>
      </c>
      <c r="H1598" s="479">
        <v>2023</v>
      </c>
      <c r="I1598" s="479" t="s">
        <v>5976</v>
      </c>
      <c r="K1598" s="479" t="s">
        <v>7745</v>
      </c>
      <c r="O1598" s="881"/>
      <c r="P1598" s="650" t="s">
        <v>589</v>
      </c>
      <c r="Q1598" s="881" t="s">
        <v>590</v>
      </c>
      <c r="R1598" s="872" t="s">
        <v>5576</v>
      </c>
      <c r="S1598" s="478">
        <v>2</v>
      </c>
      <c r="T1598" s="881">
        <v>1</v>
      </c>
      <c r="U1598" s="478">
        <v>1</v>
      </c>
      <c r="Y1598" s="376"/>
      <c r="Z1598" s="881" t="s">
        <v>7877</v>
      </c>
      <c r="AA1598" s="881"/>
      <c r="AB1598" s="603"/>
      <c r="AC1598" s="603"/>
      <c r="AD1598" s="603"/>
      <c r="AE1598" s="603"/>
      <c r="AF1598" s="603"/>
      <c r="AG1598" s="603"/>
      <c r="AH1598" s="603"/>
      <c r="AI1598" s="603"/>
      <c r="AJ1598" s="603"/>
      <c r="AK1598" s="603"/>
      <c r="AL1598" s="603"/>
      <c r="AM1598" s="603"/>
      <c r="AN1598" s="603"/>
      <c r="AO1598" s="603"/>
      <c r="AP1598" s="603"/>
      <c r="AQ1598" s="603"/>
      <c r="AR1598" s="603"/>
      <c r="AS1598" s="603"/>
      <c r="AT1598" s="603"/>
      <c r="AU1598" s="603"/>
      <c r="AV1598" s="603"/>
      <c r="AW1598" s="603"/>
      <c r="AX1598" s="603"/>
      <c r="AY1598" s="603"/>
      <c r="AZ1598" s="603"/>
      <c r="BA1598" s="603"/>
      <c r="BB1598" s="603"/>
      <c r="BC1598" s="603"/>
      <c r="BD1598" s="603"/>
      <c r="BE1598" s="603"/>
      <c r="BF1598" s="603"/>
      <c r="BG1598" s="603"/>
      <c r="BH1598" s="603"/>
      <c r="BI1598" s="603"/>
      <c r="BJ1598" s="603"/>
      <c r="BK1598" s="603"/>
      <c r="BL1598" s="603"/>
      <c r="BM1598" s="603"/>
      <c r="BN1598" s="603"/>
      <c r="BO1598" s="603"/>
      <c r="BP1598" s="603"/>
      <c r="BQ1598" s="603"/>
      <c r="BR1598" s="603"/>
      <c r="BS1598" s="603"/>
      <c r="BT1598" s="603"/>
      <c r="BU1598" s="603"/>
      <c r="BV1598" s="603"/>
      <c r="BW1598" s="603"/>
      <c r="BX1598" s="603"/>
      <c r="BY1598" s="603"/>
      <c r="BZ1598" s="603"/>
      <c r="CA1598" s="603"/>
      <c r="CB1598" s="603"/>
      <c r="CC1598" s="603"/>
      <c r="CD1598" s="603"/>
      <c r="CE1598" s="603"/>
      <c r="CF1598" s="603"/>
      <c r="CG1598" s="603"/>
      <c r="CH1598" s="603"/>
      <c r="CI1598" s="603"/>
      <c r="CJ1598" s="603"/>
      <c r="CK1598" s="603"/>
    </row>
    <row r="1599" spans="1:89" ht="15">
      <c r="A1599" s="650" t="s">
        <v>7878</v>
      </c>
      <c r="B1599" s="478" t="s">
        <v>7875</v>
      </c>
      <c r="C1599" s="478" t="s">
        <v>7876</v>
      </c>
      <c r="D1599" s="478">
        <v>26</v>
      </c>
      <c r="E1599" s="478">
        <v>1</v>
      </c>
      <c r="F1599" s="479">
        <v>30723</v>
      </c>
      <c r="G1599" s="478">
        <v>170723</v>
      </c>
      <c r="H1599" s="479">
        <v>2023</v>
      </c>
      <c r="I1599" s="479" t="s">
        <v>5976</v>
      </c>
      <c r="K1599" s="479" t="s">
        <v>7745</v>
      </c>
      <c r="O1599" s="881"/>
      <c r="P1599" s="650" t="s">
        <v>1174</v>
      </c>
      <c r="Q1599" s="881" t="s">
        <v>1175</v>
      </c>
      <c r="R1599" s="872" t="s">
        <v>5576</v>
      </c>
      <c r="S1599" s="478">
        <v>2</v>
      </c>
      <c r="T1599" s="881">
        <v>1</v>
      </c>
      <c r="U1599" s="478">
        <v>1</v>
      </c>
      <c r="Y1599" s="376"/>
      <c r="Z1599" s="881" t="s">
        <v>7879</v>
      </c>
      <c r="AA1599" s="881"/>
      <c r="AB1599" s="603"/>
      <c r="AC1599" s="603"/>
      <c r="AD1599" s="603"/>
      <c r="AE1599" s="603"/>
      <c r="AF1599" s="603"/>
      <c r="AG1599" s="603"/>
      <c r="AH1599" s="603"/>
      <c r="AI1599" s="603"/>
      <c r="AJ1599" s="603"/>
      <c r="AK1599" s="603"/>
      <c r="AL1599" s="603"/>
      <c r="AM1599" s="603"/>
      <c r="AN1599" s="603"/>
      <c r="AO1599" s="603"/>
      <c r="AP1599" s="603"/>
      <c r="AQ1599" s="603"/>
      <c r="AR1599" s="603"/>
      <c r="AS1599" s="603"/>
      <c r="AT1599" s="603"/>
      <c r="AU1599" s="603"/>
      <c r="AV1599" s="603"/>
      <c r="AW1599" s="603"/>
      <c r="AX1599" s="603"/>
      <c r="AY1599" s="603"/>
      <c r="AZ1599" s="603"/>
      <c r="BA1599" s="603"/>
      <c r="BB1599" s="603"/>
      <c r="BC1599" s="603"/>
      <c r="BD1599" s="603"/>
      <c r="BE1599" s="603"/>
      <c r="BF1599" s="603"/>
      <c r="BG1599" s="603"/>
      <c r="BH1599" s="603"/>
      <c r="BI1599" s="603"/>
      <c r="BJ1599" s="603"/>
      <c r="BK1599" s="603"/>
      <c r="BL1599" s="603"/>
      <c r="BM1599" s="603"/>
      <c r="BN1599" s="603"/>
      <c r="BO1599" s="603"/>
      <c r="BP1599" s="603"/>
      <c r="BQ1599" s="603"/>
      <c r="BR1599" s="603"/>
      <c r="BS1599" s="603"/>
      <c r="BT1599" s="603"/>
      <c r="BU1599" s="603"/>
      <c r="BV1599" s="603"/>
      <c r="BW1599" s="603"/>
      <c r="BX1599" s="603"/>
      <c r="BY1599" s="603"/>
      <c r="BZ1599" s="603"/>
      <c r="CA1599" s="603"/>
      <c r="CB1599" s="603"/>
      <c r="CC1599" s="603"/>
      <c r="CD1599" s="603"/>
      <c r="CE1599" s="603"/>
      <c r="CF1599" s="603"/>
      <c r="CG1599" s="603"/>
      <c r="CH1599" s="603"/>
      <c r="CI1599" s="603"/>
      <c r="CJ1599" s="603"/>
      <c r="CK1599" s="603"/>
    </row>
    <row r="1600" spans="1:89" ht="15">
      <c r="A1600" s="479" t="s">
        <v>7880</v>
      </c>
      <c r="B1600" s="478" t="s">
        <v>7875</v>
      </c>
      <c r="C1600" s="478" t="s">
        <v>7876</v>
      </c>
      <c r="D1600" s="478">
        <v>26</v>
      </c>
      <c r="E1600" s="478">
        <v>1</v>
      </c>
      <c r="F1600" s="479">
        <v>30723</v>
      </c>
      <c r="G1600" s="478">
        <v>170723</v>
      </c>
      <c r="H1600" s="479">
        <v>2023</v>
      </c>
      <c r="I1600" s="479" t="s">
        <v>5976</v>
      </c>
      <c r="K1600" s="479" t="s">
        <v>7745</v>
      </c>
      <c r="O1600" s="881"/>
      <c r="P1600" s="881"/>
      <c r="Q1600" s="881"/>
      <c r="R1600" s="872" t="s">
        <v>5576</v>
      </c>
      <c r="S1600" s="478">
        <v>1</v>
      </c>
      <c r="T1600" s="881">
        <v>0</v>
      </c>
      <c r="U1600" s="478">
        <v>1</v>
      </c>
      <c r="Y1600" s="376"/>
      <c r="Z1600" s="881"/>
      <c r="AA1600" s="881"/>
      <c r="AB1600" s="603"/>
      <c r="AC1600" s="603"/>
      <c r="AD1600" s="603"/>
      <c r="AE1600" s="603"/>
      <c r="AF1600" s="603"/>
      <c r="AG1600" s="603"/>
      <c r="AH1600" s="603"/>
      <c r="AI1600" s="603"/>
      <c r="AJ1600" s="603"/>
      <c r="AK1600" s="603"/>
      <c r="AL1600" s="603"/>
      <c r="AM1600" s="603"/>
      <c r="AN1600" s="603"/>
      <c r="AO1600" s="603"/>
      <c r="AP1600" s="603"/>
      <c r="AQ1600" s="603"/>
      <c r="AR1600" s="603"/>
      <c r="AS1600" s="603"/>
      <c r="AT1600" s="603"/>
      <c r="AU1600" s="603"/>
      <c r="AV1600" s="603"/>
      <c r="AW1600" s="603"/>
      <c r="AX1600" s="603"/>
      <c r="AY1600" s="603"/>
      <c r="AZ1600" s="603"/>
      <c r="BA1600" s="603"/>
      <c r="BB1600" s="603"/>
      <c r="BC1600" s="603"/>
      <c r="BD1600" s="603"/>
      <c r="BE1600" s="603"/>
      <c r="BF1600" s="603"/>
      <c r="BG1600" s="603"/>
      <c r="BH1600" s="603"/>
      <c r="BI1600" s="603"/>
      <c r="BJ1600" s="603"/>
      <c r="BK1600" s="603"/>
      <c r="BL1600" s="603"/>
      <c r="BM1600" s="603"/>
      <c r="BN1600" s="603"/>
      <c r="BO1600" s="603"/>
      <c r="BP1600" s="603"/>
      <c r="BQ1600" s="603"/>
      <c r="BR1600" s="603"/>
      <c r="BS1600" s="603"/>
      <c r="BT1600" s="603"/>
      <c r="BU1600" s="603"/>
      <c r="BV1600" s="603"/>
      <c r="BW1600" s="603"/>
      <c r="BX1600" s="603"/>
      <c r="BY1600" s="603"/>
      <c r="BZ1600" s="603"/>
      <c r="CA1600" s="603"/>
      <c r="CB1600" s="603"/>
      <c r="CC1600" s="603"/>
      <c r="CD1600" s="603"/>
      <c r="CE1600" s="603"/>
      <c r="CF1600" s="603"/>
      <c r="CG1600" s="603"/>
      <c r="CH1600" s="603"/>
      <c r="CI1600" s="603"/>
      <c r="CJ1600" s="603"/>
      <c r="CK1600" s="603"/>
    </row>
    <row r="1601" spans="1:89" ht="15">
      <c r="A1601" s="650" t="s">
        <v>7881</v>
      </c>
      <c r="B1601" s="478" t="s">
        <v>7672</v>
      </c>
      <c r="C1601" s="478" t="s">
        <v>7846</v>
      </c>
      <c r="D1601" s="478">
        <v>11</v>
      </c>
      <c r="E1601" s="478">
        <v>1</v>
      </c>
      <c r="F1601" s="479">
        <v>80523</v>
      </c>
      <c r="G1601" s="478">
        <v>230523</v>
      </c>
      <c r="H1601" s="479">
        <v>2023</v>
      </c>
      <c r="I1601" s="479" t="s">
        <v>5729</v>
      </c>
      <c r="K1601" s="479" t="s">
        <v>5765</v>
      </c>
      <c r="O1601" s="881"/>
      <c r="P1601" s="650" t="s">
        <v>983</v>
      </c>
      <c r="Q1601" s="881" t="s">
        <v>984</v>
      </c>
      <c r="R1601" s="872" t="s">
        <v>5576</v>
      </c>
      <c r="S1601" s="478">
        <v>2</v>
      </c>
      <c r="T1601" s="478">
        <v>0</v>
      </c>
      <c r="U1601" s="881">
        <v>2</v>
      </c>
      <c r="Y1601" s="376"/>
      <c r="Z1601" s="881" t="s">
        <v>7882</v>
      </c>
      <c r="AA1601" s="881"/>
      <c r="AB1601" s="603"/>
      <c r="AC1601" s="603"/>
      <c r="AD1601" s="603"/>
      <c r="AE1601" s="603"/>
      <c r="AF1601" s="603"/>
      <c r="AG1601" s="603"/>
      <c r="AH1601" s="603"/>
      <c r="AI1601" s="603"/>
      <c r="AJ1601" s="603"/>
      <c r="AK1601" s="603"/>
      <c r="AL1601" s="603"/>
      <c r="AM1601" s="603"/>
      <c r="AN1601" s="603"/>
      <c r="AO1601" s="603"/>
      <c r="AP1601" s="603"/>
      <c r="AQ1601" s="603"/>
      <c r="AR1601" s="603"/>
      <c r="AS1601" s="603"/>
      <c r="AT1601" s="603"/>
      <c r="AU1601" s="603"/>
      <c r="AV1601" s="603"/>
      <c r="AW1601" s="603"/>
      <c r="AX1601" s="603"/>
      <c r="AY1601" s="603"/>
      <c r="AZ1601" s="603"/>
      <c r="BA1601" s="603"/>
      <c r="BB1601" s="603"/>
      <c r="BC1601" s="603"/>
      <c r="BD1601" s="603"/>
      <c r="BE1601" s="603"/>
      <c r="BF1601" s="603"/>
      <c r="BG1601" s="603"/>
      <c r="BH1601" s="603"/>
      <c r="BI1601" s="603"/>
      <c r="BJ1601" s="603"/>
      <c r="BK1601" s="603"/>
      <c r="BL1601" s="603"/>
      <c r="BM1601" s="603"/>
      <c r="BN1601" s="603"/>
      <c r="BO1601" s="603"/>
      <c r="BP1601" s="603"/>
      <c r="BQ1601" s="603"/>
      <c r="BR1601" s="603"/>
      <c r="BS1601" s="603"/>
      <c r="BT1601" s="603"/>
      <c r="BU1601" s="603"/>
      <c r="BV1601" s="603"/>
      <c r="BW1601" s="603"/>
      <c r="BX1601" s="603"/>
      <c r="BY1601" s="603"/>
      <c r="BZ1601" s="603"/>
      <c r="CA1601" s="603"/>
      <c r="CB1601" s="603"/>
      <c r="CC1601" s="603"/>
      <c r="CD1601" s="603"/>
      <c r="CE1601" s="603"/>
      <c r="CF1601" s="603"/>
      <c r="CG1601" s="603"/>
      <c r="CH1601" s="603"/>
      <c r="CI1601" s="603"/>
      <c r="CJ1601" s="603"/>
      <c r="CK1601" s="603"/>
    </row>
    <row r="1602" spans="1:89" ht="15">
      <c r="A1602" s="650" t="s">
        <v>7881</v>
      </c>
      <c r="B1602" s="478" t="s">
        <v>7672</v>
      </c>
      <c r="C1602" s="478" t="s">
        <v>7846</v>
      </c>
      <c r="D1602" s="478">
        <v>11</v>
      </c>
      <c r="E1602" s="478">
        <v>1</v>
      </c>
      <c r="F1602" s="479">
        <v>80523</v>
      </c>
      <c r="G1602" s="478">
        <v>230523</v>
      </c>
      <c r="H1602" s="479">
        <v>2023</v>
      </c>
      <c r="I1602" s="479" t="s">
        <v>5729</v>
      </c>
      <c r="K1602" s="479" t="s">
        <v>5765</v>
      </c>
      <c r="O1602" s="881"/>
      <c r="P1602" s="650" t="s">
        <v>983</v>
      </c>
      <c r="Q1602" s="881" t="s">
        <v>984</v>
      </c>
      <c r="R1602" s="872" t="s">
        <v>5576</v>
      </c>
      <c r="S1602" s="478">
        <v>1</v>
      </c>
      <c r="T1602" s="478">
        <v>0</v>
      </c>
      <c r="U1602" s="881">
        <v>1</v>
      </c>
      <c r="Y1602" s="376"/>
      <c r="Z1602" s="881" t="s">
        <v>7883</v>
      </c>
      <c r="AA1602" s="881"/>
      <c r="AB1602" s="603"/>
      <c r="AC1602" s="603"/>
      <c r="AD1602" s="603"/>
      <c r="AE1602" s="603"/>
      <c r="AF1602" s="603"/>
      <c r="AG1602" s="603"/>
      <c r="AH1602" s="603"/>
      <c r="AI1602" s="603"/>
      <c r="AJ1602" s="603"/>
      <c r="AK1602" s="603"/>
      <c r="AL1602" s="603"/>
      <c r="AM1602" s="603"/>
      <c r="AN1602" s="603"/>
      <c r="AO1602" s="603"/>
      <c r="AP1602" s="603"/>
      <c r="AQ1602" s="603"/>
      <c r="AR1602" s="603"/>
      <c r="AS1602" s="603"/>
      <c r="AT1602" s="603"/>
      <c r="AU1602" s="603"/>
      <c r="AV1602" s="603"/>
      <c r="AW1602" s="603"/>
      <c r="AX1602" s="603"/>
      <c r="AY1602" s="603"/>
      <c r="AZ1602" s="603"/>
      <c r="BA1602" s="603"/>
      <c r="BB1602" s="603"/>
      <c r="BC1602" s="603"/>
      <c r="BD1602" s="603"/>
      <c r="BE1602" s="603"/>
      <c r="BF1602" s="603"/>
      <c r="BG1602" s="603"/>
      <c r="BH1602" s="603"/>
      <c r="BI1602" s="603"/>
      <c r="BJ1602" s="603"/>
      <c r="BK1602" s="603"/>
      <c r="BL1602" s="603"/>
      <c r="BM1602" s="603"/>
      <c r="BN1602" s="603"/>
      <c r="BO1602" s="603"/>
      <c r="BP1602" s="603"/>
      <c r="BQ1602" s="603"/>
      <c r="BR1602" s="603"/>
      <c r="BS1602" s="603"/>
      <c r="BT1602" s="603"/>
      <c r="BU1602" s="603"/>
      <c r="BV1602" s="603"/>
      <c r="BW1602" s="603"/>
      <c r="BX1602" s="603"/>
      <c r="BY1602" s="603"/>
      <c r="BZ1602" s="603"/>
      <c r="CA1602" s="603"/>
      <c r="CB1602" s="603"/>
      <c r="CC1602" s="603"/>
      <c r="CD1602" s="603"/>
      <c r="CE1602" s="603"/>
      <c r="CF1602" s="603"/>
      <c r="CG1602" s="603"/>
      <c r="CH1602" s="603"/>
      <c r="CI1602" s="603"/>
      <c r="CJ1602" s="603"/>
      <c r="CK1602" s="603"/>
    </row>
    <row r="1603" spans="1:89" ht="15">
      <c r="A1603" s="650" t="s">
        <v>7884</v>
      </c>
      <c r="B1603" s="478" t="s">
        <v>7672</v>
      </c>
      <c r="C1603" s="478" t="s">
        <v>7846</v>
      </c>
      <c r="D1603" s="478">
        <v>11</v>
      </c>
      <c r="E1603" s="478">
        <v>1</v>
      </c>
      <c r="F1603" s="479">
        <v>80523</v>
      </c>
      <c r="G1603" s="478">
        <v>230523</v>
      </c>
      <c r="H1603" s="479">
        <v>2023</v>
      </c>
      <c r="I1603" s="479" t="s">
        <v>5729</v>
      </c>
      <c r="K1603" s="479" t="s">
        <v>5765</v>
      </c>
      <c r="O1603" s="881"/>
      <c r="P1603" s="650" t="s">
        <v>548</v>
      </c>
      <c r="Q1603" s="881" t="s">
        <v>549</v>
      </c>
      <c r="R1603" s="872" t="s">
        <v>5576</v>
      </c>
      <c r="S1603" s="478">
        <v>8</v>
      </c>
      <c r="T1603" s="478">
        <v>0</v>
      </c>
      <c r="U1603" s="881">
        <v>8</v>
      </c>
      <c r="Y1603" s="376"/>
      <c r="Z1603" s="881" t="s">
        <v>7885</v>
      </c>
      <c r="AA1603" s="881"/>
      <c r="AB1603" s="603"/>
      <c r="AC1603" s="603"/>
      <c r="AD1603" s="603"/>
      <c r="AE1603" s="603"/>
      <c r="AF1603" s="603"/>
      <c r="AG1603" s="603"/>
      <c r="AH1603" s="603"/>
      <c r="AI1603" s="603"/>
      <c r="AJ1603" s="603"/>
      <c r="AK1603" s="603"/>
      <c r="AL1603" s="603"/>
      <c r="AM1603" s="603"/>
      <c r="AN1603" s="603"/>
      <c r="AO1603" s="603"/>
      <c r="AP1603" s="603"/>
      <c r="AQ1603" s="603"/>
      <c r="AR1603" s="603"/>
      <c r="AS1603" s="603"/>
      <c r="AT1603" s="603"/>
      <c r="AU1603" s="603"/>
      <c r="AV1603" s="603"/>
      <c r="AW1603" s="603"/>
      <c r="AX1603" s="603"/>
      <c r="AY1603" s="603"/>
      <c r="AZ1603" s="603"/>
      <c r="BA1603" s="603"/>
      <c r="BB1603" s="603"/>
      <c r="BC1603" s="603"/>
      <c r="BD1603" s="603"/>
      <c r="BE1603" s="603"/>
      <c r="BF1603" s="603"/>
      <c r="BG1603" s="603"/>
      <c r="BH1603" s="603"/>
      <c r="BI1603" s="603"/>
      <c r="BJ1603" s="603"/>
      <c r="BK1603" s="603"/>
      <c r="BL1603" s="603"/>
      <c r="BM1603" s="603"/>
      <c r="BN1603" s="603"/>
      <c r="BO1603" s="603"/>
      <c r="BP1603" s="603"/>
      <c r="BQ1603" s="603"/>
      <c r="BR1603" s="603"/>
      <c r="BS1603" s="603"/>
      <c r="BT1603" s="603"/>
      <c r="BU1603" s="603"/>
      <c r="BV1603" s="603"/>
      <c r="BW1603" s="603"/>
      <c r="BX1603" s="603"/>
      <c r="BY1603" s="603"/>
      <c r="BZ1603" s="603"/>
      <c r="CA1603" s="603"/>
      <c r="CB1603" s="603"/>
      <c r="CC1603" s="603"/>
      <c r="CD1603" s="603"/>
      <c r="CE1603" s="603"/>
      <c r="CF1603" s="603"/>
      <c r="CG1603" s="603"/>
      <c r="CH1603" s="603"/>
      <c r="CI1603" s="603"/>
      <c r="CJ1603" s="603"/>
      <c r="CK1603" s="603"/>
    </row>
    <row r="1604" spans="1:89" ht="15">
      <c r="A1604" s="650" t="s">
        <v>7886</v>
      </c>
      <c r="B1604" s="478" t="s">
        <v>7672</v>
      </c>
      <c r="C1604" s="478" t="s">
        <v>7846</v>
      </c>
      <c r="D1604" s="478">
        <v>11</v>
      </c>
      <c r="E1604" s="478">
        <v>1</v>
      </c>
      <c r="F1604" s="479">
        <v>80523</v>
      </c>
      <c r="G1604" s="478">
        <v>230523</v>
      </c>
      <c r="H1604" s="479">
        <v>2023</v>
      </c>
      <c r="I1604" s="479" t="s">
        <v>5729</v>
      </c>
      <c r="K1604" s="479" t="s">
        <v>5765</v>
      </c>
      <c r="O1604" s="881"/>
      <c r="P1604" s="650" t="s">
        <v>7343</v>
      </c>
      <c r="Q1604" s="881" t="s">
        <v>7344</v>
      </c>
      <c r="R1604" s="881" t="s">
        <v>5576</v>
      </c>
      <c r="S1604" s="478">
        <v>1</v>
      </c>
      <c r="T1604" s="478">
        <v>0</v>
      </c>
      <c r="U1604" s="478">
        <v>1</v>
      </c>
      <c r="Y1604" s="376"/>
      <c r="Z1604" s="881" t="s">
        <v>7887</v>
      </c>
      <c r="AA1604" s="881"/>
      <c r="AB1604" s="603"/>
      <c r="AC1604" s="603"/>
      <c r="AD1604" s="603"/>
      <c r="AE1604" s="603"/>
      <c r="AF1604" s="603"/>
      <c r="AG1604" s="603"/>
      <c r="AH1604" s="603"/>
      <c r="AI1604" s="603"/>
      <c r="AJ1604" s="603"/>
      <c r="AK1604" s="603"/>
      <c r="AL1604" s="603"/>
      <c r="AM1604" s="603"/>
      <c r="AN1604" s="603"/>
      <c r="AO1604" s="603"/>
      <c r="AP1604" s="603"/>
      <c r="AQ1604" s="603"/>
      <c r="AR1604" s="603"/>
      <c r="AS1604" s="603"/>
      <c r="AT1604" s="603"/>
      <c r="AU1604" s="603"/>
      <c r="AV1604" s="603"/>
      <c r="AW1604" s="603"/>
      <c r="AX1604" s="603"/>
      <c r="AY1604" s="603"/>
      <c r="AZ1604" s="603"/>
      <c r="BA1604" s="603"/>
      <c r="BB1604" s="603"/>
      <c r="BC1604" s="603"/>
      <c r="BD1604" s="603"/>
      <c r="BE1604" s="603"/>
      <c r="BF1604" s="603"/>
      <c r="BG1604" s="603"/>
      <c r="BH1604" s="603"/>
      <c r="BI1604" s="603"/>
      <c r="BJ1604" s="603"/>
      <c r="BK1604" s="603"/>
      <c r="BL1604" s="603"/>
      <c r="BM1604" s="603"/>
      <c r="BN1604" s="603"/>
      <c r="BO1604" s="603"/>
      <c r="BP1604" s="603"/>
      <c r="BQ1604" s="603"/>
      <c r="BR1604" s="603"/>
      <c r="BS1604" s="603"/>
      <c r="BT1604" s="603"/>
      <c r="BU1604" s="603"/>
      <c r="BV1604" s="603"/>
      <c r="BW1604" s="603"/>
      <c r="BX1604" s="603"/>
      <c r="BY1604" s="603"/>
      <c r="BZ1604" s="603"/>
      <c r="CA1604" s="603"/>
      <c r="CB1604" s="603"/>
      <c r="CC1604" s="603"/>
      <c r="CD1604" s="603"/>
      <c r="CE1604" s="603"/>
      <c r="CF1604" s="603"/>
      <c r="CG1604" s="603"/>
      <c r="CH1604" s="603"/>
      <c r="CI1604" s="603"/>
      <c r="CJ1604" s="603"/>
      <c r="CK1604" s="603"/>
    </row>
    <row r="1605" spans="1:89" ht="15">
      <c r="A1605" s="479" t="s">
        <v>7888</v>
      </c>
      <c r="B1605" s="478" t="s">
        <v>7672</v>
      </c>
      <c r="C1605" s="478" t="s">
        <v>7846</v>
      </c>
      <c r="D1605" s="478">
        <v>11</v>
      </c>
      <c r="E1605" s="478">
        <v>1</v>
      </c>
      <c r="F1605" s="479">
        <v>80523</v>
      </c>
      <c r="G1605" s="478">
        <v>230523</v>
      </c>
      <c r="H1605" s="479">
        <v>2023</v>
      </c>
      <c r="I1605" s="479" t="s">
        <v>5729</v>
      </c>
      <c r="K1605" s="479" t="s">
        <v>5765</v>
      </c>
      <c r="O1605" s="881"/>
      <c r="P1605" s="881" t="s">
        <v>4956</v>
      </c>
      <c r="Q1605" s="881" t="s">
        <v>4957</v>
      </c>
      <c r="R1605" s="881" t="s">
        <v>5576</v>
      </c>
      <c r="S1605" s="478">
        <v>2</v>
      </c>
      <c r="T1605" s="478">
        <v>0</v>
      </c>
      <c r="U1605" s="478">
        <v>2</v>
      </c>
      <c r="Y1605" s="376"/>
      <c r="Z1605" s="881" t="s">
        <v>7889</v>
      </c>
      <c r="AA1605" s="881"/>
      <c r="AB1605" s="603"/>
      <c r="AC1605" s="603"/>
      <c r="AD1605" s="603"/>
      <c r="AE1605" s="603"/>
      <c r="AF1605" s="603"/>
      <c r="AG1605" s="603"/>
      <c r="AH1605" s="603"/>
      <c r="AI1605" s="603"/>
      <c r="AJ1605" s="603"/>
      <c r="AK1605" s="603"/>
      <c r="AL1605" s="603"/>
      <c r="AM1605" s="603"/>
      <c r="AN1605" s="603"/>
      <c r="AO1605" s="603"/>
      <c r="AP1605" s="603"/>
      <c r="AQ1605" s="603"/>
      <c r="AR1605" s="603"/>
      <c r="AS1605" s="603"/>
      <c r="AT1605" s="603"/>
      <c r="AU1605" s="603"/>
      <c r="AV1605" s="603"/>
      <c r="AW1605" s="603"/>
      <c r="AX1605" s="603"/>
      <c r="AY1605" s="603"/>
      <c r="AZ1605" s="603"/>
      <c r="BA1605" s="603"/>
      <c r="BB1605" s="603"/>
      <c r="BC1605" s="603"/>
      <c r="BD1605" s="603"/>
      <c r="BE1605" s="603"/>
      <c r="BF1605" s="603"/>
      <c r="BG1605" s="603"/>
      <c r="BH1605" s="603"/>
      <c r="BI1605" s="603"/>
      <c r="BJ1605" s="603"/>
      <c r="BK1605" s="603"/>
      <c r="BL1605" s="603"/>
      <c r="BM1605" s="603"/>
      <c r="BN1605" s="603"/>
      <c r="BO1605" s="603"/>
      <c r="BP1605" s="603"/>
      <c r="BQ1605" s="603"/>
      <c r="BR1605" s="603"/>
      <c r="BS1605" s="603"/>
      <c r="BT1605" s="603"/>
      <c r="BU1605" s="603"/>
      <c r="BV1605" s="603"/>
      <c r="BW1605" s="603"/>
      <c r="BX1605" s="603"/>
      <c r="BY1605" s="603"/>
      <c r="BZ1605" s="603"/>
      <c r="CA1605" s="603"/>
      <c r="CB1605" s="603"/>
      <c r="CC1605" s="603"/>
      <c r="CD1605" s="603"/>
      <c r="CE1605" s="603"/>
      <c r="CF1605" s="603"/>
      <c r="CG1605" s="603"/>
      <c r="CH1605" s="603"/>
      <c r="CI1605" s="603"/>
      <c r="CJ1605" s="603"/>
      <c r="CK1605" s="603"/>
    </row>
    <row r="1606" spans="1:89" ht="15">
      <c r="A1606" s="650" t="s">
        <v>7890</v>
      </c>
      <c r="B1606" s="478" t="s">
        <v>7672</v>
      </c>
      <c r="C1606" s="478" t="s">
        <v>7846</v>
      </c>
      <c r="D1606" s="478">
        <v>11</v>
      </c>
      <c r="E1606" s="478">
        <v>1</v>
      </c>
      <c r="F1606" s="479">
        <v>80523</v>
      </c>
      <c r="G1606" s="478">
        <v>230523</v>
      </c>
      <c r="H1606" s="479">
        <v>2023</v>
      </c>
      <c r="I1606" s="479" t="s">
        <v>5729</v>
      </c>
      <c r="K1606" s="479" t="s">
        <v>5765</v>
      </c>
      <c r="O1606" s="881"/>
      <c r="P1606" s="650" t="s">
        <v>4935</v>
      </c>
      <c r="Q1606" s="881" t="s">
        <v>4936</v>
      </c>
      <c r="R1606" s="881" t="s">
        <v>5576</v>
      </c>
      <c r="S1606" s="478">
        <v>1</v>
      </c>
      <c r="T1606" s="478">
        <v>1</v>
      </c>
      <c r="U1606" s="478">
        <v>0</v>
      </c>
      <c r="Y1606" s="376"/>
      <c r="Z1606" s="881" t="s">
        <v>7891</v>
      </c>
      <c r="AA1606" s="881"/>
      <c r="AB1606" s="603"/>
      <c r="AC1606" s="603"/>
      <c r="AD1606" s="603"/>
      <c r="AE1606" s="603"/>
      <c r="AF1606" s="603"/>
      <c r="AG1606" s="603"/>
      <c r="AH1606" s="603"/>
      <c r="AI1606" s="603"/>
      <c r="AJ1606" s="603"/>
      <c r="AK1606" s="603"/>
      <c r="AL1606" s="603"/>
      <c r="AM1606" s="603"/>
      <c r="AN1606" s="603"/>
      <c r="AO1606" s="603"/>
      <c r="AP1606" s="603"/>
      <c r="AQ1606" s="603"/>
      <c r="AR1606" s="603"/>
      <c r="AS1606" s="603"/>
      <c r="AT1606" s="603"/>
      <c r="AU1606" s="603"/>
      <c r="AV1606" s="603"/>
      <c r="AW1606" s="603"/>
      <c r="AX1606" s="603"/>
      <c r="AY1606" s="603"/>
      <c r="AZ1606" s="603"/>
      <c r="BA1606" s="603"/>
      <c r="BB1606" s="603"/>
      <c r="BC1606" s="603"/>
      <c r="BD1606" s="603"/>
      <c r="BE1606" s="603"/>
      <c r="BF1606" s="603"/>
      <c r="BG1606" s="603"/>
      <c r="BH1606" s="603"/>
      <c r="BI1606" s="603"/>
      <c r="BJ1606" s="603"/>
      <c r="BK1606" s="603"/>
      <c r="BL1606" s="603"/>
      <c r="BM1606" s="603"/>
      <c r="BN1606" s="603"/>
      <c r="BO1606" s="603"/>
      <c r="BP1606" s="603"/>
      <c r="BQ1606" s="603"/>
      <c r="BR1606" s="603"/>
      <c r="BS1606" s="603"/>
      <c r="BT1606" s="603"/>
      <c r="BU1606" s="603"/>
      <c r="BV1606" s="603"/>
      <c r="BW1606" s="603"/>
      <c r="BX1606" s="603"/>
      <c r="BY1606" s="603"/>
      <c r="BZ1606" s="603"/>
      <c r="CA1606" s="603"/>
      <c r="CB1606" s="603"/>
      <c r="CC1606" s="603"/>
      <c r="CD1606" s="603"/>
      <c r="CE1606" s="603"/>
      <c r="CF1606" s="603"/>
      <c r="CG1606" s="603"/>
      <c r="CH1606" s="603"/>
      <c r="CI1606" s="603"/>
      <c r="CJ1606" s="603"/>
      <c r="CK1606" s="603"/>
    </row>
    <row r="1607" spans="1:89" ht="15">
      <c r="A1607" s="650" t="s">
        <v>7892</v>
      </c>
      <c r="B1607" s="478" t="s">
        <v>7672</v>
      </c>
      <c r="C1607" s="478" t="s">
        <v>7846</v>
      </c>
      <c r="D1607" s="478">
        <v>11</v>
      </c>
      <c r="E1607" s="478">
        <v>1</v>
      </c>
      <c r="F1607" s="479">
        <v>80523</v>
      </c>
      <c r="G1607" s="478">
        <v>230523</v>
      </c>
      <c r="H1607" s="479">
        <v>2023</v>
      </c>
      <c r="I1607" s="479" t="s">
        <v>5729</v>
      </c>
      <c r="K1607" s="479" t="s">
        <v>5765</v>
      </c>
      <c r="O1607" s="881"/>
      <c r="P1607" s="650" t="s">
        <v>5296</v>
      </c>
      <c r="Q1607" s="881" t="s">
        <v>5297</v>
      </c>
      <c r="R1607" s="881" t="s">
        <v>5576</v>
      </c>
      <c r="S1607" s="478">
        <v>5</v>
      </c>
      <c r="T1607" s="478">
        <v>0</v>
      </c>
      <c r="U1607" s="478">
        <v>5</v>
      </c>
      <c r="Y1607" s="376"/>
      <c r="Z1607" s="881" t="s">
        <v>7893</v>
      </c>
      <c r="AA1607" s="881"/>
      <c r="AB1607" s="603"/>
      <c r="AC1607" s="603"/>
      <c r="AD1607" s="603"/>
      <c r="AE1607" s="603"/>
      <c r="AF1607" s="603"/>
      <c r="AG1607" s="603"/>
      <c r="AH1607" s="603"/>
      <c r="AI1607" s="603"/>
      <c r="AJ1607" s="603"/>
      <c r="AK1607" s="603"/>
      <c r="AL1607" s="603"/>
      <c r="AM1607" s="603"/>
      <c r="AN1607" s="603"/>
      <c r="AO1607" s="603"/>
      <c r="AP1607" s="603"/>
      <c r="AQ1607" s="603"/>
      <c r="AR1607" s="603"/>
      <c r="AS1607" s="603"/>
      <c r="AT1607" s="603"/>
      <c r="AU1607" s="603"/>
      <c r="AV1607" s="603"/>
      <c r="AW1607" s="603"/>
      <c r="AX1607" s="603"/>
      <c r="AY1607" s="603"/>
      <c r="AZ1607" s="603"/>
      <c r="BA1607" s="603"/>
      <c r="BB1607" s="603"/>
      <c r="BC1607" s="603"/>
      <c r="BD1607" s="603"/>
      <c r="BE1607" s="603"/>
      <c r="BF1607" s="603"/>
      <c r="BG1607" s="603"/>
      <c r="BH1607" s="603"/>
      <c r="BI1607" s="603"/>
      <c r="BJ1607" s="603"/>
      <c r="BK1607" s="603"/>
      <c r="BL1607" s="603"/>
      <c r="BM1607" s="603"/>
      <c r="BN1607" s="603"/>
      <c r="BO1607" s="603"/>
      <c r="BP1607" s="603"/>
      <c r="BQ1607" s="603"/>
      <c r="BR1607" s="603"/>
      <c r="BS1607" s="603"/>
      <c r="BT1607" s="603"/>
      <c r="BU1607" s="603"/>
      <c r="BV1607" s="603"/>
      <c r="BW1607" s="603"/>
      <c r="BX1607" s="603"/>
      <c r="BY1607" s="603"/>
      <c r="BZ1607" s="603"/>
      <c r="CA1607" s="603"/>
      <c r="CB1607" s="603"/>
      <c r="CC1607" s="603"/>
      <c r="CD1607" s="603"/>
      <c r="CE1607" s="603"/>
      <c r="CF1607" s="603"/>
      <c r="CG1607" s="603"/>
      <c r="CH1607" s="603"/>
      <c r="CI1607" s="603"/>
      <c r="CJ1607" s="603"/>
      <c r="CK1607" s="603"/>
    </row>
    <row r="1608" spans="1:89" ht="15">
      <c r="A1608" s="479" t="s">
        <v>7894</v>
      </c>
      <c r="B1608" s="478" t="s">
        <v>7672</v>
      </c>
      <c r="C1608" s="478" t="s">
        <v>7846</v>
      </c>
      <c r="D1608" s="478">
        <v>11</v>
      </c>
      <c r="E1608" s="478">
        <v>1</v>
      </c>
      <c r="F1608" s="479">
        <v>80523</v>
      </c>
      <c r="G1608" s="478">
        <v>230523</v>
      </c>
      <c r="H1608" s="479">
        <v>2023</v>
      </c>
      <c r="I1608" s="479" t="s">
        <v>5729</v>
      </c>
      <c r="K1608" s="479" t="s">
        <v>5765</v>
      </c>
      <c r="O1608" s="881"/>
      <c r="P1608" s="881" t="s">
        <v>5626</v>
      </c>
      <c r="Q1608" s="881" t="s">
        <v>5627</v>
      </c>
      <c r="R1608" s="881" t="s">
        <v>5576</v>
      </c>
      <c r="S1608" s="478">
        <v>7</v>
      </c>
      <c r="T1608" s="478">
        <v>0</v>
      </c>
      <c r="U1608" s="478">
        <v>7</v>
      </c>
      <c r="Y1608" s="376"/>
      <c r="Z1608" s="881" t="s">
        <v>7895</v>
      </c>
      <c r="AA1608" s="881"/>
      <c r="AB1608" s="603"/>
      <c r="AC1608" s="603"/>
      <c r="AD1608" s="603"/>
      <c r="AE1608" s="603"/>
      <c r="AF1608" s="603"/>
      <c r="AG1608" s="603"/>
      <c r="AH1608" s="603"/>
      <c r="AI1608" s="603"/>
      <c r="AJ1608" s="603"/>
      <c r="AK1608" s="603"/>
      <c r="AL1608" s="603"/>
      <c r="AM1608" s="603"/>
      <c r="AN1608" s="603"/>
      <c r="AO1608" s="603"/>
      <c r="AP1608" s="603"/>
      <c r="AQ1608" s="603"/>
      <c r="AR1608" s="603"/>
      <c r="AS1608" s="603"/>
      <c r="AT1608" s="603"/>
      <c r="AU1608" s="603"/>
      <c r="AV1608" s="603"/>
      <c r="AW1608" s="603"/>
      <c r="AX1608" s="603"/>
      <c r="AY1608" s="603"/>
      <c r="AZ1608" s="603"/>
      <c r="BA1608" s="603"/>
      <c r="BB1608" s="603"/>
      <c r="BC1608" s="603"/>
      <c r="BD1608" s="603"/>
      <c r="BE1608" s="603"/>
      <c r="BF1608" s="603"/>
      <c r="BG1608" s="603"/>
      <c r="BH1608" s="603"/>
      <c r="BI1608" s="603"/>
      <c r="BJ1608" s="603"/>
      <c r="BK1608" s="603"/>
      <c r="BL1608" s="603"/>
      <c r="BM1608" s="603"/>
      <c r="BN1608" s="603"/>
      <c r="BO1608" s="603"/>
      <c r="BP1608" s="603"/>
      <c r="BQ1608" s="603"/>
      <c r="BR1608" s="603"/>
      <c r="BS1608" s="603"/>
      <c r="BT1608" s="603"/>
      <c r="BU1608" s="603"/>
      <c r="BV1608" s="603"/>
      <c r="BW1608" s="603"/>
      <c r="BX1608" s="603"/>
      <c r="BY1608" s="603"/>
      <c r="BZ1608" s="603"/>
      <c r="CA1608" s="603"/>
      <c r="CB1608" s="603"/>
      <c r="CC1608" s="603"/>
      <c r="CD1608" s="603"/>
      <c r="CE1608" s="603"/>
      <c r="CF1608" s="603"/>
      <c r="CG1608" s="603"/>
      <c r="CH1608" s="603"/>
      <c r="CI1608" s="603"/>
      <c r="CJ1608" s="603"/>
      <c r="CK1608" s="603"/>
    </row>
    <row r="1609" spans="1:89" ht="15">
      <c r="A1609" s="650" t="s">
        <v>7896</v>
      </c>
      <c r="B1609" s="478" t="s">
        <v>7672</v>
      </c>
      <c r="C1609" s="478" t="s">
        <v>7846</v>
      </c>
      <c r="D1609" s="478">
        <v>11</v>
      </c>
      <c r="E1609" s="478">
        <v>1</v>
      </c>
      <c r="F1609" s="479">
        <v>80523</v>
      </c>
      <c r="G1609" s="478">
        <v>230523</v>
      </c>
      <c r="H1609" s="479">
        <v>2023</v>
      </c>
      <c r="I1609" s="479" t="s">
        <v>5729</v>
      </c>
      <c r="K1609" s="479" t="s">
        <v>5765</v>
      </c>
      <c r="O1609" s="881"/>
      <c r="P1609" s="650" t="s">
        <v>7897</v>
      </c>
      <c r="Q1609" s="881" t="s">
        <v>7898</v>
      </c>
      <c r="R1609" s="881" t="s">
        <v>5576</v>
      </c>
      <c r="S1609" s="478">
        <v>1</v>
      </c>
      <c r="T1609" s="478">
        <v>0</v>
      </c>
      <c r="U1609" s="478">
        <v>1</v>
      </c>
      <c r="Y1609" s="376"/>
      <c r="Z1609" s="881" t="s">
        <v>7899</v>
      </c>
      <c r="AA1609" s="881"/>
      <c r="AB1609" s="603"/>
      <c r="AC1609" s="603"/>
      <c r="AD1609" s="603"/>
      <c r="AE1609" s="603"/>
      <c r="AF1609" s="603"/>
      <c r="AG1609" s="603"/>
      <c r="AH1609" s="603"/>
      <c r="AI1609" s="603"/>
      <c r="AJ1609" s="603"/>
      <c r="AK1609" s="603"/>
      <c r="AL1609" s="603"/>
      <c r="AM1609" s="603"/>
      <c r="AN1609" s="603"/>
      <c r="AO1609" s="603"/>
      <c r="AP1609" s="603"/>
      <c r="AQ1609" s="603"/>
      <c r="AR1609" s="603"/>
      <c r="AS1609" s="603"/>
      <c r="AT1609" s="603"/>
      <c r="AU1609" s="603"/>
      <c r="AV1609" s="603"/>
      <c r="AW1609" s="603"/>
      <c r="AX1609" s="603"/>
      <c r="AY1609" s="603"/>
      <c r="AZ1609" s="603"/>
      <c r="BA1609" s="603"/>
      <c r="BB1609" s="603"/>
      <c r="BC1609" s="603"/>
      <c r="BD1609" s="603"/>
      <c r="BE1609" s="603"/>
      <c r="BF1609" s="603"/>
      <c r="BG1609" s="603"/>
      <c r="BH1609" s="603"/>
      <c r="BI1609" s="603"/>
      <c r="BJ1609" s="603"/>
      <c r="BK1609" s="603"/>
      <c r="BL1609" s="603"/>
      <c r="BM1609" s="603"/>
      <c r="BN1609" s="603"/>
      <c r="BO1609" s="603"/>
      <c r="BP1609" s="603"/>
      <c r="BQ1609" s="603"/>
      <c r="BR1609" s="603"/>
      <c r="BS1609" s="603"/>
      <c r="BT1609" s="603"/>
      <c r="BU1609" s="603"/>
      <c r="BV1609" s="603"/>
      <c r="BW1609" s="603"/>
      <c r="BX1609" s="603"/>
      <c r="BY1609" s="603"/>
      <c r="BZ1609" s="603"/>
      <c r="CA1609" s="603"/>
      <c r="CB1609" s="603"/>
      <c r="CC1609" s="603"/>
      <c r="CD1609" s="603"/>
      <c r="CE1609" s="603"/>
      <c r="CF1609" s="603"/>
      <c r="CG1609" s="603"/>
      <c r="CH1609" s="603"/>
      <c r="CI1609" s="603"/>
      <c r="CJ1609" s="603"/>
      <c r="CK1609" s="603"/>
    </row>
    <row r="1610" spans="1:89" ht="15">
      <c r="A1610" s="650" t="s">
        <v>7900</v>
      </c>
      <c r="B1610" s="478" t="s">
        <v>7672</v>
      </c>
      <c r="C1610" s="478" t="s">
        <v>7846</v>
      </c>
      <c r="D1610" s="478">
        <v>11</v>
      </c>
      <c r="E1610" s="478">
        <v>1</v>
      </c>
      <c r="F1610" s="479">
        <v>80523</v>
      </c>
      <c r="G1610" s="478">
        <v>230523</v>
      </c>
      <c r="H1610" s="479">
        <v>2023</v>
      </c>
      <c r="I1610" s="479" t="s">
        <v>5729</v>
      </c>
      <c r="K1610" s="479" t="s">
        <v>5765</v>
      </c>
      <c r="O1610" s="881"/>
      <c r="P1610" s="650" t="s">
        <v>5552</v>
      </c>
      <c r="Q1610" s="881" t="s">
        <v>5557</v>
      </c>
      <c r="R1610" s="881" t="s">
        <v>5576</v>
      </c>
      <c r="S1610" s="478">
        <v>1</v>
      </c>
      <c r="T1610" s="478">
        <v>0</v>
      </c>
      <c r="U1610" s="478">
        <v>1</v>
      </c>
      <c r="Y1610" s="376"/>
      <c r="Z1610" s="881" t="s">
        <v>7901</v>
      </c>
      <c r="AA1610" s="881"/>
      <c r="AB1610" s="603"/>
      <c r="AC1610" s="603"/>
      <c r="AD1610" s="603"/>
      <c r="AE1610" s="603"/>
      <c r="AF1610" s="603"/>
      <c r="AG1610" s="603"/>
      <c r="AH1610" s="603"/>
      <c r="AI1610" s="603"/>
      <c r="AJ1610" s="603"/>
      <c r="AK1610" s="603"/>
      <c r="AL1610" s="603"/>
      <c r="AM1610" s="603"/>
      <c r="AN1610" s="603"/>
      <c r="AO1610" s="603"/>
      <c r="AP1610" s="603"/>
      <c r="AQ1610" s="603"/>
      <c r="AR1610" s="603"/>
      <c r="AS1610" s="603"/>
      <c r="AT1610" s="603"/>
      <c r="AU1610" s="603"/>
      <c r="AV1610" s="603"/>
      <c r="AW1610" s="603"/>
      <c r="AX1610" s="603"/>
      <c r="AY1610" s="603"/>
      <c r="AZ1610" s="603"/>
      <c r="BA1610" s="603"/>
      <c r="BB1610" s="603"/>
      <c r="BC1610" s="603"/>
      <c r="BD1610" s="603"/>
      <c r="BE1610" s="603"/>
      <c r="BF1610" s="603"/>
      <c r="BG1610" s="603"/>
      <c r="BH1610" s="603"/>
      <c r="BI1610" s="603"/>
      <c r="BJ1610" s="603"/>
      <c r="BK1610" s="603"/>
      <c r="BL1610" s="603"/>
      <c r="BM1610" s="603"/>
      <c r="BN1610" s="603"/>
      <c r="BO1610" s="603"/>
      <c r="BP1610" s="603"/>
      <c r="BQ1610" s="603"/>
      <c r="BR1610" s="603"/>
      <c r="BS1610" s="603"/>
      <c r="BT1610" s="603"/>
      <c r="BU1610" s="603"/>
      <c r="BV1610" s="603"/>
      <c r="BW1610" s="603"/>
      <c r="BX1610" s="603"/>
      <c r="BY1610" s="603"/>
      <c r="BZ1610" s="603"/>
      <c r="CA1610" s="603"/>
      <c r="CB1610" s="603"/>
      <c r="CC1610" s="603"/>
      <c r="CD1610" s="603"/>
      <c r="CE1610" s="603"/>
      <c r="CF1610" s="603"/>
      <c r="CG1610" s="603"/>
      <c r="CH1610" s="603"/>
      <c r="CI1610" s="603"/>
      <c r="CJ1610" s="603"/>
      <c r="CK1610" s="603"/>
    </row>
    <row r="1611" spans="1:89" ht="15">
      <c r="A1611" s="650" t="s">
        <v>7902</v>
      </c>
      <c r="B1611" s="478" t="s">
        <v>7672</v>
      </c>
      <c r="C1611" s="478" t="s">
        <v>7846</v>
      </c>
      <c r="D1611" s="478">
        <v>11</v>
      </c>
      <c r="E1611" s="478">
        <v>1</v>
      </c>
      <c r="F1611" s="479">
        <v>80523</v>
      </c>
      <c r="G1611" s="478">
        <v>230523</v>
      </c>
      <c r="H1611" s="479">
        <v>2023</v>
      </c>
      <c r="I1611" s="479" t="s">
        <v>5729</v>
      </c>
      <c r="K1611" s="479" t="s">
        <v>5765</v>
      </c>
      <c r="O1611" s="881"/>
      <c r="P1611" s="650" t="s">
        <v>5583</v>
      </c>
      <c r="Q1611" s="881" t="s">
        <v>5584</v>
      </c>
      <c r="R1611" s="881" t="s">
        <v>5576</v>
      </c>
      <c r="S1611" s="478">
        <v>1</v>
      </c>
      <c r="T1611" s="478">
        <v>0</v>
      </c>
      <c r="U1611" s="478">
        <v>1</v>
      </c>
      <c r="Y1611" s="376"/>
      <c r="Z1611" s="881" t="s">
        <v>7903</v>
      </c>
      <c r="AA1611" s="881"/>
      <c r="AB1611" s="603"/>
      <c r="AC1611" s="603"/>
      <c r="AD1611" s="603"/>
      <c r="AE1611" s="603"/>
      <c r="AF1611" s="603"/>
      <c r="AG1611" s="603"/>
      <c r="AH1611" s="603"/>
      <c r="AI1611" s="603"/>
      <c r="AJ1611" s="603"/>
      <c r="AK1611" s="603"/>
      <c r="AL1611" s="603"/>
      <c r="AM1611" s="603"/>
      <c r="AN1611" s="603"/>
      <c r="AO1611" s="603"/>
      <c r="AP1611" s="603"/>
      <c r="AQ1611" s="603"/>
      <c r="AR1611" s="603"/>
      <c r="AS1611" s="603"/>
      <c r="AT1611" s="603"/>
      <c r="AU1611" s="603"/>
      <c r="AV1611" s="603"/>
      <c r="AW1611" s="603"/>
      <c r="AX1611" s="603"/>
      <c r="AY1611" s="603"/>
      <c r="AZ1611" s="603"/>
      <c r="BA1611" s="603"/>
      <c r="BB1611" s="603"/>
      <c r="BC1611" s="603"/>
      <c r="BD1611" s="603"/>
      <c r="BE1611" s="603"/>
      <c r="BF1611" s="603"/>
      <c r="BG1611" s="603"/>
      <c r="BH1611" s="603"/>
      <c r="BI1611" s="603"/>
      <c r="BJ1611" s="603"/>
      <c r="BK1611" s="603"/>
      <c r="BL1611" s="603"/>
      <c r="BM1611" s="603"/>
      <c r="BN1611" s="603"/>
      <c r="BO1611" s="603"/>
      <c r="BP1611" s="603"/>
      <c r="BQ1611" s="603"/>
      <c r="BR1611" s="603"/>
      <c r="BS1611" s="603"/>
      <c r="BT1611" s="603"/>
      <c r="BU1611" s="603"/>
      <c r="BV1611" s="603"/>
      <c r="BW1611" s="603"/>
      <c r="BX1611" s="603"/>
      <c r="BY1611" s="603"/>
      <c r="BZ1611" s="603"/>
      <c r="CA1611" s="603"/>
      <c r="CB1611" s="603"/>
      <c r="CC1611" s="603"/>
      <c r="CD1611" s="603"/>
      <c r="CE1611" s="603"/>
      <c r="CF1611" s="603"/>
      <c r="CG1611" s="603"/>
      <c r="CH1611" s="603"/>
      <c r="CI1611" s="603"/>
      <c r="CJ1611" s="603"/>
      <c r="CK1611" s="603"/>
    </row>
    <row r="1612" spans="1:89" ht="15">
      <c r="A1612" s="650" t="s">
        <v>7904</v>
      </c>
      <c r="B1612" s="478" t="s">
        <v>7672</v>
      </c>
      <c r="C1612" s="478" t="s">
        <v>7846</v>
      </c>
      <c r="D1612" s="478">
        <v>11</v>
      </c>
      <c r="E1612" s="478">
        <v>1</v>
      </c>
      <c r="F1612" s="479">
        <v>80523</v>
      </c>
      <c r="G1612" s="478">
        <v>230523</v>
      </c>
      <c r="H1612" s="479">
        <v>2023</v>
      </c>
      <c r="I1612" s="479" t="s">
        <v>5729</v>
      </c>
      <c r="K1612" s="479" t="s">
        <v>5765</v>
      </c>
      <c r="O1612" s="881"/>
      <c r="P1612" s="650" t="s">
        <v>7905</v>
      </c>
      <c r="Q1612" s="881" t="s">
        <v>7906</v>
      </c>
      <c r="R1612" s="881" t="s">
        <v>5576</v>
      </c>
      <c r="S1612" s="478">
        <v>1</v>
      </c>
      <c r="T1612" s="478">
        <v>0</v>
      </c>
      <c r="U1612" s="478">
        <v>1</v>
      </c>
      <c r="Y1612" s="376"/>
      <c r="Z1612" s="881" t="s">
        <v>7907</v>
      </c>
      <c r="AA1612" s="881"/>
      <c r="AB1612" s="603"/>
      <c r="AC1612" s="603"/>
      <c r="AD1612" s="603"/>
      <c r="AE1612" s="603"/>
      <c r="AF1612" s="603"/>
      <c r="AG1612" s="603"/>
      <c r="AH1612" s="603"/>
      <c r="AI1612" s="603"/>
      <c r="AJ1612" s="603"/>
      <c r="AK1612" s="603"/>
      <c r="AL1612" s="603"/>
      <c r="AM1612" s="603"/>
      <c r="AN1612" s="603"/>
      <c r="AO1612" s="603"/>
      <c r="AP1612" s="603"/>
      <c r="AQ1612" s="603"/>
      <c r="AR1612" s="603"/>
      <c r="AS1612" s="603"/>
      <c r="AT1612" s="603"/>
      <c r="AU1612" s="603"/>
      <c r="AV1612" s="603"/>
      <c r="AW1612" s="603"/>
      <c r="AX1612" s="603"/>
      <c r="AY1612" s="603"/>
      <c r="AZ1612" s="603"/>
      <c r="BA1612" s="603"/>
      <c r="BB1612" s="603"/>
      <c r="BC1612" s="603"/>
      <c r="BD1612" s="603"/>
      <c r="BE1612" s="603"/>
      <c r="BF1612" s="603"/>
      <c r="BG1612" s="603"/>
      <c r="BH1612" s="603"/>
      <c r="BI1612" s="603"/>
      <c r="BJ1612" s="603"/>
      <c r="BK1612" s="603"/>
      <c r="BL1612" s="603"/>
      <c r="BM1612" s="603"/>
      <c r="BN1612" s="603"/>
      <c r="BO1612" s="603"/>
      <c r="BP1612" s="603"/>
      <c r="BQ1612" s="603"/>
      <c r="BR1612" s="603"/>
      <c r="BS1612" s="603"/>
      <c r="BT1612" s="603"/>
      <c r="BU1612" s="603"/>
      <c r="BV1612" s="603"/>
      <c r="BW1612" s="603"/>
      <c r="BX1612" s="603"/>
      <c r="BY1612" s="603"/>
      <c r="BZ1612" s="603"/>
      <c r="CA1612" s="603"/>
      <c r="CB1612" s="603"/>
      <c r="CC1612" s="603"/>
      <c r="CD1612" s="603"/>
      <c r="CE1612" s="603"/>
      <c r="CF1612" s="603"/>
      <c r="CG1612" s="603"/>
      <c r="CH1612" s="603"/>
      <c r="CI1612" s="603"/>
      <c r="CJ1612" s="603"/>
      <c r="CK1612" s="603"/>
    </row>
    <row r="1613" spans="1:89" ht="15">
      <c r="A1613" s="650" t="s">
        <v>7908</v>
      </c>
      <c r="B1613" s="478" t="s">
        <v>7672</v>
      </c>
      <c r="C1613" s="478" t="s">
        <v>7846</v>
      </c>
      <c r="D1613" s="478">
        <v>11</v>
      </c>
      <c r="E1613" s="478">
        <v>1</v>
      </c>
      <c r="F1613" s="479">
        <v>80523</v>
      </c>
      <c r="G1613" s="478">
        <v>230523</v>
      </c>
      <c r="H1613" s="479">
        <v>2023</v>
      </c>
      <c r="I1613" s="479" t="s">
        <v>5729</v>
      </c>
      <c r="K1613" s="479" t="s">
        <v>5765</v>
      </c>
      <c r="O1613" s="881"/>
      <c r="P1613" s="650" t="s">
        <v>5631</v>
      </c>
      <c r="Q1613" s="881" t="s">
        <v>5632</v>
      </c>
      <c r="R1613" s="881" t="s">
        <v>5576</v>
      </c>
      <c r="S1613" s="478">
        <v>1</v>
      </c>
      <c r="T1613" s="478">
        <v>0</v>
      </c>
      <c r="U1613" s="478">
        <v>1</v>
      </c>
      <c r="Y1613" s="376"/>
      <c r="Z1613" s="881" t="s">
        <v>7909</v>
      </c>
      <c r="AA1613" s="881"/>
      <c r="AB1613" s="603"/>
      <c r="AC1613" s="603"/>
      <c r="AD1613" s="603"/>
      <c r="AE1613" s="603"/>
      <c r="AF1613" s="603"/>
      <c r="AG1613" s="603"/>
      <c r="AH1613" s="603"/>
      <c r="AI1613" s="603"/>
      <c r="AJ1613" s="603"/>
      <c r="AK1613" s="603"/>
      <c r="AL1613" s="603"/>
      <c r="AM1613" s="603"/>
      <c r="AN1613" s="603"/>
      <c r="AO1613" s="603"/>
      <c r="AP1613" s="603"/>
      <c r="AQ1613" s="603"/>
      <c r="AR1613" s="603"/>
      <c r="AS1613" s="603"/>
      <c r="AT1613" s="603"/>
      <c r="AU1613" s="603"/>
      <c r="AV1613" s="603"/>
      <c r="AW1613" s="603"/>
      <c r="AX1613" s="603"/>
      <c r="AY1613" s="603"/>
      <c r="AZ1613" s="603"/>
      <c r="BA1613" s="603"/>
      <c r="BB1613" s="603"/>
      <c r="BC1613" s="603"/>
      <c r="BD1613" s="603"/>
      <c r="BE1613" s="603"/>
      <c r="BF1613" s="603"/>
      <c r="BG1613" s="603"/>
      <c r="BH1613" s="603"/>
      <c r="BI1613" s="603"/>
      <c r="BJ1613" s="603"/>
      <c r="BK1613" s="603"/>
      <c r="BL1613" s="603"/>
      <c r="BM1613" s="603"/>
      <c r="BN1613" s="603"/>
      <c r="BO1613" s="603"/>
      <c r="BP1613" s="603"/>
      <c r="BQ1613" s="603"/>
      <c r="BR1613" s="603"/>
      <c r="BS1613" s="603"/>
      <c r="BT1613" s="603"/>
      <c r="BU1613" s="603"/>
      <c r="BV1613" s="603"/>
      <c r="BW1613" s="603"/>
      <c r="BX1613" s="603"/>
      <c r="BY1613" s="603"/>
      <c r="BZ1613" s="603"/>
      <c r="CA1613" s="603"/>
      <c r="CB1613" s="603"/>
      <c r="CC1613" s="603"/>
      <c r="CD1613" s="603"/>
      <c r="CE1613" s="603"/>
      <c r="CF1613" s="603"/>
      <c r="CG1613" s="603"/>
      <c r="CH1613" s="603"/>
      <c r="CI1613" s="603"/>
      <c r="CJ1613" s="603"/>
      <c r="CK1613" s="603"/>
    </row>
    <row r="1614" spans="1:89" ht="15">
      <c r="A1614" s="649" t="s">
        <v>7911</v>
      </c>
      <c r="B1614" s="478" t="s">
        <v>7912</v>
      </c>
      <c r="C1614" s="478" t="s">
        <v>7913</v>
      </c>
      <c r="D1614" s="479" t="s">
        <v>7457</v>
      </c>
      <c r="E1614" s="478">
        <v>1</v>
      </c>
      <c r="F1614" s="478">
        <v>180724</v>
      </c>
      <c r="G1614" s="477">
        <v>250724</v>
      </c>
      <c r="H1614" s="477">
        <v>2024</v>
      </c>
      <c r="I1614" s="479" t="s">
        <v>7459</v>
      </c>
      <c r="K1614" s="479" t="s">
        <v>7460</v>
      </c>
      <c r="O1614" s="881"/>
      <c r="P1614" s="650" t="s">
        <v>5552</v>
      </c>
      <c r="Q1614" s="881" t="s">
        <v>5557</v>
      </c>
      <c r="R1614" s="881" t="s">
        <v>5576</v>
      </c>
      <c r="S1614" s="478">
        <v>2</v>
      </c>
      <c r="T1614" s="478">
        <v>2</v>
      </c>
      <c r="U1614" s="478">
        <v>0</v>
      </c>
      <c r="Y1614" s="376"/>
      <c r="Z1614" s="654" t="s">
        <v>7914</v>
      </c>
      <c r="AA1614" s="654"/>
      <c r="AB1614" s="603"/>
      <c r="AC1614" s="603"/>
      <c r="AD1614" s="603"/>
      <c r="AE1614" s="603"/>
      <c r="AF1614" s="603"/>
      <c r="AG1614" s="603"/>
      <c r="AH1614" s="603"/>
      <c r="AI1614" s="603"/>
      <c r="AJ1614" s="603"/>
      <c r="AK1614" s="603"/>
      <c r="AL1614" s="603"/>
      <c r="AM1614" s="603"/>
      <c r="AN1614" s="603"/>
      <c r="AO1614" s="603"/>
      <c r="AP1614" s="603"/>
      <c r="AQ1614" s="603"/>
      <c r="AR1614" s="603"/>
      <c r="AS1614" s="603"/>
      <c r="AT1614" s="603"/>
      <c r="AU1614" s="603"/>
      <c r="AV1614" s="603"/>
      <c r="AW1614" s="603"/>
      <c r="AX1614" s="603"/>
      <c r="AY1614" s="603"/>
      <c r="AZ1614" s="603"/>
      <c r="BA1614" s="603"/>
      <c r="BB1614" s="603"/>
      <c r="BC1614" s="603"/>
      <c r="BD1614" s="603"/>
      <c r="BE1614" s="603"/>
      <c r="BF1614" s="603"/>
      <c r="BG1614" s="603"/>
      <c r="BH1614" s="603"/>
      <c r="BI1614" s="603"/>
      <c r="BJ1614" s="603"/>
      <c r="BK1614" s="603"/>
      <c r="BL1614" s="603"/>
      <c r="BM1614" s="603"/>
      <c r="BN1614" s="603"/>
      <c r="BO1614" s="603"/>
      <c r="BP1614" s="603"/>
      <c r="BQ1614" s="603"/>
      <c r="BR1614" s="603"/>
      <c r="BS1614" s="603"/>
      <c r="BT1614" s="603"/>
      <c r="BU1614" s="603"/>
      <c r="BV1614" s="603"/>
      <c r="BW1614" s="603"/>
      <c r="BX1614" s="603"/>
      <c r="BY1614" s="603"/>
      <c r="BZ1614" s="603"/>
      <c r="CA1614" s="603"/>
      <c r="CB1614" s="603"/>
      <c r="CC1614" s="603"/>
      <c r="CD1614" s="603"/>
      <c r="CE1614" s="603"/>
      <c r="CF1614" s="603"/>
      <c r="CG1614" s="603"/>
      <c r="CH1614" s="603"/>
      <c r="CI1614" s="603"/>
      <c r="CJ1614" s="603"/>
      <c r="CK1614" s="603"/>
    </row>
    <row r="1615" spans="1:89" ht="15">
      <c r="A1615" s="649" t="s">
        <v>7911</v>
      </c>
      <c r="B1615" s="478" t="s">
        <v>7912</v>
      </c>
      <c r="C1615" s="478" t="s">
        <v>7913</v>
      </c>
      <c r="D1615" s="479" t="s">
        <v>7457</v>
      </c>
      <c r="E1615" s="478">
        <v>1</v>
      </c>
      <c r="F1615" s="478">
        <v>180724</v>
      </c>
      <c r="G1615" s="477">
        <v>250724</v>
      </c>
      <c r="H1615" s="477">
        <v>2024</v>
      </c>
      <c r="I1615" s="479" t="s">
        <v>7459</v>
      </c>
      <c r="K1615" s="479" t="s">
        <v>7460</v>
      </c>
      <c r="O1615" s="881"/>
      <c r="P1615" s="650" t="s">
        <v>7915</v>
      </c>
      <c r="Q1615" s="881" t="s">
        <v>7916</v>
      </c>
      <c r="R1615" s="881" t="s">
        <v>5576</v>
      </c>
      <c r="S1615" s="478">
        <v>1</v>
      </c>
      <c r="T1615" s="478">
        <v>1</v>
      </c>
      <c r="U1615" s="478">
        <v>0</v>
      </c>
      <c r="Y1615" s="376"/>
      <c r="Z1615" s="654" t="s">
        <v>7917</v>
      </c>
      <c r="AA1615" s="654"/>
      <c r="AB1615" s="603"/>
      <c r="AC1615" s="603"/>
      <c r="AD1615" s="603"/>
      <c r="AE1615" s="603"/>
      <c r="AF1615" s="603"/>
      <c r="AG1615" s="603"/>
      <c r="AH1615" s="603"/>
      <c r="AI1615" s="603"/>
      <c r="AJ1615" s="603"/>
      <c r="AK1615" s="603"/>
      <c r="AL1615" s="603"/>
      <c r="AM1615" s="603"/>
      <c r="AN1615" s="603"/>
      <c r="AO1615" s="603"/>
      <c r="AP1615" s="603"/>
      <c r="AQ1615" s="603"/>
      <c r="AR1615" s="603"/>
      <c r="AS1615" s="603"/>
      <c r="AT1615" s="603"/>
      <c r="AU1615" s="603"/>
      <c r="AV1615" s="603"/>
      <c r="AW1615" s="603"/>
      <c r="AX1615" s="603"/>
      <c r="AY1615" s="603"/>
      <c r="AZ1615" s="603"/>
      <c r="BA1615" s="603"/>
      <c r="BB1615" s="603"/>
      <c r="BC1615" s="603"/>
      <c r="BD1615" s="603"/>
      <c r="BE1615" s="603"/>
      <c r="BF1615" s="603"/>
      <c r="BG1615" s="603"/>
      <c r="BH1615" s="603"/>
      <c r="BI1615" s="603"/>
      <c r="BJ1615" s="603"/>
      <c r="BK1615" s="603"/>
      <c r="BL1615" s="603"/>
      <c r="BM1615" s="603"/>
      <c r="BN1615" s="603"/>
      <c r="BO1615" s="603"/>
      <c r="BP1615" s="603"/>
      <c r="BQ1615" s="603"/>
      <c r="BR1615" s="603"/>
      <c r="BS1615" s="603"/>
      <c r="BT1615" s="603"/>
      <c r="BU1615" s="603"/>
      <c r="BV1615" s="603"/>
      <c r="BW1615" s="603"/>
      <c r="BX1615" s="603"/>
      <c r="BY1615" s="603"/>
      <c r="BZ1615" s="603"/>
      <c r="CA1615" s="603"/>
      <c r="CB1615" s="603"/>
      <c r="CC1615" s="603"/>
      <c r="CD1615" s="603"/>
      <c r="CE1615" s="603"/>
      <c r="CF1615" s="603"/>
      <c r="CG1615" s="603"/>
      <c r="CH1615" s="603"/>
      <c r="CI1615" s="603"/>
      <c r="CJ1615" s="603"/>
      <c r="CK1615" s="603"/>
    </row>
    <row r="1616" spans="1:89" ht="14.25">
      <c r="A1616" s="845"/>
      <c r="B1616" s="758"/>
      <c r="C1616" s="758"/>
      <c r="D1616" s="698"/>
      <c r="E1616" s="698"/>
      <c r="F1616" s="698"/>
      <c r="G1616" s="698"/>
      <c r="H1616" s="698"/>
      <c r="I1616" s="758"/>
      <c r="J1616" s="758"/>
      <c r="K1616" s="758"/>
      <c r="L1616" s="758"/>
      <c r="M1616" s="758"/>
      <c r="N1616" s="698"/>
      <c r="O1616" s="603"/>
      <c r="P1616" s="846"/>
      <c r="Q1616" s="603"/>
      <c r="R1616" s="603"/>
      <c r="S1616" s="603"/>
      <c r="T1616" s="603"/>
      <c r="U1616" s="603"/>
      <c r="V1616" s="603"/>
      <c r="W1616" s="603"/>
      <c r="X1616" s="668"/>
      <c r="Y1616" s="376"/>
      <c r="Z1616" s="603"/>
      <c r="AA1616" s="845"/>
      <c r="AB1616" s="603"/>
      <c r="AC1616" s="603"/>
      <c r="AD1616" s="603"/>
      <c r="AE1616" s="603"/>
      <c r="AF1616" s="603"/>
      <c r="AG1616" s="603"/>
      <c r="AH1616" s="603"/>
      <c r="AI1616" s="603"/>
      <c r="AJ1616" s="603"/>
      <c r="AK1616" s="603"/>
      <c r="AL1616" s="603"/>
      <c r="AM1616" s="603"/>
      <c r="AN1616" s="603"/>
      <c r="AO1616" s="603"/>
      <c r="AP1616" s="603"/>
      <c r="AQ1616" s="603"/>
      <c r="AR1616" s="603"/>
      <c r="AS1616" s="603"/>
      <c r="AT1616" s="603"/>
      <c r="AU1616" s="603"/>
      <c r="AV1616" s="603"/>
      <c r="AW1616" s="603"/>
      <c r="AX1616" s="603"/>
      <c r="AY1616" s="603"/>
      <c r="AZ1616" s="603"/>
      <c r="BA1616" s="603"/>
      <c r="BB1616" s="603"/>
      <c r="BC1616" s="603"/>
      <c r="BD1616" s="603"/>
      <c r="BE1616" s="603"/>
      <c r="BF1616" s="603"/>
      <c r="BG1616" s="603"/>
      <c r="BH1616" s="603"/>
      <c r="BI1616" s="603"/>
      <c r="BJ1616" s="603"/>
      <c r="BK1616" s="603"/>
      <c r="BL1616" s="603"/>
      <c r="BM1616" s="603"/>
      <c r="BN1616" s="603"/>
      <c r="BO1616" s="603"/>
      <c r="BP1616" s="603"/>
      <c r="BQ1616" s="603"/>
      <c r="BR1616" s="603"/>
      <c r="BS1616" s="603"/>
      <c r="BT1616" s="603"/>
      <c r="BU1616" s="603"/>
      <c r="BV1616" s="603"/>
      <c r="BW1616" s="603"/>
      <c r="BX1616" s="603"/>
      <c r="BY1616" s="603"/>
      <c r="BZ1616" s="603"/>
      <c r="CA1616" s="603"/>
      <c r="CB1616" s="603"/>
      <c r="CC1616" s="603"/>
      <c r="CD1616" s="603"/>
      <c r="CE1616" s="603"/>
      <c r="CF1616" s="603"/>
      <c r="CG1616" s="603"/>
      <c r="CH1616" s="603"/>
      <c r="CI1616" s="603"/>
      <c r="CJ1616" s="603"/>
      <c r="CK1616" s="603"/>
    </row>
    <row r="1617" spans="1:89" ht="14.25">
      <c r="A1617" s="845"/>
      <c r="B1617" s="758"/>
      <c r="C1617" s="758"/>
      <c r="D1617" s="698"/>
      <c r="E1617" s="698"/>
      <c r="F1617" s="698"/>
      <c r="G1617" s="698"/>
      <c r="H1617" s="698"/>
      <c r="I1617" s="758"/>
      <c r="J1617" s="758"/>
      <c r="K1617" s="758"/>
      <c r="L1617" s="758"/>
      <c r="M1617" s="758"/>
      <c r="N1617" s="698"/>
      <c r="O1617" s="603"/>
      <c r="P1617" s="846"/>
      <c r="Q1617" s="603"/>
      <c r="R1617" s="603"/>
      <c r="S1617" s="603"/>
      <c r="T1617" s="603"/>
      <c r="U1617" s="603"/>
      <c r="V1617" s="603"/>
      <c r="W1617" s="603"/>
      <c r="X1617" s="668"/>
      <c r="Y1617" s="376"/>
      <c r="Z1617" s="603"/>
      <c r="AA1617" s="845"/>
      <c r="AB1617" s="603"/>
      <c r="AC1617" s="603"/>
      <c r="AD1617" s="603"/>
      <c r="AE1617" s="603"/>
      <c r="AF1617" s="603"/>
      <c r="AG1617" s="603"/>
      <c r="AH1617" s="603"/>
      <c r="AI1617" s="603"/>
      <c r="AJ1617" s="603"/>
      <c r="AK1617" s="603"/>
      <c r="AL1617" s="603"/>
      <c r="AM1617" s="603"/>
      <c r="AN1617" s="603"/>
      <c r="AO1617" s="603"/>
      <c r="AP1617" s="603"/>
      <c r="AQ1617" s="603"/>
      <c r="AR1617" s="603"/>
      <c r="AS1617" s="603"/>
      <c r="AT1617" s="603"/>
      <c r="AU1617" s="603"/>
      <c r="AV1617" s="603"/>
      <c r="AW1617" s="603"/>
      <c r="AX1617" s="603"/>
      <c r="AY1617" s="603"/>
      <c r="AZ1617" s="603"/>
      <c r="BA1617" s="603"/>
      <c r="BB1617" s="603"/>
      <c r="BC1617" s="603"/>
      <c r="BD1617" s="603"/>
      <c r="BE1617" s="603"/>
      <c r="BF1617" s="603"/>
      <c r="BG1617" s="603"/>
      <c r="BH1617" s="603"/>
      <c r="BI1617" s="603"/>
      <c r="BJ1617" s="603"/>
      <c r="BK1617" s="603"/>
      <c r="BL1617" s="603"/>
      <c r="BM1617" s="603"/>
      <c r="BN1617" s="603"/>
      <c r="BO1617" s="603"/>
      <c r="BP1617" s="603"/>
      <c r="BQ1617" s="603"/>
      <c r="BR1617" s="603"/>
      <c r="BS1617" s="603"/>
      <c r="BT1617" s="603"/>
      <c r="BU1617" s="603"/>
      <c r="BV1617" s="603"/>
      <c r="BW1617" s="603"/>
      <c r="BX1617" s="603"/>
      <c r="BY1617" s="603"/>
      <c r="BZ1617" s="603"/>
      <c r="CA1617" s="603"/>
      <c r="CB1617" s="603"/>
      <c r="CC1617" s="603"/>
      <c r="CD1617" s="603"/>
      <c r="CE1617" s="603"/>
      <c r="CF1617" s="603"/>
      <c r="CG1617" s="603"/>
      <c r="CH1617" s="603"/>
      <c r="CI1617" s="603"/>
      <c r="CJ1617" s="603"/>
      <c r="CK1617" s="603"/>
    </row>
    <row r="1618" spans="1:89" ht="14.25">
      <c r="A1618" s="845"/>
      <c r="B1618" s="758"/>
      <c r="C1618" s="758"/>
      <c r="D1618" s="698"/>
      <c r="E1618" s="698"/>
      <c r="F1618" s="698"/>
      <c r="G1618" s="698"/>
      <c r="H1618" s="698"/>
      <c r="I1618" s="758"/>
      <c r="J1618" s="758"/>
      <c r="K1618" s="758"/>
      <c r="L1618" s="758"/>
      <c r="M1618" s="758"/>
      <c r="N1618" s="698"/>
      <c r="O1618" s="603"/>
      <c r="P1618" s="846"/>
      <c r="Q1618" s="603"/>
      <c r="R1618" s="603"/>
      <c r="S1618" s="603"/>
      <c r="T1618" s="603"/>
      <c r="U1618" s="603"/>
      <c r="V1618" s="603"/>
      <c r="W1618" s="603"/>
      <c r="X1618" s="668"/>
      <c r="Y1618" s="376"/>
      <c r="Z1618" s="603"/>
      <c r="AA1618" s="845"/>
      <c r="AB1618" s="603"/>
      <c r="AC1618" s="603"/>
      <c r="AD1618" s="603"/>
      <c r="AE1618" s="603"/>
      <c r="AF1618" s="603"/>
      <c r="AG1618" s="603"/>
      <c r="AH1618" s="603"/>
      <c r="AI1618" s="603"/>
      <c r="AJ1618" s="603"/>
      <c r="AK1618" s="603"/>
      <c r="AL1618" s="603"/>
      <c r="AM1618" s="603"/>
      <c r="AN1618" s="603"/>
      <c r="AO1618" s="603"/>
      <c r="AP1618" s="603"/>
      <c r="AQ1618" s="603"/>
      <c r="AR1618" s="603"/>
      <c r="AS1618" s="603"/>
      <c r="AT1618" s="603"/>
      <c r="AU1618" s="603"/>
      <c r="AV1618" s="603"/>
      <c r="AW1618" s="603"/>
      <c r="AX1618" s="603"/>
      <c r="AY1618" s="603"/>
      <c r="AZ1618" s="603"/>
      <c r="BA1618" s="603"/>
      <c r="BB1618" s="603"/>
      <c r="BC1618" s="603"/>
      <c r="BD1618" s="603"/>
      <c r="BE1618" s="603"/>
      <c r="BF1618" s="603"/>
      <c r="BG1618" s="603"/>
      <c r="BH1618" s="603"/>
      <c r="BI1618" s="603"/>
      <c r="BJ1618" s="603"/>
      <c r="BK1618" s="603"/>
      <c r="BL1618" s="603"/>
      <c r="BM1618" s="603"/>
      <c r="BN1618" s="603"/>
      <c r="BO1618" s="603"/>
      <c r="BP1618" s="603"/>
      <c r="BQ1618" s="603"/>
      <c r="BR1618" s="603"/>
      <c r="BS1618" s="603"/>
      <c r="BT1618" s="603"/>
      <c r="BU1618" s="603"/>
      <c r="BV1618" s="603"/>
      <c r="BW1618" s="603"/>
      <c r="BX1618" s="603"/>
      <c r="BY1618" s="603"/>
      <c r="BZ1618" s="603"/>
      <c r="CA1618" s="603"/>
      <c r="CB1618" s="603"/>
      <c r="CC1618" s="603"/>
      <c r="CD1618" s="603"/>
      <c r="CE1618" s="603"/>
      <c r="CF1618" s="603"/>
      <c r="CG1618" s="603"/>
      <c r="CH1618" s="603"/>
      <c r="CI1618" s="603"/>
      <c r="CJ1618" s="603"/>
      <c r="CK1618" s="603"/>
    </row>
    <row r="1619" spans="1:89" ht="14.25">
      <c r="A1619" s="845"/>
      <c r="B1619" s="758"/>
      <c r="C1619" s="758"/>
      <c r="D1619" s="698"/>
      <c r="E1619" s="698"/>
      <c r="F1619" s="698"/>
      <c r="G1619" s="698"/>
      <c r="H1619" s="698"/>
      <c r="I1619" s="758"/>
      <c r="J1619" s="758"/>
      <c r="K1619" s="758"/>
      <c r="L1619" s="758"/>
      <c r="M1619" s="758"/>
      <c r="N1619" s="698"/>
      <c r="O1619" s="603"/>
      <c r="P1619" s="846"/>
      <c r="Q1619" s="603"/>
      <c r="R1619" s="603"/>
      <c r="S1619" s="603"/>
      <c r="T1619" s="603"/>
      <c r="U1619" s="603"/>
      <c r="V1619" s="603"/>
      <c r="W1619" s="603"/>
      <c r="X1619" s="668"/>
      <c r="Y1619" s="376"/>
      <c r="Z1619" s="603"/>
      <c r="AA1619" s="845"/>
      <c r="AB1619" s="603"/>
      <c r="AC1619" s="603"/>
      <c r="AD1619" s="603"/>
      <c r="AE1619" s="603"/>
      <c r="AF1619" s="603"/>
      <c r="AG1619" s="603"/>
      <c r="AH1619" s="603"/>
      <c r="AI1619" s="603"/>
      <c r="AJ1619" s="603"/>
      <c r="AK1619" s="603"/>
      <c r="AL1619" s="603"/>
      <c r="AM1619" s="603"/>
      <c r="AN1619" s="603"/>
      <c r="AO1619" s="603"/>
      <c r="AP1619" s="603"/>
      <c r="AQ1619" s="603"/>
      <c r="AR1619" s="603"/>
      <c r="AS1619" s="603"/>
      <c r="AT1619" s="603"/>
      <c r="AU1619" s="603"/>
      <c r="AV1619" s="603"/>
      <c r="AW1619" s="603"/>
      <c r="AX1619" s="603"/>
      <c r="AY1619" s="603"/>
      <c r="AZ1619" s="603"/>
      <c r="BA1619" s="603"/>
      <c r="BB1619" s="603"/>
      <c r="BC1619" s="603"/>
      <c r="BD1619" s="603"/>
      <c r="BE1619" s="603"/>
      <c r="BF1619" s="603"/>
      <c r="BG1619" s="603"/>
      <c r="BH1619" s="603"/>
      <c r="BI1619" s="603"/>
      <c r="BJ1619" s="603"/>
      <c r="BK1619" s="603"/>
      <c r="BL1619" s="603"/>
      <c r="BM1619" s="603"/>
      <c r="BN1619" s="603"/>
      <c r="BO1619" s="603"/>
      <c r="BP1619" s="603"/>
      <c r="BQ1619" s="603"/>
      <c r="BR1619" s="603"/>
      <c r="BS1619" s="603"/>
      <c r="BT1619" s="603"/>
      <c r="BU1619" s="603"/>
      <c r="BV1619" s="603"/>
      <c r="BW1619" s="603"/>
      <c r="BX1619" s="603"/>
      <c r="BY1619" s="603"/>
      <c r="BZ1619" s="603"/>
      <c r="CA1619" s="603"/>
      <c r="CB1619" s="603"/>
      <c r="CC1619" s="603"/>
      <c r="CD1619" s="603"/>
      <c r="CE1619" s="603"/>
      <c r="CF1619" s="603"/>
      <c r="CG1619" s="603"/>
      <c r="CH1619" s="603"/>
      <c r="CI1619" s="603"/>
      <c r="CJ1619" s="603"/>
      <c r="CK1619" s="603"/>
    </row>
    <row r="1620" spans="1:89" ht="14.25">
      <c r="A1620" s="845"/>
      <c r="B1620" s="758"/>
      <c r="C1620" s="758"/>
      <c r="D1620" s="698"/>
      <c r="E1620" s="698"/>
      <c r="F1620" s="698"/>
      <c r="G1620" s="698"/>
      <c r="H1620" s="698"/>
      <c r="I1620" s="758"/>
      <c r="J1620" s="758"/>
      <c r="K1620" s="758"/>
      <c r="L1620" s="758"/>
      <c r="M1620" s="758"/>
      <c r="N1620" s="698"/>
      <c r="O1620" s="603"/>
      <c r="P1620" s="846"/>
      <c r="Q1620" s="603"/>
      <c r="R1620" s="603"/>
      <c r="S1620" s="603"/>
      <c r="T1620" s="603"/>
      <c r="U1620" s="603"/>
      <c r="V1620" s="603"/>
      <c r="W1620" s="603"/>
      <c r="X1620" s="668"/>
      <c r="Y1620" s="376"/>
      <c r="Z1620" s="603"/>
      <c r="AA1620" s="845"/>
      <c r="AB1620" s="603"/>
      <c r="AC1620" s="603"/>
      <c r="AD1620" s="603"/>
      <c r="AE1620" s="603"/>
      <c r="AF1620" s="603"/>
      <c r="AG1620" s="603"/>
      <c r="AH1620" s="603"/>
      <c r="AI1620" s="603"/>
      <c r="AJ1620" s="603"/>
      <c r="AK1620" s="603"/>
      <c r="AL1620" s="603"/>
      <c r="AM1620" s="603"/>
      <c r="AN1620" s="603"/>
      <c r="AO1620" s="603"/>
      <c r="AP1620" s="603"/>
      <c r="AQ1620" s="603"/>
      <c r="AR1620" s="603"/>
      <c r="AS1620" s="603"/>
      <c r="AT1620" s="603"/>
      <c r="AU1620" s="603"/>
      <c r="AV1620" s="603"/>
      <c r="AW1620" s="603"/>
      <c r="AX1620" s="603"/>
      <c r="AY1620" s="603"/>
      <c r="AZ1620" s="603"/>
      <c r="BA1620" s="603"/>
      <c r="BB1620" s="603"/>
      <c r="BC1620" s="603"/>
      <c r="BD1620" s="603"/>
      <c r="BE1620" s="603"/>
      <c r="BF1620" s="603"/>
      <c r="BG1620" s="603"/>
      <c r="BH1620" s="603"/>
      <c r="BI1620" s="603"/>
      <c r="BJ1620" s="603"/>
      <c r="BK1620" s="603"/>
      <c r="BL1620" s="603"/>
      <c r="BM1620" s="603"/>
      <c r="BN1620" s="603"/>
      <c r="BO1620" s="603"/>
      <c r="BP1620" s="603"/>
      <c r="BQ1620" s="603"/>
      <c r="BR1620" s="603"/>
      <c r="BS1620" s="603"/>
      <c r="BT1620" s="603"/>
      <c r="BU1620" s="603"/>
      <c r="BV1620" s="603"/>
      <c r="BW1620" s="603"/>
      <c r="BX1620" s="603"/>
      <c r="BY1620" s="603"/>
      <c r="BZ1620" s="603"/>
      <c r="CA1620" s="603"/>
      <c r="CB1620" s="603"/>
      <c r="CC1620" s="603"/>
      <c r="CD1620" s="603"/>
      <c r="CE1620" s="603"/>
      <c r="CF1620" s="603"/>
      <c r="CG1620" s="603"/>
      <c r="CH1620" s="603"/>
      <c r="CI1620" s="603"/>
      <c r="CJ1620" s="603"/>
      <c r="CK1620" s="603"/>
    </row>
    <row r="1621" spans="1:89" ht="14.25">
      <c r="A1621" s="845"/>
      <c r="B1621" s="758"/>
      <c r="C1621" s="758"/>
      <c r="D1621" s="698"/>
      <c r="E1621" s="698"/>
      <c r="F1621" s="698"/>
      <c r="G1621" s="698"/>
      <c r="H1621" s="698"/>
      <c r="I1621" s="758"/>
      <c r="J1621" s="758"/>
      <c r="K1621" s="758"/>
      <c r="L1621" s="758"/>
      <c r="M1621" s="758"/>
      <c r="N1621" s="698"/>
      <c r="O1621" s="603"/>
      <c r="P1621" s="846"/>
      <c r="Q1621" s="603"/>
      <c r="R1621" s="603"/>
      <c r="S1621" s="603"/>
      <c r="T1621" s="603"/>
      <c r="U1621" s="603"/>
      <c r="V1621" s="603"/>
      <c r="W1621" s="603"/>
      <c r="X1621" s="668"/>
      <c r="Y1621" s="376"/>
      <c r="Z1621" s="603"/>
      <c r="AA1621" s="845"/>
      <c r="AB1621" s="603"/>
      <c r="AC1621" s="603"/>
      <c r="AD1621" s="603"/>
      <c r="AE1621" s="603"/>
      <c r="AF1621" s="603"/>
      <c r="AG1621" s="603"/>
      <c r="AH1621" s="603"/>
      <c r="AI1621" s="603"/>
      <c r="AJ1621" s="603"/>
      <c r="AK1621" s="603"/>
      <c r="AL1621" s="603"/>
      <c r="AM1621" s="603"/>
      <c r="AN1621" s="603"/>
      <c r="AO1621" s="603"/>
      <c r="AP1621" s="603"/>
      <c r="AQ1621" s="603"/>
      <c r="AR1621" s="603"/>
      <c r="AS1621" s="603"/>
      <c r="AT1621" s="603"/>
      <c r="AU1621" s="603"/>
      <c r="AV1621" s="603"/>
      <c r="AW1621" s="603"/>
      <c r="AX1621" s="603"/>
      <c r="AY1621" s="603"/>
      <c r="AZ1621" s="603"/>
      <c r="BA1621" s="603"/>
      <c r="BB1621" s="603"/>
      <c r="BC1621" s="603"/>
      <c r="BD1621" s="603"/>
      <c r="BE1621" s="603"/>
      <c r="BF1621" s="603"/>
      <c r="BG1621" s="603"/>
      <c r="BH1621" s="603"/>
      <c r="BI1621" s="603"/>
      <c r="BJ1621" s="603"/>
      <c r="BK1621" s="603"/>
      <c r="BL1621" s="603"/>
      <c r="BM1621" s="603"/>
      <c r="BN1621" s="603"/>
      <c r="BO1621" s="603"/>
      <c r="BP1621" s="603"/>
      <c r="BQ1621" s="603"/>
      <c r="BR1621" s="603"/>
      <c r="BS1621" s="603"/>
      <c r="BT1621" s="603"/>
      <c r="BU1621" s="603"/>
      <c r="BV1621" s="603"/>
      <c r="BW1621" s="603"/>
      <c r="BX1621" s="603"/>
      <c r="BY1621" s="603"/>
      <c r="BZ1621" s="603"/>
      <c r="CA1621" s="603"/>
      <c r="CB1621" s="603"/>
      <c r="CC1621" s="603"/>
      <c r="CD1621" s="603"/>
      <c r="CE1621" s="603"/>
      <c r="CF1621" s="603"/>
      <c r="CG1621" s="603"/>
      <c r="CH1621" s="603"/>
      <c r="CI1621" s="603"/>
      <c r="CJ1621" s="603"/>
      <c r="CK1621" s="603"/>
    </row>
    <row r="1622" spans="1:89" ht="14.25">
      <c r="A1622" s="845"/>
      <c r="B1622" s="758"/>
      <c r="C1622" s="758"/>
      <c r="D1622" s="698"/>
      <c r="E1622" s="698"/>
      <c r="F1622" s="698"/>
      <c r="G1622" s="698"/>
      <c r="H1622" s="698"/>
      <c r="I1622" s="758"/>
      <c r="J1622" s="758"/>
      <c r="K1622" s="758"/>
      <c r="L1622" s="758"/>
      <c r="M1622" s="758"/>
      <c r="N1622" s="698"/>
      <c r="O1622" s="603"/>
      <c r="P1622" s="846"/>
      <c r="Q1622" s="603"/>
      <c r="R1622" s="603"/>
      <c r="S1622" s="603"/>
      <c r="T1622" s="603"/>
      <c r="U1622" s="603"/>
      <c r="V1622" s="603"/>
      <c r="W1622" s="603"/>
      <c r="X1622" s="668"/>
      <c r="Y1622" s="376"/>
      <c r="Z1622" s="603"/>
      <c r="AA1622" s="845"/>
      <c r="AB1622" s="603"/>
      <c r="AC1622" s="603"/>
      <c r="AD1622" s="603"/>
      <c r="AE1622" s="603"/>
      <c r="AF1622" s="603"/>
      <c r="AG1622" s="603"/>
      <c r="AH1622" s="603"/>
      <c r="AI1622" s="603"/>
      <c r="AJ1622" s="603"/>
      <c r="AK1622" s="603"/>
      <c r="AL1622" s="603"/>
      <c r="AM1622" s="603"/>
      <c r="AN1622" s="603"/>
      <c r="AO1622" s="603"/>
      <c r="AP1622" s="603"/>
      <c r="AQ1622" s="603"/>
      <c r="AR1622" s="603"/>
      <c r="AS1622" s="603"/>
      <c r="AT1622" s="603"/>
      <c r="AU1622" s="603"/>
      <c r="AV1622" s="603"/>
      <c r="AW1622" s="603"/>
      <c r="AX1622" s="603"/>
      <c r="AY1622" s="603"/>
      <c r="AZ1622" s="603"/>
      <c r="BA1622" s="603"/>
      <c r="BB1622" s="603"/>
      <c r="BC1622" s="603"/>
      <c r="BD1622" s="603"/>
      <c r="BE1622" s="603"/>
      <c r="BF1622" s="603"/>
      <c r="BG1622" s="603"/>
      <c r="BH1622" s="603"/>
      <c r="BI1622" s="603"/>
      <c r="BJ1622" s="603"/>
      <c r="BK1622" s="603"/>
      <c r="BL1622" s="603"/>
      <c r="BM1622" s="603"/>
      <c r="BN1622" s="603"/>
      <c r="BO1622" s="603"/>
      <c r="BP1622" s="603"/>
      <c r="BQ1622" s="603"/>
      <c r="BR1622" s="603"/>
      <c r="BS1622" s="603"/>
      <c r="BT1622" s="603"/>
      <c r="BU1622" s="603"/>
      <c r="BV1622" s="603"/>
      <c r="BW1622" s="603"/>
      <c r="BX1622" s="603"/>
      <c r="BY1622" s="603"/>
      <c r="BZ1622" s="603"/>
      <c r="CA1622" s="603"/>
      <c r="CB1622" s="603"/>
      <c r="CC1622" s="603"/>
      <c r="CD1622" s="603"/>
      <c r="CE1622" s="603"/>
      <c r="CF1622" s="603"/>
      <c r="CG1622" s="603"/>
      <c r="CH1622" s="603"/>
      <c r="CI1622" s="603"/>
      <c r="CJ1622" s="603"/>
      <c r="CK1622" s="603"/>
    </row>
    <row r="1623" spans="1:89" ht="14.25">
      <c r="A1623" s="845"/>
      <c r="B1623" s="758"/>
      <c r="C1623" s="758"/>
      <c r="D1623" s="698"/>
      <c r="E1623" s="698"/>
      <c r="F1623" s="698"/>
      <c r="G1623" s="698"/>
      <c r="H1623" s="698"/>
      <c r="I1623" s="758"/>
      <c r="J1623" s="758"/>
      <c r="K1623" s="758"/>
      <c r="L1623" s="758"/>
      <c r="M1623" s="758"/>
      <c r="N1623" s="698"/>
      <c r="O1623" s="603"/>
      <c r="P1623" s="846"/>
      <c r="Q1623" s="603"/>
      <c r="R1623" s="603"/>
      <c r="S1623" s="603"/>
      <c r="T1623" s="603"/>
      <c r="U1623" s="603"/>
      <c r="V1623" s="603"/>
      <c r="W1623" s="603"/>
      <c r="X1623" s="668"/>
      <c r="Y1623" s="376"/>
      <c r="Z1623" s="603"/>
      <c r="AA1623" s="845"/>
      <c r="AB1623" s="603"/>
      <c r="AC1623" s="603"/>
      <c r="AD1623" s="603"/>
      <c r="AE1623" s="603"/>
      <c r="AF1623" s="603"/>
      <c r="AG1623" s="603"/>
      <c r="AH1623" s="603"/>
      <c r="AI1623" s="603"/>
      <c r="AJ1623" s="603"/>
      <c r="AK1623" s="603"/>
      <c r="AL1623" s="603"/>
      <c r="AM1623" s="603"/>
      <c r="AN1623" s="603"/>
      <c r="AO1623" s="603"/>
      <c r="AP1623" s="603"/>
      <c r="AQ1623" s="603"/>
      <c r="AR1623" s="603"/>
      <c r="AS1623" s="603"/>
      <c r="AT1623" s="603"/>
      <c r="AU1623" s="603"/>
      <c r="AV1623" s="603"/>
      <c r="AW1623" s="603"/>
      <c r="AX1623" s="603"/>
      <c r="AY1623" s="603"/>
      <c r="AZ1623" s="603"/>
      <c r="BA1623" s="603"/>
      <c r="BB1623" s="603"/>
      <c r="BC1623" s="603"/>
      <c r="BD1623" s="603"/>
      <c r="BE1623" s="603"/>
      <c r="BF1623" s="603"/>
      <c r="BG1623" s="603"/>
      <c r="BH1623" s="603"/>
      <c r="BI1623" s="603"/>
      <c r="BJ1623" s="603"/>
      <c r="BK1623" s="603"/>
      <c r="BL1623" s="603"/>
      <c r="BM1623" s="603"/>
      <c r="BN1623" s="603"/>
      <c r="BO1623" s="603"/>
      <c r="BP1623" s="603"/>
      <c r="BQ1623" s="603"/>
      <c r="BR1623" s="603"/>
      <c r="BS1623" s="603"/>
      <c r="BT1623" s="603"/>
      <c r="BU1623" s="603"/>
      <c r="BV1623" s="603"/>
      <c r="BW1623" s="603"/>
      <c r="BX1623" s="603"/>
      <c r="BY1623" s="603"/>
      <c r="BZ1623" s="603"/>
      <c r="CA1623" s="603"/>
      <c r="CB1623" s="603"/>
      <c r="CC1623" s="603"/>
      <c r="CD1623" s="603"/>
      <c r="CE1623" s="603"/>
      <c r="CF1623" s="603"/>
      <c r="CG1623" s="603"/>
      <c r="CH1623" s="603"/>
      <c r="CI1623" s="603"/>
      <c r="CJ1623" s="603"/>
      <c r="CK1623" s="603"/>
    </row>
    <row r="1624" spans="1:89" ht="14.25">
      <c r="A1624" s="845"/>
      <c r="B1624" s="758"/>
      <c r="C1624" s="758"/>
      <c r="D1624" s="698"/>
      <c r="E1624" s="698"/>
      <c r="F1624" s="698"/>
      <c r="G1624" s="698"/>
      <c r="H1624" s="698"/>
      <c r="I1624" s="758"/>
      <c r="J1624" s="758"/>
      <c r="K1624" s="758"/>
      <c r="L1624" s="758"/>
      <c r="M1624" s="758"/>
      <c r="N1624" s="698"/>
      <c r="O1624" s="603"/>
      <c r="P1624" s="846"/>
      <c r="Q1624" s="603"/>
      <c r="R1624" s="603"/>
      <c r="S1624" s="603"/>
      <c r="T1624" s="603"/>
      <c r="U1624" s="603"/>
      <c r="V1624" s="603"/>
      <c r="W1624" s="603"/>
      <c r="X1624" s="668"/>
      <c r="Y1624" s="376"/>
      <c r="Z1624" s="603"/>
      <c r="AA1624" s="845"/>
      <c r="AB1624" s="603"/>
      <c r="AC1624" s="603"/>
      <c r="AD1624" s="603"/>
      <c r="AE1624" s="603"/>
      <c r="AF1624" s="603"/>
      <c r="AG1624" s="603"/>
      <c r="AH1624" s="603"/>
      <c r="AI1624" s="603"/>
      <c r="AJ1624" s="603"/>
      <c r="AK1624" s="603"/>
      <c r="AL1624" s="603"/>
      <c r="AM1624" s="603"/>
      <c r="AN1624" s="603"/>
      <c r="AO1624" s="603"/>
      <c r="AP1624" s="603"/>
      <c r="AQ1624" s="603"/>
      <c r="AR1624" s="603"/>
      <c r="AS1624" s="603"/>
      <c r="AT1624" s="603"/>
      <c r="AU1624" s="603"/>
      <c r="AV1624" s="603"/>
      <c r="AW1624" s="603"/>
      <c r="AX1624" s="603"/>
      <c r="AY1624" s="603"/>
      <c r="AZ1624" s="603"/>
      <c r="BA1624" s="603"/>
      <c r="BB1624" s="603"/>
      <c r="BC1624" s="603"/>
      <c r="BD1624" s="603"/>
      <c r="BE1624" s="603"/>
      <c r="BF1624" s="603"/>
      <c r="BG1624" s="603"/>
      <c r="BH1624" s="603"/>
      <c r="BI1624" s="603"/>
      <c r="BJ1624" s="603"/>
      <c r="BK1624" s="603"/>
      <c r="BL1624" s="603"/>
      <c r="BM1624" s="603"/>
      <c r="BN1624" s="603"/>
      <c r="BO1624" s="603"/>
      <c r="BP1624" s="603"/>
      <c r="BQ1624" s="603"/>
      <c r="BR1624" s="603"/>
      <c r="BS1624" s="603"/>
      <c r="BT1624" s="603"/>
      <c r="BU1624" s="603"/>
      <c r="BV1624" s="603"/>
      <c r="BW1624" s="603"/>
      <c r="BX1624" s="603"/>
      <c r="BY1624" s="603"/>
      <c r="BZ1624" s="603"/>
      <c r="CA1624" s="603"/>
      <c r="CB1624" s="603"/>
      <c r="CC1624" s="603"/>
      <c r="CD1624" s="603"/>
      <c r="CE1624" s="603"/>
      <c r="CF1624" s="603"/>
      <c r="CG1624" s="603"/>
      <c r="CH1624" s="603"/>
      <c r="CI1624" s="603"/>
      <c r="CJ1624" s="603"/>
      <c r="CK1624" s="603"/>
    </row>
    <row r="1625" spans="1:89" ht="14.25">
      <c r="A1625" s="845"/>
      <c r="B1625" s="758"/>
      <c r="C1625" s="758"/>
      <c r="D1625" s="698"/>
      <c r="E1625" s="698"/>
      <c r="F1625" s="698"/>
      <c r="G1625" s="698"/>
      <c r="H1625" s="698"/>
      <c r="I1625" s="758"/>
      <c r="J1625" s="758"/>
      <c r="K1625" s="758"/>
      <c r="L1625" s="758"/>
      <c r="M1625" s="758"/>
      <c r="N1625" s="698"/>
      <c r="O1625" s="603"/>
      <c r="P1625" s="846"/>
      <c r="Q1625" s="603"/>
      <c r="R1625" s="603"/>
      <c r="S1625" s="603"/>
      <c r="T1625" s="603"/>
      <c r="U1625" s="603"/>
      <c r="V1625" s="603"/>
      <c r="W1625" s="603"/>
      <c r="X1625" s="668"/>
      <c r="Y1625" s="376"/>
      <c r="Z1625" s="603"/>
      <c r="AA1625" s="845"/>
      <c r="AB1625" s="603"/>
      <c r="AC1625" s="603"/>
      <c r="AD1625" s="603"/>
      <c r="AE1625" s="603"/>
      <c r="AF1625" s="603"/>
      <c r="AG1625" s="603"/>
      <c r="AH1625" s="603"/>
      <c r="AI1625" s="603"/>
      <c r="AJ1625" s="603"/>
      <c r="AK1625" s="603"/>
      <c r="AL1625" s="603"/>
      <c r="AM1625" s="603"/>
      <c r="AN1625" s="603"/>
      <c r="AO1625" s="603"/>
      <c r="AP1625" s="603"/>
      <c r="AQ1625" s="603"/>
      <c r="AR1625" s="603"/>
      <c r="AS1625" s="603"/>
      <c r="AT1625" s="603"/>
      <c r="AU1625" s="603"/>
      <c r="AV1625" s="603"/>
      <c r="AW1625" s="603"/>
      <c r="AX1625" s="603"/>
      <c r="AY1625" s="603"/>
      <c r="AZ1625" s="603"/>
      <c r="BA1625" s="603"/>
      <c r="BB1625" s="603"/>
      <c r="BC1625" s="603"/>
      <c r="BD1625" s="603"/>
      <c r="BE1625" s="603"/>
      <c r="BF1625" s="603"/>
      <c r="BG1625" s="603"/>
      <c r="BH1625" s="603"/>
      <c r="BI1625" s="603"/>
      <c r="BJ1625" s="603"/>
      <c r="BK1625" s="603"/>
      <c r="BL1625" s="603"/>
      <c r="BM1625" s="603"/>
      <c r="BN1625" s="603"/>
      <c r="BO1625" s="603"/>
      <c r="BP1625" s="603"/>
      <c r="BQ1625" s="603"/>
      <c r="BR1625" s="603"/>
      <c r="BS1625" s="603"/>
      <c r="BT1625" s="603"/>
      <c r="BU1625" s="603"/>
      <c r="BV1625" s="603"/>
      <c r="BW1625" s="603"/>
      <c r="BX1625" s="603"/>
      <c r="BY1625" s="603"/>
      <c r="BZ1625" s="603"/>
      <c r="CA1625" s="603"/>
      <c r="CB1625" s="603"/>
      <c r="CC1625" s="603"/>
      <c r="CD1625" s="603"/>
      <c r="CE1625" s="603"/>
      <c r="CF1625" s="603"/>
      <c r="CG1625" s="603"/>
      <c r="CH1625" s="603"/>
      <c r="CI1625" s="603"/>
      <c r="CJ1625" s="603"/>
      <c r="CK1625" s="603"/>
    </row>
    <row r="1626" spans="1:89" ht="14.25">
      <c r="A1626" s="845"/>
      <c r="B1626" s="758"/>
      <c r="C1626" s="758"/>
      <c r="D1626" s="698"/>
      <c r="E1626" s="698"/>
      <c r="F1626" s="698"/>
      <c r="G1626" s="698"/>
      <c r="H1626" s="698"/>
      <c r="I1626" s="758"/>
      <c r="J1626" s="758"/>
      <c r="K1626" s="758"/>
      <c r="L1626" s="758"/>
      <c r="M1626" s="758"/>
      <c r="N1626" s="698"/>
      <c r="O1626" s="603"/>
      <c r="P1626" s="846"/>
      <c r="Q1626" s="603"/>
      <c r="R1626" s="603"/>
      <c r="S1626" s="603"/>
      <c r="T1626" s="603"/>
      <c r="U1626" s="603"/>
      <c r="V1626" s="603"/>
      <c r="W1626" s="603"/>
      <c r="X1626" s="668"/>
      <c r="Y1626" s="376"/>
      <c r="Z1626" s="603"/>
      <c r="AA1626" s="845"/>
      <c r="AB1626" s="603"/>
      <c r="AC1626" s="603"/>
      <c r="AD1626" s="603"/>
      <c r="AE1626" s="603"/>
      <c r="AF1626" s="603"/>
      <c r="AG1626" s="603"/>
      <c r="AH1626" s="603"/>
      <c r="AI1626" s="603"/>
      <c r="AJ1626" s="603"/>
      <c r="AK1626" s="603"/>
      <c r="AL1626" s="603"/>
      <c r="AM1626" s="603"/>
      <c r="AN1626" s="603"/>
      <c r="AO1626" s="603"/>
      <c r="AP1626" s="603"/>
      <c r="AQ1626" s="603"/>
      <c r="AR1626" s="603"/>
      <c r="AS1626" s="603"/>
      <c r="AT1626" s="603"/>
      <c r="AU1626" s="603"/>
      <c r="AV1626" s="603"/>
      <c r="AW1626" s="603"/>
      <c r="AX1626" s="603"/>
      <c r="AY1626" s="603"/>
      <c r="AZ1626" s="603"/>
      <c r="BA1626" s="603"/>
      <c r="BB1626" s="603"/>
      <c r="BC1626" s="603"/>
      <c r="BD1626" s="603"/>
      <c r="BE1626" s="603"/>
      <c r="BF1626" s="603"/>
      <c r="BG1626" s="603"/>
      <c r="BH1626" s="603"/>
      <c r="BI1626" s="603"/>
      <c r="BJ1626" s="603"/>
      <c r="BK1626" s="603"/>
      <c r="BL1626" s="603"/>
      <c r="BM1626" s="603"/>
      <c r="BN1626" s="603"/>
      <c r="BO1626" s="603"/>
      <c r="BP1626" s="603"/>
      <c r="BQ1626" s="603"/>
      <c r="BR1626" s="603"/>
      <c r="BS1626" s="603"/>
      <c r="BT1626" s="603"/>
      <c r="BU1626" s="603"/>
      <c r="BV1626" s="603"/>
      <c r="BW1626" s="603"/>
      <c r="BX1626" s="603"/>
      <c r="BY1626" s="603"/>
      <c r="BZ1626" s="603"/>
      <c r="CA1626" s="603"/>
      <c r="CB1626" s="603"/>
      <c r="CC1626" s="603"/>
      <c r="CD1626" s="603"/>
      <c r="CE1626" s="603"/>
      <c r="CF1626" s="603"/>
      <c r="CG1626" s="603"/>
      <c r="CH1626" s="603"/>
      <c r="CI1626" s="603"/>
      <c r="CJ1626" s="603"/>
      <c r="CK1626" s="603"/>
    </row>
    <row r="1627" spans="1:89" ht="14.25">
      <c r="A1627" s="845"/>
      <c r="B1627" s="758"/>
      <c r="C1627" s="758"/>
      <c r="D1627" s="698"/>
      <c r="E1627" s="698"/>
      <c r="F1627" s="698"/>
      <c r="G1627" s="698"/>
      <c r="H1627" s="698"/>
      <c r="I1627" s="758"/>
      <c r="J1627" s="758"/>
      <c r="K1627" s="758"/>
      <c r="L1627" s="758"/>
      <c r="M1627" s="758"/>
      <c r="N1627" s="698"/>
      <c r="O1627" s="603"/>
      <c r="P1627" s="846"/>
      <c r="Q1627" s="603"/>
      <c r="R1627" s="603"/>
      <c r="S1627" s="603"/>
      <c r="T1627" s="603"/>
      <c r="U1627" s="603"/>
      <c r="V1627" s="603"/>
      <c r="W1627" s="603"/>
      <c r="X1627" s="668"/>
      <c r="Y1627" s="376"/>
      <c r="Z1627" s="603"/>
      <c r="AA1627" s="845"/>
      <c r="AB1627" s="603"/>
      <c r="AC1627" s="603"/>
      <c r="AD1627" s="603"/>
      <c r="AE1627" s="603"/>
      <c r="AF1627" s="603"/>
      <c r="AG1627" s="603"/>
      <c r="AH1627" s="603"/>
      <c r="AI1627" s="603"/>
      <c r="AJ1627" s="603"/>
      <c r="AK1627" s="603"/>
      <c r="AL1627" s="603"/>
      <c r="AM1627" s="603"/>
      <c r="AN1627" s="603"/>
      <c r="AO1627" s="603"/>
      <c r="AP1627" s="603"/>
      <c r="AQ1627" s="603"/>
      <c r="AR1627" s="603"/>
      <c r="AS1627" s="603"/>
      <c r="AT1627" s="603"/>
      <c r="AU1627" s="603"/>
      <c r="AV1627" s="603"/>
      <c r="AW1627" s="603"/>
      <c r="AX1627" s="603"/>
      <c r="AY1627" s="603"/>
      <c r="AZ1627" s="603"/>
      <c r="BA1627" s="603"/>
      <c r="BB1627" s="603"/>
      <c r="BC1627" s="603"/>
      <c r="BD1627" s="603"/>
      <c r="BE1627" s="603"/>
      <c r="BF1627" s="603"/>
      <c r="BG1627" s="603"/>
      <c r="BH1627" s="603"/>
      <c r="BI1627" s="603"/>
      <c r="BJ1627" s="603"/>
      <c r="BK1627" s="603"/>
      <c r="BL1627" s="603"/>
      <c r="BM1627" s="603"/>
      <c r="BN1627" s="603"/>
      <c r="BO1627" s="603"/>
      <c r="BP1627" s="603"/>
      <c r="BQ1627" s="603"/>
      <c r="BR1627" s="603"/>
      <c r="BS1627" s="603"/>
      <c r="BT1627" s="603"/>
      <c r="BU1627" s="603"/>
      <c r="BV1627" s="603"/>
      <c r="BW1627" s="603"/>
      <c r="BX1627" s="603"/>
      <c r="BY1627" s="603"/>
      <c r="BZ1627" s="603"/>
      <c r="CA1627" s="603"/>
      <c r="CB1627" s="603"/>
      <c r="CC1627" s="603"/>
      <c r="CD1627" s="603"/>
      <c r="CE1627" s="603"/>
      <c r="CF1627" s="603"/>
      <c r="CG1627" s="603"/>
      <c r="CH1627" s="603"/>
      <c r="CI1627" s="603"/>
      <c r="CJ1627" s="603"/>
      <c r="CK1627" s="603"/>
    </row>
    <row r="1628" spans="1:89" ht="14.25">
      <c r="A1628" s="845"/>
      <c r="B1628" s="758"/>
      <c r="C1628" s="758"/>
      <c r="D1628" s="698"/>
      <c r="E1628" s="698"/>
      <c r="F1628" s="698"/>
      <c r="G1628" s="698"/>
      <c r="H1628" s="698"/>
      <c r="I1628" s="758"/>
      <c r="J1628" s="758"/>
      <c r="K1628" s="758"/>
      <c r="L1628" s="758"/>
      <c r="M1628" s="758"/>
      <c r="N1628" s="698"/>
      <c r="O1628" s="603"/>
      <c r="P1628" s="846"/>
      <c r="Q1628" s="603"/>
      <c r="R1628" s="603"/>
      <c r="S1628" s="603"/>
      <c r="T1628" s="603"/>
      <c r="U1628" s="603"/>
      <c r="V1628" s="603"/>
      <c r="W1628" s="603"/>
      <c r="X1628" s="668"/>
      <c r="Y1628" s="376"/>
      <c r="Z1628" s="603"/>
      <c r="AA1628" s="845"/>
      <c r="AB1628" s="603"/>
      <c r="AC1628" s="603"/>
      <c r="AD1628" s="603"/>
      <c r="AE1628" s="603"/>
      <c r="AF1628" s="603"/>
      <c r="AG1628" s="603"/>
      <c r="AH1628" s="603"/>
      <c r="AI1628" s="603"/>
      <c r="AJ1628" s="603"/>
      <c r="AK1628" s="603"/>
      <c r="AL1628" s="603"/>
      <c r="AM1628" s="603"/>
      <c r="AN1628" s="603"/>
      <c r="AO1628" s="603"/>
      <c r="AP1628" s="603"/>
      <c r="AQ1628" s="603"/>
      <c r="AR1628" s="603"/>
      <c r="AS1628" s="603"/>
      <c r="AT1628" s="603"/>
      <c r="AU1628" s="603"/>
      <c r="AV1628" s="603"/>
      <c r="AW1628" s="603"/>
      <c r="AX1628" s="603"/>
      <c r="AY1628" s="603"/>
      <c r="AZ1628" s="603"/>
      <c r="BA1628" s="603"/>
      <c r="BB1628" s="603"/>
      <c r="BC1628" s="603"/>
      <c r="BD1628" s="603"/>
      <c r="BE1628" s="603"/>
      <c r="BF1628" s="603"/>
      <c r="BG1628" s="603"/>
      <c r="BH1628" s="603"/>
      <c r="BI1628" s="603"/>
      <c r="BJ1628" s="603"/>
      <c r="BK1628" s="603"/>
      <c r="BL1628" s="603"/>
      <c r="BM1628" s="603"/>
      <c r="BN1628" s="603"/>
      <c r="BO1628" s="603"/>
      <c r="BP1628" s="603"/>
      <c r="BQ1628" s="603"/>
      <c r="BR1628" s="603"/>
      <c r="BS1628" s="603"/>
      <c r="BT1628" s="603"/>
      <c r="BU1628" s="603"/>
      <c r="BV1628" s="603"/>
      <c r="BW1628" s="603"/>
      <c r="BX1628" s="603"/>
      <c r="BY1628" s="603"/>
      <c r="BZ1628" s="603"/>
      <c r="CA1628" s="603"/>
      <c r="CB1628" s="603"/>
      <c r="CC1628" s="603"/>
      <c r="CD1628" s="603"/>
      <c r="CE1628" s="603"/>
      <c r="CF1628" s="603"/>
      <c r="CG1628" s="603"/>
      <c r="CH1628" s="603"/>
      <c r="CI1628" s="603"/>
      <c r="CJ1628" s="603"/>
      <c r="CK1628" s="603"/>
    </row>
    <row r="1629" spans="1:89" ht="14.25">
      <c r="A1629" s="845"/>
      <c r="B1629" s="758"/>
      <c r="C1629" s="758"/>
      <c r="D1629" s="698"/>
      <c r="E1629" s="698"/>
      <c r="F1629" s="698"/>
      <c r="G1629" s="698"/>
      <c r="H1629" s="698"/>
      <c r="I1629" s="758"/>
      <c r="J1629" s="758"/>
      <c r="K1629" s="758"/>
      <c r="L1629" s="758"/>
      <c r="M1629" s="758"/>
      <c r="N1629" s="698"/>
      <c r="O1629" s="603"/>
      <c r="P1629" s="846"/>
      <c r="Q1629" s="603"/>
      <c r="R1629" s="603"/>
      <c r="S1629" s="603"/>
      <c r="T1629" s="603"/>
      <c r="U1629" s="603"/>
      <c r="V1629" s="603"/>
      <c r="W1629" s="603"/>
      <c r="X1629" s="668"/>
      <c r="Y1629" s="376"/>
      <c r="Z1629" s="603"/>
      <c r="AA1629" s="845"/>
      <c r="AB1629" s="603"/>
      <c r="AC1629" s="603"/>
      <c r="AD1629" s="603"/>
      <c r="AE1629" s="603"/>
      <c r="AF1629" s="603"/>
      <c r="AG1629" s="603"/>
      <c r="AH1629" s="603"/>
      <c r="AI1629" s="603"/>
      <c r="AJ1629" s="603"/>
      <c r="AK1629" s="603"/>
      <c r="AL1629" s="603"/>
      <c r="AM1629" s="603"/>
      <c r="AN1629" s="603"/>
      <c r="AO1629" s="603"/>
      <c r="AP1629" s="603"/>
      <c r="AQ1629" s="603"/>
      <c r="AR1629" s="603"/>
      <c r="AS1629" s="603"/>
      <c r="AT1629" s="603"/>
      <c r="AU1629" s="603"/>
      <c r="AV1629" s="603"/>
      <c r="AW1629" s="603"/>
      <c r="AX1629" s="603"/>
      <c r="AY1629" s="603"/>
      <c r="AZ1629" s="603"/>
      <c r="BA1629" s="603"/>
      <c r="BB1629" s="603"/>
      <c r="BC1629" s="603"/>
      <c r="BD1629" s="603"/>
      <c r="BE1629" s="603"/>
      <c r="BF1629" s="603"/>
      <c r="BG1629" s="603"/>
      <c r="BH1629" s="603"/>
      <c r="BI1629" s="603"/>
      <c r="BJ1629" s="603"/>
      <c r="BK1629" s="603"/>
      <c r="BL1629" s="603"/>
      <c r="BM1629" s="603"/>
      <c r="BN1629" s="603"/>
      <c r="BO1629" s="603"/>
      <c r="BP1629" s="603"/>
      <c r="BQ1629" s="603"/>
      <c r="BR1629" s="603"/>
      <c r="BS1629" s="603"/>
      <c r="BT1629" s="603"/>
      <c r="BU1629" s="603"/>
      <c r="BV1629" s="603"/>
      <c r="BW1629" s="603"/>
      <c r="BX1629" s="603"/>
      <c r="BY1629" s="603"/>
      <c r="BZ1629" s="603"/>
      <c r="CA1629" s="603"/>
      <c r="CB1629" s="603"/>
      <c r="CC1629" s="603"/>
      <c r="CD1629" s="603"/>
      <c r="CE1629" s="603"/>
      <c r="CF1629" s="603"/>
      <c r="CG1629" s="603"/>
      <c r="CH1629" s="603"/>
      <c r="CI1629" s="603"/>
      <c r="CJ1629" s="603"/>
      <c r="CK1629" s="603"/>
    </row>
    <row r="1630" spans="1:89" ht="14.25">
      <c r="A1630" s="845"/>
      <c r="B1630" s="758"/>
      <c r="C1630" s="758"/>
      <c r="D1630" s="698"/>
      <c r="E1630" s="698"/>
      <c r="F1630" s="698"/>
      <c r="G1630" s="698"/>
      <c r="H1630" s="698"/>
      <c r="I1630" s="758"/>
      <c r="J1630" s="758"/>
      <c r="K1630" s="758"/>
      <c r="L1630" s="758"/>
      <c r="M1630" s="758"/>
      <c r="N1630" s="698"/>
      <c r="O1630" s="603"/>
      <c r="P1630" s="846"/>
      <c r="Q1630" s="603"/>
      <c r="R1630" s="603"/>
      <c r="S1630" s="603"/>
      <c r="T1630" s="603"/>
      <c r="U1630" s="603"/>
      <c r="V1630" s="603"/>
      <c r="W1630" s="603"/>
      <c r="X1630" s="668"/>
      <c r="Y1630" s="376"/>
      <c r="Z1630" s="603"/>
      <c r="AA1630" s="845"/>
      <c r="AB1630" s="603"/>
      <c r="AC1630" s="603"/>
      <c r="AD1630" s="603"/>
      <c r="AE1630" s="603"/>
      <c r="AF1630" s="603"/>
      <c r="AG1630" s="603"/>
      <c r="AH1630" s="603"/>
      <c r="AI1630" s="603"/>
      <c r="AJ1630" s="603"/>
      <c r="AK1630" s="603"/>
      <c r="AL1630" s="603"/>
      <c r="AM1630" s="603"/>
      <c r="AN1630" s="603"/>
      <c r="AO1630" s="603"/>
      <c r="AP1630" s="603"/>
      <c r="AQ1630" s="603"/>
      <c r="AR1630" s="603"/>
      <c r="AS1630" s="603"/>
      <c r="AT1630" s="603"/>
      <c r="AU1630" s="603"/>
      <c r="AV1630" s="603"/>
      <c r="AW1630" s="603"/>
      <c r="AX1630" s="603"/>
      <c r="AY1630" s="603"/>
      <c r="AZ1630" s="603"/>
      <c r="BA1630" s="603"/>
      <c r="BB1630" s="603"/>
      <c r="BC1630" s="603"/>
      <c r="BD1630" s="603"/>
      <c r="BE1630" s="603"/>
      <c r="BF1630" s="603"/>
      <c r="BG1630" s="603"/>
      <c r="BH1630" s="603"/>
      <c r="BI1630" s="603"/>
      <c r="BJ1630" s="603"/>
      <c r="BK1630" s="603"/>
      <c r="BL1630" s="603"/>
      <c r="BM1630" s="603"/>
      <c r="BN1630" s="603"/>
      <c r="BO1630" s="603"/>
      <c r="BP1630" s="603"/>
      <c r="BQ1630" s="603"/>
      <c r="BR1630" s="603"/>
      <c r="BS1630" s="603"/>
      <c r="BT1630" s="603"/>
      <c r="BU1630" s="603"/>
      <c r="BV1630" s="603"/>
      <c r="BW1630" s="603"/>
      <c r="BX1630" s="603"/>
      <c r="BY1630" s="603"/>
      <c r="BZ1630" s="603"/>
      <c r="CA1630" s="603"/>
      <c r="CB1630" s="603"/>
      <c r="CC1630" s="603"/>
      <c r="CD1630" s="603"/>
      <c r="CE1630" s="603"/>
      <c r="CF1630" s="603"/>
      <c r="CG1630" s="603"/>
      <c r="CH1630" s="603"/>
      <c r="CI1630" s="603"/>
      <c r="CJ1630" s="603"/>
      <c r="CK1630" s="603"/>
    </row>
    <row r="1631" spans="1:89" ht="14.25">
      <c r="A1631" s="845"/>
      <c r="B1631" s="758"/>
      <c r="C1631" s="758"/>
      <c r="D1631" s="698"/>
      <c r="E1631" s="698"/>
      <c r="F1631" s="698"/>
      <c r="G1631" s="698"/>
      <c r="H1631" s="698"/>
      <c r="I1631" s="758"/>
      <c r="J1631" s="758"/>
      <c r="K1631" s="758"/>
      <c r="L1631" s="758"/>
      <c r="M1631" s="758"/>
      <c r="N1631" s="698"/>
      <c r="O1631" s="603"/>
      <c r="P1631" s="846"/>
      <c r="Q1631" s="603"/>
      <c r="R1631" s="603"/>
      <c r="S1631" s="603"/>
      <c r="T1631" s="603"/>
      <c r="U1631" s="603"/>
      <c r="V1631" s="603"/>
      <c r="W1631" s="603"/>
      <c r="X1631" s="668"/>
      <c r="Y1631" s="376"/>
      <c r="Z1631" s="603"/>
      <c r="AA1631" s="845"/>
      <c r="AB1631" s="603"/>
      <c r="AC1631" s="603"/>
      <c r="AD1631" s="603"/>
      <c r="AE1631" s="603"/>
      <c r="AF1631" s="603"/>
      <c r="AG1631" s="603"/>
      <c r="AH1631" s="603"/>
      <c r="AI1631" s="603"/>
      <c r="AJ1631" s="603"/>
      <c r="AK1631" s="603"/>
      <c r="AL1631" s="603"/>
      <c r="AM1631" s="603"/>
      <c r="AN1631" s="603"/>
      <c r="AO1631" s="603"/>
      <c r="AP1631" s="603"/>
      <c r="AQ1631" s="603"/>
      <c r="AR1631" s="603"/>
      <c r="AS1631" s="603"/>
      <c r="AT1631" s="603"/>
      <c r="AU1631" s="603"/>
      <c r="AV1631" s="603"/>
      <c r="AW1631" s="603"/>
      <c r="AX1631" s="603"/>
      <c r="AY1631" s="603"/>
      <c r="AZ1631" s="603"/>
      <c r="BA1631" s="603"/>
      <c r="BB1631" s="603"/>
      <c r="BC1631" s="603"/>
      <c r="BD1631" s="603"/>
      <c r="BE1631" s="603"/>
      <c r="BF1631" s="603"/>
      <c r="BG1631" s="603"/>
      <c r="BH1631" s="603"/>
      <c r="BI1631" s="603"/>
      <c r="BJ1631" s="603"/>
      <c r="BK1631" s="603"/>
      <c r="BL1631" s="603"/>
      <c r="BM1631" s="603"/>
      <c r="BN1631" s="603"/>
      <c r="BO1631" s="603"/>
      <c r="BP1631" s="603"/>
      <c r="BQ1631" s="603"/>
      <c r="BR1631" s="603"/>
      <c r="BS1631" s="603"/>
      <c r="BT1631" s="603"/>
      <c r="BU1631" s="603"/>
      <c r="BV1631" s="603"/>
      <c r="BW1631" s="603"/>
      <c r="BX1631" s="603"/>
      <c r="BY1631" s="603"/>
      <c r="BZ1631" s="603"/>
      <c r="CA1631" s="603"/>
      <c r="CB1631" s="603"/>
      <c r="CC1631" s="603"/>
      <c r="CD1631" s="603"/>
      <c r="CE1631" s="603"/>
      <c r="CF1631" s="603"/>
      <c r="CG1631" s="603"/>
      <c r="CH1631" s="603"/>
      <c r="CI1631" s="603"/>
      <c r="CJ1631" s="603"/>
      <c r="CK1631" s="603"/>
    </row>
    <row r="1632" spans="1:89" ht="14.25">
      <c r="A1632" s="845"/>
      <c r="B1632" s="758"/>
      <c r="C1632" s="758"/>
      <c r="D1632" s="698"/>
      <c r="E1632" s="698"/>
      <c r="F1632" s="698"/>
      <c r="G1632" s="698"/>
      <c r="H1632" s="698"/>
      <c r="I1632" s="758"/>
      <c r="J1632" s="758"/>
      <c r="K1632" s="758"/>
      <c r="L1632" s="758"/>
      <c r="M1632" s="758"/>
      <c r="N1632" s="698"/>
      <c r="O1632" s="603"/>
      <c r="P1632" s="846"/>
      <c r="Q1632" s="603"/>
      <c r="R1632" s="603"/>
      <c r="S1632" s="603"/>
      <c r="T1632" s="603"/>
      <c r="U1632" s="603"/>
      <c r="V1632" s="603"/>
      <c r="W1632" s="603"/>
      <c r="X1632" s="668"/>
      <c r="Y1632" s="376"/>
      <c r="Z1632" s="603"/>
      <c r="AA1632" s="845"/>
      <c r="AB1632" s="603"/>
      <c r="AC1632" s="603"/>
      <c r="AD1632" s="603"/>
      <c r="AE1632" s="603"/>
      <c r="AF1632" s="603"/>
      <c r="AG1632" s="603"/>
      <c r="AH1632" s="603"/>
      <c r="AI1632" s="603"/>
      <c r="AJ1632" s="603"/>
      <c r="AK1632" s="603"/>
      <c r="AL1632" s="603"/>
      <c r="AM1632" s="603"/>
      <c r="AN1632" s="603"/>
      <c r="AO1632" s="603"/>
      <c r="AP1632" s="603"/>
      <c r="AQ1632" s="603"/>
      <c r="AR1632" s="603"/>
      <c r="AS1632" s="603"/>
      <c r="AT1632" s="603"/>
      <c r="AU1632" s="603"/>
      <c r="AV1632" s="603"/>
      <c r="AW1632" s="603"/>
      <c r="AX1632" s="603"/>
      <c r="AY1632" s="603"/>
      <c r="AZ1632" s="603"/>
      <c r="BA1632" s="603"/>
      <c r="BB1632" s="603"/>
      <c r="BC1632" s="603"/>
      <c r="BD1632" s="603"/>
      <c r="BE1632" s="603"/>
      <c r="BF1632" s="603"/>
      <c r="BG1632" s="603"/>
      <c r="BH1632" s="603"/>
      <c r="BI1632" s="603"/>
      <c r="BJ1632" s="603"/>
      <c r="BK1632" s="603"/>
      <c r="BL1632" s="603"/>
      <c r="BM1632" s="603"/>
      <c r="BN1632" s="603"/>
      <c r="BO1632" s="603"/>
      <c r="BP1632" s="603"/>
      <c r="BQ1632" s="603"/>
      <c r="BR1632" s="603"/>
      <c r="BS1632" s="603"/>
      <c r="BT1632" s="603"/>
      <c r="BU1632" s="603"/>
      <c r="BV1632" s="603"/>
      <c r="BW1632" s="603"/>
      <c r="BX1632" s="603"/>
      <c r="BY1632" s="603"/>
      <c r="BZ1632" s="603"/>
      <c r="CA1632" s="603"/>
      <c r="CB1632" s="603"/>
      <c r="CC1632" s="603"/>
      <c r="CD1632" s="603"/>
      <c r="CE1632" s="603"/>
      <c r="CF1632" s="603"/>
      <c r="CG1632" s="603"/>
      <c r="CH1632" s="603"/>
      <c r="CI1632" s="603"/>
      <c r="CJ1632" s="603"/>
      <c r="CK1632" s="603"/>
    </row>
    <row r="1633" spans="1:89" ht="14.25">
      <c r="A1633" s="845"/>
      <c r="B1633" s="758"/>
      <c r="C1633" s="758"/>
      <c r="D1633" s="698"/>
      <c r="E1633" s="698"/>
      <c r="F1633" s="698"/>
      <c r="G1633" s="698"/>
      <c r="H1633" s="698"/>
      <c r="I1633" s="758"/>
      <c r="J1633" s="758"/>
      <c r="K1633" s="758"/>
      <c r="L1633" s="758"/>
      <c r="M1633" s="758"/>
      <c r="N1633" s="698"/>
      <c r="O1633" s="603"/>
      <c r="P1633" s="846"/>
      <c r="Q1633" s="603"/>
      <c r="R1633" s="603"/>
      <c r="S1633" s="603"/>
      <c r="T1633" s="603"/>
      <c r="U1633" s="603"/>
      <c r="V1633" s="603"/>
      <c r="W1633" s="603"/>
      <c r="X1633" s="668"/>
      <c r="Y1633" s="376"/>
      <c r="Z1633" s="603"/>
      <c r="AA1633" s="845"/>
      <c r="AB1633" s="603"/>
      <c r="AC1633" s="603"/>
      <c r="AD1633" s="603"/>
      <c r="AE1633" s="603"/>
      <c r="AF1633" s="603"/>
      <c r="AG1633" s="603"/>
      <c r="AH1633" s="603"/>
      <c r="AI1633" s="603"/>
      <c r="AJ1633" s="603"/>
      <c r="AK1633" s="603"/>
      <c r="AL1633" s="603"/>
      <c r="AM1633" s="603"/>
      <c r="AN1633" s="603"/>
      <c r="AO1633" s="603"/>
      <c r="AP1633" s="603"/>
      <c r="AQ1633" s="603"/>
      <c r="AR1633" s="603"/>
      <c r="AS1633" s="603"/>
      <c r="AT1633" s="603"/>
      <c r="AU1633" s="603"/>
      <c r="AV1633" s="603"/>
      <c r="AW1633" s="603"/>
      <c r="AX1633" s="603"/>
      <c r="AY1633" s="603"/>
      <c r="AZ1633" s="603"/>
      <c r="BA1633" s="603"/>
      <c r="BB1633" s="603"/>
      <c r="BC1633" s="603"/>
      <c r="BD1633" s="603"/>
      <c r="BE1633" s="603"/>
      <c r="BF1633" s="603"/>
      <c r="BG1633" s="603"/>
      <c r="BH1633" s="603"/>
      <c r="BI1633" s="603"/>
      <c r="BJ1633" s="603"/>
      <c r="BK1633" s="603"/>
      <c r="BL1633" s="603"/>
      <c r="BM1633" s="603"/>
      <c r="BN1633" s="603"/>
      <c r="BO1633" s="603"/>
      <c r="BP1633" s="603"/>
      <c r="BQ1633" s="603"/>
      <c r="BR1633" s="603"/>
      <c r="BS1633" s="603"/>
      <c r="BT1633" s="603"/>
      <c r="BU1633" s="603"/>
      <c r="BV1633" s="603"/>
      <c r="BW1633" s="603"/>
      <c r="BX1633" s="603"/>
      <c r="BY1633" s="603"/>
      <c r="BZ1633" s="603"/>
      <c r="CA1633" s="603"/>
      <c r="CB1633" s="603"/>
      <c r="CC1633" s="603"/>
      <c r="CD1633" s="603"/>
      <c r="CE1633" s="603"/>
      <c r="CF1633" s="603"/>
      <c r="CG1633" s="603"/>
      <c r="CH1633" s="603"/>
      <c r="CI1633" s="603"/>
      <c r="CJ1633" s="603"/>
      <c r="CK1633" s="603"/>
    </row>
    <row r="1634" spans="1:89" ht="14.25">
      <c r="A1634" s="845"/>
      <c r="B1634" s="758"/>
      <c r="C1634" s="758"/>
      <c r="D1634" s="698"/>
      <c r="E1634" s="698"/>
      <c r="F1634" s="698"/>
      <c r="G1634" s="698"/>
      <c r="H1634" s="698"/>
      <c r="I1634" s="758"/>
      <c r="J1634" s="758"/>
      <c r="K1634" s="758"/>
      <c r="L1634" s="758"/>
      <c r="M1634" s="758"/>
      <c r="N1634" s="698"/>
      <c r="O1634" s="603"/>
      <c r="P1634" s="846"/>
      <c r="Q1634" s="603"/>
      <c r="R1634" s="603"/>
      <c r="S1634" s="603"/>
      <c r="T1634" s="603"/>
      <c r="U1634" s="603"/>
      <c r="V1634" s="603"/>
      <c r="W1634" s="603"/>
      <c r="X1634" s="668"/>
      <c r="Y1634" s="376"/>
      <c r="Z1634" s="603"/>
      <c r="AA1634" s="845"/>
      <c r="AB1634" s="603"/>
      <c r="AC1634" s="603"/>
      <c r="AD1634" s="603"/>
      <c r="AE1634" s="603"/>
      <c r="AF1634" s="603"/>
      <c r="AG1634" s="603"/>
      <c r="AH1634" s="603"/>
      <c r="AI1634" s="603"/>
      <c r="AJ1634" s="603"/>
      <c r="AK1634" s="603"/>
      <c r="AL1634" s="603"/>
      <c r="AM1634" s="603"/>
      <c r="AN1634" s="603"/>
      <c r="AO1634" s="603"/>
      <c r="AP1634" s="603"/>
      <c r="AQ1634" s="603"/>
      <c r="AR1634" s="603"/>
      <c r="AS1634" s="603"/>
      <c r="AT1634" s="603"/>
      <c r="AU1634" s="603"/>
      <c r="AV1634" s="603"/>
      <c r="AW1634" s="603"/>
      <c r="AX1634" s="603"/>
      <c r="AY1634" s="603"/>
      <c r="AZ1634" s="603"/>
      <c r="BA1634" s="603"/>
      <c r="BB1634" s="603"/>
      <c r="BC1634" s="603"/>
      <c r="BD1634" s="603"/>
      <c r="BE1634" s="603"/>
      <c r="BF1634" s="603"/>
      <c r="BG1634" s="603"/>
      <c r="BH1634" s="603"/>
      <c r="BI1634" s="603"/>
      <c r="BJ1634" s="603"/>
      <c r="BK1634" s="603"/>
      <c r="BL1634" s="603"/>
      <c r="BM1634" s="603"/>
      <c r="BN1634" s="603"/>
      <c r="BO1634" s="603"/>
      <c r="BP1634" s="603"/>
      <c r="BQ1634" s="603"/>
      <c r="BR1634" s="603"/>
      <c r="BS1634" s="603"/>
      <c r="BT1634" s="603"/>
      <c r="BU1634" s="603"/>
      <c r="BV1634" s="603"/>
      <c r="BW1634" s="603"/>
      <c r="BX1634" s="603"/>
      <c r="BY1634" s="603"/>
      <c r="BZ1634" s="603"/>
      <c r="CA1634" s="603"/>
      <c r="CB1634" s="603"/>
      <c r="CC1634" s="603"/>
      <c r="CD1634" s="603"/>
      <c r="CE1634" s="603"/>
      <c r="CF1634" s="603"/>
      <c r="CG1634" s="603"/>
      <c r="CH1634" s="603"/>
      <c r="CI1634" s="603"/>
      <c r="CJ1634" s="603"/>
      <c r="CK1634" s="603"/>
    </row>
    <row r="1635" spans="1:89" ht="14.25">
      <c r="A1635" s="845"/>
      <c r="B1635" s="758"/>
      <c r="C1635" s="758"/>
      <c r="D1635" s="698"/>
      <c r="E1635" s="698"/>
      <c r="F1635" s="698"/>
      <c r="G1635" s="698"/>
      <c r="H1635" s="698"/>
      <c r="I1635" s="758"/>
      <c r="J1635" s="758"/>
      <c r="K1635" s="758"/>
      <c r="L1635" s="758"/>
      <c r="M1635" s="758"/>
      <c r="N1635" s="698"/>
      <c r="O1635" s="603"/>
      <c r="P1635" s="846"/>
      <c r="Q1635" s="603"/>
      <c r="R1635" s="603"/>
      <c r="S1635" s="603"/>
      <c r="T1635" s="603"/>
      <c r="U1635" s="603"/>
      <c r="V1635" s="603"/>
      <c r="W1635" s="603"/>
      <c r="X1635" s="668"/>
      <c r="Y1635" s="376"/>
      <c r="Z1635" s="603"/>
      <c r="AA1635" s="845"/>
      <c r="AB1635" s="603"/>
      <c r="AC1635" s="603"/>
      <c r="AD1635" s="603"/>
      <c r="AE1635" s="603"/>
      <c r="AF1635" s="603"/>
      <c r="AG1635" s="603"/>
      <c r="AH1635" s="603"/>
      <c r="AI1635" s="603"/>
      <c r="AJ1635" s="603"/>
      <c r="AK1635" s="603"/>
      <c r="AL1635" s="603"/>
      <c r="AM1635" s="603"/>
      <c r="AN1635" s="603"/>
      <c r="AO1635" s="603"/>
      <c r="AP1635" s="603"/>
      <c r="AQ1635" s="603"/>
      <c r="AR1635" s="603"/>
      <c r="AS1635" s="603"/>
      <c r="AT1635" s="603"/>
      <c r="AU1635" s="603"/>
      <c r="AV1635" s="603"/>
      <c r="AW1635" s="603"/>
      <c r="AX1635" s="603"/>
      <c r="AY1635" s="603"/>
      <c r="AZ1635" s="603"/>
      <c r="BA1635" s="603"/>
      <c r="BB1635" s="603"/>
      <c r="BC1635" s="603"/>
      <c r="BD1635" s="603"/>
      <c r="BE1635" s="603"/>
      <c r="BF1635" s="603"/>
      <c r="BG1635" s="603"/>
      <c r="BH1635" s="603"/>
      <c r="BI1635" s="603"/>
      <c r="BJ1635" s="603"/>
      <c r="BK1635" s="603"/>
      <c r="BL1635" s="603"/>
      <c r="BM1635" s="603"/>
      <c r="BN1635" s="603"/>
      <c r="BO1635" s="603"/>
      <c r="BP1635" s="603"/>
      <c r="BQ1635" s="603"/>
      <c r="BR1635" s="603"/>
      <c r="BS1635" s="603"/>
      <c r="BT1635" s="603"/>
      <c r="BU1635" s="603"/>
      <c r="BV1635" s="603"/>
      <c r="BW1635" s="603"/>
      <c r="BX1635" s="603"/>
      <c r="BY1635" s="603"/>
      <c r="BZ1635" s="603"/>
      <c r="CA1635" s="603"/>
      <c r="CB1635" s="603"/>
      <c r="CC1635" s="603"/>
      <c r="CD1635" s="603"/>
      <c r="CE1635" s="603"/>
      <c r="CF1635" s="603"/>
      <c r="CG1635" s="603"/>
      <c r="CH1635" s="603"/>
      <c r="CI1635" s="603"/>
      <c r="CJ1635" s="603"/>
      <c r="CK1635" s="603"/>
    </row>
    <row r="1636" spans="1:89" ht="14.25">
      <c r="A1636" s="845"/>
      <c r="B1636" s="758"/>
      <c r="C1636" s="758"/>
      <c r="D1636" s="698"/>
      <c r="E1636" s="698"/>
      <c r="F1636" s="698"/>
      <c r="G1636" s="698"/>
      <c r="H1636" s="698"/>
      <c r="I1636" s="758"/>
      <c r="J1636" s="758"/>
      <c r="K1636" s="758"/>
      <c r="L1636" s="758"/>
      <c r="M1636" s="758"/>
      <c r="N1636" s="698"/>
      <c r="O1636" s="603"/>
      <c r="P1636" s="846"/>
      <c r="Q1636" s="603"/>
      <c r="R1636" s="603"/>
      <c r="S1636" s="603"/>
      <c r="T1636" s="603"/>
      <c r="U1636" s="603"/>
      <c r="V1636" s="603"/>
      <c r="W1636" s="603"/>
      <c r="X1636" s="668"/>
      <c r="Y1636" s="376"/>
      <c r="Z1636" s="603"/>
      <c r="AA1636" s="845"/>
      <c r="AB1636" s="603"/>
      <c r="AC1636" s="603"/>
      <c r="AD1636" s="603"/>
      <c r="AE1636" s="603"/>
      <c r="AF1636" s="603"/>
      <c r="AG1636" s="603"/>
      <c r="AH1636" s="603"/>
      <c r="AI1636" s="603"/>
      <c r="AJ1636" s="603"/>
      <c r="AK1636" s="603"/>
      <c r="AL1636" s="603"/>
      <c r="AM1636" s="603"/>
      <c r="AN1636" s="603"/>
      <c r="AO1636" s="603"/>
      <c r="AP1636" s="603"/>
      <c r="AQ1636" s="603"/>
      <c r="AR1636" s="603"/>
      <c r="AS1636" s="603"/>
      <c r="AT1636" s="603"/>
      <c r="AU1636" s="603"/>
      <c r="AV1636" s="603"/>
      <c r="AW1636" s="603"/>
      <c r="AX1636" s="603"/>
      <c r="AY1636" s="603"/>
      <c r="AZ1636" s="603"/>
      <c r="BA1636" s="603"/>
      <c r="BB1636" s="603"/>
      <c r="BC1636" s="603"/>
      <c r="BD1636" s="603"/>
      <c r="BE1636" s="603"/>
      <c r="BF1636" s="603"/>
      <c r="BG1636" s="603"/>
      <c r="BH1636" s="603"/>
      <c r="BI1636" s="603"/>
      <c r="BJ1636" s="603"/>
      <c r="BK1636" s="603"/>
      <c r="BL1636" s="603"/>
      <c r="BM1636" s="603"/>
      <c r="BN1636" s="603"/>
      <c r="BO1636" s="603"/>
      <c r="BP1636" s="603"/>
      <c r="BQ1636" s="603"/>
      <c r="BR1636" s="603"/>
      <c r="BS1636" s="603"/>
      <c r="BT1636" s="603"/>
      <c r="BU1636" s="603"/>
      <c r="BV1636" s="603"/>
      <c r="BW1636" s="603"/>
      <c r="BX1636" s="603"/>
      <c r="BY1636" s="603"/>
      <c r="BZ1636" s="603"/>
      <c r="CA1636" s="603"/>
      <c r="CB1636" s="603"/>
      <c r="CC1636" s="603"/>
      <c r="CD1636" s="603"/>
      <c r="CE1636" s="603"/>
      <c r="CF1636" s="603"/>
      <c r="CG1636" s="603"/>
      <c r="CH1636" s="603"/>
      <c r="CI1636" s="603"/>
      <c r="CJ1636" s="603"/>
      <c r="CK1636" s="603"/>
    </row>
    <row r="1637" spans="1:89" ht="14.25">
      <c r="A1637" s="845"/>
      <c r="B1637" s="758"/>
      <c r="C1637" s="758"/>
      <c r="D1637" s="698"/>
      <c r="E1637" s="698"/>
      <c r="F1637" s="698"/>
      <c r="G1637" s="698"/>
      <c r="H1637" s="698"/>
      <c r="I1637" s="758"/>
      <c r="J1637" s="758"/>
      <c r="K1637" s="758"/>
      <c r="L1637" s="758"/>
      <c r="M1637" s="758"/>
      <c r="N1637" s="698"/>
      <c r="O1637" s="603"/>
      <c r="P1637" s="846"/>
      <c r="Q1637" s="603"/>
      <c r="R1637" s="603"/>
      <c r="S1637" s="603"/>
      <c r="T1637" s="603"/>
      <c r="U1637" s="603"/>
      <c r="V1637" s="603"/>
      <c r="W1637" s="603"/>
      <c r="X1637" s="668"/>
      <c r="Y1637" s="376"/>
      <c r="Z1637" s="603"/>
      <c r="AA1637" s="845"/>
      <c r="AB1637" s="603"/>
      <c r="AC1637" s="603"/>
      <c r="AD1637" s="603"/>
      <c r="AE1637" s="603"/>
      <c r="AF1637" s="603"/>
      <c r="AG1637" s="603"/>
      <c r="AH1637" s="603"/>
      <c r="AI1637" s="603"/>
      <c r="AJ1637" s="603"/>
      <c r="AK1637" s="603"/>
      <c r="AL1637" s="603"/>
      <c r="AM1637" s="603"/>
      <c r="AN1637" s="603"/>
      <c r="AO1637" s="603"/>
      <c r="AP1637" s="603"/>
      <c r="AQ1637" s="603"/>
      <c r="AR1637" s="603"/>
      <c r="AS1637" s="603"/>
      <c r="AT1637" s="603"/>
      <c r="AU1637" s="603"/>
      <c r="AV1637" s="603"/>
      <c r="AW1637" s="603"/>
      <c r="AX1637" s="603"/>
      <c r="AY1637" s="603"/>
      <c r="AZ1637" s="603"/>
      <c r="BA1637" s="603"/>
      <c r="BB1637" s="603"/>
      <c r="BC1637" s="603"/>
      <c r="BD1637" s="603"/>
      <c r="BE1637" s="603"/>
      <c r="BF1637" s="603"/>
      <c r="BG1637" s="603"/>
      <c r="BH1637" s="603"/>
      <c r="BI1637" s="603"/>
      <c r="BJ1637" s="603"/>
      <c r="BK1637" s="603"/>
      <c r="BL1637" s="603"/>
      <c r="BM1637" s="603"/>
      <c r="BN1637" s="603"/>
      <c r="BO1637" s="603"/>
      <c r="BP1637" s="603"/>
      <c r="BQ1637" s="603"/>
      <c r="BR1637" s="603"/>
      <c r="BS1637" s="603"/>
      <c r="BT1637" s="603"/>
      <c r="BU1637" s="603"/>
      <c r="BV1637" s="603"/>
      <c r="BW1637" s="603"/>
      <c r="BX1637" s="603"/>
      <c r="BY1637" s="603"/>
      <c r="BZ1637" s="603"/>
      <c r="CA1637" s="603"/>
      <c r="CB1637" s="603"/>
      <c r="CC1637" s="603"/>
      <c r="CD1637" s="603"/>
      <c r="CE1637" s="603"/>
      <c r="CF1637" s="603"/>
      <c r="CG1637" s="603"/>
      <c r="CH1637" s="603"/>
      <c r="CI1637" s="603"/>
      <c r="CJ1637" s="603"/>
      <c r="CK1637" s="603"/>
    </row>
    <row r="1638" spans="1:89" ht="14.25">
      <c r="A1638" s="845"/>
      <c r="B1638" s="758"/>
      <c r="C1638" s="758"/>
      <c r="D1638" s="698"/>
      <c r="E1638" s="698"/>
      <c r="F1638" s="698"/>
      <c r="G1638" s="698"/>
      <c r="H1638" s="698"/>
      <c r="I1638" s="758"/>
      <c r="J1638" s="758"/>
      <c r="K1638" s="758"/>
      <c r="L1638" s="758"/>
      <c r="M1638" s="758"/>
      <c r="N1638" s="698"/>
      <c r="O1638" s="603"/>
      <c r="P1638" s="846"/>
      <c r="Q1638" s="603"/>
      <c r="R1638" s="603"/>
      <c r="S1638" s="603"/>
      <c r="T1638" s="603"/>
      <c r="U1638" s="603"/>
      <c r="V1638" s="603"/>
      <c r="W1638" s="603"/>
      <c r="X1638" s="668"/>
      <c r="Y1638" s="376"/>
      <c r="Z1638" s="603"/>
      <c r="AA1638" s="845"/>
      <c r="AB1638" s="603"/>
      <c r="AC1638" s="603"/>
      <c r="AD1638" s="603"/>
      <c r="AE1638" s="603"/>
      <c r="AF1638" s="603"/>
      <c r="AG1638" s="603"/>
      <c r="AH1638" s="603"/>
      <c r="AI1638" s="603"/>
      <c r="AJ1638" s="603"/>
      <c r="AK1638" s="603"/>
      <c r="AL1638" s="603"/>
      <c r="AM1638" s="603"/>
      <c r="AN1638" s="603"/>
      <c r="AO1638" s="603"/>
      <c r="AP1638" s="603"/>
      <c r="AQ1638" s="603"/>
      <c r="AR1638" s="603"/>
      <c r="AS1638" s="603"/>
      <c r="AT1638" s="603"/>
      <c r="AU1638" s="603"/>
      <c r="AV1638" s="603"/>
      <c r="AW1638" s="603"/>
      <c r="AX1638" s="603"/>
      <c r="AY1638" s="603"/>
      <c r="AZ1638" s="603"/>
      <c r="BA1638" s="603"/>
      <c r="BB1638" s="603"/>
      <c r="BC1638" s="603"/>
      <c r="BD1638" s="603"/>
      <c r="BE1638" s="603"/>
      <c r="BF1638" s="603"/>
      <c r="BG1638" s="603"/>
      <c r="BH1638" s="603"/>
      <c r="BI1638" s="603"/>
      <c r="BJ1638" s="603"/>
      <c r="BK1638" s="603"/>
      <c r="BL1638" s="603"/>
      <c r="BM1638" s="603"/>
      <c r="BN1638" s="603"/>
      <c r="BO1638" s="603"/>
      <c r="BP1638" s="603"/>
      <c r="BQ1638" s="603"/>
      <c r="BR1638" s="603"/>
      <c r="BS1638" s="603"/>
      <c r="BT1638" s="603"/>
      <c r="BU1638" s="603"/>
      <c r="BV1638" s="603"/>
      <c r="BW1638" s="603"/>
      <c r="BX1638" s="603"/>
      <c r="BY1638" s="603"/>
      <c r="BZ1638" s="603"/>
      <c r="CA1638" s="603"/>
      <c r="CB1638" s="603"/>
      <c r="CC1638" s="603"/>
      <c r="CD1638" s="603"/>
      <c r="CE1638" s="603"/>
      <c r="CF1638" s="603"/>
      <c r="CG1638" s="603"/>
      <c r="CH1638" s="603"/>
      <c r="CI1638" s="603"/>
      <c r="CJ1638" s="603"/>
      <c r="CK1638" s="603"/>
    </row>
    <row r="1639" spans="1:89" ht="14.25">
      <c r="A1639" s="845"/>
      <c r="B1639" s="758"/>
      <c r="C1639" s="758"/>
      <c r="D1639" s="698"/>
      <c r="E1639" s="698"/>
      <c r="F1639" s="698"/>
      <c r="G1639" s="698"/>
      <c r="H1639" s="698"/>
      <c r="I1639" s="758"/>
      <c r="J1639" s="758"/>
      <c r="K1639" s="758"/>
      <c r="L1639" s="758"/>
      <c r="M1639" s="758"/>
      <c r="N1639" s="698"/>
      <c r="O1639" s="603"/>
      <c r="P1639" s="846"/>
      <c r="Q1639" s="603"/>
      <c r="R1639" s="603"/>
      <c r="S1639" s="603"/>
      <c r="T1639" s="603"/>
      <c r="U1639" s="603"/>
      <c r="V1639" s="603"/>
      <c r="W1639" s="603"/>
      <c r="X1639" s="668"/>
      <c r="Y1639" s="376"/>
      <c r="Z1639" s="603"/>
      <c r="AA1639" s="845"/>
      <c r="AB1639" s="603"/>
      <c r="AC1639" s="603"/>
      <c r="AD1639" s="603"/>
      <c r="AE1639" s="603"/>
      <c r="AF1639" s="603"/>
      <c r="AG1639" s="603"/>
      <c r="AH1639" s="603"/>
      <c r="AI1639" s="603"/>
      <c r="AJ1639" s="603"/>
      <c r="AK1639" s="603"/>
      <c r="AL1639" s="603"/>
      <c r="AM1639" s="603"/>
      <c r="AN1639" s="603"/>
      <c r="AO1639" s="603"/>
      <c r="AP1639" s="603"/>
      <c r="AQ1639" s="603"/>
      <c r="AR1639" s="603"/>
      <c r="AS1639" s="603"/>
      <c r="AT1639" s="603"/>
      <c r="AU1639" s="603"/>
      <c r="AV1639" s="603"/>
      <c r="AW1639" s="603"/>
      <c r="AX1639" s="603"/>
      <c r="AY1639" s="603"/>
      <c r="AZ1639" s="603"/>
      <c r="BA1639" s="603"/>
      <c r="BB1639" s="603"/>
      <c r="BC1639" s="603"/>
      <c r="BD1639" s="603"/>
      <c r="BE1639" s="603"/>
      <c r="BF1639" s="603"/>
      <c r="BG1639" s="603"/>
      <c r="BH1639" s="603"/>
      <c r="BI1639" s="603"/>
      <c r="BJ1639" s="603"/>
      <c r="BK1639" s="603"/>
      <c r="BL1639" s="603"/>
      <c r="BM1639" s="603"/>
      <c r="BN1639" s="603"/>
      <c r="BO1639" s="603"/>
      <c r="BP1639" s="603"/>
      <c r="BQ1639" s="603"/>
      <c r="BR1639" s="603"/>
      <c r="BS1639" s="603"/>
      <c r="BT1639" s="603"/>
      <c r="BU1639" s="603"/>
      <c r="BV1639" s="603"/>
      <c r="BW1639" s="603"/>
      <c r="BX1639" s="603"/>
      <c r="BY1639" s="603"/>
      <c r="BZ1639" s="603"/>
      <c r="CA1639" s="603"/>
      <c r="CB1639" s="603"/>
      <c r="CC1639" s="603"/>
      <c r="CD1639" s="603"/>
      <c r="CE1639" s="603"/>
      <c r="CF1639" s="603"/>
      <c r="CG1639" s="603"/>
      <c r="CH1639" s="603"/>
      <c r="CI1639" s="603"/>
      <c r="CJ1639" s="603"/>
      <c r="CK1639" s="603"/>
    </row>
    <row r="1640" spans="1:89" ht="14.25">
      <c r="A1640" s="845"/>
      <c r="B1640" s="758"/>
      <c r="C1640" s="758"/>
      <c r="D1640" s="698"/>
      <c r="E1640" s="698"/>
      <c r="F1640" s="698"/>
      <c r="G1640" s="698"/>
      <c r="H1640" s="698"/>
      <c r="I1640" s="758"/>
      <c r="J1640" s="758"/>
      <c r="K1640" s="758"/>
      <c r="L1640" s="758"/>
      <c r="M1640" s="758"/>
      <c r="N1640" s="698"/>
      <c r="O1640" s="603"/>
      <c r="P1640" s="846"/>
      <c r="Q1640" s="603"/>
      <c r="R1640" s="603"/>
      <c r="S1640" s="603"/>
      <c r="T1640" s="603"/>
      <c r="U1640" s="603"/>
      <c r="V1640" s="603"/>
      <c r="W1640" s="603"/>
      <c r="X1640" s="668"/>
      <c r="Y1640" s="376"/>
      <c r="Z1640" s="603"/>
      <c r="AA1640" s="845"/>
      <c r="AB1640" s="603"/>
      <c r="AC1640" s="603"/>
      <c r="AD1640" s="603"/>
      <c r="AE1640" s="603"/>
      <c r="AF1640" s="603"/>
      <c r="AG1640" s="603"/>
      <c r="AH1640" s="603"/>
      <c r="AI1640" s="603"/>
      <c r="AJ1640" s="603"/>
      <c r="AK1640" s="603"/>
      <c r="AL1640" s="603"/>
      <c r="AM1640" s="603"/>
      <c r="AN1640" s="603"/>
      <c r="AO1640" s="603"/>
      <c r="AP1640" s="603"/>
      <c r="AQ1640" s="603"/>
      <c r="AR1640" s="603"/>
      <c r="AS1640" s="603"/>
      <c r="AT1640" s="603"/>
      <c r="AU1640" s="603"/>
      <c r="AV1640" s="603"/>
      <c r="AW1640" s="603"/>
      <c r="AX1640" s="603"/>
      <c r="AY1640" s="603"/>
      <c r="AZ1640" s="603"/>
      <c r="BA1640" s="603"/>
      <c r="BB1640" s="603"/>
      <c r="BC1640" s="603"/>
      <c r="BD1640" s="603"/>
      <c r="BE1640" s="603"/>
      <c r="BF1640" s="603"/>
      <c r="BG1640" s="603"/>
      <c r="BH1640" s="603"/>
      <c r="BI1640" s="603"/>
      <c r="BJ1640" s="603"/>
      <c r="BK1640" s="603"/>
      <c r="BL1640" s="603"/>
      <c r="BM1640" s="603"/>
      <c r="BN1640" s="603"/>
      <c r="BO1640" s="603"/>
      <c r="BP1640" s="603"/>
      <c r="BQ1640" s="603"/>
      <c r="BR1640" s="603"/>
      <c r="BS1640" s="603"/>
      <c r="BT1640" s="603"/>
      <c r="BU1640" s="603"/>
      <c r="BV1640" s="603"/>
      <c r="BW1640" s="603"/>
      <c r="BX1640" s="603"/>
      <c r="BY1640" s="603"/>
      <c r="BZ1640" s="603"/>
      <c r="CA1640" s="603"/>
      <c r="CB1640" s="603"/>
      <c r="CC1640" s="603"/>
      <c r="CD1640" s="603"/>
      <c r="CE1640" s="603"/>
      <c r="CF1640" s="603"/>
      <c r="CG1640" s="603"/>
      <c r="CH1640" s="603"/>
      <c r="CI1640" s="603"/>
      <c r="CJ1640" s="603"/>
      <c r="CK1640" s="603"/>
    </row>
    <row r="1641" spans="1:89" ht="14.25">
      <c r="A1641" s="845"/>
      <c r="B1641" s="758"/>
      <c r="C1641" s="758"/>
      <c r="D1641" s="698"/>
      <c r="E1641" s="698"/>
      <c r="F1641" s="698"/>
      <c r="G1641" s="698"/>
      <c r="H1641" s="698"/>
      <c r="I1641" s="758"/>
      <c r="J1641" s="758"/>
      <c r="K1641" s="758"/>
      <c r="L1641" s="758"/>
      <c r="M1641" s="758"/>
      <c r="N1641" s="698"/>
      <c r="O1641" s="603"/>
      <c r="P1641" s="846"/>
      <c r="Q1641" s="603"/>
      <c r="R1641" s="603"/>
      <c r="S1641" s="603"/>
      <c r="T1641" s="603"/>
      <c r="U1641" s="603"/>
      <c r="V1641" s="603"/>
      <c r="W1641" s="603"/>
      <c r="X1641" s="668"/>
      <c r="Y1641" s="376"/>
      <c r="Z1641" s="603"/>
      <c r="AA1641" s="845"/>
      <c r="AB1641" s="603"/>
      <c r="AC1641" s="603"/>
      <c r="AD1641" s="603"/>
      <c r="AE1641" s="603"/>
      <c r="AF1641" s="603"/>
      <c r="AG1641" s="603"/>
      <c r="AH1641" s="603"/>
      <c r="AI1641" s="603"/>
      <c r="AJ1641" s="603"/>
      <c r="AK1641" s="603"/>
      <c r="AL1641" s="603"/>
      <c r="AM1641" s="603"/>
      <c r="AN1641" s="603"/>
      <c r="AO1641" s="603"/>
      <c r="AP1641" s="603"/>
      <c r="AQ1641" s="603"/>
      <c r="AR1641" s="603"/>
      <c r="AS1641" s="603"/>
      <c r="AT1641" s="603"/>
      <c r="AU1641" s="603"/>
      <c r="AV1641" s="603"/>
      <c r="AW1641" s="603"/>
      <c r="AX1641" s="603"/>
      <c r="AY1641" s="603"/>
      <c r="AZ1641" s="603"/>
      <c r="BA1641" s="603"/>
      <c r="BB1641" s="603"/>
      <c r="BC1641" s="603"/>
      <c r="BD1641" s="603"/>
      <c r="BE1641" s="603"/>
      <c r="BF1641" s="603"/>
      <c r="BG1641" s="603"/>
      <c r="BH1641" s="603"/>
      <c r="BI1641" s="603"/>
      <c r="BJ1641" s="603"/>
      <c r="BK1641" s="603"/>
      <c r="BL1641" s="603"/>
      <c r="BM1641" s="603"/>
      <c r="BN1641" s="603"/>
      <c r="BO1641" s="603"/>
      <c r="BP1641" s="603"/>
      <c r="BQ1641" s="603"/>
      <c r="BR1641" s="603"/>
      <c r="BS1641" s="603"/>
      <c r="BT1641" s="603"/>
      <c r="BU1641" s="603"/>
      <c r="BV1641" s="603"/>
      <c r="BW1641" s="603"/>
      <c r="BX1641" s="603"/>
      <c r="BY1641" s="603"/>
      <c r="BZ1641" s="603"/>
      <c r="CA1641" s="603"/>
      <c r="CB1641" s="603"/>
      <c r="CC1641" s="603"/>
      <c r="CD1641" s="603"/>
      <c r="CE1641" s="603"/>
      <c r="CF1641" s="603"/>
      <c r="CG1641" s="603"/>
      <c r="CH1641" s="603"/>
      <c r="CI1641" s="603"/>
      <c r="CJ1641" s="603"/>
      <c r="CK1641" s="603"/>
    </row>
    <row r="1642" spans="1:89" ht="14.25">
      <c r="A1642" s="845"/>
      <c r="B1642" s="758"/>
      <c r="C1642" s="758"/>
      <c r="D1642" s="698"/>
      <c r="E1642" s="698"/>
      <c r="F1642" s="698"/>
      <c r="G1642" s="698"/>
      <c r="H1642" s="698"/>
      <c r="I1642" s="758"/>
      <c r="J1642" s="758"/>
      <c r="K1642" s="758"/>
      <c r="L1642" s="758"/>
      <c r="M1642" s="758"/>
      <c r="N1642" s="698"/>
      <c r="O1642" s="603"/>
      <c r="P1642" s="846"/>
      <c r="Q1642" s="603"/>
      <c r="R1642" s="603"/>
      <c r="S1642" s="603"/>
      <c r="T1642" s="603"/>
      <c r="U1642" s="603"/>
      <c r="V1642" s="603"/>
      <c r="W1642" s="603"/>
      <c r="X1642" s="668"/>
      <c r="Y1642" s="376"/>
      <c r="Z1642" s="603"/>
      <c r="AA1642" s="845"/>
      <c r="AB1642" s="603"/>
      <c r="AC1642" s="603"/>
      <c r="AD1642" s="603"/>
      <c r="AE1642" s="603"/>
      <c r="AF1642" s="603"/>
      <c r="AG1642" s="603"/>
      <c r="AH1642" s="603"/>
      <c r="AI1642" s="603"/>
      <c r="AJ1642" s="603"/>
      <c r="AK1642" s="603"/>
      <c r="AL1642" s="603"/>
      <c r="AM1642" s="603"/>
      <c r="AN1642" s="603"/>
      <c r="AO1642" s="603"/>
      <c r="AP1642" s="603"/>
      <c r="AQ1642" s="603"/>
      <c r="AR1642" s="603"/>
      <c r="AS1642" s="603"/>
      <c r="AT1642" s="603"/>
      <c r="AU1642" s="603"/>
      <c r="AV1642" s="603"/>
      <c r="AW1642" s="603"/>
      <c r="AX1642" s="603"/>
      <c r="AY1642" s="603"/>
      <c r="AZ1642" s="603"/>
      <c r="BA1642" s="603"/>
      <c r="BB1642" s="603"/>
      <c r="BC1642" s="603"/>
      <c r="BD1642" s="603"/>
      <c r="BE1642" s="603"/>
      <c r="BF1642" s="603"/>
      <c r="BG1642" s="603"/>
      <c r="BH1642" s="603"/>
      <c r="BI1642" s="603"/>
      <c r="BJ1642" s="603"/>
      <c r="BK1642" s="603"/>
      <c r="BL1642" s="603"/>
      <c r="BM1642" s="603"/>
      <c r="BN1642" s="603"/>
      <c r="BO1642" s="603"/>
      <c r="BP1642" s="603"/>
      <c r="BQ1642" s="603"/>
      <c r="BR1642" s="603"/>
      <c r="BS1642" s="603"/>
      <c r="BT1642" s="603"/>
      <c r="BU1642" s="603"/>
      <c r="BV1642" s="603"/>
      <c r="BW1642" s="603"/>
      <c r="BX1642" s="603"/>
      <c r="BY1642" s="603"/>
      <c r="BZ1642" s="603"/>
      <c r="CA1642" s="603"/>
      <c r="CB1642" s="603"/>
      <c r="CC1642" s="603"/>
      <c r="CD1642" s="603"/>
      <c r="CE1642" s="603"/>
      <c r="CF1642" s="603"/>
      <c r="CG1642" s="603"/>
      <c r="CH1642" s="603"/>
      <c r="CI1642" s="603"/>
      <c r="CJ1642" s="603"/>
      <c r="CK1642" s="603"/>
    </row>
    <row r="1643" spans="1:89" ht="14.25">
      <c r="A1643" s="845"/>
      <c r="B1643" s="758"/>
      <c r="C1643" s="758"/>
      <c r="D1643" s="698"/>
      <c r="E1643" s="698"/>
      <c r="F1643" s="698"/>
      <c r="G1643" s="698"/>
      <c r="H1643" s="698"/>
      <c r="I1643" s="758"/>
      <c r="J1643" s="758"/>
      <c r="K1643" s="758"/>
      <c r="L1643" s="758"/>
      <c r="M1643" s="758"/>
      <c r="N1643" s="698"/>
      <c r="O1643" s="603"/>
      <c r="P1643" s="846"/>
      <c r="Q1643" s="603"/>
      <c r="R1643" s="603"/>
      <c r="S1643" s="603"/>
      <c r="T1643" s="603"/>
      <c r="U1643" s="603"/>
      <c r="V1643" s="603"/>
      <c r="W1643" s="603"/>
      <c r="X1643" s="668"/>
      <c r="Y1643" s="376"/>
      <c r="Z1643" s="603"/>
      <c r="AA1643" s="845"/>
      <c r="AB1643" s="603"/>
      <c r="AC1643" s="603"/>
      <c r="AD1643" s="603"/>
      <c r="AE1643" s="603"/>
      <c r="AF1643" s="603"/>
      <c r="AG1643" s="603"/>
      <c r="AH1643" s="603"/>
      <c r="AI1643" s="603"/>
      <c r="AJ1643" s="603"/>
      <c r="AK1643" s="603"/>
      <c r="AL1643" s="603"/>
      <c r="AM1643" s="603"/>
      <c r="AN1643" s="603"/>
      <c r="AO1643" s="603"/>
      <c r="AP1643" s="603"/>
      <c r="AQ1643" s="603"/>
      <c r="AR1643" s="603"/>
      <c r="AS1643" s="603"/>
      <c r="AT1643" s="603"/>
      <c r="AU1643" s="603"/>
      <c r="AV1643" s="603"/>
      <c r="AW1643" s="603"/>
      <c r="AX1643" s="603"/>
      <c r="AY1643" s="603"/>
      <c r="AZ1643" s="603"/>
      <c r="BA1643" s="603"/>
      <c r="BB1643" s="603"/>
      <c r="BC1643" s="603"/>
      <c r="BD1643" s="603"/>
      <c r="BE1643" s="603"/>
      <c r="BF1643" s="603"/>
      <c r="BG1643" s="603"/>
      <c r="BH1643" s="603"/>
      <c r="BI1643" s="603"/>
      <c r="BJ1643" s="603"/>
      <c r="BK1643" s="603"/>
      <c r="BL1643" s="603"/>
      <c r="BM1643" s="603"/>
      <c r="BN1643" s="603"/>
      <c r="BO1643" s="603"/>
      <c r="BP1643" s="603"/>
      <c r="BQ1643" s="603"/>
      <c r="BR1643" s="603"/>
      <c r="BS1643" s="603"/>
      <c r="BT1643" s="603"/>
      <c r="BU1643" s="603"/>
      <c r="BV1643" s="603"/>
      <c r="BW1643" s="603"/>
      <c r="BX1643" s="603"/>
      <c r="BY1643" s="603"/>
      <c r="BZ1643" s="603"/>
      <c r="CA1643" s="603"/>
      <c r="CB1643" s="603"/>
      <c r="CC1643" s="603"/>
      <c r="CD1643" s="603"/>
      <c r="CE1643" s="603"/>
      <c r="CF1643" s="603"/>
      <c r="CG1643" s="603"/>
      <c r="CH1643" s="603"/>
      <c r="CI1643" s="603"/>
      <c r="CJ1643" s="603"/>
      <c r="CK1643" s="603"/>
    </row>
    <row r="1644" spans="1:89" ht="14.25">
      <c r="A1644" s="845"/>
      <c r="B1644" s="758"/>
      <c r="C1644" s="758"/>
      <c r="D1644" s="698"/>
      <c r="E1644" s="698"/>
      <c r="F1644" s="698"/>
      <c r="G1644" s="698"/>
      <c r="H1644" s="698"/>
      <c r="I1644" s="758"/>
      <c r="J1644" s="758"/>
      <c r="K1644" s="758"/>
      <c r="L1644" s="758"/>
      <c r="M1644" s="758"/>
      <c r="N1644" s="698"/>
      <c r="O1644" s="603"/>
      <c r="P1644" s="846"/>
      <c r="Q1644" s="603"/>
      <c r="R1644" s="603"/>
      <c r="S1644" s="603"/>
      <c r="T1644" s="603"/>
      <c r="U1644" s="603"/>
      <c r="V1644" s="603"/>
      <c r="W1644" s="603"/>
      <c r="X1644" s="668"/>
      <c r="Y1644" s="376"/>
      <c r="Z1644" s="603"/>
      <c r="AA1644" s="845"/>
      <c r="AB1644" s="603"/>
      <c r="AC1644" s="603"/>
      <c r="AD1644" s="603"/>
      <c r="AE1644" s="603"/>
      <c r="AF1644" s="603"/>
      <c r="AG1644" s="603"/>
      <c r="AH1644" s="603"/>
      <c r="AI1644" s="603"/>
      <c r="AJ1644" s="603"/>
      <c r="AK1644" s="603"/>
      <c r="AL1644" s="603"/>
      <c r="AM1644" s="603"/>
      <c r="AN1644" s="603"/>
      <c r="AO1644" s="603"/>
      <c r="AP1644" s="603"/>
      <c r="AQ1644" s="603"/>
      <c r="AR1644" s="603"/>
      <c r="AS1644" s="603"/>
      <c r="AT1644" s="603"/>
      <c r="AU1644" s="603"/>
      <c r="AV1644" s="603"/>
      <c r="AW1644" s="603"/>
      <c r="AX1644" s="603"/>
      <c r="AY1644" s="603"/>
      <c r="AZ1644" s="603"/>
      <c r="BA1644" s="603"/>
      <c r="BB1644" s="603"/>
      <c r="BC1644" s="603"/>
      <c r="BD1644" s="603"/>
      <c r="BE1644" s="603"/>
      <c r="BF1644" s="603"/>
      <c r="BG1644" s="603"/>
      <c r="BH1644" s="603"/>
      <c r="BI1644" s="603"/>
      <c r="BJ1644" s="603"/>
      <c r="BK1644" s="603"/>
      <c r="BL1644" s="603"/>
      <c r="BM1644" s="603"/>
      <c r="BN1644" s="603"/>
      <c r="BO1644" s="603"/>
      <c r="BP1644" s="603"/>
      <c r="BQ1644" s="603"/>
      <c r="BR1644" s="603"/>
      <c r="BS1644" s="603"/>
      <c r="BT1644" s="603"/>
      <c r="BU1644" s="603"/>
      <c r="BV1644" s="603"/>
      <c r="BW1644" s="603"/>
      <c r="BX1644" s="603"/>
      <c r="BY1644" s="603"/>
      <c r="BZ1644" s="603"/>
      <c r="CA1644" s="603"/>
      <c r="CB1644" s="603"/>
      <c r="CC1644" s="603"/>
      <c r="CD1644" s="603"/>
      <c r="CE1644" s="603"/>
      <c r="CF1644" s="603"/>
      <c r="CG1644" s="603"/>
      <c r="CH1644" s="603"/>
      <c r="CI1644" s="603"/>
      <c r="CJ1644" s="603"/>
      <c r="CK1644" s="603"/>
    </row>
    <row r="1645" spans="1:89" ht="14.25">
      <c r="A1645" s="845"/>
      <c r="B1645" s="758"/>
      <c r="C1645" s="758"/>
      <c r="D1645" s="698"/>
      <c r="E1645" s="698"/>
      <c r="F1645" s="698"/>
      <c r="G1645" s="698"/>
      <c r="H1645" s="698"/>
      <c r="I1645" s="758"/>
      <c r="J1645" s="758"/>
      <c r="K1645" s="758"/>
      <c r="L1645" s="758"/>
      <c r="M1645" s="758"/>
      <c r="N1645" s="698"/>
      <c r="O1645" s="603"/>
      <c r="P1645" s="846"/>
      <c r="Q1645" s="603"/>
      <c r="R1645" s="603"/>
      <c r="S1645" s="603"/>
      <c r="T1645" s="603"/>
      <c r="U1645" s="603"/>
      <c r="V1645" s="603"/>
      <c r="W1645" s="603"/>
      <c r="X1645" s="668"/>
      <c r="Y1645" s="376"/>
      <c r="Z1645" s="603"/>
      <c r="AA1645" s="845"/>
      <c r="AB1645" s="603"/>
      <c r="AC1645" s="603"/>
      <c r="AD1645" s="603"/>
      <c r="AE1645" s="603"/>
      <c r="AF1645" s="603"/>
      <c r="AG1645" s="603"/>
      <c r="AH1645" s="603"/>
      <c r="AI1645" s="603"/>
      <c r="AJ1645" s="603"/>
      <c r="AK1645" s="603"/>
      <c r="AL1645" s="603"/>
      <c r="AM1645" s="603"/>
      <c r="AN1645" s="603"/>
      <c r="AO1645" s="603"/>
      <c r="AP1645" s="603"/>
      <c r="AQ1645" s="603"/>
      <c r="AR1645" s="603"/>
      <c r="AS1645" s="603"/>
      <c r="AT1645" s="603"/>
      <c r="AU1645" s="603"/>
      <c r="AV1645" s="603"/>
      <c r="AW1645" s="603"/>
      <c r="AX1645" s="603"/>
      <c r="AY1645" s="603"/>
      <c r="AZ1645" s="603"/>
      <c r="BA1645" s="603"/>
      <c r="BB1645" s="603"/>
      <c r="BC1645" s="603"/>
      <c r="BD1645" s="603"/>
      <c r="BE1645" s="603"/>
      <c r="BF1645" s="603"/>
      <c r="BG1645" s="603"/>
      <c r="BH1645" s="603"/>
      <c r="BI1645" s="603"/>
      <c r="BJ1645" s="603"/>
      <c r="BK1645" s="603"/>
      <c r="BL1645" s="603"/>
      <c r="BM1645" s="603"/>
      <c r="BN1645" s="603"/>
      <c r="BO1645" s="603"/>
      <c r="BP1645" s="603"/>
      <c r="BQ1645" s="603"/>
      <c r="BR1645" s="603"/>
      <c r="BS1645" s="603"/>
      <c r="BT1645" s="603"/>
      <c r="BU1645" s="603"/>
      <c r="BV1645" s="603"/>
      <c r="BW1645" s="603"/>
      <c r="BX1645" s="603"/>
      <c r="BY1645" s="603"/>
      <c r="BZ1645" s="603"/>
      <c r="CA1645" s="603"/>
      <c r="CB1645" s="603"/>
      <c r="CC1645" s="603"/>
      <c r="CD1645" s="603"/>
      <c r="CE1645" s="603"/>
      <c r="CF1645" s="603"/>
      <c r="CG1645" s="603"/>
      <c r="CH1645" s="603"/>
      <c r="CI1645" s="603"/>
      <c r="CJ1645" s="603"/>
      <c r="CK1645" s="603"/>
    </row>
    <row r="1646" spans="1:89" ht="14.25">
      <c r="A1646" s="845"/>
      <c r="B1646" s="758"/>
      <c r="C1646" s="758"/>
      <c r="D1646" s="698"/>
      <c r="E1646" s="698"/>
      <c r="F1646" s="698"/>
      <c r="G1646" s="698"/>
      <c r="H1646" s="698"/>
      <c r="I1646" s="758"/>
      <c r="J1646" s="758"/>
      <c r="K1646" s="758"/>
      <c r="L1646" s="758"/>
      <c r="M1646" s="758"/>
      <c r="N1646" s="698"/>
      <c r="O1646" s="603"/>
      <c r="P1646" s="846"/>
      <c r="Q1646" s="603"/>
      <c r="R1646" s="603"/>
      <c r="S1646" s="603"/>
      <c r="T1646" s="603"/>
      <c r="U1646" s="603"/>
      <c r="V1646" s="603"/>
      <c r="W1646" s="603"/>
      <c r="X1646" s="668"/>
      <c r="Y1646" s="376"/>
      <c r="Z1646" s="603"/>
      <c r="AA1646" s="845"/>
      <c r="AB1646" s="603"/>
      <c r="AC1646" s="603"/>
      <c r="AD1646" s="603"/>
      <c r="AE1646" s="603"/>
      <c r="AF1646" s="603"/>
      <c r="AG1646" s="603"/>
      <c r="AH1646" s="603"/>
      <c r="AI1646" s="603"/>
      <c r="AJ1646" s="603"/>
      <c r="AK1646" s="603"/>
      <c r="AL1646" s="603"/>
      <c r="AM1646" s="603"/>
      <c r="AN1646" s="603"/>
      <c r="AO1646" s="603"/>
      <c r="AP1646" s="603"/>
      <c r="AQ1646" s="603"/>
      <c r="AR1646" s="603"/>
      <c r="AS1646" s="603"/>
      <c r="AT1646" s="603"/>
      <c r="AU1646" s="603"/>
      <c r="AV1646" s="603"/>
      <c r="AW1646" s="603"/>
      <c r="AX1646" s="603"/>
      <c r="AY1646" s="603"/>
      <c r="AZ1646" s="603"/>
      <c r="BA1646" s="603"/>
      <c r="BB1646" s="603"/>
      <c r="BC1646" s="603"/>
      <c r="BD1646" s="603"/>
      <c r="BE1646" s="603"/>
      <c r="BF1646" s="603"/>
      <c r="BG1646" s="603"/>
      <c r="BH1646" s="603"/>
      <c r="BI1646" s="603"/>
      <c r="BJ1646" s="603"/>
      <c r="BK1646" s="603"/>
      <c r="BL1646" s="603"/>
      <c r="BM1646" s="603"/>
      <c r="BN1646" s="603"/>
      <c r="BO1646" s="603"/>
      <c r="BP1646" s="603"/>
      <c r="BQ1646" s="603"/>
      <c r="BR1646" s="603"/>
      <c r="BS1646" s="603"/>
      <c r="BT1646" s="603"/>
      <c r="BU1646" s="603"/>
      <c r="BV1646" s="603"/>
      <c r="BW1646" s="603"/>
      <c r="BX1646" s="603"/>
      <c r="BY1646" s="603"/>
      <c r="BZ1646" s="603"/>
      <c r="CA1646" s="603"/>
      <c r="CB1646" s="603"/>
      <c r="CC1646" s="603"/>
      <c r="CD1646" s="603"/>
      <c r="CE1646" s="603"/>
      <c r="CF1646" s="603"/>
      <c r="CG1646" s="603"/>
      <c r="CH1646" s="603"/>
      <c r="CI1646" s="603"/>
      <c r="CJ1646" s="603"/>
      <c r="CK1646" s="603"/>
    </row>
    <row r="1647" spans="1:89" ht="14.25">
      <c r="A1647" s="845"/>
      <c r="B1647" s="758"/>
      <c r="C1647" s="758"/>
      <c r="D1647" s="698"/>
      <c r="E1647" s="698"/>
      <c r="F1647" s="698"/>
      <c r="G1647" s="698"/>
      <c r="H1647" s="698"/>
      <c r="I1647" s="758"/>
      <c r="J1647" s="758"/>
      <c r="K1647" s="758"/>
      <c r="L1647" s="758"/>
      <c r="M1647" s="758"/>
      <c r="N1647" s="698"/>
      <c r="O1647" s="603"/>
      <c r="P1647" s="846"/>
      <c r="Q1647" s="603"/>
      <c r="R1647" s="603"/>
      <c r="S1647" s="603"/>
      <c r="T1647" s="603"/>
      <c r="U1647" s="603"/>
      <c r="V1647" s="603"/>
      <c r="W1647" s="603"/>
      <c r="X1647" s="668"/>
      <c r="Y1647" s="376"/>
      <c r="Z1647" s="603"/>
      <c r="AA1647" s="845"/>
      <c r="AB1647" s="603"/>
      <c r="AC1647" s="603"/>
      <c r="AD1647" s="603"/>
      <c r="AE1647" s="603"/>
      <c r="AF1647" s="603"/>
      <c r="AG1647" s="603"/>
      <c r="AH1647" s="603"/>
      <c r="AI1647" s="603"/>
      <c r="AJ1647" s="603"/>
      <c r="AK1647" s="603"/>
      <c r="AL1647" s="603"/>
      <c r="AM1647" s="603"/>
      <c r="AN1647" s="603"/>
      <c r="AO1647" s="603"/>
      <c r="AP1647" s="603"/>
      <c r="AQ1647" s="603"/>
      <c r="AR1647" s="603"/>
      <c r="AS1647" s="603"/>
      <c r="AT1647" s="603"/>
      <c r="AU1647" s="603"/>
      <c r="AV1647" s="603"/>
      <c r="AW1647" s="603"/>
      <c r="AX1647" s="603"/>
      <c r="AY1647" s="603"/>
      <c r="AZ1647" s="603"/>
      <c r="BA1647" s="603"/>
      <c r="BB1647" s="603"/>
      <c r="BC1647" s="603"/>
      <c r="BD1647" s="603"/>
      <c r="BE1647" s="603"/>
      <c r="BF1647" s="603"/>
      <c r="BG1647" s="603"/>
      <c r="BH1647" s="603"/>
      <c r="BI1647" s="603"/>
      <c r="BJ1647" s="603"/>
      <c r="BK1647" s="603"/>
      <c r="BL1647" s="603"/>
      <c r="BM1647" s="603"/>
      <c r="BN1647" s="603"/>
      <c r="BO1647" s="603"/>
      <c r="BP1647" s="603"/>
      <c r="BQ1647" s="603"/>
      <c r="BR1647" s="603"/>
      <c r="BS1647" s="603"/>
      <c r="BT1647" s="603"/>
      <c r="BU1647" s="603"/>
      <c r="BV1647" s="603"/>
      <c r="BW1647" s="603"/>
      <c r="BX1647" s="603"/>
      <c r="BY1647" s="603"/>
      <c r="BZ1647" s="603"/>
      <c r="CA1647" s="603"/>
      <c r="CB1647" s="603"/>
      <c r="CC1647" s="603"/>
      <c r="CD1647" s="603"/>
      <c r="CE1647" s="603"/>
      <c r="CF1647" s="603"/>
      <c r="CG1647" s="603"/>
      <c r="CH1647" s="603"/>
      <c r="CI1647" s="603"/>
      <c r="CJ1647" s="603"/>
      <c r="CK1647" s="603"/>
    </row>
    <row r="1648" spans="1:89" ht="14.25">
      <c r="A1648" s="845"/>
      <c r="B1648" s="758"/>
      <c r="C1648" s="758"/>
      <c r="D1648" s="698"/>
      <c r="E1648" s="698"/>
      <c r="F1648" s="698"/>
      <c r="G1648" s="698"/>
      <c r="H1648" s="698"/>
      <c r="I1648" s="758"/>
      <c r="J1648" s="758"/>
      <c r="K1648" s="758"/>
      <c r="L1648" s="758"/>
      <c r="M1648" s="758"/>
      <c r="N1648" s="698"/>
      <c r="O1648" s="603"/>
      <c r="P1648" s="846"/>
      <c r="Q1648" s="603"/>
      <c r="R1648" s="603"/>
      <c r="S1648" s="603"/>
      <c r="T1648" s="603"/>
      <c r="U1648" s="603"/>
      <c r="V1648" s="603"/>
      <c r="W1648" s="603"/>
      <c r="X1648" s="668"/>
      <c r="Y1648" s="376"/>
      <c r="Z1648" s="603"/>
      <c r="AA1648" s="845"/>
      <c r="AB1648" s="603"/>
      <c r="AC1648" s="603"/>
      <c r="AD1648" s="603"/>
      <c r="AE1648" s="603"/>
      <c r="AF1648" s="603"/>
      <c r="AG1648" s="603"/>
      <c r="AH1648" s="603"/>
      <c r="AI1648" s="603"/>
      <c r="AJ1648" s="603"/>
      <c r="AK1648" s="603"/>
      <c r="AL1648" s="603"/>
      <c r="AM1648" s="603"/>
      <c r="AN1648" s="603"/>
      <c r="AO1648" s="603"/>
      <c r="AP1648" s="603"/>
      <c r="AQ1648" s="603"/>
      <c r="AR1648" s="603"/>
      <c r="AS1648" s="603"/>
      <c r="AT1648" s="603"/>
      <c r="AU1648" s="603"/>
      <c r="AV1648" s="603"/>
      <c r="AW1648" s="603"/>
      <c r="AX1648" s="603"/>
      <c r="AY1648" s="603"/>
      <c r="AZ1648" s="603"/>
      <c r="BA1648" s="603"/>
      <c r="BB1648" s="603"/>
      <c r="BC1648" s="603"/>
      <c r="BD1648" s="603"/>
      <c r="BE1648" s="603"/>
      <c r="BF1648" s="603"/>
      <c r="BG1648" s="603"/>
      <c r="BH1648" s="603"/>
      <c r="BI1648" s="603"/>
      <c r="BJ1648" s="603"/>
      <c r="BK1648" s="603"/>
      <c r="BL1648" s="603"/>
      <c r="BM1648" s="603"/>
      <c r="BN1648" s="603"/>
      <c r="BO1648" s="603"/>
      <c r="BP1648" s="603"/>
      <c r="BQ1648" s="603"/>
      <c r="BR1648" s="603"/>
      <c r="BS1648" s="603"/>
      <c r="BT1648" s="603"/>
      <c r="BU1648" s="603"/>
      <c r="BV1648" s="603"/>
      <c r="BW1648" s="603"/>
      <c r="BX1648" s="603"/>
      <c r="BY1648" s="603"/>
      <c r="BZ1648" s="603"/>
      <c r="CA1648" s="603"/>
      <c r="CB1648" s="603"/>
      <c r="CC1648" s="603"/>
      <c r="CD1648" s="603"/>
      <c r="CE1648" s="603"/>
      <c r="CF1648" s="603"/>
      <c r="CG1648" s="603"/>
      <c r="CH1648" s="603"/>
      <c r="CI1648" s="603"/>
      <c r="CJ1648" s="603"/>
      <c r="CK1648" s="603"/>
    </row>
    <row r="1649" spans="1:89" ht="14.25">
      <c r="A1649" s="845"/>
      <c r="B1649" s="758"/>
      <c r="C1649" s="758"/>
      <c r="D1649" s="698"/>
      <c r="E1649" s="698"/>
      <c r="F1649" s="698"/>
      <c r="G1649" s="698"/>
      <c r="H1649" s="698"/>
      <c r="I1649" s="758"/>
      <c r="J1649" s="758"/>
      <c r="K1649" s="758"/>
      <c r="L1649" s="758"/>
      <c r="M1649" s="758"/>
      <c r="N1649" s="698"/>
      <c r="O1649" s="603"/>
      <c r="P1649" s="846"/>
      <c r="Q1649" s="603"/>
      <c r="R1649" s="603"/>
      <c r="S1649" s="603"/>
      <c r="T1649" s="603"/>
      <c r="U1649" s="603"/>
      <c r="V1649" s="603"/>
      <c r="W1649" s="603"/>
      <c r="X1649" s="668"/>
      <c r="Y1649" s="376"/>
      <c r="Z1649" s="603"/>
      <c r="AA1649" s="845"/>
      <c r="AB1649" s="603"/>
      <c r="AC1649" s="603"/>
      <c r="AD1649" s="603"/>
      <c r="AE1649" s="603"/>
      <c r="AF1649" s="603"/>
      <c r="AG1649" s="603"/>
      <c r="AH1649" s="603"/>
      <c r="AI1649" s="603"/>
      <c r="AJ1649" s="603"/>
      <c r="AK1649" s="603"/>
      <c r="AL1649" s="603"/>
      <c r="AM1649" s="603"/>
      <c r="AN1649" s="603"/>
      <c r="AO1649" s="603"/>
      <c r="AP1649" s="603"/>
      <c r="AQ1649" s="603"/>
      <c r="AR1649" s="603"/>
      <c r="AS1649" s="603"/>
      <c r="AT1649" s="603"/>
      <c r="AU1649" s="603"/>
      <c r="AV1649" s="603"/>
      <c r="AW1649" s="603"/>
      <c r="AX1649" s="603"/>
      <c r="AY1649" s="603"/>
      <c r="AZ1649" s="603"/>
      <c r="BA1649" s="603"/>
      <c r="BB1649" s="603"/>
      <c r="BC1649" s="603"/>
      <c r="BD1649" s="603"/>
      <c r="BE1649" s="603"/>
      <c r="BF1649" s="603"/>
      <c r="BG1649" s="603"/>
      <c r="BH1649" s="603"/>
      <c r="BI1649" s="603"/>
      <c r="BJ1649" s="603"/>
      <c r="BK1649" s="603"/>
      <c r="BL1649" s="603"/>
      <c r="BM1649" s="603"/>
      <c r="BN1649" s="603"/>
      <c r="BO1649" s="603"/>
      <c r="BP1649" s="603"/>
      <c r="BQ1649" s="603"/>
      <c r="BR1649" s="603"/>
      <c r="BS1649" s="603"/>
      <c r="BT1649" s="603"/>
      <c r="BU1649" s="603"/>
      <c r="BV1649" s="603"/>
      <c r="BW1649" s="603"/>
      <c r="BX1649" s="603"/>
      <c r="BY1649" s="603"/>
      <c r="BZ1649" s="603"/>
      <c r="CA1649" s="603"/>
      <c r="CB1649" s="603"/>
      <c r="CC1649" s="603"/>
      <c r="CD1649" s="603"/>
      <c r="CE1649" s="603"/>
      <c r="CF1649" s="603"/>
      <c r="CG1649" s="603"/>
      <c r="CH1649" s="603"/>
      <c r="CI1649" s="603"/>
      <c r="CJ1649" s="603"/>
      <c r="CK1649" s="603"/>
    </row>
    <row r="1650" spans="1:89" ht="14.25">
      <c r="A1650" s="845"/>
      <c r="B1650" s="758"/>
      <c r="C1650" s="758"/>
      <c r="D1650" s="698"/>
      <c r="E1650" s="698"/>
      <c r="F1650" s="698"/>
      <c r="G1650" s="698"/>
      <c r="H1650" s="698"/>
      <c r="I1650" s="758"/>
      <c r="J1650" s="758"/>
      <c r="K1650" s="758"/>
      <c r="L1650" s="758"/>
      <c r="M1650" s="758"/>
      <c r="N1650" s="698"/>
      <c r="O1650" s="603"/>
      <c r="P1650" s="846"/>
      <c r="Q1650" s="603"/>
      <c r="R1650" s="603"/>
      <c r="S1650" s="603"/>
      <c r="T1650" s="603"/>
      <c r="U1650" s="603"/>
      <c r="V1650" s="603"/>
      <c r="W1650" s="603"/>
      <c r="X1650" s="668"/>
      <c r="Y1650" s="376"/>
      <c r="Z1650" s="603"/>
      <c r="AA1650" s="845"/>
      <c r="AB1650" s="603"/>
      <c r="AC1650" s="603"/>
      <c r="AD1650" s="603"/>
      <c r="AE1650" s="603"/>
      <c r="AF1650" s="603"/>
      <c r="AG1650" s="603"/>
      <c r="AH1650" s="603"/>
      <c r="AI1650" s="603"/>
      <c r="AJ1650" s="603"/>
      <c r="AK1650" s="603"/>
      <c r="AL1650" s="603"/>
      <c r="AM1650" s="603"/>
      <c r="AN1650" s="603"/>
      <c r="AO1650" s="603"/>
      <c r="AP1650" s="603"/>
      <c r="AQ1650" s="603"/>
      <c r="AR1650" s="603"/>
      <c r="AS1650" s="603"/>
      <c r="AT1650" s="603"/>
      <c r="AU1650" s="603"/>
      <c r="AV1650" s="603"/>
      <c r="AW1650" s="603"/>
      <c r="AX1650" s="603"/>
      <c r="AY1650" s="603"/>
      <c r="AZ1650" s="603"/>
      <c r="BA1650" s="603"/>
      <c r="BB1650" s="603"/>
      <c r="BC1650" s="603"/>
      <c r="BD1650" s="603"/>
      <c r="BE1650" s="603"/>
      <c r="BF1650" s="603"/>
      <c r="BG1650" s="603"/>
      <c r="BH1650" s="603"/>
      <c r="BI1650" s="603"/>
      <c r="BJ1650" s="603"/>
      <c r="BK1650" s="603"/>
      <c r="BL1650" s="603"/>
      <c r="BM1650" s="603"/>
      <c r="BN1650" s="603"/>
      <c r="BO1650" s="603"/>
      <c r="BP1650" s="603"/>
      <c r="BQ1650" s="603"/>
      <c r="BR1650" s="603"/>
      <c r="BS1650" s="603"/>
      <c r="BT1650" s="603"/>
      <c r="BU1650" s="603"/>
      <c r="BV1650" s="603"/>
      <c r="BW1650" s="603"/>
      <c r="BX1650" s="603"/>
      <c r="BY1650" s="603"/>
      <c r="BZ1650" s="603"/>
      <c r="CA1650" s="603"/>
      <c r="CB1650" s="603"/>
      <c r="CC1650" s="603"/>
      <c r="CD1650" s="603"/>
      <c r="CE1650" s="603"/>
      <c r="CF1650" s="603"/>
      <c r="CG1650" s="603"/>
      <c r="CH1650" s="603"/>
      <c r="CI1650" s="603"/>
      <c r="CJ1650" s="603"/>
      <c r="CK1650" s="603"/>
    </row>
    <row r="1651" spans="1:89" ht="14.25">
      <c r="A1651" s="845"/>
      <c r="B1651" s="758"/>
      <c r="C1651" s="758"/>
      <c r="D1651" s="698"/>
      <c r="E1651" s="698"/>
      <c r="F1651" s="698"/>
      <c r="G1651" s="698"/>
      <c r="H1651" s="698"/>
      <c r="I1651" s="758"/>
      <c r="J1651" s="758"/>
      <c r="K1651" s="758"/>
      <c r="L1651" s="758"/>
      <c r="M1651" s="758"/>
      <c r="N1651" s="698"/>
      <c r="O1651" s="603"/>
      <c r="P1651" s="846"/>
      <c r="Q1651" s="603"/>
      <c r="R1651" s="603"/>
      <c r="S1651" s="603"/>
      <c r="T1651" s="603"/>
      <c r="U1651" s="603"/>
      <c r="V1651" s="603"/>
      <c r="W1651" s="603"/>
      <c r="X1651" s="668"/>
      <c r="Y1651" s="376"/>
      <c r="Z1651" s="603"/>
      <c r="AA1651" s="845"/>
      <c r="AB1651" s="603"/>
      <c r="AC1651" s="603"/>
      <c r="AD1651" s="603"/>
      <c r="AE1651" s="603"/>
      <c r="AF1651" s="603"/>
      <c r="AG1651" s="603"/>
      <c r="AH1651" s="603"/>
      <c r="AI1651" s="603"/>
      <c r="AJ1651" s="603"/>
      <c r="AK1651" s="603"/>
      <c r="AL1651" s="603"/>
      <c r="AM1651" s="603"/>
      <c r="AN1651" s="603"/>
      <c r="AO1651" s="603"/>
      <c r="AP1651" s="603"/>
      <c r="AQ1651" s="603"/>
      <c r="AR1651" s="603"/>
      <c r="AS1651" s="603"/>
      <c r="AT1651" s="603"/>
      <c r="AU1651" s="603"/>
      <c r="AV1651" s="603"/>
      <c r="AW1651" s="603"/>
      <c r="AX1651" s="603"/>
      <c r="AY1651" s="603"/>
      <c r="AZ1651" s="603"/>
      <c r="BA1651" s="603"/>
      <c r="BB1651" s="603"/>
      <c r="BC1651" s="603"/>
      <c r="BD1651" s="603"/>
      <c r="BE1651" s="603"/>
      <c r="BF1651" s="603"/>
      <c r="BG1651" s="603"/>
      <c r="BH1651" s="603"/>
      <c r="BI1651" s="603"/>
      <c r="BJ1651" s="603"/>
      <c r="BK1651" s="603"/>
      <c r="BL1651" s="603"/>
      <c r="BM1651" s="603"/>
      <c r="BN1651" s="603"/>
      <c r="BO1651" s="603"/>
      <c r="BP1651" s="603"/>
      <c r="BQ1651" s="603"/>
      <c r="BR1651" s="603"/>
      <c r="BS1651" s="603"/>
      <c r="BT1651" s="603"/>
      <c r="BU1651" s="603"/>
      <c r="BV1651" s="603"/>
      <c r="BW1651" s="603"/>
      <c r="BX1651" s="603"/>
      <c r="BY1651" s="603"/>
      <c r="BZ1651" s="603"/>
      <c r="CA1651" s="603"/>
      <c r="CB1651" s="603"/>
      <c r="CC1651" s="603"/>
      <c r="CD1651" s="603"/>
      <c r="CE1651" s="603"/>
      <c r="CF1651" s="603"/>
      <c r="CG1651" s="603"/>
      <c r="CH1651" s="603"/>
      <c r="CI1651" s="603"/>
      <c r="CJ1651" s="603"/>
      <c r="CK1651" s="603"/>
    </row>
    <row r="1652" spans="1:89" ht="14.25">
      <c r="A1652" s="845"/>
      <c r="B1652" s="758"/>
      <c r="C1652" s="758"/>
      <c r="D1652" s="698"/>
      <c r="E1652" s="698"/>
      <c r="F1652" s="698"/>
      <c r="G1652" s="698"/>
      <c r="H1652" s="698"/>
      <c r="I1652" s="758"/>
      <c r="J1652" s="758"/>
      <c r="K1652" s="758"/>
      <c r="L1652" s="758"/>
      <c r="M1652" s="758"/>
      <c r="N1652" s="698"/>
      <c r="O1652" s="603"/>
      <c r="P1652" s="846"/>
      <c r="Q1652" s="603"/>
      <c r="R1652" s="603"/>
      <c r="S1652" s="603"/>
      <c r="T1652" s="603"/>
      <c r="U1652" s="603"/>
      <c r="V1652" s="603"/>
      <c r="W1652" s="603"/>
      <c r="X1652" s="668"/>
      <c r="Y1652" s="376"/>
      <c r="Z1652" s="603"/>
      <c r="AA1652" s="845"/>
      <c r="AB1652" s="603"/>
      <c r="AC1652" s="603"/>
      <c r="AD1652" s="603"/>
      <c r="AE1652" s="603"/>
      <c r="AF1652" s="603"/>
      <c r="AG1652" s="603"/>
      <c r="AH1652" s="603"/>
      <c r="AI1652" s="603"/>
      <c r="AJ1652" s="603"/>
      <c r="AK1652" s="603"/>
      <c r="AL1652" s="603"/>
      <c r="AM1652" s="603"/>
      <c r="AN1652" s="603"/>
      <c r="AO1652" s="603"/>
      <c r="AP1652" s="603"/>
      <c r="AQ1652" s="603"/>
      <c r="AR1652" s="603"/>
      <c r="AS1652" s="603"/>
      <c r="AT1652" s="603"/>
      <c r="AU1652" s="603"/>
      <c r="AV1652" s="603"/>
      <c r="AW1652" s="603"/>
      <c r="AX1652" s="603"/>
      <c r="AY1652" s="603"/>
      <c r="AZ1652" s="603"/>
      <c r="BA1652" s="603"/>
      <c r="BB1652" s="603"/>
      <c r="BC1652" s="603"/>
      <c r="BD1652" s="603"/>
      <c r="BE1652" s="603"/>
      <c r="BF1652" s="603"/>
      <c r="BG1652" s="603"/>
      <c r="BH1652" s="603"/>
      <c r="BI1652" s="603"/>
      <c r="BJ1652" s="603"/>
      <c r="BK1652" s="603"/>
      <c r="BL1652" s="603"/>
      <c r="BM1652" s="603"/>
      <c r="BN1652" s="603"/>
      <c r="BO1652" s="603"/>
      <c r="BP1652" s="603"/>
      <c r="BQ1652" s="603"/>
      <c r="BR1652" s="603"/>
      <c r="BS1652" s="603"/>
      <c r="BT1652" s="603"/>
      <c r="BU1652" s="603"/>
      <c r="BV1652" s="603"/>
      <c r="BW1652" s="603"/>
      <c r="BX1652" s="603"/>
      <c r="BY1652" s="603"/>
      <c r="BZ1652" s="603"/>
      <c r="CA1652" s="603"/>
      <c r="CB1652" s="603"/>
      <c r="CC1652" s="603"/>
      <c r="CD1652" s="603"/>
      <c r="CE1652" s="603"/>
      <c r="CF1652" s="603"/>
      <c r="CG1652" s="603"/>
      <c r="CH1652" s="603"/>
      <c r="CI1652" s="603"/>
      <c r="CJ1652" s="603"/>
      <c r="CK1652" s="603"/>
    </row>
    <row r="1653" spans="1:89" ht="14.25">
      <c r="A1653" s="845"/>
      <c r="B1653" s="758"/>
      <c r="C1653" s="758"/>
      <c r="D1653" s="698"/>
      <c r="E1653" s="698"/>
      <c r="F1653" s="698"/>
      <c r="G1653" s="698"/>
      <c r="H1653" s="698"/>
      <c r="I1653" s="758"/>
      <c r="J1653" s="758"/>
      <c r="K1653" s="758"/>
      <c r="L1653" s="758"/>
      <c r="M1653" s="758"/>
      <c r="N1653" s="698"/>
      <c r="O1653" s="603"/>
      <c r="P1653" s="846"/>
      <c r="Q1653" s="603"/>
      <c r="R1653" s="603"/>
      <c r="S1653" s="603"/>
      <c r="T1653" s="603"/>
      <c r="U1653" s="603"/>
      <c r="V1653" s="603"/>
      <c r="W1653" s="603"/>
      <c r="X1653" s="668"/>
      <c r="Y1653" s="376"/>
      <c r="Z1653" s="603"/>
      <c r="AA1653" s="845"/>
      <c r="AB1653" s="603"/>
      <c r="AC1653" s="603"/>
      <c r="AD1653" s="603"/>
      <c r="AE1653" s="603"/>
      <c r="AF1653" s="603"/>
      <c r="AG1653" s="603"/>
      <c r="AH1653" s="603"/>
      <c r="AI1653" s="603"/>
      <c r="AJ1653" s="603"/>
      <c r="AK1653" s="603"/>
      <c r="AL1653" s="603"/>
      <c r="AM1653" s="603"/>
      <c r="AN1653" s="603"/>
      <c r="AO1653" s="603"/>
      <c r="AP1653" s="603"/>
      <c r="AQ1653" s="603"/>
      <c r="AR1653" s="603"/>
      <c r="AS1653" s="603"/>
      <c r="AT1653" s="603"/>
      <c r="AU1653" s="603"/>
      <c r="AV1653" s="603"/>
      <c r="AW1653" s="603"/>
      <c r="AX1653" s="603"/>
      <c r="AY1653" s="603"/>
      <c r="AZ1653" s="603"/>
      <c r="BA1653" s="603"/>
      <c r="BB1653" s="603"/>
      <c r="BC1653" s="603"/>
      <c r="BD1653" s="603"/>
      <c r="BE1653" s="603"/>
      <c r="BF1653" s="603"/>
      <c r="BG1653" s="603"/>
      <c r="BH1653" s="603"/>
      <c r="BI1653" s="603"/>
      <c r="BJ1653" s="603"/>
      <c r="BK1653" s="603"/>
      <c r="BL1653" s="603"/>
      <c r="BM1653" s="603"/>
      <c r="BN1653" s="603"/>
      <c r="BO1653" s="603"/>
      <c r="BP1653" s="603"/>
      <c r="BQ1653" s="603"/>
      <c r="BR1653" s="603"/>
      <c r="BS1653" s="603"/>
      <c r="BT1653" s="603"/>
      <c r="BU1653" s="603"/>
      <c r="BV1653" s="603"/>
      <c r="BW1653" s="603"/>
      <c r="BX1653" s="603"/>
      <c r="BY1653" s="603"/>
      <c r="BZ1653" s="603"/>
      <c r="CA1653" s="603"/>
      <c r="CB1653" s="603"/>
      <c r="CC1653" s="603"/>
      <c r="CD1653" s="603"/>
      <c r="CE1653" s="603"/>
      <c r="CF1653" s="603"/>
      <c r="CG1653" s="603"/>
      <c r="CH1653" s="603"/>
      <c r="CI1653" s="603"/>
      <c r="CJ1653" s="603"/>
      <c r="CK1653" s="603"/>
    </row>
    <row r="1654" spans="1:89" ht="14.25">
      <c r="A1654" s="845"/>
      <c r="B1654" s="758"/>
      <c r="C1654" s="758"/>
      <c r="D1654" s="698"/>
      <c r="E1654" s="698"/>
      <c r="F1654" s="698"/>
      <c r="G1654" s="698"/>
      <c r="H1654" s="698"/>
      <c r="I1654" s="758"/>
      <c r="J1654" s="758"/>
      <c r="K1654" s="758"/>
      <c r="L1654" s="758"/>
      <c r="M1654" s="758"/>
      <c r="N1654" s="698"/>
      <c r="O1654" s="603"/>
      <c r="P1654" s="846"/>
      <c r="Q1654" s="603"/>
      <c r="R1654" s="603"/>
      <c r="S1654" s="603"/>
      <c r="T1654" s="603"/>
      <c r="U1654" s="603"/>
      <c r="V1654" s="603"/>
      <c r="W1654" s="603"/>
      <c r="X1654" s="668"/>
      <c r="Y1654" s="376"/>
      <c r="Z1654" s="603"/>
      <c r="AA1654" s="845"/>
      <c r="AB1654" s="603"/>
      <c r="AC1654" s="603"/>
      <c r="AD1654" s="603"/>
      <c r="AE1654" s="603"/>
      <c r="AF1654" s="603"/>
      <c r="AG1654" s="603"/>
      <c r="AH1654" s="603"/>
      <c r="AI1654" s="603"/>
      <c r="AJ1654" s="603"/>
      <c r="AK1654" s="603"/>
      <c r="AL1654" s="603"/>
      <c r="AM1654" s="603"/>
      <c r="AN1654" s="603"/>
      <c r="AO1654" s="603"/>
      <c r="AP1654" s="603"/>
      <c r="AQ1654" s="603"/>
      <c r="AR1654" s="603"/>
      <c r="AS1654" s="603"/>
      <c r="AT1654" s="603"/>
      <c r="AU1654" s="603"/>
      <c r="AV1654" s="603"/>
      <c r="AW1654" s="603"/>
      <c r="AX1654" s="603"/>
      <c r="AY1654" s="603"/>
      <c r="AZ1654" s="603"/>
      <c r="BA1654" s="603"/>
      <c r="BB1654" s="603"/>
      <c r="BC1654" s="603"/>
      <c r="BD1654" s="603"/>
      <c r="BE1654" s="603"/>
      <c r="BF1654" s="603"/>
      <c r="BG1654" s="603"/>
      <c r="BH1654" s="603"/>
      <c r="BI1654" s="603"/>
      <c r="BJ1654" s="603"/>
      <c r="BK1654" s="603"/>
      <c r="BL1654" s="603"/>
      <c r="BM1654" s="603"/>
      <c r="BN1654" s="603"/>
      <c r="BO1654" s="603"/>
      <c r="BP1654" s="603"/>
      <c r="BQ1654" s="603"/>
      <c r="BR1654" s="603"/>
      <c r="BS1654" s="603"/>
      <c r="BT1654" s="603"/>
      <c r="BU1654" s="603"/>
      <c r="BV1654" s="603"/>
      <c r="BW1654" s="603"/>
      <c r="BX1654" s="603"/>
      <c r="BY1654" s="603"/>
      <c r="BZ1654" s="603"/>
      <c r="CA1654" s="603"/>
      <c r="CB1654" s="603"/>
      <c r="CC1654" s="603"/>
      <c r="CD1654" s="603"/>
      <c r="CE1654" s="603"/>
      <c r="CF1654" s="603"/>
      <c r="CG1654" s="603"/>
      <c r="CH1654" s="603"/>
      <c r="CI1654" s="603"/>
      <c r="CJ1654" s="603"/>
      <c r="CK1654" s="603"/>
    </row>
    <row r="1655" spans="1:89" ht="14.25">
      <c r="A1655" s="845"/>
      <c r="B1655" s="758"/>
      <c r="C1655" s="758"/>
      <c r="D1655" s="698"/>
      <c r="E1655" s="698"/>
      <c r="F1655" s="698"/>
      <c r="G1655" s="698"/>
      <c r="H1655" s="698"/>
      <c r="I1655" s="758"/>
      <c r="J1655" s="758"/>
      <c r="K1655" s="758"/>
      <c r="L1655" s="758"/>
      <c r="M1655" s="758"/>
      <c r="N1655" s="698"/>
      <c r="O1655" s="603"/>
      <c r="P1655" s="846"/>
      <c r="Q1655" s="603"/>
      <c r="R1655" s="603"/>
      <c r="S1655" s="603"/>
      <c r="T1655" s="603"/>
      <c r="U1655" s="603"/>
      <c r="V1655" s="603"/>
      <c r="W1655" s="603"/>
      <c r="X1655" s="668"/>
      <c r="Y1655" s="376"/>
      <c r="Z1655" s="603"/>
      <c r="AA1655" s="845"/>
      <c r="AB1655" s="603"/>
      <c r="AC1655" s="603"/>
      <c r="AD1655" s="603"/>
      <c r="AE1655" s="603"/>
      <c r="AF1655" s="603"/>
      <c r="AG1655" s="603"/>
      <c r="AH1655" s="603"/>
      <c r="AI1655" s="603"/>
      <c r="AJ1655" s="603"/>
      <c r="AK1655" s="603"/>
      <c r="AL1655" s="603"/>
      <c r="AM1655" s="603"/>
      <c r="AN1655" s="603"/>
      <c r="AO1655" s="603"/>
      <c r="AP1655" s="603"/>
      <c r="AQ1655" s="603"/>
      <c r="AR1655" s="603"/>
      <c r="AS1655" s="603"/>
      <c r="AT1655" s="603"/>
      <c r="AU1655" s="603"/>
      <c r="AV1655" s="603"/>
      <c r="AW1655" s="603"/>
      <c r="AX1655" s="603"/>
      <c r="AY1655" s="603"/>
      <c r="AZ1655" s="603"/>
      <c r="BA1655" s="603"/>
      <c r="BB1655" s="603"/>
      <c r="BC1655" s="603"/>
      <c r="BD1655" s="603"/>
      <c r="BE1655" s="603"/>
      <c r="BF1655" s="603"/>
      <c r="BG1655" s="603"/>
      <c r="BH1655" s="603"/>
      <c r="BI1655" s="603"/>
      <c r="BJ1655" s="603"/>
      <c r="BK1655" s="603"/>
      <c r="BL1655" s="603"/>
      <c r="BM1655" s="603"/>
      <c r="BN1655" s="603"/>
      <c r="BO1655" s="603"/>
      <c r="BP1655" s="603"/>
      <c r="BQ1655" s="603"/>
      <c r="BR1655" s="603"/>
      <c r="BS1655" s="603"/>
      <c r="BT1655" s="603"/>
      <c r="BU1655" s="603"/>
      <c r="BV1655" s="603"/>
      <c r="BW1655" s="603"/>
      <c r="BX1655" s="603"/>
      <c r="BY1655" s="603"/>
      <c r="BZ1655" s="603"/>
      <c r="CA1655" s="603"/>
      <c r="CB1655" s="603"/>
      <c r="CC1655" s="603"/>
      <c r="CD1655" s="603"/>
      <c r="CE1655" s="603"/>
      <c r="CF1655" s="603"/>
      <c r="CG1655" s="603"/>
      <c r="CH1655" s="603"/>
      <c r="CI1655" s="603"/>
      <c r="CJ1655" s="603"/>
      <c r="CK1655" s="603"/>
    </row>
    <row r="1656" spans="1:89" ht="14.25">
      <c r="A1656" s="845"/>
      <c r="B1656" s="758"/>
      <c r="C1656" s="758"/>
      <c r="D1656" s="698"/>
      <c r="E1656" s="698"/>
      <c r="F1656" s="698"/>
      <c r="G1656" s="698"/>
      <c r="H1656" s="698"/>
      <c r="I1656" s="758"/>
      <c r="J1656" s="758"/>
      <c r="K1656" s="758"/>
      <c r="L1656" s="758"/>
      <c r="M1656" s="758"/>
      <c r="N1656" s="698"/>
      <c r="O1656" s="603"/>
      <c r="P1656" s="846"/>
      <c r="Q1656" s="603"/>
      <c r="R1656" s="603"/>
      <c r="S1656" s="603"/>
      <c r="T1656" s="603"/>
      <c r="U1656" s="603"/>
      <c r="V1656" s="603"/>
      <c r="W1656" s="603"/>
      <c r="X1656" s="668"/>
      <c r="Y1656" s="376"/>
      <c r="Z1656" s="603"/>
      <c r="AA1656" s="845"/>
      <c r="AB1656" s="603"/>
      <c r="AC1656" s="603"/>
      <c r="AD1656" s="603"/>
      <c r="AE1656" s="603"/>
      <c r="AF1656" s="603"/>
      <c r="AG1656" s="603"/>
      <c r="AH1656" s="603"/>
      <c r="AI1656" s="603"/>
      <c r="AJ1656" s="603"/>
      <c r="AK1656" s="603"/>
      <c r="AL1656" s="603"/>
      <c r="AM1656" s="603"/>
      <c r="AN1656" s="603"/>
      <c r="AO1656" s="603"/>
      <c r="AP1656" s="603"/>
      <c r="AQ1656" s="603"/>
      <c r="AR1656" s="603"/>
      <c r="AS1656" s="603"/>
      <c r="AT1656" s="603"/>
      <c r="AU1656" s="603"/>
      <c r="AV1656" s="603"/>
      <c r="AW1656" s="603"/>
      <c r="AX1656" s="603"/>
      <c r="AY1656" s="603"/>
      <c r="AZ1656" s="603"/>
      <c r="BA1656" s="603"/>
      <c r="BB1656" s="603"/>
      <c r="BC1656" s="603"/>
      <c r="BD1656" s="603"/>
      <c r="BE1656" s="603"/>
      <c r="BF1656" s="603"/>
      <c r="BG1656" s="603"/>
      <c r="BH1656" s="603"/>
      <c r="BI1656" s="603"/>
      <c r="BJ1656" s="603"/>
      <c r="BK1656" s="603"/>
      <c r="BL1656" s="603"/>
      <c r="BM1656" s="603"/>
      <c r="BN1656" s="603"/>
      <c r="BO1656" s="603"/>
      <c r="BP1656" s="603"/>
      <c r="BQ1656" s="603"/>
      <c r="BR1656" s="603"/>
      <c r="BS1656" s="603"/>
      <c r="BT1656" s="603"/>
      <c r="BU1656" s="603"/>
      <c r="BV1656" s="603"/>
      <c r="BW1656" s="603"/>
      <c r="BX1656" s="603"/>
      <c r="BY1656" s="603"/>
      <c r="BZ1656" s="603"/>
      <c r="CA1656" s="603"/>
      <c r="CB1656" s="603"/>
      <c r="CC1656" s="603"/>
      <c r="CD1656" s="603"/>
      <c r="CE1656" s="603"/>
      <c r="CF1656" s="603"/>
      <c r="CG1656" s="603"/>
      <c r="CH1656" s="603"/>
      <c r="CI1656" s="603"/>
      <c r="CJ1656" s="603"/>
      <c r="CK1656" s="603"/>
    </row>
    <row r="1657" spans="1:89" ht="14.25">
      <c r="A1657" s="845"/>
      <c r="B1657" s="758"/>
      <c r="C1657" s="758"/>
      <c r="D1657" s="698"/>
      <c r="E1657" s="698"/>
      <c r="F1657" s="698"/>
      <c r="G1657" s="698"/>
      <c r="H1657" s="698"/>
      <c r="I1657" s="758"/>
      <c r="J1657" s="758"/>
      <c r="K1657" s="758"/>
      <c r="L1657" s="758"/>
      <c r="M1657" s="758"/>
      <c r="N1657" s="698"/>
      <c r="O1657" s="603"/>
      <c r="P1657" s="846"/>
      <c r="Q1657" s="603"/>
      <c r="R1657" s="603"/>
      <c r="S1657" s="603"/>
      <c r="T1657" s="603"/>
      <c r="U1657" s="603"/>
      <c r="V1657" s="603"/>
      <c r="W1657" s="603"/>
      <c r="X1657" s="668"/>
      <c r="Y1657" s="376"/>
      <c r="Z1657" s="603"/>
      <c r="AA1657" s="845"/>
      <c r="AB1657" s="603"/>
      <c r="AC1657" s="603"/>
      <c r="AD1657" s="603"/>
      <c r="AE1657" s="603"/>
      <c r="AF1657" s="603"/>
      <c r="AG1657" s="603"/>
      <c r="AH1657" s="603"/>
      <c r="AI1657" s="603"/>
      <c r="AJ1657" s="603"/>
      <c r="AK1657" s="603"/>
      <c r="AL1657" s="603"/>
      <c r="AM1657" s="603"/>
      <c r="AN1657" s="603"/>
      <c r="AO1657" s="603"/>
      <c r="AP1657" s="603"/>
      <c r="AQ1657" s="603"/>
      <c r="AR1657" s="603"/>
      <c r="AS1657" s="603"/>
      <c r="AT1657" s="603"/>
      <c r="AU1657" s="603"/>
      <c r="AV1657" s="603"/>
      <c r="AW1657" s="603"/>
      <c r="AX1657" s="603"/>
      <c r="AY1657" s="603"/>
      <c r="AZ1657" s="603"/>
      <c r="BA1657" s="603"/>
      <c r="BB1657" s="603"/>
      <c r="BC1657" s="603"/>
      <c r="BD1657" s="603"/>
      <c r="BE1657" s="603"/>
      <c r="BF1657" s="603"/>
      <c r="BG1657" s="603"/>
      <c r="BH1657" s="603"/>
      <c r="BI1657" s="603"/>
      <c r="BJ1657" s="603"/>
      <c r="BK1657" s="603"/>
      <c r="BL1657" s="603"/>
      <c r="BM1657" s="603"/>
      <c r="BN1657" s="603"/>
      <c r="BO1657" s="603"/>
      <c r="BP1657" s="603"/>
      <c r="BQ1657" s="603"/>
      <c r="BR1657" s="603"/>
      <c r="BS1657" s="603"/>
      <c r="BT1657" s="603"/>
      <c r="BU1657" s="603"/>
      <c r="BV1657" s="603"/>
      <c r="BW1657" s="603"/>
      <c r="BX1657" s="603"/>
      <c r="BY1657" s="603"/>
      <c r="BZ1657" s="603"/>
      <c r="CA1657" s="603"/>
      <c r="CB1657" s="603"/>
      <c r="CC1657" s="603"/>
      <c r="CD1657" s="603"/>
      <c r="CE1657" s="603"/>
      <c r="CF1657" s="603"/>
      <c r="CG1657" s="603"/>
      <c r="CH1657" s="603"/>
      <c r="CI1657" s="603"/>
      <c r="CJ1657" s="603"/>
      <c r="CK1657" s="603"/>
    </row>
    <row r="1658" spans="1:89" ht="14.25">
      <c r="A1658" s="845"/>
      <c r="B1658" s="758"/>
      <c r="C1658" s="758"/>
      <c r="D1658" s="698"/>
      <c r="E1658" s="698"/>
      <c r="F1658" s="698"/>
      <c r="G1658" s="698"/>
      <c r="H1658" s="698"/>
      <c r="I1658" s="758"/>
      <c r="J1658" s="758"/>
      <c r="K1658" s="758"/>
      <c r="L1658" s="758"/>
      <c r="M1658" s="758"/>
      <c r="N1658" s="698"/>
      <c r="O1658" s="603"/>
      <c r="P1658" s="846"/>
      <c r="Q1658" s="603"/>
      <c r="R1658" s="603"/>
      <c r="S1658" s="603"/>
      <c r="T1658" s="603"/>
      <c r="U1658" s="603"/>
      <c r="V1658" s="603"/>
      <c r="W1658" s="603"/>
      <c r="X1658" s="668"/>
      <c r="Y1658" s="376"/>
      <c r="Z1658" s="603"/>
      <c r="AA1658" s="845"/>
      <c r="AB1658" s="603"/>
      <c r="AC1658" s="603"/>
      <c r="AD1658" s="603"/>
      <c r="AE1658" s="603"/>
      <c r="AF1658" s="603"/>
      <c r="AG1658" s="603"/>
      <c r="AH1658" s="603"/>
      <c r="AI1658" s="603"/>
      <c r="AJ1658" s="603"/>
      <c r="AK1658" s="603"/>
      <c r="AL1658" s="603"/>
      <c r="AM1658" s="603"/>
      <c r="AN1658" s="603"/>
      <c r="AO1658" s="603"/>
      <c r="AP1658" s="603"/>
      <c r="AQ1658" s="603"/>
      <c r="AR1658" s="603"/>
      <c r="AS1658" s="603"/>
      <c r="AT1658" s="603"/>
      <c r="AU1658" s="603"/>
      <c r="AV1658" s="603"/>
      <c r="AW1658" s="603"/>
      <c r="AX1658" s="603"/>
      <c r="AY1658" s="603"/>
      <c r="AZ1658" s="603"/>
      <c r="BA1658" s="603"/>
      <c r="BB1658" s="603"/>
      <c r="BC1658" s="603"/>
      <c r="BD1658" s="603"/>
      <c r="BE1658" s="603"/>
      <c r="BF1658" s="603"/>
      <c r="BG1658" s="603"/>
      <c r="BH1658" s="603"/>
      <c r="BI1658" s="603"/>
      <c r="BJ1658" s="603"/>
      <c r="BK1658" s="603"/>
      <c r="BL1658" s="603"/>
      <c r="BM1658" s="603"/>
      <c r="BN1658" s="603"/>
      <c r="BO1658" s="603"/>
      <c r="BP1658" s="603"/>
      <c r="BQ1658" s="603"/>
      <c r="BR1658" s="603"/>
      <c r="BS1658" s="603"/>
      <c r="BT1658" s="603"/>
      <c r="BU1658" s="603"/>
      <c r="BV1658" s="603"/>
      <c r="BW1658" s="603"/>
      <c r="BX1658" s="603"/>
      <c r="BY1658" s="603"/>
      <c r="BZ1658" s="603"/>
      <c r="CA1658" s="603"/>
      <c r="CB1658" s="603"/>
      <c r="CC1658" s="603"/>
      <c r="CD1658" s="603"/>
      <c r="CE1658" s="603"/>
      <c r="CF1658" s="603"/>
      <c r="CG1658" s="603"/>
      <c r="CH1658" s="603"/>
      <c r="CI1658" s="603"/>
      <c r="CJ1658" s="603"/>
      <c r="CK1658" s="603"/>
    </row>
    <row r="1659" spans="1:89" ht="14.25">
      <c r="A1659" s="845"/>
      <c r="B1659" s="758"/>
      <c r="C1659" s="758"/>
      <c r="D1659" s="698"/>
      <c r="E1659" s="698"/>
      <c r="F1659" s="698"/>
      <c r="G1659" s="698"/>
      <c r="H1659" s="698"/>
      <c r="I1659" s="758"/>
      <c r="J1659" s="758"/>
      <c r="K1659" s="758"/>
      <c r="L1659" s="758"/>
      <c r="M1659" s="758"/>
      <c r="N1659" s="698"/>
      <c r="O1659" s="603"/>
      <c r="P1659" s="846"/>
      <c r="Q1659" s="603"/>
      <c r="R1659" s="603"/>
      <c r="S1659" s="603"/>
      <c r="T1659" s="603"/>
      <c r="U1659" s="603"/>
      <c r="V1659" s="603"/>
      <c r="W1659" s="603"/>
      <c r="X1659" s="668"/>
      <c r="Y1659" s="376"/>
      <c r="Z1659" s="603"/>
      <c r="AA1659" s="845"/>
      <c r="AB1659" s="603"/>
      <c r="AC1659" s="603"/>
      <c r="AD1659" s="603"/>
      <c r="AE1659" s="603"/>
      <c r="AF1659" s="603"/>
      <c r="AG1659" s="603"/>
      <c r="AH1659" s="603"/>
      <c r="AI1659" s="603"/>
      <c r="AJ1659" s="603"/>
      <c r="AK1659" s="603"/>
      <c r="AL1659" s="603"/>
      <c r="AM1659" s="603"/>
      <c r="AN1659" s="603"/>
      <c r="AO1659" s="603"/>
      <c r="AP1659" s="603"/>
      <c r="AQ1659" s="603"/>
      <c r="AR1659" s="603"/>
      <c r="AS1659" s="603"/>
      <c r="AT1659" s="603"/>
      <c r="AU1659" s="603"/>
      <c r="AV1659" s="603"/>
      <c r="AW1659" s="603"/>
      <c r="AX1659" s="603"/>
      <c r="AY1659" s="603"/>
      <c r="AZ1659" s="603"/>
      <c r="BA1659" s="603"/>
      <c r="BB1659" s="603"/>
      <c r="BC1659" s="603"/>
      <c r="BD1659" s="603"/>
      <c r="BE1659" s="603"/>
      <c r="BF1659" s="603"/>
      <c r="BG1659" s="603"/>
      <c r="BH1659" s="603"/>
      <c r="BI1659" s="603"/>
      <c r="BJ1659" s="603"/>
      <c r="BK1659" s="603"/>
      <c r="BL1659" s="603"/>
      <c r="BM1659" s="603"/>
      <c r="BN1659" s="603"/>
      <c r="BO1659" s="603"/>
      <c r="BP1659" s="603"/>
      <c r="BQ1659" s="603"/>
      <c r="BR1659" s="603"/>
      <c r="BS1659" s="603"/>
      <c r="BT1659" s="603"/>
      <c r="BU1659" s="603"/>
      <c r="BV1659" s="603"/>
      <c r="BW1659" s="603"/>
      <c r="BX1659" s="603"/>
      <c r="BY1659" s="603"/>
      <c r="BZ1659" s="603"/>
      <c r="CA1659" s="603"/>
      <c r="CB1659" s="603"/>
      <c r="CC1659" s="603"/>
      <c r="CD1659" s="603"/>
      <c r="CE1659" s="603"/>
      <c r="CF1659" s="603"/>
      <c r="CG1659" s="603"/>
      <c r="CH1659" s="603"/>
      <c r="CI1659" s="603"/>
      <c r="CJ1659" s="603"/>
      <c r="CK1659" s="603"/>
    </row>
    <row r="1660" spans="1:89" ht="14.25">
      <c r="A1660" s="845"/>
      <c r="B1660" s="758"/>
      <c r="C1660" s="758"/>
      <c r="D1660" s="698"/>
      <c r="E1660" s="698"/>
      <c r="F1660" s="698"/>
      <c r="G1660" s="698"/>
      <c r="H1660" s="698"/>
      <c r="I1660" s="758"/>
      <c r="J1660" s="758"/>
      <c r="K1660" s="758"/>
      <c r="L1660" s="758"/>
      <c r="M1660" s="758"/>
      <c r="N1660" s="698"/>
      <c r="O1660" s="603"/>
      <c r="P1660" s="846"/>
      <c r="Q1660" s="603"/>
      <c r="R1660" s="603"/>
      <c r="S1660" s="603"/>
      <c r="T1660" s="603"/>
      <c r="U1660" s="603"/>
      <c r="V1660" s="603"/>
      <c r="W1660" s="603"/>
      <c r="X1660" s="668"/>
      <c r="Y1660" s="376"/>
      <c r="Z1660" s="603"/>
      <c r="AA1660" s="845"/>
      <c r="AB1660" s="603"/>
      <c r="AC1660" s="603"/>
      <c r="AD1660" s="603"/>
      <c r="AE1660" s="603"/>
      <c r="AF1660" s="603"/>
      <c r="AG1660" s="603"/>
      <c r="AH1660" s="603"/>
      <c r="AI1660" s="603"/>
      <c r="AJ1660" s="603"/>
      <c r="AK1660" s="603"/>
      <c r="AL1660" s="603"/>
      <c r="AM1660" s="603"/>
      <c r="AN1660" s="603"/>
      <c r="AO1660" s="603"/>
      <c r="AP1660" s="603"/>
      <c r="AQ1660" s="603"/>
      <c r="AR1660" s="603"/>
      <c r="AS1660" s="603"/>
      <c r="AT1660" s="603"/>
      <c r="AU1660" s="603"/>
      <c r="AV1660" s="603"/>
      <c r="AW1660" s="603"/>
      <c r="AX1660" s="603"/>
      <c r="AY1660" s="603"/>
      <c r="AZ1660" s="603"/>
      <c r="BA1660" s="603"/>
      <c r="BB1660" s="603"/>
      <c r="BC1660" s="603"/>
      <c r="BD1660" s="603"/>
      <c r="BE1660" s="603"/>
      <c r="BF1660" s="603"/>
      <c r="BG1660" s="603"/>
      <c r="BH1660" s="603"/>
      <c r="BI1660" s="603"/>
      <c r="BJ1660" s="603"/>
      <c r="BK1660" s="603"/>
      <c r="BL1660" s="603"/>
      <c r="BM1660" s="603"/>
      <c r="BN1660" s="603"/>
      <c r="BO1660" s="603"/>
      <c r="BP1660" s="603"/>
      <c r="BQ1660" s="603"/>
      <c r="BR1660" s="603"/>
      <c r="BS1660" s="603"/>
      <c r="BT1660" s="603"/>
      <c r="BU1660" s="603"/>
      <c r="BV1660" s="603"/>
      <c r="BW1660" s="603"/>
      <c r="BX1660" s="603"/>
      <c r="BY1660" s="603"/>
      <c r="BZ1660" s="603"/>
      <c r="CA1660" s="603"/>
      <c r="CB1660" s="603"/>
      <c r="CC1660" s="603"/>
      <c r="CD1660" s="603"/>
      <c r="CE1660" s="603"/>
      <c r="CF1660" s="603"/>
      <c r="CG1660" s="603"/>
      <c r="CH1660" s="603"/>
      <c r="CI1660" s="603"/>
      <c r="CJ1660" s="603"/>
      <c r="CK1660" s="603"/>
    </row>
    <row r="1661" spans="1:89" ht="14.25">
      <c r="A1661" s="845"/>
      <c r="B1661" s="758"/>
      <c r="C1661" s="758"/>
      <c r="D1661" s="698"/>
      <c r="E1661" s="698"/>
      <c r="F1661" s="698"/>
      <c r="G1661" s="698"/>
      <c r="H1661" s="698"/>
      <c r="I1661" s="758"/>
      <c r="J1661" s="758"/>
      <c r="K1661" s="758"/>
      <c r="L1661" s="758"/>
      <c r="M1661" s="758"/>
      <c r="N1661" s="698"/>
      <c r="O1661" s="603"/>
      <c r="P1661" s="846"/>
      <c r="Q1661" s="603"/>
      <c r="R1661" s="603"/>
      <c r="S1661" s="603"/>
      <c r="T1661" s="603"/>
      <c r="U1661" s="603"/>
      <c r="V1661" s="603"/>
      <c r="W1661" s="603"/>
      <c r="X1661" s="668"/>
      <c r="Y1661" s="376"/>
      <c r="Z1661" s="603"/>
      <c r="AA1661" s="845"/>
      <c r="AB1661" s="603"/>
      <c r="AC1661" s="603"/>
      <c r="AD1661" s="603"/>
      <c r="AE1661" s="603"/>
      <c r="AF1661" s="603"/>
      <c r="AG1661" s="603"/>
      <c r="AH1661" s="603"/>
      <c r="AI1661" s="603"/>
      <c r="AJ1661" s="603"/>
      <c r="AK1661" s="603"/>
      <c r="AL1661" s="603"/>
      <c r="AM1661" s="603"/>
      <c r="AN1661" s="603"/>
      <c r="AO1661" s="603"/>
      <c r="AP1661" s="603"/>
      <c r="AQ1661" s="603"/>
      <c r="AR1661" s="603"/>
      <c r="AS1661" s="603"/>
      <c r="AT1661" s="603"/>
      <c r="AU1661" s="603"/>
      <c r="AV1661" s="603"/>
      <c r="AW1661" s="603"/>
      <c r="AX1661" s="603"/>
      <c r="AY1661" s="603"/>
      <c r="AZ1661" s="603"/>
      <c r="BA1661" s="603"/>
      <c r="BB1661" s="603"/>
      <c r="BC1661" s="603"/>
      <c r="BD1661" s="603"/>
      <c r="BE1661" s="603"/>
      <c r="BF1661" s="603"/>
      <c r="BG1661" s="603"/>
      <c r="BH1661" s="603"/>
      <c r="BI1661" s="603"/>
      <c r="BJ1661" s="603"/>
      <c r="BK1661" s="603"/>
      <c r="BL1661" s="603"/>
      <c r="BM1661" s="603"/>
      <c r="BN1661" s="603"/>
      <c r="BO1661" s="603"/>
      <c r="BP1661" s="603"/>
      <c r="BQ1661" s="603"/>
      <c r="BR1661" s="603"/>
      <c r="BS1661" s="603"/>
      <c r="BT1661" s="603"/>
      <c r="BU1661" s="603"/>
      <c r="BV1661" s="603"/>
      <c r="BW1661" s="603"/>
      <c r="BX1661" s="603"/>
      <c r="BY1661" s="603"/>
      <c r="BZ1661" s="603"/>
      <c r="CA1661" s="603"/>
      <c r="CB1661" s="603"/>
      <c r="CC1661" s="603"/>
      <c r="CD1661" s="603"/>
      <c r="CE1661" s="603"/>
      <c r="CF1661" s="603"/>
      <c r="CG1661" s="603"/>
      <c r="CH1661" s="603"/>
      <c r="CI1661" s="603"/>
      <c r="CJ1661" s="603"/>
      <c r="CK1661" s="603"/>
    </row>
    <row r="1662" spans="1:89" ht="14.25">
      <c r="A1662" s="845"/>
      <c r="B1662" s="758"/>
      <c r="C1662" s="758"/>
      <c r="D1662" s="698"/>
      <c r="E1662" s="698"/>
      <c r="F1662" s="698"/>
      <c r="G1662" s="698"/>
      <c r="H1662" s="698"/>
      <c r="I1662" s="758"/>
      <c r="J1662" s="758"/>
      <c r="K1662" s="758"/>
      <c r="L1662" s="758"/>
      <c r="M1662" s="758"/>
      <c r="N1662" s="698"/>
      <c r="O1662" s="603"/>
      <c r="P1662" s="846"/>
      <c r="Q1662" s="603"/>
      <c r="R1662" s="603"/>
      <c r="S1662" s="603"/>
      <c r="T1662" s="603"/>
      <c r="U1662" s="603"/>
      <c r="V1662" s="603"/>
      <c r="W1662" s="603"/>
      <c r="X1662" s="668"/>
      <c r="Y1662" s="376"/>
      <c r="Z1662" s="603"/>
      <c r="AA1662" s="845"/>
      <c r="AB1662" s="603"/>
      <c r="AC1662" s="603"/>
      <c r="AD1662" s="603"/>
      <c r="AE1662" s="603"/>
      <c r="AF1662" s="603"/>
      <c r="AG1662" s="603"/>
      <c r="AH1662" s="603"/>
      <c r="AI1662" s="603"/>
      <c r="AJ1662" s="603"/>
      <c r="AK1662" s="603"/>
      <c r="AL1662" s="603"/>
      <c r="AM1662" s="603"/>
      <c r="AN1662" s="603"/>
      <c r="AO1662" s="603"/>
      <c r="AP1662" s="603"/>
      <c r="AQ1662" s="603"/>
      <c r="AR1662" s="603"/>
      <c r="AS1662" s="603"/>
      <c r="AT1662" s="603"/>
      <c r="AU1662" s="603"/>
      <c r="AV1662" s="603"/>
      <c r="AW1662" s="603"/>
      <c r="AX1662" s="603"/>
      <c r="AY1662" s="603"/>
      <c r="AZ1662" s="603"/>
      <c r="BA1662" s="603"/>
      <c r="BB1662" s="603"/>
      <c r="BC1662" s="603"/>
      <c r="BD1662" s="603"/>
      <c r="BE1662" s="603"/>
      <c r="BF1662" s="603"/>
      <c r="BG1662" s="603"/>
      <c r="BH1662" s="603"/>
      <c r="BI1662" s="603"/>
      <c r="BJ1662" s="603"/>
      <c r="BK1662" s="603"/>
      <c r="BL1662" s="603"/>
      <c r="BM1662" s="603"/>
      <c r="BN1662" s="603"/>
      <c r="BO1662" s="603"/>
      <c r="BP1662" s="603"/>
      <c r="BQ1662" s="603"/>
      <c r="BR1662" s="603"/>
      <c r="BS1662" s="603"/>
      <c r="BT1662" s="603"/>
      <c r="BU1662" s="603"/>
      <c r="BV1662" s="603"/>
      <c r="BW1662" s="603"/>
      <c r="BX1662" s="603"/>
      <c r="BY1662" s="603"/>
      <c r="BZ1662" s="603"/>
      <c r="CA1662" s="603"/>
      <c r="CB1662" s="603"/>
      <c r="CC1662" s="603"/>
      <c r="CD1662" s="603"/>
      <c r="CE1662" s="603"/>
      <c r="CF1662" s="603"/>
      <c r="CG1662" s="603"/>
      <c r="CH1662" s="603"/>
      <c r="CI1662" s="603"/>
      <c r="CJ1662" s="603"/>
      <c r="CK1662" s="603"/>
    </row>
    <row r="1663" spans="1:89" ht="14.25">
      <c r="A1663" s="845"/>
      <c r="B1663" s="758"/>
      <c r="C1663" s="758"/>
      <c r="D1663" s="698"/>
      <c r="E1663" s="698"/>
      <c r="F1663" s="698"/>
      <c r="G1663" s="698"/>
      <c r="H1663" s="698"/>
      <c r="I1663" s="758"/>
      <c r="J1663" s="758"/>
      <c r="K1663" s="758"/>
      <c r="L1663" s="758"/>
      <c r="M1663" s="758"/>
      <c r="N1663" s="698"/>
      <c r="O1663" s="603"/>
      <c r="P1663" s="846"/>
      <c r="Q1663" s="603"/>
      <c r="R1663" s="603"/>
      <c r="S1663" s="603"/>
      <c r="T1663" s="603"/>
      <c r="U1663" s="603"/>
      <c r="V1663" s="603"/>
      <c r="W1663" s="603"/>
      <c r="X1663" s="668"/>
      <c r="Y1663" s="376"/>
      <c r="Z1663" s="603"/>
      <c r="AA1663" s="845"/>
      <c r="AB1663" s="603"/>
      <c r="AC1663" s="603"/>
      <c r="AD1663" s="603"/>
      <c r="AE1663" s="603"/>
      <c r="AF1663" s="603"/>
      <c r="AG1663" s="603"/>
      <c r="AH1663" s="603"/>
      <c r="AI1663" s="603"/>
      <c r="AJ1663" s="603"/>
      <c r="AK1663" s="603"/>
      <c r="AL1663" s="603"/>
      <c r="AM1663" s="603"/>
      <c r="AN1663" s="603"/>
      <c r="AO1663" s="603"/>
      <c r="AP1663" s="603"/>
      <c r="AQ1663" s="603"/>
      <c r="AR1663" s="603"/>
      <c r="AS1663" s="603"/>
      <c r="AT1663" s="603"/>
      <c r="AU1663" s="603"/>
      <c r="AV1663" s="603"/>
      <c r="AW1663" s="603"/>
      <c r="AX1663" s="603"/>
      <c r="AY1663" s="603"/>
      <c r="AZ1663" s="603"/>
      <c r="BA1663" s="603"/>
      <c r="BB1663" s="603"/>
      <c r="BC1663" s="603"/>
      <c r="BD1663" s="603"/>
      <c r="BE1663" s="603"/>
      <c r="BF1663" s="603"/>
      <c r="BG1663" s="603"/>
      <c r="BH1663" s="603"/>
      <c r="BI1663" s="603"/>
      <c r="BJ1663" s="603"/>
      <c r="BK1663" s="603"/>
      <c r="BL1663" s="603"/>
      <c r="BM1663" s="603"/>
      <c r="BN1663" s="603"/>
      <c r="BO1663" s="603"/>
      <c r="BP1663" s="603"/>
      <c r="BQ1663" s="603"/>
      <c r="BR1663" s="603"/>
      <c r="BS1663" s="603"/>
      <c r="BT1663" s="603"/>
      <c r="BU1663" s="603"/>
      <c r="BV1663" s="603"/>
      <c r="BW1663" s="603"/>
      <c r="BX1663" s="603"/>
      <c r="BY1663" s="603"/>
      <c r="BZ1663" s="603"/>
      <c r="CA1663" s="603"/>
      <c r="CB1663" s="603"/>
      <c r="CC1663" s="603"/>
      <c r="CD1663" s="603"/>
      <c r="CE1663" s="603"/>
      <c r="CF1663" s="603"/>
      <c r="CG1663" s="603"/>
      <c r="CH1663" s="603"/>
      <c r="CI1663" s="603"/>
      <c r="CJ1663" s="603"/>
      <c r="CK1663" s="603"/>
    </row>
    <row r="1664" spans="1:89" ht="14.25">
      <c r="A1664" s="845"/>
      <c r="B1664" s="758"/>
      <c r="C1664" s="758"/>
      <c r="D1664" s="698"/>
      <c r="E1664" s="698"/>
      <c r="F1664" s="698"/>
      <c r="G1664" s="698"/>
      <c r="H1664" s="698"/>
      <c r="I1664" s="758"/>
      <c r="J1664" s="758"/>
      <c r="K1664" s="758"/>
      <c r="L1664" s="758"/>
      <c r="M1664" s="758"/>
      <c r="N1664" s="698"/>
      <c r="O1664" s="603"/>
      <c r="P1664" s="846"/>
      <c r="Q1664" s="603"/>
      <c r="R1664" s="603"/>
      <c r="S1664" s="603"/>
      <c r="T1664" s="603"/>
      <c r="U1664" s="603"/>
      <c r="V1664" s="603"/>
      <c r="W1664" s="603"/>
      <c r="X1664" s="668"/>
      <c r="Y1664" s="376"/>
      <c r="Z1664" s="603"/>
      <c r="AA1664" s="845"/>
      <c r="AB1664" s="603"/>
      <c r="AC1664" s="603"/>
      <c r="AD1664" s="603"/>
      <c r="AE1664" s="603"/>
      <c r="AF1664" s="603"/>
      <c r="AG1664" s="603"/>
      <c r="AH1664" s="603"/>
      <c r="AI1664" s="603"/>
      <c r="AJ1664" s="603"/>
      <c r="AK1664" s="603"/>
      <c r="AL1664" s="603"/>
      <c r="AM1664" s="603"/>
      <c r="AN1664" s="603"/>
      <c r="AO1664" s="603"/>
      <c r="AP1664" s="603"/>
      <c r="AQ1664" s="603"/>
      <c r="AR1664" s="603"/>
      <c r="AS1664" s="603"/>
      <c r="AT1664" s="603"/>
      <c r="AU1664" s="603"/>
      <c r="AV1664" s="603"/>
      <c r="AW1664" s="603"/>
      <c r="AX1664" s="603"/>
      <c r="AY1664" s="603"/>
      <c r="AZ1664" s="603"/>
      <c r="BA1664" s="603"/>
      <c r="BB1664" s="603"/>
      <c r="BC1664" s="603"/>
      <c r="BD1664" s="603"/>
      <c r="BE1664" s="603"/>
      <c r="BF1664" s="603"/>
      <c r="BG1664" s="603"/>
      <c r="BH1664" s="603"/>
      <c r="BI1664" s="603"/>
      <c r="BJ1664" s="603"/>
      <c r="BK1664" s="603"/>
      <c r="BL1664" s="603"/>
      <c r="BM1664" s="603"/>
      <c r="BN1664" s="603"/>
      <c r="BO1664" s="603"/>
      <c r="BP1664" s="603"/>
      <c r="BQ1664" s="603"/>
      <c r="BR1664" s="603"/>
      <c r="BS1664" s="603"/>
      <c r="BT1664" s="603"/>
      <c r="BU1664" s="603"/>
      <c r="BV1664" s="603"/>
      <c r="BW1664" s="603"/>
      <c r="BX1664" s="603"/>
      <c r="BY1664" s="603"/>
      <c r="BZ1664" s="603"/>
      <c r="CA1664" s="603"/>
      <c r="CB1664" s="603"/>
      <c r="CC1664" s="603"/>
      <c r="CD1664" s="603"/>
      <c r="CE1664" s="603"/>
      <c r="CF1664" s="603"/>
      <c r="CG1664" s="603"/>
      <c r="CH1664" s="603"/>
      <c r="CI1664" s="603"/>
      <c r="CJ1664" s="603"/>
      <c r="CK1664" s="603"/>
    </row>
    <row r="1665" spans="1:89" ht="14.25">
      <c r="A1665" s="845"/>
      <c r="B1665" s="758"/>
      <c r="C1665" s="758"/>
      <c r="D1665" s="698"/>
      <c r="E1665" s="698"/>
      <c r="F1665" s="698"/>
      <c r="G1665" s="698"/>
      <c r="H1665" s="698"/>
      <c r="I1665" s="758"/>
      <c r="J1665" s="758"/>
      <c r="K1665" s="758"/>
      <c r="L1665" s="758"/>
      <c r="M1665" s="758"/>
      <c r="N1665" s="698"/>
      <c r="O1665" s="603"/>
      <c r="P1665" s="846"/>
      <c r="Q1665" s="603"/>
      <c r="R1665" s="603"/>
      <c r="S1665" s="603"/>
      <c r="T1665" s="603"/>
      <c r="U1665" s="603"/>
      <c r="V1665" s="603"/>
      <c r="W1665" s="603"/>
      <c r="X1665" s="668"/>
      <c r="Y1665" s="376"/>
      <c r="Z1665" s="603"/>
      <c r="AA1665" s="845"/>
      <c r="AB1665" s="603"/>
      <c r="AC1665" s="603"/>
      <c r="AD1665" s="603"/>
      <c r="AE1665" s="603"/>
      <c r="AF1665" s="603"/>
      <c r="AG1665" s="603"/>
      <c r="AH1665" s="603"/>
      <c r="AI1665" s="603"/>
      <c r="AJ1665" s="603"/>
      <c r="AK1665" s="603"/>
      <c r="AL1665" s="603"/>
      <c r="AM1665" s="603"/>
      <c r="AN1665" s="603"/>
      <c r="AO1665" s="603"/>
      <c r="AP1665" s="603"/>
      <c r="AQ1665" s="603"/>
      <c r="AR1665" s="603"/>
      <c r="AS1665" s="603"/>
      <c r="AT1665" s="603"/>
      <c r="AU1665" s="603"/>
      <c r="AV1665" s="603"/>
      <c r="AW1665" s="603"/>
      <c r="AX1665" s="603"/>
      <c r="AY1665" s="603"/>
      <c r="AZ1665" s="603"/>
      <c r="BA1665" s="603"/>
      <c r="BB1665" s="603"/>
      <c r="BC1665" s="603"/>
      <c r="BD1665" s="603"/>
      <c r="BE1665" s="603"/>
      <c r="BF1665" s="603"/>
      <c r="BG1665" s="603"/>
      <c r="BH1665" s="603"/>
      <c r="BI1665" s="603"/>
      <c r="BJ1665" s="603"/>
      <c r="BK1665" s="603"/>
      <c r="BL1665" s="603"/>
      <c r="BM1665" s="603"/>
      <c r="BN1665" s="603"/>
      <c r="BO1665" s="603"/>
      <c r="BP1665" s="603"/>
      <c r="BQ1665" s="603"/>
      <c r="BR1665" s="603"/>
      <c r="BS1665" s="603"/>
      <c r="BT1665" s="603"/>
      <c r="BU1665" s="603"/>
      <c r="BV1665" s="603"/>
      <c r="BW1665" s="603"/>
      <c r="BX1665" s="603"/>
      <c r="BY1665" s="603"/>
      <c r="BZ1665" s="603"/>
      <c r="CA1665" s="603"/>
      <c r="CB1665" s="603"/>
      <c r="CC1665" s="603"/>
      <c r="CD1665" s="603"/>
      <c r="CE1665" s="603"/>
      <c r="CF1665" s="603"/>
      <c r="CG1665" s="603"/>
      <c r="CH1665" s="603"/>
      <c r="CI1665" s="603"/>
      <c r="CJ1665" s="603"/>
      <c r="CK1665" s="603"/>
    </row>
    <row r="1666" spans="1:89" ht="14.25">
      <c r="A1666" s="845"/>
      <c r="B1666" s="758"/>
      <c r="C1666" s="758"/>
      <c r="D1666" s="698"/>
      <c r="E1666" s="698"/>
      <c r="F1666" s="698"/>
      <c r="G1666" s="698"/>
      <c r="H1666" s="698"/>
      <c r="I1666" s="758"/>
      <c r="J1666" s="758"/>
      <c r="K1666" s="758"/>
      <c r="L1666" s="758"/>
      <c r="M1666" s="758"/>
      <c r="N1666" s="698"/>
      <c r="O1666" s="603"/>
      <c r="P1666" s="846"/>
      <c r="Q1666" s="603"/>
      <c r="R1666" s="603"/>
      <c r="S1666" s="603"/>
      <c r="T1666" s="603"/>
      <c r="U1666" s="603"/>
      <c r="V1666" s="603"/>
      <c r="W1666" s="603"/>
      <c r="X1666" s="668"/>
      <c r="Y1666" s="376"/>
      <c r="Z1666" s="603"/>
      <c r="AA1666" s="845"/>
      <c r="AB1666" s="603"/>
      <c r="AC1666" s="603"/>
      <c r="AD1666" s="603"/>
      <c r="AE1666" s="603"/>
      <c r="AF1666" s="603"/>
      <c r="AG1666" s="603"/>
      <c r="AH1666" s="603"/>
      <c r="AI1666" s="603"/>
      <c r="AJ1666" s="603"/>
      <c r="AK1666" s="603"/>
      <c r="AL1666" s="603"/>
      <c r="AM1666" s="603"/>
      <c r="AN1666" s="603"/>
      <c r="AO1666" s="603"/>
      <c r="AP1666" s="603"/>
      <c r="AQ1666" s="603"/>
      <c r="AR1666" s="603"/>
      <c r="AS1666" s="603"/>
      <c r="AT1666" s="603"/>
      <c r="AU1666" s="603"/>
      <c r="AV1666" s="603"/>
      <c r="AW1666" s="603"/>
      <c r="AX1666" s="603"/>
      <c r="AY1666" s="603"/>
      <c r="AZ1666" s="603"/>
      <c r="BA1666" s="603"/>
      <c r="BB1666" s="603"/>
      <c r="BC1666" s="603"/>
      <c r="BD1666" s="603"/>
      <c r="BE1666" s="603"/>
      <c r="BF1666" s="603"/>
      <c r="BG1666" s="603"/>
      <c r="BH1666" s="603"/>
      <c r="BI1666" s="603"/>
      <c r="BJ1666" s="603"/>
      <c r="BK1666" s="603"/>
      <c r="BL1666" s="603"/>
      <c r="BM1666" s="603"/>
      <c r="BN1666" s="603"/>
      <c r="BO1666" s="603"/>
      <c r="BP1666" s="603"/>
      <c r="BQ1666" s="603"/>
      <c r="BR1666" s="603"/>
      <c r="BS1666" s="603"/>
      <c r="BT1666" s="603"/>
      <c r="BU1666" s="603"/>
      <c r="BV1666" s="603"/>
      <c r="BW1666" s="603"/>
      <c r="BX1666" s="603"/>
      <c r="BY1666" s="603"/>
      <c r="BZ1666" s="603"/>
      <c r="CA1666" s="603"/>
      <c r="CB1666" s="603"/>
      <c r="CC1666" s="603"/>
      <c r="CD1666" s="603"/>
      <c r="CE1666" s="603"/>
      <c r="CF1666" s="603"/>
      <c r="CG1666" s="603"/>
      <c r="CH1666" s="603"/>
      <c r="CI1666" s="603"/>
      <c r="CJ1666" s="603"/>
      <c r="CK1666" s="603"/>
    </row>
    <row r="1667" spans="1:89" ht="14.25">
      <c r="A1667" s="845"/>
      <c r="B1667" s="758"/>
      <c r="C1667" s="758"/>
      <c r="D1667" s="698"/>
      <c r="E1667" s="698"/>
      <c r="F1667" s="698"/>
      <c r="G1667" s="698"/>
      <c r="H1667" s="698"/>
      <c r="I1667" s="758"/>
      <c r="J1667" s="758"/>
      <c r="K1667" s="758"/>
      <c r="L1667" s="758"/>
      <c r="M1667" s="758"/>
      <c r="N1667" s="698"/>
      <c r="O1667" s="603"/>
      <c r="P1667" s="846"/>
      <c r="Q1667" s="603"/>
      <c r="R1667" s="603"/>
      <c r="S1667" s="603"/>
      <c r="T1667" s="603"/>
      <c r="U1667" s="603"/>
      <c r="V1667" s="603"/>
      <c r="W1667" s="603"/>
      <c r="X1667" s="668"/>
      <c r="Y1667" s="376"/>
      <c r="Z1667" s="603"/>
      <c r="AA1667" s="845"/>
      <c r="AB1667" s="603"/>
      <c r="AC1667" s="603"/>
      <c r="AD1667" s="603"/>
      <c r="AE1667" s="603"/>
      <c r="AF1667" s="603"/>
      <c r="AG1667" s="603"/>
      <c r="AH1667" s="603"/>
      <c r="AI1667" s="603"/>
      <c r="AJ1667" s="603"/>
      <c r="AK1667" s="603"/>
      <c r="AL1667" s="603"/>
      <c r="AM1667" s="603"/>
      <c r="AN1667" s="603"/>
      <c r="AO1667" s="603"/>
      <c r="AP1667" s="603"/>
      <c r="AQ1667" s="603"/>
      <c r="AR1667" s="603"/>
      <c r="AS1667" s="603"/>
      <c r="AT1667" s="603"/>
      <c r="AU1667" s="603"/>
      <c r="AV1667" s="603"/>
      <c r="AW1667" s="603"/>
      <c r="AX1667" s="603"/>
      <c r="AY1667" s="603"/>
      <c r="AZ1667" s="603"/>
      <c r="BA1667" s="603"/>
      <c r="BB1667" s="603"/>
      <c r="BC1667" s="603"/>
      <c r="BD1667" s="603"/>
      <c r="BE1667" s="603"/>
      <c r="BF1667" s="603"/>
      <c r="BG1667" s="603"/>
      <c r="BH1667" s="603"/>
      <c r="BI1667" s="603"/>
      <c r="BJ1667" s="603"/>
      <c r="BK1667" s="603"/>
      <c r="BL1667" s="603"/>
      <c r="BM1667" s="603"/>
      <c r="BN1667" s="603"/>
      <c r="BO1667" s="603"/>
      <c r="BP1667" s="603"/>
      <c r="BQ1667" s="603"/>
      <c r="BR1667" s="603"/>
      <c r="BS1667" s="603"/>
      <c r="BT1667" s="603"/>
      <c r="BU1667" s="603"/>
      <c r="BV1667" s="603"/>
      <c r="BW1667" s="603"/>
      <c r="BX1667" s="603"/>
      <c r="BY1667" s="603"/>
      <c r="BZ1667" s="603"/>
      <c r="CA1667" s="603"/>
      <c r="CB1667" s="603"/>
      <c r="CC1667" s="603"/>
      <c r="CD1667" s="603"/>
      <c r="CE1667" s="603"/>
      <c r="CF1667" s="603"/>
      <c r="CG1667" s="603"/>
      <c r="CH1667" s="603"/>
      <c r="CI1667" s="603"/>
      <c r="CJ1667" s="603"/>
      <c r="CK1667" s="603"/>
    </row>
    <row r="1668" spans="1:89" ht="14.25">
      <c r="A1668" s="845"/>
      <c r="B1668" s="758"/>
      <c r="C1668" s="758"/>
      <c r="D1668" s="698"/>
      <c r="E1668" s="698"/>
      <c r="F1668" s="698"/>
      <c r="G1668" s="698"/>
      <c r="H1668" s="698"/>
      <c r="I1668" s="758"/>
      <c r="J1668" s="758"/>
      <c r="K1668" s="758"/>
      <c r="L1668" s="758"/>
      <c r="M1668" s="758"/>
      <c r="N1668" s="698"/>
      <c r="O1668" s="603"/>
      <c r="P1668" s="846"/>
      <c r="Q1668" s="603"/>
      <c r="R1668" s="603"/>
      <c r="S1668" s="603"/>
      <c r="T1668" s="603"/>
      <c r="U1668" s="603"/>
      <c r="V1668" s="603"/>
      <c r="W1668" s="603"/>
      <c r="X1668" s="668"/>
      <c r="Y1668" s="376"/>
      <c r="Z1668" s="603"/>
      <c r="AA1668" s="845"/>
      <c r="AB1668" s="603"/>
      <c r="AC1668" s="603"/>
      <c r="AD1668" s="603"/>
      <c r="AE1668" s="603"/>
      <c r="AF1668" s="603"/>
      <c r="AG1668" s="603"/>
      <c r="AH1668" s="603"/>
      <c r="AI1668" s="603"/>
      <c r="AJ1668" s="603"/>
      <c r="AK1668" s="603"/>
      <c r="AL1668" s="603"/>
      <c r="AM1668" s="603"/>
      <c r="AN1668" s="603"/>
      <c r="AO1668" s="603"/>
      <c r="AP1668" s="603"/>
      <c r="AQ1668" s="603"/>
      <c r="AR1668" s="603"/>
      <c r="AS1668" s="603"/>
      <c r="AT1668" s="603"/>
      <c r="AU1668" s="603"/>
      <c r="AV1668" s="603"/>
      <c r="AW1668" s="603"/>
      <c r="AX1668" s="603"/>
      <c r="AY1668" s="603"/>
      <c r="AZ1668" s="603"/>
      <c r="BA1668" s="603"/>
      <c r="BB1668" s="603"/>
      <c r="BC1668" s="603"/>
      <c r="BD1668" s="603"/>
      <c r="BE1668" s="603"/>
      <c r="BF1668" s="603"/>
      <c r="BG1668" s="603"/>
      <c r="BH1668" s="603"/>
      <c r="BI1668" s="603"/>
      <c r="BJ1668" s="603"/>
      <c r="BK1668" s="603"/>
      <c r="BL1668" s="603"/>
      <c r="BM1668" s="603"/>
      <c r="BN1668" s="603"/>
      <c r="BO1668" s="603"/>
      <c r="BP1668" s="603"/>
      <c r="BQ1668" s="603"/>
      <c r="BR1668" s="603"/>
      <c r="BS1668" s="603"/>
      <c r="BT1668" s="603"/>
      <c r="BU1668" s="603"/>
      <c r="BV1668" s="603"/>
      <c r="BW1668" s="603"/>
      <c r="BX1668" s="603"/>
      <c r="BY1668" s="603"/>
      <c r="BZ1668" s="603"/>
      <c r="CA1668" s="603"/>
      <c r="CB1668" s="603"/>
      <c r="CC1668" s="603"/>
      <c r="CD1668" s="603"/>
      <c r="CE1668" s="603"/>
      <c r="CF1668" s="603"/>
      <c r="CG1668" s="603"/>
      <c r="CH1668" s="603"/>
      <c r="CI1668" s="603"/>
      <c r="CJ1668" s="603"/>
      <c r="CK1668" s="603"/>
    </row>
    <row r="1669" spans="1:89" ht="14.25">
      <c r="A1669" s="845"/>
      <c r="B1669" s="758"/>
      <c r="C1669" s="758"/>
      <c r="D1669" s="698"/>
      <c r="E1669" s="698"/>
      <c r="F1669" s="698"/>
      <c r="G1669" s="698"/>
      <c r="H1669" s="698"/>
      <c r="I1669" s="758"/>
      <c r="J1669" s="758"/>
      <c r="K1669" s="758"/>
      <c r="L1669" s="758"/>
      <c r="M1669" s="758"/>
      <c r="N1669" s="698"/>
      <c r="O1669" s="603"/>
      <c r="P1669" s="846"/>
      <c r="Q1669" s="603"/>
      <c r="R1669" s="603"/>
      <c r="S1669" s="603"/>
      <c r="T1669" s="603"/>
      <c r="U1669" s="603"/>
      <c r="V1669" s="603"/>
      <c r="W1669" s="603"/>
      <c r="X1669" s="668"/>
      <c r="Y1669" s="376"/>
      <c r="Z1669" s="603"/>
      <c r="AA1669" s="845"/>
      <c r="AB1669" s="603"/>
      <c r="AC1669" s="603"/>
      <c r="AD1669" s="603"/>
      <c r="AE1669" s="603"/>
      <c r="AF1669" s="603"/>
      <c r="AG1669" s="603"/>
      <c r="AH1669" s="603"/>
      <c r="AI1669" s="603"/>
      <c r="AJ1669" s="603"/>
      <c r="AK1669" s="603"/>
      <c r="AL1669" s="603"/>
      <c r="AM1669" s="603"/>
      <c r="AN1669" s="603"/>
      <c r="AO1669" s="603"/>
      <c r="AP1669" s="603"/>
      <c r="AQ1669" s="603"/>
      <c r="AR1669" s="603"/>
      <c r="AS1669" s="603"/>
      <c r="AT1669" s="603"/>
      <c r="AU1669" s="603"/>
      <c r="AV1669" s="603"/>
      <c r="AW1669" s="603"/>
      <c r="AX1669" s="603"/>
      <c r="AY1669" s="603"/>
      <c r="AZ1669" s="603"/>
      <c r="BA1669" s="603"/>
      <c r="BB1669" s="603"/>
      <c r="BC1669" s="603"/>
      <c r="BD1669" s="603"/>
      <c r="BE1669" s="603"/>
      <c r="BF1669" s="603"/>
      <c r="BG1669" s="603"/>
      <c r="BH1669" s="603"/>
      <c r="BI1669" s="603"/>
      <c r="BJ1669" s="603"/>
      <c r="BK1669" s="603"/>
      <c r="BL1669" s="603"/>
      <c r="BM1669" s="603"/>
      <c r="BN1669" s="603"/>
      <c r="BO1669" s="603"/>
      <c r="BP1669" s="603"/>
      <c r="BQ1669" s="603"/>
      <c r="BR1669" s="603"/>
      <c r="BS1669" s="603"/>
      <c r="BT1669" s="603"/>
      <c r="BU1669" s="603"/>
      <c r="BV1669" s="603"/>
      <c r="BW1669" s="603"/>
      <c r="BX1669" s="603"/>
      <c r="BY1669" s="603"/>
      <c r="BZ1669" s="603"/>
      <c r="CA1669" s="603"/>
      <c r="CB1669" s="603"/>
      <c r="CC1669" s="603"/>
      <c r="CD1669" s="603"/>
      <c r="CE1669" s="603"/>
      <c r="CF1669" s="603"/>
      <c r="CG1669" s="603"/>
      <c r="CH1669" s="603"/>
      <c r="CI1669" s="603"/>
      <c r="CJ1669" s="603"/>
      <c r="CK1669" s="603"/>
    </row>
    <row r="1670" spans="1:89" ht="14.25">
      <c r="A1670" s="845"/>
      <c r="B1670" s="758"/>
      <c r="C1670" s="758"/>
      <c r="D1670" s="698"/>
      <c r="E1670" s="698"/>
      <c r="F1670" s="698"/>
      <c r="G1670" s="698"/>
      <c r="H1670" s="698"/>
      <c r="I1670" s="758"/>
      <c r="J1670" s="758"/>
      <c r="K1670" s="758"/>
      <c r="L1670" s="758"/>
      <c r="M1670" s="758"/>
      <c r="N1670" s="698"/>
      <c r="O1670" s="603"/>
      <c r="P1670" s="846"/>
      <c r="Q1670" s="603"/>
      <c r="R1670" s="603"/>
      <c r="S1670" s="603"/>
      <c r="T1670" s="603"/>
      <c r="U1670" s="603"/>
      <c r="V1670" s="603"/>
      <c r="W1670" s="603"/>
      <c r="X1670" s="668"/>
      <c r="Y1670" s="376"/>
      <c r="Z1670" s="603"/>
      <c r="AA1670" s="845"/>
      <c r="AB1670" s="603"/>
      <c r="AC1670" s="603"/>
      <c r="AD1670" s="603"/>
      <c r="AE1670" s="603"/>
      <c r="AF1670" s="603"/>
      <c r="AG1670" s="603"/>
      <c r="AH1670" s="603"/>
      <c r="AI1670" s="603"/>
      <c r="AJ1670" s="603"/>
      <c r="AK1670" s="603"/>
      <c r="AL1670" s="603"/>
      <c r="AM1670" s="603"/>
      <c r="AN1670" s="603"/>
      <c r="AO1670" s="603"/>
      <c r="AP1670" s="603"/>
      <c r="AQ1670" s="603"/>
      <c r="AR1670" s="603"/>
      <c r="AS1670" s="603"/>
      <c r="AT1670" s="603"/>
      <c r="AU1670" s="603"/>
      <c r="AV1670" s="603"/>
      <c r="AW1670" s="603"/>
      <c r="AX1670" s="603"/>
      <c r="AY1670" s="603"/>
      <c r="AZ1670" s="603"/>
      <c r="BA1670" s="603"/>
      <c r="BB1670" s="603"/>
      <c r="BC1670" s="603"/>
      <c r="BD1670" s="603"/>
      <c r="BE1670" s="603"/>
      <c r="BF1670" s="603"/>
      <c r="BG1670" s="603"/>
      <c r="BH1670" s="603"/>
      <c r="BI1670" s="603"/>
      <c r="BJ1670" s="603"/>
      <c r="BK1670" s="603"/>
      <c r="BL1670" s="603"/>
      <c r="BM1670" s="603"/>
      <c r="BN1670" s="603"/>
      <c r="BO1670" s="603"/>
      <c r="BP1670" s="603"/>
      <c r="BQ1670" s="603"/>
      <c r="BR1670" s="603"/>
      <c r="BS1670" s="603"/>
      <c r="BT1670" s="603"/>
      <c r="BU1670" s="603"/>
      <c r="BV1670" s="603"/>
      <c r="BW1670" s="603"/>
      <c r="BX1670" s="603"/>
      <c r="BY1670" s="603"/>
      <c r="BZ1670" s="603"/>
      <c r="CA1670" s="603"/>
      <c r="CB1670" s="603"/>
      <c r="CC1670" s="603"/>
      <c r="CD1670" s="603"/>
      <c r="CE1670" s="603"/>
      <c r="CF1670" s="603"/>
      <c r="CG1670" s="603"/>
      <c r="CH1670" s="603"/>
      <c r="CI1670" s="603"/>
      <c r="CJ1670" s="603"/>
      <c r="CK1670" s="603"/>
    </row>
    <row r="1671" spans="1:89" ht="14.25">
      <c r="A1671" s="845"/>
      <c r="B1671" s="758"/>
      <c r="C1671" s="758"/>
      <c r="D1671" s="698"/>
      <c r="E1671" s="698"/>
      <c r="F1671" s="698"/>
      <c r="G1671" s="698"/>
      <c r="H1671" s="698"/>
      <c r="I1671" s="758"/>
      <c r="J1671" s="758"/>
      <c r="K1671" s="758"/>
      <c r="L1671" s="758"/>
      <c r="M1671" s="758"/>
      <c r="N1671" s="698"/>
      <c r="O1671" s="603"/>
      <c r="P1671" s="846"/>
      <c r="Q1671" s="603"/>
      <c r="R1671" s="603"/>
      <c r="S1671" s="603"/>
      <c r="T1671" s="603"/>
      <c r="U1671" s="603"/>
      <c r="V1671" s="603"/>
      <c r="W1671" s="603"/>
      <c r="X1671" s="668"/>
      <c r="Y1671" s="376"/>
      <c r="Z1671" s="603"/>
      <c r="AA1671" s="845"/>
      <c r="AB1671" s="603"/>
      <c r="AC1671" s="603"/>
      <c r="AD1671" s="603"/>
      <c r="AE1671" s="603"/>
      <c r="AF1671" s="603"/>
      <c r="AG1671" s="603"/>
      <c r="AH1671" s="603"/>
      <c r="AI1671" s="603"/>
      <c r="AJ1671" s="603"/>
      <c r="AK1671" s="603"/>
      <c r="AL1671" s="603"/>
      <c r="AM1671" s="603"/>
      <c r="AN1671" s="603"/>
      <c r="AO1671" s="603"/>
      <c r="AP1671" s="603"/>
      <c r="AQ1671" s="603"/>
      <c r="AR1671" s="603"/>
      <c r="AS1671" s="603"/>
      <c r="AT1671" s="603"/>
      <c r="AU1671" s="603"/>
      <c r="AV1671" s="603"/>
      <c r="AW1671" s="603"/>
      <c r="AX1671" s="603"/>
      <c r="AY1671" s="603"/>
      <c r="AZ1671" s="603"/>
      <c r="BA1671" s="603"/>
      <c r="BB1671" s="603"/>
      <c r="BC1671" s="603"/>
      <c r="BD1671" s="603"/>
      <c r="BE1671" s="603"/>
      <c r="BF1671" s="603"/>
      <c r="BG1671" s="603"/>
      <c r="BH1671" s="603"/>
      <c r="BI1671" s="603"/>
      <c r="BJ1671" s="603"/>
      <c r="BK1671" s="603"/>
      <c r="BL1671" s="603"/>
      <c r="BM1671" s="603"/>
      <c r="BN1671" s="603"/>
      <c r="BO1671" s="603"/>
      <c r="BP1671" s="603"/>
      <c r="BQ1671" s="603"/>
      <c r="BR1671" s="603"/>
      <c r="BS1671" s="603"/>
      <c r="BT1671" s="603"/>
      <c r="BU1671" s="603"/>
      <c r="BV1671" s="603"/>
      <c r="BW1671" s="603"/>
      <c r="BX1671" s="603"/>
      <c r="BY1671" s="603"/>
      <c r="BZ1671" s="603"/>
      <c r="CA1671" s="603"/>
      <c r="CB1671" s="603"/>
      <c r="CC1671" s="603"/>
      <c r="CD1671" s="603"/>
      <c r="CE1671" s="603"/>
      <c r="CF1671" s="603"/>
      <c r="CG1671" s="603"/>
      <c r="CH1671" s="603"/>
      <c r="CI1671" s="603"/>
      <c r="CJ1671" s="603"/>
      <c r="CK1671" s="603"/>
    </row>
    <row r="1672" spans="1:89" ht="14.25">
      <c r="A1672" s="845"/>
      <c r="B1672" s="758"/>
      <c r="C1672" s="758"/>
      <c r="D1672" s="698"/>
      <c r="E1672" s="698"/>
      <c r="F1672" s="698"/>
      <c r="G1672" s="698"/>
      <c r="H1672" s="698"/>
      <c r="I1672" s="758"/>
      <c r="J1672" s="758"/>
      <c r="K1672" s="758"/>
      <c r="L1672" s="758"/>
      <c r="M1672" s="758"/>
      <c r="N1672" s="698"/>
      <c r="O1672" s="603"/>
      <c r="P1672" s="846"/>
      <c r="Q1672" s="603"/>
      <c r="R1672" s="603"/>
      <c r="S1672" s="603"/>
      <c r="T1672" s="603"/>
      <c r="U1672" s="603"/>
      <c r="V1672" s="603"/>
      <c r="W1672" s="603"/>
      <c r="X1672" s="668"/>
      <c r="Y1672" s="376"/>
      <c r="Z1672" s="603"/>
      <c r="AA1672" s="845"/>
      <c r="AB1672" s="603"/>
      <c r="AC1672" s="603"/>
      <c r="AD1672" s="603"/>
      <c r="AE1672" s="603"/>
      <c r="AF1672" s="603"/>
      <c r="AG1672" s="603"/>
      <c r="AH1672" s="603"/>
      <c r="AI1672" s="603"/>
      <c r="AJ1672" s="603"/>
      <c r="AK1672" s="603"/>
      <c r="AL1672" s="603"/>
      <c r="AM1672" s="603"/>
      <c r="AN1672" s="603"/>
      <c r="AO1672" s="603"/>
      <c r="AP1672" s="603"/>
      <c r="AQ1672" s="603"/>
      <c r="AR1672" s="603"/>
      <c r="AS1672" s="603"/>
      <c r="AT1672" s="603"/>
      <c r="AU1672" s="603"/>
      <c r="AV1672" s="603"/>
      <c r="AW1672" s="603"/>
      <c r="AX1672" s="603"/>
      <c r="AY1672" s="603"/>
      <c r="AZ1672" s="603"/>
      <c r="BA1672" s="603"/>
      <c r="BB1672" s="603"/>
      <c r="BC1672" s="603"/>
      <c r="BD1672" s="603"/>
      <c r="BE1672" s="603"/>
      <c r="BF1672" s="603"/>
      <c r="BG1672" s="603"/>
      <c r="BH1672" s="603"/>
      <c r="BI1672" s="603"/>
      <c r="BJ1672" s="603"/>
      <c r="BK1672" s="603"/>
      <c r="BL1672" s="603"/>
      <c r="BM1672" s="603"/>
      <c r="BN1672" s="603"/>
      <c r="BO1672" s="603"/>
      <c r="BP1672" s="603"/>
      <c r="BQ1672" s="603"/>
      <c r="BR1672" s="603"/>
      <c r="BS1672" s="603"/>
      <c r="BT1672" s="603"/>
      <c r="BU1672" s="603"/>
      <c r="BV1672" s="603"/>
      <c r="BW1672" s="603"/>
      <c r="BX1672" s="603"/>
      <c r="BY1672" s="603"/>
      <c r="BZ1672" s="603"/>
      <c r="CA1672" s="603"/>
      <c r="CB1672" s="603"/>
      <c r="CC1672" s="603"/>
      <c r="CD1672" s="603"/>
      <c r="CE1672" s="603"/>
      <c r="CF1672" s="603"/>
      <c r="CG1672" s="603"/>
      <c r="CH1672" s="603"/>
      <c r="CI1672" s="603"/>
      <c r="CJ1672" s="603"/>
      <c r="CK1672" s="603"/>
    </row>
    <row r="1673" spans="1:89" ht="14.25">
      <c r="A1673" s="845"/>
      <c r="B1673" s="758"/>
      <c r="C1673" s="758"/>
      <c r="D1673" s="698"/>
      <c r="E1673" s="698"/>
      <c r="F1673" s="698"/>
      <c r="G1673" s="698"/>
      <c r="H1673" s="698"/>
      <c r="I1673" s="758"/>
      <c r="J1673" s="758"/>
      <c r="K1673" s="758"/>
      <c r="L1673" s="758"/>
      <c r="M1673" s="758"/>
      <c r="N1673" s="698"/>
      <c r="O1673" s="603"/>
      <c r="P1673" s="846"/>
      <c r="Q1673" s="603"/>
      <c r="R1673" s="603"/>
      <c r="S1673" s="603"/>
      <c r="T1673" s="603"/>
      <c r="U1673" s="603"/>
      <c r="V1673" s="603"/>
      <c r="W1673" s="603"/>
      <c r="X1673" s="668"/>
      <c r="Y1673" s="376"/>
      <c r="Z1673" s="603"/>
      <c r="AA1673" s="845"/>
      <c r="AB1673" s="603"/>
      <c r="AC1673" s="603"/>
      <c r="AD1673" s="603"/>
      <c r="AE1673" s="603"/>
      <c r="AF1673" s="603"/>
      <c r="AG1673" s="603"/>
      <c r="AH1673" s="603"/>
      <c r="AI1673" s="603"/>
      <c r="AJ1673" s="603"/>
      <c r="AK1673" s="603"/>
      <c r="AL1673" s="603"/>
      <c r="AM1673" s="603"/>
      <c r="AN1673" s="603"/>
      <c r="AO1673" s="603"/>
      <c r="AP1673" s="603"/>
      <c r="AQ1673" s="603"/>
      <c r="AR1673" s="603"/>
      <c r="AS1673" s="603"/>
      <c r="AT1673" s="603"/>
      <c r="AU1673" s="603"/>
      <c r="AV1673" s="603"/>
      <c r="AW1673" s="603"/>
      <c r="AX1673" s="603"/>
      <c r="AY1673" s="603"/>
      <c r="AZ1673" s="603"/>
      <c r="BA1673" s="603"/>
      <c r="BB1673" s="603"/>
      <c r="BC1673" s="603"/>
      <c r="BD1673" s="603"/>
      <c r="BE1673" s="603"/>
      <c r="BF1673" s="603"/>
      <c r="BG1673" s="603"/>
      <c r="BH1673" s="603"/>
      <c r="BI1673" s="603"/>
      <c r="BJ1673" s="603"/>
      <c r="BK1673" s="603"/>
      <c r="BL1673" s="603"/>
      <c r="BM1673" s="603"/>
      <c r="BN1673" s="603"/>
      <c r="BO1673" s="603"/>
      <c r="BP1673" s="603"/>
      <c r="BQ1673" s="603"/>
      <c r="BR1673" s="603"/>
      <c r="BS1673" s="603"/>
      <c r="BT1673" s="603"/>
      <c r="BU1673" s="603"/>
      <c r="BV1673" s="603"/>
      <c r="BW1673" s="603"/>
      <c r="BX1673" s="603"/>
      <c r="BY1673" s="603"/>
      <c r="BZ1673" s="603"/>
      <c r="CA1673" s="603"/>
      <c r="CB1673" s="603"/>
      <c r="CC1673" s="603"/>
      <c r="CD1673" s="603"/>
      <c r="CE1673" s="603"/>
      <c r="CF1673" s="603"/>
      <c r="CG1673" s="603"/>
      <c r="CH1673" s="603"/>
      <c r="CI1673" s="603"/>
      <c r="CJ1673" s="603"/>
      <c r="CK1673" s="603"/>
    </row>
    <row r="1674" spans="1:89" ht="14.25">
      <c r="A1674" s="845"/>
      <c r="B1674" s="758"/>
      <c r="C1674" s="758"/>
      <c r="D1674" s="698"/>
      <c r="E1674" s="698"/>
      <c r="F1674" s="698"/>
      <c r="G1674" s="698"/>
      <c r="H1674" s="698"/>
      <c r="I1674" s="758"/>
      <c r="J1674" s="758"/>
      <c r="K1674" s="758"/>
      <c r="L1674" s="758"/>
      <c r="M1674" s="758"/>
      <c r="N1674" s="698"/>
      <c r="O1674" s="603"/>
      <c r="P1674" s="846"/>
      <c r="Q1674" s="603"/>
      <c r="R1674" s="603"/>
      <c r="S1674" s="603"/>
      <c r="T1674" s="603"/>
      <c r="U1674" s="603"/>
      <c r="V1674" s="603"/>
      <c r="W1674" s="603"/>
      <c r="X1674" s="668"/>
      <c r="Y1674" s="376"/>
      <c r="Z1674" s="603"/>
      <c r="AA1674" s="845"/>
      <c r="AB1674" s="603"/>
      <c r="AC1674" s="603"/>
      <c r="AD1674" s="603"/>
      <c r="AE1674" s="603"/>
      <c r="AF1674" s="603"/>
      <c r="AG1674" s="603"/>
      <c r="AH1674" s="603"/>
      <c r="AI1674" s="603"/>
      <c r="AJ1674" s="603"/>
      <c r="AK1674" s="603"/>
      <c r="AL1674" s="603"/>
      <c r="AM1674" s="603"/>
      <c r="AN1674" s="603"/>
      <c r="AO1674" s="603"/>
      <c r="AP1674" s="603"/>
      <c r="AQ1674" s="603"/>
      <c r="AR1674" s="603"/>
      <c r="AS1674" s="603"/>
      <c r="AT1674" s="603"/>
      <c r="AU1674" s="603"/>
      <c r="AV1674" s="603"/>
      <c r="AW1674" s="603"/>
      <c r="AX1674" s="603"/>
      <c r="AY1674" s="603"/>
      <c r="AZ1674" s="603"/>
      <c r="BA1674" s="603"/>
      <c r="BB1674" s="603"/>
      <c r="BC1674" s="603"/>
      <c r="BD1674" s="603"/>
      <c r="BE1674" s="603"/>
      <c r="BF1674" s="603"/>
      <c r="BG1674" s="603"/>
      <c r="BH1674" s="603"/>
      <c r="BI1674" s="603"/>
      <c r="BJ1674" s="603"/>
      <c r="BK1674" s="603"/>
      <c r="BL1674" s="603"/>
      <c r="BM1674" s="603"/>
      <c r="BN1674" s="603"/>
      <c r="BO1674" s="603"/>
      <c r="BP1674" s="603"/>
      <c r="BQ1674" s="603"/>
      <c r="BR1674" s="603"/>
      <c r="BS1674" s="603"/>
      <c r="BT1674" s="603"/>
      <c r="BU1674" s="603"/>
      <c r="BV1674" s="603"/>
      <c r="BW1674" s="603"/>
      <c r="BX1674" s="603"/>
      <c r="BY1674" s="603"/>
      <c r="BZ1674" s="603"/>
      <c r="CA1674" s="603"/>
      <c r="CB1674" s="603"/>
      <c r="CC1674" s="603"/>
      <c r="CD1674" s="603"/>
      <c r="CE1674" s="603"/>
      <c r="CF1674" s="603"/>
      <c r="CG1674" s="603"/>
      <c r="CH1674" s="603"/>
      <c r="CI1674" s="603"/>
      <c r="CJ1674" s="603"/>
      <c r="CK1674" s="603"/>
    </row>
    <row r="1675" spans="1:89" ht="14.25">
      <c r="A1675" s="845"/>
      <c r="B1675" s="758"/>
      <c r="C1675" s="758"/>
      <c r="D1675" s="698"/>
      <c r="E1675" s="698"/>
      <c r="F1675" s="698"/>
      <c r="G1675" s="698"/>
      <c r="H1675" s="698"/>
      <c r="I1675" s="758"/>
      <c r="J1675" s="758"/>
      <c r="K1675" s="758"/>
      <c r="L1675" s="758"/>
      <c r="M1675" s="758"/>
      <c r="N1675" s="698"/>
      <c r="O1675" s="603"/>
      <c r="P1675" s="846"/>
      <c r="Q1675" s="603"/>
      <c r="R1675" s="603"/>
      <c r="S1675" s="603"/>
      <c r="T1675" s="603"/>
      <c r="U1675" s="603"/>
      <c r="V1675" s="603"/>
      <c r="W1675" s="603"/>
      <c r="X1675" s="668"/>
      <c r="Y1675" s="376"/>
      <c r="Z1675" s="603"/>
      <c r="AA1675" s="845"/>
      <c r="AB1675" s="603"/>
      <c r="AC1675" s="603"/>
      <c r="AD1675" s="603"/>
      <c r="AE1675" s="603"/>
      <c r="AF1675" s="603"/>
      <c r="AG1675" s="603"/>
      <c r="AH1675" s="603"/>
      <c r="AI1675" s="603"/>
      <c r="AJ1675" s="603"/>
      <c r="AK1675" s="603"/>
      <c r="AL1675" s="603"/>
      <c r="AM1675" s="603"/>
      <c r="AN1675" s="603"/>
      <c r="AO1675" s="603"/>
      <c r="AP1675" s="603"/>
      <c r="AQ1675" s="603"/>
      <c r="AR1675" s="603"/>
      <c r="AS1675" s="603"/>
      <c r="AT1675" s="603"/>
      <c r="AU1675" s="603"/>
      <c r="AV1675" s="603"/>
      <c r="AW1675" s="603"/>
      <c r="AX1675" s="603"/>
      <c r="AY1675" s="603"/>
      <c r="AZ1675" s="603"/>
      <c r="BA1675" s="603"/>
      <c r="BB1675" s="603"/>
      <c r="BC1675" s="603"/>
      <c r="BD1675" s="603"/>
      <c r="BE1675" s="603"/>
      <c r="BF1675" s="603"/>
      <c r="BG1675" s="603"/>
      <c r="BH1675" s="603"/>
      <c r="BI1675" s="603"/>
      <c r="BJ1675" s="603"/>
      <c r="BK1675" s="603"/>
      <c r="BL1675" s="603"/>
      <c r="BM1675" s="603"/>
      <c r="BN1675" s="603"/>
      <c r="BO1675" s="603"/>
      <c r="BP1675" s="603"/>
      <c r="BQ1675" s="603"/>
      <c r="BR1675" s="603"/>
      <c r="BS1675" s="603"/>
      <c r="BT1675" s="603"/>
      <c r="BU1675" s="603"/>
      <c r="BV1675" s="603"/>
      <c r="BW1675" s="603"/>
      <c r="BX1675" s="603"/>
      <c r="BY1675" s="603"/>
      <c r="BZ1675" s="603"/>
      <c r="CA1675" s="603"/>
      <c r="CB1675" s="603"/>
      <c r="CC1675" s="603"/>
      <c r="CD1675" s="603"/>
      <c r="CE1675" s="603"/>
      <c r="CF1675" s="603"/>
      <c r="CG1675" s="603"/>
      <c r="CH1675" s="603"/>
      <c r="CI1675" s="603"/>
      <c r="CJ1675" s="603"/>
      <c r="CK1675" s="603"/>
    </row>
    <row r="1676" spans="1:89" ht="14.25">
      <c r="A1676" s="845"/>
      <c r="B1676" s="758"/>
      <c r="C1676" s="758"/>
      <c r="D1676" s="698"/>
      <c r="E1676" s="698"/>
      <c r="F1676" s="698"/>
      <c r="G1676" s="698"/>
      <c r="H1676" s="698"/>
      <c r="I1676" s="758"/>
      <c r="J1676" s="758"/>
      <c r="K1676" s="758"/>
      <c r="L1676" s="758"/>
      <c r="M1676" s="758"/>
      <c r="N1676" s="698"/>
      <c r="O1676" s="603"/>
      <c r="P1676" s="846"/>
      <c r="Q1676" s="603"/>
      <c r="R1676" s="603"/>
      <c r="S1676" s="603"/>
      <c r="T1676" s="603"/>
      <c r="U1676" s="603"/>
      <c r="V1676" s="603"/>
      <c r="W1676" s="603"/>
      <c r="X1676" s="668"/>
      <c r="Y1676" s="376"/>
      <c r="Z1676" s="603"/>
      <c r="AA1676" s="845"/>
      <c r="AB1676" s="603"/>
      <c r="AC1676" s="603"/>
      <c r="AD1676" s="603"/>
      <c r="AE1676" s="603"/>
      <c r="AF1676" s="603"/>
      <c r="AG1676" s="603"/>
      <c r="AH1676" s="603"/>
      <c r="AI1676" s="603"/>
      <c r="AJ1676" s="603"/>
      <c r="AK1676" s="603"/>
      <c r="AL1676" s="603"/>
      <c r="AM1676" s="603"/>
      <c r="AN1676" s="603"/>
      <c r="AO1676" s="603"/>
      <c r="AP1676" s="603"/>
      <c r="AQ1676" s="603"/>
      <c r="AR1676" s="603"/>
      <c r="AS1676" s="603"/>
      <c r="AT1676" s="603"/>
      <c r="AU1676" s="603"/>
      <c r="AV1676" s="603"/>
      <c r="AW1676" s="603"/>
      <c r="AX1676" s="603"/>
      <c r="AY1676" s="603"/>
      <c r="AZ1676" s="603"/>
      <c r="BA1676" s="603"/>
      <c r="BB1676" s="603"/>
      <c r="BC1676" s="603"/>
      <c r="BD1676" s="603"/>
      <c r="BE1676" s="603"/>
      <c r="BF1676" s="603"/>
      <c r="BG1676" s="603"/>
      <c r="BH1676" s="603"/>
      <c r="BI1676" s="603"/>
      <c r="BJ1676" s="603"/>
      <c r="BK1676" s="603"/>
      <c r="BL1676" s="603"/>
      <c r="BM1676" s="603"/>
      <c r="BN1676" s="603"/>
      <c r="BO1676" s="603"/>
      <c r="BP1676" s="603"/>
      <c r="BQ1676" s="603"/>
      <c r="BR1676" s="603"/>
      <c r="BS1676" s="603"/>
      <c r="BT1676" s="603"/>
      <c r="BU1676" s="603"/>
      <c r="BV1676" s="603"/>
      <c r="BW1676" s="603"/>
      <c r="BX1676" s="603"/>
      <c r="BY1676" s="603"/>
      <c r="BZ1676" s="603"/>
      <c r="CA1676" s="603"/>
      <c r="CB1676" s="603"/>
      <c r="CC1676" s="603"/>
      <c r="CD1676" s="603"/>
      <c r="CE1676" s="603"/>
      <c r="CF1676" s="603"/>
      <c r="CG1676" s="603"/>
      <c r="CH1676" s="603"/>
      <c r="CI1676" s="603"/>
      <c r="CJ1676" s="603"/>
      <c r="CK1676" s="603"/>
    </row>
    <row r="1677" spans="1:89" ht="14.25">
      <c r="A1677" s="845"/>
      <c r="B1677" s="758"/>
      <c r="C1677" s="758"/>
      <c r="D1677" s="698"/>
      <c r="E1677" s="698"/>
      <c r="F1677" s="698"/>
      <c r="G1677" s="698"/>
      <c r="H1677" s="698"/>
      <c r="I1677" s="758"/>
      <c r="J1677" s="758"/>
      <c r="K1677" s="758"/>
      <c r="L1677" s="758"/>
      <c r="M1677" s="758"/>
      <c r="N1677" s="698"/>
      <c r="O1677" s="603"/>
      <c r="P1677" s="846"/>
      <c r="Q1677" s="603"/>
      <c r="R1677" s="603"/>
      <c r="S1677" s="603"/>
      <c r="T1677" s="603"/>
      <c r="U1677" s="603"/>
      <c r="V1677" s="603"/>
      <c r="W1677" s="603"/>
      <c r="X1677" s="668"/>
      <c r="Y1677" s="376"/>
      <c r="Z1677" s="603"/>
      <c r="AA1677" s="845"/>
      <c r="AB1677" s="603"/>
      <c r="AC1677" s="603"/>
      <c r="AD1677" s="603"/>
      <c r="AE1677" s="603"/>
      <c r="AF1677" s="603"/>
      <c r="AG1677" s="603"/>
      <c r="AH1677" s="603"/>
      <c r="AI1677" s="603"/>
      <c r="AJ1677" s="603"/>
      <c r="AK1677" s="603"/>
      <c r="AL1677" s="603"/>
      <c r="AM1677" s="603"/>
      <c r="AN1677" s="603"/>
      <c r="AO1677" s="603"/>
      <c r="AP1677" s="603"/>
      <c r="AQ1677" s="603"/>
      <c r="AR1677" s="603"/>
      <c r="AS1677" s="603"/>
      <c r="AT1677" s="603"/>
      <c r="AU1677" s="603"/>
      <c r="AV1677" s="603"/>
      <c r="AW1677" s="603"/>
      <c r="AX1677" s="603"/>
      <c r="AY1677" s="603"/>
      <c r="AZ1677" s="603"/>
      <c r="BA1677" s="603"/>
      <c r="BB1677" s="603"/>
      <c r="BC1677" s="603"/>
      <c r="BD1677" s="603"/>
      <c r="BE1677" s="603"/>
      <c r="BF1677" s="603"/>
      <c r="BG1677" s="603"/>
      <c r="BH1677" s="603"/>
      <c r="BI1677" s="603"/>
      <c r="BJ1677" s="603"/>
      <c r="BK1677" s="603"/>
      <c r="BL1677" s="603"/>
      <c r="BM1677" s="603"/>
      <c r="BN1677" s="603"/>
      <c r="BO1677" s="603"/>
      <c r="BP1677" s="603"/>
      <c r="BQ1677" s="603"/>
      <c r="BR1677" s="603"/>
      <c r="BS1677" s="603"/>
      <c r="BT1677" s="603"/>
      <c r="BU1677" s="603"/>
      <c r="BV1677" s="603"/>
      <c r="BW1677" s="603"/>
      <c r="BX1677" s="603"/>
      <c r="BY1677" s="603"/>
      <c r="BZ1677" s="603"/>
      <c r="CA1677" s="603"/>
      <c r="CB1677" s="603"/>
      <c r="CC1677" s="603"/>
      <c r="CD1677" s="603"/>
      <c r="CE1677" s="603"/>
      <c r="CF1677" s="603"/>
      <c r="CG1677" s="603"/>
      <c r="CH1677" s="603"/>
      <c r="CI1677" s="603"/>
      <c r="CJ1677" s="603"/>
      <c r="CK1677" s="603"/>
    </row>
    <row r="1678" spans="1:89" ht="14.25">
      <c r="A1678" s="845"/>
      <c r="B1678" s="758"/>
      <c r="C1678" s="758"/>
      <c r="D1678" s="698"/>
      <c r="E1678" s="698"/>
      <c r="F1678" s="698"/>
      <c r="G1678" s="698"/>
      <c r="H1678" s="698"/>
      <c r="I1678" s="758"/>
      <c r="J1678" s="758"/>
      <c r="K1678" s="758"/>
      <c r="L1678" s="758"/>
      <c r="M1678" s="758"/>
      <c r="N1678" s="698"/>
      <c r="O1678" s="603"/>
      <c r="P1678" s="846"/>
      <c r="Q1678" s="603"/>
      <c r="R1678" s="603"/>
      <c r="S1678" s="603"/>
      <c r="T1678" s="603"/>
      <c r="U1678" s="603"/>
      <c r="V1678" s="603"/>
      <c r="W1678" s="603"/>
      <c r="X1678" s="668"/>
      <c r="Y1678" s="376"/>
      <c r="Z1678" s="603"/>
      <c r="AA1678" s="845"/>
      <c r="AB1678" s="603"/>
      <c r="AC1678" s="603"/>
      <c r="AD1678" s="603"/>
      <c r="AE1678" s="603"/>
      <c r="AF1678" s="603"/>
      <c r="AG1678" s="603"/>
      <c r="AH1678" s="603"/>
      <c r="AI1678" s="603"/>
      <c r="AJ1678" s="603"/>
      <c r="AK1678" s="603"/>
      <c r="AL1678" s="603"/>
      <c r="AM1678" s="603"/>
      <c r="AN1678" s="603"/>
      <c r="AO1678" s="603"/>
      <c r="AP1678" s="603"/>
      <c r="AQ1678" s="603"/>
      <c r="AR1678" s="603"/>
      <c r="AS1678" s="603"/>
      <c r="AT1678" s="603"/>
      <c r="AU1678" s="603"/>
      <c r="AV1678" s="603"/>
      <c r="AW1678" s="603"/>
      <c r="AX1678" s="603"/>
      <c r="AY1678" s="603"/>
      <c r="AZ1678" s="603"/>
      <c r="BA1678" s="603"/>
      <c r="BB1678" s="603"/>
      <c r="BC1678" s="603"/>
      <c r="BD1678" s="603"/>
      <c r="BE1678" s="603"/>
      <c r="BF1678" s="603"/>
      <c r="BG1678" s="603"/>
      <c r="BH1678" s="603"/>
      <c r="BI1678" s="603"/>
      <c r="BJ1678" s="603"/>
      <c r="BK1678" s="603"/>
      <c r="BL1678" s="603"/>
      <c r="BM1678" s="603"/>
      <c r="BN1678" s="603"/>
      <c r="BO1678" s="603"/>
      <c r="BP1678" s="603"/>
      <c r="BQ1678" s="603"/>
      <c r="BR1678" s="603"/>
      <c r="BS1678" s="603"/>
      <c r="BT1678" s="603"/>
      <c r="BU1678" s="603"/>
      <c r="BV1678" s="603"/>
      <c r="BW1678" s="603"/>
      <c r="BX1678" s="603"/>
      <c r="BY1678" s="603"/>
      <c r="BZ1678" s="603"/>
      <c r="CA1678" s="603"/>
      <c r="CB1678" s="603"/>
      <c r="CC1678" s="603"/>
      <c r="CD1678" s="603"/>
      <c r="CE1678" s="603"/>
      <c r="CF1678" s="603"/>
      <c r="CG1678" s="603"/>
      <c r="CH1678" s="603"/>
      <c r="CI1678" s="603"/>
      <c r="CJ1678" s="603"/>
      <c r="CK1678" s="603"/>
    </row>
    <row r="1679" spans="1:89" ht="14.25">
      <c r="A1679" s="845"/>
      <c r="B1679" s="758"/>
      <c r="C1679" s="758"/>
      <c r="D1679" s="698"/>
      <c r="E1679" s="698"/>
      <c r="F1679" s="698"/>
      <c r="G1679" s="698"/>
      <c r="H1679" s="698"/>
      <c r="I1679" s="758"/>
      <c r="J1679" s="758"/>
      <c r="K1679" s="758"/>
      <c r="L1679" s="758"/>
      <c r="M1679" s="758"/>
      <c r="N1679" s="698"/>
      <c r="O1679" s="603"/>
      <c r="P1679" s="846"/>
      <c r="Q1679" s="603"/>
      <c r="R1679" s="603"/>
      <c r="S1679" s="603"/>
      <c r="T1679" s="603"/>
      <c r="U1679" s="603"/>
      <c r="V1679" s="603"/>
      <c r="W1679" s="603"/>
      <c r="X1679" s="668"/>
      <c r="Y1679" s="376"/>
      <c r="Z1679" s="603"/>
      <c r="AA1679" s="845"/>
      <c r="AB1679" s="603"/>
      <c r="AC1679" s="603"/>
      <c r="AD1679" s="603"/>
      <c r="AE1679" s="603"/>
      <c r="AF1679" s="603"/>
      <c r="AG1679" s="603"/>
      <c r="AH1679" s="603"/>
      <c r="AI1679" s="603"/>
      <c r="AJ1679" s="603"/>
      <c r="AK1679" s="603"/>
      <c r="AL1679" s="603"/>
      <c r="AM1679" s="603"/>
      <c r="AN1679" s="603"/>
      <c r="AO1679" s="603"/>
      <c r="AP1679" s="603"/>
      <c r="AQ1679" s="603"/>
      <c r="AR1679" s="603"/>
      <c r="AS1679" s="603"/>
      <c r="AT1679" s="603"/>
      <c r="AU1679" s="603"/>
      <c r="AV1679" s="603"/>
      <c r="AW1679" s="603"/>
      <c r="AX1679" s="603"/>
      <c r="AY1679" s="603"/>
      <c r="AZ1679" s="603"/>
      <c r="BA1679" s="603"/>
      <c r="BB1679" s="603"/>
      <c r="BC1679" s="603"/>
      <c r="BD1679" s="603"/>
      <c r="BE1679" s="603"/>
      <c r="BF1679" s="603"/>
      <c r="BG1679" s="603"/>
      <c r="BH1679" s="603"/>
      <c r="BI1679" s="603"/>
      <c r="BJ1679" s="603"/>
      <c r="BK1679" s="603"/>
      <c r="BL1679" s="603"/>
      <c r="BM1679" s="603"/>
      <c r="BN1679" s="603"/>
      <c r="BO1679" s="603"/>
      <c r="BP1679" s="603"/>
      <c r="BQ1679" s="603"/>
      <c r="BR1679" s="603"/>
      <c r="BS1679" s="603"/>
      <c r="BT1679" s="603"/>
      <c r="BU1679" s="603"/>
      <c r="BV1679" s="603"/>
      <c r="BW1679" s="603"/>
      <c r="BX1679" s="603"/>
      <c r="BY1679" s="603"/>
      <c r="BZ1679" s="603"/>
      <c r="CA1679" s="603"/>
      <c r="CB1679" s="603"/>
      <c r="CC1679" s="603"/>
      <c r="CD1679" s="603"/>
      <c r="CE1679" s="603"/>
      <c r="CF1679" s="603"/>
      <c r="CG1679" s="603"/>
      <c r="CH1679" s="603"/>
      <c r="CI1679" s="603"/>
      <c r="CJ1679" s="603"/>
      <c r="CK1679" s="603"/>
    </row>
    <row r="1680" spans="1:89" ht="14.25">
      <c r="A1680" s="845"/>
      <c r="B1680" s="758"/>
      <c r="C1680" s="758"/>
      <c r="D1680" s="698"/>
      <c r="E1680" s="698"/>
      <c r="F1680" s="698"/>
      <c r="G1680" s="698"/>
      <c r="H1680" s="698"/>
      <c r="I1680" s="758"/>
      <c r="J1680" s="758"/>
      <c r="K1680" s="758"/>
      <c r="L1680" s="758"/>
      <c r="M1680" s="758"/>
      <c r="N1680" s="698"/>
      <c r="O1680" s="603"/>
      <c r="P1680" s="846"/>
      <c r="Q1680" s="603"/>
      <c r="R1680" s="603"/>
      <c r="S1680" s="603"/>
      <c r="T1680" s="603"/>
      <c r="U1680" s="603"/>
      <c r="V1680" s="603"/>
      <c r="W1680" s="603"/>
      <c r="X1680" s="668"/>
      <c r="Y1680" s="376"/>
      <c r="Z1680" s="603"/>
      <c r="AA1680" s="845"/>
      <c r="AB1680" s="603"/>
      <c r="AC1680" s="603"/>
      <c r="AD1680" s="603"/>
      <c r="AE1680" s="603"/>
      <c r="AF1680" s="603"/>
      <c r="AG1680" s="603"/>
      <c r="AH1680" s="603"/>
      <c r="AI1680" s="603"/>
      <c r="AJ1680" s="603"/>
      <c r="AK1680" s="603"/>
      <c r="AL1680" s="603"/>
      <c r="AM1680" s="603"/>
      <c r="AN1680" s="603"/>
      <c r="AO1680" s="603"/>
      <c r="AP1680" s="603"/>
      <c r="AQ1680" s="603"/>
      <c r="AR1680" s="603"/>
      <c r="AS1680" s="603"/>
      <c r="AT1680" s="603"/>
      <c r="AU1680" s="603"/>
      <c r="AV1680" s="603"/>
      <c r="AW1680" s="603"/>
      <c r="AX1680" s="603"/>
      <c r="AY1680" s="603"/>
      <c r="AZ1680" s="603"/>
      <c r="BA1680" s="603"/>
      <c r="BB1680" s="603"/>
      <c r="BC1680" s="603"/>
      <c r="BD1680" s="603"/>
      <c r="BE1680" s="603"/>
      <c r="BF1680" s="603"/>
      <c r="BG1680" s="603"/>
      <c r="BH1680" s="603"/>
      <c r="BI1680" s="603"/>
      <c r="BJ1680" s="603"/>
      <c r="BK1680" s="603"/>
      <c r="BL1680" s="603"/>
      <c r="BM1680" s="603"/>
      <c r="BN1680" s="603"/>
      <c r="BO1680" s="603"/>
      <c r="BP1680" s="603"/>
      <c r="BQ1680" s="603"/>
      <c r="BR1680" s="603"/>
      <c r="BS1680" s="603"/>
      <c r="BT1680" s="603"/>
      <c r="BU1680" s="603"/>
      <c r="BV1680" s="603"/>
      <c r="BW1680" s="603"/>
      <c r="BX1680" s="603"/>
      <c r="BY1680" s="603"/>
      <c r="BZ1680" s="603"/>
      <c r="CA1680" s="603"/>
      <c r="CB1680" s="603"/>
      <c r="CC1680" s="603"/>
      <c r="CD1680" s="603"/>
      <c r="CE1680" s="603"/>
      <c r="CF1680" s="603"/>
      <c r="CG1680" s="603"/>
      <c r="CH1680" s="603"/>
      <c r="CI1680" s="603"/>
      <c r="CJ1680" s="603"/>
      <c r="CK1680" s="603"/>
    </row>
    <row r="1681" spans="1:89" ht="14.25">
      <c r="A1681" s="845"/>
      <c r="B1681" s="758"/>
      <c r="C1681" s="758"/>
      <c r="D1681" s="698"/>
      <c r="E1681" s="698"/>
      <c r="F1681" s="698"/>
      <c r="G1681" s="698"/>
      <c r="H1681" s="698"/>
      <c r="I1681" s="758"/>
      <c r="J1681" s="758"/>
      <c r="K1681" s="758"/>
      <c r="L1681" s="758"/>
      <c r="M1681" s="758"/>
      <c r="N1681" s="698"/>
      <c r="O1681" s="603"/>
      <c r="P1681" s="846"/>
      <c r="Q1681" s="603"/>
      <c r="R1681" s="603"/>
      <c r="S1681" s="603"/>
      <c r="T1681" s="603"/>
      <c r="U1681" s="603"/>
      <c r="V1681" s="603"/>
      <c r="W1681" s="603"/>
      <c r="X1681" s="668"/>
      <c r="Y1681" s="376"/>
      <c r="Z1681" s="603"/>
      <c r="AA1681" s="845"/>
      <c r="AB1681" s="603"/>
      <c r="AC1681" s="603"/>
      <c r="AD1681" s="603"/>
      <c r="AE1681" s="603"/>
      <c r="AF1681" s="603"/>
      <c r="AG1681" s="603"/>
      <c r="AH1681" s="603"/>
      <c r="AI1681" s="603"/>
      <c r="AJ1681" s="603"/>
      <c r="AK1681" s="603"/>
      <c r="AL1681" s="603"/>
      <c r="AM1681" s="603"/>
      <c r="AN1681" s="603"/>
      <c r="AO1681" s="603"/>
      <c r="AP1681" s="603"/>
      <c r="AQ1681" s="603"/>
      <c r="AR1681" s="603"/>
      <c r="AS1681" s="603"/>
      <c r="AT1681" s="603"/>
      <c r="AU1681" s="603"/>
      <c r="AV1681" s="603"/>
      <c r="AW1681" s="603"/>
      <c r="AX1681" s="603"/>
      <c r="AY1681" s="603"/>
      <c r="AZ1681" s="603"/>
      <c r="BA1681" s="603"/>
      <c r="BB1681" s="603"/>
      <c r="BC1681" s="603"/>
      <c r="BD1681" s="603"/>
      <c r="BE1681" s="603"/>
      <c r="BF1681" s="603"/>
      <c r="BG1681" s="603"/>
      <c r="BH1681" s="603"/>
      <c r="BI1681" s="603"/>
      <c r="BJ1681" s="603"/>
      <c r="BK1681" s="603"/>
      <c r="BL1681" s="603"/>
      <c r="BM1681" s="603"/>
      <c r="BN1681" s="603"/>
      <c r="BO1681" s="603"/>
      <c r="BP1681" s="603"/>
      <c r="BQ1681" s="603"/>
      <c r="BR1681" s="603"/>
      <c r="BS1681" s="603"/>
      <c r="BT1681" s="603"/>
      <c r="BU1681" s="603"/>
      <c r="BV1681" s="603"/>
      <c r="BW1681" s="603"/>
      <c r="BX1681" s="603"/>
      <c r="BY1681" s="603"/>
      <c r="BZ1681" s="603"/>
      <c r="CA1681" s="603"/>
      <c r="CB1681" s="603"/>
      <c r="CC1681" s="603"/>
      <c r="CD1681" s="603"/>
      <c r="CE1681" s="603"/>
      <c r="CF1681" s="603"/>
      <c r="CG1681" s="603"/>
      <c r="CH1681" s="603"/>
      <c r="CI1681" s="603"/>
      <c r="CJ1681" s="603"/>
      <c r="CK1681" s="603"/>
    </row>
    <row r="1682" spans="1:89" ht="14.25">
      <c r="A1682" s="845"/>
      <c r="B1682" s="758"/>
      <c r="C1682" s="758"/>
      <c r="D1682" s="698"/>
      <c r="E1682" s="698"/>
      <c r="F1682" s="698"/>
      <c r="G1682" s="698"/>
      <c r="H1682" s="698"/>
      <c r="I1682" s="758"/>
      <c r="J1682" s="758"/>
      <c r="K1682" s="758"/>
      <c r="L1682" s="758"/>
      <c r="M1682" s="758"/>
      <c r="N1682" s="698"/>
      <c r="O1682" s="603"/>
      <c r="P1682" s="846"/>
      <c r="Q1682" s="603"/>
      <c r="R1682" s="603"/>
      <c r="S1682" s="603"/>
      <c r="T1682" s="603"/>
      <c r="U1682" s="603"/>
      <c r="V1682" s="603"/>
      <c r="W1682" s="603"/>
      <c r="X1682" s="668"/>
      <c r="Y1682" s="376"/>
      <c r="Z1682" s="603"/>
      <c r="AA1682" s="845"/>
      <c r="AB1682" s="603"/>
      <c r="AC1682" s="603"/>
      <c r="AD1682" s="603"/>
      <c r="AE1682" s="603"/>
      <c r="AF1682" s="603"/>
      <c r="AG1682" s="603"/>
      <c r="AH1682" s="603"/>
      <c r="AI1682" s="603"/>
      <c r="AJ1682" s="603"/>
      <c r="AK1682" s="603"/>
      <c r="AL1682" s="603"/>
      <c r="AM1682" s="603"/>
      <c r="AN1682" s="603"/>
      <c r="AO1682" s="603"/>
      <c r="AP1682" s="603"/>
      <c r="AQ1682" s="603"/>
      <c r="AR1682" s="603"/>
      <c r="AS1682" s="603"/>
      <c r="AT1682" s="603"/>
      <c r="AU1682" s="603"/>
      <c r="AV1682" s="603"/>
      <c r="AW1682" s="603"/>
      <c r="AX1682" s="603"/>
      <c r="AY1682" s="603"/>
      <c r="AZ1682" s="603"/>
      <c r="BA1682" s="603"/>
      <c r="BB1682" s="603"/>
      <c r="BC1682" s="603"/>
      <c r="BD1682" s="603"/>
      <c r="BE1682" s="603"/>
      <c r="BF1682" s="603"/>
      <c r="BG1682" s="603"/>
      <c r="BH1682" s="603"/>
      <c r="BI1682" s="603"/>
      <c r="BJ1682" s="603"/>
      <c r="BK1682" s="603"/>
      <c r="BL1682" s="603"/>
      <c r="BM1682" s="603"/>
      <c r="BN1682" s="603"/>
      <c r="BO1682" s="603"/>
      <c r="BP1682" s="603"/>
      <c r="BQ1682" s="603"/>
      <c r="BR1682" s="603"/>
      <c r="BS1682" s="603"/>
      <c r="BT1682" s="603"/>
      <c r="BU1682" s="603"/>
      <c r="BV1682" s="603"/>
      <c r="BW1682" s="603"/>
      <c r="BX1682" s="603"/>
      <c r="BY1682" s="603"/>
      <c r="BZ1682" s="603"/>
      <c r="CA1682" s="603"/>
      <c r="CB1682" s="603"/>
      <c r="CC1682" s="603"/>
      <c r="CD1682" s="603"/>
      <c r="CE1682" s="603"/>
      <c r="CF1682" s="603"/>
      <c r="CG1682" s="603"/>
      <c r="CH1682" s="603"/>
      <c r="CI1682" s="603"/>
      <c r="CJ1682" s="603"/>
      <c r="CK1682" s="603"/>
    </row>
    <row r="1683" spans="1:89" ht="14.25">
      <c r="A1683" s="845"/>
      <c r="B1683" s="758"/>
      <c r="C1683" s="758"/>
      <c r="D1683" s="698"/>
      <c r="E1683" s="698"/>
      <c r="F1683" s="698"/>
      <c r="G1683" s="698"/>
      <c r="H1683" s="698"/>
      <c r="I1683" s="758"/>
      <c r="J1683" s="758"/>
      <c r="K1683" s="758"/>
      <c r="L1683" s="758"/>
      <c r="M1683" s="758"/>
      <c r="N1683" s="698"/>
      <c r="O1683" s="603"/>
      <c r="P1683" s="846"/>
      <c r="Q1683" s="603"/>
      <c r="R1683" s="603"/>
      <c r="S1683" s="603"/>
      <c r="T1683" s="603"/>
      <c r="U1683" s="603"/>
      <c r="V1683" s="603"/>
      <c r="W1683" s="603"/>
      <c r="X1683" s="668"/>
      <c r="Y1683" s="376"/>
      <c r="Z1683" s="603"/>
      <c r="AA1683" s="845"/>
      <c r="AB1683" s="603"/>
      <c r="AC1683" s="603"/>
      <c r="AD1683" s="603"/>
      <c r="AE1683" s="603"/>
      <c r="AF1683" s="603"/>
      <c r="AG1683" s="603"/>
      <c r="AH1683" s="603"/>
      <c r="AI1683" s="603"/>
      <c r="AJ1683" s="603"/>
      <c r="AK1683" s="603"/>
      <c r="AL1683" s="603"/>
      <c r="AM1683" s="603"/>
      <c r="AN1683" s="603"/>
      <c r="AO1683" s="603"/>
      <c r="AP1683" s="603"/>
      <c r="AQ1683" s="603"/>
      <c r="AR1683" s="603"/>
      <c r="AS1683" s="603"/>
      <c r="AT1683" s="603"/>
      <c r="AU1683" s="603"/>
      <c r="AV1683" s="603"/>
      <c r="AW1683" s="603"/>
      <c r="AX1683" s="603"/>
      <c r="AY1683" s="603"/>
      <c r="AZ1683" s="603"/>
      <c r="BA1683" s="603"/>
      <c r="BB1683" s="603"/>
      <c r="BC1683" s="603"/>
      <c r="BD1683" s="603"/>
      <c r="BE1683" s="603"/>
      <c r="BF1683" s="603"/>
      <c r="BG1683" s="603"/>
      <c r="BH1683" s="603"/>
      <c r="BI1683" s="603"/>
      <c r="BJ1683" s="603"/>
      <c r="BK1683" s="603"/>
      <c r="BL1683" s="603"/>
      <c r="BM1683" s="603"/>
      <c r="BN1683" s="603"/>
      <c r="BO1683" s="603"/>
      <c r="BP1683" s="603"/>
      <c r="BQ1683" s="603"/>
      <c r="BR1683" s="603"/>
      <c r="BS1683" s="603"/>
      <c r="BT1683" s="603"/>
      <c r="BU1683" s="603"/>
      <c r="BV1683" s="603"/>
      <c r="BW1683" s="603"/>
      <c r="BX1683" s="603"/>
      <c r="BY1683" s="603"/>
      <c r="BZ1683" s="603"/>
      <c r="CA1683" s="603"/>
      <c r="CB1683" s="603"/>
      <c r="CC1683" s="603"/>
      <c r="CD1683" s="603"/>
      <c r="CE1683" s="603"/>
      <c r="CF1683" s="603"/>
      <c r="CG1683" s="603"/>
      <c r="CH1683" s="603"/>
      <c r="CI1683" s="603"/>
      <c r="CJ1683" s="603"/>
      <c r="CK1683" s="603"/>
    </row>
    <row r="1684" spans="1:89" ht="14.25">
      <c r="A1684" s="845"/>
      <c r="B1684" s="758"/>
      <c r="C1684" s="758"/>
      <c r="D1684" s="698"/>
      <c r="E1684" s="698"/>
      <c r="F1684" s="698"/>
      <c r="G1684" s="698"/>
      <c r="H1684" s="698"/>
      <c r="I1684" s="758"/>
      <c r="J1684" s="758"/>
      <c r="K1684" s="758"/>
      <c r="L1684" s="758"/>
      <c r="M1684" s="758"/>
      <c r="N1684" s="698"/>
      <c r="O1684" s="603"/>
      <c r="P1684" s="846"/>
      <c r="Q1684" s="603"/>
      <c r="R1684" s="603"/>
      <c r="S1684" s="603"/>
      <c r="T1684" s="603"/>
      <c r="U1684" s="603"/>
      <c r="V1684" s="603"/>
      <c r="W1684" s="603"/>
      <c r="X1684" s="668"/>
      <c r="Y1684" s="376"/>
      <c r="Z1684" s="603"/>
      <c r="AA1684" s="845"/>
      <c r="AB1684" s="603"/>
      <c r="AC1684" s="603"/>
      <c r="AD1684" s="603"/>
      <c r="AE1684" s="603"/>
      <c r="AF1684" s="603"/>
      <c r="AG1684" s="603"/>
      <c r="AH1684" s="603"/>
      <c r="AI1684" s="603"/>
      <c r="AJ1684" s="603"/>
      <c r="AK1684" s="603"/>
      <c r="AL1684" s="603"/>
      <c r="AM1684" s="603"/>
      <c r="AN1684" s="603"/>
      <c r="AO1684" s="603"/>
      <c r="AP1684" s="603"/>
      <c r="AQ1684" s="603"/>
      <c r="AR1684" s="603"/>
      <c r="AS1684" s="603"/>
      <c r="AT1684" s="603"/>
      <c r="AU1684" s="603"/>
      <c r="AV1684" s="603"/>
      <c r="AW1684" s="603"/>
      <c r="AX1684" s="603"/>
      <c r="AY1684" s="603"/>
      <c r="AZ1684" s="603"/>
      <c r="BA1684" s="603"/>
      <c r="BB1684" s="603"/>
      <c r="BC1684" s="603"/>
      <c r="BD1684" s="603"/>
      <c r="BE1684" s="603"/>
      <c r="BF1684" s="603"/>
      <c r="BG1684" s="603"/>
      <c r="BH1684" s="603"/>
      <c r="BI1684" s="603"/>
      <c r="BJ1684" s="603"/>
      <c r="BK1684" s="603"/>
      <c r="BL1684" s="603"/>
      <c r="BM1684" s="603"/>
      <c r="BN1684" s="603"/>
      <c r="BO1684" s="603"/>
      <c r="BP1684" s="603"/>
      <c r="BQ1684" s="603"/>
      <c r="BR1684" s="603"/>
      <c r="BS1684" s="603"/>
      <c r="BT1684" s="603"/>
      <c r="BU1684" s="603"/>
      <c r="BV1684" s="603"/>
      <c r="BW1684" s="603"/>
      <c r="BX1684" s="603"/>
      <c r="BY1684" s="603"/>
      <c r="BZ1684" s="603"/>
      <c r="CA1684" s="603"/>
      <c r="CB1684" s="603"/>
      <c r="CC1684" s="603"/>
      <c r="CD1684" s="603"/>
      <c r="CE1684" s="603"/>
      <c r="CF1684" s="603"/>
      <c r="CG1684" s="603"/>
      <c r="CH1684" s="603"/>
      <c r="CI1684" s="603"/>
      <c r="CJ1684" s="603"/>
      <c r="CK1684" s="603"/>
    </row>
    <row r="1685" spans="1:89" ht="14.25">
      <c r="A1685" s="845"/>
      <c r="B1685" s="758"/>
      <c r="C1685" s="758"/>
      <c r="D1685" s="698"/>
      <c r="E1685" s="698"/>
      <c r="F1685" s="698"/>
      <c r="G1685" s="698"/>
      <c r="H1685" s="698"/>
      <c r="I1685" s="758"/>
      <c r="J1685" s="758"/>
      <c r="K1685" s="758"/>
      <c r="L1685" s="758"/>
      <c r="M1685" s="758"/>
      <c r="N1685" s="698"/>
      <c r="O1685" s="603"/>
      <c r="P1685" s="846"/>
      <c r="Q1685" s="603"/>
      <c r="R1685" s="603"/>
      <c r="S1685" s="603"/>
      <c r="T1685" s="603"/>
      <c r="U1685" s="603"/>
      <c r="V1685" s="603"/>
      <c r="W1685" s="603"/>
      <c r="X1685" s="668"/>
      <c r="Y1685" s="376"/>
      <c r="Z1685" s="603"/>
      <c r="AA1685" s="845"/>
      <c r="AB1685" s="603"/>
      <c r="AC1685" s="603"/>
      <c r="AD1685" s="603"/>
      <c r="AE1685" s="603"/>
      <c r="AF1685" s="603"/>
      <c r="AG1685" s="603"/>
      <c r="AH1685" s="603"/>
      <c r="AI1685" s="603"/>
      <c r="AJ1685" s="603"/>
      <c r="AK1685" s="603"/>
      <c r="AL1685" s="603"/>
      <c r="AM1685" s="603"/>
      <c r="AN1685" s="603"/>
      <c r="AO1685" s="603"/>
      <c r="AP1685" s="603"/>
      <c r="AQ1685" s="603"/>
      <c r="AR1685" s="603"/>
      <c r="AS1685" s="603"/>
      <c r="AT1685" s="603"/>
      <c r="AU1685" s="603"/>
      <c r="AV1685" s="603"/>
      <c r="AW1685" s="603"/>
      <c r="AX1685" s="603"/>
      <c r="AY1685" s="603"/>
      <c r="AZ1685" s="603"/>
      <c r="BA1685" s="603"/>
      <c r="BB1685" s="603"/>
      <c r="BC1685" s="603"/>
      <c r="BD1685" s="603"/>
      <c r="BE1685" s="603"/>
      <c r="BF1685" s="603"/>
      <c r="BG1685" s="603"/>
      <c r="BH1685" s="603"/>
      <c r="BI1685" s="603"/>
      <c r="BJ1685" s="603"/>
      <c r="BK1685" s="603"/>
      <c r="BL1685" s="603"/>
      <c r="BM1685" s="603"/>
      <c r="BN1685" s="603"/>
      <c r="BO1685" s="603"/>
      <c r="BP1685" s="603"/>
      <c r="BQ1685" s="603"/>
      <c r="BR1685" s="603"/>
      <c r="BS1685" s="603"/>
      <c r="BT1685" s="603"/>
      <c r="BU1685" s="603"/>
      <c r="BV1685" s="603"/>
      <c r="BW1685" s="603"/>
      <c r="BX1685" s="603"/>
      <c r="BY1685" s="603"/>
      <c r="BZ1685" s="603"/>
      <c r="CA1685" s="603"/>
      <c r="CB1685" s="603"/>
      <c r="CC1685" s="603"/>
      <c r="CD1685" s="603"/>
      <c r="CE1685" s="603"/>
      <c r="CF1685" s="603"/>
      <c r="CG1685" s="603"/>
      <c r="CH1685" s="603"/>
      <c r="CI1685" s="603"/>
      <c r="CJ1685" s="603"/>
      <c r="CK1685" s="603"/>
    </row>
    <row r="1686" spans="1:89" ht="14.25">
      <c r="A1686" s="845"/>
      <c r="B1686" s="758"/>
      <c r="C1686" s="758"/>
      <c r="D1686" s="698"/>
      <c r="E1686" s="698"/>
      <c r="F1686" s="698"/>
      <c r="G1686" s="698"/>
      <c r="H1686" s="698"/>
      <c r="I1686" s="758"/>
      <c r="J1686" s="758"/>
      <c r="K1686" s="758"/>
      <c r="L1686" s="758"/>
      <c r="M1686" s="758"/>
      <c r="N1686" s="698"/>
      <c r="O1686" s="603"/>
      <c r="P1686" s="846"/>
      <c r="Q1686" s="603"/>
      <c r="R1686" s="603"/>
      <c r="S1686" s="603"/>
      <c r="T1686" s="603"/>
      <c r="U1686" s="603"/>
      <c r="V1686" s="603"/>
      <c r="W1686" s="603"/>
      <c r="X1686" s="668"/>
      <c r="Y1686" s="376"/>
      <c r="Z1686" s="603"/>
      <c r="AA1686" s="845"/>
      <c r="AB1686" s="603"/>
      <c r="AC1686" s="603"/>
      <c r="AD1686" s="603"/>
      <c r="AE1686" s="603"/>
      <c r="AF1686" s="603"/>
      <c r="AG1686" s="603"/>
      <c r="AH1686" s="603"/>
      <c r="AI1686" s="603"/>
      <c r="AJ1686" s="603"/>
      <c r="AK1686" s="603"/>
      <c r="AL1686" s="603"/>
      <c r="AM1686" s="603"/>
      <c r="AN1686" s="603"/>
      <c r="AO1686" s="603"/>
      <c r="AP1686" s="603"/>
      <c r="AQ1686" s="603"/>
      <c r="AR1686" s="603"/>
      <c r="AS1686" s="603"/>
      <c r="AT1686" s="603"/>
      <c r="AU1686" s="603"/>
      <c r="AV1686" s="603"/>
      <c r="AW1686" s="603"/>
      <c r="AX1686" s="603"/>
      <c r="AY1686" s="603"/>
      <c r="AZ1686" s="603"/>
      <c r="BA1686" s="603"/>
      <c r="BB1686" s="603"/>
      <c r="BC1686" s="603"/>
      <c r="BD1686" s="603"/>
      <c r="BE1686" s="603"/>
      <c r="BF1686" s="603"/>
      <c r="BG1686" s="603"/>
      <c r="BH1686" s="603"/>
      <c r="BI1686" s="603"/>
      <c r="BJ1686" s="603"/>
      <c r="BK1686" s="603"/>
      <c r="BL1686" s="603"/>
      <c r="BM1686" s="603"/>
      <c r="BN1686" s="603"/>
      <c r="BO1686" s="603"/>
      <c r="BP1686" s="603"/>
      <c r="BQ1686" s="603"/>
      <c r="BR1686" s="603"/>
      <c r="BS1686" s="603"/>
      <c r="BT1686" s="603"/>
      <c r="BU1686" s="603"/>
      <c r="BV1686" s="603"/>
      <c r="BW1686" s="603"/>
      <c r="BX1686" s="603"/>
      <c r="BY1686" s="603"/>
      <c r="BZ1686" s="603"/>
      <c r="CA1686" s="603"/>
      <c r="CB1686" s="603"/>
      <c r="CC1686" s="603"/>
      <c r="CD1686" s="603"/>
      <c r="CE1686" s="603"/>
      <c r="CF1686" s="603"/>
      <c r="CG1686" s="603"/>
      <c r="CH1686" s="603"/>
      <c r="CI1686" s="603"/>
      <c r="CJ1686" s="603"/>
      <c r="CK1686" s="603"/>
    </row>
    <row r="1687" spans="1:89" ht="14.25">
      <c r="A1687" s="845"/>
      <c r="B1687" s="758"/>
      <c r="C1687" s="758"/>
      <c r="D1687" s="698"/>
      <c r="E1687" s="698"/>
      <c r="F1687" s="698"/>
      <c r="G1687" s="698"/>
      <c r="H1687" s="698"/>
      <c r="I1687" s="758"/>
      <c r="J1687" s="758"/>
      <c r="K1687" s="758"/>
      <c r="L1687" s="758"/>
      <c r="M1687" s="758"/>
      <c r="N1687" s="698"/>
      <c r="O1687" s="603"/>
      <c r="P1687" s="846"/>
      <c r="Q1687" s="603"/>
      <c r="R1687" s="603"/>
      <c r="S1687" s="603"/>
      <c r="T1687" s="603"/>
      <c r="U1687" s="603"/>
      <c r="V1687" s="603"/>
      <c r="W1687" s="603"/>
      <c r="X1687" s="668"/>
      <c r="Y1687" s="376"/>
      <c r="Z1687" s="603"/>
      <c r="AA1687" s="845"/>
      <c r="AB1687" s="603"/>
      <c r="AC1687" s="603"/>
      <c r="AD1687" s="603"/>
      <c r="AE1687" s="603"/>
      <c r="AF1687" s="603"/>
      <c r="AG1687" s="603"/>
      <c r="AH1687" s="603"/>
      <c r="AI1687" s="603"/>
      <c r="AJ1687" s="603"/>
      <c r="AK1687" s="603"/>
      <c r="AL1687" s="603"/>
      <c r="AM1687" s="603"/>
      <c r="AN1687" s="603"/>
      <c r="AO1687" s="603"/>
      <c r="AP1687" s="603"/>
      <c r="AQ1687" s="603"/>
      <c r="AR1687" s="603"/>
      <c r="AS1687" s="603"/>
      <c r="AT1687" s="603"/>
      <c r="AU1687" s="603"/>
      <c r="AV1687" s="603"/>
      <c r="AW1687" s="603"/>
      <c r="AX1687" s="603"/>
      <c r="AY1687" s="603"/>
      <c r="AZ1687" s="603"/>
      <c r="BA1687" s="603"/>
      <c r="BB1687" s="603"/>
      <c r="BC1687" s="603"/>
      <c r="BD1687" s="603"/>
      <c r="BE1687" s="603"/>
      <c r="BF1687" s="603"/>
      <c r="BG1687" s="603"/>
      <c r="BH1687" s="603"/>
      <c r="BI1687" s="603"/>
      <c r="BJ1687" s="603"/>
      <c r="BK1687" s="603"/>
      <c r="BL1687" s="603"/>
      <c r="BM1687" s="603"/>
      <c r="BN1687" s="603"/>
      <c r="BO1687" s="603"/>
      <c r="BP1687" s="603"/>
      <c r="BQ1687" s="603"/>
      <c r="BR1687" s="603"/>
      <c r="BS1687" s="603"/>
      <c r="BT1687" s="603"/>
      <c r="BU1687" s="603"/>
      <c r="BV1687" s="603"/>
      <c r="BW1687" s="603"/>
      <c r="BX1687" s="603"/>
      <c r="BY1687" s="603"/>
      <c r="BZ1687" s="603"/>
      <c r="CA1687" s="603"/>
      <c r="CB1687" s="603"/>
      <c r="CC1687" s="603"/>
      <c r="CD1687" s="603"/>
      <c r="CE1687" s="603"/>
      <c r="CF1687" s="603"/>
      <c r="CG1687" s="603"/>
      <c r="CH1687" s="603"/>
      <c r="CI1687" s="603"/>
      <c r="CJ1687" s="603"/>
      <c r="CK1687" s="603"/>
    </row>
    <row r="1688" spans="1:89" ht="14.25">
      <c r="A1688" s="845"/>
      <c r="B1688" s="758"/>
      <c r="C1688" s="758"/>
      <c r="D1688" s="698"/>
      <c r="E1688" s="698"/>
      <c r="F1688" s="698"/>
      <c r="G1688" s="698"/>
      <c r="H1688" s="698"/>
      <c r="I1688" s="758"/>
      <c r="J1688" s="758"/>
      <c r="K1688" s="758"/>
      <c r="L1688" s="758"/>
      <c r="M1688" s="758"/>
      <c r="N1688" s="698"/>
      <c r="O1688" s="603"/>
      <c r="P1688" s="846"/>
      <c r="Q1688" s="603"/>
      <c r="R1688" s="603"/>
      <c r="S1688" s="603"/>
      <c r="T1688" s="603"/>
      <c r="U1688" s="603"/>
      <c r="V1688" s="603"/>
      <c r="W1688" s="603"/>
      <c r="X1688" s="668"/>
      <c r="Y1688" s="376"/>
      <c r="Z1688" s="603"/>
      <c r="AA1688" s="845"/>
      <c r="AB1688" s="603"/>
      <c r="AC1688" s="603"/>
      <c r="AD1688" s="603"/>
      <c r="AE1688" s="603"/>
      <c r="AF1688" s="603"/>
      <c r="AG1688" s="603"/>
      <c r="AH1688" s="603"/>
      <c r="AI1688" s="603"/>
      <c r="AJ1688" s="603"/>
      <c r="AK1688" s="603"/>
      <c r="AL1688" s="603"/>
      <c r="AM1688" s="603"/>
      <c r="AN1688" s="603"/>
      <c r="AO1688" s="603"/>
      <c r="AP1688" s="603"/>
      <c r="AQ1688" s="603"/>
      <c r="AR1688" s="603"/>
      <c r="AS1688" s="603"/>
      <c r="AT1688" s="603"/>
      <c r="AU1688" s="603"/>
      <c r="AV1688" s="603"/>
      <c r="AW1688" s="603"/>
      <c r="AX1688" s="603"/>
      <c r="AY1688" s="603"/>
      <c r="AZ1688" s="603"/>
      <c r="BA1688" s="603"/>
      <c r="BB1688" s="603"/>
      <c r="BC1688" s="603"/>
      <c r="BD1688" s="603"/>
      <c r="BE1688" s="603"/>
      <c r="BF1688" s="603"/>
      <c r="BG1688" s="603"/>
      <c r="BH1688" s="603"/>
      <c r="BI1688" s="603"/>
      <c r="BJ1688" s="603"/>
      <c r="BK1688" s="603"/>
      <c r="BL1688" s="603"/>
      <c r="BM1688" s="603"/>
      <c r="BN1688" s="603"/>
      <c r="BO1688" s="603"/>
      <c r="BP1688" s="603"/>
      <c r="BQ1688" s="603"/>
      <c r="BR1688" s="603"/>
      <c r="BS1688" s="603"/>
      <c r="BT1688" s="603"/>
      <c r="BU1688" s="603"/>
      <c r="BV1688" s="603"/>
      <c r="BW1688" s="603"/>
      <c r="BX1688" s="603"/>
      <c r="BY1688" s="603"/>
      <c r="BZ1688" s="603"/>
      <c r="CA1688" s="603"/>
      <c r="CB1688" s="603"/>
      <c r="CC1688" s="603"/>
      <c r="CD1688" s="603"/>
      <c r="CE1688" s="603"/>
      <c r="CF1688" s="603"/>
      <c r="CG1688" s="603"/>
      <c r="CH1688" s="603"/>
      <c r="CI1688" s="603"/>
      <c r="CJ1688" s="603"/>
      <c r="CK1688" s="603"/>
    </row>
    <row r="1689" spans="1:89" ht="14.25">
      <c r="A1689" s="845"/>
      <c r="B1689" s="758"/>
      <c r="C1689" s="758"/>
      <c r="D1689" s="698"/>
      <c r="E1689" s="698"/>
      <c r="F1689" s="698"/>
      <c r="G1689" s="698"/>
      <c r="H1689" s="698"/>
      <c r="I1689" s="758"/>
      <c r="J1689" s="758"/>
      <c r="K1689" s="758"/>
      <c r="L1689" s="758"/>
      <c r="M1689" s="758"/>
      <c r="N1689" s="698"/>
      <c r="O1689" s="603"/>
      <c r="P1689" s="846"/>
      <c r="Q1689" s="603"/>
      <c r="R1689" s="603"/>
      <c r="S1689" s="603"/>
      <c r="T1689" s="603"/>
      <c r="U1689" s="603"/>
      <c r="V1689" s="603"/>
      <c r="W1689" s="603"/>
      <c r="X1689" s="668"/>
      <c r="Y1689" s="376"/>
      <c r="Z1689" s="603"/>
      <c r="AA1689" s="845"/>
      <c r="AB1689" s="603"/>
      <c r="AC1689" s="603"/>
      <c r="AD1689" s="603"/>
      <c r="AE1689" s="603"/>
      <c r="AF1689" s="603"/>
      <c r="AG1689" s="603"/>
      <c r="AH1689" s="603"/>
      <c r="AI1689" s="603"/>
      <c r="AJ1689" s="603"/>
      <c r="AK1689" s="603"/>
      <c r="AL1689" s="603"/>
      <c r="AM1689" s="603"/>
      <c r="AN1689" s="603"/>
      <c r="AO1689" s="603"/>
      <c r="AP1689" s="603"/>
      <c r="AQ1689" s="603"/>
      <c r="AR1689" s="603"/>
      <c r="AS1689" s="603"/>
      <c r="AT1689" s="603"/>
      <c r="AU1689" s="603"/>
      <c r="AV1689" s="603"/>
      <c r="AW1689" s="603"/>
      <c r="AX1689" s="603"/>
      <c r="AY1689" s="603"/>
      <c r="AZ1689" s="603"/>
      <c r="BA1689" s="603"/>
      <c r="BB1689" s="603"/>
      <c r="BC1689" s="603"/>
      <c r="BD1689" s="603"/>
      <c r="BE1689" s="603"/>
      <c r="BF1689" s="603"/>
      <c r="BG1689" s="603"/>
      <c r="BH1689" s="603"/>
      <c r="BI1689" s="603"/>
      <c r="BJ1689" s="603"/>
      <c r="BK1689" s="603"/>
      <c r="BL1689" s="603"/>
      <c r="BM1689" s="603"/>
      <c r="BN1689" s="603"/>
      <c r="BO1689" s="603"/>
      <c r="BP1689" s="603"/>
      <c r="BQ1689" s="603"/>
      <c r="BR1689" s="603"/>
      <c r="BS1689" s="603"/>
      <c r="BT1689" s="603"/>
      <c r="BU1689" s="603"/>
      <c r="BV1689" s="603"/>
      <c r="BW1689" s="603"/>
      <c r="BX1689" s="603"/>
      <c r="BY1689" s="603"/>
      <c r="BZ1689" s="603"/>
      <c r="CA1689" s="603"/>
      <c r="CB1689" s="603"/>
      <c r="CC1689" s="603"/>
      <c r="CD1689" s="603"/>
      <c r="CE1689" s="603"/>
      <c r="CF1689" s="603"/>
      <c r="CG1689" s="603"/>
      <c r="CH1689" s="603"/>
      <c r="CI1689" s="603"/>
      <c r="CJ1689" s="603"/>
      <c r="CK1689" s="603"/>
    </row>
    <row r="1690" spans="1:89" ht="14.25">
      <c r="A1690" s="845"/>
      <c r="B1690" s="758"/>
      <c r="C1690" s="758"/>
      <c r="D1690" s="698"/>
      <c r="E1690" s="698"/>
      <c r="F1690" s="698"/>
      <c r="G1690" s="698"/>
      <c r="H1690" s="698"/>
      <c r="I1690" s="758"/>
      <c r="J1690" s="758"/>
      <c r="K1690" s="758"/>
      <c r="L1690" s="758"/>
      <c r="M1690" s="758"/>
      <c r="N1690" s="698"/>
      <c r="O1690" s="603"/>
      <c r="P1690" s="846"/>
      <c r="Q1690" s="603"/>
      <c r="R1690" s="603"/>
      <c r="S1690" s="603"/>
      <c r="T1690" s="603"/>
      <c r="U1690" s="603"/>
      <c r="V1690" s="603"/>
      <c r="W1690" s="603"/>
      <c r="X1690" s="668"/>
      <c r="Y1690" s="376"/>
      <c r="Z1690" s="603"/>
      <c r="AA1690" s="845"/>
      <c r="AB1690" s="603"/>
      <c r="AC1690" s="603"/>
      <c r="AD1690" s="603"/>
      <c r="AE1690" s="603"/>
      <c r="AF1690" s="603"/>
      <c r="AG1690" s="603"/>
      <c r="AH1690" s="603"/>
      <c r="AI1690" s="603"/>
      <c r="AJ1690" s="603"/>
      <c r="AK1690" s="603"/>
      <c r="AL1690" s="603"/>
      <c r="AM1690" s="603"/>
      <c r="AN1690" s="603"/>
      <c r="AO1690" s="603"/>
      <c r="AP1690" s="603"/>
      <c r="AQ1690" s="603"/>
      <c r="AR1690" s="603"/>
      <c r="AS1690" s="603"/>
      <c r="AT1690" s="603"/>
      <c r="AU1690" s="603"/>
      <c r="AV1690" s="603"/>
      <c r="AW1690" s="603"/>
      <c r="AX1690" s="603"/>
      <c r="AY1690" s="603"/>
      <c r="AZ1690" s="603"/>
      <c r="BA1690" s="603"/>
      <c r="BB1690" s="603"/>
      <c r="BC1690" s="603"/>
      <c r="BD1690" s="603"/>
      <c r="BE1690" s="603"/>
      <c r="BF1690" s="603"/>
      <c r="BG1690" s="603"/>
      <c r="BH1690" s="603"/>
      <c r="BI1690" s="603"/>
      <c r="BJ1690" s="603"/>
      <c r="BK1690" s="603"/>
      <c r="BL1690" s="603"/>
      <c r="BM1690" s="603"/>
      <c r="BN1690" s="603"/>
      <c r="BO1690" s="603"/>
      <c r="BP1690" s="603"/>
      <c r="BQ1690" s="603"/>
      <c r="BR1690" s="603"/>
      <c r="BS1690" s="603"/>
      <c r="BT1690" s="603"/>
      <c r="BU1690" s="603"/>
      <c r="BV1690" s="603"/>
      <c r="BW1690" s="603"/>
      <c r="BX1690" s="603"/>
      <c r="BY1690" s="603"/>
      <c r="BZ1690" s="603"/>
      <c r="CA1690" s="603"/>
      <c r="CB1690" s="603"/>
      <c r="CC1690" s="603"/>
      <c r="CD1690" s="603"/>
      <c r="CE1690" s="603"/>
      <c r="CF1690" s="603"/>
      <c r="CG1690" s="603"/>
      <c r="CH1690" s="603"/>
      <c r="CI1690" s="603"/>
      <c r="CJ1690" s="603"/>
      <c r="CK1690" s="603"/>
    </row>
    <row r="1691" spans="1:89" ht="14.25">
      <c r="A1691" s="845"/>
      <c r="B1691" s="758"/>
      <c r="C1691" s="758"/>
      <c r="D1691" s="698"/>
      <c r="E1691" s="698"/>
      <c r="F1691" s="698"/>
      <c r="G1691" s="698"/>
      <c r="H1691" s="698"/>
      <c r="I1691" s="758"/>
      <c r="J1691" s="758"/>
      <c r="K1691" s="758"/>
      <c r="L1691" s="758"/>
      <c r="M1691" s="758"/>
      <c r="N1691" s="698"/>
      <c r="O1691" s="603"/>
      <c r="P1691" s="846"/>
      <c r="Q1691" s="603"/>
      <c r="R1691" s="603"/>
      <c r="S1691" s="603"/>
      <c r="T1691" s="603"/>
      <c r="U1691" s="603"/>
      <c r="V1691" s="603"/>
      <c r="W1691" s="603"/>
      <c r="X1691" s="668"/>
      <c r="Y1691" s="376"/>
      <c r="Z1691" s="603"/>
      <c r="AA1691" s="845"/>
      <c r="AB1691" s="603"/>
      <c r="AC1691" s="603"/>
      <c r="AD1691" s="603"/>
      <c r="AE1691" s="603"/>
      <c r="AF1691" s="603"/>
      <c r="AG1691" s="603"/>
      <c r="AH1691" s="603"/>
      <c r="AI1691" s="603"/>
      <c r="AJ1691" s="603"/>
      <c r="AK1691" s="603"/>
      <c r="AL1691" s="603"/>
      <c r="AM1691" s="603"/>
      <c r="AN1691" s="603"/>
      <c r="AO1691" s="603"/>
      <c r="AP1691" s="603"/>
      <c r="AQ1691" s="603"/>
      <c r="AR1691" s="603"/>
      <c r="AS1691" s="603"/>
      <c r="AT1691" s="603"/>
      <c r="AU1691" s="603"/>
      <c r="AV1691" s="603"/>
      <c r="AW1691" s="603"/>
      <c r="AX1691" s="603"/>
      <c r="AY1691" s="603"/>
      <c r="AZ1691" s="603"/>
      <c r="BA1691" s="603"/>
      <c r="BB1691" s="603"/>
      <c r="BC1691" s="603"/>
      <c r="BD1691" s="603"/>
      <c r="BE1691" s="603"/>
      <c r="BF1691" s="603"/>
      <c r="BG1691" s="603"/>
      <c r="BH1691" s="603"/>
      <c r="BI1691" s="603"/>
      <c r="BJ1691" s="603"/>
      <c r="BK1691" s="603"/>
      <c r="BL1691" s="603"/>
      <c r="BM1691" s="603"/>
      <c r="BN1691" s="603"/>
      <c r="BO1691" s="603"/>
      <c r="BP1691" s="603"/>
      <c r="BQ1691" s="603"/>
      <c r="BR1691" s="603"/>
      <c r="BS1691" s="603"/>
      <c r="BT1691" s="603"/>
      <c r="BU1691" s="603"/>
      <c r="BV1691" s="603"/>
      <c r="BW1691" s="603"/>
      <c r="BX1691" s="603"/>
      <c r="BY1691" s="603"/>
      <c r="BZ1691" s="603"/>
      <c r="CA1691" s="603"/>
      <c r="CB1691" s="603"/>
      <c r="CC1691" s="603"/>
      <c r="CD1691" s="603"/>
      <c r="CE1691" s="603"/>
      <c r="CF1691" s="603"/>
      <c r="CG1691" s="603"/>
      <c r="CH1691" s="603"/>
      <c r="CI1691" s="603"/>
      <c r="CJ1691" s="603"/>
      <c r="CK1691" s="603"/>
    </row>
    <row r="1692" spans="1:89" ht="14.25">
      <c r="A1692" s="845"/>
      <c r="B1692" s="758"/>
      <c r="C1692" s="758"/>
      <c r="D1692" s="698"/>
      <c r="E1692" s="698"/>
      <c r="F1692" s="698"/>
      <c r="G1692" s="698"/>
      <c r="H1692" s="698"/>
      <c r="I1692" s="758"/>
      <c r="J1692" s="758"/>
      <c r="K1692" s="758"/>
      <c r="L1692" s="758"/>
      <c r="M1692" s="758"/>
      <c r="N1692" s="698"/>
      <c r="O1692" s="603"/>
      <c r="P1692" s="846"/>
      <c r="Q1692" s="603"/>
      <c r="R1692" s="603"/>
      <c r="S1692" s="603"/>
      <c r="T1692" s="603"/>
      <c r="U1692" s="603"/>
      <c r="V1692" s="603"/>
      <c r="W1692" s="603"/>
      <c r="X1692" s="668"/>
      <c r="Y1692" s="376"/>
      <c r="Z1692" s="603"/>
      <c r="AA1692" s="845"/>
      <c r="AB1692" s="603"/>
      <c r="AC1692" s="603"/>
      <c r="AD1692" s="603"/>
      <c r="AE1692" s="603"/>
      <c r="AF1692" s="603"/>
      <c r="AG1692" s="603"/>
      <c r="AH1692" s="603"/>
      <c r="AI1692" s="603"/>
      <c r="AJ1692" s="603"/>
      <c r="AK1692" s="603"/>
      <c r="AL1692" s="603"/>
      <c r="AM1692" s="603"/>
      <c r="AN1692" s="603"/>
      <c r="AO1692" s="603"/>
      <c r="AP1692" s="603"/>
      <c r="AQ1692" s="603"/>
      <c r="AR1692" s="603"/>
      <c r="AS1692" s="603"/>
      <c r="AT1692" s="603"/>
      <c r="AU1692" s="603"/>
      <c r="AV1692" s="603"/>
      <c r="AW1692" s="603"/>
      <c r="AX1692" s="603"/>
      <c r="AY1692" s="603"/>
      <c r="AZ1692" s="603"/>
      <c r="BA1692" s="603"/>
      <c r="BB1692" s="603"/>
      <c r="BC1692" s="603"/>
      <c r="BD1692" s="603"/>
      <c r="BE1692" s="603"/>
      <c r="BF1692" s="603"/>
      <c r="BG1692" s="603"/>
      <c r="BH1692" s="603"/>
      <c r="BI1692" s="603"/>
      <c r="BJ1692" s="603"/>
      <c r="BK1692" s="603"/>
      <c r="BL1692" s="603"/>
      <c r="BM1692" s="603"/>
      <c r="BN1692" s="603"/>
      <c r="BO1692" s="603"/>
      <c r="BP1692" s="603"/>
      <c r="BQ1692" s="603"/>
      <c r="BR1692" s="603"/>
      <c r="BS1692" s="603"/>
      <c r="BT1692" s="603"/>
      <c r="BU1692" s="603"/>
      <c r="BV1692" s="603"/>
      <c r="BW1692" s="603"/>
      <c r="BX1692" s="603"/>
      <c r="BY1692" s="603"/>
      <c r="BZ1692" s="603"/>
      <c r="CA1692" s="603"/>
      <c r="CB1692" s="603"/>
      <c r="CC1692" s="603"/>
      <c r="CD1692" s="603"/>
      <c r="CE1692" s="603"/>
      <c r="CF1692" s="603"/>
      <c r="CG1692" s="603"/>
      <c r="CH1692" s="603"/>
      <c r="CI1692" s="603"/>
      <c r="CJ1692" s="603"/>
      <c r="CK1692" s="603"/>
    </row>
    <row r="1693" spans="1:89" ht="14.25">
      <c r="A1693" s="845"/>
      <c r="B1693" s="758"/>
      <c r="C1693" s="758"/>
      <c r="D1693" s="698"/>
      <c r="E1693" s="698"/>
      <c r="F1693" s="698"/>
      <c r="G1693" s="698"/>
      <c r="H1693" s="698"/>
      <c r="I1693" s="758"/>
      <c r="J1693" s="758"/>
      <c r="K1693" s="758"/>
      <c r="L1693" s="758"/>
      <c r="M1693" s="758"/>
      <c r="N1693" s="698"/>
      <c r="O1693" s="603"/>
      <c r="P1693" s="846"/>
      <c r="Q1693" s="603"/>
      <c r="R1693" s="603"/>
      <c r="S1693" s="603"/>
      <c r="T1693" s="603"/>
      <c r="U1693" s="603"/>
      <c r="V1693" s="603"/>
      <c r="W1693" s="603"/>
      <c r="X1693" s="668"/>
      <c r="Y1693" s="376"/>
      <c r="Z1693" s="603"/>
      <c r="AA1693" s="845"/>
      <c r="AB1693" s="603"/>
      <c r="AC1693" s="603"/>
      <c r="AD1693" s="603"/>
      <c r="AE1693" s="603"/>
      <c r="AF1693" s="603"/>
      <c r="AG1693" s="603"/>
      <c r="AH1693" s="603"/>
      <c r="AI1693" s="603"/>
      <c r="AJ1693" s="603"/>
      <c r="AK1693" s="603"/>
      <c r="AL1693" s="603"/>
      <c r="AM1693" s="603"/>
      <c r="AN1693" s="603"/>
      <c r="AO1693" s="603"/>
      <c r="AP1693" s="603"/>
      <c r="AQ1693" s="603"/>
      <c r="AR1693" s="603"/>
      <c r="AS1693" s="603"/>
      <c r="AT1693" s="603"/>
      <c r="AU1693" s="603"/>
      <c r="AV1693" s="603"/>
      <c r="AW1693" s="603"/>
      <c r="AX1693" s="603"/>
      <c r="AY1693" s="603"/>
      <c r="AZ1693" s="603"/>
      <c r="BA1693" s="603"/>
      <c r="BB1693" s="603"/>
      <c r="BC1693" s="603"/>
      <c r="BD1693" s="603"/>
      <c r="BE1693" s="603"/>
      <c r="BF1693" s="603"/>
      <c r="BG1693" s="603"/>
      <c r="BH1693" s="603"/>
      <c r="BI1693" s="603"/>
      <c r="BJ1693" s="603"/>
      <c r="BK1693" s="603"/>
      <c r="BL1693" s="603"/>
      <c r="BM1693" s="603"/>
      <c r="BN1693" s="603"/>
      <c r="BO1693" s="603"/>
      <c r="BP1693" s="603"/>
      <c r="BQ1693" s="603"/>
      <c r="BR1693" s="603"/>
      <c r="BS1693" s="603"/>
      <c r="BT1693" s="603"/>
      <c r="BU1693" s="603"/>
      <c r="BV1693" s="603"/>
      <c r="BW1693" s="603"/>
      <c r="BX1693" s="603"/>
      <c r="BY1693" s="603"/>
      <c r="BZ1693" s="603"/>
      <c r="CA1693" s="603"/>
      <c r="CB1693" s="603"/>
      <c r="CC1693" s="603"/>
      <c r="CD1693" s="603"/>
      <c r="CE1693" s="603"/>
      <c r="CF1693" s="603"/>
      <c r="CG1693" s="603"/>
      <c r="CH1693" s="603"/>
      <c r="CI1693" s="603"/>
      <c r="CJ1693" s="603"/>
      <c r="CK1693" s="603"/>
    </row>
    <row r="1694" spans="1:89" ht="14.25">
      <c r="A1694" s="845"/>
      <c r="B1694" s="758"/>
      <c r="C1694" s="758"/>
      <c r="D1694" s="698"/>
      <c r="E1694" s="698"/>
      <c r="F1694" s="698"/>
      <c r="G1694" s="698"/>
      <c r="H1694" s="698"/>
      <c r="I1694" s="758"/>
      <c r="J1694" s="758"/>
      <c r="K1694" s="758"/>
      <c r="L1694" s="758"/>
      <c r="M1694" s="758"/>
      <c r="N1694" s="698"/>
      <c r="O1694" s="603"/>
      <c r="P1694" s="846"/>
      <c r="Q1694" s="603"/>
      <c r="R1694" s="603"/>
      <c r="S1694" s="603"/>
      <c r="T1694" s="603"/>
      <c r="U1694" s="603"/>
      <c r="V1694" s="603"/>
      <c r="W1694" s="603"/>
      <c r="X1694" s="668"/>
      <c r="Y1694" s="376"/>
      <c r="Z1694" s="603"/>
      <c r="AA1694" s="845"/>
      <c r="AB1694" s="603"/>
      <c r="AC1694" s="603"/>
      <c r="AD1694" s="603"/>
      <c r="AE1694" s="603"/>
      <c r="AF1694" s="603"/>
      <c r="AG1694" s="603"/>
      <c r="AH1694" s="603"/>
      <c r="AI1694" s="603"/>
      <c r="AJ1694" s="603"/>
      <c r="AK1694" s="603"/>
      <c r="AL1694" s="603"/>
      <c r="AM1694" s="603"/>
      <c r="AN1694" s="603"/>
      <c r="AO1694" s="603"/>
      <c r="AP1694" s="603"/>
      <c r="AQ1694" s="603"/>
      <c r="AR1694" s="603"/>
      <c r="AS1694" s="603"/>
      <c r="AT1694" s="603"/>
      <c r="AU1694" s="603"/>
      <c r="AV1694" s="603"/>
      <c r="AW1694" s="603"/>
      <c r="AX1694" s="603"/>
      <c r="AY1694" s="603"/>
      <c r="AZ1694" s="603"/>
      <c r="BA1694" s="603"/>
      <c r="BB1694" s="603"/>
      <c r="BC1694" s="603"/>
      <c r="BD1694" s="603"/>
      <c r="BE1694" s="603"/>
      <c r="BF1694" s="603"/>
      <c r="BG1694" s="603"/>
      <c r="BH1694" s="603"/>
      <c r="BI1694" s="603"/>
      <c r="BJ1694" s="603"/>
      <c r="BK1694" s="603"/>
      <c r="BL1694" s="603"/>
      <c r="BM1694" s="603"/>
      <c r="BN1694" s="603"/>
      <c r="BO1694" s="603"/>
      <c r="BP1694" s="603"/>
      <c r="BQ1694" s="603"/>
      <c r="BR1694" s="603"/>
      <c r="BS1694" s="603"/>
      <c r="BT1694" s="603"/>
      <c r="BU1694" s="603"/>
      <c r="BV1694" s="603"/>
      <c r="BW1694" s="603"/>
      <c r="BX1694" s="603"/>
      <c r="BY1694" s="603"/>
      <c r="BZ1694" s="603"/>
      <c r="CA1694" s="603"/>
      <c r="CB1694" s="603"/>
      <c r="CC1694" s="603"/>
      <c r="CD1694" s="603"/>
      <c r="CE1694" s="603"/>
      <c r="CF1694" s="603"/>
      <c r="CG1694" s="603"/>
      <c r="CH1694" s="603"/>
      <c r="CI1694" s="603"/>
      <c r="CJ1694" s="603"/>
      <c r="CK1694" s="603"/>
    </row>
    <row r="1695" spans="1:89" ht="14.25">
      <c r="A1695" s="845"/>
      <c r="B1695" s="758"/>
      <c r="C1695" s="758"/>
      <c r="D1695" s="698"/>
      <c r="E1695" s="698"/>
      <c r="F1695" s="698"/>
      <c r="G1695" s="698"/>
      <c r="H1695" s="698"/>
      <c r="I1695" s="758"/>
      <c r="J1695" s="758"/>
      <c r="K1695" s="758"/>
      <c r="L1695" s="758"/>
      <c r="M1695" s="758"/>
      <c r="N1695" s="698"/>
      <c r="O1695" s="603"/>
      <c r="P1695" s="846"/>
      <c r="Q1695" s="603"/>
      <c r="R1695" s="603"/>
      <c r="S1695" s="603"/>
      <c r="T1695" s="603"/>
      <c r="U1695" s="603"/>
      <c r="V1695" s="603"/>
      <c r="W1695" s="603"/>
      <c r="X1695" s="668"/>
      <c r="Y1695" s="376"/>
      <c r="Z1695" s="603"/>
      <c r="AA1695" s="845"/>
      <c r="AB1695" s="603"/>
      <c r="AC1695" s="603"/>
      <c r="AD1695" s="603"/>
      <c r="AE1695" s="603"/>
      <c r="AF1695" s="603"/>
      <c r="AG1695" s="603"/>
      <c r="AH1695" s="603"/>
      <c r="AI1695" s="603"/>
      <c r="AJ1695" s="603"/>
      <c r="AK1695" s="603"/>
      <c r="AL1695" s="603"/>
      <c r="AM1695" s="603"/>
      <c r="AN1695" s="603"/>
      <c r="AO1695" s="603"/>
      <c r="AP1695" s="603"/>
      <c r="AQ1695" s="603"/>
      <c r="AR1695" s="603"/>
      <c r="AS1695" s="603"/>
      <c r="AT1695" s="603"/>
      <c r="AU1695" s="603"/>
      <c r="AV1695" s="603"/>
      <c r="AW1695" s="603"/>
      <c r="AX1695" s="603"/>
      <c r="AY1695" s="603"/>
      <c r="AZ1695" s="603"/>
      <c r="BA1695" s="603"/>
      <c r="BB1695" s="603"/>
      <c r="BC1695" s="603"/>
      <c r="BD1695" s="603"/>
      <c r="BE1695" s="603"/>
      <c r="BF1695" s="603"/>
      <c r="BG1695" s="603"/>
      <c r="BH1695" s="603"/>
      <c r="BI1695" s="603"/>
      <c r="BJ1695" s="603"/>
      <c r="BK1695" s="603"/>
      <c r="BL1695" s="603"/>
      <c r="BM1695" s="603"/>
      <c r="BN1695" s="603"/>
      <c r="BO1695" s="603"/>
      <c r="BP1695" s="603"/>
      <c r="BQ1695" s="603"/>
      <c r="BR1695" s="603"/>
      <c r="BS1695" s="603"/>
      <c r="BT1695" s="603"/>
      <c r="BU1695" s="603"/>
      <c r="BV1695" s="603"/>
      <c r="BW1695" s="603"/>
      <c r="BX1695" s="603"/>
      <c r="BY1695" s="603"/>
      <c r="BZ1695" s="603"/>
      <c r="CA1695" s="603"/>
      <c r="CB1695" s="603"/>
      <c r="CC1695" s="603"/>
      <c r="CD1695" s="603"/>
      <c r="CE1695" s="603"/>
      <c r="CF1695" s="603"/>
      <c r="CG1695" s="603"/>
      <c r="CH1695" s="603"/>
      <c r="CI1695" s="603"/>
      <c r="CJ1695" s="603"/>
      <c r="CK1695" s="603"/>
    </row>
    <row r="1696" spans="1:89" ht="14.25">
      <c r="A1696" s="845"/>
      <c r="B1696" s="758"/>
      <c r="C1696" s="758"/>
      <c r="D1696" s="698"/>
      <c r="E1696" s="698"/>
      <c r="F1696" s="698"/>
      <c r="G1696" s="698"/>
      <c r="H1696" s="698"/>
      <c r="I1696" s="758"/>
      <c r="J1696" s="758"/>
      <c r="K1696" s="758"/>
      <c r="L1696" s="758"/>
      <c r="M1696" s="758"/>
      <c r="N1696" s="698"/>
      <c r="O1696" s="603"/>
      <c r="P1696" s="846"/>
      <c r="Q1696" s="603"/>
      <c r="R1696" s="603"/>
      <c r="S1696" s="603"/>
      <c r="T1696" s="603"/>
      <c r="U1696" s="603"/>
      <c r="V1696" s="603"/>
      <c r="W1696" s="603"/>
      <c r="X1696" s="668"/>
      <c r="Y1696" s="376"/>
      <c r="Z1696" s="603"/>
      <c r="AA1696" s="845"/>
      <c r="AB1696" s="603"/>
      <c r="AC1696" s="603"/>
      <c r="AD1696" s="603"/>
      <c r="AE1696" s="603"/>
      <c r="AF1696" s="603"/>
      <c r="AG1696" s="603"/>
      <c r="AH1696" s="603"/>
      <c r="AI1696" s="603"/>
      <c r="AJ1696" s="603"/>
      <c r="AK1696" s="603"/>
      <c r="AL1696" s="603"/>
      <c r="AM1696" s="603"/>
      <c r="AN1696" s="603"/>
      <c r="AO1696" s="603"/>
      <c r="AP1696" s="603"/>
      <c r="AQ1696" s="603"/>
      <c r="AR1696" s="603"/>
      <c r="AS1696" s="603"/>
      <c r="AT1696" s="603"/>
      <c r="AU1696" s="603"/>
      <c r="AV1696" s="603"/>
      <c r="AW1696" s="603"/>
      <c r="AX1696" s="603"/>
      <c r="AY1696" s="603"/>
      <c r="AZ1696" s="603"/>
      <c r="BA1696" s="603"/>
      <c r="BB1696" s="603"/>
      <c r="BC1696" s="603"/>
      <c r="BD1696" s="603"/>
      <c r="BE1696" s="603"/>
      <c r="BF1696" s="603"/>
      <c r="BG1696" s="603"/>
      <c r="BH1696" s="603"/>
      <c r="BI1696" s="603"/>
      <c r="BJ1696" s="603"/>
      <c r="BK1696" s="603"/>
      <c r="BL1696" s="603"/>
      <c r="BM1696" s="603"/>
      <c r="BN1696" s="603"/>
      <c r="BO1696" s="603"/>
      <c r="BP1696" s="603"/>
      <c r="BQ1696" s="603"/>
      <c r="BR1696" s="603"/>
      <c r="BS1696" s="603"/>
      <c r="BT1696" s="603"/>
      <c r="BU1696" s="603"/>
      <c r="BV1696" s="603"/>
      <c r="BW1696" s="603"/>
      <c r="BX1696" s="603"/>
      <c r="BY1696" s="603"/>
      <c r="BZ1696" s="603"/>
      <c r="CA1696" s="603"/>
      <c r="CB1696" s="603"/>
      <c r="CC1696" s="603"/>
      <c r="CD1696" s="603"/>
      <c r="CE1696" s="603"/>
      <c r="CF1696" s="603"/>
      <c r="CG1696" s="603"/>
      <c r="CH1696" s="603"/>
      <c r="CI1696" s="603"/>
      <c r="CJ1696" s="603"/>
      <c r="CK1696" s="603"/>
    </row>
    <row r="1697" spans="1:89" ht="14.25">
      <c r="A1697" s="845"/>
      <c r="B1697" s="758"/>
      <c r="C1697" s="758"/>
      <c r="D1697" s="698"/>
      <c r="E1697" s="698"/>
      <c r="F1697" s="698"/>
      <c r="G1697" s="698"/>
      <c r="H1697" s="698"/>
      <c r="I1697" s="758"/>
      <c r="J1697" s="758"/>
      <c r="K1697" s="758"/>
      <c r="L1697" s="758"/>
      <c r="M1697" s="758"/>
      <c r="N1697" s="698"/>
      <c r="O1697" s="603"/>
      <c r="P1697" s="846"/>
      <c r="Q1697" s="603"/>
      <c r="R1697" s="603"/>
      <c r="S1697" s="603"/>
      <c r="T1697" s="603"/>
      <c r="U1697" s="603"/>
      <c r="V1697" s="603"/>
      <c r="W1697" s="603"/>
      <c r="X1697" s="668"/>
      <c r="Y1697" s="376"/>
      <c r="Z1697" s="603"/>
      <c r="AA1697" s="845"/>
      <c r="AB1697" s="603"/>
      <c r="AC1697" s="603"/>
      <c r="AD1697" s="603"/>
      <c r="AE1697" s="603"/>
      <c r="AF1697" s="603"/>
      <c r="AG1697" s="603"/>
      <c r="AH1697" s="603"/>
      <c r="AI1697" s="603"/>
      <c r="AJ1697" s="603"/>
      <c r="AK1697" s="603"/>
      <c r="AL1697" s="603"/>
      <c r="AM1697" s="603"/>
      <c r="AN1697" s="603"/>
      <c r="AO1697" s="603"/>
      <c r="AP1697" s="603"/>
      <c r="AQ1697" s="603"/>
      <c r="AR1697" s="603"/>
      <c r="AS1697" s="603"/>
      <c r="AT1697" s="603"/>
      <c r="AU1697" s="603"/>
      <c r="AV1697" s="603"/>
      <c r="AW1697" s="603"/>
      <c r="AX1697" s="603"/>
      <c r="AY1697" s="603"/>
      <c r="AZ1697" s="603"/>
      <c r="BA1697" s="603"/>
      <c r="BB1697" s="603"/>
      <c r="BC1697" s="603"/>
      <c r="BD1697" s="603"/>
      <c r="BE1697" s="603"/>
      <c r="BF1697" s="603"/>
      <c r="BG1697" s="603"/>
      <c r="BH1697" s="603"/>
      <c r="BI1697" s="603"/>
      <c r="BJ1697" s="603"/>
      <c r="BK1697" s="603"/>
      <c r="BL1697" s="603"/>
      <c r="BM1697" s="603"/>
      <c r="BN1697" s="603"/>
      <c r="BO1697" s="603"/>
      <c r="BP1697" s="603"/>
      <c r="BQ1697" s="603"/>
      <c r="BR1697" s="603"/>
      <c r="BS1697" s="603"/>
      <c r="BT1697" s="603"/>
      <c r="BU1697" s="603"/>
      <c r="BV1697" s="603"/>
      <c r="BW1697" s="603"/>
      <c r="BX1697" s="603"/>
      <c r="BY1697" s="603"/>
      <c r="BZ1697" s="603"/>
      <c r="CA1697" s="603"/>
      <c r="CB1697" s="603"/>
      <c r="CC1697" s="603"/>
      <c r="CD1697" s="603"/>
      <c r="CE1697" s="603"/>
      <c r="CF1697" s="603"/>
      <c r="CG1697" s="603"/>
      <c r="CH1697" s="603"/>
      <c r="CI1697" s="603"/>
      <c r="CJ1697" s="603"/>
      <c r="CK1697" s="603"/>
    </row>
    <row r="1698" spans="1:89" ht="14.25">
      <c r="A1698" s="845"/>
      <c r="B1698" s="758"/>
      <c r="C1698" s="758"/>
      <c r="D1698" s="698"/>
      <c r="E1698" s="698"/>
      <c r="F1698" s="698"/>
      <c r="G1698" s="698"/>
      <c r="H1698" s="698"/>
      <c r="I1698" s="758"/>
      <c r="J1698" s="758"/>
      <c r="K1698" s="758"/>
      <c r="L1698" s="758"/>
      <c r="M1698" s="758"/>
      <c r="N1698" s="698"/>
      <c r="O1698" s="603"/>
      <c r="P1698" s="846"/>
      <c r="Q1698" s="603"/>
      <c r="R1698" s="603"/>
      <c r="S1698" s="603"/>
      <c r="T1698" s="603"/>
      <c r="U1698" s="603"/>
      <c r="V1698" s="603"/>
      <c r="W1698" s="603"/>
      <c r="X1698" s="668"/>
      <c r="Y1698" s="376"/>
      <c r="Z1698" s="603"/>
      <c r="AA1698" s="845"/>
      <c r="AB1698" s="603"/>
      <c r="AC1698" s="603"/>
      <c r="AD1698" s="603"/>
      <c r="AE1698" s="603"/>
      <c r="AF1698" s="603"/>
      <c r="AG1698" s="603"/>
      <c r="AH1698" s="603"/>
      <c r="AI1698" s="603"/>
      <c r="AJ1698" s="603"/>
      <c r="AK1698" s="603"/>
      <c r="AL1698" s="603"/>
      <c r="AM1698" s="603"/>
      <c r="AN1698" s="603"/>
      <c r="AO1698" s="603"/>
      <c r="AP1698" s="603"/>
      <c r="AQ1698" s="603"/>
      <c r="AR1698" s="603"/>
      <c r="AS1698" s="603"/>
      <c r="AT1698" s="603"/>
      <c r="AU1698" s="603"/>
      <c r="AV1698" s="603"/>
      <c r="AW1698" s="603"/>
      <c r="AX1698" s="603"/>
      <c r="AY1698" s="603"/>
      <c r="AZ1698" s="603"/>
      <c r="BA1698" s="603"/>
      <c r="BB1698" s="603"/>
      <c r="BC1698" s="603"/>
      <c r="BD1698" s="603"/>
      <c r="BE1698" s="603"/>
      <c r="BF1698" s="603"/>
      <c r="BG1698" s="603"/>
      <c r="BH1698" s="603"/>
      <c r="BI1698" s="603"/>
      <c r="BJ1698" s="603"/>
      <c r="BK1698" s="603"/>
      <c r="BL1698" s="603"/>
      <c r="BM1698" s="603"/>
      <c r="BN1698" s="603"/>
      <c r="BO1698" s="603"/>
      <c r="BP1698" s="603"/>
      <c r="BQ1698" s="603"/>
      <c r="BR1698" s="603"/>
      <c r="BS1698" s="603"/>
      <c r="BT1698" s="603"/>
      <c r="BU1698" s="603"/>
      <c r="BV1698" s="603"/>
      <c r="BW1698" s="603"/>
      <c r="BX1698" s="603"/>
      <c r="BY1698" s="603"/>
      <c r="BZ1698" s="603"/>
      <c r="CA1698" s="603"/>
      <c r="CB1698" s="603"/>
      <c r="CC1698" s="603"/>
      <c r="CD1698" s="603"/>
      <c r="CE1698" s="603"/>
      <c r="CF1698" s="603"/>
      <c r="CG1698" s="603"/>
      <c r="CH1698" s="603"/>
      <c r="CI1698" s="603"/>
      <c r="CJ1698" s="603"/>
      <c r="CK1698" s="603"/>
    </row>
    <row r="1699" spans="1:89" ht="14.25">
      <c r="A1699" s="845"/>
      <c r="B1699" s="758"/>
      <c r="C1699" s="758"/>
      <c r="D1699" s="698"/>
      <c r="E1699" s="698"/>
      <c r="F1699" s="698"/>
      <c r="G1699" s="698"/>
      <c r="H1699" s="698"/>
      <c r="I1699" s="758"/>
      <c r="J1699" s="758"/>
      <c r="K1699" s="758"/>
      <c r="L1699" s="758"/>
      <c r="M1699" s="758"/>
      <c r="N1699" s="698"/>
      <c r="O1699" s="603"/>
      <c r="P1699" s="846"/>
      <c r="Q1699" s="603"/>
      <c r="R1699" s="603"/>
      <c r="S1699" s="603"/>
      <c r="T1699" s="603"/>
      <c r="U1699" s="603"/>
      <c r="V1699" s="603"/>
      <c r="W1699" s="603"/>
      <c r="X1699" s="668"/>
      <c r="Y1699" s="376"/>
      <c r="Z1699" s="603"/>
      <c r="AA1699" s="845"/>
      <c r="AB1699" s="603"/>
      <c r="AC1699" s="603"/>
      <c r="AD1699" s="603"/>
      <c r="AE1699" s="603"/>
      <c r="AF1699" s="603"/>
      <c r="AG1699" s="603"/>
      <c r="AH1699" s="603"/>
      <c r="AI1699" s="603"/>
      <c r="AJ1699" s="603"/>
      <c r="AK1699" s="603"/>
      <c r="AL1699" s="603"/>
      <c r="AM1699" s="603"/>
      <c r="AN1699" s="603"/>
      <c r="AO1699" s="603"/>
      <c r="AP1699" s="603"/>
      <c r="AQ1699" s="603"/>
      <c r="AR1699" s="603"/>
      <c r="AS1699" s="603"/>
      <c r="AT1699" s="603"/>
      <c r="AU1699" s="603"/>
      <c r="AV1699" s="603"/>
      <c r="AW1699" s="603"/>
      <c r="AX1699" s="603"/>
      <c r="AY1699" s="603"/>
      <c r="AZ1699" s="603"/>
      <c r="BA1699" s="603"/>
      <c r="BB1699" s="603"/>
      <c r="BC1699" s="603"/>
      <c r="BD1699" s="603"/>
      <c r="BE1699" s="603"/>
      <c r="BF1699" s="603"/>
      <c r="BG1699" s="603"/>
      <c r="BH1699" s="603"/>
      <c r="BI1699" s="603"/>
      <c r="BJ1699" s="603"/>
      <c r="BK1699" s="603"/>
      <c r="BL1699" s="603"/>
      <c r="BM1699" s="603"/>
      <c r="BN1699" s="603"/>
      <c r="BO1699" s="603"/>
      <c r="BP1699" s="603"/>
      <c r="BQ1699" s="603"/>
      <c r="BR1699" s="603"/>
      <c r="BS1699" s="603"/>
      <c r="BT1699" s="603"/>
      <c r="BU1699" s="603"/>
      <c r="BV1699" s="603"/>
      <c r="BW1699" s="603"/>
      <c r="BX1699" s="603"/>
      <c r="BY1699" s="603"/>
      <c r="BZ1699" s="603"/>
      <c r="CA1699" s="603"/>
      <c r="CB1699" s="603"/>
      <c r="CC1699" s="603"/>
      <c r="CD1699" s="603"/>
      <c r="CE1699" s="603"/>
      <c r="CF1699" s="603"/>
      <c r="CG1699" s="603"/>
      <c r="CH1699" s="603"/>
      <c r="CI1699" s="603"/>
      <c r="CJ1699" s="603"/>
      <c r="CK1699" s="603"/>
    </row>
    <row r="1700" spans="1:89" ht="14.25">
      <c r="A1700" s="845"/>
      <c r="B1700" s="758"/>
      <c r="C1700" s="758"/>
      <c r="D1700" s="698"/>
      <c r="E1700" s="698"/>
      <c r="F1700" s="698"/>
      <c r="G1700" s="698"/>
      <c r="H1700" s="698"/>
      <c r="I1700" s="758"/>
      <c r="J1700" s="758"/>
      <c r="K1700" s="758"/>
      <c r="L1700" s="758"/>
      <c r="M1700" s="758"/>
      <c r="N1700" s="698"/>
      <c r="O1700" s="603"/>
      <c r="P1700" s="846"/>
      <c r="Q1700" s="603"/>
      <c r="R1700" s="603"/>
      <c r="S1700" s="603"/>
      <c r="T1700" s="603"/>
      <c r="U1700" s="603"/>
      <c r="V1700" s="603"/>
      <c r="W1700" s="603"/>
      <c r="X1700" s="668"/>
      <c r="Y1700" s="376"/>
      <c r="Z1700" s="603"/>
      <c r="AA1700" s="845"/>
      <c r="AB1700" s="603"/>
      <c r="AC1700" s="603"/>
      <c r="AD1700" s="603"/>
      <c r="AE1700" s="603"/>
      <c r="AF1700" s="603"/>
      <c r="AG1700" s="603"/>
      <c r="AH1700" s="603"/>
      <c r="AI1700" s="603"/>
      <c r="AJ1700" s="603"/>
      <c r="AK1700" s="603"/>
      <c r="AL1700" s="603"/>
      <c r="AM1700" s="603"/>
      <c r="AN1700" s="603"/>
      <c r="AO1700" s="603"/>
      <c r="AP1700" s="603"/>
      <c r="AQ1700" s="603"/>
      <c r="AR1700" s="603"/>
      <c r="AS1700" s="603"/>
      <c r="AT1700" s="603"/>
      <c r="AU1700" s="603"/>
      <c r="AV1700" s="603"/>
      <c r="AW1700" s="603"/>
      <c r="AX1700" s="603"/>
      <c r="AY1700" s="603"/>
      <c r="AZ1700" s="603"/>
      <c r="BA1700" s="603"/>
      <c r="BB1700" s="603"/>
      <c r="BC1700" s="603"/>
      <c r="BD1700" s="603"/>
      <c r="BE1700" s="603"/>
      <c r="BF1700" s="603"/>
      <c r="BG1700" s="603"/>
      <c r="BH1700" s="603"/>
      <c r="BI1700" s="603"/>
      <c r="BJ1700" s="603"/>
      <c r="BK1700" s="603"/>
      <c r="BL1700" s="603"/>
      <c r="BM1700" s="603"/>
      <c r="BN1700" s="603"/>
      <c r="BO1700" s="603"/>
      <c r="BP1700" s="603"/>
      <c r="BQ1700" s="603"/>
      <c r="BR1700" s="603"/>
      <c r="BS1700" s="603"/>
      <c r="BT1700" s="603"/>
      <c r="BU1700" s="603"/>
      <c r="BV1700" s="603"/>
      <c r="BW1700" s="603"/>
      <c r="BX1700" s="603"/>
      <c r="BY1700" s="603"/>
      <c r="BZ1700" s="603"/>
      <c r="CA1700" s="603"/>
      <c r="CB1700" s="603"/>
      <c r="CC1700" s="603"/>
      <c r="CD1700" s="603"/>
      <c r="CE1700" s="603"/>
      <c r="CF1700" s="603"/>
      <c r="CG1700" s="603"/>
      <c r="CH1700" s="603"/>
      <c r="CI1700" s="603"/>
      <c r="CJ1700" s="603"/>
      <c r="CK1700" s="603"/>
    </row>
    <row r="1701" spans="1:89" ht="14.25">
      <c r="A1701" s="845"/>
      <c r="B1701" s="758"/>
      <c r="C1701" s="758"/>
      <c r="D1701" s="698"/>
      <c r="E1701" s="698"/>
      <c r="F1701" s="698"/>
      <c r="G1701" s="698"/>
      <c r="H1701" s="698"/>
      <c r="I1701" s="758"/>
      <c r="J1701" s="758"/>
      <c r="K1701" s="758"/>
      <c r="L1701" s="758"/>
      <c r="M1701" s="758"/>
      <c r="N1701" s="698"/>
      <c r="O1701" s="603"/>
      <c r="P1701" s="846"/>
      <c r="Q1701" s="603"/>
      <c r="R1701" s="603"/>
      <c r="S1701" s="603"/>
      <c r="T1701" s="603"/>
      <c r="U1701" s="603"/>
      <c r="V1701" s="603"/>
      <c r="W1701" s="603"/>
      <c r="X1701" s="668"/>
      <c r="Y1701" s="376"/>
      <c r="Z1701" s="603"/>
      <c r="AA1701" s="845"/>
      <c r="AB1701" s="603"/>
      <c r="AC1701" s="603"/>
      <c r="AD1701" s="603"/>
      <c r="AE1701" s="603"/>
      <c r="AF1701" s="603"/>
      <c r="AG1701" s="603"/>
      <c r="AH1701" s="603"/>
      <c r="AI1701" s="603"/>
      <c r="AJ1701" s="603"/>
      <c r="AK1701" s="603"/>
      <c r="AL1701" s="603"/>
      <c r="AM1701" s="603"/>
      <c r="AN1701" s="603"/>
      <c r="AO1701" s="603"/>
      <c r="AP1701" s="603"/>
      <c r="AQ1701" s="603"/>
      <c r="AR1701" s="603"/>
      <c r="AS1701" s="603"/>
      <c r="AT1701" s="603"/>
      <c r="AU1701" s="603"/>
      <c r="AV1701" s="603"/>
      <c r="AW1701" s="603"/>
      <c r="AX1701" s="603"/>
      <c r="AY1701" s="603"/>
      <c r="AZ1701" s="603"/>
      <c r="BA1701" s="603"/>
      <c r="BB1701" s="603"/>
      <c r="BC1701" s="603"/>
      <c r="BD1701" s="603"/>
      <c r="BE1701" s="603"/>
      <c r="BF1701" s="603"/>
      <c r="BG1701" s="603"/>
      <c r="BH1701" s="603"/>
      <c r="BI1701" s="603"/>
      <c r="BJ1701" s="603"/>
      <c r="BK1701" s="603"/>
      <c r="BL1701" s="603"/>
      <c r="BM1701" s="603"/>
      <c r="BN1701" s="603"/>
      <c r="BO1701" s="603"/>
      <c r="BP1701" s="603"/>
      <c r="BQ1701" s="603"/>
      <c r="BR1701" s="603"/>
      <c r="BS1701" s="603"/>
      <c r="BT1701" s="603"/>
      <c r="BU1701" s="603"/>
      <c r="BV1701" s="603"/>
      <c r="BW1701" s="603"/>
      <c r="BX1701" s="603"/>
      <c r="BY1701" s="603"/>
      <c r="BZ1701" s="603"/>
      <c r="CA1701" s="603"/>
      <c r="CB1701" s="603"/>
      <c r="CC1701" s="603"/>
      <c r="CD1701" s="603"/>
      <c r="CE1701" s="603"/>
      <c r="CF1701" s="603"/>
      <c r="CG1701" s="603"/>
      <c r="CH1701" s="603"/>
      <c r="CI1701" s="603"/>
      <c r="CJ1701" s="603"/>
      <c r="CK1701" s="603"/>
    </row>
    <row r="1702" spans="1:89" ht="14.25">
      <c r="A1702" s="845"/>
      <c r="B1702" s="758"/>
      <c r="C1702" s="758"/>
      <c r="D1702" s="698"/>
      <c r="E1702" s="698"/>
      <c r="F1702" s="698"/>
      <c r="G1702" s="698"/>
      <c r="H1702" s="698"/>
      <c r="I1702" s="758"/>
      <c r="J1702" s="758"/>
      <c r="K1702" s="758"/>
      <c r="L1702" s="758"/>
      <c r="M1702" s="758"/>
      <c r="N1702" s="698"/>
      <c r="O1702" s="603"/>
      <c r="P1702" s="846"/>
      <c r="Q1702" s="603"/>
      <c r="R1702" s="603"/>
      <c r="S1702" s="603"/>
      <c r="T1702" s="603"/>
      <c r="U1702" s="603"/>
      <c r="V1702" s="603"/>
      <c r="W1702" s="603"/>
      <c r="X1702" s="668"/>
      <c r="Y1702" s="376"/>
      <c r="Z1702" s="603"/>
      <c r="AA1702" s="845"/>
      <c r="AB1702" s="603"/>
      <c r="AC1702" s="603"/>
      <c r="AD1702" s="603"/>
      <c r="AE1702" s="603"/>
      <c r="AF1702" s="603"/>
      <c r="AG1702" s="603"/>
      <c r="AH1702" s="603"/>
      <c r="AI1702" s="603"/>
      <c r="AJ1702" s="603"/>
      <c r="AK1702" s="603"/>
      <c r="AL1702" s="603"/>
      <c r="AM1702" s="603"/>
      <c r="AN1702" s="603"/>
      <c r="AO1702" s="603"/>
      <c r="AP1702" s="603"/>
      <c r="AQ1702" s="603"/>
      <c r="AR1702" s="603"/>
      <c r="AS1702" s="603"/>
      <c r="AT1702" s="603"/>
      <c r="AU1702" s="603"/>
      <c r="AV1702" s="603"/>
      <c r="AW1702" s="603"/>
      <c r="AX1702" s="603"/>
      <c r="AY1702" s="603"/>
      <c r="AZ1702" s="603"/>
      <c r="BA1702" s="603"/>
      <c r="BB1702" s="603"/>
      <c r="BC1702" s="603"/>
      <c r="BD1702" s="603"/>
      <c r="BE1702" s="603"/>
      <c r="BF1702" s="603"/>
      <c r="BG1702" s="603"/>
      <c r="BH1702" s="603"/>
      <c r="BI1702" s="603"/>
      <c r="BJ1702" s="603"/>
      <c r="BK1702" s="603"/>
      <c r="BL1702" s="603"/>
      <c r="BM1702" s="603"/>
      <c r="BN1702" s="603"/>
      <c r="BO1702" s="603"/>
      <c r="BP1702" s="603"/>
      <c r="BQ1702" s="603"/>
      <c r="BR1702" s="603"/>
      <c r="BS1702" s="603"/>
      <c r="BT1702" s="603"/>
      <c r="BU1702" s="603"/>
      <c r="BV1702" s="603"/>
      <c r="BW1702" s="603"/>
      <c r="BX1702" s="603"/>
      <c r="BY1702" s="603"/>
      <c r="BZ1702" s="603"/>
      <c r="CA1702" s="603"/>
      <c r="CB1702" s="603"/>
      <c r="CC1702" s="603"/>
      <c r="CD1702" s="603"/>
      <c r="CE1702" s="603"/>
      <c r="CF1702" s="603"/>
      <c r="CG1702" s="603"/>
      <c r="CH1702" s="603"/>
      <c r="CI1702" s="603"/>
      <c r="CJ1702" s="603"/>
      <c r="CK1702" s="603"/>
    </row>
    <row r="1703" spans="1:89" ht="14.25">
      <c r="A1703" s="845"/>
      <c r="B1703" s="758"/>
      <c r="C1703" s="758"/>
      <c r="D1703" s="698"/>
      <c r="E1703" s="698"/>
      <c r="F1703" s="698"/>
      <c r="G1703" s="698"/>
      <c r="H1703" s="698"/>
      <c r="I1703" s="758"/>
      <c r="J1703" s="758"/>
      <c r="K1703" s="758"/>
      <c r="L1703" s="758"/>
      <c r="M1703" s="758"/>
      <c r="N1703" s="698"/>
      <c r="O1703" s="603"/>
      <c r="P1703" s="846"/>
      <c r="Q1703" s="603"/>
      <c r="R1703" s="603"/>
      <c r="S1703" s="603"/>
      <c r="T1703" s="603"/>
      <c r="U1703" s="603"/>
      <c r="V1703" s="603"/>
      <c r="W1703" s="603"/>
      <c r="X1703" s="668"/>
      <c r="Y1703" s="376"/>
      <c r="Z1703" s="603"/>
      <c r="AA1703" s="845"/>
      <c r="AB1703" s="603"/>
      <c r="AC1703" s="603"/>
      <c r="AD1703" s="603"/>
      <c r="AE1703" s="603"/>
      <c r="AF1703" s="603"/>
      <c r="AG1703" s="603"/>
      <c r="AH1703" s="603"/>
      <c r="AI1703" s="603"/>
      <c r="AJ1703" s="603"/>
      <c r="AK1703" s="603"/>
      <c r="AL1703" s="603"/>
      <c r="AM1703" s="603"/>
      <c r="AN1703" s="603"/>
      <c r="AO1703" s="603"/>
      <c r="AP1703" s="603"/>
      <c r="AQ1703" s="603"/>
      <c r="AR1703" s="603"/>
      <c r="AS1703" s="603"/>
      <c r="AT1703" s="603"/>
      <c r="AU1703" s="603"/>
      <c r="AV1703" s="603"/>
      <c r="AW1703" s="603"/>
      <c r="AX1703" s="603"/>
      <c r="AY1703" s="603"/>
      <c r="AZ1703" s="603"/>
      <c r="BA1703" s="603"/>
      <c r="BB1703" s="603"/>
      <c r="BC1703" s="603"/>
      <c r="BD1703" s="603"/>
      <c r="BE1703" s="603"/>
      <c r="BF1703" s="603"/>
      <c r="BG1703" s="603"/>
      <c r="BH1703" s="603"/>
      <c r="BI1703" s="603"/>
      <c r="BJ1703" s="603"/>
      <c r="BK1703" s="603"/>
      <c r="BL1703" s="603"/>
      <c r="BM1703" s="603"/>
      <c r="BN1703" s="603"/>
      <c r="BO1703" s="603"/>
      <c r="BP1703" s="603"/>
      <c r="BQ1703" s="603"/>
      <c r="BR1703" s="603"/>
      <c r="BS1703" s="603"/>
      <c r="BT1703" s="603"/>
      <c r="BU1703" s="603"/>
      <c r="BV1703" s="603"/>
      <c r="BW1703" s="603"/>
      <c r="BX1703" s="603"/>
      <c r="BY1703" s="603"/>
      <c r="BZ1703" s="603"/>
      <c r="CA1703" s="603"/>
      <c r="CB1703" s="603"/>
      <c r="CC1703" s="603"/>
      <c r="CD1703" s="603"/>
      <c r="CE1703" s="603"/>
      <c r="CF1703" s="603"/>
      <c r="CG1703" s="603"/>
      <c r="CH1703" s="603"/>
      <c r="CI1703" s="603"/>
      <c r="CJ1703" s="603"/>
      <c r="CK1703" s="603"/>
    </row>
    <row r="1704" spans="1:89" ht="14.25">
      <c r="A1704" s="845"/>
      <c r="B1704" s="758"/>
      <c r="C1704" s="758"/>
      <c r="D1704" s="698"/>
      <c r="E1704" s="698"/>
      <c r="F1704" s="698"/>
      <c r="G1704" s="698"/>
      <c r="H1704" s="698"/>
      <c r="I1704" s="758"/>
      <c r="J1704" s="758"/>
      <c r="K1704" s="758"/>
      <c r="L1704" s="758"/>
      <c r="M1704" s="758"/>
      <c r="N1704" s="698"/>
      <c r="O1704" s="603"/>
      <c r="P1704" s="846"/>
      <c r="Q1704" s="603"/>
      <c r="R1704" s="603"/>
      <c r="S1704" s="603"/>
      <c r="T1704" s="603"/>
      <c r="U1704" s="603"/>
      <c r="V1704" s="603"/>
      <c r="W1704" s="603"/>
      <c r="X1704" s="668"/>
      <c r="Y1704" s="376"/>
      <c r="Z1704" s="603"/>
      <c r="AA1704" s="845"/>
      <c r="AB1704" s="603"/>
      <c r="AC1704" s="603"/>
      <c r="AD1704" s="603"/>
      <c r="AE1704" s="603"/>
      <c r="AF1704" s="603"/>
      <c r="AG1704" s="603"/>
      <c r="AH1704" s="603"/>
      <c r="AI1704" s="603"/>
      <c r="AJ1704" s="603"/>
      <c r="AK1704" s="603"/>
      <c r="AL1704" s="603"/>
      <c r="AM1704" s="603"/>
      <c r="AN1704" s="603"/>
      <c r="AO1704" s="603"/>
      <c r="AP1704" s="603"/>
      <c r="AQ1704" s="603"/>
      <c r="AR1704" s="603"/>
      <c r="AS1704" s="603"/>
      <c r="AT1704" s="603"/>
      <c r="AU1704" s="603"/>
      <c r="AV1704" s="603"/>
      <c r="AW1704" s="603"/>
      <c r="AX1704" s="603"/>
      <c r="AY1704" s="603"/>
      <c r="AZ1704" s="603"/>
      <c r="BA1704" s="603"/>
      <c r="BB1704" s="603"/>
      <c r="BC1704" s="603"/>
      <c r="BD1704" s="603"/>
      <c r="BE1704" s="603"/>
      <c r="BF1704" s="603"/>
      <c r="BG1704" s="603"/>
      <c r="BH1704" s="603"/>
      <c r="BI1704" s="603"/>
      <c r="BJ1704" s="603"/>
      <c r="BK1704" s="603"/>
      <c r="BL1704" s="603"/>
      <c r="BM1704" s="603"/>
      <c r="BN1704" s="603"/>
      <c r="BO1704" s="603"/>
      <c r="BP1704" s="603"/>
      <c r="BQ1704" s="603"/>
      <c r="BR1704" s="603"/>
      <c r="BS1704" s="603"/>
      <c r="BT1704" s="603"/>
      <c r="BU1704" s="603"/>
      <c r="BV1704" s="603"/>
      <c r="BW1704" s="603"/>
      <c r="BX1704" s="603"/>
      <c r="BY1704" s="603"/>
      <c r="BZ1704" s="603"/>
      <c r="CA1704" s="603"/>
      <c r="CB1704" s="603"/>
      <c r="CC1704" s="603"/>
      <c r="CD1704" s="603"/>
      <c r="CE1704" s="603"/>
      <c r="CF1704" s="603"/>
      <c r="CG1704" s="603"/>
      <c r="CH1704" s="603"/>
      <c r="CI1704" s="603"/>
      <c r="CJ1704" s="603"/>
      <c r="CK1704" s="603"/>
    </row>
    <row r="1705" spans="1:89" ht="14.25">
      <c r="A1705" s="845"/>
      <c r="B1705" s="758"/>
      <c r="C1705" s="758"/>
      <c r="D1705" s="698"/>
      <c r="E1705" s="698"/>
      <c r="F1705" s="698"/>
      <c r="G1705" s="698"/>
      <c r="H1705" s="698"/>
      <c r="I1705" s="758"/>
      <c r="J1705" s="758"/>
      <c r="K1705" s="758"/>
      <c r="L1705" s="758"/>
      <c r="M1705" s="758"/>
      <c r="N1705" s="698"/>
      <c r="O1705" s="603"/>
      <c r="P1705" s="846"/>
      <c r="Q1705" s="603"/>
      <c r="R1705" s="603"/>
      <c r="S1705" s="603"/>
      <c r="T1705" s="603"/>
      <c r="U1705" s="603"/>
      <c r="V1705" s="603"/>
      <c r="W1705" s="603"/>
      <c r="X1705" s="668"/>
      <c r="Y1705" s="376"/>
      <c r="Z1705" s="603"/>
      <c r="AA1705" s="845"/>
      <c r="AB1705" s="603"/>
      <c r="AC1705" s="603"/>
      <c r="AD1705" s="603"/>
      <c r="AE1705" s="603"/>
      <c r="AF1705" s="603"/>
      <c r="AG1705" s="603"/>
      <c r="AH1705" s="603"/>
      <c r="AI1705" s="603"/>
      <c r="AJ1705" s="603"/>
      <c r="AK1705" s="603"/>
      <c r="AL1705" s="603"/>
      <c r="AM1705" s="603"/>
      <c r="AN1705" s="603"/>
      <c r="AO1705" s="603"/>
      <c r="AP1705" s="603"/>
      <c r="AQ1705" s="603"/>
      <c r="AR1705" s="603"/>
      <c r="AS1705" s="603"/>
      <c r="AT1705" s="603"/>
      <c r="AU1705" s="603"/>
      <c r="AV1705" s="603"/>
      <c r="AW1705" s="603"/>
      <c r="AX1705" s="603"/>
      <c r="AY1705" s="603"/>
      <c r="AZ1705" s="603"/>
      <c r="BA1705" s="603"/>
      <c r="BB1705" s="603"/>
      <c r="BC1705" s="603"/>
      <c r="BD1705" s="603"/>
      <c r="BE1705" s="603"/>
      <c r="BF1705" s="603"/>
      <c r="BG1705" s="603"/>
      <c r="BH1705" s="603"/>
      <c r="BI1705" s="603"/>
      <c r="BJ1705" s="603"/>
      <c r="BK1705" s="603"/>
      <c r="BL1705" s="603"/>
      <c r="BM1705" s="603"/>
      <c r="BN1705" s="603"/>
      <c r="BO1705" s="603"/>
      <c r="BP1705" s="603"/>
      <c r="BQ1705" s="603"/>
      <c r="BR1705" s="603"/>
      <c r="BS1705" s="603"/>
      <c r="BT1705" s="603"/>
      <c r="BU1705" s="603"/>
      <c r="BV1705" s="603"/>
      <c r="BW1705" s="603"/>
      <c r="BX1705" s="603"/>
      <c r="BY1705" s="603"/>
      <c r="BZ1705" s="603"/>
      <c r="CA1705" s="603"/>
      <c r="CB1705" s="603"/>
      <c r="CC1705" s="603"/>
      <c r="CD1705" s="603"/>
      <c r="CE1705" s="603"/>
      <c r="CF1705" s="603"/>
      <c r="CG1705" s="603"/>
      <c r="CH1705" s="603"/>
      <c r="CI1705" s="603"/>
      <c r="CJ1705" s="603"/>
      <c r="CK1705" s="603"/>
    </row>
    <row r="1706" spans="1:89" ht="14.25">
      <c r="A1706" s="845"/>
      <c r="B1706" s="758"/>
      <c r="C1706" s="758"/>
      <c r="D1706" s="698"/>
      <c r="E1706" s="698"/>
      <c r="F1706" s="698"/>
      <c r="G1706" s="698"/>
      <c r="H1706" s="698"/>
      <c r="I1706" s="758"/>
      <c r="J1706" s="758"/>
      <c r="K1706" s="758"/>
      <c r="L1706" s="758"/>
      <c r="M1706" s="758"/>
      <c r="N1706" s="698"/>
      <c r="O1706" s="603"/>
      <c r="P1706" s="846"/>
      <c r="Q1706" s="603"/>
      <c r="R1706" s="603"/>
      <c r="S1706" s="603"/>
      <c r="T1706" s="603"/>
      <c r="U1706" s="603"/>
      <c r="V1706" s="603"/>
      <c r="W1706" s="603"/>
      <c r="X1706" s="668"/>
      <c r="Y1706" s="376"/>
      <c r="Z1706" s="603"/>
      <c r="AA1706" s="845"/>
      <c r="AB1706" s="603"/>
      <c r="AC1706" s="603"/>
      <c r="AD1706" s="603"/>
      <c r="AE1706" s="603"/>
      <c r="AF1706" s="603"/>
      <c r="AG1706" s="603"/>
      <c r="AH1706" s="603"/>
      <c r="AI1706" s="603"/>
      <c r="AJ1706" s="603"/>
      <c r="AK1706" s="603"/>
      <c r="AL1706" s="603"/>
      <c r="AM1706" s="603"/>
      <c r="AN1706" s="603"/>
      <c r="AO1706" s="603"/>
      <c r="AP1706" s="603"/>
      <c r="AQ1706" s="603"/>
      <c r="AR1706" s="603"/>
      <c r="AS1706" s="603"/>
      <c r="AT1706" s="603"/>
      <c r="AU1706" s="603"/>
      <c r="AV1706" s="603"/>
      <c r="AW1706" s="603"/>
      <c r="AX1706" s="603"/>
      <c r="AY1706" s="603"/>
      <c r="AZ1706" s="603"/>
      <c r="BA1706" s="603"/>
      <c r="BB1706" s="603"/>
      <c r="BC1706" s="603"/>
      <c r="BD1706" s="603"/>
      <c r="BE1706" s="603"/>
      <c r="BF1706" s="603"/>
      <c r="BG1706" s="603"/>
      <c r="BH1706" s="603"/>
      <c r="BI1706" s="603"/>
      <c r="BJ1706" s="603"/>
      <c r="BK1706" s="603"/>
      <c r="BL1706" s="603"/>
      <c r="BM1706" s="603"/>
      <c r="BN1706" s="603"/>
      <c r="BO1706" s="603"/>
      <c r="BP1706" s="603"/>
      <c r="BQ1706" s="603"/>
      <c r="BR1706" s="603"/>
      <c r="BS1706" s="603"/>
      <c r="BT1706" s="603"/>
      <c r="BU1706" s="603"/>
      <c r="BV1706" s="603"/>
      <c r="BW1706" s="603"/>
      <c r="BX1706" s="603"/>
      <c r="BY1706" s="603"/>
      <c r="BZ1706" s="603"/>
      <c r="CA1706" s="603"/>
      <c r="CB1706" s="603"/>
      <c r="CC1706" s="603"/>
      <c r="CD1706" s="603"/>
      <c r="CE1706" s="603"/>
      <c r="CF1706" s="603"/>
      <c r="CG1706" s="603"/>
      <c r="CH1706" s="603"/>
      <c r="CI1706" s="603"/>
      <c r="CJ1706" s="603"/>
      <c r="CK1706" s="603"/>
    </row>
    <row r="1707" spans="1:89" ht="14.25">
      <c r="A1707" s="845"/>
      <c r="B1707" s="758"/>
      <c r="C1707" s="758"/>
      <c r="D1707" s="698"/>
      <c r="E1707" s="698"/>
      <c r="F1707" s="698"/>
      <c r="G1707" s="698"/>
      <c r="H1707" s="698"/>
      <c r="I1707" s="758"/>
      <c r="J1707" s="758"/>
      <c r="K1707" s="758"/>
      <c r="L1707" s="758"/>
      <c r="M1707" s="758"/>
      <c r="N1707" s="698"/>
      <c r="O1707" s="603"/>
      <c r="P1707" s="846"/>
      <c r="Q1707" s="603"/>
      <c r="R1707" s="603"/>
      <c r="S1707" s="603"/>
      <c r="T1707" s="603"/>
      <c r="U1707" s="603"/>
      <c r="V1707" s="603"/>
      <c r="W1707" s="603"/>
      <c r="X1707" s="668"/>
      <c r="Y1707" s="376"/>
      <c r="Z1707" s="603"/>
      <c r="AA1707" s="845"/>
      <c r="AB1707" s="603"/>
      <c r="AC1707" s="603"/>
      <c r="AD1707" s="603"/>
      <c r="AE1707" s="603"/>
      <c r="AF1707" s="603"/>
      <c r="AG1707" s="603"/>
      <c r="AH1707" s="603"/>
      <c r="AI1707" s="603"/>
      <c r="AJ1707" s="603"/>
      <c r="AK1707" s="603"/>
      <c r="AL1707" s="603"/>
      <c r="AM1707" s="603"/>
      <c r="AN1707" s="603"/>
      <c r="AO1707" s="603"/>
      <c r="AP1707" s="603"/>
      <c r="AQ1707" s="603"/>
      <c r="AR1707" s="603"/>
      <c r="AS1707" s="603"/>
      <c r="AT1707" s="603"/>
      <c r="AU1707" s="603"/>
      <c r="AV1707" s="603"/>
      <c r="AW1707" s="603"/>
      <c r="AX1707" s="603"/>
      <c r="AY1707" s="603"/>
      <c r="AZ1707" s="603"/>
      <c r="BA1707" s="603"/>
      <c r="BB1707" s="603"/>
      <c r="BC1707" s="603"/>
      <c r="BD1707" s="603"/>
      <c r="BE1707" s="603"/>
      <c r="BF1707" s="603"/>
      <c r="BG1707" s="603"/>
      <c r="BH1707" s="603"/>
      <c r="BI1707" s="603"/>
      <c r="BJ1707" s="603"/>
      <c r="BK1707" s="603"/>
      <c r="BL1707" s="603"/>
      <c r="BM1707" s="603"/>
      <c r="BN1707" s="603"/>
      <c r="BO1707" s="603"/>
      <c r="BP1707" s="603"/>
      <c r="BQ1707" s="603"/>
      <c r="BR1707" s="603"/>
      <c r="BS1707" s="603"/>
      <c r="BT1707" s="603"/>
      <c r="BU1707" s="603"/>
      <c r="BV1707" s="603"/>
      <c r="BW1707" s="603"/>
      <c r="BX1707" s="603"/>
      <c r="BY1707" s="603"/>
      <c r="BZ1707" s="603"/>
      <c r="CA1707" s="603"/>
      <c r="CB1707" s="603"/>
      <c r="CC1707" s="603"/>
      <c r="CD1707" s="603"/>
      <c r="CE1707" s="603"/>
      <c r="CF1707" s="603"/>
      <c r="CG1707" s="603"/>
      <c r="CH1707" s="603"/>
      <c r="CI1707" s="603"/>
      <c r="CJ1707" s="603"/>
      <c r="CK1707" s="603"/>
    </row>
    <row r="1708" spans="1:89" ht="14.25">
      <c r="A1708" s="845"/>
      <c r="B1708" s="758"/>
      <c r="C1708" s="758"/>
      <c r="D1708" s="698"/>
      <c r="E1708" s="698"/>
      <c r="F1708" s="698"/>
      <c r="G1708" s="698"/>
      <c r="H1708" s="698"/>
      <c r="I1708" s="758"/>
      <c r="J1708" s="758"/>
      <c r="K1708" s="758"/>
      <c r="L1708" s="758"/>
      <c r="M1708" s="758"/>
      <c r="N1708" s="698"/>
      <c r="O1708" s="603"/>
      <c r="P1708" s="846"/>
      <c r="Q1708" s="603"/>
      <c r="R1708" s="603"/>
      <c r="S1708" s="603"/>
      <c r="T1708" s="603"/>
      <c r="U1708" s="603"/>
      <c r="V1708" s="603"/>
      <c r="W1708" s="603"/>
      <c r="X1708" s="668"/>
      <c r="Y1708" s="376"/>
      <c r="Z1708" s="603"/>
      <c r="AA1708" s="845"/>
      <c r="AB1708" s="603"/>
      <c r="AC1708" s="603"/>
      <c r="AD1708" s="603"/>
      <c r="AE1708" s="603"/>
      <c r="AF1708" s="603"/>
      <c r="AG1708" s="603"/>
      <c r="AH1708" s="603"/>
      <c r="AI1708" s="603"/>
      <c r="AJ1708" s="603"/>
      <c r="AK1708" s="603"/>
      <c r="AL1708" s="603"/>
      <c r="AM1708" s="603"/>
      <c r="AN1708" s="603"/>
      <c r="AO1708" s="603"/>
      <c r="AP1708" s="603"/>
      <c r="AQ1708" s="603"/>
      <c r="AR1708" s="603"/>
      <c r="AS1708" s="603"/>
      <c r="AT1708" s="603"/>
      <c r="AU1708" s="603"/>
      <c r="AV1708" s="603"/>
      <c r="AW1708" s="603"/>
      <c r="AX1708" s="603"/>
      <c r="AY1708" s="603"/>
      <c r="AZ1708" s="603"/>
      <c r="BA1708" s="603"/>
      <c r="BB1708" s="603"/>
      <c r="BC1708" s="603"/>
      <c r="BD1708" s="603"/>
      <c r="BE1708" s="603"/>
      <c r="BF1708" s="603"/>
      <c r="BG1708" s="603"/>
      <c r="BH1708" s="603"/>
      <c r="BI1708" s="603"/>
      <c r="BJ1708" s="603"/>
      <c r="BK1708" s="603"/>
      <c r="BL1708" s="603"/>
      <c r="BM1708" s="603"/>
      <c r="BN1708" s="603"/>
      <c r="BO1708" s="603"/>
      <c r="BP1708" s="603"/>
      <c r="BQ1708" s="603"/>
      <c r="BR1708" s="603"/>
      <c r="BS1708" s="603"/>
      <c r="BT1708" s="603"/>
      <c r="BU1708" s="603"/>
      <c r="BV1708" s="603"/>
      <c r="BW1708" s="603"/>
      <c r="BX1708" s="603"/>
      <c r="BY1708" s="603"/>
      <c r="BZ1708" s="603"/>
      <c r="CA1708" s="603"/>
      <c r="CB1708" s="603"/>
      <c r="CC1708" s="603"/>
      <c r="CD1708" s="603"/>
      <c r="CE1708" s="603"/>
      <c r="CF1708" s="603"/>
      <c r="CG1708" s="603"/>
      <c r="CH1708" s="603"/>
      <c r="CI1708" s="603"/>
      <c r="CJ1708" s="603"/>
      <c r="CK1708" s="603"/>
    </row>
    <row r="1709" spans="1:89" ht="14.25">
      <c r="A1709" s="845"/>
      <c r="B1709" s="758"/>
      <c r="C1709" s="758"/>
      <c r="D1709" s="698"/>
      <c r="E1709" s="698"/>
      <c r="F1709" s="698"/>
      <c r="G1709" s="698"/>
      <c r="H1709" s="698"/>
      <c r="I1709" s="758"/>
      <c r="J1709" s="758"/>
      <c r="K1709" s="758"/>
      <c r="L1709" s="758"/>
      <c r="M1709" s="758"/>
      <c r="N1709" s="698"/>
      <c r="O1709" s="603"/>
      <c r="P1709" s="846"/>
      <c r="Q1709" s="603"/>
      <c r="R1709" s="603"/>
      <c r="S1709" s="603"/>
      <c r="T1709" s="603"/>
      <c r="U1709" s="603"/>
      <c r="V1709" s="603"/>
      <c r="W1709" s="603"/>
      <c r="X1709" s="668"/>
      <c r="Y1709" s="376"/>
      <c r="Z1709" s="603"/>
      <c r="AA1709" s="845"/>
      <c r="AB1709" s="603"/>
      <c r="AC1709" s="603"/>
      <c r="AD1709" s="603"/>
      <c r="AE1709" s="603"/>
      <c r="AF1709" s="603"/>
      <c r="AG1709" s="603"/>
      <c r="AH1709" s="603"/>
      <c r="AI1709" s="603"/>
      <c r="AJ1709" s="603"/>
      <c r="AK1709" s="603"/>
      <c r="AL1709" s="603"/>
      <c r="AM1709" s="603"/>
      <c r="AN1709" s="603"/>
      <c r="AO1709" s="603"/>
      <c r="AP1709" s="603"/>
      <c r="AQ1709" s="603"/>
      <c r="AR1709" s="603"/>
      <c r="AS1709" s="603"/>
      <c r="AT1709" s="603"/>
      <c r="AU1709" s="603"/>
      <c r="AV1709" s="603"/>
      <c r="AW1709" s="603"/>
      <c r="AX1709" s="603"/>
      <c r="AY1709" s="603"/>
      <c r="AZ1709" s="603"/>
      <c r="BA1709" s="603"/>
      <c r="BB1709" s="603"/>
      <c r="BC1709" s="603"/>
      <c r="BD1709" s="603"/>
      <c r="BE1709" s="603"/>
      <c r="BF1709" s="603"/>
      <c r="BG1709" s="603"/>
      <c r="BH1709" s="603"/>
      <c r="BI1709" s="603"/>
      <c r="BJ1709" s="603"/>
      <c r="BK1709" s="603"/>
      <c r="BL1709" s="603"/>
      <c r="BM1709" s="603"/>
      <c r="BN1709" s="603"/>
      <c r="BO1709" s="603"/>
      <c r="BP1709" s="603"/>
      <c r="BQ1709" s="603"/>
      <c r="BR1709" s="603"/>
      <c r="BS1709" s="603"/>
      <c r="BT1709" s="603"/>
      <c r="BU1709" s="603"/>
      <c r="BV1709" s="603"/>
      <c r="BW1709" s="603"/>
      <c r="BX1709" s="603"/>
      <c r="BY1709" s="603"/>
      <c r="BZ1709" s="603"/>
      <c r="CA1709" s="603"/>
      <c r="CB1709" s="603"/>
      <c r="CC1709" s="603"/>
      <c r="CD1709" s="603"/>
      <c r="CE1709" s="603"/>
      <c r="CF1709" s="603"/>
      <c r="CG1709" s="603"/>
      <c r="CH1709" s="603"/>
      <c r="CI1709" s="603"/>
      <c r="CJ1709" s="603"/>
      <c r="CK1709" s="603"/>
    </row>
    <row r="1710" spans="1:89" ht="14.25">
      <c r="A1710" s="845"/>
      <c r="B1710" s="758"/>
      <c r="C1710" s="758"/>
      <c r="D1710" s="698"/>
      <c r="E1710" s="698"/>
      <c r="F1710" s="698"/>
      <c r="G1710" s="698"/>
      <c r="H1710" s="698"/>
      <c r="I1710" s="758"/>
      <c r="J1710" s="758"/>
      <c r="K1710" s="758"/>
      <c r="L1710" s="758"/>
      <c r="M1710" s="758"/>
      <c r="N1710" s="698"/>
      <c r="O1710" s="603"/>
      <c r="P1710" s="846"/>
      <c r="Q1710" s="603"/>
      <c r="R1710" s="603"/>
      <c r="S1710" s="603"/>
      <c r="T1710" s="603"/>
      <c r="U1710" s="603"/>
      <c r="V1710" s="603"/>
      <c r="W1710" s="603"/>
      <c r="X1710" s="668"/>
      <c r="Y1710" s="376"/>
      <c r="Z1710" s="603"/>
      <c r="AA1710" s="845"/>
      <c r="AB1710" s="603"/>
      <c r="AC1710" s="603"/>
      <c r="AD1710" s="603"/>
      <c r="AE1710" s="603"/>
      <c r="AF1710" s="603"/>
      <c r="AG1710" s="603"/>
      <c r="AH1710" s="603"/>
      <c r="AI1710" s="603"/>
      <c r="AJ1710" s="603"/>
      <c r="AK1710" s="603"/>
      <c r="AL1710" s="603"/>
      <c r="AM1710" s="603"/>
      <c r="AN1710" s="603"/>
      <c r="AO1710" s="603"/>
      <c r="AP1710" s="603"/>
      <c r="AQ1710" s="603"/>
      <c r="AR1710" s="603"/>
      <c r="AS1710" s="603"/>
      <c r="AT1710" s="603"/>
      <c r="AU1710" s="603"/>
      <c r="AV1710" s="603"/>
      <c r="AW1710" s="603"/>
      <c r="AX1710" s="603"/>
      <c r="AY1710" s="603"/>
      <c r="AZ1710" s="603"/>
      <c r="BA1710" s="603"/>
      <c r="BB1710" s="603"/>
      <c r="BC1710" s="603"/>
      <c r="BD1710" s="603"/>
      <c r="BE1710" s="603"/>
      <c r="BF1710" s="603"/>
      <c r="BG1710" s="603"/>
      <c r="BH1710" s="603"/>
      <c r="BI1710" s="603"/>
      <c r="BJ1710" s="603"/>
      <c r="BK1710" s="603"/>
      <c r="BL1710" s="603"/>
      <c r="BM1710" s="603"/>
      <c r="BN1710" s="603"/>
      <c r="BO1710" s="603"/>
      <c r="BP1710" s="603"/>
      <c r="BQ1710" s="603"/>
      <c r="BR1710" s="603"/>
      <c r="BS1710" s="603"/>
      <c r="BT1710" s="603"/>
      <c r="BU1710" s="603"/>
      <c r="BV1710" s="603"/>
      <c r="BW1710" s="603"/>
      <c r="BX1710" s="603"/>
      <c r="BY1710" s="603"/>
      <c r="BZ1710" s="603"/>
      <c r="CA1710" s="603"/>
      <c r="CB1710" s="603"/>
      <c r="CC1710" s="603"/>
      <c r="CD1710" s="603"/>
      <c r="CE1710" s="603"/>
      <c r="CF1710" s="603"/>
      <c r="CG1710" s="603"/>
      <c r="CH1710" s="603"/>
      <c r="CI1710" s="603"/>
      <c r="CJ1710" s="603"/>
      <c r="CK1710" s="603"/>
    </row>
    <row r="1711" spans="1:89" ht="14.25">
      <c r="A1711" s="845"/>
      <c r="B1711" s="758"/>
      <c r="C1711" s="758"/>
      <c r="D1711" s="698"/>
      <c r="E1711" s="698"/>
      <c r="F1711" s="698"/>
      <c r="G1711" s="698"/>
      <c r="H1711" s="698"/>
      <c r="I1711" s="758"/>
      <c r="J1711" s="758"/>
      <c r="K1711" s="758"/>
      <c r="L1711" s="758"/>
      <c r="M1711" s="758"/>
      <c r="N1711" s="698"/>
      <c r="O1711" s="603"/>
      <c r="P1711" s="846"/>
      <c r="Q1711" s="603"/>
      <c r="R1711" s="603"/>
      <c r="S1711" s="603"/>
      <c r="T1711" s="603"/>
      <c r="U1711" s="603"/>
      <c r="V1711" s="603"/>
      <c r="W1711" s="603"/>
      <c r="X1711" s="668"/>
      <c r="Y1711" s="376"/>
      <c r="Z1711" s="603"/>
      <c r="AA1711" s="845"/>
      <c r="AB1711" s="603"/>
      <c r="AC1711" s="603"/>
      <c r="AD1711" s="603"/>
      <c r="AE1711" s="603"/>
      <c r="AF1711" s="603"/>
      <c r="AG1711" s="603"/>
      <c r="AH1711" s="603"/>
      <c r="AI1711" s="603"/>
      <c r="AJ1711" s="603"/>
      <c r="AK1711" s="603"/>
      <c r="AL1711" s="603"/>
      <c r="AM1711" s="603"/>
      <c r="AN1711" s="603"/>
      <c r="AO1711" s="603"/>
      <c r="AP1711" s="603"/>
      <c r="AQ1711" s="603"/>
      <c r="AR1711" s="603"/>
      <c r="AS1711" s="603"/>
      <c r="AT1711" s="603"/>
      <c r="AU1711" s="603"/>
      <c r="AV1711" s="603"/>
      <c r="AW1711" s="603"/>
      <c r="AX1711" s="603"/>
      <c r="AY1711" s="603"/>
      <c r="AZ1711" s="603"/>
      <c r="BA1711" s="603"/>
      <c r="BB1711" s="603"/>
      <c r="BC1711" s="603"/>
      <c r="BD1711" s="603"/>
      <c r="BE1711" s="603"/>
      <c r="BF1711" s="603"/>
      <c r="BG1711" s="603"/>
      <c r="BH1711" s="603"/>
      <c r="BI1711" s="603"/>
      <c r="BJ1711" s="603"/>
      <c r="BK1711" s="603"/>
      <c r="BL1711" s="603"/>
      <c r="BM1711" s="603"/>
      <c r="BN1711" s="603"/>
      <c r="BO1711" s="603"/>
      <c r="BP1711" s="603"/>
      <c r="BQ1711" s="603"/>
      <c r="BR1711" s="603"/>
      <c r="BS1711" s="603"/>
      <c r="BT1711" s="603"/>
      <c r="BU1711" s="603"/>
      <c r="BV1711" s="603"/>
      <c r="BW1711" s="603"/>
      <c r="BX1711" s="603"/>
      <c r="BY1711" s="603"/>
      <c r="BZ1711" s="603"/>
      <c r="CA1711" s="603"/>
      <c r="CB1711" s="603"/>
      <c r="CC1711" s="603"/>
      <c r="CD1711" s="603"/>
      <c r="CE1711" s="603"/>
      <c r="CF1711" s="603"/>
      <c r="CG1711" s="603"/>
      <c r="CH1711" s="603"/>
      <c r="CI1711" s="603"/>
      <c r="CJ1711" s="603"/>
      <c r="CK1711" s="603"/>
    </row>
    <row r="1712" spans="1:89" ht="14.25">
      <c r="A1712" s="845"/>
      <c r="B1712" s="758"/>
      <c r="C1712" s="758"/>
      <c r="D1712" s="698"/>
      <c r="E1712" s="698"/>
      <c r="F1712" s="698"/>
      <c r="G1712" s="698"/>
      <c r="H1712" s="698"/>
      <c r="I1712" s="758"/>
      <c r="J1712" s="758"/>
      <c r="K1712" s="758"/>
      <c r="L1712" s="758"/>
      <c r="M1712" s="758"/>
      <c r="N1712" s="698"/>
      <c r="O1712" s="603"/>
      <c r="P1712" s="846"/>
      <c r="Q1712" s="603"/>
      <c r="R1712" s="603"/>
      <c r="S1712" s="603"/>
      <c r="T1712" s="603"/>
      <c r="U1712" s="603"/>
      <c r="V1712" s="603"/>
      <c r="W1712" s="603"/>
      <c r="X1712" s="668"/>
      <c r="Y1712" s="376"/>
      <c r="Z1712" s="603"/>
      <c r="AA1712" s="845"/>
      <c r="AB1712" s="603"/>
      <c r="AC1712" s="603"/>
      <c r="AD1712" s="603"/>
      <c r="AE1712" s="603"/>
      <c r="AF1712" s="603"/>
      <c r="AG1712" s="603"/>
      <c r="AH1712" s="603"/>
      <c r="AI1712" s="603"/>
      <c r="AJ1712" s="603"/>
      <c r="AK1712" s="603"/>
      <c r="AL1712" s="603"/>
      <c r="AM1712" s="603"/>
      <c r="AN1712" s="603"/>
      <c r="AO1712" s="603"/>
      <c r="AP1712" s="603"/>
      <c r="AQ1712" s="603"/>
      <c r="AR1712" s="603"/>
      <c r="AS1712" s="603"/>
      <c r="AT1712" s="603"/>
      <c r="AU1712" s="603"/>
      <c r="AV1712" s="603"/>
      <c r="AW1712" s="603"/>
      <c r="AX1712" s="603"/>
      <c r="AY1712" s="603"/>
      <c r="AZ1712" s="603"/>
      <c r="BA1712" s="603"/>
      <c r="BB1712" s="603"/>
      <c r="BC1712" s="603"/>
      <c r="BD1712" s="603"/>
      <c r="BE1712" s="603"/>
      <c r="BF1712" s="603"/>
      <c r="BG1712" s="603"/>
      <c r="BH1712" s="603"/>
      <c r="BI1712" s="603"/>
      <c r="BJ1712" s="603"/>
      <c r="BK1712" s="603"/>
      <c r="BL1712" s="603"/>
      <c r="BM1712" s="603"/>
      <c r="BN1712" s="603"/>
      <c r="BO1712" s="603"/>
      <c r="BP1712" s="603"/>
      <c r="BQ1712" s="603"/>
      <c r="BR1712" s="603"/>
      <c r="BS1712" s="603"/>
      <c r="BT1712" s="603"/>
      <c r="BU1712" s="603"/>
      <c r="BV1712" s="603"/>
      <c r="BW1712" s="603"/>
      <c r="BX1712" s="603"/>
      <c r="BY1712" s="603"/>
      <c r="BZ1712" s="603"/>
      <c r="CA1712" s="603"/>
      <c r="CB1712" s="603"/>
      <c r="CC1712" s="603"/>
      <c r="CD1712" s="603"/>
      <c r="CE1712" s="603"/>
      <c r="CF1712" s="603"/>
      <c r="CG1712" s="603"/>
      <c r="CH1712" s="603"/>
      <c r="CI1712" s="603"/>
      <c r="CJ1712" s="603"/>
      <c r="CK1712" s="603"/>
    </row>
    <row r="1713" spans="1:89" ht="14.25">
      <c r="A1713" s="845"/>
      <c r="B1713" s="758"/>
      <c r="C1713" s="758"/>
      <c r="D1713" s="698"/>
      <c r="E1713" s="698"/>
      <c r="F1713" s="698"/>
      <c r="G1713" s="698"/>
      <c r="H1713" s="698"/>
      <c r="I1713" s="758"/>
      <c r="J1713" s="758"/>
      <c r="K1713" s="758"/>
      <c r="L1713" s="758"/>
      <c r="M1713" s="758"/>
      <c r="N1713" s="698"/>
      <c r="O1713" s="603"/>
      <c r="P1713" s="846"/>
      <c r="Q1713" s="603"/>
      <c r="R1713" s="603"/>
      <c r="S1713" s="603"/>
      <c r="T1713" s="603"/>
      <c r="U1713" s="603"/>
      <c r="V1713" s="603"/>
      <c r="W1713" s="603"/>
      <c r="X1713" s="668"/>
      <c r="Y1713" s="376"/>
      <c r="Z1713" s="603"/>
      <c r="AA1713" s="845"/>
      <c r="AB1713" s="603"/>
      <c r="AC1713" s="603"/>
      <c r="AD1713" s="603"/>
      <c r="AE1713" s="603"/>
      <c r="AF1713" s="603"/>
      <c r="AG1713" s="603"/>
      <c r="AH1713" s="603"/>
      <c r="AI1713" s="603"/>
      <c r="AJ1713" s="603"/>
      <c r="AK1713" s="603"/>
      <c r="AL1713" s="603"/>
      <c r="AM1713" s="603"/>
      <c r="AN1713" s="603"/>
      <c r="AO1713" s="603"/>
      <c r="AP1713" s="603"/>
      <c r="AQ1713" s="603"/>
      <c r="AR1713" s="603"/>
      <c r="AS1713" s="603"/>
      <c r="AT1713" s="603"/>
      <c r="AU1713" s="603"/>
      <c r="AV1713" s="603"/>
      <c r="AW1713" s="603"/>
      <c r="AX1713" s="603"/>
      <c r="AY1713" s="603"/>
      <c r="AZ1713" s="603"/>
      <c r="BA1713" s="603"/>
      <c r="BB1713" s="603"/>
      <c r="BC1713" s="603"/>
      <c r="BD1713" s="603"/>
      <c r="BE1713" s="603"/>
      <c r="BF1713" s="603"/>
      <c r="BG1713" s="603"/>
      <c r="BH1713" s="603"/>
      <c r="BI1713" s="603"/>
      <c r="BJ1713" s="603"/>
      <c r="BK1713" s="603"/>
      <c r="BL1713" s="603"/>
      <c r="BM1713" s="603"/>
      <c r="BN1713" s="603"/>
      <c r="BO1713" s="603"/>
      <c r="BP1713" s="603"/>
      <c r="BQ1713" s="603"/>
      <c r="BR1713" s="603"/>
      <c r="BS1713" s="603"/>
      <c r="BT1713" s="603"/>
      <c r="BU1713" s="603"/>
      <c r="BV1713" s="603"/>
      <c r="BW1713" s="603"/>
      <c r="BX1713" s="603"/>
      <c r="BY1713" s="603"/>
      <c r="BZ1713" s="603"/>
      <c r="CA1713" s="603"/>
      <c r="CB1713" s="603"/>
      <c r="CC1713" s="603"/>
      <c r="CD1713" s="603"/>
      <c r="CE1713" s="603"/>
      <c r="CF1713" s="603"/>
      <c r="CG1713" s="603"/>
      <c r="CH1713" s="603"/>
      <c r="CI1713" s="603"/>
      <c r="CJ1713" s="603"/>
      <c r="CK1713" s="603"/>
    </row>
    <row r="1714" spans="1:89" ht="14.25">
      <c r="A1714" s="845"/>
      <c r="B1714" s="758"/>
      <c r="C1714" s="758"/>
      <c r="D1714" s="698"/>
      <c r="E1714" s="698"/>
      <c r="F1714" s="698"/>
      <c r="G1714" s="698"/>
      <c r="H1714" s="698"/>
      <c r="I1714" s="758"/>
      <c r="J1714" s="758"/>
      <c r="K1714" s="758"/>
      <c r="L1714" s="758"/>
      <c r="M1714" s="758"/>
      <c r="N1714" s="698"/>
      <c r="O1714" s="603"/>
      <c r="P1714" s="846"/>
      <c r="Q1714" s="603"/>
      <c r="R1714" s="603"/>
      <c r="S1714" s="603"/>
      <c r="T1714" s="603"/>
      <c r="U1714" s="603"/>
      <c r="V1714" s="603"/>
      <c r="W1714" s="603"/>
      <c r="X1714" s="668"/>
      <c r="Y1714" s="376"/>
      <c r="Z1714" s="603"/>
      <c r="AA1714" s="845"/>
      <c r="AB1714" s="603"/>
      <c r="AC1714" s="603"/>
      <c r="AD1714" s="603"/>
      <c r="AE1714" s="603"/>
      <c r="AF1714" s="603"/>
      <c r="AG1714" s="603"/>
      <c r="AH1714" s="603"/>
      <c r="AI1714" s="603"/>
      <c r="AJ1714" s="603"/>
      <c r="AK1714" s="603"/>
      <c r="AL1714" s="603"/>
      <c r="AM1714" s="603"/>
      <c r="AN1714" s="603"/>
      <c r="AO1714" s="603"/>
      <c r="AP1714" s="603"/>
      <c r="AQ1714" s="603"/>
      <c r="AR1714" s="603"/>
      <c r="AS1714" s="603"/>
      <c r="AT1714" s="603"/>
      <c r="AU1714" s="603"/>
      <c r="AV1714" s="603"/>
      <c r="AW1714" s="603"/>
      <c r="AX1714" s="603"/>
      <c r="AY1714" s="603"/>
      <c r="AZ1714" s="603"/>
      <c r="BA1714" s="603"/>
      <c r="BB1714" s="603"/>
      <c r="BC1714" s="603"/>
      <c r="BD1714" s="603"/>
      <c r="BE1714" s="603"/>
      <c r="BF1714" s="603"/>
      <c r="BG1714" s="603"/>
      <c r="BH1714" s="603"/>
      <c r="BI1714" s="603"/>
      <c r="BJ1714" s="603"/>
      <c r="BK1714" s="603"/>
      <c r="BL1714" s="603"/>
      <c r="BM1714" s="603"/>
      <c r="BN1714" s="603"/>
      <c r="BO1714" s="603"/>
      <c r="BP1714" s="603"/>
      <c r="BQ1714" s="603"/>
      <c r="BR1714" s="603"/>
      <c r="BS1714" s="603"/>
      <c r="BT1714" s="603"/>
      <c r="BU1714" s="603"/>
      <c r="BV1714" s="603"/>
      <c r="BW1714" s="603"/>
      <c r="BX1714" s="603"/>
      <c r="BY1714" s="603"/>
      <c r="BZ1714" s="603"/>
      <c r="CA1714" s="603"/>
      <c r="CB1714" s="603"/>
      <c r="CC1714" s="603"/>
      <c r="CD1714" s="603"/>
      <c r="CE1714" s="603"/>
      <c r="CF1714" s="603"/>
      <c r="CG1714" s="603"/>
      <c r="CH1714" s="603"/>
      <c r="CI1714" s="603"/>
      <c r="CJ1714" s="603"/>
      <c r="CK1714" s="603"/>
    </row>
    <row r="1715" spans="1:89" ht="14.25">
      <c r="A1715" s="845"/>
      <c r="B1715" s="758"/>
      <c r="C1715" s="758"/>
      <c r="D1715" s="698"/>
      <c r="E1715" s="698"/>
      <c r="F1715" s="698"/>
      <c r="G1715" s="698"/>
      <c r="H1715" s="698"/>
      <c r="I1715" s="758"/>
      <c r="J1715" s="758"/>
      <c r="K1715" s="758"/>
      <c r="L1715" s="758"/>
      <c r="M1715" s="758"/>
      <c r="N1715" s="698"/>
      <c r="O1715" s="603"/>
      <c r="P1715" s="846"/>
      <c r="Q1715" s="603"/>
      <c r="R1715" s="603"/>
      <c r="S1715" s="603"/>
      <c r="T1715" s="603"/>
      <c r="U1715" s="603"/>
      <c r="V1715" s="603"/>
      <c r="W1715" s="603"/>
      <c r="X1715" s="668"/>
      <c r="Y1715" s="376"/>
      <c r="Z1715" s="603"/>
      <c r="AA1715" s="845"/>
      <c r="AB1715" s="603"/>
      <c r="AC1715" s="603"/>
      <c r="AD1715" s="603"/>
      <c r="AE1715" s="603"/>
      <c r="AF1715" s="603"/>
      <c r="AG1715" s="603"/>
      <c r="AH1715" s="603"/>
      <c r="AI1715" s="603"/>
      <c r="AJ1715" s="603"/>
      <c r="AK1715" s="603"/>
      <c r="AL1715" s="603"/>
      <c r="AM1715" s="603"/>
      <c r="AN1715" s="603"/>
      <c r="AO1715" s="603"/>
      <c r="AP1715" s="603"/>
      <c r="AQ1715" s="603"/>
      <c r="AR1715" s="603"/>
      <c r="AS1715" s="603"/>
      <c r="AT1715" s="603"/>
      <c r="AU1715" s="603"/>
      <c r="AV1715" s="603"/>
      <c r="AW1715" s="603"/>
      <c r="AX1715" s="603"/>
      <c r="AY1715" s="603"/>
      <c r="AZ1715" s="603"/>
      <c r="BA1715" s="603"/>
      <c r="BB1715" s="603"/>
      <c r="BC1715" s="603"/>
      <c r="BD1715" s="603"/>
      <c r="BE1715" s="603"/>
      <c r="BF1715" s="603"/>
      <c r="BG1715" s="603"/>
      <c r="BH1715" s="603"/>
      <c r="BI1715" s="603"/>
      <c r="BJ1715" s="603"/>
      <c r="BK1715" s="603"/>
      <c r="BL1715" s="603"/>
      <c r="BM1715" s="603"/>
      <c r="BN1715" s="603"/>
      <c r="BO1715" s="603"/>
      <c r="BP1715" s="603"/>
      <c r="BQ1715" s="603"/>
      <c r="BR1715" s="603"/>
      <c r="BS1715" s="603"/>
      <c r="BT1715" s="603"/>
      <c r="BU1715" s="603"/>
      <c r="BV1715" s="603"/>
      <c r="BW1715" s="603"/>
      <c r="BX1715" s="603"/>
      <c r="BY1715" s="603"/>
      <c r="BZ1715" s="603"/>
      <c r="CA1715" s="603"/>
      <c r="CB1715" s="603"/>
      <c r="CC1715" s="603"/>
      <c r="CD1715" s="603"/>
      <c r="CE1715" s="603"/>
      <c r="CF1715" s="603"/>
      <c r="CG1715" s="603"/>
      <c r="CH1715" s="603"/>
      <c r="CI1715" s="603"/>
      <c r="CJ1715" s="603"/>
      <c r="CK1715" s="603"/>
    </row>
    <row r="1716" spans="1:89" ht="14.25">
      <c r="A1716" s="845"/>
      <c r="B1716" s="758"/>
      <c r="C1716" s="758"/>
      <c r="D1716" s="698"/>
      <c r="E1716" s="698"/>
      <c r="F1716" s="698"/>
      <c r="G1716" s="698"/>
      <c r="H1716" s="698"/>
      <c r="I1716" s="758"/>
      <c r="J1716" s="758"/>
      <c r="K1716" s="758"/>
      <c r="L1716" s="758"/>
      <c r="M1716" s="758"/>
      <c r="N1716" s="698"/>
      <c r="O1716" s="603"/>
      <c r="P1716" s="846"/>
      <c r="Q1716" s="603"/>
      <c r="R1716" s="603"/>
      <c r="S1716" s="603"/>
      <c r="T1716" s="603"/>
      <c r="U1716" s="603"/>
      <c r="V1716" s="603"/>
      <c r="W1716" s="603"/>
      <c r="X1716" s="668"/>
      <c r="Y1716" s="376"/>
      <c r="Z1716" s="603"/>
      <c r="AA1716" s="845"/>
      <c r="AB1716" s="603"/>
      <c r="AC1716" s="603"/>
      <c r="AD1716" s="603"/>
      <c r="AE1716" s="603"/>
      <c r="AF1716" s="603"/>
      <c r="AG1716" s="603"/>
      <c r="AH1716" s="603"/>
      <c r="AI1716" s="603"/>
      <c r="AJ1716" s="603"/>
      <c r="AK1716" s="603"/>
      <c r="AL1716" s="603"/>
      <c r="AM1716" s="603"/>
      <c r="AN1716" s="603"/>
      <c r="AO1716" s="603"/>
      <c r="AP1716" s="603"/>
      <c r="AQ1716" s="603"/>
      <c r="AR1716" s="603"/>
      <c r="AS1716" s="603"/>
      <c r="AT1716" s="603"/>
      <c r="AU1716" s="603"/>
      <c r="AV1716" s="603"/>
      <c r="AW1716" s="603"/>
      <c r="AX1716" s="603"/>
      <c r="AY1716" s="603"/>
      <c r="AZ1716" s="603"/>
      <c r="BA1716" s="603"/>
      <c r="BB1716" s="603"/>
      <c r="BC1716" s="603"/>
      <c r="BD1716" s="603"/>
      <c r="BE1716" s="603"/>
      <c r="BF1716" s="603"/>
      <c r="BG1716" s="603"/>
      <c r="BH1716" s="603"/>
      <c r="BI1716" s="603"/>
      <c r="BJ1716" s="603"/>
      <c r="BK1716" s="603"/>
      <c r="BL1716" s="603"/>
      <c r="BM1716" s="603"/>
      <c r="BN1716" s="603"/>
      <c r="BO1716" s="603"/>
      <c r="BP1716" s="603"/>
      <c r="BQ1716" s="603"/>
      <c r="BR1716" s="603"/>
      <c r="BS1716" s="603"/>
      <c r="BT1716" s="603"/>
      <c r="BU1716" s="603"/>
      <c r="BV1716" s="603"/>
      <c r="BW1716" s="603"/>
      <c r="BX1716" s="603"/>
      <c r="BY1716" s="603"/>
      <c r="BZ1716" s="603"/>
      <c r="CA1716" s="603"/>
      <c r="CB1716" s="603"/>
      <c r="CC1716" s="603"/>
      <c r="CD1716" s="603"/>
      <c r="CE1716" s="603"/>
      <c r="CF1716" s="603"/>
      <c r="CG1716" s="603"/>
      <c r="CH1716" s="603"/>
      <c r="CI1716" s="603"/>
      <c r="CJ1716" s="603"/>
      <c r="CK1716" s="603"/>
    </row>
    <row r="1717" spans="1:89" ht="14.25">
      <c r="A1717" s="845"/>
      <c r="B1717" s="758"/>
      <c r="C1717" s="758"/>
      <c r="D1717" s="698"/>
      <c r="E1717" s="698"/>
      <c r="F1717" s="698"/>
      <c r="G1717" s="698"/>
      <c r="H1717" s="698"/>
      <c r="I1717" s="758"/>
      <c r="J1717" s="758"/>
      <c r="K1717" s="758"/>
      <c r="L1717" s="758"/>
      <c r="M1717" s="758"/>
      <c r="N1717" s="698"/>
      <c r="O1717" s="603"/>
      <c r="P1717" s="846"/>
      <c r="Q1717" s="603"/>
      <c r="R1717" s="603"/>
      <c r="S1717" s="603"/>
      <c r="T1717" s="603"/>
      <c r="U1717" s="603"/>
      <c r="V1717" s="603"/>
      <c r="W1717" s="603"/>
      <c r="X1717" s="668"/>
      <c r="Y1717" s="376"/>
      <c r="Z1717" s="603"/>
      <c r="AA1717" s="845"/>
      <c r="AB1717" s="603"/>
      <c r="AC1717" s="603"/>
      <c r="AD1717" s="603"/>
      <c r="AE1717" s="603"/>
      <c r="AF1717" s="603"/>
      <c r="AG1717" s="603"/>
      <c r="AH1717" s="603"/>
      <c r="AI1717" s="603"/>
      <c r="AJ1717" s="603"/>
      <c r="AK1717" s="603"/>
      <c r="AL1717" s="603"/>
      <c r="AM1717" s="603"/>
      <c r="AN1717" s="603"/>
      <c r="AO1717" s="603"/>
      <c r="AP1717" s="603"/>
      <c r="AQ1717" s="603"/>
      <c r="AR1717" s="603"/>
      <c r="AS1717" s="603"/>
      <c r="AT1717" s="603"/>
      <c r="AU1717" s="603"/>
      <c r="AV1717" s="603"/>
      <c r="AW1717" s="603"/>
      <c r="AX1717" s="603"/>
      <c r="AY1717" s="603"/>
      <c r="AZ1717" s="603"/>
      <c r="BA1717" s="603"/>
      <c r="BB1717" s="603"/>
      <c r="BC1717" s="603"/>
      <c r="BD1717" s="603"/>
      <c r="BE1717" s="603"/>
      <c r="BF1717" s="603"/>
      <c r="BG1717" s="603"/>
      <c r="BH1717" s="603"/>
      <c r="BI1717" s="603"/>
      <c r="BJ1717" s="603"/>
      <c r="BK1717" s="603"/>
      <c r="BL1717" s="603"/>
      <c r="BM1717" s="603"/>
      <c r="BN1717" s="603"/>
      <c r="BO1717" s="603"/>
      <c r="BP1717" s="603"/>
      <c r="BQ1717" s="603"/>
      <c r="BR1717" s="603"/>
      <c r="BS1717" s="603"/>
      <c r="BT1717" s="603"/>
      <c r="BU1717" s="603"/>
      <c r="BV1717" s="603"/>
      <c r="BW1717" s="603"/>
      <c r="BX1717" s="603"/>
      <c r="BY1717" s="603"/>
      <c r="BZ1717" s="603"/>
      <c r="CA1717" s="603"/>
      <c r="CB1717" s="603"/>
      <c r="CC1717" s="603"/>
      <c r="CD1717" s="603"/>
      <c r="CE1717" s="603"/>
      <c r="CF1717" s="603"/>
      <c r="CG1717" s="603"/>
      <c r="CH1717" s="603"/>
      <c r="CI1717" s="603"/>
      <c r="CJ1717" s="603"/>
      <c r="CK1717" s="603"/>
    </row>
    <row r="1718" spans="1:89" ht="14.25">
      <c r="A1718" s="845"/>
      <c r="B1718" s="758"/>
      <c r="C1718" s="758"/>
      <c r="D1718" s="698"/>
      <c r="E1718" s="698"/>
      <c r="F1718" s="698"/>
      <c r="G1718" s="698"/>
      <c r="H1718" s="698"/>
      <c r="I1718" s="758"/>
      <c r="J1718" s="758"/>
      <c r="K1718" s="758"/>
      <c r="L1718" s="758"/>
      <c r="M1718" s="758"/>
      <c r="N1718" s="698"/>
      <c r="O1718" s="603"/>
      <c r="P1718" s="846"/>
      <c r="Q1718" s="603"/>
      <c r="R1718" s="603"/>
      <c r="S1718" s="603"/>
      <c r="T1718" s="603"/>
      <c r="U1718" s="603"/>
      <c r="V1718" s="603"/>
      <c r="W1718" s="603"/>
      <c r="X1718" s="668"/>
      <c r="Y1718" s="376"/>
      <c r="Z1718" s="603"/>
      <c r="AA1718" s="845"/>
      <c r="AB1718" s="603"/>
      <c r="AC1718" s="603"/>
      <c r="AD1718" s="603"/>
      <c r="AE1718" s="603"/>
      <c r="AF1718" s="603"/>
      <c r="AG1718" s="603"/>
      <c r="AH1718" s="603"/>
      <c r="AI1718" s="603"/>
      <c r="AJ1718" s="603"/>
      <c r="AK1718" s="603"/>
      <c r="AL1718" s="603"/>
      <c r="AM1718" s="603"/>
      <c r="AN1718" s="603"/>
      <c r="AO1718" s="603"/>
      <c r="AP1718" s="603"/>
      <c r="AQ1718" s="603"/>
      <c r="AR1718" s="603"/>
      <c r="AS1718" s="603"/>
      <c r="AT1718" s="603"/>
      <c r="AU1718" s="603"/>
      <c r="AV1718" s="603"/>
      <c r="AW1718" s="603"/>
      <c r="AX1718" s="603"/>
      <c r="AY1718" s="603"/>
      <c r="AZ1718" s="603"/>
      <c r="BA1718" s="603"/>
      <c r="BB1718" s="603"/>
      <c r="BC1718" s="603"/>
      <c r="BD1718" s="603"/>
      <c r="BE1718" s="603"/>
      <c r="BF1718" s="603"/>
      <c r="BG1718" s="603"/>
      <c r="BH1718" s="603"/>
      <c r="BI1718" s="603"/>
      <c r="BJ1718" s="603"/>
      <c r="BK1718" s="603"/>
      <c r="BL1718" s="603"/>
      <c r="BM1718" s="603"/>
      <c r="BN1718" s="603"/>
      <c r="BO1718" s="603"/>
      <c r="BP1718" s="603"/>
      <c r="BQ1718" s="603"/>
      <c r="BR1718" s="603"/>
      <c r="BS1718" s="603"/>
      <c r="BT1718" s="603"/>
      <c r="BU1718" s="603"/>
      <c r="BV1718" s="603"/>
      <c r="BW1718" s="603"/>
      <c r="BX1718" s="603"/>
      <c r="BY1718" s="603"/>
      <c r="BZ1718" s="603"/>
      <c r="CA1718" s="603"/>
      <c r="CB1718" s="603"/>
      <c r="CC1718" s="603"/>
      <c r="CD1718" s="603"/>
      <c r="CE1718" s="603"/>
      <c r="CF1718" s="603"/>
      <c r="CG1718" s="603"/>
      <c r="CH1718" s="603"/>
      <c r="CI1718" s="603"/>
      <c r="CJ1718" s="603"/>
      <c r="CK1718" s="603"/>
    </row>
    <row r="1719" spans="1:89" ht="14.25">
      <c r="A1719" s="845"/>
      <c r="B1719" s="758"/>
      <c r="C1719" s="758"/>
      <c r="D1719" s="698"/>
      <c r="E1719" s="698"/>
      <c r="F1719" s="698"/>
      <c r="G1719" s="698"/>
      <c r="H1719" s="698"/>
      <c r="I1719" s="758"/>
      <c r="J1719" s="758"/>
      <c r="K1719" s="758"/>
      <c r="L1719" s="758"/>
      <c r="M1719" s="758"/>
      <c r="N1719" s="698"/>
      <c r="O1719" s="603"/>
      <c r="P1719" s="846"/>
      <c r="Q1719" s="603"/>
      <c r="R1719" s="603"/>
      <c r="S1719" s="603"/>
      <c r="T1719" s="603"/>
      <c r="U1719" s="603"/>
      <c r="V1719" s="603"/>
      <c r="W1719" s="603"/>
      <c r="X1719" s="668"/>
      <c r="Y1719" s="376"/>
      <c r="Z1719" s="603"/>
      <c r="AA1719" s="845"/>
      <c r="AB1719" s="603"/>
      <c r="AC1719" s="603"/>
      <c r="AD1719" s="603"/>
      <c r="AE1719" s="603"/>
      <c r="AF1719" s="603"/>
      <c r="AG1719" s="603"/>
      <c r="AH1719" s="603"/>
      <c r="AI1719" s="603"/>
      <c r="AJ1719" s="603"/>
      <c r="AK1719" s="603"/>
      <c r="AL1719" s="603"/>
      <c r="AM1719" s="603"/>
      <c r="AN1719" s="603"/>
      <c r="AO1719" s="603"/>
      <c r="AP1719" s="603"/>
      <c r="AQ1719" s="603"/>
      <c r="AR1719" s="603"/>
      <c r="AS1719" s="603"/>
      <c r="AT1719" s="603"/>
      <c r="AU1719" s="603"/>
      <c r="AV1719" s="603"/>
      <c r="AW1719" s="603"/>
      <c r="AX1719" s="603"/>
      <c r="AY1719" s="603"/>
      <c r="AZ1719" s="603"/>
      <c r="BA1719" s="603"/>
      <c r="BB1719" s="603"/>
      <c r="BC1719" s="603"/>
      <c r="BD1719" s="603"/>
      <c r="BE1719" s="603"/>
      <c r="BF1719" s="603"/>
      <c r="BG1719" s="603"/>
      <c r="BH1719" s="603"/>
      <c r="BI1719" s="603"/>
      <c r="BJ1719" s="603"/>
      <c r="BK1719" s="603"/>
      <c r="BL1719" s="603"/>
      <c r="BM1719" s="603"/>
      <c r="BN1719" s="603"/>
      <c r="BO1719" s="603"/>
      <c r="BP1719" s="603"/>
      <c r="BQ1719" s="603"/>
      <c r="BR1719" s="603"/>
      <c r="BS1719" s="603"/>
      <c r="BT1719" s="603"/>
      <c r="BU1719" s="603"/>
      <c r="BV1719" s="603"/>
      <c r="BW1719" s="603"/>
      <c r="BX1719" s="603"/>
      <c r="BY1719" s="603"/>
      <c r="BZ1719" s="603"/>
      <c r="CA1719" s="603"/>
      <c r="CB1719" s="603"/>
      <c r="CC1719" s="603"/>
      <c r="CD1719" s="603"/>
      <c r="CE1719" s="603"/>
      <c r="CF1719" s="603"/>
      <c r="CG1719" s="603"/>
      <c r="CH1719" s="603"/>
      <c r="CI1719" s="603"/>
      <c r="CJ1719" s="603"/>
      <c r="CK1719" s="603"/>
    </row>
    <row r="1720" spans="1:89" ht="14.25">
      <c r="A1720" s="845"/>
      <c r="B1720" s="758"/>
      <c r="C1720" s="758"/>
      <c r="D1720" s="698"/>
      <c r="E1720" s="698"/>
      <c r="F1720" s="698"/>
      <c r="G1720" s="698"/>
      <c r="H1720" s="698"/>
      <c r="I1720" s="758"/>
      <c r="J1720" s="758"/>
      <c r="K1720" s="758"/>
      <c r="L1720" s="758"/>
      <c r="M1720" s="758"/>
      <c r="N1720" s="698"/>
      <c r="O1720" s="603"/>
      <c r="P1720" s="846"/>
      <c r="Q1720" s="603"/>
      <c r="R1720" s="603"/>
      <c r="S1720" s="603"/>
      <c r="T1720" s="603"/>
      <c r="U1720" s="603"/>
      <c r="V1720" s="603"/>
      <c r="W1720" s="603"/>
      <c r="X1720" s="668"/>
      <c r="Y1720" s="376"/>
      <c r="Z1720" s="603"/>
      <c r="AA1720" s="845"/>
      <c r="AB1720" s="603"/>
      <c r="AC1720" s="603"/>
      <c r="AD1720" s="603"/>
      <c r="AE1720" s="603"/>
      <c r="AF1720" s="603"/>
      <c r="AG1720" s="603"/>
      <c r="AH1720" s="603"/>
      <c r="AI1720" s="603"/>
      <c r="AJ1720" s="603"/>
      <c r="AK1720" s="603"/>
      <c r="AL1720" s="603"/>
      <c r="AM1720" s="603"/>
      <c r="AN1720" s="603"/>
      <c r="AO1720" s="603"/>
      <c r="AP1720" s="603"/>
      <c r="AQ1720" s="603"/>
      <c r="AR1720" s="603"/>
      <c r="AS1720" s="603"/>
      <c r="AT1720" s="603"/>
      <c r="AU1720" s="603"/>
      <c r="AV1720" s="603"/>
      <c r="AW1720" s="603"/>
      <c r="AX1720" s="603"/>
      <c r="AY1720" s="603"/>
      <c r="AZ1720" s="603"/>
      <c r="BA1720" s="603"/>
      <c r="BB1720" s="603"/>
      <c r="BC1720" s="603"/>
      <c r="BD1720" s="603"/>
      <c r="BE1720" s="603"/>
      <c r="BF1720" s="603"/>
      <c r="BG1720" s="603"/>
      <c r="BH1720" s="603"/>
      <c r="BI1720" s="603"/>
      <c r="BJ1720" s="603"/>
      <c r="BK1720" s="603"/>
      <c r="BL1720" s="603"/>
      <c r="BM1720" s="603"/>
      <c r="BN1720" s="603"/>
      <c r="BO1720" s="603"/>
      <c r="BP1720" s="603"/>
      <c r="BQ1720" s="603"/>
      <c r="BR1720" s="603"/>
      <c r="BS1720" s="603"/>
      <c r="BT1720" s="603"/>
      <c r="BU1720" s="603"/>
      <c r="BV1720" s="603"/>
      <c r="BW1720" s="603"/>
      <c r="BX1720" s="603"/>
      <c r="BY1720" s="603"/>
      <c r="BZ1720" s="603"/>
      <c r="CA1720" s="603"/>
      <c r="CB1720" s="603"/>
      <c r="CC1720" s="603"/>
      <c r="CD1720" s="603"/>
      <c r="CE1720" s="603"/>
      <c r="CF1720" s="603"/>
      <c r="CG1720" s="603"/>
      <c r="CH1720" s="603"/>
      <c r="CI1720" s="603"/>
      <c r="CJ1720" s="603"/>
      <c r="CK1720" s="603"/>
    </row>
    <row r="1721" spans="1:89" ht="14.25">
      <c r="A1721" s="845"/>
      <c r="B1721" s="758"/>
      <c r="C1721" s="758"/>
      <c r="D1721" s="698"/>
      <c r="E1721" s="698"/>
      <c r="F1721" s="698"/>
      <c r="G1721" s="698"/>
      <c r="H1721" s="698"/>
      <c r="I1721" s="758"/>
      <c r="J1721" s="758"/>
      <c r="K1721" s="758"/>
      <c r="L1721" s="758"/>
      <c r="M1721" s="758"/>
      <c r="N1721" s="698"/>
      <c r="O1721" s="603"/>
      <c r="P1721" s="846"/>
      <c r="Q1721" s="603"/>
      <c r="R1721" s="603"/>
      <c r="S1721" s="603"/>
      <c r="T1721" s="603"/>
      <c r="U1721" s="603"/>
      <c r="V1721" s="603"/>
      <c r="W1721" s="603"/>
      <c r="X1721" s="668"/>
      <c r="Y1721" s="376"/>
      <c r="Z1721" s="603"/>
      <c r="AA1721" s="845"/>
      <c r="AB1721" s="603"/>
      <c r="AC1721" s="603"/>
      <c r="AD1721" s="603"/>
      <c r="AE1721" s="603"/>
      <c r="AF1721" s="603"/>
      <c r="AG1721" s="603"/>
      <c r="AH1721" s="603"/>
      <c r="AI1721" s="603"/>
      <c r="AJ1721" s="603"/>
      <c r="AK1721" s="603"/>
      <c r="AL1721" s="603"/>
      <c r="AM1721" s="603"/>
      <c r="AN1721" s="603"/>
      <c r="AO1721" s="603"/>
      <c r="AP1721" s="603"/>
      <c r="AQ1721" s="603"/>
      <c r="AR1721" s="603"/>
      <c r="AS1721" s="603"/>
      <c r="AT1721" s="603"/>
      <c r="AU1721" s="603"/>
      <c r="AV1721" s="603"/>
      <c r="AW1721" s="603"/>
      <c r="AX1721" s="603"/>
      <c r="AY1721" s="603"/>
      <c r="AZ1721" s="603"/>
      <c r="BA1721" s="603"/>
      <c r="BB1721" s="603"/>
      <c r="BC1721" s="603"/>
      <c r="BD1721" s="603"/>
      <c r="BE1721" s="603"/>
      <c r="BF1721" s="603"/>
      <c r="BG1721" s="603"/>
      <c r="BH1721" s="603"/>
      <c r="BI1721" s="603"/>
      <c r="BJ1721" s="603"/>
      <c r="BK1721" s="603"/>
      <c r="BL1721" s="603"/>
      <c r="BM1721" s="603"/>
      <c r="BN1721" s="603"/>
      <c r="BO1721" s="603"/>
      <c r="BP1721" s="603"/>
      <c r="BQ1721" s="603"/>
      <c r="BR1721" s="603"/>
      <c r="BS1721" s="603"/>
      <c r="BT1721" s="603"/>
      <c r="BU1721" s="603"/>
      <c r="BV1721" s="603"/>
      <c r="BW1721" s="603"/>
      <c r="BX1721" s="603"/>
      <c r="BY1721" s="603"/>
      <c r="BZ1721" s="603"/>
      <c r="CA1721" s="603"/>
      <c r="CB1721" s="603"/>
      <c r="CC1721" s="603"/>
      <c r="CD1721" s="603"/>
      <c r="CE1721" s="603"/>
      <c r="CF1721" s="603"/>
      <c r="CG1721" s="603"/>
      <c r="CH1721" s="603"/>
      <c r="CI1721" s="603"/>
      <c r="CJ1721" s="603"/>
      <c r="CK1721" s="603"/>
    </row>
    <row r="1722" spans="1:89" ht="14.25">
      <c r="A1722" s="845"/>
      <c r="B1722" s="758"/>
      <c r="C1722" s="758"/>
      <c r="D1722" s="698"/>
      <c r="E1722" s="698"/>
      <c r="F1722" s="698"/>
      <c r="G1722" s="698"/>
      <c r="H1722" s="698"/>
      <c r="I1722" s="758"/>
      <c r="J1722" s="758"/>
      <c r="K1722" s="758"/>
      <c r="L1722" s="758"/>
      <c r="M1722" s="758"/>
      <c r="N1722" s="698"/>
      <c r="O1722" s="603"/>
      <c r="P1722" s="846"/>
      <c r="Q1722" s="603"/>
      <c r="R1722" s="603"/>
      <c r="S1722" s="603"/>
      <c r="T1722" s="603"/>
      <c r="U1722" s="603"/>
      <c r="V1722" s="603"/>
      <c r="W1722" s="603"/>
      <c r="X1722" s="668"/>
      <c r="Y1722" s="376"/>
      <c r="Z1722" s="603"/>
      <c r="AA1722" s="845"/>
      <c r="AB1722" s="603"/>
      <c r="AC1722" s="603"/>
      <c r="AD1722" s="603"/>
      <c r="AE1722" s="603"/>
      <c r="AF1722" s="603"/>
      <c r="AG1722" s="603"/>
      <c r="AH1722" s="603"/>
      <c r="AI1722" s="603"/>
      <c r="AJ1722" s="603"/>
      <c r="AK1722" s="603"/>
      <c r="AL1722" s="603"/>
      <c r="AM1722" s="603"/>
      <c r="AN1722" s="603"/>
      <c r="AO1722" s="603"/>
      <c r="AP1722" s="603"/>
      <c r="AQ1722" s="603"/>
      <c r="AR1722" s="603"/>
      <c r="AS1722" s="603"/>
      <c r="AT1722" s="603"/>
      <c r="AU1722" s="603"/>
      <c r="AV1722" s="603"/>
      <c r="AW1722" s="603"/>
      <c r="AX1722" s="603"/>
      <c r="AY1722" s="603"/>
      <c r="AZ1722" s="603"/>
      <c r="BA1722" s="603"/>
      <c r="BB1722" s="603"/>
      <c r="BC1722" s="603"/>
      <c r="BD1722" s="603"/>
      <c r="BE1722" s="603"/>
      <c r="BF1722" s="603"/>
      <c r="BG1722" s="603"/>
      <c r="BH1722" s="603"/>
      <c r="BI1722" s="603"/>
      <c r="BJ1722" s="603"/>
      <c r="BK1722" s="603"/>
      <c r="BL1722" s="603"/>
      <c r="BM1722" s="603"/>
      <c r="BN1722" s="603"/>
      <c r="BO1722" s="603"/>
      <c r="BP1722" s="603"/>
      <c r="BQ1722" s="603"/>
      <c r="BR1722" s="603"/>
      <c r="BS1722" s="603"/>
      <c r="BT1722" s="603"/>
      <c r="BU1722" s="603"/>
      <c r="BV1722" s="603"/>
      <c r="BW1722" s="603"/>
      <c r="BX1722" s="603"/>
      <c r="BY1722" s="603"/>
      <c r="BZ1722" s="603"/>
      <c r="CA1722" s="603"/>
      <c r="CB1722" s="603"/>
      <c r="CC1722" s="603"/>
      <c r="CD1722" s="603"/>
      <c r="CE1722" s="603"/>
      <c r="CF1722" s="603"/>
      <c r="CG1722" s="603"/>
      <c r="CH1722" s="603"/>
      <c r="CI1722" s="603"/>
      <c r="CJ1722" s="603"/>
      <c r="CK1722" s="603"/>
    </row>
    <row r="1723" spans="1:89" ht="14.25">
      <c r="A1723" s="845"/>
      <c r="B1723" s="758"/>
      <c r="C1723" s="758"/>
      <c r="D1723" s="698"/>
      <c r="E1723" s="698"/>
      <c r="F1723" s="698"/>
      <c r="G1723" s="698"/>
      <c r="H1723" s="698"/>
      <c r="I1723" s="758"/>
      <c r="J1723" s="758"/>
      <c r="K1723" s="758"/>
      <c r="L1723" s="758"/>
      <c r="M1723" s="758"/>
      <c r="N1723" s="698"/>
      <c r="O1723" s="603"/>
      <c r="P1723" s="846"/>
      <c r="Q1723" s="603"/>
      <c r="R1723" s="603"/>
      <c r="S1723" s="603"/>
      <c r="T1723" s="603"/>
      <c r="U1723" s="603"/>
      <c r="V1723" s="603"/>
      <c r="W1723" s="603"/>
      <c r="X1723" s="668"/>
      <c r="Y1723" s="376"/>
      <c r="Z1723" s="603"/>
      <c r="AA1723" s="845"/>
      <c r="AB1723" s="603"/>
      <c r="AC1723" s="603"/>
      <c r="AD1723" s="603"/>
      <c r="AE1723" s="603"/>
      <c r="AF1723" s="603"/>
      <c r="AG1723" s="603"/>
      <c r="AH1723" s="603"/>
      <c r="AI1723" s="603"/>
      <c r="AJ1723" s="603"/>
      <c r="AK1723" s="603"/>
      <c r="AL1723" s="603"/>
      <c r="AM1723" s="603"/>
      <c r="AN1723" s="603"/>
      <c r="AO1723" s="603"/>
      <c r="AP1723" s="603"/>
      <c r="AQ1723" s="603"/>
      <c r="AR1723" s="603"/>
      <c r="AS1723" s="603"/>
      <c r="AT1723" s="603"/>
      <c r="AU1723" s="603"/>
      <c r="AV1723" s="603"/>
      <c r="AW1723" s="603"/>
      <c r="AX1723" s="603"/>
      <c r="AY1723" s="603"/>
      <c r="AZ1723" s="603"/>
      <c r="BA1723" s="603"/>
      <c r="BB1723" s="603"/>
      <c r="BC1723" s="603"/>
      <c r="BD1723" s="603"/>
      <c r="BE1723" s="603"/>
      <c r="BF1723" s="603"/>
      <c r="BG1723" s="603"/>
      <c r="BH1723" s="603"/>
      <c r="BI1723" s="603"/>
      <c r="BJ1723" s="603"/>
      <c r="BK1723" s="603"/>
      <c r="BL1723" s="603"/>
      <c r="BM1723" s="603"/>
      <c r="BN1723" s="603"/>
      <c r="BO1723" s="603"/>
      <c r="BP1723" s="603"/>
      <c r="BQ1723" s="603"/>
      <c r="BR1723" s="603"/>
      <c r="BS1723" s="603"/>
      <c r="BT1723" s="603"/>
      <c r="BU1723" s="603"/>
      <c r="BV1723" s="603"/>
      <c r="BW1723" s="603"/>
      <c r="BX1723" s="603"/>
      <c r="BY1723" s="603"/>
      <c r="BZ1723" s="603"/>
      <c r="CA1723" s="603"/>
      <c r="CB1723" s="603"/>
      <c r="CC1723" s="603"/>
      <c r="CD1723" s="603"/>
      <c r="CE1723" s="603"/>
      <c r="CF1723" s="603"/>
      <c r="CG1723" s="603"/>
      <c r="CH1723" s="603"/>
      <c r="CI1723" s="603"/>
      <c r="CJ1723" s="603"/>
      <c r="CK1723" s="603"/>
    </row>
    <row r="1724" spans="1:89" ht="14.25">
      <c r="A1724" s="845"/>
      <c r="B1724" s="758"/>
      <c r="C1724" s="758"/>
      <c r="D1724" s="698"/>
      <c r="E1724" s="698"/>
      <c r="F1724" s="698"/>
      <c r="G1724" s="698"/>
      <c r="H1724" s="698"/>
      <c r="I1724" s="758"/>
      <c r="J1724" s="758"/>
      <c r="K1724" s="758"/>
      <c r="L1724" s="758"/>
      <c r="M1724" s="758"/>
      <c r="N1724" s="698"/>
      <c r="O1724" s="603"/>
      <c r="P1724" s="846"/>
      <c r="Q1724" s="603"/>
      <c r="R1724" s="603"/>
      <c r="S1724" s="603"/>
      <c r="T1724" s="603"/>
      <c r="U1724" s="603"/>
      <c r="V1724" s="603"/>
      <c r="W1724" s="603"/>
      <c r="X1724" s="668"/>
      <c r="Y1724" s="376"/>
      <c r="Z1724" s="603"/>
      <c r="AA1724" s="845"/>
      <c r="AB1724" s="603"/>
      <c r="AC1724" s="603"/>
      <c r="AD1724" s="603"/>
      <c r="AE1724" s="603"/>
      <c r="AF1724" s="603"/>
      <c r="AG1724" s="603"/>
      <c r="AH1724" s="603"/>
      <c r="AI1724" s="603"/>
      <c r="AJ1724" s="603"/>
      <c r="AK1724" s="603"/>
      <c r="AL1724" s="603"/>
      <c r="AM1724" s="603"/>
      <c r="AN1724" s="603"/>
      <c r="AO1724" s="603"/>
      <c r="AP1724" s="603"/>
      <c r="AQ1724" s="603"/>
      <c r="AR1724" s="603"/>
      <c r="AS1724" s="603"/>
      <c r="AT1724" s="603"/>
      <c r="AU1724" s="603"/>
      <c r="AV1724" s="603"/>
      <c r="AW1724" s="603"/>
      <c r="AX1724" s="603"/>
      <c r="AY1724" s="603"/>
      <c r="AZ1724" s="603"/>
      <c r="BA1724" s="603"/>
      <c r="BB1724" s="603"/>
      <c r="BC1724" s="603"/>
      <c r="BD1724" s="603"/>
      <c r="BE1724" s="603"/>
      <c r="BF1724" s="603"/>
      <c r="BG1724" s="603"/>
      <c r="BH1724" s="603"/>
      <c r="BI1724" s="603"/>
      <c r="BJ1724" s="603"/>
      <c r="BK1724" s="603"/>
      <c r="BL1724" s="603"/>
      <c r="BM1724" s="603"/>
      <c r="BN1724" s="603"/>
      <c r="BO1724" s="603"/>
      <c r="BP1724" s="603"/>
      <c r="BQ1724" s="603"/>
      <c r="BR1724" s="603"/>
      <c r="BS1724" s="603"/>
      <c r="BT1724" s="603"/>
      <c r="BU1724" s="603"/>
      <c r="BV1724" s="603"/>
      <c r="BW1724" s="603"/>
      <c r="BX1724" s="603"/>
      <c r="BY1724" s="603"/>
      <c r="BZ1724" s="603"/>
      <c r="CA1724" s="603"/>
      <c r="CB1724" s="603"/>
      <c r="CC1724" s="603"/>
      <c r="CD1724" s="603"/>
      <c r="CE1724" s="603"/>
      <c r="CF1724" s="603"/>
      <c r="CG1724" s="603"/>
      <c r="CH1724" s="603"/>
      <c r="CI1724" s="603"/>
      <c r="CJ1724" s="603"/>
      <c r="CK1724" s="603"/>
    </row>
    <row r="1725" spans="1:89" ht="14.25">
      <c r="A1725" s="845"/>
      <c r="B1725" s="758"/>
      <c r="C1725" s="758"/>
      <c r="D1725" s="698"/>
      <c r="E1725" s="698"/>
      <c r="F1725" s="698"/>
      <c r="G1725" s="698"/>
      <c r="H1725" s="698"/>
      <c r="I1725" s="758"/>
      <c r="J1725" s="758"/>
      <c r="K1725" s="758"/>
      <c r="L1725" s="758"/>
      <c r="M1725" s="758"/>
      <c r="N1725" s="698"/>
      <c r="O1725" s="603"/>
      <c r="P1725" s="846"/>
      <c r="Q1725" s="603"/>
      <c r="R1725" s="603"/>
      <c r="S1725" s="603"/>
      <c r="T1725" s="603"/>
      <c r="U1725" s="603"/>
      <c r="V1725" s="603"/>
      <c r="W1725" s="603"/>
      <c r="X1725" s="668"/>
      <c r="Y1725" s="376"/>
      <c r="Z1725" s="603"/>
      <c r="AA1725" s="845"/>
      <c r="AB1725" s="603"/>
      <c r="AC1725" s="603"/>
      <c r="AD1725" s="603"/>
      <c r="AE1725" s="603"/>
      <c r="AF1725" s="603"/>
      <c r="AG1725" s="603"/>
      <c r="AH1725" s="603"/>
      <c r="AI1725" s="603"/>
      <c r="AJ1725" s="603"/>
      <c r="AK1725" s="603"/>
      <c r="AL1725" s="603"/>
      <c r="AM1725" s="603"/>
      <c r="AN1725" s="603"/>
      <c r="AO1725" s="603"/>
      <c r="AP1725" s="603"/>
      <c r="AQ1725" s="603"/>
      <c r="AR1725" s="603"/>
      <c r="AS1725" s="603"/>
      <c r="AT1725" s="603"/>
      <c r="AU1725" s="603"/>
      <c r="AV1725" s="603"/>
      <c r="AW1725" s="603"/>
      <c r="AX1725" s="603"/>
      <c r="AY1725" s="603"/>
      <c r="AZ1725" s="603"/>
      <c r="BA1725" s="603"/>
      <c r="BB1725" s="603"/>
      <c r="BC1725" s="603"/>
      <c r="BD1725" s="603"/>
      <c r="BE1725" s="603"/>
      <c r="BF1725" s="603"/>
      <c r="BG1725" s="603"/>
      <c r="BH1725" s="603"/>
      <c r="BI1725" s="603"/>
      <c r="BJ1725" s="603"/>
      <c r="BK1725" s="603"/>
      <c r="BL1725" s="603"/>
      <c r="BM1725" s="603"/>
      <c r="BN1725" s="603"/>
      <c r="BO1725" s="603"/>
      <c r="BP1725" s="603"/>
      <c r="BQ1725" s="603"/>
      <c r="BR1725" s="603"/>
      <c r="BS1725" s="603"/>
      <c r="BT1725" s="603"/>
      <c r="BU1725" s="603"/>
      <c r="BV1725" s="603"/>
      <c r="BW1725" s="603"/>
      <c r="BX1725" s="603"/>
      <c r="BY1725" s="603"/>
      <c r="BZ1725" s="603"/>
      <c r="CA1725" s="603"/>
      <c r="CB1725" s="603"/>
      <c r="CC1725" s="603"/>
      <c r="CD1725" s="603"/>
      <c r="CE1725" s="603"/>
      <c r="CF1725" s="603"/>
      <c r="CG1725" s="603"/>
      <c r="CH1725" s="603"/>
      <c r="CI1725" s="603"/>
      <c r="CJ1725" s="603"/>
      <c r="CK1725" s="603"/>
    </row>
    <row r="1726" spans="1:89" ht="14.25">
      <c r="A1726" s="845"/>
      <c r="B1726" s="758"/>
      <c r="C1726" s="758"/>
      <c r="D1726" s="698"/>
      <c r="E1726" s="698"/>
      <c r="F1726" s="698"/>
      <c r="G1726" s="698"/>
      <c r="H1726" s="698"/>
      <c r="I1726" s="758"/>
      <c r="J1726" s="758"/>
      <c r="K1726" s="758"/>
      <c r="L1726" s="758"/>
      <c r="M1726" s="758"/>
      <c r="N1726" s="698"/>
      <c r="O1726" s="603"/>
      <c r="P1726" s="846"/>
      <c r="Q1726" s="603"/>
      <c r="R1726" s="603"/>
      <c r="S1726" s="603"/>
      <c r="T1726" s="603"/>
      <c r="U1726" s="603"/>
      <c r="V1726" s="603"/>
      <c r="W1726" s="603"/>
      <c r="X1726" s="668"/>
      <c r="Y1726" s="376"/>
      <c r="Z1726" s="603"/>
      <c r="AA1726" s="845"/>
      <c r="AB1726" s="603"/>
      <c r="AC1726" s="603"/>
      <c r="AD1726" s="603"/>
      <c r="AE1726" s="603"/>
      <c r="AF1726" s="603"/>
      <c r="AG1726" s="603"/>
      <c r="AH1726" s="603"/>
      <c r="AI1726" s="603"/>
      <c r="AJ1726" s="603"/>
      <c r="AK1726" s="603"/>
      <c r="AL1726" s="603"/>
      <c r="AM1726" s="603"/>
      <c r="AN1726" s="603"/>
      <c r="AO1726" s="603"/>
      <c r="AP1726" s="603"/>
      <c r="AQ1726" s="603"/>
      <c r="AR1726" s="603"/>
      <c r="AS1726" s="603"/>
      <c r="AT1726" s="603"/>
      <c r="AU1726" s="603"/>
      <c r="AV1726" s="603"/>
      <c r="AW1726" s="603"/>
      <c r="AX1726" s="603"/>
      <c r="AY1726" s="603"/>
      <c r="AZ1726" s="603"/>
      <c r="BA1726" s="603"/>
      <c r="BB1726" s="603"/>
      <c r="BC1726" s="603"/>
      <c r="BD1726" s="603"/>
      <c r="BE1726" s="603"/>
      <c r="BF1726" s="603"/>
      <c r="BG1726" s="603"/>
      <c r="BH1726" s="603"/>
      <c r="BI1726" s="603"/>
      <c r="BJ1726" s="603"/>
      <c r="BK1726" s="603"/>
      <c r="BL1726" s="603"/>
      <c r="BM1726" s="603"/>
      <c r="BN1726" s="603"/>
      <c r="BO1726" s="603"/>
      <c r="BP1726" s="603"/>
      <c r="BQ1726" s="603"/>
      <c r="BR1726" s="603"/>
      <c r="BS1726" s="603"/>
      <c r="BT1726" s="603"/>
      <c r="BU1726" s="603"/>
      <c r="BV1726" s="603"/>
      <c r="BW1726" s="603"/>
      <c r="BX1726" s="603"/>
      <c r="BY1726" s="603"/>
      <c r="BZ1726" s="603"/>
      <c r="CA1726" s="603"/>
      <c r="CB1726" s="603"/>
      <c r="CC1726" s="603"/>
      <c r="CD1726" s="603"/>
      <c r="CE1726" s="603"/>
      <c r="CF1726" s="603"/>
      <c r="CG1726" s="603"/>
      <c r="CH1726" s="603"/>
      <c r="CI1726" s="603"/>
      <c r="CJ1726" s="603"/>
      <c r="CK1726" s="603"/>
    </row>
    <row r="1727" spans="1:89" ht="14.25">
      <c r="A1727" s="845"/>
      <c r="B1727" s="758"/>
      <c r="C1727" s="758"/>
      <c r="D1727" s="698"/>
      <c r="E1727" s="698"/>
      <c r="F1727" s="698"/>
      <c r="G1727" s="698"/>
      <c r="H1727" s="698"/>
      <c r="I1727" s="758"/>
      <c r="J1727" s="758"/>
      <c r="K1727" s="758"/>
      <c r="L1727" s="758"/>
      <c r="M1727" s="758"/>
      <c r="N1727" s="698"/>
      <c r="O1727" s="603"/>
      <c r="P1727" s="846"/>
      <c r="Q1727" s="603"/>
      <c r="R1727" s="603"/>
      <c r="S1727" s="603"/>
      <c r="T1727" s="603"/>
      <c r="U1727" s="603"/>
      <c r="V1727" s="603"/>
      <c r="W1727" s="603"/>
      <c r="X1727" s="668"/>
      <c r="Y1727" s="376"/>
      <c r="Z1727" s="603"/>
      <c r="AA1727" s="845"/>
      <c r="AB1727" s="603"/>
      <c r="AC1727" s="603"/>
      <c r="AD1727" s="603"/>
      <c r="AE1727" s="603"/>
      <c r="AF1727" s="603"/>
      <c r="AG1727" s="603"/>
      <c r="AH1727" s="603"/>
      <c r="AI1727" s="603"/>
      <c r="AJ1727" s="603"/>
      <c r="AK1727" s="603"/>
      <c r="AL1727" s="603"/>
      <c r="AM1727" s="603"/>
      <c r="AN1727" s="603"/>
      <c r="AO1727" s="603"/>
      <c r="AP1727" s="603"/>
      <c r="AQ1727" s="603"/>
      <c r="AR1727" s="603"/>
      <c r="AS1727" s="603"/>
      <c r="AT1727" s="603"/>
      <c r="AU1727" s="603"/>
      <c r="AV1727" s="603"/>
      <c r="AW1727" s="603"/>
      <c r="AX1727" s="603"/>
      <c r="AY1727" s="603"/>
      <c r="AZ1727" s="603"/>
      <c r="BA1727" s="603"/>
      <c r="BB1727" s="603"/>
      <c r="BC1727" s="603"/>
      <c r="BD1727" s="603"/>
      <c r="BE1727" s="603"/>
      <c r="BF1727" s="603"/>
      <c r="BG1727" s="603"/>
      <c r="BH1727" s="603"/>
      <c r="BI1727" s="603"/>
      <c r="BJ1727" s="603"/>
      <c r="BK1727" s="603"/>
      <c r="BL1727" s="603"/>
      <c r="BM1727" s="603"/>
      <c r="BN1727" s="603"/>
      <c r="BO1727" s="603"/>
      <c r="BP1727" s="603"/>
      <c r="BQ1727" s="603"/>
      <c r="BR1727" s="603"/>
      <c r="BS1727" s="603"/>
      <c r="BT1727" s="603"/>
      <c r="BU1727" s="603"/>
      <c r="BV1727" s="603"/>
      <c r="BW1727" s="603"/>
      <c r="BX1727" s="603"/>
      <c r="BY1727" s="603"/>
      <c r="BZ1727" s="603"/>
      <c r="CA1727" s="603"/>
      <c r="CB1727" s="603"/>
      <c r="CC1727" s="603"/>
      <c r="CD1727" s="603"/>
      <c r="CE1727" s="603"/>
      <c r="CF1727" s="603"/>
      <c r="CG1727" s="603"/>
      <c r="CH1727" s="603"/>
      <c r="CI1727" s="603"/>
      <c r="CJ1727" s="603"/>
      <c r="CK1727" s="603"/>
    </row>
    <row r="1728" spans="1:89" ht="14.25">
      <c r="A1728" s="845"/>
      <c r="B1728" s="758"/>
      <c r="C1728" s="758"/>
      <c r="D1728" s="698"/>
      <c r="E1728" s="698"/>
      <c r="F1728" s="698"/>
      <c r="G1728" s="698"/>
      <c r="H1728" s="698"/>
      <c r="I1728" s="758"/>
      <c r="J1728" s="758"/>
      <c r="K1728" s="758"/>
      <c r="L1728" s="758"/>
      <c r="M1728" s="758"/>
      <c r="N1728" s="698"/>
      <c r="O1728" s="603"/>
      <c r="P1728" s="846"/>
      <c r="Q1728" s="603"/>
      <c r="R1728" s="603"/>
      <c r="S1728" s="603"/>
      <c r="T1728" s="603"/>
      <c r="U1728" s="603"/>
      <c r="V1728" s="603"/>
      <c r="W1728" s="603"/>
      <c r="X1728" s="668"/>
      <c r="Y1728" s="376"/>
      <c r="Z1728" s="603"/>
      <c r="AA1728" s="845"/>
      <c r="AB1728" s="603"/>
      <c r="AC1728" s="603"/>
      <c r="AD1728" s="603"/>
      <c r="AE1728" s="603"/>
      <c r="AF1728" s="603"/>
      <c r="AG1728" s="603"/>
      <c r="AH1728" s="603"/>
      <c r="AI1728" s="603"/>
      <c r="AJ1728" s="603"/>
      <c r="AK1728" s="603"/>
      <c r="AL1728" s="603"/>
      <c r="AM1728" s="603"/>
      <c r="AN1728" s="603"/>
      <c r="AO1728" s="603"/>
      <c r="AP1728" s="603"/>
      <c r="AQ1728" s="603"/>
      <c r="AR1728" s="603"/>
      <c r="AS1728" s="603"/>
      <c r="AT1728" s="603"/>
      <c r="AU1728" s="603"/>
      <c r="AV1728" s="603"/>
      <c r="AW1728" s="603"/>
      <c r="AX1728" s="603"/>
      <c r="AY1728" s="603"/>
      <c r="AZ1728" s="603"/>
      <c r="BA1728" s="603"/>
      <c r="BB1728" s="603"/>
      <c r="BC1728" s="603"/>
      <c r="BD1728" s="603"/>
      <c r="BE1728" s="603"/>
      <c r="BF1728" s="603"/>
      <c r="BG1728" s="603"/>
      <c r="BH1728" s="603"/>
      <c r="BI1728" s="603"/>
      <c r="BJ1728" s="603"/>
      <c r="BK1728" s="603"/>
      <c r="BL1728" s="603"/>
      <c r="BM1728" s="603"/>
      <c r="BN1728" s="603"/>
      <c r="BO1728" s="603"/>
      <c r="BP1728" s="603"/>
      <c r="BQ1728" s="603"/>
      <c r="BR1728" s="603"/>
      <c r="BS1728" s="603"/>
      <c r="BT1728" s="603"/>
      <c r="BU1728" s="603"/>
      <c r="BV1728" s="603"/>
      <c r="BW1728" s="603"/>
      <c r="BX1728" s="603"/>
      <c r="BY1728" s="603"/>
      <c r="BZ1728" s="603"/>
      <c r="CA1728" s="603"/>
      <c r="CB1728" s="603"/>
      <c r="CC1728" s="603"/>
      <c r="CD1728" s="603"/>
      <c r="CE1728" s="603"/>
      <c r="CF1728" s="603"/>
      <c r="CG1728" s="603"/>
      <c r="CH1728" s="603"/>
      <c r="CI1728" s="603"/>
      <c r="CJ1728" s="603"/>
      <c r="CK1728" s="603"/>
    </row>
    <row r="1729" spans="1:89" ht="14.25">
      <c r="A1729" s="845"/>
      <c r="B1729" s="758"/>
      <c r="C1729" s="758"/>
      <c r="D1729" s="698"/>
      <c r="E1729" s="698"/>
      <c r="F1729" s="698"/>
      <c r="G1729" s="698"/>
      <c r="H1729" s="698"/>
      <c r="I1729" s="758"/>
      <c r="J1729" s="758"/>
      <c r="K1729" s="758"/>
      <c r="L1729" s="758"/>
      <c r="M1729" s="758"/>
      <c r="N1729" s="698"/>
      <c r="O1729" s="603"/>
      <c r="P1729" s="846"/>
      <c r="Q1729" s="603"/>
      <c r="R1729" s="603"/>
      <c r="S1729" s="603"/>
      <c r="T1729" s="603"/>
      <c r="U1729" s="603"/>
      <c r="V1729" s="603"/>
      <c r="W1729" s="603"/>
      <c r="X1729" s="668"/>
      <c r="Y1729" s="376"/>
      <c r="Z1729" s="603"/>
      <c r="AA1729" s="845"/>
      <c r="AB1729" s="603"/>
      <c r="AC1729" s="603"/>
      <c r="AD1729" s="603"/>
      <c r="AE1729" s="603"/>
      <c r="AF1729" s="603"/>
      <c r="AG1729" s="603"/>
      <c r="AH1729" s="603"/>
      <c r="AI1729" s="603"/>
      <c r="AJ1729" s="603"/>
      <c r="AK1729" s="603"/>
      <c r="AL1729" s="603"/>
      <c r="AM1729" s="603"/>
      <c r="AN1729" s="603"/>
      <c r="AO1729" s="603"/>
      <c r="AP1729" s="603"/>
      <c r="AQ1729" s="603"/>
      <c r="AR1729" s="603"/>
      <c r="AS1729" s="603"/>
      <c r="AT1729" s="603"/>
      <c r="AU1729" s="603"/>
      <c r="AV1729" s="603"/>
      <c r="AW1729" s="603"/>
      <c r="AX1729" s="603"/>
      <c r="AY1729" s="603"/>
      <c r="AZ1729" s="603"/>
      <c r="BA1729" s="603"/>
      <c r="BB1729" s="603"/>
      <c r="BC1729" s="603"/>
      <c r="BD1729" s="603"/>
      <c r="BE1729" s="603"/>
      <c r="BF1729" s="603"/>
      <c r="BG1729" s="603"/>
      <c r="BH1729" s="603"/>
      <c r="BI1729" s="603"/>
      <c r="BJ1729" s="603"/>
      <c r="BK1729" s="603"/>
      <c r="BL1729" s="603"/>
      <c r="BM1729" s="603"/>
      <c r="BN1729" s="603"/>
      <c r="BO1729" s="603"/>
      <c r="BP1729" s="603"/>
      <c r="BQ1729" s="603"/>
      <c r="BR1729" s="603"/>
      <c r="BS1729" s="603"/>
      <c r="BT1729" s="603"/>
      <c r="BU1729" s="603"/>
      <c r="BV1729" s="603"/>
      <c r="BW1729" s="603"/>
      <c r="BX1729" s="603"/>
      <c r="BY1729" s="603"/>
      <c r="BZ1729" s="603"/>
      <c r="CA1729" s="603"/>
      <c r="CB1729" s="603"/>
      <c r="CC1729" s="603"/>
      <c r="CD1729" s="603"/>
      <c r="CE1729" s="603"/>
      <c r="CF1729" s="603"/>
      <c r="CG1729" s="603"/>
      <c r="CH1729" s="603"/>
      <c r="CI1729" s="603"/>
      <c r="CJ1729" s="603"/>
      <c r="CK1729" s="603"/>
    </row>
    <row r="1730" spans="1:89" ht="14.25">
      <c r="A1730" s="845"/>
      <c r="B1730" s="758"/>
      <c r="C1730" s="758"/>
      <c r="D1730" s="698"/>
      <c r="E1730" s="698"/>
      <c r="F1730" s="698"/>
      <c r="G1730" s="698"/>
      <c r="H1730" s="698"/>
      <c r="I1730" s="758"/>
      <c r="J1730" s="758"/>
      <c r="K1730" s="758"/>
      <c r="L1730" s="758"/>
      <c r="M1730" s="758"/>
      <c r="N1730" s="698"/>
      <c r="O1730" s="603"/>
      <c r="P1730" s="846"/>
      <c r="Q1730" s="603"/>
      <c r="R1730" s="603"/>
      <c r="S1730" s="603"/>
      <c r="T1730" s="603"/>
      <c r="U1730" s="603"/>
      <c r="V1730" s="603"/>
      <c r="W1730" s="603"/>
      <c r="X1730" s="668"/>
      <c r="Y1730" s="376"/>
      <c r="Z1730" s="603"/>
      <c r="AA1730" s="845"/>
      <c r="AB1730" s="603"/>
      <c r="AC1730" s="603"/>
      <c r="AD1730" s="603"/>
      <c r="AE1730" s="603"/>
      <c r="AF1730" s="603"/>
      <c r="AG1730" s="603"/>
      <c r="AH1730" s="603"/>
      <c r="AI1730" s="603"/>
      <c r="AJ1730" s="603"/>
      <c r="AK1730" s="603"/>
      <c r="AL1730" s="603"/>
      <c r="AM1730" s="603"/>
      <c r="AN1730" s="603"/>
      <c r="AO1730" s="603"/>
      <c r="AP1730" s="603"/>
      <c r="AQ1730" s="603"/>
      <c r="AR1730" s="603"/>
      <c r="AS1730" s="603"/>
      <c r="AT1730" s="603"/>
      <c r="AU1730" s="603"/>
      <c r="AV1730" s="603"/>
      <c r="AW1730" s="603"/>
      <c r="AX1730" s="603"/>
      <c r="AY1730" s="603"/>
      <c r="AZ1730" s="603"/>
      <c r="BA1730" s="603"/>
      <c r="BB1730" s="603"/>
      <c r="BC1730" s="603"/>
      <c r="BD1730" s="603"/>
      <c r="BE1730" s="603"/>
      <c r="BF1730" s="603"/>
      <c r="BG1730" s="603"/>
      <c r="BH1730" s="603"/>
      <c r="BI1730" s="603"/>
      <c r="BJ1730" s="603"/>
      <c r="BK1730" s="603"/>
      <c r="BL1730" s="603"/>
      <c r="BM1730" s="603"/>
      <c r="BN1730" s="603"/>
      <c r="BO1730" s="603"/>
      <c r="BP1730" s="603"/>
      <c r="BQ1730" s="603"/>
      <c r="BR1730" s="603"/>
      <c r="BS1730" s="603"/>
      <c r="BT1730" s="603"/>
      <c r="BU1730" s="603"/>
      <c r="BV1730" s="603"/>
      <c r="BW1730" s="603"/>
      <c r="BX1730" s="603"/>
      <c r="BY1730" s="603"/>
      <c r="BZ1730" s="603"/>
      <c r="CA1730" s="603"/>
      <c r="CB1730" s="603"/>
      <c r="CC1730" s="603"/>
      <c r="CD1730" s="603"/>
      <c r="CE1730" s="603"/>
      <c r="CF1730" s="603"/>
      <c r="CG1730" s="603"/>
      <c r="CH1730" s="603"/>
      <c r="CI1730" s="603"/>
      <c r="CJ1730" s="603"/>
      <c r="CK1730" s="603"/>
    </row>
    <row r="1731" spans="1:89" ht="14.25">
      <c r="A1731" s="845"/>
      <c r="B1731" s="758"/>
      <c r="C1731" s="758"/>
      <c r="D1731" s="698"/>
      <c r="E1731" s="698"/>
      <c r="F1731" s="698"/>
      <c r="G1731" s="698"/>
      <c r="H1731" s="698"/>
      <c r="I1731" s="758"/>
      <c r="J1731" s="758"/>
      <c r="K1731" s="758"/>
      <c r="L1731" s="758"/>
      <c r="M1731" s="758"/>
      <c r="N1731" s="698"/>
      <c r="O1731" s="603"/>
      <c r="P1731" s="846"/>
      <c r="Q1731" s="603"/>
      <c r="R1731" s="603"/>
      <c r="S1731" s="603"/>
      <c r="T1731" s="603"/>
      <c r="U1731" s="603"/>
      <c r="V1731" s="603"/>
      <c r="W1731" s="603"/>
      <c r="X1731" s="668"/>
      <c r="Y1731" s="376"/>
      <c r="Z1731" s="603"/>
      <c r="AA1731" s="845"/>
      <c r="AB1731" s="603"/>
      <c r="AC1731" s="603"/>
      <c r="AD1731" s="603"/>
      <c r="AE1731" s="603"/>
      <c r="AF1731" s="603"/>
      <c r="AG1731" s="603"/>
      <c r="AH1731" s="603"/>
      <c r="AI1731" s="603"/>
      <c r="AJ1731" s="603"/>
      <c r="AK1731" s="603"/>
      <c r="AL1731" s="603"/>
      <c r="AM1731" s="603"/>
      <c r="AN1731" s="603"/>
      <c r="AO1731" s="603"/>
      <c r="AP1731" s="603"/>
      <c r="AQ1731" s="603"/>
      <c r="AR1731" s="603"/>
      <c r="AS1731" s="603"/>
      <c r="AT1731" s="603"/>
      <c r="AU1731" s="603"/>
      <c r="AV1731" s="603"/>
      <c r="AW1731" s="603"/>
      <c r="AX1731" s="603"/>
      <c r="AY1731" s="603"/>
      <c r="AZ1731" s="603"/>
      <c r="BA1731" s="603"/>
      <c r="BB1731" s="603"/>
      <c r="BC1731" s="603"/>
      <c r="BD1731" s="603"/>
      <c r="BE1731" s="603"/>
      <c r="BF1731" s="603"/>
      <c r="BG1731" s="603"/>
      <c r="BH1731" s="603"/>
      <c r="BI1731" s="603"/>
      <c r="BJ1731" s="603"/>
      <c r="BK1731" s="603"/>
      <c r="BL1731" s="603"/>
      <c r="BM1731" s="603"/>
      <c r="BN1731" s="603"/>
      <c r="BO1731" s="603"/>
      <c r="BP1731" s="603"/>
      <c r="BQ1731" s="603"/>
      <c r="BR1731" s="603"/>
      <c r="BS1731" s="603"/>
      <c r="BT1731" s="603"/>
      <c r="BU1731" s="603"/>
      <c r="BV1731" s="603"/>
      <c r="BW1731" s="603"/>
      <c r="BX1731" s="603"/>
      <c r="BY1731" s="603"/>
      <c r="BZ1731" s="603"/>
      <c r="CA1731" s="603"/>
      <c r="CB1731" s="603"/>
      <c r="CC1731" s="603"/>
      <c r="CD1731" s="603"/>
      <c r="CE1731" s="603"/>
      <c r="CF1731" s="603"/>
      <c r="CG1731" s="603"/>
      <c r="CH1731" s="603"/>
      <c r="CI1731" s="603"/>
      <c r="CJ1731" s="603"/>
      <c r="CK1731" s="603"/>
    </row>
    <row r="1732" spans="1:89" ht="14.25">
      <c r="A1732" s="845"/>
      <c r="B1732" s="758"/>
      <c r="C1732" s="758"/>
      <c r="D1732" s="698"/>
      <c r="E1732" s="698"/>
      <c r="F1732" s="698"/>
      <c r="G1732" s="698"/>
      <c r="H1732" s="698"/>
      <c r="I1732" s="758"/>
      <c r="J1732" s="758"/>
      <c r="K1732" s="758"/>
      <c r="L1732" s="758"/>
      <c r="M1732" s="758"/>
      <c r="N1732" s="698"/>
      <c r="O1732" s="603"/>
      <c r="P1732" s="846"/>
      <c r="Q1732" s="603"/>
      <c r="R1732" s="603"/>
      <c r="S1732" s="603"/>
      <c r="T1732" s="603"/>
      <c r="U1732" s="603"/>
      <c r="V1732" s="603"/>
      <c r="W1732" s="603"/>
      <c r="X1732" s="668"/>
      <c r="Y1732" s="376"/>
      <c r="Z1732" s="603"/>
      <c r="AA1732" s="845"/>
      <c r="AB1732" s="603"/>
      <c r="AC1732" s="603"/>
      <c r="AD1732" s="603"/>
      <c r="AE1732" s="603"/>
      <c r="AF1732" s="603"/>
      <c r="AG1732" s="603"/>
      <c r="AH1732" s="603"/>
      <c r="AI1732" s="603"/>
      <c r="AJ1732" s="603"/>
      <c r="AK1732" s="603"/>
      <c r="AL1732" s="603"/>
      <c r="AM1732" s="603"/>
      <c r="AN1732" s="603"/>
      <c r="AO1732" s="603"/>
      <c r="AP1732" s="603"/>
      <c r="AQ1732" s="603"/>
      <c r="AR1732" s="603"/>
      <c r="AS1732" s="603"/>
      <c r="AT1732" s="603"/>
      <c r="AU1732" s="603"/>
      <c r="AV1732" s="603"/>
      <c r="AW1732" s="603"/>
      <c r="AX1732" s="603"/>
      <c r="AY1732" s="603"/>
      <c r="AZ1732" s="603"/>
      <c r="BA1732" s="603"/>
      <c r="BB1732" s="603"/>
      <c r="BC1732" s="603"/>
      <c r="BD1732" s="603"/>
      <c r="BE1732" s="603"/>
      <c r="BF1732" s="603"/>
      <c r="BG1732" s="603"/>
      <c r="BH1732" s="603"/>
      <c r="BI1732" s="603"/>
      <c r="BJ1732" s="603"/>
      <c r="BK1732" s="603"/>
      <c r="BL1732" s="603"/>
      <c r="BM1732" s="603"/>
      <c r="BN1732" s="603"/>
      <c r="BO1732" s="603"/>
      <c r="BP1732" s="603"/>
      <c r="BQ1732" s="603"/>
      <c r="BR1732" s="603"/>
      <c r="BS1732" s="603"/>
      <c r="BT1732" s="603"/>
      <c r="BU1732" s="603"/>
      <c r="BV1732" s="603"/>
      <c r="BW1732" s="603"/>
      <c r="BX1732" s="603"/>
      <c r="BY1732" s="603"/>
      <c r="BZ1732" s="603"/>
      <c r="CA1732" s="603"/>
      <c r="CB1732" s="603"/>
      <c r="CC1732" s="603"/>
      <c r="CD1732" s="603"/>
      <c r="CE1732" s="603"/>
      <c r="CF1732" s="603"/>
      <c r="CG1732" s="603"/>
      <c r="CH1732" s="603"/>
      <c r="CI1732" s="603"/>
      <c r="CJ1732" s="603"/>
      <c r="CK1732" s="603"/>
    </row>
    <row r="1733" spans="1:89" ht="14.25">
      <c r="A1733" s="845"/>
      <c r="B1733" s="758"/>
      <c r="C1733" s="758"/>
      <c r="D1733" s="698"/>
      <c r="E1733" s="698"/>
      <c r="F1733" s="698"/>
      <c r="G1733" s="698"/>
      <c r="H1733" s="698"/>
      <c r="I1733" s="758"/>
      <c r="J1733" s="758"/>
      <c r="K1733" s="758"/>
      <c r="L1733" s="758"/>
      <c r="M1733" s="758"/>
      <c r="N1733" s="698"/>
      <c r="O1733" s="603"/>
      <c r="P1733" s="846"/>
      <c r="Q1733" s="603"/>
      <c r="R1733" s="603"/>
      <c r="S1733" s="603"/>
      <c r="T1733" s="603"/>
      <c r="U1733" s="603"/>
      <c r="V1733" s="603"/>
      <c r="W1733" s="603"/>
      <c r="X1733" s="668"/>
      <c r="Y1733" s="376"/>
      <c r="Z1733" s="603"/>
      <c r="AA1733" s="845"/>
      <c r="AB1733" s="603"/>
      <c r="AC1733" s="603"/>
      <c r="AD1733" s="603"/>
      <c r="AE1733" s="603"/>
      <c r="AF1733" s="603"/>
      <c r="AG1733" s="603"/>
      <c r="AH1733" s="603"/>
      <c r="AI1733" s="603"/>
      <c r="AJ1733" s="603"/>
      <c r="AK1733" s="603"/>
      <c r="AL1733" s="603"/>
      <c r="AM1733" s="603"/>
      <c r="AN1733" s="603"/>
      <c r="AO1733" s="603"/>
      <c r="AP1733" s="603"/>
      <c r="AQ1733" s="603"/>
      <c r="AR1733" s="603"/>
      <c r="AS1733" s="603"/>
      <c r="AT1733" s="603"/>
      <c r="AU1733" s="603"/>
      <c r="AV1733" s="603"/>
      <c r="AW1733" s="603"/>
      <c r="AX1733" s="603"/>
      <c r="AY1733" s="603"/>
      <c r="AZ1733" s="603"/>
      <c r="BA1733" s="603"/>
      <c r="BB1733" s="603"/>
      <c r="BC1733" s="603"/>
      <c r="BD1733" s="603"/>
      <c r="BE1733" s="603"/>
      <c r="BF1733" s="603"/>
      <c r="BG1733" s="603"/>
      <c r="BH1733" s="603"/>
      <c r="BI1733" s="603"/>
      <c r="BJ1733" s="603"/>
      <c r="BK1733" s="603"/>
      <c r="BL1733" s="603"/>
      <c r="BM1733" s="603"/>
      <c r="BN1733" s="603"/>
      <c r="BO1733" s="603"/>
      <c r="BP1733" s="603"/>
      <c r="BQ1733" s="603"/>
      <c r="BR1733" s="603"/>
      <c r="BS1733" s="603"/>
      <c r="BT1733" s="603"/>
      <c r="BU1733" s="603"/>
      <c r="BV1733" s="603"/>
      <c r="BW1733" s="603"/>
      <c r="BX1733" s="603"/>
      <c r="BY1733" s="603"/>
      <c r="BZ1733" s="603"/>
      <c r="CA1733" s="603"/>
      <c r="CB1733" s="603"/>
      <c r="CC1733" s="603"/>
      <c r="CD1733" s="603"/>
      <c r="CE1733" s="603"/>
      <c r="CF1733" s="603"/>
      <c r="CG1733" s="603"/>
      <c r="CH1733" s="603"/>
      <c r="CI1733" s="603"/>
      <c r="CJ1733" s="603"/>
      <c r="CK1733" s="603"/>
    </row>
    <row r="1734" spans="1:89" ht="14.25">
      <c r="A1734" s="845"/>
      <c r="B1734" s="758"/>
      <c r="C1734" s="758"/>
      <c r="D1734" s="698"/>
      <c r="E1734" s="698"/>
      <c r="F1734" s="698"/>
      <c r="G1734" s="698"/>
      <c r="H1734" s="698"/>
      <c r="I1734" s="758"/>
      <c r="J1734" s="758"/>
      <c r="K1734" s="758"/>
      <c r="L1734" s="758"/>
      <c r="M1734" s="758"/>
      <c r="N1734" s="698"/>
      <c r="O1734" s="603"/>
      <c r="P1734" s="846"/>
      <c r="Q1734" s="603"/>
      <c r="R1734" s="603"/>
      <c r="S1734" s="603"/>
      <c r="T1734" s="603"/>
      <c r="U1734" s="603"/>
      <c r="V1734" s="603"/>
      <c r="W1734" s="603"/>
      <c r="X1734" s="668"/>
      <c r="Y1734" s="376"/>
      <c r="Z1734" s="603"/>
      <c r="AA1734" s="845"/>
      <c r="AB1734" s="603"/>
      <c r="AC1734" s="603"/>
      <c r="AD1734" s="603"/>
      <c r="AE1734" s="603"/>
      <c r="AF1734" s="603"/>
      <c r="AG1734" s="603"/>
      <c r="AH1734" s="603"/>
      <c r="AI1734" s="603"/>
      <c r="AJ1734" s="603"/>
      <c r="AK1734" s="603"/>
      <c r="AL1734" s="603"/>
      <c r="AM1734" s="603"/>
      <c r="AN1734" s="603"/>
      <c r="AO1734" s="603"/>
      <c r="AP1734" s="603"/>
      <c r="AQ1734" s="603"/>
      <c r="AR1734" s="603"/>
      <c r="AS1734" s="603"/>
      <c r="AT1734" s="603"/>
      <c r="AU1734" s="603"/>
      <c r="AV1734" s="603"/>
      <c r="AW1734" s="603"/>
      <c r="AX1734" s="603"/>
      <c r="AY1734" s="603"/>
      <c r="AZ1734" s="603"/>
      <c r="BA1734" s="603"/>
      <c r="BB1734" s="603"/>
      <c r="BC1734" s="603"/>
      <c r="BD1734" s="603"/>
      <c r="BE1734" s="603"/>
      <c r="BF1734" s="603"/>
      <c r="BG1734" s="603"/>
      <c r="BH1734" s="603"/>
      <c r="BI1734" s="603"/>
      <c r="BJ1734" s="603"/>
      <c r="BK1734" s="603"/>
      <c r="BL1734" s="603"/>
      <c r="BM1734" s="603"/>
      <c r="BN1734" s="603"/>
      <c r="BO1734" s="603"/>
      <c r="BP1734" s="603"/>
      <c r="BQ1734" s="603"/>
      <c r="BR1734" s="603"/>
      <c r="BS1734" s="603"/>
      <c r="BT1734" s="603"/>
      <c r="BU1734" s="603"/>
      <c r="BV1734" s="603"/>
      <c r="BW1734" s="603"/>
      <c r="BX1734" s="603"/>
      <c r="BY1734" s="603"/>
      <c r="BZ1734" s="603"/>
      <c r="CA1734" s="603"/>
      <c r="CB1734" s="603"/>
      <c r="CC1734" s="603"/>
      <c r="CD1734" s="603"/>
      <c r="CE1734" s="603"/>
      <c r="CF1734" s="603"/>
      <c r="CG1734" s="603"/>
      <c r="CH1734" s="603"/>
      <c r="CI1734" s="603"/>
      <c r="CJ1734" s="603"/>
      <c r="CK1734" s="603"/>
    </row>
    <row r="1735" spans="1:89" ht="14.25">
      <c r="A1735" s="845"/>
      <c r="B1735" s="758"/>
      <c r="C1735" s="758"/>
      <c r="D1735" s="698"/>
      <c r="E1735" s="698"/>
      <c r="F1735" s="698"/>
      <c r="G1735" s="698"/>
      <c r="H1735" s="698"/>
      <c r="I1735" s="758"/>
      <c r="J1735" s="758"/>
      <c r="K1735" s="758"/>
      <c r="L1735" s="758"/>
      <c r="M1735" s="758"/>
      <c r="N1735" s="698"/>
      <c r="O1735" s="603"/>
      <c r="P1735" s="846"/>
      <c r="Q1735" s="603"/>
      <c r="R1735" s="603"/>
      <c r="S1735" s="603"/>
      <c r="T1735" s="603"/>
      <c r="U1735" s="603"/>
      <c r="V1735" s="603"/>
      <c r="W1735" s="603"/>
      <c r="X1735" s="668"/>
      <c r="Y1735" s="376"/>
      <c r="Z1735" s="603"/>
      <c r="AA1735" s="845"/>
      <c r="AB1735" s="603"/>
      <c r="AC1735" s="603"/>
      <c r="AD1735" s="603"/>
      <c r="AE1735" s="603"/>
      <c r="AF1735" s="603"/>
      <c r="AG1735" s="603"/>
      <c r="AH1735" s="603"/>
      <c r="AI1735" s="603"/>
      <c r="AJ1735" s="603"/>
      <c r="AK1735" s="603"/>
      <c r="AL1735" s="603"/>
      <c r="AM1735" s="603"/>
      <c r="AN1735" s="603"/>
      <c r="AO1735" s="603"/>
      <c r="AP1735" s="603"/>
      <c r="AQ1735" s="603"/>
      <c r="AR1735" s="603"/>
      <c r="AS1735" s="603"/>
      <c r="AT1735" s="603"/>
      <c r="AU1735" s="603"/>
      <c r="AV1735" s="603"/>
      <c r="AW1735" s="603"/>
      <c r="AX1735" s="603"/>
      <c r="AY1735" s="603"/>
      <c r="AZ1735" s="603"/>
      <c r="BA1735" s="603"/>
      <c r="BB1735" s="603"/>
      <c r="BC1735" s="603"/>
      <c r="BD1735" s="603"/>
      <c r="BE1735" s="603"/>
      <c r="BF1735" s="603"/>
      <c r="BG1735" s="603"/>
      <c r="BH1735" s="603"/>
      <c r="BI1735" s="603"/>
      <c r="BJ1735" s="603"/>
      <c r="BK1735" s="603"/>
      <c r="BL1735" s="603"/>
      <c r="BM1735" s="603"/>
      <c r="BN1735" s="603"/>
      <c r="BO1735" s="603"/>
      <c r="BP1735" s="603"/>
      <c r="BQ1735" s="603"/>
      <c r="BR1735" s="603"/>
      <c r="BS1735" s="603"/>
      <c r="BT1735" s="603"/>
      <c r="BU1735" s="603"/>
      <c r="BV1735" s="603"/>
      <c r="BW1735" s="603"/>
      <c r="BX1735" s="603"/>
      <c r="BY1735" s="603"/>
      <c r="BZ1735" s="603"/>
      <c r="CA1735" s="603"/>
      <c r="CB1735" s="603"/>
      <c r="CC1735" s="603"/>
      <c r="CD1735" s="603"/>
      <c r="CE1735" s="603"/>
      <c r="CF1735" s="603"/>
      <c r="CG1735" s="603"/>
      <c r="CH1735" s="603"/>
      <c r="CI1735" s="603"/>
      <c r="CJ1735" s="603"/>
      <c r="CK1735" s="603"/>
    </row>
    <row r="1736" spans="1:89" ht="14.25">
      <c r="A1736" s="845"/>
      <c r="B1736" s="758"/>
      <c r="C1736" s="758"/>
      <c r="D1736" s="698"/>
      <c r="E1736" s="698"/>
      <c r="F1736" s="698"/>
      <c r="G1736" s="698"/>
      <c r="H1736" s="698"/>
      <c r="I1736" s="758"/>
      <c r="J1736" s="758"/>
      <c r="K1736" s="758"/>
      <c r="L1736" s="758"/>
      <c r="M1736" s="758"/>
      <c r="N1736" s="698"/>
      <c r="O1736" s="603"/>
      <c r="P1736" s="846"/>
      <c r="Q1736" s="603"/>
      <c r="R1736" s="603"/>
      <c r="S1736" s="603"/>
      <c r="T1736" s="603"/>
      <c r="U1736" s="603"/>
      <c r="V1736" s="603"/>
      <c r="W1736" s="603"/>
      <c r="X1736" s="668"/>
      <c r="Y1736" s="376"/>
      <c r="Z1736" s="603"/>
      <c r="AA1736" s="845"/>
      <c r="AB1736" s="603"/>
      <c r="AC1736" s="603"/>
      <c r="AD1736" s="603"/>
      <c r="AE1736" s="603"/>
      <c r="AF1736" s="603"/>
      <c r="AG1736" s="603"/>
      <c r="AH1736" s="603"/>
      <c r="AI1736" s="603"/>
      <c r="AJ1736" s="603"/>
      <c r="AK1736" s="603"/>
      <c r="AL1736" s="603"/>
      <c r="AM1736" s="603"/>
      <c r="AN1736" s="603"/>
      <c r="AO1736" s="603"/>
      <c r="AP1736" s="603"/>
      <c r="AQ1736" s="603"/>
      <c r="AR1736" s="603"/>
      <c r="AS1736" s="603"/>
      <c r="AT1736" s="603"/>
      <c r="AU1736" s="603"/>
      <c r="AV1736" s="603"/>
      <c r="AW1736" s="603"/>
      <c r="AX1736" s="603"/>
      <c r="AY1736" s="603"/>
      <c r="AZ1736" s="603"/>
      <c r="BA1736" s="603"/>
      <c r="BB1736" s="603"/>
      <c r="BC1736" s="603"/>
      <c r="BD1736" s="603"/>
      <c r="BE1736" s="603"/>
      <c r="BF1736" s="603"/>
      <c r="BG1736" s="603"/>
      <c r="BH1736" s="603"/>
      <c r="BI1736" s="603"/>
      <c r="BJ1736" s="603"/>
      <c r="BK1736" s="603"/>
      <c r="BL1736" s="603"/>
      <c r="BM1736" s="603"/>
      <c r="BN1736" s="603"/>
      <c r="BO1736" s="603"/>
      <c r="BP1736" s="603"/>
      <c r="BQ1736" s="603"/>
      <c r="BR1736" s="603"/>
      <c r="BS1736" s="603"/>
      <c r="BT1736" s="603"/>
      <c r="BU1736" s="603"/>
      <c r="BV1736" s="603"/>
      <c r="BW1736" s="603"/>
      <c r="BX1736" s="603"/>
      <c r="BY1736" s="603"/>
      <c r="BZ1736" s="603"/>
      <c r="CA1736" s="603"/>
      <c r="CB1736" s="603"/>
      <c r="CC1736" s="603"/>
      <c r="CD1736" s="603"/>
      <c r="CE1736" s="603"/>
      <c r="CF1736" s="603"/>
      <c r="CG1736" s="603"/>
      <c r="CH1736" s="603"/>
      <c r="CI1736" s="603"/>
      <c r="CJ1736" s="603"/>
      <c r="CK1736" s="603"/>
    </row>
    <row r="1737" spans="1:89" ht="14.25">
      <c r="A1737" s="845"/>
      <c r="B1737" s="758"/>
      <c r="C1737" s="758"/>
      <c r="D1737" s="698"/>
      <c r="E1737" s="698"/>
      <c r="F1737" s="698"/>
      <c r="G1737" s="698"/>
      <c r="H1737" s="698"/>
      <c r="I1737" s="758"/>
      <c r="J1737" s="758"/>
      <c r="K1737" s="758"/>
      <c r="L1737" s="758"/>
      <c r="M1737" s="758"/>
      <c r="N1737" s="698"/>
      <c r="O1737" s="603"/>
      <c r="P1737" s="846"/>
      <c r="Q1737" s="603"/>
      <c r="R1737" s="603"/>
      <c r="S1737" s="603"/>
      <c r="T1737" s="603"/>
      <c r="U1737" s="603"/>
      <c r="V1737" s="603"/>
      <c r="W1737" s="603"/>
      <c r="X1737" s="668"/>
      <c r="Y1737" s="376"/>
      <c r="Z1737" s="603"/>
      <c r="AA1737" s="845"/>
      <c r="AB1737" s="603"/>
      <c r="AC1737" s="603"/>
      <c r="AD1737" s="603"/>
      <c r="AE1737" s="603"/>
      <c r="AF1737" s="603"/>
      <c r="AG1737" s="603"/>
      <c r="AH1737" s="603"/>
      <c r="AI1737" s="603"/>
      <c r="AJ1737" s="603"/>
      <c r="AK1737" s="603"/>
      <c r="AL1737" s="603"/>
      <c r="AM1737" s="603"/>
      <c r="AN1737" s="603"/>
      <c r="AO1737" s="603"/>
      <c r="AP1737" s="603"/>
      <c r="AQ1737" s="603"/>
      <c r="AR1737" s="603"/>
      <c r="AS1737" s="603"/>
      <c r="AT1737" s="603"/>
      <c r="AU1737" s="603"/>
      <c r="AV1737" s="603"/>
      <c r="AW1737" s="603"/>
      <c r="AX1737" s="603"/>
      <c r="AY1737" s="603"/>
      <c r="AZ1737" s="603"/>
      <c r="BA1737" s="603"/>
      <c r="BB1737" s="603"/>
      <c r="BC1737" s="603"/>
      <c r="BD1737" s="603"/>
      <c r="BE1737" s="603"/>
      <c r="BF1737" s="603"/>
      <c r="BG1737" s="603"/>
      <c r="BH1737" s="603"/>
      <c r="BI1737" s="603"/>
      <c r="BJ1737" s="603"/>
      <c r="BK1737" s="603"/>
      <c r="BL1737" s="603"/>
      <c r="BM1737" s="603"/>
      <c r="BN1737" s="603"/>
      <c r="BO1737" s="603"/>
      <c r="BP1737" s="603"/>
      <c r="BQ1737" s="603"/>
      <c r="BR1737" s="603"/>
      <c r="BS1737" s="603"/>
      <c r="BT1737" s="603"/>
      <c r="BU1737" s="603"/>
      <c r="BV1737" s="603"/>
      <c r="BW1737" s="603"/>
      <c r="BX1737" s="603"/>
      <c r="BY1737" s="603"/>
      <c r="BZ1737" s="603"/>
      <c r="CA1737" s="603"/>
      <c r="CB1737" s="603"/>
      <c r="CC1737" s="603"/>
      <c r="CD1737" s="603"/>
      <c r="CE1737" s="603"/>
      <c r="CF1737" s="603"/>
      <c r="CG1737" s="603"/>
      <c r="CH1737" s="603"/>
      <c r="CI1737" s="603"/>
      <c r="CJ1737" s="603"/>
      <c r="CK1737" s="603"/>
    </row>
    <row r="1738" spans="1:89" ht="14.25">
      <c r="A1738" s="845"/>
      <c r="B1738" s="758"/>
      <c r="C1738" s="758"/>
      <c r="D1738" s="698"/>
      <c r="E1738" s="698"/>
      <c r="F1738" s="698"/>
      <c r="G1738" s="698"/>
      <c r="H1738" s="698"/>
      <c r="I1738" s="758"/>
      <c r="J1738" s="758"/>
      <c r="K1738" s="758"/>
      <c r="L1738" s="758"/>
      <c r="M1738" s="758"/>
      <c r="N1738" s="698"/>
      <c r="O1738" s="603"/>
      <c r="P1738" s="846"/>
      <c r="Q1738" s="603"/>
      <c r="R1738" s="603"/>
      <c r="S1738" s="603"/>
      <c r="T1738" s="603"/>
      <c r="U1738" s="603"/>
      <c r="V1738" s="603"/>
      <c r="W1738" s="603"/>
      <c r="X1738" s="668"/>
      <c r="Y1738" s="376"/>
      <c r="Z1738" s="603"/>
      <c r="AA1738" s="845"/>
      <c r="AB1738" s="603"/>
      <c r="AC1738" s="603"/>
      <c r="AD1738" s="603"/>
      <c r="AE1738" s="603"/>
      <c r="AF1738" s="603"/>
      <c r="AG1738" s="603"/>
      <c r="AH1738" s="603"/>
      <c r="AI1738" s="603"/>
      <c r="AJ1738" s="603"/>
      <c r="AK1738" s="603"/>
      <c r="AL1738" s="603"/>
      <c r="AM1738" s="603"/>
      <c r="AN1738" s="603"/>
      <c r="AO1738" s="603"/>
      <c r="AP1738" s="603"/>
      <c r="AQ1738" s="603"/>
      <c r="AR1738" s="603"/>
      <c r="AS1738" s="603"/>
      <c r="AT1738" s="603"/>
      <c r="AU1738" s="603"/>
      <c r="AV1738" s="603"/>
      <c r="AW1738" s="603"/>
      <c r="AX1738" s="603"/>
      <c r="AY1738" s="603"/>
      <c r="AZ1738" s="603"/>
      <c r="BA1738" s="603"/>
      <c r="BB1738" s="603"/>
      <c r="BC1738" s="603"/>
      <c r="BD1738" s="603"/>
      <c r="BE1738" s="603"/>
      <c r="BF1738" s="603"/>
      <c r="BG1738" s="603"/>
      <c r="BH1738" s="603"/>
      <c r="BI1738" s="603"/>
      <c r="BJ1738" s="603"/>
      <c r="BK1738" s="603"/>
      <c r="BL1738" s="603"/>
      <c r="BM1738" s="603"/>
      <c r="BN1738" s="603"/>
      <c r="BO1738" s="603"/>
      <c r="BP1738" s="603"/>
      <c r="BQ1738" s="603"/>
      <c r="BR1738" s="603"/>
      <c r="BS1738" s="603"/>
      <c r="BT1738" s="603"/>
      <c r="BU1738" s="603"/>
      <c r="BV1738" s="603"/>
      <c r="BW1738" s="603"/>
      <c r="BX1738" s="603"/>
      <c r="BY1738" s="603"/>
      <c r="BZ1738" s="603"/>
      <c r="CA1738" s="603"/>
      <c r="CB1738" s="603"/>
      <c r="CC1738" s="603"/>
      <c r="CD1738" s="603"/>
      <c r="CE1738" s="603"/>
      <c r="CF1738" s="603"/>
      <c r="CG1738" s="603"/>
      <c r="CH1738" s="603"/>
      <c r="CI1738" s="603"/>
      <c r="CJ1738" s="603"/>
      <c r="CK1738" s="603"/>
    </row>
    <row r="1739" spans="1:89" ht="14.25">
      <c r="A1739" s="845"/>
      <c r="B1739" s="758"/>
      <c r="C1739" s="758"/>
      <c r="D1739" s="698"/>
      <c r="E1739" s="698"/>
      <c r="F1739" s="698"/>
      <c r="G1739" s="698"/>
      <c r="H1739" s="698"/>
      <c r="I1739" s="758"/>
      <c r="J1739" s="758"/>
      <c r="K1739" s="758"/>
      <c r="L1739" s="758"/>
      <c r="M1739" s="758"/>
      <c r="N1739" s="698"/>
      <c r="O1739" s="603"/>
      <c r="P1739" s="846"/>
      <c r="Q1739" s="603"/>
      <c r="R1739" s="603"/>
      <c r="S1739" s="603"/>
      <c r="T1739" s="603"/>
      <c r="U1739" s="603"/>
      <c r="V1739" s="603"/>
      <c r="W1739" s="603"/>
      <c r="X1739" s="668"/>
      <c r="Y1739" s="376"/>
      <c r="Z1739" s="603"/>
      <c r="AA1739" s="845"/>
      <c r="AB1739" s="603"/>
      <c r="AC1739" s="603"/>
      <c r="AD1739" s="603"/>
      <c r="AE1739" s="603"/>
      <c r="AF1739" s="603"/>
      <c r="AG1739" s="603"/>
      <c r="AH1739" s="603"/>
      <c r="AI1739" s="603"/>
      <c r="AJ1739" s="603"/>
      <c r="AK1739" s="603"/>
      <c r="AL1739" s="603"/>
      <c r="AM1739" s="603"/>
      <c r="AN1739" s="603"/>
      <c r="AO1739" s="603"/>
      <c r="AP1739" s="603"/>
      <c r="AQ1739" s="603"/>
      <c r="AR1739" s="603"/>
      <c r="AS1739" s="603"/>
      <c r="AT1739" s="603"/>
      <c r="AU1739" s="603"/>
      <c r="AV1739" s="603"/>
      <c r="AW1739" s="603"/>
      <c r="AX1739" s="603"/>
      <c r="AY1739" s="603"/>
      <c r="AZ1739" s="603"/>
      <c r="BA1739" s="603"/>
      <c r="BB1739" s="603"/>
      <c r="BC1739" s="603"/>
      <c r="BD1739" s="603"/>
      <c r="BE1739" s="603"/>
      <c r="BF1739" s="603"/>
      <c r="BG1739" s="603"/>
      <c r="BH1739" s="603"/>
      <c r="BI1739" s="603"/>
      <c r="BJ1739" s="603"/>
      <c r="BK1739" s="603"/>
      <c r="BL1739" s="603"/>
      <c r="BM1739" s="603"/>
      <c r="BN1739" s="603"/>
      <c r="BO1739" s="603"/>
      <c r="BP1739" s="603"/>
      <c r="BQ1739" s="603"/>
      <c r="BR1739" s="603"/>
      <c r="BS1739" s="603"/>
      <c r="BT1739" s="603"/>
      <c r="BU1739" s="603"/>
      <c r="BV1739" s="603"/>
      <c r="BW1739" s="603"/>
      <c r="BX1739" s="603"/>
      <c r="BY1739" s="603"/>
      <c r="BZ1739" s="603"/>
      <c r="CA1739" s="603"/>
      <c r="CB1739" s="603"/>
      <c r="CC1739" s="603"/>
      <c r="CD1739" s="603"/>
      <c r="CE1739" s="603"/>
      <c r="CF1739" s="603"/>
      <c r="CG1739" s="603"/>
      <c r="CH1739" s="603"/>
      <c r="CI1739" s="603"/>
      <c r="CJ1739" s="603"/>
      <c r="CK1739" s="603"/>
    </row>
    <row r="1740" spans="1:89" ht="14.25">
      <c r="A1740" s="845"/>
      <c r="B1740" s="758"/>
      <c r="C1740" s="758"/>
      <c r="D1740" s="698"/>
      <c r="E1740" s="698"/>
      <c r="F1740" s="698"/>
      <c r="G1740" s="698"/>
      <c r="H1740" s="698"/>
      <c r="I1740" s="758"/>
      <c r="J1740" s="758"/>
      <c r="K1740" s="758"/>
      <c r="L1740" s="758"/>
      <c r="M1740" s="758"/>
      <c r="N1740" s="698"/>
      <c r="O1740" s="603"/>
      <c r="P1740" s="846"/>
      <c r="Q1740" s="603"/>
      <c r="R1740" s="603"/>
      <c r="S1740" s="603"/>
      <c r="T1740" s="603"/>
      <c r="U1740" s="603"/>
      <c r="V1740" s="603"/>
      <c r="W1740" s="603"/>
      <c r="X1740" s="668"/>
      <c r="Y1740" s="376"/>
      <c r="Z1740" s="603"/>
      <c r="AA1740" s="845"/>
      <c r="AB1740" s="603"/>
      <c r="AC1740" s="603"/>
      <c r="AD1740" s="603"/>
      <c r="AE1740" s="603"/>
      <c r="AF1740" s="603"/>
      <c r="AG1740" s="603"/>
      <c r="AH1740" s="603"/>
      <c r="AI1740" s="603"/>
      <c r="AJ1740" s="603"/>
      <c r="AK1740" s="603"/>
      <c r="AL1740" s="603"/>
      <c r="AM1740" s="603"/>
      <c r="AN1740" s="603"/>
      <c r="AO1740" s="603"/>
      <c r="AP1740" s="603"/>
      <c r="AQ1740" s="603"/>
      <c r="AR1740" s="603"/>
      <c r="AS1740" s="603"/>
      <c r="AT1740" s="603"/>
      <c r="AU1740" s="603"/>
      <c r="AV1740" s="603"/>
      <c r="AW1740" s="603"/>
      <c r="AX1740" s="603"/>
      <c r="AY1740" s="603"/>
      <c r="AZ1740" s="603"/>
      <c r="BA1740" s="603"/>
      <c r="BB1740" s="603"/>
      <c r="BC1740" s="603"/>
      <c r="BD1740" s="603"/>
      <c r="BE1740" s="603"/>
      <c r="BF1740" s="603"/>
      <c r="BG1740" s="603"/>
      <c r="BH1740" s="603"/>
      <c r="BI1740" s="603"/>
      <c r="BJ1740" s="603"/>
      <c r="BK1740" s="603"/>
      <c r="BL1740" s="603"/>
      <c r="BM1740" s="603"/>
      <c r="BN1740" s="603"/>
      <c r="BO1740" s="603"/>
      <c r="BP1740" s="603"/>
      <c r="BQ1740" s="603"/>
      <c r="BR1740" s="603"/>
      <c r="BS1740" s="603"/>
      <c r="BT1740" s="603"/>
      <c r="BU1740" s="603"/>
      <c r="BV1740" s="603"/>
      <c r="BW1740" s="603"/>
      <c r="BX1740" s="603"/>
      <c r="BY1740" s="603"/>
      <c r="BZ1740" s="603"/>
      <c r="CA1740" s="603"/>
      <c r="CB1740" s="603"/>
      <c r="CC1740" s="603"/>
      <c r="CD1740" s="603"/>
      <c r="CE1740" s="603"/>
      <c r="CF1740" s="603"/>
      <c r="CG1740" s="603"/>
      <c r="CH1740" s="603"/>
      <c r="CI1740" s="603"/>
      <c r="CJ1740" s="603"/>
      <c r="CK1740" s="603"/>
    </row>
    <row r="1741" spans="1:89" ht="14.25">
      <c r="A1741" s="845"/>
      <c r="B1741" s="758"/>
      <c r="C1741" s="758"/>
      <c r="D1741" s="698"/>
      <c r="E1741" s="698"/>
      <c r="F1741" s="698"/>
      <c r="G1741" s="698"/>
      <c r="H1741" s="698"/>
      <c r="I1741" s="758"/>
      <c r="J1741" s="758"/>
      <c r="K1741" s="758"/>
      <c r="L1741" s="758"/>
      <c r="M1741" s="758"/>
      <c r="N1741" s="698"/>
      <c r="O1741" s="603"/>
      <c r="P1741" s="846"/>
      <c r="Q1741" s="603"/>
      <c r="R1741" s="603"/>
      <c r="S1741" s="603"/>
      <c r="T1741" s="603"/>
      <c r="U1741" s="603"/>
      <c r="V1741" s="603"/>
      <c r="W1741" s="603"/>
      <c r="X1741" s="668"/>
      <c r="Y1741" s="376"/>
      <c r="Z1741" s="603"/>
      <c r="AA1741" s="845"/>
      <c r="AB1741" s="603"/>
      <c r="AC1741" s="603"/>
      <c r="AD1741" s="603"/>
      <c r="AE1741" s="603"/>
      <c r="AF1741" s="603"/>
      <c r="AG1741" s="603"/>
      <c r="AH1741" s="603"/>
      <c r="AI1741" s="603"/>
      <c r="AJ1741" s="603"/>
      <c r="AK1741" s="603"/>
      <c r="AL1741" s="603"/>
      <c r="AM1741" s="603"/>
      <c r="AN1741" s="603"/>
      <c r="AO1741" s="603"/>
      <c r="AP1741" s="603"/>
      <c r="AQ1741" s="603"/>
      <c r="AR1741" s="603"/>
      <c r="AS1741" s="603"/>
      <c r="AT1741" s="603"/>
      <c r="AU1741" s="603"/>
      <c r="AV1741" s="603"/>
      <c r="AW1741" s="603"/>
      <c r="AX1741" s="603"/>
      <c r="AY1741" s="603"/>
      <c r="AZ1741" s="603"/>
      <c r="BA1741" s="603"/>
      <c r="BB1741" s="603"/>
      <c r="BC1741" s="603"/>
      <c r="BD1741" s="603"/>
      <c r="BE1741" s="603"/>
      <c r="BF1741" s="603"/>
      <c r="BG1741" s="603"/>
      <c r="BH1741" s="603"/>
      <c r="BI1741" s="603"/>
      <c r="BJ1741" s="603"/>
      <c r="BK1741" s="603"/>
      <c r="BL1741" s="603"/>
      <c r="BM1741" s="603"/>
      <c r="BN1741" s="603"/>
      <c r="BO1741" s="603"/>
      <c r="BP1741" s="603"/>
      <c r="BQ1741" s="603"/>
      <c r="BR1741" s="603"/>
      <c r="BS1741" s="603"/>
      <c r="BT1741" s="603"/>
      <c r="BU1741" s="603"/>
      <c r="BV1741" s="603"/>
      <c r="BW1741" s="603"/>
      <c r="BX1741" s="603"/>
      <c r="BY1741" s="603"/>
      <c r="BZ1741" s="603"/>
      <c r="CA1741" s="603"/>
      <c r="CB1741" s="603"/>
      <c r="CC1741" s="603"/>
      <c r="CD1741" s="603"/>
      <c r="CE1741" s="603"/>
      <c r="CF1741" s="603"/>
      <c r="CG1741" s="603"/>
      <c r="CH1741" s="603"/>
      <c r="CI1741" s="603"/>
      <c r="CJ1741" s="603"/>
      <c r="CK1741" s="603"/>
    </row>
    <row r="1742" spans="1:89" ht="14.25">
      <c r="A1742" s="845"/>
      <c r="B1742" s="758"/>
      <c r="C1742" s="758"/>
      <c r="D1742" s="698"/>
      <c r="E1742" s="698"/>
      <c r="F1742" s="698"/>
      <c r="G1742" s="698"/>
      <c r="H1742" s="698"/>
      <c r="I1742" s="758"/>
      <c r="J1742" s="758"/>
      <c r="K1742" s="758"/>
      <c r="L1742" s="758"/>
      <c r="M1742" s="758"/>
      <c r="N1742" s="698"/>
      <c r="O1742" s="603"/>
      <c r="P1742" s="846"/>
      <c r="Q1742" s="603"/>
      <c r="R1742" s="603"/>
      <c r="S1742" s="603"/>
      <c r="T1742" s="603"/>
      <c r="U1742" s="603"/>
      <c r="V1742" s="603"/>
      <c r="W1742" s="603"/>
      <c r="X1742" s="668"/>
      <c r="Y1742" s="376"/>
      <c r="Z1742" s="603"/>
      <c r="AA1742" s="845"/>
      <c r="AB1742" s="603"/>
      <c r="AC1742" s="603"/>
      <c r="AD1742" s="603"/>
      <c r="AE1742" s="603"/>
      <c r="AF1742" s="603"/>
      <c r="AG1742" s="603"/>
      <c r="AH1742" s="603"/>
      <c r="AI1742" s="603"/>
      <c r="AJ1742" s="603"/>
      <c r="AK1742" s="603"/>
      <c r="AL1742" s="603"/>
      <c r="AM1742" s="603"/>
      <c r="AN1742" s="603"/>
      <c r="AO1742" s="603"/>
      <c r="AP1742" s="603"/>
      <c r="AQ1742" s="603"/>
      <c r="AR1742" s="603"/>
      <c r="AS1742" s="603"/>
      <c r="AT1742" s="603"/>
      <c r="AU1742" s="603"/>
      <c r="AV1742" s="603"/>
      <c r="AW1742" s="603"/>
      <c r="AX1742" s="603"/>
      <c r="AY1742" s="603"/>
      <c r="AZ1742" s="603"/>
      <c r="BA1742" s="603"/>
      <c r="BB1742" s="603"/>
      <c r="BC1742" s="603"/>
      <c r="BD1742" s="603"/>
      <c r="BE1742" s="603"/>
      <c r="BF1742" s="603"/>
      <c r="BG1742" s="603"/>
      <c r="BH1742" s="603"/>
      <c r="BI1742" s="603"/>
      <c r="BJ1742" s="603"/>
      <c r="BK1742" s="603"/>
      <c r="BL1742" s="603"/>
      <c r="BM1742" s="603"/>
      <c r="BN1742" s="603"/>
      <c r="BO1742" s="603"/>
      <c r="BP1742" s="603"/>
      <c r="BQ1742" s="603"/>
      <c r="BR1742" s="603"/>
      <c r="BS1742" s="603"/>
      <c r="BT1742" s="603"/>
      <c r="BU1742" s="603"/>
      <c r="BV1742" s="603"/>
      <c r="BW1742" s="603"/>
      <c r="BX1742" s="603"/>
      <c r="BY1742" s="603"/>
      <c r="BZ1742" s="603"/>
      <c r="CA1742" s="603"/>
      <c r="CB1742" s="603"/>
      <c r="CC1742" s="603"/>
      <c r="CD1742" s="603"/>
      <c r="CE1742" s="603"/>
      <c r="CF1742" s="603"/>
      <c r="CG1742" s="603"/>
      <c r="CH1742" s="603"/>
      <c r="CI1742" s="603"/>
      <c r="CJ1742" s="603"/>
      <c r="CK1742" s="603"/>
    </row>
    <row r="1743" spans="1:89" ht="14.25">
      <c r="A1743" s="845"/>
      <c r="B1743" s="758"/>
      <c r="C1743" s="758"/>
      <c r="D1743" s="698"/>
      <c r="E1743" s="698"/>
      <c r="F1743" s="698"/>
      <c r="G1743" s="698"/>
      <c r="H1743" s="698"/>
      <c r="I1743" s="758"/>
      <c r="J1743" s="758"/>
      <c r="K1743" s="758"/>
      <c r="L1743" s="758"/>
      <c r="M1743" s="758"/>
      <c r="N1743" s="698"/>
      <c r="O1743" s="603"/>
      <c r="P1743" s="846"/>
      <c r="Q1743" s="603"/>
      <c r="R1743" s="603"/>
      <c r="S1743" s="603"/>
      <c r="T1743" s="603"/>
      <c r="U1743" s="603"/>
      <c r="V1743" s="603"/>
      <c r="W1743" s="603"/>
      <c r="X1743" s="668"/>
      <c r="Y1743" s="376"/>
      <c r="Z1743" s="603"/>
      <c r="AA1743" s="845"/>
      <c r="AB1743" s="603"/>
      <c r="AC1743" s="603"/>
      <c r="AD1743" s="603"/>
      <c r="AE1743" s="603"/>
      <c r="AF1743" s="603"/>
      <c r="AG1743" s="603"/>
      <c r="AH1743" s="603"/>
      <c r="AI1743" s="603"/>
      <c r="AJ1743" s="603"/>
      <c r="AK1743" s="603"/>
      <c r="AL1743" s="603"/>
      <c r="AM1743" s="603"/>
      <c r="AN1743" s="603"/>
      <c r="AO1743" s="603"/>
      <c r="AP1743" s="603"/>
      <c r="AQ1743" s="603"/>
      <c r="AR1743" s="603"/>
      <c r="AS1743" s="603"/>
      <c r="AT1743" s="603"/>
      <c r="AU1743" s="603"/>
      <c r="AV1743" s="603"/>
      <c r="AW1743" s="603"/>
      <c r="AX1743" s="603"/>
      <c r="AY1743" s="603"/>
      <c r="AZ1743" s="603"/>
      <c r="BA1743" s="603"/>
      <c r="BB1743" s="603"/>
      <c r="BC1743" s="603"/>
      <c r="BD1743" s="603"/>
      <c r="BE1743" s="603"/>
      <c r="BF1743" s="603"/>
      <c r="BG1743" s="603"/>
      <c r="BH1743" s="603"/>
      <c r="BI1743" s="603"/>
      <c r="BJ1743" s="603"/>
      <c r="BK1743" s="603"/>
      <c r="BL1743" s="603"/>
      <c r="BM1743" s="603"/>
      <c r="BN1743" s="603"/>
      <c r="BO1743" s="603"/>
      <c r="BP1743" s="603"/>
      <c r="BQ1743" s="603"/>
      <c r="BR1743" s="603"/>
      <c r="BS1743" s="603"/>
      <c r="BT1743" s="603"/>
      <c r="BU1743" s="603"/>
      <c r="BV1743" s="603"/>
      <c r="BW1743" s="603"/>
      <c r="BX1743" s="603"/>
      <c r="BY1743" s="603"/>
      <c r="BZ1743" s="603"/>
      <c r="CA1743" s="603"/>
      <c r="CB1743" s="603"/>
      <c r="CC1743" s="603"/>
      <c r="CD1743" s="603"/>
      <c r="CE1743" s="603"/>
      <c r="CF1743" s="603"/>
      <c r="CG1743" s="603"/>
      <c r="CH1743" s="603"/>
      <c r="CI1743" s="603"/>
      <c r="CJ1743" s="603"/>
      <c r="CK1743" s="603"/>
    </row>
    <row r="1744" spans="1:89" ht="14.25">
      <c r="A1744" s="845"/>
      <c r="B1744" s="758"/>
      <c r="C1744" s="758"/>
      <c r="D1744" s="698"/>
      <c r="E1744" s="698"/>
      <c r="F1744" s="698"/>
      <c r="G1744" s="698"/>
      <c r="H1744" s="698"/>
      <c r="I1744" s="758"/>
      <c r="J1744" s="758"/>
      <c r="K1744" s="758"/>
      <c r="L1744" s="758"/>
      <c r="M1744" s="758"/>
      <c r="N1744" s="698"/>
      <c r="O1744" s="603"/>
      <c r="P1744" s="846"/>
      <c r="Q1744" s="603"/>
      <c r="R1744" s="603"/>
      <c r="S1744" s="603"/>
      <c r="T1744" s="603"/>
      <c r="U1744" s="603"/>
      <c r="V1744" s="603"/>
      <c r="W1744" s="603"/>
      <c r="X1744" s="668"/>
      <c r="Y1744" s="376"/>
      <c r="Z1744" s="603"/>
      <c r="AA1744" s="845"/>
      <c r="AB1744" s="603"/>
      <c r="AC1744" s="603"/>
      <c r="AD1744" s="603"/>
      <c r="AE1744" s="603"/>
      <c r="AF1744" s="603"/>
      <c r="AG1744" s="603"/>
      <c r="AH1744" s="603"/>
      <c r="AI1744" s="603"/>
      <c r="AJ1744" s="603"/>
      <c r="AK1744" s="603"/>
      <c r="AL1744" s="603"/>
      <c r="AM1744" s="603"/>
      <c r="AN1744" s="603"/>
      <c r="AO1744" s="603"/>
      <c r="AP1744" s="603"/>
      <c r="AQ1744" s="603"/>
      <c r="AR1744" s="603"/>
      <c r="AS1744" s="603"/>
      <c r="AT1744" s="603"/>
      <c r="AU1744" s="603"/>
      <c r="AV1744" s="603"/>
      <c r="AW1744" s="603"/>
      <c r="AX1744" s="603"/>
      <c r="AY1744" s="603"/>
      <c r="AZ1744" s="603"/>
      <c r="BA1744" s="603"/>
      <c r="BB1744" s="603"/>
      <c r="BC1744" s="603"/>
      <c r="BD1744" s="603"/>
      <c r="BE1744" s="603"/>
      <c r="BF1744" s="603"/>
      <c r="BG1744" s="603"/>
      <c r="BH1744" s="603"/>
      <c r="BI1744" s="603"/>
      <c r="BJ1744" s="603"/>
      <c r="BK1744" s="603"/>
      <c r="BL1744" s="603"/>
      <c r="BM1744" s="603"/>
      <c r="BN1744" s="603"/>
      <c r="BO1744" s="603"/>
      <c r="BP1744" s="603"/>
      <c r="BQ1744" s="603"/>
      <c r="BR1744" s="603"/>
      <c r="BS1744" s="603"/>
      <c r="BT1744" s="603"/>
      <c r="BU1744" s="603"/>
      <c r="BV1744" s="603"/>
      <c r="BW1744" s="603"/>
      <c r="BX1744" s="603"/>
      <c r="BY1744" s="603"/>
      <c r="BZ1744" s="603"/>
      <c r="CA1744" s="603"/>
      <c r="CB1744" s="603"/>
      <c r="CC1744" s="603"/>
      <c r="CD1744" s="603"/>
      <c r="CE1744" s="603"/>
      <c r="CF1744" s="603"/>
      <c r="CG1744" s="603"/>
      <c r="CH1744" s="603"/>
      <c r="CI1744" s="603"/>
      <c r="CJ1744" s="603"/>
      <c r="CK1744" s="603"/>
    </row>
    <row r="1745" spans="1:89" ht="14.25">
      <c r="A1745" s="845"/>
      <c r="B1745" s="758"/>
      <c r="C1745" s="758"/>
      <c r="D1745" s="698"/>
      <c r="E1745" s="698"/>
      <c r="F1745" s="698"/>
      <c r="G1745" s="698"/>
      <c r="H1745" s="698"/>
      <c r="I1745" s="758"/>
      <c r="J1745" s="758"/>
      <c r="K1745" s="758"/>
      <c r="L1745" s="758"/>
      <c r="M1745" s="758"/>
      <c r="N1745" s="698"/>
      <c r="O1745" s="603"/>
      <c r="P1745" s="846"/>
      <c r="Q1745" s="603"/>
      <c r="R1745" s="603"/>
      <c r="S1745" s="603"/>
      <c r="T1745" s="603"/>
      <c r="U1745" s="603"/>
      <c r="V1745" s="603"/>
      <c r="W1745" s="603"/>
      <c r="X1745" s="668"/>
      <c r="Y1745" s="376"/>
      <c r="Z1745" s="603"/>
      <c r="AA1745" s="845"/>
      <c r="AB1745" s="603"/>
      <c r="AC1745" s="603"/>
      <c r="AD1745" s="603"/>
      <c r="AE1745" s="603"/>
      <c r="AF1745" s="603"/>
      <c r="AG1745" s="603"/>
      <c r="AH1745" s="603"/>
      <c r="AI1745" s="603"/>
      <c r="AJ1745" s="603"/>
      <c r="AK1745" s="603"/>
      <c r="AL1745" s="603"/>
      <c r="AM1745" s="603"/>
      <c r="AN1745" s="603"/>
      <c r="AO1745" s="603"/>
      <c r="AP1745" s="603"/>
      <c r="AQ1745" s="603"/>
      <c r="AR1745" s="603"/>
      <c r="AS1745" s="603"/>
      <c r="AT1745" s="603"/>
      <c r="AU1745" s="603"/>
      <c r="AV1745" s="603"/>
      <c r="AW1745" s="603"/>
      <c r="AX1745" s="603"/>
      <c r="AY1745" s="603"/>
      <c r="AZ1745" s="603"/>
      <c r="BA1745" s="603"/>
      <c r="BB1745" s="603"/>
      <c r="BC1745" s="603"/>
      <c r="BD1745" s="603"/>
      <c r="BE1745" s="603"/>
      <c r="BF1745" s="603"/>
      <c r="BG1745" s="603"/>
      <c r="BH1745" s="603"/>
      <c r="BI1745" s="603"/>
      <c r="BJ1745" s="603"/>
      <c r="BK1745" s="603"/>
      <c r="BL1745" s="603"/>
      <c r="BM1745" s="603"/>
      <c r="BN1745" s="603"/>
      <c r="BO1745" s="603"/>
      <c r="BP1745" s="603"/>
      <c r="BQ1745" s="603"/>
      <c r="BR1745" s="603"/>
      <c r="BS1745" s="603"/>
      <c r="BT1745" s="603"/>
      <c r="BU1745" s="603"/>
      <c r="BV1745" s="603"/>
      <c r="BW1745" s="603"/>
      <c r="BX1745" s="603"/>
      <c r="BY1745" s="603"/>
      <c r="BZ1745" s="603"/>
      <c r="CA1745" s="603"/>
      <c r="CB1745" s="603"/>
      <c r="CC1745" s="603"/>
      <c r="CD1745" s="603"/>
      <c r="CE1745" s="603"/>
      <c r="CF1745" s="603"/>
      <c r="CG1745" s="603"/>
      <c r="CH1745" s="603"/>
      <c r="CI1745" s="603"/>
      <c r="CJ1745" s="603"/>
      <c r="CK1745" s="603"/>
    </row>
    <row r="1746" spans="1:89" ht="14.25">
      <c r="A1746" s="845"/>
      <c r="B1746" s="758"/>
      <c r="C1746" s="758"/>
      <c r="D1746" s="698"/>
      <c r="E1746" s="698"/>
      <c r="F1746" s="698"/>
      <c r="G1746" s="698"/>
      <c r="H1746" s="698"/>
      <c r="I1746" s="758"/>
      <c r="J1746" s="758"/>
      <c r="K1746" s="758"/>
      <c r="L1746" s="758"/>
      <c r="M1746" s="758"/>
      <c r="N1746" s="698"/>
      <c r="O1746" s="603"/>
      <c r="P1746" s="846"/>
      <c r="Q1746" s="603"/>
      <c r="R1746" s="603"/>
      <c r="S1746" s="603"/>
      <c r="T1746" s="603"/>
      <c r="U1746" s="603"/>
      <c r="V1746" s="603"/>
      <c r="W1746" s="603"/>
      <c r="X1746" s="668"/>
      <c r="Y1746" s="376"/>
      <c r="Z1746" s="603"/>
      <c r="AA1746" s="845"/>
      <c r="AB1746" s="603"/>
      <c r="AC1746" s="603"/>
      <c r="AD1746" s="603"/>
      <c r="AE1746" s="603"/>
      <c r="AF1746" s="603"/>
      <c r="AG1746" s="603"/>
      <c r="AH1746" s="603"/>
      <c r="AI1746" s="603"/>
      <c r="AJ1746" s="603"/>
      <c r="AK1746" s="603"/>
      <c r="AL1746" s="603"/>
      <c r="AM1746" s="603"/>
      <c r="AN1746" s="603"/>
      <c r="AO1746" s="603"/>
      <c r="AP1746" s="603"/>
      <c r="AQ1746" s="603"/>
      <c r="AR1746" s="603"/>
      <c r="AS1746" s="603"/>
      <c r="AT1746" s="603"/>
      <c r="AU1746" s="603"/>
      <c r="AV1746" s="603"/>
      <c r="AW1746" s="603"/>
      <c r="AX1746" s="603"/>
      <c r="AY1746" s="603"/>
      <c r="AZ1746" s="603"/>
      <c r="BA1746" s="603"/>
      <c r="BB1746" s="603"/>
      <c r="BC1746" s="603"/>
      <c r="BD1746" s="603"/>
      <c r="BE1746" s="603"/>
      <c r="BF1746" s="603"/>
      <c r="BG1746" s="603"/>
      <c r="BH1746" s="603"/>
      <c r="BI1746" s="603"/>
      <c r="BJ1746" s="603"/>
      <c r="BK1746" s="603"/>
      <c r="BL1746" s="603"/>
      <c r="BM1746" s="603"/>
      <c r="BN1746" s="603"/>
      <c r="BO1746" s="603"/>
      <c r="BP1746" s="603"/>
      <c r="BQ1746" s="603"/>
      <c r="BR1746" s="603"/>
      <c r="BS1746" s="603"/>
      <c r="BT1746" s="603"/>
      <c r="BU1746" s="603"/>
      <c r="BV1746" s="603"/>
      <c r="BW1746" s="603"/>
      <c r="BX1746" s="603"/>
      <c r="BY1746" s="603"/>
      <c r="BZ1746" s="603"/>
      <c r="CA1746" s="603"/>
      <c r="CB1746" s="603"/>
      <c r="CC1746" s="603"/>
      <c r="CD1746" s="603"/>
      <c r="CE1746" s="603"/>
      <c r="CF1746" s="603"/>
      <c r="CG1746" s="603"/>
      <c r="CH1746" s="603"/>
      <c r="CI1746" s="603"/>
      <c r="CJ1746" s="603"/>
      <c r="CK1746" s="603"/>
    </row>
    <row r="1747" spans="1:89" ht="14.25">
      <c r="A1747" s="845"/>
      <c r="B1747" s="758"/>
      <c r="C1747" s="758"/>
      <c r="D1747" s="698"/>
      <c r="E1747" s="698"/>
      <c r="F1747" s="698"/>
      <c r="G1747" s="698"/>
      <c r="H1747" s="698"/>
      <c r="I1747" s="758"/>
      <c r="J1747" s="758"/>
      <c r="K1747" s="758"/>
      <c r="L1747" s="758"/>
      <c r="M1747" s="758"/>
      <c r="N1747" s="698"/>
      <c r="O1747" s="603"/>
      <c r="P1747" s="846"/>
      <c r="Q1747" s="603"/>
      <c r="R1747" s="603"/>
      <c r="S1747" s="603"/>
      <c r="T1747" s="603"/>
      <c r="U1747" s="603"/>
      <c r="V1747" s="603"/>
      <c r="W1747" s="603"/>
      <c r="X1747" s="668"/>
      <c r="Y1747" s="376"/>
      <c r="Z1747" s="603"/>
      <c r="AA1747" s="845"/>
      <c r="AB1747" s="603"/>
      <c r="AC1747" s="603"/>
      <c r="AD1747" s="603"/>
      <c r="AE1747" s="603"/>
      <c r="AF1747" s="603"/>
      <c r="AG1747" s="603"/>
      <c r="AH1747" s="603"/>
      <c r="AI1747" s="603"/>
      <c r="AJ1747" s="603"/>
      <c r="AK1747" s="603"/>
      <c r="AL1747" s="603"/>
      <c r="AM1747" s="603"/>
      <c r="AN1747" s="603"/>
      <c r="AO1747" s="603"/>
      <c r="AP1747" s="603"/>
      <c r="AQ1747" s="603"/>
      <c r="AR1747" s="603"/>
      <c r="AS1747" s="603"/>
      <c r="AT1747" s="603"/>
      <c r="AU1747" s="603"/>
      <c r="AV1747" s="603"/>
      <c r="AW1747" s="603"/>
      <c r="AX1747" s="603"/>
      <c r="AY1747" s="603"/>
      <c r="AZ1747" s="603"/>
      <c r="BA1747" s="603"/>
      <c r="BB1747" s="603"/>
      <c r="BC1747" s="603"/>
      <c r="BD1747" s="603"/>
      <c r="BE1747" s="603"/>
      <c r="BF1747" s="603"/>
      <c r="BG1747" s="603"/>
      <c r="BH1747" s="603"/>
      <c r="BI1747" s="603"/>
      <c r="BJ1747" s="603"/>
      <c r="BK1747" s="603"/>
      <c r="BL1747" s="603"/>
      <c r="BM1747" s="603"/>
      <c r="BN1747" s="603"/>
      <c r="BO1747" s="603"/>
      <c r="BP1747" s="603"/>
      <c r="BQ1747" s="603"/>
      <c r="BR1747" s="603"/>
      <c r="BS1747" s="603"/>
      <c r="BT1747" s="603"/>
      <c r="BU1747" s="603"/>
      <c r="BV1747" s="603"/>
      <c r="BW1747" s="603"/>
      <c r="BX1747" s="603"/>
      <c r="BY1747" s="603"/>
      <c r="BZ1747" s="603"/>
      <c r="CA1747" s="603"/>
      <c r="CB1747" s="603"/>
      <c r="CC1747" s="603"/>
      <c r="CD1747" s="603"/>
      <c r="CE1747" s="603"/>
      <c r="CF1747" s="603"/>
      <c r="CG1747" s="603"/>
      <c r="CH1747" s="603"/>
      <c r="CI1747" s="603"/>
      <c r="CJ1747" s="603"/>
      <c r="CK1747" s="603"/>
    </row>
    <row r="1748" spans="1:89" ht="14.25">
      <c r="A1748" s="845"/>
      <c r="B1748" s="758"/>
      <c r="C1748" s="758"/>
      <c r="D1748" s="698"/>
      <c r="E1748" s="698"/>
      <c r="F1748" s="698"/>
      <c r="G1748" s="698"/>
      <c r="H1748" s="698"/>
      <c r="I1748" s="758"/>
      <c r="J1748" s="758"/>
      <c r="K1748" s="758"/>
      <c r="L1748" s="758"/>
      <c r="M1748" s="758"/>
      <c r="N1748" s="698"/>
      <c r="O1748" s="603"/>
      <c r="P1748" s="846"/>
      <c r="Q1748" s="603"/>
      <c r="R1748" s="603"/>
      <c r="S1748" s="603"/>
      <c r="T1748" s="603"/>
      <c r="U1748" s="603"/>
      <c r="V1748" s="603"/>
      <c r="W1748" s="603"/>
      <c r="X1748" s="668"/>
      <c r="Y1748" s="376"/>
      <c r="Z1748" s="603"/>
      <c r="AA1748" s="845"/>
      <c r="AB1748" s="603"/>
      <c r="AC1748" s="603"/>
      <c r="AD1748" s="603"/>
      <c r="AE1748" s="603"/>
      <c r="AF1748" s="603"/>
      <c r="AG1748" s="603"/>
      <c r="AH1748" s="603"/>
      <c r="AI1748" s="603"/>
      <c r="AJ1748" s="603"/>
      <c r="AK1748" s="603"/>
      <c r="AL1748" s="603"/>
      <c r="AM1748" s="603"/>
      <c r="AN1748" s="603"/>
      <c r="AO1748" s="603"/>
      <c r="AP1748" s="603"/>
      <c r="AQ1748" s="603"/>
      <c r="AR1748" s="603"/>
      <c r="AS1748" s="603"/>
      <c r="AT1748" s="603"/>
      <c r="AU1748" s="603"/>
      <c r="AV1748" s="603"/>
      <c r="AW1748" s="603"/>
      <c r="AX1748" s="603"/>
      <c r="AY1748" s="603"/>
      <c r="AZ1748" s="603"/>
      <c r="BA1748" s="603"/>
      <c r="BB1748" s="603"/>
      <c r="BC1748" s="603"/>
      <c r="BD1748" s="603"/>
      <c r="BE1748" s="603"/>
      <c r="BF1748" s="603"/>
      <c r="BG1748" s="603"/>
      <c r="BH1748" s="603"/>
      <c r="BI1748" s="603"/>
      <c r="BJ1748" s="603"/>
      <c r="BK1748" s="603"/>
      <c r="BL1748" s="603"/>
      <c r="BM1748" s="603"/>
      <c r="BN1748" s="603"/>
      <c r="BO1748" s="603"/>
      <c r="BP1748" s="603"/>
      <c r="BQ1748" s="603"/>
      <c r="BR1748" s="603"/>
      <c r="BS1748" s="603"/>
      <c r="BT1748" s="603"/>
      <c r="BU1748" s="603"/>
      <c r="BV1748" s="603"/>
      <c r="BW1748" s="603"/>
      <c r="BX1748" s="603"/>
      <c r="BY1748" s="603"/>
      <c r="BZ1748" s="603"/>
      <c r="CA1748" s="603"/>
      <c r="CB1748" s="603"/>
      <c r="CC1748" s="603"/>
      <c r="CD1748" s="603"/>
      <c r="CE1748" s="603"/>
      <c r="CF1748" s="603"/>
      <c r="CG1748" s="603"/>
      <c r="CH1748" s="603"/>
      <c r="CI1748" s="603"/>
      <c r="CJ1748" s="603"/>
      <c r="CK1748" s="603"/>
    </row>
    <row r="1749" spans="1:89" ht="14.25">
      <c r="A1749" s="845"/>
      <c r="B1749" s="758"/>
      <c r="C1749" s="758"/>
      <c r="D1749" s="698"/>
      <c r="E1749" s="698"/>
      <c r="F1749" s="698"/>
      <c r="G1749" s="698"/>
      <c r="H1749" s="698"/>
      <c r="I1749" s="758"/>
      <c r="J1749" s="758"/>
      <c r="K1749" s="758"/>
      <c r="L1749" s="758"/>
      <c r="M1749" s="758"/>
      <c r="N1749" s="698"/>
      <c r="O1749" s="603"/>
      <c r="P1749" s="846"/>
      <c r="Q1749" s="603"/>
      <c r="R1749" s="603"/>
      <c r="S1749" s="603"/>
      <c r="T1749" s="603"/>
      <c r="U1749" s="603"/>
      <c r="V1749" s="603"/>
      <c r="W1749" s="603"/>
      <c r="X1749" s="668"/>
      <c r="Y1749" s="376"/>
      <c r="Z1749" s="603"/>
      <c r="AA1749" s="845"/>
      <c r="AB1749" s="603"/>
      <c r="AC1749" s="603"/>
      <c r="AD1749" s="603"/>
      <c r="AE1749" s="603"/>
      <c r="AF1749" s="603"/>
      <c r="AG1749" s="603"/>
      <c r="AH1749" s="603"/>
      <c r="AI1749" s="603"/>
      <c r="AJ1749" s="603"/>
      <c r="AK1749" s="603"/>
      <c r="AL1749" s="603"/>
      <c r="AM1749" s="603"/>
      <c r="AN1749" s="603"/>
      <c r="AO1749" s="603"/>
      <c r="AP1749" s="603"/>
      <c r="AQ1749" s="603"/>
      <c r="AR1749" s="603"/>
      <c r="AS1749" s="603"/>
      <c r="AT1749" s="603"/>
      <c r="AU1749" s="603"/>
      <c r="AV1749" s="603"/>
      <c r="AW1749" s="603"/>
      <c r="AX1749" s="603"/>
      <c r="AY1749" s="603"/>
      <c r="AZ1749" s="603"/>
      <c r="BA1749" s="603"/>
      <c r="BB1749" s="603"/>
      <c r="BC1749" s="603"/>
      <c r="BD1749" s="603"/>
      <c r="BE1749" s="603"/>
      <c r="BF1749" s="603"/>
      <c r="BG1749" s="603"/>
      <c r="BH1749" s="603"/>
      <c r="BI1749" s="603"/>
      <c r="BJ1749" s="603"/>
      <c r="BK1749" s="603"/>
      <c r="BL1749" s="603"/>
      <c r="BM1749" s="603"/>
      <c r="BN1749" s="603"/>
      <c r="BO1749" s="603"/>
      <c r="BP1749" s="603"/>
      <c r="BQ1749" s="603"/>
      <c r="BR1749" s="603"/>
      <c r="BS1749" s="603"/>
      <c r="BT1749" s="603"/>
      <c r="BU1749" s="603"/>
      <c r="BV1749" s="603"/>
      <c r="BW1749" s="603"/>
      <c r="BX1749" s="603"/>
      <c r="BY1749" s="603"/>
      <c r="BZ1749" s="603"/>
      <c r="CA1749" s="603"/>
      <c r="CB1749" s="603"/>
      <c r="CC1749" s="603"/>
      <c r="CD1749" s="603"/>
      <c r="CE1749" s="603"/>
      <c r="CF1749" s="603"/>
      <c r="CG1749" s="603"/>
      <c r="CH1749" s="603"/>
      <c r="CI1749" s="603"/>
      <c r="CJ1749" s="603"/>
      <c r="CK1749" s="603"/>
    </row>
    <row r="1750" spans="1:89" ht="14.25">
      <c r="A1750" s="845"/>
      <c r="B1750" s="758"/>
      <c r="C1750" s="758"/>
      <c r="D1750" s="698"/>
      <c r="E1750" s="698"/>
      <c r="F1750" s="698"/>
      <c r="G1750" s="698"/>
      <c r="H1750" s="698"/>
      <c r="I1750" s="758"/>
      <c r="J1750" s="758"/>
      <c r="K1750" s="758"/>
      <c r="L1750" s="758"/>
      <c r="M1750" s="758"/>
      <c r="N1750" s="698"/>
      <c r="O1750" s="603"/>
      <c r="P1750" s="846"/>
      <c r="Q1750" s="603"/>
      <c r="R1750" s="603"/>
      <c r="S1750" s="603"/>
      <c r="T1750" s="603"/>
      <c r="U1750" s="603"/>
      <c r="V1750" s="603"/>
      <c r="W1750" s="603"/>
      <c r="X1750" s="668"/>
      <c r="Y1750" s="376"/>
      <c r="Z1750" s="603"/>
      <c r="AA1750" s="845"/>
      <c r="AB1750" s="603"/>
      <c r="AC1750" s="603"/>
      <c r="AD1750" s="603"/>
      <c r="AE1750" s="603"/>
      <c r="AF1750" s="603"/>
      <c r="AG1750" s="603"/>
      <c r="AH1750" s="603"/>
      <c r="AI1750" s="603"/>
      <c r="AJ1750" s="603"/>
      <c r="AK1750" s="603"/>
      <c r="AL1750" s="603"/>
      <c r="AM1750" s="603"/>
      <c r="AN1750" s="603"/>
      <c r="AO1750" s="603"/>
      <c r="AP1750" s="603"/>
      <c r="AQ1750" s="603"/>
      <c r="AR1750" s="603"/>
      <c r="AS1750" s="603"/>
      <c r="AT1750" s="603"/>
      <c r="AU1750" s="603"/>
      <c r="AV1750" s="603"/>
      <c r="AW1750" s="603"/>
      <c r="AX1750" s="603"/>
      <c r="AY1750" s="603"/>
      <c r="AZ1750" s="603"/>
      <c r="BA1750" s="603"/>
      <c r="BB1750" s="603"/>
      <c r="BC1750" s="603"/>
      <c r="BD1750" s="603"/>
      <c r="BE1750" s="603"/>
      <c r="BF1750" s="603"/>
      <c r="BG1750" s="603"/>
      <c r="BH1750" s="603"/>
      <c r="BI1750" s="603"/>
      <c r="BJ1750" s="603"/>
      <c r="BK1750" s="603"/>
      <c r="BL1750" s="603"/>
      <c r="BM1750" s="603"/>
      <c r="BN1750" s="603"/>
      <c r="BO1750" s="603"/>
      <c r="BP1750" s="603"/>
      <c r="BQ1750" s="603"/>
      <c r="BR1750" s="603"/>
      <c r="BS1750" s="603"/>
      <c r="BT1750" s="603"/>
      <c r="BU1750" s="603"/>
      <c r="BV1750" s="603"/>
      <c r="BW1750" s="603"/>
      <c r="BX1750" s="603"/>
      <c r="BY1750" s="603"/>
      <c r="BZ1750" s="603"/>
      <c r="CA1750" s="603"/>
      <c r="CB1750" s="603"/>
      <c r="CC1750" s="603"/>
      <c r="CD1750" s="603"/>
      <c r="CE1750" s="603"/>
      <c r="CF1750" s="603"/>
      <c r="CG1750" s="603"/>
      <c r="CH1750" s="603"/>
      <c r="CI1750" s="603"/>
      <c r="CJ1750" s="603"/>
      <c r="CK1750" s="603"/>
    </row>
    <row r="1751" spans="1:89" ht="14.25">
      <c r="A1751" s="845"/>
      <c r="B1751" s="758"/>
      <c r="C1751" s="758"/>
      <c r="D1751" s="698"/>
      <c r="E1751" s="698"/>
      <c r="F1751" s="698"/>
      <c r="G1751" s="698"/>
      <c r="H1751" s="698"/>
      <c r="I1751" s="758"/>
      <c r="J1751" s="758"/>
      <c r="K1751" s="758"/>
      <c r="L1751" s="758"/>
      <c r="M1751" s="758"/>
      <c r="N1751" s="698"/>
      <c r="O1751" s="603"/>
      <c r="P1751" s="846"/>
      <c r="Q1751" s="603"/>
      <c r="R1751" s="603"/>
      <c r="S1751" s="603"/>
      <c r="T1751" s="603"/>
      <c r="U1751" s="603"/>
      <c r="V1751" s="603"/>
      <c r="W1751" s="603"/>
      <c r="X1751" s="668"/>
      <c r="Y1751" s="376"/>
      <c r="Z1751" s="603"/>
      <c r="AA1751" s="845"/>
      <c r="AB1751" s="603"/>
      <c r="AC1751" s="603"/>
      <c r="AD1751" s="603"/>
      <c r="AE1751" s="603"/>
      <c r="AF1751" s="603"/>
      <c r="AG1751" s="603"/>
      <c r="AH1751" s="603"/>
      <c r="AI1751" s="603"/>
      <c r="AJ1751" s="603"/>
      <c r="AK1751" s="603"/>
      <c r="AL1751" s="603"/>
      <c r="AM1751" s="603"/>
      <c r="AN1751" s="603"/>
      <c r="AO1751" s="603"/>
      <c r="AP1751" s="603"/>
      <c r="AQ1751" s="603"/>
      <c r="AR1751" s="603"/>
      <c r="AS1751" s="603"/>
      <c r="AT1751" s="603"/>
      <c r="AU1751" s="603"/>
      <c r="AV1751" s="603"/>
      <c r="AW1751" s="603"/>
      <c r="AX1751" s="603"/>
      <c r="AY1751" s="603"/>
      <c r="AZ1751" s="603"/>
      <c r="BA1751" s="603"/>
      <c r="BB1751" s="603"/>
      <c r="BC1751" s="603"/>
      <c r="BD1751" s="603"/>
      <c r="BE1751" s="603"/>
      <c r="BF1751" s="603"/>
      <c r="BG1751" s="603"/>
      <c r="BH1751" s="603"/>
      <c r="BI1751" s="603"/>
      <c r="BJ1751" s="603"/>
      <c r="BK1751" s="603"/>
      <c r="BL1751" s="603"/>
      <c r="BM1751" s="603"/>
      <c r="BN1751" s="603"/>
      <c r="BO1751" s="603"/>
      <c r="BP1751" s="603"/>
      <c r="BQ1751" s="603"/>
      <c r="BR1751" s="603"/>
      <c r="BS1751" s="603"/>
      <c r="BT1751" s="603"/>
      <c r="BU1751" s="603"/>
      <c r="BV1751" s="603"/>
      <c r="BW1751" s="603"/>
      <c r="BX1751" s="603"/>
      <c r="BY1751" s="603"/>
      <c r="BZ1751" s="603"/>
      <c r="CA1751" s="603"/>
      <c r="CB1751" s="603"/>
      <c r="CC1751" s="603"/>
      <c r="CD1751" s="603"/>
      <c r="CE1751" s="603"/>
      <c r="CF1751" s="603"/>
      <c r="CG1751" s="603"/>
      <c r="CH1751" s="603"/>
      <c r="CI1751" s="603"/>
      <c r="CJ1751" s="603"/>
      <c r="CK1751" s="603"/>
    </row>
    <row r="1752" spans="1:89" ht="14.25">
      <c r="A1752" s="845"/>
      <c r="B1752" s="758"/>
      <c r="C1752" s="758"/>
      <c r="D1752" s="698"/>
      <c r="E1752" s="698"/>
      <c r="F1752" s="698"/>
      <c r="G1752" s="698"/>
      <c r="H1752" s="698"/>
      <c r="I1752" s="758"/>
      <c r="J1752" s="758"/>
      <c r="K1752" s="758"/>
      <c r="L1752" s="758"/>
      <c r="M1752" s="758"/>
      <c r="N1752" s="698"/>
      <c r="O1752" s="603"/>
      <c r="P1752" s="846"/>
      <c r="Q1752" s="603"/>
      <c r="R1752" s="603"/>
      <c r="S1752" s="603"/>
      <c r="T1752" s="603"/>
      <c r="U1752" s="603"/>
      <c r="V1752" s="603"/>
      <c r="W1752" s="603"/>
      <c r="X1752" s="668"/>
      <c r="Y1752" s="376"/>
      <c r="Z1752" s="603"/>
      <c r="AA1752" s="845"/>
      <c r="AB1752" s="603"/>
      <c r="AC1752" s="603"/>
      <c r="AD1752" s="603"/>
      <c r="AE1752" s="603"/>
      <c r="AF1752" s="603"/>
      <c r="AG1752" s="603"/>
      <c r="AH1752" s="603"/>
      <c r="AI1752" s="603"/>
      <c r="AJ1752" s="603"/>
      <c r="AK1752" s="603"/>
      <c r="AL1752" s="603"/>
      <c r="AM1752" s="603"/>
      <c r="AN1752" s="603"/>
      <c r="AO1752" s="603"/>
      <c r="AP1752" s="603"/>
      <c r="AQ1752" s="603"/>
      <c r="AR1752" s="603"/>
      <c r="AS1752" s="603"/>
      <c r="AT1752" s="603"/>
      <c r="AU1752" s="603"/>
      <c r="AV1752" s="603"/>
      <c r="AW1752" s="603"/>
      <c r="AX1752" s="603"/>
      <c r="AY1752" s="603"/>
      <c r="AZ1752" s="603"/>
      <c r="BA1752" s="603"/>
      <c r="BB1752" s="603"/>
      <c r="BC1752" s="603"/>
      <c r="BD1752" s="603"/>
      <c r="BE1752" s="603"/>
      <c r="BF1752" s="603"/>
      <c r="BG1752" s="603"/>
      <c r="BH1752" s="603"/>
      <c r="BI1752" s="603"/>
      <c r="BJ1752" s="603"/>
      <c r="BK1752" s="603"/>
      <c r="BL1752" s="603"/>
      <c r="BM1752" s="603"/>
      <c r="BN1752" s="603"/>
      <c r="BO1752" s="603"/>
      <c r="BP1752" s="603"/>
      <c r="BQ1752" s="603"/>
      <c r="BR1752" s="603"/>
      <c r="BS1752" s="603"/>
      <c r="BT1752" s="603"/>
      <c r="BU1752" s="603"/>
      <c r="BV1752" s="603"/>
      <c r="BW1752" s="603"/>
      <c r="BX1752" s="603"/>
      <c r="BY1752" s="603"/>
      <c r="BZ1752" s="603"/>
      <c r="CA1752" s="603"/>
      <c r="CB1752" s="603"/>
      <c r="CC1752" s="603"/>
      <c r="CD1752" s="603"/>
      <c r="CE1752" s="603"/>
      <c r="CF1752" s="603"/>
      <c r="CG1752" s="603"/>
      <c r="CH1752" s="603"/>
      <c r="CI1752" s="603"/>
      <c r="CJ1752" s="603"/>
      <c r="CK1752" s="603"/>
    </row>
    <row r="1753" spans="1:89" ht="14.25">
      <c r="A1753" s="845"/>
      <c r="B1753" s="758"/>
      <c r="C1753" s="758"/>
      <c r="D1753" s="698"/>
      <c r="E1753" s="698"/>
      <c r="F1753" s="698"/>
      <c r="G1753" s="698"/>
      <c r="H1753" s="698"/>
      <c r="I1753" s="758"/>
      <c r="J1753" s="758"/>
      <c r="K1753" s="758"/>
      <c r="L1753" s="758"/>
      <c r="M1753" s="758"/>
      <c r="N1753" s="698"/>
      <c r="O1753" s="603"/>
      <c r="P1753" s="846"/>
      <c r="Q1753" s="603"/>
      <c r="R1753" s="603"/>
      <c r="S1753" s="603"/>
      <c r="T1753" s="603"/>
      <c r="U1753" s="603"/>
      <c r="V1753" s="603"/>
      <c r="W1753" s="603"/>
      <c r="X1753" s="668"/>
      <c r="Y1753" s="376"/>
      <c r="Z1753" s="603"/>
      <c r="AA1753" s="845"/>
      <c r="AB1753" s="603"/>
      <c r="AC1753" s="603"/>
      <c r="AD1753" s="603"/>
      <c r="AE1753" s="603"/>
      <c r="AF1753" s="603"/>
      <c r="AG1753" s="603"/>
      <c r="AH1753" s="603"/>
      <c r="AI1753" s="603"/>
      <c r="AJ1753" s="603"/>
      <c r="AK1753" s="603"/>
      <c r="AL1753" s="603"/>
      <c r="AM1753" s="603"/>
      <c r="AN1753" s="603"/>
      <c r="AO1753" s="603"/>
      <c r="AP1753" s="603"/>
      <c r="AQ1753" s="603"/>
      <c r="AR1753" s="603"/>
      <c r="AS1753" s="603"/>
      <c r="AT1753" s="603"/>
      <c r="AU1753" s="603"/>
      <c r="AV1753" s="603"/>
      <c r="AW1753" s="603"/>
      <c r="AX1753" s="603"/>
      <c r="AY1753" s="603"/>
      <c r="AZ1753" s="603"/>
      <c r="BA1753" s="603"/>
      <c r="BB1753" s="603"/>
      <c r="BC1753" s="603"/>
      <c r="BD1753" s="603"/>
      <c r="BE1753" s="603"/>
      <c r="BF1753" s="603"/>
      <c r="BG1753" s="603"/>
      <c r="BH1753" s="603"/>
      <c r="BI1753" s="603"/>
      <c r="BJ1753" s="603"/>
      <c r="BK1753" s="603"/>
      <c r="BL1753" s="603"/>
      <c r="BM1753" s="603"/>
      <c r="BN1753" s="603"/>
      <c r="BO1753" s="603"/>
      <c r="BP1753" s="603"/>
      <c r="BQ1753" s="603"/>
      <c r="BR1753" s="603"/>
      <c r="BS1753" s="603"/>
      <c r="BT1753" s="603"/>
      <c r="BU1753" s="603"/>
      <c r="BV1753" s="603"/>
      <c r="BW1753" s="603"/>
      <c r="BX1753" s="603"/>
      <c r="BY1753" s="603"/>
      <c r="BZ1753" s="603"/>
      <c r="CA1753" s="603"/>
      <c r="CB1753" s="603"/>
      <c r="CC1753" s="603"/>
      <c r="CD1753" s="603"/>
      <c r="CE1753" s="603"/>
      <c r="CF1753" s="603"/>
      <c r="CG1753" s="603"/>
      <c r="CH1753" s="603"/>
      <c r="CI1753" s="603"/>
      <c r="CJ1753" s="603"/>
      <c r="CK1753" s="603"/>
    </row>
    <row r="1754" spans="1:89" ht="14.25">
      <c r="A1754" s="845"/>
      <c r="B1754" s="758"/>
      <c r="C1754" s="758"/>
      <c r="D1754" s="698"/>
      <c r="E1754" s="698"/>
      <c r="F1754" s="698"/>
      <c r="G1754" s="698"/>
      <c r="H1754" s="698"/>
      <c r="I1754" s="758"/>
      <c r="J1754" s="758"/>
      <c r="K1754" s="758"/>
      <c r="L1754" s="758"/>
      <c r="M1754" s="758"/>
      <c r="N1754" s="698"/>
      <c r="O1754" s="603"/>
      <c r="P1754" s="846"/>
      <c r="Q1754" s="603"/>
      <c r="R1754" s="603"/>
      <c r="S1754" s="603"/>
      <c r="T1754" s="603"/>
      <c r="U1754" s="603"/>
      <c r="V1754" s="603"/>
      <c r="W1754" s="603"/>
      <c r="X1754" s="668"/>
      <c r="Y1754" s="376"/>
      <c r="Z1754" s="603"/>
      <c r="AA1754" s="845"/>
      <c r="AB1754" s="603"/>
      <c r="AC1754" s="603"/>
      <c r="AD1754" s="603"/>
      <c r="AE1754" s="603"/>
      <c r="AF1754" s="603"/>
      <c r="AG1754" s="603"/>
      <c r="AH1754" s="603"/>
      <c r="AI1754" s="603"/>
      <c r="AJ1754" s="603"/>
      <c r="AK1754" s="603"/>
      <c r="AL1754" s="603"/>
      <c r="AM1754" s="603"/>
      <c r="AN1754" s="603"/>
      <c r="AO1754" s="603"/>
      <c r="AP1754" s="603"/>
      <c r="AQ1754" s="603"/>
      <c r="AR1754" s="603"/>
      <c r="AS1754" s="603"/>
      <c r="AT1754" s="603"/>
      <c r="AU1754" s="603"/>
      <c r="AV1754" s="603"/>
      <c r="AW1754" s="603"/>
      <c r="AX1754" s="603"/>
      <c r="AY1754" s="603"/>
      <c r="AZ1754" s="603"/>
      <c r="BA1754" s="603"/>
      <c r="BB1754" s="603"/>
      <c r="BC1754" s="603"/>
      <c r="BD1754" s="603"/>
      <c r="BE1754" s="603"/>
      <c r="BF1754" s="603"/>
      <c r="BG1754" s="603"/>
      <c r="BH1754" s="603"/>
      <c r="BI1754" s="603"/>
      <c r="BJ1754" s="603"/>
      <c r="BK1754" s="603"/>
      <c r="BL1754" s="603"/>
      <c r="BM1754" s="603"/>
      <c r="BN1754" s="603"/>
      <c r="BO1754" s="603"/>
      <c r="BP1754" s="603"/>
      <c r="BQ1754" s="603"/>
      <c r="BR1754" s="603"/>
      <c r="BS1754" s="603"/>
      <c r="BT1754" s="603"/>
      <c r="BU1754" s="603"/>
      <c r="BV1754" s="603"/>
      <c r="BW1754" s="603"/>
      <c r="BX1754" s="603"/>
      <c r="BY1754" s="603"/>
      <c r="BZ1754" s="603"/>
      <c r="CA1754" s="603"/>
      <c r="CB1754" s="603"/>
      <c r="CC1754" s="603"/>
      <c r="CD1754" s="603"/>
      <c r="CE1754" s="603"/>
      <c r="CF1754" s="603"/>
      <c r="CG1754" s="603"/>
      <c r="CH1754" s="603"/>
      <c r="CI1754" s="603"/>
      <c r="CJ1754" s="603"/>
      <c r="CK1754" s="603"/>
    </row>
    <row r="1755" spans="1:89" ht="14.25">
      <c r="A1755" s="845"/>
      <c r="B1755" s="758"/>
      <c r="C1755" s="758"/>
      <c r="D1755" s="698"/>
      <c r="E1755" s="698"/>
      <c r="F1755" s="698"/>
      <c r="G1755" s="698"/>
      <c r="H1755" s="698"/>
      <c r="I1755" s="758"/>
      <c r="J1755" s="758"/>
      <c r="K1755" s="758"/>
      <c r="L1755" s="758"/>
      <c r="M1755" s="758"/>
      <c r="N1755" s="698"/>
      <c r="O1755" s="603"/>
      <c r="P1755" s="846"/>
      <c r="Q1755" s="603"/>
      <c r="R1755" s="603"/>
      <c r="S1755" s="603"/>
      <c r="T1755" s="603"/>
      <c r="U1755" s="603"/>
      <c r="V1755" s="603"/>
      <c r="W1755" s="603"/>
      <c r="X1755" s="668"/>
      <c r="Y1755" s="376"/>
      <c r="Z1755" s="603"/>
      <c r="AA1755" s="845"/>
      <c r="AB1755" s="603"/>
      <c r="AC1755" s="603"/>
      <c r="AD1755" s="603"/>
      <c r="AE1755" s="603"/>
      <c r="AF1755" s="603"/>
      <c r="AG1755" s="603"/>
      <c r="AH1755" s="603"/>
      <c r="AI1755" s="603"/>
      <c r="AJ1755" s="603"/>
      <c r="AK1755" s="603"/>
      <c r="AL1755" s="603"/>
      <c r="AM1755" s="603"/>
      <c r="AN1755" s="603"/>
      <c r="AO1755" s="603"/>
      <c r="AP1755" s="603"/>
      <c r="AQ1755" s="603"/>
      <c r="AR1755" s="603"/>
      <c r="AS1755" s="603"/>
      <c r="AT1755" s="603"/>
      <c r="AU1755" s="603"/>
      <c r="AV1755" s="603"/>
      <c r="AW1755" s="603"/>
      <c r="AX1755" s="603"/>
      <c r="AY1755" s="603"/>
      <c r="AZ1755" s="603"/>
      <c r="BA1755" s="603"/>
      <c r="BB1755" s="603"/>
      <c r="BC1755" s="603"/>
      <c r="BD1755" s="603"/>
      <c r="BE1755" s="603"/>
      <c r="BF1755" s="603"/>
      <c r="BG1755" s="603"/>
      <c r="BH1755" s="603"/>
      <c r="BI1755" s="603"/>
      <c r="BJ1755" s="603"/>
      <c r="BK1755" s="603"/>
      <c r="BL1755" s="603"/>
      <c r="BM1755" s="603"/>
      <c r="BN1755" s="603"/>
      <c r="BO1755" s="603"/>
      <c r="BP1755" s="603"/>
      <c r="BQ1755" s="603"/>
      <c r="BR1755" s="603"/>
      <c r="BS1755" s="603"/>
      <c r="BT1755" s="603"/>
      <c r="BU1755" s="603"/>
      <c r="BV1755" s="603"/>
      <c r="BW1755" s="603"/>
      <c r="BX1755" s="603"/>
      <c r="BY1755" s="603"/>
      <c r="BZ1755" s="603"/>
      <c r="CA1755" s="603"/>
      <c r="CB1755" s="603"/>
      <c r="CC1755" s="603"/>
      <c r="CD1755" s="603"/>
      <c r="CE1755" s="603"/>
      <c r="CF1755" s="603"/>
      <c r="CG1755" s="603"/>
      <c r="CH1755" s="603"/>
      <c r="CI1755" s="603"/>
      <c r="CJ1755" s="603"/>
      <c r="CK1755" s="603"/>
    </row>
    <row r="1756" spans="1:89" ht="14.25">
      <c r="A1756" s="845"/>
      <c r="B1756" s="758"/>
      <c r="C1756" s="758"/>
      <c r="D1756" s="698"/>
      <c r="E1756" s="698"/>
      <c r="F1756" s="698"/>
      <c r="G1756" s="698"/>
      <c r="H1756" s="698"/>
      <c r="I1756" s="758"/>
      <c r="J1756" s="758"/>
      <c r="K1756" s="758"/>
      <c r="L1756" s="758"/>
      <c r="M1756" s="758"/>
      <c r="N1756" s="698"/>
      <c r="O1756" s="603"/>
      <c r="P1756" s="846"/>
      <c r="Q1756" s="603"/>
      <c r="R1756" s="603"/>
      <c r="S1756" s="603"/>
      <c r="T1756" s="603"/>
      <c r="U1756" s="603"/>
      <c r="V1756" s="603"/>
      <c r="W1756" s="603"/>
      <c r="X1756" s="668"/>
      <c r="Y1756" s="376"/>
      <c r="Z1756" s="603"/>
      <c r="AA1756" s="845"/>
      <c r="AB1756" s="603"/>
      <c r="AC1756" s="603"/>
      <c r="AD1756" s="603"/>
      <c r="AE1756" s="603"/>
      <c r="AF1756" s="603"/>
      <c r="AG1756" s="603"/>
      <c r="AH1756" s="603"/>
      <c r="AI1756" s="603"/>
      <c r="AJ1756" s="603"/>
      <c r="AK1756" s="603"/>
      <c r="AL1756" s="603"/>
      <c r="AM1756" s="603"/>
      <c r="AN1756" s="603"/>
      <c r="AO1756" s="603"/>
      <c r="AP1756" s="603"/>
      <c r="AQ1756" s="603"/>
      <c r="AR1756" s="603"/>
      <c r="AS1756" s="603"/>
      <c r="AT1756" s="603"/>
      <c r="AU1756" s="603"/>
      <c r="AV1756" s="603"/>
      <c r="AW1756" s="603"/>
      <c r="AX1756" s="603"/>
      <c r="AY1756" s="603"/>
      <c r="AZ1756" s="603"/>
      <c r="BA1756" s="603"/>
      <c r="BB1756" s="603"/>
      <c r="BC1756" s="603"/>
      <c r="BD1756" s="603"/>
      <c r="BE1756" s="603"/>
      <c r="BF1756" s="603"/>
      <c r="BG1756" s="603"/>
      <c r="BH1756" s="603"/>
      <c r="BI1756" s="603"/>
      <c r="BJ1756" s="603"/>
      <c r="BK1756" s="603"/>
      <c r="BL1756" s="603"/>
      <c r="BM1756" s="603"/>
      <c r="BN1756" s="603"/>
      <c r="BO1756" s="603"/>
      <c r="BP1756" s="603"/>
      <c r="BQ1756" s="603"/>
      <c r="BR1756" s="603"/>
      <c r="BS1756" s="603"/>
      <c r="BT1756" s="603"/>
      <c r="BU1756" s="603"/>
      <c r="BV1756" s="603"/>
      <c r="BW1756" s="603"/>
      <c r="BX1756" s="603"/>
      <c r="BY1756" s="603"/>
      <c r="BZ1756" s="603"/>
      <c r="CA1756" s="603"/>
      <c r="CB1756" s="603"/>
      <c r="CC1756" s="603"/>
      <c r="CD1756" s="603"/>
      <c r="CE1756" s="603"/>
      <c r="CF1756" s="603"/>
      <c r="CG1756" s="603"/>
      <c r="CH1756" s="603"/>
      <c r="CI1756" s="603"/>
      <c r="CJ1756" s="603"/>
      <c r="CK1756" s="603"/>
    </row>
    <row r="1757" spans="1:89" ht="14.25">
      <c r="A1757" s="845"/>
      <c r="B1757" s="758"/>
      <c r="C1757" s="758"/>
      <c r="D1757" s="698"/>
      <c r="E1757" s="698"/>
      <c r="F1757" s="698"/>
      <c r="G1757" s="698"/>
      <c r="H1757" s="698"/>
      <c r="I1757" s="758"/>
      <c r="J1757" s="758"/>
      <c r="K1757" s="758"/>
      <c r="L1757" s="758"/>
      <c r="M1757" s="758"/>
      <c r="N1757" s="698"/>
      <c r="O1757" s="603"/>
      <c r="P1757" s="846"/>
      <c r="Q1757" s="603"/>
      <c r="R1757" s="603"/>
      <c r="S1757" s="603"/>
      <c r="T1757" s="603"/>
      <c r="U1757" s="603"/>
      <c r="V1757" s="603"/>
      <c r="W1757" s="603"/>
      <c r="X1757" s="668"/>
      <c r="Y1757" s="376"/>
      <c r="Z1757" s="603"/>
      <c r="AA1757" s="845"/>
      <c r="AB1757" s="603"/>
      <c r="AC1757" s="603"/>
      <c r="AD1757" s="603"/>
      <c r="AE1757" s="603"/>
      <c r="AF1757" s="603"/>
      <c r="AG1757" s="603"/>
      <c r="AH1757" s="603"/>
      <c r="AI1757" s="603"/>
      <c r="AJ1757" s="603"/>
      <c r="AK1757" s="603"/>
      <c r="AL1757" s="603"/>
      <c r="AM1757" s="603"/>
      <c r="AN1757" s="603"/>
      <c r="AO1757" s="603"/>
      <c r="AP1757" s="603"/>
      <c r="AQ1757" s="603"/>
      <c r="AR1757" s="603"/>
      <c r="AS1757" s="603"/>
      <c r="AT1757" s="603"/>
      <c r="AU1757" s="603"/>
      <c r="AV1757" s="603"/>
      <c r="AW1757" s="603"/>
      <c r="AX1757" s="603"/>
      <c r="AY1757" s="603"/>
      <c r="AZ1757" s="603"/>
      <c r="BA1757" s="603"/>
      <c r="BB1757" s="603"/>
      <c r="BC1757" s="603"/>
      <c r="BD1757" s="603"/>
      <c r="BE1757" s="603"/>
      <c r="BF1757" s="603"/>
      <c r="BG1757" s="603"/>
      <c r="BH1757" s="603"/>
      <c r="BI1757" s="603"/>
      <c r="BJ1757" s="603"/>
      <c r="BK1757" s="603"/>
      <c r="BL1757" s="603"/>
      <c r="BM1757" s="603"/>
      <c r="BN1757" s="603"/>
      <c r="BO1757" s="603"/>
      <c r="BP1757" s="603"/>
      <c r="BQ1757" s="603"/>
      <c r="BR1757" s="603"/>
      <c r="BS1757" s="603"/>
      <c r="BT1757" s="603"/>
      <c r="BU1757" s="603"/>
      <c r="BV1757" s="603"/>
      <c r="BW1757" s="603"/>
      <c r="BX1757" s="603"/>
      <c r="BY1757" s="603"/>
      <c r="BZ1757" s="603"/>
      <c r="CA1757" s="603"/>
      <c r="CB1757" s="603"/>
      <c r="CC1757" s="603"/>
      <c r="CD1757" s="603"/>
      <c r="CE1757" s="603"/>
      <c r="CF1757" s="603"/>
      <c r="CG1757" s="603"/>
      <c r="CH1757" s="603"/>
      <c r="CI1757" s="603"/>
      <c r="CJ1757" s="603"/>
      <c r="CK1757" s="603"/>
    </row>
    <row r="1758" spans="1:89" ht="14.25">
      <c r="A1758" s="845"/>
      <c r="B1758" s="758"/>
      <c r="C1758" s="758"/>
      <c r="D1758" s="698"/>
      <c r="E1758" s="698"/>
      <c r="F1758" s="698"/>
      <c r="G1758" s="698"/>
      <c r="H1758" s="698"/>
      <c r="I1758" s="758"/>
      <c r="J1758" s="758"/>
      <c r="K1758" s="758"/>
      <c r="L1758" s="758"/>
      <c r="M1758" s="758"/>
      <c r="N1758" s="698"/>
      <c r="O1758" s="603"/>
      <c r="P1758" s="846"/>
      <c r="Q1758" s="603"/>
      <c r="R1758" s="603"/>
      <c r="S1758" s="603"/>
      <c r="T1758" s="603"/>
      <c r="U1758" s="603"/>
      <c r="V1758" s="603"/>
      <c r="W1758" s="603"/>
      <c r="X1758" s="668"/>
      <c r="Y1758" s="376"/>
      <c r="Z1758" s="603"/>
      <c r="AA1758" s="845"/>
      <c r="AB1758" s="603"/>
      <c r="AC1758" s="603"/>
      <c r="AD1758" s="603"/>
      <c r="AE1758" s="603"/>
      <c r="AF1758" s="603"/>
      <c r="AG1758" s="603"/>
      <c r="AH1758" s="603"/>
      <c r="AI1758" s="603"/>
      <c r="AJ1758" s="603"/>
      <c r="AK1758" s="603"/>
      <c r="AL1758" s="603"/>
      <c r="AM1758" s="603"/>
      <c r="AN1758" s="603"/>
      <c r="AO1758" s="603"/>
      <c r="AP1758" s="603"/>
      <c r="AQ1758" s="603"/>
      <c r="AR1758" s="603"/>
      <c r="AS1758" s="603"/>
      <c r="AT1758" s="603"/>
      <c r="AU1758" s="603"/>
      <c r="AV1758" s="603"/>
      <c r="AW1758" s="603"/>
      <c r="AX1758" s="603"/>
      <c r="AY1758" s="603"/>
      <c r="AZ1758" s="603"/>
      <c r="BA1758" s="603"/>
      <c r="BB1758" s="603"/>
      <c r="BC1758" s="603"/>
      <c r="BD1758" s="603"/>
      <c r="BE1758" s="603"/>
      <c r="BF1758" s="603"/>
      <c r="BG1758" s="603"/>
      <c r="BH1758" s="603"/>
      <c r="BI1758" s="603"/>
      <c r="BJ1758" s="603"/>
      <c r="BK1758" s="603"/>
      <c r="BL1758" s="603"/>
      <c r="BM1758" s="603"/>
      <c r="BN1758" s="603"/>
      <c r="BO1758" s="603"/>
      <c r="BP1758" s="603"/>
      <c r="BQ1758" s="603"/>
      <c r="BR1758" s="603"/>
      <c r="BS1758" s="603"/>
      <c r="BT1758" s="603"/>
      <c r="BU1758" s="603"/>
      <c r="BV1758" s="603"/>
      <c r="BW1758" s="603"/>
      <c r="BX1758" s="603"/>
      <c r="BY1758" s="603"/>
      <c r="BZ1758" s="603"/>
      <c r="CA1758" s="603"/>
      <c r="CB1758" s="603"/>
      <c r="CC1758" s="603"/>
      <c r="CD1758" s="603"/>
      <c r="CE1758" s="603"/>
      <c r="CF1758" s="603"/>
      <c r="CG1758" s="603"/>
      <c r="CH1758" s="603"/>
      <c r="CI1758" s="603"/>
      <c r="CJ1758" s="603"/>
      <c r="CK1758" s="603"/>
    </row>
    <row r="1759" spans="1:89" ht="14.25">
      <c r="A1759" s="845"/>
      <c r="B1759" s="758"/>
      <c r="C1759" s="758"/>
      <c r="D1759" s="698"/>
      <c r="E1759" s="698"/>
      <c r="F1759" s="698"/>
      <c r="G1759" s="698"/>
      <c r="H1759" s="698"/>
      <c r="I1759" s="758"/>
      <c r="J1759" s="758"/>
      <c r="K1759" s="758"/>
      <c r="L1759" s="758"/>
      <c r="M1759" s="758"/>
      <c r="N1759" s="698"/>
      <c r="O1759" s="603"/>
      <c r="P1759" s="846"/>
      <c r="Q1759" s="603"/>
      <c r="R1759" s="603"/>
      <c r="S1759" s="603"/>
      <c r="T1759" s="603"/>
      <c r="U1759" s="603"/>
      <c r="V1759" s="603"/>
      <c r="W1759" s="603"/>
      <c r="X1759" s="668"/>
      <c r="Y1759" s="376"/>
      <c r="Z1759" s="603"/>
      <c r="AA1759" s="845"/>
      <c r="AB1759" s="603"/>
      <c r="AC1759" s="603"/>
      <c r="AD1759" s="603"/>
      <c r="AE1759" s="603"/>
      <c r="AF1759" s="603"/>
      <c r="AG1759" s="603"/>
      <c r="AH1759" s="603"/>
      <c r="AI1759" s="603"/>
      <c r="AJ1759" s="603"/>
      <c r="AK1759" s="603"/>
      <c r="AL1759" s="603"/>
      <c r="AM1759" s="603"/>
      <c r="AN1759" s="603"/>
      <c r="AO1759" s="603"/>
      <c r="AP1759" s="603"/>
      <c r="AQ1759" s="603"/>
      <c r="AR1759" s="603"/>
      <c r="AS1759" s="603"/>
      <c r="AT1759" s="603"/>
      <c r="AU1759" s="603"/>
      <c r="AV1759" s="603"/>
      <c r="AW1759" s="603"/>
      <c r="AX1759" s="603"/>
      <c r="AY1759" s="603"/>
      <c r="AZ1759" s="603"/>
      <c r="BA1759" s="603"/>
      <c r="BB1759" s="603"/>
      <c r="BC1759" s="603"/>
      <c r="BD1759" s="603"/>
      <c r="BE1759" s="603"/>
      <c r="BF1759" s="603"/>
      <c r="BG1759" s="603"/>
      <c r="BH1759" s="603"/>
      <c r="BI1759" s="603"/>
      <c r="BJ1759" s="603"/>
      <c r="BK1759" s="603"/>
      <c r="BL1759" s="603"/>
      <c r="BM1759" s="603"/>
      <c r="BN1759" s="603"/>
      <c r="BO1759" s="603"/>
      <c r="BP1759" s="603"/>
      <c r="BQ1759" s="603"/>
      <c r="BR1759" s="603"/>
      <c r="BS1759" s="603"/>
      <c r="BT1759" s="603"/>
      <c r="BU1759" s="603"/>
      <c r="BV1759" s="603"/>
      <c r="BW1759" s="603"/>
      <c r="BX1759" s="603"/>
      <c r="BY1759" s="603"/>
      <c r="BZ1759" s="603"/>
      <c r="CA1759" s="603"/>
      <c r="CB1759" s="603"/>
      <c r="CC1759" s="603"/>
      <c r="CD1759" s="603"/>
      <c r="CE1759" s="603"/>
      <c r="CF1759" s="603"/>
      <c r="CG1759" s="603"/>
      <c r="CH1759" s="603"/>
      <c r="CI1759" s="603"/>
      <c r="CJ1759" s="603"/>
      <c r="CK1759" s="603"/>
    </row>
    <row r="1760" spans="1:89" ht="14.25">
      <c r="A1760" s="845"/>
      <c r="B1760" s="758"/>
      <c r="C1760" s="758"/>
      <c r="D1760" s="698"/>
      <c r="E1760" s="698"/>
      <c r="F1760" s="698"/>
      <c r="G1760" s="698"/>
      <c r="H1760" s="698"/>
      <c r="I1760" s="758"/>
      <c r="J1760" s="758"/>
      <c r="K1760" s="758"/>
      <c r="L1760" s="758"/>
      <c r="M1760" s="758"/>
      <c r="N1760" s="698"/>
      <c r="O1760" s="603"/>
      <c r="P1760" s="846"/>
      <c r="Q1760" s="603"/>
      <c r="R1760" s="603"/>
      <c r="S1760" s="603"/>
      <c r="T1760" s="603"/>
      <c r="U1760" s="603"/>
      <c r="V1760" s="603"/>
      <c r="W1760" s="603"/>
      <c r="X1760" s="668"/>
      <c r="Y1760" s="376"/>
      <c r="Z1760" s="603"/>
      <c r="AA1760" s="845"/>
      <c r="AB1760" s="603"/>
      <c r="AC1760" s="603"/>
      <c r="AD1760" s="603"/>
      <c r="AE1760" s="603"/>
      <c r="AF1760" s="603"/>
      <c r="AG1760" s="603"/>
      <c r="AH1760" s="603"/>
      <c r="AI1760" s="603"/>
      <c r="AJ1760" s="603"/>
      <c r="AK1760" s="603"/>
      <c r="AL1760" s="603"/>
      <c r="AM1760" s="603"/>
      <c r="AN1760" s="603"/>
      <c r="AO1760" s="603"/>
      <c r="AP1760" s="603"/>
      <c r="AQ1760" s="603"/>
      <c r="AR1760" s="603"/>
      <c r="AS1760" s="603"/>
      <c r="AT1760" s="603"/>
      <c r="AU1760" s="603"/>
      <c r="AV1760" s="603"/>
      <c r="AW1760" s="603"/>
      <c r="AX1760" s="603"/>
      <c r="AY1760" s="603"/>
      <c r="AZ1760" s="603"/>
      <c r="BA1760" s="603"/>
      <c r="BB1760" s="603"/>
      <c r="BC1760" s="603"/>
      <c r="BD1760" s="603"/>
      <c r="BE1760" s="603"/>
      <c r="BF1760" s="603"/>
      <c r="BG1760" s="603"/>
      <c r="BH1760" s="603"/>
      <c r="BI1760" s="603"/>
      <c r="BJ1760" s="603"/>
      <c r="BK1760" s="603"/>
      <c r="BL1760" s="603"/>
      <c r="BM1760" s="603"/>
      <c r="BN1760" s="603"/>
      <c r="BO1760" s="603"/>
      <c r="BP1760" s="603"/>
      <c r="BQ1760" s="603"/>
      <c r="BR1760" s="603"/>
      <c r="BS1760" s="603"/>
      <c r="BT1760" s="603"/>
      <c r="BU1760" s="603"/>
      <c r="BV1760" s="603"/>
      <c r="BW1760" s="603"/>
      <c r="BX1760" s="603"/>
      <c r="BY1760" s="603"/>
      <c r="BZ1760" s="603"/>
      <c r="CA1760" s="603"/>
      <c r="CB1760" s="603"/>
      <c r="CC1760" s="603"/>
      <c r="CD1760" s="603"/>
      <c r="CE1760" s="603"/>
      <c r="CF1760" s="603"/>
      <c r="CG1760" s="603"/>
      <c r="CH1760" s="603"/>
      <c r="CI1760" s="603"/>
      <c r="CJ1760" s="603"/>
      <c r="CK1760" s="603"/>
    </row>
    <row r="1761" spans="1:89" ht="14.25">
      <c r="A1761" s="845"/>
      <c r="B1761" s="758"/>
      <c r="C1761" s="758"/>
      <c r="D1761" s="698"/>
      <c r="E1761" s="698"/>
      <c r="F1761" s="698"/>
      <c r="G1761" s="698"/>
      <c r="H1761" s="698"/>
      <c r="I1761" s="758"/>
      <c r="J1761" s="758"/>
      <c r="K1761" s="758"/>
      <c r="L1761" s="758"/>
      <c r="M1761" s="758"/>
      <c r="N1761" s="698"/>
      <c r="O1761" s="603"/>
      <c r="P1761" s="846"/>
      <c r="Q1761" s="603"/>
      <c r="R1761" s="603"/>
      <c r="S1761" s="603"/>
      <c r="T1761" s="603"/>
      <c r="U1761" s="603"/>
      <c r="V1761" s="603"/>
      <c r="W1761" s="603"/>
      <c r="X1761" s="668"/>
      <c r="Y1761" s="376"/>
      <c r="Z1761" s="603"/>
      <c r="AA1761" s="845"/>
      <c r="AB1761" s="603"/>
      <c r="AC1761" s="603"/>
      <c r="AD1761" s="603"/>
      <c r="AE1761" s="603"/>
      <c r="AF1761" s="603"/>
      <c r="AG1761" s="603"/>
      <c r="AH1761" s="603"/>
      <c r="AI1761" s="603"/>
      <c r="AJ1761" s="603"/>
      <c r="AK1761" s="603"/>
      <c r="AL1761" s="603"/>
      <c r="AM1761" s="603"/>
      <c r="AN1761" s="603"/>
      <c r="AO1761" s="603"/>
      <c r="AP1761" s="603"/>
      <c r="AQ1761" s="603"/>
      <c r="AR1761" s="603"/>
      <c r="AS1761" s="603"/>
      <c r="AT1761" s="603"/>
      <c r="AU1761" s="603"/>
      <c r="AV1761" s="603"/>
      <c r="AW1761" s="603"/>
      <c r="AX1761" s="603"/>
      <c r="AY1761" s="603"/>
      <c r="AZ1761" s="603"/>
      <c r="BA1761" s="603"/>
      <c r="BB1761" s="603"/>
      <c r="BC1761" s="603"/>
      <c r="BD1761" s="603"/>
      <c r="BE1761" s="603"/>
      <c r="BF1761" s="603"/>
      <c r="BG1761" s="603"/>
      <c r="BH1761" s="603"/>
      <c r="BI1761" s="603"/>
      <c r="BJ1761" s="603"/>
      <c r="BK1761" s="603"/>
      <c r="BL1761" s="603"/>
      <c r="BM1761" s="603"/>
      <c r="BN1761" s="603"/>
      <c r="BO1761" s="603"/>
      <c r="BP1761" s="603"/>
      <c r="BQ1761" s="603"/>
      <c r="BR1761" s="603"/>
      <c r="BS1761" s="603"/>
      <c r="BT1761" s="603"/>
      <c r="BU1761" s="603"/>
      <c r="BV1761" s="603"/>
      <c r="BW1761" s="603"/>
      <c r="BX1761" s="603"/>
      <c r="BY1761" s="603"/>
      <c r="BZ1761" s="603"/>
      <c r="CA1761" s="603"/>
      <c r="CB1761" s="603"/>
      <c r="CC1761" s="603"/>
      <c r="CD1761" s="603"/>
      <c r="CE1761" s="603"/>
      <c r="CF1761" s="603"/>
      <c r="CG1761" s="603"/>
      <c r="CH1761" s="603"/>
      <c r="CI1761" s="603"/>
      <c r="CJ1761" s="603"/>
      <c r="CK1761" s="603"/>
    </row>
    <row r="1762" spans="1:89" ht="14.25">
      <c r="A1762" s="845"/>
      <c r="B1762" s="758"/>
      <c r="C1762" s="758"/>
      <c r="D1762" s="698"/>
      <c r="E1762" s="698"/>
      <c r="F1762" s="698"/>
      <c r="G1762" s="698"/>
      <c r="H1762" s="698"/>
      <c r="I1762" s="758"/>
      <c r="J1762" s="758"/>
      <c r="K1762" s="758"/>
      <c r="L1762" s="758"/>
      <c r="M1762" s="758"/>
      <c r="N1762" s="698"/>
      <c r="O1762" s="603"/>
      <c r="P1762" s="846"/>
      <c r="Q1762" s="603"/>
      <c r="R1762" s="603"/>
      <c r="S1762" s="603"/>
      <c r="T1762" s="603"/>
      <c r="U1762" s="603"/>
      <c r="V1762" s="603"/>
      <c r="W1762" s="603"/>
      <c r="X1762" s="668"/>
      <c r="Y1762" s="376"/>
      <c r="Z1762" s="603"/>
      <c r="AA1762" s="845"/>
      <c r="AB1762" s="603"/>
      <c r="AC1762" s="603"/>
      <c r="AD1762" s="603"/>
      <c r="AE1762" s="603"/>
      <c r="AF1762" s="603"/>
      <c r="AG1762" s="603"/>
      <c r="AH1762" s="603"/>
      <c r="AI1762" s="603"/>
      <c r="AJ1762" s="603"/>
      <c r="AK1762" s="603"/>
      <c r="AL1762" s="603"/>
      <c r="AM1762" s="603"/>
      <c r="AN1762" s="603"/>
      <c r="AO1762" s="603"/>
      <c r="AP1762" s="603"/>
      <c r="AQ1762" s="603"/>
      <c r="AR1762" s="603"/>
      <c r="AS1762" s="603"/>
      <c r="AT1762" s="603"/>
      <c r="AU1762" s="603"/>
      <c r="AV1762" s="603"/>
      <c r="AW1762" s="603"/>
      <c r="AX1762" s="603"/>
      <c r="AY1762" s="603"/>
      <c r="AZ1762" s="603"/>
      <c r="BA1762" s="603"/>
      <c r="BB1762" s="603"/>
      <c r="BC1762" s="603"/>
      <c r="BD1762" s="603"/>
      <c r="BE1762" s="603"/>
      <c r="BF1762" s="603"/>
      <c r="BG1762" s="603"/>
      <c r="BH1762" s="603"/>
      <c r="BI1762" s="603"/>
      <c r="BJ1762" s="603"/>
      <c r="BK1762" s="603"/>
      <c r="BL1762" s="603"/>
      <c r="BM1762" s="603"/>
      <c r="BN1762" s="603"/>
      <c r="BO1762" s="603"/>
      <c r="BP1762" s="603"/>
      <c r="BQ1762" s="603"/>
      <c r="BR1762" s="603"/>
      <c r="BS1762" s="603"/>
      <c r="BT1762" s="603"/>
      <c r="BU1762" s="603"/>
      <c r="BV1762" s="603"/>
      <c r="BW1762" s="603"/>
      <c r="BX1762" s="603"/>
      <c r="BY1762" s="603"/>
      <c r="BZ1762" s="603"/>
      <c r="CA1762" s="603"/>
      <c r="CB1762" s="603"/>
      <c r="CC1762" s="603"/>
      <c r="CD1762" s="603"/>
      <c r="CE1762" s="603"/>
      <c r="CF1762" s="603"/>
      <c r="CG1762" s="603"/>
      <c r="CH1762" s="603"/>
      <c r="CI1762" s="603"/>
      <c r="CJ1762" s="603"/>
      <c r="CK1762" s="603"/>
    </row>
    <row r="1763" spans="1:89" ht="14.25">
      <c r="A1763" s="845"/>
      <c r="B1763" s="758"/>
      <c r="C1763" s="758"/>
      <c r="D1763" s="698"/>
      <c r="E1763" s="698"/>
      <c r="F1763" s="698"/>
      <c r="G1763" s="698"/>
      <c r="H1763" s="698"/>
      <c r="I1763" s="758"/>
      <c r="J1763" s="758"/>
      <c r="K1763" s="758"/>
      <c r="L1763" s="758"/>
      <c r="M1763" s="758"/>
      <c r="N1763" s="698"/>
      <c r="O1763" s="603"/>
      <c r="P1763" s="846"/>
      <c r="Q1763" s="603"/>
      <c r="R1763" s="603"/>
      <c r="S1763" s="603"/>
      <c r="T1763" s="603"/>
      <c r="U1763" s="603"/>
      <c r="V1763" s="603"/>
      <c r="W1763" s="603"/>
      <c r="X1763" s="668"/>
      <c r="Y1763" s="376"/>
      <c r="Z1763" s="603"/>
      <c r="AA1763" s="845"/>
      <c r="AB1763" s="603"/>
      <c r="AC1763" s="603"/>
      <c r="AD1763" s="603"/>
      <c r="AE1763" s="603"/>
      <c r="AF1763" s="603"/>
      <c r="AG1763" s="603"/>
      <c r="AH1763" s="603"/>
      <c r="AI1763" s="603"/>
      <c r="AJ1763" s="603"/>
      <c r="AK1763" s="603"/>
      <c r="AL1763" s="603"/>
      <c r="AM1763" s="603"/>
      <c r="AN1763" s="603"/>
      <c r="AO1763" s="603"/>
      <c r="AP1763" s="603"/>
      <c r="AQ1763" s="603"/>
      <c r="AR1763" s="603"/>
      <c r="AS1763" s="603"/>
      <c r="AT1763" s="603"/>
      <c r="AU1763" s="603"/>
      <c r="AV1763" s="603"/>
      <c r="AW1763" s="603"/>
      <c r="AX1763" s="603"/>
      <c r="AY1763" s="603"/>
      <c r="AZ1763" s="603"/>
      <c r="BA1763" s="603"/>
      <c r="BB1763" s="603"/>
      <c r="BC1763" s="603"/>
      <c r="BD1763" s="603"/>
      <c r="BE1763" s="603"/>
      <c r="BF1763" s="603"/>
      <c r="BG1763" s="603"/>
      <c r="BH1763" s="603"/>
      <c r="BI1763" s="603"/>
      <c r="BJ1763" s="603"/>
      <c r="BK1763" s="603"/>
      <c r="BL1763" s="603"/>
      <c r="BM1763" s="603"/>
      <c r="BN1763" s="603"/>
      <c r="BO1763" s="603"/>
      <c r="BP1763" s="603"/>
      <c r="BQ1763" s="603"/>
      <c r="BR1763" s="603"/>
      <c r="BS1763" s="603"/>
      <c r="BT1763" s="603"/>
      <c r="BU1763" s="603"/>
      <c r="BV1763" s="603"/>
      <c r="BW1763" s="603"/>
      <c r="BX1763" s="603"/>
      <c r="BY1763" s="603"/>
      <c r="BZ1763" s="603"/>
      <c r="CA1763" s="603"/>
      <c r="CB1763" s="603"/>
      <c r="CC1763" s="603"/>
      <c r="CD1763" s="603"/>
      <c r="CE1763" s="603"/>
      <c r="CF1763" s="603"/>
      <c r="CG1763" s="603"/>
      <c r="CH1763" s="603"/>
      <c r="CI1763" s="603"/>
      <c r="CJ1763" s="603"/>
      <c r="CK1763" s="603"/>
    </row>
    <row r="1764" spans="1:89" ht="14.25">
      <c r="A1764" s="845"/>
      <c r="B1764" s="758"/>
      <c r="C1764" s="758"/>
      <c r="D1764" s="698"/>
      <c r="E1764" s="698"/>
      <c r="F1764" s="698"/>
      <c r="G1764" s="698"/>
      <c r="H1764" s="698"/>
      <c r="I1764" s="758"/>
      <c r="J1764" s="758"/>
      <c r="K1764" s="758"/>
      <c r="L1764" s="758"/>
      <c r="M1764" s="758"/>
      <c r="N1764" s="698"/>
      <c r="O1764" s="603"/>
      <c r="P1764" s="846"/>
      <c r="Q1764" s="603"/>
      <c r="R1764" s="603"/>
      <c r="S1764" s="603"/>
      <c r="T1764" s="603"/>
      <c r="U1764" s="603"/>
      <c r="V1764" s="603"/>
      <c r="W1764" s="603"/>
      <c r="X1764" s="668"/>
      <c r="Y1764" s="376"/>
      <c r="Z1764" s="603"/>
      <c r="AA1764" s="845"/>
      <c r="AB1764" s="603"/>
      <c r="AC1764" s="603"/>
      <c r="AD1764" s="603"/>
      <c r="AE1764" s="603"/>
      <c r="AF1764" s="603"/>
      <c r="AG1764" s="603"/>
      <c r="AH1764" s="603"/>
      <c r="AI1764" s="603"/>
      <c r="AJ1764" s="603"/>
      <c r="AK1764" s="603"/>
      <c r="AL1764" s="603"/>
      <c r="AM1764" s="603"/>
      <c r="AN1764" s="603"/>
      <c r="AO1764" s="603"/>
      <c r="AP1764" s="603"/>
      <c r="AQ1764" s="603"/>
      <c r="AR1764" s="603"/>
      <c r="AS1764" s="603"/>
      <c r="AT1764" s="603"/>
      <c r="AU1764" s="603"/>
      <c r="AV1764" s="603"/>
      <c r="AW1764" s="603"/>
      <c r="AX1764" s="603"/>
      <c r="AY1764" s="603"/>
      <c r="AZ1764" s="603"/>
      <c r="BA1764" s="603"/>
      <c r="BB1764" s="603"/>
      <c r="BC1764" s="603"/>
      <c r="BD1764" s="603"/>
      <c r="BE1764" s="603"/>
      <c r="BF1764" s="603"/>
      <c r="BG1764" s="603"/>
      <c r="BH1764" s="603"/>
      <c r="BI1764" s="603"/>
      <c r="BJ1764" s="603"/>
      <c r="BK1764" s="603"/>
      <c r="BL1764" s="603"/>
      <c r="BM1764" s="603"/>
      <c r="BN1764" s="603"/>
      <c r="BO1764" s="603"/>
      <c r="BP1764" s="603"/>
      <c r="BQ1764" s="603"/>
      <c r="BR1764" s="603"/>
      <c r="BS1764" s="603"/>
      <c r="BT1764" s="603"/>
      <c r="BU1764" s="603"/>
      <c r="BV1764" s="603"/>
      <c r="BW1764" s="603"/>
      <c r="BX1764" s="603"/>
      <c r="BY1764" s="603"/>
      <c r="BZ1764" s="603"/>
      <c r="CA1764" s="603"/>
      <c r="CB1764" s="603"/>
      <c r="CC1764" s="603"/>
      <c r="CD1764" s="603"/>
      <c r="CE1764" s="603"/>
      <c r="CF1764" s="603"/>
      <c r="CG1764" s="603"/>
      <c r="CH1764" s="603"/>
      <c r="CI1764" s="603"/>
      <c r="CJ1764" s="603"/>
      <c r="CK1764" s="603"/>
    </row>
    <row r="1765" spans="1:89" ht="14.25">
      <c r="A1765" s="845"/>
      <c r="B1765" s="758"/>
      <c r="C1765" s="758"/>
      <c r="D1765" s="698"/>
      <c r="E1765" s="698"/>
      <c r="F1765" s="698"/>
      <c r="G1765" s="698"/>
      <c r="H1765" s="698"/>
      <c r="I1765" s="758"/>
      <c r="J1765" s="758"/>
      <c r="K1765" s="758"/>
      <c r="L1765" s="758"/>
      <c r="M1765" s="758"/>
      <c r="N1765" s="698"/>
      <c r="O1765" s="603"/>
      <c r="P1765" s="846"/>
      <c r="Q1765" s="603"/>
      <c r="R1765" s="603"/>
      <c r="S1765" s="603"/>
      <c r="T1765" s="603"/>
      <c r="U1765" s="603"/>
      <c r="V1765" s="603"/>
      <c r="W1765" s="603"/>
      <c r="X1765" s="668"/>
      <c r="Y1765" s="376"/>
      <c r="Z1765" s="603"/>
      <c r="AA1765" s="845"/>
      <c r="AB1765" s="603"/>
      <c r="AC1765" s="603"/>
      <c r="AD1765" s="603"/>
      <c r="AE1765" s="603"/>
      <c r="AF1765" s="603"/>
      <c r="AG1765" s="603"/>
      <c r="AH1765" s="603"/>
      <c r="AI1765" s="603"/>
      <c r="AJ1765" s="603"/>
      <c r="AK1765" s="603"/>
      <c r="AL1765" s="603"/>
      <c r="AM1765" s="603"/>
      <c r="AN1765" s="603"/>
      <c r="AO1765" s="603"/>
      <c r="AP1765" s="603"/>
      <c r="AQ1765" s="603"/>
      <c r="AR1765" s="603"/>
      <c r="AS1765" s="603"/>
      <c r="AT1765" s="603"/>
      <c r="AU1765" s="603"/>
      <c r="AV1765" s="603"/>
      <c r="AW1765" s="603"/>
      <c r="AX1765" s="603"/>
      <c r="AY1765" s="603"/>
      <c r="AZ1765" s="603"/>
      <c r="BA1765" s="603"/>
      <c r="BB1765" s="603"/>
      <c r="BC1765" s="603"/>
      <c r="BD1765" s="603"/>
      <c r="BE1765" s="603"/>
      <c r="BF1765" s="603"/>
      <c r="BG1765" s="603"/>
      <c r="BH1765" s="603"/>
      <c r="BI1765" s="603"/>
      <c r="BJ1765" s="603"/>
      <c r="BK1765" s="603"/>
      <c r="BL1765" s="603"/>
      <c r="BM1765" s="603"/>
      <c r="BN1765" s="603"/>
      <c r="BO1765" s="603"/>
      <c r="BP1765" s="603"/>
      <c r="BQ1765" s="603"/>
      <c r="BR1765" s="603"/>
      <c r="BS1765" s="603"/>
      <c r="BT1765" s="603"/>
      <c r="BU1765" s="603"/>
      <c r="BV1765" s="603"/>
      <c r="BW1765" s="603"/>
      <c r="BX1765" s="603"/>
      <c r="BY1765" s="603"/>
      <c r="BZ1765" s="603"/>
      <c r="CA1765" s="603"/>
      <c r="CB1765" s="603"/>
      <c r="CC1765" s="603"/>
      <c r="CD1765" s="603"/>
      <c r="CE1765" s="603"/>
      <c r="CF1765" s="603"/>
      <c r="CG1765" s="603"/>
      <c r="CH1765" s="603"/>
      <c r="CI1765" s="603"/>
      <c r="CJ1765" s="603"/>
      <c r="CK1765" s="603"/>
    </row>
    <row r="1766" spans="1:89" ht="14.25">
      <c r="A1766" s="845"/>
      <c r="B1766" s="758"/>
      <c r="C1766" s="758"/>
      <c r="D1766" s="698"/>
      <c r="E1766" s="698"/>
      <c r="F1766" s="698"/>
      <c r="G1766" s="698"/>
      <c r="H1766" s="698"/>
      <c r="I1766" s="758"/>
      <c r="J1766" s="758"/>
      <c r="K1766" s="758"/>
      <c r="L1766" s="758"/>
      <c r="M1766" s="758"/>
      <c r="N1766" s="698"/>
      <c r="O1766" s="603"/>
      <c r="P1766" s="846"/>
      <c r="Q1766" s="603"/>
      <c r="R1766" s="603"/>
      <c r="S1766" s="603"/>
      <c r="T1766" s="603"/>
      <c r="U1766" s="603"/>
      <c r="V1766" s="603"/>
      <c r="W1766" s="603"/>
      <c r="X1766" s="668"/>
      <c r="Y1766" s="376"/>
      <c r="Z1766" s="603"/>
      <c r="AA1766" s="845"/>
      <c r="AB1766" s="603"/>
      <c r="AC1766" s="603"/>
      <c r="AD1766" s="603"/>
      <c r="AE1766" s="603"/>
      <c r="AF1766" s="603"/>
      <c r="AG1766" s="603"/>
      <c r="AH1766" s="603"/>
      <c r="AI1766" s="603"/>
      <c r="AJ1766" s="603"/>
      <c r="AK1766" s="603"/>
      <c r="AL1766" s="603"/>
      <c r="AM1766" s="603"/>
      <c r="AN1766" s="603"/>
      <c r="AO1766" s="603"/>
      <c r="AP1766" s="603"/>
      <c r="AQ1766" s="603"/>
      <c r="AR1766" s="603"/>
      <c r="AS1766" s="603"/>
      <c r="AT1766" s="603"/>
      <c r="AU1766" s="603"/>
      <c r="AV1766" s="603"/>
      <c r="AW1766" s="603"/>
      <c r="AX1766" s="603"/>
      <c r="AY1766" s="603"/>
      <c r="AZ1766" s="603"/>
      <c r="BA1766" s="603"/>
      <c r="BB1766" s="603"/>
      <c r="BC1766" s="603"/>
      <c r="BD1766" s="603"/>
      <c r="BE1766" s="603"/>
      <c r="BF1766" s="603"/>
      <c r="BG1766" s="603"/>
      <c r="BH1766" s="603"/>
      <c r="BI1766" s="603"/>
      <c r="BJ1766" s="603"/>
      <c r="BK1766" s="603"/>
      <c r="BL1766" s="603"/>
      <c r="BM1766" s="603"/>
      <c r="BN1766" s="603"/>
      <c r="BO1766" s="603"/>
      <c r="BP1766" s="603"/>
      <c r="BQ1766" s="603"/>
      <c r="BR1766" s="603"/>
      <c r="BS1766" s="603"/>
      <c r="BT1766" s="603"/>
      <c r="BU1766" s="603"/>
      <c r="BV1766" s="603"/>
      <c r="BW1766" s="603"/>
      <c r="BX1766" s="603"/>
      <c r="BY1766" s="603"/>
      <c r="BZ1766" s="603"/>
      <c r="CA1766" s="603"/>
      <c r="CB1766" s="603"/>
      <c r="CC1766" s="603"/>
      <c r="CD1766" s="603"/>
      <c r="CE1766" s="603"/>
      <c r="CF1766" s="603"/>
      <c r="CG1766" s="603"/>
      <c r="CH1766" s="603"/>
      <c r="CI1766" s="603"/>
      <c r="CJ1766" s="603"/>
      <c r="CK1766" s="603"/>
    </row>
    <row r="1767" spans="1:89" ht="14.25">
      <c r="A1767" s="845"/>
      <c r="B1767" s="758"/>
      <c r="C1767" s="758"/>
      <c r="D1767" s="698"/>
      <c r="E1767" s="698"/>
      <c r="F1767" s="698"/>
      <c r="G1767" s="698"/>
      <c r="H1767" s="698"/>
      <c r="I1767" s="758"/>
      <c r="J1767" s="758"/>
      <c r="K1767" s="758"/>
      <c r="L1767" s="758"/>
      <c r="M1767" s="758"/>
      <c r="N1767" s="698"/>
      <c r="O1767" s="603"/>
      <c r="P1767" s="846"/>
      <c r="Q1767" s="603"/>
      <c r="R1767" s="603"/>
      <c r="S1767" s="603"/>
      <c r="T1767" s="603"/>
      <c r="U1767" s="603"/>
      <c r="V1767" s="603"/>
      <c r="W1767" s="603"/>
      <c r="X1767" s="668"/>
      <c r="Y1767" s="376"/>
      <c r="Z1767" s="603"/>
      <c r="AA1767" s="845"/>
      <c r="AB1767" s="603"/>
      <c r="AC1767" s="603"/>
      <c r="AD1767" s="603"/>
      <c r="AE1767" s="603"/>
      <c r="AF1767" s="603"/>
      <c r="AG1767" s="603"/>
      <c r="AH1767" s="603"/>
      <c r="AI1767" s="603"/>
      <c r="AJ1767" s="603"/>
      <c r="AK1767" s="603"/>
      <c r="AL1767" s="603"/>
      <c r="AM1767" s="603"/>
      <c r="AN1767" s="603"/>
      <c r="AO1767" s="603"/>
      <c r="AP1767" s="603"/>
      <c r="AQ1767" s="603"/>
      <c r="AR1767" s="603"/>
      <c r="AS1767" s="603"/>
      <c r="AT1767" s="603"/>
      <c r="AU1767" s="603"/>
      <c r="AV1767" s="603"/>
      <c r="AW1767" s="603"/>
      <c r="AX1767" s="603"/>
      <c r="AY1767" s="603"/>
      <c r="AZ1767" s="603"/>
      <c r="BA1767" s="603"/>
      <c r="BB1767" s="603"/>
      <c r="BC1767" s="603"/>
      <c r="BD1767" s="603"/>
      <c r="BE1767" s="603"/>
      <c r="BF1767" s="603"/>
      <c r="BG1767" s="603"/>
      <c r="BH1767" s="603"/>
      <c r="BI1767" s="603"/>
      <c r="BJ1767" s="603"/>
      <c r="BK1767" s="603"/>
      <c r="BL1767" s="603"/>
      <c r="BM1767" s="603"/>
      <c r="BN1767" s="603"/>
      <c r="BO1767" s="603"/>
      <c r="BP1767" s="603"/>
      <c r="BQ1767" s="603"/>
      <c r="BR1767" s="603"/>
      <c r="BS1767" s="603"/>
      <c r="BT1767" s="603"/>
      <c r="BU1767" s="603"/>
      <c r="BV1767" s="603"/>
      <c r="BW1767" s="603"/>
      <c r="BX1767" s="603"/>
      <c r="BY1767" s="603"/>
      <c r="BZ1767" s="603"/>
      <c r="CA1767" s="603"/>
      <c r="CB1767" s="603"/>
      <c r="CC1767" s="603"/>
      <c r="CD1767" s="603"/>
      <c r="CE1767" s="603"/>
      <c r="CF1767" s="603"/>
      <c r="CG1767" s="603"/>
      <c r="CH1767" s="603"/>
      <c r="CI1767" s="603"/>
      <c r="CJ1767" s="603"/>
      <c r="CK1767" s="603"/>
    </row>
    <row r="1768" spans="1:89" ht="14.25">
      <c r="A1768" s="845"/>
      <c r="B1768" s="758"/>
      <c r="C1768" s="758"/>
      <c r="D1768" s="698"/>
      <c r="E1768" s="698"/>
      <c r="F1768" s="698"/>
      <c r="G1768" s="698"/>
      <c r="H1768" s="698"/>
      <c r="I1768" s="758"/>
      <c r="J1768" s="758"/>
      <c r="K1768" s="758"/>
      <c r="L1768" s="758"/>
      <c r="M1768" s="758"/>
      <c r="N1768" s="698"/>
      <c r="O1768" s="603"/>
      <c r="P1768" s="846"/>
      <c r="Q1768" s="603"/>
      <c r="R1768" s="603"/>
      <c r="S1768" s="603"/>
      <c r="T1768" s="603"/>
      <c r="U1768" s="603"/>
      <c r="V1768" s="603"/>
      <c r="W1768" s="603"/>
      <c r="X1768" s="668"/>
      <c r="Y1768" s="376"/>
      <c r="Z1768" s="603"/>
      <c r="AA1768" s="845"/>
      <c r="AB1768" s="603"/>
      <c r="AC1768" s="603"/>
      <c r="AD1768" s="603"/>
      <c r="AE1768" s="603"/>
      <c r="AF1768" s="603"/>
      <c r="AG1768" s="603"/>
      <c r="AH1768" s="603"/>
      <c r="AI1768" s="603"/>
      <c r="AJ1768" s="603"/>
      <c r="AK1768" s="603"/>
      <c r="AL1768" s="603"/>
      <c r="AM1768" s="603"/>
      <c r="AN1768" s="603"/>
      <c r="AO1768" s="603"/>
      <c r="AP1768" s="603"/>
      <c r="AQ1768" s="603"/>
      <c r="AR1768" s="603"/>
      <c r="AS1768" s="603"/>
      <c r="AT1768" s="603"/>
      <c r="AU1768" s="603"/>
      <c r="AV1768" s="603"/>
      <c r="AW1768" s="603"/>
      <c r="AX1768" s="603"/>
      <c r="AY1768" s="603"/>
      <c r="AZ1768" s="603"/>
      <c r="BA1768" s="603"/>
      <c r="BB1768" s="603"/>
      <c r="BC1768" s="603"/>
      <c r="BD1768" s="603"/>
      <c r="BE1768" s="603"/>
      <c r="BF1768" s="603"/>
      <c r="BG1768" s="603"/>
      <c r="BH1768" s="603"/>
      <c r="BI1768" s="603"/>
      <c r="BJ1768" s="603"/>
      <c r="BK1768" s="603"/>
      <c r="BL1768" s="603"/>
      <c r="BM1768" s="603"/>
      <c r="BN1768" s="603"/>
      <c r="BO1768" s="603"/>
      <c r="BP1768" s="603"/>
      <c r="BQ1768" s="603"/>
      <c r="BR1768" s="603"/>
      <c r="BS1768" s="603"/>
      <c r="BT1768" s="603"/>
      <c r="BU1768" s="603"/>
      <c r="BV1768" s="603"/>
      <c r="BW1768" s="603"/>
      <c r="BX1768" s="603"/>
      <c r="BY1768" s="603"/>
      <c r="BZ1768" s="603"/>
      <c r="CA1768" s="603"/>
      <c r="CB1768" s="603"/>
      <c r="CC1768" s="603"/>
      <c r="CD1768" s="603"/>
      <c r="CE1768" s="603"/>
      <c r="CF1768" s="603"/>
      <c r="CG1768" s="603"/>
      <c r="CH1768" s="603"/>
      <c r="CI1768" s="603"/>
      <c r="CJ1768" s="603"/>
      <c r="CK1768" s="603"/>
    </row>
    <row r="1769" spans="1:89" ht="14.25">
      <c r="A1769" s="845"/>
      <c r="B1769" s="758"/>
      <c r="C1769" s="758"/>
      <c r="D1769" s="698"/>
      <c r="E1769" s="698"/>
      <c r="F1769" s="698"/>
      <c r="G1769" s="698"/>
      <c r="H1769" s="698"/>
      <c r="I1769" s="758"/>
      <c r="J1769" s="758"/>
      <c r="K1769" s="758"/>
      <c r="L1769" s="758"/>
      <c r="M1769" s="758"/>
      <c r="N1769" s="698"/>
      <c r="O1769" s="603"/>
      <c r="P1769" s="846"/>
      <c r="Q1769" s="603"/>
      <c r="R1769" s="603"/>
      <c r="S1769" s="603"/>
      <c r="T1769" s="603"/>
      <c r="U1769" s="603"/>
      <c r="V1769" s="603"/>
      <c r="W1769" s="603"/>
      <c r="X1769" s="668"/>
      <c r="Y1769" s="376"/>
      <c r="Z1769" s="603"/>
      <c r="AA1769" s="845"/>
      <c r="AB1769" s="603"/>
      <c r="AC1769" s="603"/>
      <c r="AD1769" s="603"/>
      <c r="AE1769" s="603"/>
      <c r="AF1769" s="603"/>
      <c r="AG1769" s="603"/>
      <c r="AH1769" s="603"/>
      <c r="AI1769" s="603"/>
      <c r="AJ1769" s="603"/>
      <c r="AK1769" s="603"/>
      <c r="AL1769" s="603"/>
      <c r="AM1769" s="603"/>
      <c r="AN1769" s="603"/>
      <c r="AO1769" s="603"/>
      <c r="AP1769" s="603"/>
      <c r="AQ1769" s="603"/>
      <c r="AR1769" s="603"/>
      <c r="AS1769" s="603"/>
      <c r="AT1769" s="603"/>
      <c r="AU1769" s="603"/>
      <c r="AV1769" s="603"/>
      <c r="AW1769" s="603"/>
      <c r="AX1769" s="603"/>
      <c r="AY1769" s="603"/>
      <c r="AZ1769" s="603"/>
      <c r="BA1769" s="603"/>
      <c r="BB1769" s="603"/>
      <c r="BC1769" s="603"/>
      <c r="BD1769" s="603"/>
      <c r="BE1769" s="603"/>
      <c r="BF1769" s="603"/>
      <c r="BG1769" s="603"/>
      <c r="BH1769" s="603"/>
      <c r="BI1769" s="603"/>
      <c r="BJ1769" s="603"/>
      <c r="BK1769" s="603"/>
      <c r="BL1769" s="603"/>
      <c r="BM1769" s="603"/>
      <c r="BN1769" s="603"/>
      <c r="BO1769" s="603"/>
      <c r="BP1769" s="603"/>
      <c r="BQ1769" s="603"/>
      <c r="BR1769" s="603"/>
      <c r="BS1769" s="603"/>
      <c r="BT1769" s="603"/>
      <c r="BU1769" s="603"/>
      <c r="BV1769" s="603"/>
      <c r="BW1769" s="603"/>
      <c r="BX1769" s="603"/>
      <c r="BY1769" s="603"/>
      <c r="BZ1769" s="603"/>
      <c r="CA1769" s="603"/>
      <c r="CB1769" s="603"/>
      <c r="CC1769" s="603"/>
      <c r="CD1769" s="603"/>
      <c r="CE1769" s="603"/>
      <c r="CF1769" s="603"/>
      <c r="CG1769" s="603"/>
      <c r="CH1769" s="603"/>
      <c r="CI1769" s="603"/>
      <c r="CJ1769" s="603"/>
      <c r="CK1769" s="603"/>
    </row>
    <row r="1770" spans="1:89" ht="14.25">
      <c r="A1770" s="845"/>
      <c r="B1770" s="758"/>
      <c r="C1770" s="758"/>
      <c r="D1770" s="698"/>
      <c r="E1770" s="698"/>
      <c r="F1770" s="698"/>
      <c r="G1770" s="698"/>
      <c r="H1770" s="698"/>
      <c r="I1770" s="758"/>
      <c r="J1770" s="758"/>
      <c r="K1770" s="758"/>
      <c r="L1770" s="758"/>
      <c r="M1770" s="758"/>
      <c r="N1770" s="698"/>
      <c r="O1770" s="603"/>
      <c r="P1770" s="846"/>
      <c r="Q1770" s="603"/>
      <c r="R1770" s="603"/>
      <c r="S1770" s="603"/>
      <c r="T1770" s="603"/>
      <c r="U1770" s="603"/>
      <c r="V1770" s="603"/>
      <c r="W1770" s="603"/>
      <c r="X1770" s="668"/>
      <c r="Y1770" s="376"/>
      <c r="Z1770" s="603"/>
      <c r="AA1770" s="845"/>
      <c r="AB1770" s="603"/>
      <c r="AC1770" s="603"/>
      <c r="AD1770" s="603"/>
      <c r="AE1770" s="603"/>
      <c r="AF1770" s="603"/>
      <c r="AG1770" s="603"/>
      <c r="AH1770" s="603"/>
      <c r="AI1770" s="603"/>
      <c r="AJ1770" s="603"/>
      <c r="AK1770" s="603"/>
      <c r="AL1770" s="603"/>
      <c r="AM1770" s="603"/>
      <c r="AN1770" s="603"/>
      <c r="AO1770" s="603"/>
      <c r="AP1770" s="603"/>
      <c r="AQ1770" s="603"/>
      <c r="AR1770" s="603"/>
      <c r="AS1770" s="603"/>
      <c r="AT1770" s="603"/>
      <c r="AU1770" s="603"/>
      <c r="AV1770" s="603"/>
      <c r="AW1770" s="603"/>
      <c r="AX1770" s="603"/>
      <c r="AY1770" s="603"/>
      <c r="AZ1770" s="603"/>
      <c r="BA1770" s="603"/>
      <c r="BB1770" s="603"/>
      <c r="BC1770" s="603"/>
      <c r="BD1770" s="603"/>
      <c r="BE1770" s="603"/>
      <c r="BF1770" s="603"/>
      <c r="BG1770" s="603"/>
      <c r="BH1770" s="603"/>
      <c r="BI1770" s="603"/>
      <c r="BJ1770" s="603"/>
      <c r="BK1770" s="603"/>
      <c r="BL1770" s="603"/>
      <c r="BM1770" s="603"/>
      <c r="BN1770" s="603"/>
      <c r="BO1770" s="603"/>
      <c r="BP1770" s="603"/>
      <c r="BQ1770" s="603"/>
      <c r="BR1770" s="603"/>
      <c r="BS1770" s="603"/>
      <c r="BT1770" s="603"/>
      <c r="BU1770" s="603"/>
      <c r="BV1770" s="603"/>
      <c r="BW1770" s="603"/>
      <c r="BX1770" s="603"/>
      <c r="BY1770" s="603"/>
      <c r="BZ1770" s="603"/>
      <c r="CA1770" s="603"/>
      <c r="CB1770" s="603"/>
      <c r="CC1770" s="603"/>
      <c r="CD1770" s="603"/>
      <c r="CE1770" s="603"/>
      <c r="CF1770" s="603"/>
      <c r="CG1770" s="603"/>
      <c r="CH1770" s="603"/>
      <c r="CI1770" s="603"/>
      <c r="CJ1770" s="603"/>
      <c r="CK1770" s="603"/>
    </row>
    <row r="1771" spans="1:89" ht="14.25">
      <c r="A1771" s="845"/>
      <c r="B1771" s="758"/>
      <c r="C1771" s="758"/>
      <c r="D1771" s="698"/>
      <c r="E1771" s="698"/>
      <c r="F1771" s="698"/>
      <c r="G1771" s="698"/>
      <c r="H1771" s="698"/>
      <c r="I1771" s="758"/>
      <c r="J1771" s="758"/>
      <c r="K1771" s="758"/>
      <c r="L1771" s="758"/>
      <c r="M1771" s="758"/>
      <c r="N1771" s="698"/>
      <c r="O1771" s="603"/>
      <c r="P1771" s="846"/>
      <c r="Q1771" s="603"/>
      <c r="R1771" s="603"/>
      <c r="S1771" s="603"/>
      <c r="T1771" s="603"/>
      <c r="U1771" s="603"/>
      <c r="V1771" s="603"/>
      <c r="W1771" s="603"/>
      <c r="X1771" s="668"/>
      <c r="Y1771" s="376"/>
      <c r="Z1771" s="603"/>
      <c r="AA1771" s="845"/>
      <c r="AB1771" s="603"/>
      <c r="AC1771" s="603"/>
      <c r="AD1771" s="603"/>
      <c r="AE1771" s="603"/>
      <c r="AF1771" s="603"/>
      <c r="AG1771" s="603"/>
      <c r="AH1771" s="603"/>
      <c r="AI1771" s="603"/>
      <c r="AJ1771" s="603"/>
      <c r="AK1771" s="603"/>
      <c r="AL1771" s="603"/>
      <c r="AM1771" s="603"/>
      <c r="AN1771" s="603"/>
      <c r="AO1771" s="603"/>
      <c r="AP1771" s="603"/>
      <c r="AQ1771" s="603"/>
      <c r="AR1771" s="603"/>
      <c r="AS1771" s="603"/>
      <c r="AT1771" s="603"/>
      <c r="AU1771" s="603"/>
      <c r="AV1771" s="603"/>
      <c r="AW1771" s="603"/>
      <c r="AX1771" s="603"/>
      <c r="AY1771" s="603"/>
      <c r="AZ1771" s="603"/>
      <c r="BA1771" s="603"/>
      <c r="BB1771" s="603"/>
      <c r="BC1771" s="603"/>
      <c r="BD1771" s="603"/>
      <c r="BE1771" s="603"/>
      <c r="BF1771" s="603"/>
      <c r="BG1771" s="603"/>
      <c r="BH1771" s="603"/>
      <c r="BI1771" s="603"/>
      <c r="BJ1771" s="603"/>
      <c r="BK1771" s="603"/>
      <c r="BL1771" s="603"/>
      <c r="BM1771" s="603"/>
      <c r="BN1771" s="603"/>
      <c r="BO1771" s="603"/>
      <c r="BP1771" s="603"/>
      <c r="BQ1771" s="603"/>
      <c r="BR1771" s="603"/>
      <c r="BS1771" s="603"/>
      <c r="BT1771" s="603"/>
      <c r="BU1771" s="603"/>
      <c r="BV1771" s="603"/>
      <c r="BW1771" s="603"/>
      <c r="BX1771" s="603"/>
      <c r="BY1771" s="603"/>
      <c r="BZ1771" s="603"/>
      <c r="CA1771" s="603"/>
      <c r="CB1771" s="603"/>
      <c r="CC1771" s="603"/>
      <c r="CD1771" s="603"/>
      <c r="CE1771" s="603"/>
      <c r="CF1771" s="603"/>
      <c r="CG1771" s="603"/>
      <c r="CH1771" s="603"/>
      <c r="CI1771" s="603"/>
      <c r="CJ1771" s="603"/>
      <c r="CK1771" s="603"/>
    </row>
    <row r="1772" spans="1:89" ht="14.25">
      <c r="A1772" s="845"/>
      <c r="B1772" s="758"/>
      <c r="C1772" s="758"/>
      <c r="D1772" s="698"/>
      <c r="E1772" s="698"/>
      <c r="F1772" s="698"/>
      <c r="G1772" s="698"/>
      <c r="H1772" s="698"/>
      <c r="I1772" s="758"/>
      <c r="J1772" s="758"/>
      <c r="K1772" s="758"/>
      <c r="L1772" s="758"/>
      <c r="M1772" s="758"/>
      <c r="N1772" s="698"/>
      <c r="O1772" s="603"/>
      <c r="P1772" s="846"/>
      <c r="Q1772" s="603"/>
      <c r="R1772" s="603"/>
      <c r="S1772" s="603"/>
      <c r="T1772" s="603"/>
      <c r="U1772" s="603"/>
      <c r="V1772" s="603"/>
      <c r="W1772" s="603"/>
      <c r="X1772" s="668"/>
      <c r="Y1772" s="376"/>
      <c r="Z1772" s="603"/>
      <c r="AA1772" s="845"/>
      <c r="AB1772" s="603"/>
      <c r="AC1772" s="603"/>
      <c r="AD1772" s="603"/>
      <c r="AE1772" s="603"/>
      <c r="AF1772" s="603"/>
      <c r="AG1772" s="603"/>
      <c r="AH1772" s="603"/>
      <c r="AI1772" s="603"/>
      <c r="AJ1772" s="603"/>
      <c r="AK1772" s="603"/>
      <c r="AL1772" s="603"/>
      <c r="AM1772" s="603"/>
      <c r="AN1772" s="603"/>
      <c r="AO1772" s="603"/>
      <c r="AP1772" s="603"/>
      <c r="AQ1772" s="603"/>
      <c r="AR1772" s="603"/>
      <c r="AS1772" s="603"/>
      <c r="AT1772" s="603"/>
      <c r="AU1772" s="603"/>
      <c r="AV1772" s="603"/>
      <c r="AW1772" s="603"/>
      <c r="AX1772" s="603"/>
      <c r="AY1772" s="603"/>
      <c r="AZ1772" s="603"/>
      <c r="BA1772" s="603"/>
      <c r="BB1772" s="603"/>
      <c r="BC1772" s="603"/>
      <c r="BD1772" s="603"/>
      <c r="BE1772" s="603"/>
      <c r="BF1772" s="603"/>
      <c r="BG1772" s="603"/>
      <c r="BH1772" s="603"/>
      <c r="BI1772" s="603"/>
      <c r="BJ1772" s="603"/>
      <c r="BK1772" s="603"/>
      <c r="BL1772" s="603"/>
      <c r="BM1772" s="603"/>
      <c r="BN1772" s="603"/>
      <c r="BO1772" s="603"/>
      <c r="BP1772" s="603"/>
      <c r="BQ1772" s="603"/>
      <c r="BR1772" s="603"/>
      <c r="BS1772" s="603"/>
      <c r="BT1772" s="603"/>
      <c r="BU1772" s="603"/>
      <c r="BV1772" s="603"/>
      <c r="BW1772" s="603"/>
      <c r="BX1772" s="603"/>
      <c r="BY1772" s="603"/>
      <c r="BZ1772" s="603"/>
      <c r="CA1772" s="603"/>
      <c r="CB1772" s="603"/>
      <c r="CC1772" s="603"/>
      <c r="CD1772" s="603"/>
      <c r="CE1772" s="603"/>
      <c r="CF1772" s="603"/>
      <c r="CG1772" s="603"/>
      <c r="CH1772" s="603"/>
      <c r="CI1772" s="603"/>
      <c r="CJ1772" s="603"/>
      <c r="CK1772" s="603"/>
    </row>
    <row r="1773" spans="1:89" ht="14.25">
      <c r="A1773" s="845"/>
      <c r="B1773" s="758"/>
      <c r="C1773" s="758"/>
      <c r="D1773" s="698"/>
      <c r="E1773" s="698"/>
      <c r="F1773" s="698"/>
      <c r="G1773" s="698"/>
      <c r="H1773" s="698"/>
      <c r="I1773" s="758"/>
      <c r="J1773" s="758"/>
      <c r="K1773" s="758"/>
      <c r="L1773" s="758"/>
      <c r="M1773" s="758"/>
      <c r="N1773" s="698"/>
      <c r="O1773" s="603"/>
      <c r="P1773" s="846"/>
      <c r="Q1773" s="603"/>
      <c r="R1773" s="603"/>
      <c r="S1773" s="603"/>
      <c r="T1773" s="603"/>
      <c r="U1773" s="603"/>
      <c r="V1773" s="603"/>
      <c r="W1773" s="603"/>
      <c r="X1773" s="668"/>
      <c r="Y1773" s="376"/>
      <c r="Z1773" s="603"/>
      <c r="AA1773" s="845"/>
      <c r="AB1773" s="603"/>
      <c r="AC1773" s="603"/>
      <c r="AD1773" s="603"/>
      <c r="AE1773" s="603"/>
      <c r="AF1773" s="603"/>
      <c r="AG1773" s="603"/>
      <c r="AH1773" s="603"/>
      <c r="AI1773" s="603"/>
      <c r="AJ1773" s="603"/>
      <c r="AK1773" s="603"/>
      <c r="AL1773" s="603"/>
      <c r="AM1773" s="603"/>
      <c r="AN1773" s="603"/>
      <c r="AO1773" s="603"/>
      <c r="AP1773" s="603"/>
      <c r="AQ1773" s="603"/>
      <c r="AR1773" s="603"/>
      <c r="AS1773" s="603"/>
      <c r="AT1773" s="603"/>
      <c r="AU1773" s="603"/>
      <c r="AV1773" s="603"/>
      <c r="AW1773" s="603"/>
      <c r="AX1773" s="603"/>
      <c r="AY1773" s="603"/>
      <c r="AZ1773" s="603"/>
      <c r="BA1773" s="603"/>
      <c r="BB1773" s="603"/>
      <c r="BC1773" s="603"/>
      <c r="BD1773" s="603"/>
      <c r="BE1773" s="603"/>
      <c r="BF1773" s="603"/>
      <c r="BG1773" s="603"/>
      <c r="BH1773" s="603"/>
      <c r="BI1773" s="603"/>
      <c r="BJ1773" s="603"/>
      <c r="BK1773" s="603"/>
      <c r="BL1773" s="603"/>
      <c r="BM1773" s="603"/>
      <c r="BN1773" s="603"/>
      <c r="BO1773" s="603"/>
      <c r="BP1773" s="603"/>
      <c r="BQ1773" s="603"/>
      <c r="BR1773" s="603"/>
      <c r="BS1773" s="603"/>
      <c r="BT1773" s="603"/>
      <c r="BU1773" s="603"/>
      <c r="BV1773" s="603"/>
      <c r="BW1773" s="603"/>
      <c r="BX1773" s="603"/>
      <c r="BY1773" s="603"/>
      <c r="BZ1773" s="603"/>
      <c r="CA1773" s="603"/>
      <c r="CB1773" s="603"/>
      <c r="CC1773" s="603"/>
      <c r="CD1773" s="603"/>
      <c r="CE1773" s="603"/>
      <c r="CF1773" s="603"/>
      <c r="CG1773" s="603"/>
      <c r="CH1773" s="603"/>
      <c r="CI1773" s="603"/>
      <c r="CJ1773" s="603"/>
      <c r="CK1773" s="603"/>
    </row>
    <row r="1774" spans="1:89" ht="14.25">
      <c r="A1774" s="845"/>
      <c r="B1774" s="758"/>
      <c r="C1774" s="758"/>
      <c r="D1774" s="698"/>
      <c r="E1774" s="698"/>
      <c r="F1774" s="698"/>
      <c r="G1774" s="698"/>
      <c r="H1774" s="698"/>
      <c r="I1774" s="758"/>
      <c r="J1774" s="758"/>
      <c r="K1774" s="758"/>
      <c r="L1774" s="758"/>
      <c r="M1774" s="758"/>
      <c r="N1774" s="698"/>
      <c r="O1774" s="603"/>
      <c r="P1774" s="846"/>
      <c r="Q1774" s="603"/>
      <c r="R1774" s="603"/>
      <c r="S1774" s="603"/>
      <c r="T1774" s="603"/>
      <c r="U1774" s="603"/>
      <c r="V1774" s="603"/>
      <c r="W1774" s="603"/>
      <c r="X1774" s="668"/>
      <c r="Y1774" s="376"/>
      <c r="Z1774" s="603"/>
      <c r="AA1774" s="845"/>
      <c r="AB1774" s="603"/>
      <c r="AC1774" s="603"/>
      <c r="AD1774" s="603"/>
      <c r="AE1774" s="603"/>
      <c r="AF1774" s="603"/>
      <c r="AG1774" s="603"/>
      <c r="AH1774" s="603"/>
      <c r="AI1774" s="603"/>
      <c r="AJ1774" s="603"/>
      <c r="AK1774" s="603"/>
      <c r="AL1774" s="603"/>
      <c r="AM1774" s="603"/>
      <c r="AN1774" s="603"/>
      <c r="AO1774" s="603"/>
      <c r="AP1774" s="603"/>
      <c r="AQ1774" s="603"/>
      <c r="AR1774" s="603"/>
      <c r="AS1774" s="603"/>
      <c r="AT1774" s="603"/>
      <c r="AU1774" s="603"/>
      <c r="AV1774" s="603"/>
      <c r="AW1774" s="603"/>
      <c r="AX1774" s="603"/>
      <c r="AY1774" s="603"/>
      <c r="AZ1774" s="603"/>
      <c r="BA1774" s="603"/>
      <c r="BB1774" s="603"/>
      <c r="BC1774" s="603"/>
      <c r="BD1774" s="603"/>
      <c r="BE1774" s="603"/>
      <c r="BF1774" s="603"/>
      <c r="BG1774" s="603"/>
      <c r="BH1774" s="603"/>
      <c r="BI1774" s="603"/>
      <c r="BJ1774" s="603"/>
      <c r="BK1774" s="603"/>
      <c r="BL1774" s="603"/>
      <c r="BM1774" s="603"/>
      <c r="BN1774" s="603"/>
      <c r="BO1774" s="603"/>
      <c r="BP1774" s="603"/>
      <c r="BQ1774" s="603"/>
      <c r="BR1774" s="603"/>
      <c r="BS1774" s="603"/>
      <c r="BT1774" s="603"/>
      <c r="BU1774" s="603"/>
      <c r="BV1774" s="603"/>
      <c r="BW1774" s="603"/>
      <c r="BX1774" s="603"/>
      <c r="BY1774" s="603"/>
      <c r="BZ1774" s="603"/>
      <c r="CA1774" s="603"/>
      <c r="CB1774" s="603"/>
      <c r="CC1774" s="603"/>
      <c r="CD1774" s="603"/>
      <c r="CE1774" s="603"/>
      <c r="CF1774" s="603"/>
      <c r="CG1774" s="603"/>
      <c r="CH1774" s="603"/>
      <c r="CI1774" s="603"/>
      <c r="CJ1774" s="603"/>
      <c r="CK1774" s="603"/>
    </row>
    <row r="1775" spans="1:89" ht="14.25">
      <c r="A1775" s="845"/>
      <c r="B1775" s="758"/>
      <c r="C1775" s="758"/>
      <c r="D1775" s="698"/>
      <c r="E1775" s="698"/>
      <c r="F1775" s="698"/>
      <c r="G1775" s="698"/>
      <c r="H1775" s="698"/>
      <c r="I1775" s="758"/>
      <c r="J1775" s="758"/>
      <c r="K1775" s="758"/>
      <c r="L1775" s="758"/>
      <c r="M1775" s="758"/>
      <c r="N1775" s="698"/>
      <c r="O1775" s="603"/>
      <c r="P1775" s="846"/>
      <c r="Q1775" s="603"/>
      <c r="R1775" s="603"/>
      <c r="S1775" s="603"/>
      <c r="T1775" s="603"/>
      <c r="U1775" s="603"/>
      <c r="V1775" s="603"/>
      <c r="W1775" s="603"/>
      <c r="X1775" s="668"/>
      <c r="Y1775" s="376"/>
      <c r="Z1775" s="603"/>
      <c r="AA1775" s="845"/>
      <c r="AB1775" s="603"/>
      <c r="AC1775" s="603"/>
      <c r="AD1775" s="603"/>
      <c r="AE1775" s="603"/>
      <c r="AF1775" s="603"/>
      <c r="AG1775" s="603"/>
      <c r="AH1775" s="603"/>
      <c r="AI1775" s="603"/>
      <c r="AJ1775" s="603"/>
      <c r="AK1775" s="603"/>
      <c r="AL1775" s="603"/>
      <c r="AM1775" s="603"/>
      <c r="AN1775" s="603"/>
      <c r="AO1775" s="603"/>
      <c r="AP1775" s="603"/>
      <c r="AQ1775" s="603"/>
      <c r="AR1775" s="603"/>
      <c r="AS1775" s="603"/>
      <c r="AT1775" s="603"/>
      <c r="AU1775" s="603"/>
      <c r="AV1775" s="603"/>
      <c r="AW1775" s="603"/>
      <c r="AX1775" s="603"/>
      <c r="AY1775" s="603"/>
      <c r="AZ1775" s="603"/>
      <c r="BA1775" s="603"/>
      <c r="BB1775" s="603"/>
      <c r="BC1775" s="603"/>
      <c r="BD1775" s="603"/>
      <c r="BE1775" s="603"/>
      <c r="BF1775" s="603"/>
      <c r="BG1775" s="603"/>
      <c r="BH1775" s="603"/>
      <c r="BI1775" s="603"/>
      <c r="BJ1775" s="603"/>
      <c r="BK1775" s="603"/>
      <c r="BL1775" s="603"/>
      <c r="BM1775" s="603"/>
      <c r="BN1775" s="603"/>
      <c r="BO1775" s="603"/>
      <c r="BP1775" s="603"/>
      <c r="BQ1775" s="603"/>
      <c r="BR1775" s="603"/>
      <c r="BS1775" s="603"/>
      <c r="BT1775" s="603"/>
      <c r="BU1775" s="603"/>
      <c r="BV1775" s="603"/>
      <c r="BW1775" s="603"/>
      <c r="BX1775" s="603"/>
      <c r="BY1775" s="603"/>
      <c r="BZ1775" s="603"/>
      <c r="CA1775" s="603"/>
      <c r="CB1775" s="603"/>
      <c r="CC1775" s="603"/>
      <c r="CD1775" s="603"/>
      <c r="CE1775" s="603"/>
      <c r="CF1775" s="603"/>
      <c r="CG1775" s="603"/>
      <c r="CH1775" s="603"/>
      <c r="CI1775" s="603"/>
      <c r="CJ1775" s="603"/>
      <c r="CK1775" s="603"/>
    </row>
    <row r="1776" spans="1:89" ht="14.25">
      <c r="A1776" s="845"/>
      <c r="B1776" s="758"/>
      <c r="C1776" s="758"/>
      <c r="D1776" s="698"/>
      <c r="E1776" s="698"/>
      <c r="F1776" s="698"/>
      <c r="G1776" s="698"/>
      <c r="H1776" s="698"/>
      <c r="I1776" s="758"/>
      <c r="J1776" s="758"/>
      <c r="K1776" s="758"/>
      <c r="L1776" s="758"/>
      <c r="M1776" s="758"/>
      <c r="N1776" s="698"/>
      <c r="O1776" s="603"/>
      <c r="P1776" s="846"/>
      <c r="Q1776" s="603"/>
      <c r="R1776" s="603"/>
      <c r="S1776" s="603"/>
      <c r="T1776" s="603"/>
      <c r="U1776" s="603"/>
      <c r="V1776" s="603"/>
      <c r="W1776" s="603"/>
      <c r="X1776" s="668"/>
      <c r="Y1776" s="376"/>
      <c r="Z1776" s="603"/>
      <c r="AA1776" s="845"/>
      <c r="AB1776" s="603"/>
      <c r="AC1776" s="603"/>
      <c r="AD1776" s="603"/>
      <c r="AE1776" s="603"/>
      <c r="AF1776" s="603"/>
      <c r="AG1776" s="603"/>
      <c r="AH1776" s="603"/>
      <c r="AI1776" s="603"/>
      <c r="AJ1776" s="603"/>
      <c r="AK1776" s="603"/>
      <c r="AL1776" s="603"/>
      <c r="AM1776" s="603"/>
      <c r="AN1776" s="603"/>
      <c r="AO1776" s="603"/>
      <c r="AP1776" s="603"/>
      <c r="AQ1776" s="603"/>
      <c r="AR1776" s="603"/>
      <c r="AS1776" s="603"/>
      <c r="AT1776" s="603"/>
      <c r="AU1776" s="603"/>
      <c r="AV1776" s="603"/>
      <c r="AW1776" s="603"/>
      <c r="AX1776" s="603"/>
      <c r="AY1776" s="603"/>
      <c r="AZ1776" s="603"/>
      <c r="BA1776" s="603"/>
      <c r="BB1776" s="603"/>
      <c r="BC1776" s="603"/>
      <c r="BD1776" s="603"/>
      <c r="BE1776" s="603"/>
      <c r="BF1776" s="603"/>
      <c r="BG1776" s="603"/>
      <c r="BH1776" s="603"/>
      <c r="BI1776" s="603"/>
      <c r="BJ1776" s="603"/>
      <c r="BK1776" s="603"/>
      <c r="BL1776" s="603"/>
      <c r="BM1776" s="603"/>
      <c r="BN1776" s="603"/>
      <c r="BO1776" s="603"/>
      <c r="BP1776" s="603"/>
      <c r="BQ1776" s="603"/>
      <c r="BR1776" s="603"/>
      <c r="BS1776" s="603"/>
      <c r="BT1776" s="603"/>
      <c r="BU1776" s="603"/>
      <c r="BV1776" s="603"/>
      <c r="BW1776" s="603"/>
      <c r="BX1776" s="603"/>
      <c r="BY1776" s="603"/>
      <c r="BZ1776" s="603"/>
      <c r="CA1776" s="603"/>
      <c r="CB1776" s="603"/>
      <c r="CC1776" s="603"/>
      <c r="CD1776" s="603"/>
      <c r="CE1776" s="603"/>
      <c r="CF1776" s="603"/>
      <c r="CG1776" s="603"/>
      <c r="CH1776" s="603"/>
      <c r="CI1776" s="603"/>
      <c r="CJ1776" s="603"/>
      <c r="CK1776" s="603"/>
    </row>
    <row r="1777" spans="1:89" ht="14.25">
      <c r="A1777" s="845"/>
      <c r="B1777" s="758"/>
      <c r="C1777" s="758"/>
      <c r="D1777" s="698"/>
      <c r="E1777" s="698"/>
      <c r="F1777" s="698"/>
      <c r="G1777" s="698"/>
      <c r="H1777" s="698"/>
      <c r="I1777" s="758"/>
      <c r="J1777" s="758"/>
      <c r="K1777" s="758"/>
      <c r="L1777" s="758"/>
      <c r="M1777" s="758"/>
      <c r="N1777" s="698"/>
      <c r="O1777" s="603"/>
      <c r="P1777" s="846"/>
      <c r="Q1777" s="603"/>
      <c r="R1777" s="603"/>
      <c r="S1777" s="603"/>
      <c r="T1777" s="603"/>
      <c r="U1777" s="603"/>
      <c r="V1777" s="603"/>
      <c r="W1777" s="603"/>
      <c r="X1777" s="668"/>
      <c r="Y1777" s="376"/>
      <c r="Z1777" s="603"/>
      <c r="AA1777" s="845"/>
      <c r="AB1777" s="603"/>
      <c r="AC1777" s="603"/>
      <c r="AD1777" s="603"/>
      <c r="AE1777" s="603"/>
      <c r="AF1777" s="603"/>
      <c r="AG1777" s="603"/>
      <c r="AH1777" s="603"/>
      <c r="AI1777" s="603"/>
      <c r="AJ1777" s="603"/>
      <c r="AK1777" s="603"/>
      <c r="AL1777" s="603"/>
      <c r="AM1777" s="603"/>
      <c r="AN1777" s="603"/>
      <c r="AO1777" s="603"/>
      <c r="AP1777" s="603"/>
      <c r="AQ1777" s="603"/>
      <c r="AR1777" s="603"/>
      <c r="AS1777" s="603"/>
      <c r="AT1777" s="603"/>
      <c r="AU1777" s="603"/>
      <c r="AV1777" s="603"/>
      <c r="AW1777" s="603"/>
      <c r="AX1777" s="603"/>
      <c r="AY1777" s="603"/>
      <c r="AZ1777" s="603"/>
      <c r="BA1777" s="603"/>
      <c r="BB1777" s="603"/>
      <c r="BC1777" s="603"/>
      <c r="BD1777" s="603"/>
      <c r="BE1777" s="603"/>
      <c r="BF1777" s="603"/>
      <c r="BG1777" s="603"/>
      <c r="BH1777" s="603"/>
      <c r="BI1777" s="603"/>
      <c r="BJ1777" s="603"/>
      <c r="BK1777" s="603"/>
      <c r="BL1777" s="603"/>
      <c r="BM1777" s="603"/>
      <c r="BN1777" s="603"/>
      <c r="BO1777" s="603"/>
      <c r="BP1777" s="603"/>
      <c r="BQ1777" s="603"/>
      <c r="BR1777" s="603"/>
      <c r="BS1777" s="603"/>
      <c r="BT1777" s="603"/>
      <c r="BU1777" s="603"/>
      <c r="BV1777" s="603"/>
      <c r="BW1777" s="603"/>
      <c r="BX1777" s="603"/>
      <c r="BY1777" s="603"/>
      <c r="BZ1777" s="603"/>
      <c r="CA1777" s="603"/>
      <c r="CB1777" s="603"/>
      <c r="CC1777" s="603"/>
      <c r="CD1777" s="603"/>
      <c r="CE1777" s="603"/>
      <c r="CF1777" s="603"/>
      <c r="CG1777" s="603"/>
      <c r="CH1777" s="603"/>
      <c r="CI1777" s="603"/>
      <c r="CJ1777" s="603"/>
      <c r="CK1777" s="603"/>
    </row>
    <row r="1778" spans="1:89" ht="14.25">
      <c r="A1778" s="845"/>
      <c r="B1778" s="758"/>
      <c r="C1778" s="758"/>
      <c r="D1778" s="698"/>
      <c r="E1778" s="698"/>
      <c r="F1778" s="698"/>
      <c r="G1778" s="698"/>
      <c r="H1778" s="698"/>
      <c r="I1778" s="758"/>
      <c r="J1778" s="758"/>
      <c r="K1778" s="758"/>
      <c r="L1778" s="758"/>
      <c r="M1778" s="758"/>
      <c r="N1778" s="698"/>
      <c r="O1778" s="603"/>
      <c r="P1778" s="846"/>
      <c r="Q1778" s="603"/>
      <c r="R1778" s="603"/>
      <c r="S1778" s="603"/>
      <c r="T1778" s="603"/>
      <c r="U1778" s="603"/>
      <c r="V1778" s="603"/>
      <c r="W1778" s="603"/>
      <c r="X1778" s="668"/>
      <c r="Y1778" s="376"/>
      <c r="Z1778" s="603"/>
      <c r="AA1778" s="845"/>
      <c r="AB1778" s="603"/>
      <c r="AC1778" s="603"/>
      <c r="AD1778" s="603"/>
      <c r="AE1778" s="603"/>
      <c r="AF1778" s="603"/>
      <c r="AG1778" s="603"/>
      <c r="AH1778" s="603"/>
      <c r="AI1778" s="603"/>
      <c r="AJ1778" s="603"/>
      <c r="AK1778" s="603"/>
      <c r="AL1778" s="603"/>
      <c r="AM1778" s="603"/>
      <c r="AN1778" s="603"/>
      <c r="AO1778" s="603"/>
      <c r="AP1778" s="603"/>
      <c r="AQ1778" s="603"/>
      <c r="AR1778" s="603"/>
      <c r="AS1778" s="603"/>
      <c r="AT1778" s="603"/>
      <c r="AU1778" s="603"/>
      <c r="AV1778" s="603"/>
      <c r="AW1778" s="603"/>
      <c r="AX1778" s="603"/>
      <c r="AY1778" s="603"/>
      <c r="AZ1778" s="603"/>
      <c r="BA1778" s="603"/>
      <c r="BB1778" s="603"/>
      <c r="BC1778" s="603"/>
      <c r="BD1778" s="603"/>
      <c r="BE1778" s="603"/>
      <c r="BF1778" s="603"/>
      <c r="BG1778" s="603"/>
      <c r="BH1778" s="603"/>
      <c r="BI1778" s="603"/>
      <c r="BJ1778" s="603"/>
      <c r="BK1778" s="603"/>
      <c r="BL1778" s="603"/>
      <c r="BM1778" s="603"/>
      <c r="BN1778" s="603"/>
      <c r="BO1778" s="603"/>
      <c r="BP1778" s="603"/>
      <c r="BQ1778" s="603"/>
      <c r="BR1778" s="603"/>
      <c r="BS1778" s="603"/>
      <c r="BT1778" s="603"/>
      <c r="BU1778" s="603"/>
      <c r="BV1778" s="603"/>
      <c r="BW1778" s="603"/>
      <c r="BX1778" s="603"/>
      <c r="BY1778" s="603"/>
      <c r="BZ1778" s="603"/>
      <c r="CA1778" s="603"/>
      <c r="CB1778" s="603"/>
      <c r="CC1778" s="603"/>
      <c r="CD1778" s="603"/>
      <c r="CE1778" s="603"/>
      <c r="CF1778" s="603"/>
      <c r="CG1778" s="603"/>
      <c r="CH1778" s="603"/>
      <c r="CI1778" s="603"/>
      <c r="CJ1778" s="603"/>
      <c r="CK1778" s="603"/>
    </row>
    <row r="1779" spans="1:89" ht="14.25">
      <c r="A1779" s="845"/>
      <c r="B1779" s="758"/>
      <c r="C1779" s="758"/>
      <c r="D1779" s="698"/>
      <c r="E1779" s="698"/>
      <c r="F1779" s="698"/>
      <c r="G1779" s="698"/>
      <c r="H1779" s="698"/>
      <c r="I1779" s="758"/>
      <c r="J1779" s="758"/>
      <c r="K1779" s="758"/>
      <c r="L1779" s="758"/>
      <c r="M1779" s="758"/>
      <c r="N1779" s="698"/>
      <c r="O1779" s="603"/>
      <c r="P1779" s="846"/>
      <c r="Q1779" s="603"/>
      <c r="R1779" s="603"/>
      <c r="S1779" s="603"/>
      <c r="T1779" s="603"/>
      <c r="U1779" s="603"/>
      <c r="V1779" s="603"/>
      <c r="W1779" s="603"/>
      <c r="X1779" s="668"/>
      <c r="Y1779" s="376"/>
      <c r="Z1779" s="603"/>
      <c r="AA1779" s="845"/>
      <c r="AB1779" s="603"/>
      <c r="AC1779" s="603"/>
      <c r="AD1779" s="603"/>
      <c r="AE1779" s="603"/>
      <c r="AF1779" s="603"/>
      <c r="AG1779" s="603"/>
      <c r="AH1779" s="603"/>
      <c r="AI1779" s="603"/>
      <c r="AJ1779" s="603"/>
      <c r="AK1779" s="603"/>
      <c r="AL1779" s="603"/>
      <c r="AM1779" s="603"/>
      <c r="AN1779" s="603"/>
      <c r="AO1779" s="603"/>
      <c r="AP1779" s="603"/>
      <c r="AQ1779" s="603"/>
      <c r="AR1779" s="603"/>
      <c r="AS1779" s="603"/>
      <c r="AT1779" s="603"/>
      <c r="AU1779" s="603"/>
      <c r="AV1779" s="603"/>
      <c r="AW1779" s="603"/>
      <c r="AX1779" s="603"/>
      <c r="AY1779" s="603"/>
      <c r="AZ1779" s="603"/>
      <c r="BA1779" s="603"/>
      <c r="BB1779" s="603"/>
      <c r="BC1779" s="603"/>
      <c r="BD1779" s="603"/>
      <c r="BE1779" s="603"/>
      <c r="BF1779" s="603"/>
      <c r="BG1779" s="603"/>
      <c r="BH1779" s="603"/>
      <c r="BI1779" s="603"/>
      <c r="BJ1779" s="603"/>
      <c r="BK1779" s="603"/>
      <c r="BL1779" s="603"/>
      <c r="BM1779" s="603"/>
      <c r="BN1779" s="603"/>
      <c r="BO1779" s="603"/>
      <c r="BP1779" s="603"/>
      <c r="BQ1779" s="603"/>
      <c r="BR1779" s="603"/>
      <c r="BS1779" s="603"/>
      <c r="BT1779" s="603"/>
      <c r="BU1779" s="603"/>
      <c r="BV1779" s="603"/>
      <c r="BW1779" s="603"/>
      <c r="BX1779" s="603"/>
      <c r="BY1779" s="603"/>
      <c r="BZ1779" s="603"/>
      <c r="CA1779" s="603"/>
      <c r="CB1779" s="603"/>
      <c r="CC1779" s="603"/>
      <c r="CD1779" s="603"/>
      <c r="CE1779" s="603"/>
      <c r="CF1779" s="603"/>
      <c r="CG1779" s="603"/>
      <c r="CH1779" s="603"/>
      <c r="CI1779" s="603"/>
      <c r="CJ1779" s="603"/>
      <c r="CK1779" s="603"/>
    </row>
    <row r="1780" spans="1:89" ht="14.25">
      <c r="A1780" s="845"/>
      <c r="B1780" s="758"/>
      <c r="C1780" s="758"/>
      <c r="D1780" s="698"/>
      <c r="E1780" s="698"/>
      <c r="F1780" s="698"/>
      <c r="G1780" s="698"/>
      <c r="H1780" s="698"/>
      <c r="I1780" s="758"/>
      <c r="J1780" s="758"/>
      <c r="K1780" s="758"/>
      <c r="L1780" s="758"/>
      <c r="M1780" s="758"/>
      <c r="N1780" s="698"/>
      <c r="O1780" s="603"/>
      <c r="P1780" s="846"/>
      <c r="Q1780" s="603"/>
      <c r="R1780" s="603"/>
      <c r="S1780" s="603"/>
      <c r="T1780" s="603"/>
      <c r="U1780" s="603"/>
      <c r="V1780" s="603"/>
      <c r="W1780" s="603"/>
      <c r="X1780" s="668"/>
      <c r="Y1780" s="376"/>
      <c r="Z1780" s="603"/>
      <c r="AA1780" s="845"/>
      <c r="AB1780" s="603"/>
      <c r="AC1780" s="603"/>
      <c r="AD1780" s="603"/>
      <c r="AE1780" s="603"/>
      <c r="AF1780" s="603"/>
      <c r="AG1780" s="603"/>
      <c r="AH1780" s="603"/>
      <c r="AI1780" s="603"/>
      <c r="AJ1780" s="603"/>
      <c r="AK1780" s="603"/>
      <c r="AL1780" s="603"/>
      <c r="AM1780" s="603"/>
      <c r="AN1780" s="603"/>
      <c r="AO1780" s="603"/>
      <c r="AP1780" s="603"/>
      <c r="AQ1780" s="603"/>
      <c r="AR1780" s="603"/>
      <c r="AS1780" s="603"/>
      <c r="AT1780" s="603"/>
      <c r="AU1780" s="603"/>
      <c r="AV1780" s="603"/>
      <c r="AW1780" s="603"/>
      <c r="AX1780" s="603"/>
      <c r="AY1780" s="603"/>
      <c r="AZ1780" s="603"/>
      <c r="BA1780" s="603"/>
      <c r="BB1780" s="603"/>
      <c r="BC1780" s="603"/>
      <c r="BD1780" s="603"/>
      <c r="BE1780" s="603"/>
      <c r="BF1780" s="603"/>
      <c r="BG1780" s="603"/>
      <c r="BH1780" s="603"/>
      <c r="BI1780" s="603"/>
      <c r="BJ1780" s="603"/>
      <c r="BK1780" s="603"/>
      <c r="BL1780" s="603"/>
      <c r="BM1780" s="603"/>
      <c r="BN1780" s="603"/>
      <c r="BO1780" s="603"/>
      <c r="BP1780" s="603"/>
      <c r="BQ1780" s="603"/>
      <c r="BR1780" s="603"/>
      <c r="BS1780" s="603"/>
      <c r="BT1780" s="603"/>
      <c r="BU1780" s="603"/>
      <c r="BV1780" s="603"/>
      <c r="BW1780" s="603"/>
      <c r="BX1780" s="603"/>
      <c r="BY1780" s="603"/>
      <c r="BZ1780" s="603"/>
      <c r="CA1780" s="603"/>
      <c r="CB1780" s="603"/>
      <c r="CC1780" s="603"/>
      <c r="CD1780" s="603"/>
      <c r="CE1780" s="603"/>
      <c r="CF1780" s="603"/>
      <c r="CG1780" s="603"/>
      <c r="CH1780" s="603"/>
      <c r="CI1780" s="603"/>
      <c r="CJ1780" s="603"/>
      <c r="CK1780" s="603"/>
    </row>
    <row r="1781" spans="1:89" ht="14.25">
      <c r="A1781" s="845"/>
      <c r="B1781" s="758"/>
      <c r="C1781" s="758"/>
      <c r="D1781" s="698"/>
      <c r="E1781" s="698"/>
      <c r="F1781" s="698"/>
      <c r="G1781" s="698"/>
      <c r="H1781" s="698"/>
      <c r="I1781" s="758"/>
      <c r="J1781" s="758"/>
      <c r="K1781" s="758"/>
      <c r="L1781" s="758"/>
      <c r="M1781" s="758"/>
      <c r="N1781" s="698"/>
      <c r="O1781" s="603"/>
      <c r="P1781" s="846"/>
      <c r="Q1781" s="603"/>
      <c r="R1781" s="603"/>
      <c r="S1781" s="603"/>
      <c r="T1781" s="603"/>
      <c r="U1781" s="603"/>
      <c r="V1781" s="603"/>
      <c r="W1781" s="603"/>
      <c r="X1781" s="668"/>
      <c r="Y1781" s="376"/>
      <c r="Z1781" s="603"/>
      <c r="AA1781" s="845"/>
      <c r="AB1781" s="603"/>
      <c r="AC1781" s="603"/>
      <c r="AD1781" s="603"/>
      <c r="AE1781" s="603"/>
      <c r="AF1781" s="603"/>
      <c r="AG1781" s="603"/>
      <c r="AH1781" s="603"/>
      <c r="AI1781" s="603"/>
      <c r="AJ1781" s="603"/>
      <c r="AK1781" s="603"/>
      <c r="AL1781" s="603"/>
      <c r="AM1781" s="603"/>
      <c r="AN1781" s="603"/>
      <c r="AO1781" s="603"/>
      <c r="AP1781" s="603"/>
      <c r="AQ1781" s="603"/>
      <c r="AR1781" s="603"/>
      <c r="AS1781" s="603"/>
      <c r="AT1781" s="603"/>
      <c r="AU1781" s="603"/>
      <c r="AV1781" s="603"/>
      <c r="AW1781" s="603"/>
      <c r="AX1781" s="603"/>
      <c r="AY1781" s="603"/>
      <c r="AZ1781" s="603"/>
      <c r="BA1781" s="603"/>
      <c r="BB1781" s="603"/>
      <c r="BC1781" s="603"/>
      <c r="BD1781" s="603"/>
      <c r="BE1781" s="603"/>
      <c r="BF1781" s="603"/>
      <c r="BG1781" s="603"/>
      <c r="BH1781" s="603"/>
      <c r="BI1781" s="603"/>
      <c r="BJ1781" s="603"/>
      <c r="BK1781" s="603"/>
      <c r="BL1781" s="603"/>
      <c r="BM1781" s="603"/>
      <c r="BN1781" s="603"/>
      <c r="BO1781" s="603"/>
      <c r="BP1781" s="603"/>
      <c r="BQ1781" s="603"/>
      <c r="BR1781" s="603"/>
      <c r="BS1781" s="603"/>
      <c r="BT1781" s="603"/>
      <c r="BU1781" s="603"/>
      <c r="BV1781" s="603"/>
      <c r="BW1781" s="603"/>
      <c r="BX1781" s="603"/>
      <c r="BY1781" s="603"/>
      <c r="BZ1781" s="603"/>
      <c r="CA1781" s="603"/>
      <c r="CB1781" s="603"/>
      <c r="CC1781" s="603"/>
      <c r="CD1781" s="603"/>
      <c r="CE1781" s="603"/>
      <c r="CF1781" s="603"/>
      <c r="CG1781" s="603"/>
      <c r="CH1781" s="603"/>
      <c r="CI1781" s="603"/>
      <c r="CJ1781" s="603"/>
      <c r="CK1781" s="603"/>
    </row>
    <row r="1782" spans="1:89" ht="14.25">
      <c r="A1782" s="845"/>
      <c r="B1782" s="758"/>
      <c r="C1782" s="758"/>
      <c r="D1782" s="698"/>
      <c r="E1782" s="698"/>
      <c r="F1782" s="698"/>
      <c r="G1782" s="698"/>
      <c r="H1782" s="698"/>
      <c r="I1782" s="758"/>
      <c r="J1782" s="758"/>
      <c r="K1782" s="758"/>
      <c r="L1782" s="758"/>
      <c r="M1782" s="758"/>
      <c r="N1782" s="698"/>
      <c r="O1782" s="603"/>
      <c r="P1782" s="846"/>
      <c r="Q1782" s="603"/>
      <c r="R1782" s="603"/>
      <c r="S1782" s="603"/>
      <c r="T1782" s="603"/>
      <c r="U1782" s="603"/>
      <c r="V1782" s="603"/>
      <c r="W1782" s="603"/>
      <c r="X1782" s="668"/>
      <c r="Y1782" s="376"/>
      <c r="Z1782" s="603"/>
      <c r="AA1782" s="845"/>
      <c r="AB1782" s="603"/>
      <c r="AC1782" s="603"/>
      <c r="AD1782" s="603"/>
      <c r="AE1782" s="603"/>
      <c r="AF1782" s="603"/>
      <c r="AG1782" s="603"/>
      <c r="AH1782" s="603"/>
      <c r="AI1782" s="603"/>
      <c r="AJ1782" s="603"/>
      <c r="AK1782" s="603"/>
      <c r="AL1782" s="603"/>
      <c r="AM1782" s="603"/>
      <c r="AN1782" s="603"/>
      <c r="AO1782" s="603"/>
      <c r="AP1782" s="603"/>
      <c r="AQ1782" s="603"/>
      <c r="AR1782" s="603"/>
      <c r="AS1782" s="603"/>
      <c r="AT1782" s="603"/>
      <c r="AU1782" s="603"/>
      <c r="AV1782" s="603"/>
      <c r="AW1782" s="603"/>
      <c r="AX1782" s="603"/>
      <c r="AY1782" s="603"/>
      <c r="AZ1782" s="603"/>
      <c r="BA1782" s="603"/>
      <c r="BB1782" s="603"/>
      <c r="BC1782" s="603"/>
      <c r="BD1782" s="603"/>
      <c r="BE1782" s="603"/>
      <c r="BF1782" s="603"/>
      <c r="BG1782" s="603"/>
      <c r="BH1782" s="603"/>
      <c r="BI1782" s="603"/>
      <c r="BJ1782" s="603"/>
      <c r="BK1782" s="603"/>
      <c r="BL1782" s="603"/>
      <c r="BM1782" s="603"/>
      <c r="BN1782" s="603"/>
      <c r="BO1782" s="603"/>
      <c r="BP1782" s="603"/>
      <c r="BQ1782" s="603"/>
      <c r="BR1782" s="603"/>
      <c r="BS1782" s="603"/>
      <c r="BT1782" s="603"/>
      <c r="BU1782" s="603"/>
      <c r="BV1782" s="603"/>
      <c r="BW1782" s="603"/>
      <c r="BX1782" s="603"/>
      <c r="BY1782" s="603"/>
      <c r="BZ1782" s="603"/>
      <c r="CA1782" s="603"/>
      <c r="CB1782" s="603"/>
      <c r="CC1782" s="603"/>
      <c r="CD1782" s="603"/>
      <c r="CE1782" s="603"/>
      <c r="CF1782" s="603"/>
      <c r="CG1782" s="603"/>
      <c r="CH1782" s="603"/>
      <c r="CI1782" s="603"/>
      <c r="CJ1782" s="603"/>
      <c r="CK1782" s="603"/>
    </row>
    <row r="1783" spans="1:89" ht="14.25">
      <c r="A1783" s="845"/>
      <c r="B1783" s="758"/>
      <c r="C1783" s="758"/>
      <c r="D1783" s="698"/>
      <c r="E1783" s="698"/>
      <c r="F1783" s="698"/>
      <c r="G1783" s="698"/>
      <c r="H1783" s="698"/>
      <c r="I1783" s="758"/>
      <c r="J1783" s="758"/>
      <c r="K1783" s="758"/>
      <c r="L1783" s="758"/>
      <c r="M1783" s="758"/>
      <c r="N1783" s="698"/>
      <c r="O1783" s="603"/>
      <c r="P1783" s="846"/>
      <c r="Q1783" s="603"/>
      <c r="R1783" s="603"/>
      <c r="S1783" s="603"/>
      <c r="T1783" s="603"/>
      <c r="U1783" s="603"/>
      <c r="V1783" s="603"/>
      <c r="W1783" s="603"/>
      <c r="X1783" s="668"/>
      <c r="Y1783" s="376"/>
      <c r="Z1783" s="603"/>
      <c r="AA1783" s="845"/>
      <c r="AB1783" s="603"/>
      <c r="AC1783" s="603"/>
      <c r="AD1783" s="603"/>
      <c r="AE1783" s="603"/>
      <c r="AF1783" s="603"/>
      <c r="AG1783" s="603"/>
      <c r="AH1783" s="603"/>
      <c r="AI1783" s="603"/>
      <c r="AJ1783" s="603"/>
      <c r="AK1783" s="603"/>
      <c r="AL1783" s="603"/>
      <c r="AM1783" s="603"/>
      <c r="AN1783" s="603"/>
      <c r="AO1783" s="603"/>
      <c r="AP1783" s="603"/>
      <c r="AQ1783" s="603"/>
      <c r="AR1783" s="603"/>
      <c r="AS1783" s="603"/>
      <c r="AT1783" s="603"/>
      <c r="AU1783" s="603"/>
      <c r="AV1783" s="603"/>
      <c r="AW1783" s="603"/>
      <c r="AX1783" s="603"/>
      <c r="AY1783" s="603"/>
      <c r="AZ1783" s="603"/>
      <c r="BA1783" s="603"/>
      <c r="BB1783" s="603"/>
      <c r="BC1783" s="603"/>
      <c r="BD1783" s="603"/>
      <c r="BE1783" s="603"/>
      <c r="BF1783" s="603"/>
      <c r="BG1783" s="603"/>
      <c r="BH1783" s="603"/>
      <c r="BI1783" s="603"/>
      <c r="BJ1783" s="603"/>
      <c r="BK1783" s="603"/>
      <c r="BL1783" s="603"/>
      <c r="BM1783" s="603"/>
      <c r="BN1783" s="603"/>
      <c r="BO1783" s="603"/>
      <c r="BP1783" s="603"/>
      <c r="BQ1783" s="603"/>
      <c r="BR1783" s="603"/>
      <c r="BS1783" s="603"/>
      <c r="BT1783" s="603"/>
      <c r="BU1783" s="603"/>
      <c r="BV1783" s="603"/>
      <c r="BW1783" s="603"/>
      <c r="BX1783" s="603"/>
      <c r="BY1783" s="603"/>
      <c r="BZ1783" s="603"/>
      <c r="CA1783" s="603"/>
      <c r="CB1783" s="603"/>
      <c r="CC1783" s="603"/>
      <c r="CD1783" s="603"/>
      <c r="CE1783" s="603"/>
      <c r="CF1783" s="603"/>
      <c r="CG1783" s="603"/>
      <c r="CH1783" s="603"/>
      <c r="CI1783" s="603"/>
      <c r="CJ1783" s="603"/>
      <c r="CK1783" s="603"/>
    </row>
    <row r="1784" spans="1:89" ht="14.25">
      <c r="A1784" s="845"/>
      <c r="B1784" s="758"/>
      <c r="C1784" s="758"/>
      <c r="D1784" s="698"/>
      <c r="E1784" s="698"/>
      <c r="F1784" s="698"/>
      <c r="G1784" s="698"/>
      <c r="H1784" s="698"/>
      <c r="I1784" s="758"/>
      <c r="J1784" s="758"/>
      <c r="K1784" s="758"/>
      <c r="L1784" s="758"/>
      <c r="M1784" s="758"/>
      <c r="N1784" s="698"/>
      <c r="O1784" s="603"/>
      <c r="P1784" s="846"/>
      <c r="Q1784" s="603"/>
      <c r="R1784" s="603"/>
      <c r="S1784" s="603"/>
      <c r="T1784" s="603"/>
      <c r="U1784" s="603"/>
      <c r="V1784" s="603"/>
      <c r="W1784" s="603"/>
      <c r="X1784" s="668"/>
      <c r="Y1784" s="376"/>
      <c r="Z1784" s="603"/>
      <c r="AA1784" s="845"/>
      <c r="AB1784" s="603"/>
      <c r="AC1784" s="603"/>
      <c r="AD1784" s="603"/>
      <c r="AE1784" s="603"/>
      <c r="AF1784" s="603"/>
      <c r="AG1784" s="603"/>
      <c r="AH1784" s="603"/>
      <c r="AI1784" s="603"/>
      <c r="AJ1784" s="603"/>
      <c r="AK1784" s="603"/>
      <c r="AL1784" s="603"/>
      <c r="AM1784" s="603"/>
      <c r="AN1784" s="603"/>
      <c r="AO1784" s="603"/>
      <c r="AP1784" s="603"/>
      <c r="AQ1784" s="603"/>
      <c r="AR1784" s="603"/>
      <c r="AS1784" s="603"/>
      <c r="AT1784" s="603"/>
      <c r="AU1784" s="603"/>
      <c r="AV1784" s="603"/>
      <c r="AW1784" s="603"/>
      <c r="AX1784" s="603"/>
      <c r="AY1784" s="603"/>
      <c r="AZ1784" s="603"/>
      <c r="BA1784" s="603"/>
      <c r="BB1784" s="603"/>
      <c r="BC1784" s="603"/>
      <c r="BD1784" s="603"/>
      <c r="BE1784" s="603"/>
      <c r="BF1784" s="603"/>
      <c r="BG1784" s="603"/>
      <c r="BH1784" s="603"/>
      <c r="BI1784" s="603"/>
      <c r="BJ1784" s="603"/>
      <c r="BK1784" s="603"/>
      <c r="BL1784" s="603"/>
      <c r="BM1784" s="603"/>
      <c r="BN1784" s="603"/>
      <c r="BO1784" s="603"/>
      <c r="BP1784" s="603"/>
      <c r="BQ1784" s="603"/>
      <c r="BR1784" s="603"/>
      <c r="BS1784" s="603"/>
      <c r="BT1784" s="603"/>
      <c r="BU1784" s="603"/>
      <c r="BV1784" s="603"/>
      <c r="BW1784" s="603"/>
      <c r="BX1784" s="603"/>
      <c r="BY1784" s="603"/>
      <c r="BZ1784" s="603"/>
      <c r="CA1784" s="603"/>
      <c r="CB1784" s="603"/>
      <c r="CC1784" s="603"/>
      <c r="CD1784" s="603"/>
      <c r="CE1784" s="603"/>
      <c r="CF1784" s="603"/>
      <c r="CG1784" s="603"/>
      <c r="CH1784" s="603"/>
      <c r="CI1784" s="603"/>
      <c r="CJ1784" s="603"/>
      <c r="CK1784" s="603"/>
    </row>
    <row r="1785" spans="1:89" ht="14.25">
      <c r="A1785" s="845"/>
      <c r="B1785" s="758"/>
      <c r="C1785" s="758"/>
      <c r="D1785" s="698"/>
      <c r="E1785" s="698"/>
      <c r="F1785" s="698"/>
      <c r="G1785" s="698"/>
      <c r="H1785" s="698"/>
      <c r="I1785" s="758"/>
      <c r="J1785" s="758"/>
      <c r="K1785" s="758"/>
      <c r="L1785" s="758"/>
      <c r="M1785" s="758"/>
      <c r="N1785" s="698"/>
      <c r="O1785" s="603"/>
      <c r="P1785" s="846"/>
      <c r="Q1785" s="603"/>
      <c r="R1785" s="603"/>
      <c r="S1785" s="603"/>
      <c r="T1785" s="603"/>
      <c r="U1785" s="603"/>
      <c r="V1785" s="603"/>
      <c r="W1785" s="603"/>
      <c r="X1785" s="668"/>
      <c r="Y1785" s="376"/>
      <c r="Z1785" s="603"/>
      <c r="AA1785" s="845"/>
      <c r="AB1785" s="603"/>
      <c r="AC1785" s="603"/>
      <c r="AD1785" s="603"/>
      <c r="AE1785" s="603"/>
      <c r="AF1785" s="603"/>
      <c r="AG1785" s="603"/>
      <c r="AH1785" s="603"/>
      <c r="AI1785" s="603"/>
      <c r="AJ1785" s="603"/>
      <c r="AK1785" s="603"/>
      <c r="AL1785" s="603"/>
      <c r="AM1785" s="603"/>
      <c r="AN1785" s="603"/>
      <c r="AO1785" s="603"/>
      <c r="AP1785" s="603"/>
      <c r="AQ1785" s="603"/>
      <c r="AR1785" s="603"/>
      <c r="AS1785" s="603"/>
      <c r="AT1785" s="603"/>
      <c r="AU1785" s="603"/>
      <c r="AV1785" s="603"/>
      <c r="AW1785" s="603"/>
      <c r="AX1785" s="603"/>
      <c r="AY1785" s="603"/>
      <c r="AZ1785" s="603"/>
      <c r="BA1785" s="603"/>
      <c r="BB1785" s="603"/>
      <c r="BC1785" s="603"/>
      <c r="BD1785" s="603"/>
      <c r="BE1785" s="603"/>
      <c r="BF1785" s="603"/>
      <c r="BG1785" s="603"/>
      <c r="BH1785" s="603"/>
      <c r="BI1785" s="603"/>
      <c r="BJ1785" s="603"/>
      <c r="BK1785" s="603"/>
      <c r="BL1785" s="603"/>
      <c r="BM1785" s="603"/>
      <c r="BN1785" s="603"/>
      <c r="BO1785" s="603"/>
      <c r="BP1785" s="603"/>
      <c r="BQ1785" s="603"/>
      <c r="BR1785" s="603"/>
      <c r="BS1785" s="603"/>
      <c r="BT1785" s="603"/>
      <c r="BU1785" s="603"/>
      <c r="BV1785" s="603"/>
      <c r="BW1785" s="603"/>
      <c r="BX1785" s="603"/>
      <c r="BY1785" s="603"/>
      <c r="BZ1785" s="603"/>
      <c r="CA1785" s="603"/>
      <c r="CB1785" s="603"/>
      <c r="CC1785" s="603"/>
      <c r="CD1785" s="603"/>
      <c r="CE1785" s="603"/>
      <c r="CF1785" s="603"/>
      <c r="CG1785" s="603"/>
      <c r="CH1785" s="603"/>
      <c r="CI1785" s="603"/>
      <c r="CJ1785" s="603"/>
      <c r="CK1785" s="603"/>
    </row>
    <row r="1786" spans="1:89" ht="14.25">
      <c r="A1786" s="845"/>
      <c r="B1786" s="758"/>
      <c r="C1786" s="758"/>
      <c r="D1786" s="698"/>
      <c r="E1786" s="698"/>
      <c r="F1786" s="698"/>
      <c r="G1786" s="698"/>
      <c r="H1786" s="698"/>
      <c r="I1786" s="758"/>
      <c r="J1786" s="758"/>
      <c r="K1786" s="758"/>
      <c r="L1786" s="758"/>
      <c r="M1786" s="758"/>
      <c r="N1786" s="698"/>
      <c r="O1786" s="603"/>
      <c r="P1786" s="846"/>
      <c r="Q1786" s="603"/>
      <c r="R1786" s="603"/>
      <c r="S1786" s="603"/>
      <c r="T1786" s="603"/>
      <c r="U1786" s="603"/>
      <c r="V1786" s="603"/>
      <c r="W1786" s="603"/>
      <c r="X1786" s="668"/>
      <c r="Y1786" s="376"/>
      <c r="Z1786" s="603"/>
      <c r="AA1786" s="845"/>
      <c r="AB1786" s="603"/>
      <c r="AC1786" s="603"/>
      <c r="AD1786" s="603"/>
      <c r="AE1786" s="603"/>
      <c r="AF1786" s="603"/>
      <c r="AG1786" s="603"/>
      <c r="AH1786" s="603"/>
      <c r="AI1786" s="603"/>
      <c r="AJ1786" s="603"/>
      <c r="AK1786" s="603"/>
      <c r="AL1786" s="603"/>
      <c r="AM1786" s="603"/>
      <c r="AN1786" s="603"/>
      <c r="AO1786" s="603"/>
      <c r="AP1786" s="603"/>
      <c r="AQ1786" s="603"/>
      <c r="AR1786" s="603"/>
      <c r="AS1786" s="603"/>
      <c r="AT1786" s="603"/>
      <c r="AU1786" s="603"/>
      <c r="AV1786" s="603"/>
      <c r="AW1786" s="603"/>
      <c r="AX1786" s="603"/>
      <c r="AY1786" s="603"/>
      <c r="AZ1786" s="603"/>
      <c r="BA1786" s="603"/>
      <c r="BB1786" s="603"/>
      <c r="BC1786" s="603"/>
      <c r="BD1786" s="603"/>
      <c r="BE1786" s="603"/>
      <c r="BF1786" s="603"/>
      <c r="BG1786" s="603"/>
      <c r="BH1786" s="603"/>
      <c r="BI1786" s="603"/>
      <c r="BJ1786" s="603"/>
      <c r="BK1786" s="603"/>
      <c r="BL1786" s="603"/>
      <c r="BM1786" s="603"/>
      <c r="BN1786" s="603"/>
      <c r="BO1786" s="603"/>
      <c r="BP1786" s="603"/>
      <c r="BQ1786" s="603"/>
      <c r="BR1786" s="603"/>
      <c r="BS1786" s="603"/>
      <c r="BT1786" s="603"/>
      <c r="BU1786" s="603"/>
      <c r="BV1786" s="603"/>
      <c r="BW1786" s="603"/>
      <c r="BX1786" s="603"/>
      <c r="BY1786" s="603"/>
      <c r="BZ1786" s="603"/>
      <c r="CA1786" s="603"/>
      <c r="CB1786" s="603"/>
      <c r="CC1786" s="603"/>
      <c r="CD1786" s="603"/>
      <c r="CE1786" s="603"/>
      <c r="CF1786" s="603"/>
      <c r="CG1786" s="603"/>
      <c r="CH1786" s="603"/>
      <c r="CI1786" s="603"/>
      <c r="CJ1786" s="603"/>
      <c r="CK1786" s="603"/>
    </row>
    <row r="1787" spans="1:89" ht="14.25">
      <c r="A1787" s="845"/>
      <c r="B1787" s="758"/>
      <c r="C1787" s="758"/>
      <c r="D1787" s="698"/>
      <c r="E1787" s="698"/>
      <c r="F1787" s="698"/>
      <c r="G1787" s="698"/>
      <c r="H1787" s="698"/>
      <c r="I1787" s="758"/>
      <c r="J1787" s="758"/>
      <c r="K1787" s="758"/>
      <c r="L1787" s="758"/>
      <c r="M1787" s="758"/>
      <c r="N1787" s="698"/>
      <c r="O1787" s="603"/>
      <c r="P1787" s="846"/>
      <c r="Q1787" s="603"/>
      <c r="R1787" s="603"/>
      <c r="S1787" s="603"/>
      <c r="T1787" s="603"/>
      <c r="U1787" s="603"/>
      <c r="V1787" s="603"/>
      <c r="W1787" s="603"/>
      <c r="X1787" s="668"/>
      <c r="Y1787" s="376"/>
      <c r="Z1787" s="603"/>
      <c r="AA1787" s="845"/>
      <c r="AB1787" s="603"/>
      <c r="AC1787" s="603"/>
      <c r="AD1787" s="603"/>
      <c r="AE1787" s="603"/>
      <c r="AF1787" s="603"/>
      <c r="AG1787" s="603"/>
      <c r="AH1787" s="603"/>
      <c r="AI1787" s="603"/>
      <c r="AJ1787" s="603"/>
      <c r="AK1787" s="603"/>
      <c r="AL1787" s="603"/>
      <c r="AM1787" s="603"/>
      <c r="AN1787" s="603"/>
      <c r="AO1787" s="603"/>
      <c r="AP1787" s="603"/>
      <c r="AQ1787" s="603"/>
      <c r="AR1787" s="603"/>
      <c r="AS1787" s="603"/>
      <c r="AT1787" s="603"/>
      <c r="AU1787" s="603"/>
      <c r="AV1787" s="603"/>
      <c r="AW1787" s="603"/>
      <c r="AX1787" s="603"/>
      <c r="AY1787" s="603"/>
      <c r="AZ1787" s="603"/>
      <c r="BA1787" s="603"/>
      <c r="BB1787" s="603"/>
      <c r="BC1787" s="603"/>
      <c r="BD1787" s="603"/>
      <c r="BE1787" s="603"/>
      <c r="BF1787" s="603"/>
      <c r="BG1787" s="603"/>
      <c r="BH1787" s="603"/>
      <c r="BI1787" s="603"/>
      <c r="BJ1787" s="603"/>
      <c r="BK1787" s="603"/>
      <c r="BL1787" s="603"/>
      <c r="BM1787" s="603"/>
      <c r="BN1787" s="603"/>
      <c r="BO1787" s="603"/>
      <c r="BP1787" s="603"/>
      <c r="BQ1787" s="603"/>
      <c r="BR1787" s="603"/>
      <c r="BS1787" s="603"/>
      <c r="BT1787" s="603"/>
      <c r="BU1787" s="603"/>
      <c r="BV1787" s="603"/>
      <c r="BW1787" s="603"/>
      <c r="BX1787" s="603"/>
      <c r="BY1787" s="603"/>
      <c r="BZ1787" s="603"/>
      <c r="CA1787" s="603"/>
      <c r="CB1787" s="603"/>
      <c r="CC1787" s="603"/>
      <c r="CD1787" s="603"/>
      <c r="CE1787" s="603"/>
      <c r="CF1787" s="603"/>
      <c r="CG1787" s="603"/>
      <c r="CH1787" s="603"/>
      <c r="CI1787" s="603"/>
      <c r="CJ1787" s="603"/>
      <c r="CK1787" s="603"/>
    </row>
    <row r="1788" spans="1:89" ht="14.25">
      <c r="A1788" s="845"/>
      <c r="B1788" s="758"/>
      <c r="C1788" s="758"/>
      <c r="D1788" s="698"/>
      <c r="E1788" s="698"/>
      <c r="F1788" s="698"/>
      <c r="G1788" s="698"/>
      <c r="H1788" s="698"/>
      <c r="I1788" s="758"/>
      <c r="J1788" s="758"/>
      <c r="K1788" s="758"/>
      <c r="L1788" s="758"/>
      <c r="M1788" s="758"/>
      <c r="N1788" s="698"/>
      <c r="O1788" s="603"/>
      <c r="P1788" s="846"/>
      <c r="Q1788" s="603"/>
      <c r="R1788" s="603"/>
      <c r="S1788" s="603"/>
      <c r="T1788" s="603"/>
      <c r="U1788" s="603"/>
      <c r="V1788" s="603"/>
      <c r="W1788" s="603"/>
      <c r="X1788" s="668"/>
      <c r="Y1788" s="376"/>
      <c r="Z1788" s="603"/>
      <c r="AA1788" s="845"/>
      <c r="AB1788" s="603"/>
      <c r="AC1788" s="603"/>
      <c r="AD1788" s="603"/>
      <c r="AE1788" s="603"/>
      <c r="AF1788" s="603"/>
      <c r="AG1788" s="603"/>
      <c r="AH1788" s="603"/>
      <c r="AI1788" s="603"/>
      <c r="AJ1788" s="603"/>
      <c r="AK1788" s="603"/>
      <c r="AL1788" s="603"/>
      <c r="AM1788" s="603"/>
      <c r="AN1788" s="603"/>
      <c r="AO1788" s="603"/>
      <c r="AP1788" s="603"/>
      <c r="AQ1788" s="603"/>
      <c r="AR1788" s="603"/>
      <c r="AS1788" s="603"/>
      <c r="AT1788" s="603"/>
      <c r="AU1788" s="603"/>
      <c r="AV1788" s="603"/>
      <c r="AW1788" s="603"/>
      <c r="AX1788" s="603"/>
      <c r="AY1788" s="603"/>
      <c r="AZ1788" s="603"/>
      <c r="BA1788" s="603"/>
      <c r="BB1788" s="603"/>
      <c r="BC1788" s="603"/>
      <c r="BD1788" s="603"/>
      <c r="BE1788" s="603"/>
      <c r="BF1788" s="603"/>
      <c r="BG1788" s="603"/>
      <c r="BH1788" s="603"/>
      <c r="BI1788" s="603"/>
      <c r="BJ1788" s="603"/>
      <c r="BK1788" s="603"/>
      <c r="BL1788" s="603"/>
      <c r="BM1788" s="603"/>
      <c r="BN1788" s="603"/>
      <c r="BO1788" s="603"/>
      <c r="BP1788" s="603"/>
      <c r="BQ1788" s="603"/>
      <c r="BR1788" s="603"/>
      <c r="BS1788" s="603"/>
      <c r="BT1788" s="603"/>
      <c r="BU1788" s="603"/>
      <c r="BV1788" s="603"/>
      <c r="BW1788" s="603"/>
      <c r="BX1788" s="603"/>
      <c r="BY1788" s="603"/>
      <c r="BZ1788" s="603"/>
      <c r="CA1788" s="603"/>
      <c r="CB1788" s="603"/>
      <c r="CC1788" s="603"/>
      <c r="CD1788" s="603"/>
      <c r="CE1788" s="603"/>
      <c r="CF1788" s="603"/>
      <c r="CG1788" s="603"/>
      <c r="CH1788" s="603"/>
      <c r="CI1788" s="603"/>
      <c r="CJ1788" s="603"/>
      <c r="CK1788" s="603"/>
    </row>
    <row r="1789" spans="1:89" ht="14.25">
      <c r="A1789" s="845"/>
      <c r="B1789" s="758"/>
      <c r="C1789" s="758"/>
      <c r="D1789" s="698"/>
      <c r="E1789" s="698"/>
      <c r="F1789" s="698"/>
      <c r="G1789" s="698"/>
      <c r="H1789" s="698"/>
      <c r="I1789" s="758"/>
      <c r="J1789" s="758"/>
      <c r="K1789" s="758"/>
      <c r="L1789" s="758"/>
      <c r="M1789" s="758"/>
      <c r="N1789" s="698"/>
      <c r="O1789" s="603"/>
      <c r="P1789" s="846"/>
      <c r="Q1789" s="603"/>
      <c r="R1789" s="603"/>
      <c r="S1789" s="603"/>
      <c r="T1789" s="603"/>
      <c r="U1789" s="603"/>
      <c r="V1789" s="603"/>
      <c r="W1789" s="603"/>
      <c r="X1789" s="668"/>
      <c r="Y1789" s="376"/>
      <c r="Z1789" s="603"/>
      <c r="AA1789" s="845"/>
      <c r="AB1789" s="603"/>
      <c r="AC1789" s="603"/>
      <c r="AD1789" s="603"/>
      <c r="AE1789" s="603"/>
      <c r="AF1789" s="603"/>
      <c r="AG1789" s="603"/>
      <c r="AH1789" s="603"/>
      <c r="AI1789" s="603"/>
      <c r="AJ1789" s="603"/>
      <c r="AK1789" s="603"/>
      <c r="AL1789" s="603"/>
      <c r="AM1789" s="603"/>
      <c r="AN1789" s="603"/>
      <c r="AO1789" s="603"/>
      <c r="AP1789" s="603"/>
      <c r="AQ1789" s="603"/>
      <c r="AR1789" s="603"/>
      <c r="AS1789" s="603"/>
      <c r="AT1789" s="603"/>
      <c r="AU1789" s="603"/>
      <c r="AV1789" s="603"/>
      <c r="AW1789" s="603"/>
      <c r="AX1789" s="603"/>
      <c r="AY1789" s="603"/>
      <c r="AZ1789" s="603"/>
      <c r="BA1789" s="603"/>
      <c r="BB1789" s="603"/>
      <c r="BC1789" s="603"/>
      <c r="BD1789" s="603"/>
      <c r="BE1789" s="603"/>
      <c r="BF1789" s="603"/>
      <c r="BG1789" s="603"/>
      <c r="BH1789" s="603"/>
      <c r="BI1789" s="603"/>
      <c r="BJ1789" s="603"/>
      <c r="BK1789" s="603"/>
      <c r="BL1789" s="603"/>
      <c r="BM1789" s="603"/>
      <c r="BN1789" s="603"/>
      <c r="BO1789" s="603"/>
      <c r="BP1789" s="603"/>
      <c r="BQ1789" s="603"/>
      <c r="BR1789" s="603"/>
      <c r="BS1789" s="603"/>
      <c r="BT1789" s="603"/>
      <c r="BU1789" s="603"/>
      <c r="BV1789" s="603"/>
      <c r="BW1789" s="603"/>
      <c r="BX1789" s="603"/>
      <c r="BY1789" s="603"/>
      <c r="BZ1789" s="603"/>
      <c r="CA1789" s="603"/>
      <c r="CB1789" s="603"/>
      <c r="CC1789" s="603"/>
      <c r="CD1789" s="603"/>
      <c r="CE1789" s="603"/>
      <c r="CF1789" s="603"/>
      <c r="CG1789" s="603"/>
      <c r="CH1789" s="603"/>
      <c r="CI1789" s="603"/>
      <c r="CJ1789" s="603"/>
      <c r="CK1789" s="603"/>
    </row>
    <row r="1790" spans="1:89" ht="14.25">
      <c r="A1790" s="845"/>
      <c r="B1790" s="758"/>
      <c r="C1790" s="758"/>
      <c r="D1790" s="698"/>
      <c r="E1790" s="698"/>
      <c r="F1790" s="698"/>
      <c r="G1790" s="698"/>
      <c r="H1790" s="698"/>
      <c r="I1790" s="758"/>
      <c r="J1790" s="758"/>
      <c r="K1790" s="758"/>
      <c r="L1790" s="758"/>
      <c r="M1790" s="758"/>
      <c r="N1790" s="698"/>
      <c r="O1790" s="603"/>
      <c r="P1790" s="846"/>
      <c r="Q1790" s="603"/>
      <c r="R1790" s="603"/>
      <c r="S1790" s="603"/>
      <c r="T1790" s="603"/>
      <c r="U1790" s="603"/>
      <c r="V1790" s="603"/>
      <c r="W1790" s="603"/>
      <c r="X1790" s="668"/>
      <c r="Y1790" s="376"/>
      <c r="Z1790" s="603"/>
      <c r="AA1790" s="845"/>
      <c r="AB1790" s="603"/>
      <c r="AC1790" s="603"/>
      <c r="AD1790" s="603"/>
      <c r="AE1790" s="603"/>
      <c r="AF1790" s="603"/>
      <c r="AG1790" s="603"/>
      <c r="AH1790" s="603"/>
      <c r="AI1790" s="603"/>
      <c r="AJ1790" s="603"/>
      <c r="AK1790" s="603"/>
      <c r="AL1790" s="603"/>
      <c r="AM1790" s="603"/>
      <c r="AN1790" s="603"/>
      <c r="AO1790" s="603"/>
      <c r="AP1790" s="603"/>
      <c r="AQ1790" s="603"/>
      <c r="AR1790" s="603"/>
      <c r="AS1790" s="603"/>
      <c r="AT1790" s="603"/>
      <c r="AU1790" s="603"/>
      <c r="AV1790" s="603"/>
      <c r="AW1790" s="603"/>
      <c r="AX1790" s="603"/>
      <c r="AY1790" s="603"/>
      <c r="AZ1790" s="603"/>
      <c r="BA1790" s="603"/>
      <c r="BB1790" s="603"/>
      <c r="BC1790" s="603"/>
      <c r="BD1790" s="603"/>
      <c r="BE1790" s="603"/>
      <c r="BF1790" s="603"/>
      <c r="BG1790" s="603"/>
      <c r="BH1790" s="603"/>
      <c r="BI1790" s="603"/>
      <c r="BJ1790" s="603"/>
      <c r="BK1790" s="603"/>
      <c r="BL1790" s="603"/>
      <c r="BM1790" s="603"/>
      <c r="BN1790" s="603"/>
      <c r="BO1790" s="603"/>
      <c r="BP1790" s="603"/>
      <c r="BQ1790" s="603"/>
      <c r="BR1790" s="603"/>
      <c r="BS1790" s="603"/>
      <c r="BT1790" s="603"/>
      <c r="BU1790" s="603"/>
      <c r="BV1790" s="603"/>
      <c r="BW1790" s="603"/>
      <c r="BX1790" s="603"/>
      <c r="BY1790" s="603"/>
      <c r="BZ1790" s="603"/>
      <c r="CA1790" s="603"/>
      <c r="CB1790" s="603"/>
      <c r="CC1790" s="603"/>
      <c r="CD1790" s="603"/>
      <c r="CE1790" s="603"/>
      <c r="CF1790" s="603"/>
      <c r="CG1790" s="603"/>
      <c r="CH1790" s="603"/>
      <c r="CI1790" s="603"/>
      <c r="CJ1790" s="603"/>
      <c r="CK1790" s="603"/>
    </row>
    <row r="1791" spans="1:89" ht="14.25">
      <c r="A1791" s="845"/>
      <c r="B1791" s="758"/>
      <c r="C1791" s="758"/>
      <c r="D1791" s="698"/>
      <c r="E1791" s="698"/>
      <c r="F1791" s="698"/>
      <c r="G1791" s="698"/>
      <c r="H1791" s="698"/>
      <c r="I1791" s="758"/>
      <c r="J1791" s="758"/>
      <c r="K1791" s="758"/>
      <c r="L1791" s="758"/>
      <c r="M1791" s="758"/>
      <c r="N1791" s="698"/>
      <c r="O1791" s="603"/>
      <c r="P1791" s="846"/>
      <c r="Q1791" s="603"/>
      <c r="R1791" s="603"/>
      <c r="S1791" s="603"/>
      <c r="T1791" s="603"/>
      <c r="U1791" s="603"/>
      <c r="V1791" s="603"/>
      <c r="W1791" s="603"/>
      <c r="X1791" s="668"/>
      <c r="Y1791" s="376"/>
      <c r="Z1791" s="603"/>
      <c r="AA1791" s="845"/>
      <c r="AB1791" s="603"/>
      <c r="AC1791" s="603"/>
      <c r="AD1791" s="603"/>
      <c r="AE1791" s="603"/>
      <c r="AF1791" s="603"/>
      <c r="AG1791" s="603"/>
      <c r="AH1791" s="603"/>
      <c r="AI1791" s="603"/>
      <c r="AJ1791" s="603"/>
      <c r="AK1791" s="603"/>
      <c r="AL1791" s="603"/>
      <c r="AM1791" s="603"/>
      <c r="AN1791" s="603"/>
      <c r="AO1791" s="603"/>
      <c r="AP1791" s="603"/>
      <c r="AQ1791" s="603"/>
      <c r="AR1791" s="603"/>
      <c r="AS1791" s="603"/>
      <c r="AT1791" s="603"/>
      <c r="AU1791" s="603"/>
      <c r="AV1791" s="603"/>
      <c r="AW1791" s="603"/>
      <c r="AX1791" s="603"/>
      <c r="AY1791" s="603"/>
      <c r="AZ1791" s="603"/>
      <c r="BA1791" s="603"/>
      <c r="BB1791" s="603"/>
      <c r="BC1791" s="603"/>
      <c r="BD1791" s="603"/>
      <c r="BE1791" s="603"/>
      <c r="BF1791" s="603"/>
      <c r="BG1791" s="603"/>
      <c r="BH1791" s="603"/>
      <c r="BI1791" s="603"/>
      <c r="BJ1791" s="603"/>
      <c r="BK1791" s="603"/>
      <c r="BL1791" s="603"/>
      <c r="BM1791" s="603"/>
      <c r="BN1791" s="603"/>
      <c r="BO1791" s="603"/>
      <c r="BP1791" s="603"/>
      <c r="BQ1791" s="603"/>
      <c r="BR1791" s="603"/>
      <c r="BS1791" s="603"/>
      <c r="BT1791" s="603"/>
      <c r="BU1791" s="603"/>
      <c r="BV1791" s="603"/>
      <c r="BW1791" s="603"/>
      <c r="BX1791" s="603"/>
      <c r="BY1791" s="603"/>
      <c r="BZ1791" s="603"/>
      <c r="CA1791" s="603"/>
      <c r="CB1791" s="603"/>
      <c r="CC1791" s="603"/>
      <c r="CD1791" s="603"/>
      <c r="CE1791" s="603"/>
      <c r="CF1791" s="603"/>
      <c r="CG1791" s="603"/>
      <c r="CH1791" s="603"/>
      <c r="CI1791" s="603"/>
      <c r="CJ1791" s="603"/>
      <c r="CK1791" s="603"/>
    </row>
    <row r="1792" spans="1:89" ht="14.25">
      <c r="A1792" s="845"/>
      <c r="B1792" s="758"/>
      <c r="C1792" s="758"/>
      <c r="D1792" s="698"/>
      <c r="E1792" s="698"/>
      <c r="F1792" s="698"/>
      <c r="G1792" s="698"/>
      <c r="H1792" s="698"/>
      <c r="I1792" s="758"/>
      <c r="J1792" s="758"/>
      <c r="K1792" s="758"/>
      <c r="L1792" s="758"/>
      <c r="M1792" s="758"/>
      <c r="N1792" s="698"/>
      <c r="O1792" s="603"/>
      <c r="P1792" s="846"/>
      <c r="Q1792" s="603"/>
      <c r="R1792" s="603"/>
      <c r="S1792" s="603"/>
      <c r="T1792" s="603"/>
      <c r="U1792" s="603"/>
      <c r="V1792" s="603"/>
      <c r="W1792" s="603"/>
      <c r="X1792" s="668"/>
      <c r="Y1792" s="376"/>
      <c r="Z1792" s="603"/>
      <c r="AA1792" s="845"/>
      <c r="AB1792" s="603"/>
      <c r="AC1792" s="603"/>
      <c r="AD1792" s="603"/>
      <c r="AE1792" s="603"/>
      <c r="AF1792" s="603"/>
      <c r="AG1792" s="603"/>
      <c r="AH1792" s="603"/>
      <c r="AI1792" s="603"/>
      <c r="AJ1792" s="603"/>
      <c r="AK1792" s="603"/>
      <c r="AL1792" s="603"/>
      <c r="AM1792" s="603"/>
      <c r="AN1792" s="603"/>
      <c r="AO1792" s="603"/>
      <c r="AP1792" s="603"/>
      <c r="AQ1792" s="603"/>
      <c r="AR1792" s="603"/>
      <c r="AS1792" s="603"/>
      <c r="AT1792" s="603"/>
      <c r="AU1792" s="603"/>
      <c r="AV1792" s="603"/>
      <c r="AW1792" s="603"/>
      <c r="AX1792" s="603"/>
      <c r="AY1792" s="603"/>
      <c r="AZ1792" s="603"/>
      <c r="BA1792" s="603"/>
      <c r="BB1792" s="603"/>
      <c r="BC1792" s="603"/>
      <c r="BD1792" s="603"/>
      <c r="BE1792" s="603"/>
      <c r="BF1792" s="603"/>
      <c r="BG1792" s="603"/>
      <c r="BH1792" s="603"/>
      <c r="BI1792" s="603"/>
      <c r="BJ1792" s="603"/>
      <c r="BK1792" s="603"/>
      <c r="BL1792" s="603"/>
      <c r="BM1792" s="603"/>
      <c r="BN1792" s="603"/>
      <c r="BO1792" s="603"/>
      <c r="BP1792" s="603"/>
      <c r="BQ1792" s="603"/>
      <c r="BR1792" s="603"/>
      <c r="BS1792" s="603"/>
      <c r="BT1792" s="603"/>
      <c r="BU1792" s="603"/>
      <c r="BV1792" s="603"/>
      <c r="BW1792" s="603"/>
      <c r="BX1792" s="603"/>
      <c r="BY1792" s="603"/>
      <c r="BZ1792" s="603"/>
      <c r="CA1792" s="603"/>
      <c r="CB1792" s="603"/>
      <c r="CC1792" s="603"/>
      <c r="CD1792" s="603"/>
      <c r="CE1792" s="603"/>
      <c r="CF1792" s="603"/>
      <c r="CG1792" s="603"/>
      <c r="CH1792" s="603"/>
      <c r="CI1792" s="603"/>
      <c r="CJ1792" s="603"/>
      <c r="CK1792" s="603"/>
    </row>
    <row r="1793" spans="1:89" ht="14.25">
      <c r="A1793" s="845"/>
      <c r="B1793" s="758"/>
      <c r="C1793" s="758"/>
      <c r="D1793" s="698"/>
      <c r="E1793" s="698"/>
      <c r="F1793" s="698"/>
      <c r="G1793" s="698"/>
      <c r="H1793" s="698"/>
      <c r="I1793" s="758"/>
      <c r="J1793" s="758"/>
      <c r="K1793" s="758"/>
      <c r="L1793" s="758"/>
      <c r="M1793" s="758"/>
      <c r="N1793" s="698"/>
      <c r="O1793" s="603"/>
      <c r="P1793" s="846"/>
      <c r="Q1793" s="603"/>
      <c r="R1793" s="603"/>
      <c r="S1793" s="603"/>
      <c r="T1793" s="603"/>
      <c r="U1793" s="603"/>
      <c r="V1793" s="603"/>
      <c r="W1793" s="603"/>
      <c r="X1793" s="668"/>
      <c r="Y1793" s="376"/>
      <c r="Z1793" s="603"/>
      <c r="AA1793" s="845"/>
      <c r="AB1793" s="603"/>
      <c r="AC1793" s="603"/>
      <c r="AD1793" s="603"/>
      <c r="AE1793" s="603"/>
      <c r="AF1793" s="603"/>
      <c r="AG1793" s="603"/>
      <c r="AH1793" s="603"/>
      <c r="AI1793" s="603"/>
      <c r="AJ1793" s="603"/>
      <c r="AK1793" s="603"/>
      <c r="AL1793" s="603"/>
      <c r="AM1793" s="603"/>
      <c r="AN1793" s="603"/>
      <c r="AO1793" s="603"/>
      <c r="AP1793" s="603"/>
      <c r="AQ1793" s="603"/>
      <c r="AR1793" s="603"/>
      <c r="AS1793" s="603"/>
      <c r="AT1793" s="603"/>
      <c r="AU1793" s="603"/>
      <c r="AV1793" s="603"/>
      <c r="AW1793" s="603"/>
      <c r="AX1793" s="603"/>
      <c r="AY1793" s="603"/>
      <c r="AZ1793" s="603"/>
      <c r="BA1793" s="603"/>
      <c r="BB1793" s="603"/>
      <c r="BC1793" s="603"/>
      <c r="BD1793" s="603"/>
      <c r="BE1793" s="603"/>
      <c r="BF1793" s="603"/>
      <c r="BG1793" s="603"/>
      <c r="BH1793" s="603"/>
      <c r="BI1793" s="603"/>
      <c r="BJ1793" s="603"/>
      <c r="BK1793" s="603"/>
      <c r="BL1793" s="603"/>
      <c r="BM1793" s="603"/>
      <c r="BN1793" s="603"/>
      <c r="BO1793" s="603"/>
      <c r="BP1793" s="603"/>
      <c r="BQ1793" s="603"/>
      <c r="BR1793" s="603"/>
      <c r="BS1793" s="603"/>
      <c r="BT1793" s="603"/>
      <c r="BU1793" s="603"/>
      <c r="BV1793" s="603"/>
      <c r="BW1793" s="603"/>
      <c r="BX1793" s="603"/>
      <c r="BY1793" s="603"/>
      <c r="BZ1793" s="603"/>
      <c r="CA1793" s="603"/>
      <c r="CB1793" s="603"/>
      <c r="CC1793" s="603"/>
      <c r="CD1793" s="603"/>
      <c r="CE1793" s="603"/>
      <c r="CF1793" s="603"/>
      <c r="CG1793" s="603"/>
      <c r="CH1793" s="603"/>
      <c r="CI1793" s="603"/>
      <c r="CJ1793" s="603"/>
      <c r="CK1793" s="603"/>
    </row>
    <row r="1794" spans="1:89" ht="14.25">
      <c r="A1794" s="845"/>
      <c r="B1794" s="758"/>
      <c r="C1794" s="758"/>
      <c r="D1794" s="698"/>
      <c r="E1794" s="698"/>
      <c r="F1794" s="698"/>
      <c r="G1794" s="698"/>
      <c r="H1794" s="698"/>
      <c r="I1794" s="758"/>
      <c r="J1794" s="758"/>
      <c r="K1794" s="758"/>
      <c r="L1794" s="758"/>
      <c r="M1794" s="758"/>
      <c r="N1794" s="698"/>
      <c r="O1794" s="603"/>
      <c r="P1794" s="846"/>
      <c r="Q1794" s="603"/>
      <c r="R1794" s="603"/>
      <c r="S1794" s="603"/>
      <c r="T1794" s="603"/>
      <c r="U1794" s="603"/>
      <c r="V1794" s="603"/>
      <c r="W1794" s="603"/>
      <c r="X1794" s="668"/>
      <c r="Y1794" s="376"/>
      <c r="Z1794" s="603"/>
      <c r="AA1794" s="845"/>
      <c r="AB1794" s="603"/>
      <c r="AC1794" s="603"/>
      <c r="AD1794" s="603"/>
      <c r="AE1794" s="603"/>
      <c r="AF1794" s="603"/>
      <c r="AG1794" s="603"/>
      <c r="AH1794" s="603"/>
      <c r="AI1794" s="603"/>
      <c r="AJ1794" s="603"/>
      <c r="AK1794" s="603"/>
      <c r="AL1794" s="603"/>
      <c r="AM1794" s="603"/>
      <c r="AN1794" s="603"/>
      <c r="AO1794" s="603"/>
      <c r="AP1794" s="603"/>
      <c r="AQ1794" s="603"/>
      <c r="AR1794" s="603"/>
      <c r="AS1794" s="603"/>
      <c r="AT1794" s="603"/>
      <c r="AU1794" s="603"/>
      <c r="AV1794" s="603"/>
      <c r="AW1794" s="603"/>
      <c r="AX1794" s="603"/>
      <c r="AY1794" s="603"/>
      <c r="AZ1794" s="603"/>
      <c r="BA1794" s="603"/>
      <c r="BB1794" s="603"/>
      <c r="BC1794" s="603"/>
      <c r="BD1794" s="603"/>
      <c r="BE1794" s="603"/>
      <c r="BF1794" s="603"/>
      <c r="BG1794" s="603"/>
      <c r="BH1794" s="603"/>
      <c r="BI1794" s="603"/>
      <c r="BJ1794" s="603"/>
      <c r="BK1794" s="603"/>
      <c r="BL1794" s="603"/>
      <c r="BM1794" s="603"/>
      <c r="BN1794" s="603"/>
      <c r="BO1794" s="603"/>
      <c r="BP1794" s="603"/>
      <c r="BQ1794" s="603"/>
      <c r="BR1794" s="603"/>
      <c r="BS1794" s="603"/>
      <c r="BT1794" s="603"/>
      <c r="BU1794" s="603"/>
      <c r="BV1794" s="603"/>
      <c r="BW1794" s="603"/>
      <c r="BX1794" s="603"/>
      <c r="BY1794" s="603"/>
      <c r="BZ1794" s="603"/>
      <c r="CA1794" s="603"/>
      <c r="CB1794" s="603"/>
      <c r="CC1794" s="603"/>
      <c r="CD1794" s="603"/>
      <c r="CE1794" s="603"/>
      <c r="CF1794" s="603"/>
      <c r="CG1794" s="603"/>
      <c r="CH1794" s="603"/>
      <c r="CI1794" s="603"/>
      <c r="CJ1794" s="603"/>
      <c r="CK1794" s="603"/>
    </row>
    <row r="1795" spans="1:89" ht="14.25">
      <c r="A1795" s="845"/>
      <c r="B1795" s="758"/>
      <c r="C1795" s="758"/>
      <c r="D1795" s="698"/>
      <c r="E1795" s="698"/>
      <c r="F1795" s="698"/>
      <c r="G1795" s="698"/>
      <c r="H1795" s="698"/>
      <c r="I1795" s="758"/>
      <c r="J1795" s="758"/>
      <c r="K1795" s="758"/>
      <c r="L1795" s="758"/>
      <c r="M1795" s="758"/>
      <c r="N1795" s="698"/>
      <c r="O1795" s="603"/>
      <c r="P1795" s="846"/>
      <c r="Q1795" s="603"/>
      <c r="R1795" s="603"/>
      <c r="S1795" s="603"/>
      <c r="T1795" s="603"/>
      <c r="U1795" s="603"/>
      <c r="V1795" s="603"/>
      <c r="W1795" s="603"/>
      <c r="X1795" s="668"/>
      <c r="Y1795" s="376"/>
      <c r="Z1795" s="603"/>
      <c r="AA1795" s="845"/>
      <c r="AB1795" s="603"/>
      <c r="AC1795" s="603"/>
      <c r="AD1795" s="603"/>
      <c r="AE1795" s="603"/>
      <c r="AF1795" s="603"/>
      <c r="AG1795" s="603"/>
      <c r="AH1795" s="603"/>
      <c r="AI1795" s="603"/>
      <c r="AJ1795" s="603"/>
      <c r="AK1795" s="603"/>
      <c r="AL1795" s="603"/>
      <c r="AM1795" s="603"/>
      <c r="AN1795" s="603"/>
      <c r="AO1795" s="603"/>
      <c r="AP1795" s="603"/>
      <c r="AQ1795" s="603"/>
      <c r="AR1795" s="603"/>
      <c r="AS1795" s="603"/>
      <c r="AT1795" s="603"/>
      <c r="AU1795" s="603"/>
      <c r="AV1795" s="603"/>
      <c r="AW1795" s="603"/>
      <c r="AX1795" s="603"/>
      <c r="AY1795" s="603"/>
      <c r="AZ1795" s="603"/>
      <c r="BA1795" s="603"/>
      <c r="BB1795" s="603"/>
      <c r="BC1795" s="603"/>
      <c r="BD1795" s="603"/>
      <c r="BE1795" s="603"/>
      <c r="BF1795" s="603"/>
      <c r="BG1795" s="603"/>
      <c r="BH1795" s="603"/>
      <c r="BI1795" s="603"/>
      <c r="BJ1795" s="603"/>
      <c r="BK1795" s="603"/>
      <c r="BL1795" s="603"/>
      <c r="BM1795" s="603"/>
      <c r="BN1795" s="603"/>
      <c r="BO1795" s="603"/>
      <c r="BP1795" s="603"/>
      <c r="BQ1795" s="603"/>
      <c r="BR1795" s="603"/>
      <c r="BS1795" s="603"/>
      <c r="BT1795" s="603"/>
      <c r="BU1795" s="603"/>
      <c r="BV1795" s="603"/>
      <c r="BW1795" s="603"/>
      <c r="BX1795" s="603"/>
      <c r="BY1795" s="603"/>
      <c r="BZ1795" s="603"/>
      <c r="CA1795" s="603"/>
      <c r="CB1795" s="603"/>
      <c r="CC1795" s="603"/>
      <c r="CD1795" s="603"/>
      <c r="CE1795" s="603"/>
      <c r="CF1795" s="603"/>
      <c r="CG1795" s="603"/>
      <c r="CH1795" s="603"/>
      <c r="CI1795" s="603"/>
      <c r="CJ1795" s="603"/>
      <c r="CK1795" s="603"/>
    </row>
    <row r="1796" spans="1:89" ht="14.25">
      <c r="A1796" s="845"/>
      <c r="B1796" s="758"/>
      <c r="C1796" s="758"/>
      <c r="D1796" s="698"/>
      <c r="E1796" s="698"/>
      <c r="F1796" s="698"/>
      <c r="G1796" s="698"/>
      <c r="H1796" s="698"/>
      <c r="I1796" s="758"/>
      <c r="J1796" s="758"/>
      <c r="K1796" s="758"/>
      <c r="L1796" s="758"/>
      <c r="M1796" s="758"/>
      <c r="N1796" s="698"/>
      <c r="O1796" s="603"/>
      <c r="P1796" s="846"/>
      <c r="Q1796" s="603"/>
      <c r="R1796" s="603"/>
      <c r="S1796" s="603"/>
      <c r="T1796" s="603"/>
      <c r="U1796" s="603"/>
      <c r="V1796" s="603"/>
      <c r="W1796" s="603"/>
      <c r="X1796" s="668"/>
      <c r="Y1796" s="376"/>
      <c r="Z1796" s="603"/>
      <c r="AA1796" s="845"/>
      <c r="AB1796" s="603"/>
      <c r="AC1796" s="603"/>
      <c r="AD1796" s="603"/>
      <c r="AE1796" s="603"/>
      <c r="AF1796" s="603"/>
      <c r="AG1796" s="603"/>
      <c r="AH1796" s="603"/>
      <c r="AI1796" s="603"/>
      <c r="AJ1796" s="603"/>
      <c r="AK1796" s="603"/>
      <c r="AL1796" s="603"/>
      <c r="AM1796" s="603"/>
      <c r="AN1796" s="603"/>
      <c r="AO1796" s="603"/>
      <c r="AP1796" s="603"/>
      <c r="AQ1796" s="603"/>
      <c r="AR1796" s="603"/>
      <c r="AS1796" s="603"/>
      <c r="AT1796" s="603"/>
      <c r="AU1796" s="603"/>
      <c r="AV1796" s="603"/>
      <c r="AW1796" s="603"/>
      <c r="AX1796" s="603"/>
      <c r="AY1796" s="603"/>
      <c r="AZ1796" s="603"/>
      <c r="BA1796" s="603"/>
      <c r="BB1796" s="603"/>
      <c r="BC1796" s="603"/>
      <c r="BD1796" s="603"/>
      <c r="BE1796" s="603"/>
      <c r="BF1796" s="603"/>
      <c r="BG1796" s="603"/>
      <c r="BH1796" s="603"/>
      <c r="BI1796" s="603"/>
      <c r="BJ1796" s="603"/>
      <c r="BK1796" s="603"/>
      <c r="BL1796" s="603"/>
      <c r="BM1796" s="603"/>
      <c r="BN1796" s="603"/>
      <c r="BO1796" s="603"/>
      <c r="BP1796" s="603"/>
      <c r="BQ1796" s="603"/>
      <c r="BR1796" s="603"/>
      <c r="BS1796" s="603"/>
      <c r="BT1796" s="603"/>
      <c r="BU1796" s="603"/>
      <c r="BV1796" s="603"/>
      <c r="BW1796" s="603"/>
      <c r="BX1796" s="603"/>
      <c r="BY1796" s="603"/>
      <c r="BZ1796" s="603"/>
      <c r="CA1796" s="603"/>
      <c r="CB1796" s="603"/>
      <c r="CC1796" s="603"/>
      <c r="CD1796" s="603"/>
      <c r="CE1796" s="603"/>
      <c r="CF1796" s="603"/>
      <c r="CG1796" s="603"/>
      <c r="CH1796" s="603"/>
      <c r="CI1796" s="603"/>
      <c r="CJ1796" s="603"/>
      <c r="CK1796" s="603"/>
    </row>
    <row r="1797" spans="1:89" ht="14.25">
      <c r="A1797" s="845"/>
      <c r="B1797" s="758"/>
      <c r="C1797" s="758"/>
      <c r="D1797" s="698"/>
      <c r="E1797" s="698"/>
      <c r="F1797" s="698"/>
      <c r="G1797" s="698"/>
      <c r="H1797" s="698"/>
      <c r="I1797" s="758"/>
      <c r="J1797" s="758"/>
      <c r="K1797" s="758"/>
      <c r="L1797" s="758"/>
      <c r="M1797" s="758"/>
      <c r="N1797" s="698"/>
      <c r="O1797" s="603"/>
      <c r="P1797" s="846"/>
      <c r="Q1797" s="603"/>
      <c r="R1797" s="603"/>
      <c r="S1797" s="603"/>
      <c r="T1797" s="603"/>
      <c r="U1797" s="603"/>
      <c r="V1797" s="603"/>
      <c r="W1797" s="603"/>
      <c r="X1797" s="668"/>
      <c r="Y1797" s="376"/>
      <c r="Z1797" s="603"/>
      <c r="AA1797" s="845"/>
      <c r="AB1797" s="603"/>
      <c r="AC1797" s="603"/>
      <c r="AD1797" s="603"/>
      <c r="AE1797" s="603"/>
      <c r="AF1797" s="603"/>
      <c r="AG1797" s="603"/>
      <c r="AH1797" s="603"/>
      <c r="AI1797" s="603"/>
      <c r="AJ1797" s="603"/>
      <c r="AK1797" s="603"/>
      <c r="AL1797" s="603"/>
      <c r="AM1797" s="603"/>
      <c r="AN1797" s="603"/>
      <c r="AO1797" s="603"/>
      <c r="AP1797" s="603"/>
      <c r="AQ1797" s="603"/>
      <c r="AR1797" s="603"/>
      <c r="AS1797" s="603"/>
      <c r="AT1797" s="603"/>
      <c r="AU1797" s="603"/>
      <c r="AV1797" s="603"/>
      <c r="AW1797" s="603"/>
      <c r="AX1797" s="603"/>
      <c r="AY1797" s="603"/>
      <c r="AZ1797" s="603"/>
      <c r="BA1797" s="603"/>
      <c r="BB1797" s="603"/>
      <c r="BC1797" s="603"/>
      <c r="BD1797" s="603"/>
      <c r="BE1797" s="603"/>
      <c r="BF1797" s="603"/>
      <c r="BG1797" s="603"/>
      <c r="BH1797" s="603"/>
      <c r="BI1797" s="603"/>
      <c r="BJ1797" s="603"/>
      <c r="BK1797" s="603"/>
      <c r="BL1797" s="603"/>
      <c r="BM1797" s="603"/>
      <c r="BN1797" s="603"/>
      <c r="BO1797" s="603"/>
      <c r="BP1797" s="603"/>
      <c r="BQ1797" s="603"/>
      <c r="BR1797" s="603"/>
      <c r="BS1797" s="603"/>
      <c r="BT1797" s="603"/>
      <c r="BU1797" s="603"/>
      <c r="BV1797" s="603"/>
      <c r="BW1797" s="603"/>
      <c r="BX1797" s="603"/>
      <c r="BY1797" s="603"/>
      <c r="BZ1797" s="603"/>
      <c r="CA1797" s="603"/>
      <c r="CB1797" s="603"/>
      <c r="CC1797" s="603"/>
      <c r="CD1797" s="603"/>
      <c r="CE1797" s="603"/>
      <c r="CF1797" s="603"/>
      <c r="CG1797" s="603"/>
      <c r="CH1797" s="603"/>
      <c r="CI1797" s="603"/>
      <c r="CJ1797" s="603"/>
      <c r="CK1797" s="603"/>
    </row>
    <row r="1798" spans="1:89" ht="14.25">
      <c r="A1798" s="845"/>
      <c r="B1798" s="758"/>
      <c r="C1798" s="758"/>
      <c r="D1798" s="698"/>
      <c r="E1798" s="698"/>
      <c r="F1798" s="698"/>
      <c r="G1798" s="698"/>
      <c r="H1798" s="698"/>
      <c r="I1798" s="758"/>
      <c r="J1798" s="758"/>
      <c r="K1798" s="758"/>
      <c r="L1798" s="758"/>
      <c r="M1798" s="758"/>
      <c r="N1798" s="698"/>
      <c r="O1798" s="603"/>
      <c r="P1798" s="846"/>
      <c r="Q1798" s="603"/>
      <c r="R1798" s="603"/>
      <c r="S1798" s="603"/>
      <c r="T1798" s="603"/>
      <c r="U1798" s="603"/>
      <c r="V1798" s="603"/>
      <c r="W1798" s="603"/>
      <c r="X1798" s="668"/>
      <c r="Y1798" s="376"/>
      <c r="Z1798" s="603"/>
      <c r="AA1798" s="845"/>
      <c r="AB1798" s="603"/>
      <c r="AC1798" s="603"/>
      <c r="AD1798" s="603"/>
      <c r="AE1798" s="603"/>
      <c r="AF1798" s="603"/>
      <c r="AG1798" s="603"/>
      <c r="AH1798" s="603"/>
      <c r="AI1798" s="603"/>
      <c r="AJ1798" s="603"/>
      <c r="AK1798" s="603"/>
      <c r="AL1798" s="603"/>
      <c r="AM1798" s="603"/>
      <c r="AN1798" s="603"/>
      <c r="AO1798" s="603"/>
      <c r="AP1798" s="603"/>
      <c r="AQ1798" s="603"/>
      <c r="AR1798" s="603"/>
      <c r="AS1798" s="603"/>
      <c r="AT1798" s="603"/>
      <c r="AU1798" s="603"/>
      <c r="AV1798" s="603"/>
      <c r="AW1798" s="603"/>
      <c r="AX1798" s="603"/>
      <c r="AY1798" s="603"/>
      <c r="AZ1798" s="603"/>
      <c r="BA1798" s="603"/>
      <c r="BB1798" s="603"/>
      <c r="BC1798" s="603"/>
      <c r="BD1798" s="603"/>
      <c r="BE1798" s="603"/>
      <c r="BF1798" s="603"/>
      <c r="BG1798" s="603"/>
      <c r="BH1798" s="603"/>
      <c r="BI1798" s="603"/>
      <c r="BJ1798" s="603"/>
      <c r="BK1798" s="603"/>
      <c r="BL1798" s="603"/>
      <c r="BM1798" s="603"/>
      <c r="BN1798" s="603"/>
      <c r="BO1798" s="603"/>
      <c r="BP1798" s="603"/>
      <c r="BQ1798" s="603"/>
      <c r="BR1798" s="603"/>
      <c r="BS1798" s="603"/>
      <c r="BT1798" s="603"/>
      <c r="BU1798" s="603"/>
      <c r="BV1798" s="603"/>
      <c r="BW1798" s="603"/>
      <c r="BX1798" s="603"/>
      <c r="BY1798" s="603"/>
      <c r="BZ1798" s="603"/>
      <c r="CA1798" s="603"/>
      <c r="CB1798" s="603"/>
      <c r="CC1798" s="603"/>
      <c r="CD1798" s="603"/>
      <c r="CE1798" s="603"/>
      <c r="CF1798" s="603"/>
      <c r="CG1798" s="603"/>
      <c r="CH1798" s="603"/>
      <c r="CI1798" s="603"/>
      <c r="CJ1798" s="603"/>
      <c r="CK1798" s="603"/>
    </row>
    <row r="1799" spans="1:89" ht="14.25">
      <c r="A1799" s="845"/>
      <c r="B1799" s="758"/>
      <c r="C1799" s="758"/>
      <c r="D1799" s="698"/>
      <c r="E1799" s="698"/>
      <c r="F1799" s="698"/>
      <c r="G1799" s="698"/>
      <c r="H1799" s="698"/>
      <c r="I1799" s="758"/>
      <c r="J1799" s="758"/>
      <c r="K1799" s="758"/>
      <c r="L1799" s="758"/>
      <c r="M1799" s="758"/>
      <c r="N1799" s="698"/>
      <c r="O1799" s="603"/>
      <c r="P1799" s="846"/>
      <c r="Q1799" s="603"/>
      <c r="R1799" s="603"/>
      <c r="S1799" s="603"/>
      <c r="T1799" s="603"/>
      <c r="U1799" s="603"/>
      <c r="V1799" s="603"/>
      <c r="W1799" s="603"/>
      <c r="X1799" s="668"/>
      <c r="Y1799" s="376"/>
      <c r="Z1799" s="603"/>
      <c r="AA1799" s="845"/>
      <c r="AB1799" s="603"/>
      <c r="AC1799" s="603"/>
      <c r="AD1799" s="603"/>
      <c r="AE1799" s="603"/>
      <c r="AF1799" s="603"/>
      <c r="AG1799" s="603"/>
      <c r="AH1799" s="603"/>
      <c r="AI1799" s="603"/>
      <c r="AJ1799" s="603"/>
      <c r="AK1799" s="603"/>
      <c r="AL1799" s="603"/>
      <c r="AM1799" s="603"/>
      <c r="AN1799" s="603"/>
      <c r="AO1799" s="603"/>
      <c r="AP1799" s="603"/>
      <c r="AQ1799" s="603"/>
      <c r="AR1799" s="603"/>
      <c r="AS1799" s="603"/>
      <c r="AT1799" s="603"/>
      <c r="AU1799" s="603"/>
      <c r="AV1799" s="603"/>
      <c r="AW1799" s="603"/>
      <c r="AX1799" s="603"/>
      <c r="AY1799" s="603"/>
      <c r="AZ1799" s="603"/>
      <c r="BA1799" s="603"/>
      <c r="BB1799" s="603"/>
      <c r="BC1799" s="603"/>
      <c r="BD1799" s="603"/>
      <c r="BE1799" s="603"/>
      <c r="BF1799" s="603"/>
      <c r="BG1799" s="603"/>
      <c r="BH1799" s="603"/>
      <c r="BI1799" s="603"/>
      <c r="BJ1799" s="603"/>
      <c r="BK1799" s="603"/>
      <c r="BL1799" s="603"/>
      <c r="BM1799" s="603"/>
      <c r="BN1799" s="603"/>
      <c r="BO1799" s="603"/>
      <c r="BP1799" s="603"/>
      <c r="BQ1799" s="603"/>
      <c r="BR1799" s="603"/>
      <c r="BS1799" s="603"/>
      <c r="BT1799" s="603"/>
      <c r="BU1799" s="603"/>
      <c r="BV1799" s="603"/>
      <c r="BW1799" s="603"/>
      <c r="BX1799" s="603"/>
      <c r="BY1799" s="603"/>
      <c r="BZ1799" s="603"/>
      <c r="CA1799" s="603"/>
      <c r="CB1799" s="603"/>
      <c r="CC1799" s="603"/>
      <c r="CD1799" s="603"/>
      <c r="CE1799" s="603"/>
      <c r="CF1799" s="603"/>
      <c r="CG1799" s="603"/>
      <c r="CH1799" s="603"/>
      <c r="CI1799" s="603"/>
      <c r="CJ1799" s="603"/>
      <c r="CK1799" s="603"/>
    </row>
    <row r="1800" spans="1:89" ht="14.25">
      <c r="A1800" s="845"/>
      <c r="B1800" s="758"/>
      <c r="C1800" s="758"/>
      <c r="D1800" s="698"/>
      <c r="E1800" s="698"/>
      <c r="F1800" s="698"/>
      <c r="G1800" s="698"/>
      <c r="H1800" s="698"/>
      <c r="I1800" s="758"/>
      <c r="J1800" s="758"/>
      <c r="K1800" s="758"/>
      <c r="L1800" s="758"/>
      <c r="M1800" s="758"/>
      <c r="N1800" s="698"/>
      <c r="O1800" s="603"/>
      <c r="P1800" s="846"/>
      <c r="Q1800" s="603"/>
      <c r="R1800" s="603"/>
      <c r="S1800" s="603"/>
      <c r="T1800" s="603"/>
      <c r="U1800" s="603"/>
      <c r="V1800" s="603"/>
      <c r="W1800" s="603"/>
      <c r="X1800" s="668"/>
      <c r="Y1800" s="376"/>
      <c r="Z1800" s="603"/>
      <c r="AA1800" s="845"/>
      <c r="AB1800" s="603"/>
      <c r="AC1800" s="603"/>
      <c r="AD1800" s="603"/>
      <c r="AE1800" s="603"/>
      <c r="AF1800" s="603"/>
      <c r="AG1800" s="603"/>
      <c r="AH1800" s="603"/>
      <c r="AI1800" s="603"/>
      <c r="AJ1800" s="603"/>
      <c r="AK1800" s="603"/>
      <c r="AL1800" s="603"/>
      <c r="AM1800" s="603"/>
      <c r="AN1800" s="603"/>
      <c r="AO1800" s="603"/>
      <c r="AP1800" s="603"/>
      <c r="AQ1800" s="603"/>
      <c r="AR1800" s="603"/>
      <c r="AS1800" s="603"/>
      <c r="AT1800" s="603"/>
      <c r="AU1800" s="603"/>
      <c r="AV1800" s="603"/>
      <c r="AW1800" s="603"/>
      <c r="AX1800" s="603"/>
      <c r="AY1800" s="603"/>
      <c r="AZ1800" s="603"/>
      <c r="BA1800" s="603"/>
      <c r="BB1800" s="603"/>
      <c r="BC1800" s="603"/>
      <c r="BD1800" s="603"/>
      <c r="BE1800" s="603"/>
      <c r="BF1800" s="603"/>
      <c r="BG1800" s="603"/>
      <c r="BH1800" s="603"/>
      <c r="BI1800" s="603"/>
      <c r="BJ1800" s="603"/>
      <c r="BK1800" s="603"/>
      <c r="BL1800" s="603"/>
      <c r="BM1800" s="603"/>
      <c r="BN1800" s="603"/>
      <c r="BO1800" s="603"/>
      <c r="BP1800" s="603"/>
      <c r="BQ1800" s="603"/>
      <c r="BR1800" s="603"/>
      <c r="BS1800" s="603"/>
      <c r="BT1800" s="603"/>
      <c r="BU1800" s="603"/>
      <c r="BV1800" s="603"/>
      <c r="BW1800" s="603"/>
      <c r="BX1800" s="603"/>
      <c r="BY1800" s="603"/>
      <c r="BZ1800" s="603"/>
      <c r="CA1800" s="603"/>
      <c r="CB1800" s="603"/>
      <c r="CC1800" s="603"/>
      <c r="CD1800" s="603"/>
      <c r="CE1800" s="603"/>
      <c r="CF1800" s="603"/>
      <c r="CG1800" s="603"/>
      <c r="CH1800" s="603"/>
      <c r="CI1800" s="603"/>
      <c r="CJ1800" s="603"/>
      <c r="CK1800" s="603"/>
    </row>
    <row r="1801" spans="1:89" ht="14.25">
      <c r="A1801" s="845"/>
      <c r="B1801" s="758"/>
      <c r="C1801" s="758"/>
      <c r="D1801" s="698"/>
      <c r="E1801" s="698"/>
      <c r="F1801" s="698"/>
      <c r="G1801" s="698"/>
      <c r="H1801" s="698"/>
      <c r="I1801" s="758"/>
      <c r="J1801" s="758"/>
      <c r="K1801" s="758"/>
      <c r="L1801" s="758"/>
      <c r="M1801" s="758"/>
      <c r="N1801" s="698"/>
      <c r="O1801" s="603"/>
      <c r="P1801" s="846"/>
      <c r="Q1801" s="603"/>
      <c r="R1801" s="603"/>
      <c r="S1801" s="603"/>
      <c r="T1801" s="603"/>
      <c r="U1801" s="603"/>
      <c r="V1801" s="603"/>
      <c r="W1801" s="603"/>
      <c r="X1801" s="668"/>
      <c r="Y1801" s="376"/>
      <c r="Z1801" s="603"/>
      <c r="AA1801" s="845"/>
      <c r="AB1801" s="603"/>
      <c r="AC1801" s="603"/>
      <c r="AD1801" s="603"/>
      <c r="AE1801" s="603"/>
      <c r="AF1801" s="603"/>
      <c r="AG1801" s="603"/>
      <c r="AH1801" s="603"/>
      <c r="AI1801" s="603"/>
      <c r="AJ1801" s="603"/>
      <c r="AK1801" s="603"/>
      <c r="AL1801" s="603"/>
      <c r="AM1801" s="603"/>
      <c r="AN1801" s="603"/>
      <c r="AO1801" s="603"/>
      <c r="AP1801" s="603"/>
      <c r="AQ1801" s="603"/>
      <c r="AR1801" s="603"/>
      <c r="AS1801" s="603"/>
      <c r="AT1801" s="603"/>
      <c r="AU1801" s="603"/>
      <c r="AV1801" s="603"/>
      <c r="AW1801" s="603"/>
      <c r="AX1801" s="603"/>
      <c r="AY1801" s="603"/>
      <c r="AZ1801" s="603"/>
      <c r="BA1801" s="603"/>
      <c r="BB1801" s="603"/>
      <c r="BC1801" s="603"/>
      <c r="BD1801" s="603"/>
      <c r="BE1801" s="603"/>
      <c r="BF1801" s="603"/>
      <c r="BG1801" s="603"/>
      <c r="BH1801" s="603"/>
      <c r="BI1801" s="603"/>
      <c r="BJ1801" s="603"/>
      <c r="BK1801" s="603"/>
      <c r="BL1801" s="603"/>
      <c r="BM1801" s="603"/>
      <c r="BN1801" s="603"/>
      <c r="BO1801" s="603"/>
      <c r="BP1801" s="603"/>
      <c r="BQ1801" s="603"/>
      <c r="BR1801" s="603"/>
      <c r="BS1801" s="603"/>
      <c r="BT1801" s="603"/>
      <c r="BU1801" s="603"/>
      <c r="BV1801" s="603"/>
      <c r="BW1801" s="603"/>
      <c r="BX1801" s="603"/>
      <c r="BY1801" s="603"/>
      <c r="BZ1801" s="603"/>
      <c r="CA1801" s="603"/>
      <c r="CB1801" s="603"/>
      <c r="CC1801" s="603"/>
      <c r="CD1801" s="603"/>
      <c r="CE1801" s="603"/>
      <c r="CF1801" s="603"/>
      <c r="CG1801" s="603"/>
      <c r="CH1801" s="603"/>
      <c r="CI1801" s="603"/>
      <c r="CJ1801" s="603"/>
      <c r="CK1801" s="603"/>
    </row>
    <row r="1802" spans="1:89" ht="14.25">
      <c r="A1802" s="845"/>
      <c r="B1802" s="758"/>
      <c r="C1802" s="758"/>
      <c r="D1802" s="698"/>
      <c r="E1802" s="698"/>
      <c r="F1802" s="698"/>
      <c r="G1802" s="698"/>
      <c r="H1802" s="698"/>
      <c r="I1802" s="758"/>
      <c r="J1802" s="758"/>
      <c r="K1802" s="758"/>
      <c r="L1802" s="758"/>
      <c r="M1802" s="758"/>
      <c r="N1802" s="698"/>
      <c r="O1802" s="603"/>
      <c r="P1802" s="846"/>
      <c r="Q1802" s="603"/>
      <c r="R1802" s="603"/>
      <c r="S1802" s="603"/>
      <c r="T1802" s="603"/>
      <c r="U1802" s="603"/>
      <c r="V1802" s="603"/>
      <c r="W1802" s="603"/>
      <c r="X1802" s="668"/>
      <c r="Y1802" s="376"/>
      <c r="Z1802" s="603"/>
      <c r="AA1802" s="845"/>
      <c r="AB1802" s="603"/>
      <c r="AC1802" s="603"/>
      <c r="AD1802" s="603"/>
      <c r="AE1802" s="603"/>
      <c r="AF1802" s="603"/>
      <c r="AG1802" s="603"/>
      <c r="AH1802" s="603"/>
      <c r="AI1802" s="603"/>
      <c r="AJ1802" s="603"/>
      <c r="AK1802" s="603"/>
      <c r="AL1802" s="603"/>
      <c r="AM1802" s="603"/>
      <c r="AN1802" s="603"/>
      <c r="AO1802" s="603"/>
      <c r="AP1802" s="603"/>
      <c r="AQ1802" s="603"/>
      <c r="AR1802" s="603"/>
      <c r="AS1802" s="603"/>
      <c r="AT1802" s="603"/>
      <c r="AU1802" s="603"/>
      <c r="AV1802" s="603"/>
      <c r="AW1802" s="603"/>
      <c r="AX1802" s="603"/>
      <c r="AY1802" s="603"/>
      <c r="AZ1802" s="603"/>
      <c r="BA1802" s="603"/>
      <c r="BB1802" s="603"/>
      <c r="BC1802" s="603"/>
      <c r="BD1802" s="603"/>
      <c r="BE1802" s="603"/>
      <c r="BF1802" s="603"/>
      <c r="BG1802" s="603"/>
      <c r="BH1802" s="603"/>
      <c r="BI1802" s="603"/>
      <c r="BJ1802" s="603"/>
      <c r="BK1802" s="603"/>
      <c r="BL1802" s="603"/>
      <c r="BM1802" s="603"/>
      <c r="BN1802" s="603"/>
      <c r="BO1802" s="603"/>
      <c r="BP1802" s="603"/>
      <c r="BQ1802" s="603"/>
      <c r="BR1802" s="603"/>
      <c r="BS1802" s="603"/>
      <c r="BT1802" s="603"/>
      <c r="BU1802" s="603"/>
      <c r="BV1802" s="603"/>
      <c r="BW1802" s="603"/>
      <c r="BX1802" s="603"/>
      <c r="BY1802" s="603"/>
      <c r="BZ1802" s="603"/>
      <c r="CA1802" s="603"/>
      <c r="CB1802" s="603"/>
      <c r="CC1802" s="603"/>
      <c r="CD1802" s="603"/>
      <c r="CE1802" s="603"/>
      <c r="CF1802" s="603"/>
      <c r="CG1802" s="603"/>
      <c r="CH1802" s="603"/>
      <c r="CI1802" s="603"/>
      <c r="CJ1802" s="603"/>
      <c r="CK1802" s="603"/>
    </row>
    <row r="1803" spans="1:89" ht="14.25">
      <c r="A1803" s="845"/>
      <c r="B1803" s="758"/>
      <c r="C1803" s="758"/>
      <c r="D1803" s="698"/>
      <c r="E1803" s="698"/>
      <c r="F1803" s="698"/>
      <c r="G1803" s="698"/>
      <c r="H1803" s="698"/>
      <c r="I1803" s="758"/>
      <c r="J1803" s="758"/>
      <c r="K1803" s="758"/>
      <c r="L1803" s="758"/>
      <c r="M1803" s="758"/>
      <c r="N1803" s="698"/>
      <c r="O1803" s="603"/>
      <c r="P1803" s="846"/>
      <c r="Q1803" s="603"/>
      <c r="R1803" s="603"/>
      <c r="S1803" s="603"/>
      <c r="T1803" s="603"/>
      <c r="U1803" s="603"/>
      <c r="V1803" s="603"/>
      <c r="W1803" s="603"/>
      <c r="X1803" s="668"/>
      <c r="Y1803" s="376"/>
      <c r="Z1803" s="603"/>
      <c r="AA1803" s="845"/>
      <c r="AB1803" s="603"/>
      <c r="AC1803" s="603"/>
      <c r="AD1803" s="603"/>
      <c r="AE1803" s="603"/>
      <c r="AF1803" s="603"/>
      <c r="AG1803" s="603"/>
      <c r="AH1803" s="603"/>
      <c r="AI1803" s="603"/>
      <c r="AJ1803" s="603"/>
      <c r="AK1803" s="603"/>
      <c r="AL1803" s="603"/>
      <c r="AM1803" s="603"/>
      <c r="AN1803" s="603"/>
      <c r="AO1803" s="603"/>
      <c r="AP1803" s="603"/>
      <c r="AQ1803" s="603"/>
      <c r="AR1803" s="603"/>
      <c r="AS1803" s="603"/>
      <c r="AT1803" s="603"/>
      <c r="AU1803" s="603"/>
      <c r="AV1803" s="603"/>
      <c r="AW1803" s="603"/>
      <c r="AX1803" s="603"/>
      <c r="AY1803" s="603"/>
      <c r="AZ1803" s="603"/>
      <c r="BA1803" s="603"/>
      <c r="BB1803" s="603"/>
      <c r="BC1803" s="603"/>
      <c r="BD1803" s="603"/>
      <c r="BE1803" s="603"/>
      <c r="BF1803" s="603"/>
      <c r="BG1803" s="603"/>
      <c r="BH1803" s="603"/>
      <c r="BI1803" s="603"/>
      <c r="BJ1803" s="603"/>
      <c r="BK1803" s="603"/>
      <c r="BL1803" s="603"/>
      <c r="BM1803" s="603"/>
      <c r="BN1803" s="603"/>
      <c r="BO1803" s="603"/>
      <c r="BP1803" s="603"/>
      <c r="BQ1803" s="603"/>
      <c r="BR1803" s="603"/>
      <c r="BS1803" s="603"/>
      <c r="BT1803" s="603"/>
      <c r="BU1803" s="603"/>
      <c r="BV1803" s="603"/>
      <c r="BW1803" s="603"/>
      <c r="BX1803" s="603"/>
      <c r="BY1803" s="603"/>
      <c r="BZ1803" s="603"/>
      <c r="CA1803" s="603"/>
      <c r="CB1803" s="603"/>
      <c r="CC1803" s="603"/>
      <c r="CD1803" s="603"/>
      <c r="CE1803" s="603"/>
      <c r="CF1803" s="603"/>
      <c r="CG1803" s="603"/>
      <c r="CH1803" s="603"/>
      <c r="CI1803" s="603"/>
      <c r="CJ1803" s="603"/>
      <c r="CK1803" s="603"/>
    </row>
    <row r="1804" spans="1:89" ht="14.25">
      <c r="A1804" s="845"/>
      <c r="B1804" s="758"/>
      <c r="C1804" s="758"/>
      <c r="D1804" s="698"/>
      <c r="E1804" s="698"/>
      <c r="F1804" s="698"/>
      <c r="G1804" s="698"/>
      <c r="H1804" s="698"/>
      <c r="I1804" s="758"/>
      <c r="J1804" s="758"/>
      <c r="K1804" s="758"/>
      <c r="L1804" s="758"/>
      <c r="M1804" s="758"/>
      <c r="N1804" s="698"/>
      <c r="O1804" s="603"/>
      <c r="P1804" s="846"/>
      <c r="Q1804" s="603"/>
      <c r="R1804" s="603"/>
      <c r="S1804" s="603"/>
      <c r="T1804" s="603"/>
      <c r="U1804" s="603"/>
      <c r="V1804" s="603"/>
      <c r="W1804" s="603"/>
      <c r="X1804" s="668"/>
      <c r="Y1804" s="376"/>
      <c r="Z1804" s="603"/>
      <c r="AA1804" s="845"/>
      <c r="AB1804" s="603"/>
      <c r="AC1804" s="603"/>
      <c r="AD1804" s="603"/>
      <c r="AE1804" s="603"/>
      <c r="AF1804" s="603"/>
      <c r="AG1804" s="603"/>
      <c r="AH1804" s="603"/>
      <c r="AI1804" s="603"/>
      <c r="AJ1804" s="603"/>
      <c r="AK1804" s="603"/>
      <c r="AL1804" s="603"/>
      <c r="AM1804" s="603"/>
      <c r="AN1804" s="603"/>
      <c r="AO1804" s="603"/>
      <c r="AP1804" s="603"/>
      <c r="AQ1804" s="603"/>
      <c r="AR1804" s="603"/>
      <c r="AS1804" s="603"/>
      <c r="AT1804" s="603"/>
      <c r="AU1804" s="603"/>
      <c r="AV1804" s="603"/>
      <c r="AW1804" s="603"/>
      <c r="AX1804" s="603"/>
      <c r="AY1804" s="603"/>
      <c r="AZ1804" s="603"/>
      <c r="BA1804" s="603"/>
      <c r="BB1804" s="603"/>
      <c r="BC1804" s="603"/>
      <c r="BD1804" s="603"/>
      <c r="BE1804" s="603"/>
      <c r="BF1804" s="603"/>
      <c r="BG1804" s="603"/>
      <c r="BH1804" s="603"/>
      <c r="BI1804" s="603"/>
      <c r="BJ1804" s="603"/>
      <c r="BK1804" s="603"/>
      <c r="BL1804" s="603"/>
      <c r="BM1804" s="603"/>
      <c r="BN1804" s="603"/>
      <c r="BO1804" s="603"/>
      <c r="BP1804" s="603"/>
      <c r="BQ1804" s="603"/>
      <c r="BR1804" s="603"/>
      <c r="BS1804" s="603"/>
      <c r="BT1804" s="603"/>
      <c r="BU1804" s="603"/>
      <c r="BV1804" s="603"/>
      <c r="BW1804" s="603"/>
      <c r="BX1804" s="603"/>
      <c r="BY1804" s="603"/>
      <c r="BZ1804" s="603"/>
      <c r="CA1804" s="603"/>
      <c r="CB1804" s="603"/>
      <c r="CC1804" s="603"/>
      <c r="CD1804" s="603"/>
      <c r="CE1804" s="603"/>
      <c r="CF1804" s="603"/>
      <c r="CG1804" s="603"/>
      <c r="CH1804" s="603"/>
      <c r="CI1804" s="603"/>
      <c r="CJ1804" s="603"/>
      <c r="CK1804" s="603"/>
    </row>
    <row r="1805" spans="1:89" ht="14.25">
      <c r="A1805" s="845"/>
      <c r="B1805" s="758"/>
      <c r="C1805" s="758"/>
      <c r="D1805" s="698"/>
      <c r="E1805" s="698"/>
      <c r="F1805" s="698"/>
      <c r="G1805" s="698"/>
      <c r="H1805" s="698"/>
      <c r="I1805" s="758"/>
      <c r="J1805" s="758"/>
      <c r="K1805" s="758"/>
      <c r="L1805" s="758"/>
      <c r="M1805" s="758"/>
      <c r="N1805" s="698"/>
      <c r="O1805" s="603"/>
      <c r="P1805" s="846"/>
      <c r="Q1805" s="603"/>
      <c r="R1805" s="603"/>
      <c r="S1805" s="603"/>
      <c r="T1805" s="603"/>
      <c r="U1805" s="603"/>
      <c r="V1805" s="603"/>
      <c r="W1805" s="603"/>
      <c r="X1805" s="668"/>
      <c r="Y1805" s="376"/>
      <c r="Z1805" s="603"/>
      <c r="AA1805" s="845"/>
      <c r="AB1805" s="603"/>
      <c r="AC1805" s="603"/>
      <c r="AD1805" s="603"/>
      <c r="AE1805" s="603"/>
      <c r="AF1805" s="603"/>
      <c r="AG1805" s="603"/>
      <c r="AH1805" s="603"/>
      <c r="AI1805" s="603"/>
      <c r="AJ1805" s="603"/>
      <c r="AK1805" s="603"/>
      <c r="AL1805" s="603"/>
      <c r="AM1805" s="603"/>
      <c r="AN1805" s="603"/>
      <c r="AO1805" s="603"/>
      <c r="AP1805" s="603"/>
      <c r="AQ1805" s="603"/>
      <c r="AR1805" s="603"/>
      <c r="AS1805" s="603"/>
      <c r="AT1805" s="603"/>
      <c r="AU1805" s="603"/>
      <c r="AV1805" s="603"/>
      <c r="AW1805" s="603"/>
      <c r="AX1805" s="603"/>
      <c r="AY1805" s="603"/>
      <c r="AZ1805" s="603"/>
      <c r="BA1805" s="603"/>
      <c r="BB1805" s="603"/>
      <c r="BC1805" s="603"/>
      <c r="BD1805" s="603"/>
      <c r="BE1805" s="603"/>
      <c r="BF1805" s="603"/>
      <c r="BG1805" s="603"/>
      <c r="BH1805" s="603"/>
      <c r="BI1805" s="603"/>
      <c r="BJ1805" s="603"/>
      <c r="BK1805" s="603"/>
      <c r="BL1805" s="603"/>
      <c r="BM1805" s="603"/>
      <c r="BN1805" s="603"/>
      <c r="BO1805" s="603"/>
      <c r="BP1805" s="603"/>
      <c r="BQ1805" s="603"/>
      <c r="BR1805" s="603"/>
      <c r="BS1805" s="603"/>
      <c r="BT1805" s="603"/>
      <c r="BU1805" s="603"/>
      <c r="BV1805" s="603"/>
      <c r="BW1805" s="603"/>
      <c r="BX1805" s="603"/>
      <c r="BY1805" s="603"/>
      <c r="BZ1805" s="603"/>
      <c r="CA1805" s="603"/>
      <c r="CB1805" s="603"/>
      <c r="CC1805" s="603"/>
      <c r="CD1805" s="603"/>
      <c r="CE1805" s="603"/>
      <c r="CF1805" s="603"/>
      <c r="CG1805" s="603"/>
      <c r="CH1805" s="603"/>
      <c r="CI1805" s="603"/>
      <c r="CJ1805" s="603"/>
      <c r="CK1805" s="603"/>
    </row>
    <row r="1806" spans="1:89" ht="14.25">
      <c r="A1806" s="845"/>
      <c r="B1806" s="758"/>
      <c r="C1806" s="758"/>
      <c r="D1806" s="698"/>
      <c r="E1806" s="698"/>
      <c r="F1806" s="698"/>
      <c r="G1806" s="698"/>
      <c r="H1806" s="698"/>
      <c r="I1806" s="758"/>
      <c r="J1806" s="758"/>
      <c r="K1806" s="758"/>
      <c r="L1806" s="758"/>
      <c r="M1806" s="758"/>
      <c r="N1806" s="698"/>
      <c r="O1806" s="603"/>
      <c r="P1806" s="846"/>
      <c r="Q1806" s="603"/>
      <c r="R1806" s="603"/>
      <c r="S1806" s="603"/>
      <c r="T1806" s="603"/>
      <c r="U1806" s="603"/>
      <c r="V1806" s="603"/>
      <c r="W1806" s="603"/>
      <c r="X1806" s="668"/>
      <c r="Y1806" s="376"/>
      <c r="Z1806" s="603"/>
      <c r="AA1806" s="845"/>
      <c r="AB1806" s="603"/>
      <c r="AC1806" s="603"/>
      <c r="AD1806" s="603"/>
      <c r="AE1806" s="603"/>
      <c r="AF1806" s="603"/>
      <c r="AG1806" s="603"/>
      <c r="AH1806" s="603"/>
      <c r="AI1806" s="603"/>
      <c r="AJ1806" s="603"/>
      <c r="AK1806" s="603"/>
      <c r="AL1806" s="603"/>
      <c r="AM1806" s="603"/>
      <c r="AN1806" s="603"/>
      <c r="AO1806" s="603"/>
      <c r="AP1806" s="603"/>
      <c r="AQ1806" s="603"/>
      <c r="AR1806" s="603"/>
      <c r="AS1806" s="603"/>
      <c r="AT1806" s="603"/>
      <c r="AU1806" s="603"/>
      <c r="AV1806" s="603"/>
      <c r="AW1806" s="603"/>
      <c r="AX1806" s="603"/>
      <c r="AY1806" s="603"/>
      <c r="AZ1806" s="603"/>
      <c r="BA1806" s="603"/>
      <c r="BB1806" s="603"/>
      <c r="BC1806" s="603"/>
      <c r="BD1806" s="603"/>
      <c r="BE1806" s="603"/>
      <c r="BF1806" s="603"/>
      <c r="BG1806" s="603"/>
      <c r="BH1806" s="603"/>
      <c r="BI1806" s="603"/>
      <c r="BJ1806" s="603"/>
      <c r="BK1806" s="603"/>
      <c r="BL1806" s="603"/>
      <c r="BM1806" s="603"/>
      <c r="BN1806" s="603"/>
      <c r="BO1806" s="603"/>
      <c r="BP1806" s="603"/>
      <c r="BQ1806" s="603"/>
      <c r="BR1806" s="603"/>
      <c r="BS1806" s="603"/>
      <c r="BT1806" s="603"/>
      <c r="BU1806" s="603"/>
      <c r="BV1806" s="603"/>
      <c r="BW1806" s="603"/>
      <c r="BX1806" s="603"/>
      <c r="BY1806" s="603"/>
      <c r="BZ1806" s="603"/>
      <c r="CA1806" s="603"/>
      <c r="CB1806" s="603"/>
      <c r="CC1806" s="603"/>
      <c r="CD1806" s="603"/>
      <c r="CE1806" s="603"/>
      <c r="CF1806" s="603"/>
      <c r="CG1806" s="603"/>
      <c r="CH1806" s="603"/>
      <c r="CI1806" s="603"/>
      <c r="CJ1806" s="603"/>
      <c r="CK1806" s="603"/>
    </row>
    <row r="1807" spans="1:89" ht="14.25">
      <c r="A1807" s="845"/>
      <c r="B1807" s="758"/>
      <c r="C1807" s="758"/>
      <c r="D1807" s="698"/>
      <c r="E1807" s="698"/>
      <c r="F1807" s="698"/>
      <c r="G1807" s="698"/>
      <c r="H1807" s="698"/>
      <c r="I1807" s="758"/>
      <c r="J1807" s="758"/>
      <c r="K1807" s="758"/>
      <c r="L1807" s="758"/>
      <c r="M1807" s="758"/>
      <c r="N1807" s="698"/>
      <c r="O1807" s="603"/>
      <c r="P1807" s="846"/>
      <c r="Q1807" s="603"/>
      <c r="R1807" s="603"/>
      <c r="S1807" s="603"/>
      <c r="T1807" s="603"/>
      <c r="U1807" s="603"/>
      <c r="V1807" s="603"/>
      <c r="W1807" s="603"/>
      <c r="X1807" s="668"/>
      <c r="Y1807" s="376"/>
      <c r="Z1807" s="603"/>
      <c r="AA1807" s="845"/>
      <c r="AB1807" s="603"/>
      <c r="AC1807" s="603"/>
      <c r="AD1807" s="603"/>
      <c r="AE1807" s="603"/>
      <c r="AF1807" s="603"/>
      <c r="AG1807" s="603"/>
      <c r="AH1807" s="603"/>
      <c r="AI1807" s="603"/>
      <c r="AJ1807" s="603"/>
      <c r="AK1807" s="603"/>
      <c r="AL1807" s="603"/>
      <c r="AM1807" s="603"/>
      <c r="AN1807" s="603"/>
      <c r="AO1807" s="603"/>
      <c r="AP1807" s="603"/>
      <c r="AQ1807" s="603"/>
      <c r="AR1807" s="603"/>
      <c r="AS1807" s="603"/>
      <c r="AT1807" s="603"/>
      <c r="AU1807" s="603"/>
      <c r="AV1807" s="603"/>
      <c r="AW1807" s="603"/>
      <c r="AX1807" s="603"/>
      <c r="AY1807" s="603"/>
      <c r="AZ1807" s="603"/>
      <c r="BA1807" s="603"/>
      <c r="BB1807" s="603"/>
      <c r="BC1807" s="603"/>
      <c r="BD1807" s="603"/>
      <c r="BE1807" s="603"/>
      <c r="BF1807" s="603"/>
      <c r="BG1807" s="603"/>
      <c r="BH1807" s="603"/>
      <c r="BI1807" s="603"/>
      <c r="BJ1807" s="603"/>
      <c r="BK1807" s="603"/>
      <c r="BL1807" s="603"/>
      <c r="BM1807" s="603"/>
      <c r="BN1807" s="603"/>
      <c r="BO1807" s="603"/>
      <c r="BP1807" s="603"/>
      <c r="BQ1807" s="603"/>
      <c r="BR1807" s="603"/>
      <c r="BS1807" s="603"/>
      <c r="BT1807" s="603"/>
      <c r="BU1807" s="603"/>
      <c r="BV1807" s="603"/>
      <c r="BW1807" s="603"/>
      <c r="BX1807" s="603"/>
      <c r="BY1807" s="603"/>
      <c r="BZ1807" s="603"/>
      <c r="CA1807" s="603"/>
      <c r="CB1807" s="603"/>
      <c r="CC1807" s="603"/>
      <c r="CD1807" s="603"/>
      <c r="CE1807" s="603"/>
      <c r="CF1807" s="603"/>
      <c r="CG1807" s="603"/>
      <c r="CH1807" s="603"/>
      <c r="CI1807" s="603"/>
      <c r="CJ1807" s="603"/>
      <c r="CK1807" s="603"/>
    </row>
    <row r="1808" spans="1:89" ht="14.25">
      <c r="A1808" s="845"/>
      <c r="B1808" s="758"/>
      <c r="C1808" s="758"/>
      <c r="D1808" s="698"/>
      <c r="E1808" s="698"/>
      <c r="F1808" s="698"/>
      <c r="G1808" s="698"/>
      <c r="H1808" s="698"/>
      <c r="I1808" s="758"/>
      <c r="J1808" s="758"/>
      <c r="K1808" s="758"/>
      <c r="L1808" s="758"/>
      <c r="M1808" s="758"/>
      <c r="N1808" s="698"/>
      <c r="O1808" s="603"/>
      <c r="P1808" s="846"/>
      <c r="Q1808" s="603"/>
      <c r="R1808" s="603"/>
      <c r="S1808" s="603"/>
      <c r="T1808" s="603"/>
      <c r="U1808" s="603"/>
      <c r="V1808" s="603"/>
      <c r="W1808" s="603"/>
      <c r="X1808" s="668"/>
      <c r="Y1808" s="376"/>
      <c r="Z1808" s="603"/>
      <c r="AA1808" s="845"/>
      <c r="AB1808" s="603"/>
      <c r="AC1808" s="603"/>
      <c r="AD1808" s="603"/>
      <c r="AE1808" s="603"/>
      <c r="AF1808" s="603"/>
      <c r="AG1808" s="603"/>
      <c r="AH1808" s="603"/>
      <c r="AI1808" s="603"/>
      <c r="AJ1808" s="603"/>
      <c r="AK1808" s="603"/>
      <c r="AL1808" s="603"/>
      <c r="AM1808" s="603"/>
      <c r="AN1808" s="603"/>
      <c r="AO1808" s="603"/>
      <c r="AP1808" s="603"/>
      <c r="AQ1808" s="603"/>
      <c r="AR1808" s="603"/>
      <c r="AS1808" s="603"/>
      <c r="AT1808" s="603"/>
      <c r="AU1808" s="603"/>
      <c r="AV1808" s="603"/>
      <c r="AW1808" s="603"/>
      <c r="AX1808" s="603"/>
      <c r="AY1808" s="603"/>
      <c r="AZ1808" s="603"/>
      <c r="BA1808" s="603"/>
      <c r="BB1808" s="603"/>
      <c r="BC1808" s="603"/>
      <c r="BD1808" s="603"/>
      <c r="BE1808" s="603"/>
      <c r="BF1808" s="603"/>
      <c r="BG1808" s="603"/>
      <c r="BH1808" s="603"/>
      <c r="BI1808" s="603"/>
      <c r="BJ1808" s="603"/>
      <c r="BK1808" s="603"/>
      <c r="BL1808" s="603"/>
      <c r="BM1808" s="603"/>
      <c r="BN1808" s="603"/>
      <c r="BO1808" s="603"/>
      <c r="BP1808" s="603"/>
      <c r="BQ1808" s="603"/>
      <c r="BR1808" s="603"/>
      <c r="BS1808" s="603"/>
      <c r="BT1808" s="603"/>
      <c r="BU1808" s="603"/>
      <c r="BV1808" s="603"/>
      <c r="BW1808" s="603"/>
      <c r="BX1808" s="603"/>
      <c r="BY1808" s="603"/>
      <c r="BZ1808" s="603"/>
      <c r="CA1808" s="603"/>
      <c r="CB1808" s="603"/>
      <c r="CC1808" s="603"/>
      <c r="CD1808" s="603"/>
      <c r="CE1808" s="603"/>
      <c r="CF1808" s="603"/>
      <c r="CG1808" s="603"/>
      <c r="CH1808" s="603"/>
      <c r="CI1808" s="603"/>
      <c r="CJ1808" s="603"/>
      <c r="CK1808" s="603"/>
    </row>
    <row r="1809" spans="1:89" ht="14.25">
      <c r="A1809" s="845"/>
      <c r="B1809" s="758"/>
      <c r="C1809" s="758"/>
      <c r="D1809" s="698"/>
      <c r="E1809" s="698"/>
      <c r="F1809" s="698"/>
      <c r="G1809" s="698"/>
      <c r="H1809" s="698"/>
      <c r="I1809" s="758"/>
      <c r="J1809" s="758"/>
      <c r="K1809" s="758"/>
      <c r="L1809" s="758"/>
      <c r="M1809" s="758"/>
      <c r="N1809" s="698"/>
      <c r="O1809" s="603"/>
      <c r="P1809" s="846"/>
      <c r="Q1809" s="603"/>
      <c r="R1809" s="603"/>
      <c r="S1809" s="603"/>
      <c r="T1809" s="603"/>
      <c r="U1809" s="603"/>
      <c r="V1809" s="603"/>
      <c r="W1809" s="603"/>
      <c r="X1809" s="668"/>
      <c r="Y1809" s="376"/>
      <c r="Z1809" s="603"/>
      <c r="AA1809" s="845"/>
      <c r="AB1809" s="603"/>
      <c r="AC1809" s="603"/>
      <c r="AD1809" s="603"/>
      <c r="AE1809" s="603"/>
      <c r="AF1809" s="603"/>
      <c r="AG1809" s="603"/>
      <c r="AH1809" s="603"/>
      <c r="AI1809" s="603"/>
      <c r="AJ1809" s="603"/>
      <c r="AK1809" s="603"/>
      <c r="AL1809" s="603"/>
      <c r="AM1809" s="603"/>
      <c r="AN1809" s="603"/>
      <c r="AO1809" s="603"/>
      <c r="AP1809" s="603"/>
      <c r="AQ1809" s="603"/>
      <c r="AR1809" s="603"/>
      <c r="AS1809" s="603"/>
      <c r="AT1809" s="603"/>
      <c r="AU1809" s="603"/>
      <c r="AV1809" s="603"/>
      <c r="AW1809" s="603"/>
      <c r="AX1809" s="603"/>
      <c r="AY1809" s="603"/>
      <c r="AZ1809" s="603"/>
      <c r="BA1809" s="603"/>
      <c r="BB1809" s="603"/>
      <c r="BC1809" s="603"/>
      <c r="BD1809" s="603"/>
      <c r="BE1809" s="603"/>
      <c r="BF1809" s="603"/>
      <c r="BG1809" s="603"/>
      <c r="BH1809" s="603"/>
      <c r="BI1809" s="603"/>
      <c r="BJ1809" s="603"/>
      <c r="BK1809" s="603"/>
      <c r="BL1809" s="603"/>
      <c r="BM1809" s="603"/>
      <c r="BN1809" s="603"/>
      <c r="BO1809" s="603"/>
      <c r="BP1809" s="603"/>
      <c r="BQ1809" s="603"/>
      <c r="BR1809" s="603"/>
      <c r="BS1809" s="603"/>
      <c r="BT1809" s="603"/>
      <c r="BU1809" s="603"/>
      <c r="BV1809" s="603"/>
      <c r="BW1809" s="603"/>
      <c r="BX1809" s="603"/>
      <c r="BY1809" s="603"/>
      <c r="BZ1809" s="603"/>
      <c r="CA1809" s="603"/>
      <c r="CB1809" s="603"/>
      <c r="CC1809" s="603"/>
      <c r="CD1809" s="603"/>
      <c r="CE1809" s="603"/>
      <c r="CF1809" s="603"/>
      <c r="CG1809" s="603"/>
      <c r="CH1809" s="603"/>
      <c r="CI1809" s="603"/>
      <c r="CJ1809" s="603"/>
      <c r="CK1809" s="603"/>
    </row>
    <row r="1810" spans="1:89" ht="14.25">
      <c r="A1810" s="845"/>
      <c r="B1810" s="758"/>
      <c r="C1810" s="758"/>
      <c r="D1810" s="698"/>
      <c r="E1810" s="698"/>
      <c r="F1810" s="698"/>
      <c r="G1810" s="698"/>
      <c r="H1810" s="698"/>
      <c r="I1810" s="758"/>
      <c r="J1810" s="758"/>
      <c r="K1810" s="758"/>
      <c r="L1810" s="758"/>
      <c r="M1810" s="758"/>
      <c r="N1810" s="698"/>
      <c r="O1810" s="603"/>
      <c r="P1810" s="846"/>
      <c r="Q1810" s="603"/>
      <c r="R1810" s="603"/>
      <c r="S1810" s="603"/>
      <c r="T1810" s="603"/>
      <c r="U1810" s="603"/>
      <c r="V1810" s="603"/>
      <c r="W1810" s="603"/>
      <c r="X1810" s="668"/>
      <c r="Y1810" s="376"/>
      <c r="Z1810" s="603"/>
      <c r="AA1810" s="845"/>
      <c r="AB1810" s="603"/>
      <c r="AC1810" s="603"/>
      <c r="AD1810" s="603"/>
      <c r="AE1810" s="603"/>
      <c r="AF1810" s="603"/>
      <c r="AG1810" s="603"/>
      <c r="AH1810" s="603"/>
      <c r="AI1810" s="603"/>
      <c r="AJ1810" s="603"/>
      <c r="AK1810" s="603"/>
      <c r="AL1810" s="603"/>
      <c r="AM1810" s="603"/>
      <c r="AN1810" s="603"/>
      <c r="AO1810" s="603"/>
      <c r="AP1810" s="603"/>
      <c r="AQ1810" s="603"/>
      <c r="AR1810" s="603"/>
      <c r="AS1810" s="603"/>
      <c r="AT1810" s="603"/>
      <c r="AU1810" s="603"/>
      <c r="AV1810" s="603"/>
      <c r="AW1810" s="603"/>
      <c r="AX1810" s="603"/>
      <c r="AY1810" s="603"/>
      <c r="AZ1810" s="603"/>
      <c r="BA1810" s="603"/>
      <c r="BB1810" s="603"/>
      <c r="BC1810" s="603"/>
      <c r="BD1810" s="603"/>
      <c r="BE1810" s="603"/>
      <c r="BF1810" s="603"/>
      <c r="BG1810" s="603"/>
      <c r="BH1810" s="603"/>
      <c r="BI1810" s="603"/>
      <c r="BJ1810" s="603"/>
      <c r="BK1810" s="603"/>
      <c r="BL1810" s="603"/>
      <c r="BM1810" s="603"/>
      <c r="BN1810" s="603"/>
      <c r="BO1810" s="603"/>
      <c r="BP1810" s="603"/>
      <c r="BQ1810" s="603"/>
      <c r="BR1810" s="603"/>
      <c r="BS1810" s="603"/>
      <c r="BT1810" s="603"/>
      <c r="BU1810" s="603"/>
      <c r="BV1810" s="603"/>
      <c r="BW1810" s="603"/>
      <c r="BX1810" s="603"/>
      <c r="BY1810" s="603"/>
      <c r="BZ1810" s="603"/>
      <c r="CA1810" s="603"/>
      <c r="CB1810" s="603"/>
      <c r="CC1810" s="603"/>
      <c r="CD1810" s="603"/>
      <c r="CE1810" s="603"/>
      <c r="CF1810" s="603"/>
      <c r="CG1810" s="603"/>
      <c r="CH1810" s="603"/>
      <c r="CI1810" s="603"/>
      <c r="CJ1810" s="603"/>
      <c r="CK1810" s="603"/>
    </row>
    <row r="1811" spans="1:89" ht="14.25">
      <c r="A1811" s="845"/>
      <c r="B1811" s="758"/>
      <c r="C1811" s="758"/>
      <c r="D1811" s="698"/>
      <c r="E1811" s="698"/>
      <c r="F1811" s="698"/>
      <c r="G1811" s="698"/>
      <c r="H1811" s="698"/>
      <c r="I1811" s="758"/>
      <c r="J1811" s="758"/>
      <c r="K1811" s="758"/>
      <c r="L1811" s="758"/>
      <c r="M1811" s="758"/>
      <c r="N1811" s="698"/>
      <c r="O1811" s="603"/>
      <c r="P1811" s="846"/>
      <c r="Q1811" s="603"/>
      <c r="R1811" s="603"/>
      <c r="S1811" s="603"/>
      <c r="T1811" s="603"/>
      <c r="U1811" s="603"/>
      <c r="V1811" s="603"/>
      <c r="W1811" s="603"/>
      <c r="X1811" s="668"/>
      <c r="Y1811" s="376"/>
      <c r="Z1811" s="603"/>
      <c r="AA1811" s="845"/>
      <c r="AB1811" s="603"/>
      <c r="AC1811" s="603"/>
      <c r="AD1811" s="603"/>
      <c r="AE1811" s="603"/>
      <c r="AF1811" s="603"/>
      <c r="AG1811" s="603"/>
      <c r="AH1811" s="603"/>
      <c r="AI1811" s="603"/>
      <c r="AJ1811" s="603"/>
      <c r="AK1811" s="603"/>
      <c r="AL1811" s="603"/>
      <c r="AM1811" s="603"/>
      <c r="AN1811" s="603"/>
      <c r="AO1811" s="603"/>
      <c r="AP1811" s="603"/>
      <c r="AQ1811" s="603"/>
      <c r="AR1811" s="603"/>
      <c r="AS1811" s="603"/>
      <c r="AT1811" s="603"/>
      <c r="AU1811" s="603"/>
      <c r="AV1811" s="603"/>
      <c r="AW1811" s="603"/>
      <c r="AX1811" s="603"/>
      <c r="AY1811" s="603"/>
      <c r="AZ1811" s="603"/>
      <c r="BA1811" s="603"/>
      <c r="BB1811" s="603"/>
      <c r="BC1811" s="603"/>
      <c r="BD1811" s="603"/>
      <c r="BE1811" s="603"/>
      <c r="BF1811" s="603"/>
      <c r="BG1811" s="603"/>
      <c r="BH1811" s="603"/>
      <c r="BI1811" s="603"/>
      <c r="BJ1811" s="603"/>
      <c r="BK1811" s="603"/>
      <c r="BL1811" s="603"/>
      <c r="BM1811" s="603"/>
      <c r="BN1811" s="603"/>
      <c r="BO1811" s="603"/>
      <c r="BP1811" s="603"/>
      <c r="BQ1811" s="603"/>
      <c r="BR1811" s="603"/>
      <c r="BS1811" s="603"/>
      <c r="BT1811" s="603"/>
      <c r="BU1811" s="603"/>
      <c r="BV1811" s="603"/>
      <c r="BW1811" s="603"/>
      <c r="BX1811" s="603"/>
      <c r="BY1811" s="603"/>
      <c r="BZ1811" s="603"/>
      <c r="CA1811" s="603"/>
      <c r="CB1811" s="603"/>
      <c r="CC1811" s="603"/>
      <c r="CD1811" s="603"/>
      <c r="CE1811" s="603"/>
      <c r="CF1811" s="603"/>
      <c r="CG1811" s="603"/>
      <c r="CH1811" s="603"/>
      <c r="CI1811" s="603"/>
      <c r="CJ1811" s="603"/>
      <c r="CK1811" s="603"/>
    </row>
    <row r="1812" spans="1:89" ht="14.25">
      <c r="A1812" s="845"/>
      <c r="B1812" s="758"/>
      <c r="C1812" s="758"/>
      <c r="D1812" s="698"/>
      <c r="E1812" s="698"/>
      <c r="F1812" s="698"/>
      <c r="G1812" s="698"/>
      <c r="H1812" s="698"/>
      <c r="I1812" s="758"/>
      <c r="J1812" s="758"/>
      <c r="K1812" s="758"/>
      <c r="L1812" s="758"/>
      <c r="M1812" s="758"/>
      <c r="N1812" s="698"/>
      <c r="O1812" s="603"/>
      <c r="P1812" s="846"/>
      <c r="Q1812" s="603"/>
      <c r="R1812" s="603"/>
      <c r="S1812" s="603"/>
      <c r="T1812" s="603"/>
      <c r="U1812" s="603"/>
      <c r="V1812" s="603"/>
      <c r="W1812" s="603"/>
      <c r="X1812" s="668"/>
      <c r="Y1812" s="376"/>
      <c r="Z1812" s="603"/>
      <c r="AA1812" s="845"/>
      <c r="AB1812" s="603"/>
      <c r="AC1812" s="603"/>
      <c r="AD1812" s="603"/>
      <c r="AE1812" s="603"/>
      <c r="AF1812" s="603"/>
      <c r="AG1812" s="603"/>
      <c r="AH1812" s="603"/>
      <c r="AI1812" s="603"/>
      <c r="AJ1812" s="603"/>
      <c r="AK1812" s="603"/>
      <c r="AL1812" s="603"/>
      <c r="AM1812" s="603"/>
      <c r="AN1812" s="603"/>
      <c r="AO1812" s="603"/>
      <c r="AP1812" s="603"/>
      <c r="AQ1812" s="603"/>
      <c r="AR1812" s="603"/>
      <c r="AS1812" s="603"/>
      <c r="AT1812" s="603"/>
      <c r="AU1812" s="603"/>
      <c r="AV1812" s="603"/>
      <c r="AW1812" s="603"/>
      <c r="AX1812" s="603"/>
      <c r="AY1812" s="603"/>
      <c r="AZ1812" s="603"/>
      <c r="BA1812" s="603"/>
      <c r="BB1812" s="603"/>
      <c r="BC1812" s="603"/>
      <c r="BD1812" s="603"/>
      <c r="BE1812" s="603"/>
      <c r="BF1812" s="603"/>
      <c r="BG1812" s="603"/>
      <c r="BH1812" s="603"/>
      <c r="BI1812" s="603"/>
      <c r="BJ1812" s="603"/>
      <c r="BK1812" s="603"/>
      <c r="BL1812" s="603"/>
      <c r="BM1812" s="603"/>
      <c r="BN1812" s="603"/>
      <c r="BO1812" s="603"/>
      <c r="BP1812" s="603"/>
      <c r="BQ1812" s="603"/>
      <c r="BR1812" s="603"/>
      <c r="BS1812" s="603"/>
      <c r="BT1812" s="603"/>
      <c r="BU1812" s="603"/>
      <c r="BV1812" s="603"/>
      <c r="BW1812" s="603"/>
      <c r="BX1812" s="603"/>
      <c r="BY1812" s="603"/>
      <c r="BZ1812" s="603"/>
      <c r="CA1812" s="603"/>
      <c r="CB1812" s="603"/>
      <c r="CC1812" s="603"/>
      <c r="CD1812" s="603"/>
      <c r="CE1812" s="603"/>
      <c r="CF1812" s="603"/>
      <c r="CG1812" s="603"/>
      <c r="CH1812" s="603"/>
      <c r="CI1812" s="603"/>
      <c r="CJ1812" s="603"/>
      <c r="CK1812" s="603"/>
    </row>
    <row r="1813" spans="1:89" ht="14.25">
      <c r="A1813" s="845"/>
      <c r="B1813" s="758"/>
      <c r="C1813" s="758"/>
      <c r="D1813" s="698"/>
      <c r="E1813" s="698"/>
      <c r="F1813" s="698"/>
      <c r="G1813" s="698"/>
      <c r="H1813" s="698"/>
      <c r="I1813" s="758"/>
      <c r="J1813" s="758"/>
      <c r="K1813" s="758"/>
      <c r="L1813" s="758"/>
      <c r="M1813" s="758"/>
      <c r="N1813" s="698"/>
      <c r="O1813" s="603"/>
      <c r="P1813" s="846"/>
      <c r="Q1813" s="603"/>
      <c r="R1813" s="603"/>
      <c r="S1813" s="603"/>
      <c r="T1813" s="603"/>
      <c r="U1813" s="603"/>
      <c r="V1813" s="603"/>
      <c r="W1813" s="603"/>
      <c r="X1813" s="668"/>
      <c r="Y1813" s="376"/>
      <c r="Z1813" s="603"/>
      <c r="AA1813" s="845"/>
      <c r="AB1813" s="603"/>
      <c r="AC1813" s="603"/>
      <c r="AD1813" s="603"/>
      <c r="AE1813" s="603"/>
      <c r="AF1813" s="603"/>
      <c r="AG1813" s="603"/>
      <c r="AH1813" s="603"/>
      <c r="AI1813" s="603"/>
      <c r="AJ1813" s="603"/>
      <c r="AK1813" s="603"/>
      <c r="AL1813" s="603"/>
      <c r="AM1813" s="603"/>
      <c r="AN1813" s="603"/>
      <c r="AO1813" s="603"/>
      <c r="AP1813" s="603"/>
      <c r="AQ1813" s="603"/>
      <c r="AR1813" s="603"/>
      <c r="AS1813" s="603"/>
      <c r="AT1813" s="603"/>
      <c r="AU1813" s="603"/>
      <c r="AV1813" s="603"/>
      <c r="AW1813" s="603"/>
      <c r="AX1813" s="603"/>
      <c r="AY1813" s="603"/>
      <c r="AZ1813" s="603"/>
      <c r="BA1813" s="603"/>
      <c r="BB1813" s="603"/>
      <c r="BC1813" s="603"/>
      <c r="BD1813" s="603"/>
      <c r="BE1813" s="603"/>
      <c r="BF1813" s="603"/>
      <c r="BG1813" s="603"/>
      <c r="BH1813" s="603"/>
      <c r="BI1813" s="603"/>
      <c r="BJ1813" s="603"/>
      <c r="BK1813" s="603"/>
      <c r="BL1813" s="603"/>
      <c r="BM1813" s="603"/>
      <c r="BN1813" s="603"/>
      <c r="BO1813" s="603"/>
      <c r="BP1813" s="603"/>
      <c r="BQ1813" s="603"/>
      <c r="BR1813" s="603"/>
      <c r="BS1813" s="603"/>
      <c r="BT1813" s="603"/>
      <c r="BU1813" s="603"/>
      <c r="BV1813" s="603"/>
      <c r="BW1813" s="603"/>
      <c r="BX1813" s="603"/>
      <c r="BY1813" s="603"/>
      <c r="BZ1813" s="603"/>
      <c r="CA1813" s="603"/>
      <c r="CB1813" s="603"/>
      <c r="CC1813" s="603"/>
      <c r="CD1813" s="603"/>
      <c r="CE1813" s="603"/>
      <c r="CF1813" s="603"/>
      <c r="CG1813" s="603"/>
      <c r="CH1813" s="603"/>
      <c r="CI1813" s="603"/>
      <c r="CJ1813" s="603"/>
      <c r="CK1813" s="603"/>
    </row>
    <row r="1814" spans="1:89" ht="14.25">
      <c r="A1814" s="845"/>
      <c r="B1814" s="758"/>
      <c r="C1814" s="758"/>
      <c r="D1814" s="698"/>
      <c r="E1814" s="698"/>
      <c r="F1814" s="698"/>
      <c r="G1814" s="698"/>
      <c r="H1814" s="698"/>
      <c r="I1814" s="758"/>
      <c r="J1814" s="758"/>
      <c r="K1814" s="758"/>
      <c r="L1814" s="758"/>
      <c r="M1814" s="758"/>
      <c r="N1814" s="698"/>
      <c r="O1814" s="603"/>
      <c r="P1814" s="846"/>
      <c r="Q1814" s="603"/>
      <c r="R1814" s="603"/>
      <c r="S1814" s="603"/>
      <c r="T1814" s="603"/>
      <c r="U1814" s="603"/>
      <c r="V1814" s="603"/>
      <c r="W1814" s="603"/>
      <c r="X1814" s="668"/>
      <c r="Y1814" s="376"/>
      <c r="Z1814" s="603"/>
      <c r="AA1814" s="845"/>
      <c r="AB1814" s="603"/>
      <c r="AC1814" s="603"/>
      <c r="AD1814" s="603"/>
      <c r="AE1814" s="603"/>
      <c r="AF1814" s="603"/>
      <c r="AG1814" s="603"/>
      <c r="AH1814" s="603"/>
      <c r="AI1814" s="603"/>
      <c r="AJ1814" s="603"/>
      <c r="AK1814" s="603"/>
      <c r="AL1814" s="603"/>
      <c r="AM1814" s="603"/>
      <c r="AN1814" s="603"/>
      <c r="AO1814" s="603"/>
      <c r="AP1814" s="603"/>
      <c r="AQ1814" s="603"/>
      <c r="AR1814" s="603"/>
      <c r="AS1814" s="603"/>
      <c r="AT1814" s="603"/>
      <c r="AU1814" s="603"/>
      <c r="AV1814" s="603"/>
      <c r="AW1814" s="603"/>
      <c r="AX1814" s="603"/>
      <c r="AY1814" s="603"/>
      <c r="AZ1814" s="603"/>
      <c r="BA1814" s="603"/>
      <c r="BB1814" s="603"/>
      <c r="BC1814" s="603"/>
      <c r="BD1814" s="603"/>
      <c r="BE1814" s="603"/>
      <c r="BF1814" s="603"/>
      <c r="BG1814" s="603"/>
      <c r="BH1814" s="603"/>
      <c r="BI1814" s="603"/>
      <c r="BJ1814" s="603"/>
      <c r="BK1814" s="603"/>
      <c r="BL1814" s="603"/>
      <c r="BM1814" s="603"/>
      <c r="BN1814" s="603"/>
      <c r="BO1814" s="603"/>
      <c r="BP1814" s="603"/>
      <c r="BQ1814" s="603"/>
      <c r="BR1814" s="603"/>
      <c r="BS1814" s="603"/>
      <c r="BT1814" s="603"/>
      <c r="BU1814" s="603"/>
      <c r="BV1814" s="603"/>
      <c r="BW1814" s="603"/>
      <c r="BX1814" s="603"/>
      <c r="BY1814" s="603"/>
      <c r="BZ1814" s="603"/>
      <c r="CA1814" s="603"/>
      <c r="CB1814" s="603"/>
      <c r="CC1814" s="603"/>
      <c r="CD1814" s="603"/>
      <c r="CE1814" s="603"/>
      <c r="CF1814" s="603"/>
      <c r="CG1814" s="603"/>
      <c r="CH1814" s="603"/>
      <c r="CI1814" s="603"/>
      <c r="CJ1814" s="603"/>
      <c r="CK1814" s="603"/>
    </row>
    <row r="1815" spans="1:89" ht="14.25">
      <c r="A1815" s="845"/>
      <c r="B1815" s="758"/>
      <c r="C1815" s="758"/>
      <c r="D1815" s="698"/>
      <c r="E1815" s="698"/>
      <c r="F1815" s="698"/>
      <c r="G1815" s="698"/>
      <c r="H1815" s="698"/>
      <c r="I1815" s="758"/>
      <c r="J1815" s="758"/>
      <c r="K1815" s="758"/>
      <c r="L1815" s="758"/>
      <c r="M1815" s="758"/>
      <c r="N1815" s="698"/>
      <c r="O1815" s="603"/>
      <c r="P1815" s="846"/>
      <c r="Q1815" s="603"/>
      <c r="R1815" s="603"/>
      <c r="S1815" s="603"/>
      <c r="T1815" s="603"/>
      <c r="U1815" s="603"/>
      <c r="V1815" s="603"/>
      <c r="W1815" s="603"/>
      <c r="X1815" s="668"/>
      <c r="Y1815" s="376"/>
      <c r="Z1815" s="603"/>
      <c r="AA1815" s="845"/>
      <c r="AB1815" s="603"/>
      <c r="AC1815" s="603"/>
      <c r="AD1815" s="603"/>
      <c r="AE1815" s="603"/>
      <c r="AF1815" s="603"/>
      <c r="AG1815" s="603"/>
      <c r="AH1815" s="603"/>
      <c r="AI1815" s="603"/>
      <c r="AJ1815" s="603"/>
      <c r="AK1815" s="603"/>
      <c r="AL1815" s="603"/>
      <c r="AM1815" s="603"/>
      <c r="AN1815" s="603"/>
      <c r="AO1815" s="603"/>
      <c r="AP1815" s="603"/>
      <c r="AQ1815" s="603"/>
      <c r="AR1815" s="603"/>
      <c r="AS1815" s="603"/>
      <c r="AT1815" s="603"/>
      <c r="AU1815" s="603"/>
      <c r="AV1815" s="603"/>
      <c r="AW1815" s="603"/>
      <c r="AX1815" s="603"/>
      <c r="AY1815" s="603"/>
      <c r="AZ1815" s="603"/>
      <c r="BA1815" s="603"/>
      <c r="BB1815" s="603"/>
      <c r="BC1815" s="603"/>
      <c r="BD1815" s="603"/>
      <c r="BE1815" s="603"/>
      <c r="BF1815" s="603"/>
      <c r="BG1815" s="603"/>
      <c r="BH1815" s="603"/>
      <c r="BI1815" s="603"/>
      <c r="BJ1815" s="603"/>
      <c r="BK1815" s="603"/>
      <c r="BL1815" s="603"/>
      <c r="BM1815" s="603"/>
      <c r="BN1815" s="603"/>
      <c r="BO1815" s="603"/>
      <c r="BP1815" s="603"/>
      <c r="BQ1815" s="603"/>
      <c r="BR1815" s="603"/>
      <c r="BS1815" s="603"/>
      <c r="BT1815" s="603"/>
      <c r="BU1815" s="603"/>
      <c r="BV1815" s="603"/>
      <c r="BW1815" s="603"/>
      <c r="BX1815" s="603"/>
      <c r="BY1815" s="603"/>
      <c r="BZ1815" s="603"/>
      <c r="CA1815" s="603"/>
      <c r="CB1815" s="603"/>
      <c r="CC1815" s="603"/>
      <c r="CD1815" s="603"/>
      <c r="CE1815" s="603"/>
      <c r="CF1815" s="603"/>
      <c r="CG1815" s="603"/>
      <c r="CH1815" s="603"/>
      <c r="CI1815" s="603"/>
      <c r="CJ1815" s="603"/>
      <c r="CK1815" s="603"/>
    </row>
    <row r="1816" spans="1:89" ht="14.25">
      <c r="A1816" s="845"/>
      <c r="B1816" s="758"/>
      <c r="C1816" s="758"/>
      <c r="D1816" s="698"/>
      <c r="E1816" s="698"/>
      <c r="F1816" s="698"/>
      <c r="G1816" s="698"/>
      <c r="H1816" s="698"/>
      <c r="I1816" s="758"/>
      <c r="J1816" s="758"/>
      <c r="K1816" s="758"/>
      <c r="L1816" s="758"/>
      <c r="M1816" s="758"/>
      <c r="N1816" s="698"/>
      <c r="O1816" s="603"/>
      <c r="P1816" s="846"/>
      <c r="Q1816" s="603"/>
      <c r="R1816" s="603"/>
      <c r="S1816" s="603"/>
      <c r="T1816" s="603"/>
      <c r="U1816" s="603"/>
      <c r="V1816" s="603"/>
      <c r="W1816" s="603"/>
      <c r="X1816" s="668"/>
      <c r="Y1816" s="376"/>
      <c r="Z1816" s="603"/>
      <c r="AA1816" s="845"/>
      <c r="AB1816" s="603"/>
      <c r="AC1816" s="603"/>
      <c r="AD1816" s="603"/>
      <c r="AE1816" s="603"/>
      <c r="AF1816" s="603"/>
      <c r="AG1816" s="603"/>
      <c r="AH1816" s="603"/>
      <c r="AI1816" s="603"/>
      <c r="AJ1816" s="603"/>
      <c r="AK1816" s="603"/>
      <c r="AL1816" s="603"/>
      <c r="AM1816" s="603"/>
      <c r="AN1816" s="603"/>
      <c r="AO1816" s="603"/>
      <c r="AP1816" s="603"/>
      <c r="AQ1816" s="603"/>
      <c r="AR1816" s="603"/>
      <c r="AS1816" s="603"/>
      <c r="AT1816" s="603"/>
      <c r="AU1816" s="603"/>
      <c r="AV1816" s="603"/>
      <c r="AW1816" s="603"/>
      <c r="AX1816" s="603"/>
      <c r="AY1816" s="603"/>
      <c r="AZ1816" s="603"/>
      <c r="BA1816" s="603"/>
      <c r="BB1816" s="603"/>
      <c r="BC1816" s="603"/>
      <c r="BD1816" s="603"/>
      <c r="BE1816" s="603"/>
      <c r="BF1816" s="603"/>
      <c r="BG1816" s="603"/>
      <c r="BH1816" s="603"/>
      <c r="BI1816" s="603"/>
      <c r="BJ1816" s="603"/>
      <c r="BK1816" s="603"/>
      <c r="BL1816" s="603"/>
      <c r="BM1816" s="603"/>
      <c r="BN1816" s="603"/>
      <c r="BO1816" s="603"/>
      <c r="BP1816" s="603"/>
      <c r="BQ1816" s="603"/>
      <c r="BR1816" s="603"/>
      <c r="BS1816" s="603"/>
      <c r="BT1816" s="603"/>
      <c r="BU1816" s="603"/>
      <c r="BV1816" s="603"/>
      <c r="BW1816" s="603"/>
      <c r="BX1816" s="603"/>
      <c r="BY1816" s="603"/>
      <c r="BZ1816" s="603"/>
      <c r="CA1816" s="603"/>
      <c r="CB1816" s="603"/>
      <c r="CC1816" s="603"/>
      <c r="CD1816" s="603"/>
      <c r="CE1816" s="603"/>
      <c r="CF1816" s="603"/>
      <c r="CG1816" s="603"/>
      <c r="CH1816" s="603"/>
      <c r="CI1816" s="603"/>
      <c r="CJ1816" s="603"/>
      <c r="CK1816" s="603"/>
    </row>
    <row r="1817" spans="1:89" ht="14.25">
      <c r="A1817" s="845"/>
      <c r="B1817" s="758"/>
      <c r="C1817" s="758"/>
      <c r="D1817" s="698"/>
      <c r="E1817" s="698"/>
      <c r="F1817" s="698"/>
      <c r="G1817" s="698"/>
      <c r="H1817" s="698"/>
      <c r="I1817" s="758"/>
      <c r="J1817" s="758"/>
      <c r="K1817" s="758"/>
      <c r="L1817" s="758"/>
      <c r="M1817" s="758"/>
      <c r="N1817" s="698"/>
      <c r="O1817" s="603"/>
      <c r="P1817" s="846"/>
      <c r="Q1817" s="603"/>
      <c r="R1817" s="603"/>
      <c r="S1817" s="603"/>
      <c r="T1817" s="603"/>
      <c r="U1817" s="603"/>
      <c r="V1817" s="603"/>
      <c r="W1817" s="603"/>
      <c r="X1817" s="668"/>
      <c r="Y1817" s="376"/>
      <c r="Z1817" s="603"/>
      <c r="AA1817" s="845"/>
      <c r="AB1817" s="603"/>
      <c r="AC1817" s="603"/>
      <c r="AD1817" s="603"/>
      <c r="AE1817" s="603"/>
      <c r="AF1817" s="603"/>
      <c r="AG1817" s="603"/>
      <c r="AH1817" s="603"/>
      <c r="AI1817" s="603"/>
      <c r="AJ1817" s="603"/>
      <c r="AK1817" s="603"/>
      <c r="AL1817" s="603"/>
      <c r="AM1817" s="603"/>
      <c r="AN1817" s="603"/>
      <c r="AO1817" s="603"/>
      <c r="AP1817" s="603"/>
      <c r="AQ1817" s="603"/>
      <c r="AR1817" s="603"/>
      <c r="AS1817" s="603"/>
      <c r="AT1817" s="603"/>
      <c r="AU1817" s="603"/>
      <c r="AV1817" s="603"/>
      <c r="AW1817" s="603"/>
      <c r="AX1817" s="603"/>
      <c r="AY1817" s="603"/>
      <c r="AZ1817" s="603"/>
      <c r="BA1817" s="603"/>
      <c r="BB1817" s="603"/>
      <c r="BC1817" s="603"/>
      <c r="BD1817" s="603"/>
      <c r="BE1817" s="603"/>
      <c r="BF1817" s="603"/>
      <c r="BG1817" s="603"/>
      <c r="BH1817" s="603"/>
      <c r="BI1817" s="603"/>
      <c r="BJ1817" s="603"/>
      <c r="BK1817" s="603"/>
      <c r="BL1817" s="603"/>
      <c r="BM1817" s="603"/>
      <c r="BN1817" s="603"/>
      <c r="BO1817" s="603"/>
      <c r="BP1817" s="603"/>
      <c r="BQ1817" s="603"/>
      <c r="BR1817" s="603"/>
      <c r="BS1817" s="603"/>
      <c r="BT1817" s="603"/>
      <c r="BU1817" s="603"/>
      <c r="BV1817" s="603"/>
      <c r="BW1817" s="603"/>
      <c r="BX1817" s="603"/>
      <c r="BY1817" s="603"/>
      <c r="BZ1817" s="603"/>
      <c r="CA1817" s="603"/>
      <c r="CB1817" s="603"/>
      <c r="CC1817" s="603"/>
      <c r="CD1817" s="603"/>
      <c r="CE1817" s="603"/>
      <c r="CF1817" s="603"/>
      <c r="CG1817" s="603"/>
      <c r="CH1817" s="603"/>
      <c r="CI1817" s="603"/>
      <c r="CJ1817" s="603"/>
      <c r="CK1817" s="603"/>
    </row>
    <row r="1818" spans="1:89" ht="14.25">
      <c r="A1818" s="845"/>
      <c r="B1818" s="758"/>
      <c r="C1818" s="758"/>
      <c r="D1818" s="698"/>
      <c r="E1818" s="698"/>
      <c r="F1818" s="698"/>
      <c r="G1818" s="698"/>
      <c r="H1818" s="698"/>
      <c r="I1818" s="758"/>
      <c r="J1818" s="758"/>
      <c r="K1818" s="758"/>
      <c r="L1818" s="758"/>
      <c r="M1818" s="758"/>
      <c r="N1818" s="698"/>
      <c r="O1818" s="603"/>
      <c r="P1818" s="846"/>
      <c r="Q1818" s="603"/>
      <c r="R1818" s="603"/>
      <c r="S1818" s="603"/>
      <c r="T1818" s="603"/>
      <c r="U1818" s="603"/>
      <c r="V1818" s="603"/>
      <c r="W1818" s="603"/>
      <c r="X1818" s="668"/>
      <c r="Y1818" s="376"/>
      <c r="Z1818" s="603"/>
      <c r="AA1818" s="845"/>
      <c r="AB1818" s="603"/>
      <c r="AC1818" s="603"/>
      <c r="AD1818" s="603"/>
      <c r="AE1818" s="603"/>
      <c r="AF1818" s="603"/>
      <c r="AG1818" s="603"/>
      <c r="AH1818" s="603"/>
      <c r="AI1818" s="603"/>
      <c r="AJ1818" s="603"/>
      <c r="AK1818" s="603"/>
      <c r="AL1818" s="603"/>
      <c r="AM1818" s="603"/>
      <c r="AN1818" s="603"/>
      <c r="AO1818" s="603"/>
      <c r="AP1818" s="603"/>
      <c r="AQ1818" s="603"/>
      <c r="AR1818" s="603"/>
      <c r="AS1818" s="603"/>
      <c r="AT1818" s="603"/>
      <c r="AU1818" s="603"/>
      <c r="AV1818" s="603"/>
      <c r="AW1818" s="603"/>
      <c r="AX1818" s="603"/>
      <c r="AY1818" s="603"/>
      <c r="AZ1818" s="603"/>
      <c r="BA1818" s="603"/>
      <c r="BB1818" s="603"/>
      <c r="BC1818" s="603"/>
      <c r="BD1818" s="603"/>
      <c r="BE1818" s="603"/>
      <c r="BF1818" s="603"/>
      <c r="BG1818" s="603"/>
      <c r="BH1818" s="603"/>
      <c r="BI1818" s="603"/>
      <c r="BJ1818" s="603"/>
      <c r="BK1818" s="603"/>
      <c r="BL1818" s="603"/>
      <c r="BM1818" s="603"/>
      <c r="BN1818" s="603"/>
      <c r="BO1818" s="603"/>
      <c r="BP1818" s="603"/>
      <c r="BQ1818" s="603"/>
      <c r="BR1818" s="603"/>
      <c r="BS1818" s="603"/>
      <c r="BT1818" s="603"/>
      <c r="BU1818" s="603"/>
      <c r="BV1818" s="603"/>
      <c r="BW1818" s="603"/>
      <c r="BX1818" s="603"/>
      <c r="BY1818" s="603"/>
      <c r="BZ1818" s="603"/>
      <c r="CA1818" s="603"/>
      <c r="CB1818" s="603"/>
      <c r="CC1818" s="603"/>
      <c r="CD1818" s="603"/>
      <c r="CE1818" s="603"/>
      <c r="CF1818" s="603"/>
      <c r="CG1818" s="603"/>
      <c r="CH1818" s="603"/>
      <c r="CI1818" s="603"/>
      <c r="CJ1818" s="603"/>
      <c r="CK1818" s="603"/>
    </row>
    <row r="1819" spans="1:89" ht="14.25">
      <c r="A1819" s="845"/>
      <c r="B1819" s="758"/>
      <c r="C1819" s="758"/>
      <c r="D1819" s="698"/>
      <c r="E1819" s="698"/>
      <c r="F1819" s="698"/>
      <c r="G1819" s="698"/>
      <c r="H1819" s="698"/>
      <c r="I1819" s="758"/>
      <c r="J1819" s="758"/>
      <c r="K1819" s="758"/>
      <c r="L1819" s="758"/>
      <c r="M1819" s="758"/>
      <c r="N1819" s="698"/>
      <c r="O1819" s="603"/>
      <c r="P1819" s="846"/>
      <c r="Q1819" s="603"/>
      <c r="R1819" s="603"/>
      <c r="S1819" s="603"/>
      <c r="T1819" s="603"/>
      <c r="U1819" s="603"/>
      <c r="V1819" s="603"/>
      <c r="W1819" s="603"/>
      <c r="X1819" s="668"/>
      <c r="Y1819" s="376"/>
      <c r="Z1819" s="603"/>
      <c r="AA1819" s="845"/>
      <c r="AB1819" s="603"/>
      <c r="AC1819" s="603"/>
      <c r="AD1819" s="603"/>
      <c r="AE1819" s="603"/>
      <c r="AF1819" s="603"/>
      <c r="AG1819" s="603"/>
      <c r="AH1819" s="603"/>
      <c r="AI1819" s="603"/>
      <c r="AJ1819" s="603"/>
      <c r="AK1819" s="603"/>
      <c r="AL1819" s="603"/>
      <c r="AM1819" s="603"/>
      <c r="AN1819" s="603"/>
      <c r="AO1819" s="603"/>
      <c r="AP1819" s="603"/>
      <c r="AQ1819" s="603"/>
      <c r="AR1819" s="603"/>
      <c r="AS1819" s="603"/>
      <c r="AT1819" s="603"/>
      <c r="AU1819" s="603"/>
      <c r="AV1819" s="603"/>
      <c r="AW1819" s="603"/>
      <c r="AX1819" s="603"/>
      <c r="AY1819" s="603"/>
      <c r="AZ1819" s="603"/>
      <c r="BA1819" s="603"/>
      <c r="BB1819" s="603"/>
      <c r="BC1819" s="603"/>
      <c r="BD1819" s="603"/>
      <c r="BE1819" s="603"/>
      <c r="BF1819" s="603"/>
      <c r="BG1819" s="603"/>
      <c r="BH1819" s="603"/>
      <c r="BI1819" s="603"/>
      <c r="BJ1819" s="603"/>
      <c r="BK1819" s="603"/>
      <c r="BL1819" s="603"/>
      <c r="BM1819" s="603"/>
      <c r="BN1819" s="603"/>
      <c r="BO1819" s="603"/>
      <c r="BP1819" s="603"/>
      <c r="BQ1819" s="603"/>
      <c r="BR1819" s="603"/>
      <c r="BS1819" s="603"/>
      <c r="BT1819" s="603"/>
      <c r="BU1819" s="603"/>
      <c r="BV1819" s="603"/>
      <c r="BW1819" s="603"/>
      <c r="BX1819" s="603"/>
      <c r="BY1819" s="603"/>
      <c r="BZ1819" s="603"/>
      <c r="CA1819" s="603"/>
      <c r="CB1819" s="603"/>
      <c r="CC1819" s="603"/>
      <c r="CD1819" s="603"/>
      <c r="CE1819" s="603"/>
      <c r="CF1819" s="603"/>
      <c r="CG1819" s="603"/>
      <c r="CH1819" s="603"/>
      <c r="CI1819" s="603"/>
      <c r="CJ1819" s="603"/>
      <c r="CK1819" s="603"/>
    </row>
    <row r="1820" spans="1:89" ht="14.25">
      <c r="A1820" s="845"/>
      <c r="B1820" s="758"/>
      <c r="C1820" s="758"/>
      <c r="D1820" s="698"/>
      <c r="E1820" s="698"/>
      <c r="F1820" s="698"/>
      <c r="G1820" s="698"/>
      <c r="H1820" s="698"/>
      <c r="I1820" s="758"/>
      <c r="J1820" s="758"/>
      <c r="K1820" s="758"/>
      <c r="L1820" s="758"/>
      <c r="M1820" s="758"/>
      <c r="N1820" s="698"/>
      <c r="O1820" s="603"/>
      <c r="P1820" s="846"/>
      <c r="Q1820" s="603"/>
      <c r="R1820" s="603"/>
      <c r="S1820" s="603"/>
      <c r="T1820" s="603"/>
      <c r="U1820" s="603"/>
      <c r="V1820" s="603"/>
      <c r="W1820" s="603"/>
      <c r="X1820" s="668"/>
      <c r="Y1820" s="376"/>
      <c r="Z1820" s="603"/>
      <c r="AA1820" s="845"/>
      <c r="AB1820" s="603"/>
      <c r="AC1820" s="603"/>
      <c r="AD1820" s="603"/>
      <c r="AE1820" s="603"/>
      <c r="AF1820" s="603"/>
      <c r="AG1820" s="603"/>
      <c r="AH1820" s="603"/>
      <c r="AI1820" s="603"/>
      <c r="AJ1820" s="603"/>
      <c r="AK1820" s="603"/>
      <c r="AL1820" s="603"/>
      <c r="AM1820" s="603"/>
      <c r="AN1820" s="603"/>
      <c r="AO1820" s="603"/>
      <c r="AP1820" s="603"/>
      <c r="AQ1820" s="603"/>
      <c r="AR1820" s="603"/>
      <c r="AS1820" s="603"/>
      <c r="AT1820" s="603"/>
      <c r="AU1820" s="603"/>
      <c r="AV1820" s="603"/>
      <c r="AW1820" s="603"/>
      <c r="AX1820" s="603"/>
      <c r="AY1820" s="603"/>
      <c r="AZ1820" s="603"/>
      <c r="BA1820" s="603"/>
      <c r="BB1820" s="603"/>
      <c r="BC1820" s="603"/>
      <c r="BD1820" s="603"/>
      <c r="BE1820" s="603"/>
      <c r="BF1820" s="603"/>
      <c r="BG1820" s="603"/>
      <c r="BH1820" s="603"/>
      <c r="BI1820" s="603"/>
      <c r="BJ1820" s="603"/>
      <c r="BK1820" s="603"/>
      <c r="BL1820" s="603"/>
      <c r="BM1820" s="603"/>
      <c r="BN1820" s="603"/>
      <c r="BO1820" s="603"/>
      <c r="BP1820" s="603"/>
      <c r="BQ1820" s="603"/>
      <c r="BR1820" s="603"/>
      <c r="BS1820" s="603"/>
      <c r="BT1820" s="603"/>
      <c r="BU1820" s="603"/>
      <c r="BV1820" s="603"/>
      <c r="BW1820" s="603"/>
      <c r="BX1820" s="603"/>
      <c r="BY1820" s="603"/>
      <c r="BZ1820" s="603"/>
      <c r="CA1820" s="603"/>
      <c r="CB1820" s="603"/>
      <c r="CC1820" s="603"/>
      <c r="CD1820" s="603"/>
      <c r="CE1820" s="603"/>
      <c r="CF1820" s="603"/>
      <c r="CG1820" s="603"/>
      <c r="CH1820" s="603"/>
      <c r="CI1820" s="603"/>
      <c r="CJ1820" s="603"/>
      <c r="CK1820" s="603"/>
    </row>
    <row r="1821" spans="1:89" ht="14.25">
      <c r="A1821" s="845"/>
      <c r="B1821" s="758"/>
      <c r="C1821" s="758"/>
      <c r="D1821" s="698"/>
      <c r="E1821" s="698"/>
      <c r="F1821" s="698"/>
      <c r="G1821" s="698"/>
      <c r="H1821" s="698"/>
      <c r="I1821" s="758"/>
      <c r="J1821" s="758"/>
      <c r="K1821" s="758"/>
      <c r="L1821" s="758"/>
      <c r="M1821" s="758"/>
      <c r="N1821" s="698"/>
      <c r="O1821" s="603"/>
      <c r="P1821" s="846"/>
      <c r="Q1821" s="603"/>
      <c r="R1821" s="603"/>
      <c r="S1821" s="603"/>
      <c r="T1821" s="603"/>
      <c r="U1821" s="603"/>
      <c r="V1821" s="603"/>
      <c r="W1821" s="603"/>
      <c r="X1821" s="668"/>
      <c r="Y1821" s="376"/>
      <c r="Z1821" s="603"/>
      <c r="AA1821" s="845"/>
      <c r="AB1821" s="603"/>
      <c r="AC1821" s="603"/>
      <c r="AD1821" s="603"/>
      <c r="AE1821" s="603"/>
      <c r="AF1821" s="603"/>
      <c r="AG1821" s="603"/>
      <c r="AH1821" s="603"/>
      <c r="AI1821" s="603"/>
      <c r="AJ1821" s="603"/>
      <c r="AK1821" s="603"/>
      <c r="AL1821" s="603"/>
      <c r="AM1821" s="603"/>
      <c r="AN1821" s="603"/>
      <c r="AO1821" s="603"/>
      <c r="AP1821" s="603"/>
      <c r="AQ1821" s="603"/>
      <c r="AR1821" s="603"/>
      <c r="AS1821" s="603"/>
      <c r="AT1821" s="603"/>
      <c r="AU1821" s="603"/>
      <c r="AV1821" s="603"/>
      <c r="AW1821" s="603"/>
      <c r="AX1821" s="603"/>
      <c r="AY1821" s="603"/>
      <c r="AZ1821" s="603"/>
      <c r="BA1821" s="603"/>
      <c r="BB1821" s="603"/>
      <c r="BC1821" s="603"/>
      <c r="BD1821" s="603"/>
      <c r="BE1821" s="603"/>
      <c r="BF1821" s="603"/>
      <c r="BG1821" s="603"/>
      <c r="BH1821" s="603"/>
      <c r="BI1821" s="603"/>
      <c r="BJ1821" s="603"/>
      <c r="BK1821" s="603"/>
      <c r="BL1821" s="603"/>
      <c r="BM1821" s="603"/>
      <c r="BN1821" s="603"/>
      <c r="BO1821" s="603"/>
      <c r="BP1821" s="603"/>
      <c r="BQ1821" s="603"/>
      <c r="BR1821" s="603"/>
      <c r="BS1821" s="603"/>
      <c r="BT1821" s="603"/>
      <c r="BU1821" s="603"/>
      <c r="BV1821" s="603"/>
      <c r="BW1821" s="603"/>
      <c r="BX1821" s="603"/>
      <c r="BY1821" s="603"/>
      <c r="BZ1821" s="603"/>
      <c r="CA1821" s="603"/>
      <c r="CB1821" s="603"/>
      <c r="CC1821" s="603"/>
      <c r="CD1821" s="603"/>
      <c r="CE1821" s="603"/>
      <c r="CF1821" s="603"/>
      <c r="CG1821" s="603"/>
      <c r="CH1821" s="603"/>
      <c r="CI1821" s="603"/>
      <c r="CJ1821" s="603"/>
      <c r="CK1821" s="603"/>
    </row>
    <row r="1822" spans="1:89" ht="14.25">
      <c r="A1822" s="845"/>
      <c r="B1822" s="758"/>
      <c r="C1822" s="758"/>
      <c r="D1822" s="698"/>
      <c r="E1822" s="698"/>
      <c r="F1822" s="698"/>
      <c r="G1822" s="698"/>
      <c r="H1822" s="698"/>
      <c r="I1822" s="758"/>
      <c r="J1822" s="758"/>
      <c r="K1822" s="758"/>
      <c r="L1822" s="758"/>
      <c r="M1822" s="758"/>
      <c r="N1822" s="698"/>
      <c r="O1822" s="603"/>
      <c r="P1822" s="846"/>
      <c r="Q1822" s="603"/>
      <c r="R1822" s="603"/>
      <c r="S1822" s="603"/>
      <c r="T1822" s="603"/>
      <c r="U1822" s="603"/>
      <c r="V1822" s="603"/>
      <c r="W1822" s="603"/>
      <c r="X1822" s="668"/>
      <c r="Y1822" s="376"/>
      <c r="Z1822" s="603"/>
      <c r="AA1822" s="845"/>
      <c r="AB1822" s="603"/>
      <c r="AC1822" s="603"/>
      <c r="AD1822" s="603"/>
      <c r="AE1822" s="603"/>
      <c r="AF1822" s="603"/>
      <c r="AG1822" s="603"/>
      <c r="AH1822" s="603"/>
      <c r="AI1822" s="603"/>
      <c r="AJ1822" s="603"/>
      <c r="AK1822" s="603"/>
      <c r="AL1822" s="603"/>
      <c r="AM1822" s="603"/>
      <c r="AN1822" s="603"/>
      <c r="AO1822" s="603"/>
      <c r="AP1822" s="603"/>
      <c r="AQ1822" s="603"/>
      <c r="AR1822" s="603"/>
      <c r="AS1822" s="603"/>
      <c r="AT1822" s="603"/>
      <c r="AU1822" s="603"/>
      <c r="AV1822" s="603"/>
      <c r="AW1822" s="603"/>
      <c r="AX1822" s="603"/>
      <c r="AY1822" s="603"/>
      <c r="AZ1822" s="603"/>
      <c r="BA1822" s="603"/>
      <c r="BB1822" s="603"/>
      <c r="BC1822" s="603"/>
      <c r="BD1822" s="603"/>
      <c r="BE1822" s="603"/>
      <c r="BF1822" s="603"/>
      <c r="BG1822" s="603"/>
      <c r="BH1822" s="603"/>
      <c r="BI1822" s="603"/>
      <c r="BJ1822" s="603"/>
      <c r="BK1822" s="603"/>
      <c r="BL1822" s="603"/>
      <c r="BM1822" s="603"/>
      <c r="BN1822" s="603"/>
      <c r="BO1822" s="603"/>
      <c r="BP1822" s="603"/>
      <c r="BQ1822" s="603"/>
      <c r="BR1822" s="603"/>
      <c r="BS1822" s="603"/>
      <c r="BT1822" s="603"/>
      <c r="BU1822" s="603"/>
      <c r="BV1822" s="603"/>
      <c r="BW1822" s="603"/>
      <c r="BX1822" s="603"/>
      <c r="BY1822" s="603"/>
      <c r="BZ1822" s="603"/>
      <c r="CA1822" s="603"/>
      <c r="CB1822" s="603"/>
      <c r="CC1822" s="603"/>
      <c r="CD1822" s="603"/>
      <c r="CE1822" s="603"/>
      <c r="CF1822" s="603"/>
      <c r="CG1822" s="603"/>
      <c r="CH1822" s="603"/>
      <c r="CI1822" s="603"/>
      <c r="CJ1822" s="603"/>
      <c r="CK1822" s="603"/>
    </row>
    <row r="1823" spans="1:89" ht="14.25">
      <c r="A1823" s="845"/>
      <c r="B1823" s="758"/>
      <c r="C1823" s="758"/>
      <c r="D1823" s="698"/>
      <c r="E1823" s="698"/>
      <c r="F1823" s="698"/>
      <c r="G1823" s="698"/>
      <c r="H1823" s="698"/>
      <c r="I1823" s="758"/>
      <c r="J1823" s="758"/>
      <c r="K1823" s="758"/>
      <c r="L1823" s="758"/>
      <c r="M1823" s="758"/>
      <c r="N1823" s="698"/>
      <c r="O1823" s="603"/>
      <c r="P1823" s="846"/>
      <c r="Q1823" s="603"/>
      <c r="R1823" s="603"/>
      <c r="S1823" s="603"/>
      <c r="T1823" s="603"/>
      <c r="U1823" s="603"/>
      <c r="V1823" s="603"/>
      <c r="W1823" s="603"/>
      <c r="X1823" s="668"/>
      <c r="Y1823" s="376"/>
      <c r="Z1823" s="603"/>
      <c r="AA1823" s="845"/>
      <c r="AB1823" s="603"/>
      <c r="AC1823" s="603"/>
      <c r="AD1823" s="603"/>
      <c r="AE1823" s="603"/>
      <c r="AF1823" s="603"/>
      <c r="AG1823" s="603"/>
      <c r="AH1823" s="603"/>
      <c r="AI1823" s="603"/>
      <c r="AJ1823" s="603"/>
      <c r="AK1823" s="603"/>
      <c r="AL1823" s="603"/>
      <c r="AM1823" s="603"/>
      <c r="AN1823" s="603"/>
      <c r="AO1823" s="603"/>
      <c r="AP1823" s="603"/>
      <c r="AQ1823" s="603"/>
      <c r="AR1823" s="603"/>
      <c r="AS1823" s="603"/>
      <c r="AT1823" s="603"/>
      <c r="AU1823" s="603"/>
      <c r="AV1823" s="603"/>
      <c r="AW1823" s="603"/>
      <c r="AX1823" s="603"/>
      <c r="AY1823" s="603"/>
      <c r="AZ1823" s="603"/>
      <c r="BA1823" s="603"/>
      <c r="BB1823" s="603"/>
      <c r="BC1823" s="603"/>
      <c r="BD1823" s="603"/>
      <c r="BE1823" s="603"/>
      <c r="BF1823" s="603"/>
      <c r="BG1823" s="603"/>
      <c r="BH1823" s="603"/>
      <c r="BI1823" s="603"/>
      <c r="BJ1823" s="603"/>
      <c r="BK1823" s="603"/>
      <c r="BL1823" s="603"/>
      <c r="BM1823" s="603"/>
      <c r="BN1823" s="603"/>
      <c r="BO1823" s="603"/>
      <c r="BP1823" s="603"/>
      <c r="BQ1823" s="603"/>
      <c r="BR1823" s="603"/>
      <c r="BS1823" s="603"/>
      <c r="BT1823" s="603"/>
      <c r="BU1823" s="603"/>
      <c r="BV1823" s="603"/>
      <c r="BW1823" s="603"/>
      <c r="BX1823" s="603"/>
      <c r="BY1823" s="603"/>
      <c r="BZ1823" s="603"/>
      <c r="CA1823" s="603"/>
      <c r="CB1823" s="603"/>
      <c r="CC1823" s="603"/>
      <c r="CD1823" s="603"/>
      <c r="CE1823" s="603"/>
      <c r="CF1823" s="603"/>
      <c r="CG1823" s="603"/>
      <c r="CH1823" s="603"/>
      <c r="CI1823" s="603"/>
      <c r="CJ1823" s="603"/>
      <c r="CK1823" s="603"/>
    </row>
    <row r="1824" spans="1:89" ht="14.25">
      <c r="A1824" s="845"/>
      <c r="B1824" s="758"/>
      <c r="C1824" s="758"/>
      <c r="D1824" s="698"/>
      <c r="E1824" s="698"/>
      <c r="F1824" s="698"/>
      <c r="G1824" s="698"/>
      <c r="H1824" s="698"/>
      <c r="I1824" s="758"/>
      <c r="J1824" s="758"/>
      <c r="K1824" s="758"/>
      <c r="L1824" s="758"/>
      <c r="M1824" s="758"/>
      <c r="N1824" s="698"/>
      <c r="O1824" s="603"/>
      <c r="P1824" s="846"/>
      <c r="Q1824" s="603"/>
      <c r="R1824" s="603"/>
      <c r="S1824" s="603"/>
      <c r="T1824" s="603"/>
      <c r="U1824" s="603"/>
      <c r="V1824" s="603"/>
      <c r="W1824" s="603"/>
      <c r="X1824" s="668"/>
      <c r="Y1824" s="376"/>
      <c r="Z1824" s="603"/>
      <c r="AA1824" s="845"/>
      <c r="AB1824" s="603"/>
      <c r="AC1824" s="603"/>
      <c r="AD1824" s="603"/>
      <c r="AE1824" s="603"/>
      <c r="AF1824" s="603"/>
      <c r="AG1824" s="603"/>
      <c r="AH1824" s="603"/>
      <c r="AI1824" s="603"/>
      <c r="AJ1824" s="603"/>
      <c r="AK1824" s="603"/>
      <c r="AL1824" s="603"/>
      <c r="AM1824" s="603"/>
      <c r="AN1824" s="603"/>
      <c r="AO1824" s="603"/>
      <c r="AP1824" s="603"/>
      <c r="AQ1824" s="603"/>
      <c r="AR1824" s="603"/>
      <c r="AS1824" s="603"/>
      <c r="AT1824" s="603"/>
      <c r="AU1824" s="603"/>
      <c r="AV1824" s="603"/>
      <c r="AW1824" s="603"/>
      <c r="AX1824" s="603"/>
      <c r="AY1824" s="603"/>
      <c r="AZ1824" s="603"/>
      <c r="BA1824" s="603"/>
      <c r="BB1824" s="603"/>
      <c r="BC1824" s="603"/>
      <c r="BD1824" s="603"/>
      <c r="BE1824" s="603"/>
      <c r="BF1824" s="603"/>
      <c r="BG1824" s="603"/>
      <c r="BH1824" s="603"/>
      <c r="BI1824" s="603"/>
      <c r="BJ1824" s="603"/>
      <c r="BK1824" s="603"/>
      <c r="BL1824" s="603"/>
      <c r="BM1824" s="603"/>
      <c r="BN1824" s="603"/>
      <c r="BO1824" s="603"/>
      <c r="BP1824" s="603"/>
      <c r="BQ1824" s="603"/>
      <c r="BR1824" s="603"/>
      <c r="BS1824" s="603"/>
      <c r="BT1824" s="603"/>
      <c r="BU1824" s="603"/>
      <c r="BV1824" s="603"/>
      <c r="BW1824" s="603"/>
      <c r="BX1824" s="603"/>
      <c r="BY1824" s="603"/>
      <c r="BZ1824" s="603"/>
      <c r="CA1824" s="603"/>
      <c r="CB1824" s="603"/>
      <c r="CC1824" s="603"/>
      <c r="CD1824" s="603"/>
      <c r="CE1824" s="603"/>
      <c r="CF1824" s="603"/>
      <c r="CG1824" s="603"/>
      <c r="CH1824" s="603"/>
      <c r="CI1824" s="603"/>
      <c r="CJ1824" s="603"/>
      <c r="CK1824" s="603"/>
    </row>
    <row r="1825" spans="1:89" ht="14.25">
      <c r="A1825" s="845"/>
      <c r="B1825" s="758"/>
      <c r="C1825" s="758"/>
      <c r="D1825" s="698"/>
      <c r="E1825" s="698"/>
      <c r="F1825" s="698"/>
      <c r="G1825" s="698"/>
      <c r="H1825" s="698"/>
      <c r="I1825" s="758"/>
      <c r="J1825" s="758"/>
      <c r="K1825" s="758"/>
      <c r="L1825" s="758"/>
      <c r="M1825" s="758"/>
      <c r="N1825" s="698"/>
      <c r="O1825" s="603"/>
      <c r="P1825" s="846"/>
      <c r="Q1825" s="603"/>
      <c r="R1825" s="603"/>
      <c r="S1825" s="603"/>
      <c r="T1825" s="603"/>
      <c r="U1825" s="603"/>
      <c r="V1825" s="603"/>
      <c r="W1825" s="603"/>
      <c r="X1825" s="668"/>
      <c r="Y1825" s="376"/>
      <c r="Z1825" s="603"/>
      <c r="AA1825" s="845"/>
      <c r="AB1825" s="603"/>
      <c r="AC1825" s="603"/>
      <c r="AD1825" s="603"/>
      <c r="AE1825" s="603"/>
      <c r="AF1825" s="603"/>
      <c r="AG1825" s="603"/>
      <c r="AH1825" s="603"/>
      <c r="AI1825" s="603"/>
      <c r="AJ1825" s="603"/>
      <c r="AK1825" s="603"/>
      <c r="AL1825" s="603"/>
      <c r="AM1825" s="603"/>
      <c r="AN1825" s="603"/>
      <c r="AO1825" s="603"/>
      <c r="AP1825" s="603"/>
      <c r="AQ1825" s="603"/>
      <c r="AR1825" s="603"/>
      <c r="AS1825" s="603"/>
      <c r="AT1825" s="603"/>
      <c r="AU1825" s="603"/>
      <c r="AV1825" s="603"/>
      <c r="AW1825" s="603"/>
      <c r="AX1825" s="603"/>
      <c r="AY1825" s="603"/>
      <c r="AZ1825" s="603"/>
      <c r="BA1825" s="603"/>
      <c r="BB1825" s="603"/>
      <c r="BC1825" s="603"/>
      <c r="BD1825" s="603"/>
      <c r="BE1825" s="603"/>
      <c r="BF1825" s="603"/>
      <c r="BG1825" s="603"/>
      <c r="BH1825" s="603"/>
      <c r="BI1825" s="603"/>
      <c r="BJ1825" s="603"/>
      <c r="BK1825" s="603"/>
      <c r="BL1825" s="603"/>
      <c r="BM1825" s="603"/>
      <c r="BN1825" s="603"/>
      <c r="BO1825" s="603"/>
      <c r="BP1825" s="603"/>
      <c r="BQ1825" s="603"/>
      <c r="BR1825" s="603"/>
      <c r="BS1825" s="603"/>
      <c r="BT1825" s="603"/>
      <c r="BU1825" s="603"/>
      <c r="BV1825" s="603"/>
      <c r="BW1825" s="603"/>
      <c r="BX1825" s="603"/>
      <c r="BY1825" s="603"/>
      <c r="BZ1825" s="603"/>
      <c r="CA1825" s="603"/>
      <c r="CB1825" s="603"/>
      <c r="CC1825" s="603"/>
      <c r="CD1825" s="603"/>
      <c r="CE1825" s="603"/>
      <c r="CF1825" s="603"/>
      <c r="CG1825" s="603"/>
      <c r="CH1825" s="603"/>
      <c r="CI1825" s="603"/>
      <c r="CJ1825" s="603"/>
      <c r="CK1825" s="603"/>
    </row>
    <row r="1826" spans="1:89" ht="14.25">
      <c r="A1826" s="845"/>
      <c r="B1826" s="758"/>
      <c r="C1826" s="758"/>
      <c r="D1826" s="698"/>
      <c r="E1826" s="698"/>
      <c r="F1826" s="698"/>
      <c r="G1826" s="698"/>
      <c r="H1826" s="698"/>
      <c r="I1826" s="758"/>
      <c r="J1826" s="758"/>
      <c r="K1826" s="758"/>
      <c r="L1826" s="758"/>
      <c r="M1826" s="758"/>
      <c r="N1826" s="698"/>
      <c r="O1826" s="603"/>
      <c r="P1826" s="846"/>
      <c r="Q1826" s="603"/>
      <c r="R1826" s="603"/>
      <c r="S1826" s="603"/>
      <c r="T1826" s="603"/>
      <c r="U1826" s="603"/>
      <c r="V1826" s="603"/>
      <c r="W1826" s="603"/>
      <c r="X1826" s="668"/>
      <c r="Y1826" s="376"/>
      <c r="Z1826" s="603"/>
      <c r="AA1826" s="845"/>
      <c r="AB1826" s="603"/>
      <c r="AC1826" s="603"/>
      <c r="AD1826" s="603"/>
      <c r="AE1826" s="603"/>
      <c r="AF1826" s="603"/>
      <c r="AG1826" s="603"/>
      <c r="AH1826" s="603"/>
      <c r="AI1826" s="603"/>
      <c r="AJ1826" s="603"/>
      <c r="AK1826" s="603"/>
      <c r="AL1826" s="603"/>
      <c r="AM1826" s="603"/>
      <c r="AN1826" s="603"/>
      <c r="AO1826" s="603"/>
      <c r="AP1826" s="603"/>
      <c r="AQ1826" s="603"/>
      <c r="AR1826" s="603"/>
      <c r="AS1826" s="603"/>
      <c r="AT1826" s="603"/>
      <c r="AU1826" s="603"/>
      <c r="AV1826" s="603"/>
      <c r="AW1826" s="603"/>
      <c r="AX1826" s="603"/>
      <c r="AY1826" s="603"/>
      <c r="AZ1826" s="603"/>
      <c r="BA1826" s="603"/>
      <c r="BB1826" s="603"/>
      <c r="BC1826" s="603"/>
      <c r="BD1826" s="603"/>
      <c r="BE1826" s="603"/>
      <c r="BF1826" s="603"/>
      <c r="BG1826" s="603"/>
      <c r="BH1826" s="603"/>
      <c r="BI1826" s="603"/>
      <c r="BJ1826" s="603"/>
      <c r="BK1826" s="603"/>
      <c r="BL1826" s="603"/>
      <c r="BM1826" s="603"/>
      <c r="BN1826" s="603"/>
      <c r="BO1826" s="603"/>
      <c r="BP1826" s="603"/>
      <c r="BQ1826" s="603"/>
      <c r="BR1826" s="603"/>
      <c r="BS1826" s="603"/>
      <c r="BT1826" s="603"/>
      <c r="BU1826" s="603"/>
      <c r="BV1826" s="603"/>
      <c r="BW1826" s="603"/>
      <c r="BX1826" s="603"/>
      <c r="BY1826" s="603"/>
      <c r="BZ1826" s="603"/>
      <c r="CA1826" s="603"/>
      <c r="CB1826" s="603"/>
      <c r="CC1826" s="603"/>
      <c r="CD1826" s="603"/>
      <c r="CE1826" s="603"/>
      <c r="CF1826" s="603"/>
      <c r="CG1826" s="603"/>
      <c r="CH1826" s="603"/>
      <c r="CI1826" s="603"/>
      <c r="CJ1826" s="603"/>
      <c r="CK1826" s="603"/>
    </row>
    <row r="1827" spans="1:89" ht="14.25">
      <c r="A1827" s="845"/>
      <c r="B1827" s="758"/>
      <c r="C1827" s="758"/>
      <c r="D1827" s="698"/>
      <c r="E1827" s="698"/>
      <c r="F1827" s="698"/>
      <c r="G1827" s="698"/>
      <c r="H1827" s="698"/>
      <c r="I1827" s="758"/>
      <c r="J1827" s="758"/>
      <c r="K1827" s="758"/>
      <c r="L1827" s="758"/>
      <c r="M1827" s="758"/>
      <c r="N1827" s="698"/>
      <c r="O1827" s="603"/>
      <c r="P1827" s="846"/>
      <c r="Q1827" s="603"/>
      <c r="R1827" s="603"/>
      <c r="S1827" s="603"/>
      <c r="T1827" s="603"/>
      <c r="U1827" s="603"/>
      <c r="V1827" s="603"/>
      <c r="W1827" s="603"/>
      <c r="X1827" s="668"/>
      <c r="Y1827" s="376"/>
      <c r="Z1827" s="603"/>
      <c r="AA1827" s="845"/>
      <c r="AB1827" s="603"/>
      <c r="AC1827" s="603"/>
      <c r="AD1827" s="603"/>
      <c r="AE1827" s="603"/>
      <c r="AF1827" s="603"/>
      <c r="AG1827" s="603"/>
      <c r="AH1827" s="603"/>
      <c r="AI1827" s="603"/>
      <c r="AJ1827" s="603"/>
      <c r="AK1827" s="603"/>
      <c r="AL1827" s="603"/>
      <c r="AM1827" s="603"/>
      <c r="AN1827" s="603"/>
      <c r="AO1827" s="603"/>
      <c r="AP1827" s="603"/>
      <c r="AQ1827" s="603"/>
      <c r="AR1827" s="603"/>
      <c r="AS1827" s="603"/>
      <c r="AT1827" s="603"/>
      <c r="AU1827" s="603"/>
      <c r="AV1827" s="603"/>
      <c r="AW1827" s="603"/>
      <c r="AX1827" s="603"/>
      <c r="AY1827" s="603"/>
      <c r="AZ1827" s="603"/>
      <c r="BA1827" s="603"/>
      <c r="BB1827" s="603"/>
      <c r="BC1827" s="603"/>
      <c r="BD1827" s="603"/>
      <c r="BE1827" s="603"/>
      <c r="BF1827" s="603"/>
      <c r="BG1827" s="603"/>
      <c r="BH1827" s="603"/>
      <c r="BI1827" s="603"/>
      <c r="BJ1827" s="603"/>
      <c r="BK1827" s="603"/>
      <c r="BL1827" s="603"/>
      <c r="BM1827" s="603"/>
      <c r="BN1827" s="603"/>
      <c r="BO1827" s="603"/>
      <c r="BP1827" s="603"/>
      <c r="BQ1827" s="603"/>
      <c r="BR1827" s="603"/>
      <c r="BS1827" s="603"/>
      <c r="BT1827" s="603"/>
      <c r="BU1827" s="603"/>
      <c r="BV1827" s="603"/>
      <c r="BW1827" s="603"/>
      <c r="BX1827" s="603"/>
      <c r="BY1827" s="603"/>
      <c r="BZ1827" s="603"/>
      <c r="CA1827" s="603"/>
      <c r="CB1827" s="603"/>
      <c r="CC1827" s="603"/>
      <c r="CD1827" s="603"/>
      <c r="CE1827" s="603"/>
      <c r="CF1827" s="603"/>
      <c r="CG1827" s="603"/>
      <c r="CH1827" s="603"/>
      <c r="CI1827" s="603"/>
      <c r="CJ1827" s="603"/>
      <c r="CK1827" s="603"/>
    </row>
    <row r="1828" spans="1:89" ht="14.25">
      <c r="A1828" s="845"/>
      <c r="B1828" s="758"/>
      <c r="C1828" s="758"/>
      <c r="D1828" s="698"/>
      <c r="E1828" s="698"/>
      <c r="F1828" s="698"/>
      <c r="G1828" s="698"/>
      <c r="H1828" s="698"/>
      <c r="I1828" s="758"/>
      <c r="J1828" s="758"/>
      <c r="K1828" s="758"/>
      <c r="L1828" s="758"/>
      <c r="M1828" s="758"/>
      <c r="N1828" s="698"/>
      <c r="O1828" s="603"/>
      <c r="P1828" s="846"/>
      <c r="Q1828" s="603"/>
      <c r="R1828" s="603"/>
      <c r="S1828" s="603"/>
      <c r="T1828" s="603"/>
      <c r="U1828" s="603"/>
      <c r="V1828" s="603"/>
      <c r="W1828" s="603"/>
      <c r="X1828" s="668"/>
      <c r="Y1828" s="376"/>
      <c r="Z1828" s="603"/>
      <c r="AA1828" s="845"/>
      <c r="AB1828" s="603"/>
      <c r="AC1828" s="603"/>
      <c r="AD1828" s="603"/>
      <c r="AE1828" s="603"/>
      <c r="AF1828" s="603"/>
      <c r="AG1828" s="603"/>
      <c r="AH1828" s="603"/>
      <c r="AI1828" s="603"/>
      <c r="AJ1828" s="603"/>
      <c r="AK1828" s="603"/>
      <c r="AL1828" s="603"/>
      <c r="AM1828" s="603"/>
      <c r="AN1828" s="603"/>
      <c r="AO1828" s="603"/>
      <c r="AP1828" s="603"/>
      <c r="AQ1828" s="603"/>
      <c r="AR1828" s="603"/>
      <c r="AS1828" s="603"/>
      <c r="AT1828" s="603"/>
      <c r="AU1828" s="603"/>
      <c r="AV1828" s="603"/>
      <c r="AW1828" s="603"/>
      <c r="AX1828" s="603"/>
      <c r="AY1828" s="603"/>
      <c r="AZ1828" s="603"/>
      <c r="BA1828" s="603"/>
      <c r="BB1828" s="603"/>
      <c r="BC1828" s="603"/>
      <c r="BD1828" s="603"/>
      <c r="BE1828" s="603"/>
      <c r="BF1828" s="603"/>
      <c r="BG1828" s="603"/>
      <c r="BH1828" s="603"/>
      <c r="BI1828" s="603"/>
      <c r="BJ1828" s="603"/>
      <c r="BK1828" s="603"/>
      <c r="BL1828" s="603"/>
      <c r="BM1828" s="603"/>
      <c r="BN1828" s="603"/>
      <c r="BO1828" s="603"/>
      <c r="BP1828" s="603"/>
      <c r="BQ1828" s="603"/>
      <c r="BR1828" s="603"/>
      <c r="BS1828" s="603"/>
      <c r="BT1828" s="603"/>
      <c r="BU1828" s="603"/>
      <c r="BV1828" s="603"/>
      <c r="BW1828" s="603"/>
      <c r="BX1828" s="603"/>
      <c r="BY1828" s="603"/>
      <c r="BZ1828" s="603"/>
      <c r="CA1828" s="603"/>
      <c r="CB1828" s="603"/>
      <c r="CC1828" s="603"/>
      <c r="CD1828" s="603"/>
      <c r="CE1828" s="603"/>
      <c r="CF1828" s="603"/>
      <c r="CG1828" s="603"/>
      <c r="CH1828" s="603"/>
      <c r="CI1828" s="603"/>
      <c r="CJ1828" s="603"/>
      <c r="CK1828" s="603"/>
    </row>
    <row r="1829" spans="1:89" ht="14.25">
      <c r="A1829" s="845"/>
      <c r="B1829" s="758"/>
      <c r="C1829" s="758"/>
      <c r="D1829" s="698"/>
      <c r="E1829" s="698"/>
      <c r="F1829" s="698"/>
      <c r="G1829" s="698"/>
      <c r="H1829" s="698"/>
      <c r="I1829" s="758"/>
      <c r="J1829" s="758"/>
      <c r="K1829" s="758"/>
      <c r="L1829" s="758"/>
      <c r="M1829" s="758"/>
      <c r="N1829" s="698"/>
      <c r="O1829" s="603"/>
      <c r="P1829" s="846"/>
      <c r="Q1829" s="603"/>
      <c r="R1829" s="603"/>
      <c r="S1829" s="603"/>
      <c r="T1829" s="603"/>
      <c r="U1829" s="603"/>
      <c r="V1829" s="603"/>
      <c r="W1829" s="603"/>
      <c r="X1829" s="668"/>
      <c r="Y1829" s="376"/>
      <c r="Z1829" s="603"/>
      <c r="AA1829" s="845"/>
      <c r="AB1829" s="603"/>
      <c r="AC1829" s="603"/>
      <c r="AD1829" s="603"/>
      <c r="AE1829" s="603"/>
      <c r="AF1829" s="603"/>
      <c r="AG1829" s="603"/>
      <c r="AH1829" s="603"/>
      <c r="AI1829" s="603"/>
      <c r="AJ1829" s="603"/>
      <c r="AK1829" s="603"/>
      <c r="AL1829" s="603"/>
      <c r="AM1829" s="603"/>
      <c r="AN1829" s="603"/>
      <c r="AO1829" s="603"/>
      <c r="AP1829" s="603"/>
      <c r="AQ1829" s="603"/>
      <c r="AR1829" s="603"/>
      <c r="AS1829" s="603"/>
      <c r="AT1829" s="603"/>
      <c r="AU1829" s="603"/>
      <c r="AV1829" s="603"/>
      <c r="AW1829" s="603"/>
      <c r="AX1829" s="603"/>
      <c r="AY1829" s="603"/>
      <c r="AZ1829" s="603"/>
      <c r="BA1829" s="603"/>
      <c r="BB1829" s="603"/>
      <c r="BC1829" s="603"/>
      <c r="BD1829" s="603"/>
      <c r="BE1829" s="603"/>
      <c r="BF1829" s="603"/>
      <c r="BG1829" s="603"/>
      <c r="BH1829" s="603"/>
      <c r="BI1829" s="603"/>
      <c r="BJ1829" s="603"/>
      <c r="BK1829" s="603"/>
      <c r="BL1829" s="603"/>
      <c r="BM1829" s="603"/>
      <c r="BN1829" s="603"/>
      <c r="BO1829" s="603"/>
      <c r="BP1829" s="603"/>
      <c r="BQ1829" s="603"/>
      <c r="BR1829" s="603"/>
      <c r="BS1829" s="603"/>
      <c r="BT1829" s="603"/>
      <c r="BU1829" s="603"/>
      <c r="BV1829" s="603"/>
      <c r="BW1829" s="603"/>
      <c r="BX1829" s="603"/>
      <c r="BY1829" s="603"/>
      <c r="BZ1829" s="603"/>
      <c r="CA1829" s="603"/>
      <c r="CB1829" s="603"/>
      <c r="CC1829" s="603"/>
      <c r="CD1829" s="603"/>
      <c r="CE1829" s="603"/>
      <c r="CF1829" s="603"/>
      <c r="CG1829" s="603"/>
      <c r="CH1829" s="603"/>
      <c r="CI1829" s="603"/>
      <c r="CJ1829" s="603"/>
      <c r="CK1829" s="603"/>
    </row>
    <row r="1830" spans="1:89" ht="14.25">
      <c r="A1830" s="845"/>
      <c r="B1830" s="758"/>
      <c r="C1830" s="758"/>
      <c r="D1830" s="698"/>
      <c r="E1830" s="698"/>
      <c r="F1830" s="698"/>
      <c r="G1830" s="698"/>
      <c r="H1830" s="698"/>
      <c r="I1830" s="758"/>
      <c r="J1830" s="758"/>
      <c r="K1830" s="758"/>
      <c r="L1830" s="758"/>
      <c r="M1830" s="758"/>
      <c r="N1830" s="698"/>
      <c r="O1830" s="603"/>
      <c r="P1830" s="846"/>
      <c r="Q1830" s="603"/>
      <c r="R1830" s="603"/>
      <c r="S1830" s="603"/>
      <c r="T1830" s="603"/>
      <c r="U1830" s="603"/>
      <c r="V1830" s="603"/>
      <c r="W1830" s="603"/>
      <c r="X1830" s="668"/>
      <c r="Y1830" s="376"/>
      <c r="Z1830" s="603"/>
      <c r="AA1830" s="845"/>
      <c r="AB1830" s="603"/>
      <c r="AC1830" s="603"/>
      <c r="AD1830" s="603"/>
      <c r="AE1830" s="603"/>
      <c r="AF1830" s="603"/>
      <c r="AG1830" s="603"/>
      <c r="AH1830" s="603"/>
      <c r="AI1830" s="603"/>
      <c r="AJ1830" s="603"/>
      <c r="AK1830" s="603"/>
      <c r="AL1830" s="603"/>
      <c r="AM1830" s="603"/>
      <c r="AN1830" s="603"/>
      <c r="AO1830" s="603"/>
      <c r="AP1830" s="603"/>
      <c r="AQ1830" s="603"/>
      <c r="AR1830" s="603"/>
      <c r="AS1830" s="603"/>
      <c r="AT1830" s="603"/>
      <c r="AU1830" s="603"/>
      <c r="AV1830" s="603"/>
      <c r="AW1830" s="603"/>
      <c r="AX1830" s="603"/>
      <c r="AY1830" s="603"/>
      <c r="AZ1830" s="603"/>
      <c r="BA1830" s="603"/>
      <c r="BB1830" s="603"/>
      <c r="BC1830" s="603"/>
      <c r="BD1830" s="603"/>
      <c r="BE1830" s="603"/>
      <c r="BF1830" s="603"/>
      <c r="BG1830" s="603"/>
      <c r="BH1830" s="603"/>
      <c r="BI1830" s="603"/>
      <c r="BJ1830" s="603"/>
      <c r="BK1830" s="603"/>
      <c r="BL1830" s="603"/>
      <c r="BM1830" s="603"/>
      <c r="BN1830" s="603"/>
      <c r="BO1830" s="603"/>
      <c r="BP1830" s="603"/>
      <c r="BQ1830" s="603"/>
      <c r="BR1830" s="603"/>
      <c r="BS1830" s="603"/>
      <c r="BT1830" s="603"/>
      <c r="BU1830" s="603"/>
      <c r="BV1830" s="603"/>
      <c r="BW1830" s="603"/>
      <c r="BX1830" s="603"/>
      <c r="BY1830" s="603"/>
      <c r="BZ1830" s="603"/>
      <c r="CA1830" s="603"/>
      <c r="CB1830" s="603"/>
      <c r="CC1830" s="603"/>
      <c r="CD1830" s="603"/>
      <c r="CE1830" s="603"/>
      <c r="CF1830" s="603"/>
      <c r="CG1830" s="603"/>
      <c r="CH1830" s="603"/>
      <c r="CI1830" s="603"/>
      <c r="CJ1830" s="603"/>
      <c r="CK1830" s="603"/>
    </row>
    <row r="1831" spans="1:89" ht="14.25">
      <c r="A1831" s="845"/>
      <c r="B1831" s="758"/>
      <c r="C1831" s="758"/>
      <c r="D1831" s="698"/>
      <c r="E1831" s="698"/>
      <c r="F1831" s="698"/>
      <c r="G1831" s="698"/>
      <c r="H1831" s="698"/>
      <c r="I1831" s="758"/>
      <c r="J1831" s="758"/>
      <c r="K1831" s="758"/>
      <c r="L1831" s="758"/>
      <c r="M1831" s="758"/>
      <c r="N1831" s="698"/>
      <c r="O1831" s="603"/>
      <c r="P1831" s="846"/>
      <c r="Q1831" s="603"/>
      <c r="R1831" s="603"/>
      <c r="S1831" s="603"/>
      <c r="T1831" s="603"/>
      <c r="U1831" s="603"/>
      <c r="V1831" s="603"/>
      <c r="W1831" s="603"/>
      <c r="X1831" s="668"/>
      <c r="Y1831" s="376"/>
      <c r="Z1831" s="603"/>
      <c r="AA1831" s="845"/>
      <c r="AB1831" s="603"/>
      <c r="AC1831" s="603"/>
      <c r="AD1831" s="603"/>
      <c r="AE1831" s="603"/>
      <c r="AF1831" s="603"/>
      <c r="AG1831" s="603"/>
      <c r="AH1831" s="603"/>
      <c r="AI1831" s="603"/>
      <c r="AJ1831" s="603"/>
      <c r="AK1831" s="603"/>
      <c r="AL1831" s="603"/>
      <c r="AM1831" s="603"/>
      <c r="AN1831" s="603"/>
      <c r="AO1831" s="603"/>
      <c r="AP1831" s="603"/>
      <c r="AQ1831" s="603"/>
      <c r="AR1831" s="603"/>
      <c r="AS1831" s="603"/>
      <c r="AT1831" s="603"/>
      <c r="AU1831" s="603"/>
      <c r="AV1831" s="603"/>
      <c r="AW1831" s="603"/>
      <c r="AX1831" s="603"/>
      <c r="AY1831" s="603"/>
      <c r="AZ1831" s="603"/>
      <c r="BA1831" s="603"/>
      <c r="BB1831" s="603"/>
      <c r="BC1831" s="603"/>
      <c r="BD1831" s="603"/>
      <c r="BE1831" s="603"/>
      <c r="BF1831" s="603"/>
      <c r="BG1831" s="603"/>
      <c r="BH1831" s="603"/>
      <c r="BI1831" s="603"/>
      <c r="BJ1831" s="603"/>
      <c r="BK1831" s="603"/>
      <c r="BL1831" s="603"/>
      <c r="BM1831" s="603"/>
      <c r="BN1831" s="603"/>
      <c r="BO1831" s="603"/>
      <c r="BP1831" s="603"/>
      <c r="BQ1831" s="603"/>
      <c r="BR1831" s="603"/>
      <c r="BS1831" s="603"/>
      <c r="BT1831" s="603"/>
      <c r="BU1831" s="603"/>
      <c r="BV1831" s="603"/>
      <c r="BW1831" s="603"/>
      <c r="BX1831" s="603"/>
      <c r="BY1831" s="603"/>
      <c r="BZ1831" s="603"/>
      <c r="CA1831" s="603"/>
      <c r="CB1831" s="603"/>
      <c r="CC1831" s="603"/>
      <c r="CD1831" s="603"/>
      <c r="CE1831" s="603"/>
      <c r="CF1831" s="603"/>
      <c r="CG1831" s="603"/>
      <c r="CH1831" s="603"/>
      <c r="CI1831" s="603"/>
      <c r="CJ1831" s="603"/>
      <c r="CK1831" s="603"/>
    </row>
    <row r="1832" spans="1:89" ht="14.25">
      <c r="A1832" s="845"/>
      <c r="B1832" s="758"/>
      <c r="C1832" s="758"/>
      <c r="D1832" s="698"/>
      <c r="E1832" s="698"/>
      <c r="F1832" s="698"/>
      <c r="G1832" s="698"/>
      <c r="H1832" s="698"/>
      <c r="I1832" s="758"/>
      <c r="J1832" s="758"/>
      <c r="K1832" s="758"/>
      <c r="L1832" s="758"/>
      <c r="M1832" s="758"/>
      <c r="N1832" s="698"/>
      <c r="O1832" s="603"/>
      <c r="P1832" s="846"/>
      <c r="Q1832" s="603"/>
      <c r="R1832" s="603"/>
      <c r="S1832" s="603"/>
      <c r="T1832" s="603"/>
      <c r="U1832" s="603"/>
      <c r="V1832" s="603"/>
      <c r="W1832" s="603"/>
      <c r="X1832" s="668"/>
      <c r="Y1832" s="376"/>
      <c r="Z1832" s="603"/>
      <c r="AA1832" s="845"/>
      <c r="AB1832" s="603"/>
      <c r="AC1832" s="603"/>
      <c r="AD1832" s="603"/>
      <c r="AE1832" s="603"/>
      <c r="AF1832" s="603"/>
      <c r="AG1832" s="603"/>
      <c r="AH1832" s="603"/>
      <c r="AI1832" s="603"/>
      <c r="AJ1832" s="603"/>
      <c r="AK1832" s="603"/>
      <c r="AL1832" s="603"/>
      <c r="AM1832" s="603"/>
      <c r="AN1832" s="603"/>
      <c r="AO1832" s="603"/>
      <c r="AP1832" s="603"/>
      <c r="AQ1832" s="603"/>
      <c r="AR1832" s="603"/>
      <c r="AS1832" s="603"/>
      <c r="AT1832" s="603"/>
      <c r="AU1832" s="603"/>
      <c r="AV1832" s="603"/>
      <c r="AW1832" s="603"/>
      <c r="AX1832" s="603"/>
      <c r="AY1832" s="603"/>
      <c r="AZ1832" s="603"/>
      <c r="BA1832" s="603"/>
      <c r="BB1832" s="603"/>
      <c r="BC1832" s="603"/>
      <c r="BD1832" s="603"/>
      <c r="BE1832" s="603"/>
      <c r="BF1832" s="603"/>
      <c r="BG1832" s="603"/>
      <c r="BH1832" s="603"/>
      <c r="BI1832" s="603"/>
      <c r="BJ1832" s="603"/>
      <c r="BK1832" s="603"/>
      <c r="BL1832" s="603"/>
      <c r="BM1832" s="603"/>
      <c r="BN1832" s="603"/>
      <c r="BO1832" s="603"/>
      <c r="BP1832" s="603"/>
      <c r="BQ1832" s="603"/>
      <c r="BR1832" s="603"/>
      <c r="BS1832" s="603"/>
      <c r="BT1832" s="603"/>
      <c r="BU1832" s="603"/>
      <c r="BV1832" s="603"/>
      <c r="BW1832" s="603"/>
      <c r="BX1832" s="603"/>
      <c r="BY1832" s="603"/>
      <c r="BZ1832" s="603"/>
      <c r="CA1832" s="603"/>
      <c r="CB1832" s="603"/>
      <c r="CC1832" s="603"/>
      <c r="CD1832" s="603"/>
      <c r="CE1832" s="603"/>
      <c r="CF1832" s="603"/>
      <c r="CG1832" s="603"/>
      <c r="CH1832" s="603"/>
      <c r="CI1832" s="603"/>
      <c r="CJ1832" s="603"/>
      <c r="CK1832" s="603"/>
    </row>
    <row r="1833" spans="1:89" ht="14.25">
      <c r="A1833" s="845"/>
      <c r="B1833" s="758"/>
      <c r="C1833" s="758"/>
      <c r="D1833" s="698"/>
      <c r="E1833" s="698"/>
      <c r="F1833" s="698"/>
      <c r="G1833" s="698"/>
      <c r="H1833" s="698"/>
      <c r="I1833" s="758"/>
      <c r="J1833" s="758"/>
      <c r="K1833" s="758"/>
      <c r="L1833" s="758"/>
      <c r="M1833" s="758"/>
      <c r="N1833" s="698"/>
      <c r="O1833" s="603"/>
      <c r="P1833" s="846"/>
      <c r="Q1833" s="603"/>
      <c r="R1833" s="603"/>
      <c r="S1833" s="603"/>
      <c r="T1833" s="603"/>
      <c r="U1833" s="603"/>
      <c r="V1833" s="603"/>
      <c r="W1833" s="603"/>
      <c r="X1833" s="668"/>
      <c r="Y1833" s="376"/>
      <c r="Z1833" s="603"/>
      <c r="AA1833" s="845"/>
      <c r="AB1833" s="603"/>
      <c r="AC1833" s="603"/>
      <c r="AD1833" s="603"/>
      <c r="AE1833" s="603"/>
      <c r="AF1833" s="603"/>
      <c r="AG1833" s="603"/>
      <c r="AH1833" s="603"/>
      <c r="AI1833" s="603"/>
      <c r="AJ1833" s="603"/>
      <c r="AK1833" s="603"/>
      <c r="AL1833" s="603"/>
      <c r="AM1833" s="603"/>
      <c r="AN1833" s="603"/>
      <c r="AO1833" s="603"/>
      <c r="AP1833" s="603"/>
      <c r="AQ1833" s="603"/>
      <c r="AR1833" s="603"/>
      <c r="AS1833" s="603"/>
      <c r="AT1833" s="603"/>
      <c r="AU1833" s="603"/>
      <c r="AV1833" s="603"/>
      <c r="AW1833" s="603"/>
      <c r="AX1833" s="603"/>
      <c r="AY1833" s="603"/>
      <c r="AZ1833" s="603"/>
      <c r="BA1833" s="603"/>
      <c r="BB1833" s="603"/>
      <c r="BC1833" s="603"/>
      <c r="BD1833" s="603"/>
      <c r="BE1833" s="603"/>
      <c r="BF1833" s="603"/>
      <c r="BG1833" s="603"/>
      <c r="BH1833" s="603"/>
      <c r="BI1833" s="603"/>
      <c r="BJ1833" s="603"/>
      <c r="BK1833" s="603"/>
      <c r="BL1833" s="603"/>
      <c r="BM1833" s="603"/>
      <c r="BN1833" s="603"/>
      <c r="BO1833" s="603"/>
      <c r="BP1833" s="603"/>
      <c r="BQ1833" s="603"/>
      <c r="BR1833" s="603"/>
      <c r="BS1833" s="603"/>
      <c r="BT1833" s="603"/>
      <c r="BU1833" s="603"/>
      <c r="BV1833" s="603"/>
      <c r="BW1833" s="603"/>
      <c r="BX1833" s="603"/>
      <c r="BY1833" s="603"/>
      <c r="BZ1833" s="603"/>
      <c r="CA1833" s="603"/>
      <c r="CB1833" s="603"/>
      <c r="CC1833" s="603"/>
      <c r="CD1833" s="603"/>
      <c r="CE1833" s="603"/>
      <c r="CF1833" s="603"/>
      <c r="CG1833" s="603"/>
      <c r="CH1833" s="603"/>
      <c r="CI1833" s="603"/>
      <c r="CJ1833" s="603"/>
      <c r="CK1833" s="603"/>
    </row>
    <row r="1834" spans="1:89" ht="14.25">
      <c r="A1834" s="845"/>
      <c r="B1834" s="758"/>
      <c r="C1834" s="758"/>
      <c r="D1834" s="698"/>
      <c r="E1834" s="698"/>
      <c r="F1834" s="698"/>
      <c r="G1834" s="698"/>
      <c r="H1834" s="698"/>
      <c r="I1834" s="758"/>
      <c r="J1834" s="758"/>
      <c r="K1834" s="758"/>
      <c r="L1834" s="758"/>
      <c r="M1834" s="758"/>
      <c r="N1834" s="698"/>
      <c r="O1834" s="603"/>
      <c r="P1834" s="846"/>
      <c r="Q1834" s="603"/>
      <c r="R1834" s="603"/>
      <c r="S1834" s="603"/>
      <c r="T1834" s="603"/>
      <c r="U1834" s="603"/>
      <c r="V1834" s="603"/>
      <c r="W1834" s="603"/>
      <c r="X1834" s="668"/>
      <c r="Y1834" s="376"/>
      <c r="Z1834" s="603"/>
      <c r="AA1834" s="845"/>
      <c r="AB1834" s="603"/>
      <c r="AC1834" s="603"/>
      <c r="AD1834" s="603"/>
      <c r="AE1834" s="603"/>
      <c r="AF1834" s="603"/>
      <c r="AG1834" s="603"/>
      <c r="AH1834" s="603"/>
      <c r="AI1834" s="603"/>
      <c r="AJ1834" s="603"/>
      <c r="AK1834" s="603"/>
      <c r="AL1834" s="603"/>
      <c r="AM1834" s="603"/>
      <c r="AN1834" s="603"/>
      <c r="AO1834" s="603"/>
      <c r="AP1834" s="603"/>
      <c r="AQ1834" s="603"/>
      <c r="AR1834" s="603"/>
      <c r="AS1834" s="603"/>
      <c r="AT1834" s="603"/>
      <c r="AU1834" s="603"/>
      <c r="AV1834" s="603"/>
      <c r="AW1834" s="603"/>
      <c r="AX1834" s="603"/>
      <c r="AY1834" s="603"/>
      <c r="AZ1834" s="603"/>
      <c r="BA1834" s="603"/>
      <c r="BB1834" s="603"/>
      <c r="BC1834" s="603"/>
      <c r="BD1834" s="603"/>
      <c r="BE1834" s="603"/>
      <c r="BF1834" s="603"/>
      <c r="BG1834" s="603"/>
      <c r="BH1834" s="603"/>
      <c r="BI1834" s="603"/>
      <c r="BJ1834" s="603"/>
      <c r="BK1834" s="603"/>
      <c r="BL1834" s="603"/>
      <c r="BM1834" s="603"/>
      <c r="BN1834" s="603"/>
      <c r="BO1834" s="603"/>
      <c r="BP1834" s="603"/>
      <c r="BQ1834" s="603"/>
      <c r="BR1834" s="603"/>
      <c r="BS1834" s="603"/>
      <c r="BT1834" s="603"/>
      <c r="BU1834" s="603"/>
      <c r="BV1834" s="603"/>
      <c r="BW1834" s="603"/>
      <c r="BX1834" s="603"/>
      <c r="BY1834" s="603"/>
      <c r="BZ1834" s="603"/>
      <c r="CA1834" s="603"/>
      <c r="CB1834" s="603"/>
      <c r="CC1834" s="603"/>
      <c r="CD1834" s="603"/>
      <c r="CE1834" s="603"/>
      <c r="CF1834" s="603"/>
      <c r="CG1834" s="603"/>
      <c r="CH1834" s="603"/>
      <c r="CI1834" s="603"/>
      <c r="CJ1834" s="603"/>
      <c r="CK1834" s="603"/>
    </row>
    <row r="1835" spans="1:89" ht="14.25">
      <c r="A1835" s="845"/>
      <c r="B1835" s="758"/>
      <c r="C1835" s="758"/>
      <c r="D1835" s="698"/>
      <c r="E1835" s="698"/>
      <c r="F1835" s="698"/>
      <c r="G1835" s="698"/>
      <c r="H1835" s="698"/>
      <c r="I1835" s="758"/>
      <c r="J1835" s="758"/>
      <c r="K1835" s="758"/>
      <c r="L1835" s="758"/>
      <c r="M1835" s="758"/>
      <c r="N1835" s="698"/>
      <c r="O1835" s="603"/>
      <c r="P1835" s="846"/>
      <c r="Q1835" s="603"/>
      <c r="R1835" s="603"/>
      <c r="S1835" s="603"/>
      <c r="T1835" s="603"/>
      <c r="U1835" s="603"/>
      <c r="V1835" s="603"/>
      <c r="W1835" s="603"/>
      <c r="X1835" s="668"/>
      <c r="Y1835" s="376"/>
      <c r="Z1835" s="603"/>
      <c r="AA1835" s="845"/>
      <c r="AB1835" s="603"/>
      <c r="AC1835" s="603"/>
      <c r="AD1835" s="603"/>
      <c r="AE1835" s="603"/>
      <c r="AF1835" s="603"/>
      <c r="AG1835" s="603"/>
      <c r="AH1835" s="603"/>
      <c r="AI1835" s="603"/>
      <c r="AJ1835" s="603"/>
      <c r="AK1835" s="603"/>
      <c r="AL1835" s="603"/>
      <c r="AM1835" s="603"/>
      <c r="AN1835" s="603"/>
      <c r="AO1835" s="603"/>
      <c r="AP1835" s="603"/>
      <c r="AQ1835" s="603"/>
      <c r="AR1835" s="603"/>
      <c r="AS1835" s="603"/>
      <c r="AT1835" s="603"/>
      <c r="AU1835" s="603"/>
      <c r="AV1835" s="603"/>
      <c r="AW1835" s="603"/>
      <c r="AX1835" s="603"/>
      <c r="AY1835" s="603"/>
      <c r="AZ1835" s="603"/>
      <c r="BA1835" s="603"/>
      <c r="BB1835" s="603"/>
      <c r="BC1835" s="603"/>
      <c r="BD1835" s="603"/>
      <c r="BE1835" s="603"/>
      <c r="BF1835" s="603"/>
      <c r="BG1835" s="603"/>
      <c r="BH1835" s="603"/>
      <c r="BI1835" s="603"/>
      <c r="BJ1835" s="603"/>
      <c r="BK1835" s="603"/>
      <c r="BL1835" s="603"/>
      <c r="BM1835" s="603"/>
      <c r="BN1835" s="603"/>
      <c r="BO1835" s="603"/>
      <c r="BP1835" s="603"/>
      <c r="BQ1835" s="603"/>
      <c r="BR1835" s="603"/>
      <c r="BS1835" s="603"/>
      <c r="BT1835" s="603"/>
      <c r="BU1835" s="603"/>
      <c r="BV1835" s="603"/>
      <c r="BW1835" s="603"/>
      <c r="BX1835" s="603"/>
      <c r="BY1835" s="603"/>
      <c r="BZ1835" s="603"/>
      <c r="CA1835" s="603"/>
      <c r="CB1835" s="603"/>
      <c r="CC1835" s="603"/>
      <c r="CD1835" s="603"/>
      <c r="CE1835" s="603"/>
      <c r="CF1835" s="603"/>
      <c r="CG1835" s="603"/>
      <c r="CH1835" s="603"/>
      <c r="CI1835" s="603"/>
      <c r="CJ1835" s="603"/>
      <c r="CK1835" s="603"/>
    </row>
    <row r="1836" spans="1:89" ht="14.25">
      <c r="A1836" s="845"/>
      <c r="B1836" s="758"/>
      <c r="C1836" s="758"/>
      <c r="D1836" s="698"/>
      <c r="E1836" s="698"/>
      <c r="F1836" s="698"/>
      <c r="G1836" s="698"/>
      <c r="H1836" s="698"/>
      <c r="I1836" s="758"/>
      <c r="J1836" s="758"/>
      <c r="K1836" s="758"/>
      <c r="L1836" s="758"/>
      <c r="M1836" s="758"/>
      <c r="N1836" s="698"/>
      <c r="O1836" s="603"/>
      <c r="P1836" s="846"/>
      <c r="Q1836" s="603"/>
      <c r="R1836" s="603"/>
      <c r="S1836" s="603"/>
      <c r="T1836" s="603"/>
      <c r="U1836" s="603"/>
      <c r="V1836" s="603"/>
      <c r="W1836" s="603"/>
      <c r="X1836" s="668"/>
      <c r="Y1836" s="376"/>
      <c r="Z1836" s="603"/>
      <c r="AA1836" s="845"/>
      <c r="AB1836" s="603"/>
      <c r="AC1836" s="603"/>
      <c r="AD1836" s="603"/>
      <c r="AE1836" s="603"/>
      <c r="AF1836" s="603"/>
      <c r="AG1836" s="603"/>
      <c r="AH1836" s="603"/>
      <c r="AI1836" s="603"/>
      <c r="AJ1836" s="603"/>
      <c r="AK1836" s="603"/>
      <c r="AL1836" s="603"/>
      <c r="AM1836" s="603"/>
      <c r="AN1836" s="603"/>
      <c r="AO1836" s="603"/>
      <c r="AP1836" s="603"/>
      <c r="AQ1836" s="603"/>
      <c r="AR1836" s="603"/>
      <c r="AS1836" s="603"/>
      <c r="AT1836" s="603"/>
      <c r="AU1836" s="603"/>
      <c r="AV1836" s="603"/>
      <c r="AW1836" s="603"/>
      <c r="AX1836" s="603"/>
      <c r="AY1836" s="603"/>
      <c r="AZ1836" s="603"/>
      <c r="BA1836" s="603"/>
      <c r="BB1836" s="603"/>
      <c r="BC1836" s="603"/>
      <c r="BD1836" s="603"/>
      <c r="BE1836" s="603"/>
      <c r="BF1836" s="603"/>
      <c r="BG1836" s="603"/>
      <c r="BH1836" s="603"/>
      <c r="BI1836" s="603"/>
      <c r="BJ1836" s="603"/>
      <c r="BK1836" s="603"/>
      <c r="BL1836" s="603"/>
      <c r="BM1836" s="603"/>
      <c r="BN1836" s="603"/>
      <c r="BO1836" s="603"/>
      <c r="BP1836" s="603"/>
      <c r="BQ1836" s="603"/>
      <c r="BR1836" s="603"/>
      <c r="BS1836" s="603"/>
      <c r="BT1836" s="603"/>
      <c r="BU1836" s="603"/>
      <c r="BV1836" s="603"/>
      <c r="BW1836" s="603"/>
      <c r="BX1836" s="603"/>
      <c r="BY1836" s="603"/>
      <c r="BZ1836" s="603"/>
      <c r="CA1836" s="603"/>
      <c r="CB1836" s="603"/>
      <c r="CC1836" s="603"/>
      <c r="CD1836" s="603"/>
      <c r="CE1836" s="603"/>
      <c r="CF1836" s="603"/>
      <c r="CG1836" s="603"/>
      <c r="CH1836" s="603"/>
      <c r="CI1836" s="603"/>
      <c r="CJ1836" s="603"/>
      <c r="CK1836" s="603"/>
    </row>
    <row r="1837" spans="1:89" ht="14.25">
      <c r="A1837" s="845"/>
      <c r="B1837" s="758"/>
      <c r="C1837" s="758"/>
      <c r="D1837" s="698"/>
      <c r="E1837" s="698"/>
      <c r="F1837" s="698"/>
      <c r="G1837" s="698"/>
      <c r="H1837" s="698"/>
      <c r="I1837" s="758"/>
      <c r="J1837" s="758"/>
      <c r="K1837" s="758"/>
      <c r="L1837" s="758"/>
      <c r="M1837" s="758"/>
      <c r="N1837" s="698"/>
      <c r="O1837" s="603"/>
      <c r="P1837" s="846"/>
      <c r="Q1837" s="603"/>
      <c r="R1837" s="603"/>
      <c r="S1837" s="603"/>
      <c r="T1837" s="603"/>
      <c r="U1837" s="603"/>
      <c r="V1837" s="603"/>
      <c r="W1837" s="603"/>
      <c r="X1837" s="668"/>
      <c r="Y1837" s="376"/>
      <c r="Z1837" s="603"/>
      <c r="AA1837" s="845"/>
      <c r="AB1837" s="603"/>
      <c r="AC1837" s="603"/>
      <c r="AD1837" s="603"/>
      <c r="AE1837" s="603"/>
      <c r="AF1837" s="603"/>
      <c r="AG1837" s="603"/>
      <c r="AH1837" s="603"/>
      <c r="AI1837" s="603"/>
      <c r="AJ1837" s="603"/>
      <c r="AK1837" s="603"/>
      <c r="AL1837" s="603"/>
      <c r="AM1837" s="603"/>
      <c r="AN1837" s="603"/>
      <c r="AO1837" s="603"/>
      <c r="AP1837" s="603"/>
      <c r="AQ1837" s="603"/>
      <c r="AR1837" s="603"/>
      <c r="AS1837" s="603"/>
      <c r="AT1837" s="603"/>
      <c r="AU1837" s="603"/>
      <c r="AV1837" s="603"/>
      <c r="AW1837" s="603"/>
      <c r="AX1837" s="603"/>
      <c r="AY1837" s="603"/>
      <c r="AZ1837" s="603"/>
      <c r="BA1837" s="603"/>
      <c r="BB1837" s="603"/>
      <c r="BC1837" s="603"/>
      <c r="BD1837" s="603"/>
      <c r="BE1837" s="603"/>
      <c r="BF1837" s="603"/>
      <c r="BG1837" s="603"/>
      <c r="BH1837" s="603"/>
      <c r="BI1837" s="603"/>
      <c r="BJ1837" s="603"/>
      <c r="BK1837" s="603"/>
      <c r="BL1837" s="603"/>
      <c r="BM1837" s="603"/>
      <c r="BN1837" s="603"/>
      <c r="BO1837" s="603"/>
      <c r="BP1837" s="603"/>
      <c r="BQ1837" s="603"/>
      <c r="BR1837" s="603"/>
      <c r="BS1837" s="603"/>
      <c r="BT1837" s="603"/>
      <c r="BU1837" s="603"/>
      <c r="BV1837" s="603"/>
      <c r="BW1837" s="603"/>
      <c r="BX1837" s="603"/>
      <c r="BY1837" s="603"/>
      <c r="BZ1837" s="603"/>
      <c r="CA1837" s="603"/>
      <c r="CB1837" s="603"/>
      <c r="CC1837" s="603"/>
      <c r="CD1837" s="603"/>
      <c r="CE1837" s="603"/>
      <c r="CF1837" s="603"/>
      <c r="CG1837" s="603"/>
      <c r="CH1837" s="603"/>
      <c r="CI1837" s="603"/>
      <c r="CJ1837" s="603"/>
      <c r="CK1837" s="603"/>
    </row>
    <row r="1838" spans="1:89" ht="14.25">
      <c r="A1838" s="845"/>
      <c r="B1838" s="758"/>
      <c r="C1838" s="758"/>
      <c r="D1838" s="698"/>
      <c r="E1838" s="698"/>
      <c r="F1838" s="698"/>
      <c r="G1838" s="698"/>
      <c r="H1838" s="698"/>
      <c r="I1838" s="758"/>
      <c r="J1838" s="758"/>
      <c r="K1838" s="758"/>
      <c r="L1838" s="758"/>
      <c r="M1838" s="758"/>
      <c r="N1838" s="698"/>
      <c r="O1838" s="603"/>
      <c r="P1838" s="846"/>
      <c r="Q1838" s="603"/>
      <c r="R1838" s="603"/>
      <c r="S1838" s="603"/>
      <c r="T1838" s="603"/>
      <c r="U1838" s="603"/>
      <c r="V1838" s="603"/>
      <c r="W1838" s="603"/>
      <c r="X1838" s="668"/>
      <c r="Y1838" s="376"/>
      <c r="Z1838" s="603"/>
      <c r="AA1838" s="845"/>
      <c r="AB1838" s="603"/>
      <c r="AC1838" s="603"/>
      <c r="AD1838" s="603"/>
      <c r="AE1838" s="603"/>
      <c r="AF1838" s="603"/>
      <c r="AG1838" s="603"/>
      <c r="AH1838" s="603"/>
      <c r="AI1838" s="603"/>
      <c r="AJ1838" s="603"/>
      <c r="AK1838" s="603"/>
      <c r="AL1838" s="603"/>
      <c r="AM1838" s="603"/>
      <c r="AN1838" s="603"/>
      <c r="AO1838" s="603"/>
      <c r="AP1838" s="603"/>
      <c r="AQ1838" s="603"/>
      <c r="AR1838" s="603"/>
      <c r="AS1838" s="603"/>
      <c r="AT1838" s="603"/>
      <c r="AU1838" s="603"/>
      <c r="AV1838" s="603"/>
      <c r="AW1838" s="603"/>
      <c r="AX1838" s="603"/>
      <c r="AY1838" s="603"/>
      <c r="AZ1838" s="603"/>
      <c r="BA1838" s="603"/>
      <c r="BB1838" s="603"/>
      <c r="BC1838" s="603"/>
      <c r="BD1838" s="603"/>
      <c r="BE1838" s="603"/>
      <c r="BF1838" s="603"/>
      <c r="BG1838" s="603"/>
      <c r="BH1838" s="603"/>
      <c r="BI1838" s="603"/>
      <c r="BJ1838" s="603"/>
      <c r="BK1838" s="603"/>
      <c r="BL1838" s="603"/>
      <c r="BM1838" s="603"/>
      <c r="BN1838" s="603"/>
      <c r="BO1838" s="603"/>
      <c r="BP1838" s="603"/>
      <c r="BQ1838" s="603"/>
      <c r="BR1838" s="603"/>
      <c r="BS1838" s="603"/>
      <c r="BT1838" s="603"/>
      <c r="BU1838" s="603"/>
      <c r="BV1838" s="603"/>
      <c r="BW1838" s="603"/>
      <c r="BX1838" s="603"/>
      <c r="BY1838" s="603"/>
      <c r="BZ1838" s="603"/>
      <c r="CA1838" s="603"/>
      <c r="CB1838" s="603"/>
      <c r="CC1838" s="603"/>
      <c r="CD1838" s="603"/>
      <c r="CE1838" s="603"/>
      <c r="CF1838" s="603"/>
      <c r="CG1838" s="603"/>
      <c r="CH1838" s="603"/>
      <c r="CI1838" s="603"/>
      <c r="CJ1838" s="603"/>
      <c r="CK1838" s="603"/>
    </row>
    <row r="1839" spans="1:89" ht="14.25">
      <c r="A1839" s="845"/>
      <c r="B1839" s="758"/>
      <c r="C1839" s="758"/>
      <c r="D1839" s="698"/>
      <c r="E1839" s="698"/>
      <c r="F1839" s="698"/>
      <c r="G1839" s="698"/>
      <c r="H1839" s="698"/>
      <c r="I1839" s="758"/>
      <c r="J1839" s="758"/>
      <c r="K1839" s="758"/>
      <c r="L1839" s="758"/>
      <c r="M1839" s="758"/>
      <c r="N1839" s="698"/>
      <c r="O1839" s="603"/>
      <c r="P1839" s="846"/>
      <c r="Q1839" s="603"/>
      <c r="R1839" s="603"/>
      <c r="S1839" s="603"/>
      <c r="T1839" s="603"/>
      <c r="U1839" s="603"/>
      <c r="V1839" s="603"/>
      <c r="W1839" s="603"/>
      <c r="X1839" s="668"/>
      <c r="Y1839" s="376"/>
      <c r="Z1839" s="603"/>
      <c r="AA1839" s="845"/>
      <c r="AB1839" s="603"/>
      <c r="AC1839" s="603"/>
      <c r="AD1839" s="603"/>
      <c r="AE1839" s="603"/>
      <c r="AF1839" s="603"/>
      <c r="AG1839" s="603"/>
      <c r="AH1839" s="603"/>
      <c r="AI1839" s="603"/>
      <c r="AJ1839" s="603"/>
      <c r="AK1839" s="603"/>
      <c r="AL1839" s="603"/>
      <c r="AM1839" s="603"/>
      <c r="AN1839" s="603"/>
      <c r="AO1839" s="603"/>
      <c r="AP1839" s="603"/>
      <c r="AQ1839" s="603"/>
      <c r="AR1839" s="603"/>
      <c r="AS1839" s="603"/>
      <c r="AT1839" s="603"/>
      <c r="AU1839" s="603"/>
      <c r="AV1839" s="603"/>
      <c r="AW1839" s="603"/>
      <c r="AX1839" s="603"/>
      <c r="AY1839" s="603"/>
      <c r="AZ1839" s="603"/>
      <c r="BA1839" s="603"/>
      <c r="BB1839" s="603"/>
      <c r="BC1839" s="603"/>
      <c r="BD1839" s="603"/>
      <c r="BE1839" s="603"/>
      <c r="BF1839" s="603"/>
      <c r="BG1839" s="603"/>
      <c r="BH1839" s="603"/>
      <c r="BI1839" s="603"/>
      <c r="BJ1839" s="603"/>
      <c r="BK1839" s="603"/>
      <c r="BL1839" s="603"/>
      <c r="BM1839" s="603"/>
      <c r="BN1839" s="603"/>
      <c r="BO1839" s="603"/>
      <c r="BP1839" s="603"/>
      <c r="BQ1839" s="603"/>
      <c r="BR1839" s="603"/>
      <c r="BS1839" s="603"/>
      <c r="BT1839" s="603"/>
      <c r="BU1839" s="603"/>
      <c r="BV1839" s="603"/>
      <c r="BW1839" s="603"/>
      <c r="BX1839" s="603"/>
      <c r="BY1839" s="603"/>
      <c r="BZ1839" s="603"/>
      <c r="CA1839" s="603"/>
      <c r="CB1839" s="603"/>
      <c r="CC1839" s="603"/>
      <c r="CD1839" s="603"/>
      <c r="CE1839" s="603"/>
      <c r="CF1839" s="603"/>
      <c r="CG1839" s="603"/>
      <c r="CH1839" s="603"/>
      <c r="CI1839" s="603"/>
      <c r="CJ1839" s="603"/>
      <c r="CK1839" s="603"/>
    </row>
    <row r="1840" spans="1:89" ht="14.25">
      <c r="A1840" s="845"/>
      <c r="B1840" s="758"/>
      <c r="C1840" s="758"/>
      <c r="D1840" s="698"/>
      <c r="E1840" s="698"/>
      <c r="F1840" s="698"/>
      <c r="G1840" s="698"/>
      <c r="H1840" s="698"/>
      <c r="I1840" s="758"/>
      <c r="J1840" s="758"/>
      <c r="K1840" s="758"/>
      <c r="L1840" s="758"/>
      <c r="M1840" s="758"/>
      <c r="N1840" s="698"/>
      <c r="O1840" s="603"/>
      <c r="P1840" s="846"/>
      <c r="Q1840" s="603"/>
      <c r="R1840" s="603"/>
      <c r="S1840" s="603"/>
      <c r="T1840" s="603"/>
      <c r="U1840" s="603"/>
      <c r="V1840" s="603"/>
      <c r="W1840" s="603"/>
      <c r="X1840" s="668"/>
      <c r="Y1840" s="376"/>
      <c r="Z1840" s="603"/>
      <c r="AA1840" s="845"/>
      <c r="AB1840" s="603"/>
      <c r="AC1840" s="603"/>
      <c r="AD1840" s="603"/>
      <c r="AE1840" s="603"/>
      <c r="AF1840" s="603"/>
      <c r="AG1840" s="603"/>
      <c r="AH1840" s="603"/>
      <c r="AI1840" s="603"/>
      <c r="AJ1840" s="603"/>
      <c r="AK1840" s="603"/>
      <c r="AL1840" s="603"/>
      <c r="AM1840" s="603"/>
      <c r="AN1840" s="603"/>
      <c r="AO1840" s="603"/>
      <c r="AP1840" s="603"/>
      <c r="AQ1840" s="603"/>
      <c r="AR1840" s="603"/>
      <c r="AS1840" s="603"/>
      <c r="AT1840" s="603"/>
      <c r="AU1840" s="603"/>
      <c r="AV1840" s="603"/>
      <c r="AW1840" s="603"/>
      <c r="AX1840" s="603"/>
      <c r="AY1840" s="603"/>
      <c r="AZ1840" s="603"/>
      <c r="BA1840" s="603"/>
      <c r="BB1840" s="603"/>
      <c r="BC1840" s="603"/>
      <c r="BD1840" s="603"/>
      <c r="BE1840" s="603"/>
      <c r="BF1840" s="603"/>
      <c r="BG1840" s="603"/>
      <c r="BH1840" s="603"/>
      <c r="BI1840" s="603"/>
      <c r="BJ1840" s="603"/>
      <c r="BK1840" s="603"/>
      <c r="BL1840" s="603"/>
      <c r="BM1840" s="603"/>
      <c r="BN1840" s="603"/>
      <c r="BO1840" s="603"/>
      <c r="BP1840" s="603"/>
      <c r="BQ1840" s="603"/>
      <c r="BR1840" s="603"/>
      <c r="BS1840" s="603"/>
      <c r="BT1840" s="603"/>
      <c r="BU1840" s="603"/>
      <c r="BV1840" s="603"/>
      <c r="BW1840" s="603"/>
      <c r="BX1840" s="603"/>
      <c r="BY1840" s="603"/>
      <c r="BZ1840" s="603"/>
      <c r="CA1840" s="603"/>
      <c r="CB1840" s="603"/>
      <c r="CC1840" s="603"/>
      <c r="CD1840" s="603"/>
      <c r="CE1840" s="603"/>
      <c r="CF1840" s="603"/>
      <c r="CG1840" s="603"/>
      <c r="CH1840" s="603"/>
      <c r="CI1840" s="603"/>
      <c r="CJ1840" s="603"/>
      <c r="CK1840" s="603"/>
    </row>
    <row r="1841" spans="1:89" ht="14.25">
      <c r="A1841" s="845"/>
      <c r="B1841" s="758"/>
      <c r="C1841" s="758"/>
      <c r="D1841" s="698"/>
      <c r="E1841" s="698"/>
      <c r="F1841" s="698"/>
      <c r="G1841" s="698"/>
      <c r="H1841" s="698"/>
      <c r="I1841" s="758"/>
      <c r="J1841" s="758"/>
      <c r="K1841" s="758"/>
      <c r="L1841" s="758"/>
      <c r="M1841" s="758"/>
      <c r="N1841" s="698"/>
      <c r="O1841" s="603"/>
      <c r="P1841" s="846"/>
      <c r="Q1841" s="603"/>
      <c r="R1841" s="603"/>
      <c r="S1841" s="603"/>
      <c r="T1841" s="603"/>
      <c r="U1841" s="603"/>
      <c r="V1841" s="603"/>
      <c r="W1841" s="603"/>
      <c r="X1841" s="668"/>
      <c r="Y1841" s="376"/>
      <c r="Z1841" s="603"/>
      <c r="AA1841" s="845"/>
      <c r="AB1841" s="603"/>
      <c r="AC1841" s="603"/>
      <c r="AD1841" s="603"/>
      <c r="AE1841" s="603"/>
      <c r="AF1841" s="603"/>
      <c r="AG1841" s="603"/>
      <c r="AH1841" s="603"/>
      <c r="AI1841" s="603"/>
      <c r="AJ1841" s="603"/>
      <c r="AK1841" s="603"/>
      <c r="AL1841" s="603"/>
      <c r="AM1841" s="603"/>
      <c r="AN1841" s="603"/>
      <c r="AO1841" s="603"/>
      <c r="AP1841" s="603"/>
      <c r="AQ1841" s="603"/>
      <c r="AR1841" s="603"/>
      <c r="AS1841" s="603"/>
      <c r="AT1841" s="603"/>
      <c r="AU1841" s="603"/>
      <c r="AV1841" s="603"/>
      <c r="AW1841" s="603"/>
      <c r="AX1841" s="603"/>
      <c r="AY1841" s="603"/>
      <c r="AZ1841" s="603"/>
      <c r="BA1841" s="603"/>
      <c r="BB1841" s="603"/>
      <c r="BC1841" s="603"/>
      <c r="BD1841" s="603"/>
      <c r="BE1841" s="603"/>
      <c r="BF1841" s="603"/>
      <c r="BG1841" s="603"/>
      <c r="BH1841" s="603"/>
      <c r="BI1841" s="603"/>
      <c r="BJ1841" s="603"/>
      <c r="BK1841" s="603"/>
      <c r="BL1841" s="603"/>
      <c r="BM1841" s="603"/>
      <c r="BN1841" s="603"/>
      <c r="BO1841" s="603"/>
      <c r="BP1841" s="603"/>
      <c r="BQ1841" s="603"/>
      <c r="BR1841" s="603"/>
      <c r="BS1841" s="603"/>
      <c r="BT1841" s="603"/>
      <c r="BU1841" s="603"/>
      <c r="BV1841" s="603"/>
      <c r="BW1841" s="603"/>
      <c r="BX1841" s="603"/>
      <c r="BY1841" s="603"/>
      <c r="BZ1841" s="603"/>
      <c r="CA1841" s="603"/>
      <c r="CB1841" s="603"/>
      <c r="CC1841" s="603"/>
      <c r="CD1841" s="603"/>
      <c r="CE1841" s="603"/>
      <c r="CF1841" s="603"/>
      <c r="CG1841" s="603"/>
      <c r="CH1841" s="603"/>
      <c r="CI1841" s="603"/>
      <c r="CJ1841" s="603"/>
      <c r="CK1841" s="603"/>
    </row>
    <row r="1842" spans="1:89" ht="14.25">
      <c r="A1842" s="845"/>
      <c r="B1842" s="758"/>
      <c r="C1842" s="758"/>
      <c r="D1842" s="698"/>
      <c r="E1842" s="698"/>
      <c r="F1842" s="698"/>
      <c r="G1842" s="698"/>
      <c r="H1842" s="698"/>
      <c r="I1842" s="758"/>
      <c r="J1842" s="758"/>
      <c r="K1842" s="758"/>
      <c r="L1842" s="758"/>
      <c r="M1842" s="758"/>
      <c r="N1842" s="698"/>
      <c r="O1842" s="603"/>
      <c r="P1842" s="846"/>
      <c r="Q1842" s="603"/>
      <c r="R1842" s="603"/>
      <c r="S1842" s="603"/>
      <c r="T1842" s="603"/>
      <c r="U1842" s="603"/>
      <c r="V1842" s="603"/>
      <c r="W1842" s="603"/>
      <c r="X1842" s="668"/>
      <c r="Y1842" s="376"/>
      <c r="Z1842" s="603"/>
      <c r="AA1842" s="845"/>
      <c r="AB1842" s="603"/>
      <c r="AC1842" s="603"/>
      <c r="AD1842" s="603"/>
      <c r="AE1842" s="603"/>
      <c r="AF1842" s="603"/>
      <c r="AG1842" s="603"/>
      <c r="AH1842" s="603"/>
      <c r="AI1842" s="603"/>
      <c r="AJ1842" s="603"/>
      <c r="AK1842" s="603"/>
      <c r="AL1842" s="603"/>
      <c r="AM1842" s="603"/>
      <c r="AN1842" s="603"/>
      <c r="AO1842" s="603"/>
      <c r="AP1842" s="603"/>
      <c r="AQ1842" s="603"/>
      <c r="AR1842" s="603"/>
      <c r="AS1842" s="603"/>
      <c r="AT1842" s="603"/>
      <c r="AU1842" s="603"/>
      <c r="AV1842" s="603"/>
      <c r="AW1842" s="603"/>
      <c r="AX1842" s="603"/>
      <c r="AY1842" s="603"/>
      <c r="AZ1842" s="603"/>
      <c r="BA1842" s="603"/>
      <c r="BB1842" s="603"/>
      <c r="BC1842" s="603"/>
      <c r="BD1842" s="603"/>
      <c r="BE1842" s="603"/>
      <c r="BF1842" s="603"/>
      <c r="BG1842" s="603"/>
      <c r="BH1842" s="603"/>
      <c r="BI1842" s="603"/>
      <c r="BJ1842" s="603"/>
      <c r="BK1842" s="603"/>
      <c r="BL1842" s="603"/>
      <c r="BM1842" s="603"/>
      <c r="BN1842" s="603"/>
      <c r="BO1842" s="603"/>
      <c r="BP1842" s="603"/>
      <c r="BQ1842" s="603"/>
      <c r="BR1842" s="603"/>
      <c r="BS1842" s="603"/>
      <c r="BT1842" s="603"/>
      <c r="BU1842" s="603"/>
      <c r="BV1842" s="603"/>
      <c r="BW1842" s="603"/>
      <c r="BX1842" s="603"/>
      <c r="BY1842" s="603"/>
      <c r="BZ1842" s="603"/>
      <c r="CA1842" s="603"/>
      <c r="CB1842" s="603"/>
      <c r="CC1842" s="603"/>
      <c r="CD1842" s="603"/>
      <c r="CE1842" s="603"/>
      <c r="CF1842" s="603"/>
      <c r="CG1842" s="603"/>
      <c r="CH1842" s="603"/>
      <c r="CI1842" s="603"/>
      <c r="CJ1842" s="603"/>
      <c r="CK1842" s="603"/>
    </row>
    <row r="1843" spans="1:89" ht="14.25">
      <c r="A1843" s="845"/>
      <c r="B1843" s="758"/>
      <c r="C1843" s="758"/>
      <c r="D1843" s="698"/>
      <c r="E1843" s="698"/>
      <c r="F1843" s="698"/>
      <c r="G1843" s="698"/>
      <c r="H1843" s="698"/>
      <c r="I1843" s="758"/>
      <c r="J1843" s="758"/>
      <c r="K1843" s="758"/>
      <c r="L1843" s="758"/>
      <c r="M1843" s="758"/>
      <c r="N1843" s="698"/>
      <c r="O1843" s="603"/>
      <c r="P1843" s="846"/>
      <c r="Q1843" s="603"/>
      <c r="R1843" s="603"/>
      <c r="S1843" s="603"/>
      <c r="T1843" s="603"/>
      <c r="U1843" s="603"/>
      <c r="V1843" s="603"/>
      <c r="W1843" s="603"/>
      <c r="X1843" s="668"/>
      <c r="Y1843" s="376"/>
      <c r="Z1843" s="603"/>
      <c r="AA1843" s="845"/>
      <c r="AB1843" s="603"/>
      <c r="AC1843" s="603"/>
      <c r="AD1843" s="603"/>
      <c r="AE1843" s="603"/>
      <c r="AF1843" s="603"/>
      <c r="AG1843" s="603"/>
      <c r="AH1843" s="603"/>
      <c r="AI1843" s="603"/>
      <c r="AJ1843" s="603"/>
      <c r="AK1843" s="603"/>
      <c r="AL1843" s="603"/>
      <c r="AM1843" s="603"/>
      <c r="AN1843" s="603"/>
      <c r="AO1843" s="603"/>
      <c r="AP1843" s="603"/>
      <c r="AQ1843" s="603"/>
      <c r="AR1843" s="603"/>
      <c r="AS1843" s="603"/>
      <c r="AT1843" s="603"/>
      <c r="AU1843" s="603"/>
      <c r="AV1843" s="603"/>
      <c r="AW1843" s="603"/>
      <c r="AX1843" s="603"/>
      <c r="AY1843" s="603"/>
      <c r="AZ1843" s="603"/>
      <c r="BA1843" s="603"/>
      <c r="BB1843" s="603"/>
      <c r="BC1843" s="603"/>
      <c r="BD1843" s="603"/>
      <c r="BE1843" s="603"/>
      <c r="BF1843" s="603"/>
      <c r="BG1843" s="603"/>
      <c r="BH1843" s="603"/>
      <c r="BI1843" s="603"/>
      <c r="BJ1843" s="603"/>
      <c r="BK1843" s="603"/>
      <c r="BL1843" s="603"/>
      <c r="BM1843" s="603"/>
      <c r="BN1843" s="603"/>
      <c r="BO1843" s="603"/>
      <c r="BP1843" s="603"/>
      <c r="BQ1843" s="603"/>
      <c r="BR1843" s="603"/>
      <c r="BS1843" s="603"/>
      <c r="BT1843" s="603"/>
      <c r="BU1843" s="603"/>
      <c r="BV1843" s="603"/>
      <c r="BW1843" s="603"/>
      <c r="BX1843" s="603"/>
      <c r="BY1843" s="603"/>
      <c r="BZ1843" s="603"/>
      <c r="CA1843" s="603"/>
      <c r="CB1843" s="603"/>
      <c r="CC1843" s="603"/>
      <c r="CD1843" s="603"/>
      <c r="CE1843" s="603"/>
      <c r="CF1843" s="603"/>
      <c r="CG1843" s="603"/>
      <c r="CH1843" s="603"/>
      <c r="CI1843" s="603"/>
      <c r="CJ1843" s="603"/>
      <c r="CK1843" s="603"/>
    </row>
    <row r="1844" spans="1:89" ht="14.25">
      <c r="A1844" s="845"/>
      <c r="B1844" s="758"/>
      <c r="C1844" s="758"/>
      <c r="D1844" s="698"/>
      <c r="E1844" s="698"/>
      <c r="F1844" s="698"/>
      <c r="G1844" s="698"/>
      <c r="H1844" s="698"/>
      <c r="I1844" s="758"/>
      <c r="J1844" s="758"/>
      <c r="K1844" s="758"/>
      <c r="L1844" s="758"/>
      <c r="M1844" s="758"/>
      <c r="N1844" s="698"/>
      <c r="O1844" s="603"/>
      <c r="P1844" s="846"/>
      <c r="Q1844" s="603"/>
      <c r="R1844" s="603"/>
      <c r="S1844" s="603"/>
      <c r="T1844" s="603"/>
      <c r="U1844" s="603"/>
      <c r="V1844" s="603"/>
      <c r="W1844" s="603"/>
      <c r="X1844" s="668"/>
      <c r="Y1844" s="376"/>
      <c r="Z1844" s="603"/>
      <c r="AA1844" s="845"/>
      <c r="AB1844" s="603"/>
      <c r="AC1844" s="603"/>
      <c r="AD1844" s="603"/>
      <c r="AE1844" s="603"/>
      <c r="AF1844" s="603"/>
      <c r="AG1844" s="603"/>
      <c r="AH1844" s="603"/>
      <c r="AI1844" s="603"/>
      <c r="AJ1844" s="603"/>
      <c r="AK1844" s="603"/>
      <c r="AL1844" s="603"/>
      <c r="AM1844" s="603"/>
      <c r="AN1844" s="603"/>
      <c r="AO1844" s="603"/>
      <c r="AP1844" s="603"/>
      <c r="AQ1844" s="603"/>
      <c r="AR1844" s="603"/>
      <c r="AS1844" s="603"/>
      <c r="AT1844" s="603"/>
      <c r="AU1844" s="603"/>
      <c r="AV1844" s="603"/>
      <c r="AW1844" s="603"/>
      <c r="AX1844" s="603"/>
      <c r="AY1844" s="603"/>
      <c r="AZ1844" s="603"/>
      <c r="BA1844" s="603"/>
      <c r="BB1844" s="603"/>
      <c r="BC1844" s="603"/>
      <c r="BD1844" s="603"/>
      <c r="BE1844" s="603"/>
      <c r="BF1844" s="603"/>
      <c r="BG1844" s="603"/>
      <c r="BH1844" s="603"/>
      <c r="BI1844" s="603"/>
      <c r="BJ1844" s="603"/>
      <c r="BK1844" s="603"/>
      <c r="BL1844" s="603"/>
      <c r="BM1844" s="603"/>
      <c r="BN1844" s="603"/>
      <c r="BO1844" s="603"/>
      <c r="BP1844" s="603"/>
      <c r="BQ1844" s="603"/>
      <c r="BR1844" s="603"/>
      <c r="BS1844" s="603"/>
      <c r="BT1844" s="603"/>
      <c r="BU1844" s="603"/>
      <c r="BV1844" s="603"/>
      <c r="BW1844" s="603"/>
      <c r="BX1844" s="603"/>
      <c r="BY1844" s="603"/>
      <c r="BZ1844" s="603"/>
      <c r="CA1844" s="603"/>
      <c r="CB1844" s="603"/>
      <c r="CC1844" s="603"/>
      <c r="CD1844" s="603"/>
      <c r="CE1844" s="603"/>
      <c r="CF1844" s="603"/>
      <c r="CG1844" s="603"/>
      <c r="CH1844" s="603"/>
      <c r="CI1844" s="603"/>
      <c r="CJ1844" s="603"/>
      <c r="CK1844" s="603"/>
    </row>
    <row r="1845" spans="1:89" ht="14.25">
      <c r="A1845" s="845"/>
      <c r="B1845" s="758"/>
      <c r="C1845" s="758"/>
      <c r="D1845" s="698"/>
      <c r="E1845" s="698"/>
      <c r="F1845" s="698"/>
      <c r="G1845" s="698"/>
      <c r="H1845" s="698"/>
      <c r="I1845" s="758"/>
      <c r="J1845" s="758"/>
      <c r="K1845" s="758"/>
      <c r="L1845" s="758"/>
      <c r="M1845" s="758"/>
      <c r="N1845" s="698"/>
      <c r="O1845" s="603"/>
      <c r="P1845" s="846"/>
      <c r="Q1845" s="603"/>
      <c r="R1845" s="603"/>
      <c r="S1845" s="603"/>
      <c r="T1845" s="603"/>
      <c r="U1845" s="603"/>
      <c r="V1845" s="603"/>
      <c r="W1845" s="603"/>
      <c r="X1845" s="668"/>
      <c r="Y1845" s="376"/>
      <c r="Z1845" s="603"/>
      <c r="AA1845" s="845"/>
      <c r="AB1845" s="603"/>
      <c r="AC1845" s="603"/>
      <c r="AD1845" s="603"/>
      <c r="AE1845" s="603"/>
      <c r="AF1845" s="603"/>
      <c r="AG1845" s="603"/>
      <c r="AH1845" s="603"/>
      <c r="AI1845" s="603"/>
      <c r="AJ1845" s="603"/>
      <c r="AK1845" s="603"/>
      <c r="AL1845" s="603"/>
      <c r="AM1845" s="603"/>
      <c r="AN1845" s="603"/>
      <c r="AO1845" s="603"/>
      <c r="AP1845" s="603"/>
      <c r="AQ1845" s="603"/>
      <c r="AR1845" s="603"/>
      <c r="AS1845" s="603"/>
      <c r="AT1845" s="603"/>
      <c r="AU1845" s="603"/>
      <c r="AV1845" s="603"/>
      <c r="AW1845" s="603"/>
      <c r="AX1845" s="603"/>
      <c r="AY1845" s="603"/>
      <c r="AZ1845" s="603"/>
      <c r="BA1845" s="603"/>
      <c r="BB1845" s="603"/>
      <c r="BC1845" s="603"/>
      <c r="BD1845" s="603"/>
      <c r="BE1845" s="603"/>
      <c r="BF1845" s="603"/>
      <c r="BG1845" s="603"/>
      <c r="BH1845" s="603"/>
      <c r="BI1845" s="603"/>
      <c r="BJ1845" s="603"/>
      <c r="BK1845" s="603"/>
      <c r="BL1845" s="603"/>
      <c r="BM1845" s="603"/>
      <c r="BN1845" s="603"/>
      <c r="BO1845" s="603"/>
      <c r="BP1845" s="603"/>
      <c r="BQ1845" s="603"/>
      <c r="BR1845" s="603"/>
      <c r="BS1845" s="603"/>
      <c r="BT1845" s="603"/>
      <c r="BU1845" s="603"/>
      <c r="BV1845" s="603"/>
      <c r="BW1845" s="603"/>
      <c r="BX1845" s="603"/>
      <c r="BY1845" s="603"/>
      <c r="BZ1845" s="603"/>
      <c r="CA1845" s="603"/>
      <c r="CB1845" s="603"/>
      <c r="CC1845" s="603"/>
      <c r="CD1845" s="603"/>
      <c r="CE1845" s="603"/>
      <c r="CF1845" s="603"/>
      <c r="CG1845" s="603"/>
      <c r="CH1845" s="603"/>
      <c r="CI1845" s="603"/>
      <c r="CJ1845" s="603"/>
      <c r="CK1845" s="603"/>
    </row>
    <row r="1846" spans="1:89" ht="14.25">
      <c r="A1846" s="845"/>
      <c r="B1846" s="758"/>
      <c r="C1846" s="758"/>
      <c r="D1846" s="698"/>
      <c r="E1846" s="698"/>
      <c r="F1846" s="698"/>
      <c r="G1846" s="698"/>
      <c r="H1846" s="698"/>
      <c r="I1846" s="758"/>
      <c r="J1846" s="758"/>
      <c r="K1846" s="758"/>
      <c r="L1846" s="758"/>
      <c r="M1846" s="758"/>
      <c r="N1846" s="698"/>
      <c r="O1846" s="603"/>
      <c r="P1846" s="846"/>
      <c r="Q1846" s="603"/>
      <c r="R1846" s="603"/>
      <c r="S1846" s="603"/>
      <c r="T1846" s="603"/>
      <c r="U1846" s="603"/>
      <c r="V1846" s="603"/>
      <c r="W1846" s="603"/>
      <c r="X1846" s="668"/>
      <c r="Y1846" s="376"/>
      <c r="Z1846" s="603"/>
      <c r="AA1846" s="845"/>
      <c r="AB1846" s="603"/>
      <c r="AC1846" s="603"/>
      <c r="AD1846" s="603"/>
      <c r="AE1846" s="603"/>
      <c r="AF1846" s="603"/>
      <c r="AG1846" s="603"/>
      <c r="AH1846" s="603"/>
      <c r="AI1846" s="603"/>
      <c r="AJ1846" s="603"/>
      <c r="AK1846" s="603"/>
      <c r="AL1846" s="603"/>
      <c r="AM1846" s="603"/>
      <c r="AN1846" s="603"/>
      <c r="AO1846" s="603"/>
      <c r="AP1846" s="603"/>
      <c r="AQ1846" s="603"/>
      <c r="AR1846" s="603"/>
      <c r="AS1846" s="603"/>
      <c r="AT1846" s="603"/>
      <c r="AU1846" s="603"/>
      <c r="AV1846" s="603"/>
      <c r="AW1846" s="603"/>
      <c r="AX1846" s="603"/>
      <c r="AY1846" s="603"/>
      <c r="AZ1846" s="603"/>
      <c r="BA1846" s="603"/>
      <c r="BB1846" s="603"/>
      <c r="BC1846" s="603"/>
      <c r="BD1846" s="603"/>
      <c r="BE1846" s="603"/>
      <c r="BF1846" s="603"/>
      <c r="BG1846" s="603"/>
      <c r="BH1846" s="603"/>
      <c r="BI1846" s="603"/>
      <c r="BJ1846" s="603"/>
      <c r="BK1846" s="603"/>
      <c r="BL1846" s="603"/>
      <c r="BM1846" s="603"/>
      <c r="BN1846" s="603"/>
      <c r="BO1846" s="603"/>
      <c r="BP1846" s="603"/>
      <c r="BQ1846" s="603"/>
      <c r="BR1846" s="603"/>
      <c r="BS1846" s="603"/>
      <c r="BT1846" s="603"/>
      <c r="BU1846" s="603"/>
      <c r="BV1846" s="603"/>
      <c r="BW1846" s="603"/>
      <c r="BX1846" s="603"/>
      <c r="BY1846" s="603"/>
      <c r="BZ1846" s="603"/>
      <c r="CA1846" s="603"/>
      <c r="CB1846" s="603"/>
      <c r="CC1846" s="603"/>
      <c r="CD1846" s="603"/>
      <c r="CE1846" s="603"/>
      <c r="CF1846" s="603"/>
      <c r="CG1846" s="603"/>
      <c r="CH1846" s="603"/>
      <c r="CI1846" s="603"/>
      <c r="CJ1846" s="603"/>
      <c r="CK1846" s="603"/>
    </row>
    <row r="1847" spans="1:89" ht="14.25">
      <c r="A1847" s="845"/>
      <c r="B1847" s="758"/>
      <c r="C1847" s="758"/>
      <c r="D1847" s="698"/>
      <c r="E1847" s="698"/>
      <c r="F1847" s="698"/>
      <c r="G1847" s="698"/>
      <c r="H1847" s="698"/>
      <c r="I1847" s="758"/>
      <c r="J1847" s="758"/>
      <c r="K1847" s="758"/>
      <c r="L1847" s="758"/>
      <c r="M1847" s="758"/>
      <c r="N1847" s="698"/>
      <c r="O1847" s="603"/>
      <c r="P1847" s="846"/>
      <c r="Q1847" s="603"/>
      <c r="R1847" s="603"/>
      <c r="S1847" s="603"/>
      <c r="T1847" s="603"/>
      <c r="U1847" s="603"/>
      <c r="V1847" s="603"/>
      <c r="W1847" s="603"/>
      <c r="X1847" s="668"/>
      <c r="Y1847" s="376"/>
      <c r="Z1847" s="603"/>
      <c r="AA1847" s="845"/>
      <c r="AB1847" s="603"/>
      <c r="AC1847" s="603"/>
      <c r="AD1847" s="603"/>
      <c r="AE1847" s="603"/>
      <c r="AF1847" s="603"/>
      <c r="AG1847" s="603"/>
      <c r="AH1847" s="603"/>
      <c r="AI1847" s="603"/>
      <c r="AJ1847" s="603"/>
      <c r="AK1847" s="603"/>
      <c r="AL1847" s="603"/>
      <c r="AM1847" s="603"/>
      <c r="AN1847" s="603"/>
      <c r="AO1847" s="603"/>
      <c r="AP1847" s="603"/>
      <c r="AQ1847" s="603"/>
      <c r="AR1847" s="603"/>
      <c r="AS1847" s="603"/>
      <c r="AT1847" s="603"/>
      <c r="AU1847" s="603"/>
      <c r="AV1847" s="603"/>
      <c r="AW1847" s="603"/>
      <c r="AX1847" s="603"/>
      <c r="AY1847" s="603"/>
      <c r="AZ1847" s="603"/>
      <c r="BA1847" s="603"/>
      <c r="BB1847" s="603"/>
      <c r="BC1847" s="603"/>
      <c r="BD1847" s="603"/>
      <c r="BE1847" s="603"/>
      <c r="BF1847" s="603"/>
      <c r="BG1847" s="603"/>
      <c r="BH1847" s="603"/>
      <c r="BI1847" s="603"/>
      <c r="BJ1847" s="603"/>
      <c r="BK1847" s="603"/>
      <c r="BL1847" s="603"/>
      <c r="BM1847" s="603"/>
      <c r="BN1847" s="603"/>
      <c r="BO1847" s="603"/>
      <c r="BP1847" s="603"/>
      <c r="BQ1847" s="603"/>
      <c r="BR1847" s="603"/>
      <c r="BS1847" s="603"/>
      <c r="BT1847" s="603"/>
      <c r="BU1847" s="603"/>
      <c r="BV1847" s="603"/>
      <c r="BW1847" s="603"/>
      <c r="BX1847" s="603"/>
      <c r="BY1847" s="603"/>
      <c r="BZ1847" s="603"/>
      <c r="CA1847" s="603"/>
      <c r="CB1847" s="603"/>
      <c r="CC1847" s="603"/>
      <c r="CD1847" s="603"/>
      <c r="CE1847" s="603"/>
      <c r="CF1847" s="603"/>
      <c r="CG1847" s="603"/>
      <c r="CH1847" s="603"/>
      <c r="CI1847" s="603"/>
      <c r="CJ1847" s="603"/>
      <c r="CK1847" s="603"/>
    </row>
    <row r="1848" spans="1:89" ht="14.25">
      <c r="A1848" s="845"/>
      <c r="B1848" s="758"/>
      <c r="C1848" s="758"/>
      <c r="D1848" s="698"/>
      <c r="E1848" s="698"/>
      <c r="F1848" s="698"/>
      <c r="G1848" s="698"/>
      <c r="H1848" s="698"/>
      <c r="I1848" s="758"/>
      <c r="J1848" s="758"/>
      <c r="K1848" s="758"/>
      <c r="L1848" s="758"/>
      <c r="M1848" s="758"/>
      <c r="N1848" s="698"/>
      <c r="O1848" s="603"/>
      <c r="P1848" s="846"/>
      <c r="Q1848" s="603"/>
      <c r="R1848" s="603"/>
      <c r="S1848" s="603"/>
      <c r="T1848" s="603"/>
      <c r="U1848" s="603"/>
      <c r="V1848" s="603"/>
      <c r="W1848" s="603"/>
      <c r="X1848" s="668"/>
      <c r="Y1848" s="376"/>
      <c r="Z1848" s="603"/>
      <c r="AA1848" s="845"/>
      <c r="AB1848" s="603"/>
      <c r="AC1848" s="603"/>
      <c r="AD1848" s="603"/>
      <c r="AE1848" s="603"/>
      <c r="AF1848" s="603"/>
      <c r="AG1848" s="603"/>
      <c r="AH1848" s="603"/>
      <c r="AI1848" s="603"/>
      <c r="AJ1848" s="603"/>
      <c r="AK1848" s="603"/>
      <c r="AL1848" s="603"/>
      <c r="AM1848" s="603"/>
      <c r="AN1848" s="603"/>
      <c r="AO1848" s="603"/>
      <c r="AP1848" s="603"/>
      <c r="AQ1848" s="603"/>
      <c r="AR1848" s="603"/>
      <c r="AS1848" s="603"/>
      <c r="AT1848" s="603"/>
      <c r="AU1848" s="603"/>
      <c r="AV1848" s="603"/>
      <c r="AW1848" s="603"/>
      <c r="AX1848" s="603"/>
      <c r="AY1848" s="603"/>
      <c r="AZ1848" s="603"/>
      <c r="BA1848" s="603"/>
      <c r="BB1848" s="603"/>
      <c r="BC1848" s="603"/>
      <c r="BD1848" s="603"/>
      <c r="BE1848" s="603"/>
      <c r="BF1848" s="603"/>
      <c r="BG1848" s="603"/>
      <c r="BH1848" s="603"/>
      <c r="BI1848" s="603"/>
      <c r="BJ1848" s="603"/>
      <c r="BK1848" s="603"/>
      <c r="BL1848" s="603"/>
      <c r="BM1848" s="603"/>
      <c r="BN1848" s="603"/>
      <c r="BO1848" s="603"/>
      <c r="BP1848" s="603"/>
      <c r="BQ1848" s="603"/>
      <c r="BR1848" s="603"/>
      <c r="BS1848" s="603"/>
      <c r="BT1848" s="603"/>
      <c r="BU1848" s="603"/>
      <c r="BV1848" s="603"/>
      <c r="BW1848" s="603"/>
      <c r="BX1848" s="603"/>
      <c r="BY1848" s="603"/>
      <c r="BZ1848" s="603"/>
      <c r="CA1848" s="603"/>
      <c r="CB1848" s="603"/>
      <c r="CC1848" s="603"/>
      <c r="CD1848" s="603"/>
      <c r="CE1848" s="603"/>
      <c r="CF1848" s="603"/>
      <c r="CG1848" s="603"/>
      <c r="CH1848" s="603"/>
      <c r="CI1848" s="603"/>
      <c r="CJ1848" s="603"/>
      <c r="CK1848" s="603"/>
    </row>
    <row r="1849" spans="1:89" ht="14.25">
      <c r="A1849" s="845"/>
      <c r="B1849" s="758"/>
      <c r="C1849" s="758"/>
      <c r="D1849" s="698"/>
      <c r="E1849" s="698"/>
      <c r="F1849" s="698"/>
      <c r="G1849" s="698"/>
      <c r="H1849" s="698"/>
      <c r="I1849" s="758"/>
      <c r="J1849" s="758"/>
      <c r="K1849" s="758"/>
      <c r="L1849" s="758"/>
      <c r="M1849" s="758"/>
      <c r="N1849" s="698"/>
      <c r="O1849" s="603"/>
      <c r="P1849" s="846"/>
      <c r="Q1849" s="603"/>
      <c r="R1849" s="603"/>
      <c r="S1849" s="603"/>
      <c r="T1849" s="603"/>
      <c r="U1849" s="603"/>
      <c r="V1849" s="603"/>
      <c r="W1849" s="603"/>
      <c r="X1849" s="668"/>
      <c r="Y1849" s="376"/>
      <c r="Z1849" s="603"/>
      <c r="AA1849" s="845"/>
      <c r="AB1849" s="603"/>
      <c r="AC1849" s="603"/>
      <c r="AD1849" s="603"/>
      <c r="AE1849" s="603"/>
      <c r="AF1849" s="603"/>
      <c r="AG1849" s="603"/>
      <c r="AH1849" s="603"/>
      <c r="AI1849" s="603"/>
      <c r="AJ1849" s="603"/>
      <c r="AK1849" s="603"/>
      <c r="AL1849" s="603"/>
      <c r="AM1849" s="603"/>
      <c r="AN1849" s="603"/>
      <c r="AO1849" s="603"/>
      <c r="AP1849" s="603"/>
      <c r="AQ1849" s="603"/>
      <c r="AR1849" s="603"/>
      <c r="AS1849" s="603"/>
      <c r="AT1849" s="603"/>
      <c r="AU1849" s="603"/>
      <c r="AV1849" s="603"/>
      <c r="AW1849" s="603"/>
      <c r="AX1849" s="603"/>
      <c r="AY1849" s="603"/>
      <c r="AZ1849" s="603"/>
      <c r="BA1849" s="603"/>
      <c r="BB1849" s="603"/>
      <c r="BC1849" s="603"/>
      <c r="BD1849" s="603"/>
      <c r="BE1849" s="603"/>
      <c r="BF1849" s="603"/>
      <c r="BG1849" s="603"/>
      <c r="BH1849" s="603"/>
      <c r="BI1849" s="603"/>
      <c r="BJ1849" s="603"/>
      <c r="BK1849" s="603"/>
      <c r="BL1849" s="603"/>
      <c r="BM1849" s="603"/>
      <c r="BN1849" s="603"/>
      <c r="BO1849" s="603"/>
      <c r="BP1849" s="603"/>
      <c r="BQ1849" s="603"/>
      <c r="BR1849" s="603"/>
      <c r="BS1849" s="603"/>
      <c r="BT1849" s="603"/>
      <c r="BU1849" s="603"/>
      <c r="BV1849" s="603"/>
      <c r="BW1849" s="603"/>
      <c r="BX1849" s="603"/>
      <c r="BY1849" s="603"/>
      <c r="BZ1849" s="603"/>
      <c r="CA1849" s="603"/>
      <c r="CB1849" s="603"/>
      <c r="CC1849" s="603"/>
      <c r="CD1849" s="603"/>
      <c r="CE1849" s="603"/>
      <c r="CF1849" s="603"/>
      <c r="CG1849" s="603"/>
      <c r="CH1849" s="603"/>
      <c r="CI1849" s="603"/>
      <c r="CJ1849" s="603"/>
      <c r="CK1849" s="603"/>
    </row>
    <row r="1850" spans="1:89" ht="14.25">
      <c r="A1850" s="845"/>
      <c r="B1850" s="758"/>
      <c r="C1850" s="758"/>
      <c r="D1850" s="698"/>
      <c r="E1850" s="698"/>
      <c r="F1850" s="698"/>
      <c r="G1850" s="698"/>
      <c r="H1850" s="698"/>
      <c r="I1850" s="758"/>
      <c r="J1850" s="758"/>
      <c r="K1850" s="758"/>
      <c r="L1850" s="758"/>
      <c r="M1850" s="758"/>
      <c r="N1850" s="698"/>
      <c r="O1850" s="603"/>
      <c r="P1850" s="846"/>
      <c r="Q1850" s="603"/>
      <c r="R1850" s="603"/>
      <c r="S1850" s="603"/>
      <c r="T1850" s="603"/>
      <c r="U1850" s="603"/>
      <c r="V1850" s="603"/>
      <c r="W1850" s="603"/>
      <c r="X1850" s="668"/>
      <c r="Y1850" s="376"/>
      <c r="Z1850" s="603"/>
      <c r="AA1850" s="845"/>
      <c r="AB1850" s="603"/>
      <c r="AC1850" s="603"/>
      <c r="AD1850" s="603"/>
      <c r="AE1850" s="603"/>
      <c r="AF1850" s="603"/>
      <c r="AG1850" s="603"/>
      <c r="AH1850" s="603"/>
      <c r="AI1850" s="603"/>
      <c r="AJ1850" s="603"/>
      <c r="AK1850" s="603"/>
      <c r="AL1850" s="603"/>
      <c r="AM1850" s="603"/>
      <c r="AN1850" s="603"/>
      <c r="AO1850" s="603"/>
      <c r="AP1850" s="603"/>
      <c r="AQ1850" s="603"/>
      <c r="AR1850" s="603"/>
      <c r="AS1850" s="603"/>
      <c r="AT1850" s="603"/>
      <c r="AU1850" s="603"/>
      <c r="AV1850" s="603"/>
      <c r="AW1850" s="603"/>
      <c r="AX1850" s="603"/>
      <c r="AY1850" s="603"/>
      <c r="AZ1850" s="603"/>
      <c r="BA1850" s="603"/>
      <c r="BB1850" s="603"/>
      <c r="BC1850" s="603"/>
      <c r="BD1850" s="603"/>
      <c r="BE1850" s="603"/>
      <c r="BF1850" s="603"/>
      <c r="BG1850" s="603"/>
      <c r="BH1850" s="603"/>
      <c r="BI1850" s="603"/>
      <c r="BJ1850" s="603"/>
      <c r="BK1850" s="603"/>
      <c r="BL1850" s="603"/>
      <c r="BM1850" s="603"/>
      <c r="BN1850" s="603"/>
      <c r="BO1850" s="603"/>
      <c r="BP1850" s="603"/>
      <c r="BQ1850" s="603"/>
      <c r="BR1850" s="603"/>
      <c r="BS1850" s="603"/>
      <c r="BT1850" s="603"/>
      <c r="BU1850" s="603"/>
      <c r="BV1850" s="603"/>
      <c r="BW1850" s="603"/>
      <c r="BX1850" s="603"/>
      <c r="BY1850" s="603"/>
      <c r="BZ1850" s="603"/>
      <c r="CA1850" s="603"/>
      <c r="CB1850" s="603"/>
      <c r="CC1850" s="603"/>
      <c r="CD1850" s="603"/>
      <c r="CE1850" s="603"/>
      <c r="CF1850" s="603"/>
      <c r="CG1850" s="603"/>
      <c r="CH1850" s="603"/>
      <c r="CI1850" s="603"/>
      <c r="CJ1850" s="603"/>
      <c r="CK1850" s="603"/>
    </row>
    <row r="1851" spans="1:89" ht="14.25">
      <c r="A1851" s="845"/>
      <c r="B1851" s="758"/>
      <c r="C1851" s="758"/>
      <c r="D1851" s="698"/>
      <c r="E1851" s="698"/>
      <c r="F1851" s="698"/>
      <c r="G1851" s="698"/>
      <c r="H1851" s="698"/>
      <c r="I1851" s="758"/>
      <c r="J1851" s="758"/>
      <c r="K1851" s="758"/>
      <c r="L1851" s="758"/>
      <c r="M1851" s="758"/>
      <c r="N1851" s="698"/>
      <c r="O1851" s="603"/>
      <c r="P1851" s="846"/>
      <c r="Q1851" s="603"/>
      <c r="R1851" s="603"/>
      <c r="S1851" s="603"/>
      <c r="T1851" s="603"/>
      <c r="U1851" s="603"/>
      <c r="V1851" s="603"/>
      <c r="W1851" s="603"/>
      <c r="X1851" s="668"/>
      <c r="Y1851" s="376"/>
      <c r="Z1851" s="603"/>
      <c r="AA1851" s="845"/>
      <c r="AB1851" s="603"/>
      <c r="AC1851" s="603"/>
      <c r="AD1851" s="603"/>
      <c r="AE1851" s="603"/>
      <c r="AF1851" s="603"/>
      <c r="AG1851" s="603"/>
      <c r="AH1851" s="603"/>
      <c r="AI1851" s="603"/>
      <c r="AJ1851" s="603"/>
      <c r="AK1851" s="603"/>
      <c r="AL1851" s="603"/>
      <c r="AM1851" s="603"/>
      <c r="AN1851" s="603"/>
      <c r="AO1851" s="603"/>
      <c r="AP1851" s="603"/>
      <c r="AQ1851" s="603"/>
      <c r="AR1851" s="603"/>
      <c r="AS1851" s="603"/>
      <c r="AT1851" s="603"/>
      <c r="AU1851" s="603"/>
      <c r="AV1851" s="603"/>
      <c r="AW1851" s="603"/>
      <c r="AX1851" s="603"/>
      <c r="AY1851" s="603"/>
      <c r="AZ1851" s="603"/>
      <c r="BA1851" s="603"/>
      <c r="BB1851" s="603"/>
      <c r="BC1851" s="603"/>
      <c r="BD1851" s="603"/>
      <c r="BE1851" s="603"/>
      <c r="BF1851" s="603"/>
      <c r="BG1851" s="603"/>
      <c r="BH1851" s="603"/>
      <c r="BI1851" s="603"/>
      <c r="BJ1851" s="603"/>
      <c r="BK1851" s="603"/>
      <c r="BL1851" s="603"/>
      <c r="BM1851" s="603"/>
      <c r="BN1851" s="603"/>
      <c r="BO1851" s="603"/>
      <c r="BP1851" s="603"/>
      <c r="BQ1851" s="603"/>
      <c r="BR1851" s="603"/>
      <c r="BS1851" s="603"/>
      <c r="BT1851" s="603"/>
      <c r="BU1851" s="603"/>
      <c r="BV1851" s="603"/>
      <c r="BW1851" s="603"/>
      <c r="BX1851" s="603"/>
      <c r="BY1851" s="603"/>
      <c r="BZ1851" s="603"/>
      <c r="CA1851" s="603"/>
      <c r="CB1851" s="603"/>
      <c r="CC1851" s="603"/>
      <c r="CD1851" s="603"/>
      <c r="CE1851" s="603"/>
      <c r="CF1851" s="603"/>
      <c r="CG1851" s="603"/>
      <c r="CH1851" s="603"/>
      <c r="CI1851" s="603"/>
      <c r="CJ1851" s="603"/>
      <c r="CK1851" s="603"/>
    </row>
    <row r="1852" spans="1:89" ht="14.25">
      <c r="A1852" s="845"/>
      <c r="B1852" s="758"/>
      <c r="C1852" s="758"/>
      <c r="D1852" s="698"/>
      <c r="E1852" s="698"/>
      <c r="F1852" s="698"/>
      <c r="G1852" s="698"/>
      <c r="H1852" s="698"/>
      <c r="I1852" s="758"/>
      <c r="J1852" s="758"/>
      <c r="K1852" s="758"/>
      <c r="L1852" s="758"/>
      <c r="M1852" s="758"/>
      <c r="N1852" s="698"/>
      <c r="O1852" s="603"/>
      <c r="P1852" s="846"/>
      <c r="Q1852" s="603"/>
      <c r="R1852" s="603"/>
      <c r="S1852" s="603"/>
      <c r="T1852" s="603"/>
      <c r="U1852" s="603"/>
      <c r="V1852" s="603"/>
      <c r="W1852" s="603"/>
      <c r="X1852" s="668"/>
      <c r="Y1852" s="376"/>
      <c r="Z1852" s="603"/>
      <c r="AA1852" s="845"/>
      <c r="AB1852" s="603"/>
      <c r="AC1852" s="603"/>
      <c r="AD1852" s="603"/>
      <c r="AE1852" s="603"/>
      <c r="AF1852" s="603"/>
      <c r="AG1852" s="603"/>
      <c r="AH1852" s="603"/>
      <c r="AI1852" s="603"/>
      <c r="AJ1852" s="603"/>
      <c r="AK1852" s="603"/>
      <c r="AL1852" s="603"/>
      <c r="AM1852" s="603"/>
      <c r="AN1852" s="603"/>
      <c r="AO1852" s="603"/>
      <c r="AP1852" s="603"/>
      <c r="AQ1852" s="603"/>
      <c r="AR1852" s="603"/>
      <c r="AS1852" s="603"/>
      <c r="AT1852" s="603"/>
      <c r="AU1852" s="603"/>
      <c r="AV1852" s="603"/>
      <c r="AW1852" s="603"/>
      <c r="AX1852" s="603"/>
      <c r="AY1852" s="603"/>
      <c r="AZ1852" s="603"/>
      <c r="BA1852" s="603"/>
      <c r="BB1852" s="603"/>
      <c r="BC1852" s="603"/>
      <c r="BD1852" s="603"/>
      <c r="BE1852" s="603"/>
      <c r="BF1852" s="603"/>
      <c r="BG1852" s="603"/>
      <c r="BH1852" s="603"/>
      <c r="BI1852" s="603"/>
      <c r="BJ1852" s="603"/>
      <c r="BK1852" s="603"/>
      <c r="BL1852" s="603"/>
      <c r="BM1852" s="603"/>
      <c r="BN1852" s="603"/>
      <c r="BO1852" s="603"/>
      <c r="BP1852" s="603"/>
      <c r="BQ1852" s="603"/>
      <c r="BR1852" s="603"/>
      <c r="BS1852" s="603"/>
      <c r="BT1852" s="603"/>
      <c r="BU1852" s="603"/>
      <c r="BV1852" s="603"/>
      <c r="BW1852" s="603"/>
      <c r="BX1852" s="603"/>
      <c r="BY1852" s="603"/>
      <c r="BZ1852" s="603"/>
      <c r="CA1852" s="603"/>
      <c r="CB1852" s="603"/>
      <c r="CC1852" s="603"/>
      <c r="CD1852" s="603"/>
      <c r="CE1852" s="603"/>
      <c r="CF1852" s="603"/>
      <c r="CG1852" s="603"/>
      <c r="CH1852" s="603"/>
      <c r="CI1852" s="603"/>
      <c r="CJ1852" s="603"/>
      <c r="CK1852" s="603"/>
    </row>
    <row r="1853" spans="1:89" ht="14.25">
      <c r="A1853" s="845"/>
      <c r="B1853" s="758"/>
      <c r="C1853" s="758"/>
      <c r="D1853" s="698"/>
      <c r="E1853" s="698"/>
      <c r="F1853" s="698"/>
      <c r="G1853" s="698"/>
      <c r="H1853" s="698"/>
      <c r="I1853" s="758"/>
      <c r="J1853" s="758"/>
      <c r="K1853" s="758"/>
      <c r="L1853" s="758"/>
      <c r="M1853" s="758"/>
      <c r="N1853" s="698"/>
      <c r="O1853" s="603"/>
      <c r="P1853" s="846"/>
      <c r="Q1853" s="603"/>
      <c r="R1853" s="603"/>
      <c r="S1853" s="603"/>
      <c r="T1853" s="603"/>
      <c r="U1853" s="603"/>
      <c r="V1853" s="603"/>
      <c r="W1853" s="603"/>
      <c r="X1853" s="668"/>
      <c r="Y1853" s="376"/>
      <c r="Z1853" s="603"/>
      <c r="AA1853" s="845"/>
      <c r="AB1853" s="603"/>
      <c r="AC1853" s="603"/>
      <c r="AD1853" s="603"/>
      <c r="AE1853" s="603"/>
      <c r="AF1853" s="603"/>
      <c r="AG1853" s="603"/>
      <c r="AH1853" s="603"/>
      <c r="AI1853" s="603"/>
      <c r="AJ1853" s="603"/>
      <c r="AK1853" s="603"/>
      <c r="AL1853" s="603"/>
      <c r="AM1853" s="603"/>
      <c r="AN1853" s="603"/>
      <c r="AO1853" s="603"/>
      <c r="AP1853" s="603"/>
      <c r="AQ1853" s="603"/>
      <c r="AR1853" s="603"/>
      <c r="AS1853" s="603"/>
      <c r="AT1853" s="603"/>
      <c r="AU1853" s="603"/>
      <c r="AV1853" s="603"/>
      <c r="AW1853" s="603"/>
      <c r="AX1853" s="603"/>
      <c r="AY1853" s="603"/>
      <c r="AZ1853" s="603"/>
      <c r="BA1853" s="603"/>
      <c r="BB1853" s="603"/>
      <c r="BC1853" s="603"/>
      <c r="BD1853" s="603"/>
      <c r="BE1853" s="603"/>
      <c r="BF1853" s="603"/>
      <c r="BG1853" s="603"/>
      <c r="BH1853" s="603"/>
      <c r="BI1853" s="603"/>
      <c r="BJ1853" s="603"/>
      <c r="BK1853" s="603"/>
      <c r="BL1853" s="603"/>
      <c r="BM1853" s="603"/>
      <c r="BN1853" s="603"/>
      <c r="BO1853" s="603"/>
      <c r="BP1853" s="603"/>
      <c r="BQ1853" s="603"/>
      <c r="BR1853" s="603"/>
      <c r="BS1853" s="603"/>
      <c r="BT1853" s="603"/>
      <c r="BU1853" s="603"/>
      <c r="BV1853" s="603"/>
      <c r="BW1853" s="603"/>
      <c r="BX1853" s="603"/>
      <c r="BY1853" s="603"/>
      <c r="BZ1853" s="603"/>
      <c r="CA1853" s="603"/>
      <c r="CB1853" s="603"/>
      <c r="CC1853" s="603"/>
      <c r="CD1853" s="603"/>
      <c r="CE1853" s="603"/>
      <c r="CF1853" s="603"/>
      <c r="CG1853" s="603"/>
      <c r="CH1853" s="603"/>
      <c r="CI1853" s="603"/>
      <c r="CJ1853" s="603"/>
      <c r="CK1853" s="603"/>
    </row>
    <row r="1854" spans="1:89" ht="14.25">
      <c r="A1854" s="845"/>
      <c r="B1854" s="758"/>
      <c r="C1854" s="758"/>
      <c r="D1854" s="698"/>
      <c r="E1854" s="698"/>
      <c r="F1854" s="698"/>
      <c r="G1854" s="698"/>
      <c r="H1854" s="698"/>
      <c r="I1854" s="758"/>
      <c r="J1854" s="758"/>
      <c r="K1854" s="758"/>
      <c r="L1854" s="758"/>
      <c r="M1854" s="758"/>
      <c r="N1854" s="698"/>
      <c r="O1854" s="603"/>
      <c r="P1854" s="846"/>
      <c r="Q1854" s="603"/>
      <c r="R1854" s="603"/>
      <c r="S1854" s="603"/>
      <c r="T1854" s="603"/>
      <c r="U1854" s="603"/>
      <c r="V1854" s="603"/>
      <c r="W1854" s="603"/>
      <c r="X1854" s="668"/>
      <c r="Y1854" s="376"/>
      <c r="Z1854" s="603"/>
      <c r="AA1854" s="845"/>
      <c r="AB1854" s="603"/>
      <c r="AC1854" s="603"/>
      <c r="AD1854" s="603"/>
      <c r="AE1854" s="603"/>
      <c r="AF1854" s="603"/>
      <c r="AG1854" s="603"/>
      <c r="AH1854" s="603"/>
      <c r="AI1854" s="603"/>
      <c r="AJ1854" s="603"/>
      <c r="AK1854" s="603"/>
      <c r="AL1854" s="603"/>
      <c r="AM1854" s="603"/>
      <c r="AN1854" s="603"/>
      <c r="AO1854" s="603"/>
      <c r="AP1854" s="603"/>
      <c r="AQ1854" s="603"/>
      <c r="AR1854" s="603"/>
      <c r="AS1854" s="603"/>
      <c r="AT1854" s="603"/>
      <c r="AU1854" s="603"/>
      <c r="AV1854" s="603"/>
      <c r="AW1854" s="603"/>
      <c r="AX1854" s="603"/>
      <c r="AY1854" s="603"/>
      <c r="AZ1854" s="603"/>
      <c r="BA1854" s="603"/>
      <c r="BB1854" s="603"/>
      <c r="BC1854" s="603"/>
      <c r="BD1854" s="603"/>
      <c r="BE1854" s="603"/>
      <c r="BF1854" s="603"/>
      <c r="BG1854" s="603"/>
      <c r="BH1854" s="603"/>
      <c r="BI1854" s="603"/>
      <c r="BJ1854" s="603"/>
      <c r="BK1854" s="603"/>
      <c r="BL1854" s="603"/>
      <c r="BM1854" s="603"/>
      <c r="BN1854" s="603"/>
      <c r="BO1854" s="603"/>
      <c r="BP1854" s="603"/>
      <c r="BQ1854" s="603"/>
      <c r="BR1854" s="603"/>
      <c r="BS1854" s="603"/>
      <c r="BT1854" s="603"/>
      <c r="BU1854" s="603"/>
      <c r="BV1854" s="603"/>
      <c r="BW1854" s="603"/>
      <c r="BX1854" s="603"/>
      <c r="BY1854" s="603"/>
      <c r="BZ1854" s="603"/>
      <c r="CA1854" s="603"/>
      <c r="CB1854" s="603"/>
      <c r="CC1854" s="603"/>
      <c r="CD1854" s="603"/>
      <c r="CE1854" s="603"/>
      <c r="CF1854" s="603"/>
      <c r="CG1854" s="603"/>
      <c r="CH1854" s="603"/>
      <c r="CI1854" s="603"/>
      <c r="CJ1854" s="603"/>
      <c r="CK1854" s="603"/>
    </row>
    <row r="1855" spans="1:89" ht="14.25">
      <c r="A1855" s="845"/>
      <c r="B1855" s="758"/>
      <c r="C1855" s="758"/>
      <c r="D1855" s="698"/>
      <c r="E1855" s="698"/>
      <c r="F1855" s="698"/>
      <c r="G1855" s="698"/>
      <c r="H1855" s="698"/>
      <c r="I1855" s="758"/>
      <c r="J1855" s="758"/>
      <c r="K1855" s="758"/>
      <c r="L1855" s="758"/>
      <c r="M1855" s="758"/>
      <c r="N1855" s="698"/>
      <c r="O1855" s="603"/>
      <c r="P1855" s="846"/>
      <c r="Q1855" s="603"/>
      <c r="R1855" s="603"/>
      <c r="S1855" s="603"/>
      <c r="T1855" s="603"/>
      <c r="U1855" s="603"/>
      <c r="V1855" s="603"/>
      <c r="W1855" s="603"/>
      <c r="X1855" s="668"/>
      <c r="Y1855" s="376"/>
      <c r="Z1855" s="603"/>
      <c r="AA1855" s="845"/>
      <c r="AB1855" s="603"/>
      <c r="AC1855" s="603"/>
      <c r="AD1855" s="603"/>
      <c r="AE1855" s="603"/>
      <c r="AF1855" s="603"/>
      <c r="AG1855" s="603"/>
      <c r="AH1855" s="603"/>
      <c r="AI1855" s="603"/>
      <c r="AJ1855" s="603"/>
      <c r="AK1855" s="603"/>
      <c r="AL1855" s="603"/>
      <c r="AM1855" s="603"/>
      <c r="AN1855" s="603"/>
      <c r="AO1855" s="603"/>
      <c r="AP1855" s="603"/>
      <c r="AQ1855" s="603"/>
      <c r="AR1855" s="603"/>
      <c r="AS1855" s="603"/>
      <c r="AT1855" s="603"/>
      <c r="AU1855" s="603"/>
      <c r="AV1855" s="603"/>
      <c r="AW1855" s="603"/>
      <c r="AX1855" s="603"/>
      <c r="AY1855" s="603"/>
      <c r="AZ1855" s="603"/>
      <c r="BA1855" s="603"/>
      <c r="BB1855" s="603"/>
      <c r="BC1855" s="603"/>
      <c r="BD1855" s="603"/>
      <c r="BE1855" s="603"/>
      <c r="BF1855" s="603"/>
      <c r="BG1855" s="603"/>
      <c r="BH1855" s="603"/>
      <c r="BI1855" s="603"/>
      <c r="BJ1855" s="603"/>
      <c r="BK1855" s="603"/>
      <c r="BL1855" s="603"/>
      <c r="BM1855" s="603"/>
      <c r="BN1855" s="603"/>
      <c r="BO1855" s="603"/>
      <c r="BP1855" s="603"/>
      <c r="BQ1855" s="603"/>
      <c r="BR1855" s="603"/>
      <c r="BS1855" s="603"/>
      <c r="BT1855" s="603"/>
      <c r="BU1855" s="603"/>
      <c r="BV1855" s="603"/>
      <c r="BW1855" s="603"/>
      <c r="BX1855" s="603"/>
      <c r="BY1855" s="603"/>
      <c r="BZ1855" s="603"/>
      <c r="CA1855" s="603"/>
      <c r="CB1855" s="603"/>
      <c r="CC1855" s="603"/>
      <c r="CD1855" s="603"/>
      <c r="CE1855" s="603"/>
      <c r="CF1855" s="603"/>
      <c r="CG1855" s="603"/>
      <c r="CH1855" s="603"/>
      <c r="CI1855" s="603"/>
      <c r="CJ1855" s="603"/>
      <c r="CK1855" s="603"/>
    </row>
    <row r="1856" spans="1:89" ht="14.25">
      <c r="A1856" s="845"/>
      <c r="B1856" s="758"/>
      <c r="C1856" s="758"/>
      <c r="D1856" s="698"/>
      <c r="E1856" s="698"/>
      <c r="F1856" s="698"/>
      <c r="G1856" s="698"/>
      <c r="H1856" s="698"/>
      <c r="I1856" s="758"/>
      <c r="J1856" s="758"/>
      <c r="K1856" s="758"/>
      <c r="L1856" s="758"/>
      <c r="M1856" s="758"/>
      <c r="N1856" s="698"/>
      <c r="O1856" s="603"/>
      <c r="P1856" s="846"/>
      <c r="Q1856" s="603"/>
      <c r="R1856" s="603"/>
      <c r="S1856" s="603"/>
      <c r="T1856" s="603"/>
      <c r="U1856" s="603"/>
      <c r="V1856" s="603"/>
      <c r="W1856" s="603"/>
      <c r="X1856" s="668"/>
      <c r="Y1856" s="376"/>
      <c r="Z1856" s="603"/>
      <c r="AA1856" s="845"/>
      <c r="AB1856" s="603"/>
      <c r="AC1856" s="603"/>
      <c r="AD1856" s="603"/>
      <c r="AE1856" s="603"/>
      <c r="AF1856" s="603"/>
      <c r="AG1856" s="603"/>
      <c r="AH1856" s="603"/>
      <c r="AI1856" s="603"/>
      <c r="AJ1856" s="603"/>
      <c r="AK1856" s="603"/>
      <c r="AL1856" s="603"/>
      <c r="AM1856" s="603"/>
      <c r="AN1856" s="603"/>
      <c r="AO1856" s="603"/>
      <c r="AP1856" s="603"/>
      <c r="AQ1856" s="603"/>
      <c r="AR1856" s="603"/>
      <c r="AS1856" s="603"/>
      <c r="AT1856" s="603"/>
      <c r="AU1856" s="603"/>
      <c r="AV1856" s="603"/>
      <c r="AW1856" s="603"/>
      <c r="AX1856" s="603"/>
      <c r="AY1856" s="603"/>
      <c r="AZ1856" s="603"/>
      <c r="BA1856" s="603"/>
      <c r="BB1856" s="603"/>
      <c r="BC1856" s="603"/>
      <c r="BD1856" s="603"/>
      <c r="BE1856" s="603"/>
      <c r="BF1856" s="603"/>
      <c r="BG1856" s="603"/>
      <c r="BH1856" s="603"/>
      <c r="BI1856" s="603"/>
      <c r="BJ1856" s="603"/>
      <c r="BK1856" s="603"/>
      <c r="BL1856" s="603"/>
      <c r="BM1856" s="603"/>
      <c r="BN1856" s="603"/>
      <c r="BO1856" s="603"/>
      <c r="BP1856" s="603"/>
      <c r="BQ1856" s="603"/>
      <c r="BR1856" s="603"/>
      <c r="BS1856" s="603"/>
      <c r="BT1856" s="603"/>
      <c r="BU1856" s="603"/>
      <c r="BV1856" s="603"/>
      <c r="BW1856" s="603"/>
      <c r="BX1856" s="603"/>
      <c r="BY1856" s="603"/>
      <c r="BZ1856" s="603"/>
      <c r="CA1856" s="603"/>
      <c r="CB1856" s="603"/>
      <c r="CC1856" s="603"/>
      <c r="CD1856" s="603"/>
      <c r="CE1856" s="603"/>
      <c r="CF1856" s="603"/>
      <c r="CG1856" s="603"/>
      <c r="CH1856" s="603"/>
      <c r="CI1856" s="603"/>
      <c r="CJ1856" s="603"/>
      <c r="CK1856" s="603"/>
    </row>
    <row r="1857" spans="1:89" ht="14.25">
      <c r="A1857" s="845"/>
      <c r="B1857" s="758"/>
      <c r="C1857" s="758"/>
      <c r="D1857" s="698"/>
      <c r="E1857" s="698"/>
      <c r="F1857" s="698"/>
      <c r="G1857" s="698"/>
      <c r="H1857" s="698"/>
      <c r="I1857" s="758"/>
      <c r="J1857" s="758"/>
      <c r="K1857" s="758"/>
      <c r="L1857" s="758"/>
      <c r="M1857" s="758"/>
      <c r="N1857" s="698"/>
      <c r="O1857" s="603"/>
      <c r="P1857" s="846"/>
      <c r="Q1857" s="603"/>
      <c r="R1857" s="603"/>
      <c r="S1857" s="603"/>
      <c r="T1857" s="603"/>
      <c r="U1857" s="603"/>
      <c r="V1857" s="603"/>
      <c r="W1857" s="603"/>
      <c r="X1857" s="668"/>
      <c r="Y1857" s="376"/>
      <c r="Z1857" s="603"/>
      <c r="AA1857" s="845"/>
      <c r="AB1857" s="603"/>
      <c r="AC1857" s="603"/>
      <c r="AD1857" s="603"/>
      <c r="AE1857" s="603"/>
      <c r="AF1857" s="603"/>
      <c r="AG1857" s="603"/>
      <c r="AH1857" s="603"/>
      <c r="AI1857" s="603"/>
      <c r="AJ1857" s="603"/>
      <c r="AK1857" s="603"/>
      <c r="AL1857" s="603"/>
      <c r="AM1857" s="603"/>
      <c r="AN1857" s="603"/>
      <c r="AO1857" s="603"/>
      <c r="AP1857" s="603"/>
      <c r="AQ1857" s="603"/>
      <c r="AR1857" s="603"/>
      <c r="AS1857" s="603"/>
      <c r="AT1857" s="603"/>
      <c r="AU1857" s="603"/>
      <c r="AV1857" s="603"/>
      <c r="AW1857" s="603"/>
      <c r="AX1857" s="603"/>
      <c r="AY1857" s="603"/>
      <c r="AZ1857" s="603"/>
      <c r="BA1857" s="603"/>
      <c r="BB1857" s="603"/>
      <c r="BC1857" s="603"/>
      <c r="BD1857" s="603"/>
      <c r="BE1857" s="603"/>
      <c r="BF1857" s="603"/>
      <c r="BG1857" s="603"/>
      <c r="BH1857" s="603"/>
      <c r="BI1857" s="603"/>
      <c r="BJ1857" s="603"/>
      <c r="BK1857" s="603"/>
      <c r="BL1857" s="603"/>
      <c r="BM1857" s="603"/>
      <c r="BN1857" s="603"/>
      <c r="BO1857" s="603"/>
      <c r="BP1857" s="603"/>
      <c r="BQ1857" s="603"/>
      <c r="BR1857" s="603"/>
      <c r="BS1857" s="603"/>
      <c r="BT1857" s="603"/>
      <c r="BU1857" s="603"/>
      <c r="BV1857" s="603"/>
      <c r="BW1857" s="603"/>
      <c r="BX1857" s="603"/>
      <c r="BY1857" s="603"/>
      <c r="BZ1857" s="603"/>
      <c r="CA1857" s="603"/>
      <c r="CB1857" s="603"/>
      <c r="CC1857" s="603"/>
      <c r="CD1857" s="603"/>
      <c r="CE1857" s="603"/>
      <c r="CF1857" s="603"/>
      <c r="CG1857" s="603"/>
      <c r="CH1857" s="603"/>
      <c r="CI1857" s="603"/>
      <c r="CJ1857" s="603"/>
      <c r="CK1857" s="603"/>
    </row>
    <row r="1858" spans="1:89" ht="14.25">
      <c r="A1858" s="845"/>
      <c r="B1858" s="758"/>
      <c r="C1858" s="758"/>
      <c r="D1858" s="698"/>
      <c r="E1858" s="698"/>
      <c r="F1858" s="698"/>
      <c r="G1858" s="698"/>
      <c r="H1858" s="698"/>
      <c r="I1858" s="758"/>
      <c r="J1858" s="758"/>
      <c r="K1858" s="758"/>
      <c r="L1858" s="758"/>
      <c r="M1858" s="758"/>
      <c r="N1858" s="698"/>
      <c r="O1858" s="603"/>
      <c r="P1858" s="846"/>
      <c r="Q1858" s="603"/>
      <c r="R1858" s="603"/>
      <c r="S1858" s="603"/>
      <c r="T1858" s="603"/>
      <c r="U1858" s="603"/>
      <c r="V1858" s="603"/>
      <c r="W1858" s="603"/>
      <c r="X1858" s="668"/>
      <c r="Y1858" s="376"/>
      <c r="Z1858" s="603"/>
      <c r="AA1858" s="845"/>
      <c r="AB1858" s="603"/>
      <c r="AC1858" s="603"/>
      <c r="AD1858" s="603"/>
      <c r="AE1858" s="603"/>
      <c r="AF1858" s="603"/>
      <c r="AG1858" s="603"/>
      <c r="AH1858" s="603"/>
      <c r="AI1858" s="603"/>
      <c r="AJ1858" s="603"/>
      <c r="AK1858" s="603"/>
      <c r="AL1858" s="603"/>
      <c r="AM1858" s="603"/>
      <c r="AN1858" s="603"/>
      <c r="AO1858" s="603"/>
      <c r="AP1858" s="603"/>
      <c r="AQ1858" s="603"/>
      <c r="AR1858" s="603"/>
      <c r="AS1858" s="603"/>
      <c r="AT1858" s="603"/>
      <c r="AU1858" s="603"/>
      <c r="AV1858" s="603"/>
      <c r="AW1858" s="603"/>
      <c r="AX1858" s="603"/>
      <c r="AY1858" s="603"/>
      <c r="AZ1858" s="603"/>
      <c r="BA1858" s="603"/>
      <c r="BB1858" s="603"/>
      <c r="BC1858" s="603"/>
      <c r="BD1858" s="603"/>
      <c r="BE1858" s="603"/>
      <c r="BF1858" s="603"/>
      <c r="BG1858" s="603"/>
      <c r="BH1858" s="603"/>
      <c r="BI1858" s="603"/>
      <c r="BJ1858" s="603"/>
      <c r="BK1858" s="603"/>
      <c r="BL1858" s="603"/>
      <c r="BM1858" s="603"/>
      <c r="BN1858" s="603"/>
      <c r="BO1858" s="603"/>
      <c r="BP1858" s="603"/>
      <c r="BQ1858" s="603"/>
      <c r="BR1858" s="603"/>
      <c r="BS1858" s="603"/>
      <c r="BT1858" s="603"/>
      <c r="BU1858" s="603"/>
      <c r="BV1858" s="603"/>
      <c r="BW1858" s="603"/>
      <c r="BX1858" s="603"/>
      <c r="BY1858" s="603"/>
      <c r="BZ1858" s="603"/>
      <c r="CA1858" s="603"/>
      <c r="CB1858" s="603"/>
      <c r="CC1858" s="603"/>
      <c r="CD1858" s="603"/>
      <c r="CE1858" s="603"/>
      <c r="CF1858" s="603"/>
      <c r="CG1858" s="603"/>
      <c r="CH1858" s="603"/>
      <c r="CI1858" s="603"/>
      <c r="CJ1858" s="603"/>
      <c r="CK1858" s="603"/>
    </row>
    <row r="1859" spans="1:89" ht="14.25">
      <c r="A1859" s="845"/>
      <c r="B1859" s="758"/>
      <c r="C1859" s="758"/>
      <c r="D1859" s="698"/>
      <c r="E1859" s="698"/>
      <c r="F1859" s="698"/>
      <c r="G1859" s="698"/>
      <c r="H1859" s="698"/>
      <c r="I1859" s="758"/>
      <c r="J1859" s="758"/>
      <c r="K1859" s="758"/>
      <c r="L1859" s="758"/>
      <c r="M1859" s="758"/>
      <c r="N1859" s="698"/>
      <c r="O1859" s="603"/>
      <c r="P1859" s="846"/>
      <c r="Q1859" s="603"/>
      <c r="R1859" s="603"/>
      <c r="S1859" s="603"/>
      <c r="T1859" s="603"/>
      <c r="U1859" s="603"/>
      <c r="V1859" s="603"/>
      <c r="W1859" s="603"/>
      <c r="X1859" s="668"/>
      <c r="Y1859" s="376"/>
      <c r="Z1859" s="603"/>
      <c r="AA1859" s="845"/>
      <c r="AB1859" s="603"/>
      <c r="AC1859" s="603"/>
      <c r="AD1859" s="603"/>
      <c r="AE1859" s="603"/>
      <c r="AF1859" s="603"/>
      <c r="AG1859" s="603"/>
      <c r="AH1859" s="603"/>
      <c r="AI1859" s="603"/>
      <c r="AJ1859" s="603"/>
      <c r="AK1859" s="603"/>
      <c r="AL1859" s="603"/>
      <c r="AM1859" s="603"/>
      <c r="AN1859" s="603"/>
      <c r="AO1859" s="603"/>
      <c r="AP1859" s="603"/>
      <c r="AQ1859" s="603"/>
      <c r="AR1859" s="603"/>
      <c r="AS1859" s="603"/>
      <c r="AT1859" s="603"/>
      <c r="AU1859" s="603"/>
      <c r="AV1859" s="603"/>
      <c r="AW1859" s="603"/>
      <c r="AX1859" s="603"/>
      <c r="AY1859" s="603"/>
      <c r="AZ1859" s="603"/>
      <c r="BA1859" s="603"/>
      <c r="BB1859" s="603"/>
      <c r="BC1859" s="603"/>
      <c r="BD1859" s="603"/>
      <c r="BE1859" s="603"/>
      <c r="BF1859" s="603"/>
      <c r="BG1859" s="603"/>
      <c r="BH1859" s="603"/>
      <c r="BI1859" s="603"/>
      <c r="BJ1859" s="603"/>
      <c r="BK1859" s="603"/>
      <c r="BL1859" s="603"/>
      <c r="BM1859" s="603"/>
      <c r="BN1859" s="603"/>
      <c r="BO1859" s="603"/>
      <c r="BP1859" s="603"/>
      <c r="BQ1859" s="603"/>
      <c r="BR1859" s="603"/>
      <c r="BS1859" s="603"/>
      <c r="BT1859" s="603"/>
      <c r="BU1859" s="603"/>
      <c r="BV1859" s="603"/>
      <c r="BW1859" s="603"/>
      <c r="BX1859" s="603"/>
      <c r="BY1859" s="603"/>
      <c r="BZ1859" s="603"/>
      <c r="CA1859" s="603"/>
      <c r="CB1859" s="603"/>
      <c r="CC1859" s="603"/>
      <c r="CD1859" s="603"/>
      <c r="CE1859" s="603"/>
      <c r="CF1859" s="603"/>
      <c r="CG1859" s="603"/>
      <c r="CH1859" s="603"/>
      <c r="CI1859" s="603"/>
      <c r="CJ1859" s="603"/>
      <c r="CK1859" s="603"/>
    </row>
    <row r="1860" spans="1:89" ht="14.25">
      <c r="A1860" s="845"/>
      <c r="B1860" s="758"/>
      <c r="C1860" s="758"/>
      <c r="D1860" s="698"/>
      <c r="E1860" s="698"/>
      <c r="F1860" s="698"/>
      <c r="G1860" s="698"/>
      <c r="H1860" s="698"/>
      <c r="I1860" s="758"/>
      <c r="J1860" s="758"/>
      <c r="K1860" s="758"/>
      <c r="L1860" s="758"/>
      <c r="M1860" s="758"/>
      <c r="N1860" s="698"/>
      <c r="O1860" s="603"/>
      <c r="P1860" s="846"/>
      <c r="Q1860" s="603"/>
      <c r="R1860" s="603"/>
      <c r="S1860" s="603"/>
      <c r="T1860" s="603"/>
      <c r="U1860" s="603"/>
      <c r="V1860" s="603"/>
      <c r="W1860" s="603"/>
      <c r="X1860" s="668"/>
      <c r="Y1860" s="376"/>
      <c r="Z1860" s="603"/>
      <c r="AA1860" s="845"/>
      <c r="AB1860" s="603"/>
      <c r="AC1860" s="603"/>
      <c r="AD1860" s="603"/>
      <c r="AE1860" s="603"/>
      <c r="AF1860" s="603"/>
      <c r="AG1860" s="603"/>
      <c r="AH1860" s="603"/>
      <c r="AI1860" s="603"/>
      <c r="AJ1860" s="603"/>
      <c r="AK1860" s="603"/>
      <c r="AL1860" s="603"/>
      <c r="AM1860" s="603"/>
      <c r="AN1860" s="603"/>
      <c r="AO1860" s="603"/>
      <c r="AP1860" s="603"/>
      <c r="AQ1860" s="603"/>
      <c r="AR1860" s="603"/>
      <c r="AS1860" s="603"/>
      <c r="AT1860" s="603"/>
      <c r="AU1860" s="603"/>
      <c r="AV1860" s="603"/>
      <c r="AW1860" s="603"/>
      <c r="AX1860" s="603"/>
      <c r="AY1860" s="603"/>
      <c r="AZ1860" s="603"/>
      <c r="BA1860" s="603"/>
      <c r="BB1860" s="603"/>
      <c r="BC1860" s="603"/>
      <c r="BD1860" s="603"/>
      <c r="BE1860" s="603"/>
      <c r="BF1860" s="603"/>
      <c r="BG1860" s="603"/>
      <c r="BH1860" s="603"/>
      <c r="BI1860" s="603"/>
      <c r="BJ1860" s="603"/>
      <c r="BK1860" s="603"/>
      <c r="BL1860" s="603"/>
      <c r="BM1860" s="603"/>
      <c r="BN1860" s="603"/>
      <c r="BO1860" s="603"/>
      <c r="BP1860" s="603"/>
      <c r="BQ1860" s="603"/>
      <c r="BR1860" s="603"/>
      <c r="BS1860" s="603"/>
      <c r="BT1860" s="603"/>
      <c r="BU1860" s="603"/>
      <c r="BV1860" s="603"/>
      <c r="BW1860" s="603"/>
      <c r="BX1860" s="603"/>
      <c r="BY1860" s="603"/>
      <c r="BZ1860" s="603"/>
      <c r="CA1860" s="603"/>
      <c r="CB1860" s="603"/>
      <c r="CC1860" s="603"/>
      <c r="CD1860" s="603"/>
      <c r="CE1860" s="603"/>
      <c r="CF1860" s="603"/>
      <c r="CG1860" s="603"/>
      <c r="CH1860" s="603"/>
      <c r="CI1860" s="603"/>
      <c r="CJ1860" s="603"/>
      <c r="CK1860" s="603"/>
    </row>
    <row r="1861" spans="1:89" ht="14.25">
      <c r="A1861" s="845"/>
      <c r="B1861" s="758"/>
      <c r="C1861" s="758"/>
      <c r="D1861" s="698"/>
      <c r="E1861" s="698"/>
      <c r="F1861" s="698"/>
      <c r="G1861" s="698"/>
      <c r="H1861" s="698"/>
      <c r="I1861" s="758"/>
      <c r="J1861" s="758"/>
      <c r="K1861" s="758"/>
      <c r="L1861" s="758"/>
      <c r="M1861" s="758"/>
      <c r="N1861" s="698"/>
      <c r="O1861" s="603"/>
      <c r="P1861" s="846"/>
      <c r="Q1861" s="603"/>
      <c r="R1861" s="603"/>
      <c r="S1861" s="603"/>
      <c r="T1861" s="603"/>
      <c r="U1861" s="603"/>
      <c r="V1861" s="603"/>
      <c r="W1861" s="603"/>
      <c r="X1861" s="668"/>
      <c r="Y1861" s="376"/>
      <c r="Z1861" s="603"/>
      <c r="AA1861" s="845"/>
      <c r="AB1861" s="603"/>
      <c r="AC1861" s="603"/>
      <c r="AD1861" s="603"/>
      <c r="AE1861" s="603"/>
      <c r="AF1861" s="603"/>
      <c r="AG1861" s="603"/>
      <c r="AH1861" s="603"/>
      <c r="AI1861" s="603"/>
      <c r="AJ1861" s="603"/>
      <c r="AK1861" s="603"/>
      <c r="AL1861" s="603"/>
      <c r="AM1861" s="603"/>
      <c r="AN1861" s="603"/>
      <c r="AO1861" s="603"/>
      <c r="AP1861" s="603"/>
      <c r="AQ1861" s="603"/>
      <c r="AR1861" s="603"/>
      <c r="AS1861" s="603"/>
      <c r="AT1861" s="603"/>
      <c r="AU1861" s="603"/>
      <c r="AV1861" s="603"/>
      <c r="AW1861" s="603"/>
      <c r="AX1861" s="603"/>
      <c r="AY1861" s="603"/>
      <c r="AZ1861" s="603"/>
      <c r="BA1861" s="603"/>
      <c r="BB1861" s="603"/>
      <c r="BC1861" s="603"/>
      <c r="BD1861" s="603"/>
      <c r="BE1861" s="603"/>
      <c r="BF1861" s="603"/>
      <c r="BG1861" s="603"/>
      <c r="BH1861" s="603"/>
      <c r="BI1861" s="603"/>
      <c r="BJ1861" s="603"/>
      <c r="BK1861" s="603"/>
      <c r="BL1861" s="603"/>
      <c r="BM1861" s="603"/>
      <c r="BN1861" s="603"/>
      <c r="BO1861" s="603"/>
      <c r="BP1861" s="603"/>
      <c r="BQ1861" s="603"/>
      <c r="BR1861" s="603"/>
      <c r="BS1861" s="603"/>
      <c r="BT1861" s="603"/>
      <c r="BU1861" s="603"/>
      <c r="BV1861" s="603"/>
      <c r="BW1861" s="603"/>
      <c r="BX1861" s="603"/>
      <c r="BY1861" s="603"/>
      <c r="BZ1861" s="603"/>
      <c r="CA1861" s="603"/>
      <c r="CB1861" s="603"/>
      <c r="CC1861" s="603"/>
      <c r="CD1861" s="603"/>
      <c r="CE1861" s="603"/>
      <c r="CF1861" s="603"/>
      <c r="CG1861" s="603"/>
      <c r="CH1861" s="603"/>
      <c r="CI1861" s="603"/>
      <c r="CJ1861" s="603"/>
      <c r="CK1861" s="603"/>
    </row>
    <row r="1862" spans="1:89" ht="14.25">
      <c r="A1862" s="845"/>
      <c r="B1862" s="758"/>
      <c r="C1862" s="758"/>
      <c r="D1862" s="698"/>
      <c r="E1862" s="698"/>
      <c r="F1862" s="698"/>
      <c r="G1862" s="698"/>
      <c r="H1862" s="698"/>
      <c r="I1862" s="758"/>
      <c r="J1862" s="758"/>
      <c r="K1862" s="758"/>
      <c r="L1862" s="758"/>
      <c r="M1862" s="758"/>
      <c r="N1862" s="698"/>
      <c r="O1862" s="603"/>
      <c r="P1862" s="846"/>
      <c r="Q1862" s="603"/>
      <c r="R1862" s="603"/>
      <c r="S1862" s="603"/>
      <c r="T1862" s="603"/>
      <c r="U1862" s="603"/>
      <c r="V1862" s="603"/>
      <c r="W1862" s="603"/>
      <c r="X1862" s="668"/>
      <c r="Y1862" s="376"/>
      <c r="Z1862" s="603"/>
      <c r="AA1862" s="845"/>
      <c r="AB1862" s="603"/>
      <c r="AC1862" s="603"/>
      <c r="AD1862" s="603"/>
      <c r="AE1862" s="603"/>
      <c r="AF1862" s="603"/>
      <c r="AG1862" s="603"/>
      <c r="AH1862" s="603"/>
      <c r="AI1862" s="603"/>
      <c r="AJ1862" s="603"/>
      <c r="AK1862" s="603"/>
      <c r="AL1862" s="603"/>
      <c r="AM1862" s="603"/>
      <c r="AN1862" s="603"/>
      <c r="AO1862" s="603"/>
      <c r="AP1862" s="603"/>
      <c r="AQ1862" s="603"/>
      <c r="AR1862" s="603"/>
      <c r="AS1862" s="603"/>
      <c r="AT1862" s="603"/>
      <c r="AU1862" s="603"/>
      <c r="AV1862" s="603"/>
      <c r="AW1862" s="603"/>
      <c r="AX1862" s="603"/>
      <c r="AY1862" s="603"/>
      <c r="AZ1862" s="603"/>
      <c r="BA1862" s="603"/>
      <c r="BB1862" s="603"/>
      <c r="BC1862" s="603"/>
      <c r="BD1862" s="603"/>
      <c r="BE1862" s="603"/>
      <c r="BF1862" s="603"/>
      <c r="BG1862" s="603"/>
      <c r="BH1862" s="603"/>
      <c r="BI1862" s="603"/>
      <c r="BJ1862" s="603"/>
      <c r="BK1862" s="603"/>
      <c r="BL1862" s="603"/>
      <c r="BM1862" s="603"/>
      <c r="BN1862" s="603"/>
      <c r="BO1862" s="603"/>
      <c r="BP1862" s="603"/>
      <c r="BQ1862" s="603"/>
      <c r="BR1862" s="603"/>
      <c r="BS1862" s="603"/>
      <c r="BT1862" s="603"/>
      <c r="BU1862" s="603"/>
      <c r="BV1862" s="603"/>
      <c r="BW1862" s="603"/>
      <c r="BX1862" s="603"/>
      <c r="BY1862" s="603"/>
      <c r="BZ1862" s="603"/>
      <c r="CA1862" s="603"/>
      <c r="CB1862" s="603"/>
      <c r="CC1862" s="603"/>
      <c r="CD1862" s="603"/>
      <c r="CE1862" s="603"/>
      <c r="CF1862" s="603"/>
      <c r="CG1862" s="603"/>
      <c r="CH1862" s="603"/>
      <c r="CI1862" s="603"/>
      <c r="CJ1862" s="603"/>
      <c r="CK1862" s="603"/>
    </row>
    <row r="1863" spans="1:89" ht="14.25">
      <c r="A1863" s="845"/>
      <c r="B1863" s="758"/>
      <c r="C1863" s="758"/>
      <c r="D1863" s="698"/>
      <c r="E1863" s="698"/>
      <c r="F1863" s="698"/>
      <c r="G1863" s="698"/>
      <c r="H1863" s="698"/>
      <c r="I1863" s="758"/>
      <c r="J1863" s="758"/>
      <c r="K1863" s="758"/>
      <c r="L1863" s="758"/>
      <c r="M1863" s="758"/>
      <c r="N1863" s="698"/>
      <c r="O1863" s="603"/>
      <c r="P1863" s="846"/>
      <c r="Q1863" s="603"/>
      <c r="R1863" s="603"/>
      <c r="S1863" s="603"/>
      <c r="T1863" s="603"/>
      <c r="U1863" s="603"/>
      <c r="V1863" s="603"/>
      <c r="W1863" s="603"/>
      <c r="X1863" s="668"/>
      <c r="Y1863" s="376"/>
      <c r="Z1863" s="603"/>
      <c r="AA1863" s="845"/>
      <c r="AB1863" s="603"/>
      <c r="AC1863" s="603"/>
      <c r="AD1863" s="603"/>
      <c r="AE1863" s="603"/>
      <c r="AF1863" s="603"/>
      <c r="AG1863" s="603"/>
      <c r="AH1863" s="603"/>
      <c r="AI1863" s="603"/>
      <c r="AJ1863" s="603"/>
      <c r="AK1863" s="603"/>
      <c r="AL1863" s="603"/>
      <c r="AM1863" s="603"/>
      <c r="AN1863" s="603"/>
      <c r="AO1863" s="603"/>
      <c r="AP1863" s="603"/>
      <c r="AQ1863" s="603"/>
      <c r="AR1863" s="603"/>
      <c r="AS1863" s="603"/>
      <c r="AT1863" s="603"/>
      <c r="AU1863" s="603"/>
      <c r="AV1863" s="603"/>
      <c r="AW1863" s="603"/>
      <c r="AX1863" s="603"/>
      <c r="AY1863" s="603"/>
      <c r="AZ1863" s="603"/>
      <c r="BA1863" s="603"/>
      <c r="BB1863" s="603"/>
      <c r="BC1863" s="603"/>
      <c r="BD1863" s="603"/>
      <c r="BE1863" s="603"/>
      <c r="BF1863" s="603"/>
      <c r="BG1863" s="603"/>
      <c r="BH1863" s="603"/>
      <c r="BI1863" s="603"/>
      <c r="BJ1863" s="603"/>
      <c r="BK1863" s="603"/>
      <c r="BL1863" s="603"/>
      <c r="BM1863" s="603"/>
      <c r="BN1863" s="603"/>
      <c r="BO1863" s="603"/>
      <c r="BP1863" s="603"/>
      <c r="BQ1863" s="603"/>
      <c r="BR1863" s="603"/>
      <c r="BS1863" s="603"/>
      <c r="BT1863" s="603"/>
      <c r="BU1863" s="603"/>
      <c r="BV1863" s="603"/>
      <c r="BW1863" s="603"/>
      <c r="BX1863" s="603"/>
      <c r="BY1863" s="603"/>
      <c r="BZ1863" s="603"/>
      <c r="CA1863" s="603"/>
      <c r="CB1863" s="603"/>
      <c r="CC1863" s="603"/>
      <c r="CD1863" s="603"/>
      <c r="CE1863" s="603"/>
      <c r="CF1863" s="603"/>
      <c r="CG1863" s="603"/>
      <c r="CH1863" s="603"/>
      <c r="CI1863" s="603"/>
      <c r="CJ1863" s="603"/>
      <c r="CK1863" s="603"/>
    </row>
    <row r="1864" spans="1:89" ht="14.25">
      <c r="A1864" s="845"/>
      <c r="B1864" s="758"/>
      <c r="C1864" s="758"/>
      <c r="D1864" s="698"/>
      <c r="E1864" s="698"/>
      <c r="F1864" s="698"/>
      <c r="G1864" s="698"/>
      <c r="H1864" s="698"/>
      <c r="I1864" s="758"/>
      <c r="J1864" s="758"/>
      <c r="K1864" s="758"/>
      <c r="L1864" s="758"/>
      <c r="M1864" s="758"/>
      <c r="N1864" s="698"/>
      <c r="O1864" s="603"/>
      <c r="P1864" s="846"/>
      <c r="Q1864" s="603"/>
      <c r="R1864" s="603"/>
      <c r="S1864" s="603"/>
      <c r="T1864" s="603"/>
      <c r="U1864" s="603"/>
      <c r="V1864" s="603"/>
      <c r="W1864" s="603"/>
      <c r="X1864" s="668"/>
      <c r="Y1864" s="376"/>
      <c r="Z1864" s="603"/>
      <c r="AA1864" s="845"/>
      <c r="AB1864" s="603"/>
      <c r="AC1864" s="603"/>
      <c r="AD1864" s="603"/>
      <c r="AE1864" s="603"/>
      <c r="AF1864" s="603"/>
      <c r="AG1864" s="603"/>
      <c r="AH1864" s="603"/>
      <c r="AI1864" s="603"/>
      <c r="AJ1864" s="603"/>
      <c r="AK1864" s="603"/>
      <c r="AL1864" s="603"/>
      <c r="AM1864" s="603"/>
      <c r="AN1864" s="603"/>
      <c r="AO1864" s="603"/>
      <c r="AP1864" s="603"/>
      <c r="AQ1864" s="603"/>
      <c r="AR1864" s="603"/>
      <c r="AS1864" s="603"/>
      <c r="AT1864" s="603"/>
      <c r="AU1864" s="603"/>
      <c r="AV1864" s="603"/>
      <c r="AW1864" s="603"/>
      <c r="AX1864" s="603"/>
      <c r="AY1864" s="603"/>
      <c r="AZ1864" s="603"/>
      <c r="BA1864" s="603"/>
      <c r="BB1864" s="603"/>
      <c r="BC1864" s="603"/>
      <c r="BD1864" s="603"/>
      <c r="BE1864" s="603"/>
      <c r="BF1864" s="603"/>
      <c r="BG1864" s="603"/>
      <c r="BH1864" s="603"/>
      <c r="BI1864" s="603"/>
      <c r="BJ1864" s="603"/>
      <c r="BK1864" s="603"/>
      <c r="BL1864" s="603"/>
      <c r="BM1864" s="603"/>
      <c r="BN1864" s="603"/>
      <c r="BO1864" s="603"/>
      <c r="BP1864" s="603"/>
      <c r="BQ1864" s="603"/>
      <c r="BR1864" s="603"/>
      <c r="BS1864" s="603"/>
      <c r="BT1864" s="603"/>
      <c r="BU1864" s="603"/>
      <c r="BV1864" s="603"/>
      <c r="BW1864" s="603"/>
      <c r="BX1864" s="603"/>
      <c r="BY1864" s="603"/>
      <c r="BZ1864" s="603"/>
      <c r="CA1864" s="603"/>
      <c r="CB1864" s="603"/>
      <c r="CC1864" s="603"/>
      <c r="CD1864" s="603"/>
      <c r="CE1864" s="603"/>
      <c r="CF1864" s="603"/>
      <c r="CG1864" s="603"/>
      <c r="CH1864" s="603"/>
      <c r="CI1864" s="603"/>
      <c r="CJ1864" s="603"/>
      <c r="CK1864" s="603"/>
    </row>
    <row r="1865" spans="1:89" ht="14.25">
      <c r="A1865" s="845"/>
      <c r="B1865" s="758"/>
      <c r="C1865" s="758"/>
      <c r="D1865" s="698"/>
      <c r="E1865" s="698"/>
      <c r="F1865" s="698"/>
      <c r="G1865" s="698"/>
      <c r="H1865" s="698"/>
      <c r="I1865" s="758"/>
      <c r="J1865" s="758"/>
      <c r="K1865" s="758"/>
      <c r="L1865" s="758"/>
      <c r="M1865" s="758"/>
      <c r="N1865" s="698"/>
      <c r="O1865" s="603"/>
      <c r="P1865" s="846"/>
      <c r="Q1865" s="603"/>
      <c r="R1865" s="603"/>
      <c r="S1865" s="603"/>
      <c r="T1865" s="603"/>
      <c r="U1865" s="603"/>
      <c r="V1865" s="603"/>
      <c r="W1865" s="603"/>
      <c r="X1865" s="668"/>
      <c r="Y1865" s="376"/>
      <c r="Z1865" s="603"/>
      <c r="AA1865" s="845"/>
      <c r="AB1865" s="603"/>
      <c r="AC1865" s="603"/>
      <c r="AD1865" s="603"/>
      <c r="AE1865" s="603"/>
      <c r="AF1865" s="603"/>
      <c r="AG1865" s="603"/>
      <c r="AH1865" s="603"/>
      <c r="AI1865" s="603"/>
      <c r="AJ1865" s="603"/>
      <c r="AK1865" s="603"/>
      <c r="AL1865" s="603"/>
      <c r="AM1865" s="603"/>
      <c r="AN1865" s="603"/>
      <c r="AO1865" s="603"/>
      <c r="AP1865" s="603"/>
      <c r="AQ1865" s="603"/>
      <c r="AR1865" s="603"/>
      <c r="AS1865" s="603"/>
      <c r="AT1865" s="603"/>
      <c r="AU1865" s="603"/>
      <c r="AV1865" s="603"/>
      <c r="AW1865" s="603"/>
      <c r="AX1865" s="603"/>
      <c r="AY1865" s="603"/>
      <c r="AZ1865" s="603"/>
      <c r="BA1865" s="603"/>
      <c r="BB1865" s="603"/>
      <c r="BC1865" s="603"/>
      <c r="BD1865" s="603"/>
      <c r="BE1865" s="603"/>
      <c r="BF1865" s="603"/>
      <c r="BG1865" s="603"/>
      <c r="BH1865" s="603"/>
      <c r="BI1865" s="603"/>
      <c r="BJ1865" s="603"/>
      <c r="BK1865" s="603"/>
      <c r="BL1865" s="603"/>
      <c r="BM1865" s="603"/>
      <c r="BN1865" s="603"/>
      <c r="BO1865" s="603"/>
      <c r="BP1865" s="603"/>
      <c r="BQ1865" s="603"/>
      <c r="BR1865" s="603"/>
      <c r="BS1865" s="603"/>
      <c r="BT1865" s="603"/>
      <c r="BU1865" s="603"/>
      <c r="BV1865" s="603"/>
      <c r="BW1865" s="603"/>
      <c r="BX1865" s="603"/>
      <c r="BY1865" s="603"/>
      <c r="BZ1865" s="603"/>
      <c r="CA1865" s="603"/>
      <c r="CB1865" s="603"/>
      <c r="CC1865" s="603"/>
      <c r="CD1865" s="603"/>
      <c r="CE1865" s="603"/>
      <c r="CF1865" s="603"/>
      <c r="CG1865" s="603"/>
      <c r="CH1865" s="603"/>
      <c r="CI1865" s="603"/>
      <c r="CJ1865" s="603"/>
      <c r="CK1865" s="603"/>
    </row>
    <row r="1866" spans="1:89" ht="14.25">
      <c r="A1866" s="845"/>
      <c r="B1866" s="758"/>
      <c r="C1866" s="758"/>
      <c r="D1866" s="698"/>
      <c r="E1866" s="698"/>
      <c r="F1866" s="698"/>
      <c r="G1866" s="698"/>
      <c r="H1866" s="698"/>
      <c r="I1866" s="758"/>
      <c r="J1866" s="758"/>
      <c r="K1866" s="758"/>
      <c r="L1866" s="758"/>
      <c r="M1866" s="758"/>
      <c r="N1866" s="698"/>
      <c r="O1866" s="603"/>
      <c r="P1866" s="846"/>
      <c r="Q1866" s="603"/>
      <c r="R1866" s="603"/>
      <c r="S1866" s="603"/>
      <c r="T1866" s="603"/>
      <c r="U1866" s="603"/>
      <c r="V1866" s="603"/>
      <c r="W1866" s="603"/>
      <c r="X1866" s="668"/>
      <c r="Y1866" s="376"/>
      <c r="Z1866" s="603"/>
      <c r="AA1866" s="845"/>
      <c r="AB1866" s="603"/>
      <c r="AC1866" s="603"/>
      <c r="AD1866" s="603"/>
      <c r="AE1866" s="603"/>
      <c r="AF1866" s="603"/>
      <c r="AG1866" s="603"/>
      <c r="AH1866" s="603"/>
      <c r="AI1866" s="603"/>
      <c r="AJ1866" s="603"/>
      <c r="AK1866" s="603"/>
      <c r="AL1866" s="603"/>
      <c r="AM1866" s="603"/>
      <c r="AN1866" s="603"/>
      <c r="AO1866" s="603"/>
      <c r="AP1866" s="603"/>
      <c r="AQ1866" s="603"/>
      <c r="AR1866" s="603"/>
      <c r="AS1866" s="603"/>
      <c r="AT1866" s="603"/>
      <c r="AU1866" s="603"/>
      <c r="AV1866" s="603"/>
      <c r="AW1866" s="603"/>
      <c r="AX1866" s="603"/>
      <c r="AY1866" s="603"/>
      <c r="AZ1866" s="603"/>
      <c r="BA1866" s="603"/>
      <c r="BB1866" s="603"/>
      <c r="BC1866" s="603"/>
      <c r="BD1866" s="603"/>
      <c r="BE1866" s="603"/>
      <c r="BF1866" s="603"/>
      <c r="BG1866" s="603"/>
      <c r="BH1866" s="603"/>
      <c r="BI1866" s="603"/>
      <c r="BJ1866" s="603"/>
      <c r="BK1866" s="603"/>
      <c r="BL1866" s="603"/>
      <c r="BM1866" s="603"/>
      <c r="BN1866" s="603"/>
      <c r="BO1866" s="603"/>
      <c r="BP1866" s="603"/>
      <c r="BQ1866" s="603"/>
      <c r="BR1866" s="603"/>
      <c r="BS1866" s="603"/>
      <c r="BT1866" s="603"/>
      <c r="BU1866" s="603"/>
      <c r="BV1866" s="603"/>
      <c r="BW1866" s="603"/>
      <c r="BX1866" s="603"/>
      <c r="BY1866" s="603"/>
      <c r="BZ1866" s="603"/>
      <c r="CA1866" s="603"/>
      <c r="CB1866" s="603"/>
      <c r="CC1866" s="603"/>
      <c r="CD1866" s="603"/>
      <c r="CE1866" s="603"/>
      <c r="CF1866" s="603"/>
      <c r="CG1866" s="603"/>
      <c r="CH1866" s="603"/>
      <c r="CI1866" s="603"/>
      <c r="CJ1866" s="603"/>
      <c r="CK1866" s="603"/>
    </row>
    <row r="1867" spans="1:89" ht="14.25">
      <c r="A1867" s="845"/>
      <c r="B1867" s="758"/>
      <c r="C1867" s="758"/>
      <c r="D1867" s="698"/>
      <c r="E1867" s="698"/>
      <c r="F1867" s="698"/>
      <c r="G1867" s="698"/>
      <c r="H1867" s="698"/>
      <c r="I1867" s="758"/>
      <c r="J1867" s="758"/>
      <c r="K1867" s="758"/>
      <c r="L1867" s="758"/>
      <c r="M1867" s="758"/>
      <c r="N1867" s="698"/>
      <c r="O1867" s="603"/>
      <c r="P1867" s="846"/>
      <c r="Q1867" s="603"/>
      <c r="R1867" s="603"/>
      <c r="S1867" s="603"/>
      <c r="T1867" s="603"/>
      <c r="U1867" s="603"/>
      <c r="V1867" s="603"/>
      <c r="W1867" s="603"/>
      <c r="X1867" s="668"/>
      <c r="Y1867" s="376"/>
      <c r="Z1867" s="603"/>
      <c r="AA1867" s="845"/>
      <c r="AB1867" s="603"/>
      <c r="AC1867" s="603"/>
      <c r="AD1867" s="603"/>
      <c r="AE1867" s="603"/>
      <c r="AF1867" s="603"/>
      <c r="AG1867" s="603"/>
      <c r="AH1867" s="603"/>
      <c r="AI1867" s="603"/>
      <c r="AJ1867" s="603"/>
      <c r="AK1867" s="603"/>
      <c r="AL1867" s="603"/>
      <c r="AM1867" s="603"/>
      <c r="AN1867" s="603"/>
      <c r="AO1867" s="603"/>
      <c r="AP1867" s="603"/>
      <c r="AQ1867" s="603"/>
      <c r="AR1867" s="603"/>
      <c r="AS1867" s="603"/>
      <c r="AT1867" s="603"/>
      <c r="AU1867" s="603"/>
      <c r="AV1867" s="603"/>
      <c r="AW1867" s="603"/>
      <c r="AX1867" s="603"/>
      <c r="AY1867" s="603"/>
      <c r="AZ1867" s="603"/>
      <c r="BA1867" s="603"/>
      <c r="BB1867" s="603"/>
      <c r="BC1867" s="603"/>
      <c r="BD1867" s="603"/>
      <c r="BE1867" s="603"/>
      <c r="BF1867" s="603"/>
      <c r="BG1867" s="603"/>
      <c r="BH1867" s="603"/>
      <c r="BI1867" s="603"/>
      <c r="BJ1867" s="603"/>
      <c r="BK1867" s="603"/>
      <c r="BL1867" s="603"/>
      <c r="BM1867" s="603"/>
      <c r="BN1867" s="603"/>
      <c r="BO1867" s="603"/>
      <c r="BP1867" s="603"/>
      <c r="BQ1867" s="603"/>
      <c r="BR1867" s="603"/>
      <c r="BS1867" s="603"/>
      <c r="BT1867" s="603"/>
      <c r="BU1867" s="603"/>
      <c r="BV1867" s="603"/>
      <c r="BW1867" s="603"/>
      <c r="BX1867" s="603"/>
      <c r="BY1867" s="603"/>
      <c r="BZ1867" s="603"/>
      <c r="CA1867" s="603"/>
      <c r="CB1867" s="603"/>
      <c r="CC1867" s="603"/>
      <c r="CD1867" s="603"/>
      <c r="CE1867" s="603"/>
      <c r="CF1867" s="603"/>
      <c r="CG1867" s="603"/>
      <c r="CH1867" s="603"/>
      <c r="CI1867" s="603"/>
      <c r="CJ1867" s="603"/>
      <c r="CK1867" s="603"/>
    </row>
    <row r="1868" spans="1:89" ht="14.25">
      <c r="A1868" s="845"/>
      <c r="B1868" s="758"/>
      <c r="C1868" s="758"/>
      <c r="D1868" s="698"/>
      <c r="E1868" s="698"/>
      <c r="F1868" s="698"/>
      <c r="G1868" s="698"/>
      <c r="H1868" s="698"/>
      <c r="I1868" s="758"/>
      <c r="J1868" s="758"/>
      <c r="K1868" s="758"/>
      <c r="L1868" s="758"/>
      <c r="M1868" s="758"/>
      <c r="N1868" s="698"/>
      <c r="O1868" s="603"/>
      <c r="P1868" s="846"/>
      <c r="Q1868" s="603"/>
      <c r="R1868" s="603"/>
      <c r="S1868" s="603"/>
      <c r="T1868" s="603"/>
      <c r="U1868" s="603"/>
      <c r="V1868" s="603"/>
      <c r="W1868" s="603"/>
      <c r="X1868" s="668"/>
      <c r="Y1868" s="376"/>
      <c r="Z1868" s="603"/>
      <c r="AA1868" s="845"/>
      <c r="AB1868" s="603"/>
      <c r="AC1868" s="603"/>
      <c r="AD1868" s="603"/>
      <c r="AE1868" s="603"/>
      <c r="AF1868" s="603"/>
      <c r="AG1868" s="603"/>
      <c r="AH1868" s="603"/>
      <c r="AI1868" s="603"/>
      <c r="AJ1868" s="603"/>
      <c r="AK1868" s="603"/>
      <c r="AL1868" s="603"/>
      <c r="AM1868" s="603"/>
      <c r="AN1868" s="603"/>
      <c r="AO1868" s="603"/>
      <c r="AP1868" s="603"/>
      <c r="AQ1868" s="603"/>
      <c r="AR1868" s="603"/>
      <c r="AS1868" s="603"/>
      <c r="AT1868" s="603"/>
      <c r="AU1868" s="603"/>
      <c r="AV1868" s="603"/>
      <c r="AW1868" s="603"/>
      <c r="AX1868" s="603"/>
      <c r="AY1868" s="603"/>
      <c r="AZ1868" s="603"/>
      <c r="BA1868" s="603"/>
      <c r="BB1868" s="603"/>
      <c r="BC1868" s="603"/>
      <c r="BD1868" s="603"/>
      <c r="BE1868" s="603"/>
      <c r="BF1868" s="603"/>
      <c r="BG1868" s="603"/>
      <c r="BH1868" s="603"/>
      <c r="BI1868" s="603"/>
      <c r="BJ1868" s="603"/>
      <c r="BK1868" s="603"/>
      <c r="BL1868" s="603"/>
      <c r="BM1868" s="603"/>
      <c r="BN1868" s="603"/>
      <c r="BO1868" s="603"/>
      <c r="BP1868" s="603"/>
      <c r="BQ1868" s="603"/>
      <c r="BR1868" s="603"/>
      <c r="BS1868" s="603"/>
      <c r="BT1868" s="603"/>
      <c r="BU1868" s="603"/>
      <c r="BV1868" s="603"/>
      <c r="BW1868" s="603"/>
      <c r="BX1868" s="603"/>
      <c r="BY1868" s="603"/>
      <c r="BZ1868" s="603"/>
      <c r="CA1868" s="603"/>
      <c r="CB1868" s="603"/>
      <c r="CC1868" s="603"/>
      <c r="CD1868" s="603"/>
      <c r="CE1868" s="603"/>
      <c r="CF1868" s="603"/>
      <c r="CG1868" s="603"/>
      <c r="CH1868" s="603"/>
      <c r="CI1868" s="603"/>
      <c r="CJ1868" s="603"/>
      <c r="CK1868" s="603"/>
    </row>
    <row r="1869" spans="1:89" ht="14.25">
      <c r="A1869" s="845"/>
      <c r="B1869" s="758"/>
      <c r="C1869" s="758"/>
      <c r="D1869" s="698"/>
      <c r="E1869" s="698"/>
      <c r="F1869" s="698"/>
      <c r="G1869" s="698"/>
      <c r="H1869" s="698"/>
      <c r="I1869" s="758"/>
      <c r="J1869" s="758"/>
      <c r="K1869" s="758"/>
      <c r="L1869" s="758"/>
      <c r="M1869" s="758"/>
      <c r="N1869" s="698"/>
      <c r="O1869" s="603"/>
      <c r="P1869" s="846"/>
      <c r="Q1869" s="603"/>
      <c r="R1869" s="603"/>
      <c r="S1869" s="603"/>
      <c r="T1869" s="603"/>
      <c r="U1869" s="603"/>
      <c r="V1869" s="603"/>
      <c r="W1869" s="603"/>
      <c r="X1869" s="668"/>
      <c r="Y1869" s="376"/>
      <c r="Z1869" s="603"/>
      <c r="AA1869" s="845"/>
      <c r="AB1869" s="603"/>
      <c r="AC1869" s="603"/>
      <c r="AD1869" s="603"/>
      <c r="AE1869" s="603"/>
      <c r="AF1869" s="603"/>
      <c r="AG1869" s="603"/>
      <c r="AH1869" s="603"/>
      <c r="AI1869" s="603"/>
      <c r="AJ1869" s="603"/>
      <c r="AK1869" s="603"/>
      <c r="AL1869" s="603"/>
      <c r="AM1869" s="603"/>
      <c r="AN1869" s="603"/>
      <c r="AO1869" s="603"/>
      <c r="AP1869" s="603"/>
      <c r="AQ1869" s="603"/>
      <c r="AR1869" s="603"/>
      <c r="AS1869" s="603"/>
      <c r="AT1869" s="603"/>
      <c r="AU1869" s="603"/>
      <c r="AV1869" s="603"/>
      <c r="AW1869" s="603"/>
      <c r="AX1869" s="603"/>
      <c r="AY1869" s="603"/>
      <c r="AZ1869" s="603"/>
      <c r="BA1869" s="603"/>
      <c r="BB1869" s="603"/>
      <c r="BC1869" s="603"/>
      <c r="BD1869" s="603"/>
      <c r="BE1869" s="603"/>
      <c r="BF1869" s="603"/>
      <c r="BG1869" s="603"/>
      <c r="BH1869" s="603"/>
      <c r="BI1869" s="603"/>
      <c r="BJ1869" s="603"/>
      <c r="BK1869" s="603"/>
      <c r="BL1869" s="603"/>
      <c r="BM1869" s="603"/>
      <c r="BN1869" s="603"/>
      <c r="BO1869" s="603"/>
      <c r="BP1869" s="603"/>
      <c r="BQ1869" s="603"/>
      <c r="BR1869" s="603"/>
      <c r="BS1869" s="603"/>
      <c r="BT1869" s="603"/>
      <c r="BU1869" s="603"/>
      <c r="BV1869" s="603"/>
      <c r="BW1869" s="603"/>
      <c r="BX1869" s="603"/>
      <c r="BY1869" s="603"/>
      <c r="BZ1869" s="603"/>
      <c r="CA1869" s="603"/>
      <c r="CB1869" s="603"/>
      <c r="CC1869" s="603"/>
      <c r="CD1869" s="603"/>
      <c r="CE1869" s="603"/>
      <c r="CF1869" s="603"/>
      <c r="CG1869" s="603"/>
      <c r="CH1869" s="603"/>
      <c r="CI1869" s="603"/>
      <c r="CJ1869" s="603"/>
      <c r="CK1869" s="603"/>
    </row>
    <row r="1870" spans="1:89" ht="14.25">
      <c r="A1870" s="845"/>
      <c r="B1870" s="758"/>
      <c r="C1870" s="758"/>
      <c r="D1870" s="698"/>
      <c r="E1870" s="698"/>
      <c r="F1870" s="698"/>
      <c r="G1870" s="698"/>
      <c r="H1870" s="698"/>
      <c r="I1870" s="758"/>
      <c r="J1870" s="758"/>
      <c r="K1870" s="758"/>
      <c r="L1870" s="758"/>
      <c r="M1870" s="758"/>
      <c r="N1870" s="698"/>
      <c r="O1870" s="603"/>
      <c r="P1870" s="846"/>
      <c r="Q1870" s="603"/>
      <c r="R1870" s="603"/>
      <c r="S1870" s="603"/>
      <c r="T1870" s="603"/>
      <c r="U1870" s="603"/>
      <c r="V1870" s="603"/>
      <c r="W1870" s="603"/>
      <c r="X1870" s="668"/>
      <c r="Y1870" s="376"/>
      <c r="Z1870" s="603"/>
      <c r="AA1870" s="845"/>
      <c r="AB1870" s="603"/>
      <c r="AC1870" s="603"/>
      <c r="AD1870" s="603"/>
      <c r="AE1870" s="603"/>
      <c r="AF1870" s="603"/>
      <c r="AG1870" s="603"/>
      <c r="AH1870" s="603"/>
      <c r="AI1870" s="603"/>
      <c r="AJ1870" s="603"/>
      <c r="AK1870" s="603"/>
      <c r="AL1870" s="603"/>
      <c r="AM1870" s="603"/>
      <c r="AN1870" s="603"/>
      <c r="AO1870" s="603"/>
      <c r="AP1870" s="603"/>
      <c r="AQ1870" s="603"/>
      <c r="AR1870" s="603"/>
      <c r="AS1870" s="603"/>
      <c r="AT1870" s="603"/>
      <c r="AU1870" s="603"/>
      <c r="AV1870" s="603"/>
      <c r="AW1870" s="603"/>
      <c r="AX1870" s="603"/>
      <c r="AY1870" s="603"/>
      <c r="AZ1870" s="603"/>
      <c r="BA1870" s="603"/>
      <c r="BB1870" s="603"/>
      <c r="BC1870" s="603"/>
      <c r="BD1870" s="603"/>
      <c r="BE1870" s="603"/>
      <c r="BF1870" s="603"/>
      <c r="BG1870" s="603"/>
      <c r="BH1870" s="603"/>
      <c r="BI1870" s="603"/>
      <c r="BJ1870" s="603"/>
      <c r="BK1870" s="603"/>
      <c r="BL1870" s="603"/>
      <c r="BM1870" s="603"/>
      <c r="BN1870" s="603"/>
      <c r="BO1870" s="603"/>
      <c r="BP1870" s="603"/>
      <c r="BQ1870" s="603"/>
      <c r="BR1870" s="603"/>
      <c r="BS1870" s="603"/>
      <c r="BT1870" s="603"/>
      <c r="BU1870" s="603"/>
      <c r="BV1870" s="603"/>
      <c r="BW1870" s="603"/>
      <c r="BX1870" s="603"/>
      <c r="BY1870" s="603"/>
      <c r="BZ1870" s="603"/>
      <c r="CA1870" s="603"/>
      <c r="CB1870" s="603"/>
      <c r="CC1870" s="603"/>
      <c r="CD1870" s="603"/>
      <c r="CE1870" s="603"/>
      <c r="CF1870" s="603"/>
      <c r="CG1870" s="603"/>
      <c r="CH1870" s="603"/>
      <c r="CI1870" s="603"/>
      <c r="CJ1870" s="603"/>
      <c r="CK1870" s="603"/>
    </row>
    <row r="1871" spans="1:89" ht="14.25">
      <c r="A1871" s="845"/>
      <c r="B1871" s="758"/>
      <c r="C1871" s="758"/>
      <c r="D1871" s="698"/>
      <c r="E1871" s="698"/>
      <c r="F1871" s="698"/>
      <c r="G1871" s="698"/>
      <c r="H1871" s="698"/>
      <c r="I1871" s="758"/>
      <c r="J1871" s="758"/>
      <c r="K1871" s="758"/>
      <c r="L1871" s="758"/>
      <c r="M1871" s="758"/>
      <c r="N1871" s="698"/>
      <c r="O1871" s="603"/>
      <c r="P1871" s="846"/>
      <c r="Q1871" s="603"/>
      <c r="R1871" s="603"/>
      <c r="S1871" s="603"/>
      <c r="T1871" s="603"/>
      <c r="U1871" s="603"/>
      <c r="V1871" s="603"/>
      <c r="W1871" s="603"/>
      <c r="X1871" s="668"/>
      <c r="Y1871" s="376"/>
      <c r="Z1871" s="603"/>
      <c r="AA1871" s="845"/>
      <c r="AB1871" s="603"/>
      <c r="AC1871" s="603"/>
      <c r="AD1871" s="603"/>
      <c r="AE1871" s="603"/>
      <c r="AF1871" s="603"/>
      <c r="AG1871" s="603"/>
      <c r="AH1871" s="603"/>
      <c r="AI1871" s="603"/>
      <c r="AJ1871" s="603"/>
      <c r="AK1871" s="603"/>
      <c r="AL1871" s="603"/>
      <c r="AM1871" s="603"/>
      <c r="AN1871" s="603"/>
      <c r="AO1871" s="603"/>
      <c r="AP1871" s="603"/>
      <c r="AQ1871" s="603"/>
      <c r="AR1871" s="603"/>
      <c r="AS1871" s="603"/>
      <c r="AT1871" s="603"/>
      <c r="AU1871" s="603"/>
      <c r="AV1871" s="603"/>
      <c r="AW1871" s="603"/>
      <c r="AX1871" s="603"/>
      <c r="AY1871" s="603"/>
      <c r="AZ1871" s="603"/>
      <c r="BA1871" s="603"/>
      <c r="BB1871" s="603"/>
      <c r="BC1871" s="603"/>
      <c r="BD1871" s="603"/>
      <c r="BE1871" s="603"/>
      <c r="BF1871" s="603"/>
      <c r="BG1871" s="603"/>
      <c r="BH1871" s="603"/>
      <c r="BI1871" s="603"/>
      <c r="BJ1871" s="603"/>
      <c r="BK1871" s="603"/>
      <c r="BL1871" s="603"/>
      <c r="BM1871" s="603"/>
      <c r="BN1871" s="603"/>
      <c r="BO1871" s="603"/>
      <c r="BP1871" s="603"/>
      <c r="BQ1871" s="603"/>
      <c r="BR1871" s="603"/>
      <c r="BS1871" s="603"/>
      <c r="BT1871" s="603"/>
      <c r="BU1871" s="603"/>
      <c r="BV1871" s="603"/>
      <c r="BW1871" s="603"/>
      <c r="BX1871" s="603"/>
      <c r="BY1871" s="603"/>
      <c r="BZ1871" s="603"/>
      <c r="CA1871" s="603"/>
      <c r="CB1871" s="603"/>
      <c r="CC1871" s="603"/>
      <c r="CD1871" s="603"/>
      <c r="CE1871" s="603"/>
      <c r="CF1871" s="603"/>
      <c r="CG1871" s="603"/>
      <c r="CH1871" s="603"/>
      <c r="CI1871" s="603"/>
      <c r="CJ1871" s="603"/>
      <c r="CK1871" s="603"/>
    </row>
    <row r="1872" spans="1:89" ht="14.25">
      <c r="A1872" s="845"/>
      <c r="B1872" s="758"/>
      <c r="C1872" s="758"/>
      <c r="D1872" s="698"/>
      <c r="E1872" s="698"/>
      <c r="F1872" s="698"/>
      <c r="G1872" s="698"/>
      <c r="H1872" s="698"/>
      <c r="I1872" s="758"/>
      <c r="J1872" s="758"/>
      <c r="K1872" s="758"/>
      <c r="L1872" s="758"/>
      <c r="M1872" s="758"/>
      <c r="N1872" s="698"/>
      <c r="O1872" s="603"/>
      <c r="P1872" s="846"/>
      <c r="Q1872" s="603"/>
      <c r="R1872" s="603"/>
      <c r="S1872" s="603"/>
      <c r="T1872" s="603"/>
      <c r="U1872" s="603"/>
      <c r="V1872" s="603"/>
      <c r="W1872" s="603"/>
      <c r="X1872" s="668"/>
      <c r="Y1872" s="376"/>
      <c r="Z1872" s="603"/>
      <c r="AA1872" s="845"/>
      <c r="AB1872" s="603"/>
      <c r="AC1872" s="603"/>
      <c r="AD1872" s="603"/>
      <c r="AE1872" s="603"/>
      <c r="AF1872" s="603"/>
      <c r="AG1872" s="603"/>
      <c r="AH1872" s="603"/>
      <c r="AI1872" s="603"/>
      <c r="AJ1872" s="603"/>
      <c r="AK1872" s="603"/>
      <c r="AL1872" s="603"/>
      <c r="AM1872" s="603"/>
      <c r="AN1872" s="603"/>
      <c r="AO1872" s="603"/>
      <c r="AP1872" s="603"/>
      <c r="AQ1872" s="603"/>
      <c r="AR1872" s="603"/>
      <c r="AS1872" s="603"/>
      <c r="AT1872" s="603"/>
      <c r="AU1872" s="603"/>
      <c r="AV1872" s="603"/>
      <c r="AW1872" s="603"/>
      <c r="AX1872" s="603"/>
      <c r="AY1872" s="603"/>
      <c r="AZ1872" s="603"/>
      <c r="BA1872" s="603"/>
      <c r="BB1872" s="603"/>
      <c r="BC1872" s="603"/>
      <c r="BD1872" s="603"/>
      <c r="BE1872" s="603"/>
      <c r="BF1872" s="603"/>
      <c r="BG1872" s="603"/>
      <c r="BH1872" s="603"/>
      <c r="BI1872" s="603"/>
      <c r="BJ1872" s="603"/>
      <c r="BK1872" s="603"/>
      <c r="BL1872" s="603"/>
      <c r="BM1872" s="603"/>
      <c r="BN1872" s="603"/>
      <c r="BO1872" s="603"/>
      <c r="BP1872" s="603"/>
      <c r="BQ1872" s="603"/>
      <c r="BR1872" s="603"/>
      <c r="BS1872" s="603"/>
      <c r="BT1872" s="603"/>
      <c r="BU1872" s="603"/>
      <c r="BV1872" s="603"/>
      <c r="BW1872" s="603"/>
      <c r="BX1872" s="603"/>
      <c r="BY1872" s="603"/>
      <c r="BZ1872" s="603"/>
      <c r="CA1872" s="603"/>
      <c r="CB1872" s="603"/>
      <c r="CC1872" s="603"/>
      <c r="CD1872" s="603"/>
      <c r="CE1872" s="603"/>
      <c r="CF1872" s="603"/>
      <c r="CG1872" s="603"/>
      <c r="CH1872" s="603"/>
      <c r="CI1872" s="603"/>
      <c r="CJ1872" s="603"/>
      <c r="CK1872" s="603"/>
    </row>
    <row r="1873" spans="1:89" ht="14.25">
      <c r="A1873" s="845"/>
      <c r="B1873" s="758"/>
      <c r="C1873" s="758"/>
      <c r="D1873" s="698"/>
      <c r="E1873" s="698"/>
      <c r="F1873" s="698"/>
      <c r="G1873" s="698"/>
      <c r="H1873" s="698"/>
      <c r="I1873" s="758"/>
      <c r="J1873" s="758"/>
      <c r="K1873" s="758"/>
      <c r="L1873" s="758"/>
      <c r="M1873" s="758"/>
      <c r="N1873" s="698"/>
      <c r="O1873" s="603"/>
      <c r="P1873" s="846"/>
      <c r="Q1873" s="603"/>
      <c r="R1873" s="603"/>
      <c r="S1873" s="603"/>
      <c r="T1873" s="603"/>
      <c r="U1873" s="603"/>
      <c r="V1873" s="603"/>
      <c r="W1873" s="603"/>
      <c r="X1873" s="668"/>
      <c r="Y1873" s="376"/>
      <c r="Z1873" s="603"/>
      <c r="AA1873" s="845"/>
      <c r="AB1873" s="603"/>
      <c r="AC1873" s="603"/>
      <c r="AD1873" s="603"/>
      <c r="AE1873" s="603"/>
      <c r="AF1873" s="603"/>
      <c r="AG1873" s="603"/>
      <c r="AH1873" s="603"/>
      <c r="AI1873" s="603"/>
      <c r="AJ1873" s="603"/>
      <c r="AK1873" s="603"/>
      <c r="AL1873" s="603"/>
      <c r="AM1873" s="603"/>
      <c r="AN1873" s="603"/>
      <c r="AO1873" s="603"/>
      <c r="AP1873" s="603"/>
      <c r="AQ1873" s="603"/>
      <c r="AR1873" s="603"/>
      <c r="AS1873" s="603"/>
      <c r="AT1873" s="603"/>
      <c r="AU1873" s="603"/>
      <c r="AV1873" s="603"/>
      <c r="AW1873" s="603"/>
      <c r="AX1873" s="603"/>
      <c r="AY1873" s="603"/>
      <c r="AZ1873" s="603"/>
      <c r="BA1873" s="603"/>
      <c r="BB1873" s="603"/>
      <c r="BC1873" s="603"/>
      <c r="BD1873" s="603"/>
      <c r="BE1873" s="603"/>
      <c r="BF1873" s="603"/>
      <c r="BG1873" s="603"/>
      <c r="BH1873" s="603"/>
      <c r="BI1873" s="603"/>
      <c r="BJ1873" s="603"/>
      <c r="BK1873" s="603"/>
      <c r="BL1873" s="603"/>
      <c r="BM1873" s="603"/>
      <c r="BN1873" s="603"/>
      <c r="BO1873" s="603"/>
      <c r="BP1873" s="603"/>
      <c r="BQ1873" s="603"/>
      <c r="BR1873" s="603"/>
      <c r="BS1873" s="603"/>
      <c r="BT1873" s="603"/>
      <c r="BU1873" s="603"/>
      <c r="BV1873" s="603"/>
      <c r="BW1873" s="603"/>
      <c r="BX1873" s="603"/>
      <c r="BY1873" s="603"/>
      <c r="BZ1873" s="603"/>
      <c r="CA1873" s="603"/>
      <c r="CB1873" s="603"/>
      <c r="CC1873" s="603"/>
      <c r="CD1873" s="603"/>
      <c r="CE1873" s="603"/>
      <c r="CF1873" s="603"/>
      <c r="CG1873" s="603"/>
      <c r="CH1873" s="603"/>
      <c r="CI1873" s="603"/>
      <c r="CJ1873" s="603"/>
      <c r="CK1873" s="603"/>
    </row>
    <row r="1874" spans="1:89" ht="14.25">
      <c r="A1874" s="845"/>
      <c r="B1874" s="758"/>
      <c r="C1874" s="758"/>
      <c r="D1874" s="698"/>
      <c r="E1874" s="698"/>
      <c r="F1874" s="698"/>
      <c r="G1874" s="698"/>
      <c r="H1874" s="698"/>
      <c r="I1874" s="758"/>
      <c r="J1874" s="758"/>
      <c r="K1874" s="758"/>
      <c r="L1874" s="758"/>
      <c r="M1874" s="758"/>
      <c r="N1874" s="698"/>
      <c r="O1874" s="603"/>
      <c r="P1874" s="846"/>
      <c r="Q1874" s="603"/>
      <c r="R1874" s="603"/>
      <c r="S1874" s="603"/>
      <c r="T1874" s="603"/>
      <c r="U1874" s="603"/>
      <c r="V1874" s="603"/>
      <c r="W1874" s="603"/>
      <c r="X1874" s="668"/>
      <c r="Y1874" s="376"/>
      <c r="Z1874" s="603"/>
      <c r="AA1874" s="845"/>
      <c r="AB1874" s="603"/>
      <c r="AC1874" s="603"/>
      <c r="AD1874" s="603"/>
      <c r="AE1874" s="603"/>
      <c r="AF1874" s="603"/>
      <c r="AG1874" s="603"/>
      <c r="AH1874" s="603"/>
      <c r="AI1874" s="603"/>
      <c r="AJ1874" s="603"/>
      <c r="AK1874" s="603"/>
      <c r="AL1874" s="603"/>
      <c r="AM1874" s="603"/>
      <c r="AN1874" s="603"/>
      <c r="AO1874" s="603"/>
      <c r="AP1874" s="603"/>
      <c r="AQ1874" s="603"/>
      <c r="AR1874" s="603"/>
      <c r="AS1874" s="603"/>
      <c r="AT1874" s="603"/>
      <c r="AU1874" s="603"/>
      <c r="AV1874" s="603"/>
      <c r="AW1874" s="603"/>
      <c r="AX1874" s="603"/>
      <c r="AY1874" s="603"/>
      <c r="AZ1874" s="603"/>
      <c r="BA1874" s="603"/>
      <c r="BB1874" s="603"/>
      <c r="BC1874" s="603"/>
      <c r="BD1874" s="603"/>
      <c r="BE1874" s="603"/>
      <c r="BF1874" s="603"/>
      <c r="BG1874" s="603"/>
      <c r="BH1874" s="603"/>
      <c r="BI1874" s="603"/>
      <c r="BJ1874" s="603"/>
      <c r="BK1874" s="603"/>
      <c r="BL1874" s="603"/>
      <c r="BM1874" s="603"/>
      <c r="BN1874" s="603"/>
      <c r="BO1874" s="603"/>
      <c r="BP1874" s="603"/>
      <c r="BQ1874" s="603"/>
      <c r="BR1874" s="603"/>
      <c r="BS1874" s="603"/>
      <c r="BT1874" s="603"/>
      <c r="BU1874" s="603"/>
      <c r="BV1874" s="603"/>
      <c r="BW1874" s="603"/>
      <c r="BX1874" s="603"/>
      <c r="BY1874" s="603"/>
      <c r="BZ1874" s="603"/>
      <c r="CA1874" s="603"/>
      <c r="CB1874" s="603"/>
      <c r="CC1874" s="603"/>
      <c r="CD1874" s="603"/>
      <c r="CE1874" s="603"/>
      <c r="CF1874" s="603"/>
      <c r="CG1874" s="603"/>
      <c r="CH1874" s="603"/>
      <c r="CI1874" s="603"/>
      <c r="CJ1874" s="603"/>
      <c r="CK1874" s="603"/>
    </row>
    <row r="1875" spans="1:89" ht="14.25">
      <c r="A1875" s="845"/>
      <c r="B1875" s="758"/>
      <c r="C1875" s="758"/>
      <c r="D1875" s="698"/>
      <c r="E1875" s="698"/>
      <c r="F1875" s="698"/>
      <c r="G1875" s="698"/>
      <c r="H1875" s="698"/>
      <c r="I1875" s="758"/>
      <c r="J1875" s="758"/>
      <c r="K1875" s="758"/>
      <c r="L1875" s="758"/>
      <c r="M1875" s="758"/>
      <c r="N1875" s="698"/>
      <c r="O1875" s="603"/>
      <c r="P1875" s="846"/>
      <c r="Q1875" s="603"/>
      <c r="R1875" s="603"/>
      <c r="S1875" s="603"/>
      <c r="T1875" s="603"/>
      <c r="U1875" s="603"/>
      <c r="V1875" s="603"/>
      <c r="W1875" s="603"/>
      <c r="X1875" s="668"/>
      <c r="Y1875" s="376"/>
      <c r="Z1875" s="603"/>
      <c r="AA1875" s="845"/>
      <c r="AB1875" s="603"/>
      <c r="AC1875" s="603"/>
      <c r="AD1875" s="603"/>
      <c r="AE1875" s="603"/>
      <c r="AF1875" s="603"/>
      <c r="AG1875" s="603"/>
      <c r="AH1875" s="603"/>
      <c r="AI1875" s="603"/>
      <c r="AJ1875" s="603"/>
      <c r="AK1875" s="603"/>
      <c r="AL1875" s="603"/>
      <c r="AM1875" s="603"/>
      <c r="AN1875" s="603"/>
      <c r="AO1875" s="603"/>
      <c r="AP1875" s="603"/>
      <c r="AQ1875" s="603"/>
      <c r="AR1875" s="603"/>
      <c r="AS1875" s="603"/>
      <c r="AT1875" s="603"/>
      <c r="AU1875" s="603"/>
      <c r="AV1875" s="603"/>
      <c r="AW1875" s="603"/>
      <c r="AX1875" s="603"/>
      <c r="AY1875" s="603"/>
      <c r="AZ1875" s="603"/>
      <c r="BA1875" s="603"/>
      <c r="BB1875" s="603"/>
      <c r="BC1875" s="603"/>
      <c r="BD1875" s="603"/>
      <c r="BE1875" s="603"/>
      <c r="BF1875" s="603"/>
      <c r="BG1875" s="603"/>
      <c r="BH1875" s="603"/>
      <c r="BI1875" s="603"/>
      <c r="BJ1875" s="603"/>
      <c r="BK1875" s="603"/>
      <c r="BL1875" s="603"/>
      <c r="BM1875" s="603"/>
      <c r="BN1875" s="603"/>
      <c r="BO1875" s="603"/>
      <c r="BP1875" s="603"/>
      <c r="BQ1875" s="603"/>
      <c r="BR1875" s="603"/>
      <c r="BS1875" s="603"/>
      <c r="BT1875" s="603"/>
      <c r="BU1875" s="603"/>
      <c r="BV1875" s="603"/>
      <c r="BW1875" s="603"/>
      <c r="BX1875" s="603"/>
      <c r="BY1875" s="603"/>
      <c r="BZ1875" s="603"/>
      <c r="CA1875" s="603"/>
      <c r="CB1875" s="603"/>
      <c r="CC1875" s="603"/>
      <c r="CD1875" s="603"/>
      <c r="CE1875" s="603"/>
      <c r="CF1875" s="603"/>
      <c r="CG1875" s="603"/>
      <c r="CH1875" s="603"/>
      <c r="CI1875" s="603"/>
      <c r="CJ1875" s="603"/>
      <c r="CK1875" s="603"/>
    </row>
    <row r="1876" spans="1:89" ht="14.25">
      <c r="A1876" s="845"/>
      <c r="B1876" s="758"/>
      <c r="C1876" s="758"/>
      <c r="D1876" s="698"/>
      <c r="E1876" s="698"/>
      <c r="F1876" s="698"/>
      <c r="G1876" s="698"/>
      <c r="H1876" s="698"/>
      <c r="I1876" s="758"/>
      <c r="J1876" s="758"/>
      <c r="K1876" s="758"/>
      <c r="L1876" s="758"/>
      <c r="M1876" s="758"/>
      <c r="N1876" s="698"/>
      <c r="O1876" s="603"/>
      <c r="P1876" s="846"/>
      <c r="Q1876" s="603"/>
      <c r="R1876" s="603"/>
      <c r="S1876" s="603"/>
      <c r="T1876" s="603"/>
      <c r="U1876" s="603"/>
      <c r="V1876" s="603"/>
      <c r="W1876" s="603"/>
      <c r="X1876" s="668"/>
      <c r="Y1876" s="376"/>
      <c r="Z1876" s="603"/>
      <c r="AA1876" s="845"/>
      <c r="AB1876" s="603"/>
      <c r="AC1876" s="603"/>
      <c r="AD1876" s="603"/>
      <c r="AE1876" s="603"/>
      <c r="AF1876" s="603"/>
      <c r="AG1876" s="603"/>
      <c r="AH1876" s="603"/>
      <c r="AI1876" s="603"/>
      <c r="AJ1876" s="603"/>
      <c r="AK1876" s="603"/>
      <c r="AL1876" s="603"/>
      <c r="AM1876" s="603"/>
      <c r="AN1876" s="603"/>
      <c r="AO1876" s="603"/>
      <c r="AP1876" s="603"/>
      <c r="AQ1876" s="603"/>
      <c r="AR1876" s="603"/>
      <c r="AS1876" s="603"/>
      <c r="AT1876" s="603"/>
      <c r="AU1876" s="603"/>
      <c r="AV1876" s="603"/>
      <c r="AW1876" s="603"/>
      <c r="AX1876" s="603"/>
      <c r="AY1876" s="603"/>
      <c r="AZ1876" s="603"/>
      <c r="BA1876" s="603"/>
      <c r="BB1876" s="603"/>
      <c r="BC1876" s="603"/>
      <c r="BD1876" s="603"/>
      <c r="BE1876" s="603"/>
      <c r="BF1876" s="603"/>
      <c r="BG1876" s="603"/>
      <c r="BH1876" s="603"/>
      <c r="BI1876" s="603"/>
      <c r="BJ1876" s="603"/>
      <c r="BK1876" s="603"/>
      <c r="BL1876" s="603"/>
      <c r="BM1876" s="603"/>
      <c r="BN1876" s="603"/>
      <c r="BO1876" s="603"/>
      <c r="BP1876" s="603"/>
      <c r="BQ1876" s="603"/>
      <c r="BR1876" s="603"/>
      <c r="BS1876" s="603"/>
      <c r="BT1876" s="603"/>
      <c r="BU1876" s="603"/>
      <c r="BV1876" s="603"/>
      <c r="BW1876" s="603"/>
      <c r="BX1876" s="603"/>
      <c r="BY1876" s="603"/>
      <c r="BZ1876" s="603"/>
      <c r="CA1876" s="603"/>
      <c r="CB1876" s="603"/>
      <c r="CC1876" s="603"/>
      <c r="CD1876" s="603"/>
      <c r="CE1876" s="603"/>
      <c r="CF1876" s="603"/>
      <c r="CG1876" s="603"/>
      <c r="CH1876" s="603"/>
      <c r="CI1876" s="603"/>
      <c r="CJ1876" s="603"/>
      <c r="CK1876" s="603"/>
    </row>
    <row r="1877" spans="1:89" ht="14.25">
      <c r="A1877" s="845"/>
      <c r="B1877" s="758"/>
      <c r="C1877" s="758"/>
      <c r="D1877" s="698"/>
      <c r="E1877" s="698"/>
      <c r="F1877" s="698"/>
      <c r="G1877" s="698"/>
      <c r="H1877" s="698"/>
      <c r="I1877" s="758"/>
      <c r="J1877" s="758"/>
      <c r="K1877" s="758"/>
      <c r="L1877" s="758"/>
      <c r="M1877" s="758"/>
      <c r="N1877" s="698"/>
      <c r="O1877" s="603"/>
      <c r="P1877" s="846"/>
      <c r="Q1877" s="603"/>
      <c r="R1877" s="603"/>
      <c r="S1877" s="603"/>
      <c r="T1877" s="603"/>
      <c r="U1877" s="603"/>
      <c r="V1877" s="603"/>
      <c r="W1877" s="603"/>
      <c r="X1877" s="668"/>
      <c r="Y1877" s="376"/>
      <c r="Z1877" s="603"/>
      <c r="AA1877" s="845"/>
      <c r="AB1877" s="603"/>
      <c r="AC1877" s="603"/>
      <c r="AD1877" s="603"/>
      <c r="AE1877" s="603"/>
      <c r="AF1877" s="603"/>
      <c r="AG1877" s="603"/>
      <c r="AH1877" s="603"/>
      <c r="AI1877" s="603"/>
      <c r="AJ1877" s="603"/>
      <c r="AK1877" s="603"/>
      <c r="AL1877" s="603"/>
      <c r="AM1877" s="603"/>
      <c r="AN1877" s="603"/>
      <c r="AO1877" s="603"/>
      <c r="AP1877" s="603"/>
      <c r="AQ1877" s="603"/>
      <c r="AR1877" s="603"/>
      <c r="AS1877" s="603"/>
      <c r="AT1877" s="603"/>
      <c r="AU1877" s="603"/>
      <c r="AV1877" s="603"/>
      <c r="AW1877" s="603"/>
      <c r="AX1877" s="603"/>
      <c r="AY1877" s="603"/>
      <c r="AZ1877" s="603"/>
      <c r="BA1877" s="603"/>
      <c r="BB1877" s="603"/>
      <c r="BC1877" s="603"/>
      <c r="BD1877" s="603"/>
      <c r="BE1877" s="603"/>
      <c r="BF1877" s="603"/>
      <c r="BG1877" s="603"/>
      <c r="BH1877" s="603"/>
      <c r="BI1877" s="603"/>
      <c r="BJ1877" s="603"/>
      <c r="BK1877" s="603"/>
      <c r="BL1877" s="603"/>
      <c r="BM1877" s="603"/>
      <c r="BN1877" s="603"/>
      <c r="BO1877" s="603"/>
      <c r="BP1877" s="603"/>
      <c r="BQ1877" s="603"/>
      <c r="BR1877" s="603"/>
      <c r="BS1877" s="603"/>
      <c r="BT1877" s="603"/>
      <c r="BU1877" s="603"/>
      <c r="BV1877" s="603"/>
      <c r="BW1877" s="603"/>
      <c r="BX1877" s="603"/>
      <c r="BY1877" s="603"/>
      <c r="BZ1877" s="603"/>
      <c r="CA1877" s="603"/>
      <c r="CB1877" s="603"/>
      <c r="CC1877" s="603"/>
      <c r="CD1877" s="603"/>
      <c r="CE1877" s="603"/>
      <c r="CF1877" s="603"/>
      <c r="CG1877" s="603"/>
      <c r="CH1877" s="603"/>
      <c r="CI1877" s="603"/>
      <c r="CJ1877" s="603"/>
      <c r="CK1877" s="603"/>
    </row>
    <row r="1878" spans="1:89" ht="14.25">
      <c r="A1878" s="845"/>
      <c r="B1878" s="758"/>
      <c r="C1878" s="758"/>
      <c r="D1878" s="698"/>
      <c r="E1878" s="698"/>
      <c r="F1878" s="698"/>
      <c r="G1878" s="698"/>
      <c r="H1878" s="698"/>
      <c r="I1878" s="758"/>
      <c r="J1878" s="758"/>
      <c r="K1878" s="758"/>
      <c r="L1878" s="758"/>
      <c r="M1878" s="758"/>
      <c r="N1878" s="698"/>
      <c r="O1878" s="603"/>
      <c r="P1878" s="846"/>
      <c r="Q1878" s="603"/>
      <c r="R1878" s="603"/>
      <c r="S1878" s="603"/>
      <c r="T1878" s="603"/>
      <c r="U1878" s="603"/>
      <c r="V1878" s="603"/>
      <c r="W1878" s="603"/>
      <c r="X1878" s="668"/>
      <c r="Y1878" s="376"/>
      <c r="Z1878" s="603"/>
      <c r="AA1878" s="845"/>
      <c r="AB1878" s="603"/>
      <c r="AC1878" s="603"/>
      <c r="AD1878" s="603"/>
      <c r="AE1878" s="603"/>
      <c r="AF1878" s="603"/>
      <c r="AG1878" s="603"/>
      <c r="AH1878" s="603"/>
      <c r="AI1878" s="603"/>
      <c r="AJ1878" s="603"/>
      <c r="AK1878" s="603"/>
      <c r="AL1878" s="603"/>
      <c r="AM1878" s="603"/>
      <c r="AN1878" s="603"/>
      <c r="AO1878" s="603"/>
      <c r="AP1878" s="603"/>
      <c r="AQ1878" s="603"/>
      <c r="AR1878" s="603"/>
      <c r="AS1878" s="603"/>
      <c r="AT1878" s="603"/>
      <c r="AU1878" s="603"/>
      <c r="AV1878" s="603"/>
      <c r="AW1878" s="603"/>
      <c r="AX1878" s="603"/>
      <c r="AY1878" s="603"/>
      <c r="AZ1878" s="603"/>
      <c r="BA1878" s="603"/>
      <c r="BB1878" s="603"/>
      <c r="BC1878" s="603"/>
      <c r="BD1878" s="603"/>
      <c r="BE1878" s="603"/>
      <c r="BF1878" s="603"/>
      <c r="BG1878" s="603"/>
      <c r="BH1878" s="603"/>
      <c r="BI1878" s="603"/>
      <c r="BJ1878" s="603"/>
      <c r="BK1878" s="603"/>
      <c r="BL1878" s="603"/>
      <c r="BM1878" s="603"/>
      <c r="BN1878" s="603"/>
      <c r="BO1878" s="603"/>
      <c r="BP1878" s="603"/>
      <c r="BQ1878" s="603"/>
      <c r="BR1878" s="603"/>
      <c r="BS1878" s="603"/>
      <c r="BT1878" s="603"/>
      <c r="BU1878" s="603"/>
      <c r="BV1878" s="603"/>
      <c r="BW1878" s="603"/>
      <c r="BX1878" s="603"/>
      <c r="BY1878" s="603"/>
      <c r="BZ1878" s="603"/>
      <c r="CA1878" s="603"/>
      <c r="CB1878" s="603"/>
      <c r="CC1878" s="603"/>
      <c r="CD1878" s="603"/>
      <c r="CE1878" s="603"/>
      <c r="CF1878" s="603"/>
      <c r="CG1878" s="603"/>
      <c r="CH1878" s="603"/>
      <c r="CI1878" s="603"/>
      <c r="CJ1878" s="603"/>
      <c r="CK1878" s="603"/>
    </row>
    <row r="1879" spans="1:89" ht="14.25">
      <c r="A1879" s="845"/>
      <c r="B1879" s="758"/>
      <c r="C1879" s="758"/>
      <c r="D1879" s="698"/>
      <c r="E1879" s="698"/>
      <c r="F1879" s="698"/>
      <c r="G1879" s="698"/>
      <c r="H1879" s="698"/>
      <c r="I1879" s="758"/>
      <c r="J1879" s="758"/>
      <c r="K1879" s="758"/>
      <c r="L1879" s="758"/>
      <c r="M1879" s="758"/>
      <c r="N1879" s="698"/>
      <c r="O1879" s="603"/>
      <c r="P1879" s="846"/>
      <c r="Q1879" s="603"/>
      <c r="R1879" s="603"/>
      <c r="S1879" s="603"/>
      <c r="T1879" s="603"/>
      <c r="U1879" s="603"/>
      <c r="V1879" s="603"/>
      <c r="W1879" s="603"/>
      <c r="X1879" s="668"/>
      <c r="Y1879" s="376"/>
      <c r="Z1879" s="603"/>
      <c r="AA1879" s="845"/>
      <c r="AB1879" s="603"/>
      <c r="AC1879" s="603"/>
      <c r="AD1879" s="603"/>
      <c r="AE1879" s="603"/>
      <c r="AF1879" s="603"/>
      <c r="AG1879" s="603"/>
      <c r="AH1879" s="603"/>
      <c r="AI1879" s="603"/>
      <c r="AJ1879" s="603"/>
      <c r="AK1879" s="603"/>
      <c r="AL1879" s="603"/>
      <c r="AM1879" s="603"/>
      <c r="AN1879" s="603"/>
      <c r="AO1879" s="603"/>
      <c r="AP1879" s="603"/>
      <c r="AQ1879" s="603"/>
      <c r="AR1879" s="603"/>
      <c r="AS1879" s="603"/>
      <c r="AT1879" s="603"/>
      <c r="AU1879" s="603"/>
      <c r="AV1879" s="603"/>
      <c r="AW1879" s="603"/>
      <c r="AX1879" s="603"/>
      <c r="AY1879" s="603"/>
      <c r="AZ1879" s="603"/>
      <c r="BA1879" s="603"/>
      <c r="BB1879" s="603"/>
      <c r="BC1879" s="603"/>
      <c r="BD1879" s="603"/>
      <c r="BE1879" s="603"/>
      <c r="BF1879" s="603"/>
      <c r="BG1879" s="603"/>
      <c r="BH1879" s="603"/>
      <c r="BI1879" s="603"/>
      <c r="BJ1879" s="603"/>
      <c r="BK1879" s="603"/>
      <c r="BL1879" s="603"/>
      <c r="BM1879" s="603"/>
      <c r="BN1879" s="603"/>
      <c r="BO1879" s="603"/>
      <c r="BP1879" s="603"/>
      <c r="BQ1879" s="603"/>
      <c r="BR1879" s="603"/>
      <c r="BS1879" s="603"/>
      <c r="BT1879" s="603"/>
      <c r="BU1879" s="603"/>
      <c r="BV1879" s="603"/>
      <c r="BW1879" s="603"/>
      <c r="BX1879" s="603"/>
      <c r="BY1879" s="603"/>
      <c r="BZ1879" s="603"/>
      <c r="CA1879" s="603"/>
      <c r="CB1879" s="603"/>
      <c r="CC1879" s="603"/>
      <c r="CD1879" s="603"/>
      <c r="CE1879" s="603"/>
      <c r="CF1879" s="603"/>
      <c r="CG1879" s="603"/>
      <c r="CH1879" s="603"/>
      <c r="CI1879" s="603"/>
      <c r="CJ1879" s="603"/>
      <c r="CK1879" s="603"/>
    </row>
    <row r="1880" spans="1:89" ht="14.25">
      <c r="A1880" s="845"/>
      <c r="B1880" s="758"/>
      <c r="C1880" s="758"/>
      <c r="D1880" s="698"/>
      <c r="E1880" s="698"/>
      <c r="F1880" s="698"/>
      <c r="G1880" s="698"/>
      <c r="H1880" s="698"/>
      <c r="I1880" s="758"/>
      <c r="J1880" s="758"/>
      <c r="K1880" s="758"/>
      <c r="L1880" s="758"/>
      <c r="M1880" s="758"/>
      <c r="N1880" s="698"/>
      <c r="O1880" s="603"/>
      <c r="P1880" s="846"/>
      <c r="Q1880" s="603"/>
      <c r="R1880" s="603"/>
      <c r="S1880" s="603"/>
      <c r="T1880" s="603"/>
      <c r="U1880" s="603"/>
      <c r="V1880" s="603"/>
      <c r="W1880" s="603"/>
      <c r="X1880" s="668"/>
      <c r="Y1880" s="376"/>
      <c r="Z1880" s="603"/>
      <c r="AA1880" s="845"/>
      <c r="AB1880" s="603"/>
      <c r="AC1880" s="603"/>
      <c r="AD1880" s="603"/>
      <c r="AE1880" s="603"/>
      <c r="AF1880" s="603"/>
      <c r="AG1880" s="603"/>
      <c r="AH1880" s="603"/>
      <c r="AI1880" s="603"/>
      <c r="AJ1880" s="603"/>
      <c r="AK1880" s="603"/>
      <c r="AL1880" s="603"/>
      <c r="AM1880" s="603"/>
      <c r="AN1880" s="603"/>
      <c r="AO1880" s="603"/>
      <c r="AP1880" s="603"/>
      <c r="AQ1880" s="603"/>
      <c r="AR1880" s="603"/>
      <c r="AS1880" s="603"/>
      <c r="AT1880" s="603"/>
      <c r="AU1880" s="603"/>
      <c r="AV1880" s="603"/>
      <c r="AW1880" s="603"/>
      <c r="AX1880" s="603"/>
      <c r="AY1880" s="603"/>
      <c r="AZ1880" s="603"/>
      <c r="BA1880" s="603"/>
      <c r="BB1880" s="603"/>
      <c r="BC1880" s="603"/>
      <c r="BD1880" s="603"/>
      <c r="BE1880" s="603"/>
      <c r="BF1880" s="603"/>
      <c r="BG1880" s="603"/>
      <c r="BH1880" s="603"/>
      <c r="BI1880" s="603"/>
      <c r="BJ1880" s="603"/>
      <c r="BK1880" s="603"/>
      <c r="BL1880" s="603"/>
      <c r="BM1880" s="603"/>
      <c r="BN1880" s="603"/>
      <c r="BO1880" s="603"/>
      <c r="BP1880" s="603"/>
      <c r="BQ1880" s="603"/>
      <c r="BR1880" s="603"/>
      <c r="BS1880" s="603"/>
      <c r="BT1880" s="603"/>
      <c r="BU1880" s="603"/>
      <c r="BV1880" s="603"/>
      <c r="BW1880" s="603"/>
      <c r="BX1880" s="603"/>
      <c r="BY1880" s="603"/>
      <c r="BZ1880" s="603"/>
      <c r="CA1880" s="603"/>
      <c r="CB1880" s="603"/>
      <c r="CC1880" s="603"/>
      <c r="CD1880" s="603"/>
      <c r="CE1880" s="603"/>
      <c r="CF1880" s="603"/>
      <c r="CG1880" s="603"/>
      <c r="CH1880" s="603"/>
      <c r="CI1880" s="603"/>
      <c r="CJ1880" s="603"/>
      <c r="CK1880" s="603"/>
    </row>
    <row r="1881" spans="1:89" ht="14.25">
      <c r="A1881" s="845"/>
      <c r="B1881" s="758"/>
      <c r="C1881" s="758"/>
      <c r="D1881" s="698"/>
      <c r="E1881" s="698"/>
      <c r="F1881" s="698"/>
      <c r="G1881" s="698"/>
      <c r="H1881" s="698"/>
      <c r="I1881" s="758"/>
      <c r="J1881" s="758"/>
      <c r="K1881" s="758"/>
      <c r="L1881" s="758"/>
      <c r="M1881" s="758"/>
      <c r="N1881" s="698"/>
      <c r="O1881" s="603"/>
      <c r="P1881" s="846"/>
      <c r="Q1881" s="603"/>
      <c r="R1881" s="603"/>
      <c r="S1881" s="603"/>
      <c r="T1881" s="603"/>
      <c r="U1881" s="603"/>
      <c r="V1881" s="603"/>
      <c r="W1881" s="603"/>
      <c r="X1881" s="668"/>
      <c r="Y1881" s="376"/>
      <c r="Z1881" s="603"/>
      <c r="AA1881" s="845"/>
      <c r="AB1881" s="603"/>
      <c r="AC1881" s="603"/>
      <c r="AD1881" s="603"/>
      <c r="AE1881" s="603"/>
      <c r="AF1881" s="603"/>
      <c r="AG1881" s="603"/>
      <c r="AH1881" s="603"/>
      <c r="AI1881" s="603"/>
      <c r="AJ1881" s="603"/>
      <c r="AK1881" s="603"/>
      <c r="AL1881" s="603"/>
      <c r="AM1881" s="603"/>
      <c r="AN1881" s="603"/>
      <c r="AO1881" s="603"/>
      <c r="AP1881" s="603"/>
      <c r="AQ1881" s="603"/>
      <c r="AR1881" s="603"/>
      <c r="AS1881" s="603"/>
      <c r="AT1881" s="603"/>
      <c r="AU1881" s="603"/>
      <c r="AV1881" s="603"/>
      <c r="AW1881" s="603"/>
      <c r="AX1881" s="603"/>
      <c r="AY1881" s="603"/>
      <c r="AZ1881" s="603"/>
      <c r="BA1881" s="603"/>
      <c r="BB1881" s="603"/>
      <c r="BC1881" s="603"/>
      <c r="BD1881" s="603"/>
      <c r="BE1881" s="603"/>
      <c r="BF1881" s="603"/>
      <c r="BG1881" s="603"/>
      <c r="BH1881" s="603"/>
      <c r="BI1881" s="603"/>
      <c r="BJ1881" s="603"/>
      <c r="BK1881" s="603"/>
      <c r="BL1881" s="603"/>
      <c r="BM1881" s="603"/>
      <c r="BN1881" s="603"/>
      <c r="BO1881" s="603"/>
      <c r="BP1881" s="603"/>
      <c r="BQ1881" s="603"/>
      <c r="BR1881" s="603"/>
      <c r="BS1881" s="603"/>
      <c r="BT1881" s="603"/>
      <c r="BU1881" s="603"/>
      <c r="BV1881" s="603"/>
      <c r="BW1881" s="603"/>
      <c r="BX1881" s="603"/>
      <c r="BY1881" s="603"/>
      <c r="BZ1881" s="603"/>
      <c r="CA1881" s="603"/>
      <c r="CB1881" s="603"/>
      <c r="CC1881" s="603"/>
      <c r="CD1881" s="603"/>
      <c r="CE1881" s="603"/>
      <c r="CF1881" s="603"/>
      <c r="CG1881" s="603"/>
      <c r="CH1881" s="603"/>
      <c r="CI1881" s="603"/>
      <c r="CJ1881" s="603"/>
      <c r="CK1881" s="603"/>
    </row>
    <row r="1882" spans="1:89" ht="14.25">
      <c r="A1882" s="845"/>
      <c r="B1882" s="758"/>
      <c r="C1882" s="758"/>
      <c r="D1882" s="698"/>
      <c r="E1882" s="698"/>
      <c r="F1882" s="698"/>
      <c r="G1882" s="698"/>
      <c r="H1882" s="698"/>
      <c r="I1882" s="758"/>
      <c r="J1882" s="758"/>
      <c r="K1882" s="758"/>
      <c r="L1882" s="758"/>
      <c r="M1882" s="758"/>
      <c r="N1882" s="698"/>
      <c r="O1882" s="603"/>
      <c r="P1882" s="846"/>
      <c r="Q1882" s="603"/>
      <c r="R1882" s="603"/>
      <c r="S1882" s="603"/>
      <c r="T1882" s="603"/>
      <c r="U1882" s="603"/>
      <c r="V1882" s="603"/>
      <c r="W1882" s="603"/>
      <c r="X1882" s="668"/>
      <c r="Y1882" s="376"/>
      <c r="Z1882" s="603"/>
      <c r="AA1882" s="845"/>
      <c r="AB1882" s="603"/>
      <c r="AC1882" s="603"/>
      <c r="AD1882" s="603"/>
      <c r="AE1882" s="603"/>
      <c r="AF1882" s="603"/>
      <c r="AG1882" s="603"/>
      <c r="AH1882" s="603"/>
      <c r="AI1882" s="603"/>
      <c r="AJ1882" s="603"/>
      <c r="AK1882" s="603"/>
      <c r="AL1882" s="603"/>
      <c r="AM1882" s="603"/>
      <c r="AN1882" s="603"/>
      <c r="AO1882" s="603"/>
      <c r="AP1882" s="603"/>
      <c r="AQ1882" s="603"/>
      <c r="AR1882" s="603"/>
      <c r="AS1882" s="603"/>
      <c r="AT1882" s="603"/>
      <c r="AU1882" s="603"/>
      <c r="AV1882" s="603"/>
      <c r="AW1882" s="603"/>
      <c r="AX1882" s="603"/>
      <c r="AY1882" s="603"/>
      <c r="AZ1882" s="603"/>
      <c r="BA1882" s="603"/>
      <c r="BB1882" s="603"/>
      <c r="BC1882" s="603"/>
      <c r="BD1882" s="603"/>
      <c r="BE1882" s="603"/>
      <c r="BF1882" s="603"/>
      <c r="BG1882" s="603"/>
      <c r="BH1882" s="603"/>
      <c r="BI1882" s="603"/>
      <c r="BJ1882" s="603"/>
      <c r="BK1882" s="603"/>
      <c r="BL1882" s="603"/>
      <c r="BM1882" s="603"/>
      <c r="BN1882" s="603"/>
      <c r="BO1882" s="603"/>
      <c r="BP1882" s="603"/>
      <c r="BQ1882" s="603"/>
      <c r="BR1882" s="603"/>
      <c r="BS1882" s="603"/>
      <c r="BT1882" s="603"/>
      <c r="BU1882" s="603"/>
      <c r="BV1882" s="603"/>
      <c r="BW1882" s="603"/>
      <c r="BX1882" s="603"/>
      <c r="BY1882" s="603"/>
      <c r="BZ1882" s="603"/>
      <c r="CA1882" s="603"/>
      <c r="CB1882" s="603"/>
      <c r="CC1882" s="603"/>
      <c r="CD1882" s="603"/>
      <c r="CE1882" s="603"/>
      <c r="CF1882" s="603"/>
      <c r="CG1882" s="603"/>
      <c r="CH1882" s="603"/>
      <c r="CI1882" s="603"/>
      <c r="CJ1882" s="603"/>
      <c r="CK1882" s="603"/>
    </row>
    <row r="1883" spans="1:89" ht="14.25">
      <c r="A1883" s="845"/>
      <c r="B1883" s="758"/>
      <c r="C1883" s="758"/>
      <c r="D1883" s="698"/>
      <c r="E1883" s="698"/>
      <c r="F1883" s="698"/>
      <c r="G1883" s="698"/>
      <c r="H1883" s="698"/>
      <c r="I1883" s="758"/>
      <c r="J1883" s="758"/>
      <c r="K1883" s="758"/>
      <c r="L1883" s="758"/>
      <c r="M1883" s="758"/>
      <c r="N1883" s="698"/>
      <c r="O1883" s="603"/>
      <c r="P1883" s="846"/>
      <c r="Q1883" s="603"/>
      <c r="R1883" s="603"/>
      <c r="S1883" s="603"/>
      <c r="T1883" s="603"/>
      <c r="U1883" s="603"/>
      <c r="V1883" s="603"/>
      <c r="W1883" s="603"/>
      <c r="X1883" s="668"/>
      <c r="Y1883" s="376"/>
      <c r="Z1883" s="603"/>
      <c r="AA1883" s="845"/>
      <c r="AB1883" s="603"/>
      <c r="AC1883" s="603"/>
      <c r="AD1883" s="603"/>
      <c r="AE1883" s="603"/>
      <c r="AF1883" s="603"/>
      <c r="AG1883" s="603"/>
      <c r="AH1883" s="603"/>
      <c r="AI1883" s="603"/>
      <c r="AJ1883" s="603"/>
      <c r="AK1883" s="603"/>
      <c r="AL1883" s="603"/>
      <c r="AM1883" s="603"/>
      <c r="AN1883" s="603"/>
      <c r="AO1883" s="603"/>
      <c r="AP1883" s="603"/>
      <c r="AQ1883" s="603"/>
      <c r="AR1883" s="603"/>
      <c r="AS1883" s="603"/>
      <c r="AT1883" s="603"/>
      <c r="AU1883" s="603"/>
      <c r="AV1883" s="603"/>
      <c r="AW1883" s="603"/>
      <c r="AX1883" s="603"/>
      <c r="AY1883" s="603"/>
      <c r="AZ1883" s="603"/>
      <c r="BA1883" s="603"/>
      <c r="BB1883" s="603"/>
      <c r="BC1883" s="603"/>
      <c r="BD1883" s="603"/>
      <c r="BE1883" s="603"/>
      <c r="BF1883" s="603"/>
      <c r="BG1883" s="603"/>
      <c r="BH1883" s="603"/>
      <c r="BI1883" s="603"/>
      <c r="BJ1883" s="603"/>
      <c r="BK1883" s="603"/>
      <c r="BL1883" s="603"/>
      <c r="BM1883" s="603"/>
      <c r="BN1883" s="603"/>
      <c r="BO1883" s="603"/>
      <c r="BP1883" s="603"/>
      <c r="BQ1883" s="603"/>
      <c r="BR1883" s="603"/>
      <c r="BS1883" s="603"/>
      <c r="BT1883" s="603"/>
      <c r="BU1883" s="603"/>
      <c r="BV1883" s="603"/>
      <c r="BW1883" s="603"/>
      <c r="BX1883" s="603"/>
      <c r="BY1883" s="603"/>
      <c r="BZ1883" s="603"/>
      <c r="CA1883" s="603"/>
      <c r="CB1883" s="603"/>
      <c r="CC1883" s="603"/>
      <c r="CD1883" s="603"/>
      <c r="CE1883" s="603"/>
      <c r="CF1883" s="603"/>
      <c r="CG1883" s="603"/>
      <c r="CH1883" s="603"/>
      <c r="CI1883" s="603"/>
      <c r="CJ1883" s="603"/>
      <c r="CK1883" s="603"/>
    </row>
    <row r="1884" spans="1:89" ht="14.25">
      <c r="A1884" s="845"/>
      <c r="B1884" s="758"/>
      <c r="C1884" s="758"/>
      <c r="D1884" s="698"/>
      <c r="E1884" s="698"/>
      <c r="F1884" s="698"/>
      <c r="G1884" s="698"/>
      <c r="H1884" s="698"/>
      <c r="I1884" s="758"/>
      <c r="J1884" s="758"/>
      <c r="K1884" s="758"/>
      <c r="L1884" s="758"/>
      <c r="M1884" s="758"/>
      <c r="N1884" s="698"/>
      <c r="O1884" s="603"/>
      <c r="P1884" s="846"/>
      <c r="Q1884" s="603"/>
      <c r="R1884" s="603"/>
      <c r="S1884" s="603"/>
      <c r="T1884" s="603"/>
      <c r="U1884" s="603"/>
      <c r="V1884" s="603"/>
      <c r="W1884" s="603"/>
      <c r="X1884" s="668"/>
      <c r="Y1884" s="376"/>
      <c r="Z1884" s="603"/>
      <c r="AA1884" s="845"/>
      <c r="AB1884" s="603"/>
      <c r="AC1884" s="603"/>
      <c r="AD1884" s="603"/>
      <c r="AE1884" s="603"/>
      <c r="AF1884" s="603"/>
      <c r="AG1884" s="603"/>
      <c r="AH1884" s="603"/>
      <c r="AI1884" s="603"/>
      <c r="AJ1884" s="603"/>
      <c r="AK1884" s="603"/>
      <c r="AL1884" s="603"/>
      <c r="AM1884" s="603"/>
      <c r="AN1884" s="603"/>
      <c r="AO1884" s="603"/>
      <c r="AP1884" s="603"/>
      <c r="AQ1884" s="603"/>
      <c r="AR1884" s="603"/>
      <c r="AS1884" s="603"/>
      <c r="AT1884" s="603"/>
      <c r="AU1884" s="603"/>
      <c r="AV1884" s="603"/>
      <c r="AW1884" s="603"/>
      <c r="AX1884" s="603"/>
      <c r="AY1884" s="603"/>
      <c r="AZ1884" s="603"/>
      <c r="BA1884" s="603"/>
      <c r="BB1884" s="603"/>
      <c r="BC1884" s="603"/>
      <c r="BD1884" s="603"/>
      <c r="BE1884" s="603"/>
      <c r="BF1884" s="603"/>
      <c r="BG1884" s="603"/>
      <c r="BH1884" s="603"/>
      <c r="BI1884" s="603"/>
      <c r="BJ1884" s="603"/>
      <c r="BK1884" s="603"/>
      <c r="BL1884" s="603"/>
      <c r="BM1884" s="603"/>
      <c r="BN1884" s="603"/>
      <c r="BO1884" s="603"/>
      <c r="BP1884" s="603"/>
      <c r="BQ1884" s="603"/>
      <c r="BR1884" s="603"/>
      <c r="BS1884" s="603"/>
      <c r="BT1884" s="603"/>
      <c r="BU1884" s="603"/>
      <c r="BV1884" s="603"/>
      <c r="BW1884" s="603"/>
      <c r="BX1884" s="603"/>
      <c r="BY1884" s="603"/>
      <c r="BZ1884" s="603"/>
      <c r="CA1884" s="603"/>
      <c r="CB1884" s="603"/>
      <c r="CC1884" s="603"/>
      <c r="CD1884" s="603"/>
      <c r="CE1884" s="603"/>
      <c r="CF1884" s="603"/>
      <c r="CG1884" s="603"/>
      <c r="CH1884" s="603"/>
      <c r="CI1884" s="603"/>
      <c r="CJ1884" s="603"/>
      <c r="CK1884" s="603"/>
    </row>
    <row r="1885" spans="1:89" ht="14.25">
      <c r="A1885" s="845"/>
      <c r="B1885" s="758"/>
      <c r="C1885" s="758"/>
      <c r="D1885" s="698"/>
      <c r="E1885" s="698"/>
      <c r="F1885" s="698"/>
      <c r="G1885" s="698"/>
      <c r="H1885" s="698"/>
      <c r="I1885" s="758"/>
      <c r="J1885" s="758"/>
      <c r="K1885" s="758"/>
      <c r="L1885" s="758"/>
      <c r="M1885" s="758"/>
      <c r="N1885" s="698"/>
      <c r="O1885" s="603"/>
      <c r="P1885" s="846"/>
      <c r="Q1885" s="603"/>
      <c r="R1885" s="603"/>
      <c r="S1885" s="603"/>
      <c r="T1885" s="603"/>
      <c r="U1885" s="603"/>
      <c r="V1885" s="603"/>
      <c r="W1885" s="603"/>
      <c r="X1885" s="668"/>
      <c r="Y1885" s="376"/>
      <c r="Z1885" s="603"/>
      <c r="AA1885" s="845"/>
      <c r="AB1885" s="603"/>
      <c r="AC1885" s="603"/>
      <c r="AD1885" s="603"/>
      <c r="AE1885" s="603"/>
      <c r="AF1885" s="603"/>
      <c r="AG1885" s="603"/>
      <c r="AH1885" s="603"/>
      <c r="AI1885" s="603"/>
      <c r="AJ1885" s="603"/>
      <c r="AK1885" s="603"/>
      <c r="AL1885" s="603"/>
      <c r="AM1885" s="603"/>
      <c r="AN1885" s="603"/>
      <c r="AO1885" s="603"/>
      <c r="AP1885" s="603"/>
      <c r="AQ1885" s="603"/>
      <c r="AR1885" s="603"/>
      <c r="AS1885" s="603"/>
      <c r="AT1885" s="603"/>
      <c r="AU1885" s="603"/>
      <c r="AV1885" s="603"/>
      <c r="AW1885" s="603"/>
      <c r="AX1885" s="603"/>
      <c r="AY1885" s="603"/>
      <c r="AZ1885" s="603"/>
      <c r="BA1885" s="603"/>
      <c r="BB1885" s="603"/>
      <c r="BC1885" s="603"/>
      <c r="BD1885" s="603"/>
      <c r="BE1885" s="603"/>
      <c r="BF1885" s="603"/>
      <c r="BG1885" s="603"/>
      <c r="BH1885" s="603"/>
      <c r="BI1885" s="603"/>
      <c r="BJ1885" s="603"/>
      <c r="BK1885" s="603"/>
      <c r="BL1885" s="603"/>
      <c r="BM1885" s="603"/>
      <c r="BN1885" s="603"/>
      <c r="BO1885" s="603"/>
      <c r="BP1885" s="603"/>
      <c r="BQ1885" s="603"/>
      <c r="BR1885" s="603"/>
      <c r="BS1885" s="603"/>
      <c r="BT1885" s="603"/>
      <c r="BU1885" s="603"/>
      <c r="BV1885" s="603"/>
      <c r="BW1885" s="603"/>
      <c r="BX1885" s="603"/>
      <c r="BY1885" s="603"/>
      <c r="BZ1885" s="603"/>
      <c r="CA1885" s="603"/>
      <c r="CB1885" s="603"/>
      <c r="CC1885" s="603"/>
      <c r="CD1885" s="603"/>
      <c r="CE1885" s="603"/>
      <c r="CF1885" s="603"/>
      <c r="CG1885" s="603"/>
      <c r="CH1885" s="603"/>
      <c r="CI1885" s="603"/>
      <c r="CJ1885" s="603"/>
      <c r="CK1885" s="603"/>
    </row>
    <row r="1886" spans="1:89" ht="14.25">
      <c r="A1886" s="845"/>
      <c r="B1886" s="758"/>
      <c r="C1886" s="758"/>
      <c r="D1886" s="698"/>
      <c r="E1886" s="698"/>
      <c r="F1886" s="698"/>
      <c r="G1886" s="698"/>
      <c r="H1886" s="698"/>
      <c r="I1886" s="758"/>
      <c r="J1886" s="758"/>
      <c r="K1886" s="758"/>
      <c r="L1886" s="758"/>
      <c r="M1886" s="758"/>
      <c r="N1886" s="698"/>
      <c r="O1886" s="603"/>
      <c r="P1886" s="846"/>
      <c r="Q1886" s="603"/>
      <c r="R1886" s="603"/>
      <c r="S1886" s="603"/>
      <c r="T1886" s="603"/>
      <c r="U1886" s="603"/>
      <c r="V1886" s="603"/>
      <c r="W1886" s="603"/>
      <c r="X1886" s="668"/>
      <c r="Y1886" s="376"/>
      <c r="Z1886" s="603"/>
      <c r="AA1886" s="845"/>
      <c r="AB1886" s="603"/>
      <c r="AC1886" s="603"/>
      <c r="AD1886" s="603"/>
      <c r="AE1886" s="603"/>
      <c r="AF1886" s="603"/>
      <c r="AG1886" s="603"/>
      <c r="AH1886" s="603"/>
      <c r="AI1886" s="603"/>
      <c r="AJ1886" s="603"/>
      <c r="AK1886" s="603"/>
      <c r="AL1886" s="603"/>
      <c r="AM1886" s="603"/>
      <c r="AN1886" s="603"/>
      <c r="AO1886" s="603"/>
      <c r="AP1886" s="603"/>
      <c r="AQ1886" s="603"/>
      <c r="AR1886" s="603"/>
      <c r="AS1886" s="603"/>
      <c r="AT1886" s="603"/>
      <c r="AU1886" s="603"/>
      <c r="AV1886" s="603"/>
      <c r="AW1886" s="603"/>
      <c r="AX1886" s="603"/>
      <c r="AY1886" s="603"/>
      <c r="AZ1886" s="603"/>
      <c r="BA1886" s="603"/>
      <c r="BB1886" s="603"/>
      <c r="BC1886" s="603"/>
      <c r="BD1886" s="603"/>
      <c r="BE1886" s="603"/>
      <c r="BF1886" s="603"/>
      <c r="BG1886" s="603"/>
      <c r="BH1886" s="603"/>
      <c r="BI1886" s="603"/>
      <c r="BJ1886" s="603"/>
      <c r="BK1886" s="603"/>
      <c r="BL1886" s="603"/>
      <c r="BM1886" s="603"/>
      <c r="BN1886" s="603"/>
      <c r="BO1886" s="603"/>
      <c r="BP1886" s="603"/>
      <c r="BQ1886" s="603"/>
      <c r="BR1886" s="603"/>
      <c r="BS1886" s="603"/>
      <c r="BT1886" s="603"/>
      <c r="BU1886" s="603"/>
      <c r="BV1886" s="603"/>
      <c r="BW1886" s="603"/>
      <c r="BX1886" s="603"/>
      <c r="BY1886" s="603"/>
      <c r="BZ1886" s="603"/>
      <c r="CA1886" s="603"/>
      <c r="CB1886" s="603"/>
      <c r="CC1886" s="603"/>
      <c r="CD1886" s="603"/>
      <c r="CE1886" s="603"/>
      <c r="CF1886" s="603"/>
      <c r="CG1886" s="603"/>
      <c r="CH1886" s="603"/>
      <c r="CI1886" s="603"/>
      <c r="CJ1886" s="603"/>
      <c r="CK1886" s="603"/>
    </row>
    <row r="1887" spans="1:89" ht="14.25">
      <c r="A1887" s="845"/>
      <c r="B1887" s="758"/>
      <c r="C1887" s="758"/>
      <c r="D1887" s="698"/>
      <c r="E1887" s="698"/>
      <c r="F1887" s="698"/>
      <c r="G1887" s="698"/>
      <c r="H1887" s="698"/>
      <c r="I1887" s="758"/>
      <c r="J1887" s="758"/>
      <c r="K1887" s="758"/>
      <c r="L1887" s="758"/>
      <c r="M1887" s="758"/>
      <c r="N1887" s="698"/>
      <c r="O1887" s="603"/>
      <c r="P1887" s="846"/>
      <c r="Q1887" s="603"/>
      <c r="R1887" s="603"/>
      <c r="S1887" s="603"/>
      <c r="T1887" s="603"/>
      <c r="U1887" s="603"/>
      <c r="V1887" s="603"/>
      <c r="W1887" s="603"/>
      <c r="X1887" s="668"/>
      <c r="Y1887" s="376"/>
      <c r="Z1887" s="603"/>
      <c r="AA1887" s="845"/>
      <c r="AB1887" s="603"/>
      <c r="AC1887" s="603"/>
      <c r="AD1887" s="603"/>
      <c r="AE1887" s="603"/>
      <c r="AF1887" s="603"/>
      <c r="AG1887" s="603"/>
      <c r="AH1887" s="603"/>
      <c r="AI1887" s="603"/>
      <c r="AJ1887" s="603"/>
      <c r="AK1887" s="603"/>
      <c r="AL1887" s="603"/>
      <c r="AM1887" s="603"/>
      <c r="AN1887" s="603"/>
      <c r="AO1887" s="603"/>
      <c r="AP1887" s="603"/>
      <c r="AQ1887" s="603"/>
      <c r="AR1887" s="603"/>
      <c r="AS1887" s="603"/>
      <c r="AT1887" s="603"/>
      <c r="AU1887" s="603"/>
      <c r="AV1887" s="603"/>
      <c r="AW1887" s="603"/>
      <c r="AX1887" s="603"/>
      <c r="AY1887" s="603"/>
      <c r="AZ1887" s="603"/>
      <c r="BA1887" s="603"/>
      <c r="BB1887" s="603"/>
      <c r="BC1887" s="603"/>
      <c r="BD1887" s="603"/>
      <c r="BE1887" s="603"/>
      <c r="BF1887" s="603"/>
      <c r="BG1887" s="603"/>
      <c r="BH1887" s="603"/>
      <c r="BI1887" s="603"/>
      <c r="BJ1887" s="603"/>
      <c r="BK1887" s="603"/>
      <c r="BL1887" s="603"/>
      <c r="BM1887" s="603"/>
      <c r="BN1887" s="603"/>
      <c r="BO1887" s="603"/>
      <c r="BP1887" s="603"/>
      <c r="BQ1887" s="603"/>
      <c r="BR1887" s="603"/>
      <c r="BS1887" s="603"/>
      <c r="BT1887" s="603"/>
      <c r="BU1887" s="603"/>
      <c r="BV1887" s="603"/>
      <c r="BW1887" s="603"/>
      <c r="BX1887" s="603"/>
      <c r="BY1887" s="603"/>
      <c r="BZ1887" s="603"/>
      <c r="CA1887" s="603"/>
      <c r="CB1887" s="603"/>
      <c r="CC1887" s="603"/>
      <c r="CD1887" s="603"/>
      <c r="CE1887" s="603"/>
      <c r="CF1887" s="603"/>
      <c r="CG1887" s="603"/>
      <c r="CH1887" s="603"/>
      <c r="CI1887" s="603"/>
      <c r="CJ1887" s="603"/>
      <c r="CK1887" s="603"/>
    </row>
    <row r="1888" spans="1:89" ht="14.25">
      <c r="A1888" s="845"/>
      <c r="B1888" s="758"/>
      <c r="C1888" s="758"/>
      <c r="D1888" s="698"/>
      <c r="E1888" s="698"/>
      <c r="F1888" s="698"/>
      <c r="G1888" s="698"/>
      <c r="H1888" s="698"/>
      <c r="I1888" s="758"/>
      <c r="J1888" s="758"/>
      <c r="K1888" s="758"/>
      <c r="L1888" s="758"/>
      <c r="M1888" s="758"/>
      <c r="N1888" s="698"/>
      <c r="O1888" s="603"/>
      <c r="P1888" s="846"/>
      <c r="Q1888" s="603"/>
      <c r="R1888" s="603"/>
      <c r="S1888" s="603"/>
      <c r="T1888" s="603"/>
      <c r="U1888" s="603"/>
      <c r="V1888" s="603"/>
      <c r="W1888" s="603"/>
      <c r="X1888" s="668"/>
      <c r="Y1888" s="376"/>
      <c r="Z1888" s="603"/>
      <c r="AA1888" s="845"/>
      <c r="AB1888" s="603"/>
      <c r="AC1888" s="603"/>
      <c r="AD1888" s="603"/>
      <c r="AE1888" s="603"/>
      <c r="AF1888" s="603"/>
      <c r="AG1888" s="603"/>
      <c r="AH1888" s="603"/>
      <c r="AI1888" s="603"/>
      <c r="AJ1888" s="603"/>
      <c r="AK1888" s="603"/>
      <c r="AL1888" s="603"/>
      <c r="AM1888" s="603"/>
      <c r="AN1888" s="603"/>
      <c r="AO1888" s="603"/>
      <c r="AP1888" s="603"/>
      <c r="AQ1888" s="603"/>
      <c r="AR1888" s="603"/>
      <c r="AS1888" s="603"/>
      <c r="AT1888" s="603"/>
      <c r="AU1888" s="603"/>
      <c r="AV1888" s="603"/>
      <c r="AW1888" s="603"/>
      <c r="AX1888" s="603"/>
      <c r="AY1888" s="603"/>
      <c r="AZ1888" s="603"/>
      <c r="BA1888" s="603"/>
      <c r="BB1888" s="603"/>
      <c r="BC1888" s="603"/>
      <c r="BD1888" s="603"/>
      <c r="BE1888" s="603"/>
      <c r="BF1888" s="603"/>
      <c r="BG1888" s="603"/>
      <c r="BH1888" s="603"/>
      <c r="BI1888" s="603"/>
      <c r="BJ1888" s="603"/>
      <c r="BK1888" s="603"/>
      <c r="BL1888" s="603"/>
      <c r="BM1888" s="603"/>
      <c r="BN1888" s="603"/>
      <c r="BO1888" s="603"/>
      <c r="BP1888" s="603"/>
      <c r="BQ1888" s="603"/>
      <c r="BR1888" s="603"/>
      <c r="BS1888" s="603"/>
      <c r="BT1888" s="603"/>
      <c r="BU1888" s="603"/>
      <c r="BV1888" s="603"/>
      <c r="BW1888" s="603"/>
      <c r="BX1888" s="603"/>
      <c r="BY1888" s="603"/>
      <c r="BZ1888" s="603"/>
      <c r="CA1888" s="603"/>
      <c r="CB1888" s="603"/>
      <c r="CC1888" s="603"/>
      <c r="CD1888" s="603"/>
      <c r="CE1888" s="603"/>
      <c r="CF1888" s="603"/>
      <c r="CG1888" s="603"/>
      <c r="CH1888" s="603"/>
      <c r="CI1888" s="603"/>
      <c r="CJ1888" s="603"/>
      <c r="CK1888" s="603"/>
    </row>
    <row r="1889" spans="1:89" ht="14.25">
      <c r="A1889" s="845"/>
      <c r="B1889" s="758"/>
      <c r="C1889" s="758"/>
      <c r="D1889" s="698"/>
      <c r="E1889" s="698"/>
      <c r="F1889" s="698"/>
      <c r="G1889" s="698"/>
      <c r="H1889" s="698"/>
      <c r="I1889" s="758"/>
      <c r="J1889" s="758"/>
      <c r="K1889" s="758"/>
      <c r="L1889" s="758"/>
      <c r="M1889" s="758"/>
      <c r="N1889" s="698"/>
      <c r="O1889" s="603"/>
      <c r="P1889" s="846"/>
      <c r="Q1889" s="603"/>
      <c r="R1889" s="603"/>
      <c r="S1889" s="603"/>
      <c r="T1889" s="603"/>
      <c r="U1889" s="603"/>
      <c r="V1889" s="603"/>
      <c r="W1889" s="603"/>
      <c r="X1889" s="668"/>
      <c r="Y1889" s="376"/>
      <c r="Z1889" s="603"/>
      <c r="AA1889" s="845"/>
      <c r="AB1889" s="603"/>
      <c r="AC1889" s="603"/>
      <c r="AD1889" s="603"/>
      <c r="AE1889" s="603"/>
      <c r="AF1889" s="603"/>
      <c r="AG1889" s="603"/>
      <c r="AH1889" s="603"/>
      <c r="AI1889" s="603"/>
      <c r="AJ1889" s="603"/>
      <c r="AK1889" s="603"/>
      <c r="AL1889" s="603"/>
      <c r="AM1889" s="603"/>
      <c r="AN1889" s="603"/>
      <c r="AO1889" s="603"/>
      <c r="AP1889" s="603"/>
      <c r="AQ1889" s="603"/>
      <c r="AR1889" s="603"/>
      <c r="AS1889" s="603"/>
      <c r="AT1889" s="603"/>
      <c r="AU1889" s="603"/>
      <c r="AV1889" s="603"/>
      <c r="AW1889" s="603"/>
      <c r="AX1889" s="603"/>
      <c r="AY1889" s="603"/>
      <c r="AZ1889" s="603"/>
      <c r="BA1889" s="603"/>
      <c r="BB1889" s="603"/>
      <c r="BC1889" s="603"/>
      <c r="BD1889" s="603"/>
      <c r="BE1889" s="603"/>
      <c r="BF1889" s="603"/>
      <c r="BG1889" s="603"/>
      <c r="BH1889" s="603"/>
      <c r="BI1889" s="603"/>
      <c r="BJ1889" s="603"/>
      <c r="BK1889" s="603"/>
      <c r="BL1889" s="603"/>
      <c r="BM1889" s="603"/>
      <c r="BN1889" s="603"/>
      <c r="BO1889" s="603"/>
      <c r="BP1889" s="603"/>
      <c r="BQ1889" s="603"/>
      <c r="BR1889" s="603"/>
      <c r="BS1889" s="603"/>
      <c r="BT1889" s="603"/>
      <c r="BU1889" s="603"/>
      <c r="BV1889" s="603"/>
      <c r="BW1889" s="603"/>
      <c r="BX1889" s="603"/>
      <c r="BY1889" s="603"/>
      <c r="BZ1889" s="603"/>
      <c r="CA1889" s="603"/>
      <c r="CB1889" s="603"/>
      <c r="CC1889" s="603"/>
      <c r="CD1889" s="603"/>
      <c r="CE1889" s="603"/>
      <c r="CF1889" s="603"/>
      <c r="CG1889" s="603"/>
      <c r="CH1889" s="603"/>
      <c r="CI1889" s="603"/>
      <c r="CJ1889" s="603"/>
      <c r="CK1889" s="603"/>
    </row>
    <row r="1890" spans="1:89" ht="14.25">
      <c r="A1890" s="845"/>
      <c r="B1890" s="758"/>
      <c r="C1890" s="758"/>
      <c r="D1890" s="698"/>
      <c r="E1890" s="698"/>
      <c r="F1890" s="698"/>
      <c r="G1890" s="698"/>
      <c r="H1890" s="698"/>
      <c r="I1890" s="758"/>
      <c r="J1890" s="758"/>
      <c r="K1890" s="758"/>
      <c r="L1890" s="758"/>
      <c r="M1890" s="758"/>
      <c r="N1890" s="698"/>
      <c r="O1890" s="603"/>
      <c r="P1890" s="846"/>
      <c r="Q1890" s="603"/>
      <c r="R1890" s="603"/>
      <c r="S1890" s="603"/>
      <c r="T1890" s="603"/>
      <c r="U1890" s="603"/>
      <c r="V1890" s="603"/>
      <c r="W1890" s="603"/>
      <c r="X1890" s="668"/>
      <c r="Y1890" s="376"/>
      <c r="Z1890" s="603"/>
      <c r="AA1890" s="845"/>
      <c r="AB1890" s="603"/>
      <c r="AC1890" s="603"/>
      <c r="AD1890" s="603"/>
      <c r="AE1890" s="603"/>
      <c r="AF1890" s="603"/>
      <c r="AG1890" s="603"/>
      <c r="AH1890" s="603"/>
      <c r="AI1890" s="603"/>
      <c r="AJ1890" s="603"/>
      <c r="AK1890" s="603"/>
      <c r="AL1890" s="603"/>
      <c r="AM1890" s="603"/>
      <c r="AN1890" s="603"/>
      <c r="AO1890" s="603"/>
      <c r="AP1890" s="603"/>
      <c r="AQ1890" s="603"/>
      <c r="AR1890" s="603"/>
      <c r="AS1890" s="603"/>
      <c r="AT1890" s="603"/>
      <c r="AU1890" s="603"/>
      <c r="AV1890" s="603"/>
      <c r="AW1890" s="603"/>
      <c r="AX1890" s="603"/>
      <c r="AY1890" s="603"/>
      <c r="AZ1890" s="603"/>
      <c r="BA1890" s="603"/>
      <c r="BB1890" s="603"/>
      <c r="BC1890" s="603"/>
      <c r="BD1890" s="603"/>
      <c r="BE1890" s="603"/>
      <c r="BF1890" s="603"/>
      <c r="BG1890" s="603"/>
      <c r="BH1890" s="603"/>
      <c r="BI1890" s="603"/>
      <c r="BJ1890" s="603"/>
      <c r="BK1890" s="603"/>
      <c r="BL1890" s="603"/>
      <c r="BM1890" s="603"/>
      <c r="BN1890" s="603"/>
      <c r="BO1890" s="603"/>
      <c r="BP1890" s="603"/>
      <c r="BQ1890" s="603"/>
      <c r="BR1890" s="603"/>
      <c r="BS1890" s="603"/>
      <c r="BT1890" s="603"/>
      <c r="BU1890" s="603"/>
      <c r="BV1890" s="603"/>
      <c r="BW1890" s="603"/>
      <c r="BX1890" s="603"/>
      <c r="BY1890" s="603"/>
      <c r="BZ1890" s="603"/>
      <c r="CA1890" s="603"/>
      <c r="CB1890" s="603"/>
      <c r="CC1890" s="603"/>
      <c r="CD1890" s="603"/>
      <c r="CE1890" s="603"/>
      <c r="CF1890" s="603"/>
      <c r="CG1890" s="603"/>
      <c r="CH1890" s="603"/>
      <c r="CI1890" s="603"/>
      <c r="CJ1890" s="603"/>
      <c r="CK1890" s="603"/>
    </row>
    <row r="1891" spans="1:89" ht="14.25">
      <c r="A1891" s="845"/>
      <c r="B1891" s="758"/>
      <c r="C1891" s="758"/>
      <c r="D1891" s="698"/>
      <c r="E1891" s="698"/>
      <c r="F1891" s="698"/>
      <c r="G1891" s="698"/>
      <c r="H1891" s="698"/>
      <c r="I1891" s="758"/>
      <c r="J1891" s="758"/>
      <c r="K1891" s="758"/>
      <c r="L1891" s="758"/>
      <c r="M1891" s="758"/>
      <c r="N1891" s="698"/>
      <c r="O1891" s="603"/>
      <c r="P1891" s="846"/>
      <c r="Q1891" s="603"/>
      <c r="R1891" s="603"/>
      <c r="S1891" s="603"/>
      <c r="T1891" s="603"/>
      <c r="U1891" s="603"/>
      <c r="V1891" s="603"/>
      <c r="W1891" s="603"/>
      <c r="X1891" s="668"/>
      <c r="Y1891" s="376"/>
      <c r="Z1891" s="603"/>
      <c r="AA1891" s="845"/>
      <c r="AB1891" s="603"/>
      <c r="AC1891" s="603"/>
      <c r="AD1891" s="603"/>
      <c r="AE1891" s="603"/>
      <c r="AF1891" s="603"/>
      <c r="AG1891" s="603"/>
      <c r="AH1891" s="603"/>
      <c r="AI1891" s="603"/>
      <c r="AJ1891" s="603"/>
      <c r="AK1891" s="603"/>
      <c r="AL1891" s="603"/>
      <c r="AM1891" s="603"/>
      <c r="AN1891" s="603"/>
      <c r="AO1891" s="603"/>
      <c r="AP1891" s="603"/>
      <c r="AQ1891" s="603"/>
      <c r="AR1891" s="603"/>
      <c r="AS1891" s="603"/>
      <c r="AT1891" s="603"/>
      <c r="AU1891" s="603"/>
      <c r="AV1891" s="603"/>
      <c r="AW1891" s="603"/>
      <c r="AX1891" s="603"/>
      <c r="AY1891" s="603"/>
      <c r="AZ1891" s="603"/>
      <c r="BA1891" s="603"/>
      <c r="BB1891" s="603"/>
      <c r="BC1891" s="603"/>
      <c r="BD1891" s="603"/>
      <c r="BE1891" s="603"/>
      <c r="BF1891" s="603"/>
      <c r="BG1891" s="603"/>
      <c r="BH1891" s="603"/>
      <c r="BI1891" s="603"/>
      <c r="BJ1891" s="603"/>
      <c r="BK1891" s="603"/>
      <c r="BL1891" s="603"/>
      <c r="BM1891" s="603"/>
      <c r="BN1891" s="603"/>
      <c r="BO1891" s="603"/>
      <c r="BP1891" s="603"/>
      <c r="BQ1891" s="603"/>
      <c r="BR1891" s="603"/>
      <c r="BS1891" s="603"/>
      <c r="BT1891" s="603"/>
      <c r="BU1891" s="603"/>
      <c r="BV1891" s="603"/>
      <c r="BW1891" s="603"/>
      <c r="BX1891" s="603"/>
      <c r="BY1891" s="603"/>
      <c r="BZ1891" s="603"/>
      <c r="CA1891" s="603"/>
      <c r="CB1891" s="603"/>
      <c r="CC1891" s="603"/>
      <c r="CD1891" s="603"/>
      <c r="CE1891" s="603"/>
      <c r="CF1891" s="603"/>
      <c r="CG1891" s="603"/>
      <c r="CH1891" s="603"/>
      <c r="CI1891" s="603"/>
      <c r="CJ1891" s="603"/>
      <c r="CK1891" s="603"/>
    </row>
    <row r="1892" spans="1:89" ht="14.25">
      <c r="A1892" s="845"/>
      <c r="B1892" s="758"/>
      <c r="C1892" s="758"/>
      <c r="D1892" s="698"/>
      <c r="E1892" s="698"/>
      <c r="F1892" s="698"/>
      <c r="G1892" s="698"/>
      <c r="H1892" s="698"/>
      <c r="I1892" s="758"/>
      <c r="J1892" s="758"/>
      <c r="K1892" s="758"/>
      <c r="L1892" s="758"/>
      <c r="M1892" s="758"/>
      <c r="N1892" s="698"/>
      <c r="O1892" s="603"/>
      <c r="P1892" s="846"/>
      <c r="Q1892" s="603"/>
      <c r="R1892" s="603"/>
      <c r="S1892" s="603"/>
      <c r="T1892" s="603"/>
      <c r="U1892" s="603"/>
      <c r="V1892" s="603"/>
      <c r="W1892" s="603"/>
      <c r="X1892" s="668"/>
      <c r="Y1892" s="376"/>
      <c r="Z1892" s="603"/>
      <c r="AA1892" s="845"/>
      <c r="AB1892" s="603"/>
      <c r="AC1892" s="603"/>
      <c r="AD1892" s="603"/>
      <c r="AE1892" s="603"/>
      <c r="AF1892" s="603"/>
      <c r="AG1892" s="603"/>
      <c r="AH1892" s="603"/>
      <c r="AI1892" s="603"/>
      <c r="AJ1892" s="603"/>
      <c r="AK1892" s="603"/>
      <c r="AL1892" s="603"/>
      <c r="AM1892" s="603"/>
      <c r="AN1892" s="603"/>
      <c r="AO1892" s="603"/>
      <c r="AP1892" s="603"/>
      <c r="AQ1892" s="603"/>
      <c r="AR1892" s="603"/>
      <c r="AS1892" s="603"/>
      <c r="AT1892" s="603"/>
      <c r="AU1892" s="603"/>
      <c r="AV1892" s="603"/>
      <c r="AW1892" s="603"/>
      <c r="AX1892" s="603"/>
      <c r="AY1892" s="603"/>
      <c r="AZ1892" s="603"/>
      <c r="BA1892" s="603"/>
      <c r="BB1892" s="603"/>
      <c r="BC1892" s="603"/>
      <c r="BD1892" s="603"/>
      <c r="BE1892" s="603"/>
      <c r="BF1892" s="603"/>
      <c r="BG1892" s="603"/>
      <c r="BH1892" s="603"/>
      <c r="BI1892" s="603"/>
      <c r="BJ1892" s="603"/>
      <c r="BK1892" s="603"/>
      <c r="BL1892" s="603"/>
      <c r="BM1892" s="603"/>
      <c r="BN1892" s="603"/>
      <c r="BO1892" s="603"/>
      <c r="BP1892" s="603"/>
      <c r="BQ1892" s="603"/>
      <c r="BR1892" s="603"/>
      <c r="BS1892" s="603"/>
      <c r="BT1892" s="603"/>
      <c r="BU1892" s="603"/>
      <c r="BV1892" s="603"/>
      <c r="BW1892" s="603"/>
      <c r="BX1892" s="603"/>
      <c r="BY1892" s="603"/>
      <c r="BZ1892" s="603"/>
      <c r="CA1892" s="603"/>
      <c r="CB1892" s="603"/>
      <c r="CC1892" s="603"/>
      <c r="CD1892" s="603"/>
      <c r="CE1892" s="603"/>
      <c r="CF1892" s="603"/>
      <c r="CG1892" s="603"/>
      <c r="CH1892" s="603"/>
      <c r="CI1892" s="603"/>
      <c r="CJ1892" s="603"/>
      <c r="CK1892" s="603"/>
    </row>
    <row r="1893" spans="1:89" ht="14.25">
      <c r="A1893" s="845"/>
      <c r="B1893" s="758"/>
      <c r="C1893" s="758"/>
      <c r="D1893" s="698"/>
      <c r="E1893" s="698"/>
      <c r="F1893" s="698"/>
      <c r="G1893" s="698"/>
      <c r="H1893" s="698"/>
      <c r="I1893" s="758"/>
      <c r="J1893" s="758"/>
      <c r="K1893" s="758"/>
      <c r="L1893" s="758"/>
      <c r="M1893" s="758"/>
      <c r="N1893" s="698"/>
      <c r="O1893" s="603"/>
      <c r="P1893" s="846"/>
      <c r="Q1893" s="603"/>
      <c r="R1893" s="603"/>
      <c r="S1893" s="603"/>
      <c r="T1893" s="603"/>
      <c r="U1893" s="603"/>
      <c r="V1893" s="603"/>
      <c r="W1893" s="603"/>
      <c r="X1893" s="668"/>
      <c r="Y1893" s="376"/>
      <c r="Z1893" s="603"/>
      <c r="AA1893" s="845"/>
      <c r="AB1893" s="603"/>
      <c r="AC1893" s="603"/>
      <c r="AD1893" s="603"/>
      <c r="AE1893" s="603"/>
      <c r="AF1893" s="603"/>
      <c r="AG1893" s="603"/>
      <c r="AH1893" s="603"/>
      <c r="AI1893" s="603"/>
      <c r="AJ1893" s="603"/>
      <c r="AK1893" s="603"/>
      <c r="AL1893" s="603"/>
      <c r="AM1893" s="603"/>
      <c r="AN1893" s="603"/>
      <c r="AO1893" s="603"/>
      <c r="AP1893" s="603"/>
      <c r="AQ1893" s="603"/>
      <c r="AR1893" s="603"/>
      <c r="AS1893" s="603"/>
      <c r="AT1893" s="603"/>
      <c r="AU1893" s="603"/>
      <c r="AV1893" s="603"/>
      <c r="AW1893" s="603"/>
      <c r="AX1893" s="603"/>
      <c r="AY1893" s="603"/>
      <c r="AZ1893" s="603"/>
      <c r="BA1893" s="603"/>
      <c r="BB1893" s="603"/>
      <c r="BC1893" s="603"/>
      <c r="BD1893" s="603"/>
      <c r="BE1893" s="603"/>
      <c r="BF1893" s="603"/>
      <c r="BG1893" s="603"/>
      <c r="BH1893" s="603"/>
      <c r="BI1893" s="603"/>
      <c r="BJ1893" s="603"/>
      <c r="BK1893" s="603"/>
      <c r="BL1893" s="603"/>
      <c r="BM1893" s="603"/>
      <c r="BN1893" s="603"/>
      <c r="BO1893" s="603"/>
      <c r="BP1893" s="603"/>
      <c r="BQ1893" s="603"/>
      <c r="BR1893" s="603"/>
      <c r="BS1893" s="603"/>
      <c r="BT1893" s="603"/>
      <c r="BU1893" s="603"/>
      <c r="BV1893" s="603"/>
      <c r="BW1893" s="603"/>
      <c r="BX1893" s="603"/>
      <c r="BY1893" s="603"/>
      <c r="BZ1893" s="603"/>
      <c r="CA1893" s="603"/>
      <c r="CB1893" s="603"/>
      <c r="CC1893" s="603"/>
      <c r="CD1893" s="603"/>
      <c r="CE1893" s="603"/>
      <c r="CF1893" s="603"/>
      <c r="CG1893" s="603"/>
      <c r="CH1893" s="603"/>
      <c r="CI1893" s="603"/>
      <c r="CJ1893" s="603"/>
      <c r="CK1893" s="603"/>
    </row>
    <row r="1894" spans="1:89" ht="14.25">
      <c r="A1894" s="845"/>
      <c r="B1894" s="758"/>
      <c r="C1894" s="758"/>
      <c r="D1894" s="698"/>
      <c r="E1894" s="698"/>
      <c r="F1894" s="698"/>
      <c r="G1894" s="698"/>
      <c r="H1894" s="698"/>
      <c r="I1894" s="758"/>
      <c r="J1894" s="758"/>
      <c r="K1894" s="758"/>
      <c r="L1894" s="758"/>
      <c r="M1894" s="758"/>
      <c r="N1894" s="698"/>
      <c r="O1894" s="603"/>
      <c r="P1894" s="846"/>
      <c r="Q1894" s="603"/>
      <c r="R1894" s="603"/>
      <c r="S1894" s="603"/>
      <c r="T1894" s="603"/>
      <c r="U1894" s="603"/>
      <c r="V1894" s="603"/>
      <c r="W1894" s="603"/>
      <c r="X1894" s="668"/>
      <c r="Y1894" s="376"/>
      <c r="Z1894" s="603"/>
      <c r="AA1894" s="845"/>
      <c r="AB1894" s="603"/>
      <c r="AC1894" s="603"/>
      <c r="AD1894" s="603"/>
      <c r="AE1894" s="603"/>
      <c r="AF1894" s="603"/>
      <c r="AG1894" s="603"/>
      <c r="AH1894" s="603"/>
      <c r="AI1894" s="603"/>
      <c r="AJ1894" s="603"/>
      <c r="AK1894" s="603"/>
      <c r="AL1894" s="603"/>
      <c r="AM1894" s="603"/>
      <c r="AN1894" s="603"/>
      <c r="AO1894" s="603"/>
      <c r="AP1894" s="603"/>
      <c r="AQ1894" s="603"/>
      <c r="AR1894" s="603"/>
      <c r="AS1894" s="603"/>
      <c r="AT1894" s="603"/>
      <c r="AU1894" s="603"/>
      <c r="AV1894" s="603"/>
      <c r="AW1894" s="603"/>
      <c r="AX1894" s="603"/>
      <c r="AY1894" s="603"/>
      <c r="AZ1894" s="603"/>
      <c r="BA1894" s="603"/>
      <c r="BB1894" s="603"/>
      <c r="BC1894" s="603"/>
      <c r="BD1894" s="603"/>
      <c r="BE1894" s="603"/>
      <c r="BF1894" s="603"/>
      <c r="BG1894" s="603"/>
      <c r="BH1894" s="603"/>
      <c r="BI1894" s="603"/>
      <c r="BJ1894" s="603"/>
      <c r="BK1894" s="603"/>
      <c r="BL1894" s="603"/>
      <c r="BM1894" s="603"/>
      <c r="BN1894" s="603"/>
      <c r="BO1894" s="603"/>
      <c r="BP1894" s="603"/>
      <c r="BQ1894" s="603"/>
      <c r="BR1894" s="603"/>
      <c r="BS1894" s="603"/>
      <c r="BT1894" s="603"/>
      <c r="BU1894" s="603"/>
      <c r="BV1894" s="603"/>
      <c r="BW1894" s="603"/>
      <c r="BX1894" s="603"/>
      <c r="BY1894" s="603"/>
      <c r="BZ1894" s="603"/>
      <c r="CA1894" s="603"/>
      <c r="CB1894" s="603"/>
      <c r="CC1894" s="603"/>
      <c r="CD1894" s="603"/>
      <c r="CE1894" s="603"/>
      <c r="CF1894" s="603"/>
      <c r="CG1894" s="603"/>
      <c r="CH1894" s="603"/>
      <c r="CI1894" s="603"/>
      <c r="CJ1894" s="603"/>
      <c r="CK1894" s="603"/>
    </row>
    <row r="1895" spans="1:89" ht="14.25">
      <c r="A1895" s="845"/>
      <c r="B1895" s="758"/>
      <c r="C1895" s="758"/>
      <c r="D1895" s="698"/>
      <c r="E1895" s="698"/>
      <c r="F1895" s="698"/>
      <c r="G1895" s="698"/>
      <c r="H1895" s="698"/>
      <c r="I1895" s="758"/>
      <c r="J1895" s="758"/>
      <c r="K1895" s="758"/>
      <c r="L1895" s="758"/>
      <c r="M1895" s="758"/>
      <c r="N1895" s="698"/>
      <c r="O1895" s="603"/>
      <c r="P1895" s="846"/>
      <c r="Q1895" s="603"/>
      <c r="R1895" s="603"/>
      <c r="S1895" s="603"/>
      <c r="T1895" s="603"/>
      <c r="U1895" s="603"/>
      <c r="V1895" s="603"/>
      <c r="W1895" s="603"/>
      <c r="X1895" s="668"/>
      <c r="Y1895" s="376"/>
      <c r="Z1895" s="603"/>
      <c r="AA1895" s="845"/>
      <c r="AB1895" s="603"/>
      <c r="AC1895" s="603"/>
      <c r="AD1895" s="603"/>
      <c r="AE1895" s="603"/>
      <c r="AF1895" s="603"/>
      <c r="AG1895" s="603"/>
      <c r="AH1895" s="603"/>
      <c r="AI1895" s="603"/>
      <c r="AJ1895" s="603"/>
      <c r="AK1895" s="603"/>
      <c r="AL1895" s="603"/>
      <c r="AM1895" s="603"/>
      <c r="AN1895" s="603"/>
      <c r="AO1895" s="603"/>
      <c r="AP1895" s="603"/>
      <c r="AQ1895" s="603"/>
      <c r="AR1895" s="603"/>
      <c r="AS1895" s="603"/>
      <c r="AT1895" s="603"/>
      <c r="AU1895" s="603"/>
      <c r="AV1895" s="603"/>
      <c r="AW1895" s="603"/>
      <c r="AX1895" s="603"/>
      <c r="AY1895" s="603"/>
      <c r="AZ1895" s="603"/>
      <c r="BA1895" s="603"/>
      <c r="BB1895" s="603"/>
      <c r="BC1895" s="603"/>
      <c r="BD1895" s="603"/>
      <c r="BE1895" s="603"/>
      <c r="BF1895" s="603"/>
      <c r="BG1895" s="603"/>
      <c r="BH1895" s="603"/>
      <c r="BI1895" s="603"/>
      <c r="BJ1895" s="603"/>
      <c r="BK1895" s="603"/>
      <c r="BL1895" s="603"/>
      <c r="BM1895" s="603"/>
      <c r="BN1895" s="603"/>
      <c r="BO1895" s="603"/>
      <c r="BP1895" s="603"/>
      <c r="BQ1895" s="603"/>
      <c r="BR1895" s="603"/>
      <c r="BS1895" s="603"/>
      <c r="BT1895" s="603"/>
      <c r="BU1895" s="603"/>
      <c r="BV1895" s="603"/>
      <c r="BW1895" s="603"/>
      <c r="BX1895" s="603"/>
      <c r="BY1895" s="603"/>
      <c r="BZ1895" s="603"/>
      <c r="CA1895" s="603"/>
      <c r="CB1895" s="603"/>
      <c r="CC1895" s="603"/>
      <c r="CD1895" s="603"/>
      <c r="CE1895" s="603"/>
      <c r="CF1895" s="603"/>
      <c r="CG1895" s="603"/>
      <c r="CH1895" s="603"/>
      <c r="CI1895" s="603"/>
      <c r="CJ1895" s="603"/>
      <c r="CK1895" s="603"/>
    </row>
    <row r="1896" spans="1:89" ht="14.25">
      <c r="A1896" s="845"/>
      <c r="B1896" s="758"/>
      <c r="C1896" s="758"/>
      <c r="D1896" s="698"/>
      <c r="E1896" s="698"/>
      <c r="F1896" s="698"/>
      <c r="G1896" s="698"/>
      <c r="H1896" s="698"/>
      <c r="I1896" s="758"/>
      <c r="J1896" s="758"/>
      <c r="K1896" s="758"/>
      <c r="L1896" s="758"/>
      <c r="M1896" s="758"/>
      <c r="N1896" s="698"/>
      <c r="O1896" s="603"/>
      <c r="P1896" s="846"/>
      <c r="Q1896" s="603"/>
      <c r="R1896" s="603"/>
      <c r="S1896" s="603"/>
      <c r="T1896" s="603"/>
      <c r="U1896" s="603"/>
      <c r="V1896" s="603"/>
      <c r="W1896" s="603"/>
      <c r="X1896" s="668"/>
      <c r="Y1896" s="376"/>
      <c r="Z1896" s="603"/>
      <c r="AA1896" s="845"/>
      <c r="AB1896" s="603"/>
      <c r="AC1896" s="603"/>
      <c r="AD1896" s="603"/>
      <c r="AE1896" s="603"/>
      <c r="AF1896" s="603"/>
      <c r="AG1896" s="603"/>
      <c r="AH1896" s="603"/>
      <c r="AI1896" s="603"/>
      <c r="AJ1896" s="603"/>
      <c r="AK1896" s="603"/>
      <c r="AL1896" s="603"/>
      <c r="AM1896" s="603"/>
      <c r="AN1896" s="603"/>
      <c r="AO1896" s="603"/>
      <c r="AP1896" s="603"/>
      <c r="AQ1896" s="603"/>
      <c r="AR1896" s="603"/>
      <c r="AS1896" s="603"/>
      <c r="AT1896" s="603"/>
      <c r="AU1896" s="603"/>
      <c r="AV1896" s="603"/>
      <c r="AW1896" s="603"/>
      <c r="AX1896" s="603"/>
      <c r="AY1896" s="603"/>
      <c r="AZ1896" s="603"/>
      <c r="BA1896" s="603"/>
      <c r="BB1896" s="603"/>
      <c r="BC1896" s="603"/>
      <c r="BD1896" s="603"/>
      <c r="BE1896" s="603"/>
      <c r="BF1896" s="603"/>
      <c r="BG1896" s="603"/>
      <c r="BH1896" s="603"/>
      <c r="BI1896" s="603"/>
      <c r="BJ1896" s="603"/>
      <c r="BK1896" s="603"/>
      <c r="BL1896" s="603"/>
      <c r="BM1896" s="603"/>
      <c r="BN1896" s="603"/>
      <c r="BO1896" s="603"/>
      <c r="BP1896" s="603"/>
      <c r="BQ1896" s="603"/>
      <c r="BR1896" s="603"/>
      <c r="BS1896" s="603"/>
      <c r="BT1896" s="603"/>
      <c r="BU1896" s="603"/>
      <c r="BV1896" s="603"/>
      <c r="BW1896" s="603"/>
      <c r="BX1896" s="603"/>
      <c r="BY1896" s="603"/>
      <c r="BZ1896" s="603"/>
      <c r="CA1896" s="603"/>
      <c r="CB1896" s="603"/>
      <c r="CC1896" s="603"/>
      <c r="CD1896" s="603"/>
      <c r="CE1896" s="603"/>
      <c r="CF1896" s="603"/>
      <c r="CG1896" s="603"/>
      <c r="CH1896" s="603"/>
      <c r="CI1896" s="603"/>
      <c r="CJ1896" s="603"/>
      <c r="CK1896" s="603"/>
    </row>
    <row r="1897" spans="1:89" ht="14.25">
      <c r="A1897" s="845"/>
      <c r="B1897" s="758"/>
      <c r="C1897" s="758"/>
      <c r="D1897" s="698"/>
      <c r="E1897" s="698"/>
      <c r="F1897" s="698"/>
      <c r="G1897" s="698"/>
      <c r="H1897" s="698"/>
      <c r="I1897" s="758"/>
      <c r="J1897" s="758"/>
      <c r="K1897" s="758"/>
      <c r="L1897" s="758"/>
      <c r="M1897" s="758"/>
      <c r="N1897" s="698"/>
      <c r="O1897" s="603"/>
      <c r="P1897" s="846"/>
      <c r="Q1897" s="603"/>
      <c r="R1897" s="603"/>
      <c r="S1897" s="603"/>
      <c r="T1897" s="603"/>
      <c r="U1897" s="603"/>
      <c r="V1897" s="603"/>
      <c r="W1897" s="603"/>
      <c r="X1897" s="668"/>
      <c r="Y1897" s="376"/>
      <c r="Z1897" s="603"/>
      <c r="AA1897" s="845"/>
      <c r="AB1897" s="603"/>
      <c r="AC1897" s="603"/>
      <c r="AD1897" s="603"/>
      <c r="AE1897" s="603"/>
      <c r="AF1897" s="603"/>
      <c r="AG1897" s="603"/>
      <c r="AH1897" s="603"/>
      <c r="AI1897" s="603"/>
      <c r="AJ1897" s="603"/>
      <c r="AK1897" s="603"/>
      <c r="AL1897" s="603"/>
      <c r="AM1897" s="603"/>
      <c r="AN1897" s="603"/>
      <c r="AO1897" s="603"/>
      <c r="AP1897" s="603"/>
      <c r="AQ1897" s="603"/>
      <c r="AR1897" s="603"/>
      <c r="AS1897" s="603"/>
      <c r="AT1897" s="603"/>
      <c r="AU1897" s="603"/>
      <c r="AV1897" s="603"/>
      <c r="AW1897" s="603"/>
      <c r="AX1897" s="603"/>
      <c r="AY1897" s="603"/>
      <c r="AZ1897" s="603"/>
      <c r="BA1897" s="603"/>
      <c r="BB1897" s="603"/>
      <c r="BC1897" s="603"/>
      <c r="BD1897" s="603"/>
      <c r="BE1897" s="603"/>
      <c r="BF1897" s="603"/>
      <c r="BG1897" s="603"/>
      <c r="BH1897" s="603"/>
      <c r="BI1897" s="603"/>
      <c r="BJ1897" s="603"/>
      <c r="BK1897" s="603"/>
      <c r="BL1897" s="603"/>
      <c r="BM1897" s="603"/>
      <c r="BN1897" s="603"/>
      <c r="BO1897" s="603"/>
      <c r="BP1897" s="603"/>
      <c r="BQ1897" s="603"/>
      <c r="BR1897" s="603"/>
      <c r="BS1897" s="603"/>
      <c r="BT1897" s="603"/>
      <c r="BU1897" s="603"/>
      <c r="BV1897" s="603"/>
      <c r="BW1897" s="603"/>
      <c r="BX1897" s="603"/>
      <c r="BY1897" s="603"/>
      <c r="BZ1897" s="603"/>
      <c r="CA1897" s="603"/>
      <c r="CB1897" s="603"/>
      <c r="CC1897" s="603"/>
      <c r="CD1897" s="603"/>
      <c r="CE1897" s="603"/>
      <c r="CF1897" s="603"/>
      <c r="CG1897" s="603"/>
      <c r="CH1897" s="603"/>
      <c r="CI1897" s="603"/>
      <c r="CJ1897" s="603"/>
      <c r="CK1897" s="603"/>
    </row>
    <row r="1898" spans="1:89" ht="14.25">
      <c r="A1898" s="845"/>
      <c r="B1898" s="758"/>
      <c r="C1898" s="758"/>
      <c r="D1898" s="698"/>
      <c r="E1898" s="698"/>
      <c r="F1898" s="698"/>
      <c r="G1898" s="698"/>
      <c r="H1898" s="698"/>
      <c r="I1898" s="758"/>
      <c r="J1898" s="758"/>
      <c r="K1898" s="758"/>
      <c r="L1898" s="758"/>
      <c r="M1898" s="758"/>
      <c r="N1898" s="698"/>
      <c r="O1898" s="603"/>
      <c r="P1898" s="846"/>
      <c r="Q1898" s="603"/>
      <c r="R1898" s="603"/>
      <c r="S1898" s="603"/>
      <c r="T1898" s="603"/>
      <c r="U1898" s="603"/>
      <c r="V1898" s="603"/>
      <c r="W1898" s="603"/>
      <c r="X1898" s="668"/>
      <c r="Y1898" s="376"/>
      <c r="Z1898" s="603"/>
      <c r="AA1898" s="845"/>
      <c r="AB1898" s="603"/>
      <c r="AC1898" s="603"/>
      <c r="AD1898" s="603"/>
      <c r="AE1898" s="603"/>
      <c r="AF1898" s="603"/>
      <c r="AG1898" s="603"/>
      <c r="AH1898" s="603"/>
      <c r="AI1898" s="603"/>
      <c r="AJ1898" s="603"/>
      <c r="AK1898" s="603"/>
      <c r="AL1898" s="603"/>
      <c r="AM1898" s="603"/>
      <c r="AN1898" s="603"/>
      <c r="AO1898" s="603"/>
      <c r="AP1898" s="603"/>
      <c r="AQ1898" s="603"/>
      <c r="AR1898" s="603"/>
      <c r="AS1898" s="603"/>
      <c r="AT1898" s="603"/>
      <c r="AU1898" s="603"/>
      <c r="AV1898" s="603"/>
      <c r="AW1898" s="603"/>
      <c r="AX1898" s="603"/>
      <c r="AY1898" s="603"/>
      <c r="AZ1898" s="603"/>
      <c r="BA1898" s="603"/>
      <c r="BB1898" s="603"/>
      <c r="BC1898" s="603"/>
      <c r="BD1898" s="603"/>
      <c r="BE1898" s="603"/>
      <c r="BF1898" s="603"/>
      <c r="BG1898" s="603"/>
      <c r="BH1898" s="603"/>
      <c r="BI1898" s="603"/>
      <c r="BJ1898" s="603"/>
      <c r="BK1898" s="603"/>
      <c r="BL1898" s="603"/>
      <c r="BM1898" s="603"/>
      <c r="BN1898" s="603"/>
      <c r="BO1898" s="603"/>
      <c r="BP1898" s="603"/>
      <c r="BQ1898" s="603"/>
      <c r="BR1898" s="603"/>
      <c r="BS1898" s="603"/>
      <c r="BT1898" s="603"/>
      <c r="BU1898" s="603"/>
      <c r="BV1898" s="603"/>
      <c r="BW1898" s="603"/>
      <c r="BX1898" s="603"/>
      <c r="BY1898" s="603"/>
      <c r="BZ1898" s="603"/>
      <c r="CA1898" s="603"/>
      <c r="CB1898" s="603"/>
      <c r="CC1898" s="603"/>
      <c r="CD1898" s="603"/>
      <c r="CE1898" s="603"/>
      <c r="CF1898" s="603"/>
      <c r="CG1898" s="603"/>
      <c r="CH1898" s="603"/>
      <c r="CI1898" s="603"/>
      <c r="CJ1898" s="603"/>
      <c r="CK1898" s="603"/>
    </row>
    <row r="1899" spans="1:89" ht="14.25">
      <c r="A1899" s="845"/>
      <c r="B1899" s="758"/>
      <c r="C1899" s="758"/>
      <c r="D1899" s="698"/>
      <c r="E1899" s="698"/>
      <c r="F1899" s="698"/>
      <c r="G1899" s="698"/>
      <c r="H1899" s="698"/>
      <c r="I1899" s="758"/>
      <c r="J1899" s="758"/>
      <c r="K1899" s="758"/>
      <c r="L1899" s="758"/>
      <c r="M1899" s="758"/>
      <c r="N1899" s="698"/>
      <c r="O1899" s="603"/>
      <c r="P1899" s="846"/>
      <c r="Q1899" s="603"/>
      <c r="R1899" s="603"/>
      <c r="S1899" s="603"/>
      <c r="T1899" s="603"/>
      <c r="U1899" s="603"/>
      <c r="V1899" s="603"/>
      <c r="W1899" s="603"/>
      <c r="X1899" s="668"/>
      <c r="Y1899" s="376"/>
      <c r="Z1899" s="603"/>
      <c r="AA1899" s="845"/>
      <c r="AB1899" s="603"/>
      <c r="AC1899" s="603"/>
      <c r="AD1899" s="603"/>
      <c r="AE1899" s="603"/>
      <c r="AF1899" s="603"/>
      <c r="AG1899" s="603"/>
      <c r="AH1899" s="603"/>
      <c r="AI1899" s="603"/>
      <c r="AJ1899" s="603"/>
      <c r="AK1899" s="603"/>
      <c r="AL1899" s="603"/>
      <c r="AM1899" s="603"/>
      <c r="AN1899" s="603"/>
      <c r="AO1899" s="603"/>
      <c r="AP1899" s="603"/>
      <c r="AQ1899" s="603"/>
      <c r="AR1899" s="603"/>
      <c r="AS1899" s="603"/>
      <c r="AT1899" s="603"/>
      <c r="AU1899" s="603"/>
      <c r="AV1899" s="603"/>
      <c r="AW1899" s="603"/>
      <c r="AX1899" s="603"/>
      <c r="AY1899" s="603"/>
      <c r="AZ1899" s="603"/>
      <c r="BA1899" s="603"/>
      <c r="BB1899" s="603"/>
      <c r="BC1899" s="603"/>
      <c r="BD1899" s="603"/>
      <c r="BE1899" s="603"/>
      <c r="BF1899" s="603"/>
      <c r="BG1899" s="603"/>
      <c r="BH1899" s="603"/>
      <c r="BI1899" s="603"/>
      <c r="BJ1899" s="603"/>
      <c r="BK1899" s="603"/>
      <c r="BL1899" s="603"/>
      <c r="BM1899" s="603"/>
      <c r="BN1899" s="603"/>
      <c r="BO1899" s="603"/>
      <c r="BP1899" s="603"/>
      <c r="BQ1899" s="603"/>
      <c r="BR1899" s="603"/>
      <c r="BS1899" s="603"/>
      <c r="BT1899" s="603"/>
      <c r="BU1899" s="603"/>
      <c r="BV1899" s="603"/>
      <c r="BW1899" s="603"/>
      <c r="BX1899" s="603"/>
      <c r="BY1899" s="603"/>
      <c r="BZ1899" s="603"/>
      <c r="CA1899" s="603"/>
      <c r="CB1899" s="603"/>
      <c r="CC1899" s="603"/>
      <c r="CD1899" s="603"/>
      <c r="CE1899" s="603"/>
      <c r="CF1899" s="603"/>
      <c r="CG1899" s="603"/>
      <c r="CH1899" s="603"/>
      <c r="CI1899" s="603"/>
      <c r="CJ1899" s="603"/>
      <c r="CK1899" s="603"/>
    </row>
    <row r="1900" spans="1:89" ht="14.25">
      <c r="A1900" s="845"/>
      <c r="B1900" s="758"/>
      <c r="C1900" s="758"/>
      <c r="D1900" s="698"/>
      <c r="E1900" s="698"/>
      <c r="F1900" s="698"/>
      <c r="G1900" s="698"/>
      <c r="H1900" s="698"/>
      <c r="I1900" s="758"/>
      <c r="J1900" s="758"/>
      <c r="K1900" s="758"/>
      <c r="L1900" s="758"/>
      <c r="M1900" s="758"/>
      <c r="N1900" s="698"/>
      <c r="O1900" s="603"/>
      <c r="P1900" s="846"/>
      <c r="Q1900" s="603"/>
      <c r="R1900" s="603"/>
      <c r="S1900" s="603"/>
      <c r="T1900" s="603"/>
      <c r="U1900" s="603"/>
      <c r="V1900" s="603"/>
      <c r="W1900" s="603"/>
      <c r="X1900" s="668"/>
      <c r="Y1900" s="376"/>
      <c r="Z1900" s="603"/>
      <c r="AA1900" s="845"/>
      <c r="AB1900" s="603"/>
      <c r="AC1900" s="603"/>
      <c r="AD1900" s="603"/>
      <c r="AE1900" s="603"/>
      <c r="AF1900" s="603"/>
      <c r="AG1900" s="603"/>
      <c r="AH1900" s="603"/>
      <c r="AI1900" s="603"/>
      <c r="AJ1900" s="603"/>
      <c r="AK1900" s="603"/>
      <c r="AL1900" s="603"/>
      <c r="AM1900" s="603"/>
      <c r="AN1900" s="603"/>
      <c r="AO1900" s="603"/>
      <c r="AP1900" s="603"/>
      <c r="AQ1900" s="603"/>
      <c r="AR1900" s="603"/>
      <c r="AS1900" s="603"/>
      <c r="AT1900" s="603"/>
      <c r="AU1900" s="603"/>
      <c r="AV1900" s="603"/>
      <c r="AW1900" s="603"/>
      <c r="AX1900" s="603"/>
      <c r="AY1900" s="603"/>
      <c r="AZ1900" s="603"/>
      <c r="BA1900" s="603"/>
      <c r="BB1900" s="603"/>
      <c r="BC1900" s="603"/>
      <c r="BD1900" s="603"/>
      <c r="BE1900" s="603"/>
      <c r="BF1900" s="603"/>
      <c r="BG1900" s="603"/>
      <c r="BH1900" s="603"/>
      <c r="BI1900" s="603"/>
      <c r="BJ1900" s="603"/>
      <c r="BK1900" s="603"/>
      <c r="BL1900" s="603"/>
      <c r="BM1900" s="603"/>
      <c r="BN1900" s="603"/>
      <c r="BO1900" s="603"/>
      <c r="BP1900" s="603"/>
      <c r="BQ1900" s="603"/>
      <c r="BR1900" s="603"/>
      <c r="BS1900" s="603"/>
      <c r="BT1900" s="603"/>
      <c r="BU1900" s="603"/>
      <c r="BV1900" s="603"/>
      <c r="BW1900" s="603"/>
      <c r="BX1900" s="603"/>
      <c r="BY1900" s="603"/>
      <c r="BZ1900" s="603"/>
      <c r="CA1900" s="603"/>
      <c r="CB1900" s="603"/>
      <c r="CC1900" s="603"/>
      <c r="CD1900" s="603"/>
      <c r="CE1900" s="603"/>
      <c r="CF1900" s="603"/>
      <c r="CG1900" s="603"/>
      <c r="CH1900" s="603"/>
      <c r="CI1900" s="603"/>
      <c r="CJ1900" s="603"/>
      <c r="CK1900" s="603"/>
    </row>
    <row r="1901" spans="1:89" ht="14.25">
      <c r="A1901" s="845"/>
      <c r="B1901" s="758"/>
      <c r="C1901" s="758"/>
      <c r="D1901" s="698"/>
      <c r="E1901" s="698"/>
      <c r="F1901" s="698"/>
      <c r="G1901" s="698"/>
      <c r="H1901" s="698"/>
      <c r="I1901" s="758"/>
      <c r="J1901" s="758"/>
      <c r="K1901" s="758"/>
      <c r="L1901" s="758"/>
      <c r="M1901" s="758"/>
      <c r="N1901" s="698"/>
      <c r="O1901" s="603"/>
      <c r="P1901" s="846"/>
      <c r="Q1901" s="603"/>
      <c r="R1901" s="603"/>
      <c r="S1901" s="603"/>
      <c r="T1901" s="603"/>
      <c r="U1901" s="603"/>
      <c r="V1901" s="603"/>
      <c r="W1901" s="603"/>
      <c r="X1901" s="668"/>
      <c r="Y1901" s="376"/>
      <c r="Z1901" s="603"/>
      <c r="AA1901" s="845"/>
      <c r="AB1901" s="603"/>
      <c r="AC1901" s="603"/>
      <c r="AD1901" s="603"/>
      <c r="AE1901" s="603"/>
      <c r="AF1901" s="603"/>
      <c r="AG1901" s="603"/>
      <c r="AH1901" s="603"/>
      <c r="AI1901" s="603"/>
      <c r="AJ1901" s="603"/>
      <c r="AK1901" s="603"/>
      <c r="AL1901" s="603"/>
      <c r="AM1901" s="603"/>
      <c r="AN1901" s="603"/>
      <c r="AO1901" s="603"/>
      <c r="AP1901" s="603"/>
      <c r="AQ1901" s="603"/>
      <c r="AR1901" s="603"/>
      <c r="AS1901" s="603"/>
      <c r="AT1901" s="603"/>
      <c r="AU1901" s="603"/>
      <c r="AV1901" s="603"/>
      <c r="AW1901" s="603"/>
      <c r="AX1901" s="603"/>
      <c r="AY1901" s="603"/>
      <c r="AZ1901" s="603"/>
      <c r="BA1901" s="603"/>
      <c r="BB1901" s="603"/>
      <c r="BC1901" s="603"/>
      <c r="BD1901" s="603"/>
      <c r="BE1901" s="603"/>
      <c r="BF1901" s="603"/>
      <c r="BG1901" s="603"/>
      <c r="BH1901" s="603"/>
      <c r="BI1901" s="603"/>
      <c r="BJ1901" s="603"/>
      <c r="BK1901" s="603"/>
      <c r="BL1901" s="603"/>
      <c r="BM1901" s="603"/>
      <c r="BN1901" s="603"/>
      <c r="BO1901" s="603"/>
      <c r="BP1901" s="603"/>
      <c r="BQ1901" s="603"/>
      <c r="BR1901" s="603"/>
      <c r="BS1901" s="603"/>
      <c r="BT1901" s="603"/>
      <c r="BU1901" s="603"/>
      <c r="BV1901" s="603"/>
      <c r="BW1901" s="603"/>
      <c r="BX1901" s="603"/>
      <c r="BY1901" s="603"/>
      <c r="BZ1901" s="603"/>
      <c r="CA1901" s="603"/>
      <c r="CB1901" s="603"/>
      <c r="CC1901" s="603"/>
      <c r="CD1901" s="603"/>
      <c r="CE1901" s="603"/>
      <c r="CF1901" s="603"/>
      <c r="CG1901" s="603"/>
      <c r="CH1901" s="603"/>
      <c r="CI1901" s="603"/>
      <c r="CJ1901" s="603"/>
      <c r="CK1901" s="603"/>
    </row>
    <row r="1902" spans="1:89" ht="14.25">
      <c r="A1902" s="845"/>
      <c r="B1902" s="758"/>
      <c r="C1902" s="758"/>
      <c r="D1902" s="698"/>
      <c r="E1902" s="698"/>
      <c r="F1902" s="698"/>
      <c r="G1902" s="698"/>
      <c r="H1902" s="698"/>
      <c r="I1902" s="758"/>
      <c r="J1902" s="758"/>
      <c r="K1902" s="758"/>
      <c r="L1902" s="758"/>
      <c r="M1902" s="758"/>
      <c r="N1902" s="698"/>
      <c r="O1902" s="603"/>
      <c r="P1902" s="846"/>
      <c r="Q1902" s="603"/>
      <c r="R1902" s="603"/>
      <c r="S1902" s="603"/>
      <c r="T1902" s="603"/>
      <c r="U1902" s="603"/>
      <c r="V1902" s="603"/>
      <c r="W1902" s="603"/>
      <c r="X1902" s="668"/>
      <c r="Y1902" s="376"/>
      <c r="Z1902" s="603"/>
      <c r="AA1902" s="845"/>
      <c r="AB1902" s="603"/>
      <c r="AC1902" s="603"/>
      <c r="AD1902" s="603"/>
      <c r="AE1902" s="603"/>
      <c r="AF1902" s="603"/>
      <c r="AG1902" s="603"/>
      <c r="AH1902" s="603"/>
      <c r="AI1902" s="603"/>
      <c r="AJ1902" s="603"/>
      <c r="AK1902" s="603"/>
      <c r="AL1902" s="603"/>
      <c r="AM1902" s="603"/>
      <c r="AN1902" s="603"/>
      <c r="AO1902" s="603"/>
      <c r="AP1902" s="603"/>
      <c r="AQ1902" s="603"/>
      <c r="AR1902" s="603"/>
      <c r="AS1902" s="603"/>
      <c r="AT1902" s="603"/>
      <c r="AU1902" s="603"/>
      <c r="AV1902" s="603"/>
      <c r="AW1902" s="603"/>
      <c r="AX1902" s="603"/>
      <c r="AY1902" s="603"/>
      <c r="AZ1902" s="603"/>
      <c r="BA1902" s="603"/>
      <c r="BB1902" s="603"/>
      <c r="BC1902" s="603"/>
      <c r="BD1902" s="603"/>
      <c r="BE1902" s="603"/>
      <c r="BF1902" s="603"/>
      <c r="BG1902" s="603"/>
      <c r="BH1902" s="603"/>
      <c r="BI1902" s="603"/>
      <c r="BJ1902" s="603"/>
      <c r="BK1902" s="603"/>
      <c r="BL1902" s="603"/>
      <c r="BM1902" s="603"/>
      <c r="BN1902" s="603"/>
      <c r="BO1902" s="603"/>
      <c r="BP1902" s="603"/>
      <c r="BQ1902" s="603"/>
      <c r="BR1902" s="603"/>
      <c r="BS1902" s="603"/>
      <c r="BT1902" s="603"/>
      <c r="BU1902" s="603"/>
      <c r="BV1902" s="603"/>
      <c r="BW1902" s="603"/>
      <c r="BX1902" s="603"/>
      <c r="BY1902" s="603"/>
      <c r="BZ1902" s="603"/>
      <c r="CA1902" s="603"/>
      <c r="CB1902" s="603"/>
      <c r="CC1902" s="603"/>
      <c r="CD1902" s="603"/>
      <c r="CE1902" s="603"/>
      <c r="CF1902" s="603"/>
      <c r="CG1902" s="603"/>
      <c r="CH1902" s="603"/>
      <c r="CI1902" s="603"/>
      <c r="CJ1902" s="603"/>
      <c r="CK1902" s="603"/>
    </row>
    <row r="1903" spans="1:89" ht="14.25">
      <c r="A1903" s="845"/>
      <c r="B1903" s="758"/>
      <c r="C1903" s="758"/>
      <c r="D1903" s="698"/>
      <c r="E1903" s="698"/>
      <c r="F1903" s="698"/>
      <c r="G1903" s="698"/>
      <c r="H1903" s="698"/>
      <c r="I1903" s="758"/>
      <c r="J1903" s="758"/>
      <c r="K1903" s="758"/>
      <c r="L1903" s="758"/>
      <c r="M1903" s="758"/>
      <c r="N1903" s="698"/>
      <c r="O1903" s="603"/>
      <c r="P1903" s="846"/>
      <c r="Q1903" s="603"/>
      <c r="R1903" s="603"/>
      <c r="S1903" s="603"/>
      <c r="T1903" s="603"/>
      <c r="U1903" s="603"/>
      <c r="V1903" s="603"/>
      <c r="W1903" s="603"/>
      <c r="X1903" s="668"/>
      <c r="Y1903" s="376"/>
      <c r="Z1903" s="603"/>
      <c r="AA1903" s="845"/>
      <c r="AB1903" s="603"/>
      <c r="AC1903" s="603"/>
      <c r="AD1903" s="603"/>
      <c r="AE1903" s="603"/>
      <c r="AF1903" s="603"/>
      <c r="AG1903" s="603"/>
      <c r="AH1903" s="603"/>
      <c r="AI1903" s="603"/>
      <c r="AJ1903" s="603"/>
      <c r="AK1903" s="603"/>
      <c r="AL1903" s="603"/>
      <c r="AM1903" s="603"/>
      <c r="AN1903" s="603"/>
      <c r="AO1903" s="603"/>
      <c r="AP1903" s="603"/>
      <c r="AQ1903" s="603"/>
      <c r="AR1903" s="603"/>
      <c r="AS1903" s="603"/>
      <c r="AT1903" s="603"/>
      <c r="AU1903" s="603"/>
      <c r="AV1903" s="603"/>
      <c r="AW1903" s="603"/>
      <c r="AX1903" s="603"/>
      <c r="AY1903" s="603"/>
      <c r="AZ1903" s="603"/>
      <c r="BA1903" s="603"/>
      <c r="BB1903" s="603"/>
      <c r="BC1903" s="603"/>
      <c r="BD1903" s="603"/>
      <c r="BE1903" s="603"/>
      <c r="BF1903" s="603"/>
      <c r="BG1903" s="603"/>
      <c r="BH1903" s="603"/>
      <c r="BI1903" s="603"/>
      <c r="BJ1903" s="603"/>
      <c r="BK1903" s="603"/>
      <c r="BL1903" s="603"/>
      <c r="BM1903" s="603"/>
      <c r="BN1903" s="603"/>
      <c r="BO1903" s="603"/>
      <c r="BP1903" s="603"/>
      <c r="BQ1903" s="603"/>
      <c r="BR1903" s="603"/>
      <c r="BS1903" s="603"/>
      <c r="BT1903" s="603"/>
      <c r="BU1903" s="603"/>
      <c r="BV1903" s="603"/>
      <c r="BW1903" s="603"/>
      <c r="BX1903" s="603"/>
      <c r="BY1903" s="603"/>
      <c r="BZ1903" s="603"/>
      <c r="CA1903" s="603"/>
      <c r="CB1903" s="603"/>
      <c r="CC1903" s="603"/>
      <c r="CD1903" s="603"/>
      <c r="CE1903" s="603"/>
      <c r="CF1903" s="603"/>
      <c r="CG1903" s="603"/>
      <c r="CH1903" s="603"/>
      <c r="CI1903" s="603"/>
      <c r="CJ1903" s="603"/>
      <c r="CK1903" s="603"/>
    </row>
    <row r="1904" spans="1:89" ht="14.25">
      <c r="A1904" s="845"/>
      <c r="B1904" s="758"/>
      <c r="C1904" s="758"/>
      <c r="D1904" s="698"/>
      <c r="E1904" s="698"/>
      <c r="F1904" s="698"/>
      <c r="G1904" s="698"/>
      <c r="H1904" s="698"/>
      <c r="I1904" s="758"/>
      <c r="J1904" s="758"/>
      <c r="K1904" s="758"/>
      <c r="L1904" s="758"/>
      <c r="M1904" s="758"/>
      <c r="N1904" s="698"/>
      <c r="O1904" s="603"/>
      <c r="P1904" s="846"/>
      <c r="Q1904" s="603"/>
      <c r="R1904" s="603"/>
      <c r="S1904" s="603"/>
      <c r="T1904" s="603"/>
      <c r="U1904" s="603"/>
      <c r="V1904" s="603"/>
      <c r="W1904" s="603"/>
      <c r="X1904" s="668"/>
      <c r="Y1904" s="376"/>
      <c r="Z1904" s="603"/>
      <c r="AA1904" s="845"/>
      <c r="AB1904" s="603"/>
      <c r="AC1904" s="603"/>
      <c r="AD1904" s="603"/>
      <c r="AE1904" s="603"/>
      <c r="AF1904" s="603"/>
      <c r="AG1904" s="603"/>
      <c r="AH1904" s="603"/>
      <c r="AI1904" s="603"/>
      <c r="AJ1904" s="603"/>
      <c r="AK1904" s="603"/>
      <c r="AL1904" s="603"/>
      <c r="AM1904" s="603"/>
      <c r="AN1904" s="603"/>
      <c r="AO1904" s="603"/>
      <c r="AP1904" s="603"/>
      <c r="AQ1904" s="603"/>
      <c r="AR1904" s="603"/>
      <c r="AS1904" s="603"/>
      <c r="AT1904" s="603"/>
      <c r="AU1904" s="603"/>
      <c r="AV1904" s="603"/>
      <c r="AW1904" s="603"/>
      <c r="AX1904" s="603"/>
      <c r="AY1904" s="603"/>
      <c r="AZ1904" s="603"/>
      <c r="BA1904" s="603"/>
      <c r="BB1904" s="603"/>
      <c r="BC1904" s="603"/>
      <c r="BD1904" s="603"/>
      <c r="BE1904" s="603"/>
      <c r="BF1904" s="603"/>
      <c r="BG1904" s="603"/>
      <c r="BH1904" s="603"/>
      <c r="BI1904" s="603"/>
      <c r="BJ1904" s="603"/>
      <c r="BK1904" s="603"/>
      <c r="BL1904" s="603"/>
      <c r="BM1904" s="603"/>
      <c r="BN1904" s="603"/>
      <c r="BO1904" s="603"/>
      <c r="BP1904" s="603"/>
      <c r="BQ1904" s="603"/>
      <c r="BR1904" s="603"/>
      <c r="BS1904" s="603"/>
      <c r="BT1904" s="603"/>
      <c r="BU1904" s="603"/>
      <c r="BV1904" s="603"/>
      <c r="BW1904" s="603"/>
      <c r="BX1904" s="603"/>
      <c r="BY1904" s="603"/>
      <c r="BZ1904" s="603"/>
      <c r="CA1904" s="603"/>
      <c r="CB1904" s="603"/>
      <c r="CC1904" s="603"/>
      <c r="CD1904" s="603"/>
      <c r="CE1904" s="603"/>
      <c r="CF1904" s="603"/>
      <c r="CG1904" s="603"/>
      <c r="CH1904" s="603"/>
      <c r="CI1904" s="603"/>
      <c r="CJ1904" s="603"/>
      <c r="CK1904" s="603"/>
    </row>
    <row r="1905" spans="1:89" ht="14.25">
      <c r="A1905" s="845"/>
      <c r="B1905" s="758"/>
      <c r="C1905" s="758"/>
      <c r="D1905" s="698"/>
      <c r="E1905" s="698"/>
      <c r="F1905" s="698"/>
      <c r="G1905" s="698"/>
      <c r="H1905" s="698"/>
      <c r="I1905" s="758"/>
      <c r="J1905" s="758"/>
      <c r="K1905" s="758"/>
      <c r="L1905" s="758"/>
      <c r="M1905" s="758"/>
      <c r="N1905" s="698"/>
      <c r="O1905" s="603"/>
      <c r="P1905" s="846"/>
      <c r="Q1905" s="603"/>
      <c r="R1905" s="603"/>
      <c r="S1905" s="603"/>
      <c r="T1905" s="603"/>
      <c r="U1905" s="603"/>
      <c r="V1905" s="603"/>
      <c r="W1905" s="603"/>
      <c r="X1905" s="668"/>
      <c r="Y1905" s="376"/>
      <c r="Z1905" s="603"/>
      <c r="AA1905" s="845"/>
      <c r="AB1905" s="603"/>
      <c r="AC1905" s="603"/>
      <c r="AD1905" s="603"/>
      <c r="AE1905" s="603"/>
      <c r="AF1905" s="603"/>
      <c r="AG1905" s="603"/>
      <c r="AH1905" s="603"/>
      <c r="AI1905" s="603"/>
      <c r="AJ1905" s="603"/>
      <c r="AK1905" s="603"/>
      <c r="AL1905" s="603"/>
      <c r="AM1905" s="603"/>
      <c r="AN1905" s="603"/>
      <c r="AO1905" s="603"/>
      <c r="AP1905" s="603"/>
      <c r="AQ1905" s="603"/>
      <c r="AR1905" s="603"/>
      <c r="AS1905" s="603"/>
      <c r="AT1905" s="603"/>
      <c r="AU1905" s="603"/>
      <c r="AV1905" s="603"/>
      <c r="AW1905" s="603"/>
      <c r="AX1905" s="603"/>
      <c r="AY1905" s="603"/>
      <c r="AZ1905" s="603"/>
      <c r="BA1905" s="603"/>
      <c r="BB1905" s="603"/>
      <c r="BC1905" s="603"/>
      <c r="BD1905" s="603"/>
      <c r="BE1905" s="603"/>
      <c r="BF1905" s="603"/>
      <c r="BG1905" s="603"/>
      <c r="BH1905" s="603"/>
      <c r="BI1905" s="603"/>
      <c r="BJ1905" s="603"/>
      <c r="BK1905" s="603"/>
      <c r="BL1905" s="603"/>
      <c r="BM1905" s="603"/>
      <c r="BN1905" s="603"/>
      <c r="BO1905" s="603"/>
      <c r="BP1905" s="603"/>
      <c r="BQ1905" s="603"/>
      <c r="BR1905" s="603"/>
      <c r="BS1905" s="603"/>
      <c r="BT1905" s="603"/>
      <c r="BU1905" s="603"/>
      <c r="BV1905" s="603"/>
      <c r="BW1905" s="603"/>
      <c r="BX1905" s="603"/>
      <c r="BY1905" s="603"/>
      <c r="BZ1905" s="603"/>
      <c r="CA1905" s="603"/>
      <c r="CB1905" s="603"/>
      <c r="CC1905" s="603"/>
      <c r="CD1905" s="603"/>
      <c r="CE1905" s="603"/>
      <c r="CF1905" s="603"/>
      <c r="CG1905" s="603"/>
      <c r="CH1905" s="603"/>
      <c r="CI1905" s="603"/>
      <c r="CJ1905" s="603"/>
      <c r="CK1905" s="603"/>
    </row>
    <row r="1906" spans="1:89" ht="14.25">
      <c r="A1906" s="845"/>
      <c r="B1906" s="758"/>
      <c r="C1906" s="758"/>
      <c r="D1906" s="698"/>
      <c r="E1906" s="698"/>
      <c r="F1906" s="698"/>
      <c r="G1906" s="698"/>
      <c r="H1906" s="698"/>
      <c r="I1906" s="758"/>
      <c r="J1906" s="758"/>
      <c r="K1906" s="758"/>
      <c r="L1906" s="758"/>
      <c r="M1906" s="758"/>
      <c r="N1906" s="698"/>
      <c r="O1906" s="603"/>
      <c r="P1906" s="846"/>
      <c r="Q1906" s="603"/>
      <c r="R1906" s="603"/>
      <c r="S1906" s="603"/>
      <c r="T1906" s="603"/>
      <c r="U1906" s="603"/>
      <c r="V1906" s="603"/>
      <c r="W1906" s="603"/>
      <c r="X1906" s="668"/>
      <c r="Y1906" s="376"/>
      <c r="Z1906" s="603"/>
      <c r="AA1906" s="845"/>
      <c r="AB1906" s="603"/>
      <c r="AC1906" s="603"/>
      <c r="AD1906" s="603"/>
      <c r="AE1906" s="603"/>
      <c r="AF1906" s="603"/>
      <c r="AG1906" s="603"/>
      <c r="AH1906" s="603"/>
      <c r="AI1906" s="603"/>
      <c r="AJ1906" s="603"/>
      <c r="AK1906" s="603"/>
      <c r="AL1906" s="603"/>
      <c r="AM1906" s="603"/>
      <c r="AN1906" s="603"/>
      <c r="AO1906" s="603"/>
      <c r="AP1906" s="603"/>
      <c r="AQ1906" s="603"/>
      <c r="AR1906" s="603"/>
      <c r="AS1906" s="603"/>
      <c r="AT1906" s="603"/>
      <c r="AU1906" s="603"/>
      <c r="AV1906" s="603"/>
      <c r="AW1906" s="603"/>
      <c r="AX1906" s="603"/>
      <c r="AY1906" s="603"/>
      <c r="AZ1906" s="603"/>
      <c r="BA1906" s="603"/>
      <c r="BB1906" s="603"/>
      <c r="BC1906" s="603"/>
      <c r="BD1906" s="603"/>
      <c r="BE1906" s="603"/>
      <c r="BF1906" s="603"/>
      <c r="BG1906" s="603"/>
      <c r="BH1906" s="603"/>
      <c r="BI1906" s="603"/>
      <c r="BJ1906" s="603"/>
      <c r="BK1906" s="603"/>
      <c r="BL1906" s="603"/>
      <c r="BM1906" s="603"/>
      <c r="BN1906" s="603"/>
      <c r="BO1906" s="603"/>
      <c r="BP1906" s="603"/>
      <c r="BQ1906" s="603"/>
      <c r="BR1906" s="603"/>
      <c r="BS1906" s="603"/>
      <c r="BT1906" s="603"/>
      <c r="BU1906" s="603"/>
      <c r="BV1906" s="603"/>
      <c r="BW1906" s="603"/>
      <c r="BX1906" s="603"/>
      <c r="BY1906" s="603"/>
      <c r="BZ1906" s="603"/>
      <c r="CA1906" s="603"/>
      <c r="CB1906" s="603"/>
      <c r="CC1906" s="603"/>
      <c r="CD1906" s="603"/>
      <c r="CE1906" s="603"/>
      <c r="CF1906" s="603"/>
      <c r="CG1906" s="603"/>
      <c r="CH1906" s="603"/>
      <c r="CI1906" s="603"/>
      <c r="CJ1906" s="603"/>
      <c r="CK1906" s="603"/>
    </row>
    <row r="1907" spans="1:89" ht="14.25">
      <c r="A1907" s="845"/>
      <c r="B1907" s="758"/>
      <c r="C1907" s="758"/>
      <c r="D1907" s="698"/>
      <c r="E1907" s="698"/>
      <c r="F1907" s="698"/>
      <c r="G1907" s="698"/>
      <c r="H1907" s="698"/>
      <c r="I1907" s="758"/>
      <c r="J1907" s="758"/>
      <c r="K1907" s="758"/>
      <c r="L1907" s="758"/>
      <c r="M1907" s="758"/>
      <c r="N1907" s="698"/>
      <c r="O1907" s="603"/>
      <c r="P1907" s="846"/>
      <c r="Q1907" s="603"/>
      <c r="R1907" s="603"/>
      <c r="S1907" s="603"/>
      <c r="T1907" s="603"/>
      <c r="U1907" s="603"/>
      <c r="V1907" s="603"/>
      <c r="W1907" s="603"/>
      <c r="X1907" s="668"/>
      <c r="Y1907" s="376"/>
      <c r="Z1907" s="603"/>
      <c r="AA1907" s="845"/>
      <c r="AB1907" s="603"/>
      <c r="AC1907" s="603"/>
      <c r="AD1907" s="603"/>
      <c r="AE1907" s="603"/>
      <c r="AF1907" s="603"/>
      <c r="AG1907" s="603"/>
      <c r="AH1907" s="603"/>
      <c r="AI1907" s="603"/>
      <c r="AJ1907" s="603"/>
      <c r="AK1907" s="603"/>
      <c r="AL1907" s="603"/>
      <c r="AM1907" s="603"/>
      <c r="AN1907" s="603"/>
      <c r="AO1907" s="603"/>
      <c r="AP1907" s="603"/>
      <c r="AQ1907" s="603"/>
      <c r="AR1907" s="603"/>
      <c r="AS1907" s="603"/>
      <c r="AT1907" s="603"/>
      <c r="AU1907" s="603"/>
      <c r="AV1907" s="603"/>
      <c r="AW1907" s="603"/>
      <c r="AX1907" s="603"/>
      <c r="AY1907" s="603"/>
      <c r="AZ1907" s="603"/>
      <c r="BA1907" s="603"/>
      <c r="BB1907" s="603"/>
      <c r="BC1907" s="603"/>
      <c r="BD1907" s="603"/>
      <c r="BE1907" s="603"/>
      <c r="BF1907" s="603"/>
      <c r="BG1907" s="603"/>
      <c r="BH1907" s="603"/>
      <c r="BI1907" s="603"/>
      <c r="BJ1907" s="603"/>
      <c r="BK1907" s="603"/>
      <c r="BL1907" s="603"/>
      <c r="BM1907" s="603"/>
      <c r="BN1907" s="603"/>
      <c r="BO1907" s="603"/>
      <c r="BP1907" s="603"/>
      <c r="BQ1907" s="603"/>
      <c r="BR1907" s="603"/>
      <c r="BS1907" s="603"/>
      <c r="BT1907" s="603"/>
      <c r="BU1907" s="603"/>
      <c r="BV1907" s="603"/>
      <c r="BW1907" s="603"/>
      <c r="BX1907" s="603"/>
      <c r="BY1907" s="603"/>
      <c r="BZ1907" s="603"/>
      <c r="CA1907" s="603"/>
      <c r="CB1907" s="603"/>
      <c r="CC1907" s="603"/>
      <c r="CD1907" s="603"/>
      <c r="CE1907" s="603"/>
      <c r="CF1907" s="603"/>
      <c r="CG1907" s="603"/>
      <c r="CH1907" s="603"/>
      <c r="CI1907" s="603"/>
      <c r="CJ1907" s="603"/>
      <c r="CK1907" s="603"/>
    </row>
    <row r="1908" spans="1:89" ht="14.25">
      <c r="A1908" s="845"/>
      <c r="B1908" s="758"/>
      <c r="C1908" s="758"/>
      <c r="D1908" s="698"/>
      <c r="E1908" s="698"/>
      <c r="F1908" s="698"/>
      <c r="G1908" s="698"/>
      <c r="H1908" s="698"/>
      <c r="I1908" s="758"/>
      <c r="J1908" s="758"/>
      <c r="K1908" s="758"/>
      <c r="L1908" s="758"/>
      <c r="M1908" s="758"/>
      <c r="N1908" s="698"/>
      <c r="O1908" s="603"/>
      <c r="P1908" s="846"/>
      <c r="Q1908" s="603"/>
      <c r="R1908" s="603"/>
      <c r="S1908" s="603"/>
      <c r="T1908" s="603"/>
      <c r="U1908" s="603"/>
      <c r="V1908" s="603"/>
      <c r="W1908" s="603"/>
      <c r="X1908" s="668"/>
      <c r="Y1908" s="376"/>
      <c r="Z1908" s="603"/>
      <c r="AA1908" s="845"/>
      <c r="AB1908" s="603"/>
      <c r="AC1908" s="603"/>
      <c r="AD1908" s="603"/>
      <c r="AE1908" s="603"/>
      <c r="AF1908" s="603"/>
      <c r="AG1908" s="603"/>
      <c r="AH1908" s="603"/>
      <c r="AI1908" s="603"/>
      <c r="AJ1908" s="603"/>
      <c r="AK1908" s="603"/>
      <c r="AL1908" s="603"/>
      <c r="AM1908" s="603"/>
      <c r="AN1908" s="603"/>
      <c r="AO1908" s="603"/>
      <c r="AP1908" s="603"/>
      <c r="AQ1908" s="603"/>
      <c r="AR1908" s="603"/>
      <c r="AS1908" s="603"/>
      <c r="AT1908" s="603"/>
      <c r="AU1908" s="603"/>
      <c r="AV1908" s="603"/>
      <c r="AW1908" s="603"/>
      <c r="AX1908" s="603"/>
      <c r="AY1908" s="603"/>
      <c r="AZ1908" s="603"/>
      <c r="BA1908" s="603"/>
      <c r="BB1908" s="603"/>
      <c r="BC1908" s="603"/>
      <c r="BD1908" s="603"/>
      <c r="BE1908" s="603"/>
      <c r="BF1908" s="603"/>
      <c r="BG1908" s="603"/>
      <c r="BH1908" s="603"/>
      <c r="BI1908" s="603"/>
      <c r="BJ1908" s="603"/>
      <c r="BK1908" s="603"/>
      <c r="BL1908" s="603"/>
      <c r="BM1908" s="603"/>
      <c r="BN1908" s="603"/>
      <c r="BO1908" s="603"/>
      <c r="BP1908" s="603"/>
      <c r="BQ1908" s="603"/>
      <c r="BR1908" s="603"/>
      <c r="BS1908" s="603"/>
      <c r="BT1908" s="603"/>
      <c r="BU1908" s="603"/>
      <c r="BV1908" s="603"/>
      <c r="BW1908" s="603"/>
      <c r="BX1908" s="603"/>
      <c r="BY1908" s="603"/>
      <c r="BZ1908" s="603"/>
      <c r="CA1908" s="603"/>
      <c r="CB1908" s="603"/>
      <c r="CC1908" s="603"/>
      <c r="CD1908" s="603"/>
      <c r="CE1908" s="603"/>
      <c r="CF1908" s="603"/>
      <c r="CG1908" s="603"/>
      <c r="CH1908" s="603"/>
      <c r="CI1908" s="603"/>
      <c r="CJ1908" s="603"/>
      <c r="CK1908" s="603"/>
    </row>
    <row r="1909" spans="1:89" ht="14.25">
      <c r="A1909" s="845"/>
      <c r="B1909" s="758"/>
      <c r="C1909" s="758"/>
      <c r="D1909" s="698"/>
      <c r="E1909" s="698"/>
      <c r="F1909" s="698"/>
      <c r="G1909" s="698"/>
      <c r="H1909" s="698"/>
      <c r="I1909" s="758"/>
      <c r="J1909" s="758"/>
      <c r="K1909" s="758"/>
      <c r="L1909" s="758"/>
      <c r="M1909" s="758"/>
      <c r="N1909" s="698"/>
      <c r="O1909" s="603"/>
      <c r="P1909" s="846"/>
      <c r="Q1909" s="603"/>
      <c r="R1909" s="603"/>
      <c r="S1909" s="603"/>
      <c r="T1909" s="603"/>
      <c r="U1909" s="603"/>
      <c r="V1909" s="603"/>
      <c r="W1909" s="603"/>
      <c r="X1909" s="668"/>
      <c r="Y1909" s="376"/>
      <c r="Z1909" s="603"/>
      <c r="AA1909" s="845"/>
      <c r="AB1909" s="603"/>
      <c r="AC1909" s="603"/>
      <c r="AD1909" s="603"/>
      <c r="AE1909" s="603"/>
      <c r="AF1909" s="603"/>
      <c r="AG1909" s="603"/>
      <c r="AH1909" s="603"/>
      <c r="AI1909" s="603"/>
      <c r="AJ1909" s="603"/>
      <c r="AK1909" s="603"/>
      <c r="AL1909" s="603"/>
      <c r="AM1909" s="603"/>
      <c r="AN1909" s="603"/>
      <c r="AO1909" s="603"/>
      <c r="AP1909" s="603"/>
      <c r="AQ1909" s="603"/>
      <c r="AR1909" s="603"/>
      <c r="AS1909" s="603"/>
      <c r="AT1909" s="603"/>
      <c r="AU1909" s="603"/>
      <c r="AV1909" s="603"/>
      <c r="AW1909" s="603"/>
      <c r="AX1909" s="603"/>
      <c r="AY1909" s="603"/>
      <c r="AZ1909" s="603"/>
      <c r="BA1909" s="603"/>
      <c r="BB1909" s="603"/>
      <c r="BC1909" s="603"/>
      <c r="BD1909" s="603"/>
      <c r="BE1909" s="603"/>
      <c r="BF1909" s="603"/>
      <c r="BG1909" s="603"/>
      <c r="BH1909" s="603"/>
      <c r="BI1909" s="603"/>
      <c r="BJ1909" s="603"/>
      <c r="BK1909" s="603"/>
      <c r="BL1909" s="603"/>
      <c r="BM1909" s="603"/>
      <c r="BN1909" s="603"/>
      <c r="BO1909" s="603"/>
      <c r="BP1909" s="603"/>
      <c r="BQ1909" s="603"/>
      <c r="BR1909" s="603"/>
      <c r="BS1909" s="603"/>
      <c r="BT1909" s="603"/>
      <c r="BU1909" s="603"/>
      <c r="BV1909" s="603"/>
      <c r="BW1909" s="603"/>
      <c r="BX1909" s="603"/>
      <c r="BY1909" s="603"/>
      <c r="BZ1909" s="603"/>
      <c r="CA1909" s="603"/>
      <c r="CB1909" s="603"/>
      <c r="CC1909" s="603"/>
      <c r="CD1909" s="603"/>
      <c r="CE1909" s="603"/>
      <c r="CF1909" s="603"/>
      <c r="CG1909" s="603"/>
      <c r="CH1909" s="603"/>
      <c r="CI1909" s="603"/>
      <c r="CJ1909" s="603"/>
      <c r="CK1909" s="603"/>
    </row>
    <row r="1910" spans="1:89" ht="14.25">
      <c r="A1910" s="845"/>
      <c r="B1910" s="758"/>
      <c r="C1910" s="758"/>
      <c r="D1910" s="698"/>
      <c r="E1910" s="698"/>
      <c r="F1910" s="698"/>
      <c r="G1910" s="698"/>
      <c r="H1910" s="698"/>
      <c r="I1910" s="758"/>
      <c r="J1910" s="758"/>
      <c r="K1910" s="758"/>
      <c r="L1910" s="758"/>
      <c r="M1910" s="758"/>
      <c r="N1910" s="698"/>
      <c r="O1910" s="603"/>
      <c r="P1910" s="846"/>
      <c r="Q1910" s="603"/>
      <c r="R1910" s="603"/>
      <c r="S1910" s="603"/>
      <c r="T1910" s="603"/>
      <c r="U1910" s="603"/>
      <c r="V1910" s="603"/>
      <c r="W1910" s="603"/>
      <c r="X1910" s="668"/>
      <c r="Y1910" s="376"/>
      <c r="Z1910" s="603"/>
      <c r="AA1910" s="845"/>
      <c r="AB1910" s="603"/>
      <c r="AC1910" s="603"/>
      <c r="AD1910" s="603"/>
      <c r="AE1910" s="603"/>
      <c r="AF1910" s="603"/>
      <c r="AG1910" s="603"/>
      <c r="AH1910" s="603"/>
      <c r="AI1910" s="603"/>
      <c r="AJ1910" s="603"/>
      <c r="AK1910" s="603"/>
      <c r="AL1910" s="603"/>
      <c r="AM1910" s="603"/>
      <c r="AN1910" s="603"/>
      <c r="AO1910" s="603"/>
      <c r="AP1910" s="603"/>
      <c r="AQ1910" s="603"/>
      <c r="AR1910" s="603"/>
      <c r="AS1910" s="603"/>
      <c r="AT1910" s="603"/>
      <c r="AU1910" s="603"/>
      <c r="AV1910" s="603"/>
      <c r="AW1910" s="603"/>
      <c r="AX1910" s="603"/>
      <c r="AY1910" s="603"/>
      <c r="AZ1910" s="603"/>
      <c r="BA1910" s="603"/>
      <c r="BB1910" s="603"/>
      <c r="BC1910" s="603"/>
      <c r="BD1910" s="603"/>
      <c r="BE1910" s="603"/>
      <c r="BF1910" s="603"/>
      <c r="BG1910" s="603"/>
      <c r="BH1910" s="603"/>
      <c r="BI1910" s="603"/>
      <c r="BJ1910" s="603"/>
      <c r="BK1910" s="603"/>
      <c r="BL1910" s="603"/>
      <c r="BM1910" s="603"/>
      <c r="BN1910" s="603"/>
      <c r="BO1910" s="603"/>
      <c r="BP1910" s="603"/>
      <c r="BQ1910" s="603"/>
      <c r="BR1910" s="603"/>
      <c r="BS1910" s="603"/>
      <c r="BT1910" s="603"/>
      <c r="BU1910" s="603"/>
      <c r="BV1910" s="603"/>
      <c r="BW1910" s="603"/>
      <c r="BX1910" s="603"/>
      <c r="BY1910" s="603"/>
      <c r="BZ1910" s="603"/>
      <c r="CA1910" s="603"/>
      <c r="CB1910" s="603"/>
      <c r="CC1910" s="603"/>
      <c r="CD1910" s="603"/>
      <c r="CE1910" s="603"/>
      <c r="CF1910" s="603"/>
      <c r="CG1910" s="603"/>
      <c r="CH1910" s="603"/>
      <c r="CI1910" s="603"/>
      <c r="CJ1910" s="603"/>
      <c r="CK1910" s="603"/>
    </row>
    <row r="1911" spans="1:89" ht="14.25">
      <c r="A1911" s="845"/>
      <c r="B1911" s="758"/>
      <c r="C1911" s="758"/>
      <c r="D1911" s="698"/>
      <c r="E1911" s="698"/>
      <c r="F1911" s="698"/>
      <c r="G1911" s="698"/>
      <c r="H1911" s="698"/>
      <c r="I1911" s="758"/>
      <c r="J1911" s="758"/>
      <c r="K1911" s="758"/>
      <c r="L1911" s="758"/>
      <c r="M1911" s="758"/>
      <c r="N1911" s="698"/>
      <c r="O1911" s="603"/>
      <c r="P1911" s="846"/>
      <c r="Q1911" s="603"/>
      <c r="R1911" s="603"/>
      <c r="S1911" s="603"/>
      <c r="T1911" s="603"/>
      <c r="U1911" s="603"/>
      <c r="V1911" s="603"/>
      <c r="W1911" s="603"/>
      <c r="X1911" s="668"/>
      <c r="Y1911" s="376"/>
      <c r="Z1911" s="603"/>
      <c r="AA1911" s="845"/>
      <c r="AB1911" s="603"/>
      <c r="AC1911" s="603"/>
      <c r="AD1911" s="603"/>
      <c r="AE1911" s="603"/>
      <c r="AF1911" s="603"/>
      <c r="AG1911" s="603"/>
      <c r="AH1911" s="603"/>
      <c r="AI1911" s="603"/>
      <c r="AJ1911" s="603"/>
      <c r="AK1911" s="603"/>
      <c r="AL1911" s="603"/>
      <c r="AM1911" s="603"/>
      <c r="AN1911" s="603"/>
      <c r="AO1911" s="603"/>
      <c r="AP1911" s="603"/>
      <c r="AQ1911" s="603"/>
      <c r="AR1911" s="603"/>
      <c r="AS1911" s="603"/>
      <c r="AT1911" s="603"/>
      <c r="AU1911" s="603"/>
      <c r="AV1911" s="603"/>
      <c r="AW1911" s="603"/>
      <c r="AX1911" s="603"/>
      <c r="AY1911" s="603"/>
      <c r="AZ1911" s="603"/>
      <c r="BA1911" s="603"/>
      <c r="BB1911" s="603"/>
      <c r="BC1911" s="603"/>
      <c r="BD1911" s="603"/>
      <c r="BE1911" s="603"/>
      <c r="BF1911" s="603"/>
      <c r="BG1911" s="603"/>
      <c r="BH1911" s="603"/>
      <c r="BI1911" s="603"/>
      <c r="BJ1911" s="603"/>
      <c r="BK1911" s="603"/>
      <c r="BL1911" s="603"/>
      <c r="BM1911" s="603"/>
      <c r="BN1911" s="603"/>
      <c r="BO1911" s="603"/>
      <c r="BP1911" s="603"/>
      <c r="BQ1911" s="603"/>
      <c r="BR1911" s="603"/>
      <c r="BS1911" s="603"/>
      <c r="BT1911" s="603"/>
      <c r="BU1911" s="603"/>
      <c r="BV1911" s="603"/>
      <c r="BW1911" s="603"/>
      <c r="BX1911" s="603"/>
      <c r="BY1911" s="603"/>
      <c r="BZ1911" s="603"/>
      <c r="CA1911" s="603"/>
      <c r="CB1911" s="603"/>
      <c r="CC1911" s="603"/>
      <c r="CD1911" s="603"/>
      <c r="CE1911" s="603"/>
      <c r="CF1911" s="603"/>
      <c r="CG1911" s="603"/>
      <c r="CH1911" s="603"/>
      <c r="CI1911" s="603"/>
      <c r="CJ1911" s="603"/>
      <c r="CK1911" s="603"/>
    </row>
    <row r="1912" spans="1:89" ht="14.25">
      <c r="A1912" s="845"/>
      <c r="B1912" s="758"/>
      <c r="C1912" s="758"/>
      <c r="D1912" s="698"/>
      <c r="E1912" s="698"/>
      <c r="F1912" s="698"/>
      <c r="G1912" s="698"/>
      <c r="H1912" s="698"/>
      <c r="I1912" s="758"/>
      <c r="J1912" s="758"/>
      <c r="K1912" s="758"/>
      <c r="L1912" s="758"/>
      <c r="M1912" s="758"/>
      <c r="N1912" s="698"/>
      <c r="O1912" s="603"/>
      <c r="P1912" s="846"/>
      <c r="Q1912" s="603"/>
      <c r="R1912" s="603"/>
      <c r="S1912" s="603"/>
      <c r="T1912" s="603"/>
      <c r="U1912" s="603"/>
      <c r="V1912" s="603"/>
      <c r="W1912" s="603"/>
      <c r="X1912" s="668"/>
      <c r="Y1912" s="376"/>
      <c r="Z1912" s="603"/>
      <c r="AA1912" s="845"/>
      <c r="AB1912" s="603"/>
      <c r="AC1912" s="603"/>
      <c r="AD1912" s="603"/>
      <c r="AE1912" s="603"/>
      <c r="AF1912" s="603"/>
      <c r="AG1912" s="603"/>
      <c r="AH1912" s="603"/>
      <c r="AI1912" s="603"/>
      <c r="AJ1912" s="603"/>
      <c r="AK1912" s="603"/>
      <c r="AL1912" s="603"/>
      <c r="AM1912" s="603"/>
      <c r="AN1912" s="603"/>
      <c r="AO1912" s="603"/>
      <c r="AP1912" s="603"/>
      <c r="AQ1912" s="603"/>
      <c r="AR1912" s="603"/>
      <c r="AS1912" s="603"/>
      <c r="AT1912" s="603"/>
      <c r="AU1912" s="603"/>
      <c r="AV1912" s="603"/>
      <c r="AW1912" s="603"/>
      <c r="AX1912" s="603"/>
      <c r="AY1912" s="603"/>
      <c r="AZ1912" s="603"/>
      <c r="BA1912" s="603"/>
      <c r="BB1912" s="603"/>
      <c r="BC1912" s="603"/>
      <c r="BD1912" s="603"/>
      <c r="BE1912" s="603"/>
      <c r="BF1912" s="603"/>
      <c r="BG1912" s="603"/>
      <c r="BH1912" s="603"/>
      <c r="BI1912" s="603"/>
      <c r="BJ1912" s="603"/>
      <c r="BK1912" s="603"/>
      <c r="BL1912" s="603"/>
      <c r="BM1912" s="603"/>
      <c r="BN1912" s="603"/>
      <c r="BO1912" s="603"/>
      <c r="BP1912" s="603"/>
      <c r="BQ1912" s="603"/>
      <c r="BR1912" s="603"/>
      <c r="BS1912" s="603"/>
      <c r="BT1912" s="603"/>
      <c r="BU1912" s="603"/>
      <c r="BV1912" s="603"/>
      <c r="BW1912" s="603"/>
      <c r="BX1912" s="603"/>
      <c r="BY1912" s="603"/>
      <c r="BZ1912" s="603"/>
      <c r="CA1912" s="603"/>
      <c r="CB1912" s="603"/>
      <c r="CC1912" s="603"/>
      <c r="CD1912" s="603"/>
      <c r="CE1912" s="603"/>
      <c r="CF1912" s="603"/>
      <c r="CG1912" s="603"/>
      <c r="CH1912" s="603"/>
      <c r="CI1912" s="603"/>
      <c r="CJ1912" s="603"/>
      <c r="CK1912" s="603"/>
    </row>
    <row r="1913" spans="1:89" ht="14.25">
      <c r="A1913" s="845"/>
      <c r="B1913" s="758"/>
      <c r="C1913" s="758"/>
      <c r="D1913" s="698"/>
      <c r="E1913" s="698"/>
      <c r="F1913" s="698"/>
      <c r="G1913" s="698"/>
      <c r="H1913" s="698"/>
      <c r="I1913" s="758"/>
      <c r="J1913" s="758"/>
      <c r="K1913" s="758"/>
      <c r="L1913" s="758"/>
      <c r="M1913" s="758"/>
      <c r="N1913" s="698"/>
      <c r="O1913" s="603"/>
      <c r="P1913" s="846"/>
      <c r="Q1913" s="603"/>
      <c r="R1913" s="603"/>
      <c r="S1913" s="603"/>
      <c r="T1913" s="603"/>
      <c r="U1913" s="603"/>
      <c r="V1913" s="603"/>
      <c r="W1913" s="603"/>
      <c r="X1913" s="668"/>
      <c r="Y1913" s="376"/>
      <c r="Z1913" s="603"/>
      <c r="AA1913" s="845"/>
      <c r="AB1913" s="603"/>
      <c r="AC1913" s="603"/>
      <c r="AD1913" s="603"/>
      <c r="AE1913" s="603"/>
      <c r="AF1913" s="603"/>
      <c r="AG1913" s="603"/>
      <c r="AH1913" s="603"/>
      <c r="AI1913" s="603"/>
      <c r="AJ1913" s="603"/>
      <c r="AK1913" s="603"/>
      <c r="AL1913" s="603"/>
      <c r="AM1913" s="603"/>
      <c r="AN1913" s="603"/>
      <c r="AO1913" s="603"/>
      <c r="AP1913" s="603"/>
      <c r="AQ1913" s="603"/>
      <c r="AR1913" s="603"/>
      <c r="AS1913" s="603"/>
      <c r="AT1913" s="603"/>
      <c r="AU1913" s="603"/>
      <c r="AV1913" s="603"/>
      <c r="AW1913" s="603"/>
      <c r="AX1913" s="603"/>
      <c r="AY1913" s="603"/>
      <c r="AZ1913" s="603"/>
      <c r="BA1913" s="603"/>
      <c r="BB1913" s="603"/>
      <c r="BC1913" s="603"/>
      <c r="BD1913" s="603"/>
      <c r="BE1913" s="603"/>
      <c r="BF1913" s="603"/>
      <c r="BG1913" s="603"/>
      <c r="BH1913" s="603"/>
      <c r="BI1913" s="603"/>
      <c r="BJ1913" s="603"/>
      <c r="BK1913" s="603"/>
      <c r="BL1913" s="603"/>
      <c r="BM1913" s="603"/>
      <c r="BN1913" s="603"/>
      <c r="BO1913" s="603"/>
      <c r="BP1913" s="603"/>
      <c r="BQ1913" s="603"/>
      <c r="BR1913" s="603"/>
      <c r="BS1913" s="603"/>
      <c r="BT1913" s="603"/>
      <c r="BU1913" s="603"/>
      <c r="BV1913" s="603"/>
      <c r="BW1913" s="603"/>
      <c r="BX1913" s="603"/>
      <c r="BY1913" s="603"/>
      <c r="BZ1913" s="603"/>
      <c r="CA1913" s="603"/>
      <c r="CB1913" s="603"/>
      <c r="CC1913" s="603"/>
      <c r="CD1913" s="603"/>
      <c r="CE1913" s="603"/>
      <c r="CF1913" s="603"/>
      <c r="CG1913" s="603"/>
      <c r="CH1913" s="603"/>
      <c r="CI1913" s="603"/>
      <c r="CJ1913" s="603"/>
      <c r="CK1913" s="603"/>
    </row>
    <row r="1914" spans="1:89" ht="14.25">
      <c r="A1914" s="845"/>
      <c r="B1914" s="758"/>
      <c r="C1914" s="758"/>
      <c r="D1914" s="698"/>
      <c r="E1914" s="698"/>
      <c r="F1914" s="698"/>
      <c r="G1914" s="698"/>
      <c r="H1914" s="698"/>
      <c r="I1914" s="758"/>
      <c r="J1914" s="758"/>
      <c r="K1914" s="758"/>
      <c r="L1914" s="758"/>
      <c r="M1914" s="758"/>
      <c r="N1914" s="698"/>
      <c r="O1914" s="603"/>
      <c r="P1914" s="846"/>
      <c r="Q1914" s="603"/>
      <c r="R1914" s="603"/>
      <c r="S1914" s="603"/>
      <c r="T1914" s="603"/>
      <c r="U1914" s="603"/>
      <c r="V1914" s="603"/>
      <c r="W1914" s="603"/>
      <c r="X1914" s="668"/>
      <c r="Y1914" s="376"/>
      <c r="Z1914" s="603"/>
      <c r="AA1914" s="845"/>
      <c r="AB1914" s="603"/>
      <c r="AC1914" s="603"/>
      <c r="AD1914" s="603"/>
      <c r="AE1914" s="603"/>
      <c r="AF1914" s="603"/>
      <c r="AG1914" s="603"/>
      <c r="AH1914" s="603"/>
      <c r="AI1914" s="603"/>
      <c r="AJ1914" s="603"/>
      <c r="AK1914" s="603"/>
      <c r="AL1914" s="603"/>
      <c r="AM1914" s="603"/>
      <c r="AN1914" s="603"/>
      <c r="AO1914" s="603"/>
      <c r="AP1914" s="603"/>
      <c r="AQ1914" s="603"/>
      <c r="AR1914" s="603"/>
      <c r="AS1914" s="603"/>
      <c r="AT1914" s="603"/>
      <c r="AU1914" s="603"/>
      <c r="AV1914" s="603"/>
      <c r="AW1914" s="603"/>
      <c r="AX1914" s="603"/>
      <c r="AY1914" s="603"/>
      <c r="AZ1914" s="603"/>
      <c r="BA1914" s="603"/>
      <c r="BB1914" s="603"/>
      <c r="BC1914" s="603"/>
      <c r="BD1914" s="603"/>
      <c r="BE1914" s="603"/>
      <c r="BF1914" s="603"/>
      <c r="BG1914" s="603"/>
      <c r="BH1914" s="603"/>
      <c r="BI1914" s="603"/>
      <c r="BJ1914" s="603"/>
      <c r="BK1914" s="603"/>
      <c r="BL1914" s="603"/>
      <c r="BM1914" s="603"/>
      <c r="BN1914" s="603"/>
      <c r="BO1914" s="603"/>
      <c r="BP1914" s="603"/>
      <c r="BQ1914" s="603"/>
      <c r="BR1914" s="603"/>
      <c r="BS1914" s="603"/>
      <c r="BT1914" s="603"/>
      <c r="BU1914" s="603"/>
      <c r="BV1914" s="603"/>
      <c r="BW1914" s="603"/>
      <c r="BX1914" s="603"/>
      <c r="BY1914" s="603"/>
      <c r="BZ1914" s="603"/>
      <c r="CA1914" s="603"/>
      <c r="CB1914" s="603"/>
      <c r="CC1914" s="603"/>
      <c r="CD1914" s="603"/>
      <c r="CE1914" s="603"/>
      <c r="CF1914" s="603"/>
      <c r="CG1914" s="603"/>
      <c r="CH1914" s="603"/>
      <c r="CI1914" s="603"/>
      <c r="CJ1914" s="603"/>
      <c r="CK1914" s="603"/>
    </row>
    <row r="1915" spans="1:89" ht="14.25">
      <c r="A1915" s="845"/>
      <c r="B1915" s="758"/>
      <c r="C1915" s="758"/>
      <c r="D1915" s="698"/>
      <c r="E1915" s="698"/>
      <c r="F1915" s="698"/>
      <c r="G1915" s="698"/>
      <c r="H1915" s="698"/>
      <c r="I1915" s="758"/>
      <c r="J1915" s="758"/>
      <c r="K1915" s="758"/>
      <c r="L1915" s="758"/>
      <c r="M1915" s="758"/>
      <c r="N1915" s="698"/>
      <c r="O1915" s="603"/>
      <c r="P1915" s="846"/>
      <c r="Q1915" s="603"/>
      <c r="R1915" s="603"/>
      <c r="S1915" s="603"/>
      <c r="T1915" s="603"/>
      <c r="U1915" s="603"/>
      <c r="V1915" s="603"/>
      <c r="W1915" s="603"/>
      <c r="X1915" s="668"/>
      <c r="Y1915" s="376"/>
      <c r="Z1915" s="603"/>
      <c r="AA1915" s="845"/>
      <c r="AB1915" s="603"/>
      <c r="AC1915" s="603"/>
      <c r="AD1915" s="603"/>
      <c r="AE1915" s="603"/>
      <c r="AF1915" s="603"/>
      <c r="AG1915" s="603"/>
      <c r="AH1915" s="603"/>
      <c r="AI1915" s="603"/>
      <c r="AJ1915" s="603"/>
      <c r="AK1915" s="603"/>
      <c r="AL1915" s="603"/>
      <c r="AM1915" s="603"/>
      <c r="AN1915" s="603"/>
      <c r="AO1915" s="603"/>
      <c r="AP1915" s="603"/>
      <c r="AQ1915" s="603"/>
      <c r="AR1915" s="603"/>
      <c r="AS1915" s="603"/>
      <c r="AT1915" s="603"/>
      <c r="AU1915" s="603"/>
      <c r="AV1915" s="603"/>
      <c r="AW1915" s="603"/>
      <c r="AX1915" s="603"/>
      <c r="AY1915" s="603"/>
      <c r="AZ1915" s="603"/>
      <c r="BA1915" s="603"/>
      <c r="BB1915" s="603"/>
      <c r="BC1915" s="603"/>
      <c r="BD1915" s="603"/>
      <c r="BE1915" s="603"/>
      <c r="BF1915" s="603"/>
      <c r="BG1915" s="603"/>
      <c r="BH1915" s="603"/>
      <c r="BI1915" s="603"/>
      <c r="BJ1915" s="603"/>
      <c r="BK1915" s="603"/>
      <c r="BL1915" s="603"/>
      <c r="BM1915" s="603"/>
      <c r="BN1915" s="603"/>
      <c r="BO1915" s="603"/>
      <c r="BP1915" s="603"/>
      <c r="BQ1915" s="603"/>
      <c r="BR1915" s="603"/>
      <c r="BS1915" s="603"/>
      <c r="BT1915" s="603"/>
      <c r="BU1915" s="603"/>
      <c r="BV1915" s="603"/>
      <c r="BW1915" s="603"/>
      <c r="BX1915" s="603"/>
      <c r="BY1915" s="603"/>
      <c r="BZ1915" s="603"/>
      <c r="CA1915" s="603"/>
      <c r="CB1915" s="603"/>
      <c r="CC1915" s="603"/>
      <c r="CD1915" s="603"/>
      <c r="CE1915" s="603"/>
      <c r="CF1915" s="603"/>
      <c r="CG1915" s="603"/>
      <c r="CH1915" s="603"/>
      <c r="CI1915" s="603"/>
      <c r="CJ1915" s="603"/>
      <c r="CK1915" s="603"/>
    </row>
    <row r="1916" spans="1:89" ht="14.25">
      <c r="A1916" s="845"/>
      <c r="B1916" s="758"/>
      <c r="C1916" s="758"/>
      <c r="D1916" s="698"/>
      <c r="E1916" s="698"/>
      <c r="F1916" s="698"/>
      <c r="G1916" s="698"/>
      <c r="H1916" s="698"/>
      <c r="I1916" s="758"/>
      <c r="J1916" s="758"/>
      <c r="K1916" s="758"/>
      <c r="L1916" s="758"/>
      <c r="M1916" s="758"/>
      <c r="N1916" s="698"/>
      <c r="O1916" s="603"/>
      <c r="P1916" s="846"/>
      <c r="Q1916" s="603"/>
      <c r="R1916" s="603"/>
      <c r="S1916" s="603"/>
      <c r="T1916" s="603"/>
      <c r="U1916" s="603"/>
      <c r="V1916" s="603"/>
      <c r="W1916" s="603"/>
      <c r="X1916" s="668"/>
      <c r="Y1916" s="376"/>
      <c r="Z1916" s="603"/>
      <c r="AA1916" s="845"/>
      <c r="AB1916" s="603"/>
      <c r="AC1916" s="603"/>
      <c r="AD1916" s="603"/>
      <c r="AE1916" s="603"/>
      <c r="AF1916" s="603"/>
      <c r="AG1916" s="603"/>
      <c r="AH1916" s="603"/>
      <c r="AI1916" s="603"/>
      <c r="AJ1916" s="603"/>
      <c r="AK1916" s="603"/>
      <c r="AL1916" s="603"/>
      <c r="AM1916" s="603"/>
      <c r="AN1916" s="603"/>
      <c r="AO1916" s="603"/>
      <c r="AP1916" s="603"/>
      <c r="AQ1916" s="603"/>
      <c r="AR1916" s="603"/>
      <c r="AS1916" s="603"/>
      <c r="AT1916" s="603"/>
      <c r="AU1916" s="603"/>
      <c r="AV1916" s="603"/>
      <c r="AW1916" s="603"/>
      <c r="AX1916" s="603"/>
      <c r="AY1916" s="603"/>
      <c r="AZ1916" s="603"/>
      <c r="BA1916" s="603"/>
      <c r="BB1916" s="603"/>
      <c r="BC1916" s="603"/>
      <c r="BD1916" s="603"/>
      <c r="BE1916" s="603"/>
      <c r="BF1916" s="603"/>
      <c r="BG1916" s="603"/>
      <c r="BH1916" s="603"/>
      <c r="BI1916" s="603"/>
      <c r="BJ1916" s="603"/>
      <c r="BK1916" s="603"/>
      <c r="BL1916" s="603"/>
      <c r="BM1916" s="603"/>
      <c r="BN1916" s="603"/>
      <c r="BO1916" s="603"/>
      <c r="BP1916" s="603"/>
      <c r="BQ1916" s="603"/>
      <c r="BR1916" s="603"/>
      <c r="BS1916" s="603"/>
      <c r="BT1916" s="603"/>
      <c r="BU1916" s="603"/>
      <c r="BV1916" s="603"/>
      <c r="BW1916" s="603"/>
      <c r="BX1916" s="603"/>
      <c r="BY1916" s="603"/>
      <c r="BZ1916" s="603"/>
      <c r="CA1916" s="603"/>
      <c r="CB1916" s="603"/>
      <c r="CC1916" s="603"/>
      <c r="CD1916" s="603"/>
      <c r="CE1916" s="603"/>
      <c r="CF1916" s="603"/>
      <c r="CG1916" s="603"/>
      <c r="CH1916" s="603"/>
      <c r="CI1916" s="603"/>
      <c r="CJ1916" s="603"/>
      <c r="CK1916" s="603"/>
    </row>
    <row r="1917" spans="1:89" ht="14.25">
      <c r="A1917" s="845"/>
      <c r="B1917" s="758"/>
      <c r="C1917" s="758"/>
      <c r="D1917" s="698"/>
      <c r="E1917" s="698"/>
      <c r="F1917" s="698"/>
      <c r="G1917" s="698"/>
      <c r="H1917" s="698"/>
      <c r="I1917" s="758"/>
      <c r="J1917" s="758"/>
      <c r="K1917" s="758"/>
      <c r="L1917" s="758"/>
      <c r="M1917" s="758"/>
      <c r="N1917" s="698"/>
      <c r="O1917" s="603"/>
      <c r="P1917" s="846"/>
      <c r="Q1917" s="603"/>
      <c r="R1917" s="603"/>
      <c r="S1917" s="603"/>
      <c r="T1917" s="603"/>
      <c r="U1917" s="603"/>
      <c r="V1917" s="603"/>
      <c r="W1917" s="603"/>
      <c r="X1917" s="668"/>
      <c r="Y1917" s="376"/>
      <c r="Z1917" s="603"/>
      <c r="AA1917" s="845"/>
      <c r="AB1917" s="603"/>
      <c r="AC1917" s="603"/>
      <c r="AD1917" s="603"/>
      <c r="AE1917" s="603"/>
      <c r="AF1917" s="603"/>
      <c r="AG1917" s="603"/>
      <c r="AH1917" s="603"/>
      <c r="AI1917" s="603"/>
      <c r="AJ1917" s="603"/>
      <c r="AK1917" s="603"/>
      <c r="AL1917" s="603"/>
      <c r="AM1917" s="603"/>
      <c r="AN1917" s="603"/>
      <c r="AO1917" s="603"/>
      <c r="AP1917" s="603"/>
      <c r="AQ1917" s="603"/>
      <c r="AR1917" s="603"/>
      <c r="AS1917" s="603"/>
      <c r="AT1917" s="603"/>
      <c r="AU1917" s="603"/>
      <c r="AV1917" s="603"/>
      <c r="AW1917" s="603"/>
      <c r="AX1917" s="603"/>
      <c r="AY1917" s="603"/>
      <c r="AZ1917" s="603"/>
      <c r="BA1917" s="603"/>
      <c r="BB1917" s="603"/>
      <c r="BC1917" s="603"/>
      <c r="BD1917" s="603"/>
      <c r="BE1917" s="603"/>
      <c r="BF1917" s="603"/>
      <c r="BG1917" s="603"/>
      <c r="BH1917" s="603"/>
      <c r="BI1917" s="603"/>
      <c r="BJ1917" s="603"/>
      <c r="BK1917" s="603"/>
      <c r="BL1917" s="603"/>
      <c r="BM1917" s="603"/>
      <c r="BN1917" s="603"/>
      <c r="BO1917" s="603"/>
      <c r="BP1917" s="603"/>
      <c r="BQ1917" s="603"/>
      <c r="BR1917" s="603"/>
      <c r="BS1917" s="603"/>
      <c r="BT1917" s="603"/>
      <c r="BU1917" s="603"/>
      <c r="BV1917" s="603"/>
      <c r="BW1917" s="603"/>
      <c r="BX1917" s="603"/>
      <c r="BY1917" s="603"/>
      <c r="BZ1917" s="603"/>
      <c r="CA1917" s="603"/>
      <c r="CB1917" s="603"/>
      <c r="CC1917" s="603"/>
      <c r="CD1917" s="603"/>
      <c r="CE1917" s="603"/>
      <c r="CF1917" s="603"/>
      <c r="CG1917" s="603"/>
      <c r="CH1917" s="603"/>
      <c r="CI1917" s="603"/>
      <c r="CJ1917" s="603"/>
      <c r="CK1917" s="603"/>
    </row>
    <row r="1918" spans="1:89" ht="14.25">
      <c r="A1918" s="845"/>
      <c r="B1918" s="758"/>
      <c r="C1918" s="758"/>
      <c r="D1918" s="698"/>
      <c r="E1918" s="698"/>
      <c r="F1918" s="698"/>
      <c r="G1918" s="698"/>
      <c r="H1918" s="698"/>
      <c r="I1918" s="758"/>
      <c r="J1918" s="758"/>
      <c r="K1918" s="758"/>
      <c r="L1918" s="758"/>
      <c r="M1918" s="758"/>
      <c r="N1918" s="698"/>
      <c r="O1918" s="603"/>
      <c r="P1918" s="846"/>
      <c r="Q1918" s="603"/>
      <c r="R1918" s="603"/>
      <c r="S1918" s="603"/>
      <c r="T1918" s="603"/>
      <c r="U1918" s="603"/>
      <c r="V1918" s="603"/>
      <c r="W1918" s="603"/>
      <c r="X1918" s="668"/>
      <c r="Y1918" s="376"/>
      <c r="Z1918" s="603"/>
      <c r="AA1918" s="845"/>
      <c r="AB1918" s="603"/>
      <c r="AC1918" s="603"/>
      <c r="AD1918" s="603"/>
      <c r="AE1918" s="603"/>
      <c r="AF1918" s="603"/>
      <c r="AG1918" s="603"/>
      <c r="AH1918" s="603"/>
      <c r="AI1918" s="603"/>
      <c r="AJ1918" s="603"/>
      <c r="AK1918" s="603"/>
      <c r="AL1918" s="603"/>
      <c r="AM1918" s="603"/>
      <c r="AN1918" s="603"/>
      <c r="AO1918" s="603"/>
      <c r="AP1918" s="603"/>
      <c r="AQ1918" s="603"/>
      <c r="AR1918" s="603"/>
      <c r="AS1918" s="603"/>
      <c r="AT1918" s="603"/>
      <c r="AU1918" s="603"/>
      <c r="AV1918" s="603"/>
      <c r="AW1918" s="603"/>
      <c r="AX1918" s="603"/>
      <c r="AY1918" s="603"/>
      <c r="AZ1918" s="603"/>
      <c r="BA1918" s="603"/>
      <c r="BB1918" s="603"/>
      <c r="BC1918" s="603"/>
      <c r="BD1918" s="603"/>
      <c r="BE1918" s="603"/>
      <c r="BF1918" s="603"/>
      <c r="BG1918" s="603"/>
      <c r="BH1918" s="603"/>
      <c r="BI1918" s="603"/>
      <c r="BJ1918" s="603"/>
      <c r="BK1918" s="603"/>
      <c r="BL1918" s="603"/>
      <c r="BM1918" s="603"/>
      <c r="BN1918" s="603"/>
      <c r="BO1918" s="603"/>
      <c r="BP1918" s="603"/>
      <c r="BQ1918" s="603"/>
      <c r="BR1918" s="603"/>
      <c r="BS1918" s="603"/>
      <c r="BT1918" s="603"/>
      <c r="BU1918" s="603"/>
      <c r="BV1918" s="603"/>
      <c r="BW1918" s="603"/>
      <c r="BX1918" s="603"/>
      <c r="BY1918" s="603"/>
      <c r="BZ1918" s="603"/>
      <c r="CA1918" s="603"/>
      <c r="CB1918" s="603"/>
      <c r="CC1918" s="603"/>
      <c r="CD1918" s="603"/>
      <c r="CE1918" s="603"/>
      <c r="CF1918" s="603"/>
      <c r="CG1918" s="603"/>
      <c r="CH1918" s="603"/>
      <c r="CI1918" s="603"/>
      <c r="CJ1918" s="603"/>
      <c r="CK1918" s="603"/>
    </row>
    <row r="1919" spans="1:89" ht="14.25">
      <c r="A1919" s="845"/>
      <c r="B1919" s="758"/>
      <c r="C1919" s="758"/>
      <c r="D1919" s="698"/>
      <c r="E1919" s="698"/>
      <c r="F1919" s="698"/>
      <c r="G1919" s="698"/>
      <c r="H1919" s="698"/>
      <c r="I1919" s="758"/>
      <c r="J1919" s="758"/>
      <c r="K1919" s="758"/>
      <c r="L1919" s="758"/>
      <c r="M1919" s="758"/>
      <c r="N1919" s="698"/>
      <c r="O1919" s="603"/>
      <c r="P1919" s="846"/>
      <c r="Q1919" s="603"/>
      <c r="R1919" s="603"/>
      <c r="S1919" s="603"/>
      <c r="T1919" s="603"/>
      <c r="U1919" s="603"/>
      <c r="V1919" s="603"/>
      <c r="W1919" s="603"/>
      <c r="X1919" s="668"/>
      <c r="Y1919" s="376"/>
      <c r="Z1919" s="603"/>
      <c r="AA1919" s="845"/>
      <c r="AB1919" s="603"/>
      <c r="AC1919" s="603"/>
      <c r="AD1919" s="603"/>
      <c r="AE1919" s="603"/>
      <c r="AF1919" s="603"/>
      <c r="AG1919" s="603"/>
      <c r="AH1919" s="603"/>
      <c r="AI1919" s="603"/>
      <c r="AJ1919" s="603"/>
      <c r="AK1919" s="603"/>
      <c r="AL1919" s="603"/>
      <c r="AM1919" s="603"/>
      <c r="AN1919" s="603"/>
      <c r="AO1919" s="603"/>
      <c r="AP1919" s="603"/>
      <c r="AQ1919" s="603"/>
      <c r="AR1919" s="603"/>
      <c r="AS1919" s="603"/>
      <c r="AT1919" s="603"/>
      <c r="AU1919" s="603"/>
      <c r="AV1919" s="603"/>
      <c r="AW1919" s="603"/>
      <c r="AX1919" s="603"/>
      <c r="AY1919" s="603"/>
      <c r="AZ1919" s="603"/>
      <c r="BA1919" s="603"/>
      <c r="BB1919" s="603"/>
      <c r="BC1919" s="603"/>
      <c r="BD1919" s="603"/>
      <c r="BE1919" s="603"/>
      <c r="BF1919" s="603"/>
      <c r="BG1919" s="603"/>
      <c r="BH1919" s="603"/>
      <c r="BI1919" s="603"/>
      <c r="BJ1919" s="603"/>
      <c r="BK1919" s="603"/>
      <c r="BL1919" s="603"/>
      <c r="BM1919" s="603"/>
      <c r="BN1919" s="603"/>
      <c r="BO1919" s="603"/>
      <c r="BP1919" s="603"/>
      <c r="BQ1919" s="603"/>
      <c r="BR1919" s="603"/>
      <c r="BS1919" s="603"/>
      <c r="BT1919" s="603"/>
      <c r="BU1919" s="603"/>
      <c r="BV1919" s="603"/>
      <c r="BW1919" s="603"/>
      <c r="BX1919" s="603"/>
      <c r="BY1919" s="603"/>
      <c r="BZ1919" s="603"/>
      <c r="CA1919" s="603"/>
      <c r="CB1919" s="603"/>
      <c r="CC1919" s="603"/>
      <c r="CD1919" s="603"/>
      <c r="CE1919" s="603"/>
      <c r="CF1919" s="603"/>
      <c r="CG1919" s="603"/>
      <c r="CH1919" s="603"/>
      <c r="CI1919" s="603"/>
      <c r="CJ1919" s="603"/>
      <c r="CK1919" s="603"/>
    </row>
    <row r="1920" spans="1:89" ht="14.25">
      <c r="A1920" s="845"/>
      <c r="B1920" s="758"/>
      <c r="C1920" s="758"/>
      <c r="D1920" s="698"/>
      <c r="E1920" s="698"/>
      <c r="F1920" s="698"/>
      <c r="G1920" s="698"/>
      <c r="H1920" s="698"/>
      <c r="I1920" s="758"/>
      <c r="J1920" s="758"/>
      <c r="K1920" s="758"/>
      <c r="L1920" s="758"/>
      <c r="M1920" s="758"/>
      <c r="N1920" s="698"/>
      <c r="O1920" s="603"/>
      <c r="P1920" s="846"/>
      <c r="Q1920" s="603"/>
      <c r="R1920" s="603"/>
      <c r="S1920" s="603"/>
      <c r="T1920" s="603"/>
      <c r="U1920" s="603"/>
      <c r="V1920" s="603"/>
      <c r="W1920" s="603"/>
      <c r="X1920" s="668"/>
      <c r="Y1920" s="376"/>
      <c r="Z1920" s="603"/>
      <c r="AA1920" s="845"/>
      <c r="AB1920" s="603"/>
      <c r="AC1920" s="603"/>
      <c r="AD1920" s="603"/>
      <c r="AE1920" s="603"/>
      <c r="AF1920" s="603"/>
      <c r="AG1920" s="603"/>
      <c r="AH1920" s="603"/>
      <c r="AI1920" s="603"/>
      <c r="AJ1920" s="603"/>
      <c r="AK1920" s="603"/>
      <c r="AL1920" s="603"/>
      <c r="AM1920" s="603"/>
      <c r="AN1920" s="603"/>
      <c r="AO1920" s="603"/>
      <c r="AP1920" s="603"/>
      <c r="AQ1920" s="603"/>
      <c r="AR1920" s="603"/>
      <c r="AS1920" s="603"/>
      <c r="AT1920" s="603"/>
      <c r="AU1920" s="603"/>
      <c r="AV1920" s="603"/>
      <c r="AW1920" s="603"/>
      <c r="AX1920" s="603"/>
      <c r="AY1920" s="603"/>
      <c r="AZ1920" s="603"/>
      <c r="BA1920" s="603"/>
      <c r="BB1920" s="603"/>
      <c r="BC1920" s="603"/>
      <c r="BD1920" s="603"/>
      <c r="BE1920" s="603"/>
      <c r="BF1920" s="603"/>
      <c r="BG1920" s="603"/>
      <c r="BH1920" s="603"/>
      <c r="BI1920" s="603"/>
      <c r="BJ1920" s="603"/>
      <c r="BK1920" s="603"/>
      <c r="BL1920" s="603"/>
      <c r="BM1920" s="603"/>
      <c r="BN1920" s="603"/>
      <c r="BO1920" s="603"/>
      <c r="BP1920" s="603"/>
      <c r="BQ1920" s="603"/>
      <c r="BR1920" s="603"/>
      <c r="BS1920" s="603"/>
      <c r="BT1920" s="603"/>
      <c r="BU1920" s="603"/>
      <c r="BV1920" s="603"/>
      <c r="BW1920" s="603"/>
      <c r="BX1920" s="603"/>
      <c r="BY1920" s="603"/>
      <c r="BZ1920" s="603"/>
      <c r="CA1920" s="603"/>
      <c r="CB1920" s="603"/>
      <c r="CC1920" s="603"/>
      <c r="CD1920" s="603"/>
      <c r="CE1920" s="603"/>
      <c r="CF1920" s="603"/>
      <c r="CG1920" s="603"/>
      <c r="CH1920" s="603"/>
      <c r="CI1920" s="603"/>
      <c r="CJ1920" s="603"/>
      <c r="CK1920" s="603"/>
    </row>
    <row r="1921" spans="1:89" ht="14.25">
      <c r="A1921" s="845"/>
      <c r="B1921" s="758"/>
      <c r="C1921" s="758"/>
      <c r="D1921" s="698"/>
      <c r="E1921" s="698"/>
      <c r="F1921" s="698"/>
      <c r="G1921" s="698"/>
      <c r="H1921" s="698"/>
      <c r="I1921" s="758"/>
      <c r="J1921" s="758"/>
      <c r="K1921" s="758"/>
      <c r="L1921" s="758"/>
      <c r="M1921" s="758"/>
      <c r="N1921" s="698"/>
      <c r="O1921" s="603"/>
      <c r="P1921" s="846"/>
      <c r="Q1921" s="603"/>
      <c r="R1921" s="603"/>
      <c r="S1921" s="603"/>
      <c r="T1921" s="603"/>
      <c r="U1921" s="603"/>
      <c r="V1921" s="603"/>
      <c r="W1921" s="603"/>
      <c r="X1921" s="668"/>
      <c r="Y1921" s="376"/>
      <c r="Z1921" s="603"/>
      <c r="AA1921" s="845"/>
      <c r="AB1921" s="603"/>
      <c r="AC1921" s="603"/>
      <c r="AD1921" s="603"/>
      <c r="AE1921" s="603"/>
      <c r="AF1921" s="603"/>
      <c r="AG1921" s="603"/>
      <c r="AH1921" s="603"/>
      <c r="AI1921" s="603"/>
      <c r="AJ1921" s="603"/>
      <c r="AK1921" s="603"/>
      <c r="AL1921" s="603"/>
      <c r="AM1921" s="603"/>
      <c r="AN1921" s="603"/>
      <c r="AO1921" s="603"/>
      <c r="AP1921" s="603"/>
      <c r="AQ1921" s="603"/>
      <c r="AR1921" s="603"/>
      <c r="AS1921" s="603"/>
      <c r="AT1921" s="603"/>
      <c r="AU1921" s="603"/>
      <c r="AV1921" s="603"/>
      <c r="AW1921" s="603"/>
      <c r="AX1921" s="603"/>
      <c r="AY1921" s="603"/>
      <c r="AZ1921" s="603"/>
      <c r="BA1921" s="603"/>
      <c r="BB1921" s="603"/>
      <c r="BC1921" s="603"/>
      <c r="BD1921" s="603"/>
      <c r="BE1921" s="603"/>
      <c r="BF1921" s="603"/>
      <c r="BG1921" s="603"/>
      <c r="BH1921" s="603"/>
      <c r="BI1921" s="603"/>
      <c r="BJ1921" s="603"/>
      <c r="BK1921" s="603"/>
      <c r="BL1921" s="603"/>
      <c r="BM1921" s="603"/>
      <c r="BN1921" s="603"/>
      <c r="BO1921" s="603"/>
      <c r="BP1921" s="603"/>
      <c r="BQ1921" s="603"/>
      <c r="BR1921" s="603"/>
      <c r="BS1921" s="603"/>
      <c r="BT1921" s="603"/>
      <c r="BU1921" s="603"/>
      <c r="BV1921" s="603"/>
      <c r="BW1921" s="603"/>
      <c r="BX1921" s="603"/>
      <c r="BY1921" s="603"/>
      <c r="BZ1921" s="603"/>
      <c r="CA1921" s="603"/>
      <c r="CB1921" s="603"/>
      <c r="CC1921" s="603"/>
      <c r="CD1921" s="603"/>
      <c r="CE1921" s="603"/>
      <c r="CF1921" s="603"/>
      <c r="CG1921" s="603"/>
      <c r="CH1921" s="603"/>
      <c r="CI1921" s="603"/>
      <c r="CJ1921" s="603"/>
      <c r="CK1921" s="603"/>
    </row>
    <row r="1922" spans="1:89" ht="14.25">
      <c r="A1922" s="845"/>
      <c r="B1922" s="758"/>
      <c r="C1922" s="758"/>
      <c r="D1922" s="698"/>
      <c r="E1922" s="698"/>
      <c r="F1922" s="698"/>
      <c r="G1922" s="698"/>
      <c r="H1922" s="698"/>
      <c r="I1922" s="758"/>
      <c r="J1922" s="758"/>
      <c r="K1922" s="758"/>
      <c r="L1922" s="758"/>
      <c r="M1922" s="758"/>
      <c r="N1922" s="698"/>
      <c r="O1922" s="603"/>
      <c r="P1922" s="846"/>
      <c r="Q1922" s="603"/>
      <c r="R1922" s="603"/>
      <c r="S1922" s="603"/>
      <c r="T1922" s="603"/>
      <c r="U1922" s="603"/>
      <c r="V1922" s="603"/>
      <c r="W1922" s="603"/>
      <c r="X1922" s="668"/>
      <c r="Y1922" s="376"/>
      <c r="Z1922" s="603"/>
      <c r="AA1922" s="845"/>
      <c r="AB1922" s="603"/>
      <c r="AC1922" s="603"/>
      <c r="AD1922" s="603"/>
      <c r="AE1922" s="603"/>
      <c r="AF1922" s="603"/>
      <c r="AG1922" s="603"/>
      <c r="AH1922" s="603"/>
      <c r="AI1922" s="603"/>
      <c r="AJ1922" s="603"/>
      <c r="AK1922" s="603"/>
      <c r="AL1922" s="603"/>
      <c r="AM1922" s="603"/>
      <c r="AN1922" s="603"/>
      <c r="AO1922" s="603"/>
      <c r="AP1922" s="603"/>
      <c r="AQ1922" s="603"/>
      <c r="AR1922" s="603"/>
      <c r="AS1922" s="603"/>
      <c r="AT1922" s="603"/>
      <c r="AU1922" s="603"/>
      <c r="AV1922" s="603"/>
      <c r="AW1922" s="603"/>
      <c r="AX1922" s="603"/>
      <c r="AY1922" s="603"/>
      <c r="AZ1922" s="603"/>
      <c r="BA1922" s="603"/>
      <c r="BB1922" s="603"/>
      <c r="BC1922" s="603"/>
      <c r="BD1922" s="603"/>
      <c r="BE1922" s="603"/>
      <c r="BF1922" s="603"/>
      <c r="BG1922" s="603"/>
      <c r="BH1922" s="603"/>
      <c r="BI1922" s="603"/>
      <c r="BJ1922" s="603"/>
      <c r="BK1922" s="603"/>
      <c r="BL1922" s="603"/>
      <c r="BM1922" s="603"/>
      <c r="BN1922" s="603"/>
      <c r="BO1922" s="603"/>
      <c r="BP1922" s="603"/>
      <c r="BQ1922" s="603"/>
      <c r="BR1922" s="603"/>
      <c r="BS1922" s="603"/>
      <c r="BT1922" s="603"/>
      <c r="BU1922" s="603"/>
      <c r="BV1922" s="603"/>
      <c r="BW1922" s="603"/>
      <c r="BX1922" s="603"/>
      <c r="BY1922" s="603"/>
      <c r="BZ1922" s="603"/>
      <c r="CA1922" s="603"/>
      <c r="CB1922" s="603"/>
      <c r="CC1922" s="603"/>
      <c r="CD1922" s="603"/>
      <c r="CE1922" s="603"/>
      <c r="CF1922" s="603"/>
      <c r="CG1922" s="603"/>
      <c r="CH1922" s="603"/>
      <c r="CI1922" s="603"/>
      <c r="CJ1922" s="603"/>
      <c r="CK1922" s="603"/>
    </row>
    <row r="1923" spans="1:89" ht="14.25">
      <c r="A1923" s="845"/>
      <c r="B1923" s="758"/>
      <c r="C1923" s="758"/>
      <c r="D1923" s="698"/>
      <c r="E1923" s="698"/>
      <c r="F1923" s="698"/>
      <c r="G1923" s="698"/>
      <c r="H1923" s="698"/>
      <c r="I1923" s="758"/>
      <c r="J1923" s="758"/>
      <c r="K1923" s="758"/>
      <c r="L1923" s="758"/>
      <c r="M1923" s="758"/>
      <c r="N1923" s="698"/>
      <c r="O1923" s="603"/>
      <c r="P1923" s="846"/>
      <c r="Q1923" s="603"/>
      <c r="R1923" s="603"/>
      <c r="S1923" s="603"/>
      <c r="T1923" s="603"/>
      <c r="U1923" s="603"/>
      <c r="V1923" s="603"/>
      <c r="W1923" s="603"/>
      <c r="X1923" s="668"/>
      <c r="Y1923" s="376"/>
      <c r="Z1923" s="603"/>
      <c r="AA1923" s="845"/>
      <c r="AB1923" s="603"/>
      <c r="AC1923" s="603"/>
      <c r="AD1923" s="603"/>
      <c r="AE1923" s="603"/>
      <c r="AF1923" s="603"/>
      <c r="AG1923" s="603"/>
      <c r="AH1923" s="603"/>
      <c r="AI1923" s="603"/>
      <c r="AJ1923" s="603"/>
      <c r="AK1923" s="603"/>
      <c r="AL1923" s="603"/>
      <c r="AM1923" s="603"/>
      <c r="AN1923" s="603"/>
      <c r="AO1923" s="603"/>
      <c r="AP1923" s="603"/>
      <c r="AQ1923" s="603"/>
      <c r="AR1923" s="603"/>
      <c r="AS1923" s="603"/>
      <c r="AT1923" s="603"/>
      <c r="AU1923" s="603"/>
      <c r="AV1923" s="603"/>
      <c r="AW1923" s="603"/>
      <c r="AX1923" s="603"/>
      <c r="AY1923" s="603"/>
      <c r="AZ1923" s="603"/>
      <c r="BA1923" s="603"/>
      <c r="BB1923" s="603"/>
      <c r="BC1923" s="603"/>
      <c r="BD1923" s="603"/>
      <c r="BE1923" s="603"/>
      <c r="BF1923" s="603"/>
      <c r="BG1923" s="603"/>
      <c r="BH1923" s="603"/>
      <c r="BI1923" s="603"/>
      <c r="BJ1923" s="603"/>
      <c r="BK1923" s="603"/>
      <c r="BL1923" s="603"/>
      <c r="BM1923" s="603"/>
      <c r="BN1923" s="603"/>
      <c r="BO1923" s="603"/>
      <c r="BP1923" s="603"/>
      <c r="BQ1923" s="603"/>
      <c r="BR1923" s="603"/>
      <c r="BS1923" s="603"/>
      <c r="BT1923" s="603"/>
      <c r="BU1923" s="603"/>
      <c r="BV1923" s="603"/>
      <c r="BW1923" s="603"/>
      <c r="BX1923" s="603"/>
      <c r="BY1923" s="603"/>
      <c r="BZ1923" s="603"/>
      <c r="CA1923" s="603"/>
      <c r="CB1923" s="603"/>
      <c r="CC1923" s="603"/>
      <c r="CD1923" s="603"/>
      <c r="CE1923" s="603"/>
      <c r="CF1923" s="603"/>
      <c r="CG1923" s="603"/>
      <c r="CH1923" s="603"/>
      <c r="CI1923" s="603"/>
      <c r="CJ1923" s="603"/>
      <c r="CK1923" s="603"/>
    </row>
    <row r="1924" spans="1:89" ht="14.25">
      <c r="A1924" s="845"/>
      <c r="B1924" s="758"/>
      <c r="C1924" s="758"/>
      <c r="D1924" s="698"/>
      <c r="E1924" s="698"/>
      <c r="F1924" s="698"/>
      <c r="G1924" s="698"/>
      <c r="H1924" s="698"/>
      <c r="I1924" s="758"/>
      <c r="J1924" s="758"/>
      <c r="K1924" s="758"/>
      <c r="L1924" s="758"/>
      <c r="M1924" s="758"/>
      <c r="N1924" s="698"/>
      <c r="O1924" s="603"/>
      <c r="P1924" s="846"/>
      <c r="Q1924" s="603"/>
      <c r="R1924" s="603"/>
      <c r="S1924" s="603"/>
      <c r="T1924" s="603"/>
      <c r="U1924" s="603"/>
      <c r="V1924" s="603"/>
      <c r="W1924" s="603"/>
      <c r="X1924" s="668"/>
      <c r="Y1924" s="376"/>
      <c r="Z1924" s="603"/>
      <c r="AA1924" s="845"/>
      <c r="AB1924" s="603"/>
      <c r="AC1924" s="603"/>
      <c r="AD1924" s="603"/>
      <c r="AE1924" s="603"/>
      <c r="AF1924" s="603"/>
      <c r="AG1924" s="603"/>
      <c r="AH1924" s="603"/>
      <c r="AI1924" s="603"/>
      <c r="AJ1924" s="603"/>
      <c r="AK1924" s="603"/>
      <c r="AL1924" s="603"/>
      <c r="AM1924" s="603"/>
      <c r="AN1924" s="603"/>
      <c r="AO1924" s="603"/>
      <c r="AP1924" s="603"/>
      <c r="AQ1924" s="603"/>
      <c r="AR1924" s="603"/>
      <c r="AS1924" s="603"/>
      <c r="AT1924" s="603"/>
      <c r="AU1924" s="603"/>
      <c r="AV1924" s="603"/>
      <c r="AW1924" s="603"/>
      <c r="AX1924" s="603"/>
      <c r="AY1924" s="603"/>
      <c r="AZ1924" s="603"/>
      <c r="BA1924" s="603"/>
      <c r="BB1924" s="603"/>
      <c r="BC1924" s="603"/>
      <c r="BD1924" s="603"/>
      <c r="BE1924" s="603"/>
      <c r="BF1924" s="603"/>
      <c r="BG1924" s="603"/>
      <c r="BH1924" s="603"/>
      <c r="BI1924" s="603"/>
      <c r="BJ1924" s="603"/>
      <c r="BK1924" s="603"/>
      <c r="BL1924" s="603"/>
      <c r="BM1924" s="603"/>
      <c r="BN1924" s="603"/>
      <c r="BO1924" s="603"/>
      <c r="BP1924" s="603"/>
      <c r="BQ1924" s="603"/>
      <c r="BR1924" s="603"/>
      <c r="BS1924" s="603"/>
      <c r="BT1924" s="603"/>
      <c r="BU1924" s="603"/>
      <c r="BV1924" s="603"/>
      <c r="BW1924" s="603"/>
      <c r="BX1924" s="603"/>
      <c r="BY1924" s="603"/>
      <c r="BZ1924" s="603"/>
      <c r="CA1924" s="603"/>
      <c r="CB1924" s="603"/>
      <c r="CC1924" s="603"/>
      <c r="CD1924" s="603"/>
      <c r="CE1924" s="603"/>
      <c r="CF1924" s="603"/>
      <c r="CG1924" s="603"/>
      <c r="CH1924" s="603"/>
      <c r="CI1924" s="603"/>
      <c r="CJ1924" s="603"/>
      <c r="CK1924" s="603"/>
    </row>
    <row r="1925" spans="1:89" ht="14.25">
      <c r="A1925" s="845"/>
      <c r="B1925" s="758"/>
      <c r="C1925" s="758"/>
      <c r="D1925" s="698"/>
      <c r="E1925" s="698"/>
      <c r="F1925" s="698"/>
      <c r="G1925" s="698"/>
      <c r="H1925" s="698"/>
      <c r="I1925" s="758"/>
      <c r="J1925" s="758"/>
      <c r="K1925" s="758"/>
      <c r="L1925" s="758"/>
      <c r="M1925" s="758"/>
      <c r="N1925" s="698"/>
      <c r="O1925" s="603"/>
      <c r="P1925" s="846"/>
      <c r="Q1925" s="603"/>
      <c r="R1925" s="603"/>
      <c r="S1925" s="603"/>
      <c r="T1925" s="603"/>
      <c r="U1925" s="603"/>
      <c r="V1925" s="603"/>
      <c r="W1925" s="603"/>
      <c r="X1925" s="668"/>
      <c r="Y1925" s="376"/>
      <c r="Z1925" s="603"/>
      <c r="AA1925" s="845"/>
      <c r="AB1925" s="603"/>
      <c r="AC1925" s="603"/>
      <c r="AD1925" s="603"/>
      <c r="AE1925" s="603"/>
      <c r="AF1925" s="603"/>
      <c r="AG1925" s="603"/>
      <c r="AH1925" s="603"/>
      <c r="AI1925" s="603"/>
      <c r="AJ1925" s="603"/>
      <c r="AK1925" s="603"/>
      <c r="AL1925" s="603"/>
      <c r="AM1925" s="603"/>
      <c r="AN1925" s="603"/>
      <c r="AO1925" s="603"/>
      <c r="AP1925" s="603"/>
      <c r="AQ1925" s="603"/>
      <c r="AR1925" s="603"/>
      <c r="AS1925" s="603"/>
      <c r="AT1925" s="603"/>
      <c r="AU1925" s="603"/>
      <c r="AV1925" s="603"/>
      <c r="AW1925" s="603"/>
      <c r="AX1925" s="603"/>
      <c r="AY1925" s="603"/>
      <c r="AZ1925" s="603"/>
      <c r="BA1925" s="603"/>
      <c r="BB1925" s="603"/>
      <c r="BC1925" s="603"/>
      <c r="BD1925" s="603"/>
      <c r="BE1925" s="603"/>
      <c r="BF1925" s="603"/>
      <c r="BG1925" s="603"/>
      <c r="BH1925" s="603"/>
      <c r="BI1925" s="603"/>
      <c r="BJ1925" s="603"/>
      <c r="BK1925" s="603"/>
      <c r="BL1925" s="603"/>
      <c r="BM1925" s="603"/>
      <c r="BN1925" s="603"/>
      <c r="BO1925" s="603"/>
      <c r="BP1925" s="603"/>
      <c r="BQ1925" s="603"/>
      <c r="BR1925" s="603"/>
      <c r="BS1925" s="603"/>
      <c r="BT1925" s="603"/>
      <c r="BU1925" s="603"/>
      <c r="BV1925" s="603"/>
      <c r="BW1925" s="603"/>
      <c r="BX1925" s="603"/>
      <c r="BY1925" s="603"/>
      <c r="BZ1925" s="603"/>
      <c r="CA1925" s="603"/>
      <c r="CB1925" s="603"/>
      <c r="CC1925" s="603"/>
      <c r="CD1925" s="603"/>
      <c r="CE1925" s="603"/>
      <c r="CF1925" s="603"/>
      <c r="CG1925" s="603"/>
      <c r="CH1925" s="603"/>
      <c r="CI1925" s="603"/>
      <c r="CJ1925" s="603"/>
      <c r="CK1925" s="603"/>
    </row>
    <row r="1926" spans="1:89" ht="14.25">
      <c r="A1926" s="845"/>
      <c r="B1926" s="758"/>
      <c r="C1926" s="758"/>
      <c r="D1926" s="698"/>
      <c r="E1926" s="698"/>
      <c r="F1926" s="698"/>
      <c r="G1926" s="698"/>
      <c r="H1926" s="698"/>
      <c r="I1926" s="758"/>
      <c r="J1926" s="758"/>
      <c r="K1926" s="758"/>
      <c r="L1926" s="758"/>
      <c r="M1926" s="758"/>
      <c r="N1926" s="698"/>
      <c r="O1926" s="603"/>
      <c r="P1926" s="846"/>
      <c r="Q1926" s="603"/>
      <c r="R1926" s="603"/>
      <c r="S1926" s="603"/>
      <c r="T1926" s="603"/>
      <c r="U1926" s="603"/>
      <c r="V1926" s="603"/>
      <c r="W1926" s="603"/>
      <c r="X1926" s="668"/>
      <c r="Y1926" s="376"/>
      <c r="Z1926" s="603"/>
      <c r="AA1926" s="845"/>
      <c r="AB1926" s="603"/>
      <c r="AC1926" s="603"/>
      <c r="AD1926" s="603"/>
      <c r="AE1926" s="603"/>
      <c r="AF1926" s="603"/>
      <c r="AG1926" s="603"/>
      <c r="AH1926" s="603"/>
      <c r="AI1926" s="603"/>
      <c r="AJ1926" s="603"/>
      <c r="AK1926" s="603"/>
      <c r="AL1926" s="603"/>
      <c r="AM1926" s="603"/>
      <c r="AN1926" s="603"/>
      <c r="AO1926" s="603"/>
      <c r="AP1926" s="603"/>
      <c r="AQ1926" s="603"/>
      <c r="AR1926" s="603"/>
      <c r="AS1926" s="603"/>
      <c r="AT1926" s="603"/>
      <c r="AU1926" s="603"/>
      <c r="AV1926" s="603"/>
      <c r="AW1926" s="603"/>
      <c r="AX1926" s="603"/>
      <c r="AY1926" s="603"/>
      <c r="AZ1926" s="603"/>
      <c r="BA1926" s="603"/>
      <c r="BB1926" s="603"/>
      <c r="BC1926" s="603"/>
      <c r="BD1926" s="603"/>
      <c r="BE1926" s="603"/>
      <c r="BF1926" s="603"/>
      <c r="BG1926" s="603"/>
      <c r="BH1926" s="603"/>
      <c r="BI1926" s="603"/>
      <c r="BJ1926" s="603"/>
      <c r="BK1926" s="603"/>
      <c r="BL1926" s="603"/>
      <c r="BM1926" s="603"/>
      <c r="BN1926" s="603"/>
      <c r="BO1926" s="603"/>
      <c r="BP1926" s="603"/>
      <c r="BQ1926" s="603"/>
      <c r="BR1926" s="603"/>
      <c r="BS1926" s="603"/>
      <c r="BT1926" s="603"/>
      <c r="BU1926" s="603"/>
      <c r="BV1926" s="603"/>
      <c r="BW1926" s="603"/>
      <c r="BX1926" s="603"/>
      <c r="BY1926" s="603"/>
      <c r="BZ1926" s="603"/>
      <c r="CA1926" s="603"/>
      <c r="CB1926" s="603"/>
      <c r="CC1926" s="603"/>
      <c r="CD1926" s="603"/>
      <c r="CE1926" s="603"/>
      <c r="CF1926" s="603"/>
      <c r="CG1926" s="603"/>
      <c r="CH1926" s="603"/>
      <c r="CI1926" s="603"/>
      <c r="CJ1926" s="603"/>
      <c r="CK1926" s="603"/>
    </row>
    <row r="1927" spans="1:89" ht="14.25">
      <c r="A1927" s="845"/>
      <c r="B1927" s="758"/>
      <c r="C1927" s="758"/>
      <c r="D1927" s="698"/>
      <c r="E1927" s="698"/>
      <c r="F1927" s="698"/>
      <c r="G1927" s="698"/>
      <c r="H1927" s="698"/>
      <c r="I1927" s="758"/>
      <c r="J1927" s="758"/>
      <c r="K1927" s="758"/>
      <c r="L1927" s="758"/>
      <c r="M1927" s="758"/>
      <c r="N1927" s="698"/>
      <c r="O1927" s="603"/>
      <c r="P1927" s="846"/>
      <c r="Q1927" s="603"/>
      <c r="R1927" s="603"/>
      <c r="S1927" s="603"/>
      <c r="T1927" s="603"/>
      <c r="U1927" s="603"/>
      <c r="V1927" s="603"/>
      <c r="W1927" s="603"/>
      <c r="X1927" s="668"/>
      <c r="Y1927" s="376"/>
      <c r="Z1927" s="603"/>
      <c r="AA1927" s="845"/>
      <c r="AB1927" s="603"/>
      <c r="AC1927" s="603"/>
      <c r="AD1927" s="603"/>
      <c r="AE1927" s="603"/>
      <c r="AF1927" s="603"/>
      <c r="AG1927" s="603"/>
      <c r="AH1927" s="603"/>
      <c r="AI1927" s="603"/>
      <c r="AJ1927" s="603"/>
      <c r="AK1927" s="603"/>
      <c r="AL1927" s="603"/>
      <c r="AM1927" s="603"/>
      <c r="AN1927" s="603"/>
      <c r="AO1927" s="603"/>
      <c r="AP1927" s="603"/>
      <c r="AQ1927" s="603"/>
      <c r="AR1927" s="603"/>
      <c r="AS1927" s="603"/>
      <c r="AT1927" s="603"/>
      <c r="AU1927" s="603"/>
      <c r="AV1927" s="603"/>
      <c r="AW1927" s="603"/>
      <c r="AX1927" s="603"/>
      <c r="AY1927" s="603"/>
      <c r="AZ1927" s="603"/>
      <c r="BA1927" s="603"/>
      <c r="BB1927" s="603"/>
      <c r="BC1927" s="603"/>
      <c r="BD1927" s="603"/>
      <c r="BE1927" s="603"/>
      <c r="BF1927" s="603"/>
      <c r="BG1927" s="603"/>
      <c r="BH1927" s="603"/>
      <c r="BI1927" s="603"/>
      <c r="BJ1927" s="603"/>
      <c r="BK1927" s="603"/>
      <c r="BL1927" s="603"/>
      <c r="BM1927" s="603"/>
      <c r="BN1927" s="603"/>
      <c r="BO1927" s="603"/>
      <c r="BP1927" s="603"/>
      <c r="BQ1927" s="603"/>
      <c r="BR1927" s="603"/>
      <c r="BS1927" s="603"/>
      <c r="BT1927" s="603"/>
      <c r="BU1927" s="603"/>
      <c r="BV1927" s="603"/>
      <c r="BW1927" s="603"/>
      <c r="BX1927" s="603"/>
      <c r="BY1927" s="603"/>
      <c r="BZ1927" s="603"/>
      <c r="CA1927" s="603"/>
      <c r="CB1927" s="603"/>
      <c r="CC1927" s="603"/>
      <c r="CD1927" s="603"/>
      <c r="CE1927" s="603"/>
      <c r="CF1927" s="603"/>
      <c r="CG1927" s="603"/>
      <c r="CH1927" s="603"/>
      <c r="CI1927" s="603"/>
      <c r="CJ1927" s="603"/>
      <c r="CK1927" s="603"/>
    </row>
    <row r="1928" spans="1:89" ht="14.25">
      <c r="A1928" s="845"/>
      <c r="B1928" s="758"/>
      <c r="C1928" s="758"/>
      <c r="D1928" s="698"/>
      <c r="E1928" s="698"/>
      <c r="F1928" s="698"/>
      <c r="G1928" s="698"/>
      <c r="H1928" s="698"/>
      <c r="I1928" s="758"/>
      <c r="J1928" s="758"/>
      <c r="K1928" s="758"/>
      <c r="L1928" s="758"/>
      <c r="M1928" s="758"/>
      <c r="N1928" s="698"/>
      <c r="O1928" s="603"/>
      <c r="P1928" s="846"/>
      <c r="Q1928" s="603"/>
      <c r="R1928" s="603"/>
      <c r="S1928" s="603"/>
      <c r="T1928" s="603"/>
      <c r="U1928" s="603"/>
      <c r="V1928" s="603"/>
      <c r="W1928" s="603"/>
      <c r="X1928" s="668"/>
      <c r="Y1928" s="376"/>
      <c r="Z1928" s="603"/>
      <c r="AA1928" s="845"/>
      <c r="AB1928" s="603"/>
      <c r="AC1928" s="603"/>
      <c r="AD1928" s="603"/>
      <c r="AE1928" s="603"/>
      <c r="AF1928" s="603"/>
      <c r="AG1928" s="603"/>
      <c r="AH1928" s="603"/>
      <c r="AI1928" s="603"/>
      <c r="AJ1928" s="603"/>
      <c r="AK1928" s="603"/>
      <c r="AL1928" s="603"/>
      <c r="AM1928" s="603"/>
      <c r="AN1928" s="603"/>
      <c r="AO1928" s="603"/>
      <c r="AP1928" s="603"/>
      <c r="AQ1928" s="603"/>
      <c r="AR1928" s="603"/>
      <c r="AS1928" s="603"/>
      <c r="AT1928" s="603"/>
      <c r="AU1928" s="603"/>
      <c r="AV1928" s="603"/>
      <c r="AW1928" s="603"/>
      <c r="AX1928" s="603"/>
      <c r="AY1928" s="603"/>
      <c r="AZ1928" s="603"/>
      <c r="BA1928" s="603"/>
      <c r="BB1928" s="603"/>
      <c r="BC1928" s="603"/>
      <c r="BD1928" s="603"/>
      <c r="BE1928" s="603"/>
      <c r="BF1928" s="603"/>
      <c r="BG1928" s="603"/>
      <c r="BH1928" s="603"/>
      <c r="BI1928" s="603"/>
      <c r="BJ1928" s="603"/>
      <c r="BK1928" s="603"/>
      <c r="BL1928" s="603"/>
      <c r="BM1928" s="603"/>
      <c r="BN1928" s="603"/>
      <c r="BO1928" s="603"/>
      <c r="BP1928" s="603"/>
      <c r="BQ1928" s="603"/>
      <c r="BR1928" s="603"/>
      <c r="BS1928" s="603"/>
      <c r="BT1928" s="603"/>
      <c r="BU1928" s="603"/>
      <c r="BV1928" s="603"/>
      <c r="BW1928" s="603"/>
      <c r="BX1928" s="603"/>
      <c r="BY1928" s="603"/>
      <c r="BZ1928" s="603"/>
      <c r="CA1928" s="603"/>
      <c r="CB1928" s="603"/>
      <c r="CC1928" s="603"/>
      <c r="CD1928" s="603"/>
      <c r="CE1928" s="603"/>
      <c r="CF1928" s="603"/>
      <c r="CG1928" s="603"/>
      <c r="CH1928" s="603"/>
      <c r="CI1928" s="603"/>
      <c r="CJ1928" s="603"/>
      <c r="CK1928" s="603"/>
    </row>
    <row r="1929" spans="1:89" ht="14.25">
      <c r="A1929" s="845"/>
      <c r="B1929" s="758"/>
      <c r="C1929" s="758"/>
      <c r="D1929" s="698"/>
      <c r="E1929" s="698"/>
      <c r="F1929" s="698"/>
      <c r="G1929" s="698"/>
      <c r="H1929" s="698"/>
      <c r="I1929" s="758"/>
      <c r="J1929" s="758"/>
      <c r="K1929" s="758"/>
      <c r="L1929" s="758"/>
      <c r="M1929" s="758"/>
      <c r="N1929" s="698"/>
      <c r="O1929" s="603"/>
      <c r="P1929" s="846"/>
      <c r="Q1929" s="603"/>
      <c r="R1929" s="603"/>
      <c r="S1929" s="603"/>
      <c r="T1929" s="603"/>
      <c r="U1929" s="603"/>
      <c r="V1929" s="603"/>
      <c r="W1929" s="603"/>
      <c r="X1929" s="668"/>
      <c r="Y1929" s="376"/>
      <c r="Z1929" s="603"/>
      <c r="AA1929" s="845"/>
      <c r="AB1929" s="603"/>
      <c r="AC1929" s="603"/>
      <c r="AD1929" s="603"/>
      <c r="AE1929" s="603"/>
      <c r="AF1929" s="603"/>
      <c r="AG1929" s="603"/>
      <c r="AH1929" s="603"/>
      <c r="AI1929" s="603"/>
      <c r="AJ1929" s="603"/>
      <c r="AK1929" s="603"/>
      <c r="AL1929" s="603"/>
      <c r="AM1929" s="603"/>
      <c r="AN1929" s="603"/>
      <c r="AO1929" s="603"/>
      <c r="AP1929" s="603"/>
      <c r="AQ1929" s="603"/>
      <c r="AR1929" s="603"/>
      <c r="AS1929" s="603"/>
      <c r="AT1929" s="603"/>
      <c r="AU1929" s="603"/>
      <c r="AV1929" s="603"/>
      <c r="AW1929" s="603"/>
      <c r="AX1929" s="603"/>
      <c r="AY1929" s="603"/>
      <c r="AZ1929" s="603"/>
      <c r="BA1929" s="603"/>
      <c r="BB1929" s="603"/>
      <c r="BC1929" s="603"/>
      <c r="BD1929" s="603"/>
      <c r="BE1929" s="603"/>
      <c r="BF1929" s="603"/>
      <c r="BG1929" s="603"/>
      <c r="BH1929" s="603"/>
      <c r="BI1929" s="603"/>
      <c r="BJ1929" s="603"/>
      <c r="BK1929" s="603"/>
      <c r="BL1929" s="603"/>
      <c r="BM1929" s="603"/>
      <c r="BN1929" s="603"/>
      <c r="BO1929" s="603"/>
      <c r="BP1929" s="603"/>
      <c r="BQ1929" s="603"/>
      <c r="BR1929" s="603"/>
      <c r="BS1929" s="603"/>
      <c r="BT1929" s="603"/>
      <c r="BU1929" s="603"/>
      <c r="BV1929" s="603"/>
      <c r="BW1929" s="603"/>
      <c r="BX1929" s="603"/>
      <c r="BY1929" s="603"/>
      <c r="BZ1929" s="603"/>
      <c r="CA1929" s="603"/>
      <c r="CB1929" s="603"/>
      <c r="CC1929" s="603"/>
      <c r="CD1929" s="603"/>
      <c r="CE1929" s="603"/>
      <c r="CF1929" s="603"/>
      <c r="CG1929" s="603"/>
      <c r="CH1929" s="603"/>
      <c r="CI1929" s="603"/>
      <c r="CJ1929" s="603"/>
      <c r="CK1929" s="603"/>
    </row>
    <row r="1930" spans="1:89" ht="14.25">
      <c r="A1930" s="845"/>
      <c r="B1930" s="758"/>
      <c r="C1930" s="758"/>
      <c r="D1930" s="698"/>
      <c r="E1930" s="698"/>
      <c r="F1930" s="698"/>
      <c r="G1930" s="698"/>
      <c r="H1930" s="698"/>
      <c r="I1930" s="758"/>
      <c r="J1930" s="758"/>
      <c r="K1930" s="758"/>
      <c r="L1930" s="758"/>
      <c r="M1930" s="758"/>
      <c r="N1930" s="698"/>
      <c r="O1930" s="603"/>
      <c r="P1930" s="846"/>
      <c r="Q1930" s="603"/>
      <c r="R1930" s="603"/>
      <c r="S1930" s="603"/>
      <c r="T1930" s="603"/>
      <c r="U1930" s="603"/>
      <c r="V1930" s="603"/>
      <c r="W1930" s="603"/>
      <c r="X1930" s="668"/>
      <c r="Y1930" s="376"/>
      <c r="Z1930" s="603"/>
      <c r="AA1930" s="845"/>
      <c r="AB1930" s="603"/>
      <c r="AC1930" s="603"/>
      <c r="AD1930" s="603"/>
      <c r="AE1930" s="603"/>
      <c r="AF1930" s="603"/>
      <c r="AG1930" s="603"/>
      <c r="AH1930" s="603"/>
      <c r="AI1930" s="603"/>
      <c r="AJ1930" s="603"/>
      <c r="AK1930" s="603"/>
      <c r="AL1930" s="603"/>
      <c r="AM1930" s="603"/>
      <c r="AN1930" s="603"/>
      <c r="AO1930" s="603"/>
      <c r="AP1930" s="603"/>
      <c r="AQ1930" s="603"/>
      <c r="AR1930" s="603"/>
      <c r="AS1930" s="603"/>
      <c r="AT1930" s="603"/>
      <c r="AU1930" s="603"/>
      <c r="AV1930" s="603"/>
      <c r="AW1930" s="603"/>
      <c r="AX1930" s="603"/>
      <c r="AY1930" s="603"/>
      <c r="AZ1930" s="603"/>
      <c r="BA1930" s="603"/>
      <c r="BB1930" s="603"/>
      <c r="BC1930" s="603"/>
      <c r="BD1930" s="603"/>
      <c r="BE1930" s="603"/>
      <c r="BF1930" s="603"/>
      <c r="BG1930" s="603"/>
      <c r="BH1930" s="603"/>
      <c r="BI1930" s="603"/>
      <c r="BJ1930" s="603"/>
      <c r="BK1930" s="603"/>
      <c r="BL1930" s="603"/>
      <c r="BM1930" s="603"/>
      <c r="BN1930" s="603"/>
      <c r="BO1930" s="603"/>
      <c r="BP1930" s="603"/>
      <c r="BQ1930" s="603"/>
      <c r="BR1930" s="603"/>
      <c r="BS1930" s="603"/>
      <c r="BT1930" s="603"/>
      <c r="BU1930" s="603"/>
      <c r="BV1930" s="603"/>
      <c r="BW1930" s="603"/>
      <c r="BX1930" s="603"/>
      <c r="BY1930" s="603"/>
      <c r="BZ1930" s="603"/>
      <c r="CA1930" s="603"/>
      <c r="CB1930" s="603"/>
      <c r="CC1930" s="603"/>
      <c r="CD1930" s="603"/>
      <c r="CE1930" s="603"/>
      <c r="CF1930" s="603"/>
      <c r="CG1930" s="603"/>
      <c r="CH1930" s="603"/>
      <c r="CI1930" s="603"/>
      <c r="CJ1930" s="603"/>
      <c r="CK1930" s="603"/>
    </row>
    <row r="1931" spans="1:89" ht="14.25">
      <c r="A1931" s="845"/>
      <c r="B1931" s="758"/>
      <c r="C1931" s="758"/>
      <c r="D1931" s="698"/>
      <c r="E1931" s="698"/>
      <c r="F1931" s="698"/>
      <c r="G1931" s="698"/>
      <c r="H1931" s="698"/>
      <c r="I1931" s="758"/>
      <c r="J1931" s="758"/>
      <c r="K1931" s="758"/>
      <c r="L1931" s="758"/>
      <c r="M1931" s="758"/>
      <c r="N1931" s="698"/>
      <c r="O1931" s="603"/>
      <c r="P1931" s="846"/>
      <c r="Q1931" s="603"/>
      <c r="R1931" s="603"/>
      <c r="S1931" s="603"/>
      <c r="T1931" s="603"/>
      <c r="U1931" s="603"/>
      <c r="V1931" s="603"/>
      <c r="W1931" s="603"/>
      <c r="X1931" s="668"/>
      <c r="Y1931" s="376"/>
      <c r="Z1931" s="603"/>
      <c r="AA1931" s="845"/>
      <c r="AB1931" s="603"/>
      <c r="AC1931" s="603"/>
      <c r="AD1931" s="603"/>
      <c r="AE1931" s="603"/>
      <c r="AF1931" s="603"/>
      <c r="AG1931" s="603"/>
      <c r="AH1931" s="603"/>
      <c r="AI1931" s="603"/>
      <c r="AJ1931" s="603"/>
      <c r="AK1931" s="603"/>
      <c r="AL1931" s="603"/>
      <c r="AM1931" s="603"/>
      <c r="AN1931" s="603"/>
      <c r="AO1931" s="603"/>
      <c r="AP1931" s="603"/>
      <c r="AQ1931" s="603"/>
      <c r="AR1931" s="603"/>
      <c r="AS1931" s="603"/>
      <c r="AT1931" s="603"/>
      <c r="AU1931" s="603"/>
      <c r="AV1931" s="603"/>
      <c r="AW1931" s="603"/>
      <c r="AX1931" s="603"/>
      <c r="AY1931" s="603"/>
      <c r="AZ1931" s="603"/>
      <c r="BA1931" s="603"/>
      <c r="BB1931" s="603"/>
      <c r="BC1931" s="603"/>
      <c r="BD1931" s="603"/>
      <c r="BE1931" s="603"/>
      <c r="BF1931" s="603"/>
      <c r="BG1931" s="603"/>
      <c r="BH1931" s="603"/>
      <c r="BI1931" s="603"/>
      <c r="BJ1931" s="603"/>
      <c r="BK1931" s="603"/>
      <c r="BL1931" s="603"/>
      <c r="BM1931" s="603"/>
      <c r="BN1931" s="603"/>
      <c r="BO1931" s="603"/>
      <c r="BP1931" s="603"/>
      <c r="BQ1931" s="603"/>
      <c r="BR1931" s="603"/>
      <c r="BS1931" s="603"/>
      <c r="BT1931" s="603"/>
      <c r="BU1931" s="603"/>
      <c r="BV1931" s="603"/>
      <c r="BW1931" s="603"/>
      <c r="BX1931" s="603"/>
      <c r="BY1931" s="603"/>
      <c r="BZ1931" s="603"/>
      <c r="CA1931" s="603"/>
      <c r="CB1931" s="603"/>
      <c r="CC1931" s="603"/>
      <c r="CD1931" s="603"/>
      <c r="CE1931" s="603"/>
      <c r="CF1931" s="603"/>
      <c r="CG1931" s="603"/>
      <c r="CH1931" s="603"/>
      <c r="CI1931" s="603"/>
      <c r="CJ1931" s="603"/>
      <c r="CK1931" s="603"/>
    </row>
    <row r="1932" spans="1:89" ht="14.25">
      <c r="A1932" s="845"/>
      <c r="B1932" s="758"/>
      <c r="C1932" s="758"/>
      <c r="D1932" s="698"/>
      <c r="E1932" s="698"/>
      <c r="F1932" s="698"/>
      <c r="G1932" s="698"/>
      <c r="H1932" s="698"/>
      <c r="I1932" s="758"/>
      <c r="J1932" s="758"/>
      <c r="K1932" s="758"/>
      <c r="L1932" s="758"/>
      <c r="M1932" s="758"/>
      <c r="N1932" s="698"/>
      <c r="O1932" s="603"/>
      <c r="P1932" s="846"/>
      <c r="Q1932" s="603"/>
      <c r="R1932" s="603"/>
      <c r="S1932" s="603"/>
      <c r="T1932" s="603"/>
      <c r="U1932" s="603"/>
      <c r="V1932" s="603"/>
      <c r="W1932" s="603"/>
      <c r="X1932" s="668"/>
      <c r="Y1932" s="376"/>
      <c r="Z1932" s="603"/>
      <c r="AA1932" s="845"/>
      <c r="AB1932" s="603"/>
      <c r="AC1932" s="603"/>
      <c r="AD1932" s="603"/>
      <c r="AE1932" s="603"/>
      <c r="AF1932" s="603"/>
      <c r="AG1932" s="603"/>
      <c r="AH1932" s="603"/>
      <c r="AI1932" s="603"/>
      <c r="AJ1932" s="603"/>
      <c r="AK1932" s="603"/>
      <c r="AL1932" s="603"/>
      <c r="AM1932" s="603"/>
      <c r="AN1932" s="603"/>
      <c r="AO1932" s="603"/>
      <c r="AP1932" s="603"/>
      <c r="AQ1932" s="603"/>
      <c r="AR1932" s="603"/>
      <c r="AS1932" s="603"/>
      <c r="AT1932" s="603"/>
      <c r="AU1932" s="603"/>
      <c r="AV1932" s="603"/>
      <c r="AW1932" s="603"/>
      <c r="AX1932" s="603"/>
      <c r="AY1932" s="603"/>
      <c r="AZ1932" s="603"/>
      <c r="BA1932" s="603"/>
      <c r="BB1932" s="603"/>
      <c r="BC1932" s="603"/>
      <c r="BD1932" s="603"/>
      <c r="BE1932" s="603"/>
      <c r="BF1932" s="603"/>
      <c r="BG1932" s="603"/>
      <c r="BH1932" s="603"/>
      <c r="BI1932" s="603"/>
      <c r="BJ1932" s="603"/>
      <c r="BK1932" s="603"/>
      <c r="BL1932" s="603"/>
      <c r="BM1932" s="603"/>
      <c r="BN1932" s="603"/>
      <c r="BO1932" s="603"/>
      <c r="BP1932" s="603"/>
      <c r="BQ1932" s="603"/>
      <c r="BR1932" s="603"/>
      <c r="BS1932" s="603"/>
      <c r="BT1932" s="603"/>
      <c r="BU1932" s="603"/>
      <c r="BV1932" s="603"/>
      <c r="BW1932" s="603"/>
      <c r="BX1932" s="603"/>
      <c r="BY1932" s="603"/>
      <c r="BZ1932" s="603"/>
      <c r="CA1932" s="603"/>
      <c r="CB1932" s="603"/>
      <c r="CC1932" s="603"/>
      <c r="CD1932" s="603"/>
      <c r="CE1932" s="603"/>
      <c r="CF1932" s="603"/>
      <c r="CG1932" s="603"/>
      <c r="CH1932" s="603"/>
      <c r="CI1932" s="603"/>
      <c r="CJ1932" s="603"/>
      <c r="CK1932" s="603"/>
    </row>
    <row r="1933" spans="1:89" ht="14.25">
      <c r="A1933" s="845"/>
      <c r="B1933" s="758"/>
      <c r="C1933" s="758"/>
      <c r="D1933" s="698"/>
      <c r="E1933" s="698"/>
      <c r="F1933" s="698"/>
      <c r="G1933" s="698"/>
      <c r="H1933" s="698"/>
      <c r="I1933" s="758"/>
      <c r="J1933" s="758"/>
      <c r="K1933" s="758"/>
      <c r="L1933" s="758"/>
      <c r="M1933" s="758"/>
      <c r="N1933" s="698"/>
      <c r="O1933" s="603"/>
      <c r="P1933" s="846"/>
      <c r="Q1933" s="603"/>
      <c r="R1933" s="603"/>
      <c r="S1933" s="603"/>
      <c r="T1933" s="603"/>
      <c r="U1933" s="603"/>
      <c r="V1933" s="603"/>
      <c r="W1933" s="603"/>
      <c r="X1933" s="668"/>
      <c r="Y1933" s="376"/>
      <c r="Z1933" s="603"/>
      <c r="AA1933" s="845"/>
      <c r="AB1933" s="603"/>
      <c r="AC1933" s="603"/>
      <c r="AD1933" s="603"/>
      <c r="AE1933" s="603"/>
      <c r="AF1933" s="603"/>
      <c r="AG1933" s="603"/>
      <c r="AH1933" s="603"/>
      <c r="AI1933" s="603"/>
      <c r="AJ1933" s="603"/>
      <c r="AK1933" s="603"/>
      <c r="AL1933" s="603"/>
      <c r="AM1933" s="603"/>
      <c r="AN1933" s="603"/>
      <c r="AO1933" s="603"/>
      <c r="AP1933" s="603"/>
      <c r="AQ1933" s="603"/>
      <c r="AR1933" s="603"/>
      <c r="AS1933" s="603"/>
      <c r="AT1933" s="603"/>
      <c r="AU1933" s="603"/>
      <c r="AV1933" s="603"/>
      <c r="AW1933" s="603"/>
      <c r="AX1933" s="603"/>
      <c r="AY1933" s="603"/>
      <c r="AZ1933" s="603"/>
      <c r="BA1933" s="603"/>
      <c r="BB1933" s="603"/>
      <c r="BC1933" s="603"/>
      <c r="BD1933" s="603"/>
      <c r="BE1933" s="603"/>
      <c r="BF1933" s="603"/>
      <c r="BG1933" s="603"/>
      <c r="BH1933" s="603"/>
      <c r="BI1933" s="603"/>
      <c r="BJ1933" s="603"/>
      <c r="BK1933" s="603"/>
      <c r="BL1933" s="603"/>
      <c r="BM1933" s="603"/>
      <c r="BN1933" s="603"/>
      <c r="BO1933" s="603"/>
      <c r="BP1933" s="603"/>
      <c r="BQ1933" s="603"/>
      <c r="BR1933" s="603"/>
      <c r="BS1933" s="603"/>
      <c r="BT1933" s="603"/>
      <c r="BU1933" s="603"/>
      <c r="BV1933" s="603"/>
      <c r="BW1933" s="603"/>
      <c r="BX1933" s="603"/>
      <c r="BY1933" s="603"/>
      <c r="BZ1933" s="603"/>
      <c r="CA1933" s="603"/>
      <c r="CB1933" s="603"/>
      <c r="CC1933" s="603"/>
      <c r="CD1933" s="603"/>
      <c r="CE1933" s="603"/>
      <c r="CF1933" s="603"/>
      <c r="CG1933" s="603"/>
      <c r="CH1933" s="603"/>
      <c r="CI1933" s="603"/>
      <c r="CJ1933" s="603"/>
      <c r="CK1933" s="603"/>
    </row>
    <row r="1934" spans="1:89" ht="14.25">
      <c r="A1934" s="845"/>
      <c r="B1934" s="758"/>
      <c r="C1934" s="758"/>
      <c r="D1934" s="698"/>
      <c r="E1934" s="698"/>
      <c r="F1934" s="698"/>
      <c r="G1934" s="698"/>
      <c r="H1934" s="698"/>
      <c r="I1934" s="758"/>
      <c r="J1934" s="758"/>
      <c r="K1934" s="758"/>
      <c r="L1934" s="758"/>
      <c r="M1934" s="758"/>
      <c r="N1934" s="698"/>
      <c r="O1934" s="603"/>
      <c r="P1934" s="846"/>
      <c r="Q1934" s="603"/>
      <c r="R1934" s="603"/>
      <c r="S1934" s="603"/>
      <c r="T1934" s="603"/>
      <c r="U1934" s="603"/>
      <c r="V1934" s="603"/>
      <c r="W1934" s="603"/>
      <c r="X1934" s="668"/>
      <c r="Y1934" s="376"/>
      <c r="Z1934" s="603"/>
      <c r="AA1934" s="845"/>
      <c r="AB1934" s="603"/>
      <c r="AC1934" s="603"/>
      <c r="AD1934" s="603"/>
      <c r="AE1934" s="603"/>
      <c r="AF1934" s="603"/>
      <c r="AG1934" s="603"/>
      <c r="AH1934" s="603"/>
      <c r="AI1934" s="603"/>
      <c r="AJ1934" s="603"/>
      <c r="AK1934" s="603"/>
      <c r="AL1934" s="603"/>
      <c r="AM1934" s="603"/>
      <c r="AN1934" s="603"/>
      <c r="AO1934" s="603"/>
      <c r="AP1934" s="603"/>
      <c r="AQ1934" s="603"/>
      <c r="AR1934" s="603"/>
      <c r="AS1934" s="603"/>
      <c r="AT1934" s="603"/>
      <c r="AU1934" s="603"/>
      <c r="AV1934" s="603"/>
      <c r="AW1934" s="603"/>
      <c r="AX1934" s="603"/>
      <c r="AY1934" s="603"/>
      <c r="AZ1934" s="603"/>
      <c r="BA1934" s="603"/>
      <c r="BB1934" s="603"/>
      <c r="BC1934" s="603"/>
      <c r="BD1934" s="603"/>
      <c r="BE1934" s="603"/>
      <c r="BF1934" s="603"/>
      <c r="BG1934" s="603"/>
      <c r="BH1934" s="603"/>
      <c r="BI1934" s="603"/>
      <c r="BJ1934" s="603"/>
      <c r="BK1934" s="603"/>
      <c r="BL1934" s="603"/>
      <c r="BM1934" s="603"/>
      <c r="BN1934" s="603"/>
      <c r="BO1934" s="603"/>
      <c r="BP1934" s="603"/>
      <c r="BQ1934" s="603"/>
      <c r="BR1934" s="603"/>
      <c r="BS1934" s="603"/>
      <c r="BT1934" s="603"/>
      <c r="BU1934" s="603"/>
      <c r="BV1934" s="603"/>
      <c r="BW1934" s="603"/>
      <c r="BX1934" s="603"/>
      <c r="BY1934" s="603"/>
      <c r="BZ1934" s="603"/>
      <c r="CA1934" s="603"/>
      <c r="CB1934" s="603"/>
      <c r="CC1934" s="603"/>
      <c r="CD1934" s="603"/>
      <c r="CE1934" s="603"/>
      <c r="CF1934" s="603"/>
      <c r="CG1934" s="603"/>
      <c r="CH1934" s="603"/>
      <c r="CI1934" s="603"/>
      <c r="CJ1934" s="603"/>
      <c r="CK1934" s="603"/>
    </row>
    <row r="1935" spans="1:89" ht="14.25">
      <c r="A1935" s="845"/>
      <c r="B1935" s="758"/>
      <c r="C1935" s="758"/>
      <c r="D1935" s="698"/>
      <c r="E1935" s="698"/>
      <c r="F1935" s="698"/>
      <c r="G1935" s="698"/>
      <c r="H1935" s="698"/>
      <c r="I1935" s="758"/>
      <c r="J1935" s="758"/>
      <c r="K1935" s="758"/>
      <c r="L1935" s="758"/>
      <c r="M1935" s="758"/>
      <c r="N1935" s="698"/>
      <c r="O1935" s="603"/>
      <c r="P1935" s="846"/>
      <c r="Q1935" s="603"/>
      <c r="R1935" s="603"/>
      <c r="S1935" s="603"/>
      <c r="T1935" s="603"/>
      <c r="U1935" s="603"/>
      <c r="V1935" s="603"/>
      <c r="W1935" s="603"/>
      <c r="X1935" s="668"/>
      <c r="Y1935" s="376"/>
      <c r="Z1935" s="603"/>
      <c r="AA1935" s="845"/>
      <c r="AB1935" s="603"/>
      <c r="AC1935" s="603"/>
      <c r="AD1935" s="603"/>
      <c r="AE1935" s="603"/>
      <c r="AF1935" s="603"/>
      <c r="AG1935" s="603"/>
      <c r="AH1935" s="603"/>
      <c r="AI1935" s="603"/>
      <c r="AJ1935" s="603"/>
      <c r="AK1935" s="603"/>
      <c r="AL1935" s="603"/>
      <c r="AM1935" s="603"/>
      <c r="AN1935" s="603"/>
      <c r="AO1935" s="603"/>
      <c r="AP1935" s="603"/>
      <c r="AQ1935" s="603"/>
      <c r="AR1935" s="603"/>
      <c r="AS1935" s="603"/>
      <c r="AT1935" s="603"/>
      <c r="AU1935" s="603"/>
      <c r="AV1935" s="603"/>
      <c r="AW1935" s="603"/>
      <c r="AX1935" s="603"/>
      <c r="AY1935" s="603"/>
      <c r="AZ1935" s="603"/>
      <c r="BA1935" s="603"/>
      <c r="BB1935" s="603"/>
      <c r="BC1935" s="603"/>
      <c r="BD1935" s="603"/>
      <c r="BE1935" s="603"/>
      <c r="BF1935" s="603"/>
      <c r="BG1935" s="603"/>
      <c r="BH1935" s="603"/>
      <c r="BI1935" s="603"/>
      <c r="BJ1935" s="603"/>
      <c r="BK1935" s="603"/>
      <c r="BL1935" s="603"/>
      <c r="BM1935" s="603"/>
      <c r="BN1935" s="603"/>
      <c r="BO1935" s="603"/>
      <c r="BP1935" s="603"/>
      <c r="BQ1935" s="603"/>
      <c r="BR1935" s="603"/>
      <c r="BS1935" s="603"/>
      <c r="BT1935" s="603"/>
      <c r="BU1935" s="603"/>
      <c r="BV1935" s="603"/>
      <c r="BW1935" s="603"/>
      <c r="BX1935" s="603"/>
      <c r="BY1935" s="603"/>
      <c r="BZ1935" s="603"/>
      <c r="CA1935" s="603"/>
      <c r="CB1935" s="603"/>
      <c r="CC1935" s="603"/>
      <c r="CD1935" s="603"/>
      <c r="CE1935" s="603"/>
      <c r="CF1935" s="603"/>
      <c r="CG1935" s="603"/>
      <c r="CH1935" s="603"/>
      <c r="CI1935" s="603"/>
      <c r="CJ1935" s="603"/>
      <c r="CK1935" s="603"/>
    </row>
    <row r="1936" spans="1:89" ht="14.25">
      <c r="A1936" s="845"/>
      <c r="B1936" s="758"/>
      <c r="C1936" s="758"/>
      <c r="D1936" s="698"/>
      <c r="E1936" s="698"/>
      <c r="F1936" s="698"/>
      <c r="G1936" s="698"/>
      <c r="H1936" s="698"/>
      <c r="I1936" s="758"/>
      <c r="J1936" s="758"/>
      <c r="K1936" s="758"/>
      <c r="L1936" s="758"/>
      <c r="M1936" s="758"/>
      <c r="N1936" s="698"/>
      <c r="O1936" s="603"/>
      <c r="P1936" s="846"/>
      <c r="Q1936" s="603"/>
      <c r="R1936" s="603"/>
      <c r="S1936" s="603"/>
      <c r="T1936" s="603"/>
      <c r="U1936" s="603"/>
      <c r="V1936" s="603"/>
      <c r="W1936" s="603"/>
      <c r="X1936" s="668"/>
      <c r="Y1936" s="376"/>
      <c r="Z1936" s="603"/>
      <c r="AA1936" s="845"/>
      <c r="AB1936" s="603"/>
      <c r="AC1936" s="603"/>
      <c r="AD1936" s="603"/>
      <c r="AE1936" s="603"/>
      <c r="AF1936" s="603"/>
      <c r="AG1936" s="603"/>
      <c r="AH1936" s="603"/>
      <c r="AI1936" s="603"/>
      <c r="AJ1936" s="603"/>
      <c r="AK1936" s="603"/>
      <c r="AL1936" s="603"/>
      <c r="AM1936" s="603"/>
      <c r="AN1936" s="603"/>
      <c r="AO1936" s="603"/>
      <c r="AP1936" s="603"/>
      <c r="AQ1936" s="603"/>
      <c r="AR1936" s="603"/>
      <c r="AS1936" s="603"/>
      <c r="AT1936" s="603"/>
      <c r="AU1936" s="603"/>
      <c r="AV1936" s="603"/>
      <c r="AW1936" s="603"/>
      <c r="AX1936" s="603"/>
      <c r="AY1936" s="603"/>
      <c r="AZ1936" s="603"/>
      <c r="BA1936" s="603"/>
      <c r="BB1936" s="603"/>
      <c r="BC1936" s="603"/>
      <c r="BD1936" s="603"/>
      <c r="BE1936" s="603"/>
      <c r="BF1936" s="603"/>
      <c r="BG1936" s="603"/>
      <c r="BH1936" s="603"/>
      <c r="BI1936" s="603"/>
      <c r="BJ1936" s="603"/>
      <c r="BK1936" s="603"/>
      <c r="BL1936" s="603"/>
      <c r="BM1936" s="603"/>
      <c r="BN1936" s="603"/>
      <c r="BO1936" s="603"/>
      <c r="BP1936" s="603"/>
      <c r="BQ1936" s="603"/>
      <c r="BR1936" s="603"/>
      <c r="BS1936" s="603"/>
      <c r="BT1936" s="603"/>
      <c r="BU1936" s="603"/>
      <c r="BV1936" s="603"/>
      <c r="BW1936" s="603"/>
      <c r="BX1936" s="603"/>
      <c r="BY1936" s="603"/>
      <c r="BZ1936" s="603"/>
      <c r="CA1936" s="603"/>
      <c r="CB1936" s="603"/>
      <c r="CC1936" s="603"/>
      <c r="CD1936" s="603"/>
      <c r="CE1936" s="603"/>
      <c r="CF1936" s="603"/>
      <c r="CG1936" s="603"/>
      <c r="CH1936" s="603"/>
      <c r="CI1936" s="603"/>
      <c r="CJ1936" s="603"/>
      <c r="CK1936" s="603"/>
    </row>
    <row r="1937" spans="1:89" ht="14.25">
      <c r="A1937" s="845"/>
      <c r="B1937" s="758"/>
      <c r="C1937" s="758"/>
      <c r="D1937" s="698"/>
      <c r="E1937" s="698"/>
      <c r="F1937" s="698"/>
      <c r="G1937" s="698"/>
      <c r="H1937" s="698"/>
      <c r="I1937" s="758"/>
      <c r="J1937" s="758"/>
      <c r="K1937" s="758"/>
      <c r="L1937" s="758"/>
      <c r="M1937" s="758"/>
      <c r="N1937" s="698"/>
      <c r="O1937" s="603"/>
      <c r="P1937" s="846"/>
      <c r="Q1937" s="603"/>
      <c r="R1937" s="603"/>
      <c r="S1937" s="603"/>
      <c r="T1937" s="603"/>
      <c r="U1937" s="603"/>
      <c r="V1937" s="603"/>
      <c r="W1937" s="603"/>
      <c r="X1937" s="668"/>
      <c r="Y1937" s="376"/>
      <c r="Z1937" s="603"/>
      <c r="AA1937" s="845"/>
      <c r="AB1937" s="603"/>
      <c r="AC1937" s="603"/>
      <c r="AD1937" s="603"/>
      <c r="AE1937" s="603"/>
      <c r="AF1937" s="603"/>
      <c r="AG1937" s="603"/>
      <c r="AH1937" s="603"/>
      <c r="AI1937" s="603"/>
      <c r="AJ1937" s="603"/>
      <c r="AK1937" s="603"/>
      <c r="AL1937" s="603"/>
      <c r="AM1937" s="603"/>
      <c r="AN1937" s="603"/>
      <c r="AO1937" s="603"/>
      <c r="AP1937" s="603"/>
      <c r="AQ1937" s="603"/>
      <c r="AR1937" s="603"/>
      <c r="AS1937" s="603"/>
      <c r="AT1937" s="603"/>
      <c r="AU1937" s="603"/>
      <c r="AV1937" s="603"/>
      <c r="AW1937" s="603"/>
      <c r="AX1937" s="603"/>
      <c r="AY1937" s="603"/>
      <c r="AZ1937" s="603"/>
      <c r="BA1937" s="603"/>
      <c r="BB1937" s="603"/>
      <c r="BC1937" s="603"/>
      <c r="BD1937" s="603"/>
      <c r="BE1937" s="603"/>
      <c r="BF1937" s="603"/>
      <c r="BG1937" s="603"/>
      <c r="BH1937" s="603"/>
      <c r="BI1937" s="603"/>
      <c r="BJ1937" s="603"/>
      <c r="BK1937" s="603"/>
      <c r="BL1937" s="603"/>
      <c r="BM1937" s="603"/>
      <c r="BN1937" s="603"/>
      <c r="BO1937" s="603"/>
      <c r="BP1937" s="603"/>
      <c r="BQ1937" s="603"/>
      <c r="BR1937" s="603"/>
      <c r="BS1937" s="603"/>
      <c r="BT1937" s="603"/>
      <c r="BU1937" s="603"/>
      <c r="BV1937" s="603"/>
      <c r="BW1937" s="603"/>
      <c r="BX1937" s="603"/>
      <c r="BY1937" s="603"/>
      <c r="BZ1937" s="603"/>
      <c r="CA1937" s="603"/>
      <c r="CB1937" s="603"/>
      <c r="CC1937" s="603"/>
      <c r="CD1937" s="603"/>
      <c r="CE1937" s="603"/>
      <c r="CF1937" s="603"/>
      <c r="CG1937" s="603"/>
      <c r="CH1937" s="603"/>
      <c r="CI1937" s="603"/>
      <c r="CJ1937" s="603"/>
      <c r="CK1937" s="603"/>
    </row>
    <row r="1938" spans="1:89" ht="14.25">
      <c r="A1938" s="845"/>
      <c r="B1938" s="758"/>
      <c r="C1938" s="758"/>
      <c r="D1938" s="698"/>
      <c r="E1938" s="698"/>
      <c r="F1938" s="698"/>
      <c r="G1938" s="698"/>
      <c r="H1938" s="698"/>
      <c r="I1938" s="758"/>
      <c r="J1938" s="758"/>
      <c r="K1938" s="758"/>
      <c r="L1938" s="758"/>
      <c r="M1938" s="758"/>
      <c r="N1938" s="698"/>
      <c r="O1938" s="603"/>
      <c r="P1938" s="846"/>
      <c r="Q1938" s="603"/>
      <c r="R1938" s="603"/>
      <c r="S1938" s="603"/>
      <c r="T1938" s="603"/>
      <c r="U1938" s="603"/>
      <c r="V1938" s="603"/>
      <c r="W1938" s="603"/>
      <c r="X1938" s="668"/>
      <c r="Y1938" s="376"/>
      <c r="Z1938" s="603"/>
      <c r="AA1938" s="845"/>
      <c r="AB1938" s="603"/>
      <c r="AC1938" s="603"/>
      <c r="AD1938" s="603"/>
      <c r="AE1938" s="603"/>
      <c r="AF1938" s="603"/>
      <c r="AG1938" s="603"/>
      <c r="AH1938" s="603"/>
      <c r="AI1938" s="603"/>
      <c r="AJ1938" s="603"/>
      <c r="AK1938" s="603"/>
      <c r="AL1938" s="603"/>
      <c r="AM1938" s="603"/>
      <c r="AN1938" s="603"/>
      <c r="AO1938" s="603"/>
      <c r="AP1938" s="603"/>
      <c r="AQ1938" s="603"/>
      <c r="AR1938" s="603"/>
      <c r="AS1938" s="603"/>
      <c r="AT1938" s="603"/>
      <c r="AU1938" s="603"/>
      <c r="AV1938" s="603"/>
      <c r="AW1938" s="603"/>
      <c r="AX1938" s="603"/>
      <c r="AY1938" s="603"/>
      <c r="AZ1938" s="603"/>
      <c r="BA1938" s="603"/>
      <c r="BB1938" s="603"/>
      <c r="BC1938" s="603"/>
      <c r="BD1938" s="603"/>
      <c r="BE1938" s="603"/>
      <c r="BF1938" s="603"/>
      <c r="BG1938" s="603"/>
      <c r="BH1938" s="603"/>
      <c r="BI1938" s="603"/>
      <c r="BJ1938" s="603"/>
      <c r="BK1938" s="603"/>
      <c r="BL1938" s="603"/>
      <c r="BM1938" s="603"/>
      <c r="BN1938" s="603"/>
      <c r="BO1938" s="603"/>
      <c r="BP1938" s="603"/>
      <c r="BQ1938" s="603"/>
      <c r="BR1938" s="603"/>
      <c r="BS1938" s="603"/>
      <c r="BT1938" s="603"/>
      <c r="BU1938" s="603"/>
      <c r="BV1938" s="603"/>
      <c r="BW1938" s="603"/>
      <c r="BX1938" s="603"/>
      <c r="BY1938" s="603"/>
      <c r="BZ1938" s="603"/>
      <c r="CA1938" s="603"/>
      <c r="CB1938" s="603"/>
      <c r="CC1938" s="603"/>
      <c r="CD1938" s="603"/>
      <c r="CE1938" s="603"/>
      <c r="CF1938" s="603"/>
      <c r="CG1938" s="603"/>
      <c r="CH1938" s="603"/>
      <c r="CI1938" s="603"/>
      <c r="CJ1938" s="603"/>
      <c r="CK1938" s="603"/>
    </row>
    <row r="1939" spans="1:89" ht="14.25">
      <c r="A1939" s="845"/>
      <c r="B1939" s="758"/>
      <c r="C1939" s="758"/>
      <c r="D1939" s="698"/>
      <c r="E1939" s="698"/>
      <c r="F1939" s="698"/>
      <c r="G1939" s="698"/>
      <c r="H1939" s="698"/>
      <c r="I1939" s="758"/>
      <c r="J1939" s="758"/>
      <c r="K1939" s="758"/>
      <c r="L1939" s="758"/>
      <c r="M1939" s="758"/>
      <c r="N1939" s="698"/>
      <c r="O1939" s="603"/>
      <c r="P1939" s="846"/>
      <c r="Q1939" s="603"/>
      <c r="R1939" s="603"/>
      <c r="S1939" s="603"/>
      <c r="T1939" s="603"/>
      <c r="U1939" s="603"/>
      <c r="V1939" s="603"/>
      <c r="W1939" s="603"/>
      <c r="X1939" s="668"/>
      <c r="Y1939" s="376"/>
      <c r="Z1939" s="603"/>
      <c r="AA1939" s="845"/>
      <c r="AB1939" s="603"/>
      <c r="AC1939" s="603"/>
      <c r="AD1939" s="603"/>
      <c r="AE1939" s="603"/>
      <c r="AF1939" s="603"/>
      <c r="AG1939" s="603"/>
      <c r="AH1939" s="603"/>
      <c r="AI1939" s="603"/>
      <c r="AJ1939" s="603"/>
      <c r="AK1939" s="603"/>
      <c r="AL1939" s="603"/>
      <c r="AM1939" s="603"/>
      <c r="AN1939" s="603"/>
      <c r="AO1939" s="603"/>
      <c r="AP1939" s="603"/>
      <c r="AQ1939" s="603"/>
      <c r="AR1939" s="603"/>
      <c r="AS1939" s="603"/>
      <c r="AT1939" s="603"/>
      <c r="AU1939" s="603"/>
      <c r="AV1939" s="603"/>
      <c r="AW1939" s="603"/>
      <c r="AX1939" s="603"/>
      <c r="AY1939" s="603"/>
      <c r="AZ1939" s="603"/>
      <c r="BA1939" s="603"/>
      <c r="BB1939" s="603"/>
      <c r="BC1939" s="603"/>
      <c r="BD1939" s="603"/>
      <c r="BE1939" s="603"/>
      <c r="BF1939" s="603"/>
      <c r="BG1939" s="603"/>
      <c r="BH1939" s="603"/>
      <c r="BI1939" s="603"/>
      <c r="BJ1939" s="603"/>
      <c r="BK1939" s="603"/>
      <c r="BL1939" s="603"/>
      <c r="BM1939" s="603"/>
      <c r="BN1939" s="603"/>
      <c r="BO1939" s="603"/>
      <c r="BP1939" s="603"/>
      <c r="BQ1939" s="603"/>
      <c r="BR1939" s="603"/>
      <c r="BS1939" s="603"/>
      <c r="BT1939" s="603"/>
      <c r="BU1939" s="603"/>
      <c r="BV1939" s="603"/>
      <c r="BW1939" s="603"/>
      <c r="BX1939" s="603"/>
      <c r="BY1939" s="603"/>
      <c r="BZ1939" s="603"/>
      <c r="CA1939" s="603"/>
      <c r="CB1939" s="603"/>
      <c r="CC1939" s="603"/>
      <c r="CD1939" s="603"/>
      <c r="CE1939" s="603"/>
      <c r="CF1939" s="603"/>
      <c r="CG1939" s="603"/>
      <c r="CH1939" s="603"/>
      <c r="CI1939" s="603"/>
      <c r="CJ1939" s="603"/>
      <c r="CK1939" s="603"/>
    </row>
    <row r="1940" spans="1:89" ht="14.25">
      <c r="A1940" s="845"/>
      <c r="B1940" s="758"/>
      <c r="C1940" s="758"/>
      <c r="D1940" s="698"/>
      <c r="E1940" s="698"/>
      <c r="F1940" s="698"/>
      <c r="G1940" s="698"/>
      <c r="H1940" s="698"/>
      <c r="I1940" s="758"/>
      <c r="J1940" s="758"/>
      <c r="K1940" s="758"/>
      <c r="L1940" s="758"/>
      <c r="M1940" s="758"/>
      <c r="N1940" s="698"/>
      <c r="O1940" s="603"/>
      <c r="P1940" s="846"/>
      <c r="Q1940" s="603"/>
      <c r="R1940" s="603"/>
      <c r="S1940" s="603"/>
      <c r="T1940" s="603"/>
      <c r="U1940" s="603"/>
      <c r="V1940" s="603"/>
      <c r="W1940" s="603"/>
      <c r="X1940" s="668"/>
      <c r="Y1940" s="376"/>
      <c r="Z1940" s="603"/>
      <c r="AA1940" s="845"/>
      <c r="AB1940" s="603"/>
      <c r="AC1940" s="603"/>
      <c r="AD1940" s="603"/>
      <c r="AE1940" s="603"/>
      <c r="AF1940" s="603"/>
      <c r="AG1940" s="603"/>
      <c r="AH1940" s="603"/>
      <c r="AI1940" s="603"/>
      <c r="AJ1940" s="603"/>
      <c r="AK1940" s="603"/>
      <c r="AL1940" s="603"/>
      <c r="AM1940" s="603"/>
      <c r="AN1940" s="603"/>
      <c r="AO1940" s="603"/>
      <c r="AP1940" s="603"/>
      <c r="AQ1940" s="603"/>
      <c r="AR1940" s="603"/>
      <c r="AS1940" s="603"/>
      <c r="AT1940" s="603"/>
      <c r="AU1940" s="603"/>
      <c r="AV1940" s="603"/>
      <c r="AW1940" s="603"/>
      <c r="AX1940" s="603"/>
      <c r="AY1940" s="603"/>
      <c r="AZ1940" s="603"/>
      <c r="BA1940" s="603"/>
      <c r="BB1940" s="603"/>
      <c r="BC1940" s="603"/>
      <c r="BD1940" s="603"/>
      <c r="BE1940" s="603"/>
      <c r="BF1940" s="603"/>
      <c r="BG1940" s="603"/>
      <c r="BH1940" s="603"/>
      <c r="BI1940" s="603"/>
      <c r="BJ1940" s="603"/>
      <c r="BK1940" s="603"/>
      <c r="BL1940" s="603"/>
      <c r="BM1940" s="603"/>
      <c r="BN1940" s="603"/>
      <c r="BO1940" s="603"/>
      <c r="BP1940" s="603"/>
      <c r="BQ1940" s="603"/>
      <c r="BR1940" s="603"/>
      <c r="BS1940" s="603"/>
      <c r="BT1940" s="603"/>
      <c r="BU1940" s="603"/>
      <c r="BV1940" s="603"/>
      <c r="BW1940" s="603"/>
      <c r="BX1940" s="603"/>
      <c r="BY1940" s="603"/>
      <c r="BZ1940" s="603"/>
      <c r="CA1940" s="603"/>
      <c r="CB1940" s="603"/>
      <c r="CC1940" s="603"/>
      <c r="CD1940" s="603"/>
      <c r="CE1940" s="603"/>
      <c r="CF1940" s="603"/>
      <c r="CG1940" s="603"/>
      <c r="CH1940" s="603"/>
      <c r="CI1940" s="603"/>
      <c r="CJ1940" s="603"/>
      <c r="CK1940" s="603"/>
    </row>
    <row r="1941" spans="1:89" ht="14.25">
      <c r="A1941" s="845"/>
      <c r="B1941" s="758"/>
      <c r="C1941" s="758"/>
      <c r="D1941" s="698"/>
      <c r="E1941" s="698"/>
      <c r="F1941" s="698"/>
      <c r="G1941" s="698"/>
      <c r="H1941" s="698"/>
      <c r="I1941" s="758"/>
      <c r="J1941" s="758"/>
      <c r="K1941" s="758"/>
      <c r="L1941" s="758"/>
      <c r="M1941" s="758"/>
      <c r="N1941" s="698"/>
      <c r="O1941" s="603"/>
      <c r="P1941" s="846"/>
      <c r="Q1941" s="603"/>
      <c r="R1941" s="603"/>
      <c r="S1941" s="603"/>
      <c r="T1941" s="603"/>
      <c r="U1941" s="603"/>
      <c r="V1941" s="603"/>
      <c r="W1941" s="603"/>
      <c r="X1941" s="668"/>
      <c r="Y1941" s="376"/>
      <c r="Z1941" s="603"/>
      <c r="AA1941" s="845"/>
      <c r="AB1941" s="603"/>
      <c r="AC1941" s="603"/>
      <c r="AD1941" s="603"/>
      <c r="AE1941" s="603"/>
      <c r="AF1941" s="603"/>
      <c r="AG1941" s="603"/>
      <c r="AH1941" s="603"/>
      <c r="AI1941" s="603"/>
      <c r="AJ1941" s="603"/>
      <c r="AK1941" s="603"/>
      <c r="AL1941" s="603"/>
      <c r="AM1941" s="603"/>
      <c r="AN1941" s="603"/>
      <c r="AO1941" s="603"/>
      <c r="AP1941" s="603"/>
      <c r="AQ1941" s="603"/>
      <c r="AR1941" s="603"/>
      <c r="AS1941" s="603"/>
      <c r="AT1941" s="603"/>
      <c r="AU1941" s="603"/>
      <c r="AV1941" s="603"/>
      <c r="AW1941" s="603"/>
      <c r="AX1941" s="603"/>
      <c r="AY1941" s="603"/>
      <c r="AZ1941" s="603"/>
      <c r="BA1941" s="603"/>
      <c r="BB1941" s="603"/>
      <c r="BC1941" s="603"/>
      <c r="BD1941" s="603"/>
      <c r="BE1941" s="603"/>
      <c r="BF1941" s="603"/>
      <c r="BG1941" s="603"/>
      <c r="BH1941" s="603"/>
      <c r="BI1941" s="603"/>
      <c r="BJ1941" s="603"/>
      <c r="BK1941" s="603"/>
      <c r="BL1941" s="603"/>
      <c r="BM1941" s="603"/>
      <c r="BN1941" s="603"/>
      <c r="BO1941" s="603"/>
      <c r="BP1941" s="603"/>
      <c r="BQ1941" s="603"/>
      <c r="BR1941" s="603"/>
      <c r="BS1941" s="603"/>
      <c r="BT1941" s="603"/>
      <c r="BU1941" s="603"/>
      <c r="BV1941" s="603"/>
      <c r="BW1941" s="603"/>
      <c r="BX1941" s="603"/>
      <c r="BY1941" s="603"/>
      <c r="BZ1941" s="603"/>
      <c r="CA1941" s="603"/>
      <c r="CB1941" s="603"/>
      <c r="CC1941" s="603"/>
      <c r="CD1941" s="603"/>
      <c r="CE1941" s="603"/>
      <c r="CF1941" s="603"/>
      <c r="CG1941" s="603"/>
      <c r="CH1941" s="603"/>
      <c r="CI1941" s="603"/>
      <c r="CJ1941" s="603"/>
      <c r="CK1941" s="603"/>
    </row>
    <row r="1942" spans="1:89" ht="14.25">
      <c r="A1942" s="845"/>
      <c r="B1942" s="758"/>
      <c r="C1942" s="758"/>
      <c r="D1942" s="698"/>
      <c r="E1942" s="698"/>
      <c r="F1942" s="698"/>
      <c r="G1942" s="698"/>
      <c r="H1942" s="698"/>
      <c r="I1942" s="758"/>
      <c r="J1942" s="758"/>
      <c r="K1942" s="758"/>
      <c r="L1942" s="758"/>
      <c r="M1942" s="758"/>
      <c r="N1942" s="698"/>
      <c r="O1942" s="603"/>
      <c r="P1942" s="846"/>
      <c r="Q1942" s="603"/>
      <c r="R1942" s="603"/>
      <c r="S1942" s="603"/>
      <c r="T1942" s="603"/>
      <c r="U1942" s="603"/>
      <c r="V1942" s="603"/>
      <c r="W1942" s="603"/>
      <c r="X1942" s="668"/>
      <c r="Y1942" s="376"/>
      <c r="Z1942" s="603"/>
      <c r="AA1942" s="845"/>
      <c r="AB1942" s="603"/>
      <c r="AC1942" s="603"/>
      <c r="AD1942" s="603"/>
      <c r="AE1942" s="603"/>
      <c r="AF1942" s="603"/>
      <c r="AG1942" s="603"/>
      <c r="AH1942" s="603"/>
      <c r="AI1942" s="603"/>
      <c r="AJ1942" s="603"/>
      <c r="AK1942" s="603"/>
      <c r="AL1942" s="603"/>
      <c r="AM1942" s="603"/>
      <c r="AN1942" s="603"/>
      <c r="AO1942" s="603"/>
      <c r="AP1942" s="603"/>
      <c r="AQ1942" s="603"/>
      <c r="AR1942" s="603"/>
      <c r="AS1942" s="603"/>
      <c r="AT1942" s="603"/>
      <c r="AU1942" s="603"/>
      <c r="AV1942" s="603"/>
      <c r="AW1942" s="603"/>
      <c r="AX1942" s="603"/>
      <c r="AY1942" s="603"/>
      <c r="AZ1942" s="603"/>
      <c r="BA1942" s="603"/>
      <c r="BB1942" s="603"/>
      <c r="BC1942" s="603"/>
      <c r="BD1942" s="603"/>
      <c r="BE1942" s="603"/>
      <c r="BF1942" s="603"/>
      <c r="BG1942" s="603"/>
      <c r="BH1942" s="603"/>
      <c r="BI1942" s="603"/>
      <c r="BJ1942" s="603"/>
      <c r="BK1942" s="603"/>
      <c r="BL1942" s="603"/>
      <c r="BM1942" s="603"/>
      <c r="BN1942" s="603"/>
      <c r="BO1942" s="603"/>
      <c r="BP1942" s="603"/>
      <c r="BQ1942" s="603"/>
      <c r="BR1942" s="603"/>
      <c r="BS1942" s="603"/>
      <c r="BT1942" s="603"/>
      <c r="BU1942" s="603"/>
      <c r="BV1942" s="603"/>
      <c r="BW1942" s="603"/>
      <c r="BX1942" s="603"/>
      <c r="BY1942" s="603"/>
      <c r="BZ1942" s="603"/>
      <c r="CA1942" s="603"/>
      <c r="CB1942" s="603"/>
      <c r="CC1942" s="603"/>
      <c r="CD1942" s="603"/>
      <c r="CE1942" s="603"/>
      <c r="CF1942" s="603"/>
      <c r="CG1942" s="603"/>
      <c r="CH1942" s="603"/>
      <c r="CI1942" s="603"/>
      <c r="CJ1942" s="603"/>
      <c r="CK1942" s="603"/>
    </row>
    <row r="1943" spans="1:89" ht="14.25">
      <c r="A1943" s="845"/>
      <c r="B1943" s="758"/>
      <c r="C1943" s="758"/>
      <c r="D1943" s="698"/>
      <c r="E1943" s="698"/>
      <c r="F1943" s="698"/>
      <c r="G1943" s="698"/>
      <c r="H1943" s="698"/>
      <c r="I1943" s="758"/>
      <c r="J1943" s="758"/>
      <c r="K1943" s="758"/>
      <c r="L1943" s="758"/>
      <c r="M1943" s="758"/>
      <c r="N1943" s="698"/>
      <c r="O1943" s="603"/>
      <c r="P1943" s="846"/>
      <c r="Q1943" s="603"/>
      <c r="R1943" s="603"/>
      <c r="S1943" s="603"/>
      <c r="T1943" s="603"/>
      <c r="U1943" s="603"/>
      <c r="V1943" s="603"/>
      <c r="W1943" s="603"/>
      <c r="X1943" s="668"/>
      <c r="Y1943" s="376"/>
      <c r="Z1943" s="603"/>
      <c r="AA1943" s="845"/>
      <c r="AB1943" s="603"/>
      <c r="AC1943" s="603"/>
      <c r="AD1943" s="603"/>
      <c r="AE1943" s="603"/>
      <c r="AF1943" s="603"/>
      <c r="AG1943" s="603"/>
      <c r="AH1943" s="603"/>
      <c r="AI1943" s="603"/>
      <c r="AJ1943" s="603"/>
      <c r="AK1943" s="603"/>
      <c r="AL1943" s="603"/>
      <c r="AM1943" s="603"/>
      <c r="AN1943" s="603"/>
      <c r="AO1943" s="603"/>
      <c r="AP1943" s="603"/>
      <c r="AQ1943" s="603"/>
      <c r="AR1943" s="603"/>
      <c r="AS1943" s="603"/>
      <c r="AT1943" s="603"/>
      <c r="AU1943" s="603"/>
      <c r="AV1943" s="603"/>
      <c r="AW1943" s="603"/>
      <c r="AX1943" s="603"/>
      <c r="AY1943" s="603"/>
      <c r="AZ1943" s="603"/>
      <c r="BA1943" s="603"/>
      <c r="BB1943" s="603"/>
      <c r="BC1943" s="603"/>
      <c r="BD1943" s="603"/>
      <c r="BE1943" s="603"/>
      <c r="BF1943" s="603"/>
      <c r="BG1943" s="603"/>
      <c r="BH1943" s="603"/>
      <c r="BI1943" s="603"/>
      <c r="BJ1943" s="603"/>
      <c r="BK1943" s="603"/>
      <c r="BL1943" s="603"/>
      <c r="BM1943" s="603"/>
      <c r="BN1943" s="603"/>
      <c r="BO1943" s="603"/>
      <c r="BP1943" s="603"/>
      <c r="BQ1943" s="603"/>
      <c r="BR1943" s="603"/>
      <c r="BS1943" s="603"/>
      <c r="BT1943" s="603"/>
      <c r="BU1943" s="603"/>
      <c r="BV1943" s="603"/>
      <c r="BW1943" s="603"/>
      <c r="BX1943" s="603"/>
      <c r="BY1943" s="603"/>
      <c r="BZ1943" s="603"/>
      <c r="CA1943" s="603"/>
      <c r="CB1943" s="603"/>
      <c r="CC1943" s="603"/>
      <c r="CD1943" s="603"/>
      <c r="CE1943" s="603"/>
      <c r="CF1943" s="603"/>
      <c r="CG1943" s="603"/>
      <c r="CH1943" s="603"/>
      <c r="CI1943" s="603"/>
      <c r="CJ1943" s="603"/>
      <c r="CK1943" s="603"/>
    </row>
    <row r="1944" spans="1:89" ht="14.25">
      <c r="A1944" s="845"/>
      <c r="B1944" s="758"/>
      <c r="C1944" s="758"/>
      <c r="D1944" s="698"/>
      <c r="E1944" s="698"/>
      <c r="F1944" s="698"/>
      <c r="G1944" s="698"/>
      <c r="H1944" s="698"/>
      <c r="I1944" s="758"/>
      <c r="J1944" s="758"/>
      <c r="K1944" s="758"/>
      <c r="L1944" s="758"/>
      <c r="M1944" s="758"/>
      <c r="N1944" s="698"/>
      <c r="O1944" s="603"/>
      <c r="P1944" s="846"/>
      <c r="Q1944" s="603"/>
      <c r="R1944" s="603"/>
      <c r="S1944" s="603"/>
      <c r="T1944" s="603"/>
      <c r="U1944" s="603"/>
      <c r="V1944" s="603"/>
      <c r="W1944" s="603"/>
      <c r="X1944" s="668"/>
      <c r="Y1944" s="376"/>
      <c r="Z1944" s="603"/>
      <c r="AA1944" s="845"/>
      <c r="AB1944" s="603"/>
      <c r="AC1944" s="603"/>
      <c r="AD1944" s="603"/>
      <c r="AE1944" s="603"/>
      <c r="AF1944" s="603"/>
      <c r="AG1944" s="603"/>
      <c r="AH1944" s="603"/>
      <c r="AI1944" s="603"/>
      <c r="AJ1944" s="603"/>
      <c r="AK1944" s="603"/>
      <c r="AL1944" s="603"/>
      <c r="AM1944" s="603"/>
      <c r="AN1944" s="603"/>
      <c r="AO1944" s="603"/>
      <c r="AP1944" s="603"/>
      <c r="AQ1944" s="603"/>
      <c r="AR1944" s="603"/>
      <c r="AS1944" s="603"/>
      <c r="AT1944" s="603"/>
      <c r="AU1944" s="603"/>
      <c r="AV1944" s="603"/>
      <c r="AW1944" s="603"/>
      <c r="AX1944" s="603"/>
      <c r="AY1944" s="603"/>
      <c r="AZ1944" s="603"/>
      <c r="BA1944" s="603"/>
      <c r="BB1944" s="603"/>
      <c r="BC1944" s="603"/>
      <c r="BD1944" s="603"/>
      <c r="BE1944" s="603"/>
      <c r="BF1944" s="603"/>
      <c r="BG1944" s="603"/>
      <c r="BH1944" s="603"/>
      <c r="BI1944" s="603"/>
      <c r="BJ1944" s="603"/>
      <c r="BK1944" s="603"/>
      <c r="BL1944" s="603"/>
      <c r="BM1944" s="603"/>
      <c r="BN1944" s="603"/>
      <c r="BO1944" s="603"/>
      <c r="BP1944" s="603"/>
      <c r="BQ1944" s="603"/>
      <c r="BR1944" s="603"/>
      <c r="BS1944" s="603"/>
      <c r="BT1944" s="603"/>
      <c r="BU1944" s="603"/>
      <c r="BV1944" s="603"/>
      <c r="BW1944" s="603"/>
      <c r="BX1944" s="603"/>
      <c r="BY1944" s="603"/>
      <c r="BZ1944" s="603"/>
      <c r="CA1944" s="603"/>
      <c r="CB1944" s="603"/>
      <c r="CC1944" s="603"/>
      <c r="CD1944" s="603"/>
      <c r="CE1944" s="603"/>
      <c r="CF1944" s="603"/>
      <c r="CG1944" s="603"/>
      <c r="CH1944" s="603"/>
      <c r="CI1944" s="603"/>
      <c r="CJ1944" s="603"/>
      <c r="CK1944" s="603"/>
    </row>
    <row r="1945" spans="1:89" ht="14.25">
      <c r="A1945" s="845"/>
      <c r="B1945" s="758"/>
      <c r="C1945" s="758"/>
      <c r="D1945" s="698"/>
      <c r="E1945" s="698"/>
      <c r="F1945" s="698"/>
      <c r="G1945" s="698"/>
      <c r="H1945" s="698"/>
      <c r="I1945" s="758"/>
      <c r="J1945" s="758"/>
      <c r="K1945" s="758"/>
      <c r="L1945" s="758"/>
      <c r="M1945" s="758"/>
      <c r="N1945" s="698"/>
      <c r="O1945" s="603"/>
      <c r="P1945" s="846"/>
      <c r="Q1945" s="603"/>
      <c r="R1945" s="603"/>
      <c r="S1945" s="603"/>
      <c r="T1945" s="603"/>
      <c r="U1945" s="603"/>
      <c r="V1945" s="603"/>
      <c r="W1945" s="603"/>
      <c r="X1945" s="668"/>
      <c r="Y1945" s="376"/>
      <c r="Z1945" s="603"/>
      <c r="AA1945" s="845"/>
      <c r="AB1945" s="603"/>
      <c r="AC1945" s="603"/>
      <c r="AD1945" s="603"/>
      <c r="AE1945" s="603"/>
      <c r="AF1945" s="603"/>
      <c r="AG1945" s="603"/>
      <c r="AH1945" s="603"/>
      <c r="AI1945" s="603"/>
      <c r="AJ1945" s="603"/>
      <c r="AK1945" s="603"/>
      <c r="AL1945" s="603"/>
      <c r="AM1945" s="603"/>
      <c r="AN1945" s="603"/>
      <c r="AO1945" s="603"/>
      <c r="AP1945" s="603"/>
      <c r="AQ1945" s="603"/>
      <c r="AR1945" s="603"/>
      <c r="AS1945" s="603"/>
      <c r="AT1945" s="603"/>
      <c r="AU1945" s="603"/>
      <c r="AV1945" s="603"/>
      <c r="AW1945" s="603"/>
      <c r="AX1945" s="603"/>
      <c r="AY1945" s="603"/>
      <c r="AZ1945" s="603"/>
      <c r="BA1945" s="603"/>
      <c r="BB1945" s="603"/>
      <c r="BC1945" s="603"/>
      <c r="BD1945" s="603"/>
      <c r="BE1945" s="603"/>
      <c r="BF1945" s="603"/>
      <c r="BG1945" s="603"/>
      <c r="BH1945" s="603"/>
      <c r="BI1945" s="603"/>
      <c r="BJ1945" s="603"/>
      <c r="BK1945" s="603"/>
      <c r="BL1945" s="603"/>
      <c r="BM1945" s="603"/>
      <c r="BN1945" s="603"/>
      <c r="BO1945" s="603"/>
      <c r="BP1945" s="603"/>
      <c r="BQ1945" s="603"/>
      <c r="BR1945" s="603"/>
      <c r="BS1945" s="603"/>
      <c r="BT1945" s="603"/>
      <c r="BU1945" s="603"/>
      <c r="BV1945" s="603"/>
      <c r="BW1945" s="603"/>
      <c r="BX1945" s="603"/>
      <c r="BY1945" s="603"/>
      <c r="BZ1945" s="603"/>
      <c r="CA1945" s="603"/>
      <c r="CB1945" s="603"/>
      <c r="CC1945" s="603"/>
      <c r="CD1945" s="603"/>
      <c r="CE1945" s="603"/>
      <c r="CF1945" s="603"/>
      <c r="CG1945" s="603"/>
      <c r="CH1945" s="603"/>
      <c r="CI1945" s="603"/>
      <c r="CJ1945" s="603"/>
      <c r="CK1945" s="603"/>
    </row>
    <row r="1946" spans="1:89" ht="14.25">
      <c r="A1946" s="845"/>
      <c r="B1946" s="758"/>
      <c r="C1946" s="758"/>
      <c r="D1946" s="698"/>
      <c r="E1946" s="698"/>
      <c r="F1946" s="698"/>
      <c r="G1946" s="698"/>
      <c r="H1946" s="698"/>
      <c r="I1946" s="758"/>
      <c r="J1946" s="758"/>
      <c r="K1946" s="758"/>
      <c r="L1946" s="758"/>
      <c r="M1946" s="758"/>
      <c r="N1946" s="698"/>
      <c r="O1946" s="603"/>
      <c r="P1946" s="846"/>
      <c r="Q1946" s="603"/>
      <c r="R1946" s="603"/>
      <c r="S1946" s="603"/>
      <c r="T1946" s="603"/>
      <c r="U1946" s="603"/>
      <c r="V1946" s="603"/>
      <c r="W1946" s="603"/>
      <c r="X1946" s="668"/>
      <c r="Y1946" s="376"/>
      <c r="Z1946" s="603"/>
      <c r="AA1946" s="845"/>
      <c r="AB1946" s="603"/>
      <c r="AC1946" s="603"/>
      <c r="AD1946" s="603"/>
      <c r="AE1946" s="603"/>
      <c r="AF1946" s="603"/>
      <c r="AG1946" s="603"/>
      <c r="AH1946" s="603"/>
      <c r="AI1946" s="603"/>
      <c r="AJ1946" s="603"/>
      <c r="AK1946" s="603"/>
      <c r="AL1946" s="603"/>
      <c r="AM1946" s="603"/>
      <c r="AN1946" s="603"/>
      <c r="AO1946" s="603"/>
      <c r="AP1946" s="603"/>
      <c r="AQ1946" s="603"/>
      <c r="AR1946" s="603"/>
      <c r="AS1946" s="603"/>
      <c r="AT1946" s="603"/>
      <c r="AU1946" s="603"/>
      <c r="AV1946" s="603"/>
      <c r="AW1946" s="603"/>
      <c r="AX1946" s="603"/>
      <c r="AY1946" s="603"/>
      <c r="AZ1946" s="603"/>
      <c r="BA1946" s="603"/>
      <c r="BB1946" s="603"/>
      <c r="BC1946" s="603"/>
      <c r="BD1946" s="603"/>
      <c r="BE1946" s="603"/>
      <c r="BF1946" s="603"/>
      <c r="BG1946" s="603"/>
      <c r="BH1946" s="603"/>
      <c r="BI1946" s="603"/>
      <c r="BJ1946" s="603"/>
      <c r="BK1946" s="603"/>
      <c r="BL1946" s="603"/>
      <c r="BM1946" s="603"/>
      <c r="BN1946" s="603"/>
      <c r="BO1946" s="603"/>
      <c r="BP1946" s="603"/>
      <c r="BQ1946" s="603"/>
      <c r="BR1946" s="603"/>
      <c r="BS1946" s="603"/>
      <c r="BT1946" s="603"/>
      <c r="BU1946" s="603"/>
      <c r="BV1946" s="603"/>
      <c r="BW1946" s="603"/>
      <c r="BX1946" s="603"/>
      <c r="BY1946" s="603"/>
      <c r="BZ1946" s="603"/>
      <c r="CA1946" s="603"/>
      <c r="CB1946" s="603"/>
      <c r="CC1946" s="603"/>
      <c r="CD1946" s="603"/>
      <c r="CE1946" s="603"/>
      <c r="CF1946" s="603"/>
      <c r="CG1946" s="603"/>
      <c r="CH1946" s="603"/>
      <c r="CI1946" s="603"/>
      <c r="CJ1946" s="603"/>
      <c r="CK1946" s="603"/>
    </row>
    <row r="1947" spans="1:89" ht="14.25">
      <c r="A1947" s="845"/>
      <c r="B1947" s="758"/>
      <c r="C1947" s="758"/>
      <c r="D1947" s="698"/>
      <c r="E1947" s="698"/>
      <c r="F1947" s="698"/>
      <c r="G1947" s="698"/>
      <c r="H1947" s="698"/>
      <c r="I1947" s="758"/>
      <c r="J1947" s="758"/>
      <c r="K1947" s="758"/>
      <c r="L1947" s="758"/>
      <c r="M1947" s="758"/>
      <c r="N1947" s="698"/>
      <c r="O1947" s="603"/>
      <c r="P1947" s="846"/>
      <c r="Q1947" s="603"/>
      <c r="R1947" s="603"/>
      <c r="S1947" s="603"/>
      <c r="T1947" s="603"/>
      <c r="U1947" s="603"/>
      <c r="V1947" s="603"/>
      <c r="W1947" s="603"/>
      <c r="X1947" s="668"/>
      <c r="Y1947" s="376"/>
      <c r="Z1947" s="603"/>
      <c r="AA1947" s="845"/>
      <c r="AB1947" s="603"/>
      <c r="AC1947" s="603"/>
      <c r="AD1947" s="603"/>
      <c r="AE1947" s="603"/>
      <c r="AF1947" s="603"/>
      <c r="AG1947" s="603"/>
      <c r="AH1947" s="603"/>
      <c r="AI1947" s="603"/>
      <c r="AJ1947" s="603"/>
      <c r="AK1947" s="603"/>
      <c r="AL1947" s="603"/>
      <c r="AM1947" s="603"/>
      <c r="AN1947" s="603"/>
      <c r="AO1947" s="603"/>
      <c r="AP1947" s="603"/>
      <c r="AQ1947" s="603"/>
      <c r="AR1947" s="603"/>
      <c r="AS1947" s="603"/>
      <c r="AT1947" s="603"/>
      <c r="AU1947" s="603"/>
      <c r="AV1947" s="603"/>
      <c r="AW1947" s="603"/>
      <c r="AX1947" s="603"/>
      <c r="AY1947" s="603"/>
      <c r="AZ1947" s="603"/>
      <c r="BA1947" s="603"/>
      <c r="BB1947" s="603"/>
      <c r="BC1947" s="603"/>
      <c r="BD1947" s="603"/>
      <c r="BE1947" s="603"/>
      <c r="BF1947" s="603"/>
      <c r="BG1947" s="603"/>
      <c r="BH1947" s="603"/>
      <c r="BI1947" s="603"/>
      <c r="BJ1947" s="603"/>
      <c r="BK1947" s="603"/>
      <c r="BL1947" s="603"/>
      <c r="BM1947" s="603"/>
      <c r="BN1947" s="603"/>
      <c r="BO1947" s="603"/>
      <c r="BP1947" s="603"/>
      <c r="BQ1947" s="603"/>
      <c r="BR1947" s="603"/>
      <c r="BS1947" s="603"/>
      <c r="BT1947" s="603"/>
      <c r="BU1947" s="603"/>
      <c r="BV1947" s="603"/>
      <c r="BW1947" s="603"/>
      <c r="BX1947" s="603"/>
      <c r="BY1947" s="603"/>
      <c r="BZ1947" s="603"/>
      <c r="CA1947" s="603"/>
      <c r="CB1947" s="603"/>
      <c r="CC1947" s="603"/>
      <c r="CD1947" s="603"/>
      <c r="CE1947" s="603"/>
      <c r="CF1947" s="603"/>
      <c r="CG1947" s="603"/>
      <c r="CH1947" s="603"/>
      <c r="CI1947" s="603"/>
      <c r="CJ1947" s="603"/>
      <c r="CK1947" s="603"/>
    </row>
    <row r="1948" spans="1:89" ht="14.25">
      <c r="A1948" s="845"/>
      <c r="B1948" s="758"/>
      <c r="C1948" s="758"/>
      <c r="D1948" s="698"/>
      <c r="E1948" s="698"/>
      <c r="F1948" s="698"/>
      <c r="G1948" s="698"/>
      <c r="H1948" s="698"/>
      <c r="I1948" s="758"/>
      <c r="J1948" s="758"/>
      <c r="K1948" s="758"/>
      <c r="L1948" s="758"/>
      <c r="M1948" s="758"/>
      <c r="N1948" s="698"/>
      <c r="O1948" s="603"/>
      <c r="P1948" s="846"/>
      <c r="Q1948" s="603"/>
      <c r="R1948" s="603"/>
      <c r="S1948" s="603"/>
      <c r="T1948" s="603"/>
      <c r="U1948" s="603"/>
      <c r="V1948" s="603"/>
      <c r="W1948" s="603"/>
      <c r="X1948" s="668"/>
      <c r="Y1948" s="376"/>
      <c r="Z1948" s="603"/>
      <c r="AA1948" s="845"/>
      <c r="AB1948" s="603"/>
      <c r="AC1948" s="603"/>
      <c r="AD1948" s="603"/>
      <c r="AE1948" s="603"/>
      <c r="AF1948" s="603"/>
      <c r="AG1948" s="603"/>
      <c r="AH1948" s="603"/>
      <c r="AI1948" s="603"/>
      <c r="AJ1948" s="603"/>
      <c r="AK1948" s="603"/>
      <c r="AL1948" s="603"/>
      <c r="AM1948" s="603"/>
      <c r="AN1948" s="603"/>
      <c r="AO1948" s="603"/>
      <c r="AP1948" s="603"/>
      <c r="AQ1948" s="603"/>
      <c r="AR1948" s="603"/>
      <c r="AS1948" s="603"/>
      <c r="AT1948" s="603"/>
      <c r="AU1948" s="603"/>
      <c r="AV1948" s="603"/>
      <c r="AW1948" s="603"/>
      <c r="AX1948" s="603"/>
      <c r="AY1948" s="603"/>
      <c r="AZ1948" s="603"/>
      <c r="BA1948" s="603"/>
      <c r="BB1948" s="603"/>
      <c r="BC1948" s="603"/>
      <c r="BD1948" s="603"/>
      <c r="BE1948" s="603"/>
      <c r="BF1948" s="603"/>
      <c r="BG1948" s="603"/>
      <c r="BH1948" s="603"/>
      <c r="BI1948" s="603"/>
      <c r="BJ1948" s="603"/>
      <c r="BK1948" s="603"/>
      <c r="BL1948" s="603"/>
      <c r="BM1948" s="603"/>
      <c r="BN1948" s="603"/>
      <c r="BO1948" s="603"/>
      <c r="BP1948" s="603"/>
      <c r="BQ1948" s="603"/>
      <c r="BR1948" s="603"/>
      <c r="BS1948" s="603"/>
      <c r="BT1948" s="603"/>
      <c r="BU1948" s="603"/>
      <c r="BV1948" s="603"/>
      <c r="BW1948" s="603"/>
      <c r="BX1948" s="603"/>
      <c r="BY1948" s="603"/>
      <c r="BZ1948" s="603"/>
      <c r="CA1948" s="603"/>
      <c r="CB1948" s="603"/>
      <c r="CC1948" s="603"/>
      <c r="CD1948" s="603"/>
      <c r="CE1948" s="603"/>
      <c r="CF1948" s="603"/>
      <c r="CG1948" s="603"/>
      <c r="CH1948" s="603"/>
      <c r="CI1948" s="603"/>
      <c r="CJ1948" s="603"/>
      <c r="CK1948" s="603"/>
    </row>
    <row r="1949" spans="1:89" ht="14.25">
      <c r="A1949" s="845"/>
      <c r="B1949" s="758"/>
      <c r="C1949" s="758"/>
      <c r="D1949" s="698"/>
      <c r="E1949" s="698"/>
      <c r="F1949" s="698"/>
      <c r="G1949" s="698"/>
      <c r="H1949" s="698"/>
      <c r="I1949" s="758"/>
      <c r="J1949" s="758"/>
      <c r="K1949" s="758"/>
      <c r="L1949" s="758"/>
      <c r="M1949" s="758"/>
      <c r="N1949" s="698"/>
      <c r="O1949" s="603"/>
      <c r="P1949" s="846"/>
      <c r="Q1949" s="603"/>
      <c r="R1949" s="603"/>
      <c r="S1949" s="603"/>
      <c r="T1949" s="603"/>
      <c r="U1949" s="603"/>
      <c r="V1949" s="603"/>
      <c r="W1949" s="603"/>
      <c r="X1949" s="668"/>
      <c r="Y1949" s="376"/>
      <c r="Z1949" s="603"/>
      <c r="AA1949" s="845"/>
      <c r="AB1949" s="603"/>
      <c r="AC1949" s="603"/>
      <c r="AD1949" s="603"/>
      <c r="AE1949" s="603"/>
      <c r="AF1949" s="603"/>
      <c r="AG1949" s="603"/>
      <c r="AH1949" s="603"/>
      <c r="AI1949" s="603"/>
      <c r="AJ1949" s="603"/>
      <c r="AK1949" s="603"/>
      <c r="AL1949" s="603"/>
      <c r="AM1949" s="603"/>
      <c r="AN1949" s="603"/>
      <c r="AO1949" s="603"/>
      <c r="AP1949" s="603"/>
      <c r="AQ1949" s="603"/>
      <c r="AR1949" s="603"/>
      <c r="AS1949" s="603"/>
      <c r="AT1949" s="603"/>
      <c r="AU1949" s="603"/>
      <c r="AV1949" s="603"/>
      <c r="AW1949" s="603"/>
      <c r="AX1949" s="603"/>
      <c r="AY1949" s="603"/>
      <c r="AZ1949" s="603"/>
      <c r="BA1949" s="603"/>
      <c r="BB1949" s="603"/>
      <c r="BC1949" s="603"/>
      <c r="BD1949" s="603"/>
      <c r="BE1949" s="603"/>
      <c r="BF1949" s="603"/>
      <c r="BG1949" s="603"/>
      <c r="BH1949" s="603"/>
      <c r="BI1949" s="603"/>
      <c r="BJ1949" s="603"/>
      <c r="BK1949" s="603"/>
      <c r="BL1949" s="603"/>
      <c r="BM1949" s="603"/>
      <c r="BN1949" s="603"/>
      <c r="BO1949" s="603"/>
      <c r="BP1949" s="603"/>
      <c r="BQ1949" s="603"/>
      <c r="BR1949" s="603"/>
      <c r="BS1949" s="603"/>
      <c r="BT1949" s="603"/>
      <c r="BU1949" s="603"/>
      <c r="BV1949" s="603"/>
      <c r="BW1949" s="603"/>
      <c r="BX1949" s="603"/>
      <c r="BY1949" s="603"/>
      <c r="BZ1949" s="603"/>
      <c r="CA1949" s="603"/>
      <c r="CB1949" s="603"/>
      <c r="CC1949" s="603"/>
      <c r="CD1949" s="603"/>
      <c r="CE1949" s="603"/>
      <c r="CF1949" s="603"/>
      <c r="CG1949" s="603"/>
      <c r="CH1949" s="603"/>
      <c r="CI1949" s="603"/>
      <c r="CJ1949" s="603"/>
      <c r="CK1949" s="603"/>
    </row>
    <row r="1950" spans="1:89" ht="14.25">
      <c r="A1950" s="845"/>
      <c r="B1950" s="758"/>
      <c r="C1950" s="758"/>
      <c r="D1950" s="698"/>
      <c r="E1950" s="698"/>
      <c r="F1950" s="698"/>
      <c r="G1950" s="698"/>
      <c r="H1950" s="698"/>
      <c r="I1950" s="758"/>
      <c r="J1950" s="758"/>
      <c r="K1950" s="758"/>
      <c r="L1950" s="758"/>
      <c r="M1950" s="758"/>
      <c r="N1950" s="698"/>
      <c r="O1950" s="603"/>
      <c r="P1950" s="846"/>
      <c r="Q1950" s="603"/>
      <c r="R1950" s="603"/>
      <c r="S1950" s="603"/>
      <c r="T1950" s="603"/>
      <c r="U1950" s="603"/>
      <c r="V1950" s="603"/>
      <c r="W1950" s="603"/>
      <c r="X1950" s="668"/>
      <c r="Y1950" s="376"/>
      <c r="Z1950" s="603"/>
      <c r="AA1950" s="845"/>
      <c r="AB1950" s="603"/>
      <c r="AC1950" s="603"/>
      <c r="AD1950" s="603"/>
      <c r="AE1950" s="603"/>
      <c r="AF1950" s="603"/>
      <c r="AG1950" s="603"/>
      <c r="AH1950" s="603"/>
      <c r="AI1950" s="603"/>
      <c r="AJ1950" s="603"/>
      <c r="AK1950" s="603"/>
      <c r="AL1950" s="603"/>
      <c r="AM1950" s="603"/>
      <c r="AN1950" s="603"/>
      <c r="AO1950" s="603"/>
      <c r="AP1950" s="603"/>
      <c r="AQ1950" s="603"/>
      <c r="AR1950" s="603"/>
      <c r="AS1950" s="603"/>
      <c r="AT1950" s="603"/>
      <c r="AU1950" s="603"/>
      <c r="AV1950" s="603"/>
      <c r="AW1950" s="603"/>
      <c r="AX1950" s="603"/>
      <c r="AY1950" s="603"/>
      <c r="AZ1950" s="603"/>
      <c r="BA1950" s="603"/>
      <c r="BB1950" s="603"/>
      <c r="BC1950" s="603"/>
      <c r="BD1950" s="603"/>
      <c r="BE1950" s="603"/>
      <c r="BF1950" s="603"/>
      <c r="BG1950" s="603"/>
      <c r="BH1950" s="603"/>
      <c r="BI1950" s="603"/>
      <c r="BJ1950" s="603"/>
      <c r="BK1950" s="603"/>
      <c r="BL1950" s="603"/>
      <c r="BM1950" s="603"/>
      <c r="BN1950" s="603"/>
      <c r="BO1950" s="603"/>
      <c r="BP1950" s="603"/>
      <c r="BQ1950" s="603"/>
      <c r="BR1950" s="603"/>
      <c r="BS1950" s="603"/>
      <c r="BT1950" s="603"/>
      <c r="BU1950" s="603"/>
      <c r="BV1950" s="603"/>
      <c r="BW1950" s="603"/>
      <c r="BX1950" s="603"/>
      <c r="BY1950" s="603"/>
      <c r="BZ1950" s="603"/>
      <c r="CA1950" s="603"/>
      <c r="CB1950" s="603"/>
      <c r="CC1950" s="603"/>
      <c r="CD1950" s="603"/>
      <c r="CE1950" s="603"/>
      <c r="CF1950" s="603"/>
      <c r="CG1950" s="603"/>
      <c r="CH1950" s="603"/>
      <c r="CI1950" s="603"/>
      <c r="CJ1950" s="603"/>
      <c r="CK1950" s="603"/>
    </row>
    <row r="1951" spans="1:89" ht="14.25">
      <c r="A1951" s="845"/>
      <c r="B1951" s="758"/>
      <c r="C1951" s="758"/>
      <c r="D1951" s="698"/>
      <c r="E1951" s="698"/>
      <c r="F1951" s="698"/>
      <c r="G1951" s="698"/>
      <c r="H1951" s="698"/>
      <c r="I1951" s="758"/>
      <c r="J1951" s="758"/>
      <c r="K1951" s="758"/>
      <c r="L1951" s="758"/>
      <c r="M1951" s="758"/>
      <c r="N1951" s="698"/>
      <c r="O1951" s="603"/>
      <c r="P1951" s="846"/>
      <c r="Q1951" s="603"/>
      <c r="R1951" s="603"/>
      <c r="S1951" s="603"/>
      <c r="T1951" s="603"/>
      <c r="U1951" s="603"/>
      <c r="V1951" s="603"/>
      <c r="W1951" s="603"/>
      <c r="X1951" s="668"/>
      <c r="Y1951" s="376"/>
      <c r="Z1951" s="603"/>
      <c r="AA1951" s="845"/>
      <c r="AB1951" s="603"/>
      <c r="AC1951" s="603"/>
      <c r="AD1951" s="603"/>
      <c r="AE1951" s="603"/>
      <c r="AF1951" s="603"/>
      <c r="AG1951" s="603"/>
      <c r="AH1951" s="603"/>
      <c r="AI1951" s="603"/>
      <c r="AJ1951" s="603"/>
      <c r="AK1951" s="603"/>
      <c r="AL1951" s="603"/>
      <c r="AM1951" s="603"/>
      <c r="AN1951" s="603"/>
      <c r="AO1951" s="603"/>
      <c r="AP1951" s="603"/>
      <c r="AQ1951" s="603"/>
      <c r="AR1951" s="603"/>
      <c r="AS1951" s="603"/>
      <c r="AT1951" s="603"/>
      <c r="AU1951" s="603"/>
      <c r="AV1951" s="603"/>
      <c r="AW1951" s="603"/>
      <c r="AX1951" s="603"/>
      <c r="AY1951" s="603"/>
      <c r="AZ1951" s="603"/>
      <c r="BA1951" s="603"/>
      <c r="BB1951" s="603"/>
      <c r="BC1951" s="603"/>
      <c r="BD1951" s="603"/>
      <c r="BE1951" s="603"/>
      <c r="BF1951" s="603"/>
      <c r="BG1951" s="603"/>
      <c r="BH1951" s="603"/>
      <c r="BI1951" s="603"/>
      <c r="BJ1951" s="603"/>
      <c r="BK1951" s="603"/>
      <c r="BL1951" s="603"/>
      <c r="BM1951" s="603"/>
      <c r="BN1951" s="603"/>
      <c r="BO1951" s="603"/>
      <c r="BP1951" s="603"/>
      <c r="BQ1951" s="603"/>
      <c r="BR1951" s="603"/>
      <c r="BS1951" s="603"/>
      <c r="BT1951" s="603"/>
      <c r="BU1951" s="603"/>
      <c r="BV1951" s="603"/>
      <c r="BW1951" s="603"/>
      <c r="BX1951" s="603"/>
      <c r="BY1951" s="603"/>
      <c r="BZ1951" s="603"/>
      <c r="CA1951" s="603"/>
      <c r="CB1951" s="603"/>
      <c r="CC1951" s="603"/>
      <c r="CD1951" s="603"/>
      <c r="CE1951" s="603"/>
      <c r="CF1951" s="603"/>
      <c r="CG1951" s="603"/>
      <c r="CH1951" s="603"/>
      <c r="CI1951" s="603"/>
      <c r="CJ1951" s="603"/>
      <c r="CK1951" s="603"/>
    </row>
    <row r="1952" spans="1:89" ht="14.25">
      <c r="A1952" s="845"/>
      <c r="B1952" s="758"/>
      <c r="C1952" s="758"/>
      <c r="D1952" s="698"/>
      <c r="E1952" s="698"/>
      <c r="F1952" s="698"/>
      <c r="G1952" s="698"/>
      <c r="H1952" s="698"/>
      <c r="I1952" s="758"/>
      <c r="J1952" s="758"/>
      <c r="K1952" s="758"/>
      <c r="L1952" s="758"/>
      <c r="M1952" s="758"/>
      <c r="N1952" s="698"/>
      <c r="O1952" s="603"/>
      <c r="P1952" s="846"/>
      <c r="Q1952" s="603"/>
      <c r="R1952" s="603"/>
      <c r="S1952" s="603"/>
      <c r="T1952" s="603"/>
      <c r="U1952" s="603"/>
      <c r="V1952" s="603"/>
      <c r="W1952" s="603"/>
      <c r="X1952" s="668"/>
      <c r="Y1952" s="376"/>
      <c r="Z1952" s="603"/>
      <c r="AA1952" s="845"/>
      <c r="AB1952" s="603"/>
      <c r="AC1952" s="603"/>
      <c r="AD1952" s="603"/>
      <c r="AE1952" s="603"/>
      <c r="AF1952" s="603"/>
      <c r="AG1952" s="603"/>
      <c r="AH1952" s="603"/>
      <c r="AI1952" s="603"/>
      <c r="AJ1952" s="603"/>
      <c r="AK1952" s="603"/>
      <c r="AL1952" s="603"/>
      <c r="AM1952" s="603"/>
      <c r="AN1952" s="603"/>
      <c r="AO1952" s="603"/>
      <c r="AP1952" s="603"/>
      <c r="AQ1952" s="603"/>
      <c r="AR1952" s="603"/>
      <c r="AS1952" s="603"/>
      <c r="AT1952" s="603"/>
      <c r="AU1952" s="603"/>
      <c r="AV1952" s="603"/>
      <c r="AW1952" s="603"/>
      <c r="AX1952" s="603"/>
      <c r="AY1952" s="603"/>
      <c r="AZ1952" s="603"/>
      <c r="BA1952" s="603"/>
      <c r="BB1952" s="603"/>
      <c r="BC1952" s="603"/>
      <c r="BD1952" s="603"/>
      <c r="BE1952" s="603"/>
      <c r="BF1952" s="603"/>
      <c r="BG1952" s="603"/>
      <c r="BH1952" s="603"/>
      <c r="BI1952" s="603"/>
      <c r="BJ1952" s="603"/>
      <c r="BK1952" s="603"/>
      <c r="BL1952" s="603"/>
      <c r="BM1952" s="603"/>
      <c r="BN1952" s="603"/>
      <c r="BO1952" s="603"/>
      <c r="BP1952" s="603"/>
      <c r="BQ1952" s="603"/>
      <c r="BR1952" s="603"/>
      <c r="BS1952" s="603"/>
      <c r="BT1952" s="603"/>
      <c r="BU1952" s="603"/>
      <c r="BV1952" s="603"/>
      <c r="BW1952" s="603"/>
      <c r="BX1952" s="603"/>
      <c r="BY1952" s="603"/>
      <c r="BZ1952" s="603"/>
      <c r="CA1952" s="603"/>
      <c r="CB1952" s="603"/>
      <c r="CC1952" s="603"/>
      <c r="CD1952" s="603"/>
      <c r="CE1952" s="603"/>
      <c r="CF1952" s="603"/>
      <c r="CG1952" s="603"/>
      <c r="CH1952" s="603"/>
      <c r="CI1952" s="603"/>
      <c r="CJ1952" s="603"/>
      <c r="CK1952" s="603"/>
    </row>
    <row r="1953" spans="1:89" ht="14.25">
      <c r="A1953" s="845"/>
      <c r="B1953" s="758"/>
      <c r="C1953" s="758"/>
      <c r="D1953" s="698"/>
      <c r="E1953" s="698"/>
      <c r="F1953" s="698"/>
      <c r="G1953" s="698"/>
      <c r="H1953" s="698"/>
      <c r="I1953" s="758"/>
      <c r="J1953" s="758"/>
      <c r="K1953" s="758"/>
      <c r="L1953" s="758"/>
      <c r="M1953" s="758"/>
      <c r="N1953" s="698"/>
      <c r="O1953" s="603"/>
      <c r="P1953" s="846"/>
      <c r="Q1953" s="603"/>
      <c r="R1953" s="603"/>
      <c r="S1953" s="603"/>
      <c r="T1953" s="603"/>
      <c r="U1953" s="603"/>
      <c r="V1953" s="603"/>
      <c r="W1953" s="603"/>
      <c r="X1953" s="668"/>
      <c r="Y1953" s="376"/>
      <c r="Z1953" s="603"/>
      <c r="AA1953" s="845"/>
      <c r="AB1953" s="603"/>
      <c r="AC1953" s="603"/>
      <c r="AD1953" s="603"/>
      <c r="AE1953" s="603"/>
      <c r="AF1953" s="603"/>
      <c r="AG1953" s="603"/>
      <c r="AH1953" s="603"/>
      <c r="AI1953" s="603"/>
      <c r="AJ1953" s="603"/>
      <c r="AK1953" s="603"/>
      <c r="AL1953" s="603"/>
      <c r="AM1953" s="603"/>
      <c r="AN1953" s="603"/>
      <c r="AO1953" s="603"/>
      <c r="AP1953" s="603"/>
      <c r="AQ1953" s="603"/>
      <c r="AR1953" s="603"/>
      <c r="AS1953" s="603"/>
      <c r="AT1953" s="603"/>
      <c r="AU1953" s="603"/>
      <c r="AV1953" s="603"/>
      <c r="AW1953" s="603"/>
      <c r="AX1953" s="603"/>
      <c r="AY1953" s="603"/>
      <c r="AZ1953" s="603"/>
      <c r="BA1953" s="603"/>
      <c r="BB1953" s="603"/>
      <c r="BC1953" s="603"/>
      <c r="BD1953" s="603"/>
      <c r="BE1953" s="603"/>
      <c r="BF1953" s="603"/>
      <c r="BG1953" s="603"/>
      <c r="BH1953" s="603"/>
      <c r="BI1953" s="603"/>
      <c r="BJ1953" s="603"/>
      <c r="BK1953" s="603"/>
      <c r="BL1953" s="603"/>
      <c r="BM1953" s="603"/>
      <c r="BN1953" s="603"/>
      <c r="BO1953" s="603"/>
      <c r="BP1953" s="603"/>
      <c r="BQ1953" s="603"/>
      <c r="BR1953" s="603"/>
      <c r="BS1953" s="603"/>
      <c r="BT1953" s="603"/>
      <c r="BU1953" s="603"/>
      <c r="BV1953" s="603"/>
      <c r="BW1953" s="603"/>
      <c r="BX1953" s="603"/>
      <c r="BY1953" s="603"/>
      <c r="BZ1953" s="603"/>
      <c r="CA1953" s="603"/>
      <c r="CB1953" s="603"/>
      <c r="CC1953" s="603"/>
      <c r="CD1953" s="603"/>
      <c r="CE1953" s="603"/>
      <c r="CF1953" s="603"/>
      <c r="CG1953" s="603"/>
      <c r="CH1953" s="603"/>
      <c r="CI1953" s="603"/>
      <c r="CJ1953" s="603"/>
      <c r="CK1953" s="603"/>
    </row>
    <row r="1954" spans="1:89" ht="14.25">
      <c r="A1954" s="845"/>
      <c r="B1954" s="758"/>
      <c r="C1954" s="758"/>
      <c r="D1954" s="698"/>
      <c r="E1954" s="698"/>
      <c r="F1954" s="698"/>
      <c r="G1954" s="698"/>
      <c r="H1954" s="698"/>
      <c r="I1954" s="758"/>
      <c r="J1954" s="758"/>
      <c r="K1954" s="758"/>
      <c r="L1954" s="758"/>
      <c r="M1954" s="758"/>
      <c r="N1954" s="698"/>
      <c r="O1954" s="603"/>
      <c r="P1954" s="846"/>
      <c r="Q1954" s="603"/>
      <c r="R1954" s="603"/>
      <c r="S1954" s="603"/>
      <c r="T1954" s="603"/>
      <c r="U1954" s="603"/>
      <c r="V1954" s="603"/>
      <c r="W1954" s="603"/>
      <c r="X1954" s="668"/>
      <c r="Y1954" s="376"/>
      <c r="Z1954" s="603"/>
      <c r="AA1954" s="845"/>
      <c r="AB1954" s="603"/>
      <c r="AC1954" s="603"/>
      <c r="AD1954" s="603"/>
      <c r="AE1954" s="603"/>
      <c r="AF1954" s="603"/>
      <c r="AG1954" s="603"/>
      <c r="AH1954" s="603"/>
      <c r="AI1954" s="603"/>
      <c r="AJ1954" s="603"/>
      <c r="AK1954" s="603"/>
      <c r="AL1954" s="603"/>
      <c r="AM1954" s="603"/>
      <c r="AN1954" s="603"/>
      <c r="AO1954" s="603"/>
      <c r="AP1954" s="603"/>
      <c r="AQ1954" s="603"/>
      <c r="AR1954" s="603"/>
      <c r="AS1954" s="603"/>
      <c r="AT1954" s="603"/>
      <c r="AU1954" s="603"/>
      <c r="AV1954" s="603"/>
      <c r="AW1954" s="603"/>
      <c r="AX1954" s="603"/>
      <c r="AY1954" s="603"/>
      <c r="AZ1954" s="603"/>
      <c r="BA1954" s="603"/>
      <c r="BB1954" s="603"/>
      <c r="BC1954" s="603"/>
      <c r="BD1954" s="603"/>
      <c r="BE1954" s="603"/>
      <c r="BF1954" s="603"/>
      <c r="BG1954" s="603"/>
      <c r="BH1954" s="603"/>
      <c r="BI1954" s="603"/>
      <c r="BJ1954" s="603"/>
      <c r="BK1954" s="603"/>
      <c r="BL1954" s="603"/>
      <c r="BM1954" s="603"/>
      <c r="BN1954" s="603"/>
      <c r="BO1954" s="603"/>
      <c r="BP1954" s="603"/>
      <c r="BQ1954" s="603"/>
      <c r="BR1954" s="603"/>
      <c r="BS1954" s="603"/>
      <c r="BT1954" s="603"/>
      <c r="BU1954" s="603"/>
      <c r="BV1954" s="603"/>
      <c r="BW1954" s="603"/>
      <c r="BX1954" s="603"/>
      <c r="BY1954" s="603"/>
      <c r="BZ1954" s="603"/>
      <c r="CA1954" s="603"/>
      <c r="CB1954" s="603"/>
      <c r="CC1954" s="603"/>
      <c r="CD1954" s="603"/>
      <c r="CE1954" s="603"/>
      <c r="CF1954" s="603"/>
      <c r="CG1954" s="603"/>
      <c r="CH1954" s="603"/>
      <c r="CI1954" s="603"/>
      <c r="CJ1954" s="603"/>
      <c r="CK1954" s="603"/>
    </row>
    <row r="1955" spans="1:89" ht="14.25">
      <c r="A1955" s="845"/>
      <c r="B1955" s="758"/>
      <c r="C1955" s="758"/>
      <c r="D1955" s="698"/>
      <c r="E1955" s="698"/>
      <c r="F1955" s="698"/>
      <c r="G1955" s="698"/>
      <c r="H1955" s="698"/>
      <c r="I1955" s="758"/>
      <c r="J1955" s="758"/>
      <c r="K1955" s="758"/>
      <c r="L1955" s="758"/>
      <c r="M1955" s="758"/>
      <c r="N1955" s="698"/>
      <c r="O1955" s="603"/>
      <c r="P1955" s="846"/>
      <c r="Q1955" s="603"/>
      <c r="R1955" s="603"/>
      <c r="S1955" s="603"/>
      <c r="T1955" s="603"/>
      <c r="U1955" s="603"/>
      <c r="V1955" s="603"/>
      <c r="W1955" s="603"/>
      <c r="X1955" s="668"/>
      <c r="Y1955" s="376"/>
      <c r="Z1955" s="603"/>
      <c r="AA1955" s="845"/>
      <c r="AB1955" s="603"/>
      <c r="AC1955" s="603"/>
      <c r="AD1955" s="603"/>
      <c r="AE1955" s="603"/>
      <c r="AF1955" s="603"/>
      <c r="AG1955" s="603"/>
      <c r="AH1955" s="603"/>
      <c r="AI1955" s="603"/>
      <c r="AJ1955" s="603"/>
      <c r="AK1955" s="603"/>
      <c r="AL1955" s="603"/>
      <c r="AM1955" s="603"/>
      <c r="AN1955" s="603"/>
      <c r="AO1955" s="603"/>
      <c r="AP1955" s="603"/>
      <c r="AQ1955" s="603"/>
      <c r="AR1955" s="603"/>
      <c r="AS1955" s="603"/>
      <c r="AT1955" s="603"/>
      <c r="AU1955" s="603"/>
      <c r="AV1955" s="603"/>
      <c r="AW1955" s="603"/>
      <c r="AX1955" s="603"/>
      <c r="AY1955" s="603"/>
      <c r="AZ1955" s="603"/>
      <c r="BA1955" s="603"/>
      <c r="BB1955" s="603"/>
      <c r="BC1955" s="603"/>
      <c r="BD1955" s="603"/>
      <c r="BE1955" s="603"/>
      <c r="BF1955" s="603"/>
      <c r="BG1955" s="603"/>
      <c r="BH1955" s="603"/>
      <c r="BI1955" s="603"/>
      <c r="BJ1955" s="603"/>
      <c r="BK1955" s="603"/>
      <c r="BL1955" s="603"/>
      <c r="BM1955" s="603"/>
      <c r="BN1955" s="603"/>
      <c r="BO1955" s="603"/>
      <c r="BP1955" s="603"/>
      <c r="BQ1955" s="603"/>
      <c r="BR1955" s="603"/>
      <c r="BS1955" s="603"/>
      <c r="BT1955" s="603"/>
      <c r="BU1955" s="603"/>
      <c r="BV1955" s="603"/>
      <c r="BW1955" s="603"/>
      <c r="BX1955" s="603"/>
      <c r="BY1955" s="603"/>
      <c r="BZ1955" s="603"/>
      <c r="CA1955" s="603"/>
      <c r="CB1955" s="603"/>
      <c r="CC1955" s="603"/>
      <c r="CD1955" s="603"/>
      <c r="CE1955" s="603"/>
      <c r="CF1955" s="603"/>
      <c r="CG1955" s="603"/>
      <c r="CH1955" s="603"/>
      <c r="CI1955" s="603"/>
      <c r="CJ1955" s="603"/>
      <c r="CK1955" s="603"/>
    </row>
    <row r="1956" spans="1:89" ht="14.25">
      <c r="A1956" s="845"/>
      <c r="B1956" s="758"/>
      <c r="C1956" s="758"/>
      <c r="D1956" s="698"/>
      <c r="E1956" s="698"/>
      <c r="F1956" s="698"/>
      <c r="G1956" s="698"/>
      <c r="H1956" s="698"/>
      <c r="I1956" s="758"/>
      <c r="J1956" s="758"/>
      <c r="K1956" s="758"/>
      <c r="L1956" s="758"/>
      <c r="M1956" s="758"/>
      <c r="N1956" s="698"/>
      <c r="O1956" s="603"/>
      <c r="P1956" s="846"/>
      <c r="Q1956" s="603"/>
      <c r="R1956" s="603"/>
      <c r="S1956" s="603"/>
      <c r="T1956" s="603"/>
      <c r="U1956" s="603"/>
      <c r="V1956" s="603"/>
      <c r="W1956" s="603"/>
      <c r="X1956" s="668"/>
      <c r="Y1956" s="376"/>
      <c r="Z1956" s="603"/>
      <c r="AA1956" s="845"/>
      <c r="AB1956" s="603"/>
      <c r="AC1956" s="603"/>
      <c r="AD1956" s="603"/>
      <c r="AE1956" s="603"/>
      <c r="AF1956" s="603"/>
      <c r="AG1956" s="603"/>
      <c r="AH1956" s="603"/>
      <c r="AI1956" s="603"/>
      <c r="AJ1956" s="603"/>
      <c r="AK1956" s="603"/>
      <c r="AL1956" s="603"/>
      <c r="AM1956" s="603"/>
      <c r="AN1956" s="603"/>
      <c r="AO1956" s="603"/>
      <c r="AP1956" s="603"/>
      <c r="AQ1956" s="603"/>
      <c r="AR1956" s="603"/>
      <c r="AS1956" s="603"/>
      <c r="AT1956" s="603"/>
      <c r="AU1956" s="603"/>
      <c r="AV1956" s="603"/>
      <c r="AW1956" s="603"/>
      <c r="AX1956" s="603"/>
      <c r="AY1956" s="603"/>
      <c r="AZ1956" s="603"/>
      <c r="BA1956" s="603"/>
      <c r="BB1956" s="603"/>
      <c r="BC1956" s="603"/>
      <c r="BD1956" s="603"/>
      <c r="BE1956" s="603"/>
      <c r="BF1956" s="603"/>
      <c r="BG1956" s="603"/>
      <c r="BH1956" s="603"/>
      <c r="BI1956" s="603"/>
      <c r="BJ1956" s="603"/>
      <c r="BK1956" s="603"/>
      <c r="BL1956" s="603"/>
      <c r="BM1956" s="603"/>
      <c r="BN1956" s="603"/>
      <c r="BO1956" s="603"/>
      <c r="BP1956" s="603"/>
      <c r="BQ1956" s="603"/>
      <c r="BR1956" s="603"/>
      <c r="BS1956" s="603"/>
      <c r="BT1956" s="603"/>
      <c r="BU1956" s="603"/>
      <c r="BV1956" s="603"/>
      <c r="BW1956" s="603"/>
      <c r="BX1956" s="603"/>
      <c r="BY1956" s="603"/>
      <c r="BZ1956" s="603"/>
      <c r="CA1956" s="603"/>
      <c r="CB1956" s="603"/>
      <c r="CC1956" s="603"/>
      <c r="CD1956" s="603"/>
      <c r="CE1956" s="603"/>
      <c r="CF1956" s="603"/>
      <c r="CG1956" s="603"/>
      <c r="CH1956" s="603"/>
      <c r="CI1956" s="603"/>
      <c r="CJ1956" s="603"/>
      <c r="CK1956" s="603"/>
    </row>
    <row r="1957" spans="1:89" ht="14.25">
      <c r="A1957" s="845"/>
      <c r="B1957" s="758"/>
      <c r="C1957" s="758"/>
      <c r="D1957" s="698"/>
      <c r="E1957" s="698"/>
      <c r="F1957" s="698"/>
      <c r="G1957" s="698"/>
      <c r="H1957" s="698"/>
      <c r="I1957" s="758"/>
      <c r="J1957" s="758"/>
      <c r="K1957" s="758"/>
      <c r="L1957" s="758"/>
      <c r="M1957" s="758"/>
      <c r="N1957" s="698"/>
      <c r="O1957" s="603"/>
      <c r="P1957" s="846"/>
      <c r="Q1957" s="603"/>
      <c r="R1957" s="603"/>
      <c r="S1957" s="603"/>
      <c r="T1957" s="603"/>
      <c r="U1957" s="603"/>
      <c r="V1957" s="603"/>
      <c r="W1957" s="603"/>
      <c r="X1957" s="668"/>
      <c r="Y1957" s="376"/>
      <c r="Z1957" s="603"/>
      <c r="AA1957" s="845"/>
      <c r="AB1957" s="603"/>
      <c r="AC1957" s="603"/>
      <c r="AD1957" s="603"/>
      <c r="AE1957" s="603"/>
      <c r="AF1957" s="603"/>
      <c r="AG1957" s="603"/>
      <c r="AH1957" s="603"/>
      <c r="AI1957" s="603"/>
      <c r="AJ1957" s="603"/>
      <c r="AK1957" s="603"/>
      <c r="AL1957" s="603"/>
      <c r="AM1957" s="603"/>
      <c r="AN1957" s="603"/>
      <c r="AO1957" s="603"/>
      <c r="AP1957" s="603"/>
      <c r="AQ1957" s="603"/>
      <c r="AR1957" s="603"/>
      <c r="AS1957" s="603"/>
      <c r="AT1957" s="603"/>
      <c r="AU1957" s="603"/>
      <c r="AV1957" s="603"/>
      <c r="AW1957" s="603"/>
      <c r="AX1957" s="603"/>
      <c r="AY1957" s="603"/>
      <c r="AZ1957" s="603"/>
      <c r="BA1957" s="603"/>
      <c r="BB1957" s="603"/>
      <c r="BC1957" s="603"/>
      <c r="BD1957" s="603"/>
      <c r="BE1957" s="603"/>
      <c r="BF1957" s="603"/>
      <c r="BG1957" s="603"/>
      <c r="BH1957" s="603"/>
      <c r="BI1957" s="603"/>
      <c r="BJ1957" s="603"/>
      <c r="BK1957" s="603"/>
      <c r="BL1957" s="603"/>
      <c r="BM1957" s="603"/>
      <c r="BN1957" s="603"/>
      <c r="BO1957" s="603"/>
      <c r="BP1957" s="603"/>
      <c r="BQ1957" s="603"/>
      <c r="BR1957" s="603"/>
      <c r="BS1957" s="603"/>
      <c r="BT1957" s="603"/>
      <c r="BU1957" s="603"/>
      <c r="BV1957" s="603"/>
      <c r="BW1957" s="603"/>
      <c r="BX1957" s="603"/>
      <c r="BY1957" s="603"/>
      <c r="BZ1957" s="603"/>
      <c r="CA1957" s="603"/>
      <c r="CB1957" s="603"/>
      <c r="CC1957" s="603"/>
      <c r="CD1957" s="603"/>
      <c r="CE1957" s="603"/>
      <c r="CF1957" s="603"/>
      <c r="CG1957" s="603"/>
      <c r="CH1957" s="603"/>
      <c r="CI1957" s="603"/>
      <c r="CJ1957" s="603"/>
      <c r="CK1957" s="603"/>
    </row>
    <row r="1958" spans="1:89" ht="14.25">
      <c r="A1958" s="845"/>
      <c r="B1958" s="758"/>
      <c r="C1958" s="758"/>
      <c r="D1958" s="698"/>
      <c r="E1958" s="698"/>
      <c r="F1958" s="698"/>
      <c r="G1958" s="698"/>
      <c r="H1958" s="698"/>
      <c r="I1958" s="758"/>
      <c r="J1958" s="758"/>
      <c r="K1958" s="758"/>
      <c r="L1958" s="758"/>
      <c r="M1958" s="758"/>
      <c r="N1958" s="698"/>
      <c r="O1958" s="603"/>
      <c r="P1958" s="846"/>
      <c r="Q1958" s="603"/>
      <c r="R1958" s="603"/>
      <c r="S1958" s="603"/>
      <c r="T1958" s="603"/>
      <c r="U1958" s="603"/>
      <c r="V1958" s="603"/>
      <c r="W1958" s="603"/>
      <c r="X1958" s="668"/>
      <c r="Y1958" s="376"/>
      <c r="Z1958" s="603"/>
      <c r="AA1958" s="845"/>
      <c r="AB1958" s="603"/>
      <c r="AC1958" s="603"/>
      <c r="AD1958" s="603"/>
      <c r="AE1958" s="603"/>
      <c r="AF1958" s="603"/>
      <c r="AG1958" s="603"/>
      <c r="AH1958" s="603"/>
      <c r="AI1958" s="603"/>
      <c r="AJ1958" s="603"/>
      <c r="AK1958" s="603"/>
      <c r="AL1958" s="603"/>
      <c r="AM1958" s="603"/>
      <c r="AN1958" s="603"/>
      <c r="AO1958" s="603"/>
      <c r="AP1958" s="603"/>
      <c r="AQ1958" s="603"/>
      <c r="AR1958" s="603"/>
      <c r="AS1958" s="603"/>
      <c r="AT1958" s="603"/>
      <c r="AU1958" s="603"/>
      <c r="AV1958" s="603"/>
      <c r="AW1958" s="603"/>
      <c r="AX1958" s="603"/>
      <c r="AY1958" s="603"/>
      <c r="AZ1958" s="603"/>
      <c r="BA1958" s="603"/>
      <c r="BB1958" s="603"/>
      <c r="BC1958" s="603"/>
      <c r="BD1958" s="603"/>
      <c r="BE1958" s="603"/>
      <c r="BF1958" s="603"/>
      <c r="BG1958" s="603"/>
      <c r="BH1958" s="603"/>
      <c r="BI1958" s="603"/>
      <c r="BJ1958" s="603"/>
      <c r="BK1958" s="603"/>
      <c r="BL1958" s="603"/>
      <c r="BM1958" s="603"/>
      <c r="BN1958" s="603"/>
      <c r="BO1958" s="603"/>
      <c r="BP1958" s="603"/>
      <c r="BQ1958" s="603"/>
      <c r="BR1958" s="603"/>
      <c r="BS1958" s="603"/>
      <c r="BT1958" s="603"/>
      <c r="BU1958" s="603"/>
      <c r="BV1958" s="603"/>
      <c r="BW1958" s="603"/>
      <c r="BX1958" s="603"/>
      <c r="BY1958" s="603"/>
      <c r="BZ1958" s="603"/>
      <c r="CA1958" s="603"/>
      <c r="CB1958" s="603"/>
      <c r="CC1958" s="603"/>
      <c r="CD1958" s="603"/>
      <c r="CE1958" s="603"/>
      <c r="CF1958" s="603"/>
      <c r="CG1958" s="603"/>
      <c r="CH1958" s="603"/>
      <c r="CI1958" s="603"/>
      <c r="CJ1958" s="603"/>
      <c r="CK1958" s="603"/>
    </row>
    <row r="1959" spans="1:89" ht="14.25">
      <c r="A1959" s="845"/>
      <c r="B1959" s="758"/>
      <c r="C1959" s="758"/>
      <c r="D1959" s="698"/>
      <c r="E1959" s="698"/>
      <c r="F1959" s="698"/>
      <c r="G1959" s="698"/>
      <c r="H1959" s="698"/>
      <c r="I1959" s="758"/>
      <c r="J1959" s="758"/>
      <c r="K1959" s="758"/>
      <c r="L1959" s="758"/>
      <c r="M1959" s="758"/>
      <c r="N1959" s="698"/>
      <c r="O1959" s="603"/>
      <c r="P1959" s="846"/>
      <c r="Q1959" s="603"/>
      <c r="R1959" s="603"/>
      <c r="S1959" s="603"/>
      <c r="T1959" s="603"/>
      <c r="U1959" s="603"/>
      <c r="V1959" s="603"/>
      <c r="W1959" s="603"/>
      <c r="X1959" s="668"/>
      <c r="Y1959" s="376"/>
      <c r="Z1959" s="603"/>
      <c r="AA1959" s="845"/>
      <c r="AB1959" s="603"/>
      <c r="AC1959" s="603"/>
      <c r="AD1959" s="603"/>
      <c r="AE1959" s="603"/>
      <c r="AF1959" s="603"/>
      <c r="AG1959" s="603"/>
      <c r="AH1959" s="603"/>
      <c r="AI1959" s="603"/>
      <c r="AJ1959" s="603"/>
      <c r="AK1959" s="603"/>
      <c r="AL1959" s="603"/>
      <c r="AM1959" s="603"/>
      <c r="AN1959" s="603"/>
      <c r="AO1959" s="603"/>
      <c r="AP1959" s="603"/>
      <c r="AQ1959" s="603"/>
      <c r="AR1959" s="603"/>
      <c r="AS1959" s="603"/>
      <c r="AT1959" s="603"/>
      <c r="AU1959" s="603"/>
      <c r="AV1959" s="603"/>
      <c r="AW1959" s="603"/>
      <c r="AX1959" s="603"/>
      <c r="AY1959" s="603"/>
      <c r="AZ1959" s="603"/>
      <c r="BA1959" s="603"/>
      <c r="BB1959" s="603"/>
      <c r="BC1959" s="603"/>
      <c r="BD1959" s="603"/>
      <c r="BE1959" s="603"/>
      <c r="BF1959" s="603"/>
      <c r="BG1959" s="603"/>
      <c r="BH1959" s="603"/>
      <c r="BI1959" s="603"/>
      <c r="BJ1959" s="603"/>
      <c r="BK1959" s="603"/>
      <c r="BL1959" s="603"/>
      <c r="BM1959" s="603"/>
      <c r="BN1959" s="603"/>
      <c r="BO1959" s="603"/>
      <c r="BP1959" s="603"/>
      <c r="BQ1959" s="603"/>
      <c r="BR1959" s="603"/>
      <c r="BS1959" s="603"/>
      <c r="BT1959" s="603"/>
      <c r="BU1959" s="603"/>
      <c r="BV1959" s="603"/>
      <c r="BW1959" s="603"/>
      <c r="BX1959" s="603"/>
      <c r="BY1959" s="603"/>
      <c r="BZ1959" s="603"/>
      <c r="CA1959" s="603"/>
      <c r="CB1959" s="603"/>
      <c r="CC1959" s="603"/>
      <c r="CD1959" s="603"/>
      <c r="CE1959" s="603"/>
      <c r="CF1959" s="603"/>
      <c r="CG1959" s="603"/>
      <c r="CH1959" s="603"/>
      <c r="CI1959" s="603"/>
      <c r="CJ1959" s="603"/>
      <c r="CK1959" s="603"/>
    </row>
    <row r="1960" spans="1:89" ht="14.25">
      <c r="A1960" s="845"/>
      <c r="B1960" s="758"/>
      <c r="C1960" s="758"/>
      <c r="D1960" s="698"/>
      <c r="E1960" s="698"/>
      <c r="F1960" s="698"/>
      <c r="G1960" s="698"/>
      <c r="H1960" s="698"/>
      <c r="I1960" s="758"/>
      <c r="J1960" s="758"/>
      <c r="K1960" s="758"/>
      <c r="L1960" s="758"/>
      <c r="M1960" s="758"/>
      <c r="N1960" s="698"/>
      <c r="O1960" s="603"/>
      <c r="P1960" s="846"/>
      <c r="Q1960" s="603"/>
      <c r="R1960" s="603"/>
      <c r="S1960" s="603"/>
      <c r="T1960" s="603"/>
      <c r="U1960" s="603"/>
      <c r="V1960" s="603"/>
      <c r="W1960" s="603"/>
      <c r="X1960" s="668"/>
      <c r="Y1960" s="376"/>
      <c r="Z1960" s="603"/>
      <c r="AA1960" s="845"/>
      <c r="AB1960" s="603"/>
      <c r="AC1960" s="603"/>
      <c r="AD1960" s="603"/>
      <c r="AE1960" s="603"/>
      <c r="AF1960" s="603"/>
      <c r="AG1960" s="603"/>
      <c r="AH1960" s="603"/>
      <c r="AI1960" s="603"/>
      <c r="AJ1960" s="603"/>
      <c r="AK1960" s="603"/>
      <c r="AL1960" s="603"/>
      <c r="AM1960" s="603"/>
      <c r="AN1960" s="603"/>
      <c r="AO1960" s="603"/>
      <c r="AP1960" s="603"/>
      <c r="AQ1960" s="603"/>
      <c r="AR1960" s="603"/>
      <c r="AS1960" s="603"/>
      <c r="AT1960" s="603"/>
      <c r="AU1960" s="603"/>
      <c r="AV1960" s="603"/>
      <c r="AW1960" s="603"/>
      <c r="AX1960" s="603"/>
      <c r="AY1960" s="603"/>
      <c r="AZ1960" s="603"/>
      <c r="BA1960" s="603"/>
      <c r="BB1960" s="603"/>
      <c r="BC1960" s="603"/>
      <c r="BD1960" s="603"/>
      <c r="BE1960" s="603"/>
      <c r="BF1960" s="603"/>
      <c r="BG1960" s="603"/>
      <c r="BH1960" s="603"/>
      <c r="BI1960" s="603"/>
      <c r="BJ1960" s="603"/>
      <c r="BK1960" s="603"/>
      <c r="BL1960" s="603"/>
      <c r="BM1960" s="603"/>
      <c r="BN1960" s="603"/>
      <c r="BO1960" s="603"/>
      <c r="BP1960" s="603"/>
      <c r="BQ1960" s="603"/>
      <c r="BR1960" s="603"/>
      <c r="BS1960" s="603"/>
      <c r="BT1960" s="603"/>
      <c r="BU1960" s="603"/>
      <c r="BV1960" s="603"/>
      <c r="BW1960" s="603"/>
      <c r="BX1960" s="603"/>
      <c r="BY1960" s="603"/>
      <c r="BZ1960" s="603"/>
      <c r="CA1960" s="603"/>
      <c r="CB1960" s="603"/>
      <c r="CC1960" s="603"/>
      <c r="CD1960" s="603"/>
      <c r="CE1960" s="603"/>
      <c r="CF1960" s="603"/>
      <c r="CG1960" s="603"/>
      <c r="CH1960" s="603"/>
      <c r="CI1960" s="603"/>
      <c r="CJ1960" s="603"/>
      <c r="CK1960" s="603"/>
    </row>
    <row r="1961" spans="1:89" ht="14.25">
      <c r="A1961" s="845"/>
      <c r="B1961" s="758"/>
      <c r="C1961" s="758"/>
      <c r="D1961" s="698"/>
      <c r="E1961" s="698"/>
      <c r="F1961" s="698"/>
      <c r="G1961" s="698"/>
      <c r="H1961" s="698"/>
      <c r="I1961" s="758"/>
      <c r="J1961" s="758"/>
      <c r="K1961" s="758"/>
      <c r="L1961" s="758"/>
      <c r="M1961" s="758"/>
      <c r="N1961" s="698"/>
      <c r="O1961" s="603"/>
      <c r="P1961" s="846"/>
      <c r="Q1961" s="603"/>
      <c r="R1961" s="603"/>
      <c r="S1961" s="603"/>
      <c r="T1961" s="603"/>
      <c r="U1961" s="603"/>
      <c r="V1961" s="603"/>
      <c r="W1961" s="603"/>
      <c r="X1961" s="668"/>
      <c r="Y1961" s="376"/>
      <c r="Z1961" s="603"/>
      <c r="AA1961" s="845"/>
      <c r="AB1961" s="603"/>
      <c r="AC1961" s="603"/>
      <c r="AD1961" s="603"/>
      <c r="AE1961" s="603"/>
      <c r="AF1961" s="603"/>
      <c r="AG1961" s="603"/>
      <c r="AH1961" s="603"/>
      <c r="AI1961" s="603"/>
      <c r="AJ1961" s="603"/>
      <c r="AK1961" s="603"/>
      <c r="AL1961" s="603"/>
      <c r="AM1961" s="603"/>
      <c r="AN1961" s="603"/>
      <c r="AO1961" s="603"/>
      <c r="AP1961" s="603"/>
      <c r="AQ1961" s="603"/>
      <c r="AR1961" s="603"/>
      <c r="AS1961" s="603"/>
      <c r="AT1961" s="603"/>
      <c r="AU1961" s="603"/>
      <c r="AV1961" s="603"/>
      <c r="AW1961" s="603"/>
      <c r="AX1961" s="603"/>
      <c r="AY1961" s="603"/>
      <c r="AZ1961" s="603"/>
      <c r="BA1961" s="603"/>
      <c r="BB1961" s="603"/>
      <c r="BC1961" s="603"/>
      <c r="BD1961" s="603"/>
      <c r="BE1961" s="603"/>
      <c r="BF1961" s="603"/>
      <c r="BG1961" s="603"/>
      <c r="BH1961" s="603"/>
      <c r="BI1961" s="603"/>
      <c r="BJ1961" s="603"/>
      <c r="BK1961" s="603"/>
      <c r="BL1961" s="603"/>
      <c r="BM1961" s="603"/>
      <c r="BN1961" s="603"/>
      <c r="BO1961" s="603"/>
      <c r="BP1961" s="603"/>
      <c r="BQ1961" s="603"/>
      <c r="BR1961" s="603"/>
      <c r="BS1961" s="603"/>
      <c r="BT1961" s="603"/>
      <c r="BU1961" s="603"/>
      <c r="BV1961" s="603"/>
      <c r="BW1961" s="603"/>
      <c r="BX1961" s="603"/>
      <c r="BY1961" s="603"/>
      <c r="BZ1961" s="603"/>
      <c r="CA1961" s="603"/>
      <c r="CB1961" s="603"/>
      <c r="CC1961" s="603"/>
      <c r="CD1961" s="603"/>
      <c r="CE1961" s="603"/>
      <c r="CF1961" s="603"/>
      <c r="CG1961" s="603"/>
      <c r="CH1961" s="603"/>
      <c r="CI1961" s="603"/>
      <c r="CJ1961" s="603"/>
      <c r="CK1961" s="603"/>
    </row>
    <row r="1962" spans="1:89" ht="14.25">
      <c r="A1962" s="845"/>
      <c r="B1962" s="758"/>
      <c r="C1962" s="758"/>
      <c r="D1962" s="698"/>
      <c r="E1962" s="698"/>
      <c r="F1962" s="698"/>
      <c r="G1962" s="698"/>
      <c r="H1962" s="698"/>
      <c r="I1962" s="758"/>
      <c r="J1962" s="758"/>
      <c r="K1962" s="758"/>
      <c r="L1962" s="758"/>
      <c r="M1962" s="758"/>
      <c r="N1962" s="698"/>
      <c r="O1962" s="603"/>
      <c r="P1962" s="846"/>
      <c r="Q1962" s="603"/>
      <c r="R1962" s="603"/>
      <c r="S1962" s="603"/>
      <c r="T1962" s="603"/>
      <c r="U1962" s="603"/>
      <c r="V1962" s="603"/>
      <c r="W1962" s="603"/>
      <c r="X1962" s="668"/>
      <c r="Y1962" s="376"/>
      <c r="Z1962" s="603"/>
      <c r="AA1962" s="845"/>
      <c r="AB1962" s="603"/>
      <c r="AC1962" s="603"/>
      <c r="AD1962" s="603"/>
      <c r="AE1962" s="603"/>
      <c r="AF1962" s="603"/>
      <c r="AG1962" s="603"/>
      <c r="AH1962" s="603"/>
      <c r="AI1962" s="603"/>
      <c r="AJ1962" s="603"/>
      <c r="AK1962" s="603"/>
      <c r="AL1962" s="603"/>
      <c r="AM1962" s="603"/>
      <c r="AN1962" s="603"/>
      <c r="AO1962" s="603"/>
      <c r="AP1962" s="603"/>
      <c r="AQ1962" s="603"/>
      <c r="AR1962" s="603"/>
      <c r="AS1962" s="603"/>
      <c r="AT1962" s="603"/>
      <c r="AU1962" s="603"/>
      <c r="AV1962" s="603"/>
      <c r="AW1962" s="603"/>
      <c r="AX1962" s="603"/>
      <c r="AY1962" s="603"/>
      <c r="AZ1962" s="603"/>
      <c r="BA1962" s="603"/>
      <c r="BB1962" s="603"/>
      <c r="BC1962" s="603"/>
      <c r="BD1962" s="603"/>
      <c r="BE1962" s="603"/>
      <c r="BF1962" s="603"/>
      <c r="BG1962" s="603"/>
      <c r="BH1962" s="603"/>
      <c r="BI1962" s="603"/>
      <c r="BJ1962" s="603"/>
      <c r="BK1962" s="603"/>
      <c r="BL1962" s="603"/>
      <c r="BM1962" s="603"/>
      <c r="BN1962" s="603"/>
      <c r="BO1962" s="603"/>
      <c r="BP1962" s="603"/>
      <c r="BQ1962" s="603"/>
      <c r="BR1962" s="603"/>
      <c r="BS1962" s="603"/>
      <c r="BT1962" s="603"/>
      <c r="BU1962" s="603"/>
      <c r="BV1962" s="603"/>
      <c r="BW1962" s="603"/>
      <c r="BX1962" s="603"/>
      <c r="BY1962" s="603"/>
      <c r="BZ1962" s="603"/>
      <c r="CA1962" s="603"/>
      <c r="CB1962" s="603"/>
      <c r="CC1962" s="603"/>
      <c r="CD1962" s="603"/>
      <c r="CE1962" s="603"/>
      <c r="CF1962" s="603"/>
      <c r="CG1962" s="603"/>
      <c r="CH1962" s="603"/>
      <c r="CI1962" s="603"/>
      <c r="CJ1962" s="603"/>
      <c r="CK1962" s="603"/>
    </row>
    <row r="1963" spans="1:89" ht="14.25">
      <c r="A1963" s="845"/>
      <c r="B1963" s="758"/>
      <c r="C1963" s="758"/>
      <c r="D1963" s="698"/>
      <c r="E1963" s="698"/>
      <c r="F1963" s="698"/>
      <c r="G1963" s="698"/>
      <c r="H1963" s="698"/>
      <c r="I1963" s="758"/>
      <c r="J1963" s="758"/>
      <c r="K1963" s="758"/>
      <c r="L1963" s="758"/>
      <c r="M1963" s="758"/>
      <c r="N1963" s="698"/>
      <c r="O1963" s="603"/>
      <c r="P1963" s="846"/>
      <c r="Q1963" s="603"/>
      <c r="R1963" s="603"/>
      <c r="S1963" s="603"/>
      <c r="T1963" s="603"/>
      <c r="U1963" s="603"/>
      <c r="V1963" s="603"/>
      <c r="W1963" s="603"/>
      <c r="X1963" s="668"/>
      <c r="Y1963" s="376"/>
      <c r="Z1963" s="603"/>
      <c r="AA1963" s="845"/>
      <c r="AB1963" s="603"/>
      <c r="AC1963" s="603"/>
      <c r="AD1963" s="603"/>
      <c r="AE1963" s="603"/>
      <c r="AF1963" s="603"/>
      <c r="AG1963" s="603"/>
      <c r="AH1963" s="603"/>
      <c r="AI1963" s="603"/>
      <c r="AJ1963" s="603"/>
      <c r="AK1963" s="603"/>
      <c r="AL1963" s="603"/>
      <c r="AM1963" s="603"/>
      <c r="AN1963" s="603"/>
      <c r="AO1963" s="603"/>
      <c r="AP1963" s="603"/>
      <c r="AQ1963" s="603"/>
      <c r="AR1963" s="603"/>
      <c r="AS1963" s="603"/>
      <c r="AT1963" s="603"/>
      <c r="AU1963" s="603"/>
      <c r="AV1963" s="603"/>
      <c r="AW1963" s="603"/>
      <c r="AX1963" s="603"/>
      <c r="AY1963" s="603"/>
      <c r="AZ1963" s="603"/>
      <c r="BA1963" s="603"/>
      <c r="BB1963" s="603"/>
      <c r="BC1963" s="603"/>
      <c r="BD1963" s="603"/>
      <c r="BE1963" s="603"/>
      <c r="BF1963" s="603"/>
      <c r="BG1963" s="603"/>
      <c r="BH1963" s="603"/>
      <c r="BI1963" s="603"/>
      <c r="BJ1963" s="603"/>
      <c r="BK1963" s="603"/>
      <c r="BL1963" s="603"/>
      <c r="BM1963" s="603"/>
      <c r="BN1963" s="603"/>
      <c r="BO1963" s="603"/>
      <c r="BP1963" s="603"/>
      <c r="BQ1963" s="603"/>
      <c r="BR1963" s="603"/>
      <c r="BS1963" s="603"/>
      <c r="BT1963" s="603"/>
      <c r="BU1963" s="603"/>
      <c r="BV1963" s="603"/>
      <c r="BW1963" s="603"/>
      <c r="BX1963" s="603"/>
      <c r="BY1963" s="603"/>
      <c r="BZ1963" s="603"/>
      <c r="CA1963" s="603"/>
      <c r="CB1963" s="603"/>
      <c r="CC1963" s="603"/>
      <c r="CD1963" s="603"/>
      <c r="CE1963" s="603"/>
      <c r="CF1963" s="603"/>
      <c r="CG1963" s="603"/>
      <c r="CH1963" s="603"/>
      <c r="CI1963" s="603"/>
      <c r="CJ1963" s="603"/>
      <c r="CK1963" s="603"/>
    </row>
    <row r="1964" spans="1:89" ht="14.25">
      <c r="A1964" s="845"/>
      <c r="B1964" s="758"/>
      <c r="C1964" s="758"/>
      <c r="D1964" s="698"/>
      <c r="E1964" s="698"/>
      <c r="F1964" s="698"/>
      <c r="G1964" s="698"/>
      <c r="H1964" s="698"/>
      <c r="I1964" s="758"/>
      <c r="J1964" s="758"/>
      <c r="K1964" s="758"/>
      <c r="L1964" s="758"/>
      <c r="M1964" s="758"/>
      <c r="N1964" s="698"/>
      <c r="O1964" s="603"/>
      <c r="P1964" s="846"/>
      <c r="Q1964" s="603"/>
      <c r="R1964" s="603"/>
      <c r="S1964" s="603"/>
      <c r="T1964" s="603"/>
      <c r="U1964" s="603"/>
      <c r="V1964" s="603"/>
      <c r="W1964" s="603"/>
      <c r="X1964" s="668"/>
      <c r="Y1964" s="376"/>
      <c r="Z1964" s="603"/>
      <c r="AA1964" s="845"/>
      <c r="AB1964" s="603"/>
      <c r="AC1964" s="603"/>
      <c r="AD1964" s="603"/>
      <c r="AE1964" s="603"/>
      <c r="AF1964" s="603"/>
      <c r="AG1964" s="603"/>
      <c r="AH1964" s="603"/>
      <c r="AI1964" s="603"/>
      <c r="AJ1964" s="603"/>
      <c r="AK1964" s="603"/>
      <c r="AL1964" s="603"/>
      <c r="AM1964" s="603"/>
      <c r="AN1964" s="603"/>
      <c r="AO1964" s="603"/>
      <c r="AP1964" s="603"/>
      <c r="AQ1964" s="603"/>
      <c r="AR1964" s="603"/>
      <c r="AS1964" s="603"/>
      <c r="AT1964" s="603"/>
      <c r="AU1964" s="603"/>
      <c r="AV1964" s="603"/>
      <c r="AW1964" s="603"/>
      <c r="AX1964" s="603"/>
      <c r="AY1964" s="603"/>
      <c r="AZ1964" s="603"/>
      <c r="BA1964" s="603"/>
      <c r="BB1964" s="603"/>
      <c r="BC1964" s="603"/>
      <c r="BD1964" s="603"/>
      <c r="BE1964" s="603"/>
      <c r="BF1964" s="603"/>
      <c r="BG1964" s="603"/>
      <c r="BH1964" s="603"/>
      <c r="BI1964" s="603"/>
      <c r="BJ1964" s="603"/>
      <c r="BK1964" s="603"/>
      <c r="BL1964" s="603"/>
      <c r="BM1964" s="603"/>
      <c r="BN1964" s="603"/>
      <c r="BO1964" s="603"/>
      <c r="BP1964" s="603"/>
      <c r="BQ1964" s="603"/>
      <c r="BR1964" s="603"/>
      <c r="BS1964" s="603"/>
      <c r="BT1964" s="603"/>
      <c r="BU1964" s="603"/>
      <c r="BV1964" s="603"/>
      <c r="BW1964" s="603"/>
      <c r="BX1964" s="603"/>
      <c r="BY1964" s="603"/>
      <c r="BZ1964" s="603"/>
      <c r="CA1964" s="603"/>
      <c r="CB1964" s="603"/>
      <c r="CC1964" s="603"/>
      <c r="CD1964" s="603"/>
      <c r="CE1964" s="603"/>
      <c r="CF1964" s="603"/>
      <c r="CG1964" s="603"/>
      <c r="CH1964" s="603"/>
      <c r="CI1964" s="603"/>
      <c r="CJ1964" s="603"/>
      <c r="CK1964" s="603"/>
    </row>
    <row r="1965" spans="1:89" ht="14.25">
      <c r="A1965" s="845"/>
      <c r="B1965" s="758"/>
      <c r="C1965" s="758"/>
      <c r="D1965" s="698"/>
      <c r="E1965" s="698"/>
      <c r="F1965" s="698"/>
      <c r="G1965" s="698"/>
      <c r="H1965" s="698"/>
      <c r="I1965" s="758"/>
      <c r="J1965" s="758"/>
      <c r="K1965" s="758"/>
      <c r="L1965" s="758"/>
      <c r="M1965" s="758"/>
      <c r="N1965" s="698"/>
      <c r="O1965" s="603"/>
      <c r="P1965" s="846"/>
      <c r="Q1965" s="603"/>
      <c r="R1965" s="603"/>
      <c r="S1965" s="603"/>
      <c r="T1965" s="603"/>
      <c r="U1965" s="603"/>
      <c r="V1965" s="603"/>
      <c r="W1965" s="603"/>
      <c r="X1965" s="668"/>
      <c r="Y1965" s="376"/>
      <c r="Z1965" s="603"/>
      <c r="AA1965" s="845"/>
      <c r="AB1965" s="603"/>
      <c r="AC1965" s="603"/>
      <c r="AD1965" s="603"/>
      <c r="AE1965" s="603"/>
      <c r="AF1965" s="603"/>
      <c r="AG1965" s="603"/>
      <c r="AH1965" s="603"/>
      <c r="AI1965" s="603"/>
      <c r="AJ1965" s="603"/>
      <c r="AK1965" s="603"/>
      <c r="AL1965" s="603"/>
      <c r="AM1965" s="603"/>
      <c r="AN1965" s="603"/>
      <c r="AO1965" s="603"/>
      <c r="AP1965" s="603"/>
      <c r="AQ1965" s="603"/>
      <c r="AR1965" s="603"/>
      <c r="AS1965" s="603"/>
      <c r="AT1965" s="603"/>
      <c r="AU1965" s="603"/>
      <c r="AV1965" s="603"/>
      <c r="AW1965" s="603"/>
      <c r="AX1965" s="603"/>
      <c r="AY1965" s="603"/>
      <c r="AZ1965" s="603"/>
      <c r="BA1965" s="603"/>
      <c r="BB1965" s="603"/>
      <c r="BC1965" s="603"/>
      <c r="BD1965" s="603"/>
      <c r="BE1965" s="603"/>
      <c r="BF1965" s="603"/>
      <c r="BG1965" s="603"/>
      <c r="BH1965" s="603"/>
      <c r="BI1965" s="603"/>
      <c r="BJ1965" s="603"/>
      <c r="BK1965" s="603"/>
      <c r="BL1965" s="603"/>
      <c r="BM1965" s="603"/>
      <c r="BN1965" s="603"/>
      <c r="BO1965" s="603"/>
      <c r="BP1965" s="603"/>
      <c r="BQ1965" s="603"/>
      <c r="BR1965" s="603"/>
      <c r="BS1965" s="603"/>
      <c r="BT1965" s="603"/>
      <c r="BU1965" s="603"/>
      <c r="BV1965" s="603"/>
      <c r="BW1965" s="603"/>
      <c r="BX1965" s="603"/>
      <c r="BY1965" s="603"/>
      <c r="BZ1965" s="603"/>
      <c r="CA1965" s="603"/>
      <c r="CB1965" s="603"/>
      <c r="CC1965" s="603"/>
      <c r="CD1965" s="603"/>
      <c r="CE1965" s="603"/>
      <c r="CF1965" s="603"/>
      <c r="CG1965" s="603"/>
      <c r="CH1965" s="603"/>
      <c r="CI1965" s="603"/>
      <c r="CJ1965" s="603"/>
      <c r="CK1965" s="603"/>
    </row>
    <row r="1966" spans="1:89" ht="14.25">
      <c r="A1966" s="845"/>
      <c r="B1966" s="758"/>
      <c r="C1966" s="758"/>
      <c r="D1966" s="698"/>
      <c r="E1966" s="698"/>
      <c r="F1966" s="698"/>
      <c r="G1966" s="698"/>
      <c r="H1966" s="698"/>
      <c r="I1966" s="758"/>
      <c r="J1966" s="758"/>
      <c r="K1966" s="758"/>
      <c r="L1966" s="758"/>
      <c r="M1966" s="758"/>
      <c r="N1966" s="698"/>
      <c r="O1966" s="603"/>
      <c r="P1966" s="846"/>
      <c r="Q1966" s="603"/>
      <c r="R1966" s="603"/>
      <c r="S1966" s="603"/>
      <c r="T1966" s="603"/>
      <c r="U1966" s="603"/>
      <c r="V1966" s="603"/>
      <c r="W1966" s="603"/>
      <c r="X1966" s="668"/>
      <c r="Y1966" s="376"/>
      <c r="Z1966" s="603"/>
      <c r="AA1966" s="845"/>
      <c r="AB1966" s="603"/>
      <c r="AC1966" s="603"/>
      <c r="AD1966" s="603"/>
      <c r="AE1966" s="603"/>
      <c r="AF1966" s="603"/>
      <c r="AG1966" s="603"/>
      <c r="AH1966" s="603"/>
      <c r="AI1966" s="603"/>
      <c r="AJ1966" s="603"/>
      <c r="AK1966" s="603"/>
      <c r="AL1966" s="603"/>
      <c r="AM1966" s="603"/>
      <c r="AN1966" s="603"/>
      <c r="AO1966" s="603"/>
      <c r="AP1966" s="603"/>
      <c r="AQ1966" s="603"/>
      <c r="AR1966" s="603"/>
      <c r="AS1966" s="603"/>
      <c r="AT1966" s="603"/>
      <c r="AU1966" s="603"/>
      <c r="AV1966" s="603"/>
      <c r="AW1966" s="603"/>
      <c r="AX1966" s="603"/>
      <c r="AY1966" s="603"/>
      <c r="AZ1966" s="603"/>
      <c r="BA1966" s="603"/>
      <c r="BB1966" s="603"/>
      <c r="BC1966" s="603"/>
      <c r="BD1966" s="603"/>
      <c r="BE1966" s="603"/>
      <c r="BF1966" s="603"/>
      <c r="BG1966" s="603"/>
      <c r="BH1966" s="603"/>
      <c r="BI1966" s="603"/>
      <c r="BJ1966" s="603"/>
      <c r="BK1966" s="603"/>
      <c r="BL1966" s="603"/>
      <c r="BM1966" s="603"/>
      <c r="BN1966" s="603"/>
      <c r="BO1966" s="603"/>
      <c r="BP1966" s="603"/>
      <c r="BQ1966" s="603"/>
      <c r="BR1966" s="603"/>
      <c r="BS1966" s="603"/>
      <c r="BT1966" s="603"/>
      <c r="BU1966" s="603"/>
      <c r="BV1966" s="603"/>
      <c r="BW1966" s="603"/>
      <c r="BX1966" s="603"/>
      <c r="BY1966" s="603"/>
      <c r="BZ1966" s="603"/>
      <c r="CA1966" s="603"/>
      <c r="CB1966" s="603"/>
      <c r="CC1966" s="603"/>
      <c r="CD1966" s="603"/>
      <c r="CE1966" s="603"/>
      <c r="CF1966" s="603"/>
      <c r="CG1966" s="603"/>
      <c r="CH1966" s="603"/>
      <c r="CI1966" s="603"/>
      <c r="CJ1966" s="603"/>
      <c r="CK1966" s="603"/>
    </row>
    <row r="1967" spans="1:89" ht="14.25">
      <c r="A1967" s="845"/>
      <c r="B1967" s="758"/>
      <c r="C1967" s="758"/>
      <c r="D1967" s="698"/>
      <c r="E1967" s="698"/>
      <c r="F1967" s="698"/>
      <c r="G1967" s="698"/>
      <c r="H1967" s="698"/>
      <c r="I1967" s="758"/>
      <c r="J1967" s="758"/>
      <c r="K1967" s="758"/>
      <c r="L1967" s="758"/>
      <c r="M1967" s="758"/>
      <c r="N1967" s="698"/>
      <c r="O1967" s="603"/>
      <c r="P1967" s="846"/>
      <c r="Q1967" s="603"/>
      <c r="R1967" s="603"/>
      <c r="S1967" s="603"/>
      <c r="T1967" s="603"/>
      <c r="U1967" s="603"/>
      <c r="V1967" s="603"/>
      <c r="W1967" s="603"/>
      <c r="X1967" s="668"/>
      <c r="Y1967" s="376"/>
      <c r="Z1967" s="603"/>
      <c r="AA1967" s="845"/>
      <c r="AB1967" s="603"/>
      <c r="AC1967" s="603"/>
      <c r="AD1967" s="603"/>
      <c r="AE1967" s="603"/>
      <c r="AF1967" s="603"/>
      <c r="AG1967" s="603"/>
      <c r="AH1967" s="603"/>
      <c r="AI1967" s="603"/>
      <c r="AJ1967" s="603"/>
      <c r="AK1967" s="603"/>
      <c r="AL1967" s="603"/>
      <c r="AM1967" s="603"/>
      <c r="AN1967" s="603"/>
      <c r="AO1967" s="603"/>
      <c r="AP1967" s="603"/>
      <c r="AQ1967" s="603"/>
      <c r="AR1967" s="603"/>
      <c r="AS1967" s="603"/>
      <c r="AT1967" s="603"/>
      <c r="AU1967" s="603"/>
      <c r="AV1967" s="603"/>
      <c r="AW1967" s="603"/>
      <c r="AX1967" s="603"/>
      <c r="AY1967" s="603"/>
      <c r="AZ1967" s="603"/>
      <c r="BA1967" s="603"/>
      <c r="BB1967" s="603"/>
      <c r="BC1967" s="603"/>
      <c r="BD1967" s="603"/>
      <c r="BE1967" s="603"/>
      <c r="BF1967" s="603"/>
      <c r="BG1967" s="603"/>
      <c r="BH1967" s="603"/>
      <c r="BI1967" s="603"/>
      <c r="BJ1967" s="603"/>
      <c r="BK1967" s="603"/>
      <c r="BL1967" s="603"/>
      <c r="BM1967" s="603"/>
      <c r="BN1967" s="603"/>
      <c r="BO1967" s="603"/>
      <c r="BP1967" s="603"/>
      <c r="BQ1967" s="603"/>
      <c r="BR1967" s="603"/>
      <c r="BS1967" s="603"/>
      <c r="BT1967" s="603"/>
      <c r="BU1967" s="603"/>
      <c r="BV1967" s="603"/>
      <c r="BW1967" s="603"/>
      <c r="BX1967" s="603"/>
      <c r="BY1967" s="603"/>
      <c r="BZ1967" s="603"/>
      <c r="CA1967" s="603"/>
      <c r="CB1967" s="603"/>
      <c r="CC1967" s="603"/>
      <c r="CD1967" s="603"/>
      <c r="CE1967" s="603"/>
      <c r="CF1967" s="603"/>
      <c r="CG1967" s="603"/>
      <c r="CH1967" s="603"/>
      <c r="CI1967" s="603"/>
      <c r="CJ1967" s="603"/>
      <c r="CK1967" s="603"/>
    </row>
    <row r="1968" spans="1:89" ht="14.25">
      <c r="A1968" s="845"/>
      <c r="B1968" s="758"/>
      <c r="C1968" s="758"/>
      <c r="D1968" s="698"/>
      <c r="E1968" s="698"/>
      <c r="F1968" s="698"/>
      <c r="G1968" s="698"/>
      <c r="H1968" s="698"/>
      <c r="I1968" s="758"/>
      <c r="J1968" s="758"/>
      <c r="K1968" s="758"/>
      <c r="L1968" s="758"/>
      <c r="M1968" s="758"/>
      <c r="N1968" s="698"/>
      <c r="O1968" s="603"/>
      <c r="P1968" s="846"/>
      <c r="Q1968" s="603"/>
      <c r="R1968" s="603"/>
      <c r="S1968" s="603"/>
      <c r="T1968" s="603"/>
      <c r="U1968" s="603"/>
      <c r="V1968" s="603"/>
      <c r="W1968" s="603"/>
      <c r="X1968" s="668"/>
      <c r="Y1968" s="376"/>
      <c r="Z1968" s="603"/>
      <c r="AA1968" s="845"/>
      <c r="AB1968" s="603"/>
      <c r="AC1968" s="603"/>
      <c r="AD1968" s="603"/>
      <c r="AE1968" s="603"/>
      <c r="AF1968" s="603"/>
      <c r="AG1968" s="603"/>
      <c r="AH1968" s="603"/>
      <c r="AI1968" s="603"/>
      <c r="AJ1968" s="603"/>
      <c r="AK1968" s="603"/>
      <c r="AL1968" s="603"/>
      <c r="AM1968" s="603"/>
      <c r="AN1968" s="603"/>
      <c r="AO1968" s="603"/>
      <c r="AP1968" s="603"/>
      <c r="AQ1968" s="603"/>
      <c r="AR1968" s="603"/>
      <c r="AS1968" s="603"/>
      <c r="AT1968" s="603"/>
      <c r="AU1968" s="603"/>
      <c r="AV1968" s="603"/>
      <c r="AW1968" s="603"/>
      <c r="AX1968" s="603"/>
      <c r="AY1968" s="603"/>
      <c r="AZ1968" s="603"/>
      <c r="BA1968" s="603"/>
      <c r="BB1968" s="603"/>
      <c r="BC1968" s="603"/>
      <c r="BD1968" s="603"/>
      <c r="BE1968" s="603"/>
      <c r="BF1968" s="603"/>
      <c r="BG1968" s="603"/>
      <c r="BH1968" s="603"/>
      <c r="BI1968" s="603"/>
      <c r="BJ1968" s="603"/>
      <c r="BK1968" s="603"/>
      <c r="BL1968" s="603"/>
      <c r="BM1968" s="603"/>
      <c r="BN1968" s="603"/>
      <c r="BO1968" s="603"/>
      <c r="BP1968" s="603"/>
      <c r="BQ1968" s="603"/>
      <c r="BR1968" s="603"/>
      <c r="BS1968" s="603"/>
      <c r="BT1968" s="603"/>
      <c r="BU1968" s="603"/>
      <c r="BV1968" s="603"/>
      <c r="BW1968" s="603"/>
      <c r="BX1968" s="603"/>
      <c r="BY1968" s="603"/>
      <c r="BZ1968" s="603"/>
      <c r="CA1968" s="603"/>
      <c r="CB1968" s="603"/>
      <c r="CC1968" s="603"/>
      <c r="CD1968" s="603"/>
      <c r="CE1968" s="603"/>
      <c r="CF1968" s="603"/>
      <c r="CG1968" s="603"/>
      <c r="CH1968" s="603"/>
      <c r="CI1968" s="603"/>
      <c r="CJ1968" s="603"/>
      <c r="CK1968" s="603"/>
    </row>
    <row r="1969" spans="1:89" ht="14.25">
      <c r="A1969" s="845"/>
      <c r="B1969" s="758"/>
      <c r="C1969" s="758"/>
      <c r="D1969" s="698"/>
      <c r="E1969" s="698"/>
      <c r="F1969" s="698"/>
      <c r="G1969" s="698"/>
      <c r="H1969" s="698"/>
      <c r="I1969" s="758"/>
      <c r="J1969" s="758"/>
      <c r="K1969" s="758"/>
      <c r="L1969" s="758"/>
      <c r="M1969" s="758"/>
      <c r="N1969" s="698"/>
      <c r="O1969" s="603"/>
      <c r="P1969" s="846"/>
      <c r="Q1969" s="603"/>
      <c r="R1969" s="603"/>
      <c r="S1969" s="603"/>
      <c r="T1969" s="603"/>
      <c r="U1969" s="603"/>
      <c r="V1969" s="603"/>
      <c r="W1969" s="603"/>
      <c r="X1969" s="668"/>
      <c r="Y1969" s="376"/>
      <c r="Z1969" s="603"/>
      <c r="AA1969" s="845"/>
      <c r="AB1969" s="603"/>
      <c r="AC1969" s="603"/>
      <c r="AD1969" s="603"/>
      <c r="AE1969" s="603"/>
      <c r="AF1969" s="603"/>
      <c r="AG1969" s="603"/>
      <c r="AH1969" s="603"/>
      <c r="AI1969" s="603"/>
      <c r="AJ1969" s="603"/>
      <c r="AK1969" s="603"/>
      <c r="AL1969" s="603"/>
      <c r="AM1969" s="603"/>
      <c r="AN1969" s="603"/>
      <c r="AO1969" s="603"/>
      <c r="AP1969" s="603"/>
      <c r="AQ1969" s="603"/>
      <c r="AR1969" s="603"/>
      <c r="AS1969" s="603"/>
      <c r="AT1969" s="603"/>
      <c r="AU1969" s="603"/>
      <c r="AV1969" s="603"/>
      <c r="AW1969" s="603"/>
      <c r="AX1969" s="603"/>
      <c r="AY1969" s="603"/>
      <c r="AZ1969" s="603"/>
      <c r="BA1969" s="603"/>
      <c r="BB1969" s="603"/>
      <c r="BC1969" s="603"/>
      <c r="BD1969" s="603"/>
      <c r="BE1969" s="603"/>
      <c r="BF1969" s="603"/>
      <c r="BG1969" s="603"/>
      <c r="BH1969" s="603"/>
      <c r="BI1969" s="603"/>
      <c r="BJ1969" s="603"/>
      <c r="BK1969" s="603"/>
      <c r="BL1969" s="603"/>
      <c r="BM1969" s="603"/>
      <c r="BN1969" s="603"/>
      <c r="BO1969" s="603"/>
      <c r="BP1969" s="603"/>
      <c r="BQ1969" s="603"/>
      <c r="BR1969" s="603"/>
      <c r="BS1969" s="603"/>
      <c r="BT1969" s="603"/>
      <c r="BU1969" s="603"/>
      <c r="BV1969" s="603"/>
      <c r="BW1969" s="603"/>
      <c r="BX1969" s="603"/>
      <c r="BY1969" s="603"/>
      <c r="BZ1969" s="603"/>
      <c r="CA1969" s="603"/>
      <c r="CB1969" s="603"/>
      <c r="CC1969" s="603"/>
      <c r="CD1969" s="603"/>
      <c r="CE1969" s="603"/>
      <c r="CF1969" s="603"/>
      <c r="CG1969" s="603"/>
      <c r="CH1969" s="603"/>
      <c r="CI1969" s="603"/>
      <c r="CJ1969" s="603"/>
      <c r="CK1969" s="603"/>
    </row>
    <row r="1970" spans="1:89" ht="14.25">
      <c r="A1970" s="845"/>
      <c r="B1970" s="758"/>
      <c r="C1970" s="758"/>
      <c r="D1970" s="698"/>
      <c r="E1970" s="698"/>
      <c r="F1970" s="698"/>
      <c r="G1970" s="698"/>
      <c r="H1970" s="698"/>
      <c r="I1970" s="758"/>
      <c r="J1970" s="758"/>
      <c r="K1970" s="758"/>
      <c r="L1970" s="758"/>
      <c r="M1970" s="758"/>
      <c r="N1970" s="698"/>
      <c r="O1970" s="603"/>
      <c r="P1970" s="846"/>
      <c r="Q1970" s="603"/>
      <c r="R1970" s="603"/>
      <c r="S1970" s="603"/>
      <c r="T1970" s="603"/>
      <c r="U1970" s="603"/>
      <c r="V1970" s="603"/>
      <c r="W1970" s="603"/>
      <c r="X1970" s="668"/>
      <c r="Y1970" s="376"/>
      <c r="Z1970" s="603"/>
      <c r="AA1970" s="845"/>
      <c r="AB1970" s="603"/>
      <c r="AC1970" s="603"/>
      <c r="AD1970" s="603"/>
      <c r="AE1970" s="603"/>
      <c r="AF1970" s="603"/>
      <c r="AG1970" s="603"/>
      <c r="AH1970" s="603"/>
      <c r="AI1970" s="603"/>
      <c r="AJ1970" s="603"/>
      <c r="AK1970" s="603"/>
      <c r="AL1970" s="603"/>
      <c r="AM1970" s="603"/>
      <c r="AN1970" s="603"/>
      <c r="AO1970" s="603"/>
      <c r="AP1970" s="603"/>
      <c r="AQ1970" s="603"/>
      <c r="AR1970" s="603"/>
      <c r="AS1970" s="603"/>
      <c r="AT1970" s="603"/>
      <c r="AU1970" s="603"/>
      <c r="AV1970" s="603"/>
      <c r="AW1970" s="603"/>
      <c r="AX1970" s="603"/>
      <c r="AY1970" s="603"/>
      <c r="AZ1970" s="603"/>
      <c r="BA1970" s="603"/>
      <c r="BB1970" s="603"/>
      <c r="BC1970" s="603"/>
      <c r="BD1970" s="603"/>
      <c r="BE1970" s="603"/>
      <c r="BF1970" s="603"/>
      <c r="BG1970" s="603"/>
      <c r="BH1970" s="603"/>
      <c r="BI1970" s="603"/>
      <c r="BJ1970" s="603"/>
      <c r="BK1970" s="603"/>
      <c r="BL1970" s="603"/>
      <c r="BM1970" s="603"/>
      <c r="BN1970" s="603"/>
      <c r="BO1970" s="603"/>
      <c r="BP1970" s="603"/>
      <c r="BQ1970" s="603"/>
      <c r="BR1970" s="603"/>
      <c r="BS1970" s="603"/>
      <c r="BT1970" s="603"/>
      <c r="BU1970" s="603"/>
      <c r="BV1970" s="603"/>
      <c r="BW1970" s="603"/>
      <c r="BX1970" s="603"/>
      <c r="BY1970" s="603"/>
      <c r="BZ1970" s="603"/>
      <c r="CA1970" s="603"/>
      <c r="CB1970" s="603"/>
      <c r="CC1970" s="603"/>
      <c r="CD1970" s="603"/>
      <c r="CE1970" s="603"/>
      <c r="CF1970" s="603"/>
      <c r="CG1970" s="603"/>
      <c r="CH1970" s="603"/>
      <c r="CI1970" s="603"/>
      <c r="CJ1970" s="603"/>
      <c r="CK1970" s="603"/>
    </row>
    <row r="1971" spans="1:89" ht="14.25">
      <c r="A1971" s="845"/>
      <c r="B1971" s="758"/>
      <c r="C1971" s="758"/>
      <c r="D1971" s="698"/>
      <c r="E1971" s="698"/>
      <c r="F1971" s="698"/>
      <c r="G1971" s="698"/>
      <c r="H1971" s="698"/>
      <c r="I1971" s="758"/>
      <c r="J1971" s="758"/>
      <c r="K1971" s="758"/>
      <c r="L1971" s="758"/>
      <c r="M1971" s="758"/>
      <c r="N1971" s="698"/>
      <c r="O1971" s="603"/>
      <c r="P1971" s="846"/>
      <c r="Q1971" s="603"/>
      <c r="R1971" s="603"/>
      <c r="S1971" s="603"/>
      <c r="T1971" s="603"/>
      <c r="U1971" s="603"/>
      <c r="V1971" s="603"/>
      <c r="W1971" s="603"/>
      <c r="X1971" s="668"/>
      <c r="Y1971" s="376"/>
      <c r="Z1971" s="603"/>
      <c r="AA1971" s="845"/>
      <c r="AB1971" s="603"/>
      <c r="AC1971" s="603"/>
      <c r="AD1971" s="603"/>
      <c r="AE1971" s="603"/>
      <c r="AF1971" s="603"/>
      <c r="AG1971" s="603"/>
      <c r="AH1971" s="603"/>
      <c r="AI1971" s="603"/>
      <c r="AJ1971" s="603"/>
      <c r="AK1971" s="603"/>
      <c r="AL1971" s="603"/>
      <c r="AM1971" s="603"/>
      <c r="AN1971" s="603"/>
      <c r="AO1971" s="603"/>
      <c r="AP1971" s="603"/>
      <c r="AQ1971" s="603"/>
      <c r="AR1971" s="603"/>
      <c r="AS1971" s="603"/>
      <c r="AT1971" s="603"/>
      <c r="AU1971" s="603"/>
      <c r="AV1971" s="603"/>
      <c r="AW1971" s="603"/>
      <c r="AX1971" s="603"/>
      <c r="AY1971" s="603"/>
      <c r="AZ1971" s="603"/>
      <c r="BA1971" s="603"/>
      <c r="BB1971" s="603"/>
      <c r="BC1971" s="603"/>
      <c r="BD1971" s="603"/>
      <c r="BE1971" s="603"/>
      <c r="BF1971" s="603"/>
      <c r="BG1971" s="603"/>
      <c r="BH1971" s="603"/>
      <c r="BI1971" s="603"/>
      <c r="BJ1971" s="603"/>
      <c r="BK1971" s="603"/>
      <c r="BL1971" s="603"/>
      <c r="BM1971" s="603"/>
      <c r="BN1971" s="603"/>
      <c r="BO1971" s="603"/>
      <c r="BP1971" s="603"/>
      <c r="BQ1971" s="603"/>
      <c r="BR1971" s="603"/>
      <c r="BS1971" s="603"/>
      <c r="BT1971" s="603"/>
      <c r="BU1971" s="603"/>
      <c r="BV1971" s="603"/>
      <c r="BW1971" s="603"/>
      <c r="BX1971" s="603"/>
      <c r="BY1971" s="603"/>
      <c r="BZ1971" s="603"/>
      <c r="CA1971" s="603"/>
      <c r="CB1971" s="603"/>
      <c r="CC1971" s="603"/>
      <c r="CD1971" s="603"/>
      <c r="CE1971" s="603"/>
      <c r="CF1971" s="603"/>
      <c r="CG1971" s="603"/>
      <c r="CH1971" s="603"/>
      <c r="CI1971" s="603"/>
      <c r="CJ1971" s="603"/>
      <c r="CK1971" s="603"/>
    </row>
    <row r="1972" spans="1:89" ht="14.25">
      <c r="A1972" s="845"/>
      <c r="B1972" s="758"/>
      <c r="C1972" s="758"/>
      <c r="D1972" s="698"/>
      <c r="E1972" s="698"/>
      <c r="F1972" s="698"/>
      <c r="G1972" s="698"/>
      <c r="H1972" s="698"/>
      <c r="I1972" s="758"/>
      <c r="J1972" s="758"/>
      <c r="K1972" s="758"/>
      <c r="L1972" s="758"/>
      <c r="M1972" s="758"/>
      <c r="N1972" s="698"/>
      <c r="O1972" s="603"/>
      <c r="P1972" s="846"/>
      <c r="Q1972" s="603"/>
      <c r="R1972" s="603"/>
      <c r="S1972" s="603"/>
      <c r="T1972" s="603"/>
      <c r="U1972" s="603"/>
      <c r="V1972" s="603"/>
      <c r="W1972" s="603"/>
      <c r="X1972" s="668"/>
      <c r="Y1972" s="376"/>
      <c r="Z1972" s="603"/>
      <c r="AA1972" s="845"/>
      <c r="AB1972" s="603"/>
      <c r="AC1972" s="603"/>
      <c r="AD1972" s="603"/>
      <c r="AE1972" s="603"/>
      <c r="AF1972" s="603"/>
      <c r="AG1972" s="603"/>
      <c r="AH1972" s="603"/>
      <c r="AI1972" s="603"/>
      <c r="AJ1972" s="603"/>
      <c r="AK1972" s="603"/>
      <c r="AL1972" s="603"/>
      <c r="AM1972" s="603"/>
      <c r="AN1972" s="603"/>
      <c r="AO1972" s="603"/>
      <c r="AP1972" s="603"/>
      <c r="AQ1972" s="603"/>
      <c r="AR1972" s="603"/>
      <c r="AS1972" s="603"/>
      <c r="AT1972" s="603"/>
      <c r="AU1972" s="603"/>
      <c r="AV1972" s="603"/>
      <c r="AW1972" s="603"/>
      <c r="AX1972" s="603"/>
      <c r="AY1972" s="603"/>
      <c r="AZ1972" s="603"/>
      <c r="BA1972" s="603"/>
      <c r="BB1972" s="603"/>
      <c r="BC1972" s="603"/>
      <c r="BD1972" s="603"/>
      <c r="BE1972" s="603"/>
      <c r="BF1972" s="603"/>
      <c r="BG1972" s="603"/>
      <c r="BH1972" s="603"/>
      <c r="BI1972" s="603"/>
      <c r="BJ1972" s="603"/>
      <c r="BK1972" s="603"/>
      <c r="BL1972" s="603"/>
      <c r="BM1972" s="603"/>
      <c r="BN1972" s="603"/>
      <c r="BO1972" s="603"/>
      <c r="BP1972" s="603"/>
      <c r="BQ1972" s="603"/>
      <c r="BR1972" s="603"/>
      <c r="BS1972" s="603"/>
      <c r="BT1972" s="603"/>
      <c r="BU1972" s="603"/>
      <c r="BV1972" s="603"/>
      <c r="BW1972" s="603"/>
      <c r="BX1972" s="603"/>
      <c r="BY1972" s="603"/>
      <c r="BZ1972" s="603"/>
      <c r="CA1972" s="603"/>
      <c r="CB1972" s="603"/>
      <c r="CC1972" s="603"/>
      <c r="CD1972" s="603"/>
      <c r="CE1972" s="603"/>
      <c r="CF1972" s="603"/>
      <c r="CG1972" s="603"/>
      <c r="CH1972" s="603"/>
      <c r="CI1972" s="603"/>
      <c r="CJ1972" s="603"/>
      <c r="CK1972" s="603"/>
    </row>
    <row r="1973" spans="1:89" ht="14.25">
      <c r="A1973" s="845"/>
      <c r="B1973" s="758"/>
      <c r="C1973" s="758"/>
      <c r="D1973" s="698"/>
      <c r="E1973" s="698"/>
      <c r="F1973" s="698"/>
      <c r="G1973" s="698"/>
      <c r="H1973" s="698"/>
      <c r="I1973" s="758"/>
      <c r="J1973" s="758"/>
      <c r="K1973" s="758"/>
      <c r="L1973" s="758"/>
      <c r="M1973" s="758"/>
      <c r="N1973" s="698"/>
      <c r="O1973" s="603"/>
      <c r="P1973" s="846"/>
      <c r="Q1973" s="603"/>
      <c r="R1973" s="603"/>
      <c r="S1973" s="603"/>
      <c r="T1973" s="603"/>
      <c r="U1973" s="603"/>
      <c r="V1973" s="603"/>
      <c r="W1973" s="603"/>
      <c r="X1973" s="668"/>
      <c r="Y1973" s="376"/>
      <c r="Z1973" s="603"/>
      <c r="AA1973" s="845"/>
      <c r="AB1973" s="603"/>
      <c r="AC1973" s="603"/>
      <c r="AD1973" s="603"/>
      <c r="AE1973" s="603"/>
      <c r="AF1973" s="603"/>
      <c r="AG1973" s="603"/>
      <c r="AH1973" s="603"/>
      <c r="AI1973" s="603"/>
      <c r="AJ1973" s="603"/>
      <c r="AK1973" s="603"/>
      <c r="AL1973" s="603"/>
      <c r="AM1973" s="603"/>
      <c r="AN1973" s="603"/>
      <c r="AO1973" s="603"/>
      <c r="AP1973" s="603"/>
      <c r="AQ1973" s="603"/>
      <c r="AR1973" s="603"/>
      <c r="AS1973" s="603"/>
      <c r="AT1973" s="603"/>
      <c r="AU1973" s="603"/>
      <c r="AV1973" s="603"/>
      <c r="AW1973" s="603"/>
      <c r="AX1973" s="603"/>
      <c r="AY1973" s="603"/>
      <c r="AZ1973" s="603"/>
      <c r="BA1973" s="603"/>
      <c r="BB1973" s="603"/>
      <c r="BC1973" s="603"/>
      <c r="BD1973" s="603"/>
      <c r="BE1973" s="603"/>
      <c r="BF1973" s="603"/>
      <c r="BG1973" s="603"/>
      <c r="BH1973" s="603"/>
      <c r="BI1973" s="603"/>
      <c r="BJ1973" s="603"/>
      <c r="BK1973" s="603"/>
      <c r="BL1973" s="603"/>
      <c r="BM1973" s="603"/>
      <c r="BN1973" s="603"/>
      <c r="BO1973" s="603"/>
      <c r="BP1973" s="603"/>
      <c r="BQ1973" s="603"/>
      <c r="BR1973" s="603"/>
      <c r="BS1973" s="603"/>
      <c r="BT1973" s="603"/>
      <c r="BU1973" s="603"/>
      <c r="BV1973" s="603"/>
      <c r="BW1973" s="603"/>
      <c r="BX1973" s="603"/>
      <c r="BY1973" s="603"/>
      <c r="BZ1973" s="603"/>
      <c r="CA1973" s="603"/>
      <c r="CB1973" s="603"/>
      <c r="CC1973" s="603"/>
      <c r="CD1973" s="603"/>
      <c r="CE1973" s="603"/>
      <c r="CF1973" s="603"/>
      <c r="CG1973" s="603"/>
      <c r="CH1973" s="603"/>
      <c r="CI1973" s="603"/>
      <c r="CJ1973" s="603"/>
      <c r="CK1973" s="603"/>
    </row>
    <row r="1974" spans="1:89" ht="14.25">
      <c r="A1974" s="845"/>
      <c r="B1974" s="758"/>
      <c r="C1974" s="758"/>
      <c r="D1974" s="698"/>
      <c r="E1974" s="698"/>
      <c r="F1974" s="698"/>
      <c r="G1974" s="698"/>
      <c r="H1974" s="698"/>
      <c r="I1974" s="758"/>
      <c r="J1974" s="758"/>
      <c r="K1974" s="758"/>
      <c r="L1974" s="758"/>
      <c r="M1974" s="758"/>
      <c r="N1974" s="698"/>
      <c r="O1974" s="603"/>
      <c r="P1974" s="846"/>
      <c r="Q1974" s="603"/>
      <c r="R1974" s="603"/>
      <c r="S1974" s="603"/>
      <c r="T1974" s="603"/>
      <c r="U1974" s="603"/>
      <c r="V1974" s="603"/>
      <c r="W1974" s="603"/>
      <c r="X1974" s="668"/>
      <c r="Y1974" s="376"/>
      <c r="Z1974" s="603"/>
      <c r="AA1974" s="845"/>
      <c r="AB1974" s="603"/>
      <c r="AC1974" s="603"/>
      <c r="AD1974" s="603"/>
      <c r="AE1974" s="603"/>
      <c r="AF1974" s="603"/>
      <c r="AG1974" s="603"/>
      <c r="AH1974" s="603"/>
      <c r="AI1974" s="603"/>
      <c r="AJ1974" s="603"/>
      <c r="AK1974" s="603"/>
      <c r="AL1974" s="603"/>
      <c r="AM1974" s="603"/>
      <c r="AN1974" s="603"/>
      <c r="AO1974" s="603"/>
      <c r="AP1974" s="603"/>
      <c r="AQ1974" s="603"/>
      <c r="AR1974" s="603"/>
      <c r="AS1974" s="603"/>
      <c r="AT1974" s="603"/>
      <c r="AU1974" s="603"/>
      <c r="AV1974" s="603"/>
      <c r="AW1974" s="603"/>
      <c r="AX1974" s="603"/>
      <c r="AY1974" s="603"/>
      <c r="AZ1974" s="603"/>
      <c r="BA1974" s="603"/>
      <c r="BB1974" s="603"/>
      <c r="BC1974" s="603"/>
      <c r="BD1974" s="603"/>
      <c r="BE1974" s="603"/>
      <c r="BF1974" s="603"/>
      <c r="BG1974" s="603"/>
      <c r="BH1974" s="603"/>
      <c r="BI1974" s="603"/>
      <c r="BJ1974" s="603"/>
      <c r="BK1974" s="603"/>
      <c r="BL1974" s="603"/>
      <c r="BM1974" s="603"/>
      <c r="BN1974" s="603"/>
      <c r="BO1974" s="603"/>
      <c r="BP1974" s="603"/>
      <c r="BQ1974" s="603"/>
      <c r="BR1974" s="603"/>
      <c r="BS1974" s="603"/>
      <c r="BT1974" s="603"/>
      <c r="BU1974" s="603"/>
      <c r="BV1974" s="603"/>
      <c r="BW1974" s="603"/>
      <c r="BX1974" s="603"/>
      <c r="BY1974" s="603"/>
      <c r="BZ1974" s="603"/>
      <c r="CA1974" s="603"/>
      <c r="CB1974" s="603"/>
      <c r="CC1974" s="603"/>
      <c r="CD1974" s="603"/>
      <c r="CE1974" s="603"/>
      <c r="CF1974" s="603"/>
      <c r="CG1974" s="603"/>
      <c r="CH1974" s="603"/>
      <c r="CI1974" s="603"/>
      <c r="CJ1974" s="603"/>
      <c r="CK1974" s="603"/>
    </row>
    <row r="1975" spans="1:89" ht="14.25">
      <c r="A1975" s="845"/>
      <c r="B1975" s="758"/>
      <c r="C1975" s="758"/>
      <c r="D1975" s="698"/>
      <c r="E1975" s="698"/>
      <c r="F1975" s="698"/>
      <c r="G1975" s="698"/>
      <c r="H1975" s="698"/>
      <c r="I1975" s="758"/>
      <c r="J1975" s="758"/>
      <c r="K1975" s="758"/>
      <c r="L1975" s="758"/>
      <c r="M1975" s="758"/>
      <c r="N1975" s="698"/>
      <c r="O1975" s="603"/>
      <c r="P1975" s="846"/>
      <c r="Q1975" s="603"/>
      <c r="R1975" s="603"/>
      <c r="S1975" s="603"/>
      <c r="T1975" s="603"/>
      <c r="U1975" s="603"/>
      <c r="V1975" s="603"/>
      <c r="W1975" s="603"/>
      <c r="X1975" s="668"/>
      <c r="Y1975" s="376"/>
      <c r="Z1975" s="603"/>
      <c r="AA1975" s="845"/>
      <c r="AB1975" s="603"/>
      <c r="AC1975" s="603"/>
      <c r="AD1975" s="603"/>
      <c r="AE1975" s="603"/>
      <c r="AF1975" s="603"/>
      <c r="AG1975" s="603"/>
      <c r="AH1975" s="603"/>
      <c r="AI1975" s="603"/>
      <c r="AJ1975" s="603"/>
      <c r="AK1975" s="603"/>
      <c r="AL1975" s="603"/>
      <c r="AM1975" s="603"/>
      <c r="AN1975" s="603"/>
      <c r="AO1975" s="603"/>
      <c r="AP1975" s="603"/>
      <c r="AQ1975" s="603"/>
      <c r="AR1975" s="603"/>
      <c r="AS1975" s="603"/>
      <c r="AT1975" s="603"/>
      <c r="AU1975" s="603"/>
      <c r="AV1975" s="603"/>
      <c r="AW1975" s="603"/>
      <c r="AX1975" s="603"/>
      <c r="AY1975" s="603"/>
      <c r="AZ1975" s="603"/>
      <c r="BA1975" s="603"/>
      <c r="BB1975" s="603"/>
      <c r="BC1975" s="603"/>
      <c r="BD1975" s="603"/>
      <c r="BE1975" s="603"/>
      <c r="BF1975" s="603"/>
      <c r="BG1975" s="603"/>
      <c r="BH1975" s="603"/>
      <c r="BI1975" s="603"/>
      <c r="BJ1975" s="603"/>
      <c r="BK1975" s="603"/>
      <c r="BL1975" s="603"/>
      <c r="BM1975" s="603"/>
      <c r="BN1975" s="603"/>
      <c r="BO1975" s="603"/>
      <c r="BP1975" s="603"/>
      <c r="BQ1975" s="603"/>
      <c r="BR1975" s="603"/>
      <c r="BS1975" s="603"/>
      <c r="BT1975" s="603"/>
      <c r="BU1975" s="603"/>
      <c r="BV1975" s="603"/>
      <c r="BW1975" s="603"/>
      <c r="BX1975" s="603"/>
      <c r="BY1975" s="603"/>
      <c r="BZ1975" s="603"/>
      <c r="CA1975" s="603"/>
      <c r="CB1975" s="603"/>
      <c r="CC1975" s="603"/>
      <c r="CD1975" s="603"/>
      <c r="CE1975" s="603"/>
      <c r="CF1975" s="603"/>
      <c r="CG1975" s="603"/>
      <c r="CH1975" s="603"/>
      <c r="CI1975" s="603"/>
      <c r="CJ1975" s="603"/>
      <c r="CK1975" s="603"/>
    </row>
    <row r="1976" spans="1:89" ht="14.25">
      <c r="A1976" s="845"/>
      <c r="B1976" s="758"/>
      <c r="C1976" s="758"/>
      <c r="D1976" s="698"/>
      <c r="E1976" s="698"/>
      <c r="F1976" s="698"/>
      <c r="G1976" s="698"/>
      <c r="H1976" s="698"/>
      <c r="I1976" s="758"/>
      <c r="J1976" s="758"/>
      <c r="K1976" s="758"/>
      <c r="L1976" s="758"/>
      <c r="M1976" s="758"/>
      <c r="N1976" s="698"/>
      <c r="O1976" s="603"/>
      <c r="P1976" s="846"/>
      <c r="Q1976" s="603"/>
      <c r="R1976" s="603"/>
      <c r="S1976" s="603"/>
      <c r="T1976" s="603"/>
      <c r="U1976" s="603"/>
      <c r="V1976" s="603"/>
      <c r="W1976" s="603"/>
      <c r="X1976" s="668"/>
      <c r="Y1976" s="376"/>
      <c r="Z1976" s="603"/>
      <c r="AA1976" s="845"/>
      <c r="AB1976" s="603"/>
      <c r="AC1976" s="603"/>
      <c r="AD1976" s="603"/>
      <c r="AE1976" s="603"/>
      <c r="AF1976" s="603"/>
      <c r="AG1976" s="603"/>
      <c r="AH1976" s="603"/>
      <c r="AI1976" s="603"/>
      <c r="AJ1976" s="603"/>
      <c r="AK1976" s="603"/>
      <c r="AL1976" s="603"/>
      <c r="AM1976" s="603"/>
      <c r="AN1976" s="603"/>
      <c r="AO1976" s="603"/>
      <c r="AP1976" s="603"/>
      <c r="AQ1976" s="603"/>
      <c r="AR1976" s="603"/>
      <c r="AS1976" s="603"/>
      <c r="AT1976" s="603"/>
      <c r="AU1976" s="603"/>
      <c r="AV1976" s="603"/>
      <c r="AW1976" s="603"/>
      <c r="AX1976" s="603"/>
      <c r="AY1976" s="603"/>
      <c r="AZ1976" s="603"/>
      <c r="BA1976" s="603"/>
      <c r="BB1976" s="603"/>
      <c r="BC1976" s="603"/>
      <c r="BD1976" s="603"/>
      <c r="BE1976" s="603"/>
      <c r="BF1976" s="603"/>
      <c r="BG1976" s="603"/>
      <c r="BH1976" s="603"/>
      <c r="BI1976" s="603"/>
      <c r="BJ1976" s="603"/>
      <c r="BK1976" s="603"/>
      <c r="BL1976" s="603"/>
      <c r="BM1976" s="603"/>
      <c r="BN1976" s="603"/>
      <c r="BO1976" s="603"/>
      <c r="BP1976" s="603"/>
      <c r="BQ1976" s="603"/>
      <c r="BR1976" s="603"/>
      <c r="BS1976" s="603"/>
      <c r="BT1976" s="603"/>
      <c r="BU1976" s="603"/>
      <c r="BV1976" s="603"/>
      <c r="BW1976" s="603"/>
      <c r="BX1976" s="603"/>
      <c r="BY1976" s="603"/>
      <c r="BZ1976" s="603"/>
      <c r="CA1976" s="603"/>
      <c r="CB1976" s="603"/>
      <c r="CC1976" s="603"/>
      <c r="CD1976" s="603"/>
      <c r="CE1976" s="603"/>
      <c r="CF1976" s="603"/>
      <c r="CG1976" s="603"/>
      <c r="CH1976" s="603"/>
      <c r="CI1976" s="603"/>
      <c r="CJ1976" s="603"/>
      <c r="CK1976" s="603"/>
    </row>
    <row r="1977" spans="1:89" ht="14.25">
      <c r="A1977" s="845"/>
      <c r="B1977" s="758"/>
      <c r="C1977" s="758"/>
      <c r="D1977" s="698"/>
      <c r="E1977" s="698"/>
      <c r="F1977" s="698"/>
      <c r="G1977" s="698"/>
      <c r="H1977" s="698"/>
      <c r="I1977" s="758"/>
      <c r="J1977" s="758"/>
      <c r="K1977" s="758"/>
      <c r="L1977" s="758"/>
      <c r="M1977" s="758"/>
      <c r="N1977" s="698"/>
      <c r="O1977" s="603"/>
      <c r="P1977" s="846"/>
      <c r="Q1977" s="603"/>
      <c r="R1977" s="603"/>
      <c r="S1977" s="603"/>
      <c r="T1977" s="603"/>
      <c r="U1977" s="603"/>
      <c r="V1977" s="603"/>
      <c r="W1977" s="603"/>
      <c r="X1977" s="668"/>
      <c r="Y1977" s="376"/>
      <c r="Z1977" s="603"/>
      <c r="AA1977" s="845"/>
      <c r="AB1977" s="603"/>
      <c r="AC1977" s="603"/>
      <c r="AD1977" s="603"/>
      <c r="AE1977" s="603"/>
      <c r="AF1977" s="603"/>
      <c r="AG1977" s="603"/>
      <c r="AH1977" s="603"/>
      <c r="AI1977" s="603"/>
      <c r="AJ1977" s="603"/>
      <c r="AK1977" s="603"/>
      <c r="AL1977" s="603"/>
      <c r="AM1977" s="603"/>
      <c r="AN1977" s="603"/>
      <c r="AO1977" s="603"/>
      <c r="AP1977" s="603"/>
      <c r="AQ1977" s="603"/>
      <c r="AR1977" s="603"/>
      <c r="AS1977" s="603"/>
      <c r="AT1977" s="603"/>
      <c r="AU1977" s="603"/>
      <c r="AV1977" s="603"/>
      <c r="AW1977" s="603"/>
      <c r="AX1977" s="603"/>
      <c r="AY1977" s="603"/>
      <c r="AZ1977" s="603"/>
      <c r="BA1977" s="603"/>
      <c r="BB1977" s="603"/>
      <c r="BC1977" s="603"/>
      <c r="BD1977" s="603"/>
      <c r="BE1977" s="603"/>
      <c r="BF1977" s="603"/>
      <c r="BG1977" s="603"/>
      <c r="BH1977" s="603"/>
      <c r="BI1977" s="603"/>
      <c r="BJ1977" s="603"/>
      <c r="BK1977" s="603"/>
      <c r="BL1977" s="603"/>
      <c r="BM1977" s="603"/>
      <c r="BN1977" s="603"/>
      <c r="BO1977" s="603"/>
      <c r="BP1977" s="603"/>
      <c r="BQ1977" s="603"/>
      <c r="BR1977" s="603"/>
      <c r="BS1977" s="603"/>
      <c r="BT1977" s="603"/>
      <c r="BU1977" s="603"/>
      <c r="BV1977" s="603"/>
      <c r="BW1977" s="603"/>
      <c r="BX1977" s="603"/>
      <c r="BY1977" s="603"/>
      <c r="BZ1977" s="603"/>
      <c r="CA1977" s="603"/>
      <c r="CB1977" s="603"/>
      <c r="CC1977" s="603"/>
      <c r="CD1977" s="603"/>
      <c r="CE1977" s="603"/>
      <c r="CF1977" s="603"/>
      <c r="CG1977" s="603"/>
      <c r="CH1977" s="603"/>
      <c r="CI1977" s="603"/>
      <c r="CJ1977" s="603"/>
      <c r="CK1977" s="603"/>
    </row>
    <row r="1978" spans="1:89" ht="14.25">
      <c r="A1978" s="845"/>
      <c r="B1978" s="758"/>
      <c r="C1978" s="758"/>
      <c r="D1978" s="698"/>
      <c r="E1978" s="698"/>
      <c r="F1978" s="698"/>
      <c r="G1978" s="698"/>
      <c r="H1978" s="698"/>
      <c r="I1978" s="758"/>
      <c r="J1978" s="758"/>
      <c r="K1978" s="758"/>
      <c r="L1978" s="758"/>
      <c r="M1978" s="758"/>
      <c r="N1978" s="698"/>
      <c r="O1978" s="603"/>
      <c r="P1978" s="846"/>
      <c r="Q1978" s="603"/>
      <c r="R1978" s="603"/>
      <c r="S1978" s="603"/>
      <c r="T1978" s="603"/>
      <c r="U1978" s="603"/>
      <c r="V1978" s="603"/>
      <c r="W1978" s="603"/>
      <c r="X1978" s="668"/>
      <c r="Y1978" s="376"/>
      <c r="Z1978" s="603"/>
      <c r="AA1978" s="845"/>
      <c r="AB1978" s="603"/>
      <c r="AC1978" s="603"/>
      <c r="AD1978" s="603"/>
      <c r="AE1978" s="603"/>
      <c r="AF1978" s="603"/>
      <c r="AG1978" s="603"/>
      <c r="AH1978" s="603"/>
      <c r="AI1978" s="603"/>
      <c r="AJ1978" s="603"/>
      <c r="AK1978" s="603"/>
      <c r="AL1978" s="603"/>
      <c r="AM1978" s="603"/>
      <c r="AN1978" s="603"/>
      <c r="AO1978" s="603"/>
      <c r="AP1978" s="603"/>
      <c r="AQ1978" s="603"/>
      <c r="AR1978" s="603"/>
      <c r="AS1978" s="603"/>
      <c r="AT1978" s="603"/>
      <c r="AU1978" s="603"/>
      <c r="AV1978" s="603"/>
      <c r="AW1978" s="603"/>
      <c r="AX1978" s="603"/>
      <c r="AY1978" s="603"/>
      <c r="AZ1978" s="603"/>
      <c r="BA1978" s="603"/>
      <c r="BB1978" s="603"/>
      <c r="BC1978" s="603"/>
      <c r="BD1978" s="603"/>
      <c r="BE1978" s="603"/>
      <c r="BF1978" s="603"/>
      <c r="BG1978" s="603"/>
      <c r="BH1978" s="603"/>
      <c r="BI1978" s="603"/>
      <c r="BJ1978" s="603"/>
      <c r="BK1978" s="603"/>
      <c r="BL1978" s="603"/>
      <c r="BM1978" s="603"/>
      <c r="BN1978" s="603"/>
      <c r="BO1978" s="603"/>
      <c r="BP1978" s="603"/>
      <c r="BQ1978" s="603"/>
      <c r="BR1978" s="603"/>
      <c r="BS1978" s="603"/>
      <c r="BT1978" s="603"/>
      <c r="BU1978" s="603"/>
      <c r="BV1978" s="603"/>
      <c r="BW1978" s="603"/>
      <c r="BX1978" s="603"/>
      <c r="BY1978" s="603"/>
      <c r="BZ1978" s="603"/>
      <c r="CA1978" s="603"/>
      <c r="CB1978" s="603"/>
      <c r="CC1978" s="603"/>
      <c r="CD1978" s="603"/>
      <c r="CE1978" s="603"/>
      <c r="CF1978" s="603"/>
      <c r="CG1978" s="603"/>
      <c r="CH1978" s="603"/>
      <c r="CI1978" s="603"/>
      <c r="CJ1978" s="603"/>
      <c r="CK1978" s="603"/>
    </row>
    <row r="1979" spans="1:89" ht="14.25">
      <c r="A1979" s="845"/>
      <c r="B1979" s="758"/>
      <c r="C1979" s="758"/>
      <c r="D1979" s="698"/>
      <c r="E1979" s="698"/>
      <c r="F1979" s="698"/>
      <c r="G1979" s="698"/>
      <c r="H1979" s="698"/>
      <c r="I1979" s="758"/>
      <c r="J1979" s="758"/>
      <c r="K1979" s="758"/>
      <c r="L1979" s="758"/>
      <c r="M1979" s="758"/>
      <c r="N1979" s="698"/>
      <c r="O1979" s="603"/>
      <c r="P1979" s="846"/>
      <c r="Q1979" s="603"/>
      <c r="R1979" s="603"/>
      <c r="S1979" s="603"/>
      <c r="T1979" s="603"/>
      <c r="U1979" s="603"/>
      <c r="V1979" s="603"/>
      <c r="W1979" s="603"/>
      <c r="X1979" s="668"/>
      <c r="Y1979" s="376"/>
      <c r="Z1979" s="603"/>
      <c r="AA1979" s="845"/>
      <c r="AB1979" s="603"/>
      <c r="AC1979" s="603"/>
      <c r="AD1979" s="603"/>
      <c r="AE1979" s="603"/>
      <c r="AF1979" s="603"/>
      <c r="AG1979" s="603"/>
      <c r="AH1979" s="603"/>
      <c r="AI1979" s="603"/>
      <c r="AJ1979" s="603"/>
      <c r="AK1979" s="603"/>
      <c r="AL1979" s="603"/>
      <c r="AM1979" s="603"/>
      <c r="AN1979" s="603"/>
      <c r="AO1979" s="603"/>
      <c r="AP1979" s="603"/>
      <c r="AQ1979" s="603"/>
      <c r="AR1979" s="603"/>
      <c r="AS1979" s="603"/>
      <c r="AT1979" s="603"/>
      <c r="AU1979" s="603"/>
      <c r="AV1979" s="603"/>
      <c r="AW1979" s="603"/>
      <c r="AX1979" s="603"/>
      <c r="AY1979" s="603"/>
      <c r="AZ1979" s="603"/>
      <c r="BA1979" s="603"/>
      <c r="BB1979" s="603"/>
      <c r="BC1979" s="603"/>
      <c r="BD1979" s="603"/>
      <c r="BE1979" s="603"/>
      <c r="BF1979" s="603"/>
      <c r="BG1979" s="603"/>
      <c r="BH1979" s="603"/>
      <c r="BI1979" s="603"/>
      <c r="BJ1979" s="603"/>
      <c r="BK1979" s="603"/>
      <c r="BL1979" s="603"/>
      <c r="BM1979" s="603"/>
      <c r="BN1979" s="603"/>
      <c r="BO1979" s="603"/>
      <c r="BP1979" s="603"/>
      <c r="BQ1979" s="603"/>
      <c r="BR1979" s="603"/>
      <c r="BS1979" s="603"/>
      <c r="BT1979" s="603"/>
      <c r="BU1979" s="603"/>
      <c r="BV1979" s="603"/>
      <c r="BW1979" s="603"/>
      <c r="BX1979" s="603"/>
      <c r="BY1979" s="603"/>
      <c r="BZ1979" s="603"/>
      <c r="CA1979" s="603"/>
      <c r="CB1979" s="603"/>
      <c r="CC1979" s="603"/>
      <c r="CD1979" s="603"/>
      <c r="CE1979" s="603"/>
      <c r="CF1979" s="603"/>
      <c r="CG1979" s="603"/>
      <c r="CH1979" s="603"/>
      <c r="CI1979" s="603"/>
      <c r="CJ1979" s="603"/>
      <c r="CK1979" s="603"/>
    </row>
    <row r="1980" spans="1:89" ht="14.25">
      <c r="A1980" s="845"/>
      <c r="B1980" s="758"/>
      <c r="C1980" s="758"/>
      <c r="D1980" s="698"/>
      <c r="E1980" s="698"/>
      <c r="F1980" s="698"/>
      <c r="G1980" s="698"/>
      <c r="H1980" s="698"/>
      <c r="I1980" s="758"/>
      <c r="J1980" s="758"/>
      <c r="K1980" s="758"/>
      <c r="L1980" s="758"/>
      <c r="M1980" s="758"/>
      <c r="N1980" s="698"/>
      <c r="O1980" s="603"/>
      <c r="P1980" s="846"/>
      <c r="Q1980" s="603"/>
      <c r="R1980" s="603"/>
      <c r="S1980" s="603"/>
      <c r="T1980" s="603"/>
      <c r="U1980" s="603"/>
      <c r="V1980" s="603"/>
      <c r="W1980" s="603"/>
      <c r="X1980" s="668"/>
      <c r="Y1980" s="376"/>
      <c r="Z1980" s="603"/>
      <c r="AA1980" s="845"/>
      <c r="AB1980" s="603"/>
      <c r="AC1980" s="603"/>
      <c r="AD1980" s="603"/>
      <c r="AE1980" s="603"/>
      <c r="AF1980" s="603"/>
      <c r="AG1980" s="603"/>
      <c r="AH1980" s="603"/>
      <c r="AI1980" s="603"/>
      <c r="AJ1980" s="603"/>
      <c r="AK1980" s="603"/>
      <c r="AL1980" s="603"/>
      <c r="AM1980" s="603"/>
      <c r="AN1980" s="603"/>
      <c r="AO1980" s="603"/>
      <c r="AP1980" s="603"/>
      <c r="AQ1980" s="603"/>
      <c r="AR1980" s="603"/>
      <c r="AS1980" s="603"/>
      <c r="AT1980" s="603"/>
      <c r="AU1980" s="603"/>
      <c r="AV1980" s="603"/>
      <c r="AW1980" s="603"/>
      <c r="AX1980" s="603"/>
      <c r="AY1980" s="603"/>
      <c r="AZ1980" s="603"/>
      <c r="BA1980" s="603"/>
      <c r="BB1980" s="603"/>
      <c r="BC1980" s="603"/>
      <c r="BD1980" s="603"/>
      <c r="BE1980" s="603"/>
      <c r="BF1980" s="603"/>
      <c r="BG1980" s="603"/>
      <c r="BH1980" s="603"/>
      <c r="BI1980" s="603"/>
      <c r="BJ1980" s="603"/>
      <c r="BK1980" s="603"/>
      <c r="BL1980" s="603"/>
      <c r="BM1980" s="603"/>
      <c r="BN1980" s="603"/>
      <c r="BO1980" s="603"/>
      <c r="BP1980" s="603"/>
      <c r="BQ1980" s="603"/>
      <c r="BR1980" s="603"/>
      <c r="BS1980" s="603"/>
      <c r="BT1980" s="603"/>
      <c r="BU1980" s="603"/>
      <c r="BV1980" s="603"/>
      <c r="BW1980" s="603"/>
      <c r="BX1980" s="603"/>
      <c r="BY1980" s="603"/>
      <c r="BZ1980" s="603"/>
      <c r="CA1980" s="603"/>
      <c r="CB1980" s="603"/>
      <c r="CC1980" s="603"/>
      <c r="CD1980" s="603"/>
      <c r="CE1980" s="603"/>
      <c r="CF1980" s="603"/>
      <c r="CG1980" s="603"/>
      <c r="CH1980" s="603"/>
      <c r="CI1980" s="603"/>
      <c r="CJ1980" s="603"/>
      <c r="CK1980" s="603"/>
    </row>
    <row r="1981" spans="1:89" ht="14.25">
      <c r="A1981" s="845"/>
      <c r="B1981" s="758"/>
      <c r="C1981" s="758"/>
      <c r="D1981" s="698"/>
      <c r="E1981" s="698"/>
      <c r="F1981" s="698"/>
      <c r="G1981" s="698"/>
      <c r="H1981" s="698"/>
      <c r="I1981" s="758"/>
      <c r="J1981" s="758"/>
      <c r="K1981" s="758"/>
      <c r="L1981" s="758"/>
      <c r="M1981" s="758"/>
      <c r="N1981" s="698"/>
      <c r="O1981" s="603"/>
      <c r="P1981" s="846"/>
      <c r="Q1981" s="603"/>
      <c r="R1981" s="603"/>
      <c r="S1981" s="603"/>
      <c r="T1981" s="603"/>
      <c r="U1981" s="603"/>
      <c r="V1981" s="603"/>
      <c r="W1981" s="603"/>
      <c r="X1981" s="668"/>
      <c r="Y1981" s="376"/>
      <c r="Z1981" s="603"/>
      <c r="AA1981" s="845"/>
      <c r="AB1981" s="603"/>
      <c r="AC1981" s="603"/>
      <c r="AD1981" s="603"/>
      <c r="AE1981" s="603"/>
      <c r="AF1981" s="603"/>
      <c r="AG1981" s="603"/>
      <c r="AH1981" s="603"/>
      <c r="AI1981" s="603"/>
      <c r="AJ1981" s="603"/>
      <c r="AK1981" s="603"/>
      <c r="AL1981" s="603"/>
      <c r="AM1981" s="603"/>
      <c r="AN1981" s="603"/>
      <c r="AO1981" s="603"/>
      <c r="AP1981" s="603"/>
      <c r="AQ1981" s="603"/>
      <c r="AR1981" s="603"/>
      <c r="AS1981" s="603"/>
      <c r="AT1981" s="603"/>
      <c r="AU1981" s="603"/>
      <c r="AV1981" s="603"/>
      <c r="AW1981" s="603"/>
      <c r="AX1981" s="603"/>
      <c r="AY1981" s="603"/>
      <c r="AZ1981" s="603"/>
      <c r="BA1981" s="603"/>
      <c r="BB1981" s="603"/>
      <c r="BC1981" s="603"/>
      <c r="BD1981" s="603"/>
      <c r="BE1981" s="603"/>
      <c r="BF1981" s="603"/>
      <c r="BG1981" s="603"/>
      <c r="BH1981" s="603"/>
      <c r="BI1981" s="603"/>
      <c r="BJ1981" s="603"/>
      <c r="BK1981" s="603"/>
      <c r="BL1981" s="603"/>
      <c r="BM1981" s="603"/>
      <c r="BN1981" s="603"/>
      <c r="BO1981" s="603"/>
      <c r="BP1981" s="603"/>
      <c r="BQ1981" s="603"/>
      <c r="BR1981" s="603"/>
      <c r="BS1981" s="603"/>
      <c r="BT1981" s="603"/>
      <c r="BU1981" s="603"/>
      <c r="BV1981" s="603"/>
      <c r="BW1981" s="603"/>
      <c r="BX1981" s="603"/>
      <c r="BY1981" s="603"/>
      <c r="BZ1981" s="603"/>
      <c r="CA1981" s="603"/>
      <c r="CB1981" s="603"/>
      <c r="CC1981" s="603"/>
      <c r="CD1981" s="603"/>
      <c r="CE1981" s="603"/>
      <c r="CF1981" s="603"/>
      <c r="CG1981" s="603"/>
      <c r="CH1981" s="603"/>
      <c r="CI1981" s="603"/>
      <c r="CJ1981" s="603"/>
      <c r="CK1981" s="603"/>
    </row>
    <row r="1982" spans="1:89" ht="14.25">
      <c r="A1982" s="845"/>
      <c r="B1982" s="758"/>
      <c r="C1982" s="758"/>
      <c r="D1982" s="698"/>
      <c r="E1982" s="698"/>
      <c r="F1982" s="698"/>
      <c r="G1982" s="698"/>
      <c r="H1982" s="698"/>
      <c r="I1982" s="758"/>
      <c r="J1982" s="758"/>
      <c r="K1982" s="758"/>
      <c r="L1982" s="758"/>
      <c r="M1982" s="758"/>
      <c r="N1982" s="698"/>
      <c r="O1982" s="603"/>
      <c r="P1982" s="846"/>
      <c r="Q1982" s="603"/>
      <c r="R1982" s="603"/>
      <c r="S1982" s="603"/>
      <c r="T1982" s="603"/>
      <c r="U1982" s="603"/>
      <c r="V1982" s="603"/>
      <c r="W1982" s="603"/>
      <c r="X1982" s="668"/>
      <c r="Y1982" s="376"/>
      <c r="Z1982" s="603"/>
      <c r="AA1982" s="845"/>
      <c r="AB1982" s="603"/>
      <c r="AC1982" s="603"/>
      <c r="AD1982" s="603"/>
      <c r="AE1982" s="603"/>
      <c r="AF1982" s="603"/>
      <c r="AG1982" s="603"/>
      <c r="AH1982" s="603"/>
      <c r="AI1982" s="603"/>
      <c r="AJ1982" s="603"/>
      <c r="AK1982" s="603"/>
      <c r="AL1982" s="603"/>
      <c r="AM1982" s="603"/>
      <c r="AN1982" s="603"/>
      <c r="AO1982" s="603"/>
      <c r="AP1982" s="603"/>
      <c r="AQ1982" s="603"/>
      <c r="AR1982" s="603"/>
      <c r="AS1982" s="603"/>
      <c r="AT1982" s="603"/>
      <c r="AU1982" s="603"/>
      <c r="AV1982" s="603"/>
      <c r="AW1982" s="603"/>
      <c r="AX1982" s="603"/>
      <c r="AY1982" s="603"/>
      <c r="AZ1982" s="603"/>
      <c r="BA1982" s="603"/>
      <c r="BB1982" s="603"/>
      <c r="BC1982" s="603"/>
      <c r="BD1982" s="603"/>
      <c r="BE1982" s="603"/>
      <c r="BF1982" s="603"/>
      <c r="BG1982" s="603"/>
      <c r="BH1982" s="603"/>
      <c r="BI1982" s="603"/>
      <c r="BJ1982" s="603"/>
      <c r="BK1982" s="603"/>
      <c r="BL1982" s="603"/>
      <c r="BM1982" s="603"/>
      <c r="BN1982" s="603"/>
      <c r="BO1982" s="603"/>
      <c r="BP1982" s="603"/>
      <c r="BQ1982" s="603"/>
      <c r="BR1982" s="603"/>
      <c r="BS1982" s="603"/>
      <c r="BT1982" s="603"/>
      <c r="BU1982" s="603"/>
      <c r="BV1982" s="603"/>
      <c r="BW1982" s="603"/>
      <c r="BX1982" s="603"/>
      <c r="BY1982" s="603"/>
      <c r="BZ1982" s="603"/>
      <c r="CA1982" s="603"/>
      <c r="CB1982" s="603"/>
      <c r="CC1982" s="603"/>
      <c r="CD1982" s="603"/>
      <c r="CE1982" s="603"/>
      <c r="CF1982" s="603"/>
      <c r="CG1982" s="603"/>
      <c r="CH1982" s="603"/>
      <c r="CI1982" s="603"/>
      <c r="CJ1982" s="603"/>
      <c r="CK1982" s="603"/>
    </row>
    <row r="1983" spans="1:89" ht="14.25">
      <c r="A1983" s="845"/>
      <c r="B1983" s="758"/>
      <c r="C1983" s="758"/>
      <c r="D1983" s="698"/>
      <c r="E1983" s="698"/>
      <c r="F1983" s="698"/>
      <c r="G1983" s="698"/>
      <c r="H1983" s="698"/>
      <c r="I1983" s="758"/>
      <c r="J1983" s="758"/>
      <c r="K1983" s="758"/>
      <c r="L1983" s="758"/>
      <c r="M1983" s="758"/>
      <c r="N1983" s="698"/>
      <c r="O1983" s="603"/>
      <c r="P1983" s="846"/>
      <c r="Q1983" s="603"/>
      <c r="R1983" s="603"/>
      <c r="S1983" s="603"/>
      <c r="T1983" s="603"/>
      <c r="U1983" s="603"/>
      <c r="V1983" s="603"/>
      <c r="W1983" s="603"/>
      <c r="X1983" s="668"/>
      <c r="Y1983" s="376"/>
      <c r="Z1983" s="603"/>
      <c r="AA1983" s="845"/>
      <c r="AB1983" s="603"/>
      <c r="AC1983" s="603"/>
      <c r="AD1983" s="603"/>
      <c r="AE1983" s="603"/>
      <c r="AF1983" s="603"/>
      <c r="AG1983" s="603"/>
      <c r="AH1983" s="603"/>
      <c r="AI1983" s="603"/>
      <c r="AJ1983" s="603"/>
      <c r="AK1983" s="603"/>
      <c r="AL1983" s="603"/>
      <c r="AM1983" s="603"/>
      <c r="AN1983" s="603"/>
      <c r="AO1983" s="603"/>
      <c r="AP1983" s="603"/>
      <c r="AQ1983" s="603"/>
      <c r="AR1983" s="603"/>
      <c r="AS1983" s="603"/>
      <c r="AT1983" s="603"/>
      <c r="AU1983" s="603"/>
      <c r="AV1983" s="603"/>
      <c r="AW1983" s="603"/>
      <c r="AX1983" s="603"/>
      <c r="AY1983" s="603"/>
      <c r="AZ1983" s="603"/>
      <c r="BA1983" s="603"/>
      <c r="BB1983" s="603"/>
      <c r="BC1983" s="603"/>
      <c r="BD1983" s="603"/>
      <c r="BE1983" s="603"/>
      <c r="BF1983" s="603"/>
      <c r="BG1983" s="603"/>
      <c r="BH1983" s="603"/>
      <c r="BI1983" s="603"/>
      <c r="BJ1983" s="603"/>
      <c r="BK1983" s="603"/>
      <c r="BL1983" s="603"/>
      <c r="BM1983" s="603"/>
      <c r="BN1983" s="603"/>
      <c r="BO1983" s="603"/>
      <c r="BP1983" s="603"/>
      <c r="BQ1983" s="603"/>
      <c r="BR1983" s="603"/>
      <c r="BS1983" s="603"/>
      <c r="BT1983" s="603"/>
      <c r="BU1983" s="603"/>
      <c r="BV1983" s="603"/>
      <c r="BW1983" s="603"/>
      <c r="BX1983" s="603"/>
      <c r="BY1983" s="603"/>
      <c r="BZ1983" s="603"/>
      <c r="CA1983" s="603"/>
      <c r="CB1983" s="603"/>
      <c r="CC1983" s="603"/>
      <c r="CD1983" s="603"/>
      <c r="CE1983" s="603"/>
      <c r="CF1983" s="603"/>
      <c r="CG1983" s="603"/>
      <c r="CH1983" s="603"/>
      <c r="CI1983" s="603"/>
      <c r="CJ1983" s="603"/>
      <c r="CK1983" s="603"/>
    </row>
    <row r="1984" spans="1:89" ht="14.25">
      <c r="A1984" s="845"/>
      <c r="B1984" s="758"/>
      <c r="C1984" s="758"/>
      <c r="D1984" s="698"/>
      <c r="E1984" s="698"/>
      <c r="F1984" s="698"/>
      <c r="G1984" s="698"/>
      <c r="H1984" s="698"/>
      <c r="I1984" s="758"/>
      <c r="J1984" s="758"/>
      <c r="K1984" s="758"/>
      <c r="L1984" s="758"/>
      <c r="M1984" s="758"/>
      <c r="N1984" s="698"/>
      <c r="O1984" s="603"/>
      <c r="P1984" s="846"/>
      <c r="Q1984" s="603"/>
      <c r="R1984" s="603"/>
      <c r="S1984" s="603"/>
      <c r="T1984" s="603"/>
      <c r="U1984" s="603"/>
      <c r="V1984" s="603"/>
      <c r="W1984" s="603"/>
      <c r="X1984" s="668"/>
      <c r="Y1984" s="376"/>
      <c r="Z1984" s="603"/>
      <c r="AA1984" s="845"/>
      <c r="AB1984" s="603"/>
      <c r="AC1984" s="603"/>
      <c r="AD1984" s="603"/>
      <c r="AE1984" s="603"/>
      <c r="AF1984" s="603"/>
      <c r="AG1984" s="603"/>
      <c r="AH1984" s="603"/>
      <c r="AI1984" s="603"/>
      <c r="AJ1984" s="603"/>
      <c r="AK1984" s="603"/>
      <c r="AL1984" s="603"/>
      <c r="AM1984" s="603"/>
      <c r="AN1984" s="603"/>
      <c r="AO1984" s="603"/>
      <c r="AP1984" s="603"/>
      <c r="AQ1984" s="603"/>
      <c r="AR1984" s="603"/>
      <c r="AS1984" s="603"/>
      <c r="AT1984" s="603"/>
      <c r="AU1984" s="603"/>
      <c r="AV1984" s="603"/>
      <c r="AW1984" s="603"/>
      <c r="AX1984" s="603"/>
      <c r="AY1984" s="603"/>
      <c r="AZ1984" s="603"/>
      <c r="BA1984" s="603"/>
      <c r="BB1984" s="603"/>
      <c r="BC1984" s="603"/>
      <c r="BD1984" s="603"/>
      <c r="BE1984" s="603"/>
      <c r="BF1984" s="603"/>
      <c r="BG1984" s="603"/>
      <c r="BH1984" s="603"/>
      <c r="BI1984" s="603"/>
      <c r="BJ1984" s="603"/>
      <c r="BK1984" s="603"/>
      <c r="BL1984" s="603"/>
      <c r="BM1984" s="603"/>
      <c r="BN1984" s="603"/>
      <c r="BO1984" s="603"/>
      <c r="BP1984" s="603"/>
      <c r="BQ1984" s="603"/>
      <c r="BR1984" s="603"/>
      <c r="BS1984" s="603"/>
      <c r="BT1984" s="603"/>
      <c r="BU1984" s="603"/>
      <c r="BV1984" s="603"/>
      <c r="BW1984" s="603"/>
      <c r="BX1984" s="603"/>
      <c r="BY1984" s="603"/>
      <c r="BZ1984" s="603"/>
      <c r="CA1984" s="603"/>
      <c r="CB1984" s="603"/>
      <c r="CC1984" s="603"/>
      <c r="CD1984" s="603"/>
      <c r="CE1984" s="603"/>
      <c r="CF1984" s="603"/>
      <c r="CG1984" s="603"/>
      <c r="CH1984" s="603"/>
      <c r="CI1984" s="603"/>
      <c r="CJ1984" s="603"/>
      <c r="CK1984" s="603"/>
    </row>
    <row r="1985" spans="1:89" ht="14.25">
      <c r="A1985" s="845"/>
      <c r="B1985" s="758"/>
      <c r="C1985" s="758"/>
      <c r="D1985" s="698"/>
      <c r="E1985" s="698"/>
      <c r="F1985" s="698"/>
      <c r="G1985" s="698"/>
      <c r="H1985" s="698"/>
      <c r="I1985" s="758"/>
      <c r="J1985" s="758"/>
      <c r="K1985" s="758"/>
      <c r="L1985" s="758"/>
      <c r="M1985" s="758"/>
      <c r="N1985" s="698"/>
      <c r="O1985" s="603"/>
      <c r="P1985" s="846"/>
      <c r="Q1985" s="603"/>
      <c r="R1985" s="603"/>
      <c r="S1985" s="603"/>
      <c r="T1985" s="603"/>
      <c r="U1985" s="603"/>
      <c r="V1985" s="603"/>
      <c r="W1985" s="603"/>
      <c r="X1985" s="668"/>
      <c r="Y1985" s="376"/>
      <c r="Z1985" s="603"/>
      <c r="AA1985" s="845"/>
      <c r="AB1985" s="603"/>
      <c r="AC1985" s="603"/>
      <c r="AD1985" s="603"/>
      <c r="AE1985" s="603"/>
      <c r="AF1985" s="603"/>
      <c r="AG1985" s="603"/>
      <c r="AH1985" s="603"/>
      <c r="AI1985" s="603"/>
      <c r="AJ1985" s="603"/>
      <c r="AK1985" s="603"/>
      <c r="AL1985" s="603"/>
      <c r="AM1985" s="603"/>
      <c r="AN1985" s="603"/>
      <c r="AO1985" s="603"/>
      <c r="AP1985" s="603"/>
      <c r="AQ1985" s="603"/>
      <c r="AR1985" s="603"/>
      <c r="AS1985" s="603"/>
      <c r="AT1985" s="603"/>
      <c r="AU1985" s="603"/>
      <c r="AV1985" s="603"/>
      <c r="AW1985" s="603"/>
      <c r="AX1985" s="603"/>
      <c r="AY1985" s="603"/>
      <c r="AZ1985" s="603"/>
      <c r="BA1985" s="603"/>
      <c r="BB1985" s="603"/>
      <c r="BC1985" s="603"/>
      <c r="BD1985" s="603"/>
      <c r="BE1985" s="603"/>
      <c r="BF1985" s="603"/>
      <c r="BG1985" s="603"/>
      <c r="BH1985" s="603"/>
      <c r="BI1985" s="603"/>
      <c r="BJ1985" s="603"/>
      <c r="BK1985" s="603"/>
      <c r="BL1985" s="603"/>
      <c r="BM1985" s="603"/>
      <c r="BN1985" s="603"/>
      <c r="BO1985" s="603"/>
      <c r="BP1985" s="603"/>
      <c r="BQ1985" s="603"/>
      <c r="BR1985" s="603"/>
      <c r="BS1985" s="603"/>
      <c r="BT1985" s="603"/>
      <c r="BU1985" s="603"/>
      <c r="BV1985" s="603"/>
      <c r="BW1985" s="603"/>
      <c r="BX1985" s="603"/>
      <c r="BY1985" s="603"/>
      <c r="BZ1985" s="603"/>
      <c r="CA1985" s="603"/>
      <c r="CB1985" s="603"/>
      <c r="CC1985" s="603"/>
      <c r="CD1985" s="603"/>
      <c r="CE1985" s="603"/>
      <c r="CF1985" s="603"/>
      <c r="CG1985" s="603"/>
      <c r="CH1985" s="603"/>
      <c r="CI1985" s="603"/>
      <c r="CJ1985" s="603"/>
      <c r="CK1985" s="603"/>
    </row>
    <row r="1986" spans="1:89" ht="14.25">
      <c r="A1986" s="845"/>
      <c r="B1986" s="758"/>
      <c r="C1986" s="758"/>
      <c r="D1986" s="698"/>
      <c r="E1986" s="698"/>
      <c r="F1986" s="698"/>
      <c r="G1986" s="698"/>
      <c r="H1986" s="698"/>
      <c r="I1986" s="758"/>
      <c r="J1986" s="758"/>
      <c r="K1986" s="758"/>
      <c r="L1986" s="758"/>
      <c r="M1986" s="758"/>
      <c r="N1986" s="698"/>
      <c r="O1986" s="603"/>
      <c r="P1986" s="846"/>
      <c r="Q1986" s="603"/>
      <c r="R1986" s="603"/>
      <c r="S1986" s="603"/>
      <c r="T1986" s="603"/>
      <c r="U1986" s="603"/>
      <c r="V1986" s="603"/>
      <c r="W1986" s="603"/>
      <c r="X1986" s="668"/>
      <c r="Y1986" s="376"/>
      <c r="Z1986" s="603"/>
      <c r="AA1986" s="845"/>
      <c r="AB1986" s="603"/>
      <c r="AC1986" s="603"/>
      <c r="AD1986" s="603"/>
      <c r="AE1986" s="603"/>
      <c r="AF1986" s="603"/>
      <c r="AG1986" s="603"/>
      <c r="AH1986" s="603"/>
      <c r="AI1986" s="603"/>
      <c r="AJ1986" s="603"/>
      <c r="AK1986" s="603"/>
      <c r="AL1986" s="603"/>
      <c r="AM1986" s="603"/>
      <c r="AN1986" s="603"/>
      <c r="AO1986" s="603"/>
      <c r="AP1986" s="603"/>
      <c r="AQ1986" s="603"/>
      <c r="AR1986" s="603"/>
      <c r="AS1986" s="603"/>
      <c r="AT1986" s="603"/>
      <c r="AU1986" s="603"/>
      <c r="AV1986" s="603"/>
      <c r="AW1986" s="603"/>
      <c r="AX1986" s="603"/>
      <c r="AY1986" s="603"/>
      <c r="AZ1986" s="603"/>
      <c r="BA1986" s="603"/>
      <c r="BB1986" s="603"/>
      <c r="BC1986" s="603"/>
      <c r="BD1986" s="603"/>
      <c r="BE1986" s="603"/>
      <c r="BF1986" s="603"/>
      <c r="BG1986" s="603"/>
      <c r="BH1986" s="603"/>
      <c r="BI1986" s="603"/>
      <c r="BJ1986" s="603"/>
      <c r="BK1986" s="603"/>
      <c r="BL1986" s="603"/>
      <c r="BM1986" s="603"/>
      <c r="BN1986" s="603"/>
      <c r="BO1986" s="603"/>
      <c r="BP1986" s="603"/>
      <c r="BQ1986" s="603"/>
      <c r="BR1986" s="603"/>
      <c r="BS1986" s="603"/>
      <c r="BT1986" s="603"/>
      <c r="BU1986" s="603"/>
      <c r="BV1986" s="603"/>
      <c r="BW1986" s="603"/>
      <c r="BX1986" s="603"/>
      <c r="BY1986" s="603"/>
      <c r="BZ1986" s="603"/>
      <c r="CA1986" s="603"/>
      <c r="CB1986" s="603"/>
      <c r="CC1986" s="603"/>
      <c r="CD1986" s="603"/>
      <c r="CE1986" s="603"/>
      <c r="CF1986" s="603"/>
      <c r="CG1986" s="603"/>
      <c r="CH1986" s="603"/>
      <c r="CI1986" s="603"/>
      <c r="CJ1986" s="603"/>
      <c r="CK1986" s="603"/>
    </row>
    <row r="1987" spans="1:89" ht="14.25">
      <c r="A1987" s="845"/>
      <c r="B1987" s="758"/>
      <c r="C1987" s="758"/>
      <c r="D1987" s="698"/>
      <c r="E1987" s="698"/>
      <c r="F1987" s="698"/>
      <c r="G1987" s="698"/>
      <c r="H1987" s="698"/>
      <c r="I1987" s="758"/>
      <c r="J1987" s="758"/>
      <c r="K1987" s="758"/>
      <c r="L1987" s="758"/>
      <c r="M1987" s="758"/>
      <c r="N1987" s="698"/>
      <c r="O1987" s="603"/>
      <c r="P1987" s="846"/>
      <c r="Q1987" s="603"/>
      <c r="R1987" s="603"/>
      <c r="S1987" s="603"/>
      <c r="T1987" s="603"/>
      <c r="U1987" s="603"/>
      <c r="V1987" s="603"/>
      <c r="W1987" s="603"/>
      <c r="X1987" s="668"/>
      <c r="Y1987" s="376"/>
      <c r="Z1987" s="603"/>
      <c r="AA1987" s="845"/>
      <c r="AB1987" s="603"/>
      <c r="AC1987" s="603"/>
      <c r="AD1987" s="603"/>
      <c r="AE1987" s="603"/>
      <c r="AF1987" s="603"/>
      <c r="AG1987" s="603"/>
      <c r="AH1987" s="603"/>
      <c r="AI1987" s="603"/>
      <c r="AJ1987" s="603"/>
      <c r="AK1987" s="603"/>
      <c r="AL1987" s="603"/>
      <c r="AM1987" s="603"/>
      <c r="AN1987" s="603"/>
      <c r="AO1987" s="603"/>
      <c r="AP1987" s="603"/>
      <c r="AQ1987" s="603"/>
      <c r="AR1987" s="603"/>
      <c r="AS1987" s="603"/>
      <c r="AT1987" s="603"/>
      <c r="AU1987" s="603"/>
      <c r="AV1987" s="603"/>
      <c r="AW1987" s="603"/>
      <c r="AX1987" s="603"/>
      <c r="AY1987" s="603"/>
      <c r="AZ1987" s="603"/>
      <c r="BA1987" s="603"/>
      <c r="BB1987" s="603"/>
      <c r="BC1987" s="603"/>
      <c r="BD1987" s="603"/>
      <c r="BE1987" s="603"/>
      <c r="BF1987" s="603"/>
      <c r="BG1987" s="603"/>
      <c r="BH1987" s="603"/>
      <c r="BI1987" s="603"/>
      <c r="BJ1987" s="603"/>
      <c r="BK1987" s="603"/>
      <c r="BL1987" s="603"/>
      <c r="BM1987" s="603"/>
      <c r="BN1987" s="603"/>
      <c r="BO1987" s="603"/>
      <c r="BP1987" s="603"/>
      <c r="BQ1987" s="603"/>
      <c r="BR1987" s="603"/>
      <c r="BS1987" s="603"/>
      <c r="BT1987" s="603"/>
      <c r="BU1987" s="603"/>
      <c r="BV1987" s="603"/>
      <c r="BW1987" s="603"/>
      <c r="BX1987" s="603"/>
      <c r="BY1987" s="603"/>
      <c r="BZ1987" s="603"/>
      <c r="CA1987" s="603"/>
      <c r="CB1987" s="603"/>
      <c r="CC1987" s="603"/>
      <c r="CD1987" s="603"/>
      <c r="CE1987" s="603"/>
      <c r="CF1987" s="603"/>
      <c r="CG1987" s="603"/>
      <c r="CH1987" s="603"/>
      <c r="CI1987" s="603"/>
      <c r="CJ1987" s="603"/>
      <c r="CK1987" s="603"/>
    </row>
    <row r="1988" spans="1:89" ht="14.25">
      <c r="A1988" s="845"/>
      <c r="B1988" s="758"/>
      <c r="C1988" s="758"/>
      <c r="D1988" s="698"/>
      <c r="E1988" s="698"/>
      <c r="F1988" s="698"/>
      <c r="G1988" s="698"/>
      <c r="H1988" s="698"/>
      <c r="I1988" s="758"/>
      <c r="J1988" s="758"/>
      <c r="K1988" s="758"/>
      <c r="L1988" s="758"/>
      <c r="M1988" s="758"/>
      <c r="N1988" s="698"/>
      <c r="O1988" s="603"/>
      <c r="P1988" s="846"/>
      <c r="Q1988" s="603"/>
      <c r="R1988" s="603"/>
      <c r="S1988" s="603"/>
      <c r="T1988" s="603"/>
      <c r="U1988" s="603"/>
      <c r="V1988" s="603"/>
      <c r="W1988" s="603"/>
      <c r="X1988" s="668"/>
      <c r="Y1988" s="376"/>
      <c r="Z1988" s="603"/>
      <c r="AA1988" s="845"/>
      <c r="AB1988" s="603"/>
      <c r="AC1988" s="603"/>
      <c r="AD1988" s="603"/>
      <c r="AE1988" s="603"/>
      <c r="AF1988" s="603"/>
      <c r="AG1988" s="603"/>
      <c r="AH1988" s="603"/>
      <c r="AI1988" s="603"/>
      <c r="AJ1988" s="603"/>
      <c r="AK1988" s="603"/>
      <c r="AL1988" s="603"/>
      <c r="AM1988" s="603"/>
      <c r="AN1988" s="603"/>
      <c r="AO1988" s="603"/>
      <c r="AP1988" s="603"/>
      <c r="AQ1988" s="603"/>
      <c r="AR1988" s="603"/>
      <c r="AS1988" s="603"/>
      <c r="AT1988" s="603"/>
      <c r="AU1988" s="603"/>
      <c r="AV1988" s="603"/>
      <c r="AW1988" s="603"/>
      <c r="AX1988" s="603"/>
      <c r="AY1988" s="603"/>
      <c r="AZ1988" s="603"/>
      <c r="BA1988" s="603"/>
      <c r="BB1988" s="603"/>
      <c r="BC1988" s="603"/>
      <c r="BD1988" s="603"/>
      <c r="BE1988" s="603"/>
      <c r="BF1988" s="603"/>
      <c r="BG1988" s="603"/>
      <c r="BH1988" s="603"/>
      <c r="BI1988" s="603"/>
      <c r="BJ1988" s="603"/>
      <c r="BK1988" s="603"/>
      <c r="BL1988" s="603"/>
      <c r="BM1988" s="603"/>
      <c r="BN1988" s="603"/>
      <c r="BO1988" s="603"/>
      <c r="BP1988" s="603"/>
      <c r="BQ1988" s="603"/>
      <c r="BR1988" s="603"/>
      <c r="BS1988" s="603"/>
      <c r="BT1988" s="603"/>
      <c r="BU1988" s="603"/>
      <c r="BV1988" s="603"/>
      <c r="BW1988" s="603"/>
      <c r="BX1988" s="603"/>
      <c r="BY1988" s="603"/>
      <c r="BZ1988" s="603"/>
      <c r="CA1988" s="603"/>
      <c r="CB1988" s="603"/>
      <c r="CC1988" s="603"/>
      <c r="CD1988" s="603"/>
      <c r="CE1988" s="603"/>
      <c r="CF1988" s="603"/>
      <c r="CG1988" s="603"/>
      <c r="CH1988" s="603"/>
      <c r="CI1988" s="603"/>
      <c r="CJ1988" s="603"/>
      <c r="CK1988" s="603"/>
    </row>
    <row r="1989" spans="1:89" ht="14.25">
      <c r="A1989" s="845"/>
      <c r="B1989" s="758"/>
      <c r="C1989" s="758"/>
      <c r="D1989" s="698"/>
      <c r="E1989" s="698"/>
      <c r="F1989" s="698"/>
      <c r="G1989" s="698"/>
      <c r="H1989" s="698"/>
      <c r="I1989" s="758"/>
      <c r="J1989" s="758"/>
      <c r="K1989" s="758"/>
      <c r="L1989" s="758"/>
      <c r="M1989" s="758"/>
      <c r="N1989" s="698"/>
      <c r="O1989" s="603"/>
      <c r="P1989" s="846"/>
      <c r="Q1989" s="603"/>
      <c r="R1989" s="603"/>
      <c r="S1989" s="603"/>
      <c r="T1989" s="603"/>
      <c r="U1989" s="603"/>
      <c r="V1989" s="603"/>
      <c r="W1989" s="603"/>
      <c r="X1989" s="668"/>
      <c r="Y1989" s="376"/>
      <c r="Z1989" s="603"/>
      <c r="AA1989" s="845"/>
      <c r="AB1989" s="603"/>
      <c r="AC1989" s="603"/>
      <c r="AD1989" s="603"/>
      <c r="AE1989" s="603"/>
      <c r="AF1989" s="603"/>
      <c r="AG1989" s="603"/>
      <c r="AH1989" s="603"/>
      <c r="AI1989" s="603"/>
      <c r="AJ1989" s="603"/>
      <c r="AK1989" s="603"/>
      <c r="AL1989" s="603"/>
      <c r="AM1989" s="603"/>
      <c r="AN1989" s="603"/>
      <c r="AO1989" s="603"/>
      <c r="AP1989" s="603"/>
      <c r="AQ1989" s="603"/>
      <c r="AR1989" s="603"/>
      <c r="AS1989" s="603"/>
      <c r="AT1989" s="603"/>
      <c r="AU1989" s="603"/>
      <c r="AV1989" s="603"/>
      <c r="AW1989" s="603"/>
      <c r="AX1989" s="603"/>
      <c r="AY1989" s="603"/>
      <c r="AZ1989" s="603"/>
      <c r="BA1989" s="603"/>
      <c r="BB1989" s="603"/>
      <c r="BC1989" s="603"/>
      <c r="BD1989" s="603"/>
      <c r="BE1989" s="603"/>
      <c r="BF1989" s="603"/>
      <c r="BG1989" s="603"/>
      <c r="BH1989" s="603"/>
      <c r="BI1989" s="603"/>
      <c r="BJ1989" s="603"/>
      <c r="BK1989" s="603"/>
      <c r="BL1989" s="603"/>
      <c r="BM1989" s="603"/>
      <c r="BN1989" s="603"/>
      <c r="BO1989" s="603"/>
      <c r="BP1989" s="603"/>
      <c r="BQ1989" s="603"/>
      <c r="BR1989" s="603"/>
      <c r="BS1989" s="603"/>
      <c r="BT1989" s="603"/>
      <c r="BU1989" s="603"/>
      <c r="BV1989" s="603"/>
      <c r="BW1989" s="603"/>
      <c r="BX1989" s="603"/>
      <c r="BY1989" s="603"/>
      <c r="BZ1989" s="603"/>
      <c r="CA1989" s="603"/>
      <c r="CB1989" s="603"/>
      <c r="CC1989" s="603"/>
      <c r="CD1989" s="603"/>
      <c r="CE1989" s="603"/>
      <c r="CF1989" s="603"/>
      <c r="CG1989" s="603"/>
      <c r="CH1989" s="603"/>
      <c r="CI1989" s="603"/>
      <c r="CJ1989" s="603"/>
      <c r="CK1989" s="603"/>
    </row>
    <row r="1990" spans="1:89" ht="14.25">
      <c r="A1990" s="845"/>
      <c r="B1990" s="758"/>
      <c r="C1990" s="758"/>
      <c r="D1990" s="698"/>
      <c r="E1990" s="698"/>
      <c r="F1990" s="698"/>
      <c r="G1990" s="698"/>
      <c r="H1990" s="698"/>
      <c r="I1990" s="758"/>
      <c r="J1990" s="758"/>
      <c r="K1990" s="758"/>
      <c r="L1990" s="758"/>
      <c r="M1990" s="758"/>
      <c r="N1990" s="698"/>
      <c r="O1990" s="603"/>
      <c r="P1990" s="846"/>
      <c r="Q1990" s="603"/>
      <c r="R1990" s="603"/>
      <c r="S1990" s="603"/>
      <c r="T1990" s="603"/>
      <c r="U1990" s="603"/>
      <c r="V1990" s="603"/>
      <c r="W1990" s="603"/>
      <c r="X1990" s="668"/>
      <c r="Y1990" s="376"/>
      <c r="Z1990" s="603"/>
      <c r="AA1990" s="845"/>
      <c r="AB1990" s="603"/>
      <c r="AC1990" s="603"/>
      <c r="AD1990" s="603"/>
      <c r="AE1990" s="603"/>
      <c r="AF1990" s="603"/>
      <c r="AG1990" s="603"/>
      <c r="AH1990" s="603"/>
      <c r="AI1990" s="603"/>
      <c r="AJ1990" s="603"/>
      <c r="AK1990" s="603"/>
      <c r="AL1990" s="603"/>
      <c r="AM1990" s="603"/>
      <c r="AN1990" s="603"/>
      <c r="AO1990" s="603"/>
      <c r="AP1990" s="603"/>
      <c r="AQ1990" s="603"/>
      <c r="AR1990" s="603"/>
      <c r="AS1990" s="603"/>
      <c r="AT1990" s="603"/>
      <c r="AU1990" s="603"/>
      <c r="AV1990" s="603"/>
      <c r="AW1990" s="603"/>
      <c r="AX1990" s="603"/>
      <c r="AY1990" s="603"/>
      <c r="AZ1990" s="603"/>
      <c r="BA1990" s="603"/>
      <c r="BB1990" s="603"/>
      <c r="BC1990" s="603"/>
      <c r="BD1990" s="603"/>
      <c r="BE1990" s="603"/>
      <c r="BF1990" s="603"/>
      <c r="BG1990" s="603"/>
      <c r="BH1990" s="603"/>
      <c r="BI1990" s="603"/>
      <c r="BJ1990" s="603"/>
      <c r="BK1990" s="603"/>
      <c r="BL1990" s="603"/>
      <c r="BM1990" s="603"/>
      <c r="BN1990" s="603"/>
      <c r="BO1990" s="603"/>
      <c r="BP1990" s="603"/>
      <c r="BQ1990" s="603"/>
      <c r="BR1990" s="603"/>
      <c r="BS1990" s="603"/>
      <c r="BT1990" s="603"/>
      <c r="BU1990" s="603"/>
      <c r="BV1990" s="603"/>
      <c r="BW1990" s="603"/>
      <c r="BX1990" s="603"/>
      <c r="BY1990" s="603"/>
      <c r="BZ1990" s="603"/>
      <c r="CA1990" s="603"/>
      <c r="CB1990" s="603"/>
      <c r="CC1990" s="603"/>
      <c r="CD1990" s="603"/>
      <c r="CE1990" s="603"/>
      <c r="CF1990" s="603"/>
      <c r="CG1990" s="603"/>
      <c r="CH1990" s="603"/>
      <c r="CI1990" s="603"/>
      <c r="CJ1990" s="603"/>
      <c r="CK1990" s="603"/>
    </row>
    <row r="1991" spans="1:89" ht="14.25">
      <c r="A1991" s="845"/>
      <c r="B1991" s="758"/>
      <c r="C1991" s="758"/>
      <c r="D1991" s="698"/>
      <c r="E1991" s="698"/>
      <c r="F1991" s="698"/>
      <c r="G1991" s="698"/>
      <c r="H1991" s="698"/>
      <c r="I1991" s="758"/>
      <c r="J1991" s="758"/>
      <c r="K1991" s="758"/>
      <c r="L1991" s="758"/>
      <c r="M1991" s="758"/>
      <c r="N1991" s="698"/>
      <c r="O1991" s="603"/>
      <c r="P1991" s="846"/>
      <c r="Q1991" s="603"/>
      <c r="R1991" s="603"/>
      <c r="S1991" s="603"/>
      <c r="T1991" s="603"/>
      <c r="U1991" s="603"/>
      <c r="V1991" s="603"/>
      <c r="W1991" s="603"/>
      <c r="X1991" s="668"/>
      <c r="Y1991" s="376"/>
      <c r="Z1991" s="603"/>
      <c r="AA1991" s="845"/>
      <c r="AB1991" s="603"/>
      <c r="AC1991" s="603"/>
      <c r="AD1991" s="603"/>
      <c r="AE1991" s="603"/>
      <c r="AF1991" s="603"/>
      <c r="AG1991" s="603"/>
      <c r="AH1991" s="603"/>
      <c r="AI1991" s="603"/>
      <c r="AJ1991" s="603"/>
      <c r="AK1991" s="603"/>
      <c r="AL1991" s="603"/>
      <c r="AM1991" s="603"/>
      <c r="AN1991" s="603"/>
      <c r="AO1991" s="603"/>
      <c r="AP1991" s="603"/>
      <c r="AQ1991" s="603"/>
      <c r="AR1991" s="603"/>
      <c r="AS1991" s="603"/>
      <c r="AT1991" s="603"/>
      <c r="AU1991" s="603"/>
      <c r="AV1991" s="603"/>
      <c r="AW1991" s="603"/>
      <c r="AX1991" s="603"/>
      <c r="AY1991" s="603"/>
      <c r="AZ1991" s="603"/>
      <c r="BA1991" s="603"/>
      <c r="BB1991" s="603"/>
      <c r="BC1991" s="603"/>
      <c r="BD1991" s="603"/>
      <c r="BE1991" s="603"/>
      <c r="BF1991" s="603"/>
      <c r="BG1991" s="603"/>
      <c r="BH1991" s="603"/>
      <c r="BI1991" s="603"/>
      <c r="BJ1991" s="603"/>
      <c r="BK1991" s="603"/>
      <c r="BL1991" s="603"/>
      <c r="BM1991" s="603"/>
      <c r="BN1991" s="603"/>
      <c r="BO1991" s="603"/>
      <c r="BP1991" s="603"/>
      <c r="BQ1991" s="603"/>
      <c r="BR1991" s="603"/>
      <c r="BS1991" s="603"/>
      <c r="BT1991" s="603"/>
      <c r="BU1991" s="603"/>
      <c r="BV1991" s="603"/>
      <c r="BW1991" s="603"/>
      <c r="BX1991" s="603"/>
      <c r="BY1991" s="603"/>
      <c r="BZ1991" s="603"/>
      <c r="CA1991" s="603"/>
      <c r="CB1991" s="603"/>
      <c r="CC1991" s="603"/>
      <c r="CD1991" s="603"/>
      <c r="CE1991" s="603"/>
      <c r="CF1991" s="603"/>
      <c r="CG1991" s="603"/>
      <c r="CH1991" s="603"/>
      <c r="CI1991" s="603"/>
      <c r="CJ1991" s="603"/>
      <c r="CK1991" s="603"/>
    </row>
    <row r="1992" spans="1:89" ht="14.25">
      <c r="A1992" s="845"/>
      <c r="B1992" s="758"/>
      <c r="C1992" s="758"/>
      <c r="D1992" s="698"/>
      <c r="E1992" s="698"/>
      <c r="F1992" s="698"/>
      <c r="G1992" s="698"/>
      <c r="H1992" s="698"/>
      <c r="I1992" s="758"/>
      <c r="J1992" s="758"/>
      <c r="K1992" s="758"/>
      <c r="L1992" s="758"/>
      <c r="M1992" s="758"/>
      <c r="N1992" s="698"/>
      <c r="O1992" s="603"/>
      <c r="P1992" s="846"/>
      <c r="Q1992" s="603"/>
      <c r="R1992" s="603"/>
      <c r="S1992" s="603"/>
      <c r="T1992" s="603"/>
      <c r="U1992" s="603"/>
      <c r="V1992" s="603"/>
      <c r="W1992" s="603"/>
      <c r="X1992" s="668"/>
      <c r="Y1992" s="376"/>
      <c r="Z1992" s="603"/>
      <c r="AA1992" s="845"/>
      <c r="AB1992" s="603"/>
      <c r="AC1992" s="603"/>
      <c r="AD1992" s="603"/>
      <c r="AE1992" s="603"/>
      <c r="AF1992" s="603"/>
      <c r="AG1992" s="603"/>
      <c r="AH1992" s="603"/>
      <c r="AI1992" s="603"/>
      <c r="AJ1992" s="603"/>
      <c r="AK1992" s="603"/>
      <c r="AL1992" s="603"/>
      <c r="AM1992" s="603"/>
      <c r="AN1992" s="603"/>
      <c r="AO1992" s="603"/>
      <c r="AP1992" s="603"/>
      <c r="AQ1992" s="603"/>
      <c r="AR1992" s="603"/>
      <c r="AS1992" s="603"/>
      <c r="AT1992" s="603"/>
      <c r="AU1992" s="603"/>
      <c r="AV1992" s="603"/>
      <c r="AW1992" s="603"/>
      <c r="AX1992" s="603"/>
      <c r="AY1992" s="603"/>
      <c r="AZ1992" s="603"/>
      <c r="BA1992" s="603"/>
      <c r="BB1992" s="603"/>
      <c r="BC1992" s="603"/>
      <c r="BD1992" s="603"/>
      <c r="BE1992" s="603"/>
      <c r="BF1992" s="603"/>
      <c r="BG1992" s="603"/>
      <c r="BH1992" s="603"/>
      <c r="BI1992" s="603"/>
      <c r="BJ1992" s="603"/>
      <c r="BK1992" s="603"/>
      <c r="BL1992" s="603"/>
      <c r="BM1992" s="603"/>
      <c r="BN1992" s="603"/>
      <c r="BO1992" s="603"/>
      <c r="BP1992" s="603"/>
      <c r="BQ1992" s="603"/>
      <c r="BR1992" s="603"/>
      <c r="BS1992" s="603"/>
      <c r="BT1992" s="603"/>
      <c r="BU1992" s="603"/>
      <c r="BV1992" s="603"/>
      <c r="BW1992" s="603"/>
      <c r="BX1992" s="603"/>
      <c r="BY1992" s="603"/>
      <c r="BZ1992" s="603"/>
      <c r="CA1992" s="603"/>
      <c r="CB1992" s="603"/>
      <c r="CC1992" s="603"/>
      <c r="CD1992" s="603"/>
      <c r="CE1992" s="603"/>
      <c r="CF1992" s="603"/>
      <c r="CG1992" s="603"/>
      <c r="CH1992" s="603"/>
      <c r="CI1992" s="603"/>
      <c r="CJ1992" s="603"/>
      <c r="CK1992" s="603"/>
    </row>
    <row r="1993" spans="1:89" ht="14.25">
      <c r="A1993" s="845"/>
      <c r="B1993" s="758"/>
      <c r="C1993" s="758"/>
      <c r="D1993" s="698"/>
      <c r="E1993" s="698"/>
      <c r="F1993" s="698"/>
      <c r="G1993" s="698"/>
      <c r="H1993" s="698"/>
      <c r="I1993" s="758"/>
      <c r="J1993" s="758"/>
      <c r="K1993" s="758"/>
      <c r="L1993" s="758"/>
      <c r="M1993" s="758"/>
      <c r="N1993" s="698"/>
      <c r="O1993" s="603"/>
      <c r="P1993" s="846"/>
      <c r="Q1993" s="603"/>
      <c r="R1993" s="603"/>
      <c r="S1993" s="603"/>
      <c r="T1993" s="603"/>
      <c r="U1993" s="603"/>
      <c r="V1993" s="603"/>
      <c r="W1993" s="603"/>
      <c r="X1993" s="668"/>
      <c r="Y1993" s="376"/>
      <c r="Z1993" s="603"/>
      <c r="AA1993" s="845"/>
      <c r="AB1993" s="603"/>
      <c r="AC1993" s="603"/>
      <c r="AD1993" s="603"/>
      <c r="AE1993" s="603"/>
      <c r="AF1993" s="603"/>
      <c r="AG1993" s="603"/>
      <c r="AH1993" s="603"/>
      <c r="AI1993" s="603"/>
      <c r="AJ1993" s="603"/>
      <c r="AK1993" s="603"/>
      <c r="AL1993" s="603"/>
      <c r="AM1993" s="603"/>
      <c r="AN1993" s="603"/>
      <c r="AO1993" s="603"/>
      <c r="AP1993" s="603"/>
      <c r="AQ1993" s="603"/>
      <c r="AR1993" s="603"/>
      <c r="AS1993" s="603"/>
      <c r="AT1993" s="603"/>
      <c r="AU1993" s="603"/>
      <c r="AV1993" s="603"/>
      <c r="AW1993" s="603"/>
      <c r="AX1993" s="603"/>
      <c r="AY1993" s="603"/>
      <c r="AZ1993" s="603"/>
      <c r="BA1993" s="603"/>
      <c r="BB1993" s="603"/>
      <c r="BC1993" s="603"/>
      <c r="BD1993" s="603"/>
      <c r="BE1993" s="603"/>
      <c r="BF1993" s="603"/>
      <c r="BG1993" s="603"/>
      <c r="BH1993" s="603"/>
      <c r="BI1993" s="603"/>
      <c r="BJ1993" s="603"/>
      <c r="BK1993" s="603"/>
      <c r="BL1993" s="603"/>
      <c r="BM1993" s="603"/>
      <c r="BN1993" s="603"/>
      <c r="BO1993" s="603"/>
      <c r="BP1993" s="603"/>
      <c r="BQ1993" s="603"/>
      <c r="BR1993" s="603"/>
      <c r="BS1993" s="603"/>
      <c r="BT1993" s="603"/>
      <c r="BU1993" s="603"/>
      <c r="BV1993" s="603"/>
      <c r="BW1993" s="603"/>
      <c r="BX1993" s="603"/>
      <c r="BY1993" s="603"/>
      <c r="BZ1993" s="603"/>
      <c r="CA1993" s="603"/>
      <c r="CB1993" s="603"/>
      <c r="CC1993" s="603"/>
      <c r="CD1993" s="603"/>
      <c r="CE1993" s="603"/>
      <c r="CF1993" s="603"/>
      <c r="CG1993" s="603"/>
      <c r="CH1993" s="603"/>
      <c r="CI1993" s="603"/>
      <c r="CJ1993" s="603"/>
      <c r="CK1993" s="603"/>
    </row>
    <row r="1994" spans="1:89" ht="14.25">
      <c r="A1994" s="845"/>
      <c r="B1994" s="758"/>
      <c r="C1994" s="758"/>
      <c r="D1994" s="698"/>
      <c r="E1994" s="698"/>
      <c r="F1994" s="698"/>
      <c r="G1994" s="698"/>
      <c r="H1994" s="698"/>
      <c r="I1994" s="758"/>
      <c r="J1994" s="758"/>
      <c r="K1994" s="758"/>
      <c r="L1994" s="758"/>
      <c r="M1994" s="758"/>
      <c r="N1994" s="698"/>
      <c r="O1994" s="603"/>
      <c r="P1994" s="846"/>
      <c r="Q1994" s="603"/>
      <c r="R1994" s="603"/>
      <c r="S1994" s="603"/>
      <c r="T1994" s="603"/>
      <c r="U1994" s="603"/>
      <c r="V1994" s="603"/>
      <c r="W1994" s="603"/>
      <c r="X1994" s="668"/>
      <c r="Y1994" s="376"/>
      <c r="Z1994" s="603"/>
      <c r="AA1994" s="845"/>
      <c r="AB1994" s="603"/>
      <c r="AC1994" s="603"/>
      <c r="AD1994" s="603"/>
      <c r="AE1994" s="603"/>
      <c r="AF1994" s="603"/>
      <c r="AG1994" s="603"/>
      <c r="AH1994" s="603"/>
      <c r="AI1994" s="603"/>
      <c r="AJ1994" s="603"/>
      <c r="AK1994" s="603"/>
      <c r="AL1994" s="603"/>
      <c r="AM1994" s="603"/>
      <c r="AN1994" s="603"/>
      <c r="AO1994" s="603"/>
      <c r="AP1994" s="603"/>
      <c r="AQ1994" s="603"/>
      <c r="AR1994" s="603"/>
      <c r="AS1994" s="603"/>
      <c r="AT1994" s="603"/>
      <c r="AU1994" s="603"/>
      <c r="AV1994" s="603"/>
      <c r="AW1994" s="603"/>
      <c r="AX1994" s="603"/>
      <c r="AY1994" s="603"/>
      <c r="AZ1994" s="603"/>
      <c r="BA1994" s="603"/>
      <c r="BB1994" s="603"/>
      <c r="BC1994" s="603"/>
      <c r="BD1994" s="603"/>
      <c r="BE1994" s="603"/>
      <c r="BF1994" s="603"/>
      <c r="BG1994" s="603"/>
      <c r="BH1994" s="603"/>
      <c r="BI1994" s="603"/>
      <c r="BJ1994" s="603"/>
      <c r="BK1994" s="603"/>
      <c r="BL1994" s="603"/>
      <c r="BM1994" s="603"/>
      <c r="BN1994" s="603"/>
      <c r="BO1994" s="603"/>
      <c r="BP1994" s="603"/>
      <c r="BQ1994" s="603"/>
      <c r="BR1994" s="603"/>
      <c r="BS1994" s="603"/>
      <c r="BT1994" s="603"/>
      <c r="BU1994" s="603"/>
      <c r="BV1994" s="603"/>
      <c r="BW1994" s="603"/>
      <c r="BX1994" s="603"/>
      <c r="BY1994" s="603"/>
      <c r="BZ1994" s="603"/>
      <c r="CA1994" s="603"/>
      <c r="CB1994" s="603"/>
      <c r="CC1994" s="603"/>
      <c r="CD1994" s="603"/>
      <c r="CE1994" s="603"/>
      <c r="CF1994" s="603"/>
      <c r="CG1994" s="603"/>
      <c r="CH1994" s="603"/>
      <c r="CI1994" s="603"/>
      <c r="CJ1994" s="603"/>
      <c r="CK1994" s="603"/>
    </row>
    <row r="1995" spans="1:89" ht="14.25">
      <c r="A1995" s="845"/>
      <c r="B1995" s="758"/>
      <c r="C1995" s="758"/>
      <c r="D1995" s="698"/>
      <c r="E1995" s="698"/>
      <c r="F1995" s="698"/>
      <c r="G1995" s="698"/>
      <c r="H1995" s="698"/>
      <c r="I1995" s="758"/>
      <c r="J1995" s="758"/>
      <c r="K1995" s="758"/>
      <c r="L1995" s="758"/>
      <c r="M1995" s="758"/>
      <c r="N1995" s="698"/>
      <c r="O1995" s="603"/>
      <c r="P1995" s="846"/>
      <c r="Q1995" s="603"/>
      <c r="R1995" s="603"/>
      <c r="S1995" s="603"/>
      <c r="T1995" s="603"/>
      <c r="U1995" s="603"/>
      <c r="V1995" s="603"/>
      <c r="W1995" s="603"/>
      <c r="X1995" s="668"/>
      <c r="Y1995" s="376"/>
      <c r="Z1995" s="603"/>
      <c r="AA1995" s="845"/>
      <c r="AB1995" s="603"/>
      <c r="AC1995" s="603"/>
      <c r="AD1995" s="603"/>
      <c r="AE1995" s="603"/>
      <c r="AF1995" s="603"/>
      <c r="AG1995" s="603"/>
      <c r="AH1995" s="603"/>
      <c r="AI1995" s="603"/>
      <c r="AJ1995" s="603"/>
      <c r="AK1995" s="603"/>
      <c r="AL1995" s="603"/>
      <c r="AM1995" s="603"/>
      <c r="AN1995" s="603"/>
      <c r="AO1995" s="603"/>
      <c r="AP1995" s="603"/>
      <c r="AQ1995" s="603"/>
      <c r="AR1995" s="603"/>
      <c r="AS1995" s="603"/>
      <c r="AT1995" s="603"/>
      <c r="AU1995" s="603"/>
      <c r="AV1995" s="603"/>
      <c r="AW1995" s="603"/>
      <c r="AX1995" s="603"/>
      <c r="AY1995" s="603"/>
      <c r="AZ1995" s="603"/>
      <c r="BA1995" s="603"/>
      <c r="BB1995" s="603"/>
      <c r="BC1995" s="603"/>
      <c r="BD1995" s="603"/>
      <c r="BE1995" s="603"/>
      <c r="BF1995" s="603"/>
      <c r="BG1995" s="603"/>
      <c r="BH1995" s="603"/>
      <c r="BI1995" s="603"/>
      <c r="BJ1995" s="603"/>
      <c r="BK1995" s="603"/>
      <c r="BL1995" s="603"/>
      <c r="BM1995" s="603"/>
      <c r="BN1995" s="603"/>
      <c r="BO1995" s="603"/>
      <c r="BP1995" s="603"/>
      <c r="BQ1995" s="603"/>
      <c r="BR1995" s="603"/>
      <c r="BS1995" s="603"/>
      <c r="BT1995" s="603"/>
      <c r="BU1995" s="603"/>
      <c r="BV1995" s="603"/>
      <c r="BW1995" s="603"/>
      <c r="BX1995" s="603"/>
      <c r="BY1995" s="603"/>
      <c r="BZ1995" s="603"/>
      <c r="CA1995" s="603"/>
      <c r="CB1995" s="603"/>
      <c r="CC1995" s="603"/>
      <c r="CD1995" s="603"/>
      <c r="CE1995" s="603"/>
      <c r="CF1995" s="603"/>
      <c r="CG1995" s="603"/>
      <c r="CH1995" s="603"/>
      <c r="CI1995" s="603"/>
      <c r="CJ1995" s="603"/>
      <c r="CK1995" s="603"/>
    </row>
    <row r="1996" spans="1:89" ht="14.25">
      <c r="A1996" s="845"/>
      <c r="B1996" s="758"/>
      <c r="C1996" s="758"/>
      <c r="D1996" s="698"/>
      <c r="E1996" s="698"/>
      <c r="F1996" s="698"/>
      <c r="G1996" s="698"/>
      <c r="H1996" s="698"/>
      <c r="I1996" s="758"/>
      <c r="J1996" s="758"/>
      <c r="K1996" s="758"/>
      <c r="L1996" s="758"/>
      <c r="M1996" s="758"/>
      <c r="N1996" s="698"/>
      <c r="O1996" s="603"/>
      <c r="P1996" s="846"/>
      <c r="Q1996" s="603"/>
      <c r="R1996" s="603"/>
      <c r="S1996" s="603"/>
      <c r="T1996" s="603"/>
      <c r="U1996" s="603"/>
      <c r="V1996" s="603"/>
      <c r="W1996" s="603"/>
      <c r="X1996" s="668"/>
      <c r="Y1996" s="376"/>
      <c r="Z1996" s="603"/>
      <c r="AA1996" s="845"/>
      <c r="AB1996" s="603"/>
      <c r="AC1996" s="603"/>
      <c r="AD1996" s="603"/>
      <c r="AE1996" s="603"/>
      <c r="AF1996" s="603"/>
      <c r="AG1996" s="603"/>
      <c r="AH1996" s="603"/>
      <c r="AI1996" s="603"/>
      <c r="AJ1996" s="603"/>
      <c r="AK1996" s="603"/>
      <c r="AL1996" s="603"/>
      <c r="AM1996" s="603"/>
      <c r="AN1996" s="603"/>
      <c r="AO1996" s="603"/>
      <c r="AP1996" s="603"/>
      <c r="AQ1996" s="603"/>
      <c r="AR1996" s="603"/>
      <c r="AS1996" s="603"/>
      <c r="AT1996" s="603"/>
      <c r="AU1996" s="603"/>
      <c r="AV1996" s="603"/>
      <c r="AW1996" s="603"/>
      <c r="AX1996" s="603"/>
      <c r="AY1996" s="603"/>
      <c r="AZ1996" s="603"/>
      <c r="BA1996" s="603"/>
      <c r="BB1996" s="603"/>
      <c r="BC1996" s="603"/>
      <c r="BD1996" s="603"/>
      <c r="BE1996" s="603"/>
      <c r="BF1996" s="603"/>
      <c r="BG1996" s="603"/>
      <c r="BH1996" s="603"/>
      <c r="BI1996" s="603"/>
      <c r="BJ1996" s="603"/>
      <c r="BK1996" s="603"/>
      <c r="BL1996" s="603"/>
      <c r="BM1996" s="603"/>
      <c r="BN1996" s="603"/>
      <c r="BO1996" s="603"/>
      <c r="BP1996" s="603"/>
      <c r="BQ1996" s="603"/>
      <c r="BR1996" s="603"/>
      <c r="BS1996" s="603"/>
      <c r="BT1996" s="603"/>
      <c r="BU1996" s="603"/>
      <c r="BV1996" s="603"/>
      <c r="BW1996" s="603"/>
      <c r="BX1996" s="603"/>
      <c r="BY1996" s="603"/>
      <c r="BZ1996" s="603"/>
      <c r="CA1996" s="603"/>
      <c r="CB1996" s="603"/>
      <c r="CC1996" s="603"/>
      <c r="CD1996" s="603"/>
      <c r="CE1996" s="603"/>
      <c r="CF1996" s="603"/>
      <c r="CG1996" s="603"/>
      <c r="CH1996" s="603"/>
      <c r="CI1996" s="603"/>
      <c r="CJ1996" s="603"/>
      <c r="CK1996" s="603"/>
    </row>
    <row r="1997" spans="1:89" ht="14.25">
      <c r="A1997" s="845"/>
      <c r="B1997" s="758"/>
      <c r="C1997" s="758"/>
      <c r="D1997" s="698"/>
      <c r="E1997" s="698"/>
      <c r="F1997" s="698"/>
      <c r="G1997" s="698"/>
      <c r="H1997" s="698"/>
      <c r="I1997" s="758"/>
      <c r="J1997" s="758"/>
      <c r="K1997" s="758"/>
      <c r="L1997" s="758"/>
      <c r="M1997" s="758"/>
      <c r="N1997" s="698"/>
      <c r="O1997" s="603"/>
      <c r="P1997" s="846"/>
      <c r="Q1997" s="603"/>
      <c r="R1997" s="603"/>
      <c r="S1997" s="603"/>
      <c r="T1997" s="603"/>
      <c r="U1997" s="603"/>
      <c r="V1997" s="603"/>
      <c r="W1997" s="603"/>
      <c r="X1997" s="668"/>
      <c r="Y1997" s="376"/>
      <c r="Z1997" s="603"/>
      <c r="AA1997" s="845"/>
      <c r="AB1997" s="603"/>
      <c r="AC1997" s="603"/>
      <c r="AD1997" s="603"/>
      <c r="AE1997" s="603"/>
      <c r="AF1997" s="603"/>
      <c r="AG1997" s="603"/>
      <c r="AH1997" s="603"/>
      <c r="AI1997" s="603"/>
      <c r="AJ1997" s="603"/>
      <c r="AK1997" s="603"/>
      <c r="AL1997" s="603"/>
      <c r="AM1997" s="603"/>
      <c r="AN1997" s="603"/>
      <c r="AO1997" s="603"/>
      <c r="AP1997" s="603"/>
      <c r="AQ1997" s="603"/>
      <c r="AR1997" s="603"/>
      <c r="AS1997" s="603"/>
      <c r="AT1997" s="603"/>
      <c r="AU1997" s="603"/>
      <c r="AV1997" s="603"/>
      <c r="AW1997" s="603"/>
      <c r="AX1997" s="603"/>
      <c r="AY1997" s="603"/>
      <c r="AZ1997" s="603"/>
      <c r="BA1997" s="603"/>
      <c r="BB1997" s="603"/>
      <c r="BC1997" s="603"/>
      <c r="BD1997" s="603"/>
      <c r="BE1997" s="603"/>
      <c r="BF1997" s="603"/>
      <c r="BG1997" s="603"/>
      <c r="BH1997" s="603"/>
      <c r="BI1997" s="603"/>
      <c r="BJ1997" s="603"/>
      <c r="BK1997" s="603"/>
      <c r="BL1997" s="603"/>
      <c r="BM1997" s="603"/>
      <c r="BN1997" s="603"/>
      <c r="BO1997" s="603"/>
      <c r="BP1997" s="603"/>
      <c r="BQ1997" s="603"/>
      <c r="BR1997" s="603"/>
      <c r="BS1997" s="603"/>
      <c r="BT1997" s="603"/>
      <c r="BU1997" s="603"/>
      <c r="BV1997" s="603"/>
      <c r="BW1997" s="603"/>
      <c r="BX1997" s="603"/>
      <c r="BY1997" s="603"/>
      <c r="BZ1997" s="603"/>
      <c r="CA1997" s="603"/>
      <c r="CB1997" s="603"/>
      <c r="CC1997" s="603"/>
      <c r="CD1997" s="603"/>
      <c r="CE1997" s="603"/>
      <c r="CF1997" s="603"/>
      <c r="CG1997" s="603"/>
      <c r="CH1997" s="603"/>
      <c r="CI1997" s="603"/>
      <c r="CJ1997" s="603"/>
      <c r="CK1997" s="603"/>
    </row>
    <row r="1998" spans="1:89" ht="14.25">
      <c r="A1998" s="845"/>
      <c r="B1998" s="758"/>
      <c r="C1998" s="758"/>
      <c r="D1998" s="698"/>
      <c r="E1998" s="698"/>
      <c r="F1998" s="698"/>
      <c r="G1998" s="698"/>
      <c r="H1998" s="698"/>
      <c r="I1998" s="758"/>
      <c r="J1998" s="758"/>
      <c r="K1998" s="758"/>
      <c r="L1998" s="758"/>
      <c r="M1998" s="758"/>
      <c r="N1998" s="698"/>
      <c r="O1998" s="603"/>
      <c r="P1998" s="846"/>
      <c r="Q1998" s="603"/>
      <c r="R1998" s="603"/>
      <c r="S1998" s="603"/>
      <c r="T1998" s="603"/>
      <c r="U1998" s="603"/>
      <c r="V1998" s="603"/>
      <c r="W1998" s="603"/>
      <c r="X1998" s="668"/>
      <c r="Y1998" s="376"/>
      <c r="Z1998" s="603"/>
      <c r="AA1998" s="845"/>
      <c r="AB1998" s="603"/>
      <c r="AC1998" s="603"/>
      <c r="AD1998" s="603"/>
      <c r="AE1998" s="603"/>
      <c r="AF1998" s="603"/>
      <c r="AG1998" s="603"/>
      <c r="AH1998" s="603"/>
      <c r="AI1998" s="603"/>
      <c r="AJ1998" s="603"/>
      <c r="AK1998" s="603"/>
      <c r="AL1998" s="603"/>
      <c r="AM1998" s="603"/>
      <c r="AN1998" s="603"/>
      <c r="AO1998" s="603"/>
      <c r="AP1998" s="603"/>
      <c r="AQ1998" s="603"/>
      <c r="AR1998" s="603"/>
      <c r="AS1998" s="603"/>
      <c r="AT1998" s="603"/>
      <c r="AU1998" s="603"/>
      <c r="AV1998" s="603"/>
      <c r="AW1998" s="603"/>
      <c r="AX1998" s="603"/>
      <c r="AY1998" s="603"/>
      <c r="AZ1998" s="603"/>
      <c r="BA1998" s="603"/>
      <c r="BB1998" s="603"/>
      <c r="BC1998" s="603"/>
      <c r="BD1998" s="603"/>
      <c r="BE1998" s="603"/>
      <c r="BF1998" s="603"/>
      <c r="BG1998" s="603"/>
      <c r="BH1998" s="603"/>
      <c r="BI1998" s="603"/>
      <c r="BJ1998" s="603"/>
      <c r="BK1998" s="603"/>
      <c r="BL1998" s="603"/>
      <c r="BM1998" s="603"/>
      <c r="BN1998" s="603"/>
      <c r="BO1998" s="603"/>
      <c r="BP1998" s="603"/>
      <c r="BQ1998" s="603"/>
      <c r="BR1998" s="603"/>
      <c r="BS1998" s="603"/>
      <c r="BT1998" s="603"/>
      <c r="BU1998" s="603"/>
      <c r="BV1998" s="603"/>
      <c r="BW1998" s="603"/>
      <c r="BX1998" s="603"/>
      <c r="BY1998" s="603"/>
      <c r="BZ1998" s="603"/>
      <c r="CA1998" s="603"/>
      <c r="CB1998" s="603"/>
      <c r="CC1998" s="603"/>
      <c r="CD1998" s="603"/>
      <c r="CE1998" s="603"/>
      <c r="CF1998" s="603"/>
      <c r="CG1998" s="603"/>
      <c r="CH1998" s="603"/>
      <c r="CI1998" s="603"/>
      <c r="CJ1998" s="603"/>
      <c r="CK1998" s="603"/>
    </row>
    <row r="1999" spans="1:89" ht="14.25">
      <c r="A1999" s="845"/>
      <c r="B1999" s="758"/>
      <c r="C1999" s="758"/>
      <c r="D1999" s="698"/>
      <c r="E1999" s="698"/>
      <c r="F1999" s="698"/>
      <c r="G1999" s="698"/>
      <c r="H1999" s="698"/>
      <c r="I1999" s="758"/>
      <c r="J1999" s="758"/>
      <c r="K1999" s="758"/>
      <c r="L1999" s="758"/>
      <c r="M1999" s="758"/>
      <c r="N1999" s="698"/>
      <c r="O1999" s="603"/>
      <c r="P1999" s="846"/>
      <c r="Q1999" s="603"/>
      <c r="R1999" s="603"/>
      <c r="S1999" s="603"/>
      <c r="T1999" s="603"/>
      <c r="U1999" s="603"/>
      <c r="V1999" s="603"/>
      <c r="W1999" s="603"/>
      <c r="X1999" s="668"/>
      <c r="Y1999" s="376"/>
      <c r="Z1999" s="603"/>
      <c r="AA1999" s="845"/>
      <c r="AB1999" s="603"/>
      <c r="AC1999" s="603"/>
      <c r="AD1999" s="603"/>
      <c r="AE1999" s="603"/>
      <c r="AF1999" s="603"/>
      <c r="AG1999" s="603"/>
      <c r="AH1999" s="603"/>
      <c r="AI1999" s="603"/>
      <c r="AJ1999" s="603"/>
      <c r="AK1999" s="603"/>
      <c r="AL1999" s="603"/>
      <c r="AM1999" s="603"/>
      <c r="AN1999" s="603"/>
      <c r="AO1999" s="603"/>
      <c r="AP1999" s="603"/>
      <c r="AQ1999" s="603"/>
      <c r="AR1999" s="603"/>
      <c r="AS1999" s="603"/>
      <c r="AT1999" s="603"/>
      <c r="AU1999" s="603"/>
      <c r="AV1999" s="603"/>
      <c r="AW1999" s="603"/>
      <c r="AX1999" s="603"/>
      <c r="AY1999" s="603"/>
      <c r="AZ1999" s="603"/>
      <c r="BA1999" s="603"/>
      <c r="BB1999" s="603"/>
      <c r="BC1999" s="603"/>
      <c r="BD1999" s="603"/>
      <c r="BE1999" s="603"/>
      <c r="BF1999" s="603"/>
      <c r="BG1999" s="603"/>
      <c r="BH1999" s="603"/>
      <c r="BI1999" s="603"/>
      <c r="BJ1999" s="603"/>
      <c r="BK1999" s="603"/>
      <c r="BL1999" s="603"/>
      <c r="BM1999" s="603"/>
      <c r="BN1999" s="603"/>
      <c r="BO1999" s="603"/>
      <c r="BP1999" s="603"/>
      <c r="BQ1999" s="603"/>
      <c r="BR1999" s="603"/>
      <c r="BS1999" s="603"/>
      <c r="BT1999" s="603"/>
      <c r="BU1999" s="603"/>
      <c r="BV1999" s="603"/>
      <c r="BW1999" s="603"/>
      <c r="BX1999" s="603"/>
      <c r="BY1999" s="603"/>
      <c r="BZ1999" s="603"/>
      <c r="CA1999" s="603"/>
      <c r="CB1999" s="603"/>
      <c r="CC1999" s="603"/>
      <c r="CD1999" s="603"/>
      <c r="CE1999" s="603"/>
      <c r="CF1999" s="603"/>
      <c r="CG1999" s="603"/>
      <c r="CH1999" s="603"/>
      <c r="CI1999" s="603"/>
      <c r="CJ1999" s="603"/>
      <c r="CK1999" s="603"/>
    </row>
    <row r="2000" spans="1:89" ht="14.25">
      <c r="A2000" s="845"/>
      <c r="B2000" s="758"/>
      <c r="C2000" s="758"/>
      <c r="D2000" s="698"/>
      <c r="E2000" s="698"/>
      <c r="F2000" s="698"/>
      <c r="G2000" s="698"/>
      <c r="H2000" s="698"/>
      <c r="I2000" s="758"/>
      <c r="J2000" s="758"/>
      <c r="K2000" s="758"/>
      <c r="L2000" s="758"/>
      <c r="M2000" s="758"/>
      <c r="N2000" s="698"/>
      <c r="O2000" s="603"/>
      <c r="P2000" s="846"/>
      <c r="Q2000" s="603"/>
      <c r="R2000" s="603"/>
      <c r="S2000" s="603"/>
      <c r="T2000" s="603"/>
      <c r="U2000" s="603"/>
      <c r="V2000" s="603"/>
      <c r="W2000" s="603"/>
      <c r="X2000" s="668"/>
      <c r="Y2000" s="376"/>
      <c r="Z2000" s="603"/>
      <c r="AA2000" s="845"/>
      <c r="AB2000" s="603"/>
      <c r="AC2000" s="603"/>
      <c r="AD2000" s="603"/>
      <c r="AE2000" s="603"/>
      <c r="AF2000" s="603"/>
      <c r="AG2000" s="603"/>
      <c r="AH2000" s="603"/>
      <c r="AI2000" s="603"/>
      <c r="AJ2000" s="603"/>
      <c r="AK2000" s="603"/>
      <c r="AL2000" s="603"/>
      <c r="AM2000" s="603"/>
      <c r="AN2000" s="603"/>
      <c r="AO2000" s="603"/>
      <c r="AP2000" s="603"/>
      <c r="AQ2000" s="603"/>
      <c r="AR2000" s="603"/>
      <c r="AS2000" s="603"/>
      <c r="AT2000" s="603"/>
      <c r="AU2000" s="603"/>
      <c r="AV2000" s="603"/>
      <c r="AW2000" s="603"/>
      <c r="AX2000" s="603"/>
      <c r="AY2000" s="603"/>
      <c r="AZ2000" s="603"/>
      <c r="BA2000" s="603"/>
      <c r="BB2000" s="603"/>
      <c r="BC2000" s="603"/>
      <c r="BD2000" s="603"/>
      <c r="BE2000" s="603"/>
      <c r="BF2000" s="603"/>
      <c r="BG2000" s="603"/>
      <c r="BH2000" s="603"/>
      <c r="BI2000" s="603"/>
      <c r="BJ2000" s="603"/>
      <c r="BK2000" s="603"/>
      <c r="BL2000" s="603"/>
      <c r="BM2000" s="603"/>
      <c r="BN2000" s="603"/>
      <c r="BO2000" s="603"/>
      <c r="BP2000" s="603"/>
      <c r="BQ2000" s="603"/>
      <c r="BR2000" s="603"/>
      <c r="BS2000" s="603"/>
      <c r="BT2000" s="603"/>
      <c r="BU2000" s="603"/>
      <c r="BV2000" s="603"/>
      <c r="BW2000" s="603"/>
      <c r="BX2000" s="603"/>
      <c r="BY2000" s="603"/>
      <c r="BZ2000" s="603"/>
      <c r="CA2000" s="603"/>
      <c r="CB2000" s="603"/>
      <c r="CC2000" s="603"/>
      <c r="CD2000" s="603"/>
      <c r="CE2000" s="603"/>
      <c r="CF2000" s="603"/>
      <c r="CG2000" s="603"/>
      <c r="CH2000" s="603"/>
      <c r="CI2000" s="603"/>
      <c r="CJ2000" s="603"/>
      <c r="CK2000" s="603"/>
    </row>
    <row r="2001" spans="1:89" ht="14.25">
      <c r="A2001" s="845"/>
      <c r="B2001" s="758"/>
      <c r="C2001" s="758"/>
      <c r="D2001" s="698"/>
      <c r="E2001" s="698"/>
      <c r="F2001" s="698"/>
      <c r="G2001" s="698"/>
      <c r="H2001" s="698"/>
      <c r="I2001" s="758"/>
      <c r="J2001" s="758"/>
      <c r="K2001" s="758"/>
      <c r="L2001" s="758"/>
      <c r="M2001" s="758"/>
      <c r="N2001" s="698"/>
      <c r="O2001" s="603"/>
      <c r="P2001" s="846"/>
      <c r="Q2001" s="603"/>
      <c r="R2001" s="603"/>
      <c r="S2001" s="603"/>
      <c r="T2001" s="603"/>
      <c r="U2001" s="603"/>
      <c r="V2001" s="603"/>
      <c r="W2001" s="603"/>
      <c r="X2001" s="668"/>
      <c r="Y2001" s="376"/>
      <c r="Z2001" s="603"/>
      <c r="AA2001" s="845"/>
      <c r="AB2001" s="603"/>
      <c r="AC2001" s="603"/>
      <c r="AD2001" s="603"/>
      <c r="AE2001" s="603"/>
      <c r="AF2001" s="603"/>
      <c r="AG2001" s="603"/>
      <c r="AH2001" s="603"/>
      <c r="AI2001" s="603"/>
      <c r="AJ2001" s="603"/>
      <c r="AK2001" s="603"/>
      <c r="AL2001" s="603"/>
      <c r="AM2001" s="603"/>
      <c r="AN2001" s="603"/>
      <c r="AO2001" s="603"/>
      <c r="AP2001" s="603"/>
      <c r="AQ2001" s="603"/>
      <c r="AR2001" s="603"/>
      <c r="AS2001" s="603"/>
      <c r="AT2001" s="603"/>
      <c r="AU2001" s="603"/>
      <c r="AV2001" s="603"/>
      <c r="AW2001" s="603"/>
      <c r="AX2001" s="603"/>
      <c r="AY2001" s="603"/>
      <c r="AZ2001" s="603"/>
      <c r="BA2001" s="603"/>
      <c r="BB2001" s="603"/>
      <c r="BC2001" s="603"/>
      <c r="BD2001" s="603"/>
      <c r="BE2001" s="603"/>
      <c r="BF2001" s="603"/>
      <c r="BG2001" s="603"/>
      <c r="BH2001" s="603"/>
      <c r="BI2001" s="603"/>
      <c r="BJ2001" s="603"/>
      <c r="BK2001" s="603"/>
      <c r="BL2001" s="603"/>
      <c r="BM2001" s="603"/>
      <c r="BN2001" s="603"/>
      <c r="BO2001" s="603"/>
      <c r="BP2001" s="603"/>
      <c r="BQ2001" s="603"/>
      <c r="BR2001" s="603"/>
      <c r="BS2001" s="603"/>
      <c r="BT2001" s="603"/>
      <c r="BU2001" s="603"/>
      <c r="BV2001" s="603"/>
      <c r="BW2001" s="603"/>
      <c r="BX2001" s="603"/>
      <c r="BY2001" s="603"/>
      <c r="BZ2001" s="603"/>
      <c r="CA2001" s="603"/>
      <c r="CB2001" s="603"/>
      <c r="CC2001" s="603"/>
      <c r="CD2001" s="603"/>
      <c r="CE2001" s="603"/>
      <c r="CF2001" s="603"/>
      <c r="CG2001" s="603"/>
      <c r="CH2001" s="603"/>
      <c r="CI2001" s="603"/>
      <c r="CJ2001" s="603"/>
      <c r="CK2001" s="603"/>
    </row>
    <row r="2002" spans="1:89" ht="14.25">
      <c r="A2002" s="845"/>
      <c r="B2002" s="758"/>
      <c r="C2002" s="758"/>
      <c r="D2002" s="698"/>
      <c r="E2002" s="698"/>
      <c r="F2002" s="698"/>
      <c r="G2002" s="698"/>
      <c r="H2002" s="698"/>
      <c r="I2002" s="758"/>
      <c r="J2002" s="758"/>
      <c r="K2002" s="758"/>
      <c r="L2002" s="758"/>
      <c r="M2002" s="758"/>
      <c r="N2002" s="698"/>
      <c r="O2002" s="603"/>
      <c r="P2002" s="846"/>
      <c r="Q2002" s="603"/>
      <c r="R2002" s="603"/>
      <c r="S2002" s="603"/>
      <c r="T2002" s="603"/>
      <c r="U2002" s="603"/>
      <c r="V2002" s="603"/>
      <c r="W2002" s="603"/>
      <c r="X2002" s="668"/>
      <c r="Y2002" s="376"/>
      <c r="Z2002" s="603"/>
      <c r="AA2002" s="845"/>
      <c r="AB2002" s="603"/>
      <c r="AC2002" s="603"/>
      <c r="AD2002" s="603"/>
      <c r="AE2002" s="603"/>
      <c r="AF2002" s="603"/>
      <c r="AG2002" s="603"/>
      <c r="AH2002" s="603"/>
      <c r="AI2002" s="603"/>
      <c r="AJ2002" s="603"/>
      <c r="AK2002" s="603"/>
      <c r="AL2002" s="603"/>
      <c r="AM2002" s="603"/>
      <c r="AN2002" s="603"/>
      <c r="AO2002" s="603"/>
      <c r="AP2002" s="603"/>
      <c r="AQ2002" s="603"/>
      <c r="AR2002" s="603"/>
      <c r="AS2002" s="603"/>
      <c r="AT2002" s="603"/>
      <c r="AU2002" s="603"/>
      <c r="AV2002" s="603"/>
      <c r="AW2002" s="603"/>
      <c r="AX2002" s="603"/>
      <c r="AY2002" s="603"/>
      <c r="AZ2002" s="603"/>
      <c r="BA2002" s="603"/>
      <c r="BB2002" s="603"/>
      <c r="BC2002" s="603"/>
      <c r="BD2002" s="603"/>
      <c r="BE2002" s="603"/>
      <c r="BF2002" s="603"/>
      <c r="BG2002" s="603"/>
      <c r="BH2002" s="603"/>
      <c r="BI2002" s="603"/>
      <c r="BJ2002" s="603"/>
      <c r="BK2002" s="603"/>
      <c r="BL2002" s="603"/>
      <c r="BM2002" s="603"/>
      <c r="BN2002" s="603"/>
      <c r="BO2002" s="603"/>
      <c r="BP2002" s="603"/>
      <c r="BQ2002" s="603"/>
      <c r="BR2002" s="603"/>
      <c r="BS2002" s="603"/>
      <c r="BT2002" s="603"/>
      <c r="BU2002" s="603"/>
      <c r="BV2002" s="603"/>
      <c r="BW2002" s="603"/>
      <c r="BX2002" s="603"/>
      <c r="BY2002" s="603"/>
      <c r="BZ2002" s="603"/>
      <c r="CA2002" s="603"/>
      <c r="CB2002" s="603"/>
      <c r="CC2002" s="603"/>
      <c r="CD2002" s="603"/>
      <c r="CE2002" s="603"/>
      <c r="CF2002" s="603"/>
      <c r="CG2002" s="603"/>
      <c r="CH2002" s="603"/>
      <c r="CI2002" s="603"/>
      <c r="CJ2002" s="603"/>
      <c r="CK2002" s="603"/>
    </row>
    <row r="2003" spans="1:89" ht="14.25">
      <c r="A2003" s="845"/>
      <c r="B2003" s="758"/>
      <c r="C2003" s="758"/>
      <c r="D2003" s="698"/>
      <c r="E2003" s="698"/>
      <c r="F2003" s="698"/>
      <c r="G2003" s="698"/>
      <c r="H2003" s="698"/>
      <c r="I2003" s="758"/>
      <c r="J2003" s="758"/>
      <c r="K2003" s="758"/>
      <c r="L2003" s="758"/>
      <c r="M2003" s="758"/>
      <c r="N2003" s="698"/>
      <c r="O2003" s="603"/>
      <c r="P2003" s="846"/>
      <c r="Q2003" s="603"/>
      <c r="R2003" s="603"/>
      <c r="S2003" s="603"/>
      <c r="T2003" s="603"/>
      <c r="U2003" s="603"/>
      <c r="V2003" s="603"/>
      <c r="W2003" s="603"/>
      <c r="X2003" s="668"/>
      <c r="Y2003" s="376"/>
      <c r="Z2003" s="603"/>
      <c r="AA2003" s="845"/>
      <c r="AB2003" s="603"/>
      <c r="AC2003" s="603"/>
      <c r="AD2003" s="603"/>
      <c r="AE2003" s="603"/>
      <c r="AF2003" s="603"/>
      <c r="AG2003" s="603"/>
      <c r="AH2003" s="603"/>
      <c r="AI2003" s="603"/>
      <c r="AJ2003" s="603"/>
      <c r="AK2003" s="603"/>
      <c r="AL2003" s="603"/>
      <c r="AM2003" s="603"/>
      <c r="AN2003" s="603"/>
      <c r="AO2003" s="603"/>
      <c r="AP2003" s="603"/>
      <c r="AQ2003" s="603"/>
      <c r="AR2003" s="603"/>
      <c r="AS2003" s="603"/>
      <c r="AT2003" s="603"/>
      <c r="AU2003" s="603"/>
      <c r="AV2003" s="603"/>
      <c r="AW2003" s="603"/>
      <c r="AX2003" s="603"/>
      <c r="AY2003" s="603"/>
      <c r="AZ2003" s="603"/>
      <c r="BA2003" s="603"/>
      <c r="BB2003" s="603"/>
      <c r="BC2003" s="603"/>
      <c r="BD2003" s="603"/>
      <c r="BE2003" s="603"/>
      <c r="BF2003" s="603"/>
      <c r="BG2003" s="603"/>
      <c r="BH2003" s="603"/>
      <c r="BI2003" s="603"/>
      <c r="BJ2003" s="603"/>
      <c r="BK2003" s="603"/>
      <c r="BL2003" s="603"/>
      <c r="BM2003" s="603"/>
      <c r="BN2003" s="603"/>
      <c r="BO2003" s="603"/>
      <c r="BP2003" s="603"/>
      <c r="BQ2003" s="603"/>
      <c r="BR2003" s="603"/>
      <c r="BS2003" s="603"/>
      <c r="BT2003" s="603"/>
      <c r="BU2003" s="603"/>
      <c r="BV2003" s="603"/>
      <c r="BW2003" s="603"/>
      <c r="BX2003" s="603"/>
      <c r="BY2003" s="603"/>
      <c r="BZ2003" s="603"/>
      <c r="CA2003" s="603"/>
      <c r="CB2003" s="603"/>
      <c r="CC2003" s="603"/>
      <c r="CD2003" s="603"/>
      <c r="CE2003" s="603"/>
      <c r="CF2003" s="603"/>
      <c r="CG2003" s="603"/>
      <c r="CH2003" s="603"/>
      <c r="CI2003" s="603"/>
      <c r="CJ2003" s="603"/>
      <c r="CK2003" s="603"/>
    </row>
    <row r="2004" spans="1:89" ht="14.25">
      <c r="A2004" s="845"/>
      <c r="B2004" s="758"/>
      <c r="C2004" s="758"/>
      <c r="D2004" s="698"/>
      <c r="E2004" s="698"/>
      <c r="F2004" s="698"/>
      <c r="G2004" s="698"/>
      <c r="H2004" s="698"/>
      <c r="I2004" s="758"/>
      <c r="J2004" s="758"/>
      <c r="K2004" s="758"/>
      <c r="L2004" s="758"/>
      <c r="M2004" s="758"/>
      <c r="N2004" s="698"/>
      <c r="O2004" s="603"/>
      <c r="P2004" s="846"/>
      <c r="Q2004" s="603"/>
      <c r="R2004" s="603"/>
      <c r="S2004" s="603"/>
      <c r="T2004" s="603"/>
      <c r="U2004" s="603"/>
      <c r="V2004" s="603"/>
      <c r="W2004" s="603"/>
      <c r="X2004" s="668"/>
      <c r="Y2004" s="376"/>
      <c r="Z2004" s="603"/>
      <c r="AA2004" s="845"/>
      <c r="AB2004" s="603"/>
      <c r="AC2004" s="603"/>
      <c r="AD2004" s="603"/>
      <c r="AE2004" s="603"/>
      <c r="AF2004" s="603"/>
      <c r="AG2004" s="603"/>
      <c r="AH2004" s="603"/>
      <c r="AI2004" s="603"/>
      <c r="AJ2004" s="603"/>
      <c r="AK2004" s="603"/>
      <c r="AL2004" s="603"/>
      <c r="AM2004" s="603"/>
      <c r="AN2004" s="603"/>
      <c r="AO2004" s="603"/>
      <c r="AP2004" s="603"/>
      <c r="AQ2004" s="603"/>
      <c r="AR2004" s="603"/>
      <c r="AS2004" s="603"/>
      <c r="AT2004" s="603"/>
      <c r="AU2004" s="603"/>
      <c r="AV2004" s="603"/>
      <c r="AW2004" s="603"/>
      <c r="AX2004" s="603"/>
      <c r="AY2004" s="603"/>
      <c r="AZ2004" s="603"/>
      <c r="BA2004" s="603"/>
      <c r="BB2004" s="603"/>
      <c r="BC2004" s="603"/>
      <c r="BD2004" s="603"/>
      <c r="BE2004" s="603"/>
      <c r="BF2004" s="603"/>
      <c r="BG2004" s="603"/>
      <c r="BH2004" s="603"/>
      <c r="BI2004" s="603"/>
      <c r="BJ2004" s="603"/>
      <c r="BK2004" s="603"/>
      <c r="BL2004" s="603"/>
      <c r="BM2004" s="603"/>
      <c r="BN2004" s="603"/>
      <c r="BO2004" s="603"/>
      <c r="BP2004" s="603"/>
      <c r="BQ2004" s="603"/>
      <c r="BR2004" s="603"/>
      <c r="BS2004" s="603"/>
      <c r="BT2004" s="603"/>
      <c r="BU2004" s="603"/>
      <c r="BV2004" s="603"/>
      <c r="BW2004" s="603"/>
      <c r="BX2004" s="603"/>
      <c r="BY2004" s="603"/>
      <c r="BZ2004" s="603"/>
      <c r="CA2004" s="603"/>
      <c r="CB2004" s="603"/>
      <c r="CC2004" s="603"/>
      <c r="CD2004" s="603"/>
      <c r="CE2004" s="603"/>
      <c r="CF2004" s="603"/>
      <c r="CG2004" s="603"/>
      <c r="CH2004" s="603"/>
      <c r="CI2004" s="603"/>
      <c r="CJ2004" s="603"/>
      <c r="CK2004" s="603"/>
    </row>
    <row r="2005" spans="1:89" ht="14.25">
      <c r="A2005" s="845"/>
      <c r="B2005" s="758"/>
      <c r="C2005" s="758"/>
      <c r="D2005" s="698"/>
      <c r="E2005" s="698"/>
      <c r="F2005" s="698"/>
      <c r="G2005" s="698"/>
      <c r="H2005" s="698"/>
      <c r="I2005" s="758"/>
      <c r="J2005" s="758"/>
      <c r="K2005" s="758"/>
      <c r="L2005" s="758"/>
      <c r="M2005" s="758"/>
      <c r="N2005" s="698"/>
      <c r="O2005" s="603"/>
      <c r="P2005" s="846"/>
      <c r="Q2005" s="603"/>
      <c r="R2005" s="603"/>
      <c r="S2005" s="603"/>
      <c r="T2005" s="603"/>
      <c r="U2005" s="603"/>
      <c r="V2005" s="603"/>
      <c r="W2005" s="603"/>
      <c r="X2005" s="668"/>
      <c r="Y2005" s="376"/>
      <c r="Z2005" s="603"/>
      <c r="AA2005" s="845"/>
      <c r="AB2005" s="603"/>
      <c r="AC2005" s="603"/>
      <c r="AD2005" s="603"/>
      <c r="AE2005" s="603"/>
      <c r="AF2005" s="603"/>
      <c r="AG2005" s="603"/>
      <c r="AH2005" s="603"/>
      <c r="AI2005" s="603"/>
      <c r="AJ2005" s="603"/>
      <c r="AK2005" s="603"/>
      <c r="AL2005" s="603"/>
      <c r="AM2005" s="603"/>
      <c r="AN2005" s="603"/>
      <c r="AO2005" s="603"/>
      <c r="AP2005" s="603"/>
      <c r="AQ2005" s="603"/>
      <c r="AR2005" s="603"/>
      <c r="AS2005" s="603"/>
      <c r="AT2005" s="603"/>
      <c r="AU2005" s="603"/>
      <c r="AV2005" s="603"/>
      <c r="AW2005" s="603"/>
      <c r="AX2005" s="603"/>
      <c r="AY2005" s="603"/>
      <c r="AZ2005" s="603"/>
      <c r="BA2005" s="603"/>
      <c r="BB2005" s="603"/>
      <c r="BC2005" s="603"/>
      <c r="BD2005" s="603"/>
      <c r="BE2005" s="603"/>
      <c r="BF2005" s="603"/>
      <c r="BG2005" s="603"/>
      <c r="BH2005" s="603"/>
      <c r="BI2005" s="603"/>
      <c r="BJ2005" s="603"/>
      <c r="BK2005" s="603"/>
      <c r="BL2005" s="603"/>
      <c r="BM2005" s="603"/>
      <c r="BN2005" s="603"/>
      <c r="BO2005" s="603"/>
      <c r="BP2005" s="603"/>
      <c r="BQ2005" s="603"/>
      <c r="BR2005" s="603"/>
      <c r="BS2005" s="603"/>
      <c r="BT2005" s="603"/>
      <c r="BU2005" s="603"/>
      <c r="BV2005" s="603"/>
      <c r="BW2005" s="603"/>
      <c r="BX2005" s="603"/>
      <c r="BY2005" s="603"/>
      <c r="BZ2005" s="603"/>
      <c r="CA2005" s="603"/>
      <c r="CB2005" s="603"/>
      <c r="CC2005" s="603"/>
      <c r="CD2005" s="603"/>
      <c r="CE2005" s="603"/>
      <c r="CF2005" s="603"/>
      <c r="CG2005" s="603"/>
      <c r="CH2005" s="603"/>
      <c r="CI2005" s="603"/>
      <c r="CJ2005" s="603"/>
      <c r="CK2005" s="603"/>
    </row>
  </sheetData>
  <dataValidations count="3">
    <dataValidation type="list" allowBlank="1" showDropDown="1" showErrorMessage="1" sqref="AB1342:AB2005 AB1223:AB1340 AB2:AB1221" xr:uid="{00000000-0002-0000-0A00-000000000000}">
      <formula1>"Duplicate,Unique"</formula1>
    </dataValidation>
    <dataValidation type="list" allowBlank="1" showDropDown="1" showErrorMessage="1" sqref="Z1556:AA1613" xr:uid="{00000000-0002-0000-0C00-000001000000}">
      <formula1>"Duplicate,qr code check,Unique"</formula1>
    </dataValidation>
    <dataValidation type="list" allowBlank="1" showDropDown="1" showErrorMessage="1" sqref="AB1" xr:uid="{2B9FB16E-7B25-486B-9DE7-91E205A412C4}">
      <formula1>"Unique,Duplicate"</formula1>
    </dataValidation>
  </dataValidations>
  <hyperlinks>
    <hyperlink ref="P1086" r:id="rId1" xr:uid="{00000000-0004-0000-0A00-000000000000}"/>
    <hyperlink ref="P1087" r:id="rId2" xr:uid="{00000000-0004-0000-0A00-000001000000}"/>
    <hyperlink ref="P1088" r:id="rId3" xr:uid="{00000000-0004-0000-0A00-000002000000}"/>
    <hyperlink ref="P1091" r:id="rId4" xr:uid="{00000000-0004-0000-0A00-000003000000}"/>
    <hyperlink ref="P1100" r:id="rId5" xr:uid="{00000000-0004-0000-0A00-000004000000}"/>
    <hyperlink ref="P1101" r:id="rId6" xr:uid="{00000000-0004-0000-0A00-000005000000}"/>
    <hyperlink ref="P1102" r:id="rId7" xr:uid="{00000000-0004-0000-0A00-000006000000}"/>
    <hyperlink ref="P1103" r:id="rId8" xr:uid="{00000000-0004-0000-0A00-000007000000}"/>
    <hyperlink ref="P1116" r:id="rId9" xr:uid="{00000000-0004-0000-0A00-000008000000}"/>
    <hyperlink ref="P1118" r:id="rId10" xr:uid="{00000000-0004-0000-0A00-000009000000}"/>
    <hyperlink ref="P1119" r:id="rId11" xr:uid="{00000000-0004-0000-0A00-00000A000000}"/>
    <hyperlink ref="P1120" r:id="rId12" xr:uid="{00000000-0004-0000-0A00-00000B000000}"/>
    <hyperlink ref="P1121" r:id="rId13" xr:uid="{00000000-0004-0000-0A00-00000C000000}"/>
    <hyperlink ref="P1122" r:id="rId14" xr:uid="{00000000-0004-0000-0A00-00000D000000}"/>
    <hyperlink ref="P1125" r:id="rId15" xr:uid="{00000000-0004-0000-0A00-00000E000000}"/>
    <hyperlink ref="P1126" r:id="rId16" xr:uid="{00000000-0004-0000-0A00-00000F000000}"/>
    <hyperlink ref="P1127" r:id="rId17" xr:uid="{00000000-0004-0000-0A00-000010000000}"/>
    <hyperlink ref="P1129" r:id="rId18" xr:uid="{00000000-0004-0000-0A00-000011000000}"/>
    <hyperlink ref="P1130" r:id="rId19" xr:uid="{00000000-0004-0000-0A00-000012000000}"/>
    <hyperlink ref="P1131" r:id="rId20" xr:uid="{00000000-0004-0000-0A00-000013000000}"/>
    <hyperlink ref="P1136" r:id="rId21" xr:uid="{00000000-0004-0000-0A00-000014000000}"/>
    <hyperlink ref="P1137" r:id="rId22" xr:uid="{00000000-0004-0000-0A00-000015000000}"/>
    <hyperlink ref="P1138" r:id="rId23" xr:uid="{00000000-0004-0000-0A00-000016000000}"/>
    <hyperlink ref="P1168" r:id="rId24" xr:uid="{00000000-0004-0000-0A00-000017000000}"/>
    <hyperlink ref="P1169" r:id="rId25" xr:uid="{00000000-0004-0000-0A00-000018000000}"/>
    <hyperlink ref="P1170" r:id="rId26" xr:uid="{00000000-0004-0000-0A00-000019000000}"/>
    <hyperlink ref="P1171" r:id="rId27" xr:uid="{00000000-0004-0000-0A00-00001A000000}"/>
    <hyperlink ref="P1172" r:id="rId28" xr:uid="{00000000-0004-0000-0A00-00001B000000}"/>
    <hyperlink ref="P1173" r:id="rId29" xr:uid="{00000000-0004-0000-0A00-00001C000000}"/>
    <hyperlink ref="P1174" r:id="rId30" xr:uid="{00000000-0004-0000-0A00-00001D000000}"/>
    <hyperlink ref="P1175" r:id="rId31" xr:uid="{00000000-0004-0000-0A00-00001E000000}"/>
    <hyperlink ref="P1176" r:id="rId32" xr:uid="{00000000-0004-0000-0A00-00001F000000}"/>
    <hyperlink ref="P1177" r:id="rId33" xr:uid="{00000000-0004-0000-0A00-000020000000}"/>
    <hyperlink ref="P1178" r:id="rId34" xr:uid="{00000000-0004-0000-0A00-000021000000}"/>
    <hyperlink ref="P1184" r:id="rId35" xr:uid="{00000000-0004-0000-0A00-000022000000}"/>
    <hyperlink ref="P1185" r:id="rId36" xr:uid="{00000000-0004-0000-0A00-000023000000}"/>
    <hyperlink ref="P1186" r:id="rId37" xr:uid="{00000000-0004-0000-0A00-000024000000}"/>
    <hyperlink ref="P1187" r:id="rId38" xr:uid="{00000000-0004-0000-0A00-000025000000}"/>
    <hyperlink ref="P1188" r:id="rId39" xr:uid="{00000000-0004-0000-0A00-000026000000}"/>
    <hyperlink ref="P1190" r:id="rId40" xr:uid="{00000000-0004-0000-0A00-000027000000}"/>
    <hyperlink ref="P1191" r:id="rId41" xr:uid="{00000000-0004-0000-0A00-000028000000}"/>
    <hyperlink ref="P1192" r:id="rId42" xr:uid="{00000000-0004-0000-0A00-000029000000}"/>
    <hyperlink ref="P1193" r:id="rId43" xr:uid="{00000000-0004-0000-0A00-00002A000000}"/>
    <hyperlink ref="P1194" r:id="rId44" xr:uid="{00000000-0004-0000-0A00-00002B000000}"/>
    <hyperlink ref="P1195" r:id="rId45" xr:uid="{00000000-0004-0000-0A00-00002C000000}"/>
    <hyperlink ref="P1196" r:id="rId46" xr:uid="{00000000-0004-0000-0A00-00002D000000}"/>
    <hyperlink ref="P1199" r:id="rId47" xr:uid="{00000000-0004-0000-0A00-00002E000000}"/>
    <hyperlink ref="P1200" r:id="rId48" xr:uid="{00000000-0004-0000-0A00-00002F000000}"/>
    <hyperlink ref="P1201" r:id="rId49" xr:uid="{00000000-0004-0000-0A00-000030000000}"/>
    <hyperlink ref="P1208" r:id="rId50" xr:uid="{00000000-0004-0000-0A00-000031000000}"/>
    <hyperlink ref="P1210" r:id="rId51" xr:uid="{00000000-0004-0000-0A00-000032000000}"/>
    <hyperlink ref="P1212" r:id="rId52" xr:uid="{00000000-0004-0000-0A00-000033000000}"/>
    <hyperlink ref="P1214" r:id="rId53" xr:uid="{00000000-0004-0000-0A00-000034000000}"/>
    <hyperlink ref="P1215" r:id="rId54" xr:uid="{00000000-0004-0000-0A00-000035000000}"/>
    <hyperlink ref="P1227" r:id="rId55" xr:uid="{00000000-0004-0000-0A00-000036000000}"/>
    <hyperlink ref="P1228" r:id="rId56" xr:uid="{00000000-0004-0000-0A00-000037000000}"/>
    <hyperlink ref="P1229" r:id="rId57" xr:uid="{00000000-0004-0000-0A00-000038000000}"/>
    <hyperlink ref="P1230" r:id="rId58" xr:uid="{00000000-0004-0000-0A00-000039000000}"/>
    <hyperlink ref="P1234" r:id="rId59" xr:uid="{00000000-0004-0000-0A00-00003A000000}"/>
    <hyperlink ref="P1236" r:id="rId60" xr:uid="{00000000-0004-0000-0A00-00003B000000}"/>
    <hyperlink ref="P1237" r:id="rId61" xr:uid="{00000000-0004-0000-0A00-00003C000000}"/>
    <hyperlink ref="P1238" r:id="rId62" xr:uid="{00000000-0004-0000-0A00-00003D000000}"/>
    <hyperlink ref="P1239" r:id="rId63" xr:uid="{00000000-0004-0000-0A00-00003E000000}"/>
    <hyperlink ref="P1241" r:id="rId64" xr:uid="{00000000-0004-0000-0A00-00003F000000}"/>
    <hyperlink ref="P1242" r:id="rId65" xr:uid="{00000000-0004-0000-0A00-000040000000}"/>
    <hyperlink ref="P1243" r:id="rId66" xr:uid="{00000000-0004-0000-0A00-000041000000}"/>
    <hyperlink ref="P1244" r:id="rId67" xr:uid="{00000000-0004-0000-0A00-000042000000}"/>
    <hyperlink ref="P1245" r:id="rId68" xr:uid="{00000000-0004-0000-0A00-000043000000}"/>
    <hyperlink ref="P1246" r:id="rId69" xr:uid="{00000000-0004-0000-0A00-000044000000}"/>
    <hyperlink ref="P1247" r:id="rId70" xr:uid="{00000000-0004-0000-0A00-000045000000}"/>
    <hyperlink ref="P1249" r:id="rId71" xr:uid="{00000000-0004-0000-0A00-000046000000}"/>
    <hyperlink ref="P1250" r:id="rId72" xr:uid="{00000000-0004-0000-0A00-000047000000}"/>
    <hyperlink ref="P1251" r:id="rId73" xr:uid="{00000000-0004-0000-0A00-000048000000}"/>
    <hyperlink ref="P1252" r:id="rId74" xr:uid="{00000000-0004-0000-0A00-000049000000}"/>
    <hyperlink ref="P1254" r:id="rId75" xr:uid="{00000000-0004-0000-0A00-00004A000000}"/>
    <hyperlink ref="P1255" r:id="rId76" xr:uid="{00000000-0004-0000-0A00-00004B000000}"/>
    <hyperlink ref="P1256" r:id="rId77" xr:uid="{00000000-0004-0000-0A00-00004C000000}"/>
    <hyperlink ref="P1259" r:id="rId78" xr:uid="{00000000-0004-0000-0A00-00004D000000}"/>
    <hyperlink ref="P1260" r:id="rId79" xr:uid="{00000000-0004-0000-0A00-00004E000000}"/>
    <hyperlink ref="P1261" r:id="rId80" xr:uid="{00000000-0004-0000-0A00-00004F000000}"/>
    <hyperlink ref="P1262" r:id="rId81" xr:uid="{00000000-0004-0000-0A00-000050000000}"/>
    <hyperlink ref="P1263" r:id="rId82" xr:uid="{00000000-0004-0000-0A00-000051000000}"/>
    <hyperlink ref="P1264" r:id="rId83" xr:uid="{00000000-0004-0000-0A00-000052000000}"/>
    <hyperlink ref="P1265" r:id="rId84" xr:uid="{00000000-0004-0000-0A00-000053000000}"/>
    <hyperlink ref="P1266" r:id="rId85" xr:uid="{00000000-0004-0000-0A00-000054000000}"/>
    <hyperlink ref="P1268" r:id="rId86" xr:uid="{00000000-0004-0000-0A00-000055000000}"/>
    <hyperlink ref="P1269" r:id="rId87" xr:uid="{00000000-0004-0000-0A00-000056000000}"/>
    <hyperlink ref="P1270" r:id="rId88" xr:uid="{00000000-0004-0000-0A00-000057000000}"/>
    <hyperlink ref="P1271" r:id="rId89" xr:uid="{00000000-0004-0000-0A00-000058000000}"/>
    <hyperlink ref="P1272" r:id="rId90" xr:uid="{00000000-0004-0000-0A00-000059000000}"/>
    <hyperlink ref="P1273" r:id="rId91" xr:uid="{00000000-0004-0000-0A00-00005A000000}"/>
    <hyperlink ref="P1274" r:id="rId92" xr:uid="{00000000-0004-0000-0A00-00005B000000}"/>
    <hyperlink ref="P1275" r:id="rId93" xr:uid="{00000000-0004-0000-0A00-00005C000000}"/>
    <hyperlink ref="P1276" r:id="rId94" xr:uid="{00000000-0004-0000-0A00-00005D000000}"/>
    <hyperlink ref="P1277" r:id="rId95" xr:uid="{00000000-0004-0000-0A00-00005E000000}"/>
    <hyperlink ref="P1278" r:id="rId96" xr:uid="{00000000-0004-0000-0A00-00005F000000}"/>
    <hyperlink ref="P1281" r:id="rId97" xr:uid="{00000000-0004-0000-0A00-000060000000}"/>
    <hyperlink ref="P1282" r:id="rId98" xr:uid="{00000000-0004-0000-0A00-000061000000}"/>
    <hyperlink ref="P1283" r:id="rId99" xr:uid="{00000000-0004-0000-0A00-000062000000}"/>
    <hyperlink ref="P1284" r:id="rId100" xr:uid="{00000000-0004-0000-0A00-000063000000}"/>
    <hyperlink ref="P1286" r:id="rId101" xr:uid="{00000000-0004-0000-0A00-000064000000}"/>
    <hyperlink ref="P1288" r:id="rId102" xr:uid="{00000000-0004-0000-0A00-000065000000}"/>
    <hyperlink ref="P1289" r:id="rId103" xr:uid="{00000000-0004-0000-0A00-000066000000}"/>
    <hyperlink ref="P1290" r:id="rId104" xr:uid="{00000000-0004-0000-0A00-000067000000}"/>
    <hyperlink ref="P1292" r:id="rId105" xr:uid="{00000000-0004-0000-0A00-000068000000}"/>
    <hyperlink ref="P1293" r:id="rId106" xr:uid="{00000000-0004-0000-0A00-000069000000}"/>
    <hyperlink ref="P1294" r:id="rId107" xr:uid="{00000000-0004-0000-0A00-00006A000000}"/>
    <hyperlink ref="P1296" r:id="rId108" xr:uid="{00000000-0004-0000-0A00-00006B000000}"/>
    <hyperlink ref="P1297" r:id="rId109" xr:uid="{00000000-0004-0000-0A00-00006C000000}"/>
    <hyperlink ref="P1299" r:id="rId110" xr:uid="{00000000-0004-0000-0A00-00006D000000}"/>
    <hyperlink ref="P1300" r:id="rId111" xr:uid="{00000000-0004-0000-0A00-00006E000000}"/>
    <hyperlink ref="P1301" r:id="rId112" xr:uid="{00000000-0004-0000-0A00-00006F000000}"/>
    <hyperlink ref="P1303" r:id="rId113" xr:uid="{00000000-0004-0000-0A00-000070000000}"/>
    <hyperlink ref="P1305" r:id="rId114" xr:uid="{00000000-0004-0000-0A00-000071000000}"/>
    <hyperlink ref="P1306" r:id="rId115" xr:uid="{00000000-0004-0000-0A00-000072000000}"/>
    <hyperlink ref="P1308" r:id="rId116" xr:uid="{00000000-0004-0000-0A00-000073000000}"/>
    <hyperlink ref="P1309" r:id="rId117" xr:uid="{00000000-0004-0000-0A00-000074000000}"/>
    <hyperlink ref="P1310" r:id="rId118" xr:uid="{00000000-0004-0000-0A00-000075000000}"/>
    <hyperlink ref="P1312" r:id="rId119" xr:uid="{00000000-0004-0000-0A00-000076000000}"/>
    <hyperlink ref="P1314" r:id="rId120" xr:uid="{00000000-0004-0000-0A00-000077000000}"/>
    <hyperlink ref="P1316" r:id="rId121" xr:uid="{00000000-0004-0000-0A00-000078000000}"/>
    <hyperlink ref="P1317" r:id="rId122" xr:uid="{00000000-0004-0000-0A00-000079000000}"/>
    <hyperlink ref="P1318" r:id="rId123" xr:uid="{00000000-0004-0000-0A00-00007A000000}"/>
    <hyperlink ref="P1320" r:id="rId124" xr:uid="{00000000-0004-0000-0A00-00007B000000}"/>
    <hyperlink ref="P1321" r:id="rId125" xr:uid="{00000000-0004-0000-0A00-00007C000000}"/>
    <hyperlink ref="P1322" r:id="rId126" xr:uid="{00000000-0004-0000-0A00-00007D000000}"/>
    <hyperlink ref="P1324" r:id="rId127" xr:uid="{00000000-0004-0000-0A00-00007E000000}"/>
    <hyperlink ref="P1325" r:id="rId128" xr:uid="{00000000-0004-0000-0A00-00007F000000}"/>
    <hyperlink ref="P1326" r:id="rId129" xr:uid="{00000000-0004-0000-0A00-000080000000}"/>
    <hyperlink ref="P1327" r:id="rId130" xr:uid="{00000000-0004-0000-0A00-000081000000}"/>
    <hyperlink ref="P1328" r:id="rId131" xr:uid="{00000000-0004-0000-0A00-000082000000}"/>
    <hyperlink ref="P1329" r:id="rId132" xr:uid="{00000000-0004-0000-0A00-000083000000}"/>
    <hyperlink ref="P1330" r:id="rId133" xr:uid="{00000000-0004-0000-0A00-000084000000}"/>
    <hyperlink ref="P1335" r:id="rId134" xr:uid="{00000000-0004-0000-0A00-000085000000}"/>
    <hyperlink ref="P1336" r:id="rId135" xr:uid="{00000000-0004-0000-0A00-000086000000}"/>
    <hyperlink ref="P1337" r:id="rId136" xr:uid="{00000000-0004-0000-0A00-000087000000}"/>
    <hyperlink ref="P1338" r:id="rId137" xr:uid="{00000000-0004-0000-0A00-000088000000}"/>
    <hyperlink ref="P1339" r:id="rId138" xr:uid="{00000000-0004-0000-0A00-000089000000}"/>
    <hyperlink ref="P1341" r:id="rId139" xr:uid="{00000000-0004-0000-0A00-00008A000000}"/>
    <hyperlink ref="P1342" r:id="rId140" xr:uid="{00000000-0004-0000-0A00-00008B000000}"/>
    <hyperlink ref="P1343" r:id="rId141" xr:uid="{00000000-0004-0000-0A00-00008C000000}"/>
    <hyperlink ref="P1344" r:id="rId142" xr:uid="{00000000-0004-0000-0A00-00008D000000}"/>
    <hyperlink ref="P1345" r:id="rId143" xr:uid="{00000000-0004-0000-0A00-00008E000000}"/>
    <hyperlink ref="P1346" r:id="rId144" xr:uid="{00000000-0004-0000-0A00-00008F000000}"/>
    <hyperlink ref="P1349" r:id="rId145" xr:uid="{00000000-0004-0000-0A00-000090000000}"/>
    <hyperlink ref="P1350" r:id="rId146" xr:uid="{00000000-0004-0000-0A00-000091000000}"/>
    <hyperlink ref="P1351" r:id="rId147" xr:uid="{00000000-0004-0000-0A00-000092000000}"/>
    <hyperlink ref="P1353" r:id="rId148" xr:uid="{00000000-0004-0000-0A00-000093000000}"/>
    <hyperlink ref="P1355" r:id="rId149" xr:uid="{00000000-0004-0000-0A00-000094000000}"/>
    <hyperlink ref="P1357" r:id="rId150" xr:uid="{00000000-0004-0000-0A00-000095000000}"/>
    <hyperlink ref="P1362" r:id="rId151" xr:uid="{00000000-0004-0000-0A00-000096000000}"/>
    <hyperlink ref="P1364" r:id="rId152" xr:uid="{00000000-0004-0000-0A00-000097000000}"/>
    <hyperlink ref="P1365" r:id="rId153" xr:uid="{00000000-0004-0000-0A00-000098000000}"/>
    <hyperlink ref="P1366" r:id="rId154" xr:uid="{00000000-0004-0000-0A00-000099000000}"/>
    <hyperlink ref="P1367" r:id="rId155" xr:uid="{00000000-0004-0000-0A00-00009A000000}"/>
    <hyperlink ref="P1371" r:id="rId156" xr:uid="{00000000-0004-0000-0A00-00009B000000}"/>
    <hyperlink ref="P1372" r:id="rId157" xr:uid="{00000000-0004-0000-0A00-00009C000000}"/>
    <hyperlink ref="P1373" r:id="rId158" xr:uid="{00000000-0004-0000-0A00-00009D000000}"/>
    <hyperlink ref="P1374" r:id="rId159" xr:uid="{00000000-0004-0000-0A00-00009E000000}"/>
    <hyperlink ref="P1376" r:id="rId160" xr:uid="{00000000-0004-0000-0A00-00009F000000}"/>
    <hyperlink ref="P1377" r:id="rId161" xr:uid="{00000000-0004-0000-0A00-0000A0000000}"/>
    <hyperlink ref="P1378" r:id="rId162" xr:uid="{00000000-0004-0000-0A00-0000A1000000}"/>
    <hyperlink ref="P1379" r:id="rId163" xr:uid="{00000000-0004-0000-0A00-0000A2000000}"/>
    <hyperlink ref="P1381" r:id="rId164" xr:uid="{00000000-0004-0000-0A00-0000A3000000}"/>
    <hyperlink ref="P1382" r:id="rId165" xr:uid="{00000000-0004-0000-0A00-0000A4000000}"/>
    <hyperlink ref="P1384" r:id="rId166" xr:uid="{00000000-0004-0000-0A00-0000A5000000}"/>
    <hyperlink ref="P1386" r:id="rId167" xr:uid="{00000000-0004-0000-0A00-0000A6000000}"/>
    <hyperlink ref="P1387" r:id="rId168" xr:uid="{00000000-0004-0000-0A00-0000A7000000}"/>
    <hyperlink ref="P1388" r:id="rId169" xr:uid="{00000000-0004-0000-0A00-0000A8000000}"/>
    <hyperlink ref="P1390" r:id="rId170" xr:uid="{00000000-0004-0000-0A00-0000A9000000}"/>
    <hyperlink ref="P1391" r:id="rId171" xr:uid="{00000000-0004-0000-0A00-0000AA000000}"/>
    <hyperlink ref="P1392" r:id="rId172" xr:uid="{00000000-0004-0000-0A00-0000AB000000}"/>
    <hyperlink ref="P1393" r:id="rId173" xr:uid="{00000000-0004-0000-0A00-0000AC000000}"/>
    <hyperlink ref="P1396" r:id="rId174" xr:uid="{00000000-0004-0000-0A00-0000AD000000}"/>
    <hyperlink ref="P1398" r:id="rId175" xr:uid="{00000000-0004-0000-0A00-0000AE000000}"/>
    <hyperlink ref="P1399" r:id="rId176" xr:uid="{00000000-0004-0000-0A00-0000AF000000}"/>
    <hyperlink ref="P1401" r:id="rId177" xr:uid="{00000000-0004-0000-0A00-0000B0000000}"/>
    <hyperlink ref="P1402" r:id="rId178" xr:uid="{00000000-0004-0000-0A00-0000B1000000}"/>
    <hyperlink ref="P1403" r:id="rId179" xr:uid="{00000000-0004-0000-0A00-0000B2000000}"/>
    <hyperlink ref="P1404" r:id="rId180" xr:uid="{00000000-0004-0000-0A00-0000B3000000}"/>
    <hyperlink ref="P1405" r:id="rId181" xr:uid="{00000000-0004-0000-0A00-0000B4000000}"/>
    <hyperlink ref="P1406" r:id="rId182" xr:uid="{00000000-0004-0000-0A00-0000B5000000}"/>
    <hyperlink ref="P1407" r:id="rId183" xr:uid="{00000000-0004-0000-0A00-0000B6000000}"/>
    <hyperlink ref="P1408" r:id="rId184" xr:uid="{00000000-0004-0000-0A00-0000B7000000}"/>
    <hyperlink ref="P1409" r:id="rId185" xr:uid="{00000000-0004-0000-0A00-0000B8000000}"/>
    <hyperlink ref="P1410" r:id="rId186" xr:uid="{00000000-0004-0000-0A00-0000B9000000}"/>
    <hyperlink ref="P1411" r:id="rId187" xr:uid="{00000000-0004-0000-0A00-0000BA000000}"/>
    <hyperlink ref="P1412" r:id="rId188" xr:uid="{00000000-0004-0000-0A00-0000BB000000}"/>
    <hyperlink ref="P1413" r:id="rId189" xr:uid="{00000000-0004-0000-0A00-0000BC000000}"/>
    <hyperlink ref="P1414" r:id="rId190" xr:uid="{00000000-0004-0000-0A00-0000BD000000}"/>
    <hyperlink ref="P1418" r:id="rId191" xr:uid="{00000000-0004-0000-0A00-0000BE000000}"/>
    <hyperlink ref="P1419" r:id="rId192" xr:uid="{00000000-0004-0000-0A00-0000BF000000}"/>
    <hyperlink ref="P1421" r:id="rId193" xr:uid="{00000000-0004-0000-0A00-0000C0000000}"/>
    <hyperlink ref="P1423" r:id="rId194" xr:uid="{00000000-0004-0000-0A00-0000C1000000}"/>
    <hyperlink ref="P1425" r:id="rId195" xr:uid="{00000000-0004-0000-0A00-0000C2000000}"/>
    <hyperlink ref="P1427" r:id="rId196" xr:uid="{00000000-0004-0000-0A00-0000C3000000}"/>
    <hyperlink ref="P1428" r:id="rId197" xr:uid="{00000000-0004-0000-0A00-0000C4000000}"/>
    <hyperlink ref="P1430" r:id="rId198" xr:uid="{00000000-0004-0000-0A00-0000C5000000}"/>
    <hyperlink ref="P1432" r:id="rId199" xr:uid="{00000000-0004-0000-0A00-0000C6000000}"/>
    <hyperlink ref="P1433" r:id="rId200" xr:uid="{00000000-0004-0000-0A00-0000C7000000}"/>
    <hyperlink ref="P1435" r:id="rId201" xr:uid="{00000000-0004-0000-0A00-0000C8000000}"/>
    <hyperlink ref="P1437" r:id="rId202" xr:uid="{00000000-0004-0000-0A00-0000C9000000}"/>
    <hyperlink ref="P1438" r:id="rId203" xr:uid="{00000000-0004-0000-0A00-0000CA000000}"/>
    <hyperlink ref="P1439" r:id="rId204" xr:uid="{00000000-0004-0000-0A00-0000CB000000}"/>
    <hyperlink ref="P1440" r:id="rId205" xr:uid="{00000000-0004-0000-0A00-0000CC000000}"/>
    <hyperlink ref="P1442" r:id="rId206" xr:uid="{00000000-0004-0000-0A00-0000CD000000}"/>
    <hyperlink ref="P1443" r:id="rId207" xr:uid="{00000000-0004-0000-0A00-0000CE000000}"/>
    <hyperlink ref="P1444" r:id="rId208" xr:uid="{00000000-0004-0000-0A00-0000CF000000}"/>
    <hyperlink ref="P1445" r:id="rId209" xr:uid="{00000000-0004-0000-0A00-0000D0000000}"/>
    <hyperlink ref="P1446" r:id="rId210" xr:uid="{00000000-0004-0000-0A00-0000D1000000}"/>
    <hyperlink ref="P1447" r:id="rId211" xr:uid="{00000000-0004-0000-0A00-0000D2000000}"/>
    <hyperlink ref="P1448" r:id="rId212" xr:uid="{00000000-0004-0000-0A00-0000D3000000}"/>
    <hyperlink ref="P1450" r:id="rId213" xr:uid="{00000000-0004-0000-0A00-0000D4000000}"/>
    <hyperlink ref="P1451" r:id="rId214" xr:uid="{00000000-0004-0000-0A00-0000D5000000}"/>
    <hyperlink ref="P1454" r:id="rId215" xr:uid="{00000000-0004-0000-0A00-0000D6000000}"/>
    <hyperlink ref="P1455" r:id="rId216" xr:uid="{00000000-0004-0000-0A00-0000D7000000}"/>
    <hyperlink ref="P1456" r:id="rId217" xr:uid="{00000000-0004-0000-0A00-0000D8000000}"/>
    <hyperlink ref="P1457" r:id="rId218" xr:uid="{00000000-0004-0000-0A00-0000D9000000}"/>
    <hyperlink ref="P1458" r:id="rId219" xr:uid="{00000000-0004-0000-0A00-0000DA000000}"/>
    <hyperlink ref="P1459" r:id="rId220" xr:uid="{00000000-0004-0000-0A00-0000DB000000}"/>
    <hyperlink ref="P1460" r:id="rId221" xr:uid="{00000000-0004-0000-0A00-0000DC000000}"/>
    <hyperlink ref="P1461" r:id="rId222" xr:uid="{00000000-0004-0000-0A00-0000DD000000}"/>
    <hyperlink ref="P1463" r:id="rId223" xr:uid="{00000000-0004-0000-0A00-0000DE000000}"/>
    <hyperlink ref="P1464" r:id="rId224" xr:uid="{00000000-0004-0000-0A00-0000DF000000}"/>
    <hyperlink ref="P1466" r:id="rId225" xr:uid="{00000000-0004-0000-0A00-0000E0000000}"/>
    <hyperlink ref="P1468" r:id="rId226" xr:uid="{00000000-0004-0000-0A00-0000E1000000}"/>
    <hyperlink ref="P1470" r:id="rId227" xr:uid="{00000000-0004-0000-0A00-0000E2000000}"/>
    <hyperlink ref="P1471" r:id="rId228" xr:uid="{00000000-0004-0000-0A00-0000E3000000}"/>
    <hyperlink ref="P1472" r:id="rId229" xr:uid="{00000000-0004-0000-0A00-0000E4000000}"/>
    <hyperlink ref="P1474" r:id="rId230" xr:uid="{00000000-0004-0000-0A00-0000E5000000}"/>
    <hyperlink ref="P1475" r:id="rId231" xr:uid="{00000000-0004-0000-0A00-0000E6000000}"/>
    <hyperlink ref="P1476" r:id="rId232" xr:uid="{00000000-0004-0000-0A00-0000E7000000}"/>
    <hyperlink ref="P1477" r:id="rId233" xr:uid="{00000000-0004-0000-0A00-0000E8000000}"/>
    <hyperlink ref="P1478" r:id="rId234" xr:uid="{00000000-0004-0000-0A00-0000E9000000}"/>
    <hyperlink ref="P1479" r:id="rId235" xr:uid="{00000000-0004-0000-0A00-0000EA000000}"/>
    <hyperlink ref="P1480" r:id="rId236" xr:uid="{00000000-0004-0000-0A00-0000EB000000}"/>
    <hyperlink ref="P1481" r:id="rId237" xr:uid="{00000000-0004-0000-0A00-0000EC000000}"/>
    <hyperlink ref="P1483" r:id="rId238" xr:uid="{00000000-0004-0000-0A00-0000ED000000}"/>
    <hyperlink ref="P1484" r:id="rId239" xr:uid="{00000000-0004-0000-0A00-0000EE000000}"/>
    <hyperlink ref="P1485" r:id="rId240" xr:uid="{00000000-0004-0000-0A00-0000EF000000}"/>
    <hyperlink ref="P1486" r:id="rId241" xr:uid="{00000000-0004-0000-0A00-0000F0000000}"/>
    <hyperlink ref="P1487" r:id="rId242" xr:uid="{00000000-0004-0000-0A00-0000F1000000}"/>
    <hyperlink ref="P1488" r:id="rId243" xr:uid="{00000000-0004-0000-0A00-0000F2000000}"/>
    <hyperlink ref="P1502" r:id="rId244" xr:uid="{00000000-0004-0000-0A00-0000F3000000}"/>
    <hyperlink ref="P1504" r:id="rId245" xr:uid="{00000000-0004-0000-0A00-0000F4000000}"/>
    <hyperlink ref="P1505" r:id="rId246" xr:uid="{00000000-0004-0000-0A00-0000F5000000}"/>
    <hyperlink ref="P1506" r:id="rId247" xr:uid="{00000000-0004-0000-0A00-0000F6000000}"/>
    <hyperlink ref="P1508" r:id="rId248" xr:uid="{00000000-0004-0000-0A00-0000F7000000}"/>
    <hyperlink ref="P1509" r:id="rId249" xr:uid="{00000000-0004-0000-0A00-0000F8000000}"/>
    <hyperlink ref="P1510" r:id="rId250" xr:uid="{00000000-0004-0000-0A00-0000F9000000}"/>
    <hyperlink ref="P1512" r:id="rId251" xr:uid="{00000000-0004-0000-0A00-0000FA000000}"/>
    <hyperlink ref="P1514" r:id="rId252" xr:uid="{00000000-0004-0000-0A00-0000FB000000}"/>
    <hyperlink ref="P1515" r:id="rId253" xr:uid="{00000000-0004-0000-0A00-0000FC000000}"/>
    <hyperlink ref="P1516" r:id="rId254" xr:uid="{00000000-0004-0000-0A00-0000FD000000}"/>
    <hyperlink ref="P1615" r:id="rId255" xr:uid="{00000000-0004-0000-0C00-000099000000}"/>
    <hyperlink ref="P1614" r:id="rId256" xr:uid="{00000000-0004-0000-0C00-000098000000}"/>
    <hyperlink ref="P1613" r:id="rId257" xr:uid="{00000000-0004-0000-0C00-000097000000}"/>
    <hyperlink ref="A1613" r:id="rId258" xr:uid="{00000000-0004-0000-0C00-000096000000}"/>
    <hyperlink ref="P1612" r:id="rId259" xr:uid="{00000000-0004-0000-0C00-000095000000}"/>
    <hyperlink ref="A1612" r:id="rId260" xr:uid="{00000000-0004-0000-0C00-000094000000}"/>
    <hyperlink ref="P1611" r:id="rId261" xr:uid="{00000000-0004-0000-0C00-000093000000}"/>
    <hyperlink ref="A1611" r:id="rId262" xr:uid="{00000000-0004-0000-0C00-000092000000}"/>
    <hyperlink ref="P1610" r:id="rId263" xr:uid="{00000000-0004-0000-0C00-000091000000}"/>
    <hyperlink ref="A1610" r:id="rId264" xr:uid="{00000000-0004-0000-0C00-000090000000}"/>
    <hyperlink ref="P1609" r:id="rId265" xr:uid="{00000000-0004-0000-0C00-00008F000000}"/>
    <hyperlink ref="A1609" r:id="rId266" xr:uid="{00000000-0004-0000-0C00-00008E000000}"/>
    <hyperlink ref="P1607" r:id="rId267" xr:uid="{00000000-0004-0000-0C00-00008D000000}"/>
    <hyperlink ref="A1607" r:id="rId268" xr:uid="{00000000-0004-0000-0C00-00008C000000}"/>
    <hyperlink ref="P1606" r:id="rId269" xr:uid="{00000000-0004-0000-0C00-00008B000000}"/>
    <hyperlink ref="A1606" r:id="rId270" xr:uid="{00000000-0004-0000-0C00-00008A000000}"/>
    <hyperlink ref="P1604" r:id="rId271" xr:uid="{00000000-0004-0000-0C00-000089000000}"/>
    <hyperlink ref="A1604" r:id="rId272" xr:uid="{00000000-0004-0000-0C00-000088000000}"/>
    <hyperlink ref="P1603" r:id="rId273" xr:uid="{00000000-0004-0000-0C00-000087000000}"/>
    <hyperlink ref="A1603" r:id="rId274" xr:uid="{00000000-0004-0000-0C00-000086000000}"/>
    <hyperlink ref="P1602" r:id="rId275" xr:uid="{00000000-0004-0000-0C00-000085000000}"/>
    <hyperlink ref="A1602" r:id="rId276" xr:uid="{00000000-0004-0000-0C00-000084000000}"/>
    <hyperlink ref="P1601" r:id="rId277" xr:uid="{00000000-0004-0000-0C00-000083000000}"/>
    <hyperlink ref="A1601" r:id="rId278" xr:uid="{00000000-0004-0000-0C00-000082000000}"/>
    <hyperlink ref="P1599" r:id="rId279" xr:uid="{00000000-0004-0000-0C00-000081000000}"/>
    <hyperlink ref="A1599" r:id="rId280" xr:uid="{00000000-0004-0000-0C00-000080000000}"/>
    <hyperlink ref="P1598" r:id="rId281" xr:uid="{00000000-0004-0000-0C00-00007F000000}"/>
    <hyperlink ref="A1598" r:id="rId282" xr:uid="{00000000-0004-0000-0C00-00007E000000}"/>
    <hyperlink ref="P1597" r:id="rId283" xr:uid="{00000000-0004-0000-0C00-00007D000000}"/>
    <hyperlink ref="A1597" r:id="rId284" xr:uid="{00000000-0004-0000-0C00-00007C000000}"/>
    <hyperlink ref="P1596" r:id="rId285" xr:uid="{00000000-0004-0000-0C00-00007B000000}"/>
    <hyperlink ref="A1596" r:id="rId286" xr:uid="{00000000-0004-0000-0C00-00007A000000}"/>
    <hyperlink ref="P1594" r:id="rId287" xr:uid="{00000000-0004-0000-0C00-000079000000}"/>
    <hyperlink ref="A1594" r:id="rId288" xr:uid="{00000000-0004-0000-0C00-000078000000}"/>
    <hyperlink ref="P1593" r:id="rId289" xr:uid="{00000000-0004-0000-0C00-000077000000}"/>
    <hyperlink ref="A1593" r:id="rId290" xr:uid="{00000000-0004-0000-0C00-000076000000}"/>
    <hyperlink ref="P1592" r:id="rId291" xr:uid="{00000000-0004-0000-0C00-000075000000}"/>
    <hyperlink ref="A1592" r:id="rId292" xr:uid="{00000000-0004-0000-0C00-000074000000}"/>
    <hyperlink ref="P1591" r:id="rId293" xr:uid="{00000000-0004-0000-0C00-000073000000}"/>
    <hyperlink ref="A1591" r:id="rId294" xr:uid="{00000000-0004-0000-0C00-000072000000}"/>
    <hyperlink ref="P1590" r:id="rId295" xr:uid="{00000000-0004-0000-0C00-000071000000}"/>
    <hyperlink ref="A1590" r:id="rId296" xr:uid="{00000000-0004-0000-0C00-000070000000}"/>
    <hyperlink ref="P1589" r:id="rId297" xr:uid="{00000000-0004-0000-0C00-00006F000000}"/>
    <hyperlink ref="A1589" r:id="rId298" xr:uid="{00000000-0004-0000-0C00-00006E000000}"/>
    <hyperlink ref="P1587" r:id="rId299" xr:uid="{00000000-0004-0000-0C00-00006D000000}"/>
    <hyperlink ref="A1587" r:id="rId300" xr:uid="{00000000-0004-0000-0C00-00006C000000}"/>
    <hyperlink ref="P1586" r:id="rId301" xr:uid="{00000000-0004-0000-0C00-00006B000000}"/>
    <hyperlink ref="A1586" r:id="rId302" xr:uid="{00000000-0004-0000-0C00-00006A000000}"/>
    <hyperlink ref="P1585" r:id="rId303" xr:uid="{00000000-0004-0000-0C00-000069000000}"/>
    <hyperlink ref="A1585" r:id="rId304" xr:uid="{00000000-0004-0000-0C00-000068000000}"/>
    <hyperlink ref="P1584" r:id="rId305" xr:uid="{00000000-0004-0000-0C00-000067000000}"/>
    <hyperlink ref="A1584" r:id="rId306" xr:uid="{00000000-0004-0000-0C00-000066000000}"/>
    <hyperlink ref="P1583" r:id="rId307" xr:uid="{00000000-0004-0000-0C00-000065000000}"/>
    <hyperlink ref="A1583" r:id="rId308" xr:uid="{00000000-0004-0000-0C00-000064000000}"/>
    <hyperlink ref="P1582" r:id="rId309" xr:uid="{00000000-0004-0000-0C00-000063000000}"/>
    <hyperlink ref="A1582" r:id="rId310" xr:uid="{00000000-0004-0000-0C00-000062000000}"/>
    <hyperlink ref="P1581" r:id="rId311" xr:uid="{00000000-0004-0000-0C00-000061000000}"/>
    <hyperlink ref="A1581" r:id="rId312" xr:uid="{00000000-0004-0000-0C00-000060000000}"/>
    <hyperlink ref="P1580" r:id="rId313" xr:uid="{00000000-0004-0000-0C00-00005F000000}"/>
    <hyperlink ref="A1580" r:id="rId314" xr:uid="{00000000-0004-0000-0C00-00005E000000}"/>
    <hyperlink ref="P1579" r:id="rId315" xr:uid="{00000000-0004-0000-0C00-00005D000000}"/>
    <hyperlink ref="A1579" r:id="rId316" xr:uid="{00000000-0004-0000-0C00-00005C000000}"/>
    <hyperlink ref="P1577" r:id="rId317" xr:uid="{00000000-0004-0000-0C00-00005B000000}"/>
    <hyperlink ref="A1577" r:id="rId318" xr:uid="{00000000-0004-0000-0C00-00005A000000}"/>
    <hyperlink ref="P1576" r:id="rId319" xr:uid="{00000000-0004-0000-0C00-000059000000}"/>
    <hyperlink ref="A1576" r:id="rId320" xr:uid="{00000000-0004-0000-0C00-000058000000}"/>
    <hyperlink ref="P1575" r:id="rId321" xr:uid="{00000000-0004-0000-0C00-000057000000}"/>
    <hyperlink ref="A1575" r:id="rId322" xr:uid="{00000000-0004-0000-0C00-000056000000}"/>
    <hyperlink ref="P1574" r:id="rId323" xr:uid="{00000000-0004-0000-0C00-000055000000}"/>
    <hyperlink ref="A1574" r:id="rId324" xr:uid="{00000000-0004-0000-0C00-000054000000}"/>
    <hyperlink ref="P1573" r:id="rId325" xr:uid="{00000000-0004-0000-0C00-000053000000}"/>
    <hyperlink ref="A1573" r:id="rId326" xr:uid="{00000000-0004-0000-0C00-000052000000}"/>
    <hyperlink ref="P1572" r:id="rId327" xr:uid="{00000000-0004-0000-0C00-000051000000}"/>
    <hyperlink ref="A1572" r:id="rId328" xr:uid="{00000000-0004-0000-0C00-000050000000}"/>
    <hyperlink ref="P1571" r:id="rId329" xr:uid="{00000000-0004-0000-0C00-00004F000000}"/>
    <hyperlink ref="A1571" r:id="rId330" xr:uid="{00000000-0004-0000-0C00-00004E000000}"/>
    <hyperlink ref="P1570" r:id="rId331" xr:uid="{00000000-0004-0000-0C00-00004D000000}"/>
    <hyperlink ref="A1570" r:id="rId332" xr:uid="{00000000-0004-0000-0C00-00004C000000}"/>
    <hyperlink ref="P1569" r:id="rId333" xr:uid="{00000000-0004-0000-0C00-00004B000000}"/>
    <hyperlink ref="A1569" r:id="rId334" xr:uid="{00000000-0004-0000-0C00-00004A000000}"/>
    <hyperlink ref="P1568" r:id="rId335" xr:uid="{00000000-0004-0000-0C00-000049000000}"/>
    <hyperlink ref="A1568" r:id="rId336" xr:uid="{00000000-0004-0000-0C00-000048000000}"/>
    <hyperlink ref="P1567" r:id="rId337" xr:uid="{00000000-0004-0000-0C00-000047000000}"/>
    <hyperlink ref="A1567" r:id="rId338" xr:uid="{00000000-0004-0000-0C00-000046000000}"/>
    <hyperlink ref="P1566" r:id="rId339" xr:uid="{00000000-0004-0000-0C00-000045000000}"/>
    <hyperlink ref="A1566" r:id="rId340" xr:uid="{00000000-0004-0000-0C00-000044000000}"/>
    <hyperlink ref="P1565" r:id="rId341" xr:uid="{00000000-0004-0000-0C00-000043000000}"/>
    <hyperlink ref="A1565" r:id="rId342" xr:uid="{00000000-0004-0000-0C00-000042000000}"/>
    <hyperlink ref="P1564" r:id="rId343" xr:uid="{00000000-0004-0000-0C00-000041000000}"/>
    <hyperlink ref="A1564" r:id="rId344" xr:uid="{00000000-0004-0000-0C00-000040000000}"/>
    <hyperlink ref="P1563" r:id="rId345" xr:uid="{00000000-0004-0000-0C00-00003F000000}"/>
    <hyperlink ref="A1563" r:id="rId346" xr:uid="{00000000-0004-0000-0C00-00003E000000}"/>
    <hyperlink ref="P1562" r:id="rId347" xr:uid="{00000000-0004-0000-0C00-00003D000000}"/>
    <hyperlink ref="A1562" r:id="rId348" xr:uid="{00000000-0004-0000-0C00-00003C000000}"/>
    <hyperlink ref="P1560" r:id="rId349" xr:uid="{00000000-0004-0000-0C00-00003B000000}"/>
    <hyperlink ref="A1560" r:id="rId350" xr:uid="{00000000-0004-0000-0C00-00003A000000}"/>
    <hyperlink ref="P1559" r:id="rId351" xr:uid="{00000000-0004-0000-0C00-000039000000}"/>
    <hyperlink ref="A1559" r:id="rId352" xr:uid="{00000000-0004-0000-0C00-000038000000}"/>
    <hyperlink ref="P1558" r:id="rId353" xr:uid="{00000000-0004-0000-0C00-000037000000}"/>
    <hyperlink ref="A1558" r:id="rId354" xr:uid="{00000000-0004-0000-0C00-000036000000}"/>
    <hyperlink ref="P1557" r:id="rId355" xr:uid="{00000000-0004-0000-0C00-000035000000}"/>
    <hyperlink ref="A1557" r:id="rId356" xr:uid="{00000000-0004-0000-0C00-000034000000}"/>
    <hyperlink ref="P1556" r:id="rId357" xr:uid="{00000000-0004-0000-0C00-000033000000}"/>
    <hyperlink ref="A1556" r:id="rId358" xr:uid="{00000000-0004-0000-0C00-000032000000}"/>
    <hyperlink ref="P1555" r:id="rId359" xr:uid="{00000000-0004-0000-0C00-000031000000}"/>
    <hyperlink ref="A1555" r:id="rId360" xr:uid="{00000000-0004-0000-0C00-000030000000}"/>
    <hyperlink ref="P1554" r:id="rId361" xr:uid="{00000000-0004-0000-0C00-00002F000000}"/>
    <hyperlink ref="A1554" r:id="rId362" xr:uid="{00000000-0004-0000-0C00-00002E000000}"/>
    <hyperlink ref="P1553" r:id="rId363" xr:uid="{00000000-0004-0000-0C00-00002D000000}"/>
    <hyperlink ref="A1553" r:id="rId364" xr:uid="{00000000-0004-0000-0C00-00002C000000}"/>
    <hyperlink ref="P1552" r:id="rId365" xr:uid="{00000000-0004-0000-0C00-00002B000000}"/>
    <hyperlink ref="A1552" r:id="rId366" xr:uid="{00000000-0004-0000-0C00-00002A000000}"/>
    <hyperlink ref="P1551" r:id="rId367" xr:uid="{00000000-0004-0000-0C00-000029000000}"/>
    <hyperlink ref="A1551" r:id="rId368" xr:uid="{00000000-0004-0000-0C00-000028000000}"/>
    <hyperlink ref="P1550" r:id="rId369" xr:uid="{00000000-0004-0000-0C00-000027000000}"/>
    <hyperlink ref="A1550" r:id="rId370" xr:uid="{00000000-0004-0000-0C00-000026000000}"/>
    <hyperlink ref="P1549" r:id="rId371" xr:uid="{00000000-0004-0000-0C00-000025000000}"/>
    <hyperlink ref="A1549" r:id="rId372" xr:uid="{00000000-0004-0000-0C00-000024000000}"/>
    <hyperlink ref="P1547" r:id="rId373" xr:uid="{00000000-0004-0000-0C00-000023000000}"/>
    <hyperlink ref="A1547" r:id="rId374" xr:uid="{00000000-0004-0000-0C00-000022000000}"/>
    <hyperlink ref="P1540" r:id="rId375" xr:uid="{00000000-0004-0000-0C00-000021000000}"/>
    <hyperlink ref="A1540" r:id="rId376" xr:uid="{00000000-0004-0000-0C00-000020000000}"/>
    <hyperlink ref="P1539" r:id="rId377" xr:uid="{00000000-0004-0000-0C00-00001F000000}"/>
    <hyperlink ref="A1539" r:id="rId378" xr:uid="{00000000-0004-0000-0C00-00001E000000}"/>
    <hyperlink ref="P1538" r:id="rId379" xr:uid="{00000000-0004-0000-0C00-00001D000000}"/>
    <hyperlink ref="A1538" r:id="rId380" xr:uid="{00000000-0004-0000-0C00-00001C000000}"/>
    <hyperlink ref="P1537" r:id="rId381" xr:uid="{00000000-0004-0000-0C00-00001B000000}"/>
    <hyperlink ref="A1537" r:id="rId382" xr:uid="{00000000-0004-0000-0C00-00001A000000}"/>
    <hyperlink ref="P1535" r:id="rId383" xr:uid="{00000000-0004-0000-0C00-000019000000}"/>
    <hyperlink ref="A1535" r:id="rId384" xr:uid="{00000000-0004-0000-0C00-000018000000}"/>
    <hyperlink ref="P1534" r:id="rId385" xr:uid="{00000000-0004-0000-0C00-000017000000}"/>
    <hyperlink ref="A1534" r:id="rId386" xr:uid="{00000000-0004-0000-0C00-000016000000}"/>
    <hyperlink ref="P1533" r:id="rId387" xr:uid="{00000000-0004-0000-0C00-000015000000}"/>
    <hyperlink ref="A1533" r:id="rId388" xr:uid="{00000000-0004-0000-0C00-000014000000}"/>
    <hyperlink ref="P1532" r:id="rId389" xr:uid="{00000000-0004-0000-0C00-000013000000}"/>
    <hyperlink ref="A1532" r:id="rId390" xr:uid="{00000000-0004-0000-0C00-000012000000}"/>
    <hyperlink ref="P1531" r:id="rId391" xr:uid="{00000000-0004-0000-0C00-000011000000}"/>
    <hyperlink ref="A1531" r:id="rId392" xr:uid="{00000000-0004-0000-0C00-000010000000}"/>
    <hyperlink ref="P1530" r:id="rId393" xr:uid="{00000000-0004-0000-0C00-00000F000000}"/>
    <hyperlink ref="A1530" r:id="rId394" xr:uid="{00000000-0004-0000-0C00-00000E000000}"/>
    <hyperlink ref="P1529" r:id="rId395" xr:uid="{00000000-0004-0000-0C00-00000D000000}"/>
    <hyperlink ref="A1529" r:id="rId396" xr:uid="{00000000-0004-0000-0C00-00000C000000}"/>
    <hyperlink ref="P1528" r:id="rId397" xr:uid="{00000000-0004-0000-0C00-00000B000000}"/>
    <hyperlink ref="A1528" r:id="rId398" xr:uid="{00000000-0004-0000-0C00-00000A000000}"/>
    <hyperlink ref="P1527" r:id="rId399" xr:uid="{00000000-0004-0000-0C00-000009000000}"/>
    <hyperlink ref="A1527" r:id="rId400" xr:uid="{00000000-0004-0000-0C00-000008000000}"/>
    <hyperlink ref="P1526" r:id="rId401" xr:uid="{00000000-0004-0000-0C00-000007000000}"/>
    <hyperlink ref="A1526" r:id="rId402" xr:uid="{00000000-0004-0000-0C00-000006000000}"/>
    <hyperlink ref="P1522" r:id="rId403" xr:uid="{00000000-0004-0000-0C00-000005000000}"/>
    <hyperlink ref="A1522" r:id="rId404" xr:uid="{00000000-0004-0000-0C00-000004000000}"/>
    <hyperlink ref="P1521" r:id="rId405" xr:uid="{00000000-0004-0000-0C00-000003000000}"/>
    <hyperlink ref="A1521" r:id="rId406" xr:uid="{00000000-0004-0000-0C00-000002000000}"/>
    <hyperlink ref="P1520" r:id="rId407" xr:uid="{00000000-0004-0000-0C00-000001000000}"/>
    <hyperlink ref="A1520" r:id="rId408" xr:uid="{00000000-0004-0000-0C00-000000000000}"/>
  </hyperlinks>
  <pageMargins left="0.7" right="0.7" top="0.75" bottom="0.75" header="0.3" footer="0.3"/>
  <legacyDrawing r:id="rId40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Z967"/>
  <sheetViews>
    <sheetView topLeftCell="K1" workbookViewId="0">
      <pane ySplit="1" topLeftCell="A2" activePane="bottomLeft" state="frozen"/>
      <selection pane="bottomLeft" activeCell="K1" sqref="A1:XFD1"/>
    </sheetView>
  </sheetViews>
  <sheetFormatPr defaultColWidth="12.5703125" defaultRowHeight="15.75" customHeight="1"/>
  <cols>
    <col min="1" max="1" width="30" customWidth="1"/>
    <col min="4" max="4" width="7.7109375" customWidth="1"/>
    <col min="5" max="5" width="8.42578125" customWidth="1"/>
    <col min="8" max="8" width="8.28515625" customWidth="1"/>
    <col min="9" max="9" width="14.7109375" customWidth="1"/>
    <col min="10" max="10" width="10.42578125" customWidth="1"/>
    <col min="11" max="11" width="11.85546875" customWidth="1"/>
    <col min="14" max="15" width="12.5703125" style="398"/>
    <col min="16" max="16" width="10.28515625" customWidth="1"/>
    <col min="17" max="17" width="20.5703125" customWidth="1"/>
    <col min="18" max="18" width="14.7109375" customWidth="1"/>
    <col min="19" max="19" width="11.7109375" customWidth="1"/>
    <col min="20" max="21" width="7.42578125" customWidth="1"/>
    <col min="22" max="23" width="10.42578125" customWidth="1"/>
  </cols>
  <sheetData>
    <row r="1" spans="1:78" s="944" customFormat="1" ht="42.75">
      <c r="A1" s="37" t="s">
        <v>44</v>
      </c>
      <c r="B1" s="18" t="s">
        <v>45</v>
      </c>
      <c r="C1" s="36" t="s">
        <v>46</v>
      </c>
      <c r="D1" s="21" t="s">
        <v>47</v>
      </c>
      <c r="E1" s="21" t="s">
        <v>48</v>
      </c>
      <c r="F1" s="22" t="s">
        <v>49</v>
      </c>
      <c r="G1" s="21" t="s">
        <v>50</v>
      </c>
      <c r="H1" s="22" t="s">
        <v>51</v>
      </c>
      <c r="I1" s="21" t="s">
        <v>52</v>
      </c>
      <c r="J1" s="21" t="s">
        <v>53</v>
      </c>
      <c r="K1" s="22" t="s">
        <v>54</v>
      </c>
      <c r="L1" s="21" t="s">
        <v>55</v>
      </c>
      <c r="M1" s="22" t="s">
        <v>56</v>
      </c>
      <c r="N1" s="21" t="s">
        <v>57</v>
      </c>
      <c r="O1" s="22" t="s">
        <v>58</v>
      </c>
      <c r="P1" s="351" t="s">
        <v>59</v>
      </c>
      <c r="Q1" s="24" t="s">
        <v>60</v>
      </c>
      <c r="R1" s="26" t="s">
        <v>61</v>
      </c>
      <c r="S1" s="847" t="s">
        <v>62</v>
      </c>
      <c r="T1" s="26" t="s">
        <v>63</v>
      </c>
      <c r="U1" s="26" t="s">
        <v>64</v>
      </c>
      <c r="V1" s="26" t="s">
        <v>65</v>
      </c>
      <c r="W1" s="26" t="s">
        <v>66</v>
      </c>
      <c r="X1" s="27" t="s">
        <v>67</v>
      </c>
      <c r="Y1" s="27" t="s">
        <v>68</v>
      </c>
      <c r="Z1" s="37" t="s">
        <v>2109</v>
      </c>
      <c r="AA1" s="37" t="s">
        <v>87</v>
      </c>
      <c r="AB1" s="38" t="s">
        <v>1209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</row>
    <row r="2" spans="1:78" ht="15.75" customHeight="1">
      <c r="A2" s="848" t="s">
        <v>8742</v>
      </c>
      <c r="B2" s="477">
        <v>49.685825000000001</v>
      </c>
      <c r="C2" s="477">
        <v>6.227983</v>
      </c>
      <c r="D2" s="16">
        <v>90</v>
      </c>
      <c r="E2" s="479">
        <v>1</v>
      </c>
      <c r="F2" s="849" t="s">
        <v>7405</v>
      </c>
      <c r="G2" s="32">
        <v>110424</v>
      </c>
      <c r="H2" s="479">
        <v>2024</v>
      </c>
      <c r="I2" s="479" t="s">
        <v>105</v>
      </c>
      <c r="J2" s="479" t="s">
        <v>7406</v>
      </c>
      <c r="K2" s="479" t="s">
        <v>330</v>
      </c>
      <c r="L2" s="477" t="s">
        <v>1204</v>
      </c>
      <c r="M2" s="479"/>
      <c r="N2" s="881"/>
      <c r="O2" s="881"/>
      <c r="P2" s="850" t="s">
        <v>84</v>
      </c>
      <c r="Q2" s="479" t="s">
        <v>85</v>
      </c>
      <c r="R2" s="478" t="s">
        <v>100</v>
      </c>
      <c r="S2" s="478">
        <v>1</v>
      </c>
      <c r="T2" s="478">
        <v>0</v>
      </c>
      <c r="U2" s="479">
        <v>1</v>
      </c>
      <c r="V2" s="478"/>
      <c r="W2" s="478"/>
      <c r="X2" s="478">
        <v>191124</v>
      </c>
      <c r="Y2" s="479" t="s">
        <v>2844</v>
      </c>
      <c r="Z2" s="478" t="s">
        <v>7407</v>
      </c>
      <c r="AA2" s="479"/>
      <c r="AB2" s="16" t="str">
        <f t="shared" ref="AB2:AB42" si="0">IF(COUNTIF(Z:Z, Z2)&gt;1, "Duplicate", "Unique")</f>
        <v>Unique</v>
      </c>
      <c r="AC2" s="851"/>
      <c r="AD2" s="852"/>
      <c r="AE2" s="851"/>
      <c r="AF2" s="851"/>
      <c r="AG2" s="851"/>
      <c r="AH2" s="851"/>
      <c r="AI2" s="479"/>
      <c r="AJ2" s="653"/>
      <c r="AK2" s="479"/>
      <c r="AL2" s="653"/>
      <c r="AM2" s="653"/>
      <c r="AN2" s="653"/>
      <c r="AO2" s="653"/>
    </row>
    <row r="3" spans="1:78" ht="15.75" customHeight="1">
      <c r="A3" s="114" t="s">
        <v>8743</v>
      </c>
      <c r="B3" s="433" t="s">
        <v>7408</v>
      </c>
      <c r="C3" s="433" t="s">
        <v>7409</v>
      </c>
      <c r="D3" s="32">
        <v>99</v>
      </c>
      <c r="E3" s="32">
        <v>2</v>
      </c>
      <c r="F3" s="379" t="s">
        <v>7410</v>
      </c>
      <c r="G3" s="32">
        <v>140524</v>
      </c>
      <c r="H3" s="16">
        <v>2024</v>
      </c>
      <c r="I3" s="33" t="s">
        <v>476</v>
      </c>
      <c r="J3" s="32" t="s">
        <v>7411</v>
      </c>
      <c r="K3" s="32" t="s">
        <v>330</v>
      </c>
      <c r="L3" s="853" t="s">
        <v>1204</v>
      </c>
      <c r="M3" s="33"/>
      <c r="N3" s="33"/>
      <c r="O3" s="33"/>
      <c r="P3" s="32" t="s">
        <v>800</v>
      </c>
      <c r="Q3" s="32" t="s">
        <v>801</v>
      </c>
      <c r="R3" s="32" t="s">
        <v>2911</v>
      </c>
      <c r="S3" s="32">
        <v>1</v>
      </c>
      <c r="T3" s="32">
        <v>1</v>
      </c>
      <c r="U3" s="32">
        <v>0</v>
      </c>
      <c r="V3" s="33"/>
      <c r="W3" s="33"/>
      <c r="X3" s="583">
        <v>271124</v>
      </c>
      <c r="Y3" s="32" t="s">
        <v>2844</v>
      </c>
      <c r="Z3" s="32" t="s">
        <v>7412</v>
      </c>
      <c r="AA3" s="33"/>
      <c r="AB3" s="16" t="str">
        <f t="shared" si="0"/>
        <v>Unique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</row>
    <row r="4" spans="1:78" ht="15.75" customHeight="1">
      <c r="A4" s="848" t="s">
        <v>8744</v>
      </c>
      <c r="B4" s="355" t="s">
        <v>7413</v>
      </c>
      <c r="C4" s="355" t="s">
        <v>7414</v>
      </c>
      <c r="D4" s="854">
        <v>109</v>
      </c>
      <c r="E4" s="854">
        <v>1</v>
      </c>
      <c r="F4" s="379" t="s">
        <v>7415</v>
      </c>
      <c r="G4" s="32">
        <v>150524</v>
      </c>
      <c r="H4" s="16">
        <v>2024</v>
      </c>
      <c r="I4" s="855" t="s">
        <v>476</v>
      </c>
      <c r="J4" s="854" t="s">
        <v>7416</v>
      </c>
      <c r="K4" s="854" t="s">
        <v>330</v>
      </c>
      <c r="L4" s="856" t="s">
        <v>1204</v>
      </c>
      <c r="M4" s="855"/>
      <c r="N4" s="855"/>
      <c r="O4" s="855"/>
      <c r="P4" s="857" t="s">
        <v>460</v>
      </c>
      <c r="Q4" s="854" t="s">
        <v>461</v>
      </c>
      <c r="R4" s="854" t="s">
        <v>2911</v>
      </c>
      <c r="S4" s="854">
        <v>1</v>
      </c>
      <c r="T4" s="854">
        <v>0</v>
      </c>
      <c r="U4" s="854">
        <v>1</v>
      </c>
      <c r="V4" s="855"/>
      <c r="W4" s="855"/>
      <c r="X4" s="858">
        <v>271124</v>
      </c>
      <c r="Y4" s="854" t="s">
        <v>2844</v>
      </c>
      <c r="Z4" s="854" t="s">
        <v>7417</v>
      </c>
      <c r="AA4" s="855"/>
      <c r="AB4" s="16" t="str">
        <f t="shared" si="0"/>
        <v>Unique</v>
      </c>
      <c r="AC4" s="855"/>
      <c r="AD4" s="855"/>
      <c r="AE4" s="855"/>
      <c r="AF4" s="855"/>
      <c r="AG4" s="855"/>
      <c r="AH4" s="855"/>
      <c r="AI4" s="855"/>
      <c r="AJ4" s="855"/>
      <c r="AK4" s="855"/>
      <c r="AL4" s="855"/>
      <c r="AM4" s="855"/>
      <c r="AN4" s="855"/>
      <c r="AO4" s="855"/>
      <c r="AP4" s="855"/>
      <c r="AQ4" s="855"/>
      <c r="AR4" s="855"/>
      <c r="AS4" s="855"/>
      <c r="AT4" s="855"/>
      <c r="AU4" s="855"/>
      <c r="AV4" s="855"/>
      <c r="AW4" s="855"/>
      <c r="AX4" s="855"/>
      <c r="AY4" s="855"/>
      <c r="AZ4" s="855"/>
      <c r="BA4" s="855"/>
      <c r="BB4" s="855"/>
      <c r="BC4" s="855"/>
      <c r="BD4" s="855"/>
      <c r="BE4" s="855"/>
      <c r="BF4" s="855"/>
      <c r="BG4" s="855"/>
      <c r="BH4" s="855"/>
      <c r="BI4" s="855"/>
      <c r="BJ4" s="855"/>
      <c r="BK4" s="855"/>
      <c r="BL4" s="855"/>
      <c r="BM4" s="855"/>
      <c r="BN4" s="855"/>
      <c r="BO4" s="855"/>
      <c r="BP4" s="855"/>
      <c r="BQ4" s="855"/>
      <c r="BR4" s="855"/>
      <c r="BS4" s="855"/>
      <c r="BT4" s="855"/>
      <c r="BU4" s="855"/>
      <c r="BV4" s="855"/>
      <c r="BW4" s="855"/>
      <c r="BX4" s="855"/>
      <c r="BY4" s="855"/>
      <c r="BZ4" s="855"/>
    </row>
    <row r="5" spans="1:78" ht="15.75" customHeight="1">
      <c r="A5" s="848" t="s">
        <v>8745</v>
      </c>
      <c r="B5" s="355" t="s">
        <v>7413</v>
      </c>
      <c r="C5" s="355" t="s">
        <v>7414</v>
      </c>
      <c r="D5" s="854">
        <v>109</v>
      </c>
      <c r="E5" s="854">
        <v>1</v>
      </c>
      <c r="F5" s="379" t="s">
        <v>7415</v>
      </c>
      <c r="G5" s="32">
        <v>150524</v>
      </c>
      <c r="H5" s="16">
        <v>2024</v>
      </c>
      <c r="I5" s="855" t="s">
        <v>476</v>
      </c>
      <c r="J5" s="854" t="s">
        <v>7416</v>
      </c>
      <c r="K5" s="854" t="s">
        <v>330</v>
      </c>
      <c r="L5" s="856" t="s">
        <v>1204</v>
      </c>
      <c r="P5" s="418" t="s">
        <v>536</v>
      </c>
      <c r="Q5" s="16" t="s">
        <v>537</v>
      </c>
      <c r="R5" s="16" t="s">
        <v>2911</v>
      </c>
      <c r="S5" s="16">
        <v>1</v>
      </c>
      <c r="T5" s="16">
        <v>0</v>
      </c>
      <c r="U5" s="16">
        <v>1</v>
      </c>
      <c r="X5" s="413" t="s">
        <v>4112</v>
      </c>
      <c r="Y5" s="16" t="s">
        <v>2844</v>
      </c>
      <c r="Z5" s="854" t="s">
        <v>7418</v>
      </c>
      <c r="AB5" s="16" t="str">
        <f t="shared" si="0"/>
        <v>Unique</v>
      </c>
    </row>
    <row r="6" spans="1:78" ht="15.75" customHeight="1">
      <c r="A6" s="848" t="s">
        <v>8746</v>
      </c>
      <c r="B6" s="433" t="s">
        <v>7419</v>
      </c>
      <c r="C6" s="433" t="s">
        <v>7420</v>
      </c>
      <c r="D6" s="16">
        <v>110</v>
      </c>
      <c r="E6" s="16">
        <v>2</v>
      </c>
      <c r="F6" s="379" t="s">
        <v>7421</v>
      </c>
      <c r="G6" s="32">
        <v>150424</v>
      </c>
      <c r="H6" s="16">
        <v>2024</v>
      </c>
      <c r="I6" s="16" t="s">
        <v>476</v>
      </c>
      <c r="J6" s="16" t="s">
        <v>7422</v>
      </c>
      <c r="K6" s="16" t="s">
        <v>330</v>
      </c>
      <c r="L6" s="178" t="s">
        <v>1204</v>
      </c>
      <c r="P6" s="418" t="s">
        <v>509</v>
      </c>
      <c r="Q6" s="16" t="s">
        <v>510</v>
      </c>
      <c r="R6" s="16" t="s">
        <v>2911</v>
      </c>
      <c r="S6" s="16">
        <v>1</v>
      </c>
      <c r="T6" s="16">
        <v>1</v>
      </c>
      <c r="U6" s="16">
        <v>0</v>
      </c>
      <c r="X6" s="413" t="s">
        <v>4112</v>
      </c>
      <c r="Y6" s="16" t="s">
        <v>2844</v>
      </c>
      <c r="Z6" s="854" t="s">
        <v>7423</v>
      </c>
      <c r="AB6" s="16" t="str">
        <f t="shared" si="0"/>
        <v>Unique</v>
      </c>
    </row>
    <row r="7" spans="1:78" ht="15.75" customHeight="1">
      <c r="A7" s="848" t="s">
        <v>8747</v>
      </c>
      <c r="B7" s="433" t="s">
        <v>7424</v>
      </c>
      <c r="C7" s="433" t="s">
        <v>7425</v>
      </c>
      <c r="D7" s="16">
        <v>110</v>
      </c>
      <c r="E7" s="16">
        <v>1</v>
      </c>
      <c r="F7" s="379" t="s">
        <v>7421</v>
      </c>
      <c r="G7" s="32">
        <v>150424</v>
      </c>
      <c r="H7" s="16">
        <v>2024</v>
      </c>
      <c r="I7" s="16" t="s">
        <v>476</v>
      </c>
      <c r="J7" s="16" t="s">
        <v>7426</v>
      </c>
      <c r="K7" s="16" t="s">
        <v>330</v>
      </c>
      <c r="L7" s="178" t="s">
        <v>1204</v>
      </c>
      <c r="P7" s="418" t="s">
        <v>509</v>
      </c>
      <c r="Q7" s="16" t="s">
        <v>510</v>
      </c>
      <c r="R7" s="16" t="s">
        <v>2911</v>
      </c>
      <c r="S7" s="16">
        <v>1</v>
      </c>
      <c r="T7" s="16">
        <v>1</v>
      </c>
      <c r="U7" s="16">
        <v>0</v>
      </c>
      <c r="X7" s="413" t="s">
        <v>4112</v>
      </c>
      <c r="Y7" s="16" t="s">
        <v>2844</v>
      </c>
      <c r="Z7" s="854" t="s">
        <v>7427</v>
      </c>
      <c r="AB7" s="16" t="str">
        <f t="shared" si="0"/>
        <v>Unique</v>
      </c>
    </row>
    <row r="8" spans="1:78" ht="15.75" customHeight="1">
      <c r="A8" s="848" t="s">
        <v>8748</v>
      </c>
      <c r="B8" s="355" t="s">
        <v>7413</v>
      </c>
      <c r="C8" s="355" t="s">
        <v>7414</v>
      </c>
      <c r="D8" s="854">
        <v>109</v>
      </c>
      <c r="E8" s="854">
        <v>1</v>
      </c>
      <c r="F8" s="379" t="s">
        <v>7415</v>
      </c>
      <c r="G8" s="32">
        <v>150524</v>
      </c>
      <c r="H8" s="16">
        <v>2024</v>
      </c>
      <c r="I8" s="855" t="s">
        <v>476</v>
      </c>
      <c r="J8" s="854" t="s">
        <v>7416</v>
      </c>
      <c r="K8" s="854" t="s">
        <v>330</v>
      </c>
      <c r="L8" s="856" t="s">
        <v>1204</v>
      </c>
      <c r="P8" s="418" t="s">
        <v>366</v>
      </c>
      <c r="Q8" s="16" t="s">
        <v>7428</v>
      </c>
      <c r="R8" s="16" t="s">
        <v>2911</v>
      </c>
      <c r="S8" s="16">
        <v>1</v>
      </c>
      <c r="T8" s="16">
        <v>1</v>
      </c>
      <c r="U8" s="16">
        <v>0</v>
      </c>
      <c r="X8" s="413" t="s">
        <v>4112</v>
      </c>
      <c r="Y8" s="16" t="s">
        <v>2844</v>
      </c>
      <c r="Z8" s="854" t="s">
        <v>7429</v>
      </c>
      <c r="AB8" s="16" t="str">
        <f t="shared" si="0"/>
        <v>Unique</v>
      </c>
    </row>
    <row r="9" spans="1:78" ht="15.75" customHeight="1">
      <c r="A9" s="848" t="s">
        <v>8749</v>
      </c>
      <c r="B9" s="859" t="s">
        <v>7430</v>
      </c>
      <c r="C9" s="859" t="s">
        <v>7431</v>
      </c>
      <c r="D9" s="16">
        <v>110</v>
      </c>
      <c r="E9" s="16">
        <v>3</v>
      </c>
      <c r="F9" s="478">
        <v>120424</v>
      </c>
      <c r="G9" s="32">
        <v>150424</v>
      </c>
      <c r="H9" s="16">
        <v>2024</v>
      </c>
      <c r="I9" s="855" t="s">
        <v>476</v>
      </c>
      <c r="J9" s="854" t="s">
        <v>7432</v>
      </c>
      <c r="K9" s="16" t="s">
        <v>330</v>
      </c>
      <c r="L9" s="178" t="s">
        <v>1204</v>
      </c>
      <c r="P9" s="418" t="s">
        <v>3339</v>
      </c>
      <c r="Q9" s="16" t="s">
        <v>3340</v>
      </c>
      <c r="R9" s="16" t="s">
        <v>100</v>
      </c>
      <c r="S9" s="16">
        <f>T9+U9</f>
        <v>5</v>
      </c>
      <c r="T9" s="16">
        <v>3</v>
      </c>
      <c r="U9" s="16">
        <v>2</v>
      </c>
      <c r="X9" s="413" t="s">
        <v>4112</v>
      </c>
      <c r="Y9" s="16" t="s">
        <v>2844</v>
      </c>
      <c r="Z9" s="16" t="s">
        <v>7433</v>
      </c>
      <c r="AB9" s="16" t="str">
        <f t="shared" si="0"/>
        <v>Unique</v>
      </c>
    </row>
    <row r="10" spans="1:78" ht="15.75" customHeight="1">
      <c r="A10" s="114" t="s">
        <v>8750</v>
      </c>
      <c r="B10" s="859" t="s">
        <v>7430</v>
      </c>
      <c r="C10" s="859" t="s">
        <v>7431</v>
      </c>
      <c r="D10" s="16">
        <v>110</v>
      </c>
      <c r="E10" s="16">
        <v>3</v>
      </c>
      <c r="F10" s="478">
        <v>120424</v>
      </c>
      <c r="G10" s="32">
        <v>150424</v>
      </c>
      <c r="H10" s="16">
        <v>2024</v>
      </c>
      <c r="I10" s="855" t="s">
        <v>476</v>
      </c>
      <c r="J10" s="854" t="s">
        <v>7432</v>
      </c>
      <c r="K10" s="16" t="s">
        <v>330</v>
      </c>
      <c r="L10" s="178" t="s">
        <v>1204</v>
      </c>
      <c r="P10" s="418" t="s">
        <v>7434</v>
      </c>
      <c r="Q10" s="16" t="s">
        <v>2738</v>
      </c>
      <c r="R10" s="16" t="s">
        <v>100</v>
      </c>
      <c r="S10" s="16">
        <v>1</v>
      </c>
      <c r="T10" s="16">
        <v>1</v>
      </c>
      <c r="U10" s="16">
        <v>0</v>
      </c>
      <c r="X10" s="413" t="s">
        <v>4115</v>
      </c>
      <c r="Y10" s="16" t="s">
        <v>2844</v>
      </c>
      <c r="Z10" s="16" t="s">
        <v>7435</v>
      </c>
      <c r="AB10" s="16" t="str">
        <f t="shared" si="0"/>
        <v>Unique</v>
      </c>
    </row>
    <row r="11" spans="1:78" ht="15.75" customHeight="1">
      <c r="A11" s="114" t="s">
        <v>8751</v>
      </c>
      <c r="B11" s="859" t="s">
        <v>7430</v>
      </c>
      <c r="C11" s="859" t="s">
        <v>7431</v>
      </c>
      <c r="D11" s="16">
        <v>110</v>
      </c>
      <c r="E11" s="16">
        <v>3</v>
      </c>
      <c r="F11" s="478">
        <v>120424</v>
      </c>
      <c r="G11" s="32">
        <v>150424</v>
      </c>
      <c r="H11" s="16">
        <v>2024</v>
      </c>
      <c r="I11" s="855" t="s">
        <v>476</v>
      </c>
      <c r="J11" s="854" t="s">
        <v>7432</v>
      </c>
      <c r="K11" s="16" t="s">
        <v>330</v>
      </c>
      <c r="L11" s="178" t="s">
        <v>1204</v>
      </c>
      <c r="P11" s="418" t="s">
        <v>7436</v>
      </c>
      <c r="Q11" s="16" t="s">
        <v>3335</v>
      </c>
      <c r="R11" s="16" t="s">
        <v>100</v>
      </c>
      <c r="S11" s="16">
        <v>1</v>
      </c>
      <c r="T11" s="16">
        <v>1</v>
      </c>
      <c r="U11" s="16">
        <v>0</v>
      </c>
      <c r="X11" s="413" t="s">
        <v>4115</v>
      </c>
      <c r="Y11" s="16" t="s">
        <v>2844</v>
      </c>
      <c r="Z11" s="16" t="s">
        <v>7437</v>
      </c>
      <c r="AB11" s="16" t="str">
        <f t="shared" si="0"/>
        <v>Unique</v>
      </c>
    </row>
    <row r="12" spans="1:78" ht="15.75" customHeight="1">
      <c r="A12" s="114" t="s">
        <v>8752</v>
      </c>
      <c r="B12" s="355">
        <v>49.677073999999998</v>
      </c>
      <c r="C12" s="355">
        <v>6.0861710000000002</v>
      </c>
      <c r="D12" s="148">
        <v>88</v>
      </c>
      <c r="E12" s="213">
        <v>1</v>
      </c>
      <c r="F12" s="367" t="s">
        <v>7438</v>
      </c>
      <c r="G12" s="213">
        <v>100424</v>
      </c>
      <c r="H12" s="16">
        <v>2024</v>
      </c>
      <c r="I12" s="148" t="s">
        <v>7439</v>
      </c>
      <c r="J12" s="148" t="s">
        <v>7440</v>
      </c>
      <c r="K12" s="854" t="s">
        <v>330</v>
      </c>
      <c r="L12" s="856" t="s">
        <v>1204</v>
      </c>
      <c r="P12" s="632" t="s">
        <v>3339</v>
      </c>
      <c r="Q12" s="148" t="s">
        <v>3340</v>
      </c>
      <c r="R12" s="148" t="s">
        <v>100</v>
      </c>
      <c r="S12" s="213">
        <f t="shared" ref="S12:S13" si="1">T12+U12</f>
        <v>1</v>
      </c>
      <c r="T12" s="213">
        <v>0</v>
      </c>
      <c r="U12" s="213">
        <v>1</v>
      </c>
      <c r="X12" s="213">
        <v>120424</v>
      </c>
      <c r="Y12" s="16" t="s">
        <v>2844</v>
      </c>
      <c r="Z12" s="148" t="s">
        <v>7441</v>
      </c>
      <c r="AB12" s="16" t="str">
        <f t="shared" si="0"/>
        <v>Unique</v>
      </c>
    </row>
    <row r="13" spans="1:78" ht="15.75" customHeight="1">
      <c r="A13" s="114" t="s">
        <v>8753</v>
      </c>
      <c r="B13" s="355">
        <v>49.677073999999998</v>
      </c>
      <c r="C13" s="355">
        <v>6.0861710000000002</v>
      </c>
      <c r="D13" s="148">
        <v>88</v>
      </c>
      <c r="E13" s="213">
        <v>1</v>
      </c>
      <c r="F13" s="367" t="s">
        <v>7438</v>
      </c>
      <c r="G13" s="213">
        <v>100424</v>
      </c>
      <c r="H13" s="213">
        <v>2024</v>
      </c>
      <c r="I13" s="148" t="s">
        <v>7439</v>
      </c>
      <c r="J13" s="148" t="s">
        <v>7440</v>
      </c>
      <c r="K13" s="16" t="s">
        <v>330</v>
      </c>
      <c r="L13" s="178" t="s">
        <v>1204</v>
      </c>
      <c r="P13" s="148" t="s">
        <v>2737</v>
      </c>
      <c r="Q13" s="148" t="s">
        <v>2738</v>
      </c>
      <c r="R13" s="148" t="s">
        <v>100</v>
      </c>
      <c r="S13" s="213">
        <f t="shared" si="1"/>
        <v>1</v>
      </c>
      <c r="T13" s="213">
        <v>0</v>
      </c>
      <c r="U13" s="213">
        <v>1</v>
      </c>
      <c r="X13" s="213">
        <v>120424</v>
      </c>
      <c r="Y13" s="16" t="s">
        <v>2844</v>
      </c>
      <c r="Z13" s="148" t="s">
        <v>7442</v>
      </c>
      <c r="AB13" s="16" t="str">
        <f t="shared" si="0"/>
        <v>Unique</v>
      </c>
    </row>
    <row r="14" spans="1:78" ht="15.75" customHeight="1">
      <c r="A14" s="114" t="s">
        <v>8754</v>
      </c>
      <c r="B14" s="355" t="s">
        <v>7443</v>
      </c>
      <c r="C14" s="355" t="s">
        <v>7444</v>
      </c>
      <c r="D14" s="16" t="s">
        <v>7445</v>
      </c>
      <c r="E14" s="16">
        <v>1</v>
      </c>
      <c r="F14" s="402">
        <v>120824</v>
      </c>
      <c r="G14" s="16">
        <v>190824</v>
      </c>
      <c r="H14" s="16">
        <v>2024</v>
      </c>
      <c r="I14" s="567" t="s">
        <v>7446</v>
      </c>
      <c r="J14" s="16" t="s">
        <v>7447</v>
      </c>
      <c r="K14" s="16" t="s">
        <v>330</v>
      </c>
      <c r="L14" s="178" t="s">
        <v>1204</v>
      </c>
      <c r="P14" s="16" t="s">
        <v>521</v>
      </c>
      <c r="Q14" s="16" t="s">
        <v>522</v>
      </c>
      <c r="R14" s="16" t="s">
        <v>2911</v>
      </c>
      <c r="S14" s="16">
        <v>1</v>
      </c>
      <c r="T14" s="16">
        <v>1</v>
      </c>
      <c r="U14" s="16">
        <v>0</v>
      </c>
      <c r="X14" s="402">
        <v>160125</v>
      </c>
      <c r="Y14" s="16" t="s">
        <v>2844</v>
      </c>
      <c r="Z14" s="16" t="s">
        <v>7448</v>
      </c>
      <c r="AB14" s="16" t="str">
        <f t="shared" si="0"/>
        <v>Unique</v>
      </c>
    </row>
    <row r="15" spans="1:78" ht="15.75" customHeight="1">
      <c r="A15" s="114" t="s">
        <v>8755</v>
      </c>
      <c r="B15" s="355" t="s">
        <v>7449</v>
      </c>
      <c r="C15" s="355" t="s">
        <v>7450</v>
      </c>
      <c r="D15" s="16" t="s">
        <v>7451</v>
      </c>
      <c r="E15" s="16">
        <v>1</v>
      </c>
      <c r="F15" s="402">
        <v>180724</v>
      </c>
      <c r="G15" s="16">
        <v>250724</v>
      </c>
      <c r="H15" s="16">
        <v>2024</v>
      </c>
      <c r="I15" s="114" t="s">
        <v>7452</v>
      </c>
      <c r="J15" s="16" t="s">
        <v>7453</v>
      </c>
      <c r="K15" s="16" t="s">
        <v>330</v>
      </c>
      <c r="L15" s="178" t="s">
        <v>1204</v>
      </c>
      <c r="P15" s="418" t="s">
        <v>842</v>
      </c>
      <c r="Q15" s="16" t="s">
        <v>843</v>
      </c>
      <c r="R15" s="16" t="s">
        <v>2911</v>
      </c>
      <c r="S15" s="16">
        <v>5</v>
      </c>
      <c r="T15" s="16">
        <v>3</v>
      </c>
      <c r="U15" s="16">
        <v>2</v>
      </c>
      <c r="X15" s="402">
        <v>170125</v>
      </c>
      <c r="Y15" s="16" t="s">
        <v>2844</v>
      </c>
      <c r="Z15" s="16" t="s">
        <v>7454</v>
      </c>
      <c r="AB15" s="16" t="str">
        <f t="shared" si="0"/>
        <v>Unique</v>
      </c>
    </row>
    <row r="16" spans="1:78" ht="15.75" customHeight="1">
      <c r="A16" s="114" t="s">
        <v>8756</v>
      </c>
      <c r="B16" s="860" t="s">
        <v>7455</v>
      </c>
      <c r="C16" s="860" t="s">
        <v>7456</v>
      </c>
      <c r="D16" s="861" t="s">
        <v>7457</v>
      </c>
      <c r="E16" s="862">
        <v>1</v>
      </c>
      <c r="F16" s="863" t="s">
        <v>7458</v>
      </c>
      <c r="G16" s="862">
        <v>250724</v>
      </c>
      <c r="H16" s="213">
        <f t="shared" ref="H16:H21" si="2">H15</f>
        <v>2024</v>
      </c>
      <c r="I16" s="861" t="s">
        <v>7459</v>
      </c>
      <c r="J16" s="148" t="s">
        <v>7453</v>
      </c>
      <c r="K16" s="148" t="str">
        <f t="shared" ref="K16:L16" si="3">K15</f>
        <v>na</v>
      </c>
      <c r="L16" s="148" t="str">
        <f t="shared" si="3"/>
        <v>p</v>
      </c>
      <c r="P16" s="16" t="s">
        <v>521</v>
      </c>
      <c r="Q16" s="16" t="s">
        <v>522</v>
      </c>
      <c r="R16" s="16" t="s">
        <v>2911</v>
      </c>
      <c r="S16" s="16">
        <v>1</v>
      </c>
      <c r="T16" s="16">
        <v>1</v>
      </c>
      <c r="U16" s="16">
        <v>0</v>
      </c>
      <c r="X16" s="402">
        <v>170125</v>
      </c>
      <c r="Y16" s="16" t="s">
        <v>2844</v>
      </c>
      <c r="Z16" s="16" t="s">
        <v>7461</v>
      </c>
      <c r="AB16" s="16" t="str">
        <f t="shared" si="0"/>
        <v>Unique</v>
      </c>
    </row>
    <row r="17" spans="1:28" ht="15.75" customHeight="1">
      <c r="A17" s="114" t="s">
        <v>8757</v>
      </c>
      <c r="B17" s="860" t="s">
        <v>7455</v>
      </c>
      <c r="C17" s="860" t="s">
        <v>7456</v>
      </c>
      <c r="D17" s="861" t="s">
        <v>7457</v>
      </c>
      <c r="E17" s="862">
        <v>1</v>
      </c>
      <c r="F17" s="863" t="s">
        <v>7458</v>
      </c>
      <c r="G17" s="862">
        <v>250724</v>
      </c>
      <c r="H17" s="213">
        <f t="shared" si="2"/>
        <v>2024</v>
      </c>
      <c r="I17" s="861" t="s">
        <v>7459</v>
      </c>
      <c r="J17" s="148" t="s">
        <v>7453</v>
      </c>
      <c r="K17" s="148" t="str">
        <f t="shared" ref="K17:L17" si="4">K16</f>
        <v>na</v>
      </c>
      <c r="L17" s="148" t="str">
        <f t="shared" si="4"/>
        <v>p</v>
      </c>
      <c r="P17" s="418" t="s">
        <v>543</v>
      </c>
      <c r="Q17" s="16" t="s">
        <v>544</v>
      </c>
      <c r="R17" s="16" t="s">
        <v>2911</v>
      </c>
      <c r="S17" s="16">
        <v>1</v>
      </c>
      <c r="T17" s="16">
        <v>0</v>
      </c>
      <c r="U17" s="16">
        <v>1</v>
      </c>
      <c r="X17" s="402">
        <v>170125</v>
      </c>
      <c r="Y17" s="16" t="s">
        <v>2844</v>
      </c>
      <c r="Z17" s="16" t="s">
        <v>7462</v>
      </c>
      <c r="AB17" s="16" t="str">
        <f t="shared" si="0"/>
        <v>Unique</v>
      </c>
    </row>
    <row r="18" spans="1:28" ht="15.75" customHeight="1">
      <c r="A18" s="848" t="s">
        <v>8758</v>
      </c>
      <c r="B18" s="355" t="s">
        <v>7419</v>
      </c>
      <c r="C18" s="355" t="s">
        <v>7420</v>
      </c>
      <c r="D18" s="213">
        <v>110</v>
      </c>
      <c r="E18" s="213">
        <v>2</v>
      </c>
      <c r="F18" s="864" t="s">
        <v>7421</v>
      </c>
      <c r="G18" s="213">
        <v>150424</v>
      </c>
      <c r="H18" s="213">
        <f t="shared" si="2"/>
        <v>2024</v>
      </c>
      <c r="I18" s="148" t="s">
        <v>476</v>
      </c>
      <c r="J18" s="364" t="s">
        <v>7422</v>
      </c>
      <c r="K18" s="148" t="str">
        <f t="shared" ref="K18:L18" si="5">K17</f>
        <v>na</v>
      </c>
      <c r="L18" s="148" t="str">
        <f t="shared" si="5"/>
        <v>p</v>
      </c>
      <c r="P18" s="418" t="s">
        <v>4362</v>
      </c>
      <c r="Q18" s="16" t="s">
        <v>4363</v>
      </c>
      <c r="R18" s="16" t="s">
        <v>2911</v>
      </c>
      <c r="S18" s="16">
        <v>1</v>
      </c>
      <c r="T18" s="16">
        <v>0</v>
      </c>
      <c r="U18" s="16">
        <v>1</v>
      </c>
      <c r="X18" s="413" t="s">
        <v>4364</v>
      </c>
      <c r="Y18" s="16" t="s">
        <v>2844</v>
      </c>
      <c r="Z18" s="16" t="s">
        <v>7463</v>
      </c>
      <c r="AB18" s="16" t="str">
        <f t="shared" si="0"/>
        <v>Unique</v>
      </c>
    </row>
    <row r="19" spans="1:28" ht="15.75" customHeight="1">
      <c r="A19" s="848" t="s">
        <v>8759</v>
      </c>
      <c r="B19" s="355" t="s">
        <v>7430</v>
      </c>
      <c r="C19" s="355" t="s">
        <v>7431</v>
      </c>
      <c r="D19" s="213">
        <v>110</v>
      </c>
      <c r="E19" s="213">
        <v>3</v>
      </c>
      <c r="F19" s="864" t="s">
        <v>7464</v>
      </c>
      <c r="G19" s="213">
        <v>150424</v>
      </c>
      <c r="H19" s="213">
        <f t="shared" si="2"/>
        <v>2024</v>
      </c>
      <c r="I19" s="148" t="s">
        <v>476</v>
      </c>
      <c r="J19" s="364" t="s">
        <v>7432</v>
      </c>
      <c r="K19" s="148" t="str">
        <f t="shared" ref="K19:L19" si="6">K18</f>
        <v>na</v>
      </c>
      <c r="L19" s="148" t="str">
        <f t="shared" si="6"/>
        <v>p</v>
      </c>
      <c r="P19" s="418" t="s">
        <v>4362</v>
      </c>
      <c r="Q19" s="16" t="s">
        <v>4363</v>
      </c>
      <c r="R19" s="16" t="s">
        <v>2911</v>
      </c>
      <c r="S19" s="16">
        <v>1</v>
      </c>
      <c r="T19" s="16">
        <v>1</v>
      </c>
      <c r="U19" s="16">
        <v>0</v>
      </c>
      <c r="X19" s="413" t="s">
        <v>4364</v>
      </c>
      <c r="Y19" s="16" t="s">
        <v>2844</v>
      </c>
      <c r="Z19" s="16" t="s">
        <v>7465</v>
      </c>
      <c r="AB19" s="16" t="str">
        <f t="shared" si="0"/>
        <v>Unique</v>
      </c>
    </row>
    <row r="20" spans="1:28" ht="15.75" customHeight="1">
      <c r="A20" s="848" t="s">
        <v>8759</v>
      </c>
      <c r="B20" s="355" t="s">
        <v>7430</v>
      </c>
      <c r="C20" s="355" t="s">
        <v>7431</v>
      </c>
      <c r="D20" s="213">
        <v>110</v>
      </c>
      <c r="E20" s="213">
        <v>3</v>
      </c>
      <c r="F20" s="864" t="s">
        <v>7464</v>
      </c>
      <c r="G20" s="213">
        <v>150424</v>
      </c>
      <c r="H20" s="213">
        <f t="shared" si="2"/>
        <v>2024</v>
      </c>
      <c r="I20" s="148" t="s">
        <v>476</v>
      </c>
      <c r="J20" s="364" t="s">
        <v>7432</v>
      </c>
      <c r="K20" s="148" t="str">
        <f t="shared" ref="K20:L20" si="7">K19</f>
        <v>na</v>
      </c>
      <c r="L20" s="148" t="str">
        <f t="shared" si="7"/>
        <v>p</v>
      </c>
      <c r="P20" s="418" t="s">
        <v>4362</v>
      </c>
      <c r="Q20" s="16" t="s">
        <v>4363</v>
      </c>
      <c r="R20" s="16" t="s">
        <v>2911</v>
      </c>
      <c r="S20" s="16">
        <v>1</v>
      </c>
      <c r="T20" s="16">
        <v>1</v>
      </c>
      <c r="U20" s="16">
        <v>0</v>
      </c>
      <c r="X20" s="413" t="s">
        <v>4364</v>
      </c>
      <c r="Y20" s="16" t="s">
        <v>2844</v>
      </c>
      <c r="Z20" s="16" t="s">
        <v>7466</v>
      </c>
      <c r="AB20" s="16" t="str">
        <f t="shared" si="0"/>
        <v>Unique</v>
      </c>
    </row>
    <row r="21" spans="1:28" ht="15.75" customHeight="1">
      <c r="A21" s="848" t="s">
        <v>8758</v>
      </c>
      <c r="B21" s="355" t="s">
        <v>7419</v>
      </c>
      <c r="C21" s="355" t="s">
        <v>7420</v>
      </c>
      <c r="D21" s="213">
        <v>110</v>
      </c>
      <c r="E21" s="213">
        <v>2</v>
      </c>
      <c r="F21" s="864" t="s">
        <v>7421</v>
      </c>
      <c r="G21" s="213">
        <v>150424</v>
      </c>
      <c r="H21" s="213">
        <f t="shared" si="2"/>
        <v>2024</v>
      </c>
      <c r="I21" s="148" t="s">
        <v>476</v>
      </c>
      <c r="J21" s="364" t="s">
        <v>7422</v>
      </c>
      <c r="K21" s="148" t="str">
        <f t="shared" ref="K21:L21" si="8">K20</f>
        <v>na</v>
      </c>
      <c r="L21" s="148" t="str">
        <f t="shared" si="8"/>
        <v>p</v>
      </c>
      <c r="P21" s="418" t="s">
        <v>4362</v>
      </c>
      <c r="Q21" s="16" t="s">
        <v>4363</v>
      </c>
      <c r="R21" s="16" t="s">
        <v>2911</v>
      </c>
      <c r="S21" s="16">
        <v>1</v>
      </c>
      <c r="T21" s="16">
        <v>1</v>
      </c>
      <c r="U21" s="16">
        <v>0</v>
      </c>
      <c r="X21" s="413" t="s">
        <v>4364</v>
      </c>
      <c r="Y21" s="16" t="s">
        <v>2844</v>
      </c>
      <c r="Z21" s="16" t="s">
        <v>7467</v>
      </c>
      <c r="AB21" s="16" t="str">
        <f t="shared" si="0"/>
        <v>Unique</v>
      </c>
    </row>
    <row r="22" spans="1:28" ht="15.75" customHeight="1">
      <c r="A22" s="848" t="s">
        <v>8759</v>
      </c>
      <c r="B22" s="859" t="s">
        <v>7430</v>
      </c>
      <c r="C22" s="859" t="s">
        <v>7431</v>
      </c>
      <c r="D22" s="16">
        <v>110</v>
      </c>
      <c r="E22" s="16">
        <v>3</v>
      </c>
      <c r="F22" s="478">
        <v>120424</v>
      </c>
      <c r="G22" s="32">
        <v>150424</v>
      </c>
      <c r="H22" s="16">
        <v>2024</v>
      </c>
      <c r="I22" s="855" t="s">
        <v>476</v>
      </c>
      <c r="J22" s="854" t="s">
        <v>7432</v>
      </c>
      <c r="K22" s="16" t="s">
        <v>330</v>
      </c>
      <c r="L22" s="178" t="s">
        <v>1204</v>
      </c>
      <c r="P22" s="418" t="s">
        <v>4362</v>
      </c>
      <c r="Q22" s="16" t="s">
        <v>4363</v>
      </c>
      <c r="R22" s="16" t="s">
        <v>2911</v>
      </c>
      <c r="S22" s="16">
        <v>1</v>
      </c>
      <c r="T22" s="16">
        <v>1</v>
      </c>
      <c r="U22" s="16">
        <v>0</v>
      </c>
      <c r="X22" s="413" t="s">
        <v>4366</v>
      </c>
      <c r="Y22" s="16" t="s">
        <v>2844</v>
      </c>
      <c r="Z22" s="16" t="s">
        <v>7468</v>
      </c>
      <c r="AB22" s="16" t="str">
        <f t="shared" si="0"/>
        <v>Unique</v>
      </c>
    </row>
    <row r="23" spans="1:28" ht="15.75" customHeight="1">
      <c r="A23" s="848" t="s">
        <v>8759</v>
      </c>
      <c r="B23" s="859" t="s">
        <v>7430</v>
      </c>
      <c r="C23" s="859" t="s">
        <v>7431</v>
      </c>
      <c r="D23" s="16">
        <v>110</v>
      </c>
      <c r="E23" s="16">
        <v>3</v>
      </c>
      <c r="F23" s="478">
        <v>120424</v>
      </c>
      <c r="G23" s="32">
        <v>150424</v>
      </c>
      <c r="H23" s="16">
        <v>2024</v>
      </c>
      <c r="I23" s="855" t="s">
        <v>476</v>
      </c>
      <c r="J23" s="854" t="s">
        <v>7432</v>
      </c>
      <c r="K23" s="16" t="s">
        <v>330</v>
      </c>
      <c r="L23" s="178" t="s">
        <v>1204</v>
      </c>
      <c r="P23" s="418" t="s">
        <v>4362</v>
      </c>
      <c r="Q23" s="16" t="s">
        <v>4363</v>
      </c>
      <c r="R23" s="16" t="s">
        <v>2911</v>
      </c>
      <c r="S23" s="16">
        <v>1</v>
      </c>
      <c r="T23" s="16">
        <v>1</v>
      </c>
      <c r="U23" s="16">
        <v>0</v>
      </c>
      <c r="X23" s="413" t="s">
        <v>4366</v>
      </c>
      <c r="Y23" s="16" t="s">
        <v>2844</v>
      </c>
      <c r="Z23" s="16" t="s">
        <v>7469</v>
      </c>
      <c r="AB23" s="16" t="str">
        <f t="shared" si="0"/>
        <v>Unique</v>
      </c>
    </row>
    <row r="24" spans="1:28" ht="15.75" customHeight="1">
      <c r="A24" s="848" t="s">
        <v>8759</v>
      </c>
      <c r="B24" s="859" t="s">
        <v>7430</v>
      </c>
      <c r="C24" s="859" t="s">
        <v>7431</v>
      </c>
      <c r="D24" s="16">
        <v>110</v>
      </c>
      <c r="E24" s="16">
        <v>3</v>
      </c>
      <c r="F24" s="478">
        <v>120424</v>
      </c>
      <c r="G24" s="32">
        <v>150424</v>
      </c>
      <c r="H24" s="16">
        <v>2024</v>
      </c>
      <c r="I24" s="855" t="s">
        <v>476</v>
      </c>
      <c r="J24" s="854" t="s">
        <v>7432</v>
      </c>
      <c r="K24" s="16" t="s">
        <v>330</v>
      </c>
      <c r="L24" s="178" t="s">
        <v>1204</v>
      </c>
      <c r="P24" s="418" t="s">
        <v>4362</v>
      </c>
      <c r="Q24" s="16" t="s">
        <v>4363</v>
      </c>
      <c r="R24" s="16" t="s">
        <v>2911</v>
      </c>
      <c r="S24" s="16">
        <v>1</v>
      </c>
      <c r="T24" s="16">
        <v>1</v>
      </c>
      <c r="U24" s="16">
        <v>0</v>
      </c>
      <c r="X24" s="413" t="s">
        <v>4366</v>
      </c>
      <c r="Y24" s="16" t="s">
        <v>2844</v>
      </c>
      <c r="Z24" s="16" t="s">
        <v>7470</v>
      </c>
      <c r="AB24" s="16" t="str">
        <f t="shared" si="0"/>
        <v>Unique</v>
      </c>
    </row>
    <row r="25" spans="1:28" ht="15.75" customHeight="1">
      <c r="A25" s="848" t="s">
        <v>8759</v>
      </c>
      <c r="B25" s="859" t="s">
        <v>7430</v>
      </c>
      <c r="C25" s="859" t="s">
        <v>7431</v>
      </c>
      <c r="D25" s="16">
        <v>110</v>
      </c>
      <c r="E25" s="16">
        <v>3</v>
      </c>
      <c r="F25" s="478">
        <v>120424</v>
      </c>
      <c r="G25" s="32">
        <v>150424</v>
      </c>
      <c r="H25" s="16">
        <v>2024</v>
      </c>
      <c r="I25" s="855" t="s">
        <v>476</v>
      </c>
      <c r="J25" s="854" t="s">
        <v>7432</v>
      </c>
      <c r="K25" s="16" t="s">
        <v>330</v>
      </c>
      <c r="L25" s="178" t="s">
        <v>1204</v>
      </c>
      <c r="P25" s="418" t="s">
        <v>4362</v>
      </c>
      <c r="Q25" s="16" t="s">
        <v>4363</v>
      </c>
      <c r="R25" s="16" t="s">
        <v>2911</v>
      </c>
      <c r="S25" s="16">
        <v>1</v>
      </c>
      <c r="T25" s="16">
        <v>0</v>
      </c>
      <c r="U25" s="16">
        <v>1</v>
      </c>
      <c r="X25" s="413" t="s">
        <v>4366</v>
      </c>
      <c r="Y25" s="16" t="s">
        <v>2844</v>
      </c>
      <c r="Z25" s="16" t="s">
        <v>7471</v>
      </c>
      <c r="AB25" s="16" t="str">
        <f t="shared" si="0"/>
        <v>Unique</v>
      </c>
    </row>
    <row r="26" spans="1:28" ht="15.75" customHeight="1">
      <c r="A26" s="848" t="s">
        <v>8758</v>
      </c>
      <c r="B26" s="355" t="s">
        <v>7419</v>
      </c>
      <c r="C26" s="355" t="s">
        <v>7420</v>
      </c>
      <c r="D26" s="213">
        <v>110</v>
      </c>
      <c r="E26" s="213">
        <v>2</v>
      </c>
      <c r="F26" s="864" t="s">
        <v>7421</v>
      </c>
      <c r="G26" s="213">
        <v>150424</v>
      </c>
      <c r="H26" s="213">
        <f t="shared" ref="H26:H30" si="9">H25</f>
        <v>2024</v>
      </c>
      <c r="I26" s="148" t="s">
        <v>476</v>
      </c>
      <c r="J26" s="364" t="s">
        <v>7422</v>
      </c>
      <c r="K26" s="148" t="str">
        <f t="shared" ref="K26:L26" si="10">K25</f>
        <v>na</v>
      </c>
      <c r="L26" s="148" t="str">
        <f t="shared" si="10"/>
        <v>p</v>
      </c>
      <c r="P26" s="418" t="s">
        <v>4362</v>
      </c>
      <c r="Q26" s="16" t="s">
        <v>4363</v>
      </c>
      <c r="R26" s="16" t="s">
        <v>2911</v>
      </c>
      <c r="S26" s="16">
        <v>1</v>
      </c>
      <c r="T26" s="16">
        <v>1</v>
      </c>
      <c r="U26" s="16">
        <v>0</v>
      </c>
      <c r="X26" s="402">
        <v>150425</v>
      </c>
      <c r="Y26" s="16" t="s">
        <v>2844</v>
      </c>
      <c r="Z26" s="16" t="s">
        <v>7472</v>
      </c>
      <c r="AB26" s="16" t="str">
        <f t="shared" si="0"/>
        <v>Unique</v>
      </c>
    </row>
    <row r="27" spans="1:28" ht="15.75" customHeight="1">
      <c r="A27" s="848" t="s">
        <v>8758</v>
      </c>
      <c r="B27" s="355" t="s">
        <v>7419</v>
      </c>
      <c r="C27" s="355" t="s">
        <v>7420</v>
      </c>
      <c r="D27" s="213">
        <v>110</v>
      </c>
      <c r="E27" s="213">
        <v>2</v>
      </c>
      <c r="F27" s="864" t="s">
        <v>7421</v>
      </c>
      <c r="G27" s="213">
        <v>150424</v>
      </c>
      <c r="H27" s="213">
        <f t="shared" si="9"/>
        <v>2024</v>
      </c>
      <c r="I27" s="148" t="s">
        <v>476</v>
      </c>
      <c r="J27" s="364" t="s">
        <v>7422</v>
      </c>
      <c r="K27" s="148" t="str">
        <f t="shared" ref="K27:L27" si="11">K26</f>
        <v>na</v>
      </c>
      <c r="L27" s="148" t="str">
        <f t="shared" si="11"/>
        <v>p</v>
      </c>
      <c r="P27" s="642" t="s">
        <v>4362</v>
      </c>
      <c r="Q27" s="2" t="s">
        <v>4363</v>
      </c>
      <c r="R27" s="2" t="s">
        <v>2911</v>
      </c>
      <c r="S27" s="117">
        <v>1</v>
      </c>
      <c r="T27" s="117">
        <v>1</v>
      </c>
      <c r="U27" s="117">
        <v>0</v>
      </c>
      <c r="X27" s="402">
        <v>160425</v>
      </c>
      <c r="Y27" s="16" t="s">
        <v>2844</v>
      </c>
      <c r="Z27" s="16" t="s">
        <v>7473</v>
      </c>
      <c r="AB27" s="16" t="str">
        <f t="shared" si="0"/>
        <v>Unique</v>
      </c>
    </row>
    <row r="28" spans="1:28" ht="15.75" customHeight="1">
      <c r="A28" s="848" t="s">
        <v>8758</v>
      </c>
      <c r="B28" s="355" t="s">
        <v>7419</v>
      </c>
      <c r="C28" s="355" t="s">
        <v>7420</v>
      </c>
      <c r="D28" s="213">
        <v>110</v>
      </c>
      <c r="E28" s="213">
        <v>2</v>
      </c>
      <c r="F28" s="864" t="s">
        <v>7421</v>
      </c>
      <c r="G28" s="213">
        <v>150424</v>
      </c>
      <c r="H28" s="213">
        <f t="shared" si="9"/>
        <v>2024</v>
      </c>
      <c r="I28" s="148" t="s">
        <v>476</v>
      </c>
      <c r="J28" s="148" t="s">
        <v>7422</v>
      </c>
      <c r="K28" s="148" t="str">
        <f t="shared" ref="K28:L28" si="12">K27</f>
        <v>na</v>
      </c>
      <c r="L28" s="148" t="str">
        <f t="shared" si="12"/>
        <v>p</v>
      </c>
      <c r="P28" s="642" t="s">
        <v>4362</v>
      </c>
      <c r="Q28" s="2" t="s">
        <v>4363</v>
      </c>
      <c r="R28" s="2" t="s">
        <v>2911</v>
      </c>
      <c r="S28" s="117">
        <v>1</v>
      </c>
      <c r="T28" s="117">
        <v>1</v>
      </c>
      <c r="U28" s="117">
        <v>0</v>
      </c>
      <c r="X28" s="402">
        <v>160425</v>
      </c>
      <c r="Y28" s="16" t="s">
        <v>2844</v>
      </c>
      <c r="Z28" s="16" t="s">
        <v>7474</v>
      </c>
      <c r="AB28" s="16" t="str">
        <f t="shared" si="0"/>
        <v>Unique</v>
      </c>
    </row>
    <row r="29" spans="1:28" ht="15.75" customHeight="1">
      <c r="A29" s="848" t="s">
        <v>8758</v>
      </c>
      <c r="B29" s="355" t="s">
        <v>7419</v>
      </c>
      <c r="C29" s="355" t="s">
        <v>7420</v>
      </c>
      <c r="D29" s="213">
        <v>110</v>
      </c>
      <c r="E29" s="213">
        <v>2</v>
      </c>
      <c r="F29" s="864" t="s">
        <v>7421</v>
      </c>
      <c r="G29" s="213">
        <v>150424</v>
      </c>
      <c r="H29" s="213">
        <f t="shared" si="9"/>
        <v>2024</v>
      </c>
      <c r="I29" s="148" t="s">
        <v>476</v>
      </c>
      <c r="J29" s="148" t="s">
        <v>7422</v>
      </c>
      <c r="K29" s="148" t="str">
        <f t="shared" ref="K29:L29" si="13">K28</f>
        <v>na</v>
      </c>
      <c r="L29" s="148" t="str">
        <f t="shared" si="13"/>
        <v>p</v>
      </c>
      <c r="P29" s="642" t="s">
        <v>4362</v>
      </c>
      <c r="Q29" s="2" t="s">
        <v>4363</v>
      </c>
      <c r="R29" s="2" t="s">
        <v>2911</v>
      </c>
      <c r="S29" s="117">
        <v>1</v>
      </c>
      <c r="T29" s="117">
        <v>1</v>
      </c>
      <c r="U29" s="117">
        <v>0</v>
      </c>
      <c r="X29" s="402">
        <v>160425</v>
      </c>
      <c r="Y29" s="16" t="s">
        <v>2844</v>
      </c>
      <c r="Z29" s="16" t="s">
        <v>7475</v>
      </c>
      <c r="AB29" s="16" t="str">
        <f t="shared" si="0"/>
        <v>Unique</v>
      </c>
    </row>
    <row r="30" spans="1:28" ht="15.75" customHeight="1">
      <c r="A30" s="848" t="s">
        <v>8758</v>
      </c>
      <c r="B30" s="355" t="s">
        <v>7419</v>
      </c>
      <c r="C30" s="355" t="s">
        <v>7420</v>
      </c>
      <c r="D30" s="213">
        <v>110</v>
      </c>
      <c r="E30" s="213">
        <v>2</v>
      </c>
      <c r="F30" s="864" t="s">
        <v>7421</v>
      </c>
      <c r="G30" s="213">
        <v>150424</v>
      </c>
      <c r="H30" s="213">
        <f t="shared" si="9"/>
        <v>2024</v>
      </c>
      <c r="I30" s="148" t="s">
        <v>476</v>
      </c>
      <c r="J30" s="148" t="s">
        <v>7422</v>
      </c>
      <c r="K30" s="148" t="str">
        <f t="shared" ref="K30:L30" si="14">K29</f>
        <v>na</v>
      </c>
      <c r="L30" s="148" t="str">
        <f t="shared" si="14"/>
        <v>p</v>
      </c>
      <c r="P30" s="642" t="s">
        <v>4362</v>
      </c>
      <c r="Q30" s="2" t="s">
        <v>4363</v>
      </c>
      <c r="R30" s="2" t="s">
        <v>2911</v>
      </c>
      <c r="S30" s="117">
        <v>1</v>
      </c>
      <c r="T30" s="117">
        <v>1</v>
      </c>
      <c r="U30" s="117">
        <v>0</v>
      </c>
      <c r="X30" s="402">
        <v>160425</v>
      </c>
      <c r="Y30" s="16" t="s">
        <v>2844</v>
      </c>
      <c r="Z30" s="16" t="s">
        <v>7476</v>
      </c>
      <c r="AB30" s="16" t="str">
        <f t="shared" si="0"/>
        <v>Unique</v>
      </c>
    </row>
    <row r="31" spans="1:28" ht="15.75" customHeight="1">
      <c r="A31" s="848" t="s">
        <v>8759</v>
      </c>
      <c r="B31" s="859" t="s">
        <v>7430</v>
      </c>
      <c r="C31" s="859" t="s">
        <v>7431</v>
      </c>
      <c r="D31" s="16">
        <v>110</v>
      </c>
      <c r="E31" s="16">
        <v>3</v>
      </c>
      <c r="F31" s="478">
        <v>120424</v>
      </c>
      <c r="G31" s="32">
        <v>150424</v>
      </c>
      <c r="H31" s="16">
        <v>2024</v>
      </c>
      <c r="I31" s="855" t="s">
        <v>476</v>
      </c>
      <c r="J31" s="854" t="s">
        <v>7432</v>
      </c>
      <c r="K31" s="16" t="s">
        <v>330</v>
      </c>
      <c r="L31" s="178" t="s">
        <v>1204</v>
      </c>
      <c r="P31" s="642" t="s">
        <v>4362</v>
      </c>
      <c r="Q31" s="2" t="s">
        <v>4363</v>
      </c>
      <c r="R31" s="2" t="s">
        <v>2911</v>
      </c>
      <c r="S31" s="117">
        <v>1</v>
      </c>
      <c r="T31" s="117">
        <v>1</v>
      </c>
      <c r="U31" s="117">
        <v>0</v>
      </c>
      <c r="X31" s="402">
        <v>160425</v>
      </c>
      <c r="Y31" s="16" t="s">
        <v>2844</v>
      </c>
      <c r="Z31" s="16" t="s">
        <v>7477</v>
      </c>
      <c r="AB31" s="16" t="str">
        <f t="shared" si="0"/>
        <v>Unique</v>
      </c>
    </row>
    <row r="32" spans="1:28" ht="15.75" customHeight="1">
      <c r="A32" s="848" t="s">
        <v>8759</v>
      </c>
      <c r="B32" s="859" t="s">
        <v>7430</v>
      </c>
      <c r="C32" s="859" t="s">
        <v>7431</v>
      </c>
      <c r="D32" s="16">
        <v>110</v>
      </c>
      <c r="E32" s="16">
        <v>3</v>
      </c>
      <c r="F32" s="478">
        <v>120424</v>
      </c>
      <c r="G32" s="32">
        <v>150424</v>
      </c>
      <c r="H32" s="16">
        <v>2024</v>
      </c>
      <c r="I32" s="855" t="s">
        <v>476</v>
      </c>
      <c r="J32" s="854" t="s">
        <v>7432</v>
      </c>
      <c r="K32" s="16" t="s">
        <v>330</v>
      </c>
      <c r="L32" s="178" t="s">
        <v>1204</v>
      </c>
      <c r="P32" s="642" t="s">
        <v>4362</v>
      </c>
      <c r="Q32" s="2" t="s">
        <v>4363</v>
      </c>
      <c r="R32" s="2" t="s">
        <v>2911</v>
      </c>
      <c r="S32" s="117">
        <v>1</v>
      </c>
      <c r="T32" s="117">
        <v>1</v>
      </c>
      <c r="U32" s="117">
        <v>0</v>
      </c>
      <c r="X32" s="402">
        <v>160425</v>
      </c>
      <c r="Y32" s="16" t="s">
        <v>2844</v>
      </c>
      <c r="Z32" s="16" t="s">
        <v>7478</v>
      </c>
      <c r="AB32" s="16" t="str">
        <f t="shared" si="0"/>
        <v>Unique</v>
      </c>
    </row>
    <row r="33" spans="1:28" ht="15.75" customHeight="1">
      <c r="A33" s="848" t="s">
        <v>8759</v>
      </c>
      <c r="B33" s="859" t="s">
        <v>7430</v>
      </c>
      <c r="C33" s="859" t="s">
        <v>7431</v>
      </c>
      <c r="D33" s="16">
        <v>110</v>
      </c>
      <c r="E33" s="16">
        <v>3</v>
      </c>
      <c r="F33" s="478">
        <v>120424</v>
      </c>
      <c r="G33" s="32">
        <v>150424</v>
      </c>
      <c r="H33" s="16">
        <v>2024</v>
      </c>
      <c r="I33" s="855" t="s">
        <v>476</v>
      </c>
      <c r="J33" s="854" t="s">
        <v>7432</v>
      </c>
      <c r="K33" s="16" t="s">
        <v>330</v>
      </c>
      <c r="L33" s="178" t="s">
        <v>1204</v>
      </c>
      <c r="P33" s="642" t="s">
        <v>4362</v>
      </c>
      <c r="Q33" s="2" t="s">
        <v>4363</v>
      </c>
      <c r="R33" s="2" t="s">
        <v>2911</v>
      </c>
      <c r="S33" s="117">
        <v>1</v>
      </c>
      <c r="T33" s="117">
        <v>1</v>
      </c>
      <c r="U33" s="117">
        <v>0</v>
      </c>
      <c r="X33" s="402">
        <v>160425</v>
      </c>
      <c r="Y33" s="16" t="s">
        <v>2844</v>
      </c>
      <c r="Z33" s="16" t="s">
        <v>7479</v>
      </c>
      <c r="AB33" s="16" t="str">
        <f t="shared" si="0"/>
        <v>Unique</v>
      </c>
    </row>
    <row r="34" spans="1:28" ht="15.75" customHeight="1">
      <c r="A34" s="848" t="s">
        <v>8759</v>
      </c>
      <c r="B34" s="859" t="s">
        <v>7430</v>
      </c>
      <c r="C34" s="859" t="s">
        <v>7431</v>
      </c>
      <c r="D34" s="16">
        <v>110</v>
      </c>
      <c r="E34" s="16">
        <v>3</v>
      </c>
      <c r="F34" s="478">
        <v>120424</v>
      </c>
      <c r="G34" s="32">
        <v>150424</v>
      </c>
      <c r="H34" s="16">
        <v>2024</v>
      </c>
      <c r="I34" s="855" t="s">
        <v>476</v>
      </c>
      <c r="J34" s="854" t="s">
        <v>7432</v>
      </c>
      <c r="K34" s="16" t="s">
        <v>330</v>
      </c>
      <c r="L34" s="178" t="s">
        <v>1204</v>
      </c>
      <c r="P34" s="642" t="s">
        <v>4362</v>
      </c>
      <c r="Q34" s="2" t="s">
        <v>4363</v>
      </c>
      <c r="R34" s="2" t="s">
        <v>2911</v>
      </c>
      <c r="S34" s="117">
        <v>1</v>
      </c>
      <c r="T34" s="117">
        <v>1</v>
      </c>
      <c r="U34" s="117">
        <v>0</v>
      </c>
      <c r="X34" s="402">
        <v>160425</v>
      </c>
      <c r="Y34" s="16" t="s">
        <v>2844</v>
      </c>
      <c r="Z34" s="16" t="s">
        <v>7480</v>
      </c>
      <c r="AB34" s="16" t="str">
        <f t="shared" si="0"/>
        <v>Unique</v>
      </c>
    </row>
    <row r="35" spans="1:28" ht="15.75" customHeight="1">
      <c r="A35" s="848" t="s">
        <v>8759</v>
      </c>
      <c r="B35" s="859" t="s">
        <v>7430</v>
      </c>
      <c r="C35" s="859" t="s">
        <v>7431</v>
      </c>
      <c r="D35" s="16">
        <v>110</v>
      </c>
      <c r="E35" s="16">
        <v>3</v>
      </c>
      <c r="F35" s="478">
        <v>120424</v>
      </c>
      <c r="G35" s="32">
        <v>150424</v>
      </c>
      <c r="H35" s="16">
        <v>2024</v>
      </c>
      <c r="I35" s="855" t="s">
        <v>476</v>
      </c>
      <c r="J35" s="854" t="s">
        <v>7432</v>
      </c>
      <c r="K35" s="16" t="s">
        <v>330</v>
      </c>
      <c r="L35" s="178" t="s">
        <v>1204</v>
      </c>
      <c r="P35" s="642" t="s">
        <v>4362</v>
      </c>
      <c r="Q35" s="2" t="s">
        <v>4363</v>
      </c>
      <c r="R35" s="2" t="s">
        <v>2911</v>
      </c>
      <c r="S35" s="117">
        <v>1</v>
      </c>
      <c r="T35" s="117">
        <v>1</v>
      </c>
      <c r="U35" s="117">
        <v>0</v>
      </c>
      <c r="X35" s="402">
        <v>160425</v>
      </c>
      <c r="Y35" s="16" t="s">
        <v>2844</v>
      </c>
      <c r="Z35" s="16" t="s">
        <v>7481</v>
      </c>
      <c r="AB35" s="16" t="str">
        <f t="shared" si="0"/>
        <v>Unique</v>
      </c>
    </row>
    <row r="36" spans="1:28" ht="15.75" customHeight="1">
      <c r="A36" s="848" t="s">
        <v>8759</v>
      </c>
      <c r="B36" s="859" t="s">
        <v>7430</v>
      </c>
      <c r="C36" s="859" t="s">
        <v>7431</v>
      </c>
      <c r="D36" s="16">
        <v>110</v>
      </c>
      <c r="E36" s="16">
        <v>3</v>
      </c>
      <c r="F36" s="478">
        <v>120424</v>
      </c>
      <c r="G36" s="32">
        <v>150424</v>
      </c>
      <c r="H36" s="16">
        <v>2024</v>
      </c>
      <c r="I36" s="855" t="s">
        <v>476</v>
      </c>
      <c r="J36" s="854" t="s">
        <v>7432</v>
      </c>
      <c r="K36" s="16" t="s">
        <v>330</v>
      </c>
      <c r="L36" s="178" t="s">
        <v>1204</v>
      </c>
      <c r="P36" s="642" t="s">
        <v>4362</v>
      </c>
      <c r="Q36" s="2" t="s">
        <v>4363</v>
      </c>
      <c r="R36" s="2" t="s">
        <v>2911</v>
      </c>
      <c r="S36" s="117">
        <v>1</v>
      </c>
      <c r="T36" s="117">
        <v>1</v>
      </c>
      <c r="U36" s="117">
        <v>0</v>
      </c>
      <c r="X36" s="402">
        <v>160425</v>
      </c>
      <c r="Y36" s="16" t="s">
        <v>2844</v>
      </c>
      <c r="Z36" s="16" t="s">
        <v>7482</v>
      </c>
      <c r="AB36" s="16" t="str">
        <f t="shared" si="0"/>
        <v>Unique</v>
      </c>
    </row>
    <row r="37" spans="1:28" ht="15.75" customHeight="1">
      <c r="A37" s="848" t="s">
        <v>8759</v>
      </c>
      <c r="B37" s="859" t="s">
        <v>7430</v>
      </c>
      <c r="C37" s="859" t="s">
        <v>7431</v>
      </c>
      <c r="D37" s="16">
        <v>110</v>
      </c>
      <c r="E37" s="16">
        <v>3</v>
      </c>
      <c r="F37" s="478">
        <v>120424</v>
      </c>
      <c r="G37" s="32">
        <v>150424</v>
      </c>
      <c r="H37" s="16">
        <v>2024</v>
      </c>
      <c r="I37" s="855" t="s">
        <v>476</v>
      </c>
      <c r="J37" s="854" t="s">
        <v>7432</v>
      </c>
      <c r="K37" s="16" t="s">
        <v>330</v>
      </c>
      <c r="L37" s="178" t="s">
        <v>1204</v>
      </c>
      <c r="P37" s="642" t="s">
        <v>4362</v>
      </c>
      <c r="Q37" s="2" t="s">
        <v>4363</v>
      </c>
      <c r="R37" s="2" t="s">
        <v>2911</v>
      </c>
      <c r="S37" s="117">
        <v>1</v>
      </c>
      <c r="T37" s="117">
        <v>1</v>
      </c>
      <c r="U37" s="117">
        <v>0</v>
      </c>
      <c r="X37" s="402">
        <v>160425</v>
      </c>
      <c r="Y37" s="16" t="s">
        <v>2844</v>
      </c>
      <c r="Z37" s="16" t="s">
        <v>7483</v>
      </c>
      <c r="AB37" s="16" t="str">
        <f t="shared" si="0"/>
        <v>Unique</v>
      </c>
    </row>
    <row r="38" spans="1:28" ht="15">
      <c r="A38" s="848" t="s">
        <v>8759</v>
      </c>
      <c r="B38" s="859" t="s">
        <v>7430</v>
      </c>
      <c r="C38" s="859" t="s">
        <v>7431</v>
      </c>
      <c r="D38" s="16">
        <v>110</v>
      </c>
      <c r="E38" s="16">
        <v>3</v>
      </c>
      <c r="F38" s="478">
        <v>120424</v>
      </c>
      <c r="G38" s="32">
        <v>150424</v>
      </c>
      <c r="H38" s="16">
        <v>2024</v>
      </c>
      <c r="I38" s="855" t="s">
        <v>476</v>
      </c>
      <c r="J38" s="854" t="s">
        <v>7432</v>
      </c>
      <c r="K38" s="16" t="s">
        <v>330</v>
      </c>
      <c r="L38" s="178" t="s">
        <v>1204</v>
      </c>
      <c r="P38" s="642" t="s">
        <v>4362</v>
      </c>
      <c r="Q38" s="2" t="s">
        <v>4363</v>
      </c>
      <c r="R38" s="2" t="s">
        <v>2911</v>
      </c>
      <c r="S38" s="117">
        <v>1</v>
      </c>
      <c r="T38" s="117">
        <v>1</v>
      </c>
      <c r="U38" s="117">
        <v>0</v>
      </c>
      <c r="X38" s="402">
        <v>160425</v>
      </c>
      <c r="Y38" s="16" t="s">
        <v>2844</v>
      </c>
      <c r="Z38" s="16" t="s">
        <v>7484</v>
      </c>
      <c r="AB38" s="16" t="str">
        <f t="shared" si="0"/>
        <v>Unique</v>
      </c>
    </row>
    <row r="39" spans="1:28" ht="15">
      <c r="A39" s="848" t="s">
        <v>8759</v>
      </c>
      <c r="B39" s="859" t="s">
        <v>7430</v>
      </c>
      <c r="C39" s="859" t="s">
        <v>7431</v>
      </c>
      <c r="D39" s="16">
        <v>110</v>
      </c>
      <c r="E39" s="16">
        <v>3</v>
      </c>
      <c r="F39" s="478">
        <v>120424</v>
      </c>
      <c r="G39" s="32">
        <v>150424</v>
      </c>
      <c r="H39" s="16">
        <v>2024</v>
      </c>
      <c r="I39" s="855" t="s">
        <v>476</v>
      </c>
      <c r="J39" s="854" t="s">
        <v>7432</v>
      </c>
      <c r="K39" s="16" t="s">
        <v>330</v>
      </c>
      <c r="L39" s="178" t="s">
        <v>1204</v>
      </c>
      <c r="P39" s="642" t="s">
        <v>4362</v>
      </c>
      <c r="Q39" s="2" t="s">
        <v>4363</v>
      </c>
      <c r="R39" s="2" t="s">
        <v>2911</v>
      </c>
      <c r="S39" s="117">
        <v>1</v>
      </c>
      <c r="T39" s="117">
        <v>1</v>
      </c>
      <c r="U39" s="117">
        <v>0</v>
      </c>
      <c r="X39" s="402">
        <v>160425</v>
      </c>
      <c r="Y39" s="16" t="s">
        <v>2844</v>
      </c>
      <c r="Z39" s="16" t="s">
        <v>7485</v>
      </c>
      <c r="AB39" s="16" t="str">
        <f t="shared" si="0"/>
        <v>Unique</v>
      </c>
    </row>
    <row r="40" spans="1:28" ht="15">
      <c r="A40" s="848" t="s">
        <v>8759</v>
      </c>
      <c r="B40" s="859" t="s">
        <v>7430</v>
      </c>
      <c r="C40" s="859" t="s">
        <v>7431</v>
      </c>
      <c r="D40" s="16">
        <v>110</v>
      </c>
      <c r="E40" s="16">
        <v>3</v>
      </c>
      <c r="F40" s="478">
        <v>120424</v>
      </c>
      <c r="G40" s="32">
        <v>150424</v>
      </c>
      <c r="H40" s="16">
        <v>2024</v>
      </c>
      <c r="I40" s="855" t="s">
        <v>476</v>
      </c>
      <c r="J40" s="854" t="s">
        <v>7432</v>
      </c>
      <c r="K40" s="16" t="s">
        <v>330</v>
      </c>
      <c r="L40" s="178" t="s">
        <v>1204</v>
      </c>
      <c r="P40" s="642" t="s">
        <v>4362</v>
      </c>
      <c r="Q40" s="2" t="s">
        <v>4363</v>
      </c>
      <c r="R40" s="2" t="s">
        <v>2911</v>
      </c>
      <c r="S40" s="117">
        <v>1</v>
      </c>
      <c r="T40" s="117">
        <v>1</v>
      </c>
      <c r="U40" s="117">
        <v>0</v>
      </c>
      <c r="X40" s="402">
        <v>160425</v>
      </c>
      <c r="Y40" s="16" t="s">
        <v>2844</v>
      </c>
      <c r="Z40" s="16" t="s">
        <v>7486</v>
      </c>
      <c r="AB40" s="16" t="str">
        <f t="shared" si="0"/>
        <v>Unique</v>
      </c>
    </row>
    <row r="41" spans="1:28" ht="15">
      <c r="A41" s="848" t="s">
        <v>8759</v>
      </c>
      <c r="B41" s="859" t="s">
        <v>7430</v>
      </c>
      <c r="C41" s="859" t="s">
        <v>7431</v>
      </c>
      <c r="D41" s="16">
        <v>110</v>
      </c>
      <c r="E41" s="16">
        <v>3</v>
      </c>
      <c r="F41" s="478">
        <v>120424</v>
      </c>
      <c r="G41" s="32">
        <v>150424</v>
      </c>
      <c r="H41" s="16">
        <v>2024</v>
      </c>
      <c r="I41" s="855" t="s">
        <v>476</v>
      </c>
      <c r="J41" s="854" t="s">
        <v>7432</v>
      </c>
      <c r="K41" s="16" t="s">
        <v>330</v>
      </c>
      <c r="L41" s="178" t="s">
        <v>1204</v>
      </c>
      <c r="P41" s="642" t="s">
        <v>4362</v>
      </c>
      <c r="Q41" s="2" t="s">
        <v>4363</v>
      </c>
      <c r="R41" s="2" t="s">
        <v>2911</v>
      </c>
      <c r="S41" s="117">
        <v>1</v>
      </c>
      <c r="T41" s="117">
        <v>1</v>
      </c>
      <c r="U41" s="117">
        <v>0</v>
      </c>
      <c r="X41" s="402">
        <v>160425</v>
      </c>
      <c r="Y41" s="16" t="s">
        <v>2844</v>
      </c>
      <c r="Z41" s="16" t="s">
        <v>7487</v>
      </c>
      <c r="AB41" s="16" t="str">
        <f t="shared" si="0"/>
        <v>Unique</v>
      </c>
    </row>
    <row r="42" spans="1:28" ht="15">
      <c r="A42" s="848" t="s">
        <v>8759</v>
      </c>
      <c r="B42" s="859" t="s">
        <v>7430</v>
      </c>
      <c r="C42" s="859" t="s">
        <v>7431</v>
      </c>
      <c r="D42" s="16">
        <v>110</v>
      </c>
      <c r="E42" s="16">
        <v>3</v>
      </c>
      <c r="F42" s="478">
        <v>120424</v>
      </c>
      <c r="G42" s="32">
        <v>150424</v>
      </c>
      <c r="H42" s="16">
        <v>2024</v>
      </c>
      <c r="I42" s="855" t="s">
        <v>476</v>
      </c>
      <c r="J42" s="854" t="s">
        <v>7432</v>
      </c>
      <c r="K42" s="16" t="s">
        <v>330</v>
      </c>
      <c r="L42" s="178" t="s">
        <v>1204</v>
      </c>
      <c r="P42" s="642" t="s">
        <v>4362</v>
      </c>
      <c r="Q42" s="2" t="s">
        <v>4363</v>
      </c>
      <c r="R42" s="2" t="s">
        <v>2911</v>
      </c>
      <c r="S42" s="117">
        <v>1</v>
      </c>
      <c r="T42" s="117">
        <v>1</v>
      </c>
      <c r="U42" s="117">
        <v>0</v>
      </c>
      <c r="X42" s="402">
        <v>160425</v>
      </c>
      <c r="Y42" s="16" t="s">
        <v>2844</v>
      </c>
      <c r="Z42" s="16" t="s">
        <v>7488</v>
      </c>
      <c r="AB42" s="16" t="str">
        <f t="shared" si="0"/>
        <v>Unique</v>
      </c>
    </row>
    <row r="43" spans="1:28" ht="12.75">
      <c r="A43" s="848" t="s">
        <v>8760</v>
      </c>
      <c r="B43" s="50" t="s">
        <v>7489</v>
      </c>
      <c r="C43" s="50" t="s">
        <v>7490</v>
      </c>
      <c r="D43" s="93">
        <v>110</v>
      </c>
      <c r="E43" s="93">
        <v>3</v>
      </c>
      <c r="F43" s="93">
        <v>120424</v>
      </c>
      <c r="G43" s="93">
        <v>150424</v>
      </c>
      <c r="H43" s="93">
        <v>2024</v>
      </c>
      <c r="I43" s="855" t="s">
        <v>476</v>
      </c>
      <c r="J43" s="854" t="s">
        <v>7432</v>
      </c>
      <c r="K43" s="16" t="s">
        <v>330</v>
      </c>
      <c r="L43" s="178" t="s">
        <v>1204</v>
      </c>
      <c r="P43" s="865" t="s">
        <v>7491</v>
      </c>
      <c r="Q43" s="50" t="s">
        <v>7492</v>
      </c>
      <c r="R43" s="50" t="s">
        <v>1206</v>
      </c>
      <c r="S43" s="93">
        <v>1</v>
      </c>
      <c r="T43" s="2"/>
      <c r="U43" s="93">
        <v>1</v>
      </c>
      <c r="X43" s="866" t="s">
        <v>1207</v>
      </c>
      <c r="Y43" s="16" t="s">
        <v>2844</v>
      </c>
      <c r="Z43" s="50" t="s">
        <v>7493</v>
      </c>
      <c r="AB43" s="16" t="str">
        <f>IF( COUNTIF(Z:Z,#REF!)&gt;1, "Duplicate", "Unique")</f>
        <v>Unique</v>
      </c>
    </row>
    <row r="44" spans="1:28" ht="12.75">
      <c r="A44" s="848" t="s">
        <v>8761</v>
      </c>
      <c r="B44" s="50" t="s">
        <v>7489</v>
      </c>
      <c r="C44" s="50" t="s">
        <v>7490</v>
      </c>
      <c r="D44" s="93">
        <v>110</v>
      </c>
      <c r="E44" s="93">
        <v>3</v>
      </c>
      <c r="F44" s="93">
        <v>120424</v>
      </c>
      <c r="G44" s="93">
        <v>150424</v>
      </c>
      <c r="H44" s="93">
        <v>2024</v>
      </c>
      <c r="I44" s="855" t="s">
        <v>476</v>
      </c>
      <c r="J44" s="854" t="s">
        <v>7432</v>
      </c>
      <c r="K44" s="16" t="s">
        <v>330</v>
      </c>
      <c r="L44" s="178" t="s">
        <v>1204</v>
      </c>
      <c r="P44" s="865" t="s">
        <v>569</v>
      </c>
      <c r="Q44" s="50" t="s">
        <v>570</v>
      </c>
      <c r="R44" s="50" t="s">
        <v>1206</v>
      </c>
      <c r="S44" s="93">
        <v>1</v>
      </c>
      <c r="T44" s="93">
        <v>1</v>
      </c>
      <c r="U44" s="2"/>
      <c r="X44" s="866" t="s">
        <v>1207</v>
      </c>
      <c r="Y44" s="16" t="s">
        <v>2844</v>
      </c>
      <c r="Z44" s="50" t="s">
        <v>7494</v>
      </c>
      <c r="AB44" s="16" t="str">
        <f>IF( COUNTIF(Z:Z,#REF!)&gt;1, "Duplicate", "Unique")</f>
        <v>Unique</v>
      </c>
    </row>
    <row r="45" spans="1:28" ht="12.75">
      <c r="A45" s="848" t="s">
        <v>8761</v>
      </c>
      <c r="B45" s="50" t="s">
        <v>7489</v>
      </c>
      <c r="C45" s="50" t="s">
        <v>7490</v>
      </c>
      <c r="D45" s="93">
        <v>110</v>
      </c>
      <c r="E45" s="93">
        <v>3</v>
      </c>
      <c r="F45" s="93">
        <v>120425</v>
      </c>
      <c r="G45" s="93">
        <v>150424</v>
      </c>
      <c r="H45" s="93">
        <v>2024</v>
      </c>
      <c r="I45" s="855" t="s">
        <v>476</v>
      </c>
      <c r="J45" s="854" t="s">
        <v>7432</v>
      </c>
      <c r="K45" s="16" t="s">
        <v>330</v>
      </c>
      <c r="L45" s="178" t="s">
        <v>1204</v>
      </c>
      <c r="P45" s="865" t="s">
        <v>569</v>
      </c>
      <c r="Q45" s="50" t="s">
        <v>570</v>
      </c>
      <c r="R45" s="50" t="s">
        <v>1206</v>
      </c>
      <c r="S45" s="93">
        <v>1</v>
      </c>
      <c r="T45" s="2"/>
      <c r="U45" s="93">
        <v>1</v>
      </c>
      <c r="X45" s="866" t="s">
        <v>1207</v>
      </c>
      <c r="Y45" s="16" t="s">
        <v>2844</v>
      </c>
      <c r="Z45" s="50" t="s">
        <v>7495</v>
      </c>
      <c r="AB45" s="16" t="str">
        <f>IF( COUNTIF(Z:Z,#REF!)&gt;1, "Duplicate", "Unique")</f>
        <v>Unique</v>
      </c>
    </row>
    <row r="46" spans="1:28" ht="15">
      <c r="A46" s="114" t="s">
        <v>8762</v>
      </c>
      <c r="B46" s="860" t="s">
        <v>7455</v>
      </c>
      <c r="C46" s="860" t="s">
        <v>7456</v>
      </c>
      <c r="D46" s="861" t="s">
        <v>7457</v>
      </c>
      <c r="E46" s="862">
        <v>1</v>
      </c>
      <c r="F46" s="863" t="s">
        <v>7458</v>
      </c>
      <c r="G46" s="862">
        <v>250724</v>
      </c>
      <c r="H46" s="213">
        <f>H45</f>
        <v>2024</v>
      </c>
      <c r="I46" s="861" t="s">
        <v>7459</v>
      </c>
      <c r="J46" s="148" t="s">
        <v>7453</v>
      </c>
      <c r="K46" s="148" t="str">
        <f t="shared" ref="K46:L46" si="15">K45</f>
        <v>na</v>
      </c>
      <c r="L46" s="148" t="str">
        <f t="shared" si="15"/>
        <v>p</v>
      </c>
      <c r="P46" s="418" t="s">
        <v>4362</v>
      </c>
      <c r="Q46" s="16" t="s">
        <v>4363</v>
      </c>
      <c r="R46" s="16" t="s">
        <v>100</v>
      </c>
      <c r="S46" s="16">
        <v>1</v>
      </c>
      <c r="T46" s="16">
        <v>1</v>
      </c>
      <c r="U46" s="16">
        <v>0</v>
      </c>
      <c r="X46" s="413" t="s">
        <v>2294</v>
      </c>
      <c r="Y46" s="16" t="s">
        <v>2844</v>
      </c>
      <c r="Z46" s="16" t="s">
        <v>7496</v>
      </c>
      <c r="AB46" s="16" t="str">
        <f t="shared" ref="AB46:AB77" si="16">IF(COUNTIF(Z:Z, Z46)&gt;1, "Duplicate", "Unique")</f>
        <v>Unique</v>
      </c>
    </row>
    <row r="47" spans="1:28" ht="15">
      <c r="A47" s="848" t="s">
        <v>8763</v>
      </c>
      <c r="B47" s="148" t="s">
        <v>7497</v>
      </c>
      <c r="C47" s="148" t="s">
        <v>7498</v>
      </c>
      <c r="D47" s="213">
        <v>117</v>
      </c>
      <c r="E47" s="213">
        <v>3</v>
      </c>
      <c r="F47" s="593" t="s">
        <v>7499</v>
      </c>
      <c r="G47" s="364">
        <v>140324</v>
      </c>
      <c r="H47" s="213">
        <v>2024</v>
      </c>
      <c r="I47" s="364" t="s">
        <v>105</v>
      </c>
      <c r="J47" s="364" t="s">
        <v>7500</v>
      </c>
      <c r="K47" s="364" t="s">
        <v>330</v>
      </c>
      <c r="L47" s="178" t="s">
        <v>1204</v>
      </c>
      <c r="P47" s="418" t="s">
        <v>1186</v>
      </c>
      <c r="Q47" s="16" t="s">
        <v>1187</v>
      </c>
      <c r="R47" s="16" t="s">
        <v>100</v>
      </c>
      <c r="S47" s="16">
        <v>2</v>
      </c>
      <c r="T47" s="16">
        <v>1</v>
      </c>
      <c r="U47" s="16">
        <v>1</v>
      </c>
      <c r="X47" s="402">
        <v>181125</v>
      </c>
      <c r="Y47" s="16" t="s">
        <v>2844</v>
      </c>
      <c r="Z47" s="16" t="s">
        <v>7501</v>
      </c>
      <c r="AB47" s="16" t="str">
        <f t="shared" si="16"/>
        <v>Unique</v>
      </c>
    </row>
    <row r="48" spans="1:28" ht="15">
      <c r="A48" s="848" t="s">
        <v>8764</v>
      </c>
      <c r="B48" s="148" t="s">
        <v>7497</v>
      </c>
      <c r="C48" s="148" t="s">
        <v>7498</v>
      </c>
      <c r="D48" s="213">
        <v>117</v>
      </c>
      <c r="E48" s="213">
        <v>3</v>
      </c>
      <c r="F48" s="593" t="s">
        <v>7499</v>
      </c>
      <c r="G48" s="364">
        <v>140324</v>
      </c>
      <c r="H48" s="213">
        <v>2024</v>
      </c>
      <c r="I48" s="364" t="s">
        <v>105</v>
      </c>
      <c r="J48" s="364" t="s">
        <v>7502</v>
      </c>
      <c r="K48" s="364" t="s">
        <v>330</v>
      </c>
      <c r="L48" s="178" t="s">
        <v>1204</v>
      </c>
      <c r="P48" s="418" t="s">
        <v>1186</v>
      </c>
      <c r="Q48" s="16" t="s">
        <v>1187</v>
      </c>
      <c r="R48" s="16" t="s">
        <v>100</v>
      </c>
      <c r="S48" s="16">
        <f>T48+U48</f>
        <v>8</v>
      </c>
      <c r="T48" s="16">
        <v>4</v>
      </c>
      <c r="U48" s="16">
        <v>4</v>
      </c>
      <c r="X48" s="402">
        <v>181125</v>
      </c>
      <c r="Y48" s="16" t="s">
        <v>2844</v>
      </c>
      <c r="Z48" s="16" t="s">
        <v>7503</v>
      </c>
      <c r="AB48" s="16" t="str">
        <f t="shared" si="16"/>
        <v>Unique</v>
      </c>
    </row>
    <row r="49" spans="1:28" ht="15">
      <c r="A49" s="848" t="s">
        <v>8765</v>
      </c>
      <c r="B49" s="148" t="s">
        <v>7504</v>
      </c>
      <c r="C49" s="148" t="s">
        <v>7505</v>
      </c>
      <c r="D49" s="213">
        <v>127</v>
      </c>
      <c r="E49" s="213">
        <v>1</v>
      </c>
      <c r="F49" s="593" t="s">
        <v>7506</v>
      </c>
      <c r="G49" s="148">
        <v>120424</v>
      </c>
      <c r="H49" s="213">
        <v>2024</v>
      </c>
      <c r="I49" s="364" t="s">
        <v>105</v>
      </c>
      <c r="J49" s="364" t="s">
        <v>7502</v>
      </c>
      <c r="K49" s="148" t="str">
        <f t="shared" ref="K49:L49" si="17">K48</f>
        <v>na</v>
      </c>
      <c r="L49" s="148" t="str">
        <f t="shared" si="17"/>
        <v>p</v>
      </c>
      <c r="P49" s="418" t="s">
        <v>1186</v>
      </c>
      <c r="Q49" s="16" t="s">
        <v>1187</v>
      </c>
      <c r="R49" s="16" t="s">
        <v>100</v>
      </c>
      <c r="S49" s="16">
        <v>1</v>
      </c>
      <c r="T49" s="16">
        <v>1</v>
      </c>
      <c r="U49" s="16">
        <v>0</v>
      </c>
      <c r="X49" s="402">
        <v>181125</v>
      </c>
      <c r="Y49" s="16" t="s">
        <v>2844</v>
      </c>
      <c r="Z49" s="16" t="s">
        <v>7507</v>
      </c>
      <c r="AB49" s="16" t="str">
        <f t="shared" si="16"/>
        <v>Unique</v>
      </c>
    </row>
    <row r="50" spans="1:28" ht="15">
      <c r="A50" s="114" t="s">
        <v>8766</v>
      </c>
      <c r="B50" s="148" t="s">
        <v>7508</v>
      </c>
      <c r="C50" s="148" t="s">
        <v>7509</v>
      </c>
      <c r="D50" s="213">
        <v>117</v>
      </c>
      <c r="E50" s="213">
        <v>3</v>
      </c>
      <c r="F50" s="364">
        <v>140324</v>
      </c>
      <c r="G50" s="148">
        <v>210324</v>
      </c>
      <c r="H50" s="213">
        <v>2024</v>
      </c>
      <c r="I50" s="148" t="s">
        <v>7510</v>
      </c>
      <c r="J50" s="364" t="s">
        <v>7500</v>
      </c>
      <c r="K50" s="364" t="s">
        <v>330</v>
      </c>
      <c r="L50" s="178" t="s">
        <v>1204</v>
      </c>
      <c r="P50" s="418" t="s">
        <v>1186</v>
      </c>
      <c r="Q50" s="16" t="s">
        <v>1187</v>
      </c>
      <c r="R50" s="16" t="s">
        <v>100</v>
      </c>
      <c r="S50" s="16">
        <v>2</v>
      </c>
      <c r="T50" s="16">
        <v>2</v>
      </c>
      <c r="U50" s="16">
        <v>0</v>
      </c>
      <c r="X50" s="402">
        <v>181125</v>
      </c>
      <c r="Y50" s="16" t="s">
        <v>2844</v>
      </c>
      <c r="Z50" s="16" t="s">
        <v>7511</v>
      </c>
      <c r="AB50" s="16" t="str">
        <f t="shared" si="16"/>
        <v>Unique</v>
      </c>
    </row>
    <row r="51" spans="1:28" ht="15">
      <c r="A51" s="848" t="s">
        <v>8767</v>
      </c>
      <c r="B51" s="148" t="s">
        <v>7512</v>
      </c>
      <c r="C51" s="148" t="s">
        <v>7513</v>
      </c>
      <c r="D51" s="213">
        <v>26</v>
      </c>
      <c r="E51" s="213">
        <v>1</v>
      </c>
      <c r="F51" s="364">
        <v>100624</v>
      </c>
      <c r="G51" s="148">
        <v>170624</v>
      </c>
      <c r="H51" s="213">
        <v>2024</v>
      </c>
      <c r="I51" s="855" t="s">
        <v>476</v>
      </c>
      <c r="J51" s="364" t="s">
        <v>7514</v>
      </c>
      <c r="K51" s="16" t="s">
        <v>330</v>
      </c>
      <c r="L51" s="178" t="s">
        <v>1204</v>
      </c>
      <c r="P51" s="418" t="s">
        <v>366</v>
      </c>
      <c r="Q51" s="16" t="s">
        <v>7428</v>
      </c>
      <c r="R51" s="16" t="s">
        <v>100</v>
      </c>
      <c r="S51" s="114">
        <f t="shared" ref="S51:S59" si="18">T51+U51</f>
        <v>1</v>
      </c>
      <c r="T51" s="16">
        <v>0</v>
      </c>
      <c r="U51" s="16">
        <v>1</v>
      </c>
      <c r="X51" s="402">
        <v>181125</v>
      </c>
      <c r="Y51" s="16" t="s">
        <v>2844</v>
      </c>
      <c r="Z51" s="16" t="s">
        <v>7515</v>
      </c>
      <c r="AB51" s="16" t="str">
        <f t="shared" si="16"/>
        <v>Unique</v>
      </c>
    </row>
    <row r="52" spans="1:28" ht="15">
      <c r="A52" s="848" t="s">
        <v>8768</v>
      </c>
      <c r="B52" s="148" t="s">
        <v>7512</v>
      </c>
      <c r="C52" s="148" t="s">
        <v>7513</v>
      </c>
      <c r="D52" s="213">
        <v>26</v>
      </c>
      <c r="E52" s="213">
        <v>1</v>
      </c>
      <c r="F52" s="364">
        <v>100624</v>
      </c>
      <c r="G52" s="148">
        <v>170624</v>
      </c>
      <c r="H52" s="213">
        <v>2024</v>
      </c>
      <c r="I52" s="855" t="s">
        <v>476</v>
      </c>
      <c r="J52" s="364" t="s">
        <v>7514</v>
      </c>
      <c r="K52" s="16" t="s">
        <v>330</v>
      </c>
      <c r="L52" s="178" t="s">
        <v>1204</v>
      </c>
      <c r="P52" s="418" t="s">
        <v>536</v>
      </c>
      <c r="Q52" s="16" t="s">
        <v>537</v>
      </c>
      <c r="R52" s="16" t="s">
        <v>100</v>
      </c>
      <c r="S52" s="114">
        <f t="shared" si="18"/>
        <v>1</v>
      </c>
      <c r="T52" s="16">
        <v>0</v>
      </c>
      <c r="U52" s="16">
        <v>1</v>
      </c>
      <c r="X52" s="402">
        <v>181125</v>
      </c>
      <c r="Y52" s="16" t="s">
        <v>2844</v>
      </c>
      <c r="Z52" s="16" t="s">
        <v>7516</v>
      </c>
      <c r="AB52" s="16" t="str">
        <f t="shared" si="16"/>
        <v>Unique</v>
      </c>
    </row>
    <row r="53" spans="1:28" ht="15">
      <c r="A53" s="114" t="s">
        <v>8769</v>
      </c>
      <c r="B53" s="148" t="s">
        <v>7512</v>
      </c>
      <c r="C53" s="148" t="s">
        <v>7513</v>
      </c>
      <c r="D53" s="213">
        <v>26</v>
      </c>
      <c r="E53" s="213">
        <v>1</v>
      </c>
      <c r="F53" s="364">
        <v>100624</v>
      </c>
      <c r="G53" s="148">
        <v>170624</v>
      </c>
      <c r="H53" s="213">
        <v>2024</v>
      </c>
      <c r="I53" s="855" t="s">
        <v>476</v>
      </c>
      <c r="J53" s="364" t="s">
        <v>7514</v>
      </c>
      <c r="K53" s="16" t="s">
        <v>330</v>
      </c>
      <c r="L53" s="178" t="s">
        <v>1204</v>
      </c>
      <c r="P53" s="585" t="s">
        <v>4353</v>
      </c>
      <c r="Q53" s="867" t="s">
        <v>4354</v>
      </c>
      <c r="R53" s="16" t="s">
        <v>100</v>
      </c>
      <c r="S53" s="114">
        <f t="shared" si="18"/>
        <v>1</v>
      </c>
      <c r="T53" s="16">
        <v>1</v>
      </c>
      <c r="U53" s="16">
        <v>0</v>
      </c>
      <c r="X53" s="402">
        <v>181125</v>
      </c>
      <c r="Y53" s="16" t="s">
        <v>2844</v>
      </c>
      <c r="Z53" s="16" t="s">
        <v>7517</v>
      </c>
      <c r="AB53" s="16" t="str">
        <f t="shared" si="16"/>
        <v>Unique</v>
      </c>
    </row>
    <row r="54" spans="1:28" ht="15">
      <c r="A54" s="114" t="s">
        <v>8770</v>
      </c>
      <c r="B54" s="148" t="s">
        <v>7518</v>
      </c>
      <c r="C54" s="148" t="s">
        <v>7519</v>
      </c>
      <c r="D54" s="213">
        <v>115</v>
      </c>
      <c r="E54" s="213">
        <v>3</v>
      </c>
      <c r="F54" s="213">
        <v>190324</v>
      </c>
      <c r="G54" s="213">
        <v>270324</v>
      </c>
      <c r="H54" s="213">
        <v>2024</v>
      </c>
      <c r="I54" s="148" t="s">
        <v>7520</v>
      </c>
      <c r="J54" s="148" t="s">
        <v>7521</v>
      </c>
      <c r="K54" s="16" t="s">
        <v>330</v>
      </c>
      <c r="L54" s="178" t="s">
        <v>1204</v>
      </c>
      <c r="P54" s="418" t="s">
        <v>1186</v>
      </c>
      <c r="Q54" s="16" t="s">
        <v>1187</v>
      </c>
      <c r="R54" s="16" t="s">
        <v>100</v>
      </c>
      <c r="S54" s="114">
        <f t="shared" si="18"/>
        <v>3</v>
      </c>
      <c r="T54" s="16">
        <v>1</v>
      </c>
      <c r="U54" s="16">
        <v>2</v>
      </c>
      <c r="X54" s="402">
        <v>181125</v>
      </c>
      <c r="Y54" s="16" t="s">
        <v>2844</v>
      </c>
      <c r="Z54" s="16" t="s">
        <v>7522</v>
      </c>
      <c r="AB54" s="16" t="str">
        <f t="shared" si="16"/>
        <v>Unique</v>
      </c>
    </row>
    <row r="55" spans="1:28" ht="15">
      <c r="A55" s="848" t="s">
        <v>8771</v>
      </c>
      <c r="B55" s="148" t="s">
        <v>7523</v>
      </c>
      <c r="C55" s="148" t="s">
        <v>7524</v>
      </c>
      <c r="D55" s="213">
        <v>26</v>
      </c>
      <c r="E55" s="213">
        <v>1</v>
      </c>
      <c r="F55" s="364">
        <v>100624</v>
      </c>
      <c r="G55" s="364">
        <v>170624</v>
      </c>
      <c r="H55" s="213">
        <v>2024</v>
      </c>
      <c r="I55" s="148" t="s">
        <v>476</v>
      </c>
      <c r="J55" s="364" t="s">
        <v>7525</v>
      </c>
      <c r="K55" s="16" t="s">
        <v>330</v>
      </c>
      <c r="L55" s="178" t="s">
        <v>1204</v>
      </c>
      <c r="P55" s="418" t="s">
        <v>366</v>
      </c>
      <c r="Q55" s="16" t="s">
        <v>7428</v>
      </c>
      <c r="R55" s="16" t="s">
        <v>100</v>
      </c>
      <c r="S55" s="114">
        <f t="shared" si="18"/>
        <v>1</v>
      </c>
      <c r="T55" s="16">
        <v>0</v>
      </c>
      <c r="U55" s="16">
        <v>1</v>
      </c>
      <c r="X55" s="402">
        <v>181125</v>
      </c>
      <c r="Y55" s="16" t="s">
        <v>2844</v>
      </c>
      <c r="Z55" s="16" t="s">
        <v>7526</v>
      </c>
      <c r="AB55" s="16" t="str">
        <f t="shared" si="16"/>
        <v>Unique</v>
      </c>
    </row>
    <row r="56" spans="1:28" ht="15">
      <c r="A56" s="848" t="s">
        <v>8772</v>
      </c>
      <c r="B56" s="148" t="s">
        <v>7527</v>
      </c>
      <c r="C56" s="148" t="s">
        <v>7528</v>
      </c>
      <c r="D56" s="213">
        <v>117</v>
      </c>
      <c r="E56" s="213">
        <v>1</v>
      </c>
      <c r="F56" s="593" t="s">
        <v>7499</v>
      </c>
      <c r="G56" s="148">
        <v>140324</v>
      </c>
      <c r="H56" s="213">
        <v>2024</v>
      </c>
      <c r="I56" s="148" t="s">
        <v>105</v>
      </c>
      <c r="J56" s="16" t="s">
        <v>7529</v>
      </c>
      <c r="K56" s="16" t="s">
        <v>330</v>
      </c>
      <c r="L56" s="178" t="s">
        <v>1204</v>
      </c>
      <c r="P56" s="418" t="s">
        <v>1186</v>
      </c>
      <c r="Q56" s="16" t="s">
        <v>1187</v>
      </c>
      <c r="R56" s="16" t="s">
        <v>100</v>
      </c>
      <c r="S56" s="114">
        <f t="shared" si="18"/>
        <v>2</v>
      </c>
      <c r="T56" s="16">
        <v>0</v>
      </c>
      <c r="U56" s="16">
        <v>2</v>
      </c>
      <c r="X56" s="402">
        <v>181125</v>
      </c>
      <c r="Y56" s="16" t="s">
        <v>2844</v>
      </c>
      <c r="Z56" s="16" t="s">
        <v>7530</v>
      </c>
      <c r="AB56" s="16" t="str">
        <f t="shared" si="16"/>
        <v>Unique</v>
      </c>
    </row>
    <row r="57" spans="1:28" ht="15">
      <c r="A57" s="848" t="s">
        <v>8773</v>
      </c>
      <c r="B57" s="148" t="s">
        <v>7504</v>
      </c>
      <c r="C57" s="148" t="s">
        <v>7505</v>
      </c>
      <c r="D57" s="213">
        <v>127</v>
      </c>
      <c r="E57" s="213">
        <v>1</v>
      </c>
      <c r="F57" s="593" t="s">
        <v>7506</v>
      </c>
      <c r="G57" s="148">
        <v>120424</v>
      </c>
      <c r="H57" s="213">
        <v>2024</v>
      </c>
      <c r="I57" s="148" t="s">
        <v>105</v>
      </c>
      <c r="J57" s="364" t="s">
        <v>7500</v>
      </c>
      <c r="K57" s="16" t="s">
        <v>330</v>
      </c>
      <c r="L57" s="178" t="s">
        <v>1204</v>
      </c>
      <c r="P57" s="418" t="s">
        <v>1186</v>
      </c>
      <c r="Q57" s="16" t="s">
        <v>1187</v>
      </c>
      <c r="R57" s="16" t="s">
        <v>100</v>
      </c>
      <c r="S57" s="114">
        <f t="shared" si="18"/>
        <v>1</v>
      </c>
      <c r="T57" s="16">
        <v>0</v>
      </c>
      <c r="U57" s="16">
        <v>1</v>
      </c>
      <c r="X57" s="402">
        <v>181125</v>
      </c>
      <c r="Y57" s="16" t="s">
        <v>2844</v>
      </c>
      <c r="Z57" s="16" t="s">
        <v>7531</v>
      </c>
      <c r="AB57" s="16" t="str">
        <f t="shared" si="16"/>
        <v>Unique</v>
      </c>
    </row>
    <row r="58" spans="1:28" ht="15">
      <c r="A58" s="848" t="s">
        <v>8774</v>
      </c>
      <c r="B58" s="148" t="s">
        <v>7527</v>
      </c>
      <c r="C58" s="148" t="s">
        <v>7528</v>
      </c>
      <c r="D58" s="213">
        <v>117</v>
      </c>
      <c r="E58" s="213">
        <v>1</v>
      </c>
      <c r="F58" s="593" t="s">
        <v>7499</v>
      </c>
      <c r="G58" s="148">
        <v>140324</v>
      </c>
      <c r="H58" s="213">
        <v>2024</v>
      </c>
      <c r="I58" s="148" t="s">
        <v>105</v>
      </c>
      <c r="J58" s="16" t="s">
        <v>7532</v>
      </c>
      <c r="K58" s="16" t="s">
        <v>330</v>
      </c>
      <c r="L58" s="178" t="s">
        <v>1204</v>
      </c>
      <c r="P58" s="418" t="s">
        <v>1186</v>
      </c>
      <c r="Q58" s="16" t="s">
        <v>1187</v>
      </c>
      <c r="R58" s="16" t="s">
        <v>100</v>
      </c>
      <c r="S58" s="114">
        <f t="shared" si="18"/>
        <v>3</v>
      </c>
      <c r="T58" s="16">
        <v>1</v>
      </c>
      <c r="U58" s="16">
        <v>2</v>
      </c>
      <c r="X58" s="402">
        <v>181125</v>
      </c>
      <c r="Y58" s="16" t="s">
        <v>2844</v>
      </c>
      <c r="Z58" s="16" t="s">
        <v>7533</v>
      </c>
      <c r="AB58" s="16" t="str">
        <f t="shared" si="16"/>
        <v>Unique</v>
      </c>
    </row>
    <row r="59" spans="1:28" ht="15">
      <c r="A59" s="114" t="s">
        <v>8775</v>
      </c>
      <c r="B59" s="148" t="s">
        <v>7534</v>
      </c>
      <c r="C59" s="148" t="s">
        <v>7535</v>
      </c>
      <c r="D59" s="148" t="s">
        <v>7536</v>
      </c>
      <c r="E59" s="213">
        <v>1</v>
      </c>
      <c r="F59" s="148"/>
      <c r="G59" s="148">
        <v>160824</v>
      </c>
      <c r="H59" s="213">
        <v>2024</v>
      </c>
      <c r="I59" s="148" t="s">
        <v>100</v>
      </c>
      <c r="J59" s="364" t="s">
        <v>7537</v>
      </c>
      <c r="K59" s="364" t="s">
        <v>330</v>
      </c>
      <c r="L59" s="178" t="s">
        <v>1204</v>
      </c>
      <c r="P59" s="16" t="s">
        <v>98</v>
      </c>
      <c r="Q59" s="16" t="s">
        <v>99</v>
      </c>
      <c r="R59" s="16" t="s">
        <v>4916</v>
      </c>
      <c r="S59" s="114">
        <f t="shared" si="18"/>
        <v>2</v>
      </c>
      <c r="T59" s="16">
        <v>0</v>
      </c>
      <c r="U59" s="16">
        <v>2</v>
      </c>
      <c r="X59" s="413" t="s">
        <v>4915</v>
      </c>
      <c r="Y59" s="16" t="s">
        <v>2844</v>
      </c>
      <c r="Z59" s="16" t="s">
        <v>7538</v>
      </c>
      <c r="AB59" s="16" t="str">
        <f t="shared" si="16"/>
        <v>Unique</v>
      </c>
    </row>
    <row r="60" spans="1:28" ht="15">
      <c r="A60" s="848" t="s">
        <v>8776</v>
      </c>
      <c r="B60" s="148" t="s">
        <v>7534</v>
      </c>
      <c r="C60" s="148" t="s">
        <v>7535</v>
      </c>
      <c r="D60" s="148" t="s">
        <v>7536</v>
      </c>
      <c r="E60" s="213">
        <v>1</v>
      </c>
      <c r="F60" s="148"/>
      <c r="G60" s="148">
        <v>160824</v>
      </c>
      <c r="H60" s="213">
        <v>2024</v>
      </c>
      <c r="I60" s="148" t="s">
        <v>100</v>
      </c>
      <c r="J60" s="364" t="s">
        <v>7537</v>
      </c>
      <c r="K60" s="364" t="s">
        <v>330</v>
      </c>
      <c r="L60" s="178" t="s">
        <v>1204</v>
      </c>
      <c r="P60" s="418" t="s">
        <v>579</v>
      </c>
      <c r="Q60" s="16" t="s">
        <v>7539</v>
      </c>
      <c r="R60" s="16" t="s">
        <v>4916</v>
      </c>
      <c r="S60" s="114">
        <f t="shared" ref="S60:S62" si="19">SUM(T60+U60)</f>
        <v>5</v>
      </c>
      <c r="T60" s="16">
        <v>4</v>
      </c>
      <c r="U60" s="16">
        <v>1</v>
      </c>
      <c r="X60" s="413" t="s">
        <v>4915</v>
      </c>
      <c r="Y60" s="16" t="s">
        <v>2844</v>
      </c>
      <c r="Z60" s="16" t="s">
        <v>7540</v>
      </c>
      <c r="AB60" s="16" t="str">
        <f t="shared" si="16"/>
        <v>Unique</v>
      </c>
    </row>
    <row r="61" spans="1:28" ht="15">
      <c r="A61" s="848" t="s">
        <v>8777</v>
      </c>
      <c r="B61" s="148" t="s">
        <v>7534</v>
      </c>
      <c r="C61" s="148" t="s">
        <v>7535</v>
      </c>
      <c r="D61" s="148" t="s">
        <v>7536</v>
      </c>
      <c r="E61" s="213">
        <v>1</v>
      </c>
      <c r="F61" s="148"/>
      <c r="G61" s="148">
        <v>160824</v>
      </c>
      <c r="H61" s="213">
        <v>2024</v>
      </c>
      <c r="I61" s="148" t="s">
        <v>100</v>
      </c>
      <c r="J61" s="364" t="s">
        <v>7537</v>
      </c>
      <c r="K61" s="364" t="s">
        <v>330</v>
      </c>
      <c r="L61" s="178" t="s">
        <v>1204</v>
      </c>
      <c r="P61" s="418" t="s">
        <v>543</v>
      </c>
      <c r="Q61" s="16" t="s">
        <v>544</v>
      </c>
      <c r="R61" s="16" t="s">
        <v>4916</v>
      </c>
      <c r="S61" s="114">
        <f t="shared" si="19"/>
        <v>1</v>
      </c>
      <c r="T61" s="16">
        <v>0</v>
      </c>
      <c r="U61" s="16">
        <v>1</v>
      </c>
      <c r="X61" s="413" t="s">
        <v>4915</v>
      </c>
      <c r="Y61" s="16" t="s">
        <v>2844</v>
      </c>
      <c r="Z61" s="16" t="s">
        <v>7541</v>
      </c>
      <c r="AB61" s="16" t="str">
        <f t="shared" si="16"/>
        <v>Unique</v>
      </c>
    </row>
    <row r="62" spans="1:28" ht="15">
      <c r="A62" s="848" t="s">
        <v>8778</v>
      </c>
      <c r="B62" s="148" t="s">
        <v>7534</v>
      </c>
      <c r="C62" s="148" t="s">
        <v>7535</v>
      </c>
      <c r="D62" s="148" t="s">
        <v>7536</v>
      </c>
      <c r="E62" s="213">
        <v>1</v>
      </c>
      <c r="F62" s="148"/>
      <c r="G62" s="148">
        <v>160824</v>
      </c>
      <c r="H62" s="213">
        <v>2024</v>
      </c>
      <c r="I62" s="148" t="s">
        <v>100</v>
      </c>
      <c r="J62" s="364" t="s">
        <v>7537</v>
      </c>
      <c r="K62" s="364" t="s">
        <v>330</v>
      </c>
      <c r="L62" s="178" t="s">
        <v>1204</v>
      </c>
      <c r="P62" s="418" t="s">
        <v>1103</v>
      </c>
      <c r="Q62" s="16" t="s">
        <v>1104</v>
      </c>
      <c r="R62" s="16" t="s">
        <v>4916</v>
      </c>
      <c r="S62" s="114">
        <f t="shared" si="19"/>
        <v>1</v>
      </c>
      <c r="T62" s="16">
        <v>1</v>
      </c>
      <c r="U62" s="16">
        <v>0</v>
      </c>
      <c r="X62" s="413" t="s">
        <v>4915</v>
      </c>
      <c r="Y62" s="16" t="s">
        <v>2844</v>
      </c>
      <c r="Z62" s="16" t="s">
        <v>7542</v>
      </c>
      <c r="AB62" s="16" t="str">
        <f t="shared" si="16"/>
        <v>Unique</v>
      </c>
    </row>
    <row r="63" spans="1:28" ht="15">
      <c r="A63" s="114" t="s">
        <v>8779</v>
      </c>
      <c r="B63" s="148" t="s">
        <v>7534</v>
      </c>
      <c r="C63" s="148" t="s">
        <v>7535</v>
      </c>
      <c r="D63" s="148" t="s">
        <v>7536</v>
      </c>
      <c r="E63" s="213">
        <v>1</v>
      </c>
      <c r="F63" s="148"/>
      <c r="G63" s="148">
        <v>160824</v>
      </c>
      <c r="H63" s="213">
        <v>2024</v>
      </c>
      <c r="I63" s="148" t="s">
        <v>100</v>
      </c>
      <c r="J63" s="364" t="s">
        <v>7537</v>
      </c>
      <c r="K63" s="364" t="s">
        <v>330</v>
      </c>
      <c r="L63" s="178" t="s">
        <v>1204</v>
      </c>
      <c r="P63" s="16" t="s">
        <v>4913</v>
      </c>
      <c r="Q63" s="16" t="s">
        <v>4914</v>
      </c>
      <c r="R63" s="16" t="s">
        <v>4916</v>
      </c>
      <c r="S63" s="16">
        <v>2</v>
      </c>
      <c r="T63" s="16">
        <v>0</v>
      </c>
      <c r="U63" s="16">
        <v>2</v>
      </c>
      <c r="X63" s="413" t="s">
        <v>4915</v>
      </c>
      <c r="Y63" s="16" t="s">
        <v>2844</v>
      </c>
      <c r="AB63" s="16" t="str">
        <f t="shared" si="16"/>
        <v>Unique</v>
      </c>
    </row>
    <row r="64" spans="1:28" ht="15">
      <c r="A64" s="114" t="s">
        <v>8780</v>
      </c>
      <c r="B64" s="148" t="s">
        <v>7534</v>
      </c>
      <c r="C64" s="148" t="s">
        <v>7535</v>
      </c>
      <c r="D64" s="148" t="s">
        <v>7536</v>
      </c>
      <c r="E64" s="213">
        <v>1</v>
      </c>
      <c r="F64" s="148"/>
      <c r="G64" s="148">
        <v>160824</v>
      </c>
      <c r="H64" s="213">
        <v>2024</v>
      </c>
      <c r="I64" s="148" t="s">
        <v>100</v>
      </c>
      <c r="J64" s="364" t="s">
        <v>7537</v>
      </c>
      <c r="K64" s="364" t="s">
        <v>330</v>
      </c>
      <c r="L64" s="178" t="s">
        <v>1204</v>
      </c>
      <c r="P64" s="16" t="s">
        <v>1178</v>
      </c>
      <c r="Q64" s="16" t="s">
        <v>1179</v>
      </c>
      <c r="R64" s="16" t="s">
        <v>4916</v>
      </c>
      <c r="S64" s="16">
        <v>1</v>
      </c>
      <c r="T64" s="16">
        <v>0</v>
      </c>
      <c r="U64" s="16">
        <v>0</v>
      </c>
      <c r="X64" s="413" t="s">
        <v>4915</v>
      </c>
      <c r="Y64" s="16" t="s">
        <v>2844</v>
      </c>
      <c r="AB64" s="16" t="str">
        <f t="shared" si="16"/>
        <v>Unique</v>
      </c>
    </row>
    <row r="65" spans="1:28" ht="15">
      <c r="A65" s="848" t="s">
        <v>8781</v>
      </c>
      <c r="B65" s="148" t="s">
        <v>7543</v>
      </c>
      <c r="C65" s="148" t="s">
        <v>7544</v>
      </c>
      <c r="D65" s="148" t="s">
        <v>7545</v>
      </c>
      <c r="E65" s="213">
        <v>1</v>
      </c>
      <c r="F65" s="148"/>
      <c r="G65" s="148" t="s">
        <v>3177</v>
      </c>
      <c r="H65" s="213">
        <v>2024</v>
      </c>
      <c r="I65" s="148" t="s">
        <v>2911</v>
      </c>
      <c r="J65" s="364" t="s">
        <v>7453</v>
      </c>
      <c r="K65" s="364" t="s">
        <v>330</v>
      </c>
      <c r="L65" s="178" t="s">
        <v>1204</v>
      </c>
      <c r="P65" s="418" t="s">
        <v>529</v>
      </c>
      <c r="Q65" s="16" t="s">
        <v>530</v>
      </c>
      <c r="R65" s="16" t="s">
        <v>4909</v>
      </c>
      <c r="S65" s="16">
        <v>8</v>
      </c>
      <c r="T65" s="16">
        <v>6</v>
      </c>
      <c r="U65" s="16">
        <v>2</v>
      </c>
      <c r="X65" s="413" t="s">
        <v>4923</v>
      </c>
      <c r="Y65" s="16" t="s">
        <v>2844</v>
      </c>
      <c r="Z65" s="16" t="s">
        <v>7546</v>
      </c>
      <c r="AB65" s="16" t="str">
        <f t="shared" si="16"/>
        <v>Unique</v>
      </c>
    </row>
    <row r="66" spans="1:28" ht="15">
      <c r="A66" s="114" t="s">
        <v>8782</v>
      </c>
      <c r="B66" s="148" t="s">
        <v>7443</v>
      </c>
      <c r="C66" s="148" t="s">
        <v>7444</v>
      </c>
      <c r="D66" s="148" t="s">
        <v>7445</v>
      </c>
      <c r="E66" s="213">
        <v>1</v>
      </c>
      <c r="F66" s="148"/>
      <c r="G66" s="148">
        <v>190824</v>
      </c>
      <c r="H66" s="213">
        <v>2024</v>
      </c>
      <c r="I66" s="148" t="s">
        <v>7446</v>
      </c>
      <c r="J66" s="364" t="s">
        <v>7453</v>
      </c>
      <c r="K66" s="364" t="s">
        <v>330</v>
      </c>
      <c r="L66" s="178" t="s">
        <v>1204</v>
      </c>
      <c r="P66" s="418" t="s">
        <v>529</v>
      </c>
      <c r="Q66" s="16" t="s">
        <v>530</v>
      </c>
      <c r="R66" s="16" t="s">
        <v>4909</v>
      </c>
      <c r="S66" s="16">
        <v>1</v>
      </c>
      <c r="T66" s="16">
        <v>0</v>
      </c>
      <c r="U66" s="16">
        <v>1</v>
      </c>
      <c r="X66" s="413" t="s">
        <v>4923</v>
      </c>
      <c r="Y66" s="16" t="s">
        <v>2844</v>
      </c>
      <c r="Z66" s="16" t="s">
        <v>7547</v>
      </c>
      <c r="AB66" s="16" t="str">
        <f t="shared" si="16"/>
        <v>Unique</v>
      </c>
    </row>
    <row r="67" spans="1:28" ht="15">
      <c r="A67" s="114" t="s">
        <v>8783</v>
      </c>
      <c r="B67" s="148" t="s">
        <v>7548</v>
      </c>
      <c r="C67" s="148" t="s">
        <v>7549</v>
      </c>
      <c r="D67" s="148" t="s">
        <v>7550</v>
      </c>
      <c r="E67" s="213">
        <v>1</v>
      </c>
      <c r="F67" s="148"/>
      <c r="G67" s="148" t="s">
        <v>7551</v>
      </c>
      <c r="H67" s="213">
        <v>2024</v>
      </c>
      <c r="I67" s="148" t="s">
        <v>7459</v>
      </c>
      <c r="J67" s="364" t="s">
        <v>7447</v>
      </c>
      <c r="K67" s="364" t="s">
        <v>330</v>
      </c>
      <c r="L67" s="178" t="s">
        <v>1204</v>
      </c>
      <c r="P67" s="16" t="s">
        <v>521</v>
      </c>
      <c r="Q67" s="16" t="s">
        <v>522</v>
      </c>
      <c r="R67" s="16" t="s">
        <v>4909</v>
      </c>
      <c r="S67" s="16">
        <v>1</v>
      </c>
      <c r="T67" s="16">
        <v>1</v>
      </c>
      <c r="U67" s="16">
        <v>0</v>
      </c>
      <c r="X67" s="413" t="s">
        <v>4923</v>
      </c>
      <c r="Y67" s="16" t="s">
        <v>2844</v>
      </c>
      <c r="Z67" s="16" t="s">
        <v>7552</v>
      </c>
      <c r="AB67" s="16" t="str">
        <f t="shared" si="16"/>
        <v>Unique</v>
      </c>
    </row>
    <row r="68" spans="1:28" ht="15">
      <c r="A68" s="848" t="s">
        <v>8784</v>
      </c>
      <c r="B68" s="148" t="s">
        <v>7553</v>
      </c>
      <c r="C68" s="148" t="s">
        <v>7554</v>
      </c>
      <c r="D68" s="148" t="s">
        <v>7555</v>
      </c>
      <c r="E68" s="213">
        <v>1</v>
      </c>
      <c r="F68" s="148"/>
      <c r="G68" s="148">
        <v>310724</v>
      </c>
      <c r="H68" s="213">
        <v>2024</v>
      </c>
      <c r="I68" s="148" t="s">
        <v>168</v>
      </c>
      <c r="J68" s="364" t="s">
        <v>7453</v>
      </c>
      <c r="K68" s="364" t="s">
        <v>330</v>
      </c>
      <c r="L68" s="178" t="s">
        <v>1204</v>
      </c>
      <c r="P68" s="418" t="s">
        <v>923</v>
      </c>
      <c r="Q68" s="16" t="s">
        <v>7556</v>
      </c>
      <c r="R68" s="16" t="s">
        <v>4909</v>
      </c>
      <c r="S68" s="16">
        <v>1</v>
      </c>
      <c r="T68" s="16">
        <v>1</v>
      </c>
      <c r="U68" s="16">
        <v>0</v>
      </c>
      <c r="X68" s="413" t="s">
        <v>4923</v>
      </c>
      <c r="Y68" s="16" t="s">
        <v>2844</v>
      </c>
      <c r="Z68" s="16" t="s">
        <v>7557</v>
      </c>
      <c r="AB68" s="16" t="str">
        <f t="shared" si="16"/>
        <v>Unique</v>
      </c>
    </row>
    <row r="69" spans="1:28" ht="15">
      <c r="A69" s="114" t="s">
        <v>8785</v>
      </c>
      <c r="B69" s="148" t="s">
        <v>7553</v>
      </c>
      <c r="C69" s="148" t="s">
        <v>7554</v>
      </c>
      <c r="D69" s="148" t="s">
        <v>7555</v>
      </c>
      <c r="E69" s="213">
        <v>1</v>
      </c>
      <c r="F69" s="148"/>
      <c r="G69" s="148">
        <v>310724</v>
      </c>
      <c r="H69" s="213">
        <v>2024</v>
      </c>
      <c r="I69" s="148" t="s">
        <v>168</v>
      </c>
      <c r="J69" s="364" t="s">
        <v>7453</v>
      </c>
      <c r="K69" s="364" t="s">
        <v>330</v>
      </c>
      <c r="L69" s="178" t="s">
        <v>1204</v>
      </c>
      <c r="P69" s="16" t="s">
        <v>4126</v>
      </c>
      <c r="Q69" s="16" t="s">
        <v>4123</v>
      </c>
      <c r="R69" s="16" t="s">
        <v>4909</v>
      </c>
      <c r="S69" s="16">
        <v>1</v>
      </c>
      <c r="T69" s="16">
        <v>1</v>
      </c>
      <c r="U69" s="16">
        <v>0</v>
      </c>
      <c r="X69" s="413" t="s">
        <v>4923</v>
      </c>
      <c r="Y69" s="16" t="s">
        <v>2844</v>
      </c>
      <c r="Z69" s="16" t="s">
        <v>7558</v>
      </c>
      <c r="AB69" s="16" t="str">
        <f t="shared" si="16"/>
        <v>Unique</v>
      </c>
    </row>
    <row r="70" spans="1:28" ht="15">
      <c r="A70" s="114" t="s">
        <v>8786</v>
      </c>
      <c r="B70" s="148" t="s">
        <v>7443</v>
      </c>
      <c r="C70" s="148" t="s">
        <v>7444</v>
      </c>
      <c r="D70" s="148" t="s">
        <v>7445</v>
      </c>
      <c r="E70" s="213">
        <v>1</v>
      </c>
      <c r="F70" s="148"/>
      <c r="G70" s="148">
        <v>190824</v>
      </c>
      <c r="H70" s="213">
        <v>2024</v>
      </c>
      <c r="I70" s="148" t="s">
        <v>7446</v>
      </c>
      <c r="J70" s="364" t="s">
        <v>7453</v>
      </c>
      <c r="K70" s="364" t="s">
        <v>330</v>
      </c>
      <c r="L70" s="178" t="s">
        <v>1204</v>
      </c>
      <c r="P70" s="418" t="s">
        <v>749</v>
      </c>
      <c r="Q70" s="16" t="s">
        <v>7559</v>
      </c>
      <c r="R70" s="16" t="s">
        <v>4909</v>
      </c>
      <c r="S70" s="16">
        <v>1</v>
      </c>
      <c r="T70" s="16">
        <v>0</v>
      </c>
      <c r="U70" s="16">
        <v>1</v>
      </c>
      <c r="X70" s="413" t="s">
        <v>4923</v>
      </c>
      <c r="Y70" s="16" t="s">
        <v>2844</v>
      </c>
      <c r="Z70" s="16" t="s">
        <v>7560</v>
      </c>
      <c r="AB70" s="16" t="str">
        <f t="shared" si="16"/>
        <v>Unique</v>
      </c>
    </row>
    <row r="71" spans="1:28" ht="15">
      <c r="A71" s="114" t="s">
        <v>8787</v>
      </c>
      <c r="B71" s="148" t="s">
        <v>7543</v>
      </c>
      <c r="C71" s="148" t="s">
        <v>7544</v>
      </c>
      <c r="D71" s="148" t="s">
        <v>7545</v>
      </c>
      <c r="E71" s="213">
        <v>1</v>
      </c>
      <c r="F71" s="148"/>
      <c r="G71" s="148" t="s">
        <v>3177</v>
      </c>
      <c r="H71" s="213">
        <v>2024</v>
      </c>
      <c r="I71" s="148" t="s">
        <v>2911</v>
      </c>
      <c r="J71" s="364" t="s">
        <v>7453</v>
      </c>
      <c r="K71" s="364" t="s">
        <v>330</v>
      </c>
      <c r="L71" s="178" t="s">
        <v>1204</v>
      </c>
      <c r="P71" s="16" t="s">
        <v>521</v>
      </c>
      <c r="Q71" s="16" t="s">
        <v>522</v>
      </c>
      <c r="R71" s="16" t="s">
        <v>4909</v>
      </c>
      <c r="S71" s="16">
        <v>1</v>
      </c>
      <c r="T71" s="16">
        <v>1</v>
      </c>
      <c r="U71" s="16">
        <v>0</v>
      </c>
      <c r="X71" s="413" t="s">
        <v>4923</v>
      </c>
      <c r="Y71" s="16" t="s">
        <v>2844</v>
      </c>
      <c r="Z71" s="16" t="s">
        <v>7561</v>
      </c>
      <c r="AB71" s="16" t="str">
        <f t="shared" si="16"/>
        <v>Unique</v>
      </c>
    </row>
    <row r="72" spans="1:28" ht="15">
      <c r="A72" s="114" t="s">
        <v>8788</v>
      </c>
      <c r="B72" s="148" t="s">
        <v>7562</v>
      </c>
      <c r="C72" s="148" t="s">
        <v>7563</v>
      </c>
      <c r="D72" s="148" t="s">
        <v>7445</v>
      </c>
      <c r="E72" s="213">
        <v>1</v>
      </c>
      <c r="F72" s="148"/>
      <c r="G72" s="148">
        <v>260724</v>
      </c>
      <c r="H72" s="213">
        <v>2024</v>
      </c>
      <c r="I72" s="148" t="s">
        <v>7459</v>
      </c>
      <c r="J72" s="364" t="s">
        <v>7537</v>
      </c>
      <c r="K72" s="364" t="s">
        <v>330</v>
      </c>
      <c r="L72" s="178" t="s">
        <v>1204</v>
      </c>
      <c r="P72" s="418" t="s">
        <v>529</v>
      </c>
      <c r="Q72" s="16" t="s">
        <v>530</v>
      </c>
      <c r="R72" s="16" t="s">
        <v>4909</v>
      </c>
      <c r="S72" s="16">
        <v>1</v>
      </c>
      <c r="T72" s="16">
        <v>1</v>
      </c>
      <c r="U72" s="16">
        <v>0</v>
      </c>
      <c r="X72" s="413" t="s">
        <v>4923</v>
      </c>
      <c r="Y72" s="16" t="s">
        <v>2844</v>
      </c>
      <c r="Z72" s="16" t="s">
        <v>7564</v>
      </c>
      <c r="AB72" s="16" t="str">
        <f t="shared" si="16"/>
        <v>Unique</v>
      </c>
    </row>
    <row r="73" spans="1:28" ht="15">
      <c r="A73" s="114" t="s">
        <v>8789</v>
      </c>
      <c r="B73" s="148" t="s">
        <v>7548</v>
      </c>
      <c r="C73" s="148" t="s">
        <v>7549</v>
      </c>
      <c r="D73" s="148" t="s">
        <v>7550</v>
      </c>
      <c r="E73" s="213">
        <v>1</v>
      </c>
      <c r="F73" s="148"/>
      <c r="G73" s="148" t="s">
        <v>7551</v>
      </c>
      <c r="H73" s="213">
        <v>2024</v>
      </c>
      <c r="I73" s="148" t="s">
        <v>7459</v>
      </c>
      <c r="J73" s="364" t="s">
        <v>7447</v>
      </c>
      <c r="K73" s="364" t="s">
        <v>330</v>
      </c>
      <c r="L73" s="178" t="s">
        <v>1204</v>
      </c>
      <c r="P73" s="418" t="s">
        <v>543</v>
      </c>
      <c r="Q73" s="16" t="s">
        <v>544</v>
      </c>
      <c r="R73" s="16" t="s">
        <v>4909</v>
      </c>
      <c r="S73" s="16">
        <v>1</v>
      </c>
      <c r="T73" s="16">
        <v>0</v>
      </c>
      <c r="U73" s="16">
        <v>1</v>
      </c>
      <c r="X73" s="413" t="s">
        <v>4923</v>
      </c>
      <c r="Y73" s="16" t="s">
        <v>2844</v>
      </c>
      <c r="Z73" s="16" t="s">
        <v>7565</v>
      </c>
      <c r="AB73" s="16" t="str">
        <f t="shared" si="16"/>
        <v>Unique</v>
      </c>
    </row>
    <row r="74" spans="1:28" ht="15">
      <c r="A74" s="114" t="s">
        <v>8790</v>
      </c>
      <c r="B74" s="148" t="s">
        <v>7562</v>
      </c>
      <c r="C74" s="148" t="s">
        <v>7563</v>
      </c>
      <c r="D74" s="148" t="s">
        <v>7445</v>
      </c>
      <c r="E74" s="213">
        <v>1</v>
      </c>
      <c r="F74" s="148"/>
      <c r="G74" s="148">
        <v>260724</v>
      </c>
      <c r="H74" s="213">
        <v>2024</v>
      </c>
      <c r="I74" s="148" t="s">
        <v>7459</v>
      </c>
      <c r="J74" s="364" t="s">
        <v>7537</v>
      </c>
      <c r="K74" s="364" t="s">
        <v>330</v>
      </c>
      <c r="L74" s="178" t="s">
        <v>1204</v>
      </c>
      <c r="P74" s="418" t="s">
        <v>543</v>
      </c>
      <c r="Q74" s="16" t="s">
        <v>544</v>
      </c>
      <c r="R74" s="16" t="s">
        <v>4909</v>
      </c>
      <c r="S74" s="16">
        <v>1</v>
      </c>
      <c r="T74" s="16">
        <v>0</v>
      </c>
      <c r="U74" s="16">
        <v>1</v>
      </c>
      <c r="X74" s="413" t="s">
        <v>4923</v>
      </c>
      <c r="Y74" s="16" t="s">
        <v>2844</v>
      </c>
      <c r="Z74" s="16" t="s">
        <v>7566</v>
      </c>
      <c r="AB74" s="16" t="str">
        <f t="shared" si="16"/>
        <v>Unique</v>
      </c>
    </row>
    <row r="75" spans="1:28" ht="15">
      <c r="A75" s="114" t="s">
        <v>8791</v>
      </c>
      <c r="B75" s="148" t="s">
        <v>7567</v>
      </c>
      <c r="C75" s="148" t="s">
        <v>7568</v>
      </c>
      <c r="D75" s="148" t="s">
        <v>7457</v>
      </c>
      <c r="E75" s="213">
        <v>1</v>
      </c>
      <c r="F75" s="148"/>
      <c r="G75" s="148">
        <v>250724</v>
      </c>
      <c r="H75" s="213">
        <v>2024</v>
      </c>
      <c r="I75" s="148" t="s">
        <v>7459</v>
      </c>
      <c r="J75" s="364" t="s">
        <v>7537</v>
      </c>
      <c r="K75" s="364" t="s">
        <v>330</v>
      </c>
      <c r="L75" s="178" t="s">
        <v>1204</v>
      </c>
      <c r="P75" s="418" t="s">
        <v>84</v>
      </c>
      <c r="Q75" s="16" t="s">
        <v>85</v>
      </c>
      <c r="R75" s="16" t="s">
        <v>4909</v>
      </c>
      <c r="S75" s="16">
        <v>1</v>
      </c>
      <c r="T75" s="16">
        <v>0</v>
      </c>
      <c r="U75" s="16">
        <v>1</v>
      </c>
      <c r="X75" s="413" t="s">
        <v>4923</v>
      </c>
      <c r="Y75" s="16" t="s">
        <v>2844</v>
      </c>
      <c r="Z75" s="16" t="s">
        <v>7569</v>
      </c>
      <c r="AB75" s="16" t="str">
        <f t="shared" si="16"/>
        <v>Unique</v>
      </c>
    </row>
    <row r="76" spans="1:28" ht="15">
      <c r="A76" s="114" t="s">
        <v>8792</v>
      </c>
      <c r="B76" s="148" t="s">
        <v>7562</v>
      </c>
      <c r="C76" s="148" t="s">
        <v>7563</v>
      </c>
      <c r="D76" s="148" t="s">
        <v>7445</v>
      </c>
      <c r="E76" s="213">
        <v>1</v>
      </c>
      <c r="F76" s="148"/>
      <c r="G76" s="148">
        <v>260724</v>
      </c>
      <c r="H76" s="213">
        <v>2024</v>
      </c>
      <c r="I76" s="148" t="s">
        <v>7459</v>
      </c>
      <c r="J76" s="364" t="s">
        <v>7537</v>
      </c>
      <c r="K76" s="364" t="s">
        <v>330</v>
      </c>
      <c r="L76" s="178" t="s">
        <v>1204</v>
      </c>
      <c r="P76" s="418" t="s">
        <v>4362</v>
      </c>
      <c r="Q76" s="16" t="s">
        <v>4363</v>
      </c>
      <c r="R76" s="16" t="s">
        <v>4909</v>
      </c>
      <c r="S76" s="16">
        <v>1</v>
      </c>
      <c r="T76" s="16">
        <v>1</v>
      </c>
      <c r="U76" s="16">
        <v>0</v>
      </c>
      <c r="X76" s="413" t="s">
        <v>4923</v>
      </c>
      <c r="Y76" s="16" t="s">
        <v>2844</v>
      </c>
      <c r="Z76" s="16" t="s">
        <v>7570</v>
      </c>
      <c r="AB76" s="16" t="str">
        <f t="shared" si="16"/>
        <v>Unique</v>
      </c>
    </row>
    <row r="77" spans="1:28" ht="15">
      <c r="A77" s="848" t="s">
        <v>8793</v>
      </c>
      <c r="B77" s="148" t="s">
        <v>7553</v>
      </c>
      <c r="C77" s="148" t="s">
        <v>7554</v>
      </c>
      <c r="D77" s="148" t="s">
        <v>7555</v>
      </c>
      <c r="E77" s="213">
        <v>1</v>
      </c>
      <c r="F77" s="148"/>
      <c r="G77" s="148">
        <v>310724</v>
      </c>
      <c r="H77" s="213">
        <v>2024</v>
      </c>
      <c r="I77" s="148" t="s">
        <v>168</v>
      </c>
      <c r="J77" s="364" t="s">
        <v>7447</v>
      </c>
      <c r="K77" s="364" t="s">
        <v>330</v>
      </c>
      <c r="L77" s="178" t="s">
        <v>1204</v>
      </c>
      <c r="P77" s="418" t="s">
        <v>460</v>
      </c>
      <c r="Q77" s="16" t="s">
        <v>461</v>
      </c>
      <c r="R77" s="16" t="s">
        <v>4909</v>
      </c>
      <c r="S77" s="16">
        <v>1</v>
      </c>
      <c r="T77" s="16">
        <v>0</v>
      </c>
      <c r="U77" s="16">
        <v>1</v>
      </c>
      <c r="X77" s="413" t="s">
        <v>4923</v>
      </c>
      <c r="Y77" s="16" t="s">
        <v>2844</v>
      </c>
      <c r="Z77" s="16" t="s">
        <v>7571</v>
      </c>
      <c r="AB77" s="16" t="str">
        <f t="shared" si="16"/>
        <v>Unique</v>
      </c>
    </row>
    <row r="78" spans="1:28" ht="15">
      <c r="A78" s="114" t="s">
        <v>8794</v>
      </c>
      <c r="B78" s="148" t="s">
        <v>7443</v>
      </c>
      <c r="C78" s="148" t="s">
        <v>7444</v>
      </c>
      <c r="D78" s="148" t="s">
        <v>7445</v>
      </c>
      <c r="E78" s="213">
        <v>1</v>
      </c>
      <c r="F78" s="148"/>
      <c r="G78" s="148">
        <v>190824</v>
      </c>
      <c r="H78" s="213">
        <v>2024</v>
      </c>
      <c r="I78" s="148" t="s">
        <v>7446</v>
      </c>
      <c r="J78" s="364" t="s">
        <v>7453</v>
      </c>
      <c r="K78" s="364" t="s">
        <v>330</v>
      </c>
      <c r="L78" s="178" t="s">
        <v>1204</v>
      </c>
      <c r="P78" s="418" t="s">
        <v>579</v>
      </c>
      <c r="Q78" s="16" t="s">
        <v>7572</v>
      </c>
      <c r="R78" s="16" t="s">
        <v>4909</v>
      </c>
      <c r="S78" s="16">
        <v>2</v>
      </c>
      <c r="T78" s="16">
        <v>0</v>
      </c>
      <c r="U78" s="16">
        <v>2</v>
      </c>
      <c r="X78" s="413" t="s">
        <v>4923</v>
      </c>
      <c r="Y78" s="16" t="s">
        <v>2844</v>
      </c>
      <c r="Z78" s="16" t="s">
        <v>7573</v>
      </c>
      <c r="AB78" s="16" t="str">
        <f t="shared" ref="AB78:AB109" si="20">IF(COUNTIF(Z:Z, Z78)&gt;1, "Duplicate", "Unique")</f>
        <v>Unique</v>
      </c>
    </row>
    <row r="79" spans="1:28" ht="15">
      <c r="A79" s="114" t="s">
        <v>8795</v>
      </c>
      <c r="B79" s="148" t="s">
        <v>7567</v>
      </c>
      <c r="C79" s="148" t="s">
        <v>7568</v>
      </c>
      <c r="D79" s="148" t="s">
        <v>7457</v>
      </c>
      <c r="E79" s="213">
        <v>1</v>
      </c>
      <c r="F79" s="148"/>
      <c r="G79" s="148">
        <v>250724</v>
      </c>
      <c r="H79" s="213">
        <v>2024</v>
      </c>
      <c r="I79" s="148" t="s">
        <v>7459</v>
      </c>
      <c r="J79" s="364" t="s">
        <v>7537</v>
      </c>
      <c r="K79" s="364" t="s">
        <v>330</v>
      </c>
      <c r="L79" s="178" t="s">
        <v>1204</v>
      </c>
      <c r="P79" s="418" t="s">
        <v>543</v>
      </c>
      <c r="Q79" s="16" t="s">
        <v>544</v>
      </c>
      <c r="R79" s="16" t="s">
        <v>4909</v>
      </c>
      <c r="S79" s="16">
        <v>1</v>
      </c>
      <c r="T79" s="16">
        <v>1</v>
      </c>
      <c r="U79" s="16">
        <v>0</v>
      </c>
      <c r="X79" s="413" t="s">
        <v>4923</v>
      </c>
      <c r="Y79" s="16" t="s">
        <v>2844</v>
      </c>
      <c r="Z79" s="16" t="s">
        <v>7574</v>
      </c>
      <c r="AB79" s="16" t="str">
        <f t="shared" si="20"/>
        <v>Unique</v>
      </c>
    </row>
    <row r="80" spans="1:28" ht="15">
      <c r="A80" s="114" t="s">
        <v>8796</v>
      </c>
      <c r="B80" s="148" t="s">
        <v>7443</v>
      </c>
      <c r="C80" s="148" t="s">
        <v>7444</v>
      </c>
      <c r="D80" s="148" t="s">
        <v>7445</v>
      </c>
      <c r="E80" s="213">
        <v>1</v>
      </c>
      <c r="F80" s="148"/>
      <c r="G80" s="148">
        <v>190824</v>
      </c>
      <c r="H80" s="213">
        <v>2024</v>
      </c>
      <c r="I80" s="148" t="s">
        <v>7446</v>
      </c>
      <c r="J80" s="364" t="s">
        <v>7453</v>
      </c>
      <c r="K80" s="364" t="s">
        <v>330</v>
      </c>
      <c r="L80" s="178" t="s">
        <v>1204</v>
      </c>
      <c r="P80" s="16" t="s">
        <v>521</v>
      </c>
      <c r="Q80" s="16" t="s">
        <v>7575</v>
      </c>
      <c r="R80" s="16" t="s">
        <v>4909</v>
      </c>
      <c r="S80" s="16">
        <v>1</v>
      </c>
      <c r="T80" s="16">
        <v>1</v>
      </c>
      <c r="U80" s="16">
        <v>0</v>
      </c>
      <c r="X80" s="413" t="s">
        <v>4923</v>
      </c>
      <c r="Y80" s="16" t="s">
        <v>2844</v>
      </c>
      <c r="Z80" s="16" t="s">
        <v>7576</v>
      </c>
      <c r="AB80" s="16" t="str">
        <f t="shared" si="20"/>
        <v>Unique</v>
      </c>
    </row>
    <row r="81" spans="1:28" ht="15">
      <c r="A81" s="848" t="s">
        <v>8797</v>
      </c>
      <c r="B81" s="148" t="s">
        <v>7543</v>
      </c>
      <c r="C81" s="148" t="s">
        <v>7544</v>
      </c>
      <c r="D81" s="148" t="s">
        <v>7545</v>
      </c>
      <c r="E81" s="213">
        <v>1</v>
      </c>
      <c r="F81" s="148"/>
      <c r="G81" s="148" t="s">
        <v>3177</v>
      </c>
      <c r="H81" s="213">
        <v>2024</v>
      </c>
      <c r="I81" s="148" t="s">
        <v>2911</v>
      </c>
      <c r="J81" s="364" t="s">
        <v>7453</v>
      </c>
      <c r="K81" s="364" t="s">
        <v>330</v>
      </c>
      <c r="L81" s="178" t="s">
        <v>1204</v>
      </c>
      <c r="P81" s="418" t="s">
        <v>543</v>
      </c>
      <c r="Q81" s="16" t="s">
        <v>544</v>
      </c>
      <c r="R81" s="16" t="s">
        <v>4909</v>
      </c>
      <c r="S81" s="16">
        <v>1</v>
      </c>
      <c r="T81" s="16">
        <v>0</v>
      </c>
      <c r="U81" s="16">
        <v>0</v>
      </c>
      <c r="X81" s="413" t="s">
        <v>4923</v>
      </c>
      <c r="Y81" s="16" t="s">
        <v>2844</v>
      </c>
      <c r="Z81" s="16" t="s">
        <v>7577</v>
      </c>
      <c r="AB81" s="16" t="str">
        <f t="shared" si="20"/>
        <v>Unique</v>
      </c>
    </row>
    <row r="82" spans="1:28" ht="15">
      <c r="A82" s="114" t="s">
        <v>8798</v>
      </c>
      <c r="B82" s="148" t="s">
        <v>7578</v>
      </c>
      <c r="C82" s="148" t="s">
        <v>7579</v>
      </c>
      <c r="D82" s="148" t="s">
        <v>7457</v>
      </c>
      <c r="E82" s="213">
        <v>1</v>
      </c>
      <c r="F82" s="148"/>
      <c r="G82" s="148">
        <v>250724</v>
      </c>
      <c r="H82" s="213">
        <v>2024</v>
      </c>
      <c r="I82" s="148" t="s">
        <v>7459</v>
      </c>
      <c r="J82" s="364" t="s">
        <v>7447</v>
      </c>
      <c r="K82" s="364" t="s">
        <v>330</v>
      </c>
      <c r="L82" s="178" t="s">
        <v>1204</v>
      </c>
      <c r="P82" s="418" t="s">
        <v>543</v>
      </c>
      <c r="Q82" s="16" t="s">
        <v>544</v>
      </c>
      <c r="R82" s="16" t="s">
        <v>4909</v>
      </c>
      <c r="S82" s="16">
        <v>3</v>
      </c>
      <c r="T82" s="16">
        <v>1</v>
      </c>
      <c r="U82" s="16">
        <v>2</v>
      </c>
      <c r="X82" s="413" t="s">
        <v>4923</v>
      </c>
      <c r="Y82" s="16" t="s">
        <v>2844</v>
      </c>
      <c r="Z82" s="16" t="s">
        <v>7580</v>
      </c>
      <c r="AB82" s="16" t="str">
        <f t="shared" si="20"/>
        <v>Unique</v>
      </c>
    </row>
    <row r="83" spans="1:28" ht="15">
      <c r="A83" s="848" t="s">
        <v>8799</v>
      </c>
      <c r="B83" s="148" t="s">
        <v>7553</v>
      </c>
      <c r="C83" s="148" t="s">
        <v>7554</v>
      </c>
      <c r="D83" s="148" t="s">
        <v>7555</v>
      </c>
      <c r="E83" s="213">
        <v>1</v>
      </c>
      <c r="F83" s="148"/>
      <c r="G83" s="148">
        <v>310724</v>
      </c>
      <c r="H83" s="213">
        <v>2024</v>
      </c>
      <c r="I83" s="148" t="s">
        <v>168</v>
      </c>
      <c r="J83" s="364" t="s">
        <v>7453</v>
      </c>
      <c r="K83" s="364" t="s">
        <v>330</v>
      </c>
      <c r="L83" s="178" t="s">
        <v>1204</v>
      </c>
      <c r="P83" s="418" t="s">
        <v>84</v>
      </c>
      <c r="Q83" s="16" t="s">
        <v>85</v>
      </c>
      <c r="R83" s="16" t="s">
        <v>4909</v>
      </c>
      <c r="S83" s="16">
        <v>1</v>
      </c>
      <c r="T83" s="16">
        <v>1</v>
      </c>
      <c r="U83" s="16">
        <v>0</v>
      </c>
      <c r="X83" s="413" t="s">
        <v>4923</v>
      </c>
      <c r="Y83" s="16" t="s">
        <v>2844</v>
      </c>
      <c r="Z83" s="16" t="s">
        <v>7581</v>
      </c>
      <c r="AB83" s="16" t="str">
        <f t="shared" si="20"/>
        <v>Unique</v>
      </c>
    </row>
    <row r="84" spans="1:28" ht="15">
      <c r="A84" s="114" t="s">
        <v>8800</v>
      </c>
      <c r="B84" s="148" t="s">
        <v>7543</v>
      </c>
      <c r="C84" s="148" t="s">
        <v>7544</v>
      </c>
      <c r="D84" s="148" t="s">
        <v>7545</v>
      </c>
      <c r="E84" s="213">
        <v>1</v>
      </c>
      <c r="F84" s="148"/>
      <c r="G84" s="148" t="s">
        <v>3177</v>
      </c>
      <c r="H84" s="213">
        <v>2024</v>
      </c>
      <c r="I84" s="148" t="s">
        <v>2911</v>
      </c>
      <c r="J84" s="364" t="s">
        <v>7453</v>
      </c>
      <c r="K84" s="364" t="s">
        <v>330</v>
      </c>
      <c r="L84" s="178" t="s">
        <v>1204</v>
      </c>
      <c r="P84" s="16" t="s">
        <v>1178</v>
      </c>
      <c r="Q84" s="16" t="s">
        <v>1179</v>
      </c>
      <c r="R84" s="16" t="s">
        <v>4909</v>
      </c>
      <c r="S84" s="16">
        <v>1</v>
      </c>
      <c r="T84" s="16">
        <v>1</v>
      </c>
      <c r="U84" s="16">
        <v>0</v>
      </c>
      <c r="X84" s="413" t="s">
        <v>4923</v>
      </c>
      <c r="Y84" s="16" t="s">
        <v>2844</v>
      </c>
      <c r="AB84" s="16" t="str">
        <f t="shared" si="20"/>
        <v>Unique</v>
      </c>
    </row>
    <row r="85" spans="1:28" ht="15">
      <c r="A85" s="114" t="s">
        <v>8801</v>
      </c>
      <c r="B85" s="148" t="s">
        <v>7534</v>
      </c>
      <c r="C85" s="148" t="s">
        <v>7535</v>
      </c>
      <c r="D85" s="148" t="s">
        <v>7536</v>
      </c>
      <c r="E85" s="213">
        <v>1</v>
      </c>
      <c r="F85" s="148"/>
      <c r="G85" s="148">
        <v>160824</v>
      </c>
      <c r="H85" s="213">
        <v>2024</v>
      </c>
      <c r="I85" s="148" t="s">
        <v>100</v>
      </c>
      <c r="J85" s="364" t="s">
        <v>7453</v>
      </c>
      <c r="K85" s="16" t="s">
        <v>330</v>
      </c>
      <c r="L85" s="178" t="s">
        <v>1204</v>
      </c>
      <c r="P85" s="16" t="s">
        <v>98</v>
      </c>
      <c r="Q85" s="16" t="s">
        <v>99</v>
      </c>
      <c r="R85" s="16" t="s">
        <v>4916</v>
      </c>
      <c r="S85" s="16">
        <v>2</v>
      </c>
      <c r="T85" s="16">
        <v>1</v>
      </c>
      <c r="U85" s="16">
        <v>1</v>
      </c>
      <c r="X85" s="402">
        <v>100426</v>
      </c>
      <c r="Y85" s="16" t="s">
        <v>2844</v>
      </c>
      <c r="Z85" s="16" t="s">
        <v>7582</v>
      </c>
      <c r="AB85" s="16" t="str">
        <f t="shared" si="20"/>
        <v>Unique</v>
      </c>
    </row>
    <row r="86" spans="1:28" ht="15">
      <c r="A86" s="848" t="s">
        <v>8802</v>
      </c>
      <c r="B86" s="148" t="s">
        <v>7534</v>
      </c>
      <c r="C86" s="148" t="s">
        <v>7535</v>
      </c>
      <c r="D86" s="148" t="s">
        <v>7536</v>
      </c>
      <c r="E86" s="213">
        <v>1</v>
      </c>
      <c r="F86" s="148"/>
      <c r="G86" s="148">
        <v>160824</v>
      </c>
      <c r="H86" s="213">
        <v>2024</v>
      </c>
      <c r="I86" s="148" t="s">
        <v>100</v>
      </c>
      <c r="J86" s="364" t="s">
        <v>7453</v>
      </c>
      <c r="K86" s="16" t="s">
        <v>330</v>
      </c>
      <c r="L86" s="178" t="s">
        <v>1204</v>
      </c>
      <c r="P86" s="418" t="s">
        <v>84</v>
      </c>
      <c r="Q86" s="16" t="s">
        <v>85</v>
      </c>
      <c r="R86" s="16" t="s">
        <v>4916</v>
      </c>
      <c r="S86" s="16">
        <v>7</v>
      </c>
      <c r="T86" s="16">
        <v>7</v>
      </c>
      <c r="U86" s="16">
        <v>0</v>
      </c>
      <c r="X86" s="402">
        <v>100426</v>
      </c>
      <c r="Y86" s="16" t="s">
        <v>2844</v>
      </c>
      <c r="Z86" s="16" t="s">
        <v>7583</v>
      </c>
      <c r="AB86" s="16" t="str">
        <f t="shared" si="20"/>
        <v>Unique</v>
      </c>
    </row>
    <row r="87" spans="1:28" ht="15">
      <c r="A87" s="848" t="s">
        <v>8803</v>
      </c>
      <c r="B87" s="148" t="s">
        <v>7534</v>
      </c>
      <c r="C87" s="148" t="s">
        <v>7535</v>
      </c>
      <c r="D87" s="148" t="s">
        <v>7536</v>
      </c>
      <c r="E87" s="213">
        <v>1</v>
      </c>
      <c r="F87" s="148"/>
      <c r="G87" s="148">
        <v>160824</v>
      </c>
      <c r="H87" s="213">
        <v>2024</v>
      </c>
      <c r="I87" s="148" t="s">
        <v>100</v>
      </c>
      <c r="J87" s="364" t="s">
        <v>7453</v>
      </c>
      <c r="K87" s="16" t="s">
        <v>330</v>
      </c>
      <c r="L87" s="178" t="s">
        <v>1204</v>
      </c>
      <c r="P87" s="418" t="s">
        <v>509</v>
      </c>
      <c r="Q87" s="16" t="s">
        <v>5421</v>
      </c>
      <c r="R87" s="16" t="s">
        <v>4916</v>
      </c>
      <c r="S87" s="16">
        <v>1</v>
      </c>
      <c r="T87" s="16">
        <v>1</v>
      </c>
      <c r="U87" s="16">
        <v>0</v>
      </c>
      <c r="X87" s="402">
        <v>100426</v>
      </c>
      <c r="Y87" s="16" t="s">
        <v>2844</v>
      </c>
      <c r="Z87" s="16" t="s">
        <v>7584</v>
      </c>
      <c r="AB87" s="16" t="str">
        <f t="shared" si="20"/>
        <v>Unique</v>
      </c>
    </row>
    <row r="88" spans="1:28" ht="15">
      <c r="A88" s="848" t="s">
        <v>8804</v>
      </c>
      <c r="B88" s="148" t="s">
        <v>7534</v>
      </c>
      <c r="C88" s="148" t="s">
        <v>7535</v>
      </c>
      <c r="D88" s="148" t="s">
        <v>7536</v>
      </c>
      <c r="E88" s="213">
        <v>1</v>
      </c>
      <c r="F88" s="148"/>
      <c r="G88" s="148">
        <v>160824</v>
      </c>
      <c r="H88" s="213">
        <v>2024</v>
      </c>
      <c r="I88" s="148" t="s">
        <v>100</v>
      </c>
      <c r="J88" s="364" t="s">
        <v>7453</v>
      </c>
      <c r="K88" s="16" t="s">
        <v>330</v>
      </c>
      <c r="L88" s="178" t="s">
        <v>1204</v>
      </c>
      <c r="P88" s="418" t="s">
        <v>529</v>
      </c>
      <c r="Q88" s="16" t="s">
        <v>7277</v>
      </c>
      <c r="R88" s="16" t="s">
        <v>4916</v>
      </c>
      <c r="S88" s="16">
        <v>3</v>
      </c>
      <c r="T88" s="16">
        <v>1</v>
      </c>
      <c r="U88" s="16">
        <v>2</v>
      </c>
      <c r="X88" s="402">
        <v>100426</v>
      </c>
      <c r="Y88" s="16" t="s">
        <v>2844</v>
      </c>
      <c r="Z88" s="16" t="s">
        <v>7585</v>
      </c>
      <c r="AB88" s="16" t="str">
        <f t="shared" si="20"/>
        <v>Unique</v>
      </c>
    </row>
    <row r="89" spans="1:28" ht="15">
      <c r="A89" s="114" t="s">
        <v>8805</v>
      </c>
      <c r="B89" s="148" t="s">
        <v>7534</v>
      </c>
      <c r="C89" s="148" t="s">
        <v>7535</v>
      </c>
      <c r="D89" s="148" t="s">
        <v>7536</v>
      </c>
      <c r="E89" s="213">
        <v>1</v>
      </c>
      <c r="F89" s="148"/>
      <c r="G89" s="148">
        <v>160824</v>
      </c>
      <c r="H89" s="213">
        <v>2024</v>
      </c>
      <c r="I89" s="148" t="s">
        <v>100</v>
      </c>
      <c r="J89" s="364" t="s">
        <v>7453</v>
      </c>
      <c r="K89" s="16" t="s">
        <v>330</v>
      </c>
      <c r="L89" s="178" t="s">
        <v>1204</v>
      </c>
      <c r="P89" s="16" t="s">
        <v>7586</v>
      </c>
      <c r="Q89" s="16" t="s">
        <v>4914</v>
      </c>
      <c r="R89" s="16" t="s">
        <v>4916</v>
      </c>
      <c r="S89" s="16">
        <v>2</v>
      </c>
      <c r="T89" s="16">
        <v>0</v>
      </c>
      <c r="U89" s="16">
        <v>0</v>
      </c>
      <c r="X89" s="402">
        <v>100426</v>
      </c>
      <c r="Y89" s="16" t="s">
        <v>2844</v>
      </c>
      <c r="AB89" s="16" t="str">
        <f t="shared" si="20"/>
        <v>Unique</v>
      </c>
    </row>
    <row r="90" spans="1:28" ht="15">
      <c r="A90" s="114" t="s">
        <v>8806</v>
      </c>
      <c r="B90" s="148" t="s">
        <v>7534</v>
      </c>
      <c r="C90" s="148" t="s">
        <v>7535</v>
      </c>
      <c r="D90" s="148" t="s">
        <v>7536</v>
      </c>
      <c r="E90" s="213">
        <v>1</v>
      </c>
      <c r="F90" s="148"/>
      <c r="G90" s="148">
        <v>160824</v>
      </c>
      <c r="H90" s="213">
        <v>2024</v>
      </c>
      <c r="I90" s="148" t="s">
        <v>100</v>
      </c>
      <c r="J90" s="364" t="s">
        <v>7447</v>
      </c>
      <c r="K90" s="16" t="s">
        <v>330</v>
      </c>
      <c r="L90" s="178" t="s">
        <v>1204</v>
      </c>
      <c r="P90" s="16" t="s">
        <v>1178</v>
      </c>
      <c r="Q90" s="16" t="s">
        <v>4922</v>
      </c>
      <c r="R90" s="16" t="s">
        <v>4916</v>
      </c>
      <c r="S90" s="114">
        <f t="shared" ref="S90:S94" si="21">SUM(T90+U90)</f>
        <v>2</v>
      </c>
      <c r="T90" s="16">
        <v>0</v>
      </c>
      <c r="U90" s="16">
        <v>2</v>
      </c>
      <c r="X90" s="402">
        <v>100426</v>
      </c>
      <c r="Y90" s="16" t="s">
        <v>2844</v>
      </c>
      <c r="AB90" s="16" t="str">
        <f t="shared" si="20"/>
        <v>Unique</v>
      </c>
    </row>
    <row r="91" spans="1:28" ht="15">
      <c r="A91" s="848" t="s">
        <v>8807</v>
      </c>
      <c r="B91" s="148" t="s">
        <v>7534</v>
      </c>
      <c r="C91" s="148" t="s">
        <v>7535</v>
      </c>
      <c r="D91" s="148" t="s">
        <v>7536</v>
      </c>
      <c r="E91" s="213">
        <v>1</v>
      </c>
      <c r="F91" s="148"/>
      <c r="G91" s="148">
        <v>160824</v>
      </c>
      <c r="H91" s="213">
        <v>2024</v>
      </c>
      <c r="I91" s="148" t="s">
        <v>100</v>
      </c>
      <c r="J91" s="364" t="s">
        <v>7447</v>
      </c>
      <c r="K91" s="16" t="s">
        <v>330</v>
      </c>
      <c r="L91" s="178" t="s">
        <v>1204</v>
      </c>
      <c r="P91" s="418" t="s">
        <v>579</v>
      </c>
      <c r="Q91" s="16" t="s">
        <v>7539</v>
      </c>
      <c r="R91" s="16" t="s">
        <v>4916</v>
      </c>
      <c r="S91" s="114">
        <f t="shared" si="21"/>
        <v>3</v>
      </c>
      <c r="T91" s="16">
        <v>3</v>
      </c>
      <c r="U91" s="16">
        <v>0</v>
      </c>
      <c r="X91" s="402">
        <v>100426</v>
      </c>
      <c r="Y91" s="16" t="s">
        <v>2844</v>
      </c>
      <c r="Z91" s="16" t="s">
        <v>7587</v>
      </c>
      <c r="AB91" s="16" t="str">
        <f t="shared" si="20"/>
        <v>Unique</v>
      </c>
    </row>
    <row r="92" spans="1:28" ht="15">
      <c r="A92" s="848" t="s">
        <v>8808</v>
      </c>
      <c r="B92" s="148" t="s">
        <v>7534</v>
      </c>
      <c r="C92" s="148" t="s">
        <v>7535</v>
      </c>
      <c r="D92" s="148" t="s">
        <v>7536</v>
      </c>
      <c r="E92" s="213">
        <v>1</v>
      </c>
      <c r="F92" s="148"/>
      <c r="G92" s="148">
        <v>160824</v>
      </c>
      <c r="H92" s="213">
        <v>2024</v>
      </c>
      <c r="I92" s="148" t="s">
        <v>100</v>
      </c>
      <c r="J92" s="364" t="s">
        <v>7447</v>
      </c>
      <c r="K92" s="16" t="s">
        <v>330</v>
      </c>
      <c r="L92" s="178" t="s">
        <v>1204</v>
      </c>
      <c r="P92" s="418" t="s">
        <v>543</v>
      </c>
      <c r="Q92" s="16" t="s">
        <v>7588</v>
      </c>
      <c r="R92" s="16" t="s">
        <v>4916</v>
      </c>
      <c r="S92" s="114">
        <f t="shared" si="21"/>
        <v>1</v>
      </c>
      <c r="T92" s="16">
        <v>0</v>
      </c>
      <c r="U92" s="16">
        <v>1</v>
      </c>
      <c r="X92" s="402">
        <v>100426</v>
      </c>
      <c r="Y92" s="16" t="s">
        <v>2844</v>
      </c>
      <c r="Z92" s="16" t="s">
        <v>7589</v>
      </c>
      <c r="AB92" s="16" t="str">
        <f t="shared" si="20"/>
        <v>Unique</v>
      </c>
    </row>
    <row r="93" spans="1:28" ht="15">
      <c r="A93" s="848" t="s">
        <v>8809</v>
      </c>
      <c r="B93" s="148" t="s">
        <v>7534</v>
      </c>
      <c r="C93" s="148" t="s">
        <v>7535</v>
      </c>
      <c r="D93" s="148" t="s">
        <v>7536</v>
      </c>
      <c r="E93" s="213">
        <v>1</v>
      </c>
      <c r="F93" s="148"/>
      <c r="G93" s="148">
        <v>160824</v>
      </c>
      <c r="H93" s="213">
        <v>2024</v>
      </c>
      <c r="I93" s="148" t="s">
        <v>100</v>
      </c>
      <c r="J93" s="364" t="s">
        <v>7447</v>
      </c>
      <c r="K93" s="16" t="s">
        <v>330</v>
      </c>
      <c r="L93" s="178" t="s">
        <v>1204</v>
      </c>
      <c r="P93" s="418" t="s">
        <v>287</v>
      </c>
      <c r="Q93" s="16" t="s">
        <v>7590</v>
      </c>
      <c r="R93" s="16" t="s">
        <v>4916</v>
      </c>
      <c r="S93" s="114">
        <f t="shared" si="21"/>
        <v>1</v>
      </c>
      <c r="T93" s="16">
        <v>0</v>
      </c>
      <c r="U93" s="16">
        <v>1</v>
      </c>
      <c r="X93" s="402">
        <v>100426</v>
      </c>
      <c r="Y93" s="16" t="s">
        <v>2844</v>
      </c>
      <c r="Z93" s="16" t="s">
        <v>7591</v>
      </c>
      <c r="AB93" s="16" t="str">
        <f t="shared" si="20"/>
        <v>Unique</v>
      </c>
    </row>
    <row r="94" spans="1:28" ht="15">
      <c r="A94" s="848" t="s">
        <v>8810</v>
      </c>
      <c r="B94" s="148" t="s">
        <v>7534</v>
      </c>
      <c r="C94" s="148" t="s">
        <v>7535</v>
      </c>
      <c r="D94" s="148" t="s">
        <v>7536</v>
      </c>
      <c r="E94" s="213">
        <v>1</v>
      </c>
      <c r="F94" s="148"/>
      <c r="G94" s="148">
        <v>160824</v>
      </c>
      <c r="H94" s="213">
        <v>2024</v>
      </c>
      <c r="I94" s="148" t="s">
        <v>100</v>
      </c>
      <c r="J94" s="364" t="s">
        <v>7447</v>
      </c>
      <c r="K94" s="16" t="s">
        <v>330</v>
      </c>
      <c r="L94" s="178" t="s">
        <v>1204</v>
      </c>
      <c r="P94" s="418" t="s">
        <v>84</v>
      </c>
      <c r="Q94" s="16" t="s">
        <v>85</v>
      </c>
      <c r="R94" s="16" t="s">
        <v>4916</v>
      </c>
      <c r="S94" s="114">
        <f t="shared" si="21"/>
        <v>2</v>
      </c>
      <c r="T94" s="16">
        <v>1</v>
      </c>
      <c r="U94" s="16">
        <v>1</v>
      </c>
      <c r="X94" s="402">
        <v>100426</v>
      </c>
      <c r="Y94" s="16" t="s">
        <v>2844</v>
      </c>
      <c r="Z94" s="16" t="s">
        <v>7592</v>
      </c>
      <c r="AB94" s="16" t="str">
        <f t="shared" si="20"/>
        <v>Unique</v>
      </c>
    </row>
    <row r="95" spans="1:28" ht="15">
      <c r="A95" s="114" t="s">
        <v>8811</v>
      </c>
      <c r="B95" s="148" t="s">
        <v>7534</v>
      </c>
      <c r="C95" s="148" t="s">
        <v>7535</v>
      </c>
      <c r="D95" s="148" t="s">
        <v>7536</v>
      </c>
      <c r="E95" s="213">
        <v>1</v>
      </c>
      <c r="F95" s="148"/>
      <c r="G95" s="148">
        <v>160824</v>
      </c>
      <c r="H95" s="213">
        <v>2024</v>
      </c>
      <c r="I95" s="148" t="s">
        <v>100</v>
      </c>
      <c r="J95" s="364" t="s">
        <v>7447</v>
      </c>
      <c r="K95" s="16" t="s">
        <v>330</v>
      </c>
      <c r="L95" s="178" t="s">
        <v>1204</v>
      </c>
      <c r="P95" s="16" t="s">
        <v>4913</v>
      </c>
      <c r="Q95" s="16" t="s">
        <v>4914</v>
      </c>
      <c r="R95" s="16" t="s">
        <v>4916</v>
      </c>
      <c r="S95" s="16">
        <v>3</v>
      </c>
      <c r="T95" s="16">
        <v>0</v>
      </c>
      <c r="U95" s="16">
        <v>0</v>
      </c>
      <c r="X95" s="402">
        <v>100426</v>
      </c>
      <c r="Y95" s="16" t="s">
        <v>2844</v>
      </c>
      <c r="AB95" s="16" t="str">
        <f t="shared" si="20"/>
        <v>Unique</v>
      </c>
    </row>
    <row r="96" spans="1:28" ht="15">
      <c r="A96" s="114" t="s">
        <v>8812</v>
      </c>
      <c r="B96" s="148" t="s">
        <v>7593</v>
      </c>
      <c r="C96" s="148" t="s">
        <v>7594</v>
      </c>
      <c r="D96" s="148" t="s">
        <v>7595</v>
      </c>
      <c r="E96" s="213">
        <v>1</v>
      </c>
      <c r="F96" s="148"/>
      <c r="G96" s="148">
        <v>130824</v>
      </c>
      <c r="H96" s="213">
        <v>2024</v>
      </c>
      <c r="I96" s="148" t="s">
        <v>7446</v>
      </c>
      <c r="J96" s="364" t="s">
        <v>7447</v>
      </c>
      <c r="K96" s="16" t="s">
        <v>330</v>
      </c>
      <c r="L96" s="178" t="s">
        <v>1204</v>
      </c>
      <c r="P96" s="16" t="s">
        <v>1178</v>
      </c>
      <c r="Q96" s="16" t="s">
        <v>1179</v>
      </c>
      <c r="R96" s="16" t="s">
        <v>4916</v>
      </c>
      <c r="S96" s="16">
        <v>1</v>
      </c>
      <c r="T96" s="16">
        <v>1</v>
      </c>
      <c r="U96" s="16">
        <v>0</v>
      </c>
      <c r="X96" s="402">
        <v>210426</v>
      </c>
      <c r="Y96" s="16" t="s">
        <v>2844</v>
      </c>
      <c r="AB96" s="16" t="str">
        <f t="shared" si="20"/>
        <v>Unique</v>
      </c>
    </row>
    <row r="97" spans="1:78" ht="15">
      <c r="A97" s="848" t="s">
        <v>8813</v>
      </c>
      <c r="B97" s="148" t="s">
        <v>7596</v>
      </c>
      <c r="C97" s="148" t="s">
        <v>7597</v>
      </c>
      <c r="D97" s="148" t="s">
        <v>7598</v>
      </c>
      <c r="E97" s="213">
        <v>1</v>
      </c>
      <c r="F97" s="148"/>
      <c r="G97" s="148" t="s">
        <v>3177</v>
      </c>
      <c r="H97" s="213">
        <v>2024</v>
      </c>
      <c r="I97" s="148" t="s">
        <v>2911</v>
      </c>
      <c r="J97" s="364" t="s">
        <v>7447</v>
      </c>
      <c r="K97" s="16" t="s">
        <v>330</v>
      </c>
      <c r="L97" s="178" t="s">
        <v>1204</v>
      </c>
      <c r="P97" s="418" t="s">
        <v>4310</v>
      </c>
      <c r="Q97" s="16" t="s">
        <v>4311</v>
      </c>
      <c r="R97" s="16" t="s">
        <v>4916</v>
      </c>
      <c r="S97" s="16">
        <v>1</v>
      </c>
      <c r="T97" s="16">
        <v>0</v>
      </c>
      <c r="U97" s="16">
        <v>1</v>
      </c>
      <c r="X97" s="402">
        <v>210426</v>
      </c>
      <c r="Y97" s="16" t="s">
        <v>2844</v>
      </c>
      <c r="Z97" s="16" t="s">
        <v>7599</v>
      </c>
      <c r="AB97" s="16" t="str">
        <f t="shared" si="20"/>
        <v>Unique</v>
      </c>
    </row>
    <row r="98" spans="1:78" ht="15">
      <c r="A98" s="114" t="s">
        <v>8814</v>
      </c>
      <c r="B98" s="148" t="s">
        <v>7600</v>
      </c>
      <c r="C98" s="148" t="s">
        <v>7601</v>
      </c>
      <c r="D98" s="148" t="s">
        <v>7545</v>
      </c>
      <c r="E98" s="213">
        <v>1</v>
      </c>
      <c r="F98" s="148"/>
      <c r="G98" s="148" t="s">
        <v>3177</v>
      </c>
      <c r="H98" s="213">
        <v>2024</v>
      </c>
      <c r="I98" s="148" t="s">
        <v>2911</v>
      </c>
      <c r="J98" s="364" t="s">
        <v>7447</v>
      </c>
      <c r="K98" s="16" t="s">
        <v>330</v>
      </c>
      <c r="L98" s="178" t="s">
        <v>1204</v>
      </c>
      <c r="P98" s="16" t="s">
        <v>1178</v>
      </c>
      <c r="Q98" s="16" t="s">
        <v>1179</v>
      </c>
      <c r="R98" s="16" t="s">
        <v>4916</v>
      </c>
      <c r="S98" s="16">
        <v>1</v>
      </c>
      <c r="T98" s="16">
        <v>0</v>
      </c>
      <c r="U98" s="16">
        <v>1</v>
      </c>
      <c r="X98" s="402">
        <v>210426</v>
      </c>
      <c r="Y98" s="16" t="s">
        <v>2844</v>
      </c>
      <c r="AB98" s="16" t="str">
        <f t="shared" si="20"/>
        <v>Unique</v>
      </c>
    </row>
    <row r="99" spans="1:78" ht="15">
      <c r="A99" s="114" t="s">
        <v>8815</v>
      </c>
      <c r="B99" s="148" t="s">
        <v>7602</v>
      </c>
      <c r="C99" s="148" t="s">
        <v>7603</v>
      </c>
      <c r="D99" s="148" t="s">
        <v>7550</v>
      </c>
      <c r="E99" s="213">
        <v>1</v>
      </c>
      <c r="F99" s="148"/>
      <c r="G99" s="148" t="s">
        <v>7551</v>
      </c>
      <c r="H99" s="213">
        <v>2024</v>
      </c>
      <c r="I99" s="148" t="s">
        <v>7459</v>
      </c>
      <c r="J99" s="364" t="s">
        <v>7537</v>
      </c>
      <c r="K99" s="16" t="s">
        <v>330</v>
      </c>
      <c r="L99" s="178" t="s">
        <v>1204</v>
      </c>
      <c r="P99" s="16" t="s">
        <v>1178</v>
      </c>
      <c r="Q99" s="16" t="s">
        <v>1179</v>
      </c>
      <c r="R99" s="16" t="s">
        <v>4916</v>
      </c>
      <c r="S99" s="16">
        <v>2</v>
      </c>
      <c r="T99" s="16">
        <v>0</v>
      </c>
      <c r="U99" s="16">
        <v>2</v>
      </c>
      <c r="X99" s="402">
        <v>210426</v>
      </c>
      <c r="Y99" s="16" t="s">
        <v>2844</v>
      </c>
      <c r="AB99" s="16" t="str">
        <f t="shared" si="20"/>
        <v>Unique</v>
      </c>
    </row>
    <row r="100" spans="1:78" ht="15">
      <c r="A100" s="114" t="s">
        <v>8816</v>
      </c>
      <c r="B100" s="148" t="s">
        <v>7604</v>
      </c>
      <c r="C100" s="148" t="s">
        <v>7605</v>
      </c>
      <c r="D100" s="148" t="s">
        <v>7445</v>
      </c>
      <c r="E100" s="213">
        <v>1</v>
      </c>
      <c r="F100" s="148"/>
      <c r="G100" s="148">
        <v>260724</v>
      </c>
      <c r="H100" s="213">
        <v>2024</v>
      </c>
      <c r="I100" s="148" t="s">
        <v>7459</v>
      </c>
      <c r="J100" s="364" t="s">
        <v>7447</v>
      </c>
      <c r="K100" s="16" t="s">
        <v>330</v>
      </c>
      <c r="L100" s="178" t="s">
        <v>1204</v>
      </c>
      <c r="P100" s="16" t="s">
        <v>1178</v>
      </c>
      <c r="Q100" s="16" t="s">
        <v>1179</v>
      </c>
      <c r="R100" s="16" t="s">
        <v>4916</v>
      </c>
      <c r="S100" s="16">
        <v>1</v>
      </c>
      <c r="T100" s="16">
        <v>1</v>
      </c>
      <c r="U100" s="16">
        <v>0</v>
      </c>
      <c r="X100" s="402">
        <v>220426</v>
      </c>
      <c r="Y100" s="16" t="s">
        <v>2844</v>
      </c>
      <c r="AB100" s="16" t="str">
        <f t="shared" si="20"/>
        <v>Unique</v>
      </c>
    </row>
    <row r="101" spans="1:78" ht="15">
      <c r="A101" s="114" t="s">
        <v>8817</v>
      </c>
      <c r="B101" s="860" t="s">
        <v>7455</v>
      </c>
      <c r="C101" s="860" t="s">
        <v>7456</v>
      </c>
      <c r="D101" s="861" t="s">
        <v>7457</v>
      </c>
      <c r="E101" s="862">
        <v>1</v>
      </c>
      <c r="F101" s="863" t="s">
        <v>7458</v>
      </c>
      <c r="G101" s="862">
        <v>250724</v>
      </c>
      <c r="H101" s="213">
        <f>H100</f>
        <v>2024</v>
      </c>
      <c r="I101" s="861" t="s">
        <v>7459</v>
      </c>
      <c r="J101" s="148" t="s">
        <v>7453</v>
      </c>
      <c r="K101" s="148" t="str">
        <f t="shared" ref="K101:L101" si="22">K100</f>
        <v>na</v>
      </c>
      <c r="L101" s="148" t="str">
        <f t="shared" si="22"/>
        <v>p</v>
      </c>
      <c r="P101" s="868" t="s">
        <v>842</v>
      </c>
      <c r="Q101" s="869" t="s">
        <v>843</v>
      </c>
      <c r="R101" s="32" t="s">
        <v>4909</v>
      </c>
      <c r="S101" s="32">
        <v>1</v>
      </c>
      <c r="T101" s="32">
        <v>0</v>
      </c>
      <c r="U101" s="32">
        <v>1</v>
      </c>
      <c r="V101" s="33"/>
      <c r="W101" s="33"/>
      <c r="X101" s="870" t="s">
        <v>4939</v>
      </c>
      <c r="Y101" s="32" t="s">
        <v>2844</v>
      </c>
      <c r="Z101" s="32" t="s">
        <v>7606</v>
      </c>
      <c r="AA101" s="33"/>
      <c r="AB101" s="16" t="str">
        <f t="shared" si="20"/>
        <v>Unique</v>
      </c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</row>
    <row r="102" spans="1:78" ht="15">
      <c r="A102" s="848" t="s">
        <v>8818</v>
      </c>
      <c r="B102" s="148" t="s">
        <v>7534</v>
      </c>
      <c r="C102" s="148" t="s">
        <v>7535</v>
      </c>
      <c r="D102" s="148" t="s">
        <v>7536</v>
      </c>
      <c r="E102" s="213">
        <v>1</v>
      </c>
      <c r="F102" s="148"/>
      <c r="G102" s="148">
        <v>160824</v>
      </c>
      <c r="H102" s="213">
        <v>2024</v>
      </c>
      <c r="I102" s="148" t="s">
        <v>100</v>
      </c>
      <c r="J102" s="364" t="s">
        <v>7453</v>
      </c>
      <c r="K102" s="16" t="s">
        <v>330</v>
      </c>
      <c r="L102" s="178" t="s">
        <v>1204</v>
      </c>
      <c r="P102" s="418" t="s">
        <v>579</v>
      </c>
      <c r="Q102" s="16" t="s">
        <v>7539</v>
      </c>
      <c r="R102" s="16" t="s">
        <v>4916</v>
      </c>
      <c r="S102" s="16">
        <v>1</v>
      </c>
      <c r="T102" s="16">
        <v>1</v>
      </c>
      <c r="U102" s="16">
        <v>0</v>
      </c>
      <c r="X102" s="402">
        <v>100426</v>
      </c>
      <c r="Y102" s="16" t="s">
        <v>2844</v>
      </c>
      <c r="Z102" s="16" t="s">
        <v>7607</v>
      </c>
      <c r="AB102" s="16" t="str">
        <f t="shared" si="20"/>
        <v>Unique</v>
      </c>
    </row>
    <row r="103" spans="1:78" ht="15">
      <c r="A103" s="848" t="s">
        <v>8818</v>
      </c>
      <c r="B103" s="148" t="s">
        <v>7534</v>
      </c>
      <c r="C103" s="148" t="s">
        <v>7535</v>
      </c>
      <c r="D103" s="148" t="s">
        <v>7536</v>
      </c>
      <c r="E103" s="213">
        <v>1</v>
      </c>
      <c r="F103" s="148"/>
      <c r="G103" s="148">
        <v>160824</v>
      </c>
      <c r="H103" s="213">
        <v>2024</v>
      </c>
      <c r="I103" s="148" t="s">
        <v>100</v>
      </c>
      <c r="J103" s="364" t="s">
        <v>7453</v>
      </c>
      <c r="K103" s="16" t="s">
        <v>330</v>
      </c>
      <c r="L103" s="178" t="s">
        <v>1204</v>
      </c>
      <c r="P103" s="418" t="s">
        <v>579</v>
      </c>
      <c r="Q103" s="16" t="s">
        <v>7539</v>
      </c>
      <c r="R103" s="16" t="s">
        <v>4916</v>
      </c>
      <c r="S103" s="16">
        <v>1</v>
      </c>
      <c r="T103" s="16">
        <v>1</v>
      </c>
      <c r="U103" s="16">
        <v>0</v>
      </c>
      <c r="X103" s="402">
        <v>100426</v>
      </c>
      <c r="Y103" s="16" t="s">
        <v>2844</v>
      </c>
      <c r="Z103" s="16" t="s">
        <v>7608</v>
      </c>
      <c r="AB103" s="16" t="str">
        <f t="shared" si="20"/>
        <v>Unique</v>
      </c>
    </row>
    <row r="104" spans="1:78" ht="15">
      <c r="A104" s="114" t="s">
        <v>8819</v>
      </c>
      <c r="B104" s="148" t="s">
        <v>7534</v>
      </c>
      <c r="C104" s="148" t="s">
        <v>7535</v>
      </c>
      <c r="D104" s="148" t="s">
        <v>7536</v>
      </c>
      <c r="E104" s="213">
        <v>1</v>
      </c>
      <c r="F104" s="148"/>
      <c r="G104" s="148">
        <v>160824</v>
      </c>
      <c r="H104" s="213">
        <v>2024</v>
      </c>
      <c r="I104" s="148" t="s">
        <v>100</v>
      </c>
      <c r="J104" s="364" t="s">
        <v>7447</v>
      </c>
      <c r="K104" s="16" t="s">
        <v>330</v>
      </c>
      <c r="L104" s="178" t="s">
        <v>1204</v>
      </c>
      <c r="P104" s="16" t="s">
        <v>521</v>
      </c>
      <c r="Q104" s="16" t="s">
        <v>522</v>
      </c>
      <c r="R104" s="16" t="s">
        <v>4916</v>
      </c>
      <c r="S104" s="16">
        <v>2</v>
      </c>
      <c r="T104" s="16">
        <v>1</v>
      </c>
      <c r="U104" s="16">
        <v>1</v>
      </c>
      <c r="X104" s="402">
        <v>100426</v>
      </c>
      <c r="Y104" s="16" t="s">
        <v>2844</v>
      </c>
      <c r="Z104" s="16" t="s">
        <v>7609</v>
      </c>
      <c r="AB104" s="16" t="str">
        <f t="shared" si="20"/>
        <v>Unique</v>
      </c>
    </row>
    <row r="105" spans="1:78" ht="15">
      <c r="A105" s="148" t="s">
        <v>7610</v>
      </c>
      <c r="B105" s="148" t="s">
        <v>7604</v>
      </c>
      <c r="C105" s="148" t="s">
        <v>7611</v>
      </c>
      <c r="D105" s="148" t="s">
        <v>7445</v>
      </c>
      <c r="E105" s="213">
        <v>1</v>
      </c>
      <c r="F105" s="148"/>
      <c r="G105" s="148">
        <v>260724</v>
      </c>
      <c r="H105" s="213">
        <v>2024</v>
      </c>
      <c r="I105" s="148" t="s">
        <v>7612</v>
      </c>
      <c r="J105" s="364" t="s">
        <v>7453</v>
      </c>
      <c r="K105" s="364" t="s">
        <v>330</v>
      </c>
      <c r="L105" s="178" t="s">
        <v>1204</v>
      </c>
      <c r="P105" s="418" t="s">
        <v>529</v>
      </c>
      <c r="Q105" s="16" t="s">
        <v>530</v>
      </c>
      <c r="R105" s="16" t="s">
        <v>4916</v>
      </c>
      <c r="S105" s="16">
        <v>1</v>
      </c>
      <c r="T105" s="16">
        <v>1</v>
      </c>
      <c r="U105" s="16">
        <v>0</v>
      </c>
      <c r="X105" s="402">
        <v>210426</v>
      </c>
      <c r="Y105" s="16" t="s">
        <v>2844</v>
      </c>
      <c r="Z105" s="16" t="s">
        <v>7613</v>
      </c>
      <c r="AB105" s="16" t="str">
        <f t="shared" si="20"/>
        <v>Unique</v>
      </c>
    </row>
    <row r="106" spans="1:78" ht="15">
      <c r="A106" s="148" t="s">
        <v>7614</v>
      </c>
      <c r="B106" s="148" t="s">
        <v>7615</v>
      </c>
      <c r="C106" s="148" t="s">
        <v>7616</v>
      </c>
      <c r="D106" s="148" t="s">
        <v>7545</v>
      </c>
      <c r="E106" s="213">
        <v>1</v>
      </c>
      <c r="F106" s="148"/>
      <c r="G106" s="148" t="s">
        <v>3177</v>
      </c>
      <c r="H106" s="213">
        <v>2024</v>
      </c>
      <c r="I106" s="148" t="s">
        <v>2911</v>
      </c>
      <c r="J106" s="364" t="s">
        <v>7537</v>
      </c>
      <c r="K106" s="364" t="s">
        <v>330</v>
      </c>
      <c r="L106" s="178" t="s">
        <v>1204</v>
      </c>
      <c r="P106" s="418" t="s">
        <v>543</v>
      </c>
      <c r="Q106" s="16" t="s">
        <v>544</v>
      </c>
      <c r="R106" s="16" t="s">
        <v>4916</v>
      </c>
      <c r="S106" s="16">
        <v>1</v>
      </c>
      <c r="T106" s="16">
        <v>1</v>
      </c>
      <c r="U106" s="16">
        <v>0</v>
      </c>
      <c r="X106" s="402">
        <v>210426</v>
      </c>
      <c r="Y106" s="16" t="s">
        <v>2844</v>
      </c>
      <c r="Z106" s="16" t="s">
        <v>7617</v>
      </c>
      <c r="AB106" s="16" t="str">
        <f t="shared" si="20"/>
        <v>Unique</v>
      </c>
    </row>
    <row r="107" spans="1:78" ht="15">
      <c r="A107" s="148" t="s">
        <v>7618</v>
      </c>
      <c r="B107" s="148" t="s">
        <v>7600</v>
      </c>
      <c r="C107" s="148" t="s">
        <v>7601</v>
      </c>
      <c r="D107" s="148" t="s">
        <v>7545</v>
      </c>
      <c r="E107" s="213">
        <v>1</v>
      </c>
      <c r="F107" s="148"/>
      <c r="G107" s="148" t="s">
        <v>3177</v>
      </c>
      <c r="H107" s="213">
        <v>2024</v>
      </c>
      <c r="I107" s="148" t="s">
        <v>2911</v>
      </c>
      <c r="J107" s="364" t="s">
        <v>7447</v>
      </c>
      <c r="K107" s="364" t="s">
        <v>330</v>
      </c>
      <c r="L107" s="178" t="s">
        <v>1204</v>
      </c>
      <c r="P107" s="418" t="s">
        <v>543</v>
      </c>
      <c r="Q107" s="16" t="s">
        <v>544</v>
      </c>
      <c r="R107" s="16" t="s">
        <v>4916</v>
      </c>
      <c r="S107" s="16">
        <v>1</v>
      </c>
      <c r="T107" s="16">
        <v>1</v>
      </c>
      <c r="U107" s="16">
        <v>0</v>
      </c>
      <c r="X107" s="402">
        <v>210426</v>
      </c>
      <c r="Y107" s="16" t="s">
        <v>2844</v>
      </c>
      <c r="Z107" s="16" t="s">
        <v>7619</v>
      </c>
      <c r="AB107" s="16" t="str">
        <f t="shared" si="20"/>
        <v>Unique</v>
      </c>
    </row>
    <row r="108" spans="1:78" ht="15">
      <c r="A108" s="148" t="s">
        <v>7620</v>
      </c>
      <c r="B108" s="148" t="s">
        <v>7593</v>
      </c>
      <c r="C108" s="148" t="s">
        <v>7594</v>
      </c>
      <c r="D108" s="148" t="s">
        <v>7595</v>
      </c>
      <c r="E108" s="213">
        <v>1</v>
      </c>
      <c r="F108" s="148"/>
      <c r="G108" s="148">
        <v>130824</v>
      </c>
      <c r="H108" s="213">
        <v>2024</v>
      </c>
      <c r="I108" s="148" t="s">
        <v>7446</v>
      </c>
      <c r="J108" s="364" t="s">
        <v>7453</v>
      </c>
      <c r="K108" s="364" t="s">
        <v>7621</v>
      </c>
      <c r="L108" s="178" t="s">
        <v>1204</v>
      </c>
      <c r="P108" s="418" t="s">
        <v>84</v>
      </c>
      <c r="Q108" s="16" t="s">
        <v>85</v>
      </c>
      <c r="R108" s="16" t="s">
        <v>4916</v>
      </c>
      <c r="S108" s="16">
        <v>1</v>
      </c>
      <c r="T108" s="16">
        <v>0</v>
      </c>
      <c r="U108" s="16">
        <v>1</v>
      </c>
      <c r="X108" s="402">
        <v>220426</v>
      </c>
      <c r="Y108" s="16" t="s">
        <v>2844</v>
      </c>
      <c r="Z108" s="16" t="s">
        <v>7622</v>
      </c>
      <c r="AB108" s="16" t="str">
        <f t="shared" si="20"/>
        <v>Unique</v>
      </c>
    </row>
    <row r="109" spans="1:78" ht="15">
      <c r="A109" s="148" t="s">
        <v>7620</v>
      </c>
      <c r="B109" s="148" t="s">
        <v>7593</v>
      </c>
      <c r="C109" s="148" t="s">
        <v>7594</v>
      </c>
      <c r="D109" s="148" t="s">
        <v>7595</v>
      </c>
      <c r="E109" s="213">
        <v>1</v>
      </c>
      <c r="F109" s="148"/>
      <c r="G109" s="148">
        <v>130824</v>
      </c>
      <c r="H109" s="213">
        <v>2024</v>
      </c>
      <c r="I109" s="148" t="s">
        <v>7446</v>
      </c>
      <c r="J109" s="364" t="s">
        <v>7453</v>
      </c>
      <c r="K109" s="364" t="s">
        <v>7621</v>
      </c>
      <c r="L109" s="178" t="s">
        <v>1204</v>
      </c>
      <c r="P109" s="418" t="s">
        <v>529</v>
      </c>
      <c r="Q109" s="16" t="s">
        <v>530</v>
      </c>
      <c r="R109" s="16" t="s">
        <v>4916</v>
      </c>
      <c r="S109" s="16">
        <v>2</v>
      </c>
      <c r="T109" s="16">
        <v>0</v>
      </c>
      <c r="U109" s="16">
        <v>2</v>
      </c>
      <c r="X109" s="402">
        <v>220426</v>
      </c>
      <c r="Y109" s="16" t="s">
        <v>2844</v>
      </c>
      <c r="Z109" s="16" t="s">
        <v>7623</v>
      </c>
      <c r="AB109" s="16" t="str">
        <f t="shared" si="20"/>
        <v>Unique</v>
      </c>
    </row>
    <row r="110" spans="1:78" ht="15">
      <c r="A110" s="114" t="s">
        <v>8820</v>
      </c>
      <c r="B110" s="148" t="s">
        <v>7604</v>
      </c>
      <c r="C110" s="148" t="s">
        <v>7605</v>
      </c>
      <c r="D110" s="148" t="s">
        <v>7445</v>
      </c>
      <c r="E110" s="213">
        <v>1</v>
      </c>
      <c r="F110" s="148"/>
      <c r="G110" s="148">
        <v>260724</v>
      </c>
      <c r="H110" s="213">
        <v>2024</v>
      </c>
      <c r="I110" s="148" t="s">
        <v>7459</v>
      </c>
      <c r="J110" s="364" t="s">
        <v>7447</v>
      </c>
      <c r="K110" s="16" t="s">
        <v>330</v>
      </c>
      <c r="L110" s="178" t="s">
        <v>1204</v>
      </c>
      <c r="P110" s="16" t="s">
        <v>98</v>
      </c>
      <c r="Q110" s="16" t="s">
        <v>99</v>
      </c>
      <c r="R110" s="16" t="s">
        <v>4916</v>
      </c>
      <c r="S110" s="16">
        <v>1</v>
      </c>
      <c r="T110" s="16">
        <v>1</v>
      </c>
      <c r="U110" s="16">
        <v>0</v>
      </c>
      <c r="X110" s="402">
        <v>220426</v>
      </c>
      <c r="Y110" s="16" t="s">
        <v>2844</v>
      </c>
      <c r="Z110" s="16" t="s">
        <v>7624</v>
      </c>
      <c r="AB110" s="16" t="str">
        <f t="shared" ref="AB110:AB133" si="23">IF(COUNTIF(Z:Z, Z110)&gt;1, "Duplicate", "Unique")</f>
        <v>Unique</v>
      </c>
    </row>
    <row r="111" spans="1:78" ht="15">
      <c r="A111" s="114" t="s">
        <v>8821</v>
      </c>
      <c r="B111" s="148" t="s">
        <v>7604</v>
      </c>
      <c r="C111" s="148" t="s">
        <v>7605</v>
      </c>
      <c r="D111" s="148" t="s">
        <v>7445</v>
      </c>
      <c r="E111" s="213">
        <v>1</v>
      </c>
      <c r="F111" s="148"/>
      <c r="G111" s="148">
        <v>260724</v>
      </c>
      <c r="H111" s="213">
        <v>2024</v>
      </c>
      <c r="I111" s="148" t="s">
        <v>7459</v>
      </c>
      <c r="J111" s="364" t="s">
        <v>7447</v>
      </c>
      <c r="K111" s="16" t="s">
        <v>330</v>
      </c>
      <c r="L111" s="178" t="s">
        <v>1204</v>
      </c>
      <c r="P111" s="418" t="s">
        <v>4362</v>
      </c>
      <c r="Q111" s="16" t="s">
        <v>4363</v>
      </c>
      <c r="R111" s="16" t="s">
        <v>4916</v>
      </c>
      <c r="S111" s="16">
        <v>1</v>
      </c>
      <c r="T111" s="16">
        <v>0</v>
      </c>
      <c r="U111" s="16">
        <v>1</v>
      </c>
      <c r="X111" s="402">
        <v>220426</v>
      </c>
      <c r="Y111" s="16" t="s">
        <v>2844</v>
      </c>
      <c r="Z111" s="16" t="s">
        <v>7625</v>
      </c>
      <c r="AB111" s="16" t="str">
        <f t="shared" si="23"/>
        <v>Unique</v>
      </c>
    </row>
    <row r="112" spans="1:78" ht="15">
      <c r="A112" s="114" t="s">
        <v>8822</v>
      </c>
      <c r="B112" s="148" t="s">
        <v>7604</v>
      </c>
      <c r="C112" s="148" t="s">
        <v>7605</v>
      </c>
      <c r="D112" s="148" t="s">
        <v>7445</v>
      </c>
      <c r="E112" s="213">
        <v>1</v>
      </c>
      <c r="F112" s="148"/>
      <c r="G112" s="148">
        <v>260724</v>
      </c>
      <c r="H112" s="213">
        <v>2024</v>
      </c>
      <c r="I112" s="148" t="s">
        <v>7459</v>
      </c>
      <c r="J112" s="364" t="s">
        <v>7447</v>
      </c>
      <c r="K112" s="16" t="s">
        <v>330</v>
      </c>
      <c r="L112" s="178" t="s">
        <v>1204</v>
      </c>
      <c r="P112" s="418" t="s">
        <v>529</v>
      </c>
      <c r="Q112" s="16" t="s">
        <v>7277</v>
      </c>
      <c r="R112" s="16" t="s">
        <v>4916</v>
      </c>
      <c r="S112" s="16">
        <v>1</v>
      </c>
      <c r="T112" s="16">
        <v>1</v>
      </c>
      <c r="U112" s="16">
        <v>0</v>
      </c>
      <c r="X112" s="402">
        <v>220426</v>
      </c>
      <c r="Y112" s="16" t="s">
        <v>2844</v>
      </c>
      <c r="Z112" s="16" t="s">
        <v>7626</v>
      </c>
      <c r="AB112" s="16" t="str">
        <f t="shared" si="23"/>
        <v>Unique</v>
      </c>
    </row>
    <row r="113" spans="1:77" ht="15">
      <c r="A113" s="148" t="s">
        <v>7627</v>
      </c>
      <c r="B113" s="148" t="s">
        <v>7593</v>
      </c>
      <c r="C113" s="148" t="s">
        <v>7594</v>
      </c>
      <c r="D113" s="148" t="s">
        <v>7595</v>
      </c>
      <c r="E113" s="213">
        <v>1</v>
      </c>
      <c r="F113" s="148"/>
      <c r="G113" s="148">
        <v>130824</v>
      </c>
      <c r="H113" s="213">
        <v>2024</v>
      </c>
      <c r="I113" s="148" t="s">
        <v>7446</v>
      </c>
      <c r="J113" s="364" t="s">
        <v>7537</v>
      </c>
      <c r="K113" s="16" t="s">
        <v>330</v>
      </c>
      <c r="L113" s="178" t="s">
        <v>1204</v>
      </c>
      <c r="P113" s="418" t="s">
        <v>529</v>
      </c>
      <c r="Q113" s="16" t="s">
        <v>530</v>
      </c>
      <c r="R113" s="16" t="s">
        <v>4916</v>
      </c>
      <c r="S113" s="16">
        <v>1</v>
      </c>
      <c r="T113" s="16">
        <v>0</v>
      </c>
      <c r="U113" s="16">
        <v>1</v>
      </c>
      <c r="X113" s="402">
        <v>220426</v>
      </c>
      <c r="Y113" s="16" t="s">
        <v>2844</v>
      </c>
      <c r="Z113" s="16" t="s">
        <v>7628</v>
      </c>
      <c r="AB113" s="16" t="str">
        <f t="shared" si="23"/>
        <v>Unique</v>
      </c>
    </row>
    <row r="114" spans="1:77" ht="15">
      <c r="A114" s="848" t="s">
        <v>8823</v>
      </c>
      <c r="B114" s="148" t="s">
        <v>7534</v>
      </c>
      <c r="C114" s="148" t="s">
        <v>7535</v>
      </c>
      <c r="D114" s="148" t="s">
        <v>7536</v>
      </c>
      <c r="E114" s="213">
        <v>1</v>
      </c>
      <c r="F114" s="148"/>
      <c r="G114" s="148">
        <v>160824</v>
      </c>
      <c r="H114" s="213">
        <v>2024</v>
      </c>
      <c r="I114" s="148" t="s">
        <v>100</v>
      </c>
      <c r="J114" s="364" t="s">
        <v>7537</v>
      </c>
      <c r="K114" s="364" t="s">
        <v>330</v>
      </c>
      <c r="L114" s="178" t="s">
        <v>1204</v>
      </c>
      <c r="P114" s="418" t="s">
        <v>1140</v>
      </c>
      <c r="Q114" s="16" t="s">
        <v>5220</v>
      </c>
      <c r="R114" s="16" t="s">
        <v>4916</v>
      </c>
      <c r="S114" s="16">
        <v>2</v>
      </c>
      <c r="T114" s="16">
        <v>0</v>
      </c>
      <c r="U114" s="16">
        <v>1</v>
      </c>
      <c r="X114" s="402">
        <v>130526</v>
      </c>
      <c r="Y114" s="16" t="s">
        <v>2844</v>
      </c>
      <c r="Z114" s="16" t="s">
        <v>7629</v>
      </c>
      <c r="AB114" s="16" t="str">
        <f t="shared" si="23"/>
        <v>Unique</v>
      </c>
    </row>
    <row r="115" spans="1:77" ht="15">
      <c r="A115" s="114" t="s">
        <v>8824</v>
      </c>
      <c r="B115" s="148" t="s">
        <v>7534</v>
      </c>
      <c r="C115" s="148" t="s">
        <v>7535</v>
      </c>
      <c r="D115" s="148" t="s">
        <v>7536</v>
      </c>
      <c r="E115" s="213">
        <v>1</v>
      </c>
      <c r="F115" s="148"/>
      <c r="G115" s="148">
        <v>160824</v>
      </c>
      <c r="H115" s="213">
        <v>2024</v>
      </c>
      <c r="I115" s="148" t="s">
        <v>100</v>
      </c>
      <c r="J115" s="364" t="s">
        <v>7453</v>
      </c>
      <c r="K115" s="16" t="s">
        <v>330</v>
      </c>
      <c r="L115" s="178" t="s">
        <v>1204</v>
      </c>
      <c r="P115" s="16" t="s">
        <v>888</v>
      </c>
      <c r="Q115" s="16" t="s">
        <v>889</v>
      </c>
      <c r="R115" s="16" t="s">
        <v>4916</v>
      </c>
      <c r="S115" s="16">
        <v>1</v>
      </c>
      <c r="T115" s="16">
        <v>0</v>
      </c>
      <c r="U115" s="16">
        <v>1</v>
      </c>
      <c r="X115" s="402">
        <v>130526</v>
      </c>
      <c r="Y115" s="16" t="s">
        <v>2844</v>
      </c>
      <c r="Z115" s="16" t="s">
        <v>7630</v>
      </c>
      <c r="AB115" s="16" t="str">
        <f t="shared" si="23"/>
        <v>Unique</v>
      </c>
    </row>
    <row r="116" spans="1:77" ht="15">
      <c r="A116" s="848" t="s">
        <v>8825</v>
      </c>
      <c r="B116" s="148" t="s">
        <v>7534</v>
      </c>
      <c r="C116" s="148" t="s">
        <v>7535</v>
      </c>
      <c r="D116" s="148" t="s">
        <v>7536</v>
      </c>
      <c r="E116" s="213">
        <v>1</v>
      </c>
      <c r="F116" s="148"/>
      <c r="G116" s="148">
        <v>160824</v>
      </c>
      <c r="H116" s="213">
        <v>2024</v>
      </c>
      <c r="I116" s="148" t="s">
        <v>100</v>
      </c>
      <c r="J116" s="364" t="s">
        <v>7453</v>
      </c>
      <c r="K116" s="16" t="s">
        <v>330</v>
      </c>
      <c r="L116" s="178" t="s">
        <v>1204</v>
      </c>
      <c r="P116" s="418" t="s">
        <v>1140</v>
      </c>
      <c r="Q116" s="16" t="s">
        <v>5220</v>
      </c>
      <c r="R116" s="16" t="s">
        <v>4916</v>
      </c>
      <c r="S116" s="16">
        <v>1</v>
      </c>
      <c r="T116" s="16">
        <v>1</v>
      </c>
      <c r="U116" s="16">
        <v>0</v>
      </c>
      <c r="X116" s="402">
        <v>130526</v>
      </c>
      <c r="Y116" s="16" t="s">
        <v>2844</v>
      </c>
      <c r="Z116" s="16" t="s">
        <v>7631</v>
      </c>
      <c r="AB116" s="16" t="str">
        <f t="shared" si="23"/>
        <v>Unique</v>
      </c>
    </row>
    <row r="117" spans="1:77" ht="15">
      <c r="A117" s="848" t="s">
        <v>8826</v>
      </c>
      <c r="B117" s="148" t="s">
        <v>7534</v>
      </c>
      <c r="C117" s="148" t="s">
        <v>7535</v>
      </c>
      <c r="D117" s="148" t="s">
        <v>7536</v>
      </c>
      <c r="E117" s="213">
        <v>1</v>
      </c>
      <c r="F117" s="148"/>
      <c r="G117" s="148">
        <v>160824</v>
      </c>
      <c r="H117" s="213">
        <v>2024</v>
      </c>
      <c r="I117" s="148" t="s">
        <v>100</v>
      </c>
      <c r="J117" s="364" t="s">
        <v>7447</v>
      </c>
      <c r="K117" s="16" t="s">
        <v>330</v>
      </c>
      <c r="L117" s="178" t="s">
        <v>1204</v>
      </c>
      <c r="P117" s="418" t="s">
        <v>1140</v>
      </c>
      <c r="Q117" s="16" t="s">
        <v>5220</v>
      </c>
      <c r="R117" s="16" t="s">
        <v>4916</v>
      </c>
      <c r="S117" s="16">
        <v>1</v>
      </c>
      <c r="T117" s="16">
        <v>0</v>
      </c>
      <c r="U117" s="16">
        <v>1</v>
      </c>
      <c r="X117" s="402">
        <v>130526</v>
      </c>
      <c r="Y117" s="16" t="s">
        <v>2844</v>
      </c>
      <c r="Z117" s="16" t="s">
        <v>7632</v>
      </c>
      <c r="AB117" s="16" t="str">
        <f t="shared" si="23"/>
        <v>Unique</v>
      </c>
    </row>
    <row r="118" spans="1:77" ht="15">
      <c r="A118" s="848" t="s">
        <v>8827</v>
      </c>
      <c r="B118" s="148" t="s">
        <v>7534</v>
      </c>
      <c r="C118" s="148" t="s">
        <v>7535</v>
      </c>
      <c r="D118" s="148" t="s">
        <v>7536</v>
      </c>
      <c r="E118" s="213">
        <v>1</v>
      </c>
      <c r="F118" s="148"/>
      <c r="G118" s="148">
        <v>160824</v>
      </c>
      <c r="H118" s="213">
        <v>2024</v>
      </c>
      <c r="I118" s="148" t="s">
        <v>100</v>
      </c>
      <c r="J118" s="364" t="s">
        <v>7447</v>
      </c>
      <c r="K118" s="16" t="s">
        <v>330</v>
      </c>
      <c r="L118" s="178" t="s">
        <v>1204</v>
      </c>
      <c r="P118" s="418" t="s">
        <v>1137</v>
      </c>
      <c r="Q118" s="16" t="s">
        <v>5216</v>
      </c>
      <c r="R118" s="16" t="s">
        <v>4916</v>
      </c>
      <c r="S118" s="16">
        <v>1</v>
      </c>
      <c r="T118" s="16">
        <v>0</v>
      </c>
      <c r="U118" s="16">
        <v>1</v>
      </c>
      <c r="X118" s="402">
        <v>130526</v>
      </c>
      <c r="Y118" s="16" t="s">
        <v>2844</v>
      </c>
      <c r="Z118" s="16" t="s">
        <v>7633</v>
      </c>
      <c r="AB118" s="16" t="str">
        <f t="shared" si="23"/>
        <v>Unique</v>
      </c>
    </row>
    <row r="119" spans="1:77" ht="15">
      <c r="A119" s="114" t="s">
        <v>8828</v>
      </c>
      <c r="B119" s="148" t="s">
        <v>7534</v>
      </c>
      <c r="C119" s="148" t="s">
        <v>7535</v>
      </c>
      <c r="D119" s="148" t="s">
        <v>7536</v>
      </c>
      <c r="E119" s="213">
        <v>1</v>
      </c>
      <c r="F119" s="148"/>
      <c r="G119" s="148">
        <v>160824</v>
      </c>
      <c r="H119" s="213">
        <v>2024</v>
      </c>
      <c r="I119" s="148" t="s">
        <v>100</v>
      </c>
      <c r="J119" s="364" t="s">
        <v>7447</v>
      </c>
      <c r="K119" s="16" t="s">
        <v>330</v>
      </c>
      <c r="L119" s="178" t="s">
        <v>1204</v>
      </c>
      <c r="P119" s="16" t="s">
        <v>888</v>
      </c>
      <c r="Q119" s="16" t="s">
        <v>5244</v>
      </c>
      <c r="R119" s="16" t="s">
        <v>4916</v>
      </c>
      <c r="S119" s="16">
        <v>1</v>
      </c>
      <c r="T119" s="16">
        <v>1</v>
      </c>
      <c r="U119" s="16">
        <v>0</v>
      </c>
      <c r="X119" s="402">
        <v>130526</v>
      </c>
      <c r="Y119" s="16" t="s">
        <v>2844</v>
      </c>
      <c r="Z119" s="16" t="s">
        <v>7634</v>
      </c>
      <c r="AB119" s="16" t="str">
        <f t="shared" si="23"/>
        <v>Unique</v>
      </c>
    </row>
    <row r="120" spans="1:77" ht="15">
      <c r="A120" s="114" t="s">
        <v>8829</v>
      </c>
      <c r="B120" s="148" t="s">
        <v>7567</v>
      </c>
      <c r="C120" s="148" t="s">
        <v>7568</v>
      </c>
      <c r="D120" s="148" t="s">
        <v>7457</v>
      </c>
      <c r="E120" s="213">
        <v>1</v>
      </c>
      <c r="F120" s="148"/>
      <c r="G120" s="148">
        <v>250724</v>
      </c>
      <c r="H120" s="213">
        <v>2024</v>
      </c>
      <c r="I120" s="148" t="s">
        <v>7459</v>
      </c>
      <c r="J120" s="364" t="s">
        <v>7537</v>
      </c>
      <c r="K120" s="364" t="s">
        <v>330</v>
      </c>
      <c r="L120" s="178" t="s">
        <v>1204</v>
      </c>
      <c r="P120" s="418" t="s">
        <v>1174</v>
      </c>
      <c r="Q120" s="16" t="s">
        <v>1175</v>
      </c>
      <c r="R120" s="16" t="s">
        <v>100</v>
      </c>
      <c r="S120" s="16">
        <v>1</v>
      </c>
      <c r="T120" s="16">
        <v>0</v>
      </c>
      <c r="U120" s="16">
        <v>1</v>
      </c>
      <c r="X120" s="402">
        <v>200526</v>
      </c>
      <c r="Y120" s="16" t="s">
        <v>2844</v>
      </c>
      <c r="Z120" s="16" t="s">
        <v>7635</v>
      </c>
      <c r="AB120" s="16" t="str">
        <f t="shared" si="23"/>
        <v>Unique</v>
      </c>
    </row>
    <row r="121" spans="1:77" ht="15">
      <c r="A121" s="642" t="s">
        <v>8830</v>
      </c>
      <c r="B121" s="148" t="s">
        <v>7534</v>
      </c>
      <c r="C121" s="148" t="s">
        <v>7535</v>
      </c>
      <c r="D121" s="148" t="s">
        <v>7536</v>
      </c>
      <c r="E121" s="213">
        <v>1</v>
      </c>
      <c r="F121" s="2"/>
      <c r="G121" s="213">
        <v>160824</v>
      </c>
      <c r="H121" s="213">
        <v>2024</v>
      </c>
      <c r="I121" s="148" t="s">
        <v>100</v>
      </c>
      <c r="J121" s="148" t="s">
        <v>7453</v>
      </c>
      <c r="K121" s="11" t="s">
        <v>330</v>
      </c>
      <c r="L121" s="11" t="s">
        <v>1204</v>
      </c>
      <c r="M121" s="11"/>
      <c r="N121" s="432"/>
      <c r="O121" s="432"/>
      <c r="P121" s="418" t="s">
        <v>1174</v>
      </c>
      <c r="Q121" s="16" t="s">
        <v>1175</v>
      </c>
      <c r="R121" s="16" t="s">
        <v>100</v>
      </c>
      <c r="S121" s="495">
        <v>1</v>
      </c>
      <c r="T121" s="495">
        <v>1</v>
      </c>
      <c r="U121" s="495">
        <v>0</v>
      </c>
      <c r="V121" s="11"/>
      <c r="W121" s="2"/>
      <c r="X121" s="402">
        <v>200526</v>
      </c>
      <c r="Y121" s="11" t="s">
        <v>2844</v>
      </c>
      <c r="Z121" s="16" t="s">
        <v>7636</v>
      </c>
      <c r="AA121" s="11"/>
      <c r="AB121" s="2" t="str">
        <f t="shared" si="23"/>
        <v>Unique</v>
      </c>
      <c r="AC121" s="11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7" ht="15">
      <c r="A122" s="2" t="s">
        <v>8831</v>
      </c>
      <c r="B122" s="148" t="s">
        <v>7443</v>
      </c>
      <c r="C122" s="148" t="s">
        <v>7444</v>
      </c>
      <c r="D122" s="148" t="s">
        <v>7445</v>
      </c>
      <c r="E122" s="213">
        <v>1</v>
      </c>
      <c r="F122" s="2"/>
      <c r="G122" s="213">
        <v>190824</v>
      </c>
      <c r="H122" s="213">
        <v>2024</v>
      </c>
      <c r="I122" s="148" t="s">
        <v>7446</v>
      </c>
      <c r="J122" s="148" t="s">
        <v>7453</v>
      </c>
      <c r="K122" s="483" t="s">
        <v>330</v>
      </c>
      <c r="L122" s="11" t="s">
        <v>1204</v>
      </c>
      <c r="M122" s="11"/>
      <c r="N122" s="432"/>
      <c r="O122" s="432"/>
      <c r="P122" s="418" t="s">
        <v>1174</v>
      </c>
      <c r="Q122" s="16" t="s">
        <v>1175</v>
      </c>
      <c r="R122" s="16" t="s">
        <v>100</v>
      </c>
      <c r="S122" s="495">
        <v>1</v>
      </c>
      <c r="T122" s="495">
        <v>0</v>
      </c>
      <c r="U122" s="495">
        <v>1</v>
      </c>
      <c r="V122" s="11"/>
      <c r="W122" s="2"/>
      <c r="X122" s="402">
        <v>200526</v>
      </c>
      <c r="Y122" s="11" t="s">
        <v>2844</v>
      </c>
      <c r="Z122" s="16" t="s">
        <v>7637</v>
      </c>
      <c r="AA122" s="11"/>
      <c r="AB122" s="2" t="str">
        <f t="shared" si="23"/>
        <v>Unique</v>
      </c>
      <c r="AC122" s="11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7" ht="15">
      <c r="A123" s="164" t="s">
        <v>8832</v>
      </c>
      <c r="B123" s="148" t="s">
        <v>7534</v>
      </c>
      <c r="C123" s="148" t="s">
        <v>7535</v>
      </c>
      <c r="D123" s="148" t="s">
        <v>7536</v>
      </c>
      <c r="E123" s="213">
        <v>1</v>
      </c>
      <c r="F123" s="2"/>
      <c r="G123" s="213">
        <v>160824</v>
      </c>
      <c r="H123" s="213">
        <v>2024</v>
      </c>
      <c r="I123" s="148" t="s">
        <v>100</v>
      </c>
      <c r="J123" s="364" t="s">
        <v>7447</v>
      </c>
      <c r="K123" s="483" t="s">
        <v>330</v>
      </c>
      <c r="L123" s="11" t="s">
        <v>1204</v>
      </c>
      <c r="M123" s="11"/>
      <c r="N123" s="432"/>
      <c r="O123" s="432"/>
      <c r="P123" s="108" t="s">
        <v>576</v>
      </c>
      <c r="Q123" s="50" t="s">
        <v>577</v>
      </c>
      <c r="R123" s="50" t="s">
        <v>100</v>
      </c>
      <c r="S123" s="93">
        <v>1</v>
      </c>
      <c r="T123" s="93">
        <v>1</v>
      </c>
      <c r="U123" s="495">
        <v>0</v>
      </c>
      <c r="V123" s="11"/>
      <c r="W123" s="2"/>
      <c r="X123" s="402">
        <v>200526</v>
      </c>
      <c r="Y123" s="11" t="s">
        <v>2844</v>
      </c>
      <c r="Z123" s="16" t="s">
        <v>7638</v>
      </c>
      <c r="AA123" s="2"/>
      <c r="AB123" s="2" t="str">
        <f t="shared" si="23"/>
        <v>Unique</v>
      </c>
      <c r="AC123" s="11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spans="1:77" ht="15">
      <c r="A124" s="164" t="s">
        <v>8833</v>
      </c>
      <c r="B124" s="148" t="s">
        <v>7534</v>
      </c>
      <c r="C124" s="148" t="s">
        <v>7535</v>
      </c>
      <c r="D124" s="148" t="s">
        <v>7536</v>
      </c>
      <c r="E124" s="213">
        <v>1</v>
      </c>
      <c r="F124" s="2"/>
      <c r="G124" s="213">
        <v>160824</v>
      </c>
      <c r="H124" s="213">
        <v>2024</v>
      </c>
      <c r="I124" s="148" t="s">
        <v>100</v>
      </c>
      <c r="J124" s="364" t="s">
        <v>7537</v>
      </c>
      <c r="K124" s="483" t="s">
        <v>330</v>
      </c>
      <c r="L124" s="11" t="s">
        <v>1204</v>
      </c>
      <c r="M124" s="11"/>
      <c r="N124" s="432"/>
      <c r="O124" s="432"/>
      <c r="P124" s="418" t="s">
        <v>1174</v>
      </c>
      <c r="Q124" s="16" t="s">
        <v>1175</v>
      </c>
      <c r="R124" s="16" t="s">
        <v>100</v>
      </c>
      <c r="S124" s="93">
        <v>2</v>
      </c>
      <c r="T124" s="93">
        <v>1</v>
      </c>
      <c r="U124" s="93">
        <v>1</v>
      </c>
      <c r="V124" s="11"/>
      <c r="W124" s="2"/>
      <c r="X124" s="402">
        <v>200526</v>
      </c>
      <c r="Y124" s="11" t="s">
        <v>2844</v>
      </c>
      <c r="Z124" s="16" t="s">
        <v>7639</v>
      </c>
      <c r="AA124" s="2"/>
      <c r="AB124" s="2" t="str">
        <f t="shared" si="23"/>
        <v>Unique</v>
      </c>
      <c r="AC124" s="11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spans="1:77" ht="15">
      <c r="A125" s="164" t="s">
        <v>8834</v>
      </c>
      <c r="B125" s="148" t="s">
        <v>7534</v>
      </c>
      <c r="C125" s="148" t="s">
        <v>7535</v>
      </c>
      <c r="D125" s="148" t="s">
        <v>7536</v>
      </c>
      <c r="E125" s="213">
        <v>1</v>
      </c>
      <c r="F125" s="2"/>
      <c r="G125" s="213">
        <v>160824</v>
      </c>
      <c r="H125" s="213">
        <v>2024</v>
      </c>
      <c r="I125" s="148" t="s">
        <v>100</v>
      </c>
      <c r="J125" s="364" t="s">
        <v>7537</v>
      </c>
      <c r="K125" s="483" t="s">
        <v>330</v>
      </c>
      <c r="L125" s="11" t="s">
        <v>1204</v>
      </c>
      <c r="M125" s="11"/>
      <c r="N125" s="432"/>
      <c r="O125" s="432"/>
      <c r="P125" s="418" t="s">
        <v>589</v>
      </c>
      <c r="Q125" s="16" t="s">
        <v>590</v>
      </c>
      <c r="R125" s="16" t="s">
        <v>100</v>
      </c>
      <c r="S125" s="93">
        <v>1</v>
      </c>
      <c r="T125" s="93">
        <v>1</v>
      </c>
      <c r="U125" s="93">
        <v>0</v>
      </c>
      <c r="V125" s="11"/>
      <c r="W125" s="2"/>
      <c r="X125" s="402">
        <v>200526</v>
      </c>
      <c r="Y125" s="11" t="s">
        <v>2844</v>
      </c>
      <c r="Z125" s="16" t="s">
        <v>7640</v>
      </c>
      <c r="AA125" s="2"/>
      <c r="AB125" s="2" t="str">
        <f t="shared" si="23"/>
        <v>Unique</v>
      </c>
      <c r="AC125" s="11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spans="1:77" ht="15">
      <c r="A126" s="114" t="s">
        <v>8831</v>
      </c>
      <c r="B126" s="148" t="s">
        <v>7443</v>
      </c>
      <c r="C126" s="148" t="s">
        <v>7444</v>
      </c>
      <c r="D126" s="148" t="s">
        <v>7445</v>
      </c>
      <c r="E126" s="213">
        <v>1</v>
      </c>
      <c r="F126" s="148"/>
      <c r="G126" s="148">
        <v>190824</v>
      </c>
      <c r="H126" s="213">
        <v>2024</v>
      </c>
      <c r="I126" s="148" t="s">
        <v>7446</v>
      </c>
      <c r="J126" s="364" t="s">
        <v>7453</v>
      </c>
      <c r="K126" s="364" t="s">
        <v>330</v>
      </c>
      <c r="L126" s="178" t="s">
        <v>1204</v>
      </c>
      <c r="P126" s="418" t="s">
        <v>1174</v>
      </c>
      <c r="Q126" s="16" t="s">
        <v>1175</v>
      </c>
      <c r="R126" s="16" t="s">
        <v>100</v>
      </c>
      <c r="S126" s="16">
        <v>1</v>
      </c>
      <c r="T126" s="16">
        <v>1</v>
      </c>
      <c r="U126" s="16">
        <v>0</v>
      </c>
      <c r="X126" s="402">
        <v>200526</v>
      </c>
      <c r="Y126" s="16" t="s">
        <v>2844</v>
      </c>
      <c r="Z126" s="16" t="s">
        <v>7641</v>
      </c>
      <c r="AB126" s="16" t="str">
        <f t="shared" si="23"/>
        <v>Unique</v>
      </c>
    </row>
    <row r="127" spans="1:77" ht="12.75">
      <c r="A127" s="114" t="s">
        <v>8835</v>
      </c>
      <c r="B127" s="225"/>
      <c r="C127" s="225"/>
      <c r="F127" s="555"/>
      <c r="L127" s="225"/>
      <c r="X127" s="555"/>
      <c r="AB127" s="2" t="str">
        <f t="shared" si="23"/>
        <v>Unique</v>
      </c>
    </row>
    <row r="128" spans="1:77" ht="12.75">
      <c r="A128" s="114" t="s">
        <v>8835</v>
      </c>
      <c r="B128" s="225"/>
      <c r="C128" s="225"/>
      <c r="F128" s="555"/>
      <c r="L128" s="225"/>
      <c r="X128" s="555"/>
      <c r="AB128" s="2" t="str">
        <f t="shared" si="23"/>
        <v>Unique</v>
      </c>
    </row>
    <row r="129" spans="1:28" ht="12.75">
      <c r="A129" s="114" t="s">
        <v>8835</v>
      </c>
      <c r="B129" s="225"/>
      <c r="C129" s="225"/>
      <c r="F129" s="555"/>
      <c r="L129" s="225"/>
      <c r="X129" s="555"/>
      <c r="AB129" s="2" t="str">
        <f t="shared" si="23"/>
        <v>Unique</v>
      </c>
    </row>
    <row r="130" spans="1:28" ht="12.75">
      <c r="A130" s="114" t="s">
        <v>8835</v>
      </c>
      <c r="B130" s="225"/>
      <c r="C130" s="225"/>
      <c r="F130" s="555"/>
      <c r="L130" s="225"/>
      <c r="X130" s="555"/>
      <c r="AB130" s="2" t="str">
        <f t="shared" si="23"/>
        <v>Unique</v>
      </c>
    </row>
    <row r="131" spans="1:28" ht="12.75">
      <c r="A131" s="114" t="s">
        <v>8835</v>
      </c>
      <c r="B131" s="225"/>
      <c r="C131" s="225"/>
      <c r="F131" s="555"/>
      <c r="L131" s="225"/>
      <c r="X131" s="555"/>
      <c r="AB131" s="2" t="str">
        <f t="shared" si="23"/>
        <v>Unique</v>
      </c>
    </row>
    <row r="132" spans="1:28" ht="12.75">
      <c r="A132" s="114" t="s">
        <v>8835</v>
      </c>
      <c r="B132" s="225"/>
      <c r="C132" s="225"/>
      <c r="F132" s="555"/>
      <c r="L132" s="225"/>
      <c r="X132" s="555"/>
      <c r="AB132" s="2" t="str">
        <f t="shared" si="23"/>
        <v>Unique</v>
      </c>
    </row>
    <row r="133" spans="1:28" ht="12.75">
      <c r="A133" s="114" t="s">
        <v>8835</v>
      </c>
      <c r="B133" s="225"/>
      <c r="C133" s="225"/>
      <c r="F133" s="555"/>
      <c r="L133" s="225"/>
      <c r="X133" s="555"/>
      <c r="AB133" s="2" t="str">
        <f t="shared" si="23"/>
        <v>Unique</v>
      </c>
    </row>
    <row r="134" spans="1:28" ht="12.75">
      <c r="A134" s="114" t="s">
        <v>8835</v>
      </c>
      <c r="B134" s="225"/>
      <c r="C134" s="225"/>
      <c r="F134" s="555"/>
      <c r="L134" s="225"/>
      <c r="X134" s="555"/>
    </row>
    <row r="135" spans="1:28" ht="12.75">
      <c r="B135" s="225"/>
      <c r="C135" s="225"/>
      <c r="F135" s="555"/>
      <c r="L135" s="225"/>
      <c r="X135" s="555"/>
    </row>
    <row r="136" spans="1:28" ht="12.75">
      <c r="B136" s="225"/>
      <c r="C136" s="225"/>
      <c r="F136" s="555"/>
      <c r="L136" s="225"/>
      <c r="X136" s="555"/>
    </row>
    <row r="137" spans="1:28" ht="12.75">
      <c r="B137" s="225"/>
      <c r="C137" s="225"/>
      <c r="F137" s="555"/>
      <c r="L137" s="225"/>
      <c r="X137" s="555"/>
    </row>
    <row r="138" spans="1:28" ht="12.75">
      <c r="B138" s="225"/>
      <c r="C138" s="225"/>
      <c r="F138" s="555"/>
      <c r="L138" s="225"/>
      <c r="X138" s="555"/>
    </row>
    <row r="139" spans="1:28" ht="12.75">
      <c r="B139" s="225"/>
      <c r="C139" s="225"/>
      <c r="F139" s="555"/>
      <c r="L139" s="225"/>
      <c r="X139" s="555"/>
    </row>
    <row r="140" spans="1:28" ht="12.75">
      <c r="B140" s="225"/>
      <c r="C140" s="225"/>
      <c r="F140" s="555"/>
      <c r="L140" s="225"/>
      <c r="X140" s="555"/>
    </row>
    <row r="141" spans="1:28" ht="12.75">
      <c r="B141" s="225"/>
      <c r="C141" s="225"/>
      <c r="F141" s="555"/>
      <c r="L141" s="225"/>
      <c r="X141" s="555"/>
    </row>
    <row r="142" spans="1:28" ht="12.75">
      <c r="B142" s="225"/>
      <c r="C142" s="225"/>
      <c r="F142" s="555"/>
      <c r="L142" s="225"/>
      <c r="X142" s="555"/>
    </row>
    <row r="143" spans="1:28" ht="12.75">
      <c r="B143" s="225"/>
      <c r="C143" s="225"/>
      <c r="F143" s="555"/>
      <c r="L143" s="225"/>
      <c r="X143" s="555"/>
    </row>
    <row r="144" spans="1:28" ht="12.75">
      <c r="B144" s="225"/>
      <c r="C144" s="225"/>
      <c r="F144" s="555"/>
      <c r="L144" s="225"/>
      <c r="X144" s="555"/>
    </row>
    <row r="145" spans="2:24" ht="12.75">
      <c r="B145" s="225"/>
      <c r="C145" s="225"/>
      <c r="F145" s="555"/>
      <c r="L145" s="225"/>
      <c r="X145" s="555"/>
    </row>
    <row r="146" spans="2:24" ht="12.75">
      <c r="B146" s="225"/>
      <c r="C146" s="225"/>
      <c r="F146" s="555"/>
      <c r="L146" s="225"/>
      <c r="X146" s="555"/>
    </row>
    <row r="147" spans="2:24" ht="12.75">
      <c r="B147" s="225"/>
      <c r="C147" s="225"/>
      <c r="F147" s="555"/>
      <c r="L147" s="225"/>
      <c r="X147" s="555"/>
    </row>
    <row r="148" spans="2:24" ht="12.75">
      <c r="B148" s="225"/>
      <c r="C148" s="225"/>
      <c r="F148" s="555"/>
      <c r="L148" s="225"/>
      <c r="X148" s="555"/>
    </row>
    <row r="149" spans="2:24" ht="12.75">
      <c r="B149" s="225"/>
      <c r="C149" s="225"/>
      <c r="F149" s="555"/>
      <c r="L149" s="225"/>
      <c r="X149" s="555"/>
    </row>
    <row r="150" spans="2:24" ht="12.75">
      <c r="B150" s="225"/>
      <c r="C150" s="225"/>
      <c r="F150" s="555"/>
      <c r="L150" s="225"/>
      <c r="X150" s="555"/>
    </row>
    <row r="151" spans="2:24" ht="12.75">
      <c r="B151" s="225"/>
      <c r="C151" s="225"/>
      <c r="F151" s="555"/>
      <c r="L151" s="225"/>
      <c r="X151" s="555"/>
    </row>
    <row r="152" spans="2:24" ht="12.75">
      <c r="B152" s="225"/>
      <c r="C152" s="225"/>
      <c r="F152" s="555"/>
      <c r="L152" s="225"/>
      <c r="X152" s="555"/>
    </row>
    <row r="153" spans="2:24" ht="12.75">
      <c r="B153" s="225"/>
      <c r="C153" s="225"/>
      <c r="F153" s="555"/>
      <c r="L153" s="225"/>
      <c r="X153" s="555"/>
    </row>
    <row r="154" spans="2:24" ht="12.75">
      <c r="B154" s="225"/>
      <c r="C154" s="225"/>
      <c r="F154" s="555"/>
      <c r="L154" s="225"/>
      <c r="X154" s="555"/>
    </row>
    <row r="155" spans="2:24" ht="12.75">
      <c r="B155" s="225"/>
      <c r="C155" s="225"/>
      <c r="F155" s="555"/>
      <c r="L155" s="225"/>
      <c r="X155" s="555"/>
    </row>
    <row r="156" spans="2:24" ht="12.75">
      <c r="B156" s="225"/>
      <c r="C156" s="225"/>
      <c r="F156" s="555"/>
      <c r="L156" s="225"/>
      <c r="X156" s="555"/>
    </row>
    <row r="157" spans="2:24" ht="12.75">
      <c r="B157" s="225"/>
      <c r="C157" s="225"/>
      <c r="F157" s="555"/>
      <c r="L157" s="225"/>
      <c r="X157" s="555"/>
    </row>
    <row r="158" spans="2:24" ht="12.75">
      <c r="B158" s="225"/>
      <c r="C158" s="225"/>
      <c r="F158" s="555"/>
      <c r="L158" s="225"/>
      <c r="X158" s="555"/>
    </row>
    <row r="159" spans="2:24" ht="12.75">
      <c r="B159" s="225"/>
      <c r="C159" s="225"/>
      <c r="F159" s="555"/>
      <c r="L159" s="225"/>
      <c r="X159" s="555"/>
    </row>
    <row r="160" spans="2:24" ht="12.75">
      <c r="B160" s="225"/>
      <c r="C160" s="225"/>
      <c r="F160" s="555"/>
      <c r="L160" s="225"/>
      <c r="X160" s="555"/>
    </row>
    <row r="161" spans="2:24" ht="12.75">
      <c r="B161" s="225"/>
      <c r="C161" s="225"/>
      <c r="F161" s="555"/>
      <c r="L161" s="225"/>
      <c r="X161" s="555"/>
    </row>
    <row r="162" spans="2:24" ht="12.75">
      <c r="B162" s="225"/>
      <c r="C162" s="225"/>
      <c r="F162" s="555"/>
      <c r="L162" s="225"/>
      <c r="X162" s="555"/>
    </row>
    <row r="163" spans="2:24" ht="12.75">
      <c r="B163" s="225"/>
      <c r="C163" s="225"/>
      <c r="F163" s="555"/>
      <c r="L163" s="225"/>
      <c r="X163" s="555"/>
    </row>
    <row r="164" spans="2:24" ht="12.75">
      <c r="B164" s="225"/>
      <c r="C164" s="225"/>
      <c r="F164" s="555"/>
      <c r="L164" s="225"/>
      <c r="X164" s="555"/>
    </row>
    <row r="165" spans="2:24" ht="12.75">
      <c r="B165" s="225"/>
      <c r="C165" s="225"/>
      <c r="F165" s="555"/>
      <c r="L165" s="225"/>
      <c r="X165" s="555"/>
    </row>
    <row r="166" spans="2:24" ht="12.75">
      <c r="B166" s="225"/>
      <c r="C166" s="225"/>
      <c r="F166" s="555"/>
      <c r="L166" s="225"/>
      <c r="X166" s="555"/>
    </row>
    <row r="167" spans="2:24" ht="12.75">
      <c r="B167" s="225"/>
      <c r="C167" s="225"/>
      <c r="F167" s="555"/>
      <c r="L167" s="225"/>
      <c r="X167" s="555"/>
    </row>
    <row r="168" spans="2:24" ht="12.75">
      <c r="B168" s="225"/>
      <c r="C168" s="225"/>
      <c r="F168" s="555"/>
      <c r="L168" s="225"/>
      <c r="X168" s="555"/>
    </row>
    <row r="169" spans="2:24" ht="12.75">
      <c r="B169" s="225"/>
      <c r="C169" s="225"/>
      <c r="F169" s="555"/>
      <c r="L169" s="225"/>
      <c r="X169" s="555"/>
    </row>
    <row r="170" spans="2:24" ht="12.75">
      <c r="B170" s="225"/>
      <c r="C170" s="225"/>
      <c r="F170" s="555"/>
      <c r="L170" s="225"/>
      <c r="X170" s="555"/>
    </row>
    <row r="171" spans="2:24" ht="12.75">
      <c r="B171" s="225"/>
      <c r="C171" s="225"/>
      <c r="F171" s="555"/>
      <c r="L171" s="225"/>
      <c r="X171" s="555"/>
    </row>
    <row r="172" spans="2:24" ht="12.75">
      <c r="B172" s="225"/>
      <c r="C172" s="225"/>
      <c r="F172" s="555"/>
      <c r="L172" s="225"/>
      <c r="X172" s="555"/>
    </row>
    <row r="173" spans="2:24" ht="12.75">
      <c r="B173" s="225"/>
      <c r="C173" s="225"/>
      <c r="F173" s="555"/>
      <c r="L173" s="225"/>
      <c r="X173" s="555"/>
    </row>
    <row r="174" spans="2:24" ht="12.75">
      <c r="B174" s="225"/>
      <c r="C174" s="225"/>
      <c r="F174" s="555"/>
      <c r="L174" s="225"/>
      <c r="X174" s="555"/>
    </row>
    <row r="175" spans="2:24" ht="12.75">
      <c r="B175" s="225"/>
      <c r="C175" s="225"/>
      <c r="F175" s="555"/>
      <c r="L175" s="225"/>
      <c r="X175" s="555"/>
    </row>
    <row r="176" spans="2:24" ht="12.75">
      <c r="B176" s="225"/>
      <c r="C176" s="225"/>
      <c r="F176" s="555"/>
      <c r="L176" s="225"/>
      <c r="X176" s="555"/>
    </row>
    <row r="177" spans="2:24" ht="12.75">
      <c r="B177" s="225"/>
      <c r="C177" s="225"/>
      <c r="F177" s="555"/>
      <c r="L177" s="225"/>
      <c r="X177" s="555"/>
    </row>
    <row r="178" spans="2:24" ht="12.75">
      <c r="B178" s="225"/>
      <c r="C178" s="225"/>
      <c r="F178" s="555"/>
      <c r="L178" s="225"/>
      <c r="X178" s="555"/>
    </row>
    <row r="179" spans="2:24" ht="12.75">
      <c r="B179" s="225"/>
      <c r="C179" s="225"/>
      <c r="F179" s="555"/>
      <c r="L179" s="225"/>
      <c r="X179" s="555"/>
    </row>
    <row r="180" spans="2:24" ht="12.75">
      <c r="B180" s="225"/>
      <c r="C180" s="225"/>
      <c r="F180" s="555"/>
      <c r="L180" s="225"/>
      <c r="X180" s="555"/>
    </row>
    <row r="181" spans="2:24" ht="12.75">
      <c r="B181" s="225"/>
      <c r="C181" s="225"/>
      <c r="F181" s="555"/>
      <c r="L181" s="225"/>
      <c r="X181" s="555"/>
    </row>
    <row r="182" spans="2:24" ht="12.75">
      <c r="B182" s="225"/>
      <c r="C182" s="225"/>
      <c r="F182" s="555"/>
      <c r="L182" s="225"/>
      <c r="X182" s="555"/>
    </row>
    <row r="183" spans="2:24" ht="12.75">
      <c r="B183" s="225"/>
      <c r="C183" s="225"/>
      <c r="F183" s="555"/>
      <c r="L183" s="225"/>
      <c r="X183" s="555"/>
    </row>
    <row r="184" spans="2:24" ht="12.75">
      <c r="B184" s="225"/>
      <c r="C184" s="225"/>
      <c r="F184" s="555"/>
      <c r="L184" s="225"/>
      <c r="X184" s="555"/>
    </row>
    <row r="185" spans="2:24" ht="12.75">
      <c r="B185" s="225"/>
      <c r="C185" s="225"/>
      <c r="F185" s="555"/>
      <c r="L185" s="225"/>
      <c r="X185" s="555"/>
    </row>
    <row r="186" spans="2:24" ht="12.75">
      <c r="B186" s="225"/>
      <c r="C186" s="225"/>
      <c r="F186" s="555"/>
      <c r="L186" s="225"/>
      <c r="X186" s="555"/>
    </row>
    <row r="187" spans="2:24" ht="12.75">
      <c r="B187" s="225"/>
      <c r="C187" s="225"/>
      <c r="F187" s="555"/>
      <c r="L187" s="225"/>
      <c r="X187" s="555"/>
    </row>
    <row r="188" spans="2:24" ht="12.75">
      <c r="B188" s="225"/>
      <c r="C188" s="225"/>
      <c r="F188" s="555"/>
      <c r="L188" s="225"/>
      <c r="X188" s="555"/>
    </row>
    <row r="189" spans="2:24" ht="12.75">
      <c r="B189" s="225"/>
      <c r="C189" s="225"/>
      <c r="F189" s="555"/>
      <c r="L189" s="225"/>
      <c r="X189" s="555"/>
    </row>
    <row r="190" spans="2:24" ht="12.75">
      <c r="B190" s="225"/>
      <c r="C190" s="225"/>
      <c r="F190" s="555"/>
      <c r="L190" s="225"/>
      <c r="X190" s="555"/>
    </row>
    <row r="191" spans="2:24" ht="12.75">
      <c r="B191" s="225"/>
      <c r="C191" s="225"/>
      <c r="F191" s="555"/>
      <c r="L191" s="225"/>
      <c r="X191" s="555"/>
    </row>
    <row r="192" spans="2:24" ht="12.75">
      <c r="B192" s="225"/>
      <c r="C192" s="225"/>
      <c r="F192" s="555"/>
      <c r="L192" s="225"/>
      <c r="X192" s="555"/>
    </row>
    <row r="193" spans="2:24" ht="12.75">
      <c r="B193" s="225"/>
      <c r="C193" s="225"/>
      <c r="F193" s="555"/>
      <c r="L193" s="225"/>
      <c r="X193" s="555"/>
    </row>
    <row r="194" spans="2:24" ht="12.75">
      <c r="B194" s="225"/>
      <c r="C194" s="225"/>
      <c r="F194" s="555"/>
      <c r="L194" s="225"/>
      <c r="X194" s="555"/>
    </row>
    <row r="195" spans="2:24" ht="12.75">
      <c r="B195" s="225"/>
      <c r="C195" s="225"/>
      <c r="F195" s="555"/>
      <c r="L195" s="225"/>
      <c r="X195" s="555"/>
    </row>
    <row r="196" spans="2:24" ht="12.75">
      <c r="B196" s="225"/>
      <c r="C196" s="225"/>
      <c r="F196" s="555"/>
      <c r="L196" s="225"/>
      <c r="X196" s="555"/>
    </row>
    <row r="197" spans="2:24" ht="12.75">
      <c r="B197" s="225"/>
      <c r="C197" s="225"/>
      <c r="F197" s="555"/>
      <c r="L197" s="225"/>
      <c r="X197" s="555"/>
    </row>
    <row r="198" spans="2:24" ht="12.75">
      <c r="B198" s="225"/>
      <c r="C198" s="225"/>
      <c r="F198" s="555"/>
      <c r="L198" s="225"/>
      <c r="X198" s="555"/>
    </row>
    <row r="199" spans="2:24" ht="12.75">
      <c r="B199" s="225"/>
      <c r="C199" s="225"/>
      <c r="F199" s="555"/>
      <c r="L199" s="225"/>
      <c r="X199" s="555"/>
    </row>
    <row r="200" spans="2:24" ht="12.75">
      <c r="B200" s="225"/>
      <c r="C200" s="225"/>
      <c r="F200" s="555"/>
      <c r="L200" s="225"/>
      <c r="X200" s="555"/>
    </row>
    <row r="201" spans="2:24" ht="12.75">
      <c r="B201" s="225"/>
      <c r="C201" s="225"/>
      <c r="F201" s="555"/>
      <c r="L201" s="225"/>
      <c r="X201" s="555"/>
    </row>
    <row r="202" spans="2:24" ht="12.75">
      <c r="B202" s="225"/>
      <c r="C202" s="225"/>
      <c r="F202" s="555"/>
      <c r="L202" s="225"/>
      <c r="X202" s="555"/>
    </row>
    <row r="203" spans="2:24" ht="12.75">
      <c r="B203" s="225"/>
      <c r="C203" s="225"/>
      <c r="F203" s="555"/>
      <c r="L203" s="225"/>
      <c r="X203" s="555"/>
    </row>
    <row r="204" spans="2:24" ht="12.75">
      <c r="B204" s="225"/>
      <c r="C204" s="225"/>
      <c r="F204" s="555"/>
      <c r="L204" s="225"/>
      <c r="X204" s="555"/>
    </row>
    <row r="205" spans="2:24" ht="12.75">
      <c r="B205" s="225"/>
      <c r="C205" s="225"/>
      <c r="F205" s="555"/>
      <c r="L205" s="225"/>
      <c r="X205" s="555"/>
    </row>
    <row r="206" spans="2:24" ht="12.75">
      <c r="B206" s="225"/>
      <c r="C206" s="225"/>
      <c r="F206" s="555"/>
      <c r="L206" s="225"/>
      <c r="X206" s="555"/>
    </row>
    <row r="207" spans="2:24" ht="12.75">
      <c r="B207" s="225"/>
      <c r="C207" s="225"/>
      <c r="F207" s="555"/>
      <c r="L207" s="225"/>
      <c r="X207" s="555"/>
    </row>
    <row r="208" spans="2:24" ht="12.75">
      <c r="B208" s="225"/>
      <c r="C208" s="225"/>
      <c r="F208" s="555"/>
      <c r="L208" s="225"/>
      <c r="X208" s="555"/>
    </row>
    <row r="209" spans="2:24" ht="12.75">
      <c r="B209" s="225"/>
      <c r="C209" s="225"/>
      <c r="F209" s="555"/>
      <c r="L209" s="225"/>
      <c r="X209" s="555"/>
    </row>
    <row r="210" spans="2:24" ht="12.75">
      <c r="B210" s="225"/>
      <c r="C210" s="225"/>
      <c r="F210" s="555"/>
      <c r="L210" s="225"/>
      <c r="X210" s="555"/>
    </row>
    <row r="211" spans="2:24" ht="12.75">
      <c r="B211" s="225"/>
      <c r="C211" s="225"/>
      <c r="F211" s="555"/>
      <c r="L211" s="225"/>
      <c r="X211" s="555"/>
    </row>
    <row r="212" spans="2:24" ht="12.75">
      <c r="B212" s="225"/>
      <c r="C212" s="225"/>
      <c r="F212" s="555"/>
      <c r="L212" s="225"/>
      <c r="X212" s="555"/>
    </row>
    <row r="213" spans="2:24" ht="12.75">
      <c r="B213" s="225"/>
      <c r="C213" s="225"/>
      <c r="F213" s="555"/>
      <c r="L213" s="225"/>
      <c r="X213" s="555"/>
    </row>
    <row r="214" spans="2:24" ht="12.75">
      <c r="B214" s="225"/>
      <c r="C214" s="225"/>
      <c r="F214" s="555"/>
      <c r="L214" s="225"/>
      <c r="X214" s="555"/>
    </row>
    <row r="215" spans="2:24" ht="12.75">
      <c r="B215" s="225"/>
      <c r="C215" s="225"/>
      <c r="F215" s="555"/>
      <c r="L215" s="225"/>
      <c r="X215" s="555"/>
    </row>
    <row r="216" spans="2:24" ht="12.75">
      <c r="B216" s="225"/>
      <c r="C216" s="225"/>
      <c r="F216" s="555"/>
      <c r="L216" s="225"/>
      <c r="X216" s="555"/>
    </row>
    <row r="217" spans="2:24" ht="12.75">
      <c r="B217" s="225"/>
      <c r="C217" s="225"/>
      <c r="F217" s="555"/>
      <c r="L217" s="225"/>
      <c r="X217" s="555"/>
    </row>
    <row r="218" spans="2:24" ht="12.75">
      <c r="B218" s="225"/>
      <c r="C218" s="225"/>
      <c r="F218" s="555"/>
      <c r="L218" s="225"/>
      <c r="X218" s="555"/>
    </row>
    <row r="219" spans="2:24" ht="12.75">
      <c r="B219" s="225"/>
      <c r="C219" s="225"/>
      <c r="F219" s="555"/>
      <c r="L219" s="225"/>
      <c r="X219" s="555"/>
    </row>
    <row r="220" spans="2:24" ht="12.75">
      <c r="B220" s="225"/>
      <c r="C220" s="225"/>
      <c r="F220" s="555"/>
      <c r="L220" s="225"/>
      <c r="X220" s="555"/>
    </row>
    <row r="221" spans="2:24" ht="12.75">
      <c r="B221" s="225"/>
      <c r="C221" s="225"/>
      <c r="F221" s="555"/>
      <c r="L221" s="225"/>
      <c r="X221" s="555"/>
    </row>
    <row r="222" spans="2:24" ht="12.75">
      <c r="B222" s="225"/>
      <c r="C222" s="225"/>
      <c r="F222" s="555"/>
      <c r="L222" s="225"/>
      <c r="X222" s="555"/>
    </row>
    <row r="223" spans="2:24" ht="12.75">
      <c r="B223" s="225"/>
      <c r="C223" s="225"/>
      <c r="F223" s="555"/>
      <c r="L223" s="225"/>
      <c r="X223" s="555"/>
    </row>
    <row r="224" spans="2:24" ht="12.75">
      <c r="B224" s="225"/>
      <c r="C224" s="225"/>
      <c r="F224" s="555"/>
      <c r="L224" s="225"/>
      <c r="X224" s="555"/>
    </row>
    <row r="225" spans="2:24" ht="12.75">
      <c r="B225" s="225"/>
      <c r="C225" s="225"/>
      <c r="F225" s="555"/>
      <c r="L225" s="225"/>
      <c r="X225" s="555"/>
    </row>
    <row r="226" spans="2:24" ht="12.75">
      <c r="B226" s="225"/>
      <c r="C226" s="225"/>
      <c r="F226" s="555"/>
      <c r="L226" s="225"/>
      <c r="X226" s="555"/>
    </row>
    <row r="227" spans="2:24" ht="12.75">
      <c r="B227" s="225"/>
      <c r="C227" s="225"/>
      <c r="F227" s="555"/>
      <c r="L227" s="225"/>
      <c r="X227" s="555"/>
    </row>
    <row r="228" spans="2:24" ht="12.75">
      <c r="B228" s="225"/>
      <c r="C228" s="225"/>
      <c r="F228" s="555"/>
      <c r="L228" s="225"/>
      <c r="X228" s="555"/>
    </row>
    <row r="229" spans="2:24" ht="12.75">
      <c r="B229" s="225"/>
      <c r="C229" s="225"/>
      <c r="F229" s="555"/>
      <c r="L229" s="225"/>
      <c r="X229" s="555"/>
    </row>
    <row r="230" spans="2:24" ht="12.75">
      <c r="B230" s="225"/>
      <c r="C230" s="225"/>
      <c r="F230" s="555"/>
      <c r="L230" s="225"/>
      <c r="X230" s="555"/>
    </row>
    <row r="231" spans="2:24" ht="12.75">
      <c r="B231" s="225"/>
      <c r="C231" s="225"/>
      <c r="F231" s="555"/>
      <c r="L231" s="225"/>
      <c r="X231" s="555"/>
    </row>
    <row r="232" spans="2:24" ht="12.75">
      <c r="B232" s="225"/>
      <c r="C232" s="225"/>
      <c r="F232" s="555"/>
      <c r="L232" s="225"/>
      <c r="X232" s="555"/>
    </row>
    <row r="233" spans="2:24" ht="12.75">
      <c r="B233" s="225"/>
      <c r="C233" s="225"/>
      <c r="F233" s="555"/>
      <c r="L233" s="225"/>
      <c r="X233" s="555"/>
    </row>
    <row r="234" spans="2:24" ht="12.75">
      <c r="B234" s="225"/>
      <c r="C234" s="225"/>
      <c r="F234" s="555"/>
      <c r="L234" s="225"/>
      <c r="X234" s="555"/>
    </row>
    <row r="235" spans="2:24" ht="12.75">
      <c r="B235" s="225"/>
      <c r="C235" s="225"/>
      <c r="F235" s="555"/>
      <c r="L235" s="225"/>
      <c r="X235" s="555"/>
    </row>
    <row r="236" spans="2:24" ht="12.75">
      <c r="B236" s="225"/>
      <c r="C236" s="225"/>
      <c r="F236" s="555"/>
      <c r="L236" s="225"/>
      <c r="X236" s="555"/>
    </row>
    <row r="237" spans="2:24" ht="12.75">
      <c r="B237" s="225"/>
      <c r="C237" s="225"/>
      <c r="F237" s="555"/>
      <c r="L237" s="225"/>
      <c r="X237" s="555"/>
    </row>
    <row r="238" spans="2:24" ht="12.75">
      <c r="B238" s="225"/>
      <c r="C238" s="225"/>
      <c r="F238" s="555"/>
      <c r="L238" s="225"/>
      <c r="X238" s="555"/>
    </row>
    <row r="239" spans="2:24" ht="12.75">
      <c r="B239" s="225"/>
      <c r="C239" s="225"/>
      <c r="F239" s="555"/>
      <c r="L239" s="225"/>
      <c r="X239" s="555"/>
    </row>
    <row r="240" spans="2:24" ht="12.75">
      <c r="B240" s="225"/>
      <c r="C240" s="225"/>
      <c r="F240" s="555"/>
      <c r="L240" s="225"/>
      <c r="X240" s="555"/>
    </row>
    <row r="241" spans="2:24" ht="12.75">
      <c r="B241" s="225"/>
      <c r="C241" s="225"/>
      <c r="F241" s="555"/>
      <c r="L241" s="225"/>
      <c r="X241" s="555"/>
    </row>
    <row r="242" spans="2:24" ht="12.75">
      <c r="B242" s="225"/>
      <c r="C242" s="225"/>
      <c r="F242" s="555"/>
      <c r="L242" s="225"/>
      <c r="X242" s="555"/>
    </row>
    <row r="243" spans="2:24" ht="12.75">
      <c r="B243" s="225"/>
      <c r="C243" s="225"/>
      <c r="F243" s="555"/>
      <c r="L243" s="225"/>
      <c r="X243" s="555"/>
    </row>
    <row r="244" spans="2:24" ht="12.75">
      <c r="B244" s="225"/>
      <c r="C244" s="225"/>
      <c r="F244" s="555"/>
      <c r="L244" s="225"/>
      <c r="X244" s="555"/>
    </row>
    <row r="245" spans="2:24" ht="12.75">
      <c r="B245" s="225"/>
      <c r="C245" s="225"/>
      <c r="F245" s="555"/>
      <c r="L245" s="225"/>
      <c r="X245" s="555"/>
    </row>
    <row r="246" spans="2:24" ht="12.75">
      <c r="B246" s="225"/>
      <c r="C246" s="225"/>
      <c r="F246" s="555"/>
      <c r="L246" s="225"/>
      <c r="X246" s="555"/>
    </row>
    <row r="247" spans="2:24" ht="12.75">
      <c r="B247" s="225"/>
      <c r="C247" s="225"/>
      <c r="F247" s="555"/>
      <c r="L247" s="225"/>
      <c r="X247" s="555"/>
    </row>
    <row r="248" spans="2:24" ht="12.75">
      <c r="B248" s="225"/>
      <c r="C248" s="225"/>
      <c r="F248" s="555"/>
      <c r="L248" s="225"/>
      <c r="X248" s="555"/>
    </row>
    <row r="249" spans="2:24" ht="12.75">
      <c r="B249" s="225"/>
      <c r="C249" s="225"/>
      <c r="F249" s="555"/>
      <c r="L249" s="225"/>
      <c r="X249" s="555"/>
    </row>
    <row r="250" spans="2:24" ht="12.75">
      <c r="B250" s="225"/>
      <c r="C250" s="225"/>
      <c r="F250" s="555"/>
      <c r="L250" s="225"/>
      <c r="X250" s="555"/>
    </row>
    <row r="251" spans="2:24" ht="12.75">
      <c r="B251" s="225"/>
      <c r="C251" s="225"/>
      <c r="F251" s="555"/>
      <c r="L251" s="225"/>
      <c r="X251" s="555"/>
    </row>
    <row r="252" spans="2:24" ht="12.75">
      <c r="B252" s="225"/>
      <c r="C252" s="225"/>
      <c r="F252" s="555"/>
      <c r="L252" s="225"/>
      <c r="X252" s="555"/>
    </row>
    <row r="253" spans="2:24" ht="12.75">
      <c r="B253" s="225"/>
      <c r="C253" s="225"/>
      <c r="F253" s="555"/>
      <c r="L253" s="225"/>
      <c r="X253" s="555"/>
    </row>
    <row r="254" spans="2:24" ht="12.75">
      <c r="B254" s="225"/>
      <c r="C254" s="225"/>
      <c r="F254" s="555"/>
      <c r="L254" s="225"/>
      <c r="X254" s="555"/>
    </row>
    <row r="255" spans="2:24" ht="12.75">
      <c r="B255" s="225"/>
      <c r="C255" s="225"/>
      <c r="F255" s="555"/>
      <c r="L255" s="225"/>
      <c r="X255" s="555"/>
    </row>
    <row r="256" spans="2:24" ht="12.75">
      <c r="B256" s="225"/>
      <c r="C256" s="225"/>
      <c r="F256" s="555"/>
      <c r="L256" s="225"/>
      <c r="X256" s="555"/>
    </row>
    <row r="257" spans="2:24" ht="12.75">
      <c r="B257" s="225"/>
      <c r="C257" s="225"/>
      <c r="F257" s="555"/>
      <c r="L257" s="225"/>
      <c r="X257" s="555"/>
    </row>
    <row r="258" spans="2:24" ht="12.75">
      <c r="B258" s="225"/>
      <c r="C258" s="225"/>
      <c r="F258" s="555"/>
      <c r="L258" s="225"/>
      <c r="X258" s="555"/>
    </row>
    <row r="259" spans="2:24" ht="12.75">
      <c r="B259" s="225"/>
      <c r="C259" s="225"/>
      <c r="F259" s="555"/>
      <c r="L259" s="225"/>
      <c r="X259" s="555"/>
    </row>
    <row r="260" spans="2:24" ht="12.75">
      <c r="B260" s="225"/>
      <c r="C260" s="225"/>
      <c r="F260" s="555"/>
      <c r="L260" s="225"/>
      <c r="X260" s="555"/>
    </row>
    <row r="261" spans="2:24" ht="12.75">
      <c r="B261" s="225"/>
      <c r="C261" s="225"/>
      <c r="F261" s="555"/>
      <c r="L261" s="225"/>
      <c r="X261" s="555"/>
    </row>
    <row r="262" spans="2:24" ht="12.75">
      <c r="B262" s="225"/>
      <c r="C262" s="225"/>
      <c r="F262" s="555"/>
      <c r="L262" s="225"/>
      <c r="X262" s="555"/>
    </row>
    <row r="263" spans="2:24" ht="12.75">
      <c r="B263" s="225"/>
      <c r="C263" s="225"/>
      <c r="F263" s="555"/>
      <c r="L263" s="225"/>
      <c r="X263" s="555"/>
    </row>
    <row r="264" spans="2:24" ht="12.75">
      <c r="B264" s="225"/>
      <c r="C264" s="225"/>
      <c r="F264" s="555"/>
      <c r="L264" s="225"/>
      <c r="X264" s="555"/>
    </row>
    <row r="265" spans="2:24" ht="12.75">
      <c r="B265" s="225"/>
      <c r="C265" s="225"/>
      <c r="F265" s="555"/>
      <c r="L265" s="225"/>
      <c r="X265" s="555"/>
    </row>
    <row r="266" spans="2:24" ht="12.75">
      <c r="B266" s="225"/>
      <c r="C266" s="225"/>
      <c r="F266" s="555"/>
      <c r="L266" s="225"/>
      <c r="X266" s="555"/>
    </row>
    <row r="267" spans="2:24" ht="12.75">
      <c r="B267" s="225"/>
      <c r="C267" s="225"/>
      <c r="F267" s="555"/>
      <c r="L267" s="225"/>
      <c r="X267" s="555"/>
    </row>
    <row r="268" spans="2:24" ht="12.75">
      <c r="B268" s="225"/>
      <c r="C268" s="225"/>
      <c r="F268" s="555"/>
      <c r="L268" s="225"/>
      <c r="X268" s="555"/>
    </row>
    <row r="269" spans="2:24" ht="12.75">
      <c r="B269" s="225"/>
      <c r="C269" s="225"/>
      <c r="F269" s="555"/>
      <c r="L269" s="225"/>
      <c r="X269" s="555"/>
    </row>
    <row r="270" spans="2:24" ht="12.75">
      <c r="B270" s="225"/>
      <c r="C270" s="225"/>
      <c r="F270" s="555"/>
      <c r="L270" s="225"/>
      <c r="X270" s="555"/>
    </row>
    <row r="271" spans="2:24" ht="12.75">
      <c r="B271" s="225"/>
      <c r="C271" s="225"/>
      <c r="F271" s="555"/>
      <c r="L271" s="225"/>
      <c r="X271" s="555"/>
    </row>
    <row r="272" spans="2:24" ht="12.75">
      <c r="B272" s="225"/>
      <c r="C272" s="225"/>
      <c r="F272" s="555"/>
      <c r="L272" s="225"/>
      <c r="X272" s="555"/>
    </row>
    <row r="273" spans="2:24" ht="12.75">
      <c r="B273" s="225"/>
      <c r="C273" s="225"/>
      <c r="F273" s="555"/>
      <c r="L273" s="225"/>
      <c r="X273" s="555"/>
    </row>
    <row r="274" spans="2:24" ht="12.75">
      <c r="B274" s="225"/>
      <c r="C274" s="225"/>
      <c r="F274" s="555"/>
      <c r="L274" s="225"/>
      <c r="X274" s="555"/>
    </row>
    <row r="275" spans="2:24" ht="12.75">
      <c r="B275" s="225"/>
      <c r="C275" s="225"/>
      <c r="F275" s="555"/>
      <c r="L275" s="225"/>
      <c r="X275" s="555"/>
    </row>
    <row r="276" spans="2:24" ht="12.75">
      <c r="B276" s="225"/>
      <c r="C276" s="225"/>
      <c r="F276" s="555"/>
      <c r="L276" s="225"/>
      <c r="X276" s="555"/>
    </row>
    <row r="277" spans="2:24" ht="12.75">
      <c r="B277" s="225"/>
      <c r="C277" s="225"/>
      <c r="F277" s="555"/>
      <c r="L277" s="225"/>
      <c r="X277" s="555"/>
    </row>
    <row r="278" spans="2:24" ht="12.75">
      <c r="B278" s="225"/>
      <c r="C278" s="225"/>
      <c r="F278" s="555"/>
      <c r="L278" s="225"/>
      <c r="X278" s="555"/>
    </row>
    <row r="279" spans="2:24" ht="12.75">
      <c r="B279" s="225"/>
      <c r="C279" s="225"/>
      <c r="F279" s="555"/>
      <c r="L279" s="225"/>
      <c r="X279" s="555"/>
    </row>
    <row r="280" spans="2:24" ht="12.75">
      <c r="B280" s="225"/>
      <c r="C280" s="225"/>
      <c r="F280" s="555"/>
      <c r="L280" s="225"/>
      <c r="X280" s="555"/>
    </row>
    <row r="281" spans="2:24" ht="12.75">
      <c r="B281" s="225"/>
      <c r="C281" s="225"/>
      <c r="F281" s="555"/>
      <c r="L281" s="225"/>
      <c r="X281" s="555"/>
    </row>
    <row r="282" spans="2:24" ht="12.75">
      <c r="B282" s="225"/>
      <c r="C282" s="225"/>
      <c r="F282" s="555"/>
      <c r="L282" s="225"/>
      <c r="X282" s="555"/>
    </row>
    <row r="283" spans="2:24" ht="12.75">
      <c r="B283" s="225"/>
      <c r="C283" s="225"/>
      <c r="F283" s="555"/>
      <c r="L283" s="225"/>
      <c r="X283" s="555"/>
    </row>
    <row r="284" spans="2:24" ht="12.75">
      <c r="B284" s="225"/>
      <c r="C284" s="225"/>
      <c r="F284" s="555"/>
      <c r="L284" s="225"/>
      <c r="X284" s="555"/>
    </row>
    <row r="285" spans="2:24" ht="12.75">
      <c r="B285" s="225"/>
      <c r="C285" s="225"/>
      <c r="F285" s="555"/>
      <c r="L285" s="225"/>
      <c r="X285" s="555"/>
    </row>
    <row r="286" spans="2:24" ht="12.75">
      <c r="B286" s="225"/>
      <c r="C286" s="225"/>
      <c r="F286" s="555"/>
      <c r="L286" s="225"/>
      <c r="X286" s="555"/>
    </row>
    <row r="287" spans="2:24" ht="12.75">
      <c r="B287" s="225"/>
      <c r="C287" s="225"/>
      <c r="F287" s="555"/>
      <c r="L287" s="225"/>
      <c r="X287" s="555"/>
    </row>
    <row r="288" spans="2:24" ht="12.75">
      <c r="B288" s="225"/>
      <c r="C288" s="225"/>
      <c r="F288" s="555"/>
      <c r="L288" s="225"/>
      <c r="X288" s="555"/>
    </row>
    <row r="289" spans="2:24" ht="12.75">
      <c r="B289" s="225"/>
      <c r="C289" s="225"/>
      <c r="F289" s="555"/>
      <c r="L289" s="225"/>
      <c r="X289" s="555"/>
    </row>
    <row r="290" spans="2:24" ht="12.75">
      <c r="B290" s="225"/>
      <c r="C290" s="225"/>
      <c r="F290" s="555"/>
      <c r="L290" s="225"/>
      <c r="X290" s="555"/>
    </row>
    <row r="291" spans="2:24" ht="12.75">
      <c r="B291" s="225"/>
      <c r="C291" s="225"/>
      <c r="F291" s="555"/>
      <c r="L291" s="225"/>
      <c r="X291" s="555"/>
    </row>
    <row r="292" spans="2:24" ht="12.75">
      <c r="B292" s="225"/>
      <c r="C292" s="225"/>
      <c r="F292" s="555"/>
      <c r="L292" s="225"/>
      <c r="X292" s="555"/>
    </row>
    <row r="293" spans="2:24" ht="12.75">
      <c r="B293" s="225"/>
      <c r="C293" s="225"/>
      <c r="F293" s="555"/>
      <c r="L293" s="225"/>
      <c r="X293" s="555"/>
    </row>
    <row r="294" spans="2:24" ht="12.75">
      <c r="B294" s="225"/>
      <c r="C294" s="225"/>
      <c r="F294" s="555"/>
      <c r="L294" s="225"/>
      <c r="X294" s="555"/>
    </row>
    <row r="295" spans="2:24" ht="12.75">
      <c r="B295" s="225"/>
      <c r="C295" s="225"/>
      <c r="F295" s="555"/>
      <c r="L295" s="225"/>
      <c r="X295" s="555"/>
    </row>
    <row r="296" spans="2:24" ht="12.75">
      <c r="B296" s="225"/>
      <c r="C296" s="225"/>
      <c r="F296" s="555"/>
      <c r="L296" s="225"/>
      <c r="X296" s="555"/>
    </row>
    <row r="297" spans="2:24" ht="12.75">
      <c r="B297" s="225"/>
      <c r="C297" s="225"/>
      <c r="F297" s="555"/>
      <c r="L297" s="225"/>
      <c r="X297" s="555"/>
    </row>
    <row r="298" spans="2:24" ht="12.75">
      <c r="B298" s="225"/>
      <c r="C298" s="225"/>
      <c r="F298" s="555"/>
      <c r="L298" s="225"/>
      <c r="X298" s="555"/>
    </row>
    <row r="299" spans="2:24" ht="12.75">
      <c r="B299" s="225"/>
      <c r="C299" s="225"/>
      <c r="F299" s="555"/>
      <c r="L299" s="225"/>
      <c r="X299" s="555"/>
    </row>
    <row r="300" spans="2:24" ht="12.75">
      <c r="B300" s="225"/>
      <c r="C300" s="225"/>
      <c r="F300" s="555"/>
      <c r="L300" s="225"/>
      <c r="X300" s="555"/>
    </row>
    <row r="301" spans="2:24" ht="12.75">
      <c r="B301" s="225"/>
      <c r="C301" s="225"/>
      <c r="F301" s="555"/>
      <c r="L301" s="225"/>
      <c r="X301" s="555"/>
    </row>
    <row r="302" spans="2:24" ht="12.75">
      <c r="B302" s="225"/>
      <c r="C302" s="225"/>
      <c r="F302" s="555"/>
      <c r="L302" s="225"/>
      <c r="X302" s="555"/>
    </row>
    <row r="303" spans="2:24" ht="12.75">
      <c r="B303" s="225"/>
      <c r="C303" s="225"/>
      <c r="F303" s="555"/>
      <c r="L303" s="225"/>
      <c r="X303" s="555"/>
    </row>
    <row r="304" spans="2:24" ht="12.75">
      <c r="B304" s="225"/>
      <c r="C304" s="225"/>
      <c r="F304" s="555"/>
      <c r="L304" s="225"/>
      <c r="X304" s="555"/>
    </row>
    <row r="305" spans="2:24" ht="12.75">
      <c r="B305" s="225"/>
      <c r="C305" s="225"/>
      <c r="F305" s="555"/>
      <c r="L305" s="225"/>
      <c r="X305" s="555"/>
    </row>
    <row r="306" spans="2:24" ht="12.75">
      <c r="B306" s="225"/>
      <c r="C306" s="225"/>
      <c r="F306" s="555"/>
      <c r="L306" s="225"/>
      <c r="X306" s="555"/>
    </row>
    <row r="307" spans="2:24" ht="12.75">
      <c r="B307" s="225"/>
      <c r="C307" s="225"/>
      <c r="F307" s="555"/>
      <c r="L307" s="225"/>
      <c r="X307" s="555"/>
    </row>
    <row r="308" spans="2:24" ht="12.75">
      <c r="B308" s="225"/>
      <c r="C308" s="225"/>
      <c r="F308" s="555"/>
      <c r="L308" s="225"/>
      <c r="X308" s="555"/>
    </row>
    <row r="309" spans="2:24" ht="12.75">
      <c r="B309" s="225"/>
      <c r="C309" s="225"/>
      <c r="F309" s="555"/>
      <c r="L309" s="225"/>
      <c r="X309" s="555"/>
    </row>
    <row r="310" spans="2:24" ht="12.75">
      <c r="B310" s="225"/>
      <c r="C310" s="225"/>
      <c r="F310" s="555"/>
      <c r="L310" s="225"/>
      <c r="X310" s="555"/>
    </row>
    <row r="311" spans="2:24" ht="12.75">
      <c r="B311" s="225"/>
      <c r="C311" s="225"/>
      <c r="F311" s="555"/>
      <c r="L311" s="225"/>
      <c r="X311" s="555"/>
    </row>
    <row r="312" spans="2:24" ht="12.75">
      <c r="B312" s="225"/>
      <c r="C312" s="225"/>
      <c r="F312" s="555"/>
      <c r="L312" s="225"/>
      <c r="X312" s="555"/>
    </row>
    <row r="313" spans="2:24" ht="12.75">
      <c r="B313" s="225"/>
      <c r="C313" s="225"/>
      <c r="F313" s="555"/>
      <c r="L313" s="225"/>
      <c r="X313" s="555"/>
    </row>
    <row r="314" spans="2:24" ht="12.75">
      <c r="B314" s="225"/>
      <c r="C314" s="225"/>
      <c r="F314" s="555"/>
      <c r="L314" s="225"/>
      <c r="X314" s="555"/>
    </row>
    <row r="315" spans="2:24" ht="12.75">
      <c r="B315" s="225"/>
      <c r="C315" s="225"/>
      <c r="F315" s="555"/>
      <c r="L315" s="225"/>
      <c r="X315" s="555"/>
    </row>
    <row r="316" spans="2:24" ht="12.75">
      <c r="B316" s="225"/>
      <c r="C316" s="225"/>
      <c r="F316" s="555"/>
      <c r="L316" s="225"/>
      <c r="X316" s="555"/>
    </row>
    <row r="317" spans="2:24" ht="12.75">
      <c r="B317" s="225"/>
      <c r="C317" s="225"/>
      <c r="F317" s="555"/>
      <c r="L317" s="225"/>
      <c r="X317" s="555"/>
    </row>
    <row r="318" spans="2:24" ht="12.75">
      <c r="B318" s="225"/>
      <c r="C318" s="225"/>
      <c r="F318" s="555"/>
      <c r="L318" s="225"/>
      <c r="X318" s="555"/>
    </row>
    <row r="319" spans="2:24" ht="12.75">
      <c r="B319" s="225"/>
      <c r="C319" s="225"/>
      <c r="F319" s="555"/>
      <c r="L319" s="225"/>
      <c r="X319" s="555"/>
    </row>
    <row r="320" spans="2:24" ht="12.75">
      <c r="B320" s="225"/>
      <c r="C320" s="225"/>
      <c r="F320" s="555"/>
      <c r="L320" s="225"/>
      <c r="X320" s="555"/>
    </row>
    <row r="321" spans="2:24" ht="12.75">
      <c r="B321" s="225"/>
      <c r="C321" s="225"/>
      <c r="F321" s="555"/>
      <c r="L321" s="225"/>
      <c r="X321" s="555"/>
    </row>
    <row r="322" spans="2:24" ht="12.75">
      <c r="B322" s="225"/>
      <c r="C322" s="225"/>
      <c r="F322" s="555"/>
      <c r="L322" s="225"/>
      <c r="X322" s="555"/>
    </row>
    <row r="323" spans="2:24" ht="12.75">
      <c r="B323" s="225"/>
      <c r="C323" s="225"/>
      <c r="F323" s="555"/>
      <c r="L323" s="225"/>
      <c r="X323" s="555"/>
    </row>
    <row r="324" spans="2:24" ht="12.75">
      <c r="B324" s="225"/>
      <c r="C324" s="225"/>
      <c r="F324" s="555"/>
      <c r="L324" s="225"/>
      <c r="X324" s="555"/>
    </row>
    <row r="325" spans="2:24" ht="12.75">
      <c r="B325" s="225"/>
      <c r="C325" s="225"/>
      <c r="F325" s="555"/>
      <c r="L325" s="225"/>
      <c r="X325" s="555"/>
    </row>
    <row r="326" spans="2:24" ht="12.75">
      <c r="B326" s="225"/>
      <c r="C326" s="225"/>
      <c r="F326" s="555"/>
      <c r="L326" s="225"/>
      <c r="X326" s="555"/>
    </row>
    <row r="327" spans="2:24" ht="12.75">
      <c r="B327" s="225"/>
      <c r="C327" s="225"/>
      <c r="F327" s="555"/>
      <c r="L327" s="225"/>
      <c r="X327" s="555"/>
    </row>
    <row r="328" spans="2:24" ht="12.75">
      <c r="B328" s="225"/>
      <c r="C328" s="225"/>
      <c r="F328" s="555"/>
      <c r="L328" s="225"/>
      <c r="X328" s="555"/>
    </row>
    <row r="329" spans="2:24" ht="12.75">
      <c r="B329" s="225"/>
      <c r="C329" s="225"/>
      <c r="F329" s="555"/>
      <c r="L329" s="225"/>
      <c r="X329" s="555"/>
    </row>
    <row r="330" spans="2:24" ht="12.75">
      <c r="B330" s="225"/>
      <c r="C330" s="225"/>
      <c r="F330" s="555"/>
      <c r="L330" s="225"/>
      <c r="X330" s="555"/>
    </row>
    <row r="331" spans="2:24" ht="12.75">
      <c r="B331" s="225"/>
      <c r="C331" s="225"/>
      <c r="F331" s="555"/>
      <c r="L331" s="225"/>
      <c r="X331" s="555"/>
    </row>
    <row r="332" spans="2:24" ht="12.75">
      <c r="B332" s="225"/>
      <c r="C332" s="225"/>
      <c r="F332" s="555"/>
      <c r="L332" s="225"/>
      <c r="X332" s="555"/>
    </row>
    <row r="333" spans="2:24" ht="12.75">
      <c r="B333" s="225"/>
      <c r="C333" s="225"/>
      <c r="F333" s="555"/>
      <c r="L333" s="225"/>
      <c r="X333" s="555"/>
    </row>
    <row r="334" spans="2:24" ht="12.75">
      <c r="B334" s="225"/>
      <c r="C334" s="225"/>
      <c r="F334" s="555"/>
      <c r="L334" s="225"/>
      <c r="X334" s="555"/>
    </row>
    <row r="335" spans="2:24" ht="12.75">
      <c r="B335" s="225"/>
      <c r="C335" s="225"/>
      <c r="F335" s="555"/>
      <c r="L335" s="225"/>
      <c r="X335" s="555"/>
    </row>
    <row r="336" spans="2:24" ht="12.75">
      <c r="B336" s="225"/>
      <c r="C336" s="225"/>
      <c r="F336" s="555"/>
      <c r="L336" s="225"/>
      <c r="X336" s="555"/>
    </row>
    <row r="337" spans="2:24" ht="12.75">
      <c r="B337" s="225"/>
      <c r="C337" s="225"/>
      <c r="F337" s="555"/>
      <c r="L337" s="225"/>
      <c r="X337" s="555"/>
    </row>
    <row r="338" spans="2:24" ht="12.75">
      <c r="B338" s="225"/>
      <c r="C338" s="225"/>
      <c r="F338" s="555"/>
      <c r="L338" s="225"/>
      <c r="X338" s="555"/>
    </row>
    <row r="339" spans="2:24" ht="12.75">
      <c r="B339" s="225"/>
      <c r="C339" s="225"/>
      <c r="F339" s="555"/>
      <c r="L339" s="225"/>
      <c r="X339" s="555"/>
    </row>
    <row r="340" spans="2:24" ht="12.75">
      <c r="B340" s="225"/>
      <c r="C340" s="225"/>
      <c r="F340" s="555"/>
      <c r="L340" s="225"/>
      <c r="X340" s="555"/>
    </row>
    <row r="341" spans="2:24" ht="12.75">
      <c r="B341" s="225"/>
      <c r="C341" s="225"/>
      <c r="F341" s="555"/>
      <c r="L341" s="225"/>
      <c r="X341" s="555"/>
    </row>
    <row r="342" spans="2:24" ht="12.75">
      <c r="B342" s="225"/>
      <c r="C342" s="225"/>
      <c r="F342" s="555"/>
      <c r="L342" s="225"/>
      <c r="X342" s="555"/>
    </row>
    <row r="343" spans="2:24" ht="12.75">
      <c r="B343" s="225"/>
      <c r="C343" s="225"/>
      <c r="F343" s="555"/>
      <c r="L343" s="225"/>
      <c r="X343" s="555"/>
    </row>
    <row r="344" spans="2:24" ht="12.75">
      <c r="B344" s="225"/>
      <c r="C344" s="225"/>
      <c r="F344" s="555"/>
      <c r="L344" s="225"/>
      <c r="X344" s="555"/>
    </row>
    <row r="345" spans="2:24" ht="12.75">
      <c r="B345" s="225"/>
      <c r="C345" s="225"/>
      <c r="F345" s="555"/>
      <c r="L345" s="225"/>
      <c r="X345" s="555"/>
    </row>
    <row r="346" spans="2:24" ht="12.75">
      <c r="B346" s="225"/>
      <c r="C346" s="225"/>
      <c r="F346" s="555"/>
      <c r="L346" s="225"/>
      <c r="X346" s="555"/>
    </row>
    <row r="347" spans="2:24" ht="12.75">
      <c r="B347" s="225"/>
      <c r="C347" s="225"/>
      <c r="F347" s="555"/>
      <c r="L347" s="225"/>
      <c r="X347" s="555"/>
    </row>
    <row r="348" spans="2:24" ht="12.75">
      <c r="B348" s="225"/>
      <c r="C348" s="225"/>
      <c r="F348" s="555"/>
      <c r="L348" s="225"/>
      <c r="X348" s="555"/>
    </row>
    <row r="349" spans="2:24" ht="12.75">
      <c r="B349" s="225"/>
      <c r="C349" s="225"/>
      <c r="F349" s="555"/>
      <c r="L349" s="225"/>
      <c r="X349" s="555"/>
    </row>
    <row r="350" spans="2:24" ht="12.75">
      <c r="B350" s="225"/>
      <c r="C350" s="225"/>
      <c r="F350" s="555"/>
      <c r="L350" s="225"/>
      <c r="X350" s="555"/>
    </row>
    <row r="351" spans="2:24" ht="12.75">
      <c r="B351" s="225"/>
      <c r="C351" s="225"/>
      <c r="F351" s="555"/>
      <c r="L351" s="225"/>
      <c r="X351" s="555"/>
    </row>
    <row r="352" spans="2:24" ht="12.75">
      <c r="B352" s="225"/>
      <c r="C352" s="225"/>
      <c r="F352" s="555"/>
      <c r="L352" s="225"/>
      <c r="X352" s="555"/>
    </row>
    <row r="353" spans="2:24" ht="12.75">
      <c r="B353" s="225"/>
      <c r="C353" s="225"/>
      <c r="F353" s="555"/>
      <c r="L353" s="225"/>
      <c r="X353" s="555"/>
    </row>
    <row r="354" spans="2:24" ht="12.75">
      <c r="B354" s="225"/>
      <c r="C354" s="225"/>
      <c r="F354" s="555"/>
      <c r="L354" s="225"/>
      <c r="X354" s="555"/>
    </row>
    <row r="355" spans="2:24" ht="12.75">
      <c r="B355" s="225"/>
      <c r="C355" s="225"/>
      <c r="F355" s="555"/>
      <c r="L355" s="225"/>
      <c r="X355" s="555"/>
    </row>
    <row r="356" spans="2:24" ht="12.75">
      <c r="B356" s="225"/>
      <c r="C356" s="225"/>
      <c r="F356" s="555"/>
      <c r="L356" s="225"/>
      <c r="X356" s="555"/>
    </row>
    <row r="357" spans="2:24" ht="12.75">
      <c r="B357" s="225"/>
      <c r="C357" s="225"/>
      <c r="F357" s="555"/>
      <c r="L357" s="225"/>
      <c r="X357" s="555"/>
    </row>
    <row r="358" spans="2:24" ht="12.75">
      <c r="B358" s="225"/>
      <c r="C358" s="225"/>
      <c r="F358" s="555"/>
      <c r="L358" s="225"/>
      <c r="X358" s="555"/>
    </row>
    <row r="359" spans="2:24" ht="12.75">
      <c r="B359" s="225"/>
      <c r="C359" s="225"/>
      <c r="F359" s="555"/>
      <c r="L359" s="225"/>
      <c r="X359" s="555"/>
    </row>
    <row r="360" spans="2:24" ht="12.75">
      <c r="B360" s="225"/>
      <c r="C360" s="225"/>
      <c r="F360" s="555"/>
      <c r="L360" s="225"/>
      <c r="X360" s="555"/>
    </row>
    <row r="361" spans="2:24" ht="12.75">
      <c r="B361" s="225"/>
      <c r="C361" s="225"/>
      <c r="F361" s="555"/>
      <c r="L361" s="225"/>
      <c r="X361" s="555"/>
    </row>
    <row r="362" spans="2:24" ht="12.75">
      <c r="B362" s="225"/>
      <c r="C362" s="225"/>
      <c r="F362" s="555"/>
      <c r="L362" s="225"/>
      <c r="X362" s="555"/>
    </row>
    <row r="363" spans="2:24" ht="12.75">
      <c r="B363" s="225"/>
      <c r="C363" s="225"/>
      <c r="F363" s="555"/>
      <c r="L363" s="225"/>
      <c r="X363" s="555"/>
    </row>
    <row r="364" spans="2:24" ht="12.75">
      <c r="B364" s="225"/>
      <c r="C364" s="225"/>
      <c r="F364" s="555"/>
      <c r="L364" s="225"/>
      <c r="X364" s="555"/>
    </row>
    <row r="365" spans="2:24" ht="12.75">
      <c r="B365" s="225"/>
      <c r="C365" s="225"/>
      <c r="F365" s="555"/>
      <c r="L365" s="225"/>
      <c r="X365" s="555"/>
    </row>
    <row r="366" spans="2:24" ht="12.75">
      <c r="B366" s="225"/>
      <c r="C366" s="225"/>
      <c r="F366" s="555"/>
      <c r="L366" s="225"/>
      <c r="X366" s="555"/>
    </row>
    <row r="367" spans="2:24" ht="12.75">
      <c r="B367" s="225"/>
      <c r="C367" s="225"/>
      <c r="F367" s="555"/>
      <c r="L367" s="225"/>
      <c r="X367" s="555"/>
    </row>
    <row r="368" spans="2:24" ht="12.75">
      <c r="B368" s="225"/>
      <c r="C368" s="225"/>
      <c r="F368" s="555"/>
      <c r="L368" s="225"/>
      <c r="X368" s="555"/>
    </row>
    <row r="369" spans="2:24" ht="12.75">
      <c r="B369" s="225"/>
      <c r="C369" s="225"/>
      <c r="F369" s="555"/>
      <c r="L369" s="225"/>
      <c r="X369" s="555"/>
    </row>
    <row r="370" spans="2:24" ht="12.75">
      <c r="B370" s="225"/>
      <c r="C370" s="225"/>
      <c r="F370" s="555"/>
      <c r="L370" s="225"/>
      <c r="X370" s="555"/>
    </row>
    <row r="371" spans="2:24" ht="12.75">
      <c r="B371" s="225"/>
      <c r="C371" s="225"/>
      <c r="F371" s="555"/>
      <c r="L371" s="225"/>
      <c r="X371" s="555"/>
    </row>
    <row r="372" spans="2:24" ht="12.75">
      <c r="B372" s="225"/>
      <c r="C372" s="225"/>
      <c r="F372" s="555"/>
      <c r="L372" s="225"/>
      <c r="X372" s="555"/>
    </row>
    <row r="373" spans="2:24" ht="12.75">
      <c r="B373" s="225"/>
      <c r="C373" s="225"/>
      <c r="F373" s="555"/>
      <c r="L373" s="225"/>
      <c r="X373" s="555"/>
    </row>
    <row r="374" spans="2:24" ht="12.75">
      <c r="B374" s="225"/>
      <c r="C374" s="225"/>
      <c r="F374" s="555"/>
      <c r="L374" s="225"/>
      <c r="X374" s="555"/>
    </row>
    <row r="375" spans="2:24" ht="12.75">
      <c r="B375" s="225"/>
      <c r="C375" s="225"/>
      <c r="F375" s="555"/>
      <c r="L375" s="225"/>
      <c r="X375" s="555"/>
    </row>
    <row r="376" spans="2:24" ht="12.75">
      <c r="B376" s="225"/>
      <c r="C376" s="225"/>
      <c r="F376" s="555"/>
      <c r="L376" s="225"/>
      <c r="X376" s="555"/>
    </row>
    <row r="377" spans="2:24" ht="12.75">
      <c r="B377" s="225"/>
      <c r="C377" s="225"/>
      <c r="F377" s="555"/>
      <c r="L377" s="225"/>
      <c r="X377" s="555"/>
    </row>
    <row r="378" spans="2:24" ht="12.75">
      <c r="B378" s="225"/>
      <c r="C378" s="225"/>
      <c r="F378" s="555"/>
      <c r="L378" s="225"/>
      <c r="X378" s="555"/>
    </row>
    <row r="379" spans="2:24" ht="12.75">
      <c r="B379" s="225"/>
      <c r="C379" s="225"/>
      <c r="F379" s="555"/>
      <c r="L379" s="225"/>
      <c r="X379" s="555"/>
    </row>
    <row r="380" spans="2:24" ht="12.75">
      <c r="B380" s="225"/>
      <c r="C380" s="225"/>
      <c r="F380" s="555"/>
      <c r="L380" s="225"/>
      <c r="X380" s="555"/>
    </row>
    <row r="381" spans="2:24" ht="12.75">
      <c r="B381" s="225"/>
      <c r="C381" s="225"/>
      <c r="F381" s="555"/>
      <c r="L381" s="225"/>
      <c r="X381" s="555"/>
    </row>
    <row r="382" spans="2:24" ht="12.75">
      <c r="B382" s="225"/>
      <c r="C382" s="225"/>
      <c r="F382" s="555"/>
      <c r="L382" s="225"/>
      <c r="X382" s="555"/>
    </row>
    <row r="383" spans="2:24" ht="12.75">
      <c r="B383" s="225"/>
      <c r="C383" s="225"/>
      <c r="F383" s="555"/>
      <c r="L383" s="225"/>
      <c r="X383" s="555"/>
    </row>
    <row r="384" spans="2:24" ht="12.75">
      <c r="B384" s="225"/>
      <c r="C384" s="225"/>
      <c r="F384" s="555"/>
      <c r="L384" s="225"/>
      <c r="X384" s="555"/>
    </row>
    <row r="385" spans="2:24" ht="12.75">
      <c r="B385" s="225"/>
      <c r="C385" s="225"/>
      <c r="F385" s="555"/>
      <c r="L385" s="225"/>
      <c r="X385" s="555"/>
    </row>
    <row r="386" spans="2:24" ht="12.75">
      <c r="B386" s="225"/>
      <c r="C386" s="225"/>
      <c r="F386" s="555"/>
      <c r="L386" s="225"/>
      <c r="X386" s="555"/>
    </row>
    <row r="387" spans="2:24" ht="12.75">
      <c r="B387" s="225"/>
      <c r="C387" s="225"/>
      <c r="F387" s="555"/>
      <c r="L387" s="225"/>
      <c r="X387" s="555"/>
    </row>
    <row r="388" spans="2:24" ht="12.75">
      <c r="B388" s="225"/>
      <c r="C388" s="225"/>
      <c r="F388" s="555"/>
      <c r="L388" s="225"/>
      <c r="X388" s="555"/>
    </row>
    <row r="389" spans="2:24" ht="12.75">
      <c r="B389" s="225"/>
      <c r="C389" s="225"/>
      <c r="F389" s="555"/>
      <c r="L389" s="225"/>
      <c r="X389" s="555"/>
    </row>
    <row r="390" spans="2:24" ht="12.75">
      <c r="B390" s="225"/>
      <c r="C390" s="225"/>
      <c r="F390" s="555"/>
      <c r="L390" s="225"/>
      <c r="X390" s="555"/>
    </row>
    <row r="391" spans="2:24" ht="12.75">
      <c r="B391" s="225"/>
      <c r="C391" s="225"/>
      <c r="F391" s="555"/>
      <c r="L391" s="225"/>
      <c r="X391" s="555"/>
    </row>
    <row r="392" spans="2:24" ht="12.75">
      <c r="B392" s="225"/>
      <c r="C392" s="225"/>
      <c r="F392" s="555"/>
      <c r="L392" s="225"/>
      <c r="X392" s="555"/>
    </row>
    <row r="393" spans="2:24" ht="12.75">
      <c r="B393" s="225"/>
      <c r="C393" s="225"/>
      <c r="F393" s="555"/>
      <c r="L393" s="225"/>
      <c r="X393" s="555"/>
    </row>
    <row r="394" spans="2:24" ht="12.75">
      <c r="B394" s="225"/>
      <c r="C394" s="225"/>
      <c r="F394" s="555"/>
      <c r="L394" s="225"/>
      <c r="X394" s="555"/>
    </row>
    <row r="395" spans="2:24" ht="12.75">
      <c r="B395" s="225"/>
      <c r="C395" s="225"/>
      <c r="F395" s="555"/>
      <c r="L395" s="225"/>
      <c r="X395" s="555"/>
    </row>
    <row r="396" spans="2:24" ht="12.75">
      <c r="B396" s="225"/>
      <c r="C396" s="225"/>
      <c r="F396" s="555"/>
      <c r="L396" s="225"/>
      <c r="X396" s="555"/>
    </row>
    <row r="397" spans="2:24" ht="12.75">
      <c r="B397" s="225"/>
      <c r="C397" s="225"/>
      <c r="F397" s="555"/>
      <c r="L397" s="225"/>
      <c r="X397" s="555"/>
    </row>
    <row r="398" spans="2:24" ht="12.75">
      <c r="B398" s="225"/>
      <c r="C398" s="225"/>
      <c r="F398" s="555"/>
      <c r="L398" s="225"/>
      <c r="X398" s="555"/>
    </row>
    <row r="399" spans="2:24" ht="12.75">
      <c r="B399" s="225"/>
      <c r="C399" s="225"/>
      <c r="F399" s="555"/>
      <c r="L399" s="225"/>
      <c r="X399" s="555"/>
    </row>
    <row r="400" spans="2:24" ht="12.75">
      <c r="B400" s="225"/>
      <c r="C400" s="225"/>
      <c r="F400" s="555"/>
      <c r="L400" s="225"/>
      <c r="X400" s="555"/>
    </row>
    <row r="401" spans="2:24" ht="12.75">
      <c r="B401" s="225"/>
      <c r="C401" s="225"/>
      <c r="F401" s="555"/>
      <c r="L401" s="225"/>
      <c r="X401" s="555"/>
    </row>
    <row r="402" spans="2:24" ht="12.75">
      <c r="B402" s="225"/>
      <c r="C402" s="225"/>
      <c r="F402" s="555"/>
      <c r="L402" s="225"/>
      <c r="X402" s="555"/>
    </row>
    <row r="403" spans="2:24" ht="12.75">
      <c r="B403" s="225"/>
      <c r="C403" s="225"/>
      <c r="F403" s="555"/>
      <c r="L403" s="225"/>
      <c r="X403" s="555"/>
    </row>
    <row r="404" spans="2:24" ht="12.75">
      <c r="B404" s="225"/>
      <c r="C404" s="225"/>
      <c r="F404" s="555"/>
      <c r="L404" s="225"/>
      <c r="X404" s="555"/>
    </row>
    <row r="405" spans="2:24" ht="12.75">
      <c r="B405" s="225"/>
      <c r="C405" s="225"/>
      <c r="F405" s="555"/>
      <c r="L405" s="225"/>
      <c r="X405" s="555"/>
    </row>
    <row r="406" spans="2:24" ht="12.75">
      <c r="B406" s="225"/>
      <c r="C406" s="225"/>
      <c r="F406" s="555"/>
      <c r="L406" s="225"/>
      <c r="X406" s="555"/>
    </row>
    <row r="407" spans="2:24" ht="12.75">
      <c r="B407" s="225"/>
      <c r="C407" s="225"/>
      <c r="F407" s="555"/>
      <c r="L407" s="225"/>
      <c r="X407" s="555"/>
    </row>
    <row r="408" spans="2:24" ht="12.75">
      <c r="B408" s="225"/>
      <c r="C408" s="225"/>
      <c r="F408" s="555"/>
      <c r="L408" s="225"/>
      <c r="X408" s="555"/>
    </row>
    <row r="409" spans="2:24" ht="12.75">
      <c r="B409" s="225"/>
      <c r="C409" s="225"/>
      <c r="F409" s="555"/>
      <c r="L409" s="225"/>
      <c r="X409" s="555"/>
    </row>
    <row r="410" spans="2:24" ht="12.75">
      <c r="B410" s="225"/>
      <c r="C410" s="225"/>
      <c r="F410" s="555"/>
      <c r="L410" s="225"/>
      <c r="X410" s="555"/>
    </row>
    <row r="411" spans="2:24" ht="12.75">
      <c r="B411" s="225"/>
      <c r="C411" s="225"/>
      <c r="F411" s="555"/>
      <c r="L411" s="225"/>
      <c r="X411" s="555"/>
    </row>
    <row r="412" spans="2:24" ht="12.75">
      <c r="B412" s="225"/>
      <c r="C412" s="225"/>
      <c r="F412" s="555"/>
      <c r="L412" s="225"/>
      <c r="X412" s="555"/>
    </row>
    <row r="413" spans="2:24" ht="12.75">
      <c r="B413" s="225"/>
      <c r="C413" s="225"/>
      <c r="F413" s="555"/>
      <c r="L413" s="225"/>
      <c r="X413" s="555"/>
    </row>
    <row r="414" spans="2:24" ht="12.75">
      <c r="B414" s="225"/>
      <c r="C414" s="225"/>
      <c r="F414" s="555"/>
      <c r="L414" s="225"/>
      <c r="X414" s="555"/>
    </row>
    <row r="415" spans="2:24" ht="12.75">
      <c r="B415" s="225"/>
      <c r="C415" s="225"/>
      <c r="F415" s="555"/>
      <c r="L415" s="225"/>
      <c r="X415" s="555"/>
    </row>
    <row r="416" spans="2:24" ht="12.75">
      <c r="B416" s="225"/>
      <c r="C416" s="225"/>
      <c r="F416" s="555"/>
      <c r="L416" s="225"/>
      <c r="X416" s="555"/>
    </row>
    <row r="417" spans="2:24" ht="12.75">
      <c r="B417" s="225"/>
      <c r="C417" s="225"/>
      <c r="F417" s="555"/>
      <c r="L417" s="225"/>
      <c r="X417" s="555"/>
    </row>
    <row r="418" spans="2:24" ht="12.75">
      <c r="B418" s="225"/>
      <c r="C418" s="225"/>
      <c r="F418" s="555"/>
      <c r="L418" s="225"/>
      <c r="X418" s="555"/>
    </row>
    <row r="419" spans="2:24" ht="12.75">
      <c r="B419" s="225"/>
      <c r="C419" s="225"/>
      <c r="F419" s="555"/>
      <c r="L419" s="225"/>
      <c r="X419" s="555"/>
    </row>
    <row r="420" spans="2:24" ht="12.75">
      <c r="B420" s="225"/>
      <c r="C420" s="225"/>
      <c r="F420" s="555"/>
      <c r="L420" s="225"/>
      <c r="X420" s="555"/>
    </row>
    <row r="421" spans="2:24" ht="12.75">
      <c r="B421" s="225"/>
      <c r="C421" s="225"/>
      <c r="F421" s="555"/>
      <c r="L421" s="225"/>
      <c r="X421" s="555"/>
    </row>
    <row r="422" spans="2:24" ht="12.75">
      <c r="B422" s="225"/>
      <c r="C422" s="225"/>
      <c r="F422" s="555"/>
      <c r="L422" s="225"/>
      <c r="X422" s="555"/>
    </row>
    <row r="423" spans="2:24" ht="12.75">
      <c r="B423" s="225"/>
      <c r="C423" s="225"/>
      <c r="F423" s="555"/>
      <c r="L423" s="225"/>
      <c r="X423" s="555"/>
    </row>
    <row r="424" spans="2:24" ht="12.75">
      <c r="B424" s="225"/>
      <c r="C424" s="225"/>
      <c r="F424" s="555"/>
      <c r="L424" s="225"/>
      <c r="X424" s="555"/>
    </row>
    <row r="425" spans="2:24" ht="12.75">
      <c r="B425" s="225"/>
      <c r="C425" s="225"/>
      <c r="F425" s="555"/>
      <c r="L425" s="225"/>
      <c r="X425" s="555"/>
    </row>
    <row r="426" spans="2:24" ht="12.75">
      <c r="B426" s="225"/>
      <c r="C426" s="225"/>
      <c r="F426" s="555"/>
      <c r="L426" s="225"/>
      <c r="X426" s="555"/>
    </row>
    <row r="427" spans="2:24" ht="12.75">
      <c r="B427" s="225"/>
      <c r="C427" s="225"/>
      <c r="F427" s="555"/>
      <c r="L427" s="225"/>
      <c r="X427" s="555"/>
    </row>
    <row r="428" spans="2:24" ht="12.75">
      <c r="B428" s="225"/>
      <c r="C428" s="225"/>
      <c r="F428" s="555"/>
      <c r="L428" s="225"/>
      <c r="X428" s="555"/>
    </row>
    <row r="429" spans="2:24" ht="12.75">
      <c r="B429" s="225"/>
      <c r="C429" s="225"/>
      <c r="F429" s="555"/>
      <c r="L429" s="225"/>
      <c r="X429" s="555"/>
    </row>
    <row r="430" spans="2:24" ht="12.75">
      <c r="B430" s="225"/>
      <c r="C430" s="225"/>
      <c r="F430" s="555"/>
      <c r="L430" s="225"/>
      <c r="X430" s="555"/>
    </row>
    <row r="431" spans="2:24" ht="12.75">
      <c r="B431" s="225"/>
      <c r="C431" s="225"/>
      <c r="F431" s="555"/>
      <c r="L431" s="225"/>
      <c r="X431" s="555"/>
    </row>
    <row r="432" spans="2:24" ht="12.75">
      <c r="B432" s="225"/>
      <c r="C432" s="225"/>
      <c r="F432" s="555"/>
      <c r="L432" s="225"/>
      <c r="X432" s="555"/>
    </row>
    <row r="433" spans="2:24" ht="12.75">
      <c r="B433" s="225"/>
      <c r="C433" s="225"/>
      <c r="F433" s="555"/>
      <c r="L433" s="225"/>
      <c r="X433" s="555"/>
    </row>
    <row r="434" spans="2:24" ht="12.75">
      <c r="B434" s="225"/>
      <c r="C434" s="225"/>
      <c r="F434" s="555"/>
      <c r="L434" s="225"/>
      <c r="X434" s="555"/>
    </row>
    <row r="435" spans="2:24" ht="12.75">
      <c r="B435" s="225"/>
      <c r="C435" s="225"/>
      <c r="F435" s="555"/>
      <c r="L435" s="225"/>
      <c r="X435" s="555"/>
    </row>
    <row r="436" spans="2:24" ht="12.75">
      <c r="B436" s="225"/>
      <c r="C436" s="225"/>
      <c r="F436" s="555"/>
      <c r="L436" s="225"/>
      <c r="X436" s="555"/>
    </row>
    <row r="437" spans="2:24" ht="12.75">
      <c r="B437" s="225"/>
      <c r="C437" s="225"/>
      <c r="F437" s="555"/>
      <c r="L437" s="225"/>
      <c r="X437" s="555"/>
    </row>
    <row r="438" spans="2:24" ht="12.75">
      <c r="B438" s="225"/>
      <c r="C438" s="225"/>
      <c r="F438" s="555"/>
      <c r="L438" s="225"/>
      <c r="X438" s="555"/>
    </row>
    <row r="439" spans="2:24" ht="12.75">
      <c r="B439" s="225"/>
      <c r="C439" s="225"/>
      <c r="F439" s="555"/>
      <c r="L439" s="225"/>
      <c r="X439" s="555"/>
    </row>
    <row r="440" spans="2:24" ht="12.75">
      <c r="B440" s="225"/>
      <c r="C440" s="225"/>
      <c r="F440" s="555"/>
      <c r="L440" s="225"/>
      <c r="X440" s="555"/>
    </row>
    <row r="441" spans="2:24" ht="12.75">
      <c r="B441" s="225"/>
      <c r="C441" s="225"/>
      <c r="F441" s="555"/>
      <c r="L441" s="225"/>
      <c r="X441" s="555"/>
    </row>
    <row r="442" spans="2:24" ht="12.75">
      <c r="B442" s="225"/>
      <c r="C442" s="225"/>
      <c r="F442" s="555"/>
      <c r="L442" s="225"/>
      <c r="X442" s="555"/>
    </row>
    <row r="443" spans="2:24" ht="12.75">
      <c r="B443" s="225"/>
      <c r="C443" s="225"/>
      <c r="F443" s="555"/>
      <c r="L443" s="225"/>
      <c r="X443" s="555"/>
    </row>
    <row r="444" spans="2:24" ht="12.75">
      <c r="B444" s="225"/>
      <c r="C444" s="225"/>
      <c r="F444" s="555"/>
      <c r="L444" s="225"/>
      <c r="X444" s="555"/>
    </row>
    <row r="445" spans="2:24" ht="12.75">
      <c r="B445" s="225"/>
      <c r="C445" s="225"/>
      <c r="F445" s="555"/>
      <c r="L445" s="225"/>
      <c r="X445" s="555"/>
    </row>
    <row r="446" spans="2:24" ht="12.75">
      <c r="B446" s="225"/>
      <c r="C446" s="225"/>
      <c r="F446" s="555"/>
      <c r="L446" s="225"/>
      <c r="X446" s="555"/>
    </row>
    <row r="447" spans="2:24" ht="12.75">
      <c r="B447" s="225"/>
      <c r="C447" s="225"/>
      <c r="F447" s="555"/>
      <c r="L447" s="225"/>
      <c r="X447" s="555"/>
    </row>
    <row r="448" spans="2:24" ht="12.75">
      <c r="B448" s="225"/>
      <c r="C448" s="225"/>
      <c r="F448" s="555"/>
      <c r="L448" s="225"/>
      <c r="X448" s="555"/>
    </row>
    <row r="449" spans="2:24" ht="12.75">
      <c r="B449" s="225"/>
      <c r="C449" s="225"/>
      <c r="F449" s="555"/>
      <c r="L449" s="225"/>
      <c r="X449" s="555"/>
    </row>
    <row r="450" spans="2:24" ht="12.75">
      <c r="B450" s="225"/>
      <c r="C450" s="225"/>
      <c r="F450" s="555"/>
      <c r="L450" s="225"/>
      <c r="X450" s="555"/>
    </row>
    <row r="451" spans="2:24" ht="12.75">
      <c r="B451" s="225"/>
      <c r="C451" s="225"/>
      <c r="F451" s="555"/>
      <c r="L451" s="225"/>
      <c r="X451" s="555"/>
    </row>
    <row r="452" spans="2:24" ht="12.75">
      <c r="B452" s="225"/>
      <c r="C452" s="225"/>
      <c r="F452" s="555"/>
      <c r="L452" s="225"/>
      <c r="X452" s="555"/>
    </row>
    <row r="453" spans="2:24" ht="12.75">
      <c r="B453" s="225"/>
      <c r="C453" s="225"/>
      <c r="F453" s="555"/>
      <c r="L453" s="225"/>
      <c r="X453" s="555"/>
    </row>
    <row r="454" spans="2:24" ht="12.75">
      <c r="B454" s="225"/>
      <c r="C454" s="225"/>
      <c r="F454" s="555"/>
      <c r="L454" s="225"/>
      <c r="X454" s="555"/>
    </row>
    <row r="455" spans="2:24" ht="12.75">
      <c r="B455" s="225"/>
      <c r="C455" s="225"/>
      <c r="F455" s="555"/>
      <c r="L455" s="225"/>
      <c r="X455" s="555"/>
    </row>
    <row r="456" spans="2:24" ht="12.75">
      <c r="B456" s="225"/>
      <c r="C456" s="225"/>
      <c r="F456" s="555"/>
      <c r="L456" s="225"/>
      <c r="X456" s="555"/>
    </row>
    <row r="457" spans="2:24" ht="12.75">
      <c r="B457" s="225"/>
      <c r="C457" s="225"/>
      <c r="F457" s="555"/>
      <c r="L457" s="225"/>
      <c r="X457" s="555"/>
    </row>
    <row r="458" spans="2:24" ht="12.75">
      <c r="B458" s="225"/>
      <c r="C458" s="225"/>
      <c r="F458" s="555"/>
      <c r="L458" s="225"/>
      <c r="X458" s="555"/>
    </row>
    <row r="459" spans="2:24" ht="12.75">
      <c r="B459" s="225"/>
      <c r="C459" s="225"/>
      <c r="F459" s="555"/>
      <c r="L459" s="225"/>
      <c r="X459" s="555"/>
    </row>
    <row r="460" spans="2:24" ht="12.75">
      <c r="B460" s="225"/>
      <c r="C460" s="225"/>
      <c r="F460" s="555"/>
      <c r="L460" s="225"/>
      <c r="X460" s="555"/>
    </row>
    <row r="461" spans="2:24" ht="12.75">
      <c r="B461" s="225"/>
      <c r="C461" s="225"/>
      <c r="F461" s="555"/>
      <c r="L461" s="225"/>
      <c r="X461" s="555"/>
    </row>
    <row r="462" spans="2:24" ht="12.75">
      <c r="B462" s="225"/>
      <c r="C462" s="225"/>
      <c r="F462" s="555"/>
      <c r="L462" s="225"/>
      <c r="X462" s="555"/>
    </row>
    <row r="463" spans="2:24" ht="12.75">
      <c r="B463" s="225"/>
      <c r="C463" s="225"/>
      <c r="F463" s="555"/>
      <c r="L463" s="225"/>
      <c r="X463" s="555"/>
    </row>
    <row r="464" spans="2:24" ht="12.75">
      <c r="B464" s="225"/>
      <c r="C464" s="225"/>
      <c r="F464" s="555"/>
      <c r="L464" s="225"/>
      <c r="X464" s="555"/>
    </row>
    <row r="465" spans="2:24" ht="12.75">
      <c r="B465" s="225"/>
      <c r="C465" s="225"/>
      <c r="F465" s="555"/>
      <c r="L465" s="225"/>
      <c r="X465" s="555"/>
    </row>
    <row r="466" spans="2:24" ht="12.75">
      <c r="B466" s="225"/>
      <c r="C466" s="225"/>
      <c r="F466" s="555"/>
      <c r="L466" s="225"/>
      <c r="X466" s="555"/>
    </row>
    <row r="467" spans="2:24" ht="12.75">
      <c r="B467" s="225"/>
      <c r="C467" s="225"/>
      <c r="F467" s="555"/>
      <c r="L467" s="225"/>
      <c r="X467" s="555"/>
    </row>
    <row r="468" spans="2:24" ht="12.75">
      <c r="B468" s="225"/>
      <c r="C468" s="225"/>
      <c r="F468" s="555"/>
      <c r="L468" s="225"/>
      <c r="X468" s="555"/>
    </row>
    <row r="469" spans="2:24" ht="12.75">
      <c r="B469" s="225"/>
      <c r="C469" s="225"/>
      <c r="F469" s="555"/>
      <c r="L469" s="225"/>
      <c r="X469" s="555"/>
    </row>
    <row r="470" spans="2:24" ht="12.75">
      <c r="B470" s="225"/>
      <c r="C470" s="225"/>
      <c r="F470" s="555"/>
      <c r="L470" s="225"/>
      <c r="X470" s="555"/>
    </row>
    <row r="471" spans="2:24" ht="12.75">
      <c r="B471" s="225"/>
      <c r="C471" s="225"/>
      <c r="F471" s="555"/>
      <c r="L471" s="225"/>
      <c r="X471" s="555"/>
    </row>
    <row r="472" spans="2:24" ht="12.75">
      <c r="B472" s="225"/>
      <c r="C472" s="225"/>
      <c r="F472" s="555"/>
      <c r="L472" s="225"/>
      <c r="X472" s="555"/>
    </row>
    <row r="473" spans="2:24" ht="12.75">
      <c r="B473" s="225"/>
      <c r="C473" s="225"/>
      <c r="F473" s="555"/>
      <c r="L473" s="225"/>
      <c r="X473" s="555"/>
    </row>
    <row r="474" spans="2:24" ht="12.75">
      <c r="B474" s="225"/>
      <c r="C474" s="225"/>
      <c r="F474" s="555"/>
      <c r="L474" s="225"/>
      <c r="X474" s="555"/>
    </row>
    <row r="475" spans="2:24" ht="12.75">
      <c r="B475" s="225"/>
      <c r="C475" s="225"/>
      <c r="F475" s="555"/>
      <c r="L475" s="225"/>
      <c r="X475" s="555"/>
    </row>
    <row r="476" spans="2:24" ht="12.75">
      <c r="B476" s="225"/>
      <c r="C476" s="225"/>
      <c r="F476" s="555"/>
      <c r="L476" s="225"/>
      <c r="X476" s="555"/>
    </row>
    <row r="477" spans="2:24" ht="12.75">
      <c r="B477" s="225"/>
      <c r="C477" s="225"/>
      <c r="F477" s="555"/>
      <c r="L477" s="225"/>
      <c r="X477" s="555"/>
    </row>
    <row r="478" spans="2:24" ht="12.75">
      <c r="B478" s="225"/>
      <c r="C478" s="225"/>
      <c r="F478" s="555"/>
      <c r="L478" s="225"/>
      <c r="X478" s="555"/>
    </row>
    <row r="479" spans="2:24" ht="12.75">
      <c r="B479" s="225"/>
      <c r="C479" s="225"/>
      <c r="F479" s="555"/>
      <c r="L479" s="225"/>
      <c r="X479" s="555"/>
    </row>
    <row r="480" spans="2:24" ht="12.75">
      <c r="B480" s="225"/>
      <c r="C480" s="225"/>
      <c r="F480" s="555"/>
      <c r="L480" s="225"/>
      <c r="X480" s="555"/>
    </row>
    <row r="481" spans="2:24" ht="12.75">
      <c r="B481" s="225"/>
      <c r="C481" s="225"/>
      <c r="F481" s="555"/>
      <c r="L481" s="225"/>
      <c r="X481" s="555"/>
    </row>
    <row r="482" spans="2:24" ht="12.75">
      <c r="B482" s="225"/>
      <c r="C482" s="225"/>
      <c r="F482" s="555"/>
      <c r="L482" s="225"/>
      <c r="X482" s="555"/>
    </row>
    <row r="483" spans="2:24" ht="12.75">
      <c r="B483" s="225"/>
      <c r="C483" s="225"/>
      <c r="F483" s="555"/>
      <c r="L483" s="225"/>
      <c r="X483" s="555"/>
    </row>
    <row r="484" spans="2:24" ht="12.75">
      <c r="B484" s="225"/>
      <c r="C484" s="225"/>
      <c r="F484" s="555"/>
      <c r="L484" s="225"/>
      <c r="X484" s="555"/>
    </row>
    <row r="485" spans="2:24" ht="12.75">
      <c r="B485" s="225"/>
      <c r="C485" s="225"/>
      <c r="F485" s="555"/>
      <c r="L485" s="225"/>
      <c r="X485" s="555"/>
    </row>
    <row r="486" spans="2:24" ht="12.75">
      <c r="B486" s="225"/>
      <c r="C486" s="225"/>
      <c r="F486" s="555"/>
      <c r="L486" s="225"/>
      <c r="X486" s="555"/>
    </row>
    <row r="487" spans="2:24" ht="12.75">
      <c r="B487" s="225"/>
      <c r="C487" s="225"/>
      <c r="F487" s="555"/>
      <c r="L487" s="225"/>
      <c r="X487" s="555"/>
    </row>
    <row r="488" spans="2:24" ht="12.75">
      <c r="B488" s="225"/>
      <c r="C488" s="225"/>
      <c r="F488" s="555"/>
      <c r="L488" s="225"/>
      <c r="X488" s="555"/>
    </row>
    <row r="489" spans="2:24" ht="12.75">
      <c r="B489" s="225"/>
      <c r="C489" s="225"/>
      <c r="F489" s="555"/>
      <c r="L489" s="225"/>
      <c r="X489" s="555"/>
    </row>
    <row r="490" spans="2:24" ht="12.75">
      <c r="B490" s="225"/>
      <c r="C490" s="225"/>
      <c r="F490" s="555"/>
      <c r="L490" s="225"/>
      <c r="X490" s="555"/>
    </row>
    <row r="491" spans="2:24" ht="12.75">
      <c r="B491" s="225"/>
      <c r="C491" s="225"/>
      <c r="F491" s="555"/>
      <c r="L491" s="225"/>
      <c r="X491" s="555"/>
    </row>
    <row r="492" spans="2:24" ht="12.75">
      <c r="B492" s="225"/>
      <c r="C492" s="225"/>
      <c r="F492" s="555"/>
      <c r="L492" s="225"/>
      <c r="X492" s="555"/>
    </row>
    <row r="493" spans="2:24" ht="12.75">
      <c r="B493" s="225"/>
      <c r="C493" s="225"/>
      <c r="F493" s="555"/>
      <c r="L493" s="225"/>
      <c r="X493" s="555"/>
    </row>
    <row r="494" spans="2:24" ht="12.75">
      <c r="B494" s="225"/>
      <c r="C494" s="225"/>
      <c r="F494" s="555"/>
      <c r="L494" s="225"/>
      <c r="X494" s="555"/>
    </row>
    <row r="495" spans="2:24" ht="12.75">
      <c r="B495" s="225"/>
      <c r="C495" s="225"/>
      <c r="F495" s="555"/>
      <c r="L495" s="225"/>
      <c r="X495" s="555"/>
    </row>
    <row r="496" spans="2:24" ht="12.75">
      <c r="B496" s="225"/>
      <c r="C496" s="225"/>
      <c r="F496" s="555"/>
      <c r="L496" s="225"/>
      <c r="X496" s="555"/>
    </row>
    <row r="497" spans="2:24" ht="12.75">
      <c r="B497" s="225"/>
      <c r="C497" s="225"/>
      <c r="F497" s="555"/>
      <c r="L497" s="225"/>
      <c r="X497" s="555"/>
    </row>
    <row r="498" spans="2:24" ht="12.75">
      <c r="B498" s="225"/>
      <c r="C498" s="225"/>
      <c r="F498" s="555"/>
      <c r="L498" s="225"/>
      <c r="X498" s="555"/>
    </row>
    <row r="499" spans="2:24" ht="12.75">
      <c r="B499" s="225"/>
      <c r="C499" s="225"/>
      <c r="F499" s="555"/>
      <c r="L499" s="225"/>
      <c r="X499" s="555"/>
    </row>
    <row r="500" spans="2:24" ht="12.75">
      <c r="B500" s="225"/>
      <c r="C500" s="225"/>
      <c r="F500" s="555"/>
      <c r="L500" s="225"/>
      <c r="X500" s="555"/>
    </row>
    <row r="501" spans="2:24" ht="12.75">
      <c r="B501" s="225"/>
      <c r="C501" s="225"/>
      <c r="F501" s="555"/>
      <c r="L501" s="225"/>
      <c r="X501" s="555"/>
    </row>
    <row r="502" spans="2:24" ht="12.75">
      <c r="B502" s="225"/>
      <c r="C502" s="225"/>
      <c r="F502" s="555"/>
      <c r="L502" s="225"/>
      <c r="X502" s="555"/>
    </row>
    <row r="503" spans="2:24" ht="12.75">
      <c r="B503" s="225"/>
      <c r="C503" s="225"/>
      <c r="F503" s="555"/>
      <c r="L503" s="225"/>
      <c r="X503" s="555"/>
    </row>
    <row r="504" spans="2:24" ht="12.75">
      <c r="B504" s="225"/>
      <c r="C504" s="225"/>
      <c r="F504" s="555"/>
      <c r="L504" s="225"/>
      <c r="X504" s="555"/>
    </row>
    <row r="505" spans="2:24" ht="12.75">
      <c r="B505" s="225"/>
      <c r="C505" s="225"/>
      <c r="F505" s="555"/>
      <c r="L505" s="225"/>
      <c r="X505" s="555"/>
    </row>
    <row r="506" spans="2:24" ht="12.75">
      <c r="B506" s="225"/>
      <c r="C506" s="225"/>
      <c r="F506" s="555"/>
      <c r="L506" s="225"/>
      <c r="X506" s="555"/>
    </row>
    <row r="507" spans="2:24" ht="12.75">
      <c r="B507" s="225"/>
      <c r="C507" s="225"/>
      <c r="F507" s="555"/>
      <c r="L507" s="225"/>
      <c r="X507" s="555"/>
    </row>
    <row r="508" spans="2:24" ht="12.75">
      <c r="B508" s="225"/>
      <c r="C508" s="225"/>
      <c r="F508" s="555"/>
      <c r="L508" s="225"/>
      <c r="X508" s="555"/>
    </row>
    <row r="509" spans="2:24" ht="12.75">
      <c r="B509" s="225"/>
      <c r="C509" s="225"/>
      <c r="F509" s="555"/>
      <c r="L509" s="225"/>
      <c r="X509" s="555"/>
    </row>
    <row r="510" spans="2:24" ht="12.75">
      <c r="B510" s="225"/>
      <c r="C510" s="225"/>
      <c r="F510" s="555"/>
      <c r="L510" s="225"/>
      <c r="X510" s="555"/>
    </row>
    <row r="511" spans="2:24" ht="12.75">
      <c r="B511" s="225"/>
      <c r="C511" s="225"/>
      <c r="F511" s="555"/>
      <c r="L511" s="225"/>
      <c r="X511" s="555"/>
    </row>
    <row r="512" spans="2:24" ht="12.75">
      <c r="B512" s="225"/>
      <c r="C512" s="225"/>
      <c r="F512" s="555"/>
      <c r="L512" s="225"/>
      <c r="X512" s="555"/>
    </row>
    <row r="513" spans="2:24" ht="12.75">
      <c r="B513" s="225"/>
      <c r="C513" s="225"/>
      <c r="F513" s="555"/>
      <c r="L513" s="225"/>
      <c r="X513" s="555"/>
    </row>
    <row r="514" spans="2:24" ht="12.75">
      <c r="B514" s="225"/>
      <c r="C514" s="225"/>
      <c r="F514" s="555"/>
      <c r="L514" s="225"/>
      <c r="X514" s="555"/>
    </row>
    <row r="515" spans="2:24" ht="12.75">
      <c r="B515" s="225"/>
      <c r="C515" s="225"/>
      <c r="F515" s="555"/>
      <c r="L515" s="225"/>
      <c r="X515" s="555"/>
    </row>
    <row r="516" spans="2:24" ht="12.75">
      <c r="B516" s="225"/>
      <c r="C516" s="225"/>
      <c r="F516" s="555"/>
      <c r="L516" s="225"/>
      <c r="X516" s="555"/>
    </row>
    <row r="517" spans="2:24" ht="12.75">
      <c r="B517" s="225"/>
      <c r="C517" s="225"/>
      <c r="F517" s="555"/>
      <c r="L517" s="225"/>
      <c r="X517" s="555"/>
    </row>
    <row r="518" spans="2:24" ht="12.75">
      <c r="B518" s="225"/>
      <c r="C518" s="225"/>
      <c r="F518" s="555"/>
      <c r="L518" s="225"/>
      <c r="X518" s="555"/>
    </row>
    <row r="519" spans="2:24" ht="12.75">
      <c r="B519" s="225"/>
      <c r="C519" s="225"/>
      <c r="F519" s="555"/>
      <c r="L519" s="225"/>
      <c r="X519" s="555"/>
    </row>
    <row r="520" spans="2:24" ht="12.75">
      <c r="B520" s="225"/>
      <c r="C520" s="225"/>
      <c r="F520" s="555"/>
      <c r="L520" s="225"/>
      <c r="X520" s="555"/>
    </row>
    <row r="521" spans="2:24" ht="12.75">
      <c r="B521" s="225"/>
      <c r="C521" s="225"/>
      <c r="F521" s="555"/>
      <c r="L521" s="225"/>
      <c r="X521" s="555"/>
    </row>
    <row r="522" spans="2:24" ht="12.75">
      <c r="B522" s="225"/>
      <c r="C522" s="225"/>
      <c r="F522" s="555"/>
      <c r="L522" s="225"/>
      <c r="X522" s="555"/>
    </row>
    <row r="523" spans="2:24" ht="12.75">
      <c r="B523" s="225"/>
      <c r="C523" s="225"/>
      <c r="F523" s="555"/>
      <c r="L523" s="225"/>
      <c r="X523" s="555"/>
    </row>
    <row r="524" spans="2:24" ht="12.75">
      <c r="B524" s="225"/>
      <c r="C524" s="225"/>
      <c r="F524" s="555"/>
      <c r="L524" s="225"/>
      <c r="X524" s="555"/>
    </row>
    <row r="525" spans="2:24" ht="12.75">
      <c r="B525" s="225"/>
      <c r="C525" s="225"/>
      <c r="F525" s="555"/>
      <c r="L525" s="225"/>
      <c r="X525" s="555"/>
    </row>
    <row r="526" spans="2:24" ht="12.75">
      <c r="B526" s="225"/>
      <c r="C526" s="225"/>
      <c r="F526" s="555"/>
      <c r="L526" s="225"/>
      <c r="X526" s="555"/>
    </row>
    <row r="527" spans="2:24" ht="12.75">
      <c r="B527" s="225"/>
      <c r="C527" s="225"/>
      <c r="F527" s="555"/>
      <c r="L527" s="225"/>
      <c r="X527" s="555"/>
    </row>
    <row r="528" spans="2:24" ht="12.75">
      <c r="B528" s="225"/>
      <c r="C528" s="225"/>
      <c r="F528" s="555"/>
      <c r="L528" s="225"/>
      <c r="X528" s="555"/>
    </row>
    <row r="529" spans="2:24" ht="12.75">
      <c r="B529" s="225"/>
      <c r="C529" s="225"/>
      <c r="F529" s="555"/>
      <c r="L529" s="225"/>
      <c r="X529" s="555"/>
    </row>
    <row r="530" spans="2:24" ht="12.75">
      <c r="B530" s="225"/>
      <c r="C530" s="225"/>
      <c r="F530" s="555"/>
      <c r="L530" s="225"/>
      <c r="X530" s="555"/>
    </row>
    <row r="531" spans="2:24" ht="12.75">
      <c r="B531" s="225"/>
      <c r="C531" s="225"/>
      <c r="F531" s="555"/>
      <c r="L531" s="225"/>
      <c r="X531" s="555"/>
    </row>
    <row r="532" spans="2:24" ht="12.75">
      <c r="B532" s="225"/>
      <c r="C532" s="225"/>
      <c r="F532" s="555"/>
      <c r="L532" s="225"/>
      <c r="X532" s="555"/>
    </row>
    <row r="533" spans="2:24" ht="12.75">
      <c r="B533" s="225"/>
      <c r="C533" s="225"/>
      <c r="F533" s="555"/>
      <c r="L533" s="225"/>
      <c r="X533" s="555"/>
    </row>
    <row r="534" spans="2:24" ht="12.75">
      <c r="B534" s="225"/>
      <c r="C534" s="225"/>
      <c r="F534" s="555"/>
      <c r="L534" s="225"/>
      <c r="X534" s="555"/>
    </row>
    <row r="535" spans="2:24" ht="12.75">
      <c r="B535" s="225"/>
      <c r="C535" s="225"/>
      <c r="F535" s="555"/>
      <c r="L535" s="225"/>
      <c r="X535" s="555"/>
    </row>
    <row r="536" spans="2:24" ht="12.75">
      <c r="B536" s="225"/>
      <c r="C536" s="225"/>
      <c r="F536" s="555"/>
      <c r="L536" s="225"/>
      <c r="X536" s="555"/>
    </row>
    <row r="537" spans="2:24" ht="12.75">
      <c r="B537" s="225"/>
      <c r="C537" s="225"/>
      <c r="F537" s="555"/>
      <c r="L537" s="225"/>
      <c r="X537" s="555"/>
    </row>
    <row r="538" spans="2:24" ht="12.75">
      <c r="B538" s="225"/>
      <c r="C538" s="225"/>
      <c r="F538" s="555"/>
      <c r="L538" s="225"/>
      <c r="X538" s="555"/>
    </row>
    <row r="539" spans="2:24" ht="12.75">
      <c r="B539" s="225"/>
      <c r="C539" s="225"/>
      <c r="F539" s="555"/>
      <c r="L539" s="225"/>
      <c r="X539" s="555"/>
    </row>
    <row r="540" spans="2:24" ht="12.75">
      <c r="B540" s="225"/>
      <c r="C540" s="225"/>
      <c r="F540" s="555"/>
      <c r="L540" s="225"/>
      <c r="X540" s="555"/>
    </row>
    <row r="541" spans="2:24" ht="12.75">
      <c r="B541" s="225"/>
      <c r="C541" s="225"/>
      <c r="F541" s="555"/>
      <c r="L541" s="225"/>
      <c r="X541" s="555"/>
    </row>
    <row r="542" spans="2:24" ht="12.75">
      <c r="B542" s="225"/>
      <c r="C542" s="225"/>
      <c r="F542" s="555"/>
      <c r="L542" s="225"/>
      <c r="X542" s="555"/>
    </row>
    <row r="543" spans="2:24" ht="12.75">
      <c r="B543" s="225"/>
      <c r="C543" s="225"/>
      <c r="F543" s="555"/>
      <c r="L543" s="225"/>
      <c r="X543" s="555"/>
    </row>
    <row r="544" spans="2:24" ht="12.75">
      <c r="B544" s="225"/>
      <c r="C544" s="225"/>
      <c r="F544" s="555"/>
      <c r="L544" s="225"/>
      <c r="X544" s="555"/>
    </row>
    <row r="545" spans="2:24" ht="12.75">
      <c r="B545" s="225"/>
      <c r="C545" s="225"/>
      <c r="F545" s="555"/>
      <c r="L545" s="225"/>
      <c r="X545" s="555"/>
    </row>
    <row r="546" spans="2:24" ht="12.75">
      <c r="B546" s="225"/>
      <c r="C546" s="225"/>
      <c r="F546" s="555"/>
      <c r="L546" s="225"/>
      <c r="X546" s="555"/>
    </row>
    <row r="547" spans="2:24" ht="12.75">
      <c r="B547" s="225"/>
      <c r="C547" s="225"/>
      <c r="F547" s="555"/>
      <c r="L547" s="225"/>
      <c r="X547" s="555"/>
    </row>
    <row r="548" spans="2:24" ht="12.75">
      <c r="B548" s="225"/>
      <c r="C548" s="225"/>
      <c r="F548" s="555"/>
      <c r="L548" s="225"/>
      <c r="X548" s="555"/>
    </row>
    <row r="549" spans="2:24" ht="12.75">
      <c r="B549" s="225"/>
      <c r="C549" s="225"/>
      <c r="F549" s="555"/>
      <c r="L549" s="225"/>
      <c r="X549" s="555"/>
    </row>
    <row r="550" spans="2:24" ht="12.75">
      <c r="B550" s="225"/>
      <c r="C550" s="225"/>
      <c r="F550" s="555"/>
      <c r="L550" s="225"/>
      <c r="X550" s="555"/>
    </row>
    <row r="551" spans="2:24" ht="12.75">
      <c r="B551" s="225"/>
      <c r="C551" s="225"/>
      <c r="F551" s="555"/>
      <c r="L551" s="225"/>
      <c r="X551" s="555"/>
    </row>
    <row r="552" spans="2:24" ht="12.75">
      <c r="B552" s="225"/>
      <c r="C552" s="225"/>
      <c r="F552" s="555"/>
      <c r="L552" s="225"/>
      <c r="X552" s="555"/>
    </row>
    <row r="553" spans="2:24" ht="12.75">
      <c r="B553" s="225"/>
      <c r="C553" s="225"/>
      <c r="F553" s="555"/>
      <c r="L553" s="225"/>
      <c r="X553" s="555"/>
    </row>
    <row r="554" spans="2:24" ht="12.75">
      <c r="B554" s="225"/>
      <c r="C554" s="225"/>
      <c r="F554" s="555"/>
      <c r="L554" s="225"/>
      <c r="X554" s="555"/>
    </row>
    <row r="555" spans="2:24" ht="12.75">
      <c r="B555" s="225"/>
      <c r="C555" s="225"/>
      <c r="F555" s="555"/>
      <c r="L555" s="225"/>
      <c r="X555" s="555"/>
    </row>
    <row r="556" spans="2:24" ht="12.75">
      <c r="B556" s="225"/>
      <c r="C556" s="225"/>
      <c r="F556" s="555"/>
      <c r="L556" s="225"/>
      <c r="X556" s="555"/>
    </row>
    <row r="557" spans="2:24" ht="12.75">
      <c r="B557" s="225"/>
      <c r="C557" s="225"/>
      <c r="F557" s="555"/>
      <c r="L557" s="225"/>
      <c r="X557" s="555"/>
    </row>
    <row r="558" spans="2:24" ht="12.75">
      <c r="B558" s="225"/>
      <c r="C558" s="225"/>
      <c r="F558" s="555"/>
      <c r="L558" s="225"/>
      <c r="X558" s="555"/>
    </row>
    <row r="559" spans="2:24" ht="12.75">
      <c r="B559" s="225"/>
      <c r="C559" s="225"/>
      <c r="F559" s="555"/>
      <c r="L559" s="225"/>
      <c r="X559" s="555"/>
    </row>
    <row r="560" spans="2:24" ht="12.75">
      <c r="B560" s="225"/>
      <c r="C560" s="225"/>
      <c r="F560" s="555"/>
      <c r="L560" s="225"/>
      <c r="X560" s="555"/>
    </row>
    <row r="561" spans="2:24" ht="12.75">
      <c r="B561" s="225"/>
      <c r="C561" s="225"/>
      <c r="F561" s="555"/>
      <c r="L561" s="225"/>
      <c r="X561" s="555"/>
    </row>
    <row r="562" spans="2:24" ht="12.75">
      <c r="B562" s="225"/>
      <c r="C562" s="225"/>
      <c r="F562" s="555"/>
      <c r="L562" s="225"/>
      <c r="X562" s="555"/>
    </row>
    <row r="563" spans="2:24" ht="12.75">
      <c r="B563" s="225"/>
      <c r="C563" s="225"/>
      <c r="F563" s="555"/>
      <c r="L563" s="225"/>
      <c r="X563" s="555"/>
    </row>
    <row r="564" spans="2:24" ht="12.75">
      <c r="B564" s="225"/>
      <c r="C564" s="225"/>
      <c r="F564" s="555"/>
      <c r="L564" s="225"/>
      <c r="X564" s="555"/>
    </row>
    <row r="565" spans="2:24" ht="12.75">
      <c r="B565" s="225"/>
      <c r="C565" s="225"/>
      <c r="F565" s="555"/>
      <c r="L565" s="225"/>
      <c r="X565" s="555"/>
    </row>
    <row r="566" spans="2:24" ht="12.75">
      <c r="B566" s="225"/>
      <c r="C566" s="225"/>
      <c r="F566" s="555"/>
      <c r="L566" s="225"/>
      <c r="X566" s="555"/>
    </row>
    <row r="567" spans="2:24" ht="12.75">
      <c r="B567" s="225"/>
      <c r="C567" s="225"/>
      <c r="F567" s="555"/>
      <c r="L567" s="225"/>
      <c r="X567" s="555"/>
    </row>
    <row r="568" spans="2:24" ht="12.75">
      <c r="B568" s="225"/>
      <c r="C568" s="225"/>
      <c r="F568" s="555"/>
      <c r="L568" s="225"/>
      <c r="X568" s="555"/>
    </row>
    <row r="569" spans="2:24" ht="12.75">
      <c r="B569" s="225"/>
      <c r="C569" s="225"/>
      <c r="F569" s="555"/>
      <c r="L569" s="225"/>
      <c r="X569" s="555"/>
    </row>
    <row r="570" spans="2:24" ht="12.75">
      <c r="B570" s="225"/>
      <c r="C570" s="225"/>
      <c r="F570" s="555"/>
      <c r="L570" s="225"/>
      <c r="X570" s="555"/>
    </row>
    <row r="571" spans="2:24" ht="12.75">
      <c r="B571" s="225"/>
      <c r="C571" s="225"/>
      <c r="F571" s="555"/>
      <c r="L571" s="225"/>
      <c r="X571" s="555"/>
    </row>
    <row r="572" spans="2:24" ht="12.75">
      <c r="B572" s="225"/>
      <c r="C572" s="225"/>
      <c r="F572" s="555"/>
      <c r="L572" s="225"/>
      <c r="X572" s="555"/>
    </row>
    <row r="573" spans="2:24" ht="12.75">
      <c r="B573" s="225"/>
      <c r="C573" s="225"/>
      <c r="F573" s="555"/>
      <c r="L573" s="225"/>
      <c r="X573" s="555"/>
    </row>
    <row r="574" spans="2:24" ht="12.75">
      <c r="B574" s="225"/>
      <c r="C574" s="225"/>
      <c r="F574" s="555"/>
      <c r="L574" s="225"/>
      <c r="X574" s="555"/>
    </row>
    <row r="575" spans="2:24" ht="12.75">
      <c r="B575" s="225"/>
      <c r="C575" s="225"/>
      <c r="F575" s="555"/>
      <c r="L575" s="225"/>
      <c r="X575" s="555"/>
    </row>
    <row r="576" spans="2:24" ht="12.75">
      <c r="B576" s="225"/>
      <c r="C576" s="225"/>
      <c r="F576" s="555"/>
      <c r="L576" s="225"/>
      <c r="X576" s="555"/>
    </row>
    <row r="577" spans="2:24" ht="12.75">
      <c r="B577" s="225"/>
      <c r="C577" s="225"/>
      <c r="F577" s="555"/>
      <c r="L577" s="225"/>
      <c r="X577" s="555"/>
    </row>
    <row r="578" spans="2:24" ht="12.75">
      <c r="B578" s="225"/>
      <c r="C578" s="225"/>
      <c r="F578" s="555"/>
      <c r="L578" s="225"/>
      <c r="X578" s="555"/>
    </row>
    <row r="579" spans="2:24" ht="12.75">
      <c r="B579" s="225"/>
      <c r="C579" s="225"/>
      <c r="F579" s="555"/>
      <c r="L579" s="225"/>
      <c r="X579" s="555"/>
    </row>
    <row r="580" spans="2:24" ht="12.75">
      <c r="B580" s="225"/>
      <c r="C580" s="225"/>
      <c r="F580" s="555"/>
      <c r="L580" s="225"/>
      <c r="X580" s="555"/>
    </row>
    <row r="581" spans="2:24" ht="12.75">
      <c r="B581" s="225"/>
      <c r="C581" s="225"/>
      <c r="F581" s="555"/>
      <c r="L581" s="225"/>
      <c r="X581" s="555"/>
    </row>
    <row r="582" spans="2:24" ht="12.75">
      <c r="B582" s="225"/>
      <c r="C582" s="225"/>
      <c r="F582" s="555"/>
      <c r="L582" s="225"/>
      <c r="X582" s="555"/>
    </row>
    <row r="583" spans="2:24" ht="12.75">
      <c r="B583" s="225"/>
      <c r="C583" s="225"/>
      <c r="F583" s="555"/>
      <c r="L583" s="225"/>
      <c r="X583" s="555"/>
    </row>
    <row r="584" spans="2:24" ht="12.75">
      <c r="B584" s="225"/>
      <c r="C584" s="225"/>
      <c r="F584" s="555"/>
      <c r="L584" s="225"/>
      <c r="X584" s="555"/>
    </row>
    <row r="585" spans="2:24" ht="12.75">
      <c r="B585" s="225"/>
      <c r="C585" s="225"/>
      <c r="F585" s="555"/>
      <c r="L585" s="225"/>
      <c r="X585" s="555"/>
    </row>
    <row r="586" spans="2:24" ht="12.75">
      <c r="B586" s="225"/>
      <c r="C586" s="225"/>
      <c r="F586" s="555"/>
      <c r="L586" s="225"/>
      <c r="X586" s="555"/>
    </row>
    <row r="587" spans="2:24" ht="12.75">
      <c r="B587" s="225"/>
      <c r="C587" s="225"/>
      <c r="F587" s="555"/>
      <c r="L587" s="225"/>
      <c r="X587" s="555"/>
    </row>
    <row r="588" spans="2:24" ht="12.75">
      <c r="B588" s="225"/>
      <c r="C588" s="225"/>
      <c r="F588" s="555"/>
      <c r="L588" s="225"/>
      <c r="X588" s="555"/>
    </row>
    <row r="589" spans="2:24" ht="12.75">
      <c r="B589" s="225"/>
      <c r="C589" s="225"/>
      <c r="F589" s="555"/>
      <c r="L589" s="225"/>
      <c r="X589" s="555"/>
    </row>
    <row r="590" spans="2:24" ht="12.75">
      <c r="B590" s="225"/>
      <c r="C590" s="225"/>
      <c r="F590" s="555"/>
      <c r="L590" s="225"/>
      <c r="X590" s="555"/>
    </row>
    <row r="591" spans="2:24" ht="12.75">
      <c r="B591" s="225"/>
      <c r="C591" s="225"/>
      <c r="F591" s="555"/>
      <c r="L591" s="225"/>
      <c r="X591" s="555"/>
    </row>
    <row r="592" spans="2:24" ht="12.75">
      <c r="B592" s="225"/>
      <c r="C592" s="225"/>
      <c r="F592" s="555"/>
      <c r="L592" s="225"/>
      <c r="X592" s="555"/>
    </row>
    <row r="593" spans="2:24" ht="12.75">
      <c r="B593" s="225"/>
      <c r="C593" s="225"/>
      <c r="F593" s="555"/>
      <c r="L593" s="225"/>
      <c r="X593" s="555"/>
    </row>
    <row r="594" spans="2:24" ht="12.75">
      <c r="B594" s="225"/>
      <c r="C594" s="225"/>
      <c r="F594" s="555"/>
      <c r="L594" s="225"/>
      <c r="X594" s="555"/>
    </row>
    <row r="595" spans="2:24" ht="12.75">
      <c r="B595" s="225"/>
      <c r="C595" s="225"/>
      <c r="F595" s="555"/>
      <c r="L595" s="225"/>
      <c r="X595" s="555"/>
    </row>
    <row r="596" spans="2:24" ht="12.75">
      <c r="B596" s="225"/>
      <c r="C596" s="225"/>
      <c r="F596" s="555"/>
      <c r="L596" s="225"/>
      <c r="X596" s="555"/>
    </row>
    <row r="597" spans="2:24" ht="12.75">
      <c r="B597" s="225"/>
      <c r="C597" s="225"/>
      <c r="F597" s="555"/>
      <c r="L597" s="225"/>
      <c r="X597" s="555"/>
    </row>
    <row r="598" spans="2:24" ht="12.75">
      <c r="B598" s="225"/>
      <c r="C598" s="225"/>
      <c r="F598" s="555"/>
      <c r="L598" s="225"/>
      <c r="X598" s="555"/>
    </row>
    <row r="599" spans="2:24" ht="12.75">
      <c r="B599" s="225"/>
      <c r="C599" s="225"/>
      <c r="F599" s="555"/>
      <c r="L599" s="225"/>
      <c r="X599" s="555"/>
    </row>
    <row r="600" spans="2:24" ht="12.75">
      <c r="B600" s="225"/>
      <c r="C600" s="225"/>
      <c r="F600" s="555"/>
      <c r="L600" s="225"/>
      <c r="X600" s="555"/>
    </row>
    <row r="601" spans="2:24" ht="12.75">
      <c r="B601" s="225"/>
      <c r="C601" s="225"/>
      <c r="F601" s="555"/>
      <c r="L601" s="225"/>
      <c r="X601" s="555"/>
    </row>
    <row r="602" spans="2:24" ht="12.75">
      <c r="B602" s="225"/>
      <c r="C602" s="225"/>
      <c r="F602" s="555"/>
      <c r="L602" s="225"/>
      <c r="X602" s="555"/>
    </row>
    <row r="603" spans="2:24" ht="12.75">
      <c r="B603" s="225"/>
      <c r="C603" s="225"/>
      <c r="F603" s="555"/>
      <c r="L603" s="225"/>
      <c r="X603" s="555"/>
    </row>
    <row r="604" spans="2:24" ht="12.75">
      <c r="B604" s="225"/>
      <c r="C604" s="225"/>
      <c r="F604" s="555"/>
      <c r="L604" s="225"/>
      <c r="X604" s="555"/>
    </row>
    <row r="605" spans="2:24" ht="12.75">
      <c r="B605" s="225"/>
      <c r="C605" s="225"/>
      <c r="F605" s="555"/>
      <c r="L605" s="225"/>
      <c r="X605" s="555"/>
    </row>
    <row r="606" spans="2:24" ht="12.75">
      <c r="B606" s="225"/>
      <c r="C606" s="225"/>
      <c r="F606" s="555"/>
      <c r="L606" s="225"/>
      <c r="X606" s="555"/>
    </row>
    <row r="607" spans="2:24" ht="12.75">
      <c r="B607" s="225"/>
      <c r="C607" s="225"/>
      <c r="F607" s="555"/>
      <c r="L607" s="225"/>
      <c r="X607" s="555"/>
    </row>
    <row r="608" spans="2:24" ht="12.75">
      <c r="B608" s="225"/>
      <c r="C608" s="225"/>
      <c r="F608" s="555"/>
      <c r="L608" s="225"/>
      <c r="X608" s="555"/>
    </row>
    <row r="609" spans="2:24" ht="12.75">
      <c r="B609" s="225"/>
      <c r="C609" s="225"/>
      <c r="F609" s="555"/>
      <c r="L609" s="225"/>
      <c r="X609" s="555"/>
    </row>
    <row r="610" spans="2:24" ht="12.75">
      <c r="B610" s="225"/>
      <c r="C610" s="225"/>
      <c r="F610" s="555"/>
      <c r="L610" s="225"/>
      <c r="X610" s="555"/>
    </row>
    <row r="611" spans="2:24" ht="12.75">
      <c r="B611" s="225"/>
      <c r="C611" s="225"/>
      <c r="F611" s="555"/>
      <c r="L611" s="225"/>
      <c r="X611" s="555"/>
    </row>
    <row r="612" spans="2:24" ht="12.75">
      <c r="B612" s="225"/>
      <c r="C612" s="225"/>
      <c r="F612" s="555"/>
      <c r="L612" s="225"/>
      <c r="X612" s="555"/>
    </row>
    <row r="613" spans="2:24" ht="12.75">
      <c r="B613" s="225"/>
      <c r="C613" s="225"/>
      <c r="F613" s="555"/>
      <c r="L613" s="225"/>
      <c r="X613" s="555"/>
    </row>
    <row r="614" spans="2:24" ht="12.75">
      <c r="B614" s="225"/>
      <c r="C614" s="225"/>
      <c r="F614" s="555"/>
      <c r="L614" s="225"/>
      <c r="X614" s="555"/>
    </row>
    <row r="615" spans="2:24" ht="12.75">
      <c r="B615" s="225"/>
      <c r="C615" s="225"/>
      <c r="F615" s="555"/>
      <c r="L615" s="225"/>
      <c r="X615" s="555"/>
    </row>
    <row r="616" spans="2:24" ht="12.75">
      <c r="B616" s="225"/>
      <c r="C616" s="225"/>
      <c r="F616" s="555"/>
      <c r="L616" s="225"/>
      <c r="X616" s="555"/>
    </row>
    <row r="617" spans="2:24" ht="12.75">
      <c r="B617" s="225"/>
      <c r="C617" s="225"/>
      <c r="F617" s="555"/>
      <c r="L617" s="225"/>
      <c r="X617" s="555"/>
    </row>
    <row r="618" spans="2:24" ht="12.75">
      <c r="B618" s="225"/>
      <c r="C618" s="225"/>
      <c r="F618" s="555"/>
      <c r="L618" s="225"/>
      <c r="X618" s="555"/>
    </row>
    <row r="619" spans="2:24" ht="12.75">
      <c r="B619" s="225"/>
      <c r="C619" s="225"/>
      <c r="F619" s="555"/>
      <c r="L619" s="225"/>
      <c r="X619" s="555"/>
    </row>
    <row r="620" spans="2:24" ht="12.75">
      <c r="B620" s="225"/>
      <c r="C620" s="225"/>
      <c r="F620" s="555"/>
      <c r="L620" s="225"/>
      <c r="X620" s="555"/>
    </row>
    <row r="621" spans="2:24" ht="12.75">
      <c r="B621" s="225"/>
      <c r="C621" s="225"/>
      <c r="F621" s="555"/>
      <c r="L621" s="225"/>
      <c r="X621" s="555"/>
    </row>
    <row r="622" spans="2:24" ht="12.75">
      <c r="B622" s="225"/>
      <c r="C622" s="225"/>
      <c r="F622" s="555"/>
      <c r="L622" s="225"/>
      <c r="X622" s="555"/>
    </row>
    <row r="623" spans="2:24" ht="12.75">
      <c r="B623" s="225"/>
      <c r="C623" s="225"/>
      <c r="F623" s="555"/>
      <c r="L623" s="225"/>
      <c r="X623" s="555"/>
    </row>
    <row r="624" spans="2:24" ht="12.75">
      <c r="B624" s="225"/>
      <c r="C624" s="225"/>
      <c r="F624" s="555"/>
      <c r="L624" s="225"/>
      <c r="X624" s="555"/>
    </row>
    <row r="625" spans="2:24" ht="12.75">
      <c r="B625" s="225"/>
      <c r="C625" s="225"/>
      <c r="F625" s="555"/>
      <c r="L625" s="225"/>
      <c r="X625" s="555"/>
    </row>
    <row r="626" spans="2:24" ht="12.75">
      <c r="B626" s="225"/>
      <c r="C626" s="225"/>
      <c r="F626" s="555"/>
      <c r="L626" s="225"/>
      <c r="X626" s="555"/>
    </row>
    <row r="627" spans="2:24" ht="12.75">
      <c r="B627" s="225"/>
      <c r="C627" s="225"/>
      <c r="F627" s="555"/>
      <c r="L627" s="225"/>
      <c r="X627" s="555"/>
    </row>
    <row r="628" spans="2:24" ht="12.75">
      <c r="B628" s="225"/>
      <c r="C628" s="225"/>
      <c r="F628" s="555"/>
      <c r="L628" s="225"/>
      <c r="X628" s="555"/>
    </row>
    <row r="629" spans="2:24" ht="12.75">
      <c r="B629" s="225"/>
      <c r="C629" s="225"/>
      <c r="F629" s="555"/>
      <c r="L629" s="225"/>
      <c r="X629" s="555"/>
    </row>
    <row r="630" spans="2:24" ht="12.75">
      <c r="B630" s="225"/>
      <c r="C630" s="225"/>
      <c r="F630" s="555"/>
      <c r="L630" s="225"/>
      <c r="X630" s="555"/>
    </row>
    <row r="631" spans="2:24" ht="12.75">
      <c r="B631" s="225"/>
      <c r="C631" s="225"/>
      <c r="F631" s="555"/>
      <c r="L631" s="225"/>
      <c r="X631" s="555"/>
    </row>
    <row r="632" spans="2:24" ht="12.75">
      <c r="B632" s="225"/>
      <c r="C632" s="225"/>
      <c r="F632" s="555"/>
      <c r="L632" s="225"/>
      <c r="X632" s="555"/>
    </row>
    <row r="633" spans="2:24" ht="12.75">
      <c r="B633" s="225"/>
      <c r="C633" s="225"/>
      <c r="F633" s="555"/>
      <c r="L633" s="225"/>
      <c r="X633" s="555"/>
    </row>
    <row r="634" spans="2:24" ht="12.75">
      <c r="B634" s="225"/>
      <c r="C634" s="225"/>
      <c r="F634" s="555"/>
      <c r="L634" s="225"/>
      <c r="X634" s="555"/>
    </row>
    <row r="635" spans="2:24" ht="12.75">
      <c r="B635" s="225"/>
      <c r="C635" s="225"/>
      <c r="F635" s="555"/>
      <c r="L635" s="225"/>
      <c r="X635" s="555"/>
    </row>
    <row r="636" spans="2:24" ht="12.75">
      <c r="B636" s="225"/>
      <c r="C636" s="225"/>
      <c r="F636" s="555"/>
      <c r="L636" s="225"/>
      <c r="X636" s="555"/>
    </row>
    <row r="637" spans="2:24" ht="12.75">
      <c r="B637" s="225"/>
      <c r="C637" s="225"/>
      <c r="F637" s="555"/>
      <c r="L637" s="225"/>
      <c r="X637" s="555"/>
    </row>
    <row r="638" spans="2:24" ht="12.75">
      <c r="B638" s="225"/>
      <c r="C638" s="225"/>
      <c r="F638" s="555"/>
      <c r="L638" s="225"/>
      <c r="X638" s="555"/>
    </row>
    <row r="639" spans="2:24" ht="12.75">
      <c r="B639" s="225"/>
      <c r="C639" s="225"/>
      <c r="F639" s="555"/>
      <c r="L639" s="225"/>
      <c r="X639" s="555"/>
    </row>
    <row r="640" spans="2:24" ht="12.75">
      <c r="B640" s="225"/>
      <c r="C640" s="225"/>
      <c r="F640" s="555"/>
      <c r="L640" s="225"/>
      <c r="X640" s="555"/>
    </row>
    <row r="641" spans="2:24" ht="12.75">
      <c r="B641" s="225"/>
      <c r="C641" s="225"/>
      <c r="F641" s="555"/>
      <c r="L641" s="225"/>
      <c r="X641" s="555"/>
    </row>
    <row r="642" spans="2:24" ht="12.75">
      <c r="B642" s="225"/>
      <c r="C642" s="225"/>
      <c r="F642" s="555"/>
      <c r="L642" s="225"/>
      <c r="X642" s="555"/>
    </row>
    <row r="643" spans="2:24" ht="12.75">
      <c r="B643" s="225"/>
      <c r="C643" s="225"/>
      <c r="F643" s="555"/>
      <c r="L643" s="225"/>
      <c r="X643" s="555"/>
    </row>
    <row r="644" spans="2:24" ht="12.75">
      <c r="B644" s="225"/>
      <c r="C644" s="225"/>
      <c r="F644" s="555"/>
      <c r="L644" s="225"/>
      <c r="X644" s="555"/>
    </row>
    <row r="645" spans="2:24" ht="12.75">
      <c r="B645" s="225"/>
      <c r="C645" s="225"/>
      <c r="F645" s="555"/>
      <c r="L645" s="225"/>
      <c r="X645" s="555"/>
    </row>
    <row r="646" spans="2:24" ht="12.75">
      <c r="B646" s="225"/>
      <c r="C646" s="225"/>
      <c r="F646" s="555"/>
      <c r="L646" s="225"/>
      <c r="X646" s="555"/>
    </row>
    <row r="647" spans="2:24" ht="12.75">
      <c r="B647" s="225"/>
      <c r="C647" s="225"/>
      <c r="F647" s="555"/>
      <c r="L647" s="225"/>
      <c r="X647" s="555"/>
    </row>
    <row r="648" spans="2:24" ht="12.75">
      <c r="B648" s="225"/>
      <c r="C648" s="225"/>
      <c r="F648" s="555"/>
      <c r="L648" s="225"/>
      <c r="X648" s="555"/>
    </row>
    <row r="649" spans="2:24" ht="12.75">
      <c r="B649" s="225"/>
      <c r="C649" s="225"/>
      <c r="F649" s="555"/>
      <c r="L649" s="225"/>
      <c r="X649" s="555"/>
    </row>
    <row r="650" spans="2:24" ht="12.75">
      <c r="B650" s="225"/>
      <c r="C650" s="225"/>
      <c r="F650" s="555"/>
      <c r="L650" s="225"/>
      <c r="X650" s="555"/>
    </row>
    <row r="651" spans="2:24" ht="12.75">
      <c r="B651" s="225"/>
      <c r="C651" s="225"/>
      <c r="F651" s="555"/>
      <c r="L651" s="225"/>
      <c r="X651" s="555"/>
    </row>
    <row r="652" spans="2:24" ht="12.75">
      <c r="B652" s="225"/>
      <c r="C652" s="225"/>
      <c r="F652" s="555"/>
      <c r="L652" s="225"/>
      <c r="X652" s="555"/>
    </row>
    <row r="653" spans="2:24" ht="12.75">
      <c r="B653" s="225"/>
      <c r="C653" s="225"/>
      <c r="F653" s="555"/>
      <c r="L653" s="225"/>
      <c r="X653" s="555"/>
    </row>
    <row r="654" spans="2:24" ht="12.75">
      <c r="B654" s="225"/>
      <c r="C654" s="225"/>
      <c r="F654" s="555"/>
      <c r="L654" s="225"/>
      <c r="X654" s="555"/>
    </row>
    <row r="655" spans="2:24" ht="12.75">
      <c r="B655" s="225"/>
      <c r="C655" s="225"/>
      <c r="F655" s="555"/>
      <c r="L655" s="225"/>
      <c r="X655" s="555"/>
    </row>
    <row r="656" spans="2:24" ht="12.75">
      <c r="B656" s="225"/>
      <c r="C656" s="225"/>
      <c r="F656" s="555"/>
      <c r="L656" s="225"/>
      <c r="X656" s="555"/>
    </row>
    <row r="657" spans="2:24" ht="12.75">
      <c r="B657" s="225"/>
      <c r="C657" s="225"/>
      <c r="F657" s="555"/>
      <c r="L657" s="225"/>
      <c r="X657" s="555"/>
    </row>
    <row r="658" spans="2:24" ht="12.75">
      <c r="B658" s="225"/>
      <c r="C658" s="225"/>
      <c r="F658" s="555"/>
      <c r="L658" s="225"/>
      <c r="X658" s="555"/>
    </row>
    <row r="659" spans="2:24" ht="12.75">
      <c r="B659" s="225"/>
      <c r="C659" s="225"/>
      <c r="F659" s="555"/>
      <c r="L659" s="225"/>
      <c r="X659" s="555"/>
    </row>
    <row r="660" spans="2:24" ht="12.75">
      <c r="B660" s="225"/>
      <c r="C660" s="225"/>
      <c r="F660" s="555"/>
      <c r="L660" s="225"/>
      <c r="X660" s="555"/>
    </row>
    <row r="661" spans="2:24" ht="12.75">
      <c r="B661" s="225"/>
      <c r="C661" s="225"/>
      <c r="F661" s="555"/>
      <c r="L661" s="225"/>
      <c r="X661" s="555"/>
    </row>
    <row r="662" spans="2:24" ht="12.75">
      <c r="B662" s="225"/>
      <c r="C662" s="225"/>
      <c r="F662" s="555"/>
      <c r="L662" s="225"/>
      <c r="X662" s="555"/>
    </row>
    <row r="663" spans="2:24" ht="12.75">
      <c r="B663" s="225"/>
      <c r="C663" s="225"/>
      <c r="F663" s="555"/>
      <c r="L663" s="225"/>
      <c r="X663" s="555"/>
    </row>
    <row r="664" spans="2:24" ht="12.75">
      <c r="B664" s="225"/>
      <c r="C664" s="225"/>
      <c r="F664" s="555"/>
      <c r="L664" s="225"/>
      <c r="X664" s="555"/>
    </row>
    <row r="665" spans="2:24" ht="12.75">
      <c r="B665" s="225"/>
      <c r="C665" s="225"/>
      <c r="F665" s="555"/>
      <c r="L665" s="225"/>
      <c r="X665" s="555"/>
    </row>
    <row r="666" spans="2:24" ht="12.75">
      <c r="B666" s="225"/>
      <c r="C666" s="225"/>
      <c r="F666" s="555"/>
      <c r="L666" s="225"/>
      <c r="X666" s="555"/>
    </row>
    <row r="667" spans="2:24" ht="12.75">
      <c r="B667" s="225"/>
      <c r="C667" s="225"/>
      <c r="F667" s="555"/>
      <c r="L667" s="225"/>
      <c r="X667" s="555"/>
    </row>
    <row r="668" spans="2:24" ht="12.75">
      <c r="B668" s="225"/>
      <c r="C668" s="225"/>
      <c r="F668" s="555"/>
      <c r="L668" s="225"/>
      <c r="X668" s="555"/>
    </row>
    <row r="669" spans="2:24" ht="12.75">
      <c r="B669" s="225"/>
      <c r="C669" s="225"/>
      <c r="F669" s="555"/>
      <c r="L669" s="225"/>
      <c r="X669" s="555"/>
    </row>
    <row r="670" spans="2:24" ht="12.75">
      <c r="B670" s="225"/>
      <c r="C670" s="225"/>
      <c r="F670" s="555"/>
      <c r="L670" s="225"/>
      <c r="X670" s="555"/>
    </row>
    <row r="671" spans="2:24" ht="12.75">
      <c r="B671" s="225"/>
      <c r="C671" s="225"/>
      <c r="F671" s="555"/>
      <c r="L671" s="225"/>
      <c r="X671" s="555"/>
    </row>
    <row r="672" spans="2:24" ht="12.75">
      <c r="B672" s="225"/>
      <c r="C672" s="225"/>
      <c r="F672" s="555"/>
      <c r="L672" s="225"/>
      <c r="X672" s="555"/>
    </row>
    <row r="673" spans="2:24" ht="12.75">
      <c r="B673" s="225"/>
      <c r="C673" s="225"/>
      <c r="F673" s="555"/>
      <c r="L673" s="225"/>
      <c r="X673" s="555"/>
    </row>
    <row r="674" spans="2:24" ht="12.75">
      <c r="B674" s="225"/>
      <c r="C674" s="225"/>
      <c r="F674" s="555"/>
      <c r="L674" s="225"/>
      <c r="X674" s="555"/>
    </row>
    <row r="675" spans="2:24" ht="12.75">
      <c r="B675" s="225"/>
      <c r="C675" s="225"/>
      <c r="F675" s="555"/>
      <c r="L675" s="225"/>
      <c r="X675" s="555"/>
    </row>
    <row r="676" spans="2:24" ht="12.75">
      <c r="B676" s="225"/>
      <c r="C676" s="225"/>
      <c r="F676" s="555"/>
      <c r="L676" s="225"/>
      <c r="X676" s="555"/>
    </row>
    <row r="677" spans="2:24" ht="12.75">
      <c r="B677" s="225"/>
      <c r="C677" s="225"/>
      <c r="F677" s="555"/>
      <c r="L677" s="225"/>
      <c r="X677" s="555"/>
    </row>
    <row r="678" spans="2:24" ht="12.75">
      <c r="B678" s="225"/>
      <c r="C678" s="225"/>
      <c r="F678" s="555"/>
      <c r="L678" s="225"/>
      <c r="X678" s="555"/>
    </row>
    <row r="679" spans="2:24" ht="12.75">
      <c r="B679" s="225"/>
      <c r="C679" s="225"/>
      <c r="F679" s="555"/>
      <c r="L679" s="225"/>
      <c r="X679" s="555"/>
    </row>
    <row r="680" spans="2:24" ht="12.75">
      <c r="B680" s="225"/>
      <c r="C680" s="225"/>
      <c r="F680" s="555"/>
      <c r="L680" s="225"/>
      <c r="X680" s="555"/>
    </row>
    <row r="681" spans="2:24" ht="12.75">
      <c r="B681" s="225"/>
      <c r="C681" s="225"/>
      <c r="F681" s="555"/>
      <c r="L681" s="225"/>
      <c r="X681" s="555"/>
    </row>
    <row r="682" spans="2:24" ht="12.75">
      <c r="B682" s="225"/>
      <c r="C682" s="225"/>
      <c r="F682" s="555"/>
      <c r="L682" s="225"/>
      <c r="X682" s="555"/>
    </row>
    <row r="683" spans="2:24" ht="12.75">
      <c r="B683" s="225"/>
      <c r="C683" s="225"/>
      <c r="F683" s="555"/>
      <c r="L683" s="225"/>
      <c r="X683" s="555"/>
    </row>
    <row r="684" spans="2:24" ht="12.75">
      <c r="B684" s="225"/>
      <c r="C684" s="225"/>
      <c r="F684" s="555"/>
      <c r="L684" s="225"/>
      <c r="X684" s="555"/>
    </row>
    <row r="685" spans="2:24" ht="12.75">
      <c r="B685" s="225"/>
      <c r="C685" s="225"/>
      <c r="F685" s="555"/>
      <c r="L685" s="225"/>
      <c r="X685" s="555"/>
    </row>
    <row r="686" spans="2:24" ht="12.75">
      <c r="B686" s="225"/>
      <c r="C686" s="225"/>
      <c r="F686" s="555"/>
      <c r="L686" s="225"/>
      <c r="X686" s="555"/>
    </row>
    <row r="687" spans="2:24" ht="12.75">
      <c r="B687" s="225"/>
      <c r="C687" s="225"/>
      <c r="F687" s="555"/>
      <c r="L687" s="225"/>
      <c r="X687" s="555"/>
    </row>
    <row r="688" spans="2:24" ht="12.75">
      <c r="B688" s="225"/>
      <c r="C688" s="225"/>
      <c r="F688" s="555"/>
      <c r="L688" s="225"/>
      <c r="X688" s="555"/>
    </row>
    <row r="689" spans="2:24" ht="12.75">
      <c r="B689" s="225"/>
      <c r="C689" s="225"/>
      <c r="F689" s="555"/>
      <c r="L689" s="225"/>
      <c r="X689" s="555"/>
    </row>
    <row r="690" spans="2:24" ht="12.75">
      <c r="B690" s="225"/>
      <c r="C690" s="225"/>
      <c r="F690" s="555"/>
      <c r="L690" s="225"/>
      <c r="X690" s="555"/>
    </row>
    <row r="691" spans="2:24" ht="12.75">
      <c r="B691" s="225"/>
      <c r="C691" s="225"/>
      <c r="F691" s="555"/>
      <c r="L691" s="225"/>
      <c r="X691" s="555"/>
    </row>
    <row r="692" spans="2:24" ht="12.75">
      <c r="B692" s="225"/>
      <c r="C692" s="225"/>
      <c r="F692" s="555"/>
      <c r="L692" s="225"/>
      <c r="X692" s="555"/>
    </row>
    <row r="693" spans="2:24" ht="12.75">
      <c r="B693" s="225"/>
      <c r="C693" s="225"/>
      <c r="F693" s="555"/>
      <c r="L693" s="225"/>
      <c r="X693" s="555"/>
    </row>
    <row r="694" spans="2:24" ht="12.75">
      <c r="B694" s="225"/>
      <c r="C694" s="225"/>
      <c r="F694" s="555"/>
      <c r="L694" s="225"/>
      <c r="X694" s="555"/>
    </row>
    <row r="695" spans="2:24" ht="12.75">
      <c r="B695" s="225"/>
      <c r="C695" s="225"/>
      <c r="F695" s="555"/>
      <c r="L695" s="225"/>
      <c r="X695" s="555"/>
    </row>
    <row r="696" spans="2:24" ht="12.75">
      <c r="B696" s="225"/>
      <c r="C696" s="225"/>
      <c r="F696" s="555"/>
      <c r="L696" s="225"/>
      <c r="X696" s="555"/>
    </row>
    <row r="697" spans="2:24" ht="12.75">
      <c r="B697" s="225"/>
      <c r="C697" s="225"/>
      <c r="F697" s="555"/>
      <c r="L697" s="225"/>
      <c r="X697" s="555"/>
    </row>
    <row r="698" spans="2:24" ht="12.75">
      <c r="B698" s="225"/>
      <c r="C698" s="225"/>
      <c r="F698" s="555"/>
      <c r="L698" s="225"/>
      <c r="X698" s="555"/>
    </row>
    <row r="699" spans="2:24" ht="12.75">
      <c r="B699" s="225"/>
      <c r="C699" s="225"/>
      <c r="F699" s="555"/>
      <c r="L699" s="225"/>
      <c r="X699" s="555"/>
    </row>
    <row r="700" spans="2:24" ht="12.75">
      <c r="B700" s="225"/>
      <c r="C700" s="225"/>
      <c r="F700" s="555"/>
      <c r="L700" s="225"/>
      <c r="X700" s="555"/>
    </row>
    <row r="701" spans="2:24" ht="12.75">
      <c r="B701" s="225"/>
      <c r="C701" s="225"/>
      <c r="F701" s="555"/>
      <c r="L701" s="225"/>
      <c r="X701" s="555"/>
    </row>
    <row r="702" spans="2:24" ht="12.75">
      <c r="B702" s="225"/>
      <c r="C702" s="225"/>
      <c r="F702" s="555"/>
      <c r="L702" s="225"/>
      <c r="X702" s="555"/>
    </row>
    <row r="703" spans="2:24" ht="12.75">
      <c r="B703" s="225"/>
      <c r="C703" s="225"/>
      <c r="F703" s="555"/>
      <c r="L703" s="225"/>
      <c r="X703" s="555"/>
    </row>
    <row r="704" spans="2:24" ht="12.75">
      <c r="B704" s="225"/>
      <c r="C704" s="225"/>
      <c r="F704" s="555"/>
      <c r="L704" s="225"/>
      <c r="X704" s="555"/>
    </row>
    <row r="705" spans="2:24" ht="12.75">
      <c r="B705" s="225"/>
      <c r="C705" s="225"/>
      <c r="F705" s="555"/>
      <c r="L705" s="225"/>
      <c r="X705" s="555"/>
    </row>
    <row r="706" spans="2:24" ht="12.75">
      <c r="B706" s="225"/>
      <c r="C706" s="225"/>
      <c r="F706" s="555"/>
      <c r="L706" s="225"/>
      <c r="X706" s="555"/>
    </row>
    <row r="707" spans="2:24" ht="12.75">
      <c r="B707" s="225"/>
      <c r="C707" s="225"/>
      <c r="F707" s="555"/>
      <c r="L707" s="225"/>
      <c r="X707" s="555"/>
    </row>
    <row r="708" spans="2:24" ht="12.75">
      <c r="B708" s="225"/>
      <c r="C708" s="225"/>
      <c r="F708" s="555"/>
      <c r="L708" s="225"/>
      <c r="X708" s="555"/>
    </row>
    <row r="709" spans="2:24" ht="12.75">
      <c r="B709" s="225"/>
      <c r="C709" s="225"/>
      <c r="F709" s="555"/>
      <c r="L709" s="225"/>
      <c r="X709" s="555"/>
    </row>
    <row r="710" spans="2:24" ht="12.75">
      <c r="B710" s="225"/>
      <c r="C710" s="225"/>
      <c r="F710" s="555"/>
      <c r="L710" s="225"/>
      <c r="X710" s="555"/>
    </row>
    <row r="711" spans="2:24" ht="12.75">
      <c r="B711" s="225"/>
      <c r="C711" s="225"/>
      <c r="F711" s="555"/>
      <c r="L711" s="225"/>
      <c r="X711" s="555"/>
    </row>
    <row r="712" spans="2:24" ht="12.75">
      <c r="B712" s="225"/>
      <c r="C712" s="225"/>
      <c r="F712" s="555"/>
      <c r="L712" s="225"/>
      <c r="X712" s="555"/>
    </row>
    <row r="713" spans="2:24" ht="12.75">
      <c r="B713" s="225"/>
      <c r="C713" s="225"/>
      <c r="F713" s="555"/>
      <c r="L713" s="225"/>
      <c r="X713" s="555"/>
    </row>
    <row r="714" spans="2:24" ht="12.75">
      <c r="B714" s="225"/>
      <c r="C714" s="225"/>
      <c r="F714" s="555"/>
      <c r="L714" s="225"/>
      <c r="X714" s="555"/>
    </row>
    <row r="715" spans="2:24" ht="12.75">
      <c r="B715" s="225"/>
      <c r="C715" s="225"/>
      <c r="F715" s="555"/>
      <c r="L715" s="225"/>
      <c r="X715" s="555"/>
    </row>
    <row r="716" spans="2:24" ht="12.75">
      <c r="B716" s="225"/>
      <c r="C716" s="225"/>
      <c r="F716" s="555"/>
      <c r="L716" s="225"/>
      <c r="X716" s="555"/>
    </row>
    <row r="717" spans="2:24" ht="12.75">
      <c r="B717" s="225"/>
      <c r="C717" s="225"/>
      <c r="F717" s="555"/>
      <c r="L717" s="225"/>
      <c r="X717" s="555"/>
    </row>
    <row r="718" spans="2:24" ht="12.75">
      <c r="B718" s="225"/>
      <c r="C718" s="225"/>
      <c r="F718" s="555"/>
      <c r="L718" s="225"/>
      <c r="X718" s="555"/>
    </row>
    <row r="719" spans="2:24" ht="12.75">
      <c r="B719" s="225"/>
      <c r="C719" s="225"/>
      <c r="F719" s="555"/>
      <c r="L719" s="225"/>
      <c r="X719" s="555"/>
    </row>
    <row r="720" spans="2:24" ht="12.75">
      <c r="B720" s="225"/>
      <c r="C720" s="225"/>
      <c r="F720" s="555"/>
      <c r="L720" s="225"/>
      <c r="X720" s="555"/>
    </row>
    <row r="721" spans="2:24" ht="12.75">
      <c r="B721" s="225"/>
      <c r="C721" s="225"/>
      <c r="F721" s="555"/>
      <c r="L721" s="225"/>
      <c r="X721" s="555"/>
    </row>
    <row r="722" spans="2:24" ht="12.75">
      <c r="B722" s="225"/>
      <c r="C722" s="225"/>
      <c r="F722" s="555"/>
      <c r="L722" s="225"/>
      <c r="X722" s="555"/>
    </row>
    <row r="723" spans="2:24" ht="12.75">
      <c r="B723" s="225"/>
      <c r="C723" s="225"/>
      <c r="F723" s="555"/>
      <c r="L723" s="225"/>
      <c r="X723" s="555"/>
    </row>
    <row r="724" spans="2:24" ht="12.75">
      <c r="B724" s="225"/>
      <c r="C724" s="225"/>
      <c r="F724" s="555"/>
      <c r="L724" s="225"/>
      <c r="X724" s="555"/>
    </row>
    <row r="725" spans="2:24" ht="12.75">
      <c r="B725" s="225"/>
      <c r="C725" s="225"/>
      <c r="F725" s="555"/>
      <c r="L725" s="225"/>
      <c r="X725" s="555"/>
    </row>
    <row r="726" spans="2:24" ht="12.75">
      <c r="B726" s="225"/>
      <c r="C726" s="225"/>
      <c r="F726" s="555"/>
      <c r="L726" s="225"/>
      <c r="X726" s="555"/>
    </row>
    <row r="727" spans="2:24" ht="12.75">
      <c r="B727" s="225"/>
      <c r="C727" s="225"/>
      <c r="F727" s="555"/>
      <c r="L727" s="225"/>
      <c r="X727" s="555"/>
    </row>
    <row r="728" spans="2:24" ht="12.75">
      <c r="B728" s="225"/>
      <c r="C728" s="225"/>
      <c r="F728" s="555"/>
      <c r="L728" s="225"/>
      <c r="X728" s="555"/>
    </row>
    <row r="729" spans="2:24" ht="12.75">
      <c r="B729" s="225"/>
      <c r="C729" s="225"/>
      <c r="F729" s="555"/>
      <c r="L729" s="225"/>
      <c r="X729" s="555"/>
    </row>
    <row r="730" spans="2:24" ht="12.75">
      <c r="B730" s="225"/>
      <c r="C730" s="225"/>
      <c r="F730" s="555"/>
      <c r="L730" s="225"/>
      <c r="X730" s="555"/>
    </row>
    <row r="731" spans="2:24" ht="12.75">
      <c r="B731" s="225"/>
      <c r="C731" s="225"/>
      <c r="F731" s="555"/>
      <c r="L731" s="225"/>
      <c r="X731" s="555"/>
    </row>
    <row r="732" spans="2:24" ht="12.75">
      <c r="B732" s="225"/>
      <c r="C732" s="225"/>
      <c r="F732" s="555"/>
      <c r="L732" s="225"/>
      <c r="X732" s="555"/>
    </row>
    <row r="733" spans="2:24" ht="12.75">
      <c r="B733" s="225"/>
      <c r="C733" s="225"/>
      <c r="F733" s="555"/>
      <c r="L733" s="225"/>
      <c r="X733" s="555"/>
    </row>
    <row r="734" spans="2:24" ht="12.75">
      <c r="B734" s="225"/>
      <c r="C734" s="225"/>
      <c r="F734" s="555"/>
      <c r="L734" s="225"/>
      <c r="X734" s="555"/>
    </row>
    <row r="735" spans="2:24" ht="12.75">
      <c r="B735" s="225"/>
      <c r="C735" s="225"/>
      <c r="F735" s="555"/>
      <c r="L735" s="225"/>
      <c r="X735" s="555"/>
    </row>
    <row r="736" spans="2:24" ht="12.75">
      <c r="B736" s="225"/>
      <c r="C736" s="225"/>
      <c r="F736" s="555"/>
      <c r="L736" s="225"/>
      <c r="X736" s="555"/>
    </row>
    <row r="737" spans="2:24" ht="12.75">
      <c r="B737" s="225"/>
      <c r="C737" s="225"/>
      <c r="F737" s="555"/>
      <c r="L737" s="225"/>
      <c r="X737" s="555"/>
    </row>
    <row r="738" spans="2:24" ht="12.75">
      <c r="B738" s="225"/>
      <c r="C738" s="225"/>
      <c r="F738" s="555"/>
      <c r="L738" s="225"/>
      <c r="X738" s="555"/>
    </row>
    <row r="739" spans="2:24" ht="12.75">
      <c r="B739" s="225"/>
      <c r="C739" s="225"/>
      <c r="F739" s="555"/>
      <c r="L739" s="225"/>
      <c r="X739" s="555"/>
    </row>
    <row r="740" spans="2:24" ht="12.75">
      <c r="B740" s="225"/>
      <c r="C740" s="225"/>
      <c r="F740" s="555"/>
      <c r="L740" s="225"/>
      <c r="X740" s="555"/>
    </row>
    <row r="741" spans="2:24" ht="12.75">
      <c r="B741" s="225"/>
      <c r="C741" s="225"/>
      <c r="F741" s="555"/>
      <c r="L741" s="225"/>
      <c r="X741" s="555"/>
    </row>
    <row r="742" spans="2:24" ht="12.75">
      <c r="B742" s="225"/>
      <c r="C742" s="225"/>
      <c r="F742" s="555"/>
      <c r="L742" s="225"/>
      <c r="X742" s="555"/>
    </row>
    <row r="743" spans="2:24" ht="12.75">
      <c r="B743" s="225"/>
      <c r="C743" s="225"/>
      <c r="F743" s="555"/>
      <c r="L743" s="225"/>
      <c r="X743" s="555"/>
    </row>
    <row r="744" spans="2:24" ht="12.75">
      <c r="B744" s="225"/>
      <c r="C744" s="225"/>
      <c r="F744" s="555"/>
      <c r="L744" s="225"/>
      <c r="X744" s="555"/>
    </row>
    <row r="745" spans="2:24" ht="12.75">
      <c r="B745" s="225"/>
      <c r="C745" s="225"/>
      <c r="F745" s="555"/>
      <c r="L745" s="225"/>
      <c r="X745" s="555"/>
    </row>
    <row r="746" spans="2:24" ht="12.75">
      <c r="B746" s="225"/>
      <c r="C746" s="225"/>
      <c r="F746" s="555"/>
      <c r="L746" s="225"/>
      <c r="X746" s="555"/>
    </row>
    <row r="747" spans="2:24" ht="12.75">
      <c r="B747" s="225"/>
      <c r="C747" s="225"/>
      <c r="F747" s="555"/>
      <c r="L747" s="225"/>
      <c r="X747" s="555"/>
    </row>
    <row r="748" spans="2:24" ht="12.75">
      <c r="B748" s="225"/>
      <c r="C748" s="225"/>
      <c r="F748" s="555"/>
      <c r="L748" s="225"/>
      <c r="X748" s="555"/>
    </row>
    <row r="749" spans="2:24" ht="12.75">
      <c r="B749" s="225"/>
      <c r="C749" s="225"/>
      <c r="F749" s="555"/>
      <c r="L749" s="225"/>
      <c r="X749" s="555"/>
    </row>
    <row r="750" spans="2:24" ht="12.75">
      <c r="B750" s="225"/>
      <c r="C750" s="225"/>
      <c r="F750" s="555"/>
      <c r="L750" s="225"/>
      <c r="X750" s="555"/>
    </row>
    <row r="751" spans="2:24" ht="12.75">
      <c r="B751" s="225"/>
      <c r="C751" s="225"/>
      <c r="F751" s="555"/>
      <c r="L751" s="225"/>
      <c r="X751" s="555"/>
    </row>
    <row r="752" spans="2:24" ht="12.75">
      <c r="B752" s="225"/>
      <c r="C752" s="225"/>
      <c r="F752" s="555"/>
      <c r="L752" s="225"/>
      <c r="X752" s="555"/>
    </row>
    <row r="753" spans="2:24" ht="12.75">
      <c r="B753" s="225"/>
      <c r="C753" s="225"/>
      <c r="F753" s="555"/>
      <c r="L753" s="225"/>
      <c r="X753" s="555"/>
    </row>
    <row r="754" spans="2:24" ht="12.75">
      <c r="B754" s="225"/>
      <c r="C754" s="225"/>
      <c r="F754" s="555"/>
      <c r="L754" s="225"/>
      <c r="X754" s="555"/>
    </row>
    <row r="755" spans="2:24" ht="12.75">
      <c r="B755" s="225"/>
      <c r="C755" s="225"/>
      <c r="F755" s="555"/>
      <c r="L755" s="225"/>
      <c r="X755" s="555"/>
    </row>
    <row r="756" spans="2:24" ht="12.75">
      <c r="B756" s="225"/>
      <c r="C756" s="225"/>
      <c r="F756" s="555"/>
      <c r="L756" s="225"/>
      <c r="X756" s="555"/>
    </row>
    <row r="757" spans="2:24" ht="12.75">
      <c r="B757" s="225"/>
      <c r="C757" s="225"/>
      <c r="F757" s="555"/>
      <c r="L757" s="225"/>
      <c r="X757" s="555"/>
    </row>
    <row r="758" spans="2:24" ht="12.75">
      <c r="B758" s="225"/>
      <c r="C758" s="225"/>
      <c r="F758" s="555"/>
      <c r="L758" s="225"/>
      <c r="X758" s="555"/>
    </row>
    <row r="759" spans="2:24" ht="12.75">
      <c r="B759" s="225"/>
      <c r="C759" s="225"/>
      <c r="F759" s="555"/>
      <c r="L759" s="225"/>
      <c r="X759" s="555"/>
    </row>
    <row r="760" spans="2:24" ht="12.75">
      <c r="B760" s="225"/>
      <c r="C760" s="225"/>
      <c r="F760" s="555"/>
      <c r="L760" s="225"/>
      <c r="X760" s="555"/>
    </row>
    <row r="761" spans="2:24" ht="12.75">
      <c r="B761" s="225"/>
      <c r="C761" s="225"/>
      <c r="F761" s="555"/>
      <c r="L761" s="225"/>
      <c r="X761" s="555"/>
    </row>
    <row r="762" spans="2:24" ht="12.75">
      <c r="B762" s="225"/>
      <c r="C762" s="225"/>
      <c r="F762" s="555"/>
      <c r="L762" s="225"/>
      <c r="X762" s="555"/>
    </row>
    <row r="763" spans="2:24" ht="12.75">
      <c r="B763" s="225"/>
      <c r="C763" s="225"/>
      <c r="F763" s="555"/>
      <c r="L763" s="225"/>
      <c r="X763" s="555"/>
    </row>
    <row r="764" spans="2:24" ht="12.75">
      <c r="B764" s="225"/>
      <c r="C764" s="225"/>
      <c r="F764" s="555"/>
      <c r="L764" s="225"/>
      <c r="X764" s="555"/>
    </row>
    <row r="765" spans="2:24" ht="12.75">
      <c r="B765" s="225"/>
      <c r="C765" s="225"/>
      <c r="F765" s="555"/>
      <c r="L765" s="225"/>
      <c r="X765" s="555"/>
    </row>
    <row r="766" spans="2:24" ht="12.75">
      <c r="B766" s="225"/>
      <c r="C766" s="225"/>
      <c r="F766" s="555"/>
      <c r="L766" s="225"/>
      <c r="X766" s="555"/>
    </row>
    <row r="767" spans="2:24" ht="12.75">
      <c r="B767" s="225"/>
      <c r="C767" s="225"/>
      <c r="F767" s="555"/>
      <c r="L767" s="225"/>
      <c r="X767" s="555"/>
    </row>
    <row r="768" spans="2:24" ht="12.75">
      <c r="B768" s="225"/>
      <c r="C768" s="225"/>
      <c r="F768" s="555"/>
      <c r="L768" s="225"/>
      <c r="X768" s="555"/>
    </row>
    <row r="769" spans="2:24" ht="12.75">
      <c r="B769" s="225"/>
      <c r="C769" s="225"/>
      <c r="F769" s="555"/>
      <c r="L769" s="225"/>
      <c r="X769" s="555"/>
    </row>
    <row r="770" spans="2:24" ht="12.75">
      <c r="B770" s="225"/>
      <c r="C770" s="225"/>
      <c r="F770" s="555"/>
      <c r="L770" s="225"/>
      <c r="X770" s="555"/>
    </row>
    <row r="771" spans="2:24" ht="12.75">
      <c r="B771" s="225"/>
      <c r="C771" s="225"/>
      <c r="F771" s="555"/>
      <c r="L771" s="225"/>
      <c r="X771" s="555"/>
    </row>
    <row r="772" spans="2:24" ht="12.75">
      <c r="B772" s="225"/>
      <c r="C772" s="225"/>
      <c r="F772" s="555"/>
      <c r="L772" s="225"/>
      <c r="X772" s="555"/>
    </row>
    <row r="773" spans="2:24" ht="12.75">
      <c r="B773" s="225"/>
      <c r="C773" s="225"/>
      <c r="F773" s="555"/>
      <c r="L773" s="225"/>
      <c r="X773" s="555"/>
    </row>
    <row r="774" spans="2:24" ht="12.75">
      <c r="B774" s="225"/>
      <c r="C774" s="225"/>
      <c r="F774" s="555"/>
      <c r="L774" s="225"/>
      <c r="X774" s="555"/>
    </row>
    <row r="775" spans="2:24" ht="12.75">
      <c r="B775" s="225"/>
      <c r="C775" s="225"/>
      <c r="F775" s="555"/>
      <c r="L775" s="225"/>
      <c r="X775" s="555"/>
    </row>
    <row r="776" spans="2:24" ht="12.75">
      <c r="B776" s="225"/>
      <c r="C776" s="225"/>
      <c r="F776" s="555"/>
      <c r="L776" s="225"/>
      <c r="X776" s="555"/>
    </row>
    <row r="777" spans="2:24" ht="12.75">
      <c r="B777" s="225"/>
      <c r="C777" s="225"/>
      <c r="F777" s="555"/>
      <c r="L777" s="225"/>
      <c r="X777" s="555"/>
    </row>
    <row r="778" spans="2:24" ht="12.75">
      <c r="B778" s="225"/>
      <c r="C778" s="225"/>
      <c r="F778" s="555"/>
      <c r="L778" s="225"/>
      <c r="X778" s="555"/>
    </row>
    <row r="779" spans="2:24" ht="12.75">
      <c r="B779" s="225"/>
      <c r="C779" s="225"/>
      <c r="F779" s="555"/>
      <c r="L779" s="225"/>
      <c r="X779" s="555"/>
    </row>
    <row r="780" spans="2:24" ht="12.75">
      <c r="B780" s="225"/>
      <c r="C780" s="225"/>
      <c r="F780" s="555"/>
      <c r="L780" s="225"/>
      <c r="X780" s="555"/>
    </row>
    <row r="781" spans="2:24" ht="12.75">
      <c r="B781" s="225"/>
      <c r="C781" s="225"/>
      <c r="F781" s="555"/>
      <c r="L781" s="225"/>
      <c r="X781" s="555"/>
    </row>
    <row r="782" spans="2:24" ht="12.75">
      <c r="B782" s="225"/>
      <c r="C782" s="225"/>
      <c r="F782" s="555"/>
      <c r="L782" s="225"/>
      <c r="X782" s="555"/>
    </row>
    <row r="783" spans="2:24" ht="12.75">
      <c r="B783" s="225"/>
      <c r="C783" s="225"/>
      <c r="F783" s="555"/>
      <c r="L783" s="225"/>
      <c r="X783" s="555"/>
    </row>
    <row r="784" spans="2:24" ht="12.75">
      <c r="B784" s="225"/>
      <c r="C784" s="225"/>
      <c r="F784" s="555"/>
      <c r="L784" s="225"/>
      <c r="X784" s="555"/>
    </row>
    <row r="785" spans="2:24" ht="12.75">
      <c r="B785" s="225"/>
      <c r="C785" s="225"/>
      <c r="F785" s="555"/>
      <c r="L785" s="225"/>
      <c r="X785" s="555"/>
    </row>
    <row r="786" spans="2:24" ht="12.75">
      <c r="B786" s="225"/>
      <c r="C786" s="225"/>
      <c r="F786" s="555"/>
      <c r="L786" s="225"/>
      <c r="X786" s="555"/>
    </row>
    <row r="787" spans="2:24" ht="12.75">
      <c r="B787" s="225"/>
      <c r="C787" s="225"/>
      <c r="F787" s="555"/>
      <c r="L787" s="225"/>
      <c r="X787" s="555"/>
    </row>
    <row r="788" spans="2:24" ht="12.75">
      <c r="B788" s="225"/>
      <c r="C788" s="225"/>
      <c r="F788" s="555"/>
      <c r="L788" s="225"/>
      <c r="X788" s="555"/>
    </row>
    <row r="789" spans="2:24" ht="12.75">
      <c r="B789" s="225"/>
      <c r="C789" s="225"/>
      <c r="F789" s="555"/>
      <c r="L789" s="225"/>
      <c r="X789" s="555"/>
    </row>
    <row r="790" spans="2:24" ht="12.75">
      <c r="B790" s="225"/>
      <c r="C790" s="225"/>
      <c r="F790" s="555"/>
      <c r="L790" s="225"/>
      <c r="X790" s="555"/>
    </row>
    <row r="791" spans="2:24" ht="12.75">
      <c r="B791" s="225"/>
      <c r="C791" s="225"/>
      <c r="F791" s="555"/>
      <c r="L791" s="225"/>
      <c r="X791" s="555"/>
    </row>
    <row r="792" spans="2:24" ht="12.75">
      <c r="B792" s="225"/>
      <c r="C792" s="225"/>
      <c r="F792" s="555"/>
      <c r="L792" s="225"/>
      <c r="X792" s="555"/>
    </row>
    <row r="793" spans="2:24" ht="12.75">
      <c r="B793" s="225"/>
      <c r="C793" s="225"/>
      <c r="F793" s="555"/>
      <c r="L793" s="225"/>
      <c r="X793" s="555"/>
    </row>
    <row r="794" spans="2:24" ht="12.75">
      <c r="B794" s="225"/>
      <c r="C794" s="225"/>
      <c r="F794" s="555"/>
      <c r="L794" s="225"/>
      <c r="X794" s="555"/>
    </row>
    <row r="795" spans="2:24" ht="12.75">
      <c r="B795" s="225"/>
      <c r="C795" s="225"/>
      <c r="F795" s="555"/>
      <c r="L795" s="225"/>
      <c r="X795" s="555"/>
    </row>
    <row r="796" spans="2:24" ht="12.75">
      <c r="B796" s="225"/>
      <c r="C796" s="225"/>
      <c r="F796" s="555"/>
      <c r="L796" s="225"/>
      <c r="X796" s="555"/>
    </row>
    <row r="797" spans="2:24" ht="12.75">
      <c r="B797" s="225"/>
      <c r="C797" s="225"/>
      <c r="F797" s="555"/>
      <c r="L797" s="225"/>
      <c r="X797" s="555"/>
    </row>
    <row r="798" spans="2:24" ht="12.75">
      <c r="B798" s="225"/>
      <c r="C798" s="225"/>
      <c r="F798" s="555"/>
      <c r="L798" s="225"/>
      <c r="X798" s="555"/>
    </row>
    <row r="799" spans="2:24" ht="12.75">
      <c r="B799" s="225"/>
      <c r="C799" s="225"/>
      <c r="F799" s="555"/>
      <c r="L799" s="225"/>
      <c r="X799" s="555"/>
    </row>
    <row r="800" spans="2:24" ht="12.75">
      <c r="B800" s="225"/>
      <c r="C800" s="225"/>
      <c r="F800" s="555"/>
      <c r="L800" s="225"/>
      <c r="X800" s="555"/>
    </row>
    <row r="801" spans="2:24" ht="12.75">
      <c r="B801" s="225"/>
      <c r="C801" s="225"/>
      <c r="F801" s="555"/>
      <c r="L801" s="225"/>
      <c r="X801" s="555"/>
    </row>
    <row r="802" spans="2:24" ht="12.75">
      <c r="B802" s="225"/>
      <c r="C802" s="225"/>
      <c r="F802" s="555"/>
      <c r="L802" s="225"/>
      <c r="X802" s="555"/>
    </row>
    <row r="803" spans="2:24" ht="12.75">
      <c r="B803" s="225"/>
      <c r="C803" s="225"/>
      <c r="F803" s="555"/>
      <c r="L803" s="225"/>
      <c r="X803" s="555"/>
    </row>
    <row r="804" spans="2:24" ht="12.75">
      <c r="B804" s="225"/>
      <c r="C804" s="225"/>
      <c r="F804" s="555"/>
      <c r="L804" s="225"/>
      <c r="X804" s="555"/>
    </row>
    <row r="805" spans="2:24" ht="12.75">
      <c r="B805" s="225"/>
      <c r="C805" s="225"/>
      <c r="F805" s="555"/>
      <c r="L805" s="225"/>
      <c r="X805" s="555"/>
    </row>
    <row r="806" spans="2:24" ht="12.75">
      <c r="B806" s="225"/>
      <c r="C806" s="225"/>
      <c r="F806" s="555"/>
      <c r="L806" s="225"/>
      <c r="X806" s="555"/>
    </row>
    <row r="807" spans="2:24" ht="12.75">
      <c r="B807" s="225"/>
      <c r="C807" s="225"/>
      <c r="F807" s="555"/>
      <c r="L807" s="225"/>
      <c r="X807" s="555"/>
    </row>
    <row r="808" spans="2:24" ht="12.75">
      <c r="B808" s="225"/>
      <c r="C808" s="225"/>
      <c r="F808" s="555"/>
      <c r="L808" s="225"/>
      <c r="X808" s="555"/>
    </row>
    <row r="809" spans="2:24" ht="12.75">
      <c r="B809" s="225"/>
      <c r="C809" s="225"/>
      <c r="F809" s="555"/>
      <c r="L809" s="225"/>
      <c r="X809" s="555"/>
    </row>
    <row r="810" spans="2:24" ht="12.75">
      <c r="B810" s="225"/>
      <c r="C810" s="225"/>
      <c r="F810" s="555"/>
      <c r="L810" s="225"/>
      <c r="X810" s="555"/>
    </row>
    <row r="811" spans="2:24" ht="12.75">
      <c r="B811" s="225"/>
      <c r="C811" s="225"/>
      <c r="F811" s="555"/>
      <c r="L811" s="225"/>
      <c r="X811" s="555"/>
    </row>
    <row r="812" spans="2:24" ht="12.75">
      <c r="B812" s="225"/>
      <c r="C812" s="225"/>
      <c r="F812" s="555"/>
      <c r="L812" s="225"/>
      <c r="X812" s="555"/>
    </row>
    <row r="813" spans="2:24" ht="12.75">
      <c r="B813" s="225"/>
      <c r="C813" s="225"/>
      <c r="F813" s="555"/>
      <c r="L813" s="225"/>
      <c r="X813" s="555"/>
    </row>
    <row r="814" spans="2:24" ht="12.75">
      <c r="B814" s="225"/>
      <c r="C814" s="225"/>
      <c r="F814" s="555"/>
      <c r="L814" s="225"/>
      <c r="X814" s="555"/>
    </row>
    <row r="815" spans="2:24" ht="12.75">
      <c r="B815" s="225"/>
      <c r="C815" s="225"/>
      <c r="F815" s="555"/>
      <c r="L815" s="225"/>
      <c r="X815" s="555"/>
    </row>
    <row r="816" spans="2:24" ht="12.75">
      <c r="B816" s="225"/>
      <c r="C816" s="225"/>
      <c r="F816" s="555"/>
      <c r="L816" s="225"/>
      <c r="X816" s="555"/>
    </row>
    <row r="817" spans="2:24" ht="12.75">
      <c r="B817" s="225"/>
      <c r="C817" s="225"/>
      <c r="F817" s="555"/>
      <c r="L817" s="225"/>
      <c r="X817" s="555"/>
    </row>
    <row r="818" spans="2:24" ht="12.75">
      <c r="B818" s="225"/>
      <c r="C818" s="225"/>
      <c r="F818" s="555"/>
      <c r="L818" s="225"/>
      <c r="X818" s="555"/>
    </row>
    <row r="819" spans="2:24" ht="12.75">
      <c r="B819" s="225"/>
      <c r="C819" s="225"/>
      <c r="F819" s="555"/>
      <c r="L819" s="225"/>
      <c r="X819" s="555"/>
    </row>
    <row r="820" spans="2:24" ht="12.75">
      <c r="B820" s="225"/>
      <c r="C820" s="225"/>
      <c r="F820" s="555"/>
      <c r="L820" s="225"/>
      <c r="X820" s="555"/>
    </row>
    <row r="821" spans="2:24" ht="12.75">
      <c r="B821" s="225"/>
      <c r="C821" s="225"/>
      <c r="F821" s="555"/>
      <c r="L821" s="225"/>
      <c r="X821" s="555"/>
    </row>
    <row r="822" spans="2:24" ht="12.75">
      <c r="B822" s="225"/>
      <c r="C822" s="225"/>
      <c r="F822" s="555"/>
      <c r="L822" s="225"/>
      <c r="X822" s="555"/>
    </row>
    <row r="823" spans="2:24" ht="12.75">
      <c r="B823" s="225"/>
      <c r="C823" s="225"/>
      <c r="F823" s="555"/>
      <c r="L823" s="225"/>
      <c r="X823" s="555"/>
    </row>
    <row r="824" spans="2:24" ht="12.75">
      <c r="B824" s="225"/>
      <c r="C824" s="225"/>
      <c r="F824" s="555"/>
      <c r="L824" s="225"/>
      <c r="X824" s="555"/>
    </row>
    <row r="825" spans="2:24" ht="12.75">
      <c r="B825" s="225"/>
      <c r="C825" s="225"/>
      <c r="F825" s="555"/>
      <c r="L825" s="225"/>
      <c r="X825" s="555"/>
    </row>
    <row r="826" spans="2:24" ht="12.75">
      <c r="B826" s="225"/>
      <c r="C826" s="225"/>
      <c r="F826" s="555"/>
      <c r="L826" s="225"/>
      <c r="X826" s="555"/>
    </row>
    <row r="827" spans="2:24" ht="12.75">
      <c r="B827" s="225"/>
      <c r="C827" s="225"/>
      <c r="F827" s="555"/>
      <c r="L827" s="225"/>
      <c r="X827" s="555"/>
    </row>
    <row r="828" spans="2:24" ht="12.75">
      <c r="B828" s="225"/>
      <c r="C828" s="225"/>
      <c r="F828" s="555"/>
      <c r="L828" s="225"/>
      <c r="X828" s="555"/>
    </row>
    <row r="829" spans="2:24" ht="12.75">
      <c r="B829" s="225"/>
      <c r="C829" s="225"/>
      <c r="F829" s="555"/>
      <c r="L829" s="225"/>
      <c r="X829" s="555"/>
    </row>
    <row r="830" spans="2:24" ht="12.75">
      <c r="B830" s="225"/>
      <c r="C830" s="225"/>
      <c r="F830" s="555"/>
      <c r="L830" s="225"/>
      <c r="X830" s="555"/>
    </row>
    <row r="831" spans="2:24" ht="12.75">
      <c r="B831" s="225"/>
      <c r="C831" s="225"/>
      <c r="F831" s="555"/>
      <c r="L831" s="225"/>
      <c r="X831" s="555"/>
    </row>
    <row r="832" spans="2:24" ht="12.75">
      <c r="B832" s="225"/>
      <c r="C832" s="225"/>
      <c r="F832" s="555"/>
      <c r="L832" s="225"/>
      <c r="X832" s="555"/>
    </row>
    <row r="833" spans="2:24" ht="12.75">
      <c r="B833" s="225"/>
      <c r="C833" s="225"/>
      <c r="F833" s="555"/>
      <c r="L833" s="225"/>
      <c r="X833" s="555"/>
    </row>
    <row r="834" spans="2:24" ht="12.75">
      <c r="B834" s="225"/>
      <c r="C834" s="225"/>
      <c r="F834" s="555"/>
      <c r="L834" s="225"/>
      <c r="X834" s="555"/>
    </row>
    <row r="835" spans="2:24" ht="12.75">
      <c r="B835" s="225"/>
      <c r="C835" s="225"/>
      <c r="F835" s="555"/>
      <c r="L835" s="225"/>
      <c r="X835" s="555"/>
    </row>
    <row r="836" spans="2:24" ht="12.75">
      <c r="B836" s="225"/>
      <c r="C836" s="225"/>
      <c r="F836" s="555"/>
      <c r="L836" s="225"/>
      <c r="X836" s="555"/>
    </row>
    <row r="837" spans="2:24" ht="12.75">
      <c r="B837" s="225"/>
      <c r="C837" s="225"/>
      <c r="F837" s="555"/>
      <c r="L837" s="225"/>
      <c r="X837" s="555"/>
    </row>
    <row r="838" spans="2:24" ht="12.75">
      <c r="B838" s="225"/>
      <c r="C838" s="225"/>
      <c r="F838" s="555"/>
      <c r="L838" s="225"/>
      <c r="X838" s="555"/>
    </row>
    <row r="839" spans="2:24" ht="12.75">
      <c r="B839" s="225"/>
      <c r="C839" s="225"/>
      <c r="F839" s="555"/>
      <c r="L839" s="225"/>
      <c r="X839" s="555"/>
    </row>
    <row r="840" spans="2:24" ht="12.75">
      <c r="B840" s="225"/>
      <c r="C840" s="225"/>
      <c r="F840" s="555"/>
      <c r="L840" s="225"/>
      <c r="X840" s="555"/>
    </row>
    <row r="841" spans="2:24" ht="12.75">
      <c r="B841" s="225"/>
      <c r="C841" s="225"/>
      <c r="F841" s="555"/>
      <c r="L841" s="225"/>
      <c r="X841" s="555"/>
    </row>
    <row r="842" spans="2:24" ht="12.75">
      <c r="B842" s="225"/>
      <c r="C842" s="225"/>
      <c r="F842" s="555"/>
      <c r="L842" s="225"/>
      <c r="X842" s="555"/>
    </row>
    <row r="843" spans="2:24" ht="12.75">
      <c r="B843" s="225"/>
      <c r="C843" s="225"/>
      <c r="F843" s="555"/>
      <c r="L843" s="225"/>
      <c r="X843" s="555"/>
    </row>
    <row r="844" spans="2:24" ht="12.75">
      <c r="B844" s="225"/>
      <c r="C844" s="225"/>
      <c r="F844" s="555"/>
      <c r="L844" s="225"/>
      <c r="X844" s="555"/>
    </row>
    <row r="845" spans="2:24" ht="12.75">
      <c r="B845" s="225"/>
      <c r="C845" s="225"/>
      <c r="F845" s="555"/>
      <c r="L845" s="225"/>
      <c r="X845" s="555"/>
    </row>
    <row r="846" spans="2:24" ht="12.75">
      <c r="B846" s="225"/>
      <c r="C846" s="225"/>
      <c r="F846" s="555"/>
      <c r="L846" s="225"/>
      <c r="X846" s="555"/>
    </row>
    <row r="847" spans="2:24" ht="12.75">
      <c r="B847" s="225"/>
      <c r="C847" s="225"/>
      <c r="F847" s="555"/>
      <c r="L847" s="225"/>
      <c r="X847" s="555"/>
    </row>
    <row r="848" spans="2:24" ht="12.75">
      <c r="B848" s="225"/>
      <c r="C848" s="225"/>
      <c r="F848" s="555"/>
      <c r="L848" s="225"/>
      <c r="X848" s="555"/>
    </row>
    <row r="849" spans="2:24" ht="12.75">
      <c r="B849" s="225"/>
      <c r="C849" s="225"/>
      <c r="F849" s="555"/>
      <c r="L849" s="225"/>
      <c r="X849" s="555"/>
    </row>
    <row r="850" spans="2:24" ht="12.75">
      <c r="B850" s="225"/>
      <c r="C850" s="225"/>
      <c r="F850" s="555"/>
      <c r="L850" s="225"/>
      <c r="X850" s="555"/>
    </row>
    <row r="851" spans="2:24" ht="12.75">
      <c r="B851" s="225"/>
      <c r="C851" s="225"/>
      <c r="F851" s="555"/>
      <c r="L851" s="225"/>
      <c r="X851" s="555"/>
    </row>
    <row r="852" spans="2:24" ht="12.75">
      <c r="B852" s="225"/>
      <c r="C852" s="225"/>
      <c r="F852" s="555"/>
      <c r="L852" s="225"/>
      <c r="X852" s="555"/>
    </row>
    <row r="853" spans="2:24" ht="12.75">
      <c r="B853" s="225"/>
      <c r="C853" s="225"/>
      <c r="F853" s="555"/>
      <c r="L853" s="225"/>
      <c r="X853" s="555"/>
    </row>
    <row r="854" spans="2:24" ht="12.75">
      <c r="B854" s="225"/>
      <c r="C854" s="225"/>
      <c r="F854" s="555"/>
      <c r="L854" s="225"/>
      <c r="X854" s="555"/>
    </row>
    <row r="855" spans="2:24" ht="12.75">
      <c r="B855" s="225"/>
      <c r="C855" s="225"/>
      <c r="F855" s="555"/>
      <c r="L855" s="225"/>
      <c r="X855" s="555"/>
    </row>
    <row r="856" spans="2:24" ht="12.75">
      <c r="B856" s="225"/>
      <c r="C856" s="225"/>
      <c r="F856" s="555"/>
      <c r="L856" s="225"/>
      <c r="X856" s="555"/>
    </row>
    <row r="857" spans="2:24" ht="12.75">
      <c r="B857" s="225"/>
      <c r="C857" s="225"/>
      <c r="F857" s="555"/>
      <c r="L857" s="225"/>
      <c r="X857" s="555"/>
    </row>
    <row r="858" spans="2:24" ht="12.75">
      <c r="B858" s="225"/>
      <c r="C858" s="225"/>
      <c r="F858" s="555"/>
      <c r="L858" s="225"/>
      <c r="X858" s="555"/>
    </row>
    <row r="859" spans="2:24" ht="12.75">
      <c r="B859" s="225"/>
      <c r="C859" s="225"/>
      <c r="F859" s="555"/>
      <c r="L859" s="225"/>
      <c r="X859" s="555"/>
    </row>
    <row r="860" spans="2:24" ht="12.75">
      <c r="B860" s="225"/>
      <c r="C860" s="225"/>
      <c r="F860" s="555"/>
      <c r="L860" s="225"/>
      <c r="X860" s="555"/>
    </row>
    <row r="861" spans="2:24" ht="12.75">
      <c r="B861" s="225"/>
      <c r="C861" s="225"/>
      <c r="F861" s="555"/>
      <c r="L861" s="225"/>
      <c r="X861" s="555"/>
    </row>
    <row r="862" spans="2:24" ht="12.75">
      <c r="B862" s="225"/>
      <c r="C862" s="225"/>
      <c r="F862" s="555"/>
      <c r="L862" s="225"/>
      <c r="X862" s="555"/>
    </row>
    <row r="863" spans="2:24" ht="12.75">
      <c r="B863" s="225"/>
      <c r="C863" s="225"/>
      <c r="F863" s="555"/>
      <c r="L863" s="225"/>
      <c r="X863" s="555"/>
    </row>
    <row r="864" spans="2:24" ht="12.75">
      <c r="B864" s="225"/>
      <c r="C864" s="225"/>
      <c r="F864" s="555"/>
      <c r="L864" s="225"/>
      <c r="X864" s="555"/>
    </row>
    <row r="865" spans="2:24" ht="12.75">
      <c r="B865" s="225"/>
      <c r="C865" s="225"/>
      <c r="F865" s="555"/>
      <c r="L865" s="225"/>
      <c r="X865" s="555"/>
    </row>
    <row r="866" spans="2:24" ht="12.75">
      <c r="B866" s="225"/>
      <c r="C866" s="225"/>
      <c r="F866" s="555"/>
      <c r="L866" s="225"/>
      <c r="X866" s="555"/>
    </row>
    <row r="867" spans="2:24" ht="12.75">
      <c r="B867" s="225"/>
      <c r="C867" s="225"/>
      <c r="F867" s="555"/>
      <c r="L867" s="225"/>
      <c r="X867" s="555"/>
    </row>
    <row r="868" spans="2:24" ht="12.75">
      <c r="B868" s="225"/>
      <c r="C868" s="225"/>
      <c r="F868" s="555"/>
      <c r="L868" s="225"/>
      <c r="X868" s="555"/>
    </row>
    <row r="869" spans="2:24" ht="12.75">
      <c r="B869" s="225"/>
      <c r="C869" s="225"/>
      <c r="F869" s="555"/>
      <c r="L869" s="225"/>
      <c r="X869" s="555"/>
    </row>
    <row r="870" spans="2:24" ht="12.75">
      <c r="B870" s="225"/>
      <c r="C870" s="225"/>
      <c r="F870" s="555"/>
      <c r="L870" s="225"/>
      <c r="X870" s="555"/>
    </row>
    <row r="871" spans="2:24" ht="12.75">
      <c r="B871" s="225"/>
      <c r="C871" s="225"/>
      <c r="F871" s="555"/>
      <c r="L871" s="225"/>
      <c r="X871" s="555"/>
    </row>
    <row r="872" spans="2:24" ht="12.75">
      <c r="B872" s="225"/>
      <c r="C872" s="225"/>
      <c r="F872" s="555"/>
      <c r="L872" s="225"/>
      <c r="X872" s="555"/>
    </row>
    <row r="873" spans="2:24" ht="12.75">
      <c r="B873" s="225"/>
      <c r="C873" s="225"/>
      <c r="F873" s="555"/>
      <c r="L873" s="225"/>
      <c r="X873" s="555"/>
    </row>
    <row r="874" spans="2:24" ht="12.75">
      <c r="B874" s="225"/>
      <c r="C874" s="225"/>
      <c r="F874" s="555"/>
      <c r="L874" s="225"/>
      <c r="X874" s="555"/>
    </row>
    <row r="875" spans="2:24" ht="12.75">
      <c r="B875" s="225"/>
      <c r="C875" s="225"/>
      <c r="F875" s="555"/>
      <c r="L875" s="225"/>
      <c r="X875" s="555"/>
    </row>
    <row r="876" spans="2:24" ht="12.75">
      <c r="B876" s="225"/>
      <c r="C876" s="225"/>
      <c r="F876" s="555"/>
      <c r="L876" s="225"/>
      <c r="X876" s="555"/>
    </row>
    <row r="877" spans="2:24" ht="12.75">
      <c r="B877" s="225"/>
      <c r="C877" s="225"/>
      <c r="F877" s="555"/>
      <c r="L877" s="225"/>
      <c r="X877" s="555"/>
    </row>
    <row r="878" spans="2:24" ht="12.75">
      <c r="B878" s="225"/>
      <c r="C878" s="225"/>
      <c r="F878" s="555"/>
      <c r="L878" s="225"/>
      <c r="X878" s="555"/>
    </row>
    <row r="879" spans="2:24" ht="12.75">
      <c r="B879" s="225"/>
      <c r="C879" s="225"/>
      <c r="F879" s="555"/>
      <c r="L879" s="225"/>
      <c r="X879" s="555"/>
    </row>
    <row r="880" spans="2:24" ht="12.75">
      <c r="B880" s="225"/>
      <c r="C880" s="225"/>
      <c r="F880" s="555"/>
      <c r="L880" s="225"/>
      <c r="X880" s="555"/>
    </row>
    <row r="881" spans="2:24" ht="12.75">
      <c r="B881" s="225"/>
      <c r="C881" s="225"/>
      <c r="F881" s="555"/>
      <c r="L881" s="225"/>
      <c r="X881" s="555"/>
    </row>
    <row r="882" spans="2:24" ht="12.75">
      <c r="B882" s="225"/>
      <c r="C882" s="225"/>
      <c r="F882" s="555"/>
      <c r="L882" s="225"/>
      <c r="X882" s="555"/>
    </row>
    <row r="883" spans="2:24" ht="12.75">
      <c r="B883" s="225"/>
      <c r="C883" s="225"/>
      <c r="F883" s="555"/>
      <c r="L883" s="225"/>
      <c r="X883" s="555"/>
    </row>
    <row r="884" spans="2:24" ht="12.75">
      <c r="B884" s="225"/>
      <c r="C884" s="225"/>
      <c r="F884" s="555"/>
      <c r="L884" s="225"/>
      <c r="X884" s="555"/>
    </row>
    <row r="885" spans="2:24" ht="12.75">
      <c r="B885" s="225"/>
      <c r="C885" s="225"/>
      <c r="F885" s="555"/>
      <c r="L885" s="225"/>
      <c r="X885" s="555"/>
    </row>
    <row r="886" spans="2:24" ht="12.75">
      <c r="B886" s="225"/>
      <c r="C886" s="225"/>
      <c r="F886" s="555"/>
      <c r="L886" s="225"/>
      <c r="X886" s="555"/>
    </row>
    <row r="887" spans="2:24" ht="12.75">
      <c r="B887" s="225"/>
      <c r="C887" s="225"/>
      <c r="F887" s="555"/>
      <c r="L887" s="225"/>
      <c r="X887" s="555"/>
    </row>
    <row r="888" spans="2:24" ht="12.75">
      <c r="B888" s="225"/>
      <c r="C888" s="225"/>
      <c r="F888" s="555"/>
      <c r="L888" s="225"/>
      <c r="X888" s="555"/>
    </row>
    <row r="889" spans="2:24" ht="12.75">
      <c r="B889" s="225"/>
      <c r="C889" s="225"/>
      <c r="F889" s="555"/>
      <c r="L889" s="225"/>
      <c r="X889" s="555"/>
    </row>
    <row r="890" spans="2:24" ht="12.75">
      <c r="B890" s="225"/>
      <c r="C890" s="225"/>
      <c r="F890" s="555"/>
      <c r="L890" s="225"/>
      <c r="X890" s="555"/>
    </row>
    <row r="891" spans="2:24" ht="12.75">
      <c r="B891" s="225"/>
      <c r="C891" s="225"/>
      <c r="F891" s="555"/>
      <c r="L891" s="225"/>
      <c r="X891" s="555"/>
    </row>
    <row r="892" spans="2:24" ht="12.75">
      <c r="B892" s="225"/>
      <c r="C892" s="225"/>
      <c r="F892" s="555"/>
      <c r="L892" s="225"/>
      <c r="X892" s="555"/>
    </row>
    <row r="893" spans="2:24" ht="12.75">
      <c r="B893" s="225"/>
      <c r="C893" s="225"/>
      <c r="F893" s="555"/>
      <c r="L893" s="225"/>
      <c r="X893" s="555"/>
    </row>
    <row r="894" spans="2:24" ht="12.75">
      <c r="B894" s="225"/>
      <c r="C894" s="225"/>
      <c r="F894" s="555"/>
      <c r="L894" s="225"/>
      <c r="X894" s="555"/>
    </row>
    <row r="895" spans="2:24" ht="12.75">
      <c r="B895" s="225"/>
      <c r="C895" s="225"/>
      <c r="F895" s="555"/>
      <c r="L895" s="225"/>
      <c r="X895" s="555"/>
    </row>
    <row r="896" spans="2:24" ht="12.75">
      <c r="B896" s="225"/>
      <c r="C896" s="225"/>
      <c r="F896" s="555"/>
      <c r="L896" s="225"/>
      <c r="X896" s="555"/>
    </row>
    <row r="897" spans="2:24" ht="12.75">
      <c r="B897" s="225"/>
      <c r="C897" s="225"/>
      <c r="F897" s="555"/>
      <c r="L897" s="225"/>
      <c r="X897" s="555"/>
    </row>
    <row r="898" spans="2:24" ht="12.75">
      <c r="B898" s="225"/>
      <c r="C898" s="225"/>
      <c r="F898" s="555"/>
      <c r="L898" s="225"/>
      <c r="X898" s="555"/>
    </row>
    <row r="899" spans="2:24" ht="12.75">
      <c r="B899" s="225"/>
      <c r="C899" s="225"/>
      <c r="F899" s="555"/>
      <c r="L899" s="225"/>
      <c r="X899" s="555"/>
    </row>
    <row r="900" spans="2:24" ht="12.75">
      <c r="B900" s="225"/>
      <c r="C900" s="225"/>
      <c r="F900" s="555"/>
      <c r="L900" s="225"/>
      <c r="X900" s="555"/>
    </row>
    <row r="901" spans="2:24" ht="12.75">
      <c r="B901" s="225"/>
      <c r="C901" s="225"/>
      <c r="F901" s="555"/>
      <c r="L901" s="225"/>
      <c r="X901" s="555"/>
    </row>
    <row r="902" spans="2:24" ht="12.75">
      <c r="B902" s="225"/>
      <c r="C902" s="225"/>
      <c r="F902" s="555"/>
      <c r="L902" s="225"/>
      <c r="X902" s="555"/>
    </row>
    <row r="903" spans="2:24" ht="12.75">
      <c r="B903" s="225"/>
      <c r="C903" s="225"/>
      <c r="F903" s="555"/>
      <c r="L903" s="225"/>
      <c r="X903" s="555"/>
    </row>
    <row r="904" spans="2:24" ht="12.75">
      <c r="B904" s="225"/>
      <c r="C904" s="225"/>
      <c r="F904" s="555"/>
      <c r="L904" s="225"/>
      <c r="X904" s="555"/>
    </row>
    <row r="905" spans="2:24" ht="12.75">
      <c r="B905" s="225"/>
      <c r="C905" s="225"/>
      <c r="F905" s="555"/>
      <c r="L905" s="225"/>
      <c r="X905" s="555"/>
    </row>
    <row r="906" spans="2:24" ht="12.75">
      <c r="B906" s="225"/>
      <c r="C906" s="225"/>
      <c r="F906" s="555"/>
      <c r="L906" s="225"/>
      <c r="X906" s="555"/>
    </row>
    <row r="907" spans="2:24" ht="12.75">
      <c r="B907" s="225"/>
      <c r="C907" s="225"/>
      <c r="F907" s="555"/>
      <c r="L907" s="225"/>
      <c r="X907" s="555"/>
    </row>
    <row r="908" spans="2:24" ht="12.75">
      <c r="B908" s="225"/>
      <c r="C908" s="225"/>
      <c r="F908" s="555"/>
      <c r="L908" s="225"/>
      <c r="X908" s="555"/>
    </row>
    <row r="909" spans="2:24" ht="12.75">
      <c r="B909" s="225"/>
      <c r="C909" s="225"/>
      <c r="F909" s="555"/>
      <c r="L909" s="225"/>
      <c r="X909" s="555"/>
    </row>
    <row r="910" spans="2:24" ht="12.75">
      <c r="B910" s="225"/>
      <c r="C910" s="225"/>
      <c r="F910" s="555"/>
      <c r="L910" s="225"/>
      <c r="X910" s="555"/>
    </row>
    <row r="911" spans="2:24" ht="12.75">
      <c r="B911" s="225"/>
      <c r="C911" s="225"/>
      <c r="F911" s="555"/>
      <c r="L911" s="225"/>
      <c r="X911" s="555"/>
    </row>
    <row r="912" spans="2:24" ht="12.75">
      <c r="B912" s="225"/>
      <c r="C912" s="225"/>
      <c r="F912" s="555"/>
      <c r="L912" s="225"/>
      <c r="X912" s="555"/>
    </row>
    <row r="913" spans="2:24" ht="12.75">
      <c r="B913" s="225"/>
      <c r="C913" s="225"/>
      <c r="F913" s="555"/>
      <c r="L913" s="225"/>
      <c r="X913" s="555"/>
    </row>
    <row r="914" spans="2:24" ht="12.75">
      <c r="B914" s="225"/>
      <c r="C914" s="225"/>
      <c r="F914" s="555"/>
      <c r="L914" s="225"/>
      <c r="X914" s="555"/>
    </row>
    <row r="915" spans="2:24" ht="12.75">
      <c r="B915" s="225"/>
      <c r="C915" s="225"/>
      <c r="F915" s="555"/>
      <c r="L915" s="225"/>
      <c r="X915" s="555"/>
    </row>
    <row r="916" spans="2:24" ht="12.75">
      <c r="B916" s="225"/>
      <c r="C916" s="225"/>
      <c r="F916" s="555"/>
      <c r="L916" s="225"/>
      <c r="X916" s="555"/>
    </row>
    <row r="917" spans="2:24" ht="12.75">
      <c r="B917" s="225"/>
      <c r="C917" s="225"/>
      <c r="F917" s="555"/>
      <c r="L917" s="225"/>
      <c r="X917" s="555"/>
    </row>
    <row r="918" spans="2:24" ht="12.75">
      <c r="B918" s="225"/>
      <c r="C918" s="225"/>
      <c r="F918" s="555"/>
      <c r="L918" s="225"/>
      <c r="X918" s="555"/>
    </row>
    <row r="919" spans="2:24" ht="12.75">
      <c r="B919" s="225"/>
      <c r="C919" s="225"/>
      <c r="F919" s="555"/>
      <c r="L919" s="225"/>
      <c r="X919" s="555"/>
    </row>
    <row r="920" spans="2:24" ht="12.75">
      <c r="B920" s="225"/>
      <c r="C920" s="225"/>
      <c r="F920" s="555"/>
      <c r="L920" s="225"/>
      <c r="X920" s="555"/>
    </row>
    <row r="921" spans="2:24" ht="12.75">
      <c r="B921" s="225"/>
      <c r="C921" s="225"/>
      <c r="F921" s="555"/>
      <c r="L921" s="225"/>
      <c r="X921" s="555"/>
    </row>
    <row r="922" spans="2:24" ht="12.75">
      <c r="B922" s="225"/>
      <c r="C922" s="225"/>
      <c r="F922" s="555"/>
      <c r="L922" s="225"/>
      <c r="X922" s="555"/>
    </row>
    <row r="923" spans="2:24" ht="12.75">
      <c r="B923" s="225"/>
      <c r="C923" s="225"/>
      <c r="F923" s="555"/>
      <c r="L923" s="225"/>
      <c r="X923" s="555"/>
    </row>
    <row r="924" spans="2:24" ht="12.75">
      <c r="B924" s="225"/>
      <c r="C924" s="225"/>
      <c r="F924" s="555"/>
      <c r="L924" s="225"/>
      <c r="X924" s="555"/>
    </row>
    <row r="925" spans="2:24" ht="12.75">
      <c r="B925" s="225"/>
      <c r="C925" s="225"/>
      <c r="F925" s="555"/>
      <c r="L925" s="225"/>
      <c r="X925" s="555"/>
    </row>
    <row r="926" spans="2:24" ht="12.75">
      <c r="B926" s="225"/>
      <c r="C926" s="225"/>
      <c r="F926" s="555"/>
      <c r="L926" s="225"/>
      <c r="X926" s="555"/>
    </row>
    <row r="927" spans="2:24" ht="12.75">
      <c r="B927" s="225"/>
      <c r="C927" s="225"/>
      <c r="F927" s="555"/>
      <c r="L927" s="225"/>
      <c r="X927" s="555"/>
    </row>
    <row r="928" spans="2:24" ht="12.75">
      <c r="B928" s="225"/>
      <c r="C928" s="225"/>
      <c r="F928" s="555"/>
      <c r="L928" s="225"/>
      <c r="X928" s="555"/>
    </row>
    <row r="929" spans="2:24" ht="12.75">
      <c r="B929" s="225"/>
      <c r="C929" s="225"/>
      <c r="F929" s="555"/>
      <c r="L929" s="225"/>
      <c r="X929" s="555"/>
    </row>
    <row r="930" spans="2:24" ht="12.75">
      <c r="B930" s="225"/>
      <c r="C930" s="225"/>
      <c r="F930" s="555"/>
      <c r="L930" s="225"/>
      <c r="X930" s="555"/>
    </row>
    <row r="931" spans="2:24" ht="12.75">
      <c r="B931" s="225"/>
      <c r="C931" s="225"/>
      <c r="F931" s="555"/>
      <c r="L931" s="225"/>
      <c r="X931" s="555"/>
    </row>
    <row r="932" spans="2:24" ht="12.75">
      <c r="B932" s="225"/>
      <c r="C932" s="225"/>
      <c r="F932" s="555"/>
      <c r="L932" s="225"/>
      <c r="X932" s="555"/>
    </row>
    <row r="933" spans="2:24" ht="12.75">
      <c r="B933" s="225"/>
      <c r="C933" s="225"/>
      <c r="F933" s="555"/>
      <c r="L933" s="225"/>
      <c r="X933" s="555"/>
    </row>
    <row r="934" spans="2:24" ht="12.75">
      <c r="B934" s="225"/>
      <c r="C934" s="225"/>
      <c r="F934" s="555"/>
      <c r="L934" s="225"/>
      <c r="X934" s="555"/>
    </row>
    <row r="935" spans="2:24" ht="12.75">
      <c r="B935" s="225"/>
      <c r="C935" s="225"/>
      <c r="F935" s="555"/>
      <c r="L935" s="225"/>
      <c r="X935" s="555"/>
    </row>
    <row r="936" spans="2:24" ht="12.75">
      <c r="B936" s="225"/>
      <c r="C936" s="225"/>
      <c r="F936" s="555"/>
      <c r="L936" s="225"/>
      <c r="X936" s="555"/>
    </row>
    <row r="937" spans="2:24" ht="12.75">
      <c r="B937" s="225"/>
      <c r="C937" s="225"/>
      <c r="F937" s="555"/>
      <c r="L937" s="225"/>
      <c r="X937" s="555"/>
    </row>
    <row r="938" spans="2:24" ht="12.75">
      <c r="B938" s="225"/>
      <c r="C938" s="225"/>
      <c r="F938" s="555"/>
      <c r="L938" s="225"/>
      <c r="X938" s="555"/>
    </row>
    <row r="939" spans="2:24" ht="12.75">
      <c r="B939" s="225"/>
      <c r="C939" s="225"/>
      <c r="F939" s="555"/>
      <c r="L939" s="225"/>
      <c r="X939" s="555"/>
    </row>
    <row r="940" spans="2:24" ht="12.75">
      <c r="B940" s="225"/>
      <c r="C940" s="225"/>
      <c r="F940" s="555"/>
      <c r="L940" s="225"/>
      <c r="X940" s="555"/>
    </row>
    <row r="941" spans="2:24" ht="12.75">
      <c r="B941" s="225"/>
      <c r="C941" s="225"/>
      <c r="F941" s="555"/>
      <c r="L941" s="225"/>
      <c r="X941" s="555"/>
    </row>
    <row r="942" spans="2:24" ht="12.75">
      <c r="B942" s="225"/>
      <c r="C942" s="225"/>
      <c r="F942" s="555"/>
      <c r="L942" s="225"/>
      <c r="X942" s="555"/>
    </row>
    <row r="943" spans="2:24" ht="12.75">
      <c r="B943" s="225"/>
      <c r="C943" s="225"/>
      <c r="F943" s="555"/>
      <c r="L943" s="225"/>
      <c r="X943" s="555"/>
    </row>
    <row r="944" spans="2:24" ht="12.75">
      <c r="B944" s="225"/>
      <c r="C944" s="225"/>
      <c r="F944" s="555"/>
      <c r="L944" s="225"/>
      <c r="X944" s="555"/>
    </row>
    <row r="945" spans="2:24" ht="12.75">
      <c r="B945" s="225"/>
      <c r="C945" s="225"/>
      <c r="F945" s="555"/>
      <c r="L945" s="225"/>
      <c r="X945" s="555"/>
    </row>
    <row r="946" spans="2:24" ht="12.75">
      <c r="B946" s="225"/>
      <c r="C946" s="225"/>
      <c r="F946" s="555"/>
      <c r="L946" s="225"/>
      <c r="X946" s="555"/>
    </row>
    <row r="947" spans="2:24" ht="12.75">
      <c r="B947" s="225"/>
      <c r="C947" s="225"/>
      <c r="F947" s="555"/>
      <c r="L947" s="225"/>
      <c r="X947" s="555"/>
    </row>
    <row r="948" spans="2:24" ht="12.75">
      <c r="B948" s="225"/>
      <c r="C948" s="225"/>
      <c r="F948" s="555"/>
      <c r="L948" s="225"/>
      <c r="X948" s="555"/>
    </row>
    <row r="949" spans="2:24" ht="12.75">
      <c r="B949" s="225"/>
      <c r="C949" s="225"/>
      <c r="F949" s="555"/>
      <c r="L949" s="225"/>
      <c r="X949" s="555"/>
    </row>
    <row r="950" spans="2:24" ht="12.75">
      <c r="B950" s="225"/>
      <c r="C950" s="225"/>
      <c r="F950" s="555"/>
      <c r="L950" s="225"/>
      <c r="X950" s="555"/>
    </row>
    <row r="951" spans="2:24" ht="12.75">
      <c r="B951" s="225"/>
      <c r="C951" s="225"/>
      <c r="F951" s="555"/>
      <c r="L951" s="225"/>
      <c r="X951" s="555"/>
    </row>
    <row r="952" spans="2:24" ht="12.75">
      <c r="B952" s="225"/>
      <c r="C952" s="225"/>
      <c r="F952" s="555"/>
      <c r="L952" s="225"/>
      <c r="X952" s="555"/>
    </row>
    <row r="953" spans="2:24" ht="12.75">
      <c r="B953" s="225"/>
      <c r="C953" s="225"/>
      <c r="F953" s="555"/>
      <c r="L953" s="225"/>
      <c r="X953" s="555"/>
    </row>
    <row r="954" spans="2:24" ht="12.75">
      <c r="B954" s="225"/>
      <c r="C954" s="225"/>
      <c r="F954" s="555"/>
      <c r="L954" s="225"/>
      <c r="X954" s="555"/>
    </row>
    <row r="955" spans="2:24" ht="12.75">
      <c r="B955" s="225"/>
      <c r="C955" s="225"/>
      <c r="F955" s="555"/>
      <c r="L955" s="225"/>
      <c r="X955" s="555"/>
    </row>
    <row r="956" spans="2:24" ht="12.75">
      <c r="B956" s="225"/>
      <c r="C956" s="225"/>
      <c r="F956" s="555"/>
      <c r="L956" s="225"/>
      <c r="X956" s="555"/>
    </row>
    <row r="957" spans="2:24" ht="12.75">
      <c r="B957" s="225"/>
      <c r="C957" s="225"/>
      <c r="F957" s="555"/>
      <c r="L957" s="225"/>
      <c r="X957" s="555"/>
    </row>
    <row r="958" spans="2:24" ht="12.75">
      <c r="B958" s="225"/>
      <c r="C958" s="225"/>
      <c r="F958" s="555"/>
      <c r="L958" s="225"/>
      <c r="X958" s="555"/>
    </row>
    <row r="959" spans="2:24" ht="12.75">
      <c r="B959" s="225"/>
      <c r="C959" s="225"/>
      <c r="F959" s="555"/>
      <c r="L959" s="225"/>
      <c r="X959" s="555"/>
    </row>
    <row r="960" spans="2:24" ht="12.75">
      <c r="B960" s="225"/>
      <c r="C960" s="225"/>
      <c r="F960" s="555"/>
      <c r="L960" s="225"/>
      <c r="X960" s="555"/>
    </row>
    <row r="961" spans="2:24" ht="12.75">
      <c r="B961" s="225"/>
      <c r="C961" s="225"/>
      <c r="F961" s="555"/>
      <c r="L961" s="225"/>
      <c r="X961" s="555"/>
    </row>
    <row r="962" spans="2:24" ht="12.75">
      <c r="B962" s="225"/>
      <c r="C962" s="225"/>
      <c r="F962" s="555"/>
      <c r="L962" s="225"/>
      <c r="X962" s="555"/>
    </row>
    <row r="963" spans="2:24" ht="12.75">
      <c r="B963" s="225"/>
      <c r="C963" s="225"/>
      <c r="F963" s="555"/>
      <c r="L963" s="225"/>
      <c r="X963" s="555"/>
    </row>
    <row r="964" spans="2:24" ht="12.75">
      <c r="B964" s="225"/>
      <c r="C964" s="225"/>
      <c r="F964" s="555"/>
      <c r="L964" s="225"/>
      <c r="X964" s="555"/>
    </row>
    <row r="965" spans="2:24" ht="12.75">
      <c r="B965" s="225"/>
      <c r="C965" s="225"/>
      <c r="F965" s="555"/>
      <c r="L965" s="225"/>
      <c r="X965" s="555"/>
    </row>
    <row r="966" spans="2:24" ht="12.75">
      <c r="B966" s="225"/>
      <c r="C966" s="225"/>
      <c r="F966" s="555"/>
      <c r="L966" s="225"/>
      <c r="X966" s="555"/>
    </row>
    <row r="967" spans="2:24" ht="12.75">
      <c r="B967" s="225"/>
      <c r="C967" s="225"/>
      <c r="F967" s="555"/>
      <c r="L967" s="225"/>
      <c r="X967" s="555"/>
    </row>
  </sheetData>
  <dataValidations count="2">
    <dataValidation type="list" allowBlank="1" showDropDown="1" showErrorMessage="1" sqref="AB2:AB120 AB121:AC125 AB126:AB133" xr:uid="{00000000-0002-0000-0B00-000000000000}">
      <formula1>"Duplicate,Unique"</formula1>
    </dataValidation>
    <dataValidation type="list" allowBlank="1" showDropDown="1" showErrorMessage="1" sqref="AB1" xr:uid="{2ECA9E61-4946-422C-9D34-E09ED92C2023}">
      <formula1>"Unique,Duplicate"</formula1>
    </dataValidation>
  </dataValidations>
  <hyperlinks>
    <hyperlink ref="P2" r:id="rId1" xr:uid="{00000000-0004-0000-0B00-000000000000}"/>
    <hyperlink ref="P4" r:id="rId2" xr:uid="{00000000-0004-0000-0B00-000001000000}"/>
    <hyperlink ref="P5" r:id="rId3" xr:uid="{00000000-0004-0000-0B00-000002000000}"/>
    <hyperlink ref="P6" r:id="rId4" xr:uid="{00000000-0004-0000-0B00-000003000000}"/>
    <hyperlink ref="P7" r:id="rId5" xr:uid="{00000000-0004-0000-0B00-000004000000}"/>
    <hyperlink ref="P8" r:id="rId6" xr:uid="{00000000-0004-0000-0B00-000005000000}"/>
    <hyperlink ref="P9" r:id="rId7" xr:uid="{00000000-0004-0000-0B00-000006000000}"/>
    <hyperlink ref="P10" r:id="rId8" xr:uid="{00000000-0004-0000-0B00-000007000000}"/>
    <hyperlink ref="P11" r:id="rId9" xr:uid="{00000000-0004-0000-0B00-000008000000}"/>
    <hyperlink ref="P12" r:id="rId10" xr:uid="{00000000-0004-0000-0B00-000009000000}"/>
    <hyperlink ref="P15" r:id="rId11" xr:uid="{00000000-0004-0000-0B00-00000A000000}"/>
    <hyperlink ref="P17" r:id="rId12" xr:uid="{00000000-0004-0000-0B00-00000B000000}"/>
    <hyperlink ref="P18" r:id="rId13" xr:uid="{00000000-0004-0000-0B00-00000C000000}"/>
    <hyperlink ref="P19" r:id="rId14" xr:uid="{00000000-0004-0000-0B00-00000D000000}"/>
    <hyperlink ref="P20" r:id="rId15" xr:uid="{00000000-0004-0000-0B00-00000E000000}"/>
    <hyperlink ref="P21" r:id="rId16" xr:uid="{00000000-0004-0000-0B00-00000F000000}"/>
    <hyperlink ref="P22" r:id="rId17" xr:uid="{00000000-0004-0000-0B00-000010000000}"/>
    <hyperlink ref="P23" r:id="rId18" xr:uid="{00000000-0004-0000-0B00-000011000000}"/>
    <hyperlink ref="P24" r:id="rId19" xr:uid="{00000000-0004-0000-0B00-000012000000}"/>
    <hyperlink ref="P25" r:id="rId20" xr:uid="{00000000-0004-0000-0B00-000013000000}"/>
    <hyperlink ref="P26" r:id="rId21" xr:uid="{00000000-0004-0000-0B00-000014000000}"/>
    <hyperlink ref="P27" r:id="rId22" xr:uid="{00000000-0004-0000-0B00-000015000000}"/>
    <hyperlink ref="P28" r:id="rId23" xr:uid="{00000000-0004-0000-0B00-000016000000}"/>
    <hyperlink ref="P29" r:id="rId24" xr:uid="{00000000-0004-0000-0B00-000017000000}"/>
    <hyperlink ref="P30" r:id="rId25" xr:uid="{00000000-0004-0000-0B00-000018000000}"/>
    <hyperlink ref="P31" r:id="rId26" xr:uid="{00000000-0004-0000-0B00-000019000000}"/>
    <hyperlink ref="P32" r:id="rId27" xr:uid="{00000000-0004-0000-0B00-00001A000000}"/>
    <hyperlink ref="P33" r:id="rId28" xr:uid="{00000000-0004-0000-0B00-00001B000000}"/>
    <hyperlink ref="P34" r:id="rId29" xr:uid="{00000000-0004-0000-0B00-00001C000000}"/>
    <hyperlink ref="P35" r:id="rId30" xr:uid="{00000000-0004-0000-0B00-00001D000000}"/>
    <hyperlink ref="P36" r:id="rId31" xr:uid="{00000000-0004-0000-0B00-00001E000000}"/>
    <hyperlink ref="P37" r:id="rId32" xr:uid="{00000000-0004-0000-0B00-00001F000000}"/>
    <hyperlink ref="P38" r:id="rId33" xr:uid="{00000000-0004-0000-0B00-000020000000}"/>
    <hyperlink ref="P39" r:id="rId34" xr:uid="{00000000-0004-0000-0B00-000021000000}"/>
    <hyperlink ref="P40" r:id="rId35" xr:uid="{00000000-0004-0000-0B00-000022000000}"/>
    <hyperlink ref="P41" r:id="rId36" xr:uid="{00000000-0004-0000-0B00-000023000000}"/>
    <hyperlink ref="P42" r:id="rId37" xr:uid="{00000000-0004-0000-0B00-000024000000}"/>
    <hyperlink ref="P43" r:id="rId38" xr:uid="{00000000-0004-0000-0B00-000025000000}"/>
    <hyperlink ref="P44" r:id="rId39" xr:uid="{00000000-0004-0000-0B00-000026000000}"/>
    <hyperlink ref="P45" r:id="rId40" xr:uid="{00000000-0004-0000-0B00-000027000000}"/>
    <hyperlink ref="P46" r:id="rId41" xr:uid="{00000000-0004-0000-0B00-000028000000}"/>
    <hyperlink ref="P47" r:id="rId42" xr:uid="{00000000-0004-0000-0B00-000029000000}"/>
    <hyperlink ref="P48" r:id="rId43" xr:uid="{00000000-0004-0000-0B00-00002A000000}"/>
    <hyperlink ref="P49" r:id="rId44" xr:uid="{00000000-0004-0000-0B00-00002B000000}"/>
    <hyperlink ref="P50" r:id="rId45" xr:uid="{00000000-0004-0000-0B00-00002C000000}"/>
    <hyperlink ref="P51" r:id="rId46" xr:uid="{00000000-0004-0000-0B00-00002D000000}"/>
    <hyperlink ref="P52" r:id="rId47" xr:uid="{00000000-0004-0000-0B00-00002E000000}"/>
    <hyperlink ref="P54" r:id="rId48" xr:uid="{00000000-0004-0000-0B00-00002F000000}"/>
    <hyperlink ref="P55" r:id="rId49" xr:uid="{00000000-0004-0000-0B00-000030000000}"/>
    <hyperlink ref="P56" r:id="rId50" xr:uid="{00000000-0004-0000-0B00-000031000000}"/>
    <hyperlink ref="P57" r:id="rId51" xr:uid="{00000000-0004-0000-0B00-000032000000}"/>
    <hyperlink ref="P58" r:id="rId52" xr:uid="{00000000-0004-0000-0B00-000033000000}"/>
    <hyperlink ref="P60" r:id="rId53" xr:uid="{00000000-0004-0000-0B00-000034000000}"/>
    <hyperlink ref="P61" r:id="rId54" xr:uid="{00000000-0004-0000-0B00-000035000000}"/>
    <hyperlink ref="P62" r:id="rId55" xr:uid="{00000000-0004-0000-0B00-000036000000}"/>
    <hyperlink ref="P65" r:id="rId56" xr:uid="{00000000-0004-0000-0B00-000037000000}"/>
    <hyperlink ref="P66" r:id="rId57" xr:uid="{00000000-0004-0000-0B00-000038000000}"/>
    <hyperlink ref="P68" r:id="rId58" xr:uid="{00000000-0004-0000-0B00-000039000000}"/>
    <hyperlink ref="P70" r:id="rId59" xr:uid="{00000000-0004-0000-0B00-00003A000000}"/>
    <hyperlink ref="P72" r:id="rId60" xr:uid="{00000000-0004-0000-0B00-00003B000000}"/>
    <hyperlink ref="P73" r:id="rId61" xr:uid="{00000000-0004-0000-0B00-00003C000000}"/>
    <hyperlink ref="P74" r:id="rId62" xr:uid="{00000000-0004-0000-0B00-00003D000000}"/>
    <hyperlink ref="P75" r:id="rId63" xr:uid="{00000000-0004-0000-0B00-00003E000000}"/>
    <hyperlink ref="P76" r:id="rId64" xr:uid="{00000000-0004-0000-0B00-00003F000000}"/>
    <hyperlink ref="P77" r:id="rId65" xr:uid="{00000000-0004-0000-0B00-000040000000}"/>
    <hyperlink ref="P78" r:id="rId66" xr:uid="{00000000-0004-0000-0B00-000041000000}"/>
    <hyperlink ref="P79" r:id="rId67" xr:uid="{00000000-0004-0000-0B00-000042000000}"/>
    <hyperlink ref="P81" r:id="rId68" xr:uid="{00000000-0004-0000-0B00-000043000000}"/>
    <hyperlink ref="P82" r:id="rId69" xr:uid="{00000000-0004-0000-0B00-000044000000}"/>
    <hyperlink ref="P83" r:id="rId70" xr:uid="{00000000-0004-0000-0B00-000045000000}"/>
    <hyperlink ref="P86" r:id="rId71" xr:uid="{00000000-0004-0000-0B00-000046000000}"/>
    <hyperlink ref="P87" r:id="rId72" xr:uid="{00000000-0004-0000-0B00-000047000000}"/>
    <hyperlink ref="P88" r:id="rId73" xr:uid="{00000000-0004-0000-0B00-000048000000}"/>
    <hyperlink ref="P91" r:id="rId74" xr:uid="{00000000-0004-0000-0B00-000049000000}"/>
    <hyperlink ref="P92" r:id="rId75" xr:uid="{00000000-0004-0000-0B00-00004A000000}"/>
    <hyperlink ref="P93" r:id="rId76" xr:uid="{00000000-0004-0000-0B00-00004B000000}"/>
    <hyperlink ref="P94" r:id="rId77" xr:uid="{00000000-0004-0000-0B00-00004C000000}"/>
    <hyperlink ref="P97" r:id="rId78" xr:uid="{00000000-0004-0000-0B00-00004D000000}"/>
    <hyperlink ref="P101" r:id="rId79" xr:uid="{00000000-0004-0000-0B00-00004E000000}"/>
    <hyperlink ref="P102" r:id="rId80" xr:uid="{00000000-0004-0000-0B00-00004F000000}"/>
    <hyperlink ref="P103" r:id="rId81" xr:uid="{00000000-0004-0000-0B00-000050000000}"/>
    <hyperlink ref="P105" r:id="rId82" xr:uid="{00000000-0004-0000-0B00-000051000000}"/>
    <hyperlink ref="P106" r:id="rId83" xr:uid="{00000000-0004-0000-0B00-000052000000}"/>
    <hyperlink ref="P107" r:id="rId84" xr:uid="{00000000-0004-0000-0B00-000053000000}"/>
    <hyperlink ref="P108" r:id="rId85" xr:uid="{00000000-0004-0000-0B00-000054000000}"/>
    <hyperlink ref="P109" r:id="rId86" xr:uid="{00000000-0004-0000-0B00-000055000000}"/>
    <hyperlink ref="P111" r:id="rId87" xr:uid="{00000000-0004-0000-0B00-000056000000}"/>
    <hyperlink ref="P112" r:id="rId88" xr:uid="{00000000-0004-0000-0B00-000057000000}"/>
    <hyperlink ref="P113" r:id="rId89" xr:uid="{00000000-0004-0000-0B00-000058000000}"/>
    <hyperlink ref="P114" r:id="rId90" xr:uid="{00000000-0004-0000-0B00-000059000000}"/>
    <hyperlink ref="P116" r:id="rId91" xr:uid="{00000000-0004-0000-0B00-00005A000000}"/>
    <hyperlink ref="P117" r:id="rId92" xr:uid="{00000000-0004-0000-0B00-00005B000000}"/>
    <hyperlink ref="P118" r:id="rId93" xr:uid="{00000000-0004-0000-0B00-00005C000000}"/>
    <hyperlink ref="P120" r:id="rId94" xr:uid="{00000000-0004-0000-0B00-00005D000000}"/>
    <hyperlink ref="P121" r:id="rId95" xr:uid="{00000000-0004-0000-0B00-00005E000000}"/>
    <hyperlink ref="P122" r:id="rId96" xr:uid="{00000000-0004-0000-0B00-00005F000000}"/>
    <hyperlink ref="P123" r:id="rId97" xr:uid="{00000000-0004-0000-0B00-000060000000}"/>
    <hyperlink ref="P124" r:id="rId98" xr:uid="{00000000-0004-0000-0B00-000061000000}"/>
    <hyperlink ref="P125" r:id="rId99" xr:uid="{00000000-0004-0000-0B00-000062000000}"/>
    <hyperlink ref="P126" r:id="rId100" xr:uid="{00000000-0004-0000-0B00-000063000000}"/>
  </hyperlinks>
  <pageMargins left="0.7" right="0.7" top="0.75" bottom="0.75" header="0.3" footer="0.3"/>
  <legacyDrawing r:id="rId10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1000"/>
  <sheetViews>
    <sheetView topLeftCell="F1" workbookViewId="0">
      <pane ySplit="1" topLeftCell="A2" activePane="bottomLeft" state="frozen"/>
      <selection pane="bottomLeft" activeCell="O24" sqref="O23:O24"/>
    </sheetView>
  </sheetViews>
  <sheetFormatPr defaultColWidth="12.5703125" defaultRowHeight="15.75" customHeight="1"/>
  <cols>
    <col min="3" max="3" width="21.28515625" customWidth="1"/>
    <col min="15" max="15" width="23" customWidth="1"/>
  </cols>
  <sheetData>
    <row r="1" spans="1:28" ht="15.75" customHeight="1">
      <c r="A1" s="638"/>
      <c r="B1" s="638" t="s">
        <v>5509</v>
      </c>
      <c r="C1" s="638" t="s">
        <v>44</v>
      </c>
      <c r="D1" s="638" t="s">
        <v>45</v>
      </c>
      <c r="E1" s="638" t="s">
        <v>46</v>
      </c>
      <c r="F1" s="638" t="s">
        <v>47</v>
      </c>
      <c r="G1" s="638" t="s">
        <v>5510</v>
      </c>
      <c r="H1" s="638" t="s">
        <v>5511</v>
      </c>
      <c r="I1" s="639" t="s">
        <v>5512</v>
      </c>
      <c r="J1" s="638" t="s">
        <v>5469</v>
      </c>
      <c r="K1" s="638" t="s">
        <v>5470</v>
      </c>
      <c r="L1" s="638" t="s">
        <v>5513</v>
      </c>
      <c r="M1" s="871" t="s">
        <v>7642</v>
      </c>
      <c r="N1" s="638" t="s">
        <v>59</v>
      </c>
      <c r="O1" s="638" t="s">
        <v>5515</v>
      </c>
      <c r="P1" s="638" t="s">
        <v>5516</v>
      </c>
      <c r="Q1" s="638" t="s">
        <v>5517</v>
      </c>
      <c r="R1" s="638" t="s">
        <v>5518</v>
      </c>
      <c r="S1" s="639" t="s">
        <v>57</v>
      </c>
      <c r="T1" s="638" t="s">
        <v>5519</v>
      </c>
      <c r="U1" s="638" t="s">
        <v>5520</v>
      </c>
      <c r="V1" s="638" t="s">
        <v>5521</v>
      </c>
      <c r="W1" s="638" t="s">
        <v>58</v>
      </c>
      <c r="X1" s="640" t="s">
        <v>2301</v>
      </c>
      <c r="Y1" s="641"/>
      <c r="Z1" s="641"/>
      <c r="AA1" s="641"/>
      <c r="AB1" s="641"/>
    </row>
    <row r="2" spans="1:28" ht="15.75" customHeight="1">
      <c r="A2" s="643">
        <v>2226</v>
      </c>
      <c r="B2" s="644" t="s">
        <v>7643</v>
      </c>
      <c r="X2" s="210" t="str">
        <f>IF(COUNTIF(V:V, Insekteräich!Z1520)&gt;1, "Duplicate", "Unique")</f>
        <v>Unique</v>
      </c>
      <c r="AA2" s="647"/>
      <c r="AB2" s="647"/>
    </row>
    <row r="3" spans="1:28" ht="15.75" customHeight="1">
      <c r="A3" s="643">
        <v>2275</v>
      </c>
      <c r="B3" s="644" t="s">
        <v>7648</v>
      </c>
      <c r="X3" s="210" t="str">
        <f>IF(COUNTIF(V:V, Insekteräich!Z1521)&gt;1, "Duplicate", "Unique")</f>
        <v>Unique</v>
      </c>
      <c r="AA3" s="647"/>
      <c r="AB3" s="647"/>
    </row>
    <row r="4" spans="1:28" ht="15.75" customHeight="1">
      <c r="A4" s="643">
        <v>2276</v>
      </c>
      <c r="B4" s="644" t="s">
        <v>7648</v>
      </c>
      <c r="X4" s="210" t="str">
        <f>IF(COUNTIF(V:V, Insekteräich!Z1522)&gt;1, "Duplicate", "Unique")</f>
        <v>Unique</v>
      </c>
      <c r="AA4" s="647"/>
      <c r="AB4" s="647"/>
    </row>
    <row r="5" spans="1:28" ht="15.75" customHeight="1">
      <c r="A5" s="874">
        <v>2277</v>
      </c>
      <c r="B5" s="875" t="s">
        <v>7648</v>
      </c>
      <c r="X5" s="210" t="str">
        <f>IF(COUNTIF(V:V, Insekteräich!Z1523)&gt;1, "Duplicate", "Unique")</f>
        <v>Unique</v>
      </c>
      <c r="AA5" s="647"/>
      <c r="AB5" s="647"/>
    </row>
    <row r="6" spans="1:28" ht="15.75" customHeight="1">
      <c r="A6" s="643">
        <v>2278</v>
      </c>
      <c r="B6" s="644" t="s">
        <v>7648</v>
      </c>
      <c r="X6" s="210" t="str">
        <f>IF(COUNTIF(V:V, Insekteräich!Z1524)&gt;1, "Duplicate", "Unique")</f>
        <v>Unique</v>
      </c>
      <c r="AA6" s="647"/>
      <c r="AB6" s="647"/>
    </row>
    <row r="7" spans="1:28" ht="15.75" customHeight="1">
      <c r="A7" s="643">
        <v>2279</v>
      </c>
      <c r="B7" s="644" t="s">
        <v>7648</v>
      </c>
      <c r="X7" s="210" t="str">
        <f>IF(COUNTIF(V:V, Insekteräich!Z1525)&gt;1, "Duplicate", "Unique")</f>
        <v>Unique</v>
      </c>
      <c r="AA7" s="647"/>
      <c r="AB7" s="647"/>
    </row>
    <row r="8" spans="1:28" ht="15.75" customHeight="1">
      <c r="A8" s="643">
        <v>2330</v>
      </c>
      <c r="B8" s="644" t="s">
        <v>7662</v>
      </c>
      <c r="X8" s="210" t="str">
        <f>IF(COUNTIF(V:V, Insekteräich!Z1526)&gt;1, "Duplicate", "Unique")</f>
        <v>Unique</v>
      </c>
      <c r="AA8" s="647"/>
      <c r="AB8" s="647"/>
    </row>
    <row r="9" spans="1:28" ht="15.75" customHeight="1">
      <c r="A9" s="643">
        <v>2331</v>
      </c>
      <c r="B9" s="644" t="s">
        <v>7662</v>
      </c>
      <c r="X9" s="210" t="str">
        <f>IF(COUNTIF(V:V, Insekteräich!Z1527)&gt;1, "Duplicate", "Unique")</f>
        <v>Unique</v>
      </c>
      <c r="AA9" s="647"/>
      <c r="AB9" s="647"/>
    </row>
    <row r="10" spans="1:28" ht="15.75" customHeight="1">
      <c r="A10" s="643">
        <v>2332</v>
      </c>
      <c r="B10" s="644" t="s">
        <v>7662</v>
      </c>
      <c r="X10" s="210" t="str">
        <f>IF(COUNTIF(V:V, Insekteräich!Z1528)&gt;1, "Duplicate", "Unique")</f>
        <v>Unique</v>
      </c>
      <c r="AA10" s="647"/>
      <c r="AB10" s="647"/>
    </row>
    <row r="11" spans="1:28" ht="15.75" customHeight="1">
      <c r="A11" s="643">
        <v>2387</v>
      </c>
      <c r="B11" s="644" t="s">
        <v>7670</v>
      </c>
      <c r="X11" s="210" t="str">
        <f>IF(COUNTIF(V:V, Insekteräich!Z1529)&gt;1, "Duplicate", "Unique")</f>
        <v>Unique</v>
      </c>
      <c r="AA11" s="647"/>
      <c r="AB11" s="647"/>
    </row>
    <row r="12" spans="1:28" ht="15.75" customHeight="1">
      <c r="A12" s="643">
        <v>2388</v>
      </c>
      <c r="B12" s="644" t="s">
        <v>7670</v>
      </c>
      <c r="X12" s="210" t="str">
        <f>IF(COUNTIF(V:V, Insekteräich!Z1530)&gt;1, "Duplicate", "Unique")</f>
        <v>Unique</v>
      </c>
      <c r="AA12" s="647"/>
      <c r="AB12" s="647"/>
    </row>
    <row r="13" spans="1:28" ht="15.75" customHeight="1">
      <c r="A13" s="643">
        <v>2389</v>
      </c>
      <c r="B13" s="644" t="s">
        <v>7670</v>
      </c>
      <c r="X13" s="210" t="str">
        <f>IF(COUNTIF(V:V, Insekteräich!Z1531)&gt;1, "Duplicate", "Unique")</f>
        <v>Unique</v>
      </c>
      <c r="AA13" s="647"/>
      <c r="AB13" s="647"/>
    </row>
    <row r="14" spans="1:28" ht="15.75" customHeight="1">
      <c r="A14" s="643">
        <v>2452</v>
      </c>
      <c r="B14" s="644" t="s">
        <v>7662</v>
      </c>
      <c r="X14" s="210" t="str">
        <f>IF(COUNTIF(V:V, Insekteräich!Z1532)&gt;1, "Duplicate", "Unique")</f>
        <v>Unique</v>
      </c>
      <c r="AA14" s="647"/>
      <c r="AB14" s="647"/>
    </row>
    <row r="15" spans="1:28" ht="15.75" customHeight="1">
      <c r="A15" s="643">
        <v>2453</v>
      </c>
      <c r="B15" s="644" t="s">
        <v>7662</v>
      </c>
      <c r="X15" s="210" t="str">
        <f>IF(COUNTIF(V:V, Insekteräich!Z1533)&gt;1, "Duplicate", "Unique")</f>
        <v>Unique</v>
      </c>
      <c r="AA15" s="647"/>
      <c r="AB15" s="647"/>
    </row>
    <row r="16" spans="1:28" ht="15.75" customHeight="1">
      <c r="A16" s="643">
        <v>2454</v>
      </c>
      <c r="B16" s="644" t="s">
        <v>7662</v>
      </c>
      <c r="X16" s="210" t="str">
        <f>IF(COUNTIF(V:V, Insekteräich!Z1534)&gt;1, "Duplicate", "Unique")</f>
        <v>Unique</v>
      </c>
      <c r="AA16" s="647"/>
      <c r="AB16" s="647"/>
    </row>
    <row r="17" spans="1:28" ht="15.75" customHeight="1">
      <c r="A17" s="643">
        <v>2455</v>
      </c>
      <c r="B17" s="644" t="s">
        <v>7662</v>
      </c>
      <c r="X17" s="210" t="str">
        <f>IF(COUNTIF(V:V, Insekteräich!Z1535)&gt;1, "Duplicate", "Unique")</f>
        <v>Unique</v>
      </c>
      <c r="AA17" s="647"/>
      <c r="AB17" s="647"/>
    </row>
    <row r="18" spans="1:28" ht="15.75" customHeight="1">
      <c r="A18" s="643">
        <v>2456</v>
      </c>
      <c r="B18" s="644" t="s">
        <v>7662</v>
      </c>
      <c r="X18" s="210" t="str">
        <f>IF(COUNTIF(V:V, Insekteräich!Z1536)&gt;1, "Duplicate", "Unique")</f>
        <v>Unique</v>
      </c>
      <c r="AA18" s="647"/>
      <c r="AB18" s="647"/>
    </row>
    <row r="19" spans="1:28" ht="15.75" customHeight="1">
      <c r="A19" s="643">
        <v>2457</v>
      </c>
      <c r="B19" s="644" t="s">
        <v>7662</v>
      </c>
      <c r="X19" s="210" t="str">
        <f>IF(COUNTIF(V:V, Insekteräich!Z1537)&gt;1, "Duplicate", "Unique")</f>
        <v>Unique</v>
      </c>
      <c r="AA19" s="647"/>
      <c r="AB19" s="647"/>
    </row>
    <row r="20" spans="1:28" ht="15.75" customHeight="1">
      <c r="A20" s="643">
        <v>2458</v>
      </c>
      <c r="B20" s="644" t="s">
        <v>7662</v>
      </c>
      <c r="X20" s="210" t="str">
        <f>IF(COUNTIF(V:V, Insekteräich!Z1538)&gt;1, "Duplicate", "Unique")</f>
        <v>Unique</v>
      </c>
      <c r="AA20" s="647"/>
      <c r="AB20" s="647"/>
    </row>
    <row r="21" spans="1:28" ht="15.75" customHeight="1">
      <c r="A21" s="643">
        <v>2459</v>
      </c>
      <c r="B21" s="644" t="s">
        <v>7662</v>
      </c>
      <c r="X21" s="210" t="str">
        <f>IF(COUNTIF(V:V, Insekteräich!Z1539)&gt;1, "Duplicate", "Unique")</f>
        <v>Unique</v>
      </c>
      <c r="AA21" s="647"/>
      <c r="AB21" s="647"/>
    </row>
    <row r="22" spans="1:28" ht="15.75" customHeight="1">
      <c r="A22" s="643">
        <v>2460</v>
      </c>
      <c r="B22" s="644" t="s">
        <v>7662</v>
      </c>
      <c r="X22" s="210" t="str">
        <f>IF(COUNTIF(V:V, Insekteräich!Z1540)&gt;1, "Duplicate", "Unique")</f>
        <v>Unique</v>
      </c>
      <c r="AA22" s="647"/>
      <c r="AB22" s="647"/>
    </row>
    <row r="23" spans="1:28" ht="15.75" customHeight="1">
      <c r="A23" s="643">
        <v>2475</v>
      </c>
      <c r="B23" s="644" t="s">
        <v>7693</v>
      </c>
      <c r="X23" s="210" t="str">
        <f>IF(COUNTIF(V:V, Insekteräich!Z1541)&gt;1, "Duplicate", "Unique")</f>
        <v>Unique</v>
      </c>
      <c r="AA23" s="647"/>
      <c r="AB23" s="647"/>
    </row>
    <row r="24" spans="1:28" ht="15.75" customHeight="1">
      <c r="A24" s="643">
        <v>2505</v>
      </c>
      <c r="B24" s="644" t="s">
        <v>7697</v>
      </c>
      <c r="X24" s="210" t="str">
        <f>IF(COUNTIF(V:V, Insekteräich!Z1542)&gt;1, "Duplicate", "Unique")</f>
        <v>Unique</v>
      </c>
      <c r="AA24" s="647"/>
      <c r="AB24" s="647"/>
    </row>
    <row r="25" spans="1:28" ht="15.75" customHeight="1">
      <c r="A25" s="643">
        <v>2507</v>
      </c>
      <c r="B25" s="644" t="s">
        <v>7701</v>
      </c>
      <c r="X25" s="210" t="str">
        <f>IF(COUNTIF(V:V, Insekteräich!Z1543)&gt;1, "Duplicate", "Unique")</f>
        <v>Unique</v>
      </c>
      <c r="AA25" s="647"/>
      <c r="AB25" s="647"/>
    </row>
    <row r="26" spans="1:28" ht="15.75" customHeight="1">
      <c r="A26" s="643">
        <v>2509</v>
      </c>
      <c r="B26" s="644" t="s">
        <v>7706</v>
      </c>
      <c r="X26" s="210" t="str">
        <f>IF(COUNTIF(V:V, Insekteräich!Z1544)&gt;1, "Duplicate", "Unique")</f>
        <v>Unique</v>
      </c>
      <c r="AA26" s="647"/>
      <c r="AB26" s="647"/>
    </row>
    <row r="27" spans="1:28" ht="15.75" customHeight="1">
      <c r="A27" s="643">
        <v>2513</v>
      </c>
      <c r="B27" s="644" t="s">
        <v>7709</v>
      </c>
      <c r="X27" s="210" t="str">
        <f>IF(COUNTIF(V:V, Insekteräich!Z1545)&gt;1, "Duplicate", "Unique")</f>
        <v>Unique</v>
      </c>
      <c r="AA27" s="647"/>
      <c r="AB27" s="647"/>
    </row>
    <row r="28" spans="1:28" ht="15.75" customHeight="1">
      <c r="A28" s="643">
        <v>2514</v>
      </c>
      <c r="B28" s="644" t="s">
        <v>7662</v>
      </c>
      <c r="X28" s="210" t="str">
        <f>IF(COUNTIF(V:V, Insekteräich!Z1546)&gt;1, "Duplicate", "Unique")</f>
        <v>Unique</v>
      </c>
      <c r="AA28" s="647"/>
      <c r="AB28" s="647"/>
    </row>
    <row r="29" spans="1:28" ht="15.75" customHeight="1">
      <c r="A29" s="643">
        <v>2540</v>
      </c>
      <c r="B29" s="644" t="s">
        <v>7715</v>
      </c>
      <c r="X29" s="210" t="str">
        <f>IF(COUNTIF(V:V, Insekteräich!Z1547)&gt;1, "Duplicate", "Unique")</f>
        <v>Unique</v>
      </c>
      <c r="AA29" s="647"/>
      <c r="AB29" s="647"/>
    </row>
    <row r="30" spans="1:28" ht="15.75" customHeight="1">
      <c r="A30" s="643">
        <v>2541</v>
      </c>
      <c r="B30" s="644" t="s">
        <v>7715</v>
      </c>
      <c r="X30" s="210" t="str">
        <f>IF(COUNTIF(V:V, Insekteräich!Z1548)&gt;1, "Duplicate", "Unique")</f>
        <v>Unique</v>
      </c>
      <c r="AA30" s="647"/>
      <c r="AB30" s="647"/>
    </row>
    <row r="31" spans="1:28" ht="15.75" customHeight="1">
      <c r="A31" s="643">
        <v>2542</v>
      </c>
      <c r="B31" s="644" t="s">
        <v>7715</v>
      </c>
      <c r="X31" s="210" t="str">
        <f>IF(COUNTIF(V:V, Insekteräich!Z1549)&gt;1, "Duplicate", "Unique")</f>
        <v>Unique</v>
      </c>
      <c r="AA31" s="647"/>
      <c r="AB31" s="647"/>
    </row>
    <row r="32" spans="1:28" ht="15.75" customHeight="1">
      <c r="A32" s="643">
        <v>2543</v>
      </c>
      <c r="B32" s="644" t="s">
        <v>7715</v>
      </c>
      <c r="X32" s="210" t="str">
        <f>IF(COUNTIF(V:V, Insekteräich!Z1550)&gt;1, "Duplicate", "Unique")</f>
        <v>Unique</v>
      </c>
      <c r="AA32" s="647"/>
      <c r="AB32" s="647"/>
    </row>
    <row r="33" spans="1:28" ht="15.75" customHeight="1">
      <c r="A33" s="643">
        <v>2544</v>
      </c>
      <c r="B33" s="644" t="s">
        <v>7715</v>
      </c>
      <c r="X33" s="210" t="str">
        <f>IF(COUNTIF(V:V, Insekteräich!Z1551)&gt;1, "Duplicate", "Unique")</f>
        <v>Unique</v>
      </c>
      <c r="AA33" s="647"/>
      <c r="AB33" s="647"/>
    </row>
    <row r="34" spans="1:28" ht="15.75" customHeight="1">
      <c r="A34" s="643">
        <v>2556</v>
      </c>
      <c r="B34" s="644" t="s">
        <v>7730</v>
      </c>
      <c r="X34" s="210" t="str">
        <f>IF(COUNTIF(V:V, Insekteräich!Z1552)&gt;1, "Duplicate", "Unique")</f>
        <v>Unique</v>
      </c>
      <c r="AA34" s="647"/>
      <c r="AB34" s="647"/>
    </row>
    <row r="35" spans="1:28" ht="15.75" customHeight="1">
      <c r="A35" s="643">
        <v>2557</v>
      </c>
      <c r="B35" s="644" t="s">
        <v>7730</v>
      </c>
      <c r="X35" s="210" t="str">
        <f>IF(COUNTIF(V:V, Insekteräich!Z1553)&gt;1, "Duplicate", "Unique")</f>
        <v>Unique</v>
      </c>
      <c r="AA35" s="647"/>
      <c r="AB35" s="647"/>
    </row>
    <row r="36" spans="1:28" ht="15.75" customHeight="1">
      <c r="A36" s="643">
        <v>2558</v>
      </c>
      <c r="B36" s="644" t="s">
        <v>7730</v>
      </c>
      <c r="X36" s="210" t="str">
        <f>IF(COUNTIF(V:V, Insekteräich!Z1554)&gt;1, "Duplicate", "Unique")</f>
        <v>Unique</v>
      </c>
      <c r="AA36" s="647"/>
      <c r="AB36" s="647"/>
    </row>
    <row r="37" spans="1:28" ht="15.75" customHeight="1">
      <c r="A37" s="643">
        <v>2559</v>
      </c>
      <c r="B37" s="644" t="s">
        <v>7730</v>
      </c>
      <c r="X37" s="210" t="str">
        <f>IF(COUNTIF(V:V, Insekteräich!Z1555)&gt;1, "Duplicate", "Unique")</f>
        <v>Unique</v>
      </c>
      <c r="AA37" s="647"/>
      <c r="AB37" s="647"/>
    </row>
    <row r="38" spans="1:28" ht="15">
      <c r="A38" s="648">
        <v>2598</v>
      </c>
      <c r="B38" s="649" t="s">
        <v>7741</v>
      </c>
      <c r="X38" s="210" t="str">
        <f>IF(COUNTIF(V:V, Insekteräich!Z1556)&gt;1, "Duplicate", "Unique")</f>
        <v>Unique</v>
      </c>
    </row>
    <row r="39" spans="1:28" ht="15">
      <c r="A39" s="648">
        <v>2749</v>
      </c>
      <c r="B39" s="649" t="s">
        <v>7747</v>
      </c>
      <c r="X39" s="210" t="str">
        <f>IF(COUNTIF(V:V, Insekteräich!Z1557)&gt;1, "Duplicate", "Unique")</f>
        <v>Unique</v>
      </c>
    </row>
    <row r="40" spans="1:28" ht="15">
      <c r="A40" s="648">
        <v>2750</v>
      </c>
      <c r="B40" s="649" t="s">
        <v>7747</v>
      </c>
      <c r="X40" s="210" t="str">
        <f>IF(COUNTIF(V:V, Insekteräich!Z1558)&gt;1, "Duplicate", "Unique")</f>
        <v>Unique</v>
      </c>
    </row>
    <row r="41" spans="1:28" ht="15">
      <c r="A41" s="877">
        <v>2886</v>
      </c>
      <c r="B41" s="878" t="s">
        <v>7753</v>
      </c>
      <c r="X41" s="210" t="str">
        <f>IF(COUNTIF(V:V, Insekteräich!Z1559)&gt;1, "Duplicate", "Unique")</f>
        <v>Unique</v>
      </c>
    </row>
    <row r="42" spans="1:28" ht="15">
      <c r="A42" s="877">
        <v>2887</v>
      </c>
      <c r="B42" s="878" t="s">
        <v>7753</v>
      </c>
      <c r="X42" s="210" t="str">
        <f>IF(COUNTIF(V:V, Insekteräich!Z1560)&gt;1, "Duplicate", "Unique")</f>
        <v>Unique</v>
      </c>
    </row>
    <row r="43" spans="1:28" ht="15">
      <c r="A43" s="877">
        <v>2888</v>
      </c>
      <c r="B43" s="878" t="s">
        <v>7753</v>
      </c>
      <c r="X43" s="210" t="str">
        <f>IF(COUNTIF(V:V, Insekteräich!Z1561)&gt;1, "Duplicate", "Unique")</f>
        <v>Unique</v>
      </c>
    </row>
    <row r="44" spans="1:28" ht="15">
      <c r="A44" s="877">
        <v>2889</v>
      </c>
      <c r="B44" s="878" t="s">
        <v>7753</v>
      </c>
      <c r="X44" s="210" t="str">
        <f>IF(COUNTIF(V:V, Insekteräich!Z1562)&gt;1, "Duplicate", "Unique")</f>
        <v>Unique</v>
      </c>
    </row>
    <row r="45" spans="1:28" ht="15">
      <c r="A45" s="648">
        <v>2958</v>
      </c>
      <c r="B45" s="649" t="s">
        <v>7765</v>
      </c>
      <c r="X45" s="210" t="str">
        <f>IF(COUNTIF(V:V, Insekteräich!Z1563)&gt;1, "Duplicate", "Unique")</f>
        <v>Unique</v>
      </c>
    </row>
    <row r="46" spans="1:28" ht="15">
      <c r="A46" s="648">
        <v>2962</v>
      </c>
      <c r="B46" s="649" t="s">
        <v>7768</v>
      </c>
      <c r="X46" s="210" t="str">
        <f>IF(COUNTIF(V:V, Insekteräich!Z1564)&gt;1, "Duplicate", "Unique")</f>
        <v>Unique</v>
      </c>
    </row>
    <row r="47" spans="1:28" ht="15">
      <c r="A47" s="877">
        <v>2964</v>
      </c>
      <c r="B47" s="878" t="s">
        <v>7771</v>
      </c>
      <c r="X47" s="210" t="str">
        <f>IF(COUNTIF(V:V, Insekteräich!Z1565)&gt;1, "Duplicate", "Unique")</f>
        <v>Unique</v>
      </c>
    </row>
    <row r="48" spans="1:28" ht="15">
      <c r="A48" s="648">
        <v>2970</v>
      </c>
      <c r="B48" s="649" t="s">
        <v>7777</v>
      </c>
      <c r="X48" s="210" t="str">
        <f>IF(COUNTIF(V:V, Insekteräich!Z1566)&gt;1, "Duplicate", "Unique")</f>
        <v>Unique</v>
      </c>
    </row>
    <row r="49" spans="1:24" ht="15">
      <c r="A49" s="648">
        <v>2979</v>
      </c>
      <c r="B49" s="649" t="s">
        <v>7780</v>
      </c>
      <c r="X49" s="210" t="str">
        <f>IF(COUNTIF(V:V, Insekteräich!Z1567)&gt;1, "Duplicate", "Unique")</f>
        <v>Unique</v>
      </c>
    </row>
    <row r="50" spans="1:24" ht="15">
      <c r="A50" s="648">
        <v>2980</v>
      </c>
      <c r="B50" s="649" t="s">
        <v>7780</v>
      </c>
      <c r="X50" s="210" t="str">
        <f>IF(COUNTIF(V:V, Insekteräich!Z1568)&gt;1, "Duplicate", "Unique")</f>
        <v>Unique</v>
      </c>
    </row>
    <row r="51" spans="1:24" ht="15">
      <c r="A51" s="648">
        <v>2983</v>
      </c>
      <c r="B51" s="649" t="s">
        <v>7785</v>
      </c>
      <c r="X51" s="210" t="str">
        <f>IF(COUNTIF(V:V, Insekteräich!Z1569)&gt;1, "Duplicate", "Unique")</f>
        <v>Unique</v>
      </c>
    </row>
    <row r="52" spans="1:24" ht="15">
      <c r="A52" s="648">
        <v>2984</v>
      </c>
      <c r="B52" s="649" t="s">
        <v>7788</v>
      </c>
      <c r="X52" s="210" t="str">
        <f>IF(COUNTIF(V:V, Insekteräich!Z1570)&gt;1, "Duplicate", "Unique")</f>
        <v>Unique</v>
      </c>
    </row>
    <row r="53" spans="1:24" ht="15">
      <c r="A53" s="648">
        <v>2985</v>
      </c>
      <c r="B53" s="649" t="s">
        <v>7788</v>
      </c>
      <c r="X53" s="210" t="str">
        <f>IF(COUNTIF(V:V, Insekteräich!Z1571)&gt;1, "Duplicate", "Unique")</f>
        <v>Unique</v>
      </c>
    </row>
    <row r="54" spans="1:24" ht="15">
      <c r="A54" s="648">
        <v>2990</v>
      </c>
      <c r="B54" s="649" t="s">
        <v>7793</v>
      </c>
      <c r="X54" s="210" t="str">
        <f>IF(COUNTIF(V:V, Insekteräich!Z1572)&gt;1, "Duplicate", "Unique")</f>
        <v>Unique</v>
      </c>
    </row>
    <row r="55" spans="1:24" ht="15">
      <c r="A55" s="648">
        <v>2991</v>
      </c>
      <c r="B55" s="649" t="s">
        <v>7793</v>
      </c>
      <c r="X55" s="210" t="str">
        <f>IF(COUNTIF(V:V, Insekteräich!Z1573)&gt;1, "Duplicate", "Unique")</f>
        <v>Unique</v>
      </c>
    </row>
    <row r="56" spans="1:24" ht="15">
      <c r="A56" s="648">
        <v>2992</v>
      </c>
      <c r="B56" s="649" t="s">
        <v>7793</v>
      </c>
      <c r="X56" s="210" t="str">
        <f>IF(COUNTIF(V:V, Insekteräich!Z1574)&gt;1, "Duplicate", "Unique")</f>
        <v>Unique</v>
      </c>
    </row>
    <row r="57" spans="1:24" ht="15">
      <c r="A57" s="648">
        <v>2993</v>
      </c>
      <c r="B57" s="649" t="s">
        <v>7801</v>
      </c>
      <c r="X57" s="210" t="str">
        <f>IF(COUNTIF(V:V, Insekteräich!Z1575)&gt;1, "Duplicate", "Unique")</f>
        <v>Unique</v>
      </c>
    </row>
    <row r="58" spans="1:24" ht="15">
      <c r="A58" s="648">
        <v>2994</v>
      </c>
      <c r="B58" s="649" t="s">
        <v>7801</v>
      </c>
      <c r="X58" s="210" t="str">
        <f>IF(COUNTIF(V:V, Insekteräich!Z1576)&gt;1, "Duplicate", "Unique")</f>
        <v>Unique</v>
      </c>
    </row>
    <row r="59" spans="1:24" ht="15">
      <c r="A59" s="648">
        <v>2997</v>
      </c>
      <c r="B59" s="649" t="s">
        <v>7806</v>
      </c>
      <c r="X59" s="210" t="str">
        <f>IF(COUNTIF(V:V, Insekteräich!Z1577)&gt;1, "Duplicate", "Unique")</f>
        <v>Unique</v>
      </c>
    </row>
    <row r="60" spans="1:24" ht="15">
      <c r="A60" s="648">
        <v>2998</v>
      </c>
      <c r="B60" s="649" t="s">
        <v>7806</v>
      </c>
      <c r="X60" s="210" t="str">
        <f>IF(COUNTIF(V:V, Insekteräich!Z1578)&gt;1, "Duplicate", "Unique")</f>
        <v>Unique</v>
      </c>
    </row>
    <row r="61" spans="1:24" ht="15">
      <c r="A61" s="648">
        <v>3005</v>
      </c>
      <c r="B61" s="649" t="s">
        <v>7811</v>
      </c>
      <c r="X61" s="210" t="str">
        <f>IF(COUNTIF(V:V, Insekteräich!Z1579)&gt;1, "Duplicate", "Unique")</f>
        <v>Unique</v>
      </c>
    </row>
    <row r="62" spans="1:24" ht="15">
      <c r="A62" s="648">
        <v>3008</v>
      </c>
      <c r="B62" s="649" t="s">
        <v>7814</v>
      </c>
      <c r="X62" s="210" t="str">
        <f>IF(COUNTIF(V:V, Insekteräich!Z1580)&gt;1, "Duplicate", "Unique")</f>
        <v>Unique</v>
      </c>
    </row>
    <row r="63" spans="1:24" ht="15">
      <c r="A63" s="648">
        <v>3009</v>
      </c>
      <c r="B63" s="649" t="s">
        <v>7814</v>
      </c>
      <c r="X63" s="210" t="str">
        <f>IF(COUNTIF(V:V, Insekteräich!Z1581)&gt;1, "Duplicate", "Unique")</f>
        <v>Unique</v>
      </c>
    </row>
    <row r="64" spans="1:24" ht="15">
      <c r="A64" s="648">
        <v>3023</v>
      </c>
      <c r="B64" s="649" t="s">
        <v>7819</v>
      </c>
      <c r="X64" s="210" t="str">
        <f>IF(COUNTIF(V:V, Insekteräich!Z1582)&gt;1, "Duplicate", "Unique")</f>
        <v>Unique</v>
      </c>
    </row>
    <row r="65" spans="1:24" ht="15">
      <c r="A65" s="648">
        <v>3024</v>
      </c>
      <c r="B65" s="649" t="s">
        <v>7819</v>
      </c>
      <c r="X65" s="210" t="str">
        <f>IF(COUNTIF(V:V, Insekteräich!Z1583)&gt;1, "Duplicate", "Unique")</f>
        <v>Unique</v>
      </c>
    </row>
    <row r="66" spans="1:24" ht="15">
      <c r="A66" s="648">
        <v>3031</v>
      </c>
      <c r="B66" s="649" t="s">
        <v>7824</v>
      </c>
      <c r="X66" s="210" t="str">
        <f>IF(COUNTIF(V:V, Insekteräich!Z1584)&gt;1, "Duplicate", "Unique")</f>
        <v>Unique</v>
      </c>
    </row>
    <row r="67" spans="1:24" ht="15">
      <c r="A67" s="648">
        <v>3032</v>
      </c>
      <c r="B67" s="649" t="s">
        <v>7824</v>
      </c>
      <c r="X67" s="210" t="str">
        <f>IF(COUNTIF(V:V, Insekteräich!Z1585)&gt;1, "Duplicate", "Unique")</f>
        <v>Unique</v>
      </c>
    </row>
    <row r="68" spans="1:24" ht="15">
      <c r="A68" s="648">
        <v>3033</v>
      </c>
      <c r="B68" s="649" t="s">
        <v>7829</v>
      </c>
      <c r="X68" s="210" t="str">
        <f>IF(COUNTIF(V:V, Insekteräich!Z1586)&gt;1, "Duplicate", "Unique")</f>
        <v>Unique</v>
      </c>
    </row>
    <row r="69" spans="1:24" ht="15">
      <c r="A69" s="648">
        <v>3034</v>
      </c>
      <c r="B69" s="649" t="s">
        <v>7829</v>
      </c>
      <c r="X69" s="210" t="str">
        <f>IF(COUNTIF(V:V, Insekteräich!Z1587)&gt;1, "Duplicate", "Unique")</f>
        <v>Unique</v>
      </c>
    </row>
    <row r="70" spans="1:24" ht="15">
      <c r="A70" s="648">
        <v>3061</v>
      </c>
      <c r="B70" s="649" t="s">
        <v>7834</v>
      </c>
      <c r="X70" s="210" t="str">
        <f>IF(COUNTIF(V:V, Insekteräich!Z1588)&gt;1, "Duplicate", "Unique")</f>
        <v>Unique</v>
      </c>
    </row>
    <row r="71" spans="1:24" ht="15">
      <c r="A71" s="648">
        <v>3062</v>
      </c>
      <c r="B71" s="649" t="s">
        <v>7834</v>
      </c>
      <c r="X71" s="210" t="str">
        <f>IF(COUNTIF(V:V, Insekteräich!Z1589)&gt;1, "Duplicate", "Unique")</f>
        <v>Unique</v>
      </c>
    </row>
    <row r="72" spans="1:24" ht="15">
      <c r="A72" s="648">
        <v>2727</v>
      </c>
      <c r="B72" s="649" t="s">
        <v>7844</v>
      </c>
      <c r="X72" s="210" t="str">
        <f>IF(COUNTIF(V:V, Insekteräich!Z1590)&gt;1, "Duplicate", "Unique")</f>
        <v>Unique</v>
      </c>
    </row>
    <row r="73" spans="1:24" ht="15">
      <c r="A73" s="648">
        <v>2728</v>
      </c>
      <c r="B73" s="649" t="s">
        <v>7844</v>
      </c>
      <c r="X73" s="210" t="str">
        <f>IF(COUNTIF(V:V, Insekteräich!Z1591)&gt;1, "Duplicate", "Unique")</f>
        <v>Unique</v>
      </c>
    </row>
    <row r="74" spans="1:24" ht="15">
      <c r="A74" s="648">
        <v>2951</v>
      </c>
      <c r="B74" s="649" t="s">
        <v>7852</v>
      </c>
      <c r="X74" s="210" t="str">
        <f>IF(COUNTIF(V:V, Insekteräich!Z1592)&gt;1, "Duplicate", "Unique")</f>
        <v>Unique</v>
      </c>
    </row>
    <row r="75" spans="1:24" ht="15">
      <c r="A75" s="648">
        <v>2954</v>
      </c>
      <c r="B75" s="649" t="s">
        <v>7857</v>
      </c>
      <c r="X75" s="210" t="str">
        <f>IF(COUNTIF(V:V, Insekteräich!Z1593)&gt;1, "Duplicate", "Unique")</f>
        <v>Unique</v>
      </c>
    </row>
    <row r="76" spans="1:24" ht="15">
      <c r="A76" s="648">
        <v>2987</v>
      </c>
      <c r="B76" s="649" t="s">
        <v>7861</v>
      </c>
      <c r="X76" s="210" t="str">
        <f>IF(COUNTIF(V:V, Insekteräich!Z1594)&gt;1, "Duplicate", "Unique")</f>
        <v>Unique</v>
      </c>
    </row>
    <row r="77" spans="1:24" ht="15">
      <c r="A77" s="648">
        <v>2988</v>
      </c>
      <c r="B77" s="649" t="s">
        <v>7861</v>
      </c>
      <c r="X77" s="210" t="str">
        <f>IF(COUNTIF(V:V, Insekteräich!Z1595)&gt;1, "Duplicate", "Unique")</f>
        <v>Unique</v>
      </c>
    </row>
    <row r="78" spans="1:24" ht="15">
      <c r="A78" s="648">
        <v>2989</v>
      </c>
      <c r="B78" s="649" t="s">
        <v>7861</v>
      </c>
      <c r="X78" s="210" t="str">
        <f>IF(COUNTIF(V:V, Insekteräich!Z1596)&gt;1, "Duplicate", "Unique")</f>
        <v>Unique</v>
      </c>
    </row>
    <row r="79" spans="1:24" ht="15">
      <c r="A79" s="648">
        <v>2996</v>
      </c>
      <c r="B79" s="649" t="s">
        <v>7870</v>
      </c>
      <c r="X79" s="210" t="str">
        <f>IF(COUNTIF(V:V, Insekteräich!Z1597)&gt;1, "Duplicate", "Unique")</f>
        <v>Unique</v>
      </c>
    </row>
    <row r="80" spans="1:24" ht="15">
      <c r="A80" s="648">
        <v>3002</v>
      </c>
      <c r="B80" s="649" t="s">
        <v>7873</v>
      </c>
      <c r="X80" s="210" t="str">
        <f>IF(COUNTIF(V:V, Insekteräich!Z1598)&gt;1, "Duplicate", "Unique")</f>
        <v>Unique</v>
      </c>
    </row>
    <row r="81" spans="1:24" ht="15">
      <c r="A81" s="648">
        <v>3003</v>
      </c>
      <c r="B81" s="649" t="s">
        <v>7873</v>
      </c>
      <c r="X81" s="210" t="str">
        <f>IF(COUNTIF(V:V, Insekteräich!Z1599)&gt;1, "Duplicate", "Unique")</f>
        <v>Unique</v>
      </c>
    </row>
    <row r="82" spans="1:24" ht="15">
      <c r="A82" s="648">
        <v>3004</v>
      </c>
      <c r="B82" s="649" t="s">
        <v>7873</v>
      </c>
      <c r="X82" s="210" t="str">
        <f>IF(COUNTIF(V:V, Insekteräich!Z1600)&gt;1, "Duplicate", "Unique")</f>
        <v>Unique</v>
      </c>
    </row>
    <row r="83" spans="1:24" ht="15">
      <c r="A83" s="648">
        <v>3039</v>
      </c>
      <c r="B83" s="649" t="s">
        <v>7844</v>
      </c>
      <c r="X83" s="210" t="str">
        <f>IF(COUNTIF(V:V, Insekteräich!Z1601)&gt;1, "Duplicate", "Unique")</f>
        <v>Unique</v>
      </c>
    </row>
    <row r="84" spans="1:24" ht="15">
      <c r="A84" s="648">
        <v>3040</v>
      </c>
      <c r="B84" s="649" t="s">
        <v>7844</v>
      </c>
      <c r="X84" s="210" t="str">
        <f>IF(COUNTIF(V:V, Insekteräich!Z1602)&gt;1, "Duplicate", "Unique")</f>
        <v>Unique</v>
      </c>
    </row>
    <row r="85" spans="1:24" ht="15">
      <c r="A85" s="648">
        <v>3041</v>
      </c>
      <c r="B85" s="649" t="s">
        <v>7844</v>
      </c>
      <c r="X85" s="210" t="str">
        <f>IF(COUNTIF(V:V, Insekteräich!Z1603)&gt;1, "Duplicate", "Unique")</f>
        <v>Unique</v>
      </c>
    </row>
    <row r="86" spans="1:24" ht="15">
      <c r="A86" s="648">
        <v>3042</v>
      </c>
      <c r="B86" s="649" t="s">
        <v>7844</v>
      </c>
      <c r="X86" s="210" t="str">
        <f>IF(COUNTIF(V:V, Insekteräich!Z1604)&gt;1, "Duplicate", "Unique")</f>
        <v>Unique</v>
      </c>
    </row>
    <row r="87" spans="1:24" ht="15">
      <c r="A87" s="648">
        <v>3043</v>
      </c>
      <c r="B87" s="649" t="s">
        <v>7844</v>
      </c>
      <c r="X87" s="210" t="str">
        <f>IF(COUNTIF(V:V, Insekteräich!Z1605)&gt;1, "Duplicate", "Unique")</f>
        <v>Unique</v>
      </c>
    </row>
    <row r="88" spans="1:24" ht="15">
      <c r="A88" s="648">
        <v>3044</v>
      </c>
      <c r="B88" s="649" t="s">
        <v>7844</v>
      </c>
      <c r="X88" s="210" t="str">
        <f>IF(COUNTIF(V:V, Insekteräich!Z1606)&gt;1, "Duplicate", "Unique")</f>
        <v>Unique</v>
      </c>
    </row>
    <row r="89" spans="1:24" ht="15">
      <c r="A89" s="648">
        <v>3045</v>
      </c>
      <c r="B89" s="649" t="s">
        <v>7844</v>
      </c>
      <c r="X89" s="210" t="str">
        <f>IF(COUNTIF(V:V, Insekteräich!Z1607)&gt;1, "Duplicate", "Unique")</f>
        <v>Unique</v>
      </c>
    </row>
    <row r="90" spans="1:24" ht="15">
      <c r="A90" s="648">
        <v>3046</v>
      </c>
      <c r="B90" s="649" t="s">
        <v>7844</v>
      </c>
      <c r="X90" s="210" t="str">
        <f>IF(COUNTIF(V:V, Insekteräich!Z1608)&gt;1, "Duplicate", "Unique")</f>
        <v>Unique</v>
      </c>
    </row>
    <row r="91" spans="1:24" ht="15">
      <c r="A91" s="648">
        <v>3047</v>
      </c>
      <c r="B91" s="649" t="s">
        <v>7844</v>
      </c>
      <c r="X91" s="210" t="str">
        <f>IF(COUNTIF(V:V, Insekteräich!Z1609)&gt;1, "Duplicate", "Unique")</f>
        <v>Unique</v>
      </c>
    </row>
    <row r="92" spans="1:24" ht="15">
      <c r="A92" s="648">
        <v>3048</v>
      </c>
      <c r="B92" s="649" t="s">
        <v>7844</v>
      </c>
      <c r="X92" s="210" t="str">
        <f>IF(COUNTIF(V:V, Insekteräich!Z1610)&gt;1, "Duplicate", "Unique")</f>
        <v>Unique</v>
      </c>
    </row>
    <row r="93" spans="1:24" ht="15">
      <c r="A93" s="648">
        <v>3049</v>
      </c>
      <c r="B93" s="649" t="s">
        <v>7844</v>
      </c>
      <c r="X93" s="210" t="str">
        <f>IF(COUNTIF(V:V, Insekteräich!Z1611)&gt;1, "Duplicate", "Unique")</f>
        <v>Unique</v>
      </c>
    </row>
    <row r="94" spans="1:24" ht="15">
      <c r="A94" s="648">
        <v>3050</v>
      </c>
      <c r="B94" s="649" t="s">
        <v>7844</v>
      </c>
      <c r="X94" s="210" t="str">
        <f>IF(COUNTIF(V:V, Insekteräich!Z1612)&gt;1, "Duplicate", "Unique")</f>
        <v>Unique</v>
      </c>
    </row>
    <row r="95" spans="1:24" ht="15">
      <c r="A95" s="648">
        <v>3051</v>
      </c>
      <c r="B95" s="649" t="s">
        <v>7844</v>
      </c>
      <c r="X95" s="210" t="str">
        <f>IF(COUNTIF(V:V, Insekteräich!Z1613)&gt;1, "Duplicate", "Unique")</f>
        <v>Unique</v>
      </c>
    </row>
    <row r="96" spans="1:24" ht="15">
      <c r="A96" s="648">
        <v>3282</v>
      </c>
      <c r="B96" s="649" t="s">
        <v>7910</v>
      </c>
      <c r="X96" s="479" t="s">
        <v>1209</v>
      </c>
    </row>
    <row r="97" spans="1:25" ht="15">
      <c r="A97" s="648">
        <v>3283</v>
      </c>
      <c r="B97" s="649" t="s">
        <v>7910</v>
      </c>
      <c r="X97" s="479" t="s">
        <v>1209</v>
      </c>
    </row>
    <row r="98" spans="1:25" ht="15">
      <c r="A98" s="653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3"/>
      <c r="P98" s="653"/>
      <c r="Q98" s="653"/>
      <c r="R98" s="653"/>
      <c r="S98" s="653"/>
      <c r="T98" s="653"/>
      <c r="U98" s="653"/>
      <c r="V98" s="653"/>
      <c r="W98" s="654"/>
      <c r="X98" s="653"/>
      <c r="Y98" s="653"/>
    </row>
    <row r="99" spans="1:25" ht="12.75">
      <c r="X99" s="114"/>
    </row>
    <row r="100" spans="1:25" ht="12.75">
      <c r="X100" s="114"/>
    </row>
    <row r="101" spans="1:25" ht="12.75">
      <c r="X101" s="114"/>
    </row>
    <row r="102" spans="1:25" ht="12.75">
      <c r="X102" s="114"/>
    </row>
    <row r="103" spans="1:25" ht="12.75">
      <c r="X103" s="114"/>
    </row>
    <row r="104" spans="1:25" ht="12.75">
      <c r="X104" s="114"/>
    </row>
    <row r="105" spans="1:25" ht="12.75">
      <c r="X105" s="114"/>
    </row>
    <row r="106" spans="1:25" ht="12.75">
      <c r="X106" s="114"/>
    </row>
    <row r="107" spans="1:25" ht="12.75">
      <c r="X107" s="114"/>
    </row>
    <row r="108" spans="1:25" ht="12.75">
      <c r="X108" s="114"/>
    </row>
    <row r="109" spans="1:25" ht="12.75">
      <c r="X109" s="114"/>
    </row>
    <row r="110" spans="1:25" ht="12.75">
      <c r="X110" s="114"/>
    </row>
    <row r="111" spans="1:25" ht="12.75">
      <c r="X111" s="114"/>
    </row>
    <row r="112" spans="1:25" ht="12.75">
      <c r="X112" s="114"/>
    </row>
    <row r="113" spans="24:24" ht="12.75">
      <c r="X113" s="114"/>
    </row>
    <row r="114" spans="24:24" ht="12.75">
      <c r="X114" s="114"/>
    </row>
    <row r="115" spans="24:24" ht="12.75">
      <c r="X115" s="114"/>
    </row>
    <row r="116" spans="24:24" ht="12.75">
      <c r="X116" s="114"/>
    </row>
    <row r="117" spans="24:24" ht="12.75">
      <c r="X117" s="114"/>
    </row>
    <row r="118" spans="24:24" ht="12.75">
      <c r="X118" s="114"/>
    </row>
    <row r="119" spans="24:24" ht="12.75">
      <c r="X119" s="114"/>
    </row>
    <row r="120" spans="24:24" ht="12.75">
      <c r="X120" s="114"/>
    </row>
    <row r="121" spans="24:24" ht="12.75">
      <c r="X121" s="114"/>
    </row>
    <row r="122" spans="24:24" ht="12.75">
      <c r="X122" s="114"/>
    </row>
    <row r="123" spans="24:24" ht="12.75">
      <c r="X123" s="114"/>
    </row>
    <row r="124" spans="24:24" ht="12.75">
      <c r="X124" s="114"/>
    </row>
    <row r="125" spans="24:24" ht="12.75">
      <c r="X125" s="114"/>
    </row>
    <row r="126" spans="24:24" ht="12.75">
      <c r="X126" s="114"/>
    </row>
    <row r="127" spans="24:24" ht="12.75">
      <c r="X127" s="114"/>
    </row>
    <row r="128" spans="24:24" ht="12.75">
      <c r="X128" s="114"/>
    </row>
    <row r="129" spans="24:24" ht="12.75">
      <c r="X129" s="114"/>
    </row>
    <row r="130" spans="24:24" ht="12.75">
      <c r="X130" s="114"/>
    </row>
    <row r="131" spans="24:24" ht="12.75">
      <c r="X131" s="114"/>
    </row>
    <row r="132" spans="24:24" ht="12.75">
      <c r="X132" s="114"/>
    </row>
    <row r="133" spans="24:24" ht="12.75">
      <c r="X133" s="114"/>
    </row>
    <row r="134" spans="24:24" ht="12.75">
      <c r="X134" s="114"/>
    </row>
    <row r="135" spans="24:24" ht="12.75">
      <c r="X135" s="114"/>
    </row>
    <row r="136" spans="24:24" ht="12.75">
      <c r="X136" s="114"/>
    </row>
    <row r="137" spans="24:24" ht="12.75">
      <c r="X137" s="114"/>
    </row>
    <row r="138" spans="24:24" ht="12.75">
      <c r="X138" s="114"/>
    </row>
    <row r="139" spans="24:24" ht="12.75">
      <c r="X139" s="114"/>
    </row>
    <row r="140" spans="24:24" ht="12.75">
      <c r="X140" s="114"/>
    </row>
    <row r="141" spans="24:24" ht="12.75">
      <c r="X141" s="114"/>
    </row>
    <row r="142" spans="24:24" ht="12.75">
      <c r="X142" s="114"/>
    </row>
    <row r="143" spans="24:24" ht="12.75">
      <c r="X143" s="114"/>
    </row>
    <row r="144" spans="24:24" ht="12.75">
      <c r="X144" s="114"/>
    </row>
    <row r="145" spans="24:24" ht="12.75">
      <c r="X145" s="114"/>
    </row>
    <row r="146" spans="24:24" ht="12.75">
      <c r="X146" s="114"/>
    </row>
    <row r="147" spans="24:24" ht="12.75">
      <c r="X147" s="114"/>
    </row>
    <row r="148" spans="24:24" ht="12.75">
      <c r="X148" s="114"/>
    </row>
    <row r="149" spans="24:24" ht="12.75">
      <c r="X149" s="114"/>
    </row>
    <row r="150" spans="24:24" ht="12.75">
      <c r="X150" s="114"/>
    </row>
    <row r="151" spans="24:24" ht="12.75">
      <c r="X151" s="114"/>
    </row>
    <row r="152" spans="24:24" ht="12.75">
      <c r="X152" s="114"/>
    </row>
    <row r="153" spans="24:24" ht="12.75">
      <c r="X153" s="114"/>
    </row>
    <row r="154" spans="24:24" ht="12.75">
      <c r="X154" s="114"/>
    </row>
    <row r="155" spans="24:24" ht="12.75">
      <c r="X155" s="114"/>
    </row>
    <row r="156" spans="24:24" ht="12.75">
      <c r="X156" s="114"/>
    </row>
    <row r="157" spans="24:24" ht="12.75">
      <c r="X157" s="114"/>
    </row>
    <row r="158" spans="24:24" ht="12.75">
      <c r="X158" s="114"/>
    </row>
    <row r="159" spans="24:24" ht="12.75">
      <c r="X159" s="114"/>
    </row>
    <row r="160" spans="24:24" ht="12.75">
      <c r="X160" s="114"/>
    </row>
    <row r="161" spans="24:24" ht="12.75">
      <c r="X161" s="114"/>
    </row>
    <row r="162" spans="24:24" ht="12.75">
      <c r="X162" s="114"/>
    </row>
    <row r="163" spans="24:24" ht="12.75">
      <c r="X163" s="114"/>
    </row>
    <row r="164" spans="24:24" ht="12.75">
      <c r="X164" s="114"/>
    </row>
    <row r="165" spans="24:24" ht="12.75">
      <c r="X165" s="114"/>
    </row>
    <row r="166" spans="24:24" ht="12.75">
      <c r="X166" s="114"/>
    </row>
    <row r="167" spans="24:24" ht="12.75">
      <c r="X167" s="114"/>
    </row>
    <row r="168" spans="24:24" ht="12.75">
      <c r="X168" s="114"/>
    </row>
    <row r="169" spans="24:24" ht="12.75">
      <c r="X169" s="114"/>
    </row>
    <row r="170" spans="24:24" ht="12.75">
      <c r="X170" s="114"/>
    </row>
    <row r="171" spans="24:24" ht="12.75">
      <c r="X171" s="114"/>
    </row>
    <row r="172" spans="24:24" ht="12.75">
      <c r="X172" s="114"/>
    </row>
    <row r="173" spans="24:24" ht="12.75">
      <c r="X173" s="114"/>
    </row>
    <row r="174" spans="24:24" ht="12.75">
      <c r="X174" s="114"/>
    </row>
    <row r="175" spans="24:24" ht="12.75">
      <c r="X175" s="114"/>
    </row>
    <row r="176" spans="24:24" ht="12.75">
      <c r="X176" s="114"/>
    </row>
    <row r="177" spans="24:24" ht="12.75">
      <c r="X177" s="114"/>
    </row>
    <row r="178" spans="24:24" ht="12.75">
      <c r="X178" s="114"/>
    </row>
    <row r="179" spans="24:24" ht="12.75">
      <c r="X179" s="114"/>
    </row>
    <row r="180" spans="24:24" ht="12.75">
      <c r="X180" s="114"/>
    </row>
    <row r="181" spans="24:24" ht="12.75">
      <c r="X181" s="114"/>
    </row>
    <row r="182" spans="24:24" ht="12.75">
      <c r="X182" s="114"/>
    </row>
    <row r="183" spans="24:24" ht="12.75">
      <c r="X183" s="114"/>
    </row>
    <row r="184" spans="24:24" ht="12.75">
      <c r="X184" s="114"/>
    </row>
    <row r="185" spans="24:24" ht="12.75">
      <c r="X185" s="114"/>
    </row>
    <row r="186" spans="24:24" ht="12.75">
      <c r="X186" s="114"/>
    </row>
    <row r="187" spans="24:24" ht="12.75">
      <c r="X187" s="114"/>
    </row>
    <row r="188" spans="24:24" ht="12.75">
      <c r="X188" s="114"/>
    </row>
    <row r="189" spans="24:24" ht="12.75">
      <c r="X189" s="114"/>
    </row>
    <row r="190" spans="24:24" ht="12.75">
      <c r="X190" s="114"/>
    </row>
    <row r="191" spans="24:24" ht="12.75">
      <c r="X191" s="114"/>
    </row>
    <row r="192" spans="24:24" ht="12.75">
      <c r="X192" s="114"/>
    </row>
    <row r="193" spans="24:24" ht="12.75">
      <c r="X193" s="114"/>
    </row>
    <row r="194" spans="24:24" ht="12.75">
      <c r="X194" s="114"/>
    </row>
    <row r="195" spans="24:24" ht="12.75">
      <c r="X195" s="114"/>
    </row>
    <row r="196" spans="24:24" ht="12.75">
      <c r="X196" s="114"/>
    </row>
    <row r="197" spans="24:24" ht="12.75">
      <c r="X197" s="114"/>
    </row>
    <row r="198" spans="24:24" ht="12.75">
      <c r="X198" s="114"/>
    </row>
    <row r="199" spans="24:24" ht="12.75">
      <c r="X199" s="114"/>
    </row>
    <row r="200" spans="24:24" ht="12.75">
      <c r="X200" s="114"/>
    </row>
    <row r="201" spans="24:24" ht="12.75">
      <c r="X201" s="114"/>
    </row>
    <row r="202" spans="24:24" ht="12.75">
      <c r="X202" s="114"/>
    </row>
    <row r="203" spans="24:24" ht="12.75">
      <c r="X203" s="114"/>
    </row>
    <row r="204" spans="24:24" ht="12.75">
      <c r="X204" s="114"/>
    </row>
    <row r="205" spans="24:24" ht="12.75">
      <c r="X205" s="114"/>
    </row>
    <row r="206" spans="24:24" ht="12.75">
      <c r="X206" s="114"/>
    </row>
    <row r="207" spans="24:24" ht="12.75">
      <c r="X207" s="114"/>
    </row>
    <row r="208" spans="24:24" ht="12.75">
      <c r="X208" s="114"/>
    </row>
    <row r="209" spans="24:24" ht="12.75">
      <c r="X209" s="114"/>
    </row>
    <row r="210" spans="24:24" ht="12.75">
      <c r="X210" s="114"/>
    </row>
    <row r="211" spans="24:24" ht="12.75">
      <c r="X211" s="114"/>
    </row>
    <row r="212" spans="24:24" ht="12.75">
      <c r="X212" s="114"/>
    </row>
    <row r="213" spans="24:24" ht="12.75">
      <c r="X213" s="114"/>
    </row>
    <row r="214" spans="24:24" ht="12.75">
      <c r="X214" s="114"/>
    </row>
    <row r="215" spans="24:24" ht="12.75">
      <c r="X215" s="114"/>
    </row>
    <row r="216" spans="24:24" ht="12.75">
      <c r="X216" s="114"/>
    </row>
    <row r="217" spans="24:24" ht="12.75">
      <c r="X217" s="114"/>
    </row>
    <row r="218" spans="24:24" ht="12.75">
      <c r="X218" s="114"/>
    </row>
    <row r="219" spans="24:24" ht="12.75">
      <c r="X219" s="114"/>
    </row>
    <row r="220" spans="24:24" ht="12.75">
      <c r="X220" s="114"/>
    </row>
    <row r="221" spans="24:24" ht="12.75">
      <c r="X221" s="114"/>
    </row>
    <row r="222" spans="24:24" ht="12.75">
      <c r="X222" s="114"/>
    </row>
    <row r="223" spans="24:24" ht="12.75">
      <c r="X223" s="114"/>
    </row>
    <row r="224" spans="24:24" ht="12.75">
      <c r="X224" s="114"/>
    </row>
    <row r="225" spans="24:24" ht="12.75">
      <c r="X225" s="114"/>
    </row>
    <row r="226" spans="24:24" ht="12.75">
      <c r="X226" s="114"/>
    </row>
    <row r="227" spans="24:24" ht="12.75">
      <c r="X227" s="114"/>
    </row>
    <row r="228" spans="24:24" ht="12.75">
      <c r="X228" s="114"/>
    </row>
    <row r="229" spans="24:24" ht="12.75">
      <c r="X229" s="114"/>
    </row>
    <row r="230" spans="24:24" ht="12.75">
      <c r="X230" s="114"/>
    </row>
    <row r="231" spans="24:24" ht="12.75">
      <c r="X231" s="114"/>
    </row>
    <row r="232" spans="24:24" ht="12.75">
      <c r="X232" s="114"/>
    </row>
    <row r="233" spans="24:24" ht="12.75">
      <c r="X233" s="114"/>
    </row>
    <row r="234" spans="24:24" ht="12.75">
      <c r="X234" s="114"/>
    </row>
    <row r="235" spans="24:24" ht="12.75">
      <c r="X235" s="114"/>
    </row>
    <row r="236" spans="24:24" ht="12.75">
      <c r="X236" s="114"/>
    </row>
    <row r="237" spans="24:24" ht="12.75">
      <c r="X237" s="114"/>
    </row>
    <row r="238" spans="24:24" ht="12.75">
      <c r="X238" s="114"/>
    </row>
    <row r="239" spans="24:24" ht="12.75">
      <c r="X239" s="114"/>
    </row>
    <row r="240" spans="24:24" ht="12.75">
      <c r="X240" s="114"/>
    </row>
    <row r="241" spans="24:24" ht="12.75">
      <c r="X241" s="114"/>
    </row>
    <row r="242" spans="24:24" ht="12.75">
      <c r="X242" s="114"/>
    </row>
    <row r="243" spans="24:24" ht="12.75">
      <c r="X243" s="114"/>
    </row>
    <row r="244" spans="24:24" ht="12.75">
      <c r="X244" s="114"/>
    </row>
    <row r="245" spans="24:24" ht="12.75">
      <c r="X245" s="114"/>
    </row>
    <row r="246" spans="24:24" ht="12.75">
      <c r="X246" s="114"/>
    </row>
    <row r="247" spans="24:24" ht="12.75">
      <c r="X247" s="114"/>
    </row>
    <row r="248" spans="24:24" ht="12.75">
      <c r="X248" s="114"/>
    </row>
    <row r="249" spans="24:24" ht="12.75">
      <c r="X249" s="114"/>
    </row>
    <row r="250" spans="24:24" ht="12.75">
      <c r="X250" s="114"/>
    </row>
    <row r="251" spans="24:24" ht="12.75">
      <c r="X251" s="114"/>
    </row>
    <row r="252" spans="24:24" ht="12.75">
      <c r="X252" s="114"/>
    </row>
    <row r="253" spans="24:24" ht="12.75">
      <c r="X253" s="114"/>
    </row>
    <row r="254" spans="24:24" ht="12.75">
      <c r="X254" s="114"/>
    </row>
    <row r="255" spans="24:24" ht="12.75">
      <c r="X255" s="114"/>
    </row>
    <row r="256" spans="24:24" ht="12.75">
      <c r="X256" s="114"/>
    </row>
    <row r="257" spans="24:24" ht="12.75">
      <c r="X257" s="114"/>
    </row>
    <row r="258" spans="24:24" ht="12.75">
      <c r="X258" s="114"/>
    </row>
    <row r="259" spans="24:24" ht="12.75">
      <c r="X259" s="114"/>
    </row>
    <row r="260" spans="24:24" ht="12.75">
      <c r="X260" s="114"/>
    </row>
    <row r="261" spans="24:24" ht="12.75">
      <c r="X261" s="114"/>
    </row>
    <row r="262" spans="24:24" ht="12.75">
      <c r="X262" s="114"/>
    </row>
    <row r="263" spans="24:24" ht="12.75">
      <c r="X263" s="114"/>
    </row>
    <row r="264" spans="24:24" ht="12.75">
      <c r="X264" s="114"/>
    </row>
    <row r="265" spans="24:24" ht="12.75">
      <c r="X265" s="114"/>
    </row>
    <row r="266" spans="24:24" ht="12.75">
      <c r="X266" s="114"/>
    </row>
    <row r="267" spans="24:24" ht="12.75">
      <c r="X267" s="114"/>
    </row>
    <row r="268" spans="24:24" ht="12.75">
      <c r="X268" s="114"/>
    </row>
    <row r="269" spans="24:24" ht="12.75">
      <c r="X269" s="114"/>
    </row>
    <row r="270" spans="24:24" ht="12.75">
      <c r="X270" s="114"/>
    </row>
    <row r="271" spans="24:24" ht="12.75">
      <c r="X271" s="114"/>
    </row>
    <row r="272" spans="24:24" ht="12.75">
      <c r="X272" s="114"/>
    </row>
    <row r="273" spans="24:24" ht="12.75">
      <c r="X273" s="114"/>
    </row>
    <row r="274" spans="24:24" ht="12.75">
      <c r="X274" s="114"/>
    </row>
    <row r="275" spans="24:24" ht="12.75">
      <c r="X275" s="114"/>
    </row>
    <row r="276" spans="24:24" ht="12.75">
      <c r="X276" s="114"/>
    </row>
    <row r="277" spans="24:24" ht="12.75">
      <c r="X277" s="114"/>
    </row>
    <row r="278" spans="24:24" ht="12.75">
      <c r="X278" s="114"/>
    </row>
    <row r="279" spans="24:24" ht="12.75">
      <c r="X279" s="114"/>
    </row>
    <row r="280" spans="24:24" ht="12.75">
      <c r="X280" s="114"/>
    </row>
    <row r="281" spans="24:24" ht="12.75">
      <c r="X281" s="114"/>
    </row>
    <row r="282" spans="24:24" ht="12.75">
      <c r="X282" s="114"/>
    </row>
    <row r="283" spans="24:24" ht="12.75">
      <c r="X283" s="114"/>
    </row>
    <row r="284" spans="24:24" ht="12.75">
      <c r="X284" s="114"/>
    </row>
    <row r="285" spans="24:24" ht="12.75">
      <c r="X285" s="114"/>
    </row>
    <row r="286" spans="24:24" ht="12.75">
      <c r="X286" s="114"/>
    </row>
    <row r="287" spans="24:24" ht="12.75">
      <c r="X287" s="114"/>
    </row>
    <row r="288" spans="24:24" ht="12.75">
      <c r="X288" s="114"/>
    </row>
    <row r="289" spans="24:24" ht="12.75">
      <c r="X289" s="114"/>
    </row>
    <row r="290" spans="24:24" ht="12.75">
      <c r="X290" s="114"/>
    </row>
    <row r="291" spans="24:24" ht="12.75">
      <c r="X291" s="114"/>
    </row>
    <row r="292" spans="24:24" ht="12.75">
      <c r="X292" s="114"/>
    </row>
    <row r="293" spans="24:24" ht="12.75">
      <c r="X293" s="114"/>
    </row>
    <row r="294" spans="24:24" ht="12.75">
      <c r="X294" s="114"/>
    </row>
    <row r="295" spans="24:24" ht="12.75">
      <c r="X295" s="114"/>
    </row>
    <row r="296" spans="24:24" ht="12.75">
      <c r="X296" s="114"/>
    </row>
    <row r="297" spans="24:24" ht="12.75">
      <c r="X297" s="114"/>
    </row>
    <row r="298" spans="24:24" ht="12.75">
      <c r="X298" s="114"/>
    </row>
    <row r="299" spans="24:24" ht="12.75">
      <c r="X299" s="114"/>
    </row>
    <row r="300" spans="24:24" ht="12.75">
      <c r="X300" s="114"/>
    </row>
    <row r="301" spans="24:24" ht="12.75">
      <c r="X301" s="114"/>
    </row>
    <row r="302" spans="24:24" ht="12.75">
      <c r="X302" s="114"/>
    </row>
    <row r="303" spans="24:24" ht="12.75">
      <c r="X303" s="114"/>
    </row>
    <row r="304" spans="24:24" ht="12.75">
      <c r="X304" s="114"/>
    </row>
    <row r="305" spans="24:24" ht="12.75">
      <c r="X305" s="114"/>
    </row>
    <row r="306" spans="24:24" ht="12.75">
      <c r="X306" s="114"/>
    </row>
    <row r="307" spans="24:24" ht="12.75">
      <c r="X307" s="114"/>
    </row>
    <row r="308" spans="24:24" ht="12.75">
      <c r="X308" s="114"/>
    </row>
    <row r="309" spans="24:24" ht="12.75">
      <c r="X309" s="114"/>
    </row>
    <row r="310" spans="24:24" ht="12.75">
      <c r="X310" s="114"/>
    </row>
    <row r="311" spans="24:24" ht="12.75">
      <c r="X311" s="114"/>
    </row>
    <row r="312" spans="24:24" ht="12.75">
      <c r="X312" s="114"/>
    </row>
    <row r="313" spans="24:24" ht="12.75">
      <c r="X313" s="114"/>
    </row>
    <row r="314" spans="24:24" ht="12.75">
      <c r="X314" s="114"/>
    </row>
    <row r="315" spans="24:24" ht="12.75">
      <c r="X315" s="114"/>
    </row>
    <row r="316" spans="24:24" ht="12.75">
      <c r="X316" s="114"/>
    </row>
    <row r="317" spans="24:24" ht="12.75">
      <c r="X317" s="114"/>
    </row>
    <row r="318" spans="24:24" ht="12.75">
      <c r="X318" s="114"/>
    </row>
    <row r="319" spans="24:24" ht="12.75">
      <c r="X319" s="114"/>
    </row>
    <row r="320" spans="24:24" ht="12.75">
      <c r="X320" s="114"/>
    </row>
    <row r="321" spans="24:24" ht="12.75">
      <c r="X321" s="114"/>
    </row>
    <row r="322" spans="24:24" ht="12.75">
      <c r="X322" s="114"/>
    </row>
    <row r="323" spans="24:24" ht="12.75">
      <c r="X323" s="114"/>
    </row>
    <row r="324" spans="24:24" ht="12.75">
      <c r="X324" s="114"/>
    </row>
    <row r="325" spans="24:24" ht="12.75">
      <c r="X325" s="114"/>
    </row>
    <row r="326" spans="24:24" ht="12.75">
      <c r="X326" s="114"/>
    </row>
    <row r="327" spans="24:24" ht="12.75">
      <c r="X327" s="114"/>
    </row>
    <row r="328" spans="24:24" ht="12.75">
      <c r="X328" s="114"/>
    </row>
    <row r="329" spans="24:24" ht="12.75">
      <c r="X329" s="114"/>
    </row>
    <row r="330" spans="24:24" ht="12.75">
      <c r="X330" s="114"/>
    </row>
    <row r="331" spans="24:24" ht="12.75">
      <c r="X331" s="114"/>
    </row>
    <row r="332" spans="24:24" ht="12.75">
      <c r="X332" s="114"/>
    </row>
    <row r="333" spans="24:24" ht="12.75">
      <c r="X333" s="114"/>
    </row>
    <row r="334" spans="24:24" ht="12.75">
      <c r="X334" s="114"/>
    </row>
    <row r="335" spans="24:24" ht="12.75">
      <c r="X335" s="114"/>
    </row>
    <row r="336" spans="24:24" ht="12.75">
      <c r="X336" s="114"/>
    </row>
    <row r="337" spans="24:24" ht="12.75">
      <c r="X337" s="114"/>
    </row>
    <row r="338" spans="24:24" ht="12.75">
      <c r="X338" s="114"/>
    </row>
    <row r="339" spans="24:24" ht="12.75">
      <c r="X339" s="114"/>
    </row>
    <row r="340" spans="24:24" ht="12.75">
      <c r="X340" s="114"/>
    </row>
    <row r="341" spans="24:24" ht="12.75">
      <c r="X341" s="114"/>
    </row>
    <row r="342" spans="24:24" ht="12.75">
      <c r="X342" s="114"/>
    </row>
    <row r="343" spans="24:24" ht="12.75">
      <c r="X343" s="114"/>
    </row>
    <row r="344" spans="24:24" ht="12.75">
      <c r="X344" s="114"/>
    </row>
    <row r="345" spans="24:24" ht="12.75">
      <c r="X345" s="114"/>
    </row>
    <row r="346" spans="24:24" ht="12.75">
      <c r="X346" s="114"/>
    </row>
    <row r="347" spans="24:24" ht="12.75">
      <c r="X347" s="114"/>
    </row>
    <row r="348" spans="24:24" ht="12.75">
      <c r="X348" s="114"/>
    </row>
    <row r="349" spans="24:24" ht="12.75">
      <c r="X349" s="114"/>
    </row>
    <row r="350" spans="24:24" ht="12.75">
      <c r="X350" s="114"/>
    </row>
    <row r="351" spans="24:24" ht="12.75">
      <c r="X351" s="114"/>
    </row>
    <row r="352" spans="24:24" ht="12.75">
      <c r="X352" s="114"/>
    </row>
    <row r="353" spans="24:24" ht="12.75">
      <c r="X353" s="114"/>
    </row>
    <row r="354" spans="24:24" ht="12.75">
      <c r="X354" s="114"/>
    </row>
    <row r="355" spans="24:24" ht="12.75">
      <c r="X355" s="114"/>
    </row>
    <row r="356" spans="24:24" ht="12.75">
      <c r="X356" s="114"/>
    </row>
    <row r="357" spans="24:24" ht="12.75">
      <c r="X357" s="114"/>
    </row>
    <row r="358" spans="24:24" ht="12.75">
      <c r="X358" s="114"/>
    </row>
    <row r="359" spans="24:24" ht="12.75">
      <c r="X359" s="114"/>
    </row>
    <row r="360" spans="24:24" ht="12.75">
      <c r="X360" s="114"/>
    </row>
    <row r="361" spans="24:24" ht="12.75">
      <c r="X361" s="114"/>
    </row>
    <row r="362" spans="24:24" ht="12.75">
      <c r="X362" s="114"/>
    </row>
    <row r="363" spans="24:24" ht="12.75">
      <c r="X363" s="114"/>
    </row>
    <row r="364" spans="24:24" ht="12.75">
      <c r="X364" s="114"/>
    </row>
    <row r="365" spans="24:24" ht="12.75">
      <c r="X365" s="114"/>
    </row>
    <row r="366" spans="24:24" ht="12.75">
      <c r="X366" s="114"/>
    </row>
    <row r="367" spans="24:24" ht="12.75">
      <c r="X367" s="114"/>
    </row>
    <row r="368" spans="24:24" ht="12.75">
      <c r="X368" s="114"/>
    </row>
    <row r="369" spans="24:24" ht="12.75">
      <c r="X369" s="114"/>
    </row>
    <row r="370" spans="24:24" ht="12.75">
      <c r="X370" s="114"/>
    </row>
    <row r="371" spans="24:24" ht="12.75">
      <c r="X371" s="114"/>
    </row>
    <row r="372" spans="24:24" ht="12.75">
      <c r="X372" s="114"/>
    </row>
    <row r="373" spans="24:24" ht="12.75">
      <c r="X373" s="114"/>
    </row>
    <row r="374" spans="24:24" ht="12.75">
      <c r="X374" s="114"/>
    </row>
    <row r="375" spans="24:24" ht="12.75">
      <c r="X375" s="114"/>
    </row>
    <row r="376" spans="24:24" ht="12.75">
      <c r="X376" s="114"/>
    </row>
    <row r="377" spans="24:24" ht="12.75">
      <c r="X377" s="114"/>
    </row>
    <row r="378" spans="24:24" ht="12.75">
      <c r="X378" s="114"/>
    </row>
    <row r="379" spans="24:24" ht="12.75">
      <c r="X379" s="114"/>
    </row>
    <row r="380" spans="24:24" ht="12.75">
      <c r="X380" s="114"/>
    </row>
    <row r="381" spans="24:24" ht="12.75">
      <c r="X381" s="114"/>
    </row>
    <row r="382" spans="24:24" ht="12.75">
      <c r="X382" s="114"/>
    </row>
    <row r="383" spans="24:24" ht="12.75">
      <c r="X383" s="114"/>
    </row>
    <row r="384" spans="24:24" ht="12.75">
      <c r="X384" s="114"/>
    </row>
    <row r="385" spans="24:24" ht="12.75">
      <c r="X385" s="114"/>
    </row>
    <row r="386" spans="24:24" ht="12.75">
      <c r="X386" s="114"/>
    </row>
    <row r="387" spans="24:24" ht="12.75">
      <c r="X387" s="114"/>
    </row>
    <row r="388" spans="24:24" ht="12.75">
      <c r="X388" s="114"/>
    </row>
    <row r="389" spans="24:24" ht="12.75">
      <c r="X389" s="114"/>
    </row>
    <row r="390" spans="24:24" ht="12.75">
      <c r="X390" s="114"/>
    </row>
    <row r="391" spans="24:24" ht="12.75">
      <c r="X391" s="114"/>
    </row>
    <row r="392" spans="24:24" ht="12.75">
      <c r="X392" s="114"/>
    </row>
    <row r="393" spans="24:24" ht="12.75">
      <c r="X393" s="114"/>
    </row>
    <row r="394" spans="24:24" ht="12.75">
      <c r="X394" s="114"/>
    </row>
    <row r="395" spans="24:24" ht="12.75">
      <c r="X395" s="114"/>
    </row>
    <row r="396" spans="24:24" ht="12.75">
      <c r="X396" s="114"/>
    </row>
    <row r="397" spans="24:24" ht="12.75">
      <c r="X397" s="114"/>
    </row>
    <row r="398" spans="24:24" ht="12.75">
      <c r="X398" s="114"/>
    </row>
    <row r="399" spans="24:24" ht="12.75">
      <c r="X399" s="114"/>
    </row>
    <row r="400" spans="24:24" ht="12.75">
      <c r="X400" s="114"/>
    </row>
    <row r="401" spans="24:24" ht="12.75">
      <c r="X401" s="114"/>
    </row>
    <row r="402" spans="24:24" ht="12.75">
      <c r="X402" s="114"/>
    </row>
    <row r="403" spans="24:24" ht="12.75">
      <c r="X403" s="114"/>
    </row>
    <row r="404" spans="24:24" ht="12.75">
      <c r="X404" s="114"/>
    </row>
    <row r="405" spans="24:24" ht="12.75">
      <c r="X405" s="114"/>
    </row>
    <row r="406" spans="24:24" ht="12.75">
      <c r="X406" s="114"/>
    </row>
    <row r="407" spans="24:24" ht="12.75">
      <c r="X407" s="114"/>
    </row>
    <row r="408" spans="24:24" ht="12.75">
      <c r="X408" s="114"/>
    </row>
    <row r="409" spans="24:24" ht="12.75">
      <c r="X409" s="114"/>
    </row>
    <row r="410" spans="24:24" ht="12.75">
      <c r="X410" s="114"/>
    </row>
    <row r="411" spans="24:24" ht="12.75">
      <c r="X411" s="114"/>
    </row>
    <row r="412" spans="24:24" ht="12.75">
      <c r="X412" s="114"/>
    </row>
    <row r="413" spans="24:24" ht="12.75">
      <c r="X413" s="114"/>
    </row>
    <row r="414" spans="24:24" ht="12.75">
      <c r="X414" s="114"/>
    </row>
    <row r="415" spans="24:24" ht="12.75">
      <c r="X415" s="114"/>
    </row>
    <row r="416" spans="24:24" ht="12.75">
      <c r="X416" s="114"/>
    </row>
    <row r="417" spans="24:24" ht="12.75">
      <c r="X417" s="114"/>
    </row>
    <row r="418" spans="24:24" ht="12.75">
      <c r="X418" s="114"/>
    </row>
    <row r="419" spans="24:24" ht="12.75">
      <c r="X419" s="114"/>
    </row>
    <row r="420" spans="24:24" ht="12.75">
      <c r="X420" s="114"/>
    </row>
    <row r="421" spans="24:24" ht="12.75">
      <c r="X421" s="114"/>
    </row>
    <row r="422" spans="24:24" ht="12.75">
      <c r="X422" s="114"/>
    </row>
    <row r="423" spans="24:24" ht="12.75">
      <c r="X423" s="114"/>
    </row>
    <row r="424" spans="24:24" ht="12.75">
      <c r="X424" s="114"/>
    </row>
    <row r="425" spans="24:24" ht="12.75">
      <c r="X425" s="114"/>
    </row>
    <row r="426" spans="24:24" ht="12.75">
      <c r="X426" s="114"/>
    </row>
    <row r="427" spans="24:24" ht="12.75">
      <c r="X427" s="114"/>
    </row>
    <row r="428" spans="24:24" ht="12.75">
      <c r="X428" s="114"/>
    </row>
    <row r="429" spans="24:24" ht="12.75">
      <c r="X429" s="114"/>
    </row>
    <row r="430" spans="24:24" ht="12.75">
      <c r="X430" s="114"/>
    </row>
    <row r="431" spans="24:24" ht="12.75">
      <c r="X431" s="114"/>
    </row>
    <row r="432" spans="24:24" ht="12.75">
      <c r="X432" s="114"/>
    </row>
    <row r="433" spans="24:24" ht="12.75">
      <c r="X433" s="114"/>
    </row>
    <row r="434" spans="24:24" ht="12.75">
      <c r="X434" s="114"/>
    </row>
    <row r="435" spans="24:24" ht="12.75">
      <c r="X435" s="114"/>
    </row>
    <row r="436" spans="24:24" ht="12.75">
      <c r="X436" s="114"/>
    </row>
    <row r="437" spans="24:24" ht="12.75">
      <c r="X437" s="114"/>
    </row>
    <row r="438" spans="24:24" ht="12.75">
      <c r="X438" s="114"/>
    </row>
    <row r="439" spans="24:24" ht="12.75">
      <c r="X439" s="114"/>
    </row>
    <row r="440" spans="24:24" ht="12.75">
      <c r="X440" s="114"/>
    </row>
    <row r="441" spans="24:24" ht="12.75">
      <c r="X441" s="114"/>
    </row>
    <row r="442" spans="24:24" ht="12.75">
      <c r="X442" s="114"/>
    </row>
    <row r="443" spans="24:24" ht="12.75">
      <c r="X443" s="114"/>
    </row>
    <row r="444" spans="24:24" ht="12.75">
      <c r="X444" s="114"/>
    </row>
    <row r="445" spans="24:24" ht="12.75">
      <c r="X445" s="114"/>
    </row>
    <row r="446" spans="24:24" ht="12.75">
      <c r="X446" s="114"/>
    </row>
    <row r="447" spans="24:24" ht="12.75">
      <c r="X447" s="114"/>
    </row>
    <row r="448" spans="24:24" ht="12.75">
      <c r="X448" s="114"/>
    </row>
    <row r="449" spans="24:24" ht="12.75">
      <c r="X449" s="114"/>
    </row>
    <row r="450" spans="24:24" ht="12.75">
      <c r="X450" s="114"/>
    </row>
    <row r="451" spans="24:24" ht="12.75">
      <c r="X451" s="114"/>
    </row>
    <row r="452" spans="24:24" ht="12.75">
      <c r="X452" s="114"/>
    </row>
    <row r="453" spans="24:24" ht="12.75">
      <c r="X453" s="114"/>
    </row>
    <row r="454" spans="24:24" ht="12.75">
      <c r="X454" s="114"/>
    </row>
    <row r="455" spans="24:24" ht="12.75">
      <c r="X455" s="114"/>
    </row>
    <row r="456" spans="24:24" ht="12.75">
      <c r="X456" s="114"/>
    </row>
    <row r="457" spans="24:24" ht="12.75">
      <c r="X457" s="114"/>
    </row>
    <row r="458" spans="24:24" ht="12.75">
      <c r="X458" s="114"/>
    </row>
    <row r="459" spans="24:24" ht="12.75">
      <c r="X459" s="114"/>
    </row>
    <row r="460" spans="24:24" ht="12.75">
      <c r="X460" s="114"/>
    </row>
    <row r="461" spans="24:24" ht="12.75">
      <c r="X461" s="114"/>
    </row>
    <row r="462" spans="24:24" ht="12.75">
      <c r="X462" s="114"/>
    </row>
    <row r="463" spans="24:24" ht="12.75">
      <c r="X463" s="114"/>
    </row>
    <row r="464" spans="24:24" ht="12.75">
      <c r="X464" s="114"/>
    </row>
    <row r="465" spans="24:24" ht="12.75">
      <c r="X465" s="114"/>
    </row>
    <row r="466" spans="24:24" ht="12.75">
      <c r="X466" s="114"/>
    </row>
    <row r="467" spans="24:24" ht="12.75">
      <c r="X467" s="114"/>
    </row>
    <row r="468" spans="24:24" ht="12.75">
      <c r="X468" s="114"/>
    </row>
    <row r="469" spans="24:24" ht="12.75">
      <c r="X469" s="114"/>
    </row>
    <row r="470" spans="24:24" ht="12.75">
      <c r="X470" s="114"/>
    </row>
    <row r="471" spans="24:24" ht="12.75">
      <c r="X471" s="114"/>
    </row>
    <row r="472" spans="24:24" ht="12.75">
      <c r="X472" s="114"/>
    </row>
    <row r="473" spans="24:24" ht="12.75">
      <c r="X473" s="114"/>
    </row>
    <row r="474" spans="24:24" ht="12.75">
      <c r="X474" s="114"/>
    </row>
    <row r="475" spans="24:24" ht="12.75">
      <c r="X475" s="114"/>
    </row>
    <row r="476" spans="24:24" ht="12.75">
      <c r="X476" s="114"/>
    </row>
    <row r="477" spans="24:24" ht="12.75">
      <c r="X477" s="114"/>
    </row>
    <row r="478" spans="24:24" ht="12.75">
      <c r="X478" s="114"/>
    </row>
    <row r="479" spans="24:24" ht="12.75">
      <c r="X479" s="114"/>
    </row>
    <row r="480" spans="24:24" ht="12.75">
      <c r="X480" s="114"/>
    </row>
    <row r="481" spans="24:24" ht="12.75">
      <c r="X481" s="114"/>
    </row>
    <row r="482" spans="24:24" ht="12.75">
      <c r="X482" s="114"/>
    </row>
    <row r="483" spans="24:24" ht="12.75">
      <c r="X483" s="114"/>
    </row>
    <row r="484" spans="24:24" ht="12.75">
      <c r="X484" s="114"/>
    </row>
    <row r="485" spans="24:24" ht="12.75">
      <c r="X485" s="114"/>
    </row>
    <row r="486" spans="24:24" ht="12.75">
      <c r="X486" s="114"/>
    </row>
    <row r="487" spans="24:24" ht="12.75">
      <c r="X487" s="114"/>
    </row>
    <row r="488" spans="24:24" ht="12.75">
      <c r="X488" s="114"/>
    </row>
    <row r="489" spans="24:24" ht="12.75">
      <c r="X489" s="114"/>
    </row>
    <row r="490" spans="24:24" ht="12.75">
      <c r="X490" s="114"/>
    </row>
    <row r="491" spans="24:24" ht="12.75">
      <c r="X491" s="114"/>
    </row>
    <row r="492" spans="24:24" ht="12.75">
      <c r="X492" s="114"/>
    </row>
    <row r="493" spans="24:24" ht="12.75">
      <c r="X493" s="114"/>
    </row>
    <row r="494" spans="24:24" ht="12.75">
      <c r="X494" s="114"/>
    </row>
    <row r="495" spans="24:24" ht="12.75">
      <c r="X495" s="114"/>
    </row>
    <row r="496" spans="24:24" ht="12.75">
      <c r="X496" s="114"/>
    </row>
    <row r="497" spans="24:24" ht="12.75">
      <c r="X497" s="114"/>
    </row>
    <row r="498" spans="24:24" ht="12.75">
      <c r="X498" s="114"/>
    </row>
    <row r="499" spans="24:24" ht="12.75">
      <c r="X499" s="114"/>
    </row>
    <row r="500" spans="24:24" ht="12.75">
      <c r="X500" s="114"/>
    </row>
    <row r="501" spans="24:24" ht="12.75">
      <c r="X501" s="114"/>
    </row>
    <row r="502" spans="24:24" ht="12.75">
      <c r="X502" s="114"/>
    </row>
    <row r="503" spans="24:24" ht="12.75">
      <c r="X503" s="114"/>
    </row>
    <row r="504" spans="24:24" ht="12.75">
      <c r="X504" s="114"/>
    </row>
    <row r="505" spans="24:24" ht="12.75">
      <c r="X505" s="114"/>
    </row>
    <row r="506" spans="24:24" ht="12.75">
      <c r="X506" s="114"/>
    </row>
    <row r="507" spans="24:24" ht="12.75">
      <c r="X507" s="114"/>
    </row>
    <row r="508" spans="24:24" ht="12.75">
      <c r="X508" s="114"/>
    </row>
    <row r="509" spans="24:24" ht="12.75">
      <c r="X509" s="114"/>
    </row>
    <row r="510" spans="24:24" ht="12.75">
      <c r="X510" s="114"/>
    </row>
    <row r="511" spans="24:24" ht="12.75">
      <c r="X511" s="114"/>
    </row>
    <row r="512" spans="24:24" ht="12.75">
      <c r="X512" s="114"/>
    </row>
    <row r="513" spans="24:24" ht="12.75">
      <c r="X513" s="114"/>
    </row>
    <row r="514" spans="24:24" ht="12.75">
      <c r="X514" s="114"/>
    </row>
    <row r="515" spans="24:24" ht="12.75">
      <c r="X515" s="114"/>
    </row>
    <row r="516" spans="24:24" ht="12.75">
      <c r="X516" s="114"/>
    </row>
    <row r="517" spans="24:24" ht="12.75">
      <c r="X517" s="114"/>
    </row>
    <row r="518" spans="24:24" ht="12.75">
      <c r="X518" s="114"/>
    </row>
    <row r="519" spans="24:24" ht="12.75">
      <c r="X519" s="114"/>
    </row>
    <row r="520" spans="24:24" ht="12.75">
      <c r="X520" s="114"/>
    </row>
    <row r="521" spans="24:24" ht="12.75">
      <c r="X521" s="114"/>
    </row>
    <row r="522" spans="24:24" ht="12.75">
      <c r="X522" s="114"/>
    </row>
    <row r="523" spans="24:24" ht="12.75">
      <c r="X523" s="114"/>
    </row>
    <row r="524" spans="24:24" ht="12.75">
      <c r="X524" s="114"/>
    </row>
    <row r="525" spans="24:24" ht="12.75">
      <c r="X525" s="114"/>
    </row>
    <row r="526" spans="24:24" ht="12.75">
      <c r="X526" s="114"/>
    </row>
    <row r="527" spans="24:24" ht="12.75">
      <c r="X527" s="114"/>
    </row>
    <row r="528" spans="24:24" ht="12.75">
      <c r="X528" s="114"/>
    </row>
    <row r="529" spans="24:24" ht="12.75">
      <c r="X529" s="114"/>
    </row>
    <row r="530" spans="24:24" ht="12.75">
      <c r="X530" s="114"/>
    </row>
    <row r="531" spans="24:24" ht="12.75">
      <c r="X531" s="114"/>
    </row>
    <row r="532" spans="24:24" ht="12.75">
      <c r="X532" s="114"/>
    </row>
    <row r="533" spans="24:24" ht="12.75">
      <c r="X533" s="114"/>
    </row>
    <row r="534" spans="24:24" ht="12.75">
      <c r="X534" s="114"/>
    </row>
    <row r="535" spans="24:24" ht="12.75">
      <c r="X535" s="114"/>
    </row>
    <row r="536" spans="24:24" ht="12.75">
      <c r="X536" s="114"/>
    </row>
    <row r="537" spans="24:24" ht="12.75">
      <c r="X537" s="114"/>
    </row>
    <row r="538" spans="24:24" ht="12.75">
      <c r="X538" s="114"/>
    </row>
    <row r="539" spans="24:24" ht="12.75">
      <c r="X539" s="114"/>
    </row>
    <row r="540" spans="24:24" ht="12.75">
      <c r="X540" s="114"/>
    </row>
    <row r="541" spans="24:24" ht="12.75">
      <c r="X541" s="114"/>
    </row>
    <row r="542" spans="24:24" ht="12.75">
      <c r="X542" s="114"/>
    </row>
    <row r="543" spans="24:24" ht="12.75">
      <c r="X543" s="114"/>
    </row>
    <row r="544" spans="24:24" ht="12.75">
      <c r="X544" s="114"/>
    </row>
    <row r="545" spans="24:24" ht="12.75">
      <c r="X545" s="114"/>
    </row>
    <row r="546" spans="24:24" ht="12.75">
      <c r="X546" s="114"/>
    </row>
    <row r="547" spans="24:24" ht="12.75">
      <c r="X547" s="114"/>
    </row>
    <row r="548" spans="24:24" ht="12.75">
      <c r="X548" s="114"/>
    </row>
    <row r="549" spans="24:24" ht="12.75">
      <c r="X549" s="114"/>
    </row>
    <row r="550" spans="24:24" ht="12.75">
      <c r="X550" s="114"/>
    </row>
    <row r="551" spans="24:24" ht="12.75">
      <c r="X551" s="114"/>
    </row>
    <row r="552" spans="24:24" ht="12.75">
      <c r="X552" s="114"/>
    </row>
    <row r="553" spans="24:24" ht="12.75">
      <c r="X553" s="114"/>
    </row>
    <row r="554" spans="24:24" ht="12.75">
      <c r="X554" s="114"/>
    </row>
    <row r="555" spans="24:24" ht="12.75">
      <c r="X555" s="114"/>
    </row>
    <row r="556" spans="24:24" ht="12.75">
      <c r="X556" s="114"/>
    </row>
    <row r="557" spans="24:24" ht="12.75">
      <c r="X557" s="114"/>
    </row>
    <row r="558" spans="24:24" ht="12.75">
      <c r="X558" s="114"/>
    </row>
    <row r="559" spans="24:24" ht="12.75">
      <c r="X559" s="114"/>
    </row>
    <row r="560" spans="24:24" ht="12.75">
      <c r="X560" s="114"/>
    </row>
    <row r="561" spans="24:24" ht="12.75">
      <c r="X561" s="114"/>
    </row>
    <row r="562" spans="24:24" ht="12.75">
      <c r="X562" s="114"/>
    </row>
    <row r="563" spans="24:24" ht="12.75">
      <c r="X563" s="114"/>
    </row>
    <row r="564" spans="24:24" ht="12.75">
      <c r="X564" s="114"/>
    </row>
    <row r="565" spans="24:24" ht="12.75">
      <c r="X565" s="114"/>
    </row>
    <row r="566" spans="24:24" ht="12.75">
      <c r="X566" s="114"/>
    </row>
    <row r="567" spans="24:24" ht="12.75">
      <c r="X567" s="114"/>
    </row>
    <row r="568" spans="24:24" ht="12.75">
      <c r="X568" s="114"/>
    </row>
    <row r="569" spans="24:24" ht="12.75">
      <c r="X569" s="114"/>
    </row>
    <row r="570" spans="24:24" ht="12.75">
      <c r="X570" s="114"/>
    </row>
    <row r="571" spans="24:24" ht="12.75">
      <c r="X571" s="114"/>
    </row>
    <row r="572" spans="24:24" ht="12.75">
      <c r="X572" s="114"/>
    </row>
    <row r="573" spans="24:24" ht="12.75">
      <c r="X573" s="114"/>
    </row>
    <row r="574" spans="24:24" ht="12.75">
      <c r="X574" s="114"/>
    </row>
    <row r="575" spans="24:24" ht="12.75">
      <c r="X575" s="114"/>
    </row>
    <row r="576" spans="24:24" ht="12.75">
      <c r="X576" s="114"/>
    </row>
    <row r="577" spans="24:24" ht="12.75">
      <c r="X577" s="114"/>
    </row>
    <row r="578" spans="24:24" ht="12.75">
      <c r="X578" s="114"/>
    </row>
    <row r="579" spans="24:24" ht="12.75">
      <c r="X579" s="114"/>
    </row>
    <row r="580" spans="24:24" ht="12.75">
      <c r="X580" s="114"/>
    </row>
    <row r="581" spans="24:24" ht="12.75">
      <c r="X581" s="114"/>
    </row>
    <row r="582" spans="24:24" ht="12.75">
      <c r="X582" s="114"/>
    </row>
    <row r="583" spans="24:24" ht="12.75">
      <c r="X583" s="114"/>
    </row>
    <row r="584" spans="24:24" ht="12.75">
      <c r="X584" s="114"/>
    </row>
    <row r="585" spans="24:24" ht="12.75">
      <c r="X585" s="114"/>
    </row>
    <row r="586" spans="24:24" ht="12.75">
      <c r="X586" s="114"/>
    </row>
    <row r="587" spans="24:24" ht="12.75">
      <c r="X587" s="114"/>
    </row>
    <row r="588" spans="24:24" ht="12.75">
      <c r="X588" s="114"/>
    </row>
    <row r="589" spans="24:24" ht="12.75">
      <c r="X589" s="114"/>
    </row>
    <row r="590" spans="24:24" ht="12.75">
      <c r="X590" s="114"/>
    </row>
    <row r="591" spans="24:24" ht="12.75">
      <c r="X591" s="114"/>
    </row>
    <row r="592" spans="24:24" ht="12.75">
      <c r="X592" s="114"/>
    </row>
    <row r="593" spans="24:24" ht="12.75">
      <c r="X593" s="114"/>
    </row>
    <row r="594" spans="24:24" ht="12.75">
      <c r="X594" s="114"/>
    </row>
    <row r="595" spans="24:24" ht="12.75">
      <c r="X595" s="114"/>
    </row>
    <row r="596" spans="24:24" ht="12.75">
      <c r="X596" s="114"/>
    </row>
    <row r="597" spans="24:24" ht="12.75">
      <c r="X597" s="114"/>
    </row>
    <row r="598" spans="24:24" ht="12.75">
      <c r="X598" s="114"/>
    </row>
    <row r="599" spans="24:24" ht="12.75">
      <c r="X599" s="114"/>
    </row>
    <row r="600" spans="24:24" ht="12.75">
      <c r="X600" s="114"/>
    </row>
    <row r="601" spans="24:24" ht="12.75">
      <c r="X601" s="114"/>
    </row>
    <row r="602" spans="24:24" ht="12.75">
      <c r="X602" s="114"/>
    </row>
    <row r="603" spans="24:24" ht="12.75">
      <c r="X603" s="114"/>
    </row>
    <row r="604" spans="24:24" ht="12.75">
      <c r="X604" s="114"/>
    </row>
    <row r="605" spans="24:24" ht="12.75">
      <c r="X605" s="114"/>
    </row>
    <row r="606" spans="24:24" ht="12.75">
      <c r="X606" s="114"/>
    </row>
    <row r="607" spans="24:24" ht="12.75">
      <c r="X607" s="114"/>
    </row>
    <row r="608" spans="24:24" ht="12.75">
      <c r="X608" s="114"/>
    </row>
    <row r="609" spans="24:24" ht="12.75">
      <c r="X609" s="114"/>
    </row>
    <row r="610" spans="24:24" ht="12.75">
      <c r="X610" s="114"/>
    </row>
    <row r="611" spans="24:24" ht="12.75">
      <c r="X611" s="114"/>
    </row>
    <row r="612" spans="24:24" ht="12.75">
      <c r="X612" s="114"/>
    </row>
    <row r="613" spans="24:24" ht="12.75">
      <c r="X613" s="114"/>
    </row>
    <row r="614" spans="24:24" ht="12.75">
      <c r="X614" s="114"/>
    </row>
    <row r="615" spans="24:24" ht="12.75">
      <c r="X615" s="114"/>
    </row>
    <row r="616" spans="24:24" ht="12.75">
      <c r="X616" s="114"/>
    </row>
    <row r="617" spans="24:24" ht="12.75">
      <c r="X617" s="114"/>
    </row>
    <row r="618" spans="24:24" ht="12.75">
      <c r="X618" s="114"/>
    </row>
    <row r="619" spans="24:24" ht="12.75">
      <c r="X619" s="114"/>
    </row>
    <row r="620" spans="24:24" ht="12.75">
      <c r="X620" s="114"/>
    </row>
    <row r="621" spans="24:24" ht="12.75">
      <c r="X621" s="114"/>
    </row>
    <row r="622" spans="24:24" ht="12.75">
      <c r="X622" s="114"/>
    </row>
    <row r="623" spans="24:24" ht="12.75">
      <c r="X623" s="114"/>
    </row>
    <row r="624" spans="24:24" ht="12.75">
      <c r="X624" s="114"/>
    </row>
    <row r="625" spans="24:24" ht="12.75">
      <c r="X625" s="114"/>
    </row>
    <row r="626" spans="24:24" ht="12.75">
      <c r="X626" s="114"/>
    </row>
    <row r="627" spans="24:24" ht="12.75">
      <c r="X627" s="114"/>
    </row>
    <row r="628" spans="24:24" ht="12.75">
      <c r="X628" s="114"/>
    </row>
    <row r="629" spans="24:24" ht="12.75">
      <c r="X629" s="114"/>
    </row>
    <row r="630" spans="24:24" ht="12.75">
      <c r="X630" s="114"/>
    </row>
    <row r="631" spans="24:24" ht="12.75">
      <c r="X631" s="114"/>
    </row>
    <row r="632" spans="24:24" ht="12.75">
      <c r="X632" s="114"/>
    </row>
    <row r="633" spans="24:24" ht="12.75">
      <c r="X633" s="114"/>
    </row>
    <row r="634" spans="24:24" ht="12.75">
      <c r="X634" s="114"/>
    </row>
    <row r="635" spans="24:24" ht="12.75">
      <c r="X635" s="114"/>
    </row>
    <row r="636" spans="24:24" ht="12.75">
      <c r="X636" s="114"/>
    </row>
    <row r="637" spans="24:24" ht="12.75">
      <c r="X637" s="114"/>
    </row>
    <row r="638" spans="24:24" ht="12.75">
      <c r="X638" s="114"/>
    </row>
    <row r="639" spans="24:24" ht="12.75">
      <c r="X639" s="114"/>
    </row>
    <row r="640" spans="24:24" ht="12.75">
      <c r="X640" s="114"/>
    </row>
    <row r="641" spans="24:24" ht="12.75">
      <c r="X641" s="114"/>
    </row>
    <row r="642" spans="24:24" ht="12.75">
      <c r="X642" s="114"/>
    </row>
    <row r="643" spans="24:24" ht="12.75">
      <c r="X643" s="114"/>
    </row>
    <row r="644" spans="24:24" ht="12.75">
      <c r="X644" s="114"/>
    </row>
    <row r="645" spans="24:24" ht="12.75">
      <c r="X645" s="114"/>
    </row>
    <row r="646" spans="24:24" ht="12.75">
      <c r="X646" s="114"/>
    </row>
    <row r="647" spans="24:24" ht="12.75">
      <c r="X647" s="114"/>
    </row>
    <row r="648" spans="24:24" ht="12.75">
      <c r="X648" s="114"/>
    </row>
    <row r="649" spans="24:24" ht="12.75">
      <c r="X649" s="114"/>
    </row>
    <row r="650" spans="24:24" ht="12.75">
      <c r="X650" s="114"/>
    </row>
    <row r="651" spans="24:24" ht="12.75">
      <c r="X651" s="114"/>
    </row>
    <row r="652" spans="24:24" ht="12.75">
      <c r="X652" s="114"/>
    </row>
    <row r="653" spans="24:24" ht="12.75">
      <c r="X653" s="114"/>
    </row>
    <row r="654" spans="24:24" ht="12.75">
      <c r="X654" s="114"/>
    </row>
    <row r="655" spans="24:24" ht="12.75">
      <c r="X655" s="114"/>
    </row>
    <row r="656" spans="24:24" ht="12.75">
      <c r="X656" s="114"/>
    </row>
    <row r="657" spans="24:24" ht="12.75">
      <c r="X657" s="114"/>
    </row>
    <row r="658" spans="24:24" ht="12.75">
      <c r="X658" s="114"/>
    </row>
    <row r="659" spans="24:24" ht="12.75">
      <c r="X659" s="114"/>
    </row>
    <row r="660" spans="24:24" ht="12.75">
      <c r="X660" s="114"/>
    </row>
    <row r="661" spans="24:24" ht="12.75">
      <c r="X661" s="114"/>
    </row>
    <row r="662" spans="24:24" ht="12.75">
      <c r="X662" s="114"/>
    </row>
    <row r="663" spans="24:24" ht="12.75">
      <c r="X663" s="114"/>
    </row>
    <row r="664" spans="24:24" ht="12.75">
      <c r="X664" s="114"/>
    </row>
    <row r="665" spans="24:24" ht="12.75">
      <c r="X665" s="114"/>
    </row>
    <row r="666" spans="24:24" ht="12.75">
      <c r="X666" s="114"/>
    </row>
    <row r="667" spans="24:24" ht="12.75">
      <c r="X667" s="114"/>
    </row>
    <row r="668" spans="24:24" ht="12.75">
      <c r="X668" s="114"/>
    </row>
    <row r="669" spans="24:24" ht="12.75">
      <c r="X669" s="114"/>
    </row>
    <row r="670" spans="24:24" ht="12.75">
      <c r="X670" s="114"/>
    </row>
    <row r="671" spans="24:24" ht="12.75">
      <c r="X671" s="114"/>
    </row>
    <row r="672" spans="24:24" ht="12.75">
      <c r="X672" s="114"/>
    </row>
    <row r="673" spans="24:24" ht="12.75">
      <c r="X673" s="114"/>
    </row>
    <row r="674" spans="24:24" ht="12.75">
      <c r="X674" s="114"/>
    </row>
    <row r="675" spans="24:24" ht="12.75">
      <c r="X675" s="114"/>
    </row>
    <row r="676" spans="24:24" ht="12.75">
      <c r="X676" s="114"/>
    </row>
    <row r="677" spans="24:24" ht="12.75">
      <c r="X677" s="114"/>
    </row>
    <row r="678" spans="24:24" ht="12.75">
      <c r="X678" s="114"/>
    </row>
    <row r="679" spans="24:24" ht="12.75">
      <c r="X679" s="114"/>
    </row>
    <row r="680" spans="24:24" ht="12.75">
      <c r="X680" s="114"/>
    </row>
    <row r="681" spans="24:24" ht="12.75">
      <c r="X681" s="114"/>
    </row>
    <row r="682" spans="24:24" ht="12.75">
      <c r="X682" s="114"/>
    </row>
    <row r="683" spans="24:24" ht="12.75">
      <c r="X683" s="114"/>
    </row>
    <row r="684" spans="24:24" ht="12.75">
      <c r="X684" s="114"/>
    </row>
    <row r="685" spans="24:24" ht="12.75">
      <c r="X685" s="114"/>
    </row>
    <row r="686" spans="24:24" ht="12.75">
      <c r="X686" s="114"/>
    </row>
    <row r="687" spans="24:24" ht="12.75">
      <c r="X687" s="114"/>
    </row>
    <row r="688" spans="24:24" ht="12.75">
      <c r="X688" s="114"/>
    </row>
    <row r="689" spans="24:24" ht="12.75">
      <c r="X689" s="114"/>
    </row>
    <row r="690" spans="24:24" ht="12.75">
      <c r="X690" s="114"/>
    </row>
    <row r="691" spans="24:24" ht="12.75">
      <c r="X691" s="114"/>
    </row>
    <row r="692" spans="24:24" ht="12.75">
      <c r="X692" s="114"/>
    </row>
    <row r="693" spans="24:24" ht="12.75">
      <c r="X693" s="114"/>
    </row>
    <row r="694" spans="24:24" ht="12.75">
      <c r="X694" s="114"/>
    </row>
    <row r="695" spans="24:24" ht="12.75">
      <c r="X695" s="114"/>
    </row>
    <row r="696" spans="24:24" ht="12.75">
      <c r="X696" s="114"/>
    </row>
    <row r="697" spans="24:24" ht="12.75">
      <c r="X697" s="114"/>
    </row>
    <row r="698" spans="24:24" ht="12.75">
      <c r="X698" s="114"/>
    </row>
    <row r="699" spans="24:24" ht="12.75">
      <c r="X699" s="114"/>
    </row>
    <row r="700" spans="24:24" ht="12.75">
      <c r="X700" s="114"/>
    </row>
    <row r="701" spans="24:24" ht="12.75">
      <c r="X701" s="114"/>
    </row>
    <row r="702" spans="24:24" ht="12.75">
      <c r="X702" s="114"/>
    </row>
    <row r="703" spans="24:24" ht="12.75">
      <c r="X703" s="114"/>
    </row>
    <row r="704" spans="24:24" ht="12.75">
      <c r="X704" s="114"/>
    </row>
    <row r="705" spans="24:24" ht="12.75">
      <c r="X705" s="114"/>
    </row>
    <row r="706" spans="24:24" ht="12.75">
      <c r="X706" s="114"/>
    </row>
    <row r="707" spans="24:24" ht="12.75">
      <c r="X707" s="114"/>
    </row>
    <row r="708" spans="24:24" ht="12.75">
      <c r="X708" s="114"/>
    </row>
    <row r="709" spans="24:24" ht="12.75">
      <c r="X709" s="114"/>
    </row>
    <row r="710" spans="24:24" ht="12.75">
      <c r="X710" s="114"/>
    </row>
    <row r="711" spans="24:24" ht="12.75">
      <c r="X711" s="114"/>
    </row>
    <row r="712" spans="24:24" ht="12.75">
      <c r="X712" s="114"/>
    </row>
    <row r="713" spans="24:24" ht="12.75">
      <c r="X713" s="114"/>
    </row>
    <row r="714" spans="24:24" ht="12.75">
      <c r="X714" s="114"/>
    </row>
    <row r="715" spans="24:24" ht="12.75">
      <c r="X715" s="114"/>
    </row>
    <row r="716" spans="24:24" ht="12.75">
      <c r="X716" s="114"/>
    </row>
    <row r="717" spans="24:24" ht="12.75">
      <c r="X717" s="114"/>
    </row>
    <row r="718" spans="24:24" ht="12.75">
      <c r="X718" s="114"/>
    </row>
    <row r="719" spans="24:24" ht="12.75">
      <c r="X719" s="114"/>
    </row>
    <row r="720" spans="24:24" ht="12.75">
      <c r="X720" s="114"/>
    </row>
    <row r="721" spans="24:24" ht="12.75">
      <c r="X721" s="114"/>
    </row>
    <row r="722" spans="24:24" ht="12.75">
      <c r="X722" s="114"/>
    </row>
    <row r="723" spans="24:24" ht="12.75">
      <c r="X723" s="114"/>
    </row>
    <row r="724" spans="24:24" ht="12.75">
      <c r="X724" s="114"/>
    </row>
    <row r="725" spans="24:24" ht="12.75">
      <c r="X725" s="114"/>
    </row>
    <row r="726" spans="24:24" ht="12.75">
      <c r="X726" s="114"/>
    </row>
    <row r="727" spans="24:24" ht="12.75">
      <c r="X727" s="114"/>
    </row>
    <row r="728" spans="24:24" ht="12.75">
      <c r="X728" s="114"/>
    </row>
    <row r="729" spans="24:24" ht="12.75">
      <c r="X729" s="114"/>
    </row>
    <row r="730" spans="24:24" ht="12.75">
      <c r="X730" s="114"/>
    </row>
    <row r="731" spans="24:24" ht="12.75">
      <c r="X731" s="114"/>
    </row>
    <row r="732" spans="24:24" ht="12.75">
      <c r="X732" s="114"/>
    </row>
    <row r="733" spans="24:24" ht="12.75">
      <c r="X733" s="114"/>
    </row>
    <row r="734" spans="24:24" ht="12.75">
      <c r="X734" s="114"/>
    </row>
    <row r="735" spans="24:24" ht="12.75">
      <c r="X735" s="114"/>
    </row>
    <row r="736" spans="24:24" ht="12.75">
      <c r="X736" s="114"/>
    </row>
    <row r="737" spans="24:24" ht="12.75">
      <c r="X737" s="114"/>
    </row>
    <row r="738" spans="24:24" ht="12.75">
      <c r="X738" s="114"/>
    </row>
    <row r="739" spans="24:24" ht="12.75">
      <c r="X739" s="114"/>
    </row>
    <row r="740" spans="24:24" ht="12.75">
      <c r="X740" s="114"/>
    </row>
    <row r="741" spans="24:24" ht="12.75">
      <c r="X741" s="114"/>
    </row>
    <row r="742" spans="24:24" ht="12.75">
      <c r="X742" s="114"/>
    </row>
    <row r="743" spans="24:24" ht="12.75">
      <c r="X743" s="114"/>
    </row>
    <row r="744" spans="24:24" ht="12.75">
      <c r="X744" s="114"/>
    </row>
    <row r="745" spans="24:24" ht="12.75">
      <c r="X745" s="114"/>
    </row>
    <row r="746" spans="24:24" ht="12.75">
      <c r="X746" s="114"/>
    </row>
    <row r="747" spans="24:24" ht="12.75">
      <c r="X747" s="114"/>
    </row>
    <row r="748" spans="24:24" ht="12.75">
      <c r="X748" s="114"/>
    </row>
    <row r="749" spans="24:24" ht="12.75">
      <c r="X749" s="114"/>
    </row>
    <row r="750" spans="24:24" ht="12.75">
      <c r="X750" s="114"/>
    </row>
    <row r="751" spans="24:24" ht="12.75">
      <c r="X751" s="114"/>
    </row>
    <row r="752" spans="24:24" ht="12.75">
      <c r="X752" s="114"/>
    </row>
    <row r="753" spans="24:24" ht="12.75">
      <c r="X753" s="114"/>
    </row>
    <row r="754" spans="24:24" ht="12.75">
      <c r="X754" s="114"/>
    </row>
    <row r="755" spans="24:24" ht="12.75">
      <c r="X755" s="114"/>
    </row>
    <row r="756" spans="24:24" ht="12.75">
      <c r="X756" s="114"/>
    </row>
    <row r="757" spans="24:24" ht="12.75">
      <c r="X757" s="114"/>
    </row>
    <row r="758" spans="24:24" ht="12.75">
      <c r="X758" s="114"/>
    </row>
    <row r="759" spans="24:24" ht="12.75">
      <c r="X759" s="114"/>
    </row>
    <row r="760" spans="24:24" ht="12.75">
      <c r="X760" s="114"/>
    </row>
    <row r="761" spans="24:24" ht="12.75">
      <c r="X761" s="114"/>
    </row>
    <row r="762" spans="24:24" ht="12.75">
      <c r="X762" s="114"/>
    </row>
    <row r="763" spans="24:24" ht="12.75">
      <c r="X763" s="114"/>
    </row>
    <row r="764" spans="24:24" ht="12.75">
      <c r="X764" s="114"/>
    </row>
    <row r="765" spans="24:24" ht="12.75">
      <c r="X765" s="114"/>
    </row>
    <row r="766" spans="24:24" ht="12.75">
      <c r="X766" s="114"/>
    </row>
    <row r="767" spans="24:24" ht="12.75">
      <c r="X767" s="114"/>
    </row>
    <row r="768" spans="24:24" ht="12.75">
      <c r="X768" s="114"/>
    </row>
    <row r="769" spans="24:24" ht="12.75">
      <c r="X769" s="114"/>
    </row>
    <row r="770" spans="24:24" ht="12.75">
      <c r="X770" s="114"/>
    </row>
    <row r="771" spans="24:24" ht="12.75">
      <c r="X771" s="114"/>
    </row>
    <row r="772" spans="24:24" ht="12.75">
      <c r="X772" s="114"/>
    </row>
    <row r="773" spans="24:24" ht="12.75">
      <c r="X773" s="114"/>
    </row>
    <row r="774" spans="24:24" ht="12.75">
      <c r="X774" s="114"/>
    </row>
    <row r="775" spans="24:24" ht="12.75">
      <c r="X775" s="114"/>
    </row>
    <row r="776" spans="24:24" ht="12.75">
      <c r="X776" s="114"/>
    </row>
    <row r="777" spans="24:24" ht="12.75">
      <c r="X777" s="114"/>
    </row>
    <row r="778" spans="24:24" ht="12.75">
      <c r="X778" s="114"/>
    </row>
    <row r="779" spans="24:24" ht="12.75">
      <c r="X779" s="114"/>
    </row>
    <row r="780" spans="24:24" ht="12.75">
      <c r="X780" s="114"/>
    </row>
    <row r="781" spans="24:24" ht="12.75">
      <c r="X781" s="114"/>
    </row>
    <row r="782" spans="24:24" ht="12.75">
      <c r="X782" s="114"/>
    </row>
    <row r="783" spans="24:24" ht="12.75">
      <c r="X783" s="114"/>
    </row>
    <row r="784" spans="24:24" ht="12.75">
      <c r="X784" s="114"/>
    </row>
    <row r="785" spans="24:24" ht="12.75">
      <c r="X785" s="114"/>
    </row>
    <row r="786" spans="24:24" ht="12.75">
      <c r="X786" s="114"/>
    </row>
    <row r="787" spans="24:24" ht="12.75">
      <c r="X787" s="114"/>
    </row>
    <row r="788" spans="24:24" ht="12.75">
      <c r="X788" s="114"/>
    </row>
    <row r="789" spans="24:24" ht="12.75">
      <c r="X789" s="114"/>
    </row>
    <row r="790" spans="24:24" ht="12.75">
      <c r="X790" s="114"/>
    </row>
    <row r="791" spans="24:24" ht="12.75">
      <c r="X791" s="114"/>
    </row>
    <row r="792" spans="24:24" ht="12.75">
      <c r="X792" s="114"/>
    </row>
    <row r="793" spans="24:24" ht="12.75">
      <c r="X793" s="114"/>
    </row>
    <row r="794" spans="24:24" ht="12.75">
      <c r="X794" s="114"/>
    </row>
    <row r="795" spans="24:24" ht="12.75">
      <c r="X795" s="114"/>
    </row>
    <row r="796" spans="24:24" ht="12.75">
      <c r="X796" s="114"/>
    </row>
    <row r="797" spans="24:24" ht="12.75">
      <c r="X797" s="114"/>
    </row>
    <row r="798" spans="24:24" ht="12.75">
      <c r="X798" s="114"/>
    </row>
    <row r="799" spans="24:24" ht="12.75">
      <c r="X799" s="114"/>
    </row>
    <row r="800" spans="24:24" ht="12.75">
      <c r="X800" s="114"/>
    </row>
    <row r="801" spans="24:24" ht="12.75">
      <c r="X801" s="114"/>
    </row>
    <row r="802" spans="24:24" ht="12.75">
      <c r="X802" s="114"/>
    </row>
    <row r="803" spans="24:24" ht="12.75">
      <c r="X803" s="114"/>
    </row>
    <row r="804" spans="24:24" ht="12.75">
      <c r="X804" s="114"/>
    </row>
    <row r="805" spans="24:24" ht="12.75">
      <c r="X805" s="114"/>
    </row>
    <row r="806" spans="24:24" ht="12.75">
      <c r="X806" s="114"/>
    </row>
    <row r="807" spans="24:24" ht="12.75">
      <c r="X807" s="114"/>
    </row>
    <row r="808" spans="24:24" ht="12.75">
      <c r="X808" s="114"/>
    </row>
    <row r="809" spans="24:24" ht="12.75">
      <c r="X809" s="114"/>
    </row>
    <row r="810" spans="24:24" ht="12.75">
      <c r="X810" s="114"/>
    </row>
    <row r="811" spans="24:24" ht="12.75">
      <c r="X811" s="114"/>
    </row>
    <row r="812" spans="24:24" ht="12.75">
      <c r="X812" s="114"/>
    </row>
    <row r="813" spans="24:24" ht="12.75">
      <c r="X813" s="114"/>
    </row>
    <row r="814" spans="24:24" ht="12.75">
      <c r="X814" s="114"/>
    </row>
    <row r="815" spans="24:24" ht="12.75">
      <c r="X815" s="114"/>
    </row>
    <row r="816" spans="24:24" ht="12.75">
      <c r="X816" s="114"/>
    </row>
    <row r="817" spans="24:24" ht="12.75">
      <c r="X817" s="114"/>
    </row>
    <row r="818" spans="24:24" ht="12.75">
      <c r="X818" s="114"/>
    </row>
    <row r="819" spans="24:24" ht="12.75">
      <c r="X819" s="114"/>
    </row>
    <row r="820" spans="24:24" ht="12.75">
      <c r="X820" s="114"/>
    </row>
    <row r="821" spans="24:24" ht="12.75">
      <c r="X821" s="114"/>
    </row>
    <row r="822" spans="24:24" ht="12.75">
      <c r="X822" s="114"/>
    </row>
    <row r="823" spans="24:24" ht="12.75">
      <c r="X823" s="114"/>
    </row>
    <row r="824" spans="24:24" ht="12.75">
      <c r="X824" s="114"/>
    </row>
    <row r="825" spans="24:24" ht="12.75">
      <c r="X825" s="114"/>
    </row>
    <row r="826" spans="24:24" ht="12.75">
      <c r="X826" s="114"/>
    </row>
    <row r="827" spans="24:24" ht="12.75">
      <c r="X827" s="114"/>
    </row>
    <row r="828" spans="24:24" ht="12.75">
      <c r="X828" s="114"/>
    </row>
    <row r="829" spans="24:24" ht="12.75">
      <c r="X829" s="114"/>
    </row>
    <row r="830" spans="24:24" ht="12.75">
      <c r="X830" s="114"/>
    </row>
    <row r="831" spans="24:24" ht="12.75">
      <c r="X831" s="114"/>
    </row>
    <row r="832" spans="24:24" ht="12.75">
      <c r="X832" s="114"/>
    </row>
    <row r="833" spans="24:24" ht="12.75">
      <c r="X833" s="114"/>
    </row>
    <row r="834" spans="24:24" ht="12.75">
      <c r="X834" s="114"/>
    </row>
    <row r="835" spans="24:24" ht="12.75">
      <c r="X835" s="114"/>
    </row>
    <row r="836" spans="24:24" ht="12.75">
      <c r="X836" s="114"/>
    </row>
    <row r="837" spans="24:24" ht="12.75">
      <c r="X837" s="114"/>
    </row>
    <row r="838" spans="24:24" ht="12.75">
      <c r="X838" s="114"/>
    </row>
    <row r="839" spans="24:24" ht="12.75">
      <c r="X839" s="114"/>
    </row>
    <row r="840" spans="24:24" ht="12.75">
      <c r="X840" s="114"/>
    </row>
    <row r="841" spans="24:24" ht="12.75">
      <c r="X841" s="114"/>
    </row>
    <row r="842" spans="24:24" ht="12.75">
      <c r="X842" s="114"/>
    </row>
    <row r="843" spans="24:24" ht="12.75">
      <c r="X843" s="114"/>
    </row>
    <row r="844" spans="24:24" ht="12.75">
      <c r="X844" s="114"/>
    </row>
    <row r="845" spans="24:24" ht="12.75">
      <c r="X845" s="114"/>
    </row>
    <row r="846" spans="24:24" ht="12.75">
      <c r="X846" s="114"/>
    </row>
    <row r="847" spans="24:24" ht="12.75">
      <c r="X847" s="114"/>
    </row>
    <row r="848" spans="24:24" ht="12.75">
      <c r="X848" s="114"/>
    </row>
    <row r="849" spans="24:24" ht="12.75">
      <c r="X849" s="114"/>
    </row>
    <row r="850" spans="24:24" ht="12.75">
      <c r="X850" s="114"/>
    </row>
    <row r="851" spans="24:24" ht="12.75">
      <c r="X851" s="114"/>
    </row>
    <row r="852" spans="24:24" ht="12.75">
      <c r="X852" s="114"/>
    </row>
    <row r="853" spans="24:24" ht="12.75">
      <c r="X853" s="114"/>
    </row>
    <row r="854" spans="24:24" ht="12.75">
      <c r="X854" s="114"/>
    </row>
    <row r="855" spans="24:24" ht="12.75">
      <c r="X855" s="114"/>
    </row>
    <row r="856" spans="24:24" ht="12.75">
      <c r="X856" s="114"/>
    </row>
    <row r="857" spans="24:24" ht="12.75">
      <c r="X857" s="114"/>
    </row>
    <row r="858" spans="24:24" ht="12.75">
      <c r="X858" s="114"/>
    </row>
    <row r="859" spans="24:24" ht="12.75">
      <c r="X859" s="114"/>
    </row>
    <row r="860" spans="24:24" ht="12.75">
      <c r="X860" s="114"/>
    </row>
    <row r="861" spans="24:24" ht="12.75">
      <c r="X861" s="114"/>
    </row>
    <row r="862" spans="24:24" ht="12.75">
      <c r="X862" s="114"/>
    </row>
    <row r="863" spans="24:24" ht="12.75">
      <c r="X863" s="114"/>
    </row>
    <row r="864" spans="24:24" ht="12.75">
      <c r="X864" s="114"/>
    </row>
    <row r="865" spans="24:24" ht="12.75">
      <c r="X865" s="114"/>
    </row>
    <row r="866" spans="24:24" ht="12.75">
      <c r="X866" s="114"/>
    </row>
    <row r="867" spans="24:24" ht="12.75">
      <c r="X867" s="114"/>
    </row>
    <row r="868" spans="24:24" ht="12.75">
      <c r="X868" s="114"/>
    </row>
    <row r="869" spans="24:24" ht="12.75">
      <c r="X869" s="114"/>
    </row>
    <row r="870" spans="24:24" ht="12.75">
      <c r="X870" s="114"/>
    </row>
    <row r="871" spans="24:24" ht="12.75">
      <c r="X871" s="114"/>
    </row>
    <row r="872" spans="24:24" ht="12.75">
      <c r="X872" s="114"/>
    </row>
    <row r="873" spans="24:24" ht="12.75">
      <c r="X873" s="114"/>
    </row>
    <row r="874" spans="24:24" ht="12.75">
      <c r="X874" s="114"/>
    </row>
    <row r="875" spans="24:24" ht="12.75">
      <c r="X875" s="114"/>
    </row>
    <row r="876" spans="24:24" ht="12.75">
      <c r="X876" s="114"/>
    </row>
    <row r="877" spans="24:24" ht="12.75">
      <c r="X877" s="114"/>
    </row>
    <row r="878" spans="24:24" ht="12.75">
      <c r="X878" s="114"/>
    </row>
    <row r="879" spans="24:24" ht="12.75">
      <c r="X879" s="114"/>
    </row>
    <row r="880" spans="24:24" ht="12.75">
      <c r="X880" s="114"/>
    </row>
    <row r="881" spans="24:24" ht="12.75">
      <c r="X881" s="114"/>
    </row>
    <row r="882" spans="24:24" ht="12.75">
      <c r="X882" s="114"/>
    </row>
    <row r="883" spans="24:24" ht="12.75">
      <c r="X883" s="114"/>
    </row>
    <row r="884" spans="24:24" ht="12.75">
      <c r="X884" s="114"/>
    </row>
    <row r="885" spans="24:24" ht="12.75">
      <c r="X885" s="114"/>
    </row>
    <row r="886" spans="24:24" ht="12.75">
      <c r="X886" s="114"/>
    </row>
    <row r="887" spans="24:24" ht="12.75">
      <c r="X887" s="114"/>
    </row>
    <row r="888" spans="24:24" ht="12.75">
      <c r="X888" s="114"/>
    </row>
    <row r="889" spans="24:24" ht="12.75">
      <c r="X889" s="114"/>
    </row>
    <row r="890" spans="24:24" ht="12.75">
      <c r="X890" s="114"/>
    </row>
    <row r="891" spans="24:24" ht="12.75">
      <c r="X891" s="114"/>
    </row>
    <row r="892" spans="24:24" ht="12.75">
      <c r="X892" s="114"/>
    </row>
    <row r="893" spans="24:24" ht="12.75">
      <c r="X893" s="114"/>
    </row>
    <row r="894" spans="24:24" ht="12.75">
      <c r="X894" s="114"/>
    </row>
    <row r="895" spans="24:24" ht="12.75">
      <c r="X895" s="114"/>
    </row>
    <row r="896" spans="24:24" ht="12.75">
      <c r="X896" s="114"/>
    </row>
    <row r="897" spans="24:24" ht="12.75">
      <c r="X897" s="114"/>
    </row>
    <row r="898" spans="24:24" ht="12.75">
      <c r="X898" s="114"/>
    </row>
    <row r="899" spans="24:24" ht="12.75">
      <c r="X899" s="114"/>
    </row>
    <row r="900" spans="24:24" ht="12.75">
      <c r="X900" s="114"/>
    </row>
    <row r="901" spans="24:24" ht="12.75">
      <c r="X901" s="114"/>
    </row>
    <row r="902" spans="24:24" ht="12.75">
      <c r="X902" s="114"/>
    </row>
    <row r="903" spans="24:24" ht="12.75">
      <c r="X903" s="114"/>
    </row>
    <row r="904" spans="24:24" ht="12.75">
      <c r="X904" s="114"/>
    </row>
    <row r="905" spans="24:24" ht="12.75">
      <c r="X905" s="114"/>
    </row>
    <row r="906" spans="24:24" ht="12.75">
      <c r="X906" s="114"/>
    </row>
    <row r="907" spans="24:24" ht="12.75">
      <c r="X907" s="114"/>
    </row>
    <row r="908" spans="24:24" ht="12.75">
      <c r="X908" s="114"/>
    </row>
    <row r="909" spans="24:24" ht="12.75">
      <c r="X909" s="114"/>
    </row>
    <row r="910" spans="24:24" ht="12.75">
      <c r="X910" s="114"/>
    </row>
    <row r="911" spans="24:24" ht="12.75">
      <c r="X911" s="114"/>
    </row>
    <row r="912" spans="24:24" ht="12.75">
      <c r="X912" s="114"/>
    </row>
    <row r="913" spans="24:24" ht="12.75">
      <c r="X913" s="114"/>
    </row>
    <row r="914" spans="24:24" ht="12.75">
      <c r="X914" s="114"/>
    </row>
    <row r="915" spans="24:24" ht="12.75">
      <c r="X915" s="114"/>
    </row>
    <row r="916" spans="24:24" ht="12.75">
      <c r="X916" s="114"/>
    </row>
    <row r="917" spans="24:24" ht="12.75">
      <c r="X917" s="114"/>
    </row>
    <row r="918" spans="24:24" ht="12.75">
      <c r="X918" s="114"/>
    </row>
    <row r="919" spans="24:24" ht="12.75">
      <c r="X919" s="114"/>
    </row>
    <row r="920" spans="24:24" ht="12.75">
      <c r="X920" s="114"/>
    </row>
    <row r="921" spans="24:24" ht="12.75">
      <c r="X921" s="114"/>
    </row>
    <row r="922" spans="24:24" ht="12.75">
      <c r="X922" s="114"/>
    </row>
    <row r="923" spans="24:24" ht="12.75">
      <c r="X923" s="114"/>
    </row>
    <row r="924" spans="24:24" ht="12.75">
      <c r="X924" s="114"/>
    </row>
    <row r="925" spans="24:24" ht="12.75">
      <c r="X925" s="114"/>
    </row>
    <row r="926" spans="24:24" ht="12.75">
      <c r="X926" s="114"/>
    </row>
    <row r="927" spans="24:24" ht="12.75">
      <c r="X927" s="114"/>
    </row>
    <row r="928" spans="24:24" ht="12.75">
      <c r="X928" s="114"/>
    </row>
    <row r="929" spans="24:24" ht="12.75">
      <c r="X929" s="114"/>
    </row>
    <row r="930" spans="24:24" ht="12.75">
      <c r="X930" s="114"/>
    </row>
    <row r="931" spans="24:24" ht="12.75">
      <c r="X931" s="114"/>
    </row>
    <row r="932" spans="24:24" ht="12.75">
      <c r="X932" s="114"/>
    </row>
    <row r="933" spans="24:24" ht="12.75">
      <c r="X933" s="114"/>
    </row>
    <row r="934" spans="24:24" ht="12.75">
      <c r="X934" s="114"/>
    </row>
    <row r="935" spans="24:24" ht="12.75">
      <c r="X935" s="114"/>
    </row>
    <row r="936" spans="24:24" ht="12.75">
      <c r="X936" s="114"/>
    </row>
    <row r="937" spans="24:24" ht="12.75">
      <c r="X937" s="114"/>
    </row>
    <row r="938" spans="24:24" ht="12.75">
      <c r="X938" s="114"/>
    </row>
    <row r="939" spans="24:24" ht="12.75">
      <c r="X939" s="114"/>
    </row>
    <row r="940" spans="24:24" ht="12.75">
      <c r="X940" s="114"/>
    </row>
    <row r="941" spans="24:24" ht="12.75">
      <c r="X941" s="114"/>
    </row>
    <row r="942" spans="24:24" ht="12.75">
      <c r="X942" s="114"/>
    </row>
    <row r="943" spans="24:24" ht="12.75">
      <c r="X943" s="114"/>
    </row>
    <row r="944" spans="24:24" ht="12.75">
      <c r="X944" s="114"/>
    </row>
    <row r="945" spans="24:24" ht="12.75">
      <c r="X945" s="114"/>
    </row>
    <row r="946" spans="24:24" ht="12.75">
      <c r="X946" s="114"/>
    </row>
    <row r="947" spans="24:24" ht="12.75">
      <c r="X947" s="114"/>
    </row>
    <row r="948" spans="24:24" ht="12.75">
      <c r="X948" s="114"/>
    </row>
    <row r="949" spans="24:24" ht="12.75">
      <c r="X949" s="114"/>
    </row>
    <row r="950" spans="24:24" ht="12.75">
      <c r="X950" s="114"/>
    </row>
    <row r="951" spans="24:24" ht="12.75">
      <c r="X951" s="114"/>
    </row>
    <row r="952" spans="24:24" ht="12.75">
      <c r="X952" s="114"/>
    </row>
    <row r="953" spans="24:24" ht="12.75">
      <c r="X953" s="114"/>
    </row>
    <row r="954" spans="24:24" ht="12.75">
      <c r="X954" s="114"/>
    </row>
    <row r="955" spans="24:24" ht="12.75">
      <c r="X955" s="114"/>
    </row>
    <row r="956" spans="24:24" ht="12.75">
      <c r="X956" s="114"/>
    </row>
    <row r="957" spans="24:24" ht="12.75">
      <c r="X957" s="114"/>
    </row>
    <row r="958" spans="24:24" ht="12.75">
      <c r="X958" s="114"/>
    </row>
    <row r="959" spans="24:24" ht="12.75">
      <c r="X959" s="114"/>
    </row>
    <row r="960" spans="24:24" ht="12.75">
      <c r="X960" s="114"/>
    </row>
    <row r="961" spans="24:24" ht="12.75">
      <c r="X961" s="114"/>
    </row>
    <row r="962" spans="24:24" ht="12.75">
      <c r="X962" s="114"/>
    </row>
    <row r="963" spans="24:24" ht="12.75">
      <c r="X963" s="114"/>
    </row>
    <row r="964" spans="24:24" ht="12.75">
      <c r="X964" s="114"/>
    </row>
    <row r="965" spans="24:24" ht="12.75">
      <c r="X965" s="114"/>
    </row>
    <row r="966" spans="24:24" ht="12.75">
      <c r="X966" s="114"/>
    </row>
    <row r="967" spans="24:24" ht="12.75">
      <c r="X967" s="114"/>
    </row>
    <row r="968" spans="24:24" ht="12.75">
      <c r="X968" s="114"/>
    </row>
    <row r="969" spans="24:24" ht="12.75">
      <c r="X969" s="114"/>
    </row>
    <row r="970" spans="24:24" ht="12.75">
      <c r="X970" s="114"/>
    </row>
    <row r="971" spans="24:24" ht="12.75">
      <c r="X971" s="114"/>
    </row>
    <row r="972" spans="24:24" ht="12.75">
      <c r="X972" s="114"/>
    </row>
    <row r="973" spans="24:24" ht="12.75">
      <c r="X973" s="114"/>
    </row>
    <row r="974" spans="24:24" ht="12.75">
      <c r="X974" s="114"/>
    </row>
    <row r="975" spans="24:24" ht="12.75">
      <c r="X975" s="114"/>
    </row>
    <row r="976" spans="24:24" ht="12.75">
      <c r="X976" s="114"/>
    </row>
    <row r="977" spans="24:24" ht="12.75">
      <c r="X977" s="114"/>
    </row>
    <row r="978" spans="24:24" ht="12.75">
      <c r="X978" s="114"/>
    </row>
    <row r="979" spans="24:24" ht="12.75">
      <c r="X979" s="114"/>
    </row>
    <row r="980" spans="24:24" ht="12.75">
      <c r="X980" s="114"/>
    </row>
    <row r="981" spans="24:24" ht="12.75">
      <c r="X981" s="114"/>
    </row>
    <row r="982" spans="24:24" ht="12.75">
      <c r="X982" s="114"/>
    </row>
    <row r="983" spans="24:24" ht="12.75">
      <c r="X983" s="114"/>
    </row>
    <row r="984" spans="24:24" ht="12.75">
      <c r="X984" s="114"/>
    </row>
    <row r="985" spans="24:24" ht="12.75">
      <c r="X985" s="114"/>
    </row>
    <row r="986" spans="24:24" ht="12.75">
      <c r="X986" s="114"/>
    </row>
    <row r="987" spans="24:24" ht="12.75">
      <c r="X987" s="114"/>
    </row>
    <row r="988" spans="24:24" ht="12.75">
      <c r="X988" s="114"/>
    </row>
    <row r="989" spans="24:24" ht="12.75">
      <c r="X989" s="114"/>
    </row>
    <row r="990" spans="24:24" ht="12.75">
      <c r="X990" s="114"/>
    </row>
    <row r="991" spans="24:24" ht="12.75">
      <c r="X991" s="114"/>
    </row>
    <row r="992" spans="24:24" ht="12.75">
      <c r="X992" s="114"/>
    </row>
    <row r="993" spans="24:24" ht="12.75">
      <c r="X993" s="114"/>
    </row>
    <row r="994" spans="24:24" ht="12.75">
      <c r="X994" s="114"/>
    </row>
    <row r="995" spans="24:24" ht="12.75">
      <c r="X995" s="114"/>
    </row>
    <row r="996" spans="24:24" ht="12.75">
      <c r="X996" s="114"/>
    </row>
    <row r="997" spans="24:24" ht="12.75">
      <c r="X997" s="114"/>
    </row>
    <row r="998" spans="24:24" ht="12.75">
      <c r="X998" s="114"/>
    </row>
    <row r="999" spans="24:24" ht="12.75">
      <c r="X999" s="114"/>
    </row>
    <row r="1000" spans="24:24" ht="12.75">
      <c r="X1000" s="114"/>
    </row>
  </sheetData>
  <dataValidations count="2">
    <dataValidation type="list" allowBlank="1" showDropDown="1" showErrorMessage="1" sqref="Y1" xr:uid="{00000000-0002-0000-0C00-000000000000}">
      <formula1>"Duplicate,Unique"</formula1>
    </dataValidation>
    <dataValidation type="list" allowBlank="1" showDropDown="1" showErrorMessage="1" sqref="X98:X1000 X1:X95" xr:uid="{00000000-0002-0000-0C00-000001000000}">
      <formula1>"Duplicate,qr code check,Unique"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L27"/>
  <sheetViews>
    <sheetView workbookViewId="0">
      <selection activeCell="M31" sqref="M31"/>
    </sheetView>
  </sheetViews>
  <sheetFormatPr defaultColWidth="12.5703125" defaultRowHeight="15.75" customHeight="1"/>
  <cols>
    <col min="1" max="1" width="29.42578125" customWidth="1"/>
  </cols>
  <sheetData>
    <row r="1" spans="1:90" ht="42.75">
      <c r="A1" s="17" t="s">
        <v>44</v>
      </c>
      <c r="B1" s="882" t="s">
        <v>45</v>
      </c>
      <c r="C1" s="883" t="s">
        <v>46</v>
      </c>
      <c r="D1" s="884" t="s">
        <v>47</v>
      </c>
      <c r="E1" s="885" t="s">
        <v>48</v>
      </c>
      <c r="F1" s="886" t="s">
        <v>49</v>
      </c>
      <c r="G1" s="886" t="s">
        <v>50</v>
      </c>
      <c r="H1" s="886" t="s">
        <v>51</v>
      </c>
      <c r="I1" s="886" t="s">
        <v>52</v>
      </c>
      <c r="J1" s="886" t="s">
        <v>53</v>
      </c>
      <c r="K1" s="886" t="s">
        <v>54</v>
      </c>
      <c r="L1" s="886" t="s">
        <v>55</v>
      </c>
      <c r="M1" s="886" t="s">
        <v>56</v>
      </c>
      <c r="N1" s="22" t="s">
        <v>57</v>
      </c>
      <c r="O1" s="22" t="s">
        <v>58</v>
      </c>
      <c r="P1" s="23" t="s">
        <v>59</v>
      </c>
      <c r="Q1" s="24" t="s">
        <v>60</v>
      </c>
      <c r="R1" s="25" t="s">
        <v>61</v>
      </c>
      <c r="S1" s="25" t="s">
        <v>62</v>
      </c>
      <c r="T1" s="26" t="s">
        <v>63</v>
      </c>
      <c r="U1" s="26" t="s">
        <v>64</v>
      </c>
      <c r="V1" s="26" t="s">
        <v>65</v>
      </c>
      <c r="W1" s="25" t="s">
        <v>66</v>
      </c>
      <c r="X1" s="352" t="s">
        <v>67</v>
      </c>
      <c r="Y1" s="27" t="s">
        <v>68</v>
      </c>
      <c r="Z1" s="353" t="s">
        <v>2109</v>
      </c>
      <c r="AA1" s="37" t="s">
        <v>58</v>
      </c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</row>
    <row r="2" spans="1:90" ht="15.75" customHeight="1">
      <c r="A2" s="597" t="str">
        <f t="shared" ref="A2:A7" si="0">D2&amp;"_"&amp;E2&amp;"_"&amp;G2&amp;"_"&amp;J2&amp;"_"&amp;P2</f>
        <v>83_1_220622_C2C_p_sp.</v>
      </c>
      <c r="B2" s="184" t="s">
        <v>2789</v>
      </c>
      <c r="C2" s="184" t="s">
        <v>2790</v>
      </c>
      <c r="D2" s="184">
        <v>83</v>
      </c>
      <c r="E2" s="184">
        <v>1</v>
      </c>
      <c r="F2" s="183" t="s">
        <v>2800</v>
      </c>
      <c r="G2" s="184">
        <v>220622</v>
      </c>
      <c r="H2" s="184">
        <v>2022</v>
      </c>
      <c r="I2" s="184" t="s">
        <v>43</v>
      </c>
      <c r="J2" s="184" t="s">
        <v>2791</v>
      </c>
      <c r="K2" s="184" t="s">
        <v>2792</v>
      </c>
      <c r="L2" s="184" t="s">
        <v>74</v>
      </c>
      <c r="M2" s="184" t="s">
        <v>75</v>
      </c>
      <c r="N2" s="213">
        <v>171</v>
      </c>
      <c r="O2" s="2"/>
      <c r="P2" s="16" t="s">
        <v>1163</v>
      </c>
      <c r="Q2" s="50" t="s">
        <v>1164</v>
      </c>
      <c r="R2" s="50" t="s">
        <v>100</v>
      </c>
      <c r="S2" s="50">
        <v>17</v>
      </c>
      <c r="T2" s="50">
        <v>17</v>
      </c>
      <c r="U2" s="50">
        <v>0</v>
      </c>
      <c r="V2" s="50">
        <v>0</v>
      </c>
      <c r="W2" s="2"/>
      <c r="X2" s="50">
        <v>160125</v>
      </c>
      <c r="Y2" s="16" t="s">
        <v>78</v>
      </c>
      <c r="Z2" s="50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90" ht="15.75" customHeight="1">
      <c r="A3" s="597" t="str">
        <f t="shared" si="0"/>
        <v>83_1_220622_C2C_p_sp.</v>
      </c>
      <c r="B3" s="184" t="s">
        <v>2789</v>
      </c>
      <c r="C3" s="184" t="s">
        <v>2790</v>
      </c>
      <c r="D3" s="184">
        <v>83</v>
      </c>
      <c r="E3" s="184">
        <v>1</v>
      </c>
      <c r="F3" s="183" t="s">
        <v>2800</v>
      </c>
      <c r="G3" s="184">
        <v>220622</v>
      </c>
      <c r="H3" s="184">
        <v>2022</v>
      </c>
      <c r="I3" s="184" t="s">
        <v>43</v>
      </c>
      <c r="J3" s="184" t="s">
        <v>2791</v>
      </c>
      <c r="K3" s="184" t="s">
        <v>2792</v>
      </c>
      <c r="L3" s="184" t="s">
        <v>74</v>
      </c>
      <c r="M3" s="184" t="s">
        <v>75</v>
      </c>
      <c r="N3" s="213">
        <v>171</v>
      </c>
      <c r="O3" s="2"/>
      <c r="P3" s="16" t="s">
        <v>1163</v>
      </c>
      <c r="Q3" s="50" t="s">
        <v>1164</v>
      </c>
      <c r="R3" s="50" t="s">
        <v>100</v>
      </c>
      <c r="S3" s="50">
        <v>1</v>
      </c>
      <c r="T3" s="50">
        <v>1</v>
      </c>
      <c r="U3" s="50">
        <v>0</v>
      </c>
      <c r="V3" s="50">
        <v>0</v>
      </c>
      <c r="W3" s="2"/>
      <c r="X3" s="50">
        <v>160125</v>
      </c>
      <c r="Y3" s="16" t="s">
        <v>78</v>
      </c>
      <c r="Z3" s="50"/>
      <c r="AA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90" ht="15.75" customHeight="1">
      <c r="A4" s="597" t="str">
        <f t="shared" si="0"/>
        <v>83_1_220622_C2C_p_sp.</v>
      </c>
      <c r="B4" s="887" t="s">
        <v>2789</v>
      </c>
      <c r="C4" s="887" t="s">
        <v>2790</v>
      </c>
      <c r="D4" s="887">
        <v>83</v>
      </c>
      <c r="E4" s="887">
        <v>1</v>
      </c>
      <c r="F4" s="888" t="s">
        <v>2800</v>
      </c>
      <c r="G4" s="887">
        <v>220622</v>
      </c>
      <c r="H4" s="887">
        <v>2022</v>
      </c>
      <c r="I4" s="887" t="s">
        <v>43</v>
      </c>
      <c r="J4" s="887" t="s">
        <v>2791</v>
      </c>
      <c r="K4" s="887" t="s">
        <v>2792</v>
      </c>
      <c r="L4" s="887" t="s">
        <v>74</v>
      </c>
      <c r="M4" s="887" t="s">
        <v>75</v>
      </c>
      <c r="N4" s="114">
        <v>171</v>
      </c>
      <c r="P4" s="16" t="s">
        <v>1163</v>
      </c>
      <c r="Q4" s="16" t="s">
        <v>1164</v>
      </c>
      <c r="R4" s="16" t="s">
        <v>100</v>
      </c>
      <c r="S4" s="16">
        <v>3</v>
      </c>
      <c r="T4" s="16">
        <v>0</v>
      </c>
      <c r="U4" s="16">
        <v>3</v>
      </c>
      <c r="V4" s="16">
        <v>0</v>
      </c>
      <c r="X4" s="16">
        <v>160125</v>
      </c>
      <c r="Y4" s="16" t="s">
        <v>78</v>
      </c>
    </row>
    <row r="5" spans="1:90" ht="15.75" customHeight="1">
      <c r="A5" s="597" t="str">
        <f t="shared" si="0"/>
        <v>27_1_200921_W_p_sp.</v>
      </c>
      <c r="B5" s="803" t="s">
        <v>6135</v>
      </c>
      <c r="C5" s="803" t="s">
        <v>6136</v>
      </c>
      <c r="D5" s="803">
        <v>27</v>
      </c>
      <c r="E5" s="803">
        <v>1</v>
      </c>
      <c r="F5" s="803" t="s">
        <v>122</v>
      </c>
      <c r="G5" s="803" t="s">
        <v>5755</v>
      </c>
      <c r="H5" s="803">
        <v>2021</v>
      </c>
      <c r="I5" s="803" t="s">
        <v>6199</v>
      </c>
      <c r="J5" s="803" t="s">
        <v>6137</v>
      </c>
      <c r="K5" s="889" t="s">
        <v>6138</v>
      </c>
      <c r="L5" s="803" t="s">
        <v>5723</v>
      </c>
      <c r="M5" s="803" t="s">
        <v>2422</v>
      </c>
      <c r="N5" s="117">
        <f>100+100+100+100+100+100+16</f>
        <v>616</v>
      </c>
      <c r="O5" s="2" t="s">
        <v>6223</v>
      </c>
      <c r="P5" s="16" t="s">
        <v>1163</v>
      </c>
      <c r="Q5" s="50" t="s">
        <v>1164</v>
      </c>
      <c r="R5" s="50" t="s">
        <v>4597</v>
      </c>
      <c r="S5" s="50">
        <v>2</v>
      </c>
      <c r="T5" s="16">
        <v>2</v>
      </c>
      <c r="U5" s="16">
        <v>0</v>
      </c>
      <c r="V5" s="16">
        <v>0</v>
      </c>
      <c r="X5" s="16">
        <v>170425</v>
      </c>
      <c r="Y5" s="16" t="s">
        <v>78</v>
      </c>
    </row>
    <row r="6" spans="1:90" ht="15.75" customHeight="1">
      <c r="A6" s="597" t="str">
        <f t="shared" si="0"/>
        <v>29_1_260722_G_p_sp.</v>
      </c>
      <c r="B6" s="780" t="s">
        <v>7703</v>
      </c>
      <c r="C6" s="780" t="s">
        <v>7704</v>
      </c>
      <c r="D6" s="780">
        <v>29</v>
      </c>
      <c r="E6" s="780">
        <v>1</v>
      </c>
      <c r="F6" s="780" t="s">
        <v>6432</v>
      </c>
      <c r="G6" s="780" t="s">
        <v>7918</v>
      </c>
      <c r="H6" s="780">
        <v>2021</v>
      </c>
      <c r="I6" s="780" t="s">
        <v>5729</v>
      </c>
      <c r="J6" s="780" t="str">
        <f t="shared" ref="J6:J7" si="1">K6&amp;"_p"</f>
        <v>G_p</v>
      </c>
      <c r="K6" s="781" t="s">
        <v>5791</v>
      </c>
      <c r="L6" s="780" t="s">
        <v>5723</v>
      </c>
      <c r="M6" s="780" t="s">
        <v>476</v>
      </c>
      <c r="N6" s="117">
        <f>4+1+2+1+60+12+32+122</f>
        <v>234</v>
      </c>
      <c r="O6" s="174"/>
      <c r="P6" s="16" t="s">
        <v>1163</v>
      </c>
      <c r="Q6" s="50" t="s">
        <v>1164</v>
      </c>
      <c r="R6" s="50" t="s">
        <v>4597</v>
      </c>
      <c r="S6" s="50">
        <v>1</v>
      </c>
      <c r="T6" s="16">
        <v>1</v>
      </c>
      <c r="U6" s="16">
        <v>0</v>
      </c>
      <c r="V6" s="16">
        <v>0</v>
      </c>
      <c r="X6" s="16">
        <v>170425</v>
      </c>
      <c r="Y6" s="16" t="s">
        <v>78</v>
      </c>
    </row>
    <row r="7" spans="1:90" ht="15.75" customHeight="1">
      <c r="A7" s="597" t="str">
        <f t="shared" si="0"/>
        <v>31_1_200921_HO_p_sp.</v>
      </c>
      <c r="B7" s="819" t="s">
        <v>5751</v>
      </c>
      <c r="C7" s="819" t="s">
        <v>5752</v>
      </c>
      <c r="D7" s="819">
        <v>31</v>
      </c>
      <c r="E7" s="819">
        <v>1</v>
      </c>
      <c r="F7" s="819" t="s">
        <v>122</v>
      </c>
      <c r="G7" s="819" t="s">
        <v>5755</v>
      </c>
      <c r="H7" s="819">
        <v>2021</v>
      </c>
      <c r="I7" s="819" t="s">
        <v>5729</v>
      </c>
      <c r="J7" s="819" t="str">
        <f t="shared" si="1"/>
        <v>HO_p</v>
      </c>
      <c r="K7" s="820" t="s">
        <v>5753</v>
      </c>
      <c r="L7" s="819" t="s">
        <v>5723</v>
      </c>
      <c r="M7" s="819" t="s">
        <v>2422</v>
      </c>
      <c r="N7" s="117">
        <f>31+100+100+9+100+100+76+10</f>
        <v>526</v>
      </c>
      <c r="O7" s="2" t="s">
        <v>5873</v>
      </c>
      <c r="P7" s="16" t="s">
        <v>1163</v>
      </c>
      <c r="Q7" s="50" t="s">
        <v>1164</v>
      </c>
      <c r="R7" s="50" t="s">
        <v>4597</v>
      </c>
      <c r="S7" s="50">
        <v>1</v>
      </c>
      <c r="T7" s="16">
        <v>1</v>
      </c>
      <c r="U7" s="16">
        <v>0</v>
      </c>
      <c r="V7" s="16">
        <v>0</v>
      </c>
      <c r="X7" s="93">
        <v>180425</v>
      </c>
      <c r="Y7" s="50" t="s">
        <v>78</v>
      </c>
    </row>
    <row r="8" spans="1:90" ht="15.75" customHeight="1">
      <c r="A8" s="587" t="str">
        <f t="shared" ref="A8:A27" si="2">D8&amp;"_"&amp;E8&amp;"_"&amp;G8&amp;"_"&amp;J8</f>
        <v>1_1_170723_HAU_p</v>
      </c>
      <c r="B8" s="770" t="s">
        <v>6461</v>
      </c>
      <c r="C8" s="770" t="s">
        <v>6462</v>
      </c>
      <c r="D8" s="770">
        <v>1</v>
      </c>
      <c r="E8" s="770">
        <v>1</v>
      </c>
      <c r="F8" s="770" t="s">
        <v>6342</v>
      </c>
      <c r="G8" s="770" t="s">
        <v>6343</v>
      </c>
      <c r="H8" s="770">
        <v>2023</v>
      </c>
      <c r="I8" s="770" t="s">
        <v>5729</v>
      </c>
      <c r="J8" s="770" t="s">
        <v>6463</v>
      </c>
      <c r="K8" s="771" t="s">
        <v>6464</v>
      </c>
      <c r="L8" s="770" t="s">
        <v>5723</v>
      </c>
      <c r="M8" s="772" t="s">
        <v>2422</v>
      </c>
      <c r="N8" s="117">
        <f>50+50+50+50+49</f>
        <v>249</v>
      </c>
      <c r="P8" s="50" t="s">
        <v>1163</v>
      </c>
      <c r="Q8" s="50" t="s">
        <v>1164</v>
      </c>
      <c r="R8" s="50" t="s">
        <v>4513</v>
      </c>
      <c r="S8" s="50">
        <v>1</v>
      </c>
      <c r="T8" s="50">
        <v>1</v>
      </c>
      <c r="U8" s="50">
        <v>0</v>
      </c>
      <c r="V8" s="50">
        <v>0</v>
      </c>
      <c r="W8" s="2"/>
      <c r="X8" s="50">
        <v>170425</v>
      </c>
      <c r="Y8" s="50" t="s">
        <v>78</v>
      </c>
      <c r="Z8" s="2"/>
    </row>
    <row r="9" spans="1:90" ht="14.25">
      <c r="A9" s="587" t="str">
        <f t="shared" si="2"/>
        <v>5_1_280621_HAC_p</v>
      </c>
      <c r="B9" s="842" t="s">
        <v>5726</v>
      </c>
      <c r="C9" s="842" t="s">
        <v>5727</v>
      </c>
      <c r="D9" s="842">
        <v>5</v>
      </c>
      <c r="E9" s="842">
        <v>1</v>
      </c>
      <c r="F9" s="842" t="s">
        <v>5827</v>
      </c>
      <c r="G9" s="842" t="s">
        <v>5719</v>
      </c>
      <c r="H9" s="842">
        <v>2021</v>
      </c>
      <c r="I9" s="842" t="s">
        <v>5729</v>
      </c>
      <c r="J9" s="842" t="str">
        <f t="shared" ref="J9:J14" si="3">K9&amp;"_p"</f>
        <v>HAC_p</v>
      </c>
      <c r="K9" s="890" t="s">
        <v>5730</v>
      </c>
      <c r="L9" s="842" t="s">
        <v>5723</v>
      </c>
      <c r="M9" s="843" t="s">
        <v>476</v>
      </c>
      <c r="N9" s="117">
        <f>21+2+1+1+3+20+31+59</f>
        <v>138</v>
      </c>
      <c r="P9" s="16" t="s">
        <v>1163</v>
      </c>
      <c r="Q9" s="16" t="s">
        <v>1164</v>
      </c>
      <c r="R9" s="16" t="s">
        <v>2422</v>
      </c>
      <c r="S9" s="16">
        <v>1</v>
      </c>
      <c r="T9" s="16">
        <v>1</v>
      </c>
      <c r="U9" s="16">
        <v>0</v>
      </c>
      <c r="V9" s="16">
        <v>0</v>
      </c>
      <c r="X9" s="16">
        <v>240425</v>
      </c>
      <c r="Y9" s="16" t="s">
        <v>78</v>
      </c>
    </row>
    <row r="10" spans="1:90" ht="14.25">
      <c r="A10" s="587" t="str">
        <f t="shared" si="2"/>
        <v>21_1_280621_A_p</v>
      </c>
      <c r="B10" s="891" t="s">
        <v>5746</v>
      </c>
      <c r="C10" s="891" t="s">
        <v>5747</v>
      </c>
      <c r="D10" s="891">
        <v>21</v>
      </c>
      <c r="E10" s="891">
        <v>1</v>
      </c>
      <c r="F10" s="891" t="s">
        <v>5827</v>
      </c>
      <c r="G10" s="891" t="s">
        <v>5719</v>
      </c>
      <c r="H10" s="891">
        <v>2021</v>
      </c>
      <c r="I10" s="891" t="s">
        <v>5729</v>
      </c>
      <c r="J10" s="891" t="str">
        <f t="shared" si="3"/>
        <v>A_p</v>
      </c>
      <c r="K10" s="892" t="s">
        <v>1810</v>
      </c>
      <c r="L10" s="891" t="s">
        <v>5723</v>
      </c>
      <c r="M10" s="893" t="s">
        <v>476</v>
      </c>
      <c r="N10" s="117">
        <v>700</v>
      </c>
      <c r="P10" s="16" t="s">
        <v>1163</v>
      </c>
      <c r="Q10" s="16" t="s">
        <v>1164</v>
      </c>
      <c r="R10" s="16" t="s">
        <v>2422</v>
      </c>
      <c r="S10" s="16">
        <v>1</v>
      </c>
      <c r="T10" s="16">
        <v>1</v>
      </c>
      <c r="U10" s="16">
        <v>0</v>
      </c>
      <c r="V10" s="16">
        <v>0</v>
      </c>
      <c r="X10" s="16">
        <v>240425</v>
      </c>
      <c r="Y10" s="16" t="s">
        <v>78</v>
      </c>
    </row>
    <row r="11" spans="1:90" ht="14.25">
      <c r="A11" s="587" t="str">
        <f t="shared" si="2"/>
        <v>12_1_260721_HE_p</v>
      </c>
      <c r="B11" s="894" t="s">
        <v>5732</v>
      </c>
      <c r="C11" s="894" t="s">
        <v>5733</v>
      </c>
      <c r="D11" s="894">
        <v>12</v>
      </c>
      <c r="E11" s="894">
        <v>1</v>
      </c>
      <c r="F11" s="894" t="s">
        <v>5720</v>
      </c>
      <c r="G11" s="894" t="s">
        <v>5779</v>
      </c>
      <c r="H11" s="894">
        <v>2021</v>
      </c>
      <c r="I11" s="894" t="s">
        <v>5729</v>
      </c>
      <c r="J11" s="894" t="str">
        <f t="shared" si="3"/>
        <v>HE_p</v>
      </c>
      <c r="K11" s="895" t="s">
        <v>5734</v>
      </c>
      <c r="L11" s="894" t="s">
        <v>5723</v>
      </c>
      <c r="M11" s="896" t="s">
        <v>476</v>
      </c>
      <c r="N11" s="117">
        <v>455</v>
      </c>
      <c r="P11" s="16" t="s">
        <v>1163</v>
      </c>
      <c r="Q11" s="16" t="s">
        <v>1164</v>
      </c>
      <c r="R11" s="16" t="s">
        <v>2422</v>
      </c>
      <c r="S11" s="16">
        <v>1</v>
      </c>
      <c r="T11" s="16">
        <v>1</v>
      </c>
      <c r="U11" s="16">
        <v>0</v>
      </c>
      <c r="V11" s="16">
        <v>0</v>
      </c>
      <c r="X11" s="16">
        <v>240425</v>
      </c>
      <c r="Y11" s="16" t="s">
        <v>78</v>
      </c>
    </row>
    <row r="12" spans="1:90" ht="14.25">
      <c r="A12" s="587" t="str">
        <f t="shared" si="2"/>
        <v>14_1_260721_HAM_p</v>
      </c>
      <c r="B12" s="778" t="s">
        <v>5717</v>
      </c>
      <c r="C12" s="778" t="s">
        <v>5718</v>
      </c>
      <c r="D12" s="778">
        <v>14</v>
      </c>
      <c r="E12" s="778">
        <v>1</v>
      </c>
      <c r="F12" s="778" t="s">
        <v>5720</v>
      </c>
      <c r="G12" s="778" t="s">
        <v>5779</v>
      </c>
      <c r="H12" s="778">
        <v>2021</v>
      </c>
      <c r="I12" s="778" t="s">
        <v>5729</v>
      </c>
      <c r="J12" s="778" t="str">
        <f t="shared" si="3"/>
        <v>HAM_p</v>
      </c>
      <c r="K12" s="897" t="s">
        <v>5722</v>
      </c>
      <c r="L12" s="778" t="s">
        <v>5723</v>
      </c>
      <c r="M12" s="511" t="s">
        <v>476</v>
      </c>
      <c r="N12" s="117">
        <v>235</v>
      </c>
      <c r="O12" s="2" t="s">
        <v>6112</v>
      </c>
      <c r="P12" s="16" t="s">
        <v>1163</v>
      </c>
      <c r="Q12" s="16" t="s">
        <v>1164</v>
      </c>
      <c r="R12" s="16" t="s">
        <v>2422</v>
      </c>
      <c r="S12" s="16">
        <v>3</v>
      </c>
      <c r="T12" s="16">
        <v>3</v>
      </c>
      <c r="U12" s="16">
        <v>0</v>
      </c>
      <c r="V12" s="16">
        <v>0</v>
      </c>
      <c r="X12" s="16">
        <v>240425</v>
      </c>
      <c r="Y12" s="16" t="s">
        <v>78</v>
      </c>
    </row>
    <row r="13" spans="1:90" ht="14.25">
      <c r="A13" s="587" t="str">
        <f t="shared" si="2"/>
        <v>21_1_260721_A_p</v>
      </c>
      <c r="B13" s="891" t="s">
        <v>5746</v>
      </c>
      <c r="C13" s="891" t="s">
        <v>5747</v>
      </c>
      <c r="D13" s="891">
        <v>21</v>
      </c>
      <c r="E13" s="891">
        <v>1</v>
      </c>
      <c r="F13" s="891" t="s">
        <v>5720</v>
      </c>
      <c r="G13" s="891" t="s">
        <v>5779</v>
      </c>
      <c r="H13" s="891">
        <v>2021</v>
      </c>
      <c r="I13" s="891" t="s">
        <v>5729</v>
      </c>
      <c r="J13" s="891" t="str">
        <f t="shared" si="3"/>
        <v>A_p</v>
      </c>
      <c r="K13" s="892" t="s">
        <v>1810</v>
      </c>
      <c r="L13" s="891" t="s">
        <v>5723</v>
      </c>
      <c r="M13" s="893" t="s">
        <v>5834</v>
      </c>
      <c r="N13" s="117">
        <v>533</v>
      </c>
      <c r="P13" s="16" t="s">
        <v>1163</v>
      </c>
      <c r="Q13" s="16" t="s">
        <v>1164</v>
      </c>
      <c r="R13" s="16" t="s">
        <v>2422</v>
      </c>
      <c r="S13" s="16">
        <v>1</v>
      </c>
      <c r="T13" s="16">
        <v>1</v>
      </c>
      <c r="U13" s="16">
        <v>0</v>
      </c>
      <c r="V13" s="16">
        <v>0</v>
      </c>
      <c r="X13" s="16">
        <v>240425</v>
      </c>
      <c r="Y13" s="16" t="s">
        <v>78</v>
      </c>
    </row>
    <row r="14" spans="1:90" ht="14.25">
      <c r="A14" s="587" t="str">
        <f t="shared" si="2"/>
        <v>1_1_280621_HAU_p</v>
      </c>
      <c r="B14" s="898" t="s">
        <v>5770</v>
      </c>
      <c r="C14" s="898" t="s">
        <v>5771</v>
      </c>
      <c r="D14" s="898">
        <v>1</v>
      </c>
      <c r="E14" s="898">
        <v>1</v>
      </c>
      <c r="F14" s="898" t="s">
        <v>5827</v>
      </c>
      <c r="G14" s="898" t="s">
        <v>5719</v>
      </c>
      <c r="H14" s="898">
        <v>2021</v>
      </c>
      <c r="I14" s="898" t="s">
        <v>5729</v>
      </c>
      <c r="J14" s="898" t="str">
        <f t="shared" si="3"/>
        <v>HAU_p</v>
      </c>
      <c r="K14" s="899" t="s">
        <v>5772</v>
      </c>
      <c r="L14" s="898" t="s">
        <v>5723</v>
      </c>
      <c r="M14" s="900" t="s">
        <v>476</v>
      </c>
      <c r="N14" s="117">
        <v>656</v>
      </c>
      <c r="P14" s="16" t="s">
        <v>1163</v>
      </c>
      <c r="Q14" s="16" t="s">
        <v>1164</v>
      </c>
      <c r="R14" s="16" t="s">
        <v>2422</v>
      </c>
      <c r="S14" s="16">
        <v>12</v>
      </c>
      <c r="T14" s="16">
        <v>12</v>
      </c>
      <c r="U14" s="16">
        <v>0</v>
      </c>
      <c r="V14" s="16">
        <v>0</v>
      </c>
      <c r="X14" s="16">
        <v>250425</v>
      </c>
      <c r="Y14" s="16" t="s">
        <v>78</v>
      </c>
    </row>
    <row r="15" spans="1:90" ht="15.75" customHeight="1">
      <c r="A15" s="587" t="str">
        <f t="shared" si="2"/>
        <v>35_1_250923_Esc_p</v>
      </c>
      <c r="B15" s="823" t="s">
        <v>6187</v>
      </c>
      <c r="C15" s="823" t="s">
        <v>6188</v>
      </c>
      <c r="D15" s="827">
        <v>35</v>
      </c>
      <c r="E15" s="827">
        <v>1</v>
      </c>
      <c r="F15" s="823" t="s">
        <v>6681</v>
      </c>
      <c r="G15" s="823" t="s">
        <v>6682</v>
      </c>
      <c r="H15" s="827">
        <v>2023</v>
      </c>
      <c r="I15" s="828" t="s">
        <v>6326</v>
      </c>
      <c r="J15" s="823" t="s">
        <v>6189</v>
      </c>
      <c r="K15" s="823" t="s">
        <v>6190</v>
      </c>
      <c r="L15" s="823" t="s">
        <v>5723</v>
      </c>
      <c r="M15" s="823" t="s">
        <v>2422</v>
      </c>
      <c r="N15" s="117">
        <f>50+50+8</f>
        <v>108</v>
      </c>
      <c r="P15" s="16" t="s">
        <v>1163</v>
      </c>
      <c r="Q15" s="16" t="s">
        <v>1164</v>
      </c>
      <c r="R15" s="16" t="s">
        <v>2422</v>
      </c>
      <c r="S15" s="16">
        <v>1</v>
      </c>
      <c r="T15" s="16">
        <v>1</v>
      </c>
      <c r="U15" s="16">
        <v>0</v>
      </c>
      <c r="V15" s="16">
        <v>0</v>
      </c>
      <c r="X15" s="111" t="s">
        <v>6718</v>
      </c>
      <c r="Y15" s="16" t="s">
        <v>78</v>
      </c>
    </row>
    <row r="16" spans="1:90" ht="12.75">
      <c r="A16" s="587" t="str">
        <f t="shared" si="2"/>
        <v>___</v>
      </c>
    </row>
    <row r="17" spans="1:1" ht="12.75">
      <c r="A17" s="587" t="str">
        <f t="shared" si="2"/>
        <v>___</v>
      </c>
    </row>
    <row r="18" spans="1:1" ht="12.75">
      <c r="A18" s="587" t="str">
        <f t="shared" si="2"/>
        <v>___</v>
      </c>
    </row>
    <row r="19" spans="1:1" ht="12.75">
      <c r="A19" s="587" t="str">
        <f t="shared" si="2"/>
        <v>___</v>
      </c>
    </row>
    <row r="20" spans="1:1" ht="12.75">
      <c r="A20" s="587" t="str">
        <f t="shared" si="2"/>
        <v>___</v>
      </c>
    </row>
    <row r="21" spans="1:1" ht="12.75">
      <c r="A21" s="587" t="str">
        <f t="shared" si="2"/>
        <v>___</v>
      </c>
    </row>
    <row r="22" spans="1:1" ht="12.75">
      <c r="A22" s="587" t="str">
        <f t="shared" si="2"/>
        <v>___</v>
      </c>
    </row>
    <row r="23" spans="1:1" ht="12.75">
      <c r="A23" s="587" t="str">
        <f t="shared" si="2"/>
        <v>___</v>
      </c>
    </row>
    <row r="24" spans="1:1" ht="12.75">
      <c r="A24" s="587" t="str">
        <f t="shared" si="2"/>
        <v>___</v>
      </c>
    </row>
    <row r="25" spans="1:1" ht="12.75">
      <c r="A25" s="587" t="str">
        <f t="shared" si="2"/>
        <v>___</v>
      </c>
    </row>
    <row r="26" spans="1:1" ht="12.75">
      <c r="A26" s="587" t="str">
        <f t="shared" si="2"/>
        <v>___</v>
      </c>
    </row>
    <row r="27" spans="1:1" ht="12.75">
      <c r="A27" s="587" t="str">
        <f t="shared" si="2"/>
        <v>___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2133"/>
  <sheetViews>
    <sheetView workbookViewId="0">
      <pane ySplit="11" topLeftCell="A12" activePane="bottomLeft" state="frozen"/>
      <selection pane="bottomLeft" activeCell="B13" sqref="B13"/>
    </sheetView>
  </sheetViews>
  <sheetFormatPr defaultColWidth="12.5703125" defaultRowHeight="15.75" customHeight="1"/>
  <cols>
    <col min="1" max="1" width="11.42578125" customWidth="1"/>
    <col min="2" max="2" width="8.42578125" customWidth="1"/>
    <col min="4" max="4" width="23.5703125" customWidth="1"/>
    <col min="13" max="13" width="13.42578125" customWidth="1"/>
    <col min="15" max="15" width="11.42578125" customWidth="1"/>
    <col min="16" max="16" width="22.7109375" customWidth="1"/>
    <col min="17" max="17" width="10" customWidth="1"/>
    <col min="18" max="18" width="11.28515625" customWidth="1"/>
    <col min="19" max="19" width="23.85546875" customWidth="1"/>
  </cols>
  <sheetData>
    <row r="1" spans="1:19" ht="15.75" customHeight="1">
      <c r="A1" s="901"/>
      <c r="B1" s="902"/>
      <c r="C1" s="903"/>
      <c r="D1" s="904"/>
      <c r="E1" s="902"/>
      <c r="F1" s="905" t="s">
        <v>1184</v>
      </c>
      <c r="G1" s="905" t="s">
        <v>7919</v>
      </c>
      <c r="H1" s="905" t="s">
        <v>43</v>
      </c>
      <c r="I1" s="905" t="s">
        <v>7920</v>
      </c>
      <c r="J1" s="905" t="s">
        <v>7921</v>
      </c>
      <c r="K1" s="905" t="s">
        <v>7922</v>
      </c>
      <c r="L1" s="905" t="s">
        <v>7923</v>
      </c>
      <c r="M1" s="905" t="s">
        <v>7924</v>
      </c>
      <c r="N1" s="905" t="s">
        <v>7925</v>
      </c>
      <c r="P1" s="906" t="s">
        <v>7926</v>
      </c>
      <c r="Q1" s="906"/>
      <c r="R1" s="906"/>
      <c r="S1" s="906"/>
    </row>
    <row r="2" spans="1:19" ht="15.75" customHeight="1">
      <c r="A2" s="907" t="s">
        <v>7927</v>
      </c>
      <c r="B2" s="908">
        <f>SUM(A:A)-SUM(A921:A924)</f>
        <v>138</v>
      </c>
      <c r="C2" s="909"/>
      <c r="D2" s="910" t="s">
        <v>7928</v>
      </c>
      <c r="E2" s="911"/>
      <c r="F2" s="912">
        <f t="shared" ref="F2:N2" si="0">SUM(F12:F936)</f>
        <v>1030</v>
      </c>
      <c r="G2" s="912">
        <f t="shared" si="0"/>
        <v>186</v>
      </c>
      <c r="H2" s="912">
        <f t="shared" si="0"/>
        <v>19046</v>
      </c>
      <c r="I2" s="912">
        <f t="shared" si="0"/>
        <v>230</v>
      </c>
      <c r="J2" s="912">
        <f t="shared" si="0"/>
        <v>14464</v>
      </c>
      <c r="K2" s="912">
        <f t="shared" si="0"/>
        <v>0</v>
      </c>
      <c r="L2" s="912">
        <f t="shared" si="0"/>
        <v>5</v>
      </c>
      <c r="M2" s="912">
        <f t="shared" si="0"/>
        <v>147</v>
      </c>
      <c r="N2" s="913">
        <f t="shared" si="0"/>
        <v>35108</v>
      </c>
      <c r="P2" s="914" t="str">
        <f ca="1">IFERROR(__xludf.DUMMYFUNCTION("FILTER(D12:D2134,RANK(N12:N2134,N12:N2134,0)&lt;6)"),"Episyrphus balteatus")</f>
        <v>Episyrphus balteatus</v>
      </c>
      <c r="Q2" s="915" t="e">
        <f t="shared" ref="Q2:Q6" ca="1" si="1">_xludf.XLOOKUP(P2,D:D,N:N)</f>
        <v>#NAME?</v>
      </c>
      <c r="R2" s="916" t="e">
        <f t="shared" ref="R2:R6" ca="1" si="2">_xludf.XLOOKUP(P2,D:D,O:O)</f>
        <v>#NAME?</v>
      </c>
      <c r="S2" s="914"/>
    </row>
    <row r="3" spans="1:19" ht="15.75" customHeight="1">
      <c r="A3" s="376" t="s">
        <v>7929</v>
      </c>
      <c r="B3" s="909"/>
      <c r="C3" s="909"/>
      <c r="N3" s="917"/>
      <c r="P3" s="914" t="str">
        <f ca="1">IFERROR(__xludf.DUMMYFUNCTION("""COMPUTED_VALUE"""),"Melanostoma")</f>
        <v>Melanostoma</v>
      </c>
      <c r="Q3" s="915" t="e">
        <f t="shared" ca="1" si="1"/>
        <v>#NAME?</v>
      </c>
      <c r="R3" s="916" t="e">
        <f t="shared" ca="1" si="2"/>
        <v>#NAME?</v>
      </c>
      <c r="S3" s="914"/>
    </row>
    <row r="4" spans="1:19" ht="15.75" customHeight="1">
      <c r="A4" s="909"/>
      <c r="B4" s="909"/>
      <c r="C4" s="909"/>
      <c r="D4" s="918" t="s">
        <v>7930</v>
      </c>
      <c r="F4" s="16">
        <v>234</v>
      </c>
      <c r="G4" s="114">
        <v>85</v>
      </c>
      <c r="H4" s="114">
        <v>5901</v>
      </c>
      <c r="N4" s="917">
        <f>SUM(F4:M4)</f>
        <v>6220</v>
      </c>
      <c r="P4" s="914" t="str">
        <f ca="1">IFERROR(__xludf.DUMMYFUNCTION("""COMPUTED_VALUE"""),"Melanostoma mellinum")</f>
        <v>Melanostoma mellinum</v>
      </c>
      <c r="Q4" s="915" t="e">
        <f t="shared" ca="1" si="1"/>
        <v>#NAME?</v>
      </c>
      <c r="R4" s="916" t="e">
        <f t="shared" ca="1" si="2"/>
        <v>#NAME?</v>
      </c>
      <c r="S4" s="914"/>
    </row>
    <row r="5" spans="1:19" ht="15.75" customHeight="1">
      <c r="A5" s="909"/>
      <c r="B5" s="909"/>
      <c r="C5" s="909"/>
      <c r="F5" s="919"/>
      <c r="G5" s="919"/>
      <c r="H5" s="919"/>
      <c r="I5" s="919"/>
      <c r="J5" s="919"/>
      <c r="K5" s="919"/>
      <c r="L5" s="919"/>
      <c r="M5" s="919"/>
      <c r="N5" s="917"/>
      <c r="P5" s="914" t="str">
        <f ca="1">IFERROR(__xludf.DUMMYFUNCTION("""COMPUTED_VALUE"""),"Sphaerophoria")</f>
        <v>Sphaerophoria</v>
      </c>
      <c r="Q5" s="915" t="e">
        <f t="shared" ca="1" si="1"/>
        <v>#NAME?</v>
      </c>
      <c r="R5" s="916" t="e">
        <f t="shared" ca="1" si="2"/>
        <v>#NAME?</v>
      </c>
      <c r="S5" s="914"/>
    </row>
    <row r="6" spans="1:19" ht="15.75" customHeight="1">
      <c r="A6" s="909"/>
      <c r="B6" s="909"/>
      <c r="C6" s="909"/>
      <c r="D6" s="920"/>
      <c r="F6" s="919"/>
      <c r="G6" s="919"/>
      <c r="H6" s="950" t="str">
        <f>"LBB = "&amp;SUM(H2:I2)</f>
        <v>LBB = 19276</v>
      </c>
      <c r="I6" s="951"/>
      <c r="J6" s="952" t="str">
        <f>"Insekteraich = "&amp;SUM(J2:K2)</f>
        <v>Insekteraich = 14464</v>
      </c>
      <c r="K6" s="951"/>
      <c r="L6" s="919"/>
      <c r="M6" s="921" t="s">
        <v>7924</v>
      </c>
      <c r="N6" s="917"/>
      <c r="P6" s="922" t="str">
        <f ca="1">IFERROR(__xludf.DUMMYFUNCTION("""COMPUTED_VALUE"""),"Sphaerophoria scripta")</f>
        <v>Sphaerophoria scripta</v>
      </c>
      <c r="Q6" s="915" t="e">
        <f t="shared" ca="1" si="1"/>
        <v>#NAME?</v>
      </c>
      <c r="R6" s="916" t="e">
        <f t="shared" ca="1" si="2"/>
        <v>#NAME?</v>
      </c>
      <c r="S6" s="914"/>
    </row>
    <row r="7" spans="1:19" ht="15.75" customHeight="1">
      <c r="A7" s="909"/>
      <c r="B7" s="909"/>
      <c r="C7" s="909"/>
      <c r="D7" s="918" t="s">
        <v>7931</v>
      </c>
      <c r="G7" s="16"/>
      <c r="H7" s="953">
        <v>39378</v>
      </c>
      <c r="I7" s="954"/>
      <c r="J7" s="953">
        <v>28953</v>
      </c>
      <c r="K7" s="954"/>
      <c r="L7" s="923"/>
      <c r="M7" s="924">
        <v>274</v>
      </c>
      <c r="N7" s="917">
        <f>SUM(H7:M7)</f>
        <v>68605</v>
      </c>
      <c r="O7" s="925"/>
      <c r="P7" s="914"/>
      <c r="Q7" s="926"/>
      <c r="R7" s="926"/>
      <c r="S7" s="926"/>
    </row>
    <row r="8" spans="1:19" ht="15.75" customHeight="1">
      <c r="A8" s="909"/>
      <c r="B8" s="909"/>
      <c r="C8" s="909"/>
      <c r="D8" s="918" t="s">
        <v>7932</v>
      </c>
      <c r="H8" s="955">
        <f>((H2+I2)/H7)</f>
        <v>0.48951191020366702</v>
      </c>
      <c r="I8" s="956"/>
      <c r="J8" s="955">
        <f>((J2+K2)/J7)</f>
        <v>0.49956826581010605</v>
      </c>
      <c r="K8" s="956"/>
      <c r="L8" s="927"/>
      <c r="M8" s="928">
        <f t="shared" ref="M8:N8" si="3">M2/M7</f>
        <v>0.53649635036496346</v>
      </c>
      <c r="N8" s="929">
        <f t="shared" si="3"/>
        <v>0.51174112674003358</v>
      </c>
      <c r="O8" s="930"/>
      <c r="P8" s="914"/>
      <c r="Q8" s="926"/>
      <c r="R8" s="926"/>
      <c r="S8" s="926"/>
    </row>
    <row r="9" spans="1:19" ht="15.75" customHeight="1">
      <c r="A9" s="909"/>
      <c r="B9" s="909"/>
      <c r="C9" s="909"/>
      <c r="D9" s="909"/>
      <c r="E9" s="931"/>
      <c r="F9" s="931"/>
      <c r="G9" s="931"/>
      <c r="H9" s="931"/>
      <c r="I9" s="931"/>
      <c r="J9" s="931"/>
      <c r="K9" s="931"/>
      <c r="L9" s="931"/>
      <c r="M9" s="931"/>
      <c r="N9" s="931"/>
      <c r="O9" s="930"/>
      <c r="P9" s="914"/>
      <c r="Q9" s="926"/>
      <c r="R9" s="926"/>
      <c r="S9" s="926"/>
    </row>
    <row r="10" spans="1:19" ht="15.75" customHeight="1">
      <c r="A10" s="909"/>
      <c r="B10" s="909"/>
      <c r="C10" s="909"/>
      <c r="D10" s="909"/>
      <c r="E10" s="931"/>
      <c r="F10" s="931"/>
      <c r="G10" s="931"/>
      <c r="H10" s="931"/>
      <c r="I10" s="931"/>
      <c r="J10" s="931"/>
      <c r="K10" s="931"/>
      <c r="L10" s="931"/>
      <c r="M10" s="931"/>
      <c r="N10" s="931"/>
      <c r="O10" s="930"/>
      <c r="P10" s="914"/>
      <c r="Q10" s="926"/>
      <c r="R10" s="926"/>
      <c r="S10" s="926"/>
    </row>
    <row r="11" spans="1:19" ht="15.75" customHeight="1">
      <c r="A11" s="909" t="s">
        <v>7933</v>
      </c>
      <c r="B11" s="909" t="s">
        <v>2110</v>
      </c>
      <c r="C11" s="909" t="s">
        <v>59</v>
      </c>
      <c r="D11" s="909" t="s">
        <v>5515</v>
      </c>
      <c r="E11" s="931" t="s">
        <v>58</v>
      </c>
      <c r="F11" s="931" t="s">
        <v>1184</v>
      </c>
      <c r="G11" s="931" t="s">
        <v>7919</v>
      </c>
      <c r="H11" s="931" t="s">
        <v>43</v>
      </c>
      <c r="I11" s="931" t="s">
        <v>7920</v>
      </c>
      <c r="J11" s="931" t="s">
        <v>7921</v>
      </c>
      <c r="K11" s="931" t="s">
        <v>7922</v>
      </c>
      <c r="L11" s="931" t="s">
        <v>7923</v>
      </c>
      <c r="M11" s="931" t="s">
        <v>7924</v>
      </c>
      <c r="N11" s="931" t="s">
        <v>7925</v>
      </c>
      <c r="O11" s="932" t="s">
        <v>7934</v>
      </c>
      <c r="P11" s="914"/>
      <c r="Q11" s="926"/>
      <c r="R11" s="926"/>
      <c r="S11" s="926"/>
    </row>
    <row r="12" spans="1:19" ht="15">
      <c r="A12" s="114">
        <f t="shared" ref="A12:A266" si="4">IF(N12&gt;0,1, "non")</f>
        <v>1</v>
      </c>
      <c r="D12" s="933" t="s">
        <v>595</v>
      </c>
      <c r="F12" s="934">
        <f>SUMIF(WBA!Q:Q,D12,WBA!S:S)</f>
        <v>5</v>
      </c>
      <c r="G12" s="934">
        <f>SUMIF(Loic_MSc_Thesis!Q:Q,D12,Loic_MSc_Thesis!S:S)</f>
        <v>0</v>
      </c>
      <c r="H12" s="934">
        <f>SUMIF(LBB!Q:Q,D12,LBB!S:S)</f>
        <v>0</v>
      </c>
      <c r="I12" s="934">
        <f>SUMIF(Expert_LBB!M:M,D12,Expert_LBB!Q:Q)</f>
        <v>0</v>
      </c>
      <c r="J12" s="934">
        <f>SUMIF(Insekteräich!Q:Q,D12,Insekteräich!S:S)</f>
        <v>0</v>
      </c>
      <c r="K12" s="934">
        <f>SUMIF(Expert_Insekteraich!O:O,D12,Expert_Insekteraich!S:S)</f>
        <v>0</v>
      </c>
      <c r="L12" s="934">
        <f>SUMIF(other!R:R,D12,other!T:T)</f>
        <v>0</v>
      </c>
      <c r="M12" s="934">
        <f>SUMIF('Pan traps 2024'!Q:Q,D12,'Pan traps 2024'!S:S)</f>
        <v>0</v>
      </c>
      <c r="N12" s="934">
        <f t="shared" ref="N12:N266" si="5">SUM(F12:M12)</f>
        <v>5</v>
      </c>
      <c r="O12" s="935" t="e">
        <f t="shared" ref="O12:O266" ca="1" si="6">IF(N12=0, ,DIVIDE(N12,$N$2))</f>
        <v>#NAME?</v>
      </c>
      <c r="P12" s="914"/>
      <c r="Q12" s="936"/>
      <c r="R12" s="936"/>
      <c r="S12" s="936"/>
    </row>
    <row r="13" spans="1:19" ht="15">
      <c r="A13" s="114" t="str">
        <f t="shared" si="4"/>
        <v>non</v>
      </c>
      <c r="D13" s="114" t="s">
        <v>7935</v>
      </c>
      <c r="F13" s="934">
        <f>SUMIF(WBA!Q:Q,D13,WBA!S:S)</f>
        <v>0</v>
      </c>
      <c r="G13" s="934">
        <f>SUMIF(Loic_MSc_Thesis!Q:Q,D13,Loic_MSc_Thesis!S:S)</f>
        <v>0</v>
      </c>
      <c r="H13" s="934">
        <f>SUMIF(LBB!Q:Q,D13,LBB!S:S)</f>
        <v>0</v>
      </c>
      <c r="I13" s="934">
        <f>SUMIF(Expert_LBB!M:M,D13,Expert_LBB!Q:Q)</f>
        <v>0</v>
      </c>
      <c r="J13" s="934">
        <f>SUMIF(Insekteräich!Q:Q,D13,Insekteräich!S:S)</f>
        <v>0</v>
      </c>
      <c r="K13" s="934">
        <f>SUMIF(Expert_Insekteraich!O:O,D13,Expert_Insekteraich!S:S)</f>
        <v>0</v>
      </c>
      <c r="L13" s="934">
        <f>SUMIF(other!R:R,D13,other!T:T)</f>
        <v>0</v>
      </c>
      <c r="M13" s="934">
        <f>SUMIF('Pan traps 2024'!Q:Q,D13,'Pan traps 2024'!S:S)</f>
        <v>0</v>
      </c>
      <c r="N13" s="934">
        <f t="shared" si="5"/>
        <v>0</v>
      </c>
      <c r="O13" s="935">
        <f t="shared" si="6"/>
        <v>0</v>
      </c>
      <c r="P13" s="914"/>
    </row>
    <row r="14" spans="1:19" ht="15">
      <c r="A14" s="114" t="str">
        <f t="shared" si="4"/>
        <v>non</v>
      </c>
      <c r="D14" s="114" t="s">
        <v>7936</v>
      </c>
      <c r="F14" s="934">
        <f>SUMIF(WBA!Q:Q,D14,WBA!S:S)</f>
        <v>0</v>
      </c>
      <c r="G14" s="934">
        <f>SUMIF(Loic_MSc_Thesis!Q:Q,D14,Loic_MSc_Thesis!S:S)</f>
        <v>0</v>
      </c>
      <c r="H14" s="934">
        <f>SUMIF(LBB!Q:Q,D14,LBB!S:S)</f>
        <v>0</v>
      </c>
      <c r="I14" s="934">
        <f>SUMIF(Expert_LBB!M:M,D14,Expert_LBB!Q:Q)</f>
        <v>0</v>
      </c>
      <c r="J14" s="934">
        <f>SUMIF(Insekteräich!Q:Q,D14,Insekteräich!S:S)</f>
        <v>0</v>
      </c>
      <c r="K14" s="934">
        <f>SUMIF(Expert_Insekteraich!O:O,D14,Expert_Insekteraich!S:S)</f>
        <v>0</v>
      </c>
      <c r="L14" s="934">
        <f>SUMIF(other!R:R,D14,other!T:T)</f>
        <v>0</v>
      </c>
      <c r="M14" s="934">
        <f>SUMIF('Pan traps 2024'!Q:Q,D14,'Pan traps 2024'!S:S)</f>
        <v>0</v>
      </c>
      <c r="N14" s="934">
        <f t="shared" si="5"/>
        <v>0</v>
      </c>
      <c r="O14" s="935">
        <f t="shared" si="6"/>
        <v>0</v>
      </c>
      <c r="P14" s="914"/>
    </row>
    <row r="15" spans="1:19" ht="15">
      <c r="A15" s="114" t="str">
        <f t="shared" si="4"/>
        <v>non</v>
      </c>
      <c r="D15" s="114" t="s">
        <v>7937</v>
      </c>
      <c r="F15" s="934">
        <f>SUMIF(WBA!Q:Q,D15,WBA!S:S)</f>
        <v>0</v>
      </c>
      <c r="G15" s="934">
        <f>SUMIF(Loic_MSc_Thesis!Q:Q,D15,Loic_MSc_Thesis!S:S)</f>
        <v>0</v>
      </c>
      <c r="H15" s="934">
        <f>SUMIF(LBB!Q:Q,D15,LBB!S:S)</f>
        <v>0</v>
      </c>
      <c r="I15" s="934">
        <f>SUMIF(Expert_LBB!M:M,D15,Expert_LBB!Q:Q)</f>
        <v>0</v>
      </c>
      <c r="J15" s="934">
        <f>SUMIF(Insekteräich!Q:Q,D15,Insekteräich!S:S)</f>
        <v>0</v>
      </c>
      <c r="K15" s="934">
        <f>SUMIF(Expert_Insekteraich!O:O,D15,Expert_Insekteraich!S:S)</f>
        <v>0</v>
      </c>
      <c r="L15" s="934">
        <f>SUMIF(other!R:R,D15,other!T:T)</f>
        <v>0</v>
      </c>
      <c r="M15" s="934">
        <f>SUMIF('Pan traps 2024'!Q:Q,D15,'Pan traps 2024'!S:S)</f>
        <v>0</v>
      </c>
      <c r="N15" s="934">
        <f t="shared" si="5"/>
        <v>0</v>
      </c>
      <c r="O15" s="935">
        <f t="shared" si="6"/>
        <v>0</v>
      </c>
      <c r="P15" s="914"/>
    </row>
    <row r="16" spans="1:19" ht="15">
      <c r="A16" s="114" t="str">
        <f t="shared" si="4"/>
        <v>non</v>
      </c>
      <c r="D16" s="114" t="s">
        <v>7938</v>
      </c>
      <c r="F16" s="934">
        <f>SUMIF(WBA!Q:Q,D16,WBA!S:S)</f>
        <v>0</v>
      </c>
      <c r="G16" s="934">
        <f>SUMIF(Loic_MSc_Thesis!Q:Q,D16,Loic_MSc_Thesis!S:S)</f>
        <v>0</v>
      </c>
      <c r="H16" s="934">
        <f>SUMIF(LBB!Q:Q,D16,LBB!S:S)</f>
        <v>0</v>
      </c>
      <c r="I16" s="934">
        <f>SUMIF(Expert_LBB!M:M,D16,Expert_LBB!Q:Q)</f>
        <v>0</v>
      </c>
      <c r="J16" s="934">
        <f>SUMIF(Insekteräich!Q:Q,D16,Insekteräich!S:S)</f>
        <v>0</v>
      </c>
      <c r="K16" s="934">
        <f>SUMIF(Expert_Insekteraich!O:O,D16,Expert_Insekteraich!S:S)</f>
        <v>0</v>
      </c>
      <c r="L16" s="934">
        <f>SUMIF(other!R:R,D16,other!T:T)</f>
        <v>0</v>
      </c>
      <c r="M16" s="934">
        <f>SUMIF('Pan traps 2024'!Q:Q,D16,'Pan traps 2024'!S:S)</f>
        <v>0</v>
      </c>
      <c r="N16" s="934">
        <f t="shared" si="5"/>
        <v>0</v>
      </c>
      <c r="O16" s="935">
        <f t="shared" si="6"/>
        <v>0</v>
      </c>
      <c r="P16" s="914"/>
    </row>
    <row r="17" spans="1:16" ht="15">
      <c r="A17" s="114" t="str">
        <f t="shared" si="4"/>
        <v>non</v>
      </c>
      <c r="D17" s="114" t="s">
        <v>7939</v>
      </c>
      <c r="F17" s="934">
        <f>SUMIF(WBA!Q:Q,D17,WBA!S:S)</f>
        <v>0</v>
      </c>
      <c r="G17" s="934">
        <f>SUMIF(Loic_MSc_Thesis!Q:Q,D17,Loic_MSc_Thesis!S:S)</f>
        <v>0</v>
      </c>
      <c r="H17" s="934">
        <f>SUMIF(LBB!Q:Q,D17,LBB!S:S)</f>
        <v>0</v>
      </c>
      <c r="I17" s="934">
        <f>SUMIF(Expert_LBB!M:M,D17,Expert_LBB!Q:Q)</f>
        <v>0</v>
      </c>
      <c r="J17" s="934">
        <f>SUMIF(Insekteräich!Q:Q,D17,Insekteräich!S:S)</f>
        <v>0</v>
      </c>
      <c r="K17" s="934">
        <f>SUMIF(Expert_Insekteraich!O:O,D17,Expert_Insekteraich!S:S)</f>
        <v>0</v>
      </c>
      <c r="L17" s="934">
        <f>SUMIF(other!R:R,D17,other!T:T)</f>
        <v>0</v>
      </c>
      <c r="M17" s="934">
        <f>SUMIF('Pan traps 2024'!Q:Q,D17,'Pan traps 2024'!S:S)</f>
        <v>0</v>
      </c>
      <c r="N17" s="934">
        <f t="shared" si="5"/>
        <v>0</v>
      </c>
      <c r="O17" s="935">
        <f t="shared" si="6"/>
        <v>0</v>
      </c>
      <c r="P17" s="914"/>
    </row>
    <row r="18" spans="1:16" ht="15">
      <c r="A18" s="114">
        <f t="shared" si="4"/>
        <v>1</v>
      </c>
      <c r="B18" s="937" t="s">
        <v>1965</v>
      </c>
      <c r="C18" s="938"/>
      <c r="D18" s="938" t="s">
        <v>275</v>
      </c>
      <c r="E18" s="938"/>
      <c r="F18" s="939">
        <f>SUMIF(WBA!Q:Q,D18,WBA!S:S)</f>
        <v>2</v>
      </c>
      <c r="G18" s="939">
        <f>SUMIF(Loic_MSc_Thesis!Q:Q,D18,Loic_MSc_Thesis!S:S)</f>
        <v>0</v>
      </c>
      <c r="H18" s="939">
        <f>SUMIF(LBB!Q:Q,D18,LBB!S:S)</f>
        <v>412</v>
      </c>
      <c r="I18" s="939">
        <f>SUMIF(Expert_LBB!M:M,D18,Expert_LBB!Q:Q)</f>
        <v>0</v>
      </c>
      <c r="J18" s="939">
        <f>SUMIF(Insekteräich!Q:Q,D18,Insekteräich!S:S)</f>
        <v>13</v>
      </c>
      <c r="K18" s="939">
        <f>SUMIF(Expert_Insekteraich!O:O,D18,Expert_Insekteraich!S:S)</f>
        <v>0</v>
      </c>
      <c r="L18" s="939">
        <f>SUMIF(other!R:R,D18,other!T:T)</f>
        <v>0</v>
      </c>
      <c r="M18" s="939">
        <f>SUMIF('Pan traps 2024'!Q:Q,D18,'Pan traps 2024'!S:S)</f>
        <v>0</v>
      </c>
      <c r="N18" s="939">
        <f t="shared" si="5"/>
        <v>427</v>
      </c>
      <c r="O18" s="935" t="e">
        <f t="shared" ca="1" si="6"/>
        <v>#NAME?</v>
      </c>
      <c r="P18" s="914"/>
    </row>
    <row r="19" spans="1:16" ht="15">
      <c r="A19" s="114" t="str">
        <f t="shared" si="4"/>
        <v>non</v>
      </c>
      <c r="D19" s="114" t="s">
        <v>7940</v>
      </c>
      <c r="F19" s="934">
        <f>SUMIF(WBA!Q:Q,D19,WBA!S:S)</f>
        <v>0</v>
      </c>
      <c r="G19" s="934">
        <f>SUMIF(Loic_MSc_Thesis!Q:Q,D19,Loic_MSc_Thesis!S:S)</f>
        <v>0</v>
      </c>
      <c r="H19" s="934">
        <f>SUMIF(LBB!Q:Q,D19,LBB!S:S)</f>
        <v>0</v>
      </c>
      <c r="I19" s="934">
        <f>SUMIF(Expert_LBB!M:M,D19,Expert_LBB!Q:Q)</f>
        <v>0</v>
      </c>
      <c r="J19" s="934">
        <f>SUMIF(Insekteräich!Q:Q,D19,Insekteräich!S:S)</f>
        <v>0</v>
      </c>
      <c r="K19" s="934">
        <f>SUMIF(Expert_Insekteraich!O:O,D19,Expert_Insekteraich!S:S)</f>
        <v>0</v>
      </c>
      <c r="L19" s="934">
        <f>SUMIF(other!R:R,D19,other!T:T)</f>
        <v>0</v>
      </c>
      <c r="M19" s="934">
        <f>SUMIF('Pan traps 2024'!Q:Q,D19,'Pan traps 2024'!S:S)</f>
        <v>0</v>
      </c>
      <c r="N19" s="934">
        <f t="shared" si="5"/>
        <v>0</v>
      </c>
      <c r="O19" s="935">
        <f t="shared" si="6"/>
        <v>0</v>
      </c>
      <c r="P19" s="914"/>
    </row>
    <row r="20" spans="1:16" ht="15">
      <c r="A20" s="114" t="str">
        <f t="shared" si="4"/>
        <v>non</v>
      </c>
      <c r="D20" s="933" t="s">
        <v>7941</v>
      </c>
      <c r="F20" s="934">
        <f>SUMIF(WBA!Q:Q,D20,WBA!S:S)</f>
        <v>0</v>
      </c>
      <c r="G20" s="934">
        <f>SUMIF(Loic_MSc_Thesis!Q:Q,D20,Loic_MSc_Thesis!S:S)</f>
        <v>0</v>
      </c>
      <c r="H20" s="934">
        <f>SUMIF(LBB!Q:Q,D20,LBB!S:S)</f>
        <v>0</v>
      </c>
      <c r="I20" s="934">
        <f>SUMIF(Expert_LBB!M:M,D20,Expert_LBB!Q:Q)</f>
        <v>0</v>
      </c>
      <c r="J20" s="934">
        <f>SUMIF(Insekteräich!Q:Q,D20,Insekteräich!S:S)</f>
        <v>0</v>
      </c>
      <c r="K20" s="934">
        <f>SUMIF(Expert_Insekteraich!O:O,D20,Expert_Insekteraich!S:S)</f>
        <v>0</v>
      </c>
      <c r="L20" s="934">
        <f>SUMIF(other!R:R,D20,other!T:T)</f>
        <v>0</v>
      </c>
      <c r="M20" s="934">
        <f>SUMIF('Pan traps 2024'!Q:Q,D20,'Pan traps 2024'!S:S)</f>
        <v>0</v>
      </c>
      <c r="N20" s="934">
        <f t="shared" si="5"/>
        <v>0</v>
      </c>
      <c r="O20" s="935">
        <f t="shared" si="6"/>
        <v>0</v>
      </c>
      <c r="P20" s="914"/>
    </row>
    <row r="21" spans="1:16" ht="15">
      <c r="A21" s="114" t="str">
        <f t="shared" si="4"/>
        <v>non</v>
      </c>
      <c r="D21" s="114" t="s">
        <v>7942</v>
      </c>
      <c r="F21" s="934">
        <f>SUMIF(WBA!Q:Q,D21,WBA!S:S)</f>
        <v>0</v>
      </c>
      <c r="G21" s="934">
        <f>SUMIF(Loic_MSc_Thesis!Q:Q,D21,Loic_MSc_Thesis!S:S)</f>
        <v>0</v>
      </c>
      <c r="H21" s="934">
        <f>SUMIF(LBB!Q:Q,D21,LBB!S:S)</f>
        <v>0</v>
      </c>
      <c r="I21" s="934">
        <f>SUMIF(Expert_LBB!M:M,D21,Expert_LBB!Q:Q)</f>
        <v>0</v>
      </c>
      <c r="J21" s="934">
        <f>SUMIF(Insekteräich!Q:Q,D21,Insekteräich!S:S)</f>
        <v>0</v>
      </c>
      <c r="K21" s="934">
        <f>SUMIF(Expert_Insekteraich!O:O,D21,Expert_Insekteraich!S:S)</f>
        <v>0</v>
      </c>
      <c r="L21" s="934">
        <f>SUMIF(other!R:R,D21,other!T:T)</f>
        <v>0</v>
      </c>
      <c r="M21" s="934">
        <f>SUMIF('Pan traps 2024'!Q:Q,D21,'Pan traps 2024'!S:S)</f>
        <v>0</v>
      </c>
      <c r="N21" s="934">
        <f t="shared" si="5"/>
        <v>0</v>
      </c>
      <c r="O21" s="935">
        <f t="shared" si="6"/>
        <v>0</v>
      </c>
      <c r="P21" s="914"/>
    </row>
    <row r="22" spans="1:16" ht="15">
      <c r="A22" s="114" t="str">
        <f t="shared" si="4"/>
        <v>non</v>
      </c>
      <c r="D22" s="114" t="s">
        <v>7943</v>
      </c>
      <c r="F22" s="934">
        <f>SUMIF(WBA!Q:Q,D22,WBA!S:S)</f>
        <v>0</v>
      </c>
      <c r="G22" s="934">
        <f>SUMIF(Loic_MSc_Thesis!Q:Q,D22,Loic_MSc_Thesis!S:S)</f>
        <v>0</v>
      </c>
      <c r="H22" s="934">
        <f>SUMIF(LBB!Q:Q,D22,LBB!S:S)</f>
        <v>0</v>
      </c>
      <c r="I22" s="934">
        <f>SUMIF(Expert_LBB!M:M,D22,Expert_LBB!Q:Q)</f>
        <v>0</v>
      </c>
      <c r="J22" s="934">
        <f>SUMIF(Insekteräich!Q:Q,D22,Insekteräich!S:S)</f>
        <v>0</v>
      </c>
      <c r="K22" s="934">
        <f>SUMIF(Expert_Insekteraich!O:O,D22,Expert_Insekteraich!S:S)</f>
        <v>0</v>
      </c>
      <c r="L22" s="934">
        <f>SUMIF(other!R:R,D22,other!T:T)</f>
        <v>0</v>
      </c>
      <c r="M22" s="934">
        <f>SUMIF('Pan traps 2024'!Q:Q,D22,'Pan traps 2024'!S:S)</f>
        <v>0</v>
      </c>
      <c r="N22" s="934">
        <f t="shared" si="5"/>
        <v>0</v>
      </c>
      <c r="O22" s="935">
        <f t="shared" si="6"/>
        <v>0</v>
      </c>
      <c r="P22" s="914"/>
    </row>
    <row r="23" spans="1:16" ht="15">
      <c r="A23" s="114" t="str">
        <f t="shared" si="4"/>
        <v>non</v>
      </c>
      <c r="D23" s="114" t="s">
        <v>7944</v>
      </c>
      <c r="F23" s="934">
        <f>SUMIF(WBA!Q:Q,D23,WBA!S:S)</f>
        <v>0</v>
      </c>
      <c r="G23" s="934">
        <f>SUMIF(Loic_MSc_Thesis!Q:Q,D23,Loic_MSc_Thesis!S:S)</f>
        <v>0</v>
      </c>
      <c r="H23" s="934">
        <f>SUMIF(LBB!Q:Q,D23,LBB!S:S)</f>
        <v>0</v>
      </c>
      <c r="I23" s="934">
        <f>SUMIF(Expert_LBB!M:M,D23,Expert_LBB!Q:Q)</f>
        <v>0</v>
      </c>
      <c r="J23" s="934">
        <f>SUMIF(Insekteräich!Q:Q,D23,Insekteräich!S:S)</f>
        <v>0</v>
      </c>
      <c r="K23" s="934">
        <f>SUMIF(Expert_Insekteraich!O:O,D23,Expert_Insekteraich!S:S)</f>
        <v>0</v>
      </c>
      <c r="L23" s="934">
        <f>SUMIF(other!R:R,D23,other!T:T)</f>
        <v>0</v>
      </c>
      <c r="M23" s="934">
        <f>SUMIF('Pan traps 2024'!Q:Q,D23,'Pan traps 2024'!S:S)</f>
        <v>0</v>
      </c>
      <c r="N23" s="934">
        <f t="shared" si="5"/>
        <v>0</v>
      </c>
      <c r="O23" s="935">
        <f t="shared" si="6"/>
        <v>0</v>
      </c>
      <c r="P23" s="914"/>
    </row>
    <row r="24" spans="1:16" ht="15">
      <c r="A24" s="114" t="str">
        <f t="shared" si="4"/>
        <v>non</v>
      </c>
      <c r="D24" s="114" t="s">
        <v>7945</v>
      </c>
      <c r="F24" s="934">
        <f>SUMIF(WBA!Q:Q,D24,WBA!S:S)</f>
        <v>0</v>
      </c>
      <c r="G24" s="934">
        <f>SUMIF(Loic_MSc_Thesis!Q:Q,D24,Loic_MSc_Thesis!S:S)</f>
        <v>0</v>
      </c>
      <c r="H24" s="934">
        <f>SUMIF(LBB!Q:Q,D24,LBB!S:S)</f>
        <v>0</v>
      </c>
      <c r="I24" s="934">
        <f>SUMIF(Expert_LBB!M:M,D24,Expert_LBB!Q:Q)</f>
        <v>0</v>
      </c>
      <c r="J24" s="934">
        <f>SUMIF(Insekteräich!Q:Q,D24,Insekteräich!S:S)</f>
        <v>0</v>
      </c>
      <c r="K24" s="934">
        <f>SUMIF(Expert_Insekteraich!O:O,D24,Expert_Insekteraich!S:S)</f>
        <v>0</v>
      </c>
      <c r="L24" s="934">
        <f>SUMIF(other!R:R,D24,other!T:T)</f>
        <v>0</v>
      </c>
      <c r="M24" s="934">
        <f>SUMIF('Pan traps 2024'!Q:Q,D24,'Pan traps 2024'!S:S)</f>
        <v>0</v>
      </c>
      <c r="N24" s="934">
        <f t="shared" si="5"/>
        <v>0</v>
      </c>
      <c r="O24" s="935">
        <f t="shared" si="6"/>
        <v>0</v>
      </c>
      <c r="P24" s="914"/>
    </row>
    <row r="25" spans="1:16" ht="15">
      <c r="A25" s="114" t="str">
        <f t="shared" si="4"/>
        <v>non</v>
      </c>
      <c r="D25" s="114" t="s">
        <v>7946</v>
      </c>
      <c r="F25" s="934">
        <f>SUMIF(WBA!Q:Q,D25,WBA!S:S)</f>
        <v>0</v>
      </c>
      <c r="G25" s="934">
        <f>SUMIF(Loic_MSc_Thesis!Q:Q,D25,Loic_MSc_Thesis!S:S)</f>
        <v>0</v>
      </c>
      <c r="H25" s="934">
        <f>SUMIF(LBB!Q:Q,D25,LBB!S:S)</f>
        <v>0</v>
      </c>
      <c r="I25" s="934">
        <f>SUMIF(Expert_LBB!M:M,D25,Expert_LBB!Q:Q)</f>
        <v>0</v>
      </c>
      <c r="J25" s="934">
        <f>SUMIF(Insekteräich!Q:Q,D25,Insekteräich!S:S)</f>
        <v>0</v>
      </c>
      <c r="K25" s="934">
        <f>SUMIF(Expert_Insekteraich!O:O,D25,Expert_Insekteraich!S:S)</f>
        <v>0</v>
      </c>
      <c r="L25" s="934">
        <f>SUMIF(other!R:R,D25,other!T:T)</f>
        <v>0</v>
      </c>
      <c r="M25" s="934">
        <f>SUMIF('Pan traps 2024'!Q:Q,D25,'Pan traps 2024'!S:S)</f>
        <v>0</v>
      </c>
      <c r="N25" s="934">
        <f t="shared" si="5"/>
        <v>0</v>
      </c>
      <c r="O25" s="935">
        <f t="shared" si="6"/>
        <v>0</v>
      </c>
      <c r="P25" s="914"/>
    </row>
    <row r="26" spans="1:16" ht="15">
      <c r="A26" s="114" t="str">
        <f t="shared" si="4"/>
        <v>non</v>
      </c>
      <c r="D26" s="114" t="s">
        <v>7947</v>
      </c>
      <c r="F26" s="934">
        <f>SUMIF(WBA!Q:Q,D26,WBA!S:S)</f>
        <v>0</v>
      </c>
      <c r="G26" s="934">
        <f>SUMIF(Loic_MSc_Thesis!Q:Q,D26,Loic_MSc_Thesis!S:S)</f>
        <v>0</v>
      </c>
      <c r="H26" s="934">
        <f>SUMIF(LBB!Q:Q,D26,LBB!S:S)</f>
        <v>0</v>
      </c>
      <c r="I26" s="934">
        <f>SUMIF(Expert_LBB!M:M,D26,Expert_LBB!Q:Q)</f>
        <v>0</v>
      </c>
      <c r="J26" s="934">
        <f>SUMIF(Insekteräich!Q:Q,D26,Insekteräich!S:S)</f>
        <v>0</v>
      </c>
      <c r="K26" s="934">
        <f>SUMIF(Expert_Insekteraich!O:O,D26,Expert_Insekteraich!S:S)</f>
        <v>0</v>
      </c>
      <c r="L26" s="934">
        <f>SUMIF(other!R:R,D26,other!T:T)</f>
        <v>0</v>
      </c>
      <c r="M26" s="934">
        <f>SUMIF('Pan traps 2024'!Q:Q,D26,'Pan traps 2024'!S:S)</f>
        <v>0</v>
      </c>
      <c r="N26" s="934">
        <f t="shared" si="5"/>
        <v>0</v>
      </c>
      <c r="O26" s="935">
        <f t="shared" si="6"/>
        <v>0</v>
      </c>
      <c r="P26" s="914"/>
    </row>
    <row r="27" spans="1:16" ht="15">
      <c r="A27" s="114" t="str">
        <f t="shared" si="4"/>
        <v>non</v>
      </c>
      <c r="D27" s="114" t="s">
        <v>7948</v>
      </c>
      <c r="F27" s="934">
        <f>SUMIF(WBA!Q:Q,D27,WBA!S:S)</f>
        <v>0</v>
      </c>
      <c r="G27" s="934">
        <f>SUMIF(Loic_MSc_Thesis!Q:Q,D27,Loic_MSc_Thesis!S:S)</f>
        <v>0</v>
      </c>
      <c r="H27" s="934">
        <f>SUMIF(LBB!Q:Q,D27,LBB!S:S)</f>
        <v>0</v>
      </c>
      <c r="I27" s="934">
        <f>SUMIF(Expert_LBB!M:M,D27,Expert_LBB!Q:Q)</f>
        <v>0</v>
      </c>
      <c r="J27" s="934">
        <f>SUMIF(Insekteräich!Q:Q,D27,Insekteräich!S:S)</f>
        <v>0</v>
      </c>
      <c r="K27" s="934">
        <f>SUMIF(Expert_Insekteraich!O:O,D27,Expert_Insekteraich!S:S)</f>
        <v>0</v>
      </c>
      <c r="L27" s="934">
        <f>SUMIF(other!R:R,D27,other!T:T)</f>
        <v>0</v>
      </c>
      <c r="M27" s="934">
        <f>SUMIF('Pan traps 2024'!Q:Q,D27,'Pan traps 2024'!S:S)</f>
        <v>0</v>
      </c>
      <c r="N27" s="934">
        <f t="shared" si="5"/>
        <v>0</v>
      </c>
      <c r="O27" s="935">
        <f t="shared" si="6"/>
        <v>0</v>
      </c>
      <c r="P27" s="914"/>
    </row>
    <row r="28" spans="1:16" ht="15">
      <c r="A28" s="114" t="str">
        <f t="shared" si="4"/>
        <v>non</v>
      </c>
      <c r="D28" s="114" t="s">
        <v>7949</v>
      </c>
      <c r="F28" s="934">
        <f>SUMIF(WBA!Q:Q,D28,WBA!S:S)</f>
        <v>0</v>
      </c>
      <c r="G28" s="934">
        <f>SUMIF(Loic_MSc_Thesis!Q:Q,D28,Loic_MSc_Thesis!S:S)</f>
        <v>0</v>
      </c>
      <c r="H28" s="934">
        <f>SUMIF(LBB!Q:Q,D28,LBB!S:S)</f>
        <v>0</v>
      </c>
      <c r="I28" s="934">
        <f>SUMIF(Expert_LBB!M:M,D28,Expert_LBB!Q:Q)</f>
        <v>0</v>
      </c>
      <c r="J28" s="934">
        <f>SUMIF(Insekteräich!Q:Q,D28,Insekteräich!S:S)</f>
        <v>0</v>
      </c>
      <c r="K28" s="934">
        <f>SUMIF(Expert_Insekteraich!O:O,D28,Expert_Insekteraich!S:S)</f>
        <v>0</v>
      </c>
      <c r="L28" s="934">
        <f>SUMIF(other!R:R,D28,other!T:T)</f>
        <v>0</v>
      </c>
      <c r="M28" s="934">
        <f>SUMIF('Pan traps 2024'!Q:Q,D28,'Pan traps 2024'!S:S)</f>
        <v>0</v>
      </c>
      <c r="N28" s="934">
        <f t="shared" si="5"/>
        <v>0</v>
      </c>
      <c r="O28" s="935">
        <f t="shared" si="6"/>
        <v>0</v>
      </c>
      <c r="P28" s="914"/>
    </row>
    <row r="29" spans="1:16" ht="15">
      <c r="A29" s="114" t="str">
        <f t="shared" si="4"/>
        <v>non</v>
      </c>
      <c r="D29" s="114" t="s">
        <v>7950</v>
      </c>
      <c r="F29" s="934">
        <f>SUMIF(WBA!Q:Q,D29,WBA!S:S)</f>
        <v>0</v>
      </c>
      <c r="G29" s="934">
        <f>SUMIF(Loic_MSc_Thesis!Q:Q,D29,Loic_MSc_Thesis!S:S)</f>
        <v>0</v>
      </c>
      <c r="H29" s="934">
        <f>SUMIF(LBB!Q:Q,D29,LBB!S:S)</f>
        <v>0</v>
      </c>
      <c r="I29" s="934">
        <f>SUMIF(Expert_LBB!M:M,D29,Expert_LBB!Q:Q)</f>
        <v>0</v>
      </c>
      <c r="J29" s="934">
        <f>SUMIF(Insekteräich!Q:Q,D29,Insekteräich!S:S)</f>
        <v>0</v>
      </c>
      <c r="K29" s="934">
        <f>SUMIF(Expert_Insekteraich!O:O,D29,Expert_Insekteraich!S:S)</f>
        <v>0</v>
      </c>
      <c r="L29" s="934">
        <f>SUMIF(other!R:R,D29,other!T:T)</f>
        <v>0</v>
      </c>
      <c r="M29" s="934">
        <f>SUMIF('Pan traps 2024'!Q:Q,D29,'Pan traps 2024'!S:S)</f>
        <v>0</v>
      </c>
      <c r="N29" s="934">
        <f t="shared" si="5"/>
        <v>0</v>
      </c>
      <c r="O29" s="935">
        <f t="shared" si="6"/>
        <v>0</v>
      </c>
      <c r="P29" s="914"/>
    </row>
    <row r="30" spans="1:16" ht="15">
      <c r="A30" s="114" t="str">
        <f t="shared" si="4"/>
        <v>non</v>
      </c>
      <c r="D30" s="114" t="s">
        <v>7951</v>
      </c>
      <c r="F30" s="934">
        <f>SUMIF(WBA!Q:Q,D30,WBA!S:S)</f>
        <v>0</v>
      </c>
      <c r="G30" s="934">
        <f>SUMIF(Loic_MSc_Thesis!Q:Q,D30,Loic_MSc_Thesis!S:S)</f>
        <v>0</v>
      </c>
      <c r="H30" s="934">
        <f>SUMIF(LBB!Q:Q,D30,LBB!S:S)</f>
        <v>0</v>
      </c>
      <c r="I30" s="934">
        <f>SUMIF(Expert_LBB!M:M,D30,Expert_LBB!Q:Q)</f>
        <v>0</v>
      </c>
      <c r="J30" s="934">
        <f>SUMIF(Insekteräich!Q:Q,D30,Insekteräich!S:S)</f>
        <v>0</v>
      </c>
      <c r="K30" s="934">
        <f>SUMIF(Expert_Insekteraich!O:O,D30,Expert_Insekteraich!S:S)</f>
        <v>0</v>
      </c>
      <c r="L30" s="934">
        <f>SUMIF(other!R:R,D30,other!T:T)</f>
        <v>0</v>
      </c>
      <c r="M30" s="934">
        <f>SUMIF('Pan traps 2024'!Q:Q,D30,'Pan traps 2024'!S:S)</f>
        <v>0</v>
      </c>
      <c r="N30" s="934">
        <f t="shared" si="5"/>
        <v>0</v>
      </c>
      <c r="O30" s="935">
        <f t="shared" si="6"/>
        <v>0</v>
      </c>
      <c r="P30" s="914"/>
    </row>
    <row r="31" spans="1:16" ht="15">
      <c r="A31" s="114" t="str">
        <f t="shared" si="4"/>
        <v>non</v>
      </c>
      <c r="D31" s="114" t="s">
        <v>7952</v>
      </c>
      <c r="F31" s="934">
        <f>SUMIF(WBA!Q:Q,D31,WBA!S:S)</f>
        <v>0</v>
      </c>
      <c r="G31" s="934">
        <f>SUMIF(Loic_MSc_Thesis!Q:Q,D31,Loic_MSc_Thesis!S:S)</f>
        <v>0</v>
      </c>
      <c r="H31" s="934">
        <f>SUMIF(LBB!Q:Q,D31,LBB!S:S)</f>
        <v>0</v>
      </c>
      <c r="I31" s="934">
        <f>SUMIF(Expert_LBB!M:M,D31,Expert_LBB!Q:Q)</f>
        <v>0</v>
      </c>
      <c r="J31" s="934">
        <f>SUMIF(Insekteräich!Q:Q,D31,Insekteräich!S:S)</f>
        <v>0</v>
      </c>
      <c r="K31" s="934">
        <f>SUMIF(Expert_Insekteraich!O:O,D31,Expert_Insekteraich!S:S)</f>
        <v>0</v>
      </c>
      <c r="L31" s="934">
        <f>SUMIF(other!R:R,D31,other!T:T)</f>
        <v>0</v>
      </c>
      <c r="M31" s="934">
        <f>SUMIF('Pan traps 2024'!Q:Q,D31,'Pan traps 2024'!S:S)</f>
        <v>0</v>
      </c>
      <c r="N31" s="934">
        <f t="shared" si="5"/>
        <v>0</v>
      </c>
      <c r="O31" s="935">
        <f t="shared" si="6"/>
        <v>0</v>
      </c>
      <c r="P31" s="914"/>
    </row>
    <row r="32" spans="1:16" ht="15">
      <c r="A32" s="114" t="str">
        <f t="shared" si="4"/>
        <v>non</v>
      </c>
      <c r="D32" s="933" t="s">
        <v>7953</v>
      </c>
      <c r="F32" s="934">
        <f>SUMIF(WBA!Q:Q,D32,WBA!S:S)</f>
        <v>0</v>
      </c>
      <c r="G32" s="934">
        <f>SUMIF(Loic_MSc_Thesis!Q:Q,D32,Loic_MSc_Thesis!S:S)</f>
        <v>0</v>
      </c>
      <c r="H32" s="934">
        <f>SUMIF(LBB!Q:Q,D32,LBB!S:S)</f>
        <v>0</v>
      </c>
      <c r="I32" s="934">
        <f>SUMIF(Expert_LBB!M:M,D32,Expert_LBB!Q:Q)</f>
        <v>0</v>
      </c>
      <c r="J32" s="934">
        <f>SUMIF(Insekteräich!Q:Q,D32,Insekteräich!S:S)</f>
        <v>0</v>
      </c>
      <c r="K32" s="934">
        <f>SUMIF(Expert_Insekteraich!O:O,D32,Expert_Insekteraich!S:S)</f>
        <v>0</v>
      </c>
      <c r="L32" s="934">
        <f>SUMIF(other!R:R,D32,other!T:T)</f>
        <v>0</v>
      </c>
      <c r="M32" s="934">
        <f>SUMIF('Pan traps 2024'!Q:Q,D32,'Pan traps 2024'!S:S)</f>
        <v>0</v>
      </c>
      <c r="N32" s="934">
        <f t="shared" si="5"/>
        <v>0</v>
      </c>
      <c r="O32" s="935">
        <f t="shared" si="6"/>
        <v>0</v>
      </c>
      <c r="P32" s="914"/>
    </row>
    <row r="33" spans="1:16" ht="15">
      <c r="A33" s="114" t="str">
        <f t="shared" si="4"/>
        <v>non</v>
      </c>
      <c r="D33" s="933" t="s">
        <v>7954</v>
      </c>
      <c r="F33" s="934">
        <f>SUMIF(WBA!Q:Q,D33,WBA!S:S)</f>
        <v>0</v>
      </c>
      <c r="G33" s="934">
        <f>SUMIF(Loic_MSc_Thesis!Q:Q,D33,Loic_MSc_Thesis!S:S)</f>
        <v>0</v>
      </c>
      <c r="H33" s="934">
        <f>SUMIF(LBB!Q:Q,D33,LBB!S:S)</f>
        <v>0</v>
      </c>
      <c r="I33" s="934">
        <f>SUMIF(Expert_LBB!M:M,D33,Expert_LBB!Q:Q)</f>
        <v>0</v>
      </c>
      <c r="J33" s="934">
        <f>SUMIF(Insekteräich!Q:Q,D33,Insekteräich!S:S)</f>
        <v>0</v>
      </c>
      <c r="K33" s="934">
        <f>SUMIF(Expert_Insekteraich!O:O,D33,Expert_Insekteraich!S:S)</f>
        <v>0</v>
      </c>
      <c r="L33" s="934">
        <f>SUMIF(other!R:R,D33,other!T:T)</f>
        <v>0</v>
      </c>
      <c r="M33" s="934">
        <f>SUMIF('Pan traps 2024'!Q:Q,D33,'Pan traps 2024'!S:S)</f>
        <v>0</v>
      </c>
      <c r="N33" s="934">
        <f t="shared" si="5"/>
        <v>0</v>
      </c>
      <c r="O33" s="935">
        <f t="shared" si="6"/>
        <v>0</v>
      </c>
      <c r="P33" s="914"/>
    </row>
    <row r="34" spans="1:16" ht="15">
      <c r="A34" s="114" t="str">
        <f t="shared" si="4"/>
        <v>non</v>
      </c>
      <c r="D34" s="114" t="s">
        <v>7955</v>
      </c>
      <c r="F34" s="934">
        <f>SUMIF(WBA!Q:Q,D34,WBA!S:S)</f>
        <v>0</v>
      </c>
      <c r="G34" s="934">
        <f>SUMIF(Loic_MSc_Thesis!Q:Q,D34,Loic_MSc_Thesis!S:S)</f>
        <v>0</v>
      </c>
      <c r="H34" s="934">
        <f>SUMIF(LBB!Q:Q,D34,LBB!S:S)</f>
        <v>0</v>
      </c>
      <c r="I34" s="934">
        <f>SUMIF(Expert_LBB!M:M,D34,Expert_LBB!Q:Q)</f>
        <v>0</v>
      </c>
      <c r="J34" s="934">
        <f>SUMIF(Insekteräich!Q:Q,D34,Insekteräich!S:S)</f>
        <v>0</v>
      </c>
      <c r="K34" s="934">
        <f>SUMIF(Expert_Insekteraich!O:O,D34,Expert_Insekteraich!S:S)</f>
        <v>0</v>
      </c>
      <c r="L34" s="934">
        <f>SUMIF(other!R:R,D34,other!T:T)</f>
        <v>0</v>
      </c>
      <c r="M34" s="934">
        <f>SUMIF('Pan traps 2024'!Q:Q,D34,'Pan traps 2024'!S:S)</f>
        <v>0</v>
      </c>
      <c r="N34" s="934">
        <f t="shared" si="5"/>
        <v>0</v>
      </c>
      <c r="O34" s="935">
        <f t="shared" si="6"/>
        <v>0</v>
      </c>
      <c r="P34" s="914"/>
    </row>
    <row r="35" spans="1:16" ht="15">
      <c r="A35" s="114" t="str">
        <f t="shared" si="4"/>
        <v>non</v>
      </c>
      <c r="D35" s="114" t="s">
        <v>7956</v>
      </c>
      <c r="F35" s="934">
        <f>SUMIF(WBA!Q:Q,D35,WBA!S:S)</f>
        <v>0</v>
      </c>
      <c r="G35" s="934">
        <f>SUMIF(Loic_MSc_Thesis!Q:Q,D35,Loic_MSc_Thesis!S:S)</f>
        <v>0</v>
      </c>
      <c r="H35" s="934">
        <f>SUMIF(LBB!Q:Q,D35,LBB!S:S)</f>
        <v>0</v>
      </c>
      <c r="I35" s="934">
        <f>SUMIF(Expert_LBB!M:M,D35,Expert_LBB!Q:Q)</f>
        <v>0</v>
      </c>
      <c r="J35" s="934">
        <f>SUMIF(Insekteräich!Q:Q,D35,Insekteräich!S:S)</f>
        <v>0</v>
      </c>
      <c r="K35" s="934">
        <f>SUMIF(Expert_Insekteraich!O:O,D35,Expert_Insekteraich!S:S)</f>
        <v>0</v>
      </c>
      <c r="L35" s="934">
        <f>SUMIF(other!R:R,D35,other!T:T)</f>
        <v>0</v>
      </c>
      <c r="M35" s="934">
        <f>SUMIF('Pan traps 2024'!Q:Q,D35,'Pan traps 2024'!S:S)</f>
        <v>0</v>
      </c>
      <c r="N35" s="934">
        <f t="shared" si="5"/>
        <v>0</v>
      </c>
      <c r="O35" s="935">
        <f t="shared" si="6"/>
        <v>0</v>
      </c>
      <c r="P35" s="914"/>
    </row>
    <row r="36" spans="1:16" ht="15">
      <c r="A36" s="114" t="str">
        <f t="shared" si="4"/>
        <v>non</v>
      </c>
      <c r="D36" s="114" t="s">
        <v>7957</v>
      </c>
      <c r="F36" s="934">
        <f>SUMIF(WBA!Q:Q,D36,WBA!S:S)</f>
        <v>0</v>
      </c>
      <c r="G36" s="934">
        <f>SUMIF(Loic_MSc_Thesis!Q:Q,D36,Loic_MSc_Thesis!S:S)</f>
        <v>0</v>
      </c>
      <c r="H36" s="934">
        <f>SUMIF(LBB!Q:Q,D36,LBB!S:S)</f>
        <v>0</v>
      </c>
      <c r="I36" s="934">
        <f>SUMIF(Expert_LBB!M:M,D36,Expert_LBB!Q:Q)</f>
        <v>0</v>
      </c>
      <c r="J36" s="934">
        <f>SUMIF(Insekteräich!Q:Q,D36,Insekteräich!S:S)</f>
        <v>0</v>
      </c>
      <c r="K36" s="934">
        <f>SUMIF(Expert_Insekteraich!O:O,D36,Expert_Insekteraich!S:S)</f>
        <v>0</v>
      </c>
      <c r="L36" s="934">
        <f>SUMIF(other!R:R,D36,other!T:T)</f>
        <v>0</v>
      </c>
      <c r="M36" s="934">
        <f>SUMIF('Pan traps 2024'!Q:Q,D36,'Pan traps 2024'!S:S)</f>
        <v>0</v>
      </c>
      <c r="N36" s="934">
        <f t="shared" si="5"/>
        <v>0</v>
      </c>
      <c r="O36" s="935">
        <f t="shared" si="6"/>
        <v>0</v>
      </c>
      <c r="P36" s="914"/>
    </row>
    <row r="37" spans="1:16" ht="15">
      <c r="A37" s="114" t="str">
        <f t="shared" si="4"/>
        <v>non</v>
      </c>
      <c r="D37" s="114" t="s">
        <v>7958</v>
      </c>
      <c r="F37" s="934">
        <f>SUMIF(WBA!Q:Q,D37,WBA!S:S)</f>
        <v>0</v>
      </c>
      <c r="G37" s="934">
        <f>SUMIF(Loic_MSc_Thesis!Q:Q,D37,Loic_MSc_Thesis!S:S)</f>
        <v>0</v>
      </c>
      <c r="H37" s="934">
        <f>SUMIF(LBB!Q:Q,D37,LBB!S:S)</f>
        <v>0</v>
      </c>
      <c r="I37" s="934">
        <f>SUMIF(Expert_LBB!M:M,D37,Expert_LBB!Q:Q)</f>
        <v>0</v>
      </c>
      <c r="J37" s="934">
        <f>SUMIF(Insekteräich!Q:Q,D37,Insekteräich!S:S)</f>
        <v>0</v>
      </c>
      <c r="K37" s="934">
        <f>SUMIF(Expert_Insekteraich!O:O,D37,Expert_Insekteraich!S:S)</f>
        <v>0</v>
      </c>
      <c r="L37" s="934">
        <f>SUMIF(other!R:R,D37,other!T:T)</f>
        <v>0</v>
      </c>
      <c r="M37" s="934">
        <f>SUMIF('Pan traps 2024'!Q:Q,D37,'Pan traps 2024'!S:S)</f>
        <v>0</v>
      </c>
      <c r="N37" s="934">
        <f t="shared" si="5"/>
        <v>0</v>
      </c>
      <c r="O37" s="935">
        <f t="shared" si="6"/>
        <v>0</v>
      </c>
      <c r="P37" s="914"/>
    </row>
    <row r="38" spans="1:16" ht="15">
      <c r="A38" s="114">
        <f t="shared" si="4"/>
        <v>1</v>
      </c>
      <c r="D38" s="114" t="s">
        <v>2827</v>
      </c>
      <c r="F38" s="934">
        <f>SUMIF(WBA!Q:Q,D38,WBA!S:S)</f>
        <v>0</v>
      </c>
      <c r="G38" s="934">
        <f>SUMIF(Loic_MSc_Thesis!Q:Q,D38,Loic_MSc_Thesis!S:S)</f>
        <v>0</v>
      </c>
      <c r="H38" s="934">
        <f>SUMIF(LBB!Q:Q,D38,LBB!S:S)</f>
        <v>1</v>
      </c>
      <c r="I38" s="934">
        <f>SUMIF(Expert_LBB!M:M,D38,Expert_LBB!Q:Q)</f>
        <v>0</v>
      </c>
      <c r="J38" s="934">
        <f>SUMIF(Insekteräich!Q:Q,D38,Insekteräich!S:S)</f>
        <v>0</v>
      </c>
      <c r="K38" s="934">
        <f>SUMIF(Expert_Insekteraich!O:O,D38,Expert_Insekteraich!S:S)</f>
        <v>0</v>
      </c>
      <c r="L38" s="934">
        <f>SUMIF(other!R:R,D38,other!T:T)</f>
        <v>0</v>
      </c>
      <c r="M38" s="934">
        <f>SUMIF('Pan traps 2024'!Q:Q,D38,'Pan traps 2024'!S:S)</f>
        <v>0</v>
      </c>
      <c r="N38" s="934">
        <f t="shared" si="5"/>
        <v>1</v>
      </c>
      <c r="O38" s="935" t="e">
        <f t="shared" ca="1" si="6"/>
        <v>#NAME?</v>
      </c>
      <c r="P38" s="914"/>
    </row>
    <row r="39" spans="1:16" ht="15">
      <c r="A39" s="114" t="str">
        <f t="shared" si="4"/>
        <v>non</v>
      </c>
      <c r="D39" s="114" t="s">
        <v>7959</v>
      </c>
      <c r="F39" s="934">
        <f>SUMIF(WBA!Q:Q,D39,WBA!S:S)</f>
        <v>0</v>
      </c>
      <c r="G39" s="934">
        <f>SUMIF(Loic_MSc_Thesis!Q:Q,D39,Loic_MSc_Thesis!S:S)</f>
        <v>0</v>
      </c>
      <c r="H39" s="934">
        <f>SUMIF(LBB!Q:Q,D39,LBB!S:S)</f>
        <v>0</v>
      </c>
      <c r="I39" s="934">
        <f>SUMIF(Expert_LBB!M:M,D39,Expert_LBB!Q:Q)</f>
        <v>0</v>
      </c>
      <c r="J39" s="934">
        <f>SUMIF(Insekteräich!Q:Q,D39,Insekteräich!S:S)</f>
        <v>0</v>
      </c>
      <c r="K39" s="934">
        <f>SUMIF(Expert_Insekteraich!O:O,D39,Expert_Insekteraich!S:S)</f>
        <v>0</v>
      </c>
      <c r="L39" s="934">
        <f>SUMIF(other!R:R,D39,other!T:T)</f>
        <v>0</v>
      </c>
      <c r="M39" s="934">
        <f>SUMIF('Pan traps 2024'!Q:Q,D39,'Pan traps 2024'!S:S)</f>
        <v>0</v>
      </c>
      <c r="N39" s="934">
        <f t="shared" si="5"/>
        <v>0</v>
      </c>
      <c r="O39" s="935">
        <f t="shared" si="6"/>
        <v>0</v>
      </c>
      <c r="P39" s="914"/>
    </row>
    <row r="40" spans="1:16" ht="15">
      <c r="A40" s="114" t="str">
        <f t="shared" si="4"/>
        <v>non</v>
      </c>
      <c r="D40" s="114" t="s">
        <v>7960</v>
      </c>
      <c r="F40" s="934">
        <f>SUMIF(WBA!Q:Q,D40,WBA!S:S)</f>
        <v>0</v>
      </c>
      <c r="G40" s="934">
        <f>SUMIF(Loic_MSc_Thesis!Q:Q,D40,Loic_MSc_Thesis!S:S)</f>
        <v>0</v>
      </c>
      <c r="H40" s="934">
        <f>SUMIF(LBB!Q:Q,D40,LBB!S:S)</f>
        <v>0</v>
      </c>
      <c r="I40" s="934">
        <f>SUMIF(Expert_LBB!M:M,D40,Expert_LBB!Q:Q)</f>
        <v>0</v>
      </c>
      <c r="J40" s="934">
        <f>SUMIF(Insekteräich!Q:Q,D40,Insekteräich!S:S)</f>
        <v>0</v>
      </c>
      <c r="K40" s="934">
        <f>SUMIF(Expert_Insekteraich!O:O,D40,Expert_Insekteraich!S:S)</f>
        <v>0</v>
      </c>
      <c r="L40" s="934">
        <f>SUMIF(other!R:R,D40,other!T:T)</f>
        <v>0</v>
      </c>
      <c r="M40" s="934">
        <f>SUMIF('Pan traps 2024'!Q:Q,D40,'Pan traps 2024'!S:S)</f>
        <v>0</v>
      </c>
      <c r="N40" s="934">
        <f t="shared" si="5"/>
        <v>0</v>
      </c>
      <c r="O40" s="935">
        <f t="shared" si="6"/>
        <v>0</v>
      </c>
      <c r="P40" s="914"/>
    </row>
    <row r="41" spans="1:16" ht="15">
      <c r="A41" s="114" t="str">
        <f t="shared" si="4"/>
        <v>non</v>
      </c>
      <c r="D41" s="114" t="s">
        <v>7961</v>
      </c>
      <c r="F41" s="934">
        <f>SUMIF(WBA!Q:Q,D41,WBA!S:S)</f>
        <v>0</v>
      </c>
      <c r="G41" s="934">
        <f>SUMIF(Loic_MSc_Thesis!Q:Q,D41,Loic_MSc_Thesis!S:S)</f>
        <v>0</v>
      </c>
      <c r="H41" s="934">
        <f>SUMIF(LBB!Q:Q,D41,LBB!S:S)</f>
        <v>0</v>
      </c>
      <c r="I41" s="934">
        <f>SUMIF(Expert_LBB!M:M,D41,Expert_LBB!Q:Q)</f>
        <v>0</v>
      </c>
      <c r="J41" s="934">
        <f>SUMIF(Insekteräich!Q:Q,D41,Insekteräich!S:S)</f>
        <v>0</v>
      </c>
      <c r="K41" s="934">
        <f>SUMIF(Expert_Insekteraich!O:O,D41,Expert_Insekteraich!S:S)</f>
        <v>0</v>
      </c>
      <c r="L41" s="934">
        <f>SUMIF(other!R:R,D41,other!T:T)</f>
        <v>0</v>
      </c>
      <c r="M41" s="934">
        <f>SUMIF('Pan traps 2024'!Q:Q,D41,'Pan traps 2024'!S:S)</f>
        <v>0</v>
      </c>
      <c r="N41" s="934">
        <f t="shared" si="5"/>
        <v>0</v>
      </c>
      <c r="O41" s="935">
        <f t="shared" si="6"/>
        <v>0</v>
      </c>
      <c r="P41" s="914"/>
    </row>
    <row r="42" spans="1:16" ht="15">
      <c r="A42" s="114">
        <f t="shared" si="4"/>
        <v>1</v>
      </c>
      <c r="D42" s="933" t="s">
        <v>4354</v>
      </c>
      <c r="F42" s="934">
        <f>SUMIF(WBA!Q:Q,D42,WBA!S:S)</f>
        <v>0</v>
      </c>
      <c r="G42" s="934">
        <f>SUMIF(Loic_MSc_Thesis!Q:Q,D42,Loic_MSc_Thesis!S:S)</f>
        <v>0</v>
      </c>
      <c r="H42" s="934">
        <f>SUMIF(LBB!Q:Q,D42,LBB!S:S)</f>
        <v>5</v>
      </c>
      <c r="I42" s="934">
        <f>SUMIF(Expert_LBB!M:M,D42,Expert_LBB!Q:Q)</f>
        <v>0</v>
      </c>
      <c r="J42" s="934">
        <f>SUMIF(Insekteräich!Q:Q,D42,Insekteräich!S:S)</f>
        <v>5</v>
      </c>
      <c r="K42" s="934">
        <f>SUMIF(Expert_Insekteraich!O:O,D42,Expert_Insekteraich!S:S)</f>
        <v>0</v>
      </c>
      <c r="L42" s="934">
        <f>SUMIF(other!R:R,D42,other!T:T)</f>
        <v>0</v>
      </c>
      <c r="M42" s="934">
        <f>SUMIF('Pan traps 2024'!Q:Q,D42,'Pan traps 2024'!S:S)</f>
        <v>1</v>
      </c>
      <c r="N42" s="934">
        <f t="shared" si="5"/>
        <v>11</v>
      </c>
      <c r="O42" s="935" t="e">
        <f t="shared" ca="1" si="6"/>
        <v>#NAME?</v>
      </c>
      <c r="P42" s="914"/>
    </row>
    <row r="43" spans="1:16" ht="15">
      <c r="A43" s="114" t="str">
        <f t="shared" si="4"/>
        <v>non</v>
      </c>
      <c r="D43" s="114" t="s">
        <v>7962</v>
      </c>
      <c r="F43" s="934">
        <f>SUMIF(WBA!Q:Q,D43,WBA!S:S)</f>
        <v>0</v>
      </c>
      <c r="G43" s="934">
        <f>SUMIF(Loic_MSc_Thesis!Q:Q,D43,Loic_MSc_Thesis!S:S)</f>
        <v>0</v>
      </c>
      <c r="H43" s="934">
        <f>SUMIF(LBB!Q:Q,D43,LBB!S:S)</f>
        <v>0</v>
      </c>
      <c r="I43" s="934">
        <f>SUMIF(Expert_LBB!M:M,D43,Expert_LBB!Q:Q)</f>
        <v>0</v>
      </c>
      <c r="J43" s="934">
        <f>SUMIF(Insekteräich!Q:Q,D43,Insekteräich!S:S)</f>
        <v>0</v>
      </c>
      <c r="K43" s="934">
        <f>SUMIF(Expert_Insekteraich!O:O,D43,Expert_Insekteraich!S:S)</f>
        <v>0</v>
      </c>
      <c r="L43" s="934">
        <f>SUMIF(other!R:R,D43,other!T:T)</f>
        <v>0</v>
      </c>
      <c r="M43" s="934">
        <f>SUMIF('Pan traps 2024'!Q:Q,D43,'Pan traps 2024'!S:S)</f>
        <v>0</v>
      </c>
      <c r="N43" s="934">
        <f t="shared" si="5"/>
        <v>0</v>
      </c>
      <c r="O43" s="935">
        <f t="shared" si="6"/>
        <v>0</v>
      </c>
      <c r="P43" s="914"/>
    </row>
    <row r="44" spans="1:16" ht="15">
      <c r="A44" s="114">
        <f t="shared" si="4"/>
        <v>1</v>
      </c>
      <c r="D44" s="933" t="s">
        <v>2511</v>
      </c>
      <c r="F44" s="934">
        <f>SUMIF(WBA!Q:Q,D44,WBA!S:S)</f>
        <v>0</v>
      </c>
      <c r="G44" s="934">
        <f>SUMIF(Loic_MSc_Thesis!Q:Q,D44,Loic_MSc_Thesis!S:S)</f>
        <v>0</v>
      </c>
      <c r="H44" s="934">
        <f>SUMIF(LBB!Q:Q,D44,LBB!S:S)</f>
        <v>9</v>
      </c>
      <c r="I44" s="934">
        <f>SUMIF(Expert_LBB!M:M,D44,Expert_LBB!Q:Q)</f>
        <v>0</v>
      </c>
      <c r="J44" s="934">
        <f>SUMIF(Insekteräich!Q:Q,D44,Insekteräich!S:S)</f>
        <v>1</v>
      </c>
      <c r="K44" s="934">
        <f>SUMIF(Expert_Insekteraich!O:O,D44,Expert_Insekteraich!S:S)</f>
        <v>0</v>
      </c>
      <c r="L44" s="934">
        <f>SUMIF(other!R:R,D44,other!T:T)</f>
        <v>0</v>
      </c>
      <c r="M44" s="934">
        <f>SUMIF('Pan traps 2024'!Q:Q,D44,'Pan traps 2024'!S:S)</f>
        <v>0</v>
      </c>
      <c r="N44" s="934">
        <f t="shared" si="5"/>
        <v>10</v>
      </c>
      <c r="O44" s="935" t="e">
        <f t="shared" ca="1" si="6"/>
        <v>#NAME?</v>
      </c>
      <c r="P44" s="914"/>
    </row>
    <row r="45" spans="1:16" ht="15">
      <c r="A45" s="114">
        <f t="shared" si="4"/>
        <v>1</v>
      </c>
      <c r="D45" s="933" t="s">
        <v>1187</v>
      </c>
      <c r="F45" s="934">
        <f>SUMIF(WBA!Q:Q,D45,WBA!S:S)</f>
        <v>4</v>
      </c>
      <c r="G45" s="934">
        <f>SUMIF(Loic_MSc_Thesis!Q:Q,D45,Loic_MSc_Thesis!S:S)</f>
        <v>0</v>
      </c>
      <c r="H45" s="934">
        <f>SUMIF(LBB!Q:Q,D45,LBB!S:S)</f>
        <v>23</v>
      </c>
      <c r="I45" s="934">
        <f>SUMIF(Expert_LBB!M:M,D45,Expert_LBB!Q:Q)</f>
        <v>0</v>
      </c>
      <c r="J45" s="934">
        <f>SUMIF(Insekteräich!Q:Q,D45,Insekteräich!S:S)</f>
        <v>3</v>
      </c>
      <c r="K45" s="934">
        <f>SUMIF(Expert_Insekteraich!O:O,D45,Expert_Insekteraich!S:S)</f>
        <v>0</v>
      </c>
      <c r="L45" s="934">
        <f>SUMIF(other!R:R,D45,other!T:T)</f>
        <v>0</v>
      </c>
      <c r="M45" s="934">
        <f>SUMIF('Pan traps 2024'!Q:Q,D45,'Pan traps 2024'!S:S)</f>
        <v>22</v>
      </c>
      <c r="N45" s="934">
        <f t="shared" si="5"/>
        <v>52</v>
      </c>
      <c r="O45" s="935" t="e">
        <f t="shared" ca="1" si="6"/>
        <v>#NAME?</v>
      </c>
      <c r="P45" s="914"/>
    </row>
    <row r="46" spans="1:16" ht="15">
      <c r="A46" s="114">
        <f t="shared" si="4"/>
        <v>1</v>
      </c>
      <c r="B46" s="937" t="s">
        <v>1965</v>
      </c>
      <c r="C46" s="938"/>
      <c r="D46" s="938" t="s">
        <v>2795</v>
      </c>
      <c r="E46" s="938"/>
      <c r="F46" s="939">
        <f>SUMIF(WBA!Q:Q,D46,WBA!S:S)</f>
        <v>0</v>
      </c>
      <c r="G46" s="939">
        <f>SUMIF(Loic_MSc_Thesis!Q:Q,D46,Loic_MSc_Thesis!S:S)</f>
        <v>0</v>
      </c>
      <c r="H46" s="939">
        <f>SUMIF(LBB!Q:Q,D46,LBB!S:S)</f>
        <v>14</v>
      </c>
      <c r="I46" s="939">
        <f>SUMIF(Expert_LBB!M:M,D46,Expert_LBB!Q:Q)</f>
        <v>0</v>
      </c>
      <c r="J46" s="939">
        <f>SUMIF(Insekteräich!Q:Q,D46,Insekteräich!S:S)</f>
        <v>2</v>
      </c>
      <c r="K46" s="939">
        <f>SUMIF(Expert_Insekteraich!O:O,D46,Expert_Insekteraich!S:S)</f>
        <v>0</v>
      </c>
      <c r="L46" s="939">
        <f>SUMIF(other!R:R,D46,other!T:T)</f>
        <v>0</v>
      </c>
      <c r="M46" s="939">
        <f>SUMIF('Pan traps 2024'!Q:Q,D46,'Pan traps 2024'!S:S)</f>
        <v>0</v>
      </c>
      <c r="N46" s="939">
        <f t="shared" si="5"/>
        <v>16</v>
      </c>
      <c r="O46" s="935" t="e">
        <f t="shared" ca="1" si="6"/>
        <v>#NAME?</v>
      </c>
      <c r="P46" s="914"/>
    </row>
    <row r="47" spans="1:16" ht="15">
      <c r="A47" s="114" t="str">
        <f t="shared" si="4"/>
        <v>non</v>
      </c>
      <c r="D47" s="114" t="s">
        <v>7963</v>
      </c>
      <c r="F47" s="934">
        <f>SUMIF(WBA!Q:Q,D47,WBA!S:S)</f>
        <v>0</v>
      </c>
      <c r="G47" s="934">
        <f>SUMIF(Loic_MSc_Thesis!Q:Q,D47,Loic_MSc_Thesis!S:S)</f>
        <v>0</v>
      </c>
      <c r="H47" s="934">
        <f>SUMIF(LBB!Q:Q,D47,LBB!S:S)</f>
        <v>0</v>
      </c>
      <c r="I47" s="934">
        <f>SUMIF(Expert_LBB!M:M,D47,Expert_LBB!Q:Q)</f>
        <v>0</v>
      </c>
      <c r="J47" s="934">
        <f>SUMIF(Insekteräich!Q:Q,D47,Insekteräich!S:S)</f>
        <v>0</v>
      </c>
      <c r="K47" s="934">
        <f>SUMIF(Expert_Insekteraich!O:O,D47,Expert_Insekteraich!S:S)</f>
        <v>0</v>
      </c>
      <c r="L47" s="934">
        <f>SUMIF(other!R:R,D47,other!T:T)</f>
        <v>0</v>
      </c>
      <c r="M47" s="934">
        <f>SUMIF('Pan traps 2024'!Q:Q,D47,'Pan traps 2024'!S:S)</f>
        <v>0</v>
      </c>
      <c r="N47" s="934">
        <f t="shared" si="5"/>
        <v>0</v>
      </c>
      <c r="O47" s="935">
        <f t="shared" si="6"/>
        <v>0</v>
      </c>
      <c r="P47" s="914"/>
    </row>
    <row r="48" spans="1:16" ht="15">
      <c r="A48" s="114">
        <f t="shared" si="4"/>
        <v>1</v>
      </c>
      <c r="D48" s="933" t="s">
        <v>4772</v>
      </c>
      <c r="F48" s="934">
        <f>SUMIF(WBA!Q:Q,D48,WBA!S:S)</f>
        <v>0</v>
      </c>
      <c r="G48" s="934">
        <f>SUMIF(Loic_MSc_Thesis!Q:Q,D48,Loic_MSc_Thesis!S:S)</f>
        <v>0</v>
      </c>
      <c r="H48" s="934">
        <f>SUMIF(LBB!Q:Q,D48,LBB!S:S)</f>
        <v>1</v>
      </c>
      <c r="I48" s="934">
        <f>SUMIF(Expert_LBB!M:M,D48,Expert_LBB!Q:Q)</f>
        <v>0</v>
      </c>
      <c r="J48" s="934">
        <f>SUMIF(Insekteräich!Q:Q,D48,Insekteräich!S:S)</f>
        <v>1</v>
      </c>
      <c r="K48" s="934">
        <f>SUMIF(Expert_Insekteraich!O:O,D48,Expert_Insekteraich!S:S)</f>
        <v>0</v>
      </c>
      <c r="L48" s="934">
        <f>SUMIF(other!R:R,D48,other!T:T)</f>
        <v>0</v>
      </c>
      <c r="M48" s="934">
        <f>SUMIF('Pan traps 2024'!Q:Q,D48,'Pan traps 2024'!S:S)</f>
        <v>0</v>
      </c>
      <c r="N48" s="934">
        <f t="shared" si="5"/>
        <v>2</v>
      </c>
      <c r="O48" s="935" t="e">
        <f t="shared" ca="1" si="6"/>
        <v>#NAME?</v>
      </c>
      <c r="P48" s="914"/>
    </row>
    <row r="49" spans="1:16" ht="15">
      <c r="A49" s="114" t="str">
        <f t="shared" si="4"/>
        <v>non</v>
      </c>
      <c r="D49" s="114" t="s">
        <v>7964</v>
      </c>
      <c r="F49" s="934">
        <f>SUMIF(WBA!Q:Q,D49,WBA!S:S)</f>
        <v>0</v>
      </c>
      <c r="G49" s="934">
        <f>SUMIF(Loic_MSc_Thesis!Q:Q,D49,Loic_MSc_Thesis!S:S)</f>
        <v>0</v>
      </c>
      <c r="H49" s="934">
        <f>SUMIF(LBB!Q:Q,D49,LBB!S:S)</f>
        <v>0</v>
      </c>
      <c r="I49" s="934">
        <f>SUMIF(Expert_LBB!M:M,D49,Expert_LBB!Q:Q)</f>
        <v>0</v>
      </c>
      <c r="J49" s="934">
        <f>SUMIF(Insekteräich!Q:Q,D49,Insekteräich!S:S)</f>
        <v>0</v>
      </c>
      <c r="K49" s="934">
        <f>SUMIF(Expert_Insekteraich!O:O,D49,Expert_Insekteraich!S:S)</f>
        <v>0</v>
      </c>
      <c r="L49" s="934">
        <f>SUMIF(other!R:R,D49,other!T:T)</f>
        <v>0</v>
      </c>
      <c r="M49" s="934">
        <f>SUMIF('Pan traps 2024'!Q:Q,D49,'Pan traps 2024'!S:S)</f>
        <v>0</v>
      </c>
      <c r="N49" s="934">
        <f t="shared" si="5"/>
        <v>0</v>
      </c>
      <c r="O49" s="935">
        <f t="shared" si="6"/>
        <v>0</v>
      </c>
      <c r="P49" s="914"/>
    </row>
    <row r="50" spans="1:16" ht="15">
      <c r="A50" s="114" t="str">
        <f t="shared" si="4"/>
        <v>non</v>
      </c>
      <c r="D50" s="114" t="s">
        <v>7965</v>
      </c>
      <c r="F50" s="934">
        <f>SUMIF(WBA!Q:Q,D50,WBA!S:S)</f>
        <v>0</v>
      </c>
      <c r="G50" s="934">
        <f>SUMIF(Loic_MSc_Thesis!Q:Q,D50,Loic_MSc_Thesis!S:S)</f>
        <v>0</v>
      </c>
      <c r="H50" s="934">
        <f>SUMIF(LBB!Q:Q,D50,LBB!S:S)</f>
        <v>0</v>
      </c>
      <c r="I50" s="934">
        <f>SUMIF(Expert_LBB!M:M,D50,Expert_LBB!Q:Q)</f>
        <v>0</v>
      </c>
      <c r="J50" s="934">
        <f>SUMIF(Insekteräich!Q:Q,D50,Insekteräich!S:S)</f>
        <v>0</v>
      </c>
      <c r="K50" s="934">
        <f>SUMIF(Expert_Insekteraich!O:O,D50,Expert_Insekteraich!S:S)</f>
        <v>0</v>
      </c>
      <c r="L50" s="934">
        <f>SUMIF(other!R:R,D50,other!T:T)</f>
        <v>0</v>
      </c>
      <c r="M50" s="934">
        <f>SUMIF('Pan traps 2024'!Q:Q,D50,'Pan traps 2024'!S:S)</f>
        <v>0</v>
      </c>
      <c r="N50" s="934">
        <f t="shared" si="5"/>
        <v>0</v>
      </c>
      <c r="O50" s="935">
        <f t="shared" si="6"/>
        <v>0</v>
      </c>
      <c r="P50" s="914"/>
    </row>
    <row r="51" spans="1:16" ht="15">
      <c r="A51" s="114">
        <f t="shared" si="4"/>
        <v>1</v>
      </c>
      <c r="D51" s="933" t="s">
        <v>6979</v>
      </c>
      <c r="F51" s="934">
        <f>SUMIF(WBA!Q:Q,D51,WBA!S:S)</f>
        <v>0</v>
      </c>
      <c r="G51" s="934">
        <f>SUMIF(Loic_MSc_Thesis!Q:Q,D51,Loic_MSc_Thesis!S:S)</f>
        <v>0</v>
      </c>
      <c r="H51" s="934">
        <f>SUMIF(LBB!Q:Q,D51,LBB!S:S)</f>
        <v>0</v>
      </c>
      <c r="I51" s="934">
        <f>SUMIF(Expert_LBB!M:M,D51,Expert_LBB!Q:Q)</f>
        <v>0</v>
      </c>
      <c r="J51" s="934">
        <f>SUMIF(Insekteräich!Q:Q,D51,Insekteräich!S:S)</f>
        <v>1</v>
      </c>
      <c r="K51" s="934">
        <f>SUMIF(Expert_Insekteraich!O:O,D51,Expert_Insekteraich!S:S)</f>
        <v>0</v>
      </c>
      <c r="L51" s="934">
        <f>SUMIF(other!R:R,D51,other!T:T)</f>
        <v>0</v>
      </c>
      <c r="M51" s="934">
        <f>SUMIF('Pan traps 2024'!Q:Q,D51,'Pan traps 2024'!S:S)</f>
        <v>0</v>
      </c>
      <c r="N51" s="934">
        <f t="shared" si="5"/>
        <v>1</v>
      </c>
      <c r="O51" s="935" t="e">
        <f t="shared" ca="1" si="6"/>
        <v>#NAME?</v>
      </c>
      <c r="P51" s="914"/>
    </row>
    <row r="52" spans="1:16" ht="15">
      <c r="A52" s="114" t="str">
        <f t="shared" si="4"/>
        <v>non</v>
      </c>
      <c r="D52" s="114" t="s">
        <v>7966</v>
      </c>
      <c r="F52" s="934">
        <f>SUMIF(WBA!Q:Q,D52,WBA!S:S)</f>
        <v>0</v>
      </c>
      <c r="G52" s="934">
        <f>SUMIF(Loic_MSc_Thesis!Q:Q,D52,Loic_MSc_Thesis!S:S)</f>
        <v>0</v>
      </c>
      <c r="H52" s="934">
        <f>SUMIF(LBB!Q:Q,D52,LBB!S:S)</f>
        <v>0</v>
      </c>
      <c r="I52" s="934">
        <f>SUMIF(Expert_LBB!M:M,D52,Expert_LBB!Q:Q)</f>
        <v>0</v>
      </c>
      <c r="J52" s="934">
        <f>SUMIF(Insekteräich!Q:Q,D52,Insekteräich!S:S)</f>
        <v>0</v>
      </c>
      <c r="K52" s="934">
        <f>SUMIF(Expert_Insekteraich!O:O,D52,Expert_Insekteraich!S:S)</f>
        <v>0</v>
      </c>
      <c r="L52" s="934">
        <f>SUMIF(other!R:R,D52,other!T:T)</f>
        <v>0</v>
      </c>
      <c r="M52" s="934">
        <f>SUMIF('Pan traps 2024'!Q:Q,D52,'Pan traps 2024'!S:S)</f>
        <v>0</v>
      </c>
      <c r="N52" s="934">
        <f t="shared" si="5"/>
        <v>0</v>
      </c>
      <c r="O52" s="935">
        <f t="shared" si="6"/>
        <v>0</v>
      </c>
      <c r="P52" s="914"/>
    </row>
    <row r="53" spans="1:16" ht="15">
      <c r="A53" s="114" t="str">
        <f t="shared" si="4"/>
        <v>non</v>
      </c>
      <c r="D53" s="114" t="s">
        <v>7967</v>
      </c>
      <c r="F53" s="934">
        <f>SUMIF(WBA!Q:Q,D53,WBA!S:S)</f>
        <v>0</v>
      </c>
      <c r="G53" s="934">
        <f>SUMIF(Loic_MSc_Thesis!Q:Q,D53,Loic_MSc_Thesis!S:S)</f>
        <v>0</v>
      </c>
      <c r="H53" s="934">
        <f>SUMIF(LBB!Q:Q,D53,LBB!S:S)</f>
        <v>0</v>
      </c>
      <c r="I53" s="934">
        <f>SUMIF(Expert_LBB!M:M,D53,Expert_LBB!Q:Q)</f>
        <v>0</v>
      </c>
      <c r="J53" s="934">
        <f>SUMIF(Insekteräich!Q:Q,D53,Insekteräich!S:S)</f>
        <v>0</v>
      </c>
      <c r="K53" s="934">
        <f>SUMIF(Expert_Insekteraich!O:O,D53,Expert_Insekteraich!S:S)</f>
        <v>0</v>
      </c>
      <c r="L53" s="934">
        <f>SUMIF(other!R:R,D53,other!T:T)</f>
        <v>0</v>
      </c>
      <c r="M53" s="934">
        <f>SUMIF('Pan traps 2024'!Q:Q,D53,'Pan traps 2024'!S:S)</f>
        <v>0</v>
      </c>
      <c r="N53" s="934">
        <f t="shared" si="5"/>
        <v>0</v>
      </c>
      <c r="O53" s="935">
        <f t="shared" si="6"/>
        <v>0</v>
      </c>
      <c r="P53" s="914"/>
    </row>
    <row r="54" spans="1:16" ht="15">
      <c r="A54" s="114">
        <f t="shared" si="4"/>
        <v>1</v>
      </c>
      <c r="D54" s="933" t="s">
        <v>3490</v>
      </c>
      <c r="F54" s="934">
        <f>SUMIF(WBA!Q:Q,D54,WBA!S:S)</f>
        <v>0</v>
      </c>
      <c r="G54" s="934">
        <f>SUMIF(Loic_MSc_Thesis!Q:Q,D54,Loic_MSc_Thesis!S:S)</f>
        <v>0</v>
      </c>
      <c r="H54" s="934">
        <f>SUMIF(LBB!Q:Q,D54,LBB!S:S)</f>
        <v>3</v>
      </c>
      <c r="I54" s="934">
        <f>SUMIF(Expert_LBB!M:M,D54,Expert_LBB!Q:Q)</f>
        <v>0</v>
      </c>
      <c r="J54" s="934">
        <f>SUMIF(Insekteräich!Q:Q,D54,Insekteräich!S:S)</f>
        <v>0</v>
      </c>
      <c r="K54" s="934">
        <f>SUMIF(Expert_Insekteraich!O:O,D54,Expert_Insekteraich!S:S)</f>
        <v>0</v>
      </c>
      <c r="L54" s="934">
        <f>SUMIF(other!R:R,D54,other!T:T)</f>
        <v>0</v>
      </c>
      <c r="M54" s="934">
        <f>SUMIF('Pan traps 2024'!Q:Q,D54,'Pan traps 2024'!S:S)</f>
        <v>0</v>
      </c>
      <c r="N54" s="934">
        <f t="shared" si="5"/>
        <v>3</v>
      </c>
      <c r="O54" s="935" t="e">
        <f t="shared" ca="1" si="6"/>
        <v>#NAME?</v>
      </c>
      <c r="P54" s="914"/>
    </row>
    <row r="55" spans="1:16" ht="15">
      <c r="A55" s="114" t="str">
        <f t="shared" si="4"/>
        <v>non</v>
      </c>
      <c r="D55" s="114" t="s">
        <v>7968</v>
      </c>
      <c r="F55" s="934">
        <f>SUMIF(WBA!Q:Q,D55,WBA!S:S)</f>
        <v>0</v>
      </c>
      <c r="G55" s="934">
        <f>SUMIF(Loic_MSc_Thesis!Q:Q,D55,Loic_MSc_Thesis!S:S)</f>
        <v>0</v>
      </c>
      <c r="H55" s="934">
        <f>SUMIF(LBB!Q:Q,D55,LBB!S:S)</f>
        <v>0</v>
      </c>
      <c r="I55" s="934">
        <f>SUMIF(Expert_LBB!M:M,D55,Expert_LBB!Q:Q)</f>
        <v>0</v>
      </c>
      <c r="J55" s="934">
        <f>SUMIF(Insekteräich!Q:Q,D55,Insekteräich!S:S)</f>
        <v>0</v>
      </c>
      <c r="K55" s="934">
        <f>SUMIF(Expert_Insekteraich!O:O,D55,Expert_Insekteraich!S:S)</f>
        <v>0</v>
      </c>
      <c r="L55" s="934">
        <f>SUMIF(other!R:R,D55,other!T:T)</f>
        <v>0</v>
      </c>
      <c r="M55" s="934">
        <f>SUMIF('Pan traps 2024'!Q:Q,D55,'Pan traps 2024'!S:S)</f>
        <v>0</v>
      </c>
      <c r="N55" s="934">
        <f t="shared" si="5"/>
        <v>0</v>
      </c>
      <c r="O55" s="935">
        <f t="shared" si="6"/>
        <v>0</v>
      </c>
      <c r="P55" s="914"/>
    </row>
    <row r="56" spans="1:16" ht="15">
      <c r="A56" s="114" t="str">
        <f t="shared" si="4"/>
        <v>non</v>
      </c>
      <c r="D56" s="114" t="s">
        <v>7969</v>
      </c>
      <c r="F56" s="934">
        <f>SUMIF(WBA!Q:Q,D56,WBA!S:S)</f>
        <v>0</v>
      </c>
      <c r="G56" s="934">
        <f>SUMIF(Loic_MSc_Thesis!Q:Q,D56,Loic_MSc_Thesis!S:S)</f>
        <v>0</v>
      </c>
      <c r="H56" s="934">
        <f>SUMIF(LBB!Q:Q,D56,LBB!S:S)</f>
        <v>0</v>
      </c>
      <c r="I56" s="934">
        <f>SUMIF(Expert_LBB!M:M,D56,Expert_LBB!Q:Q)</f>
        <v>0</v>
      </c>
      <c r="J56" s="934">
        <f>SUMIF(Insekteräich!Q:Q,D56,Insekteräich!S:S)</f>
        <v>0</v>
      </c>
      <c r="K56" s="934">
        <f>SUMIF(Expert_Insekteraich!O:O,D56,Expert_Insekteraich!S:S)</f>
        <v>0</v>
      </c>
      <c r="L56" s="934">
        <f>SUMIF(other!R:R,D56,other!T:T)</f>
        <v>0</v>
      </c>
      <c r="M56" s="934">
        <f>SUMIF('Pan traps 2024'!Q:Q,D56,'Pan traps 2024'!S:S)</f>
        <v>0</v>
      </c>
      <c r="N56" s="934">
        <f t="shared" si="5"/>
        <v>0</v>
      </c>
      <c r="O56" s="935">
        <f t="shared" si="6"/>
        <v>0</v>
      </c>
      <c r="P56" s="914"/>
    </row>
    <row r="57" spans="1:16" ht="15">
      <c r="A57" s="114" t="str">
        <f t="shared" si="4"/>
        <v>non</v>
      </c>
      <c r="D57" s="114" t="s">
        <v>7970</v>
      </c>
      <c r="F57" s="934">
        <f>SUMIF(WBA!Q:Q,D57,WBA!S:S)</f>
        <v>0</v>
      </c>
      <c r="G57" s="934">
        <f>SUMIF(Loic_MSc_Thesis!Q:Q,D57,Loic_MSc_Thesis!S:S)</f>
        <v>0</v>
      </c>
      <c r="H57" s="934">
        <f>SUMIF(LBB!Q:Q,D57,LBB!S:S)</f>
        <v>0</v>
      </c>
      <c r="I57" s="934">
        <f>SUMIF(Expert_LBB!M:M,D57,Expert_LBB!Q:Q)</f>
        <v>0</v>
      </c>
      <c r="J57" s="934">
        <f>SUMIF(Insekteräich!Q:Q,D57,Insekteräich!S:S)</f>
        <v>0</v>
      </c>
      <c r="K57" s="934">
        <f>SUMIF(Expert_Insekteraich!O:O,D57,Expert_Insekteraich!S:S)</f>
        <v>0</v>
      </c>
      <c r="L57" s="934">
        <f>SUMIF(other!R:R,D57,other!T:T)</f>
        <v>0</v>
      </c>
      <c r="M57" s="934">
        <f>SUMIF('Pan traps 2024'!Q:Q,D57,'Pan traps 2024'!S:S)</f>
        <v>0</v>
      </c>
      <c r="N57" s="934">
        <f t="shared" si="5"/>
        <v>0</v>
      </c>
      <c r="O57" s="935">
        <f t="shared" si="6"/>
        <v>0</v>
      </c>
      <c r="P57" s="914"/>
    </row>
    <row r="58" spans="1:16" ht="15">
      <c r="A58" s="114">
        <f t="shared" si="4"/>
        <v>1</v>
      </c>
      <c r="D58" s="114" t="s">
        <v>2832</v>
      </c>
      <c r="F58" s="934">
        <f>SUMIF(WBA!Q:Q,D58,WBA!S:S)</f>
        <v>0</v>
      </c>
      <c r="G58" s="934">
        <f>SUMIF(Loic_MSc_Thesis!Q:Q,D58,Loic_MSc_Thesis!S:S)</f>
        <v>0</v>
      </c>
      <c r="H58" s="934">
        <f>SUMIF(LBB!Q:Q,D58,LBB!S:S)</f>
        <v>1</v>
      </c>
      <c r="I58" s="934">
        <f>SUMIF(Expert_LBB!M:M,D58,Expert_LBB!Q:Q)</f>
        <v>0</v>
      </c>
      <c r="J58" s="934">
        <f>SUMIF(Insekteräich!Q:Q,D58,Insekteräich!S:S)</f>
        <v>0</v>
      </c>
      <c r="K58" s="934">
        <f>SUMIF(Expert_Insekteraich!O:O,D58,Expert_Insekteraich!S:S)</f>
        <v>0</v>
      </c>
      <c r="L58" s="934">
        <f>SUMIF(other!R:R,D58,other!T:T)</f>
        <v>0</v>
      </c>
      <c r="M58" s="934">
        <f>SUMIF('Pan traps 2024'!Q:Q,D58,'Pan traps 2024'!S:S)</f>
        <v>0</v>
      </c>
      <c r="N58" s="934">
        <f t="shared" si="5"/>
        <v>1</v>
      </c>
      <c r="O58" s="935" t="e">
        <f t="shared" ca="1" si="6"/>
        <v>#NAME?</v>
      </c>
      <c r="P58" s="914"/>
    </row>
    <row r="59" spans="1:16" ht="15">
      <c r="A59" s="114" t="str">
        <f t="shared" si="4"/>
        <v>non</v>
      </c>
      <c r="D59" s="114" t="s">
        <v>7971</v>
      </c>
      <c r="F59" s="934">
        <f>SUMIF(WBA!Q:Q,D59,WBA!S:S)</f>
        <v>0</v>
      </c>
      <c r="G59" s="934">
        <f>SUMIF(Loic_MSc_Thesis!Q:Q,D59,Loic_MSc_Thesis!S:S)</f>
        <v>0</v>
      </c>
      <c r="H59" s="934">
        <f>SUMIF(LBB!Q:Q,D59,LBB!S:S)</f>
        <v>0</v>
      </c>
      <c r="I59" s="934">
        <f>SUMIF(Expert_LBB!M:M,D59,Expert_LBB!Q:Q)</f>
        <v>0</v>
      </c>
      <c r="J59" s="934">
        <f>SUMIF(Insekteräich!Q:Q,D59,Insekteräich!S:S)</f>
        <v>0</v>
      </c>
      <c r="K59" s="934">
        <f>SUMIF(Expert_Insekteraich!O:O,D59,Expert_Insekteraich!S:S)</f>
        <v>0</v>
      </c>
      <c r="L59" s="934">
        <f>SUMIF(other!R:R,D59,other!T:T)</f>
        <v>0</v>
      </c>
      <c r="M59" s="934">
        <f>SUMIF('Pan traps 2024'!Q:Q,D59,'Pan traps 2024'!S:S)</f>
        <v>0</v>
      </c>
      <c r="N59" s="934">
        <f t="shared" si="5"/>
        <v>0</v>
      </c>
      <c r="O59" s="935">
        <f t="shared" si="6"/>
        <v>0</v>
      </c>
      <c r="P59" s="914"/>
    </row>
    <row r="60" spans="1:16" ht="15">
      <c r="A60" s="114" t="str">
        <f t="shared" si="4"/>
        <v>non</v>
      </c>
      <c r="D60" s="114" t="s">
        <v>7972</v>
      </c>
      <c r="F60" s="934">
        <f>SUMIF(WBA!Q:Q,D60,WBA!S:S)</f>
        <v>0</v>
      </c>
      <c r="G60" s="934">
        <f>SUMIF(Loic_MSc_Thesis!Q:Q,D60,Loic_MSc_Thesis!S:S)</f>
        <v>0</v>
      </c>
      <c r="H60" s="934">
        <f>SUMIF(LBB!Q:Q,D60,LBB!S:S)</f>
        <v>0</v>
      </c>
      <c r="I60" s="934">
        <f>SUMIF(Expert_LBB!M:M,D60,Expert_LBB!Q:Q)</f>
        <v>0</v>
      </c>
      <c r="J60" s="934">
        <f>SUMIF(Insekteräich!Q:Q,D60,Insekteräich!S:S)</f>
        <v>0</v>
      </c>
      <c r="K60" s="934">
        <f>SUMIF(Expert_Insekteraich!O:O,D60,Expert_Insekteraich!S:S)</f>
        <v>0</v>
      </c>
      <c r="L60" s="934">
        <f>SUMIF(other!R:R,D60,other!T:T)</f>
        <v>0</v>
      </c>
      <c r="M60" s="934">
        <f>SUMIF('Pan traps 2024'!Q:Q,D60,'Pan traps 2024'!S:S)</f>
        <v>0</v>
      </c>
      <c r="N60" s="934">
        <f t="shared" si="5"/>
        <v>0</v>
      </c>
      <c r="O60" s="935">
        <f t="shared" si="6"/>
        <v>0</v>
      </c>
      <c r="P60" s="914"/>
    </row>
    <row r="61" spans="1:16" ht="15">
      <c r="A61" s="114">
        <f t="shared" si="4"/>
        <v>1</v>
      </c>
      <c r="D61" s="933" t="s">
        <v>4363</v>
      </c>
      <c r="F61" s="934">
        <f>SUMIF(WBA!Q:Q,D61,WBA!S:S)</f>
        <v>0</v>
      </c>
      <c r="G61" s="934">
        <f>SUMIF(Loic_MSc_Thesis!Q:Q,D61,Loic_MSc_Thesis!S:S)</f>
        <v>0</v>
      </c>
      <c r="H61" s="934">
        <f>SUMIF(LBB!Q:Q,D61,LBB!S:S)</f>
        <v>8</v>
      </c>
      <c r="I61" s="934">
        <f>SUMIF(Expert_LBB!M:M,D61,Expert_LBB!Q:Q)</f>
        <v>0</v>
      </c>
      <c r="J61" s="934">
        <f>SUMIF(Insekteräich!Q:Q,D61,Insekteräich!S:S)</f>
        <v>1</v>
      </c>
      <c r="K61" s="934">
        <f>SUMIF(Expert_Insekteraich!O:O,D61,Expert_Insekteraich!S:S)</f>
        <v>0</v>
      </c>
      <c r="L61" s="934">
        <f>SUMIF(other!R:R,D61,other!T:T)</f>
        <v>1</v>
      </c>
      <c r="M61" s="934">
        <f>SUMIF('Pan traps 2024'!Q:Q,D61,'Pan traps 2024'!S:S)</f>
        <v>28</v>
      </c>
      <c r="N61" s="934">
        <f t="shared" si="5"/>
        <v>38</v>
      </c>
      <c r="O61" s="935" t="e">
        <f t="shared" ca="1" si="6"/>
        <v>#NAME?</v>
      </c>
      <c r="P61" s="914"/>
    </row>
    <row r="62" spans="1:16" ht="15">
      <c r="A62" s="114" t="str">
        <f t="shared" si="4"/>
        <v>non</v>
      </c>
      <c r="D62" s="114" t="s">
        <v>7973</v>
      </c>
      <c r="F62" s="934">
        <f>SUMIF(WBA!Q:Q,D62,WBA!S:S)</f>
        <v>0</v>
      </c>
      <c r="G62" s="934">
        <f>SUMIF(Loic_MSc_Thesis!Q:Q,D62,Loic_MSc_Thesis!S:S)</f>
        <v>0</v>
      </c>
      <c r="H62" s="934">
        <f>SUMIF(LBB!Q:Q,D62,LBB!S:S)</f>
        <v>0</v>
      </c>
      <c r="I62" s="934">
        <f>SUMIF(Expert_LBB!M:M,D62,Expert_LBB!Q:Q)</f>
        <v>0</v>
      </c>
      <c r="J62" s="934">
        <f>SUMIF(Insekteräich!Q:Q,D62,Insekteräich!S:S)</f>
        <v>0</v>
      </c>
      <c r="K62" s="934">
        <f>SUMIF(Expert_Insekteraich!O:O,D62,Expert_Insekteraich!S:S)</f>
        <v>0</v>
      </c>
      <c r="L62" s="934">
        <f>SUMIF(other!R:R,D62,other!T:T)</f>
        <v>0</v>
      </c>
      <c r="M62" s="934">
        <f>SUMIF('Pan traps 2024'!Q:Q,D62,'Pan traps 2024'!S:S)</f>
        <v>0</v>
      </c>
      <c r="N62" s="934">
        <f t="shared" si="5"/>
        <v>0</v>
      </c>
      <c r="O62" s="935">
        <f t="shared" si="6"/>
        <v>0</v>
      </c>
      <c r="P62" s="914"/>
    </row>
    <row r="63" spans="1:16" ht="15">
      <c r="A63" s="114" t="str">
        <f t="shared" si="4"/>
        <v>non</v>
      </c>
      <c r="D63" s="114" t="s">
        <v>7974</v>
      </c>
      <c r="F63" s="934">
        <f>SUMIF(WBA!Q:Q,D63,WBA!S:S)</f>
        <v>0</v>
      </c>
      <c r="G63" s="934">
        <f>SUMIF(Loic_MSc_Thesis!Q:Q,D63,Loic_MSc_Thesis!S:S)</f>
        <v>0</v>
      </c>
      <c r="H63" s="934">
        <f>SUMIF(LBB!Q:Q,D63,LBB!S:S)</f>
        <v>0</v>
      </c>
      <c r="I63" s="934">
        <f>SUMIF(Expert_LBB!M:M,D63,Expert_LBB!Q:Q)</f>
        <v>0</v>
      </c>
      <c r="J63" s="934">
        <f>SUMIF(Insekteräich!Q:Q,D63,Insekteräich!S:S)</f>
        <v>0</v>
      </c>
      <c r="K63" s="934">
        <f>SUMIF(Expert_Insekteraich!O:O,D63,Expert_Insekteraich!S:S)</f>
        <v>0</v>
      </c>
      <c r="L63" s="934">
        <f>SUMIF(other!R:R,D63,other!T:T)</f>
        <v>0</v>
      </c>
      <c r="M63" s="934">
        <f>SUMIF('Pan traps 2024'!Q:Q,D63,'Pan traps 2024'!S:S)</f>
        <v>0</v>
      </c>
      <c r="N63" s="934">
        <f t="shared" si="5"/>
        <v>0</v>
      </c>
      <c r="O63" s="935">
        <f t="shared" si="6"/>
        <v>0</v>
      </c>
      <c r="P63" s="914"/>
    </row>
    <row r="64" spans="1:16" ht="15">
      <c r="A64" s="114" t="str">
        <f t="shared" si="4"/>
        <v>non</v>
      </c>
      <c r="D64" s="114" t="s">
        <v>7975</v>
      </c>
      <c r="F64" s="934">
        <f>SUMIF(WBA!Q:Q,D64,WBA!S:S)</f>
        <v>0</v>
      </c>
      <c r="G64" s="934">
        <f>SUMIF(Loic_MSc_Thesis!Q:Q,D64,Loic_MSc_Thesis!S:S)</f>
        <v>0</v>
      </c>
      <c r="H64" s="934">
        <f>SUMIF(LBB!Q:Q,D64,LBB!S:S)</f>
        <v>0</v>
      </c>
      <c r="I64" s="934">
        <f>SUMIF(Expert_LBB!M:M,D64,Expert_LBB!Q:Q)</f>
        <v>0</v>
      </c>
      <c r="J64" s="934">
        <f>SUMIF(Insekteräich!Q:Q,D64,Insekteräich!S:S)</f>
        <v>0</v>
      </c>
      <c r="K64" s="934">
        <f>SUMIF(Expert_Insekteraich!O:O,D64,Expert_Insekteraich!S:S)</f>
        <v>0</v>
      </c>
      <c r="L64" s="934">
        <f>SUMIF(other!R:R,D64,other!T:T)</f>
        <v>0</v>
      </c>
      <c r="M64" s="934">
        <f>SUMIF('Pan traps 2024'!Q:Q,D64,'Pan traps 2024'!S:S)</f>
        <v>0</v>
      </c>
      <c r="N64" s="934">
        <f t="shared" si="5"/>
        <v>0</v>
      </c>
      <c r="O64" s="935">
        <f t="shared" si="6"/>
        <v>0</v>
      </c>
      <c r="P64" s="914"/>
    </row>
    <row r="65" spans="1:16" ht="15">
      <c r="A65" s="114" t="str">
        <f t="shared" si="4"/>
        <v>non</v>
      </c>
      <c r="D65" s="114" t="s">
        <v>7976</v>
      </c>
      <c r="F65" s="934">
        <f>SUMIF(WBA!Q:Q,D65,WBA!S:S)</f>
        <v>0</v>
      </c>
      <c r="G65" s="934">
        <f>SUMIF(Loic_MSc_Thesis!Q:Q,D65,Loic_MSc_Thesis!S:S)</f>
        <v>0</v>
      </c>
      <c r="H65" s="934">
        <f>SUMIF(LBB!Q:Q,D65,LBB!S:S)</f>
        <v>0</v>
      </c>
      <c r="I65" s="934">
        <f>SUMIF(Expert_LBB!M:M,D65,Expert_LBB!Q:Q)</f>
        <v>0</v>
      </c>
      <c r="J65" s="934">
        <f>SUMIF(Insekteräich!Q:Q,D65,Insekteräich!S:S)</f>
        <v>0</v>
      </c>
      <c r="K65" s="934">
        <f>SUMIF(Expert_Insekteraich!O:O,D65,Expert_Insekteraich!S:S)</f>
        <v>0</v>
      </c>
      <c r="L65" s="934">
        <f>SUMIF(other!R:R,D65,other!T:T)</f>
        <v>0</v>
      </c>
      <c r="M65" s="934">
        <f>SUMIF('Pan traps 2024'!Q:Q,D65,'Pan traps 2024'!S:S)</f>
        <v>0</v>
      </c>
      <c r="N65" s="934">
        <f t="shared" si="5"/>
        <v>0</v>
      </c>
      <c r="O65" s="935">
        <f t="shared" si="6"/>
        <v>0</v>
      </c>
      <c r="P65" s="914"/>
    </row>
    <row r="66" spans="1:16" ht="15">
      <c r="A66" s="114" t="str">
        <f t="shared" si="4"/>
        <v>non</v>
      </c>
      <c r="D66" s="114" t="s">
        <v>7977</v>
      </c>
      <c r="F66" s="934">
        <f>SUMIF(WBA!Q:Q,D66,WBA!S:S)</f>
        <v>0</v>
      </c>
      <c r="G66" s="934">
        <f>SUMIF(Loic_MSc_Thesis!Q:Q,D66,Loic_MSc_Thesis!S:S)</f>
        <v>0</v>
      </c>
      <c r="H66" s="934">
        <f>SUMIF(LBB!Q:Q,D66,LBB!S:S)</f>
        <v>0</v>
      </c>
      <c r="I66" s="934">
        <f>SUMIF(Expert_LBB!M:M,D66,Expert_LBB!Q:Q)</f>
        <v>0</v>
      </c>
      <c r="J66" s="934">
        <f>SUMIF(Insekteräich!Q:Q,D66,Insekteräich!S:S)</f>
        <v>0</v>
      </c>
      <c r="K66" s="934">
        <f>SUMIF(Expert_Insekteraich!O:O,D66,Expert_Insekteraich!S:S)</f>
        <v>0</v>
      </c>
      <c r="L66" s="934">
        <f>SUMIF(other!R:R,D66,other!T:T)</f>
        <v>0</v>
      </c>
      <c r="M66" s="934">
        <f>SUMIF('Pan traps 2024'!Q:Q,D66,'Pan traps 2024'!S:S)</f>
        <v>0</v>
      </c>
      <c r="N66" s="934">
        <f t="shared" si="5"/>
        <v>0</v>
      </c>
      <c r="O66" s="935">
        <f t="shared" si="6"/>
        <v>0</v>
      </c>
      <c r="P66" s="914"/>
    </row>
    <row r="67" spans="1:16" ht="15">
      <c r="A67" s="114" t="str">
        <f t="shared" si="4"/>
        <v>non</v>
      </c>
      <c r="D67" s="114" t="s">
        <v>7978</v>
      </c>
      <c r="F67" s="934">
        <f>SUMIF(WBA!Q:Q,D67,WBA!S:S)</f>
        <v>0</v>
      </c>
      <c r="G67" s="934">
        <f>SUMIF(Loic_MSc_Thesis!Q:Q,D67,Loic_MSc_Thesis!S:S)</f>
        <v>0</v>
      </c>
      <c r="H67" s="934">
        <f>SUMIF(LBB!Q:Q,D67,LBB!S:S)</f>
        <v>0</v>
      </c>
      <c r="I67" s="934">
        <f>SUMIF(Expert_LBB!M:M,D67,Expert_LBB!Q:Q)</f>
        <v>0</v>
      </c>
      <c r="J67" s="934">
        <f>SUMIF(Insekteräich!Q:Q,D67,Insekteräich!S:S)</f>
        <v>0</v>
      </c>
      <c r="K67" s="934">
        <f>SUMIF(Expert_Insekteraich!O:O,D67,Expert_Insekteraich!S:S)</f>
        <v>0</v>
      </c>
      <c r="L67" s="934">
        <f>SUMIF(other!R:R,D67,other!T:T)</f>
        <v>0</v>
      </c>
      <c r="M67" s="934">
        <f>SUMIF('Pan traps 2024'!Q:Q,D67,'Pan traps 2024'!S:S)</f>
        <v>0</v>
      </c>
      <c r="N67" s="934">
        <f t="shared" si="5"/>
        <v>0</v>
      </c>
      <c r="O67" s="935">
        <f t="shared" si="6"/>
        <v>0</v>
      </c>
      <c r="P67" s="914"/>
    </row>
    <row r="68" spans="1:16" ht="15">
      <c r="A68" s="114">
        <f t="shared" si="4"/>
        <v>1</v>
      </c>
      <c r="D68" s="933" t="s">
        <v>3574</v>
      </c>
      <c r="F68" s="934">
        <f>SUMIF(WBA!Q:Q,D68,WBA!S:S)</f>
        <v>0</v>
      </c>
      <c r="G68" s="934">
        <f>SUMIF(Loic_MSc_Thesis!Q:Q,D68,Loic_MSc_Thesis!S:S)</f>
        <v>0</v>
      </c>
      <c r="H68" s="934">
        <f>SUMIF(LBB!Q:Q,D68,LBB!S:S)</f>
        <v>1</v>
      </c>
      <c r="I68" s="934">
        <f>SUMIF(Expert_LBB!M:M,D68,Expert_LBB!Q:Q)</f>
        <v>0</v>
      </c>
      <c r="J68" s="934">
        <f>SUMIF(Insekteräich!Q:Q,D68,Insekteräich!S:S)</f>
        <v>0</v>
      </c>
      <c r="K68" s="934">
        <f>SUMIF(Expert_Insekteraich!O:O,D68,Expert_Insekteraich!S:S)</f>
        <v>0</v>
      </c>
      <c r="L68" s="934">
        <f>SUMIF(other!R:R,D68,other!T:T)</f>
        <v>0</v>
      </c>
      <c r="M68" s="934">
        <f>SUMIF('Pan traps 2024'!Q:Q,D68,'Pan traps 2024'!S:S)</f>
        <v>0</v>
      </c>
      <c r="N68" s="934">
        <f t="shared" si="5"/>
        <v>1</v>
      </c>
      <c r="O68" s="935" t="e">
        <f t="shared" ca="1" si="6"/>
        <v>#NAME?</v>
      </c>
      <c r="P68" s="914"/>
    </row>
    <row r="69" spans="1:16" ht="15">
      <c r="A69" s="114" t="str">
        <f t="shared" si="4"/>
        <v>non</v>
      </c>
      <c r="D69" s="114" t="s">
        <v>7979</v>
      </c>
      <c r="F69" s="934">
        <f>SUMIF(WBA!Q:Q,D69,WBA!S:S)</f>
        <v>0</v>
      </c>
      <c r="G69" s="934">
        <f>SUMIF(Loic_MSc_Thesis!Q:Q,D69,Loic_MSc_Thesis!S:S)</f>
        <v>0</v>
      </c>
      <c r="H69" s="934">
        <f>SUMIF(LBB!Q:Q,D69,LBB!S:S)</f>
        <v>0</v>
      </c>
      <c r="I69" s="934">
        <f>SUMIF(Expert_LBB!M:M,D69,Expert_LBB!Q:Q)</f>
        <v>0</v>
      </c>
      <c r="J69" s="934">
        <f>SUMIF(Insekteräich!Q:Q,D69,Insekteräich!S:S)</f>
        <v>0</v>
      </c>
      <c r="K69" s="934">
        <f>SUMIF(Expert_Insekteraich!O:O,D69,Expert_Insekteraich!S:S)</f>
        <v>0</v>
      </c>
      <c r="L69" s="934">
        <f>SUMIF(other!R:R,D69,other!T:T)</f>
        <v>0</v>
      </c>
      <c r="M69" s="934">
        <f>SUMIF('Pan traps 2024'!Q:Q,D69,'Pan traps 2024'!S:S)</f>
        <v>0</v>
      </c>
      <c r="N69" s="934">
        <f t="shared" si="5"/>
        <v>0</v>
      </c>
      <c r="O69" s="935">
        <f t="shared" si="6"/>
        <v>0</v>
      </c>
      <c r="P69" s="914"/>
    </row>
    <row r="70" spans="1:16" ht="15">
      <c r="A70" s="114" t="str">
        <f t="shared" si="4"/>
        <v>non</v>
      </c>
      <c r="D70" s="114" t="s">
        <v>7980</v>
      </c>
      <c r="F70" s="934">
        <f>SUMIF(WBA!Q:Q,D70,WBA!S:S)</f>
        <v>0</v>
      </c>
      <c r="G70" s="934">
        <f>SUMIF(Loic_MSc_Thesis!Q:Q,D70,Loic_MSc_Thesis!S:S)</f>
        <v>0</v>
      </c>
      <c r="H70" s="934">
        <f>SUMIF(LBB!Q:Q,D70,LBB!S:S)</f>
        <v>0</v>
      </c>
      <c r="I70" s="934">
        <f>SUMIF(Expert_LBB!M:M,D70,Expert_LBB!Q:Q)</f>
        <v>0</v>
      </c>
      <c r="J70" s="934">
        <f>SUMIF(Insekteräich!Q:Q,D70,Insekteräich!S:S)</f>
        <v>0</v>
      </c>
      <c r="K70" s="934">
        <f>SUMIF(Expert_Insekteraich!O:O,D70,Expert_Insekteraich!S:S)</f>
        <v>0</v>
      </c>
      <c r="L70" s="934">
        <f>SUMIF(other!R:R,D70,other!T:T)</f>
        <v>0</v>
      </c>
      <c r="M70" s="934">
        <f>SUMIF('Pan traps 2024'!Q:Q,D70,'Pan traps 2024'!S:S)</f>
        <v>0</v>
      </c>
      <c r="N70" s="934">
        <f t="shared" si="5"/>
        <v>0</v>
      </c>
      <c r="O70" s="935">
        <f t="shared" si="6"/>
        <v>0</v>
      </c>
      <c r="P70" s="914"/>
    </row>
    <row r="71" spans="1:16" ht="15">
      <c r="A71" s="114" t="str">
        <f t="shared" si="4"/>
        <v>non</v>
      </c>
      <c r="D71" s="114" t="s">
        <v>7981</v>
      </c>
      <c r="F71" s="934">
        <f>SUMIF(WBA!Q:Q,D71,WBA!S:S)</f>
        <v>0</v>
      </c>
      <c r="G71" s="934">
        <f>SUMIF(Loic_MSc_Thesis!Q:Q,D71,Loic_MSc_Thesis!S:S)</f>
        <v>0</v>
      </c>
      <c r="H71" s="934">
        <f>SUMIF(LBB!Q:Q,D71,LBB!S:S)</f>
        <v>0</v>
      </c>
      <c r="I71" s="934">
        <f>SUMIF(Expert_LBB!M:M,D71,Expert_LBB!Q:Q)</f>
        <v>0</v>
      </c>
      <c r="J71" s="934">
        <f>SUMIF(Insekteräich!Q:Q,D71,Insekteräich!S:S)</f>
        <v>0</v>
      </c>
      <c r="K71" s="934">
        <f>SUMIF(Expert_Insekteraich!O:O,D71,Expert_Insekteraich!S:S)</f>
        <v>0</v>
      </c>
      <c r="L71" s="934">
        <f>SUMIF(other!R:R,D71,other!T:T)</f>
        <v>0</v>
      </c>
      <c r="M71" s="934">
        <f>SUMIF('Pan traps 2024'!Q:Q,D71,'Pan traps 2024'!S:S)</f>
        <v>0</v>
      </c>
      <c r="N71" s="934">
        <f t="shared" si="5"/>
        <v>0</v>
      </c>
      <c r="O71" s="935">
        <f t="shared" si="6"/>
        <v>0</v>
      </c>
      <c r="P71" s="914"/>
    </row>
    <row r="72" spans="1:16" ht="15">
      <c r="A72" s="114" t="str">
        <f t="shared" si="4"/>
        <v>non</v>
      </c>
      <c r="D72" s="114" t="s">
        <v>7982</v>
      </c>
      <c r="F72" s="934">
        <f>SUMIF(WBA!Q:Q,D72,WBA!S:S)</f>
        <v>0</v>
      </c>
      <c r="G72" s="934">
        <f>SUMIF(Loic_MSc_Thesis!Q:Q,D72,Loic_MSc_Thesis!S:S)</f>
        <v>0</v>
      </c>
      <c r="H72" s="934">
        <f>SUMIF(LBB!Q:Q,D72,LBB!S:S)</f>
        <v>0</v>
      </c>
      <c r="I72" s="934">
        <f>SUMIF(Expert_LBB!M:M,D72,Expert_LBB!Q:Q)</f>
        <v>0</v>
      </c>
      <c r="J72" s="934">
        <f>SUMIF(Insekteräich!Q:Q,D72,Insekteräich!S:S)</f>
        <v>0</v>
      </c>
      <c r="K72" s="934">
        <f>SUMIF(Expert_Insekteraich!O:O,D72,Expert_Insekteraich!S:S)</f>
        <v>0</v>
      </c>
      <c r="L72" s="934">
        <f>SUMIF(other!R:R,D72,other!T:T)</f>
        <v>0</v>
      </c>
      <c r="M72" s="934">
        <f>SUMIF('Pan traps 2024'!Q:Q,D72,'Pan traps 2024'!S:S)</f>
        <v>0</v>
      </c>
      <c r="N72" s="934">
        <f t="shared" si="5"/>
        <v>0</v>
      </c>
      <c r="O72" s="935">
        <f t="shared" si="6"/>
        <v>0</v>
      </c>
      <c r="P72" s="914"/>
    </row>
    <row r="73" spans="1:16" ht="15">
      <c r="A73" s="114" t="str">
        <f t="shared" si="4"/>
        <v>non</v>
      </c>
      <c r="D73" s="114" t="s">
        <v>7983</v>
      </c>
      <c r="F73" s="934">
        <f>SUMIF(WBA!Q:Q,D73,WBA!S:S)</f>
        <v>0</v>
      </c>
      <c r="G73" s="934">
        <f>SUMIF(Loic_MSc_Thesis!Q:Q,D73,Loic_MSc_Thesis!S:S)</f>
        <v>0</v>
      </c>
      <c r="H73" s="934">
        <f>SUMIF(LBB!Q:Q,D73,LBB!S:S)</f>
        <v>0</v>
      </c>
      <c r="I73" s="934">
        <f>SUMIF(Expert_LBB!M:M,D73,Expert_LBB!Q:Q)</f>
        <v>0</v>
      </c>
      <c r="J73" s="934">
        <f>SUMIF(Insekteräich!Q:Q,D73,Insekteräich!S:S)</f>
        <v>0</v>
      </c>
      <c r="K73" s="934">
        <f>SUMIF(Expert_Insekteraich!O:O,D73,Expert_Insekteraich!S:S)</f>
        <v>0</v>
      </c>
      <c r="L73" s="934">
        <f>SUMIF(other!R:R,D73,other!T:T)</f>
        <v>0</v>
      </c>
      <c r="M73" s="934">
        <f>SUMIF('Pan traps 2024'!Q:Q,D73,'Pan traps 2024'!S:S)</f>
        <v>0</v>
      </c>
      <c r="N73" s="934">
        <f t="shared" si="5"/>
        <v>0</v>
      </c>
      <c r="O73" s="935">
        <f t="shared" si="6"/>
        <v>0</v>
      </c>
      <c r="P73" s="914"/>
    </row>
    <row r="74" spans="1:16" ht="15">
      <c r="A74" s="114" t="str">
        <f t="shared" si="4"/>
        <v>non</v>
      </c>
      <c r="D74" s="114" t="s">
        <v>7984</v>
      </c>
      <c r="F74" s="934">
        <f>SUMIF(WBA!Q:Q,D74,WBA!S:S)</f>
        <v>0</v>
      </c>
      <c r="G74" s="934">
        <f>SUMIF(Loic_MSc_Thesis!Q:Q,D74,Loic_MSc_Thesis!S:S)</f>
        <v>0</v>
      </c>
      <c r="H74" s="934">
        <f>SUMIF(LBB!Q:Q,D74,LBB!S:S)</f>
        <v>0</v>
      </c>
      <c r="I74" s="934">
        <f>SUMIF(Expert_LBB!M:M,D74,Expert_LBB!Q:Q)</f>
        <v>0</v>
      </c>
      <c r="J74" s="934">
        <f>SUMIF(Insekteräich!Q:Q,D74,Insekteräich!S:S)</f>
        <v>0</v>
      </c>
      <c r="K74" s="934">
        <f>SUMIF(Expert_Insekteraich!O:O,D74,Expert_Insekteraich!S:S)</f>
        <v>0</v>
      </c>
      <c r="L74" s="934">
        <f>SUMIF(other!R:R,D74,other!T:T)</f>
        <v>0</v>
      </c>
      <c r="M74" s="934">
        <f>SUMIF('Pan traps 2024'!Q:Q,D74,'Pan traps 2024'!S:S)</f>
        <v>0</v>
      </c>
      <c r="N74" s="934">
        <f t="shared" si="5"/>
        <v>0</v>
      </c>
      <c r="O74" s="935">
        <f t="shared" si="6"/>
        <v>0</v>
      </c>
      <c r="P74" s="914"/>
    </row>
    <row r="75" spans="1:16" ht="15">
      <c r="A75" s="114" t="str">
        <f t="shared" si="4"/>
        <v>non</v>
      </c>
      <c r="D75" s="114" t="s">
        <v>7985</v>
      </c>
      <c r="F75" s="934">
        <f>SUMIF(WBA!Q:Q,D75,WBA!S:S)</f>
        <v>0</v>
      </c>
      <c r="G75" s="934">
        <f>SUMIF(Loic_MSc_Thesis!Q:Q,D75,Loic_MSc_Thesis!S:S)</f>
        <v>0</v>
      </c>
      <c r="H75" s="934">
        <f>SUMIF(LBB!Q:Q,D75,LBB!S:S)</f>
        <v>0</v>
      </c>
      <c r="I75" s="934">
        <f>SUMIF(Expert_LBB!M:M,D75,Expert_LBB!Q:Q)</f>
        <v>0</v>
      </c>
      <c r="J75" s="934">
        <f>SUMIF(Insekteräich!Q:Q,D75,Insekteräich!S:S)</f>
        <v>0</v>
      </c>
      <c r="K75" s="934">
        <f>SUMIF(Expert_Insekteraich!O:O,D75,Expert_Insekteraich!S:S)</f>
        <v>0</v>
      </c>
      <c r="L75" s="934">
        <f>SUMIF(other!R:R,D75,other!T:T)</f>
        <v>0</v>
      </c>
      <c r="M75" s="934">
        <f>SUMIF('Pan traps 2024'!Q:Q,D75,'Pan traps 2024'!S:S)</f>
        <v>0</v>
      </c>
      <c r="N75" s="934">
        <f t="shared" si="5"/>
        <v>0</v>
      </c>
      <c r="O75" s="935">
        <f t="shared" si="6"/>
        <v>0</v>
      </c>
      <c r="P75" s="914"/>
    </row>
    <row r="76" spans="1:16" ht="15">
      <c r="A76" s="114" t="str">
        <f t="shared" si="4"/>
        <v>non</v>
      </c>
      <c r="D76" s="114" t="s">
        <v>7986</v>
      </c>
      <c r="F76" s="934">
        <f>SUMIF(WBA!Q:Q,D76,WBA!S:S)</f>
        <v>0</v>
      </c>
      <c r="G76" s="934">
        <f>SUMIF(Loic_MSc_Thesis!Q:Q,D76,Loic_MSc_Thesis!S:S)</f>
        <v>0</v>
      </c>
      <c r="H76" s="934">
        <f>SUMIF(LBB!Q:Q,D76,LBB!S:S)</f>
        <v>0</v>
      </c>
      <c r="I76" s="934">
        <f>SUMIF(Expert_LBB!M:M,D76,Expert_LBB!Q:Q)</f>
        <v>0</v>
      </c>
      <c r="J76" s="934">
        <f>SUMIF(Insekteräich!Q:Q,D76,Insekteräich!S:S)</f>
        <v>0</v>
      </c>
      <c r="K76" s="934">
        <f>SUMIF(Expert_Insekteraich!O:O,D76,Expert_Insekteraich!S:S)</f>
        <v>0</v>
      </c>
      <c r="L76" s="934">
        <f>SUMIF(other!R:R,D76,other!T:T)</f>
        <v>0</v>
      </c>
      <c r="M76" s="934">
        <f>SUMIF('Pan traps 2024'!Q:Q,D76,'Pan traps 2024'!S:S)</f>
        <v>0</v>
      </c>
      <c r="N76" s="934">
        <f t="shared" si="5"/>
        <v>0</v>
      </c>
      <c r="O76" s="935">
        <f t="shared" si="6"/>
        <v>0</v>
      </c>
      <c r="P76" s="914"/>
    </row>
    <row r="77" spans="1:16" ht="15">
      <c r="A77" s="114" t="str">
        <f t="shared" si="4"/>
        <v>non</v>
      </c>
      <c r="D77" s="114" t="s">
        <v>7987</v>
      </c>
      <c r="F77" s="934">
        <f>SUMIF(WBA!Q:Q,D77,WBA!S:S)</f>
        <v>0</v>
      </c>
      <c r="G77" s="934">
        <f>SUMIF(Loic_MSc_Thesis!Q:Q,D77,Loic_MSc_Thesis!S:S)</f>
        <v>0</v>
      </c>
      <c r="H77" s="934">
        <f>SUMIF(LBB!Q:Q,D77,LBB!S:S)</f>
        <v>0</v>
      </c>
      <c r="I77" s="934">
        <f>SUMIF(Expert_LBB!M:M,D77,Expert_LBB!Q:Q)</f>
        <v>0</v>
      </c>
      <c r="J77" s="934">
        <f>SUMIF(Insekteräich!Q:Q,D77,Insekteräich!S:S)</f>
        <v>0</v>
      </c>
      <c r="K77" s="934">
        <f>SUMIF(Expert_Insekteraich!O:O,D77,Expert_Insekteraich!S:S)</f>
        <v>0</v>
      </c>
      <c r="L77" s="934">
        <f>SUMIF(other!R:R,D77,other!T:T)</f>
        <v>0</v>
      </c>
      <c r="M77" s="934">
        <f>SUMIF('Pan traps 2024'!Q:Q,D77,'Pan traps 2024'!S:S)</f>
        <v>0</v>
      </c>
      <c r="N77" s="934">
        <f t="shared" si="5"/>
        <v>0</v>
      </c>
      <c r="O77" s="935">
        <f t="shared" si="6"/>
        <v>0</v>
      </c>
      <c r="P77" s="914"/>
    </row>
    <row r="78" spans="1:16" ht="15">
      <c r="A78" s="114" t="str">
        <f t="shared" si="4"/>
        <v>non</v>
      </c>
      <c r="D78" s="114" t="s">
        <v>7988</v>
      </c>
      <c r="F78" s="934">
        <f>SUMIF(WBA!Q:Q,D78,WBA!S:S)</f>
        <v>0</v>
      </c>
      <c r="G78" s="934">
        <f>SUMIF(Loic_MSc_Thesis!Q:Q,D78,Loic_MSc_Thesis!S:S)</f>
        <v>0</v>
      </c>
      <c r="H78" s="934">
        <f>SUMIF(LBB!Q:Q,D78,LBB!S:S)</f>
        <v>0</v>
      </c>
      <c r="I78" s="934">
        <f>SUMIF(Expert_LBB!M:M,D78,Expert_LBB!Q:Q)</f>
        <v>0</v>
      </c>
      <c r="J78" s="934">
        <f>SUMIF(Insekteräich!Q:Q,D78,Insekteräich!S:S)</f>
        <v>0</v>
      </c>
      <c r="K78" s="934">
        <f>SUMIF(Expert_Insekteraich!O:O,D78,Expert_Insekteraich!S:S)</f>
        <v>0</v>
      </c>
      <c r="L78" s="934">
        <f>SUMIF(other!R:R,D78,other!T:T)</f>
        <v>0</v>
      </c>
      <c r="M78" s="934">
        <f>SUMIF('Pan traps 2024'!Q:Q,D78,'Pan traps 2024'!S:S)</f>
        <v>0</v>
      </c>
      <c r="N78" s="934">
        <f t="shared" si="5"/>
        <v>0</v>
      </c>
      <c r="O78" s="935">
        <f t="shared" si="6"/>
        <v>0</v>
      </c>
      <c r="P78" s="914"/>
    </row>
    <row r="79" spans="1:16" ht="15">
      <c r="A79" s="114" t="str">
        <f t="shared" si="4"/>
        <v>non</v>
      </c>
      <c r="D79" s="114" t="s">
        <v>7989</v>
      </c>
      <c r="F79" s="934">
        <f>SUMIF(WBA!Q:Q,D79,WBA!S:S)</f>
        <v>0</v>
      </c>
      <c r="G79" s="934">
        <f>SUMIF(Loic_MSc_Thesis!Q:Q,D79,Loic_MSc_Thesis!S:S)</f>
        <v>0</v>
      </c>
      <c r="H79" s="934">
        <f>SUMIF(LBB!Q:Q,D79,LBB!S:S)</f>
        <v>0</v>
      </c>
      <c r="I79" s="934">
        <f>SUMIF(Expert_LBB!M:M,D79,Expert_LBB!Q:Q)</f>
        <v>0</v>
      </c>
      <c r="J79" s="934">
        <f>SUMIF(Insekteräich!Q:Q,D79,Insekteräich!S:S)</f>
        <v>0</v>
      </c>
      <c r="K79" s="934">
        <f>SUMIF(Expert_Insekteraich!O:O,D79,Expert_Insekteraich!S:S)</f>
        <v>0</v>
      </c>
      <c r="L79" s="934">
        <f>SUMIF(other!R:R,D79,other!T:T)</f>
        <v>0</v>
      </c>
      <c r="M79" s="934">
        <f>SUMIF('Pan traps 2024'!Q:Q,D79,'Pan traps 2024'!S:S)</f>
        <v>0</v>
      </c>
      <c r="N79" s="934">
        <f t="shared" si="5"/>
        <v>0</v>
      </c>
      <c r="O79" s="935">
        <f t="shared" si="6"/>
        <v>0</v>
      </c>
      <c r="P79" s="914"/>
    </row>
    <row r="80" spans="1:16" ht="15">
      <c r="A80" s="114" t="str">
        <f t="shared" si="4"/>
        <v>non</v>
      </c>
      <c r="D80" s="114" t="s">
        <v>7990</v>
      </c>
      <c r="F80" s="934">
        <f>SUMIF(WBA!Q:Q,D80,WBA!S:S)</f>
        <v>0</v>
      </c>
      <c r="G80" s="934">
        <f>SUMIF(Loic_MSc_Thesis!Q:Q,D80,Loic_MSc_Thesis!S:S)</f>
        <v>0</v>
      </c>
      <c r="H80" s="934">
        <f>SUMIF(LBB!Q:Q,D80,LBB!S:S)</f>
        <v>0</v>
      </c>
      <c r="I80" s="934">
        <f>SUMIF(Expert_LBB!M:M,D80,Expert_LBB!Q:Q)</f>
        <v>0</v>
      </c>
      <c r="J80" s="934">
        <f>SUMIF(Insekteräich!Q:Q,D80,Insekteräich!S:S)</f>
        <v>0</v>
      </c>
      <c r="K80" s="934">
        <f>SUMIF(Expert_Insekteraich!O:O,D80,Expert_Insekteraich!S:S)</f>
        <v>0</v>
      </c>
      <c r="L80" s="934">
        <f>SUMIF(other!R:R,D80,other!T:T)</f>
        <v>0</v>
      </c>
      <c r="M80" s="934">
        <f>SUMIF('Pan traps 2024'!Q:Q,D80,'Pan traps 2024'!S:S)</f>
        <v>0</v>
      </c>
      <c r="N80" s="934">
        <f t="shared" si="5"/>
        <v>0</v>
      </c>
      <c r="O80" s="935">
        <f t="shared" si="6"/>
        <v>0</v>
      </c>
      <c r="P80" s="914"/>
    </row>
    <row r="81" spans="1:16" ht="15">
      <c r="A81" s="114" t="str">
        <f t="shared" si="4"/>
        <v>non</v>
      </c>
      <c r="D81" s="114" t="s">
        <v>7991</v>
      </c>
      <c r="F81" s="934">
        <f>SUMIF(WBA!Q:Q,D81,WBA!S:S)</f>
        <v>0</v>
      </c>
      <c r="G81" s="934">
        <f>SUMIF(Loic_MSc_Thesis!Q:Q,D81,Loic_MSc_Thesis!S:S)</f>
        <v>0</v>
      </c>
      <c r="H81" s="934">
        <f>SUMIF(LBB!Q:Q,D81,LBB!S:S)</f>
        <v>0</v>
      </c>
      <c r="I81" s="934">
        <f>SUMIF(Expert_LBB!M:M,D81,Expert_LBB!Q:Q)</f>
        <v>0</v>
      </c>
      <c r="J81" s="934">
        <f>SUMIF(Insekteräich!Q:Q,D81,Insekteräich!S:S)</f>
        <v>0</v>
      </c>
      <c r="K81" s="934">
        <f>SUMIF(Expert_Insekteraich!O:O,D81,Expert_Insekteraich!S:S)</f>
        <v>0</v>
      </c>
      <c r="L81" s="934">
        <f>SUMIF(other!R:R,D81,other!T:T)</f>
        <v>0</v>
      </c>
      <c r="M81" s="934">
        <f>SUMIF('Pan traps 2024'!Q:Q,D81,'Pan traps 2024'!S:S)</f>
        <v>0</v>
      </c>
      <c r="N81" s="934">
        <f t="shared" si="5"/>
        <v>0</v>
      </c>
      <c r="O81" s="935">
        <f t="shared" si="6"/>
        <v>0</v>
      </c>
      <c r="P81" s="914"/>
    </row>
    <row r="82" spans="1:16" ht="15">
      <c r="A82" s="114" t="str">
        <f t="shared" si="4"/>
        <v>non</v>
      </c>
      <c r="D82" s="114" t="s">
        <v>7992</v>
      </c>
      <c r="F82" s="934">
        <f>SUMIF(WBA!Q:Q,D82,WBA!S:S)</f>
        <v>0</v>
      </c>
      <c r="G82" s="934">
        <f>SUMIF(Loic_MSc_Thesis!Q:Q,D82,Loic_MSc_Thesis!S:S)</f>
        <v>0</v>
      </c>
      <c r="H82" s="934">
        <f>SUMIF(LBB!Q:Q,D82,LBB!S:S)</f>
        <v>0</v>
      </c>
      <c r="I82" s="934">
        <f>SUMIF(Expert_LBB!M:M,D82,Expert_LBB!Q:Q)</f>
        <v>0</v>
      </c>
      <c r="J82" s="934">
        <f>SUMIF(Insekteräich!Q:Q,D82,Insekteräich!S:S)</f>
        <v>0</v>
      </c>
      <c r="K82" s="934">
        <f>SUMIF(Expert_Insekteraich!O:O,D82,Expert_Insekteraich!S:S)</f>
        <v>0</v>
      </c>
      <c r="L82" s="934">
        <f>SUMIF(other!R:R,D82,other!T:T)</f>
        <v>0</v>
      </c>
      <c r="M82" s="934">
        <f>SUMIF('Pan traps 2024'!Q:Q,D82,'Pan traps 2024'!S:S)</f>
        <v>0</v>
      </c>
      <c r="N82" s="934">
        <f t="shared" si="5"/>
        <v>0</v>
      </c>
      <c r="O82" s="935">
        <f t="shared" si="6"/>
        <v>0</v>
      </c>
      <c r="P82" s="914"/>
    </row>
    <row r="83" spans="1:16" ht="15">
      <c r="A83" s="114" t="str">
        <f t="shared" si="4"/>
        <v>non</v>
      </c>
      <c r="D83" s="114" t="s">
        <v>7993</v>
      </c>
      <c r="F83" s="934">
        <f>SUMIF(WBA!Q:Q,D83,WBA!S:S)</f>
        <v>0</v>
      </c>
      <c r="G83" s="934">
        <f>SUMIF(Loic_MSc_Thesis!Q:Q,D83,Loic_MSc_Thesis!S:S)</f>
        <v>0</v>
      </c>
      <c r="H83" s="934">
        <f>SUMIF(LBB!Q:Q,D83,LBB!S:S)</f>
        <v>0</v>
      </c>
      <c r="I83" s="934">
        <f>SUMIF(Expert_LBB!M:M,D83,Expert_LBB!Q:Q)</f>
        <v>0</v>
      </c>
      <c r="J83" s="934">
        <f>SUMIF(Insekteräich!Q:Q,D83,Insekteräich!S:S)</f>
        <v>0</v>
      </c>
      <c r="K83" s="934">
        <f>SUMIF(Expert_Insekteraich!O:O,D83,Expert_Insekteraich!S:S)</f>
        <v>0</v>
      </c>
      <c r="L83" s="934">
        <f>SUMIF(other!R:R,D83,other!T:T)</f>
        <v>0</v>
      </c>
      <c r="M83" s="934">
        <f>SUMIF('Pan traps 2024'!Q:Q,D83,'Pan traps 2024'!S:S)</f>
        <v>0</v>
      </c>
      <c r="N83" s="934">
        <f t="shared" si="5"/>
        <v>0</v>
      </c>
      <c r="O83" s="935">
        <f t="shared" si="6"/>
        <v>0</v>
      </c>
      <c r="P83" s="914"/>
    </row>
    <row r="84" spans="1:16" ht="15">
      <c r="A84" s="114" t="str">
        <f t="shared" si="4"/>
        <v>non</v>
      </c>
      <c r="D84" s="114" t="s">
        <v>7994</v>
      </c>
      <c r="F84" s="934">
        <f>SUMIF(WBA!Q:Q,D84,WBA!S:S)</f>
        <v>0</v>
      </c>
      <c r="G84" s="934">
        <f>SUMIF(Loic_MSc_Thesis!Q:Q,D84,Loic_MSc_Thesis!S:S)</f>
        <v>0</v>
      </c>
      <c r="H84" s="934">
        <f>SUMIF(LBB!Q:Q,D84,LBB!S:S)</f>
        <v>0</v>
      </c>
      <c r="I84" s="934">
        <f>SUMIF(Expert_LBB!M:M,D84,Expert_LBB!Q:Q)</f>
        <v>0</v>
      </c>
      <c r="J84" s="934">
        <f>SUMIF(Insekteräich!Q:Q,D84,Insekteräich!S:S)</f>
        <v>0</v>
      </c>
      <c r="K84" s="934">
        <f>SUMIF(Expert_Insekteraich!O:O,D84,Expert_Insekteraich!S:S)</f>
        <v>0</v>
      </c>
      <c r="L84" s="934">
        <f>SUMIF(other!R:R,D84,other!T:T)</f>
        <v>0</v>
      </c>
      <c r="M84" s="934">
        <f>SUMIF('Pan traps 2024'!Q:Q,D84,'Pan traps 2024'!S:S)</f>
        <v>0</v>
      </c>
      <c r="N84" s="934">
        <f t="shared" si="5"/>
        <v>0</v>
      </c>
      <c r="O84" s="935">
        <f t="shared" si="6"/>
        <v>0</v>
      </c>
      <c r="P84" s="914"/>
    </row>
    <row r="85" spans="1:16" ht="15">
      <c r="A85" s="114" t="str">
        <f t="shared" si="4"/>
        <v>non</v>
      </c>
      <c r="D85" s="114" t="s">
        <v>7995</v>
      </c>
      <c r="F85" s="934">
        <f>SUMIF(WBA!Q:Q,D85,WBA!S:S)</f>
        <v>0</v>
      </c>
      <c r="G85" s="934">
        <f>SUMIF(Loic_MSc_Thesis!Q:Q,D85,Loic_MSc_Thesis!S:S)</f>
        <v>0</v>
      </c>
      <c r="H85" s="934">
        <f>SUMIF(LBB!Q:Q,D85,LBB!S:S)</f>
        <v>0</v>
      </c>
      <c r="I85" s="934">
        <f>SUMIF(Expert_LBB!M:M,D85,Expert_LBB!Q:Q)</f>
        <v>0</v>
      </c>
      <c r="J85" s="934">
        <f>SUMIF(Insekteräich!Q:Q,D85,Insekteräich!S:S)</f>
        <v>0</v>
      </c>
      <c r="K85" s="934">
        <f>SUMIF(Expert_Insekteraich!O:O,D85,Expert_Insekteraich!S:S)</f>
        <v>0</v>
      </c>
      <c r="L85" s="934">
        <f>SUMIF(other!R:R,D85,other!T:T)</f>
        <v>0</v>
      </c>
      <c r="M85" s="934">
        <f>SUMIF('Pan traps 2024'!Q:Q,D85,'Pan traps 2024'!S:S)</f>
        <v>0</v>
      </c>
      <c r="N85" s="934">
        <f t="shared" si="5"/>
        <v>0</v>
      </c>
      <c r="O85" s="935">
        <f t="shared" si="6"/>
        <v>0</v>
      </c>
      <c r="P85" s="914"/>
    </row>
    <row r="86" spans="1:16" ht="15">
      <c r="A86" s="114" t="str">
        <f t="shared" si="4"/>
        <v>non</v>
      </c>
      <c r="D86" s="114" t="s">
        <v>7996</v>
      </c>
      <c r="F86" s="934">
        <f>SUMIF(WBA!Q:Q,D86,WBA!S:S)</f>
        <v>0</v>
      </c>
      <c r="G86" s="934">
        <f>SUMIF(Loic_MSc_Thesis!Q:Q,D86,Loic_MSc_Thesis!S:S)</f>
        <v>0</v>
      </c>
      <c r="H86" s="934">
        <f>SUMIF(LBB!Q:Q,D86,LBB!S:S)</f>
        <v>0</v>
      </c>
      <c r="I86" s="934">
        <f>SUMIF(Expert_LBB!M:M,D86,Expert_LBB!Q:Q)</f>
        <v>0</v>
      </c>
      <c r="J86" s="934">
        <f>SUMIF(Insekteräich!Q:Q,D86,Insekteräich!S:S)</f>
        <v>0</v>
      </c>
      <c r="K86" s="934">
        <f>SUMIF(Expert_Insekteraich!O:O,D86,Expert_Insekteraich!S:S)</f>
        <v>0</v>
      </c>
      <c r="L86" s="934">
        <f>SUMIF(other!R:R,D86,other!T:T)</f>
        <v>0</v>
      </c>
      <c r="M86" s="934">
        <f>SUMIF('Pan traps 2024'!Q:Q,D86,'Pan traps 2024'!S:S)</f>
        <v>0</v>
      </c>
      <c r="N86" s="934">
        <f t="shared" si="5"/>
        <v>0</v>
      </c>
      <c r="O86" s="935">
        <f t="shared" si="6"/>
        <v>0</v>
      </c>
      <c r="P86" s="914"/>
    </row>
    <row r="87" spans="1:16" ht="15">
      <c r="A87" s="114" t="str">
        <f t="shared" si="4"/>
        <v>non</v>
      </c>
      <c r="D87" s="114" t="s">
        <v>7997</v>
      </c>
      <c r="F87" s="934">
        <f>SUMIF(WBA!Q:Q,D87,WBA!S:S)</f>
        <v>0</v>
      </c>
      <c r="G87" s="934">
        <f>SUMIF(Loic_MSc_Thesis!Q:Q,D87,Loic_MSc_Thesis!S:S)</f>
        <v>0</v>
      </c>
      <c r="H87" s="934">
        <f>SUMIF(LBB!Q:Q,D87,LBB!S:S)</f>
        <v>0</v>
      </c>
      <c r="I87" s="934">
        <f>SUMIF(Expert_LBB!M:M,D87,Expert_LBB!Q:Q)</f>
        <v>0</v>
      </c>
      <c r="J87" s="934">
        <f>SUMIF(Insekteräich!Q:Q,D87,Insekteräich!S:S)</f>
        <v>0</v>
      </c>
      <c r="K87" s="934">
        <f>SUMIF(Expert_Insekteraich!O:O,D87,Expert_Insekteraich!S:S)</f>
        <v>0</v>
      </c>
      <c r="L87" s="934">
        <f>SUMIF(other!R:R,D87,other!T:T)</f>
        <v>0</v>
      </c>
      <c r="M87" s="934">
        <f>SUMIF('Pan traps 2024'!Q:Q,D87,'Pan traps 2024'!S:S)</f>
        <v>0</v>
      </c>
      <c r="N87" s="934">
        <f t="shared" si="5"/>
        <v>0</v>
      </c>
      <c r="O87" s="935">
        <f t="shared" si="6"/>
        <v>0</v>
      </c>
      <c r="P87" s="914"/>
    </row>
    <row r="88" spans="1:16" ht="15">
      <c r="A88" s="114" t="str">
        <f t="shared" si="4"/>
        <v>non</v>
      </c>
      <c r="D88" s="114" t="s">
        <v>7998</v>
      </c>
      <c r="F88" s="934">
        <f>SUMIF(WBA!Q:Q,D88,WBA!S:S)</f>
        <v>0</v>
      </c>
      <c r="G88" s="934">
        <f>SUMIF(Loic_MSc_Thesis!Q:Q,D88,Loic_MSc_Thesis!S:S)</f>
        <v>0</v>
      </c>
      <c r="H88" s="934">
        <f>SUMIF(LBB!Q:Q,D88,LBB!S:S)</f>
        <v>0</v>
      </c>
      <c r="I88" s="934">
        <f>SUMIF(Expert_LBB!M:M,D88,Expert_LBB!Q:Q)</f>
        <v>0</v>
      </c>
      <c r="J88" s="934">
        <f>SUMIF(Insekteräich!Q:Q,D88,Insekteräich!S:S)</f>
        <v>0</v>
      </c>
      <c r="K88" s="934">
        <f>SUMIF(Expert_Insekteraich!O:O,D88,Expert_Insekteraich!S:S)</f>
        <v>0</v>
      </c>
      <c r="L88" s="934">
        <f>SUMIF(other!R:R,D88,other!T:T)</f>
        <v>0</v>
      </c>
      <c r="M88" s="934">
        <f>SUMIF('Pan traps 2024'!Q:Q,D88,'Pan traps 2024'!S:S)</f>
        <v>0</v>
      </c>
      <c r="N88" s="934">
        <f t="shared" si="5"/>
        <v>0</v>
      </c>
      <c r="O88" s="935">
        <f t="shared" si="6"/>
        <v>0</v>
      </c>
      <c r="P88" s="914"/>
    </row>
    <row r="89" spans="1:16" ht="15">
      <c r="A89" s="114" t="str">
        <f t="shared" si="4"/>
        <v>non</v>
      </c>
      <c r="D89" s="114" t="s">
        <v>7999</v>
      </c>
      <c r="F89" s="934">
        <f>SUMIF(WBA!Q:Q,D89,WBA!S:S)</f>
        <v>0</v>
      </c>
      <c r="G89" s="934">
        <f>SUMIF(Loic_MSc_Thesis!Q:Q,D89,Loic_MSc_Thesis!S:S)</f>
        <v>0</v>
      </c>
      <c r="H89" s="934">
        <f>SUMIF(LBB!Q:Q,D89,LBB!S:S)</f>
        <v>0</v>
      </c>
      <c r="I89" s="934">
        <f>SUMIF(Expert_LBB!M:M,D89,Expert_LBB!Q:Q)</f>
        <v>0</v>
      </c>
      <c r="J89" s="934">
        <f>SUMIF(Insekteräich!Q:Q,D89,Insekteräich!S:S)</f>
        <v>0</v>
      </c>
      <c r="K89" s="934">
        <f>SUMIF(Expert_Insekteraich!O:O,D89,Expert_Insekteraich!S:S)</f>
        <v>0</v>
      </c>
      <c r="L89" s="934">
        <f>SUMIF(other!R:R,D89,other!T:T)</f>
        <v>0</v>
      </c>
      <c r="M89" s="934">
        <f>SUMIF('Pan traps 2024'!Q:Q,D89,'Pan traps 2024'!S:S)</f>
        <v>0</v>
      </c>
      <c r="N89" s="934">
        <f t="shared" si="5"/>
        <v>0</v>
      </c>
      <c r="O89" s="935">
        <f t="shared" si="6"/>
        <v>0</v>
      </c>
      <c r="P89" s="914"/>
    </row>
    <row r="90" spans="1:16" ht="15">
      <c r="A90" s="114" t="str">
        <f t="shared" si="4"/>
        <v>non</v>
      </c>
      <c r="D90" s="114" t="s">
        <v>8000</v>
      </c>
      <c r="F90" s="934">
        <f>SUMIF(WBA!Q:Q,D90,WBA!S:S)</f>
        <v>0</v>
      </c>
      <c r="G90" s="934">
        <f>SUMIF(Loic_MSc_Thesis!Q:Q,D90,Loic_MSc_Thesis!S:S)</f>
        <v>0</v>
      </c>
      <c r="H90" s="934">
        <f>SUMIF(LBB!Q:Q,D90,LBB!S:S)</f>
        <v>0</v>
      </c>
      <c r="I90" s="934">
        <f>SUMIF(Expert_LBB!M:M,D90,Expert_LBB!Q:Q)</f>
        <v>0</v>
      </c>
      <c r="J90" s="934">
        <f>SUMIF(Insekteräich!Q:Q,D90,Insekteräich!S:S)</f>
        <v>0</v>
      </c>
      <c r="K90" s="934">
        <f>SUMIF(Expert_Insekteraich!O:O,D90,Expert_Insekteraich!S:S)</f>
        <v>0</v>
      </c>
      <c r="L90" s="934">
        <f>SUMIF(other!R:R,D90,other!T:T)</f>
        <v>0</v>
      </c>
      <c r="M90" s="934">
        <f>SUMIF('Pan traps 2024'!Q:Q,D90,'Pan traps 2024'!S:S)</f>
        <v>0</v>
      </c>
      <c r="N90" s="934">
        <f t="shared" si="5"/>
        <v>0</v>
      </c>
      <c r="O90" s="935">
        <f t="shared" si="6"/>
        <v>0</v>
      </c>
      <c r="P90" s="914"/>
    </row>
    <row r="91" spans="1:16" ht="15">
      <c r="A91" s="114" t="str">
        <f t="shared" si="4"/>
        <v>non</v>
      </c>
      <c r="D91" s="114" t="s">
        <v>8001</v>
      </c>
      <c r="F91" s="934">
        <f>SUMIF(WBA!Q:Q,D91,WBA!S:S)</f>
        <v>0</v>
      </c>
      <c r="G91" s="934">
        <f>SUMIF(Loic_MSc_Thesis!Q:Q,D91,Loic_MSc_Thesis!S:S)</f>
        <v>0</v>
      </c>
      <c r="H91" s="934">
        <f>SUMIF(LBB!Q:Q,D91,LBB!S:S)</f>
        <v>0</v>
      </c>
      <c r="I91" s="934">
        <f>SUMIF(Expert_LBB!M:M,D91,Expert_LBB!Q:Q)</f>
        <v>0</v>
      </c>
      <c r="J91" s="934">
        <f>SUMIF(Insekteräich!Q:Q,D91,Insekteräich!S:S)</f>
        <v>0</v>
      </c>
      <c r="K91" s="934">
        <f>SUMIF(Expert_Insekteraich!O:O,D91,Expert_Insekteraich!S:S)</f>
        <v>0</v>
      </c>
      <c r="L91" s="934">
        <f>SUMIF(other!R:R,D91,other!T:T)</f>
        <v>0</v>
      </c>
      <c r="M91" s="934">
        <f>SUMIF('Pan traps 2024'!Q:Q,D91,'Pan traps 2024'!S:S)</f>
        <v>0</v>
      </c>
      <c r="N91" s="934">
        <f t="shared" si="5"/>
        <v>0</v>
      </c>
      <c r="O91" s="935">
        <f t="shared" si="6"/>
        <v>0</v>
      </c>
      <c r="P91" s="914"/>
    </row>
    <row r="92" spans="1:16" ht="15">
      <c r="A92" s="114" t="str">
        <f t="shared" si="4"/>
        <v>non</v>
      </c>
      <c r="D92" s="114" t="s">
        <v>8002</v>
      </c>
      <c r="F92" s="934">
        <f>SUMIF(WBA!Q:Q,D92,WBA!S:S)</f>
        <v>0</v>
      </c>
      <c r="G92" s="934">
        <f>SUMIF(Loic_MSc_Thesis!Q:Q,D92,Loic_MSc_Thesis!S:S)</f>
        <v>0</v>
      </c>
      <c r="H92" s="934">
        <f>SUMIF(LBB!Q:Q,D92,LBB!S:S)</f>
        <v>0</v>
      </c>
      <c r="I92" s="934">
        <f>SUMIF(Expert_LBB!M:M,D92,Expert_LBB!Q:Q)</f>
        <v>0</v>
      </c>
      <c r="J92" s="934">
        <f>SUMIF(Insekteräich!Q:Q,D92,Insekteräich!S:S)</f>
        <v>0</v>
      </c>
      <c r="K92" s="934">
        <f>SUMIF(Expert_Insekteraich!O:O,D92,Expert_Insekteraich!S:S)</f>
        <v>0</v>
      </c>
      <c r="L92" s="934">
        <f>SUMIF(other!R:R,D92,other!T:T)</f>
        <v>0</v>
      </c>
      <c r="M92" s="934">
        <f>SUMIF('Pan traps 2024'!Q:Q,D92,'Pan traps 2024'!S:S)</f>
        <v>0</v>
      </c>
      <c r="N92" s="934">
        <f t="shared" si="5"/>
        <v>0</v>
      </c>
      <c r="O92" s="935">
        <f t="shared" si="6"/>
        <v>0</v>
      </c>
      <c r="P92" s="914"/>
    </row>
    <row r="93" spans="1:16" ht="15">
      <c r="A93" s="114" t="str">
        <f t="shared" si="4"/>
        <v>non</v>
      </c>
      <c r="D93" s="16" t="s">
        <v>8003</v>
      </c>
      <c r="F93" s="934">
        <f>SUMIF(WBA!Q:Q,D93,WBA!S:S)</f>
        <v>0</v>
      </c>
      <c r="G93" s="934">
        <f>SUMIF(Loic_MSc_Thesis!Q:Q,D93,Loic_MSc_Thesis!S:S)</f>
        <v>0</v>
      </c>
      <c r="H93" s="934">
        <f>SUMIF(LBB!Q:Q,D93,LBB!S:S)</f>
        <v>0</v>
      </c>
      <c r="I93" s="934">
        <f>SUMIF(Expert_LBB!M:M,D93,Expert_LBB!Q:Q)</f>
        <v>0</v>
      </c>
      <c r="J93" s="934">
        <f>SUMIF(Insekteräich!Q:Q,D93,Insekteräich!S:S)</f>
        <v>0</v>
      </c>
      <c r="K93" s="934">
        <f>SUMIF(Expert_Insekteraich!O:O,D93,Expert_Insekteraich!S:S)</f>
        <v>0</v>
      </c>
      <c r="L93" s="934">
        <f>SUMIF(other!R:R,D93,other!T:T)</f>
        <v>0</v>
      </c>
      <c r="M93" s="934">
        <f>SUMIF('Pan traps 2024'!Q:Q,D93,'Pan traps 2024'!S:S)</f>
        <v>0</v>
      </c>
      <c r="N93" s="934">
        <f t="shared" si="5"/>
        <v>0</v>
      </c>
      <c r="O93" s="935">
        <f t="shared" si="6"/>
        <v>0</v>
      </c>
      <c r="P93" s="914"/>
    </row>
    <row r="94" spans="1:16" ht="15">
      <c r="A94" s="114" t="str">
        <f t="shared" si="4"/>
        <v>non</v>
      </c>
      <c r="D94" s="114" t="s">
        <v>8004</v>
      </c>
      <c r="F94" s="934">
        <f>SUMIF(WBA!Q:Q,D94,WBA!S:S)</f>
        <v>0</v>
      </c>
      <c r="G94" s="934">
        <f>SUMIF(Loic_MSc_Thesis!Q:Q,D94,Loic_MSc_Thesis!S:S)</f>
        <v>0</v>
      </c>
      <c r="H94" s="934">
        <f>SUMIF(LBB!Q:Q,D94,LBB!S:S)</f>
        <v>0</v>
      </c>
      <c r="I94" s="934">
        <f>SUMIF(Expert_LBB!M:M,D94,Expert_LBB!Q:Q)</f>
        <v>0</v>
      </c>
      <c r="J94" s="934">
        <f>SUMIF(Insekteräich!Q:Q,D94,Insekteräich!S:S)</f>
        <v>0</v>
      </c>
      <c r="K94" s="934">
        <f>SUMIF(Expert_Insekteraich!O:O,D94,Expert_Insekteraich!S:S)</f>
        <v>0</v>
      </c>
      <c r="L94" s="934">
        <f>SUMIF(other!R:R,D94,other!T:T)</f>
        <v>0</v>
      </c>
      <c r="M94" s="934">
        <f>SUMIF('Pan traps 2024'!Q:Q,D94,'Pan traps 2024'!S:S)</f>
        <v>0</v>
      </c>
      <c r="N94" s="934">
        <f t="shared" si="5"/>
        <v>0</v>
      </c>
      <c r="O94" s="935">
        <f t="shared" si="6"/>
        <v>0</v>
      </c>
      <c r="P94" s="914"/>
    </row>
    <row r="95" spans="1:16" ht="15">
      <c r="A95" s="114" t="str">
        <f t="shared" si="4"/>
        <v>non</v>
      </c>
      <c r="D95" s="114" t="s">
        <v>8005</v>
      </c>
      <c r="F95" s="934">
        <f>SUMIF(WBA!Q:Q,D95,WBA!S:S)</f>
        <v>0</v>
      </c>
      <c r="G95" s="934">
        <f>SUMIF(Loic_MSc_Thesis!Q:Q,D95,Loic_MSc_Thesis!S:S)</f>
        <v>0</v>
      </c>
      <c r="H95" s="934">
        <f>SUMIF(LBB!Q:Q,D95,LBB!S:S)</f>
        <v>0</v>
      </c>
      <c r="I95" s="934">
        <f>SUMIF(Expert_LBB!M:M,D95,Expert_LBB!Q:Q)</f>
        <v>0</v>
      </c>
      <c r="J95" s="934">
        <f>SUMIF(Insekteräich!Q:Q,D95,Insekteräich!S:S)</f>
        <v>0</v>
      </c>
      <c r="K95" s="934">
        <f>SUMIF(Expert_Insekteraich!O:O,D95,Expert_Insekteraich!S:S)</f>
        <v>0</v>
      </c>
      <c r="L95" s="934">
        <f>SUMIF(other!R:R,D95,other!T:T)</f>
        <v>0</v>
      </c>
      <c r="M95" s="934">
        <f>SUMIF('Pan traps 2024'!Q:Q,D95,'Pan traps 2024'!S:S)</f>
        <v>0</v>
      </c>
      <c r="N95" s="934">
        <f t="shared" si="5"/>
        <v>0</v>
      </c>
      <c r="O95" s="935">
        <f t="shared" si="6"/>
        <v>0</v>
      </c>
      <c r="P95" s="914"/>
    </row>
    <row r="96" spans="1:16" ht="15">
      <c r="A96" s="114" t="str">
        <f t="shared" si="4"/>
        <v>non</v>
      </c>
      <c r="D96" s="114" t="s">
        <v>8006</v>
      </c>
      <c r="F96" s="934">
        <f>SUMIF(WBA!Q:Q,D96,WBA!S:S)</f>
        <v>0</v>
      </c>
      <c r="G96" s="934">
        <f>SUMIF(Loic_MSc_Thesis!Q:Q,D96,Loic_MSc_Thesis!S:S)</f>
        <v>0</v>
      </c>
      <c r="H96" s="934">
        <f>SUMIF(LBB!Q:Q,D96,LBB!S:S)</f>
        <v>0</v>
      </c>
      <c r="I96" s="934">
        <f>SUMIF(Expert_LBB!M:M,D96,Expert_LBB!Q:Q)</f>
        <v>0</v>
      </c>
      <c r="J96" s="934">
        <f>SUMIF(Insekteräich!Q:Q,D96,Insekteräich!S:S)</f>
        <v>0</v>
      </c>
      <c r="K96" s="934">
        <f>SUMIF(Expert_Insekteraich!O:O,D96,Expert_Insekteraich!S:S)</f>
        <v>0</v>
      </c>
      <c r="L96" s="934">
        <f>SUMIF(other!R:R,D96,other!T:T)</f>
        <v>0</v>
      </c>
      <c r="M96" s="934">
        <f>SUMIF('Pan traps 2024'!Q:Q,D96,'Pan traps 2024'!S:S)</f>
        <v>0</v>
      </c>
      <c r="N96" s="934">
        <f t="shared" si="5"/>
        <v>0</v>
      </c>
      <c r="O96" s="935">
        <f t="shared" si="6"/>
        <v>0</v>
      </c>
      <c r="P96" s="914"/>
    </row>
    <row r="97" spans="1:16" ht="15">
      <c r="A97" s="114" t="str">
        <f t="shared" si="4"/>
        <v>non</v>
      </c>
      <c r="D97" s="114" t="s">
        <v>8007</v>
      </c>
      <c r="F97" s="934">
        <f>SUMIF(WBA!Q:Q,D97,WBA!S:S)</f>
        <v>0</v>
      </c>
      <c r="G97" s="934">
        <f>SUMIF(Loic_MSc_Thesis!Q:Q,D97,Loic_MSc_Thesis!S:S)</f>
        <v>0</v>
      </c>
      <c r="H97" s="934">
        <f>SUMIF(LBB!Q:Q,D97,LBB!S:S)</f>
        <v>0</v>
      </c>
      <c r="I97" s="934">
        <f>SUMIF(Expert_LBB!M:M,D97,Expert_LBB!Q:Q)</f>
        <v>0</v>
      </c>
      <c r="J97" s="934">
        <f>SUMIF(Insekteräich!Q:Q,D97,Insekteräich!S:S)</f>
        <v>0</v>
      </c>
      <c r="K97" s="934">
        <f>SUMIF(Expert_Insekteraich!O:O,D97,Expert_Insekteraich!S:S)</f>
        <v>0</v>
      </c>
      <c r="L97" s="934">
        <f>SUMIF(other!R:R,D97,other!T:T)</f>
        <v>0</v>
      </c>
      <c r="M97" s="934">
        <f>SUMIF('Pan traps 2024'!Q:Q,D97,'Pan traps 2024'!S:S)</f>
        <v>0</v>
      </c>
      <c r="N97" s="934">
        <f t="shared" si="5"/>
        <v>0</v>
      </c>
      <c r="O97" s="935">
        <f t="shared" si="6"/>
        <v>0</v>
      </c>
      <c r="P97" s="914"/>
    </row>
    <row r="98" spans="1:16" ht="15">
      <c r="A98" s="114" t="str">
        <f t="shared" si="4"/>
        <v>non</v>
      </c>
      <c r="D98" s="114" t="s">
        <v>8008</v>
      </c>
      <c r="F98" s="934">
        <f>SUMIF(WBA!Q:Q,D98,WBA!S:S)</f>
        <v>0</v>
      </c>
      <c r="G98" s="934">
        <f>SUMIF(Loic_MSc_Thesis!Q:Q,D98,Loic_MSc_Thesis!S:S)</f>
        <v>0</v>
      </c>
      <c r="H98" s="934">
        <f>SUMIF(LBB!Q:Q,D98,LBB!S:S)</f>
        <v>0</v>
      </c>
      <c r="I98" s="934">
        <f>SUMIF(Expert_LBB!M:M,D98,Expert_LBB!Q:Q)</f>
        <v>0</v>
      </c>
      <c r="J98" s="934">
        <f>SUMIF(Insekteräich!Q:Q,D98,Insekteräich!S:S)</f>
        <v>0</v>
      </c>
      <c r="K98" s="934">
        <f>SUMIF(Expert_Insekteraich!O:O,D98,Expert_Insekteraich!S:S)</f>
        <v>0</v>
      </c>
      <c r="L98" s="934">
        <f>SUMIF(other!R:R,D98,other!T:T)</f>
        <v>0</v>
      </c>
      <c r="M98" s="934">
        <f>SUMIF('Pan traps 2024'!Q:Q,D98,'Pan traps 2024'!S:S)</f>
        <v>0</v>
      </c>
      <c r="N98" s="934">
        <f t="shared" si="5"/>
        <v>0</v>
      </c>
      <c r="O98" s="935">
        <f t="shared" si="6"/>
        <v>0</v>
      </c>
      <c r="P98" s="914"/>
    </row>
    <row r="99" spans="1:16" ht="15">
      <c r="A99" s="114" t="str">
        <f t="shared" si="4"/>
        <v>non</v>
      </c>
      <c r="D99" s="114" t="s">
        <v>8009</v>
      </c>
      <c r="F99" s="934">
        <f>SUMIF(WBA!Q:Q,D99,WBA!S:S)</f>
        <v>0</v>
      </c>
      <c r="G99" s="934">
        <f>SUMIF(Loic_MSc_Thesis!Q:Q,D99,Loic_MSc_Thesis!S:S)</f>
        <v>0</v>
      </c>
      <c r="H99" s="934">
        <f>SUMIF(LBB!Q:Q,D99,LBB!S:S)</f>
        <v>0</v>
      </c>
      <c r="I99" s="934">
        <f>SUMIF(Expert_LBB!M:M,D99,Expert_LBB!Q:Q)</f>
        <v>0</v>
      </c>
      <c r="J99" s="934">
        <f>SUMIF(Insekteräich!Q:Q,D99,Insekteräich!S:S)</f>
        <v>0</v>
      </c>
      <c r="K99" s="934">
        <f>SUMIF(Expert_Insekteraich!O:O,D99,Expert_Insekteraich!S:S)</f>
        <v>0</v>
      </c>
      <c r="L99" s="934">
        <f>SUMIF(other!R:R,D99,other!T:T)</f>
        <v>0</v>
      </c>
      <c r="M99" s="934">
        <f>SUMIF('Pan traps 2024'!Q:Q,D99,'Pan traps 2024'!S:S)</f>
        <v>0</v>
      </c>
      <c r="N99" s="934">
        <f t="shared" si="5"/>
        <v>0</v>
      </c>
      <c r="O99" s="935">
        <f t="shared" si="6"/>
        <v>0</v>
      </c>
      <c r="P99" s="914"/>
    </row>
    <row r="100" spans="1:16" ht="15">
      <c r="A100" s="114" t="str">
        <f t="shared" si="4"/>
        <v>non</v>
      </c>
      <c r="D100" s="114" t="s">
        <v>8010</v>
      </c>
      <c r="F100" s="934">
        <f>SUMIF(WBA!Q:Q,D100,WBA!S:S)</f>
        <v>0</v>
      </c>
      <c r="G100" s="934">
        <f>SUMIF(Loic_MSc_Thesis!Q:Q,D100,Loic_MSc_Thesis!S:S)</f>
        <v>0</v>
      </c>
      <c r="H100" s="934">
        <f>SUMIF(LBB!Q:Q,D100,LBB!S:S)</f>
        <v>0</v>
      </c>
      <c r="I100" s="934">
        <f>SUMIF(Expert_LBB!M:M,D100,Expert_LBB!Q:Q)</f>
        <v>0</v>
      </c>
      <c r="J100" s="934">
        <f>SUMIF(Insekteräich!Q:Q,D100,Insekteräich!S:S)</f>
        <v>0</v>
      </c>
      <c r="K100" s="934">
        <f>SUMIF(Expert_Insekteraich!O:O,D100,Expert_Insekteraich!S:S)</f>
        <v>0</v>
      </c>
      <c r="L100" s="934">
        <f>SUMIF(other!R:R,D100,other!T:T)</f>
        <v>0</v>
      </c>
      <c r="M100" s="934">
        <f>SUMIF('Pan traps 2024'!Q:Q,D100,'Pan traps 2024'!S:S)</f>
        <v>0</v>
      </c>
      <c r="N100" s="934">
        <f t="shared" si="5"/>
        <v>0</v>
      </c>
      <c r="O100" s="935">
        <f t="shared" si="6"/>
        <v>0</v>
      </c>
      <c r="P100" s="914"/>
    </row>
    <row r="101" spans="1:16" ht="15">
      <c r="A101" s="114" t="str">
        <f t="shared" si="4"/>
        <v>non</v>
      </c>
      <c r="D101" s="114" t="s">
        <v>8011</v>
      </c>
      <c r="F101" s="934">
        <f>SUMIF(WBA!Q:Q,D101,WBA!S:S)</f>
        <v>0</v>
      </c>
      <c r="G101" s="934">
        <f>SUMIF(Loic_MSc_Thesis!Q:Q,D101,Loic_MSc_Thesis!S:S)</f>
        <v>0</v>
      </c>
      <c r="H101" s="934">
        <f>SUMIF(LBB!Q:Q,D101,LBB!S:S)</f>
        <v>0</v>
      </c>
      <c r="I101" s="934">
        <f>SUMIF(Expert_LBB!M:M,D101,Expert_LBB!Q:Q)</f>
        <v>0</v>
      </c>
      <c r="J101" s="934">
        <f>SUMIF(Insekteräich!Q:Q,D101,Insekteräich!S:S)</f>
        <v>0</v>
      </c>
      <c r="K101" s="934">
        <f>SUMIF(Expert_Insekteraich!O:O,D101,Expert_Insekteraich!S:S)</f>
        <v>0</v>
      </c>
      <c r="L101" s="934">
        <f>SUMIF(other!R:R,D101,other!T:T)</f>
        <v>0</v>
      </c>
      <c r="M101" s="934">
        <f>SUMIF('Pan traps 2024'!Q:Q,D101,'Pan traps 2024'!S:S)</f>
        <v>0</v>
      </c>
      <c r="N101" s="934">
        <f t="shared" si="5"/>
        <v>0</v>
      </c>
      <c r="O101" s="935">
        <f t="shared" si="6"/>
        <v>0</v>
      </c>
      <c r="P101" s="914"/>
    </row>
    <row r="102" spans="1:16" ht="15">
      <c r="A102" s="114" t="str">
        <f t="shared" si="4"/>
        <v>non</v>
      </c>
      <c r="D102" s="114" t="s">
        <v>8012</v>
      </c>
      <c r="F102" s="934">
        <f>SUMIF(WBA!Q:Q,D102,WBA!S:S)</f>
        <v>0</v>
      </c>
      <c r="G102" s="934">
        <f>SUMIF(Loic_MSc_Thesis!Q:Q,D102,Loic_MSc_Thesis!S:S)</f>
        <v>0</v>
      </c>
      <c r="H102" s="934">
        <f>SUMIF(LBB!Q:Q,D102,LBB!S:S)</f>
        <v>0</v>
      </c>
      <c r="I102" s="934">
        <f>SUMIF(Expert_LBB!M:M,D102,Expert_LBB!Q:Q)</f>
        <v>0</v>
      </c>
      <c r="J102" s="934">
        <f>SUMIF(Insekteräich!Q:Q,D102,Insekteräich!S:S)</f>
        <v>0</v>
      </c>
      <c r="K102" s="934">
        <f>SUMIF(Expert_Insekteraich!O:O,D102,Expert_Insekteraich!S:S)</f>
        <v>0</v>
      </c>
      <c r="L102" s="934">
        <f>SUMIF(other!R:R,D102,other!T:T)</f>
        <v>0</v>
      </c>
      <c r="M102" s="934">
        <f>SUMIF('Pan traps 2024'!Q:Q,D102,'Pan traps 2024'!S:S)</f>
        <v>0</v>
      </c>
      <c r="N102" s="934">
        <f t="shared" si="5"/>
        <v>0</v>
      </c>
      <c r="O102" s="935">
        <f t="shared" si="6"/>
        <v>0</v>
      </c>
      <c r="P102" s="914"/>
    </row>
    <row r="103" spans="1:16" ht="15">
      <c r="A103" s="114" t="str">
        <f t="shared" si="4"/>
        <v>non</v>
      </c>
      <c r="D103" s="114" t="s">
        <v>8013</v>
      </c>
      <c r="F103" s="934">
        <f>SUMIF(WBA!Q:Q,D103,WBA!S:S)</f>
        <v>0</v>
      </c>
      <c r="G103" s="934">
        <f>SUMIF(Loic_MSc_Thesis!Q:Q,D103,Loic_MSc_Thesis!S:S)</f>
        <v>0</v>
      </c>
      <c r="H103" s="934">
        <f>SUMIF(LBB!Q:Q,D103,LBB!S:S)</f>
        <v>0</v>
      </c>
      <c r="I103" s="934">
        <f>SUMIF(Expert_LBB!M:M,D103,Expert_LBB!Q:Q)</f>
        <v>0</v>
      </c>
      <c r="J103" s="934">
        <f>SUMIF(Insekteräich!Q:Q,D103,Insekteräich!S:S)</f>
        <v>0</v>
      </c>
      <c r="K103" s="934">
        <f>SUMIF(Expert_Insekteraich!O:O,D103,Expert_Insekteraich!S:S)</f>
        <v>0</v>
      </c>
      <c r="L103" s="934">
        <f>SUMIF(other!R:R,D103,other!T:T)</f>
        <v>0</v>
      </c>
      <c r="M103" s="934">
        <f>SUMIF('Pan traps 2024'!Q:Q,D103,'Pan traps 2024'!S:S)</f>
        <v>0</v>
      </c>
      <c r="N103" s="934">
        <f t="shared" si="5"/>
        <v>0</v>
      </c>
      <c r="O103" s="935">
        <f t="shared" si="6"/>
        <v>0</v>
      </c>
      <c r="P103" s="914"/>
    </row>
    <row r="104" spans="1:16" ht="15">
      <c r="A104" s="114" t="str">
        <f t="shared" si="4"/>
        <v>non</v>
      </c>
      <c r="D104" s="114" t="s">
        <v>8014</v>
      </c>
      <c r="F104" s="934">
        <f>SUMIF(WBA!Q:Q,D104,WBA!S:S)</f>
        <v>0</v>
      </c>
      <c r="G104" s="934">
        <f>SUMIF(Loic_MSc_Thesis!Q:Q,D104,Loic_MSc_Thesis!S:S)</f>
        <v>0</v>
      </c>
      <c r="H104" s="934">
        <f>SUMIF(LBB!Q:Q,D104,LBB!S:S)</f>
        <v>0</v>
      </c>
      <c r="I104" s="934">
        <f>SUMIF(Expert_LBB!M:M,D104,Expert_LBB!Q:Q)</f>
        <v>0</v>
      </c>
      <c r="J104" s="934">
        <f>SUMIF(Insekteräich!Q:Q,D104,Insekteräich!S:S)</f>
        <v>0</v>
      </c>
      <c r="K104" s="934">
        <f>SUMIF(Expert_Insekteraich!O:O,D104,Expert_Insekteraich!S:S)</f>
        <v>0</v>
      </c>
      <c r="L104" s="934">
        <f>SUMIF(other!R:R,D104,other!T:T)</f>
        <v>0</v>
      </c>
      <c r="M104" s="934">
        <f>SUMIF('Pan traps 2024'!Q:Q,D104,'Pan traps 2024'!S:S)</f>
        <v>0</v>
      </c>
      <c r="N104" s="934">
        <f t="shared" si="5"/>
        <v>0</v>
      </c>
      <c r="O104" s="935">
        <f t="shared" si="6"/>
        <v>0</v>
      </c>
      <c r="P104" s="914"/>
    </row>
    <row r="105" spans="1:16" ht="15">
      <c r="A105" s="114" t="str">
        <f t="shared" si="4"/>
        <v>non</v>
      </c>
      <c r="D105" s="114" t="s">
        <v>8015</v>
      </c>
      <c r="F105" s="934">
        <f>SUMIF(WBA!Q:Q,D105,WBA!S:S)</f>
        <v>0</v>
      </c>
      <c r="G105" s="934">
        <f>SUMIF(Loic_MSc_Thesis!Q:Q,D105,Loic_MSc_Thesis!S:S)</f>
        <v>0</v>
      </c>
      <c r="H105" s="934">
        <f>SUMIF(LBB!Q:Q,D105,LBB!S:S)</f>
        <v>0</v>
      </c>
      <c r="I105" s="934">
        <f>SUMIF(Expert_LBB!M:M,D105,Expert_LBB!Q:Q)</f>
        <v>0</v>
      </c>
      <c r="J105" s="934">
        <f>SUMIF(Insekteräich!Q:Q,D105,Insekteräich!S:S)</f>
        <v>0</v>
      </c>
      <c r="K105" s="934">
        <f>SUMIF(Expert_Insekteraich!O:O,D105,Expert_Insekteraich!S:S)</f>
        <v>0</v>
      </c>
      <c r="L105" s="934">
        <f>SUMIF(other!R:R,D105,other!T:T)</f>
        <v>0</v>
      </c>
      <c r="M105" s="934">
        <f>SUMIF('Pan traps 2024'!Q:Q,D105,'Pan traps 2024'!S:S)</f>
        <v>0</v>
      </c>
      <c r="N105" s="934">
        <f t="shared" si="5"/>
        <v>0</v>
      </c>
      <c r="O105" s="935">
        <f t="shared" si="6"/>
        <v>0</v>
      </c>
      <c r="P105" s="914"/>
    </row>
    <row r="106" spans="1:16" ht="15">
      <c r="A106" s="114" t="str">
        <f t="shared" si="4"/>
        <v>non</v>
      </c>
      <c r="D106" s="114" t="s">
        <v>8016</v>
      </c>
      <c r="F106" s="934">
        <f>SUMIF(WBA!Q:Q,D106,WBA!S:S)</f>
        <v>0</v>
      </c>
      <c r="G106" s="934">
        <f>SUMIF(Loic_MSc_Thesis!Q:Q,D106,Loic_MSc_Thesis!S:S)</f>
        <v>0</v>
      </c>
      <c r="H106" s="934">
        <f>SUMIF(LBB!Q:Q,D106,LBB!S:S)</f>
        <v>0</v>
      </c>
      <c r="I106" s="934">
        <f>SUMIF(Expert_LBB!M:M,D106,Expert_LBB!Q:Q)</f>
        <v>0</v>
      </c>
      <c r="J106" s="934">
        <f>SUMIF(Insekteräich!Q:Q,D106,Insekteräich!S:S)</f>
        <v>0</v>
      </c>
      <c r="K106" s="934">
        <f>SUMIF(Expert_Insekteraich!O:O,D106,Expert_Insekteraich!S:S)</f>
        <v>0</v>
      </c>
      <c r="L106" s="934">
        <f>SUMIF(other!R:R,D106,other!T:T)</f>
        <v>0</v>
      </c>
      <c r="M106" s="934">
        <f>SUMIF('Pan traps 2024'!Q:Q,D106,'Pan traps 2024'!S:S)</f>
        <v>0</v>
      </c>
      <c r="N106" s="934">
        <f t="shared" si="5"/>
        <v>0</v>
      </c>
      <c r="O106" s="935">
        <f t="shared" si="6"/>
        <v>0</v>
      </c>
      <c r="P106" s="914"/>
    </row>
    <row r="107" spans="1:16" ht="15">
      <c r="A107" s="114" t="str">
        <f t="shared" si="4"/>
        <v>non</v>
      </c>
      <c r="D107" s="114" t="s">
        <v>8017</v>
      </c>
      <c r="F107" s="934">
        <f>SUMIF(WBA!Q:Q,D107,WBA!S:S)</f>
        <v>0</v>
      </c>
      <c r="G107" s="934">
        <f>SUMIF(Loic_MSc_Thesis!Q:Q,D107,Loic_MSc_Thesis!S:S)</f>
        <v>0</v>
      </c>
      <c r="H107" s="934">
        <f>SUMIF(LBB!Q:Q,D107,LBB!S:S)</f>
        <v>0</v>
      </c>
      <c r="I107" s="934">
        <f>SUMIF(Expert_LBB!M:M,D107,Expert_LBB!Q:Q)</f>
        <v>0</v>
      </c>
      <c r="J107" s="934">
        <f>SUMIF(Insekteräich!Q:Q,D107,Insekteräich!S:S)</f>
        <v>0</v>
      </c>
      <c r="K107" s="934">
        <f>SUMIF(Expert_Insekteraich!O:O,D107,Expert_Insekteraich!S:S)</f>
        <v>0</v>
      </c>
      <c r="L107" s="934">
        <f>SUMIF(other!R:R,D107,other!T:T)</f>
        <v>0</v>
      </c>
      <c r="M107" s="934">
        <f>SUMIF('Pan traps 2024'!Q:Q,D107,'Pan traps 2024'!S:S)</f>
        <v>0</v>
      </c>
      <c r="N107" s="934">
        <f t="shared" si="5"/>
        <v>0</v>
      </c>
      <c r="O107" s="935">
        <f t="shared" si="6"/>
        <v>0</v>
      </c>
      <c r="P107" s="914"/>
    </row>
    <row r="108" spans="1:16" ht="15">
      <c r="A108" s="114" t="str">
        <f t="shared" si="4"/>
        <v>non</v>
      </c>
      <c r="D108" s="114" t="s">
        <v>8018</v>
      </c>
      <c r="F108" s="934">
        <f>SUMIF(WBA!Q:Q,D108,WBA!S:S)</f>
        <v>0</v>
      </c>
      <c r="G108" s="934">
        <f>SUMIF(Loic_MSc_Thesis!Q:Q,D108,Loic_MSc_Thesis!S:S)</f>
        <v>0</v>
      </c>
      <c r="H108" s="934">
        <f>SUMIF(LBB!Q:Q,D108,LBB!S:S)</f>
        <v>0</v>
      </c>
      <c r="I108" s="934">
        <f>SUMIF(Expert_LBB!M:M,D108,Expert_LBB!Q:Q)</f>
        <v>0</v>
      </c>
      <c r="J108" s="934">
        <f>SUMIF(Insekteräich!Q:Q,D108,Insekteräich!S:S)</f>
        <v>0</v>
      </c>
      <c r="K108" s="934">
        <f>SUMIF(Expert_Insekteraich!O:O,D108,Expert_Insekteraich!S:S)</f>
        <v>0</v>
      </c>
      <c r="L108" s="934">
        <f>SUMIF(other!R:R,D108,other!T:T)</f>
        <v>0</v>
      </c>
      <c r="M108" s="934">
        <f>SUMIF('Pan traps 2024'!Q:Q,D108,'Pan traps 2024'!S:S)</f>
        <v>0</v>
      </c>
      <c r="N108" s="934">
        <f t="shared" si="5"/>
        <v>0</v>
      </c>
      <c r="O108" s="935">
        <f t="shared" si="6"/>
        <v>0</v>
      </c>
      <c r="P108" s="914"/>
    </row>
    <row r="109" spans="1:16" ht="15">
      <c r="A109" s="114" t="str">
        <f t="shared" si="4"/>
        <v>non</v>
      </c>
      <c r="D109" s="114" t="s">
        <v>8019</v>
      </c>
      <c r="F109" s="934">
        <f>SUMIF(WBA!Q:Q,D109,WBA!S:S)</f>
        <v>0</v>
      </c>
      <c r="G109" s="934">
        <f>SUMIF(Loic_MSc_Thesis!Q:Q,D109,Loic_MSc_Thesis!S:S)</f>
        <v>0</v>
      </c>
      <c r="H109" s="934">
        <f>SUMIF(LBB!Q:Q,D109,LBB!S:S)</f>
        <v>0</v>
      </c>
      <c r="I109" s="934">
        <f>SUMIF(Expert_LBB!M:M,D109,Expert_LBB!Q:Q)</f>
        <v>0</v>
      </c>
      <c r="J109" s="934">
        <f>SUMIF(Insekteräich!Q:Q,D109,Insekteräich!S:S)</f>
        <v>0</v>
      </c>
      <c r="K109" s="934">
        <f>SUMIF(Expert_Insekteraich!O:O,D109,Expert_Insekteraich!S:S)</f>
        <v>0</v>
      </c>
      <c r="L109" s="934">
        <f>SUMIF(other!R:R,D109,other!T:T)</f>
        <v>0</v>
      </c>
      <c r="M109" s="934">
        <f>SUMIF('Pan traps 2024'!Q:Q,D109,'Pan traps 2024'!S:S)</f>
        <v>0</v>
      </c>
      <c r="N109" s="934">
        <f t="shared" si="5"/>
        <v>0</v>
      </c>
      <c r="O109" s="935">
        <f t="shared" si="6"/>
        <v>0</v>
      </c>
      <c r="P109" s="914"/>
    </row>
    <row r="110" spans="1:16" ht="15">
      <c r="A110" s="114" t="str">
        <f t="shared" si="4"/>
        <v>non</v>
      </c>
      <c r="D110" s="114" t="s">
        <v>8020</v>
      </c>
      <c r="F110" s="934">
        <f>SUMIF(WBA!Q:Q,D110,WBA!S:S)</f>
        <v>0</v>
      </c>
      <c r="G110" s="934">
        <f>SUMIF(Loic_MSc_Thesis!Q:Q,D110,Loic_MSc_Thesis!S:S)</f>
        <v>0</v>
      </c>
      <c r="H110" s="934">
        <f>SUMIF(LBB!Q:Q,D110,LBB!S:S)</f>
        <v>0</v>
      </c>
      <c r="I110" s="934">
        <f>SUMIF(Expert_LBB!M:M,D110,Expert_LBB!Q:Q)</f>
        <v>0</v>
      </c>
      <c r="J110" s="934">
        <f>SUMIF(Insekteräich!Q:Q,D110,Insekteräich!S:S)</f>
        <v>0</v>
      </c>
      <c r="K110" s="934">
        <f>SUMIF(Expert_Insekteraich!O:O,D110,Expert_Insekteraich!S:S)</f>
        <v>0</v>
      </c>
      <c r="L110" s="934">
        <f>SUMIF(other!R:R,D110,other!T:T)</f>
        <v>0</v>
      </c>
      <c r="M110" s="934">
        <f>SUMIF('Pan traps 2024'!Q:Q,D110,'Pan traps 2024'!S:S)</f>
        <v>0</v>
      </c>
      <c r="N110" s="934">
        <f t="shared" si="5"/>
        <v>0</v>
      </c>
      <c r="O110" s="935">
        <f t="shared" si="6"/>
        <v>0</v>
      </c>
      <c r="P110" s="914"/>
    </row>
    <row r="111" spans="1:16" ht="15">
      <c r="A111" s="114" t="str">
        <f t="shared" si="4"/>
        <v>non</v>
      </c>
      <c r="D111" s="114" t="s">
        <v>8021</v>
      </c>
      <c r="F111" s="934">
        <f>SUMIF(WBA!Q:Q,D111,WBA!S:S)</f>
        <v>0</v>
      </c>
      <c r="G111" s="934">
        <f>SUMIF(Loic_MSc_Thesis!Q:Q,D111,Loic_MSc_Thesis!S:S)</f>
        <v>0</v>
      </c>
      <c r="H111" s="934">
        <f>SUMIF(LBB!Q:Q,D111,LBB!S:S)</f>
        <v>0</v>
      </c>
      <c r="I111" s="934">
        <f>SUMIF(Expert_LBB!M:M,D111,Expert_LBB!Q:Q)</f>
        <v>0</v>
      </c>
      <c r="J111" s="934">
        <f>SUMIF(Insekteräich!Q:Q,D111,Insekteräich!S:S)</f>
        <v>0</v>
      </c>
      <c r="K111" s="934">
        <f>SUMIF(Expert_Insekteraich!O:O,D111,Expert_Insekteraich!S:S)</f>
        <v>0</v>
      </c>
      <c r="L111" s="934">
        <f>SUMIF(other!R:R,D111,other!T:T)</f>
        <v>0</v>
      </c>
      <c r="M111" s="934">
        <f>SUMIF('Pan traps 2024'!Q:Q,D111,'Pan traps 2024'!S:S)</f>
        <v>0</v>
      </c>
      <c r="N111" s="934">
        <f t="shared" si="5"/>
        <v>0</v>
      </c>
      <c r="O111" s="935">
        <f t="shared" si="6"/>
        <v>0</v>
      </c>
      <c r="P111" s="914"/>
    </row>
    <row r="112" spans="1:16" ht="15">
      <c r="A112" s="114" t="str">
        <f t="shared" si="4"/>
        <v>non</v>
      </c>
      <c r="D112" s="114" t="s">
        <v>8022</v>
      </c>
      <c r="F112" s="934">
        <f>SUMIF(WBA!Q:Q,D112,WBA!S:S)</f>
        <v>0</v>
      </c>
      <c r="G112" s="934">
        <f>SUMIF(Loic_MSc_Thesis!Q:Q,D112,Loic_MSc_Thesis!S:S)</f>
        <v>0</v>
      </c>
      <c r="H112" s="934">
        <f>SUMIF(LBB!Q:Q,D112,LBB!S:S)</f>
        <v>0</v>
      </c>
      <c r="I112" s="934">
        <f>SUMIF(Expert_LBB!M:M,D112,Expert_LBB!Q:Q)</f>
        <v>0</v>
      </c>
      <c r="J112" s="934">
        <f>SUMIF(Insekteräich!Q:Q,D112,Insekteräich!S:S)</f>
        <v>0</v>
      </c>
      <c r="K112" s="934">
        <f>SUMIF(Expert_Insekteraich!O:O,D112,Expert_Insekteraich!S:S)</f>
        <v>0</v>
      </c>
      <c r="L112" s="934">
        <f>SUMIF(other!R:R,D112,other!T:T)</f>
        <v>0</v>
      </c>
      <c r="M112" s="934">
        <f>SUMIF('Pan traps 2024'!Q:Q,D112,'Pan traps 2024'!S:S)</f>
        <v>0</v>
      </c>
      <c r="N112" s="934">
        <f t="shared" si="5"/>
        <v>0</v>
      </c>
      <c r="O112" s="935">
        <f t="shared" si="6"/>
        <v>0</v>
      </c>
      <c r="P112" s="914"/>
    </row>
    <row r="113" spans="1:16" ht="15">
      <c r="A113" s="114" t="str">
        <f t="shared" si="4"/>
        <v>non</v>
      </c>
      <c r="D113" s="114" t="s">
        <v>8023</v>
      </c>
      <c r="F113" s="934">
        <f>SUMIF(WBA!Q:Q,D113,WBA!S:S)</f>
        <v>0</v>
      </c>
      <c r="G113" s="934">
        <f>SUMIF(Loic_MSc_Thesis!Q:Q,D113,Loic_MSc_Thesis!S:S)</f>
        <v>0</v>
      </c>
      <c r="H113" s="934">
        <f>SUMIF(LBB!Q:Q,D113,LBB!S:S)</f>
        <v>0</v>
      </c>
      <c r="I113" s="934">
        <f>SUMIF(Expert_LBB!M:M,D113,Expert_LBB!Q:Q)</f>
        <v>0</v>
      </c>
      <c r="J113" s="934">
        <f>SUMIF(Insekteräich!Q:Q,D113,Insekteräich!S:S)</f>
        <v>0</v>
      </c>
      <c r="K113" s="934">
        <f>SUMIF(Expert_Insekteraich!O:O,D113,Expert_Insekteraich!S:S)</f>
        <v>0</v>
      </c>
      <c r="L113" s="934">
        <f>SUMIF(other!R:R,D113,other!T:T)</f>
        <v>0</v>
      </c>
      <c r="M113" s="934">
        <f>SUMIF('Pan traps 2024'!Q:Q,D113,'Pan traps 2024'!S:S)</f>
        <v>0</v>
      </c>
      <c r="N113" s="934">
        <f t="shared" si="5"/>
        <v>0</v>
      </c>
      <c r="O113" s="935">
        <f t="shared" si="6"/>
        <v>0</v>
      </c>
      <c r="P113" s="914"/>
    </row>
    <row r="114" spans="1:16" ht="15">
      <c r="A114" s="114" t="str">
        <f t="shared" si="4"/>
        <v>non</v>
      </c>
      <c r="D114" s="114" t="s">
        <v>8024</v>
      </c>
      <c r="F114" s="934">
        <f>SUMIF(WBA!Q:Q,D114,WBA!S:S)</f>
        <v>0</v>
      </c>
      <c r="G114" s="934">
        <f>SUMIF(Loic_MSc_Thesis!Q:Q,D114,Loic_MSc_Thesis!S:S)</f>
        <v>0</v>
      </c>
      <c r="H114" s="934">
        <f>SUMIF(LBB!Q:Q,D114,LBB!S:S)</f>
        <v>0</v>
      </c>
      <c r="I114" s="934">
        <f>SUMIF(Expert_LBB!M:M,D114,Expert_LBB!Q:Q)</f>
        <v>0</v>
      </c>
      <c r="J114" s="934">
        <f>SUMIF(Insekteräich!Q:Q,D114,Insekteräich!S:S)</f>
        <v>0</v>
      </c>
      <c r="K114" s="934">
        <f>SUMIF(Expert_Insekteraich!O:O,D114,Expert_Insekteraich!S:S)</f>
        <v>0</v>
      </c>
      <c r="L114" s="934">
        <f>SUMIF(other!R:R,D114,other!T:T)</f>
        <v>0</v>
      </c>
      <c r="M114" s="934">
        <f>SUMIF('Pan traps 2024'!Q:Q,D114,'Pan traps 2024'!S:S)</f>
        <v>0</v>
      </c>
      <c r="N114" s="934">
        <f t="shared" si="5"/>
        <v>0</v>
      </c>
      <c r="O114" s="935">
        <f t="shared" si="6"/>
        <v>0</v>
      </c>
      <c r="P114" s="914"/>
    </row>
    <row r="115" spans="1:16" ht="15">
      <c r="A115" s="114" t="str">
        <f t="shared" si="4"/>
        <v>non</v>
      </c>
      <c r="D115" s="114" t="s">
        <v>8025</v>
      </c>
      <c r="F115" s="934">
        <f>SUMIF(WBA!Q:Q,D115,WBA!S:S)</f>
        <v>0</v>
      </c>
      <c r="G115" s="934">
        <f>SUMIF(Loic_MSc_Thesis!Q:Q,D115,Loic_MSc_Thesis!S:S)</f>
        <v>0</v>
      </c>
      <c r="H115" s="934">
        <f>SUMIF(LBB!Q:Q,D115,LBB!S:S)</f>
        <v>0</v>
      </c>
      <c r="I115" s="934">
        <f>SUMIF(Expert_LBB!M:M,D115,Expert_LBB!Q:Q)</f>
        <v>0</v>
      </c>
      <c r="J115" s="934">
        <f>SUMIF(Insekteräich!Q:Q,D115,Insekteräich!S:S)</f>
        <v>0</v>
      </c>
      <c r="K115" s="934">
        <f>SUMIF(Expert_Insekteraich!O:O,D115,Expert_Insekteraich!S:S)</f>
        <v>0</v>
      </c>
      <c r="L115" s="934">
        <f>SUMIF(other!R:R,D115,other!T:T)</f>
        <v>0</v>
      </c>
      <c r="M115" s="934">
        <f>SUMIF('Pan traps 2024'!Q:Q,D115,'Pan traps 2024'!S:S)</f>
        <v>0</v>
      </c>
      <c r="N115" s="934">
        <f t="shared" si="5"/>
        <v>0</v>
      </c>
      <c r="O115" s="935">
        <f t="shared" si="6"/>
        <v>0</v>
      </c>
      <c r="P115" s="914"/>
    </row>
    <row r="116" spans="1:16" ht="15">
      <c r="A116" s="114" t="str">
        <f t="shared" si="4"/>
        <v>non</v>
      </c>
      <c r="D116" s="114" t="s">
        <v>8026</v>
      </c>
      <c r="F116" s="934">
        <f>SUMIF(WBA!Q:Q,D116,WBA!S:S)</f>
        <v>0</v>
      </c>
      <c r="G116" s="934">
        <f>SUMIF(Loic_MSc_Thesis!Q:Q,D116,Loic_MSc_Thesis!S:S)</f>
        <v>0</v>
      </c>
      <c r="H116" s="934">
        <f>SUMIF(LBB!Q:Q,D116,LBB!S:S)</f>
        <v>0</v>
      </c>
      <c r="I116" s="934">
        <f>SUMIF(Expert_LBB!M:M,D116,Expert_LBB!Q:Q)</f>
        <v>0</v>
      </c>
      <c r="J116" s="934">
        <f>SUMIF(Insekteräich!Q:Q,D116,Insekteräich!S:S)</f>
        <v>0</v>
      </c>
      <c r="K116" s="934">
        <f>SUMIF(Expert_Insekteraich!O:O,D116,Expert_Insekteraich!S:S)</f>
        <v>0</v>
      </c>
      <c r="L116" s="934">
        <f>SUMIF(other!R:R,D116,other!T:T)</f>
        <v>0</v>
      </c>
      <c r="M116" s="934">
        <f>SUMIF('Pan traps 2024'!Q:Q,D116,'Pan traps 2024'!S:S)</f>
        <v>0</v>
      </c>
      <c r="N116" s="934">
        <f t="shared" si="5"/>
        <v>0</v>
      </c>
      <c r="O116" s="935">
        <f t="shared" si="6"/>
        <v>0</v>
      </c>
      <c r="P116" s="914"/>
    </row>
    <row r="117" spans="1:16" ht="15">
      <c r="A117" s="114" t="str">
        <f t="shared" si="4"/>
        <v>non</v>
      </c>
      <c r="D117" s="114" t="s">
        <v>8027</v>
      </c>
      <c r="F117" s="934">
        <f>SUMIF(WBA!Q:Q,D117,WBA!S:S)</f>
        <v>0</v>
      </c>
      <c r="G117" s="934">
        <f>SUMIF(Loic_MSc_Thesis!Q:Q,D117,Loic_MSc_Thesis!S:S)</f>
        <v>0</v>
      </c>
      <c r="H117" s="934">
        <f>SUMIF(LBB!Q:Q,D117,LBB!S:S)</f>
        <v>0</v>
      </c>
      <c r="I117" s="934">
        <f>SUMIF(Expert_LBB!M:M,D117,Expert_LBB!Q:Q)</f>
        <v>0</v>
      </c>
      <c r="J117" s="934">
        <f>SUMIF(Insekteräich!Q:Q,D117,Insekteräich!S:S)</f>
        <v>0</v>
      </c>
      <c r="K117" s="934">
        <f>SUMIF(Expert_Insekteraich!O:O,D117,Expert_Insekteraich!S:S)</f>
        <v>0</v>
      </c>
      <c r="L117" s="934">
        <f>SUMIF(other!R:R,D117,other!T:T)</f>
        <v>0</v>
      </c>
      <c r="M117" s="934">
        <f>SUMIF('Pan traps 2024'!Q:Q,D117,'Pan traps 2024'!S:S)</f>
        <v>0</v>
      </c>
      <c r="N117" s="934">
        <f t="shared" si="5"/>
        <v>0</v>
      </c>
      <c r="O117" s="935">
        <f t="shared" si="6"/>
        <v>0</v>
      </c>
      <c r="P117" s="914"/>
    </row>
    <row r="118" spans="1:16" ht="15">
      <c r="A118" s="114" t="str">
        <f t="shared" si="4"/>
        <v>non</v>
      </c>
      <c r="D118" s="114" t="s">
        <v>8028</v>
      </c>
      <c r="F118" s="934">
        <f>SUMIF(WBA!Q:Q,D118,WBA!S:S)</f>
        <v>0</v>
      </c>
      <c r="G118" s="934">
        <f>SUMIF(Loic_MSc_Thesis!Q:Q,D118,Loic_MSc_Thesis!S:S)</f>
        <v>0</v>
      </c>
      <c r="H118" s="934">
        <f>SUMIF(LBB!Q:Q,D118,LBB!S:S)</f>
        <v>0</v>
      </c>
      <c r="I118" s="934">
        <f>SUMIF(Expert_LBB!M:M,D118,Expert_LBB!Q:Q)</f>
        <v>0</v>
      </c>
      <c r="J118" s="934">
        <f>SUMIF(Insekteräich!Q:Q,D118,Insekteräich!S:S)</f>
        <v>0</v>
      </c>
      <c r="K118" s="934">
        <f>SUMIF(Expert_Insekteraich!O:O,D118,Expert_Insekteraich!S:S)</f>
        <v>0</v>
      </c>
      <c r="L118" s="934">
        <f>SUMIF(other!R:R,D118,other!T:T)</f>
        <v>0</v>
      </c>
      <c r="M118" s="934">
        <f>SUMIF('Pan traps 2024'!Q:Q,D118,'Pan traps 2024'!S:S)</f>
        <v>0</v>
      </c>
      <c r="N118" s="934">
        <f t="shared" si="5"/>
        <v>0</v>
      </c>
      <c r="O118" s="935">
        <f t="shared" si="6"/>
        <v>0</v>
      </c>
      <c r="P118" s="914"/>
    </row>
    <row r="119" spans="1:16" ht="15">
      <c r="A119" s="114" t="str">
        <f t="shared" si="4"/>
        <v>non</v>
      </c>
      <c r="D119" s="114" t="s">
        <v>8029</v>
      </c>
      <c r="F119" s="934">
        <f>SUMIF(WBA!Q:Q,D119,WBA!S:S)</f>
        <v>0</v>
      </c>
      <c r="G119" s="934">
        <f>SUMIF(Loic_MSc_Thesis!Q:Q,D119,Loic_MSc_Thesis!S:S)</f>
        <v>0</v>
      </c>
      <c r="H119" s="934">
        <f>SUMIF(LBB!Q:Q,D119,LBB!S:S)</f>
        <v>0</v>
      </c>
      <c r="I119" s="934">
        <f>SUMIF(Expert_LBB!M:M,D119,Expert_LBB!Q:Q)</f>
        <v>0</v>
      </c>
      <c r="J119" s="934">
        <f>SUMIF(Insekteräich!Q:Q,D119,Insekteräich!S:S)</f>
        <v>0</v>
      </c>
      <c r="K119" s="934">
        <f>SUMIF(Expert_Insekteraich!O:O,D119,Expert_Insekteraich!S:S)</f>
        <v>0</v>
      </c>
      <c r="L119" s="934">
        <f>SUMIF(other!R:R,D119,other!T:T)</f>
        <v>0</v>
      </c>
      <c r="M119" s="934">
        <f>SUMIF('Pan traps 2024'!Q:Q,D119,'Pan traps 2024'!S:S)</f>
        <v>0</v>
      </c>
      <c r="N119" s="934">
        <f t="shared" si="5"/>
        <v>0</v>
      </c>
      <c r="O119" s="935">
        <f t="shared" si="6"/>
        <v>0</v>
      </c>
      <c r="P119" s="914"/>
    </row>
    <row r="120" spans="1:16" ht="15">
      <c r="A120" s="114">
        <f t="shared" si="4"/>
        <v>1</v>
      </c>
      <c r="D120" s="114" t="s">
        <v>5592</v>
      </c>
      <c r="F120" s="934">
        <f>SUMIF(WBA!Q:Q,D120,WBA!S:S)</f>
        <v>0</v>
      </c>
      <c r="G120" s="934">
        <f>SUMIF(Loic_MSc_Thesis!Q:Q,D120,Loic_MSc_Thesis!S:S)</f>
        <v>0</v>
      </c>
      <c r="H120" s="934">
        <f>SUMIF(LBB!Q:Q,D120,LBB!S:S)</f>
        <v>12</v>
      </c>
      <c r="I120" s="934">
        <f>SUMIF(Expert_LBB!M:M,D120,Expert_LBB!Q:Q)</f>
        <v>12</v>
      </c>
      <c r="J120" s="934">
        <f>SUMIF(Insekteräich!Q:Q,D120,Insekteräich!S:S)</f>
        <v>0</v>
      </c>
      <c r="K120" s="934">
        <f>SUMIF(Expert_Insekteraich!O:O,D120,Expert_Insekteraich!S:S)</f>
        <v>0</v>
      </c>
      <c r="L120" s="934">
        <f>SUMIF(other!R:R,D120,other!T:T)</f>
        <v>0</v>
      </c>
      <c r="M120" s="934">
        <f>SUMIF('Pan traps 2024'!Q:Q,D120,'Pan traps 2024'!S:S)</f>
        <v>0</v>
      </c>
      <c r="N120" s="934">
        <f t="shared" si="5"/>
        <v>24</v>
      </c>
      <c r="O120" s="935" t="e">
        <f t="shared" ca="1" si="6"/>
        <v>#NAME?</v>
      </c>
      <c r="P120" s="914"/>
    </row>
    <row r="121" spans="1:16" ht="15">
      <c r="A121" s="114" t="str">
        <f t="shared" si="4"/>
        <v>non</v>
      </c>
      <c r="D121" s="114" t="s">
        <v>8030</v>
      </c>
      <c r="F121" s="934">
        <f>SUMIF(WBA!Q:Q,D121,WBA!S:S)</f>
        <v>0</v>
      </c>
      <c r="G121" s="934">
        <f>SUMIF(Loic_MSc_Thesis!Q:Q,D121,Loic_MSc_Thesis!S:S)</f>
        <v>0</v>
      </c>
      <c r="H121" s="934">
        <f>SUMIF(LBB!Q:Q,D121,LBB!S:S)</f>
        <v>0</v>
      </c>
      <c r="I121" s="934">
        <f>SUMIF(Expert_LBB!M:M,D121,Expert_LBB!Q:Q)</f>
        <v>0</v>
      </c>
      <c r="J121" s="934">
        <f>SUMIF(Insekteräich!Q:Q,D121,Insekteräich!S:S)</f>
        <v>0</v>
      </c>
      <c r="K121" s="934">
        <f>SUMIF(Expert_Insekteraich!O:O,D121,Expert_Insekteraich!S:S)</f>
        <v>0</v>
      </c>
      <c r="L121" s="934">
        <f>SUMIF(other!R:R,D121,other!T:T)</f>
        <v>0</v>
      </c>
      <c r="M121" s="934">
        <f>SUMIF('Pan traps 2024'!Q:Q,D121,'Pan traps 2024'!S:S)</f>
        <v>0</v>
      </c>
      <c r="N121" s="934">
        <f t="shared" si="5"/>
        <v>0</v>
      </c>
      <c r="O121" s="935">
        <f t="shared" si="6"/>
        <v>0</v>
      </c>
      <c r="P121" s="914"/>
    </row>
    <row r="122" spans="1:16" ht="15">
      <c r="A122" s="114" t="str">
        <f t="shared" si="4"/>
        <v>non</v>
      </c>
      <c r="D122" s="114" t="s">
        <v>8031</v>
      </c>
      <c r="F122" s="934">
        <f>SUMIF(WBA!Q:Q,D122,WBA!S:S)</f>
        <v>0</v>
      </c>
      <c r="G122" s="934">
        <f>SUMIF(Loic_MSc_Thesis!Q:Q,D122,Loic_MSc_Thesis!S:S)</f>
        <v>0</v>
      </c>
      <c r="H122" s="934">
        <f>SUMIF(LBB!Q:Q,D122,LBB!S:S)</f>
        <v>0</v>
      </c>
      <c r="I122" s="934">
        <f>SUMIF(Expert_LBB!M:M,D122,Expert_LBB!Q:Q)</f>
        <v>0</v>
      </c>
      <c r="J122" s="934">
        <f>SUMIF(Insekteräich!Q:Q,D122,Insekteräich!S:S)</f>
        <v>0</v>
      </c>
      <c r="K122" s="934">
        <f>SUMIF(Expert_Insekteraich!O:O,D122,Expert_Insekteraich!S:S)</f>
        <v>0</v>
      </c>
      <c r="L122" s="934">
        <f>SUMIF(other!R:R,D122,other!T:T)</f>
        <v>0</v>
      </c>
      <c r="M122" s="934">
        <f>SUMIF('Pan traps 2024'!Q:Q,D122,'Pan traps 2024'!S:S)</f>
        <v>0</v>
      </c>
      <c r="N122" s="934">
        <f t="shared" si="5"/>
        <v>0</v>
      </c>
      <c r="O122" s="935">
        <f t="shared" si="6"/>
        <v>0</v>
      </c>
      <c r="P122" s="914"/>
    </row>
    <row r="123" spans="1:16" ht="15">
      <c r="A123" s="114" t="str">
        <f t="shared" si="4"/>
        <v>non</v>
      </c>
      <c r="D123" s="114" t="s">
        <v>8032</v>
      </c>
      <c r="F123" s="934">
        <f>SUMIF(WBA!Q:Q,D123,WBA!S:S)</f>
        <v>0</v>
      </c>
      <c r="G123" s="934">
        <f>SUMIF(Loic_MSc_Thesis!Q:Q,D123,Loic_MSc_Thesis!S:S)</f>
        <v>0</v>
      </c>
      <c r="H123" s="934">
        <f>SUMIF(LBB!Q:Q,D123,LBB!S:S)</f>
        <v>0</v>
      </c>
      <c r="I123" s="934">
        <f>SUMIF(Expert_LBB!M:M,D123,Expert_LBB!Q:Q)</f>
        <v>0</v>
      </c>
      <c r="J123" s="934">
        <f>SUMIF(Insekteräich!Q:Q,D123,Insekteräich!S:S)</f>
        <v>0</v>
      </c>
      <c r="K123" s="934">
        <f>SUMIF(Expert_Insekteraich!O:O,D123,Expert_Insekteraich!S:S)</f>
        <v>0</v>
      </c>
      <c r="L123" s="934">
        <f>SUMIF(other!R:R,D123,other!T:T)</f>
        <v>0</v>
      </c>
      <c r="M123" s="934">
        <f>SUMIF('Pan traps 2024'!Q:Q,D123,'Pan traps 2024'!S:S)</f>
        <v>0</v>
      </c>
      <c r="N123" s="934">
        <f t="shared" si="5"/>
        <v>0</v>
      </c>
      <c r="O123" s="935">
        <f t="shared" si="6"/>
        <v>0</v>
      </c>
      <c r="P123" s="914"/>
    </row>
    <row r="124" spans="1:16" ht="15">
      <c r="A124" s="114" t="str">
        <f t="shared" si="4"/>
        <v>non</v>
      </c>
      <c r="D124" s="114" t="s">
        <v>8033</v>
      </c>
      <c r="F124" s="934">
        <f>SUMIF(WBA!Q:Q,D124,WBA!S:S)</f>
        <v>0</v>
      </c>
      <c r="G124" s="934">
        <f>SUMIF(Loic_MSc_Thesis!Q:Q,D124,Loic_MSc_Thesis!S:S)</f>
        <v>0</v>
      </c>
      <c r="H124" s="934">
        <f>SUMIF(LBB!Q:Q,D124,LBB!S:S)</f>
        <v>0</v>
      </c>
      <c r="I124" s="934">
        <f>SUMIF(Expert_LBB!M:M,D124,Expert_LBB!Q:Q)</f>
        <v>0</v>
      </c>
      <c r="J124" s="934">
        <f>SUMIF(Insekteräich!Q:Q,D124,Insekteräich!S:S)</f>
        <v>0</v>
      </c>
      <c r="K124" s="934">
        <f>SUMIF(Expert_Insekteraich!O:O,D124,Expert_Insekteraich!S:S)</f>
        <v>0</v>
      </c>
      <c r="L124" s="934">
        <f>SUMIF(other!R:R,D124,other!T:T)</f>
        <v>0</v>
      </c>
      <c r="M124" s="934">
        <f>SUMIF('Pan traps 2024'!Q:Q,D124,'Pan traps 2024'!S:S)</f>
        <v>0</v>
      </c>
      <c r="N124" s="934">
        <f t="shared" si="5"/>
        <v>0</v>
      </c>
      <c r="O124" s="935">
        <f t="shared" si="6"/>
        <v>0</v>
      </c>
      <c r="P124" s="914"/>
    </row>
    <row r="125" spans="1:16" ht="15">
      <c r="A125" s="114" t="str">
        <f t="shared" si="4"/>
        <v>non</v>
      </c>
      <c r="D125" s="114" t="s">
        <v>8034</v>
      </c>
      <c r="F125" s="934">
        <f>SUMIF(WBA!Q:Q,D125,WBA!S:S)</f>
        <v>0</v>
      </c>
      <c r="G125" s="934">
        <f>SUMIF(Loic_MSc_Thesis!Q:Q,D125,Loic_MSc_Thesis!S:S)</f>
        <v>0</v>
      </c>
      <c r="H125" s="934">
        <f>SUMIF(LBB!Q:Q,D125,LBB!S:S)</f>
        <v>0</v>
      </c>
      <c r="I125" s="934">
        <f>SUMIF(Expert_LBB!M:M,D125,Expert_LBB!Q:Q)</f>
        <v>0</v>
      </c>
      <c r="J125" s="934">
        <f>SUMIF(Insekteräich!Q:Q,D125,Insekteräich!S:S)</f>
        <v>0</v>
      </c>
      <c r="K125" s="934">
        <f>SUMIF(Expert_Insekteraich!O:O,D125,Expert_Insekteraich!S:S)</f>
        <v>0</v>
      </c>
      <c r="L125" s="934">
        <f>SUMIF(other!R:R,D125,other!T:T)</f>
        <v>0</v>
      </c>
      <c r="M125" s="934">
        <f>SUMIF('Pan traps 2024'!Q:Q,D125,'Pan traps 2024'!S:S)</f>
        <v>0</v>
      </c>
      <c r="N125" s="934">
        <f t="shared" si="5"/>
        <v>0</v>
      </c>
      <c r="O125" s="935">
        <f t="shared" si="6"/>
        <v>0</v>
      </c>
      <c r="P125" s="914"/>
    </row>
    <row r="126" spans="1:16" ht="15">
      <c r="A126" s="114" t="str">
        <f t="shared" si="4"/>
        <v>non</v>
      </c>
      <c r="D126" s="114" t="s">
        <v>8035</v>
      </c>
      <c r="F126" s="934">
        <f>SUMIF(WBA!Q:Q,D126,WBA!S:S)</f>
        <v>0</v>
      </c>
      <c r="G126" s="934">
        <f>SUMIF(Loic_MSc_Thesis!Q:Q,D126,Loic_MSc_Thesis!S:S)</f>
        <v>0</v>
      </c>
      <c r="H126" s="934">
        <f>SUMIF(LBB!Q:Q,D126,LBB!S:S)</f>
        <v>0</v>
      </c>
      <c r="I126" s="934">
        <f>SUMIF(Expert_LBB!M:M,D126,Expert_LBB!Q:Q)</f>
        <v>0</v>
      </c>
      <c r="J126" s="934">
        <f>SUMIF(Insekteräich!Q:Q,D126,Insekteräich!S:S)</f>
        <v>0</v>
      </c>
      <c r="K126" s="934">
        <f>SUMIF(Expert_Insekteraich!O:O,D126,Expert_Insekteraich!S:S)</f>
        <v>0</v>
      </c>
      <c r="L126" s="934">
        <f>SUMIF(other!R:R,D126,other!T:T)</f>
        <v>0</v>
      </c>
      <c r="M126" s="934">
        <f>SUMIF('Pan traps 2024'!Q:Q,D126,'Pan traps 2024'!S:S)</f>
        <v>0</v>
      </c>
      <c r="N126" s="934">
        <f t="shared" si="5"/>
        <v>0</v>
      </c>
      <c r="O126" s="935">
        <f t="shared" si="6"/>
        <v>0</v>
      </c>
      <c r="P126" s="914"/>
    </row>
    <row r="127" spans="1:16" ht="15">
      <c r="A127" s="114" t="str">
        <f t="shared" si="4"/>
        <v>non</v>
      </c>
      <c r="D127" s="114" t="s">
        <v>8036</v>
      </c>
      <c r="F127" s="934">
        <f>SUMIF(WBA!Q:Q,D127,WBA!S:S)</f>
        <v>0</v>
      </c>
      <c r="G127" s="934">
        <f>SUMIF(Loic_MSc_Thesis!Q:Q,D127,Loic_MSc_Thesis!S:S)</f>
        <v>0</v>
      </c>
      <c r="H127" s="934">
        <f>SUMIF(LBB!Q:Q,D127,LBB!S:S)</f>
        <v>0</v>
      </c>
      <c r="I127" s="934">
        <f>SUMIF(Expert_LBB!M:M,D127,Expert_LBB!Q:Q)</f>
        <v>0</v>
      </c>
      <c r="J127" s="934">
        <f>SUMIF(Insekteräich!Q:Q,D127,Insekteräich!S:S)</f>
        <v>0</v>
      </c>
      <c r="K127" s="934">
        <f>SUMIF(Expert_Insekteraich!O:O,D127,Expert_Insekteraich!S:S)</f>
        <v>0</v>
      </c>
      <c r="L127" s="934">
        <f>SUMIF(other!R:R,D127,other!T:T)</f>
        <v>0</v>
      </c>
      <c r="M127" s="934">
        <f>SUMIF('Pan traps 2024'!Q:Q,D127,'Pan traps 2024'!S:S)</f>
        <v>0</v>
      </c>
      <c r="N127" s="934">
        <f t="shared" si="5"/>
        <v>0</v>
      </c>
      <c r="O127" s="935">
        <f t="shared" si="6"/>
        <v>0</v>
      </c>
      <c r="P127" s="914"/>
    </row>
    <row r="128" spans="1:16" ht="15">
      <c r="A128" s="114" t="str">
        <f t="shared" si="4"/>
        <v>non</v>
      </c>
      <c r="D128" s="114" t="s">
        <v>8037</v>
      </c>
      <c r="F128" s="934">
        <f>SUMIF(WBA!Q:Q,D128,WBA!S:S)</f>
        <v>0</v>
      </c>
      <c r="G128" s="934">
        <f>SUMIF(Loic_MSc_Thesis!Q:Q,D128,Loic_MSc_Thesis!S:S)</f>
        <v>0</v>
      </c>
      <c r="H128" s="934">
        <f>SUMIF(LBB!Q:Q,D128,LBB!S:S)</f>
        <v>0</v>
      </c>
      <c r="I128" s="934">
        <f>SUMIF(Expert_LBB!M:M,D128,Expert_LBB!Q:Q)</f>
        <v>0</v>
      </c>
      <c r="J128" s="934">
        <f>SUMIF(Insekteräich!Q:Q,D128,Insekteräich!S:S)</f>
        <v>0</v>
      </c>
      <c r="K128" s="934">
        <f>SUMIF(Expert_Insekteraich!O:O,D128,Expert_Insekteraich!S:S)</f>
        <v>0</v>
      </c>
      <c r="L128" s="934">
        <f>SUMIF(other!R:R,D128,other!T:T)</f>
        <v>0</v>
      </c>
      <c r="M128" s="934">
        <f>SUMIF('Pan traps 2024'!Q:Q,D128,'Pan traps 2024'!S:S)</f>
        <v>0</v>
      </c>
      <c r="N128" s="934">
        <f t="shared" si="5"/>
        <v>0</v>
      </c>
      <c r="O128" s="935">
        <f t="shared" si="6"/>
        <v>0</v>
      </c>
      <c r="P128" s="914"/>
    </row>
    <row r="129" spans="1:16" ht="15">
      <c r="A129" s="114">
        <f t="shared" si="4"/>
        <v>1</v>
      </c>
      <c r="D129" s="114" t="s">
        <v>5715</v>
      </c>
      <c r="F129" s="934">
        <f>SUMIF(WBA!Q:Q,D129,WBA!S:S)</f>
        <v>0</v>
      </c>
      <c r="G129" s="934">
        <f>SUMIF(Loic_MSc_Thesis!Q:Q,D129,Loic_MSc_Thesis!S:S)</f>
        <v>0</v>
      </c>
      <c r="H129" s="934">
        <f>SUMIF(LBB!Q:Q,D129,LBB!S:S)</f>
        <v>1</v>
      </c>
      <c r="I129" s="934">
        <f>SUMIF(Expert_LBB!M:M,D129,Expert_LBB!Q:Q)</f>
        <v>1</v>
      </c>
      <c r="J129" s="934">
        <f>SUMIF(Insekteräich!Q:Q,D129,Insekteräich!S:S)</f>
        <v>0</v>
      </c>
      <c r="K129" s="934">
        <f>SUMIF(Expert_Insekteraich!O:O,D129,Expert_Insekteraich!S:S)</f>
        <v>0</v>
      </c>
      <c r="L129" s="934">
        <f>SUMIF(other!R:R,D129,other!T:T)</f>
        <v>0</v>
      </c>
      <c r="M129" s="934">
        <f>SUMIF('Pan traps 2024'!Q:Q,D129,'Pan traps 2024'!S:S)</f>
        <v>0</v>
      </c>
      <c r="N129" s="934">
        <f t="shared" si="5"/>
        <v>2</v>
      </c>
      <c r="O129" s="935" t="e">
        <f t="shared" ca="1" si="6"/>
        <v>#NAME?</v>
      </c>
      <c r="P129" s="914"/>
    </row>
    <row r="130" spans="1:16" ht="15">
      <c r="A130" s="114" t="str">
        <f t="shared" si="4"/>
        <v>non</v>
      </c>
      <c r="D130" s="114" t="s">
        <v>8038</v>
      </c>
      <c r="F130" s="934">
        <f>SUMIF(WBA!Q:Q,D130,WBA!S:S)</f>
        <v>0</v>
      </c>
      <c r="G130" s="934">
        <f>SUMIF(Loic_MSc_Thesis!Q:Q,D130,Loic_MSc_Thesis!S:S)</f>
        <v>0</v>
      </c>
      <c r="H130" s="934">
        <f>SUMIF(LBB!Q:Q,D130,LBB!S:S)</f>
        <v>0</v>
      </c>
      <c r="I130" s="934">
        <f>SUMIF(Expert_LBB!M:M,D130,Expert_LBB!Q:Q)</f>
        <v>0</v>
      </c>
      <c r="J130" s="934">
        <f>SUMIF(Insekteräich!Q:Q,D130,Insekteräich!S:S)</f>
        <v>0</v>
      </c>
      <c r="K130" s="934">
        <f>SUMIF(Expert_Insekteraich!O:O,D130,Expert_Insekteraich!S:S)</f>
        <v>0</v>
      </c>
      <c r="L130" s="934">
        <f>SUMIF(other!R:R,D130,other!T:T)</f>
        <v>0</v>
      </c>
      <c r="M130" s="934">
        <f>SUMIF('Pan traps 2024'!Q:Q,D130,'Pan traps 2024'!S:S)</f>
        <v>0</v>
      </c>
      <c r="N130" s="934">
        <f t="shared" si="5"/>
        <v>0</v>
      </c>
      <c r="O130" s="935">
        <f t="shared" si="6"/>
        <v>0</v>
      </c>
      <c r="P130" s="914"/>
    </row>
    <row r="131" spans="1:16" ht="15">
      <c r="A131" s="114" t="str">
        <f t="shared" si="4"/>
        <v>non</v>
      </c>
      <c r="D131" s="114" t="s">
        <v>8039</v>
      </c>
      <c r="F131" s="934">
        <f>SUMIF(WBA!Q:Q,D131,WBA!S:S)</f>
        <v>0</v>
      </c>
      <c r="G131" s="934">
        <f>SUMIF(Loic_MSc_Thesis!Q:Q,D131,Loic_MSc_Thesis!S:S)</f>
        <v>0</v>
      </c>
      <c r="H131" s="934">
        <f>SUMIF(LBB!Q:Q,D131,LBB!S:S)</f>
        <v>0</v>
      </c>
      <c r="I131" s="934">
        <f>SUMIF(Expert_LBB!M:M,D131,Expert_LBB!Q:Q)</f>
        <v>0</v>
      </c>
      <c r="J131" s="934">
        <f>SUMIF(Insekteräich!Q:Q,D131,Insekteräich!S:S)</f>
        <v>0</v>
      </c>
      <c r="K131" s="934">
        <f>SUMIF(Expert_Insekteraich!O:O,D131,Expert_Insekteraich!S:S)</f>
        <v>0</v>
      </c>
      <c r="L131" s="934">
        <f>SUMIF(other!R:R,D131,other!T:T)</f>
        <v>0</v>
      </c>
      <c r="M131" s="934">
        <f>SUMIF('Pan traps 2024'!Q:Q,D131,'Pan traps 2024'!S:S)</f>
        <v>0</v>
      </c>
      <c r="N131" s="934">
        <f t="shared" si="5"/>
        <v>0</v>
      </c>
      <c r="O131" s="935">
        <f t="shared" si="6"/>
        <v>0</v>
      </c>
      <c r="P131" s="914"/>
    </row>
    <row r="132" spans="1:16" ht="15">
      <c r="A132" s="114" t="str">
        <f t="shared" si="4"/>
        <v>non</v>
      </c>
      <c r="D132" s="114" t="s">
        <v>8040</v>
      </c>
      <c r="F132" s="934">
        <f>SUMIF(WBA!Q:Q,D132,WBA!S:S)</f>
        <v>0</v>
      </c>
      <c r="G132" s="934">
        <f>SUMIF(Loic_MSc_Thesis!Q:Q,D132,Loic_MSc_Thesis!S:S)</f>
        <v>0</v>
      </c>
      <c r="H132" s="934">
        <f>SUMIF(LBB!Q:Q,D132,LBB!S:S)</f>
        <v>0</v>
      </c>
      <c r="I132" s="934">
        <f>SUMIF(Expert_LBB!M:M,D132,Expert_LBB!Q:Q)</f>
        <v>0</v>
      </c>
      <c r="J132" s="934">
        <f>SUMIF(Insekteräich!Q:Q,D132,Insekteräich!S:S)</f>
        <v>0</v>
      </c>
      <c r="K132" s="934">
        <f>SUMIF(Expert_Insekteraich!O:O,D132,Expert_Insekteraich!S:S)</f>
        <v>0</v>
      </c>
      <c r="L132" s="934">
        <f>SUMIF(other!R:R,D132,other!T:T)</f>
        <v>0</v>
      </c>
      <c r="M132" s="934">
        <f>SUMIF('Pan traps 2024'!Q:Q,D132,'Pan traps 2024'!S:S)</f>
        <v>0</v>
      </c>
      <c r="N132" s="934">
        <f t="shared" si="5"/>
        <v>0</v>
      </c>
      <c r="O132" s="935">
        <f t="shared" si="6"/>
        <v>0</v>
      </c>
      <c r="P132" s="914"/>
    </row>
    <row r="133" spans="1:16" ht="15">
      <c r="A133" s="114" t="str">
        <f t="shared" si="4"/>
        <v>non</v>
      </c>
      <c r="D133" s="114" t="s">
        <v>8041</v>
      </c>
      <c r="F133" s="934">
        <f>SUMIF(WBA!Q:Q,D133,WBA!S:S)</f>
        <v>0</v>
      </c>
      <c r="G133" s="934">
        <f>SUMIF(Loic_MSc_Thesis!Q:Q,D133,Loic_MSc_Thesis!S:S)</f>
        <v>0</v>
      </c>
      <c r="H133" s="934">
        <f>SUMIF(LBB!Q:Q,D133,LBB!S:S)</f>
        <v>0</v>
      </c>
      <c r="I133" s="934">
        <f>SUMIF(Expert_LBB!M:M,D133,Expert_LBB!Q:Q)</f>
        <v>0</v>
      </c>
      <c r="J133" s="934">
        <f>SUMIF(Insekteräich!Q:Q,D133,Insekteräich!S:S)</f>
        <v>0</v>
      </c>
      <c r="K133" s="934">
        <f>SUMIF(Expert_Insekteraich!O:O,D133,Expert_Insekteraich!S:S)</f>
        <v>0</v>
      </c>
      <c r="L133" s="934">
        <f>SUMIF(other!R:R,D133,other!T:T)</f>
        <v>0</v>
      </c>
      <c r="M133" s="934">
        <f>SUMIF('Pan traps 2024'!Q:Q,D133,'Pan traps 2024'!S:S)</f>
        <v>0</v>
      </c>
      <c r="N133" s="934">
        <f t="shared" si="5"/>
        <v>0</v>
      </c>
      <c r="O133" s="935">
        <f t="shared" si="6"/>
        <v>0</v>
      </c>
      <c r="P133" s="914"/>
    </row>
    <row r="134" spans="1:16" ht="15">
      <c r="A134" s="114" t="str">
        <f t="shared" si="4"/>
        <v>non</v>
      </c>
      <c r="D134" s="114" t="s">
        <v>8042</v>
      </c>
      <c r="F134" s="934">
        <f>SUMIF(WBA!Q:Q,D134,WBA!S:S)</f>
        <v>0</v>
      </c>
      <c r="G134" s="934">
        <f>SUMIF(Loic_MSc_Thesis!Q:Q,D134,Loic_MSc_Thesis!S:S)</f>
        <v>0</v>
      </c>
      <c r="H134" s="934">
        <f>SUMIF(LBB!Q:Q,D134,LBB!S:S)</f>
        <v>0</v>
      </c>
      <c r="I134" s="934">
        <f>SUMIF(Expert_LBB!M:M,D134,Expert_LBB!Q:Q)</f>
        <v>0</v>
      </c>
      <c r="J134" s="934">
        <f>SUMIF(Insekteräich!Q:Q,D134,Insekteräich!S:S)</f>
        <v>0</v>
      </c>
      <c r="K134" s="934">
        <f>SUMIF(Expert_Insekteraich!O:O,D134,Expert_Insekteraich!S:S)</f>
        <v>0</v>
      </c>
      <c r="L134" s="934">
        <f>SUMIF(other!R:R,D134,other!T:T)</f>
        <v>0</v>
      </c>
      <c r="M134" s="934">
        <f>SUMIF('Pan traps 2024'!Q:Q,D134,'Pan traps 2024'!S:S)</f>
        <v>0</v>
      </c>
      <c r="N134" s="934">
        <f t="shared" si="5"/>
        <v>0</v>
      </c>
      <c r="O134" s="935">
        <f t="shared" si="6"/>
        <v>0</v>
      </c>
      <c r="P134" s="914"/>
    </row>
    <row r="135" spans="1:16" ht="15">
      <c r="A135" s="114" t="str">
        <f t="shared" si="4"/>
        <v>non</v>
      </c>
      <c r="D135" s="114" t="s">
        <v>8043</v>
      </c>
      <c r="F135" s="934">
        <f>SUMIF(WBA!Q:Q,D135,WBA!S:S)</f>
        <v>0</v>
      </c>
      <c r="G135" s="934">
        <f>SUMIF(Loic_MSc_Thesis!Q:Q,D135,Loic_MSc_Thesis!S:S)</f>
        <v>0</v>
      </c>
      <c r="H135" s="934">
        <f>SUMIF(LBB!Q:Q,D135,LBB!S:S)</f>
        <v>0</v>
      </c>
      <c r="I135" s="934">
        <f>SUMIF(Expert_LBB!M:M,D135,Expert_LBB!Q:Q)</f>
        <v>0</v>
      </c>
      <c r="J135" s="934">
        <f>SUMIF(Insekteräich!Q:Q,D135,Insekteräich!S:S)</f>
        <v>0</v>
      </c>
      <c r="K135" s="934">
        <f>SUMIF(Expert_Insekteraich!O:O,D135,Expert_Insekteraich!S:S)</f>
        <v>0</v>
      </c>
      <c r="L135" s="934">
        <f>SUMIF(other!R:R,D135,other!T:T)</f>
        <v>0</v>
      </c>
      <c r="M135" s="934">
        <f>SUMIF('Pan traps 2024'!Q:Q,D135,'Pan traps 2024'!S:S)</f>
        <v>0</v>
      </c>
      <c r="N135" s="934">
        <f t="shared" si="5"/>
        <v>0</v>
      </c>
      <c r="O135" s="935">
        <f t="shared" si="6"/>
        <v>0</v>
      </c>
      <c r="P135" s="914"/>
    </row>
    <row r="136" spans="1:16" ht="15">
      <c r="A136" s="114" t="str">
        <f t="shared" si="4"/>
        <v>non</v>
      </c>
      <c r="D136" s="114" t="s">
        <v>8044</v>
      </c>
      <c r="F136" s="934">
        <f>SUMIF(WBA!Q:Q,D136,WBA!S:S)</f>
        <v>0</v>
      </c>
      <c r="G136" s="934">
        <f>SUMIF(Loic_MSc_Thesis!Q:Q,D136,Loic_MSc_Thesis!S:S)</f>
        <v>0</v>
      </c>
      <c r="H136" s="934">
        <f>SUMIF(LBB!Q:Q,D136,LBB!S:S)</f>
        <v>0</v>
      </c>
      <c r="I136" s="934">
        <f>SUMIF(Expert_LBB!M:M,D136,Expert_LBB!Q:Q)</f>
        <v>0</v>
      </c>
      <c r="J136" s="934">
        <f>SUMIF(Insekteräich!Q:Q,D136,Insekteräich!S:S)</f>
        <v>0</v>
      </c>
      <c r="K136" s="934">
        <f>SUMIF(Expert_Insekteraich!O:O,D136,Expert_Insekteraich!S:S)</f>
        <v>0</v>
      </c>
      <c r="L136" s="934">
        <f>SUMIF(other!R:R,D136,other!T:T)</f>
        <v>0</v>
      </c>
      <c r="M136" s="934">
        <f>SUMIF('Pan traps 2024'!Q:Q,D136,'Pan traps 2024'!S:S)</f>
        <v>0</v>
      </c>
      <c r="N136" s="934">
        <f t="shared" si="5"/>
        <v>0</v>
      </c>
      <c r="O136" s="935">
        <f t="shared" si="6"/>
        <v>0</v>
      </c>
      <c r="P136" s="914"/>
    </row>
    <row r="137" spans="1:16" ht="15">
      <c r="A137" s="114" t="str">
        <f t="shared" si="4"/>
        <v>non</v>
      </c>
      <c r="D137" s="114" t="s">
        <v>8045</v>
      </c>
      <c r="F137" s="934">
        <f>SUMIF(WBA!Q:Q,D137,WBA!S:S)</f>
        <v>0</v>
      </c>
      <c r="G137" s="934">
        <f>SUMIF(Loic_MSc_Thesis!Q:Q,D137,Loic_MSc_Thesis!S:S)</f>
        <v>0</v>
      </c>
      <c r="H137" s="934">
        <f>SUMIF(LBB!Q:Q,D137,LBB!S:S)</f>
        <v>0</v>
      </c>
      <c r="I137" s="934">
        <f>SUMIF(Expert_LBB!M:M,D137,Expert_LBB!Q:Q)</f>
        <v>0</v>
      </c>
      <c r="J137" s="934">
        <f>SUMIF(Insekteräich!Q:Q,D137,Insekteräich!S:S)</f>
        <v>0</v>
      </c>
      <c r="K137" s="934">
        <f>SUMIF(Expert_Insekteraich!O:O,D137,Expert_Insekteraich!S:S)</f>
        <v>0</v>
      </c>
      <c r="L137" s="934">
        <f>SUMIF(other!R:R,D137,other!T:T)</f>
        <v>0</v>
      </c>
      <c r="M137" s="934">
        <f>SUMIF('Pan traps 2024'!Q:Q,D137,'Pan traps 2024'!S:S)</f>
        <v>0</v>
      </c>
      <c r="N137" s="934">
        <f t="shared" si="5"/>
        <v>0</v>
      </c>
      <c r="O137" s="935">
        <f t="shared" si="6"/>
        <v>0</v>
      </c>
      <c r="P137" s="914"/>
    </row>
    <row r="138" spans="1:16" ht="15">
      <c r="A138" s="114" t="str">
        <f t="shared" si="4"/>
        <v>non</v>
      </c>
      <c r="D138" s="114" t="s">
        <v>8046</v>
      </c>
      <c r="F138" s="934">
        <f>SUMIF(WBA!Q:Q,D138,WBA!S:S)</f>
        <v>0</v>
      </c>
      <c r="G138" s="934">
        <f>SUMIF(Loic_MSc_Thesis!Q:Q,D138,Loic_MSc_Thesis!S:S)</f>
        <v>0</v>
      </c>
      <c r="H138" s="934">
        <f>SUMIF(LBB!Q:Q,D138,LBB!S:S)</f>
        <v>0</v>
      </c>
      <c r="I138" s="934">
        <f>SUMIF(Expert_LBB!M:M,D138,Expert_LBB!Q:Q)</f>
        <v>0</v>
      </c>
      <c r="J138" s="934">
        <f>SUMIF(Insekteräich!Q:Q,D138,Insekteräich!S:S)</f>
        <v>0</v>
      </c>
      <c r="K138" s="934">
        <f>SUMIF(Expert_Insekteraich!O:O,D138,Expert_Insekteraich!S:S)</f>
        <v>0</v>
      </c>
      <c r="L138" s="934">
        <f>SUMIF(other!R:R,D138,other!T:T)</f>
        <v>0</v>
      </c>
      <c r="M138" s="934">
        <f>SUMIF('Pan traps 2024'!Q:Q,D138,'Pan traps 2024'!S:S)</f>
        <v>0</v>
      </c>
      <c r="N138" s="934">
        <f t="shared" si="5"/>
        <v>0</v>
      </c>
      <c r="O138" s="935">
        <f t="shared" si="6"/>
        <v>0</v>
      </c>
      <c r="P138" s="914"/>
    </row>
    <row r="139" spans="1:16" ht="15">
      <c r="A139" s="114" t="str">
        <f t="shared" si="4"/>
        <v>non</v>
      </c>
      <c r="D139" s="114" t="s">
        <v>8047</v>
      </c>
      <c r="F139" s="934">
        <f>SUMIF(WBA!Q:Q,D139,WBA!S:S)</f>
        <v>0</v>
      </c>
      <c r="G139" s="934">
        <f>SUMIF(Loic_MSc_Thesis!Q:Q,D139,Loic_MSc_Thesis!S:S)</f>
        <v>0</v>
      </c>
      <c r="H139" s="934">
        <f>SUMIF(LBB!Q:Q,D139,LBB!S:S)</f>
        <v>0</v>
      </c>
      <c r="I139" s="934">
        <f>SUMIF(Expert_LBB!M:M,D139,Expert_LBB!Q:Q)</f>
        <v>0</v>
      </c>
      <c r="J139" s="934">
        <f>SUMIF(Insekteräich!Q:Q,D139,Insekteräich!S:S)</f>
        <v>0</v>
      </c>
      <c r="K139" s="934">
        <f>SUMIF(Expert_Insekteraich!O:O,D139,Expert_Insekteraich!S:S)</f>
        <v>0</v>
      </c>
      <c r="L139" s="934">
        <f>SUMIF(other!R:R,D139,other!T:T)</f>
        <v>0</v>
      </c>
      <c r="M139" s="934">
        <f>SUMIF('Pan traps 2024'!Q:Q,D139,'Pan traps 2024'!S:S)</f>
        <v>0</v>
      </c>
      <c r="N139" s="934">
        <f t="shared" si="5"/>
        <v>0</v>
      </c>
      <c r="O139" s="935">
        <f t="shared" si="6"/>
        <v>0</v>
      </c>
      <c r="P139" s="914"/>
    </row>
    <row r="140" spans="1:16" ht="15">
      <c r="A140" s="114" t="str">
        <f t="shared" si="4"/>
        <v>non</v>
      </c>
      <c r="D140" s="114" t="s">
        <v>8048</v>
      </c>
      <c r="F140" s="934">
        <f>SUMIF(WBA!Q:Q,D140,WBA!S:S)</f>
        <v>0</v>
      </c>
      <c r="G140" s="934">
        <f>SUMIF(Loic_MSc_Thesis!Q:Q,D140,Loic_MSc_Thesis!S:S)</f>
        <v>0</v>
      </c>
      <c r="H140" s="934">
        <f>SUMIF(LBB!Q:Q,D140,LBB!S:S)</f>
        <v>0</v>
      </c>
      <c r="I140" s="934">
        <f>SUMIF(Expert_LBB!M:M,D140,Expert_LBB!Q:Q)</f>
        <v>0</v>
      </c>
      <c r="J140" s="934">
        <f>SUMIF(Insekteräich!Q:Q,D140,Insekteräich!S:S)</f>
        <v>0</v>
      </c>
      <c r="K140" s="934">
        <f>SUMIF(Expert_Insekteraich!O:O,D140,Expert_Insekteraich!S:S)</f>
        <v>0</v>
      </c>
      <c r="L140" s="934">
        <f>SUMIF(other!R:R,D140,other!T:T)</f>
        <v>0</v>
      </c>
      <c r="M140" s="934">
        <f>SUMIF('Pan traps 2024'!Q:Q,D140,'Pan traps 2024'!S:S)</f>
        <v>0</v>
      </c>
      <c r="N140" s="934">
        <f t="shared" si="5"/>
        <v>0</v>
      </c>
      <c r="O140" s="935">
        <f t="shared" si="6"/>
        <v>0</v>
      </c>
      <c r="P140" s="914"/>
    </row>
    <row r="141" spans="1:16" ht="15">
      <c r="A141" s="114" t="str">
        <f t="shared" si="4"/>
        <v>non</v>
      </c>
      <c r="D141" s="114" t="s">
        <v>8049</v>
      </c>
      <c r="F141" s="934">
        <f>SUMIF(WBA!Q:Q,D141,WBA!S:S)</f>
        <v>0</v>
      </c>
      <c r="G141" s="934">
        <f>SUMIF(Loic_MSc_Thesis!Q:Q,D141,Loic_MSc_Thesis!S:S)</f>
        <v>0</v>
      </c>
      <c r="H141" s="934">
        <f>SUMIF(LBB!Q:Q,D141,LBB!S:S)</f>
        <v>0</v>
      </c>
      <c r="I141" s="934">
        <f>SUMIF(Expert_LBB!M:M,D141,Expert_LBB!Q:Q)</f>
        <v>0</v>
      </c>
      <c r="J141" s="934">
        <f>SUMIF(Insekteräich!Q:Q,D141,Insekteräich!S:S)</f>
        <v>0</v>
      </c>
      <c r="K141" s="934">
        <f>SUMIF(Expert_Insekteraich!O:O,D141,Expert_Insekteraich!S:S)</f>
        <v>0</v>
      </c>
      <c r="L141" s="934">
        <f>SUMIF(other!R:R,D141,other!T:T)</f>
        <v>0</v>
      </c>
      <c r="M141" s="934">
        <f>SUMIF('Pan traps 2024'!Q:Q,D141,'Pan traps 2024'!S:S)</f>
        <v>0</v>
      </c>
      <c r="N141" s="934">
        <f t="shared" si="5"/>
        <v>0</v>
      </c>
      <c r="O141" s="935">
        <f t="shared" si="6"/>
        <v>0</v>
      </c>
      <c r="P141" s="914"/>
    </row>
    <row r="142" spans="1:16" ht="15">
      <c r="A142" s="114" t="str">
        <f t="shared" si="4"/>
        <v>non</v>
      </c>
      <c r="D142" s="114" t="s">
        <v>8050</v>
      </c>
      <c r="F142" s="934">
        <f>SUMIF(WBA!Q:Q,D142,WBA!S:S)</f>
        <v>0</v>
      </c>
      <c r="G142" s="934">
        <f>SUMIF(Loic_MSc_Thesis!Q:Q,D142,Loic_MSc_Thesis!S:S)</f>
        <v>0</v>
      </c>
      <c r="H142" s="934">
        <f>SUMIF(LBB!Q:Q,D142,LBB!S:S)</f>
        <v>0</v>
      </c>
      <c r="I142" s="934">
        <f>SUMIF(Expert_LBB!M:M,D142,Expert_LBB!Q:Q)</f>
        <v>0</v>
      </c>
      <c r="J142" s="934">
        <f>SUMIF(Insekteräich!Q:Q,D142,Insekteräich!S:S)</f>
        <v>0</v>
      </c>
      <c r="K142" s="934">
        <f>SUMIF(Expert_Insekteraich!O:O,D142,Expert_Insekteraich!S:S)</f>
        <v>0</v>
      </c>
      <c r="L142" s="934">
        <f>SUMIF(other!R:R,D142,other!T:T)</f>
        <v>0</v>
      </c>
      <c r="M142" s="934">
        <f>SUMIF('Pan traps 2024'!Q:Q,D142,'Pan traps 2024'!S:S)</f>
        <v>0</v>
      </c>
      <c r="N142" s="934">
        <f t="shared" si="5"/>
        <v>0</v>
      </c>
      <c r="O142" s="935">
        <f t="shared" si="6"/>
        <v>0</v>
      </c>
      <c r="P142" s="914"/>
    </row>
    <row r="143" spans="1:16" ht="15">
      <c r="A143" s="114" t="str">
        <f t="shared" si="4"/>
        <v>non</v>
      </c>
      <c r="D143" s="114" t="s">
        <v>8051</v>
      </c>
      <c r="F143" s="934">
        <f>SUMIF(WBA!Q:Q,D143,WBA!S:S)</f>
        <v>0</v>
      </c>
      <c r="G143" s="934">
        <f>SUMIF(Loic_MSc_Thesis!Q:Q,D143,Loic_MSc_Thesis!S:S)</f>
        <v>0</v>
      </c>
      <c r="H143" s="934">
        <f>SUMIF(LBB!Q:Q,D143,LBB!S:S)</f>
        <v>0</v>
      </c>
      <c r="I143" s="934">
        <f>SUMIF(Expert_LBB!M:M,D143,Expert_LBB!Q:Q)</f>
        <v>0</v>
      </c>
      <c r="J143" s="934">
        <f>SUMIF(Insekteräich!Q:Q,D143,Insekteräich!S:S)</f>
        <v>0</v>
      </c>
      <c r="K143" s="934">
        <f>SUMIF(Expert_Insekteraich!O:O,D143,Expert_Insekteraich!S:S)</f>
        <v>0</v>
      </c>
      <c r="L143" s="934">
        <f>SUMIF(other!R:R,D143,other!T:T)</f>
        <v>0</v>
      </c>
      <c r="M143" s="934">
        <f>SUMIF('Pan traps 2024'!Q:Q,D143,'Pan traps 2024'!S:S)</f>
        <v>0</v>
      </c>
      <c r="N143" s="934">
        <f t="shared" si="5"/>
        <v>0</v>
      </c>
      <c r="O143" s="935">
        <f t="shared" si="6"/>
        <v>0</v>
      </c>
      <c r="P143" s="914"/>
    </row>
    <row r="144" spans="1:16" ht="15">
      <c r="A144" s="114" t="str">
        <f t="shared" si="4"/>
        <v>non</v>
      </c>
      <c r="D144" s="114" t="s">
        <v>8052</v>
      </c>
      <c r="F144" s="934">
        <f>SUMIF(WBA!Q:Q,D144,WBA!S:S)</f>
        <v>0</v>
      </c>
      <c r="G144" s="934">
        <f>SUMIF(Loic_MSc_Thesis!Q:Q,D144,Loic_MSc_Thesis!S:S)</f>
        <v>0</v>
      </c>
      <c r="H144" s="934">
        <f>SUMIF(LBB!Q:Q,D144,LBB!S:S)</f>
        <v>0</v>
      </c>
      <c r="I144" s="934">
        <f>SUMIF(Expert_LBB!M:M,D144,Expert_LBB!Q:Q)</f>
        <v>0</v>
      </c>
      <c r="J144" s="934">
        <f>SUMIF(Insekteräich!Q:Q,D144,Insekteräich!S:S)</f>
        <v>0</v>
      </c>
      <c r="K144" s="934">
        <f>SUMIF(Expert_Insekteraich!O:O,D144,Expert_Insekteraich!S:S)</f>
        <v>0</v>
      </c>
      <c r="L144" s="934">
        <f>SUMIF(other!R:R,D144,other!T:T)</f>
        <v>0</v>
      </c>
      <c r="M144" s="934">
        <f>SUMIF('Pan traps 2024'!Q:Q,D144,'Pan traps 2024'!S:S)</f>
        <v>0</v>
      </c>
      <c r="N144" s="934">
        <f t="shared" si="5"/>
        <v>0</v>
      </c>
      <c r="O144" s="935">
        <f t="shared" si="6"/>
        <v>0</v>
      </c>
      <c r="P144" s="914"/>
    </row>
    <row r="145" spans="1:16" ht="15">
      <c r="A145" s="114" t="str">
        <f t="shared" si="4"/>
        <v>non</v>
      </c>
      <c r="D145" s="114" t="s">
        <v>8053</v>
      </c>
      <c r="F145" s="934">
        <f>SUMIF(WBA!Q:Q,D145,WBA!S:S)</f>
        <v>0</v>
      </c>
      <c r="G145" s="934">
        <f>SUMIF(Loic_MSc_Thesis!Q:Q,D145,Loic_MSc_Thesis!S:S)</f>
        <v>0</v>
      </c>
      <c r="H145" s="934">
        <f>SUMIF(LBB!Q:Q,D145,LBB!S:S)</f>
        <v>0</v>
      </c>
      <c r="I145" s="934">
        <f>SUMIF(Expert_LBB!M:M,D145,Expert_LBB!Q:Q)</f>
        <v>0</v>
      </c>
      <c r="J145" s="934">
        <f>SUMIF(Insekteräich!Q:Q,D145,Insekteräich!S:S)</f>
        <v>0</v>
      </c>
      <c r="K145" s="934">
        <f>SUMIF(Expert_Insekteraich!O:O,D145,Expert_Insekteraich!S:S)</f>
        <v>0</v>
      </c>
      <c r="L145" s="934">
        <f>SUMIF(other!R:R,D145,other!T:T)</f>
        <v>0</v>
      </c>
      <c r="M145" s="934">
        <f>SUMIF('Pan traps 2024'!Q:Q,D145,'Pan traps 2024'!S:S)</f>
        <v>0</v>
      </c>
      <c r="N145" s="934">
        <f t="shared" si="5"/>
        <v>0</v>
      </c>
      <c r="O145" s="935">
        <f t="shared" si="6"/>
        <v>0</v>
      </c>
      <c r="P145" s="914"/>
    </row>
    <row r="146" spans="1:16" ht="15">
      <c r="A146" s="114" t="str">
        <f t="shared" si="4"/>
        <v>non</v>
      </c>
      <c r="D146" s="114" t="s">
        <v>8054</v>
      </c>
      <c r="F146" s="934">
        <f>SUMIF(WBA!Q:Q,D146,WBA!S:S)</f>
        <v>0</v>
      </c>
      <c r="G146" s="934">
        <f>SUMIF(Loic_MSc_Thesis!Q:Q,D146,Loic_MSc_Thesis!S:S)</f>
        <v>0</v>
      </c>
      <c r="H146" s="934">
        <f>SUMIF(LBB!Q:Q,D146,LBB!S:S)</f>
        <v>0</v>
      </c>
      <c r="I146" s="934">
        <f>SUMIF(Expert_LBB!M:M,D146,Expert_LBB!Q:Q)</f>
        <v>0</v>
      </c>
      <c r="J146" s="934">
        <f>SUMIF(Insekteräich!Q:Q,D146,Insekteräich!S:S)</f>
        <v>0</v>
      </c>
      <c r="K146" s="934">
        <f>SUMIF(Expert_Insekteraich!O:O,D146,Expert_Insekteraich!S:S)</f>
        <v>0</v>
      </c>
      <c r="L146" s="934">
        <f>SUMIF(other!R:R,D146,other!T:T)</f>
        <v>0</v>
      </c>
      <c r="M146" s="934">
        <f>SUMIF('Pan traps 2024'!Q:Q,D146,'Pan traps 2024'!S:S)</f>
        <v>0</v>
      </c>
      <c r="N146" s="934">
        <f t="shared" si="5"/>
        <v>0</v>
      </c>
      <c r="O146" s="935">
        <f t="shared" si="6"/>
        <v>0</v>
      </c>
      <c r="P146" s="914"/>
    </row>
    <row r="147" spans="1:16" ht="15">
      <c r="A147" s="114" t="str">
        <f t="shared" si="4"/>
        <v>non</v>
      </c>
      <c r="D147" s="114" t="s">
        <v>8055</v>
      </c>
      <c r="F147" s="934">
        <f>SUMIF(WBA!Q:Q,D147,WBA!S:S)</f>
        <v>0</v>
      </c>
      <c r="G147" s="934">
        <f>SUMIF(Loic_MSc_Thesis!Q:Q,D147,Loic_MSc_Thesis!S:S)</f>
        <v>0</v>
      </c>
      <c r="H147" s="934">
        <f>SUMIF(LBB!Q:Q,D147,LBB!S:S)</f>
        <v>0</v>
      </c>
      <c r="I147" s="934">
        <f>SUMIF(Expert_LBB!M:M,D147,Expert_LBB!Q:Q)</f>
        <v>0</v>
      </c>
      <c r="J147" s="934">
        <f>SUMIF(Insekteräich!Q:Q,D147,Insekteräich!S:S)</f>
        <v>0</v>
      </c>
      <c r="K147" s="934">
        <f>SUMIF(Expert_Insekteraich!O:O,D147,Expert_Insekteraich!S:S)</f>
        <v>0</v>
      </c>
      <c r="L147" s="934">
        <f>SUMIF(other!R:R,D147,other!T:T)</f>
        <v>0</v>
      </c>
      <c r="M147" s="934">
        <f>SUMIF('Pan traps 2024'!Q:Q,D147,'Pan traps 2024'!S:S)</f>
        <v>0</v>
      </c>
      <c r="N147" s="934">
        <f t="shared" si="5"/>
        <v>0</v>
      </c>
      <c r="O147" s="935">
        <f t="shared" si="6"/>
        <v>0</v>
      </c>
      <c r="P147" s="914"/>
    </row>
    <row r="148" spans="1:16" ht="15">
      <c r="A148" s="114" t="str">
        <f t="shared" si="4"/>
        <v>non</v>
      </c>
      <c r="D148" s="114" t="s">
        <v>8056</v>
      </c>
      <c r="F148" s="934">
        <f>SUMIF(WBA!Q:Q,D148,WBA!S:S)</f>
        <v>0</v>
      </c>
      <c r="G148" s="934">
        <f>SUMIF(Loic_MSc_Thesis!Q:Q,D148,Loic_MSc_Thesis!S:S)</f>
        <v>0</v>
      </c>
      <c r="H148" s="934">
        <f>SUMIF(LBB!Q:Q,D148,LBB!S:S)</f>
        <v>0</v>
      </c>
      <c r="I148" s="934">
        <f>SUMIF(Expert_LBB!M:M,D148,Expert_LBB!Q:Q)</f>
        <v>0</v>
      </c>
      <c r="J148" s="934">
        <f>SUMIF(Insekteräich!Q:Q,D148,Insekteräich!S:S)</f>
        <v>0</v>
      </c>
      <c r="K148" s="934">
        <f>SUMIF(Expert_Insekteraich!O:O,D148,Expert_Insekteraich!S:S)</f>
        <v>0</v>
      </c>
      <c r="L148" s="934">
        <f>SUMIF(other!R:R,D148,other!T:T)</f>
        <v>0</v>
      </c>
      <c r="M148" s="934">
        <f>SUMIF('Pan traps 2024'!Q:Q,D148,'Pan traps 2024'!S:S)</f>
        <v>0</v>
      </c>
      <c r="N148" s="934">
        <f t="shared" si="5"/>
        <v>0</v>
      </c>
      <c r="O148" s="935">
        <f t="shared" si="6"/>
        <v>0</v>
      </c>
      <c r="P148" s="914"/>
    </row>
    <row r="149" spans="1:16" ht="15">
      <c r="A149" s="114" t="str">
        <f t="shared" si="4"/>
        <v>non</v>
      </c>
      <c r="D149" s="114" t="s">
        <v>8057</v>
      </c>
      <c r="F149" s="934">
        <f>SUMIF(WBA!Q:Q,D149,WBA!S:S)</f>
        <v>0</v>
      </c>
      <c r="G149" s="934">
        <f>SUMIF(Loic_MSc_Thesis!Q:Q,D149,Loic_MSc_Thesis!S:S)</f>
        <v>0</v>
      </c>
      <c r="H149" s="934">
        <f>SUMIF(LBB!Q:Q,D149,LBB!S:S)</f>
        <v>0</v>
      </c>
      <c r="I149" s="934">
        <f>SUMIF(Expert_LBB!M:M,D149,Expert_LBB!Q:Q)</f>
        <v>0</v>
      </c>
      <c r="J149" s="934">
        <f>SUMIF(Insekteräich!Q:Q,D149,Insekteräich!S:S)</f>
        <v>0</v>
      </c>
      <c r="K149" s="934">
        <f>SUMIF(Expert_Insekteraich!O:O,D149,Expert_Insekteraich!S:S)</f>
        <v>0</v>
      </c>
      <c r="L149" s="934">
        <f>SUMIF(other!R:R,D149,other!T:T)</f>
        <v>0</v>
      </c>
      <c r="M149" s="934">
        <f>SUMIF('Pan traps 2024'!Q:Q,D149,'Pan traps 2024'!S:S)</f>
        <v>0</v>
      </c>
      <c r="N149" s="934">
        <f t="shared" si="5"/>
        <v>0</v>
      </c>
      <c r="O149" s="935">
        <f t="shared" si="6"/>
        <v>0</v>
      </c>
      <c r="P149" s="914"/>
    </row>
    <row r="150" spans="1:16" ht="15">
      <c r="A150" s="114">
        <f t="shared" si="4"/>
        <v>1</v>
      </c>
      <c r="D150" s="16" t="s">
        <v>1153</v>
      </c>
      <c r="F150" s="934">
        <f>SUMIF(WBA!Q:Q,D150,WBA!S:S)</f>
        <v>1</v>
      </c>
      <c r="G150" s="934">
        <f>SUMIF(Loic_MSc_Thesis!Q:Q,D150,Loic_MSc_Thesis!S:S)</f>
        <v>0</v>
      </c>
      <c r="H150" s="934">
        <f>SUMIF(LBB!Q:Q,D150,LBB!S:S)</f>
        <v>5</v>
      </c>
      <c r="I150" s="934">
        <f>SUMIF(Expert_LBB!M:M,D150,Expert_LBB!Q:Q)</f>
        <v>0</v>
      </c>
      <c r="J150" s="934">
        <f>SUMIF(Insekteräich!Q:Q,D150,Insekteräich!S:S)</f>
        <v>0</v>
      </c>
      <c r="K150" s="934">
        <f>SUMIF(Expert_Insekteraich!O:O,D150,Expert_Insekteraich!S:S)</f>
        <v>0</v>
      </c>
      <c r="L150" s="934">
        <f>SUMIF(other!R:R,D150,other!T:T)</f>
        <v>0</v>
      </c>
      <c r="M150" s="934">
        <f>SUMIF('Pan traps 2024'!Q:Q,D150,'Pan traps 2024'!S:S)</f>
        <v>0</v>
      </c>
      <c r="N150" s="934">
        <f t="shared" si="5"/>
        <v>6</v>
      </c>
      <c r="O150" s="935" t="e">
        <f t="shared" ca="1" si="6"/>
        <v>#NAME?</v>
      </c>
      <c r="P150" s="914"/>
    </row>
    <row r="151" spans="1:16" ht="15">
      <c r="A151" s="114" t="str">
        <f t="shared" si="4"/>
        <v>non</v>
      </c>
      <c r="D151" s="114" t="s">
        <v>8058</v>
      </c>
      <c r="F151" s="934">
        <f>SUMIF(WBA!Q:Q,D151,WBA!S:S)</f>
        <v>0</v>
      </c>
      <c r="G151" s="934">
        <f>SUMIF(Loic_MSc_Thesis!Q:Q,D151,Loic_MSc_Thesis!S:S)</f>
        <v>0</v>
      </c>
      <c r="H151" s="934">
        <f>SUMIF(LBB!Q:Q,D151,LBB!S:S)</f>
        <v>0</v>
      </c>
      <c r="I151" s="934">
        <f>SUMIF(Expert_LBB!M:M,D151,Expert_LBB!Q:Q)</f>
        <v>0</v>
      </c>
      <c r="J151" s="934">
        <f>SUMIF(Insekteräich!Q:Q,D151,Insekteräich!S:S)</f>
        <v>0</v>
      </c>
      <c r="K151" s="934">
        <f>SUMIF(Expert_Insekteraich!O:O,D151,Expert_Insekteraich!S:S)</f>
        <v>0</v>
      </c>
      <c r="L151" s="934">
        <f>SUMIF(other!R:R,D151,other!T:T)</f>
        <v>0</v>
      </c>
      <c r="M151" s="934">
        <f>SUMIF('Pan traps 2024'!Q:Q,D151,'Pan traps 2024'!S:S)</f>
        <v>0</v>
      </c>
      <c r="N151" s="934">
        <f t="shared" si="5"/>
        <v>0</v>
      </c>
      <c r="O151" s="935">
        <f t="shared" si="6"/>
        <v>0</v>
      </c>
      <c r="P151" s="914"/>
    </row>
    <row r="152" spans="1:16" ht="15">
      <c r="A152" s="114" t="str">
        <f t="shared" si="4"/>
        <v>non</v>
      </c>
      <c r="D152" s="114" t="s">
        <v>8059</v>
      </c>
      <c r="F152" s="934">
        <f>SUMIF(WBA!Q:Q,D152,WBA!S:S)</f>
        <v>0</v>
      </c>
      <c r="G152" s="934">
        <f>SUMIF(Loic_MSc_Thesis!Q:Q,D152,Loic_MSc_Thesis!S:S)</f>
        <v>0</v>
      </c>
      <c r="H152" s="934">
        <f>SUMIF(LBB!Q:Q,D152,LBB!S:S)</f>
        <v>0</v>
      </c>
      <c r="I152" s="934">
        <f>SUMIF(Expert_LBB!M:M,D152,Expert_LBB!Q:Q)</f>
        <v>0</v>
      </c>
      <c r="J152" s="934">
        <f>SUMIF(Insekteräich!Q:Q,D152,Insekteräich!S:S)</f>
        <v>0</v>
      </c>
      <c r="K152" s="934">
        <f>SUMIF(Expert_Insekteraich!O:O,D152,Expert_Insekteraich!S:S)</f>
        <v>0</v>
      </c>
      <c r="L152" s="934">
        <f>SUMIF(other!R:R,D152,other!T:T)</f>
        <v>0</v>
      </c>
      <c r="M152" s="934">
        <f>SUMIF('Pan traps 2024'!Q:Q,D152,'Pan traps 2024'!S:S)</f>
        <v>0</v>
      </c>
      <c r="N152" s="934">
        <f t="shared" si="5"/>
        <v>0</v>
      </c>
      <c r="O152" s="935">
        <f t="shared" si="6"/>
        <v>0</v>
      </c>
      <c r="P152" s="914"/>
    </row>
    <row r="153" spans="1:16" ht="15">
      <c r="A153" s="114" t="str">
        <f t="shared" si="4"/>
        <v>non</v>
      </c>
      <c r="D153" s="114" t="s">
        <v>8060</v>
      </c>
      <c r="F153" s="934">
        <f>SUMIF(WBA!Q:Q,D153,WBA!S:S)</f>
        <v>0</v>
      </c>
      <c r="G153" s="934">
        <f>SUMIF(Loic_MSc_Thesis!Q:Q,D153,Loic_MSc_Thesis!S:S)</f>
        <v>0</v>
      </c>
      <c r="H153" s="934">
        <f>SUMIF(LBB!Q:Q,D153,LBB!S:S)</f>
        <v>0</v>
      </c>
      <c r="I153" s="934">
        <f>SUMIF(Expert_LBB!M:M,D153,Expert_LBB!Q:Q)</f>
        <v>0</v>
      </c>
      <c r="J153" s="934">
        <f>SUMIF(Insekteräich!Q:Q,D153,Insekteräich!S:S)</f>
        <v>0</v>
      </c>
      <c r="K153" s="934">
        <f>SUMIF(Expert_Insekteraich!O:O,D153,Expert_Insekteraich!S:S)</f>
        <v>0</v>
      </c>
      <c r="L153" s="934">
        <f>SUMIF(other!R:R,D153,other!T:T)</f>
        <v>0</v>
      </c>
      <c r="M153" s="934">
        <f>SUMIF('Pan traps 2024'!Q:Q,D153,'Pan traps 2024'!S:S)</f>
        <v>0</v>
      </c>
      <c r="N153" s="934">
        <f t="shared" si="5"/>
        <v>0</v>
      </c>
      <c r="O153" s="935">
        <f t="shared" si="6"/>
        <v>0</v>
      </c>
      <c r="P153" s="914"/>
    </row>
    <row r="154" spans="1:16" ht="15">
      <c r="A154" s="114" t="str">
        <f t="shared" si="4"/>
        <v>non</v>
      </c>
      <c r="D154" s="114" t="s">
        <v>8061</v>
      </c>
      <c r="F154" s="934">
        <f>SUMIF(WBA!Q:Q,D154,WBA!S:S)</f>
        <v>0</v>
      </c>
      <c r="G154" s="934">
        <f>SUMIF(Loic_MSc_Thesis!Q:Q,D154,Loic_MSc_Thesis!S:S)</f>
        <v>0</v>
      </c>
      <c r="H154" s="934">
        <f>SUMIF(LBB!Q:Q,D154,LBB!S:S)</f>
        <v>0</v>
      </c>
      <c r="I154" s="934">
        <f>SUMIF(Expert_LBB!M:M,D154,Expert_LBB!Q:Q)</f>
        <v>0</v>
      </c>
      <c r="J154" s="934">
        <f>SUMIF(Insekteräich!Q:Q,D154,Insekteräich!S:S)</f>
        <v>0</v>
      </c>
      <c r="K154" s="934">
        <f>SUMIF(Expert_Insekteraich!O:O,D154,Expert_Insekteraich!S:S)</f>
        <v>0</v>
      </c>
      <c r="L154" s="934">
        <f>SUMIF(other!R:R,D154,other!T:T)</f>
        <v>0</v>
      </c>
      <c r="M154" s="934">
        <f>SUMIF('Pan traps 2024'!Q:Q,D154,'Pan traps 2024'!S:S)</f>
        <v>0</v>
      </c>
      <c r="N154" s="934">
        <f t="shared" si="5"/>
        <v>0</v>
      </c>
      <c r="O154" s="935">
        <f t="shared" si="6"/>
        <v>0</v>
      </c>
      <c r="P154" s="914"/>
    </row>
    <row r="155" spans="1:16" ht="15">
      <c r="A155" s="114" t="str">
        <f t="shared" si="4"/>
        <v>non</v>
      </c>
      <c r="D155" s="114" t="s">
        <v>8062</v>
      </c>
      <c r="F155" s="934">
        <f>SUMIF(WBA!Q:Q,D155,WBA!S:S)</f>
        <v>0</v>
      </c>
      <c r="G155" s="934">
        <f>SUMIF(Loic_MSc_Thesis!Q:Q,D155,Loic_MSc_Thesis!S:S)</f>
        <v>0</v>
      </c>
      <c r="H155" s="934">
        <f>SUMIF(LBB!Q:Q,D155,LBB!S:S)</f>
        <v>0</v>
      </c>
      <c r="I155" s="934">
        <f>SUMIF(Expert_LBB!M:M,D155,Expert_LBB!Q:Q)</f>
        <v>0</v>
      </c>
      <c r="J155" s="934">
        <f>SUMIF(Insekteräich!Q:Q,D155,Insekteräich!S:S)</f>
        <v>0</v>
      </c>
      <c r="K155" s="934">
        <f>SUMIF(Expert_Insekteraich!O:O,D155,Expert_Insekteraich!S:S)</f>
        <v>0</v>
      </c>
      <c r="L155" s="934">
        <f>SUMIF(other!R:R,D155,other!T:T)</f>
        <v>0</v>
      </c>
      <c r="M155" s="934">
        <f>SUMIF('Pan traps 2024'!Q:Q,D155,'Pan traps 2024'!S:S)</f>
        <v>0</v>
      </c>
      <c r="N155" s="934">
        <f t="shared" si="5"/>
        <v>0</v>
      </c>
      <c r="O155" s="935">
        <f t="shared" si="6"/>
        <v>0</v>
      </c>
      <c r="P155" s="914"/>
    </row>
    <row r="156" spans="1:16" ht="15">
      <c r="A156" s="114" t="str">
        <f t="shared" si="4"/>
        <v>non</v>
      </c>
      <c r="D156" s="114" t="s">
        <v>8063</v>
      </c>
      <c r="F156" s="934">
        <f>SUMIF(WBA!Q:Q,D156,WBA!S:S)</f>
        <v>0</v>
      </c>
      <c r="G156" s="934">
        <f>SUMIF(Loic_MSc_Thesis!Q:Q,D156,Loic_MSc_Thesis!S:S)</f>
        <v>0</v>
      </c>
      <c r="H156" s="934">
        <f>SUMIF(LBB!Q:Q,D156,LBB!S:S)</f>
        <v>0</v>
      </c>
      <c r="I156" s="934">
        <f>SUMIF(Expert_LBB!M:M,D156,Expert_LBB!Q:Q)</f>
        <v>0</v>
      </c>
      <c r="J156" s="934">
        <f>SUMIF(Insekteräich!Q:Q,D156,Insekteräich!S:S)</f>
        <v>0</v>
      </c>
      <c r="K156" s="934">
        <f>SUMIF(Expert_Insekteraich!O:O,D156,Expert_Insekteraich!S:S)</f>
        <v>0</v>
      </c>
      <c r="L156" s="934">
        <f>SUMIF(other!R:R,D156,other!T:T)</f>
        <v>0</v>
      </c>
      <c r="M156" s="934">
        <f>SUMIF('Pan traps 2024'!Q:Q,D156,'Pan traps 2024'!S:S)</f>
        <v>0</v>
      </c>
      <c r="N156" s="934">
        <f t="shared" si="5"/>
        <v>0</v>
      </c>
      <c r="O156" s="935">
        <f t="shared" si="6"/>
        <v>0</v>
      </c>
      <c r="P156" s="914"/>
    </row>
    <row r="157" spans="1:16" ht="15">
      <c r="A157" s="114" t="str">
        <f t="shared" si="4"/>
        <v>non</v>
      </c>
      <c r="D157" s="114" t="s">
        <v>8064</v>
      </c>
      <c r="F157" s="934">
        <f>SUMIF(WBA!Q:Q,D157,WBA!S:S)</f>
        <v>0</v>
      </c>
      <c r="G157" s="934">
        <f>SUMIF(Loic_MSc_Thesis!Q:Q,D157,Loic_MSc_Thesis!S:S)</f>
        <v>0</v>
      </c>
      <c r="H157" s="934">
        <f>SUMIF(LBB!Q:Q,D157,LBB!S:S)</f>
        <v>0</v>
      </c>
      <c r="I157" s="934">
        <f>SUMIF(Expert_LBB!M:M,D157,Expert_LBB!Q:Q)</f>
        <v>0</v>
      </c>
      <c r="J157" s="934">
        <f>SUMIF(Insekteräich!Q:Q,D157,Insekteräich!S:S)</f>
        <v>0</v>
      </c>
      <c r="K157" s="934">
        <f>SUMIF(Expert_Insekteraich!O:O,D157,Expert_Insekteraich!S:S)</f>
        <v>0</v>
      </c>
      <c r="L157" s="934">
        <f>SUMIF(other!R:R,D157,other!T:T)</f>
        <v>0</v>
      </c>
      <c r="M157" s="934">
        <f>SUMIF('Pan traps 2024'!Q:Q,D157,'Pan traps 2024'!S:S)</f>
        <v>0</v>
      </c>
      <c r="N157" s="934">
        <f t="shared" si="5"/>
        <v>0</v>
      </c>
      <c r="O157" s="935">
        <f t="shared" si="6"/>
        <v>0</v>
      </c>
      <c r="P157" s="914"/>
    </row>
    <row r="158" spans="1:16" ht="15">
      <c r="A158" s="114" t="str">
        <f t="shared" si="4"/>
        <v>non</v>
      </c>
      <c r="D158" s="114" t="s">
        <v>8065</v>
      </c>
      <c r="F158" s="934">
        <f>SUMIF(WBA!Q:Q,D158,WBA!S:S)</f>
        <v>0</v>
      </c>
      <c r="G158" s="934">
        <f>SUMIF(Loic_MSc_Thesis!Q:Q,D158,Loic_MSc_Thesis!S:S)</f>
        <v>0</v>
      </c>
      <c r="H158" s="934">
        <f>SUMIF(LBB!Q:Q,D158,LBB!S:S)</f>
        <v>0</v>
      </c>
      <c r="I158" s="934">
        <f>SUMIF(Expert_LBB!M:M,D158,Expert_LBB!Q:Q)</f>
        <v>0</v>
      </c>
      <c r="J158" s="934">
        <f>SUMIF(Insekteräich!Q:Q,D158,Insekteräich!S:S)</f>
        <v>0</v>
      </c>
      <c r="K158" s="934">
        <f>SUMIF(Expert_Insekteraich!O:O,D158,Expert_Insekteraich!S:S)</f>
        <v>0</v>
      </c>
      <c r="L158" s="934">
        <f>SUMIF(other!R:R,D158,other!T:T)</f>
        <v>0</v>
      </c>
      <c r="M158" s="934">
        <f>SUMIF('Pan traps 2024'!Q:Q,D158,'Pan traps 2024'!S:S)</f>
        <v>0</v>
      </c>
      <c r="N158" s="934">
        <f t="shared" si="5"/>
        <v>0</v>
      </c>
      <c r="O158" s="935">
        <f t="shared" si="6"/>
        <v>0</v>
      </c>
      <c r="P158" s="914"/>
    </row>
    <row r="159" spans="1:16" ht="15">
      <c r="A159" s="114">
        <f t="shared" si="4"/>
        <v>1</v>
      </c>
      <c r="D159" s="114" t="s">
        <v>5597</v>
      </c>
      <c r="F159" s="934">
        <f>SUMIF(WBA!Q:Q,D159,WBA!S:S)</f>
        <v>0</v>
      </c>
      <c r="G159" s="934">
        <f>SUMIF(Loic_MSc_Thesis!Q:Q,D159,Loic_MSc_Thesis!S:S)</f>
        <v>0</v>
      </c>
      <c r="H159" s="934">
        <f>SUMIF(LBB!Q:Q,D159,LBB!S:S)</f>
        <v>1</v>
      </c>
      <c r="I159" s="934">
        <f>SUMIF(Expert_LBB!M:M,D159,Expert_LBB!Q:Q)</f>
        <v>1</v>
      </c>
      <c r="J159" s="934">
        <f>SUMIF(Insekteräich!Q:Q,D159,Insekteräich!S:S)</f>
        <v>0</v>
      </c>
      <c r="K159" s="934">
        <f>SUMIF(Expert_Insekteraich!O:O,D159,Expert_Insekteraich!S:S)</f>
        <v>0</v>
      </c>
      <c r="L159" s="934">
        <f>SUMIF(other!R:R,D159,other!T:T)</f>
        <v>0</v>
      </c>
      <c r="M159" s="934">
        <f>SUMIF('Pan traps 2024'!Q:Q,D159,'Pan traps 2024'!S:S)</f>
        <v>0</v>
      </c>
      <c r="N159" s="934">
        <f t="shared" si="5"/>
        <v>2</v>
      </c>
      <c r="O159" s="935" t="e">
        <f t="shared" ca="1" si="6"/>
        <v>#NAME?</v>
      </c>
      <c r="P159" s="914"/>
    </row>
    <row r="160" spans="1:16" ht="15">
      <c r="A160" s="114" t="str">
        <f t="shared" si="4"/>
        <v>non</v>
      </c>
      <c r="D160" s="114" t="s">
        <v>8066</v>
      </c>
      <c r="F160" s="934">
        <f>SUMIF(WBA!Q:Q,D160,WBA!S:S)</f>
        <v>0</v>
      </c>
      <c r="G160" s="934">
        <f>SUMIF(Loic_MSc_Thesis!Q:Q,D160,Loic_MSc_Thesis!S:S)</f>
        <v>0</v>
      </c>
      <c r="H160" s="934">
        <f>SUMIF(LBB!Q:Q,D160,LBB!S:S)</f>
        <v>0</v>
      </c>
      <c r="I160" s="934">
        <f>SUMIF(Expert_LBB!M:M,D160,Expert_LBB!Q:Q)</f>
        <v>0</v>
      </c>
      <c r="J160" s="934">
        <f>SUMIF(Insekteräich!Q:Q,D160,Insekteräich!S:S)</f>
        <v>0</v>
      </c>
      <c r="K160" s="934">
        <f>SUMIF(Expert_Insekteraich!O:O,D160,Expert_Insekteraich!S:S)</f>
        <v>0</v>
      </c>
      <c r="L160" s="934">
        <f>SUMIF(other!R:R,D160,other!T:T)</f>
        <v>0</v>
      </c>
      <c r="M160" s="934">
        <f>SUMIF('Pan traps 2024'!Q:Q,D160,'Pan traps 2024'!S:S)</f>
        <v>0</v>
      </c>
      <c r="N160" s="934">
        <f t="shared" si="5"/>
        <v>0</v>
      </c>
      <c r="O160" s="935">
        <f t="shared" si="6"/>
        <v>0</v>
      </c>
      <c r="P160" s="914"/>
    </row>
    <row r="161" spans="1:16" ht="15">
      <c r="A161" s="114" t="str">
        <f t="shared" si="4"/>
        <v>non</v>
      </c>
      <c r="D161" s="114" t="s">
        <v>8067</v>
      </c>
      <c r="F161" s="934">
        <f>SUMIF(WBA!Q:Q,D161,WBA!S:S)</f>
        <v>0</v>
      </c>
      <c r="G161" s="934">
        <f>SUMIF(Loic_MSc_Thesis!Q:Q,D161,Loic_MSc_Thesis!S:S)</f>
        <v>0</v>
      </c>
      <c r="H161" s="934">
        <f>SUMIF(LBB!Q:Q,D161,LBB!S:S)</f>
        <v>0</v>
      </c>
      <c r="I161" s="934">
        <f>SUMIF(Expert_LBB!M:M,D161,Expert_LBB!Q:Q)</f>
        <v>0</v>
      </c>
      <c r="J161" s="934">
        <f>SUMIF(Insekteräich!Q:Q,D161,Insekteräich!S:S)</f>
        <v>0</v>
      </c>
      <c r="K161" s="934">
        <f>SUMIF(Expert_Insekteraich!O:O,D161,Expert_Insekteraich!S:S)</f>
        <v>0</v>
      </c>
      <c r="L161" s="934">
        <f>SUMIF(other!R:R,D161,other!T:T)</f>
        <v>0</v>
      </c>
      <c r="M161" s="934">
        <f>SUMIF('Pan traps 2024'!Q:Q,D161,'Pan traps 2024'!S:S)</f>
        <v>0</v>
      </c>
      <c r="N161" s="934">
        <f t="shared" si="5"/>
        <v>0</v>
      </c>
      <c r="O161" s="935">
        <f t="shared" si="6"/>
        <v>0</v>
      </c>
      <c r="P161" s="914"/>
    </row>
    <row r="162" spans="1:16" ht="15">
      <c r="A162" s="114" t="str">
        <f t="shared" si="4"/>
        <v>non</v>
      </c>
      <c r="D162" s="114" t="s">
        <v>8068</v>
      </c>
      <c r="F162" s="934">
        <f>SUMIF(WBA!Q:Q,D162,WBA!S:S)</f>
        <v>0</v>
      </c>
      <c r="G162" s="934">
        <f>SUMIF(Loic_MSc_Thesis!Q:Q,D162,Loic_MSc_Thesis!S:S)</f>
        <v>0</v>
      </c>
      <c r="H162" s="934">
        <f>SUMIF(LBB!Q:Q,D162,LBB!S:S)</f>
        <v>0</v>
      </c>
      <c r="I162" s="934">
        <f>SUMIF(Expert_LBB!M:M,D162,Expert_LBB!Q:Q)</f>
        <v>0</v>
      </c>
      <c r="J162" s="934">
        <f>SUMIF(Insekteräich!Q:Q,D162,Insekteräich!S:S)</f>
        <v>0</v>
      </c>
      <c r="K162" s="934">
        <f>SUMIF(Expert_Insekteraich!O:O,D162,Expert_Insekteraich!S:S)</f>
        <v>0</v>
      </c>
      <c r="L162" s="934">
        <f>SUMIF(other!R:R,D162,other!T:T)</f>
        <v>0</v>
      </c>
      <c r="M162" s="934">
        <f>SUMIF('Pan traps 2024'!Q:Q,D162,'Pan traps 2024'!S:S)</f>
        <v>0</v>
      </c>
      <c r="N162" s="934">
        <f t="shared" si="5"/>
        <v>0</v>
      </c>
      <c r="O162" s="935">
        <f t="shared" si="6"/>
        <v>0</v>
      </c>
      <c r="P162" s="914"/>
    </row>
    <row r="163" spans="1:16" ht="15">
      <c r="A163" s="114" t="str">
        <f t="shared" si="4"/>
        <v>non</v>
      </c>
      <c r="D163" s="114" t="s">
        <v>8069</v>
      </c>
      <c r="F163" s="934">
        <f>SUMIF(WBA!Q:Q,D163,WBA!S:S)</f>
        <v>0</v>
      </c>
      <c r="G163" s="934">
        <f>SUMIF(Loic_MSc_Thesis!Q:Q,D163,Loic_MSc_Thesis!S:S)</f>
        <v>0</v>
      </c>
      <c r="H163" s="934">
        <f>SUMIF(LBB!Q:Q,D163,LBB!S:S)</f>
        <v>0</v>
      </c>
      <c r="I163" s="934">
        <f>SUMIF(Expert_LBB!M:M,D163,Expert_LBB!Q:Q)</f>
        <v>0</v>
      </c>
      <c r="J163" s="934">
        <f>SUMIF(Insekteräich!Q:Q,D163,Insekteräich!S:S)</f>
        <v>0</v>
      </c>
      <c r="K163" s="934">
        <f>SUMIF(Expert_Insekteraich!O:O,D163,Expert_Insekteraich!S:S)</f>
        <v>0</v>
      </c>
      <c r="L163" s="934">
        <f>SUMIF(other!R:R,D163,other!T:T)</f>
        <v>0</v>
      </c>
      <c r="M163" s="934">
        <f>SUMIF('Pan traps 2024'!Q:Q,D163,'Pan traps 2024'!S:S)</f>
        <v>0</v>
      </c>
      <c r="N163" s="934">
        <f t="shared" si="5"/>
        <v>0</v>
      </c>
      <c r="O163" s="935">
        <f t="shared" si="6"/>
        <v>0</v>
      </c>
      <c r="P163" s="914"/>
    </row>
    <row r="164" spans="1:16" ht="15">
      <c r="A164" s="114" t="str">
        <f t="shared" si="4"/>
        <v>non</v>
      </c>
      <c r="D164" s="114" t="s">
        <v>8070</v>
      </c>
      <c r="F164" s="934">
        <f>SUMIF(WBA!Q:Q,D164,WBA!S:S)</f>
        <v>0</v>
      </c>
      <c r="G164" s="934">
        <f>SUMIF(Loic_MSc_Thesis!Q:Q,D164,Loic_MSc_Thesis!S:S)</f>
        <v>0</v>
      </c>
      <c r="H164" s="934">
        <f>SUMIF(LBB!Q:Q,D164,LBB!S:S)</f>
        <v>0</v>
      </c>
      <c r="I164" s="934">
        <f>SUMIF(Expert_LBB!M:M,D164,Expert_LBB!Q:Q)</f>
        <v>0</v>
      </c>
      <c r="J164" s="934">
        <f>SUMIF(Insekteräich!Q:Q,D164,Insekteräich!S:S)</f>
        <v>0</v>
      </c>
      <c r="K164" s="934">
        <f>SUMIF(Expert_Insekteraich!O:O,D164,Expert_Insekteraich!S:S)</f>
        <v>0</v>
      </c>
      <c r="L164" s="934">
        <f>SUMIF(other!R:R,D164,other!T:T)</f>
        <v>0</v>
      </c>
      <c r="M164" s="934">
        <f>SUMIF('Pan traps 2024'!Q:Q,D164,'Pan traps 2024'!S:S)</f>
        <v>0</v>
      </c>
      <c r="N164" s="934">
        <f t="shared" si="5"/>
        <v>0</v>
      </c>
      <c r="O164" s="935">
        <f t="shared" si="6"/>
        <v>0</v>
      </c>
      <c r="P164" s="914"/>
    </row>
    <row r="165" spans="1:16" ht="15">
      <c r="A165" s="114" t="str">
        <f t="shared" si="4"/>
        <v>non</v>
      </c>
      <c r="D165" s="114" t="s">
        <v>8071</v>
      </c>
      <c r="F165" s="934">
        <f>SUMIF(WBA!Q:Q,D165,WBA!S:S)</f>
        <v>0</v>
      </c>
      <c r="G165" s="934">
        <f>SUMIF(Loic_MSc_Thesis!Q:Q,D165,Loic_MSc_Thesis!S:S)</f>
        <v>0</v>
      </c>
      <c r="H165" s="934">
        <f>SUMIF(LBB!Q:Q,D165,LBB!S:S)</f>
        <v>0</v>
      </c>
      <c r="I165" s="934">
        <f>SUMIF(Expert_LBB!M:M,D165,Expert_LBB!Q:Q)</f>
        <v>0</v>
      </c>
      <c r="J165" s="934">
        <f>SUMIF(Insekteräich!Q:Q,D165,Insekteräich!S:S)</f>
        <v>0</v>
      </c>
      <c r="K165" s="934">
        <f>SUMIF(Expert_Insekteraich!O:O,D165,Expert_Insekteraich!S:S)</f>
        <v>0</v>
      </c>
      <c r="L165" s="934">
        <f>SUMIF(other!R:R,D165,other!T:T)</f>
        <v>0</v>
      </c>
      <c r="M165" s="934">
        <f>SUMIF('Pan traps 2024'!Q:Q,D165,'Pan traps 2024'!S:S)</f>
        <v>0</v>
      </c>
      <c r="N165" s="934">
        <f t="shared" si="5"/>
        <v>0</v>
      </c>
      <c r="O165" s="935">
        <f t="shared" si="6"/>
        <v>0</v>
      </c>
      <c r="P165" s="914"/>
    </row>
    <row r="166" spans="1:16" ht="15">
      <c r="A166" s="114" t="str">
        <f t="shared" si="4"/>
        <v>non</v>
      </c>
      <c r="D166" s="114" t="s">
        <v>8072</v>
      </c>
      <c r="F166" s="934">
        <f>SUMIF(WBA!Q:Q,D166,WBA!S:S)</f>
        <v>0</v>
      </c>
      <c r="G166" s="934">
        <f>SUMIF(Loic_MSc_Thesis!Q:Q,D166,Loic_MSc_Thesis!S:S)</f>
        <v>0</v>
      </c>
      <c r="H166" s="934">
        <f>SUMIF(LBB!Q:Q,D166,LBB!S:S)</f>
        <v>0</v>
      </c>
      <c r="I166" s="934">
        <f>SUMIF(Expert_LBB!M:M,D166,Expert_LBB!Q:Q)</f>
        <v>0</v>
      </c>
      <c r="J166" s="934">
        <f>SUMIF(Insekteräich!Q:Q,D166,Insekteräich!S:S)</f>
        <v>0</v>
      </c>
      <c r="K166" s="934">
        <f>SUMIF(Expert_Insekteraich!O:O,D166,Expert_Insekteraich!S:S)</f>
        <v>0</v>
      </c>
      <c r="L166" s="934">
        <f>SUMIF(other!R:R,D166,other!T:T)</f>
        <v>0</v>
      </c>
      <c r="M166" s="934">
        <f>SUMIF('Pan traps 2024'!Q:Q,D166,'Pan traps 2024'!S:S)</f>
        <v>0</v>
      </c>
      <c r="N166" s="934">
        <f t="shared" si="5"/>
        <v>0</v>
      </c>
      <c r="O166" s="935">
        <f t="shared" si="6"/>
        <v>0</v>
      </c>
      <c r="P166" s="914"/>
    </row>
    <row r="167" spans="1:16" ht="15">
      <c r="A167" s="114" t="str">
        <f t="shared" si="4"/>
        <v>non</v>
      </c>
      <c r="D167" s="114" t="s">
        <v>8073</v>
      </c>
      <c r="F167" s="934">
        <f>SUMIF(WBA!Q:Q,D167,WBA!S:S)</f>
        <v>0</v>
      </c>
      <c r="G167" s="934">
        <f>SUMIF(Loic_MSc_Thesis!Q:Q,D167,Loic_MSc_Thesis!S:S)</f>
        <v>0</v>
      </c>
      <c r="H167" s="934">
        <f>SUMIF(LBB!Q:Q,D167,LBB!S:S)</f>
        <v>0</v>
      </c>
      <c r="I167" s="934">
        <f>SUMIF(Expert_LBB!M:M,D167,Expert_LBB!Q:Q)</f>
        <v>0</v>
      </c>
      <c r="J167" s="934">
        <f>SUMIF(Insekteräich!Q:Q,D167,Insekteräich!S:S)</f>
        <v>0</v>
      </c>
      <c r="K167" s="934">
        <f>SUMIF(Expert_Insekteraich!O:O,D167,Expert_Insekteraich!S:S)</f>
        <v>0</v>
      </c>
      <c r="L167" s="934">
        <f>SUMIF(other!R:R,D167,other!T:T)</f>
        <v>0</v>
      </c>
      <c r="M167" s="934">
        <f>SUMIF('Pan traps 2024'!Q:Q,D167,'Pan traps 2024'!S:S)</f>
        <v>0</v>
      </c>
      <c r="N167" s="934">
        <f t="shared" si="5"/>
        <v>0</v>
      </c>
      <c r="O167" s="935">
        <f t="shared" si="6"/>
        <v>0</v>
      </c>
      <c r="P167" s="914"/>
    </row>
    <row r="168" spans="1:16" ht="15">
      <c r="A168" s="114" t="str">
        <f t="shared" si="4"/>
        <v>non</v>
      </c>
      <c r="D168" s="114" t="s">
        <v>8074</v>
      </c>
      <c r="F168" s="934">
        <f>SUMIF(WBA!Q:Q,D168,WBA!S:S)</f>
        <v>0</v>
      </c>
      <c r="G168" s="934">
        <f>SUMIF(Loic_MSc_Thesis!Q:Q,D168,Loic_MSc_Thesis!S:S)</f>
        <v>0</v>
      </c>
      <c r="H168" s="934">
        <f>SUMIF(LBB!Q:Q,D168,LBB!S:S)</f>
        <v>0</v>
      </c>
      <c r="I168" s="934">
        <f>SUMIF(Expert_LBB!M:M,D168,Expert_LBB!Q:Q)</f>
        <v>0</v>
      </c>
      <c r="J168" s="934">
        <f>SUMIF(Insekteräich!Q:Q,D168,Insekteräich!S:S)</f>
        <v>0</v>
      </c>
      <c r="K168" s="934">
        <f>SUMIF(Expert_Insekteraich!O:O,D168,Expert_Insekteraich!S:S)</f>
        <v>0</v>
      </c>
      <c r="L168" s="934">
        <f>SUMIF(other!R:R,D168,other!T:T)</f>
        <v>0</v>
      </c>
      <c r="M168" s="934">
        <f>SUMIF('Pan traps 2024'!Q:Q,D168,'Pan traps 2024'!S:S)</f>
        <v>0</v>
      </c>
      <c r="N168" s="934">
        <f t="shared" si="5"/>
        <v>0</v>
      </c>
      <c r="O168" s="935">
        <f t="shared" si="6"/>
        <v>0</v>
      </c>
      <c r="P168" s="914"/>
    </row>
    <row r="169" spans="1:16" ht="15">
      <c r="A169" s="114" t="str">
        <f t="shared" si="4"/>
        <v>non</v>
      </c>
      <c r="D169" s="114" t="s">
        <v>8075</v>
      </c>
      <c r="F169" s="934">
        <f>SUMIF(WBA!Q:Q,D169,WBA!S:S)</f>
        <v>0</v>
      </c>
      <c r="G169" s="934">
        <f>SUMIF(Loic_MSc_Thesis!Q:Q,D169,Loic_MSc_Thesis!S:S)</f>
        <v>0</v>
      </c>
      <c r="H169" s="934">
        <f>SUMIF(LBB!Q:Q,D169,LBB!S:S)</f>
        <v>0</v>
      </c>
      <c r="I169" s="934">
        <f>SUMIF(Expert_LBB!M:M,D169,Expert_LBB!Q:Q)</f>
        <v>0</v>
      </c>
      <c r="J169" s="934">
        <f>SUMIF(Insekteräich!Q:Q,D169,Insekteräich!S:S)</f>
        <v>0</v>
      </c>
      <c r="K169" s="934">
        <f>SUMIF(Expert_Insekteraich!O:O,D169,Expert_Insekteraich!S:S)</f>
        <v>0</v>
      </c>
      <c r="L169" s="934">
        <f>SUMIF(other!R:R,D169,other!T:T)</f>
        <v>0</v>
      </c>
      <c r="M169" s="934">
        <f>SUMIF('Pan traps 2024'!Q:Q,D169,'Pan traps 2024'!S:S)</f>
        <v>0</v>
      </c>
      <c r="N169" s="934">
        <f t="shared" si="5"/>
        <v>0</v>
      </c>
      <c r="O169" s="935">
        <f t="shared" si="6"/>
        <v>0</v>
      </c>
      <c r="P169" s="914"/>
    </row>
    <row r="170" spans="1:16" ht="15">
      <c r="A170" s="114" t="str">
        <f t="shared" si="4"/>
        <v>non</v>
      </c>
      <c r="D170" s="114" t="s">
        <v>8076</v>
      </c>
      <c r="F170" s="934">
        <f>SUMIF(WBA!Q:Q,D170,WBA!S:S)</f>
        <v>0</v>
      </c>
      <c r="G170" s="934">
        <f>SUMIF(Loic_MSc_Thesis!Q:Q,D170,Loic_MSc_Thesis!S:S)</f>
        <v>0</v>
      </c>
      <c r="H170" s="934">
        <f>SUMIF(LBB!Q:Q,D170,LBB!S:S)</f>
        <v>0</v>
      </c>
      <c r="I170" s="934">
        <f>SUMIF(Expert_LBB!M:M,D170,Expert_LBB!Q:Q)</f>
        <v>0</v>
      </c>
      <c r="J170" s="934">
        <f>SUMIF(Insekteräich!Q:Q,D170,Insekteräich!S:S)</f>
        <v>0</v>
      </c>
      <c r="K170" s="934">
        <f>SUMIF(Expert_Insekteraich!O:O,D170,Expert_Insekteraich!S:S)</f>
        <v>0</v>
      </c>
      <c r="L170" s="934">
        <f>SUMIF(other!R:R,D170,other!T:T)</f>
        <v>0</v>
      </c>
      <c r="M170" s="934">
        <f>SUMIF('Pan traps 2024'!Q:Q,D170,'Pan traps 2024'!S:S)</f>
        <v>0</v>
      </c>
      <c r="N170" s="934">
        <f t="shared" si="5"/>
        <v>0</v>
      </c>
      <c r="O170" s="935">
        <f t="shared" si="6"/>
        <v>0</v>
      </c>
      <c r="P170" s="914"/>
    </row>
    <row r="171" spans="1:16" ht="15">
      <c r="A171" s="114" t="str">
        <f t="shared" si="4"/>
        <v>non</v>
      </c>
      <c r="D171" s="114" t="s">
        <v>8077</v>
      </c>
      <c r="F171" s="934">
        <f>SUMIF(WBA!Q:Q,D171,WBA!S:S)</f>
        <v>0</v>
      </c>
      <c r="G171" s="934">
        <f>SUMIF(Loic_MSc_Thesis!Q:Q,D171,Loic_MSc_Thesis!S:S)</f>
        <v>0</v>
      </c>
      <c r="H171" s="934">
        <f>SUMIF(LBB!Q:Q,D171,LBB!S:S)</f>
        <v>0</v>
      </c>
      <c r="I171" s="934">
        <f>SUMIF(Expert_LBB!M:M,D171,Expert_LBB!Q:Q)</f>
        <v>0</v>
      </c>
      <c r="J171" s="934">
        <f>SUMIF(Insekteräich!Q:Q,D171,Insekteräich!S:S)</f>
        <v>0</v>
      </c>
      <c r="K171" s="934">
        <f>SUMIF(Expert_Insekteraich!O:O,D171,Expert_Insekteraich!S:S)</f>
        <v>0</v>
      </c>
      <c r="L171" s="934">
        <f>SUMIF(other!R:R,D171,other!T:T)</f>
        <v>0</v>
      </c>
      <c r="M171" s="934">
        <f>SUMIF('Pan traps 2024'!Q:Q,D171,'Pan traps 2024'!S:S)</f>
        <v>0</v>
      </c>
      <c r="N171" s="934">
        <f t="shared" si="5"/>
        <v>0</v>
      </c>
      <c r="O171" s="935">
        <f t="shared" si="6"/>
        <v>0</v>
      </c>
      <c r="P171" s="914"/>
    </row>
    <row r="172" spans="1:16" ht="15">
      <c r="A172" s="114" t="str">
        <f t="shared" si="4"/>
        <v>non</v>
      </c>
      <c r="D172" s="114" t="s">
        <v>8078</v>
      </c>
      <c r="F172" s="934">
        <f>SUMIF(WBA!Q:Q,D172,WBA!S:S)</f>
        <v>0</v>
      </c>
      <c r="G172" s="934">
        <f>SUMIF(Loic_MSc_Thesis!Q:Q,D172,Loic_MSc_Thesis!S:S)</f>
        <v>0</v>
      </c>
      <c r="H172" s="934">
        <f>SUMIF(LBB!Q:Q,D172,LBB!S:S)</f>
        <v>0</v>
      </c>
      <c r="I172" s="934">
        <f>SUMIF(Expert_LBB!M:M,D172,Expert_LBB!Q:Q)</f>
        <v>0</v>
      </c>
      <c r="J172" s="934">
        <f>SUMIF(Insekteräich!Q:Q,D172,Insekteräich!S:S)</f>
        <v>0</v>
      </c>
      <c r="K172" s="934">
        <f>SUMIF(Expert_Insekteraich!O:O,D172,Expert_Insekteraich!S:S)</f>
        <v>0</v>
      </c>
      <c r="L172" s="934">
        <f>SUMIF(other!R:R,D172,other!T:T)</f>
        <v>0</v>
      </c>
      <c r="M172" s="934">
        <f>SUMIF('Pan traps 2024'!Q:Q,D172,'Pan traps 2024'!S:S)</f>
        <v>0</v>
      </c>
      <c r="N172" s="934">
        <f t="shared" si="5"/>
        <v>0</v>
      </c>
      <c r="O172" s="935">
        <f t="shared" si="6"/>
        <v>0</v>
      </c>
      <c r="P172" s="914"/>
    </row>
    <row r="173" spans="1:16" ht="15">
      <c r="A173" s="114" t="str">
        <f t="shared" si="4"/>
        <v>non</v>
      </c>
      <c r="D173" s="114" t="s">
        <v>8079</v>
      </c>
      <c r="F173" s="934">
        <f>SUMIF(WBA!Q:Q,D173,WBA!S:S)</f>
        <v>0</v>
      </c>
      <c r="G173" s="934">
        <f>SUMIF(Loic_MSc_Thesis!Q:Q,D173,Loic_MSc_Thesis!S:S)</f>
        <v>0</v>
      </c>
      <c r="H173" s="934">
        <f>SUMIF(LBB!Q:Q,D173,LBB!S:S)</f>
        <v>0</v>
      </c>
      <c r="I173" s="934">
        <f>SUMIF(Expert_LBB!M:M,D173,Expert_LBB!Q:Q)</f>
        <v>0</v>
      </c>
      <c r="J173" s="934">
        <f>SUMIF(Insekteräich!Q:Q,D173,Insekteräich!S:S)</f>
        <v>0</v>
      </c>
      <c r="K173" s="934">
        <f>SUMIF(Expert_Insekteraich!O:O,D173,Expert_Insekteraich!S:S)</f>
        <v>0</v>
      </c>
      <c r="L173" s="934">
        <f>SUMIF(other!R:R,D173,other!T:T)</f>
        <v>0</v>
      </c>
      <c r="M173" s="934">
        <f>SUMIF('Pan traps 2024'!Q:Q,D173,'Pan traps 2024'!S:S)</f>
        <v>0</v>
      </c>
      <c r="N173" s="934">
        <f t="shared" si="5"/>
        <v>0</v>
      </c>
      <c r="O173" s="935">
        <f t="shared" si="6"/>
        <v>0</v>
      </c>
      <c r="P173" s="914"/>
    </row>
    <row r="174" spans="1:16" ht="15">
      <c r="A174" s="114" t="str">
        <f t="shared" si="4"/>
        <v>non</v>
      </c>
      <c r="D174" s="114" t="s">
        <v>8080</v>
      </c>
      <c r="F174" s="934">
        <f>SUMIF(WBA!Q:Q,D174,WBA!S:S)</f>
        <v>0</v>
      </c>
      <c r="G174" s="934">
        <f>SUMIF(Loic_MSc_Thesis!Q:Q,D174,Loic_MSc_Thesis!S:S)</f>
        <v>0</v>
      </c>
      <c r="H174" s="934">
        <f>SUMIF(LBB!Q:Q,D174,LBB!S:S)</f>
        <v>0</v>
      </c>
      <c r="I174" s="934">
        <f>SUMIF(Expert_LBB!M:M,D174,Expert_LBB!Q:Q)</f>
        <v>0</v>
      </c>
      <c r="J174" s="934">
        <f>SUMIF(Insekteräich!Q:Q,D174,Insekteräich!S:S)</f>
        <v>0</v>
      </c>
      <c r="K174" s="934">
        <f>SUMIF(Expert_Insekteraich!O:O,D174,Expert_Insekteraich!S:S)</f>
        <v>0</v>
      </c>
      <c r="L174" s="934">
        <f>SUMIF(other!R:R,D174,other!T:T)</f>
        <v>0</v>
      </c>
      <c r="M174" s="934">
        <f>SUMIF('Pan traps 2024'!Q:Q,D174,'Pan traps 2024'!S:S)</f>
        <v>0</v>
      </c>
      <c r="N174" s="934">
        <f t="shared" si="5"/>
        <v>0</v>
      </c>
      <c r="O174" s="935">
        <f t="shared" si="6"/>
        <v>0</v>
      </c>
      <c r="P174" s="914"/>
    </row>
    <row r="175" spans="1:16" ht="15">
      <c r="A175" s="114" t="str">
        <f t="shared" si="4"/>
        <v>non</v>
      </c>
      <c r="D175" s="114" t="s">
        <v>8081</v>
      </c>
      <c r="F175" s="934">
        <f>SUMIF(WBA!Q:Q,D175,WBA!S:S)</f>
        <v>0</v>
      </c>
      <c r="G175" s="934">
        <f>SUMIF(Loic_MSc_Thesis!Q:Q,D175,Loic_MSc_Thesis!S:S)</f>
        <v>0</v>
      </c>
      <c r="H175" s="934">
        <f>SUMIF(LBB!Q:Q,D175,LBB!S:S)</f>
        <v>0</v>
      </c>
      <c r="I175" s="934">
        <f>SUMIF(Expert_LBB!M:M,D175,Expert_LBB!Q:Q)</f>
        <v>0</v>
      </c>
      <c r="J175" s="934">
        <f>SUMIF(Insekteräich!Q:Q,D175,Insekteräich!S:S)</f>
        <v>0</v>
      </c>
      <c r="K175" s="934">
        <f>SUMIF(Expert_Insekteraich!O:O,D175,Expert_Insekteraich!S:S)</f>
        <v>0</v>
      </c>
      <c r="L175" s="934">
        <f>SUMIF(other!R:R,D175,other!T:T)</f>
        <v>0</v>
      </c>
      <c r="M175" s="934">
        <f>SUMIF('Pan traps 2024'!Q:Q,D175,'Pan traps 2024'!S:S)</f>
        <v>0</v>
      </c>
      <c r="N175" s="934">
        <f t="shared" si="5"/>
        <v>0</v>
      </c>
      <c r="O175" s="935">
        <f t="shared" si="6"/>
        <v>0</v>
      </c>
      <c r="P175" s="914"/>
    </row>
    <row r="176" spans="1:16" ht="15">
      <c r="A176" s="114" t="str">
        <f t="shared" si="4"/>
        <v>non</v>
      </c>
      <c r="D176" s="114" t="s">
        <v>8082</v>
      </c>
      <c r="F176" s="934">
        <f>SUMIF(WBA!Q:Q,D176,WBA!S:S)</f>
        <v>0</v>
      </c>
      <c r="G176" s="934">
        <f>SUMIF(Loic_MSc_Thesis!Q:Q,D176,Loic_MSc_Thesis!S:S)</f>
        <v>0</v>
      </c>
      <c r="H176" s="934">
        <f>SUMIF(LBB!Q:Q,D176,LBB!S:S)</f>
        <v>0</v>
      </c>
      <c r="I176" s="934">
        <f>SUMIF(Expert_LBB!M:M,D176,Expert_LBB!Q:Q)</f>
        <v>0</v>
      </c>
      <c r="J176" s="934">
        <f>SUMIF(Insekteräich!Q:Q,D176,Insekteräich!S:S)</f>
        <v>0</v>
      </c>
      <c r="K176" s="934">
        <f>SUMIF(Expert_Insekteraich!O:O,D176,Expert_Insekteraich!S:S)</f>
        <v>0</v>
      </c>
      <c r="L176" s="934">
        <f>SUMIF(other!R:R,D176,other!T:T)</f>
        <v>0</v>
      </c>
      <c r="M176" s="934">
        <f>SUMIF('Pan traps 2024'!Q:Q,D176,'Pan traps 2024'!S:S)</f>
        <v>0</v>
      </c>
      <c r="N176" s="934">
        <f t="shared" si="5"/>
        <v>0</v>
      </c>
      <c r="O176" s="935">
        <f t="shared" si="6"/>
        <v>0</v>
      </c>
      <c r="P176" s="914"/>
    </row>
    <row r="177" spans="1:16" ht="15">
      <c r="A177" s="114" t="str">
        <f t="shared" si="4"/>
        <v>non</v>
      </c>
      <c r="D177" s="114" t="s">
        <v>8083</v>
      </c>
      <c r="F177" s="934">
        <f>SUMIF(WBA!Q:Q,D177,WBA!S:S)</f>
        <v>0</v>
      </c>
      <c r="G177" s="934">
        <f>SUMIF(Loic_MSc_Thesis!Q:Q,D177,Loic_MSc_Thesis!S:S)</f>
        <v>0</v>
      </c>
      <c r="H177" s="934">
        <f>SUMIF(LBB!Q:Q,D177,LBB!S:S)</f>
        <v>0</v>
      </c>
      <c r="I177" s="934">
        <f>SUMIF(Expert_LBB!M:M,D177,Expert_LBB!Q:Q)</f>
        <v>0</v>
      </c>
      <c r="J177" s="934">
        <f>SUMIF(Insekteräich!Q:Q,D177,Insekteräich!S:S)</f>
        <v>0</v>
      </c>
      <c r="K177" s="934">
        <f>SUMIF(Expert_Insekteraich!O:O,D177,Expert_Insekteraich!S:S)</f>
        <v>0</v>
      </c>
      <c r="L177" s="934">
        <f>SUMIF(other!R:R,D177,other!T:T)</f>
        <v>0</v>
      </c>
      <c r="M177" s="934">
        <f>SUMIF('Pan traps 2024'!Q:Q,D177,'Pan traps 2024'!S:S)</f>
        <v>0</v>
      </c>
      <c r="N177" s="934">
        <f t="shared" si="5"/>
        <v>0</v>
      </c>
      <c r="O177" s="935">
        <f t="shared" si="6"/>
        <v>0</v>
      </c>
      <c r="P177" s="914"/>
    </row>
    <row r="178" spans="1:16" ht="15">
      <c r="A178" s="114" t="str">
        <f t="shared" si="4"/>
        <v>non</v>
      </c>
      <c r="D178" s="114" t="s">
        <v>8084</v>
      </c>
      <c r="F178" s="934">
        <f>SUMIF(WBA!Q:Q,D178,WBA!S:S)</f>
        <v>0</v>
      </c>
      <c r="G178" s="934">
        <f>SUMIF(Loic_MSc_Thesis!Q:Q,D178,Loic_MSc_Thesis!S:S)</f>
        <v>0</v>
      </c>
      <c r="H178" s="934">
        <f>SUMIF(LBB!Q:Q,D178,LBB!S:S)</f>
        <v>0</v>
      </c>
      <c r="I178" s="934">
        <f>SUMIF(Expert_LBB!M:M,D178,Expert_LBB!Q:Q)</f>
        <v>0</v>
      </c>
      <c r="J178" s="934">
        <f>SUMIF(Insekteräich!Q:Q,D178,Insekteräich!S:S)</f>
        <v>0</v>
      </c>
      <c r="K178" s="934">
        <f>SUMIF(Expert_Insekteraich!O:O,D178,Expert_Insekteraich!S:S)</f>
        <v>0</v>
      </c>
      <c r="L178" s="934">
        <f>SUMIF(other!R:R,D178,other!T:T)</f>
        <v>0</v>
      </c>
      <c r="M178" s="934">
        <f>SUMIF('Pan traps 2024'!Q:Q,D178,'Pan traps 2024'!S:S)</f>
        <v>0</v>
      </c>
      <c r="N178" s="934">
        <f t="shared" si="5"/>
        <v>0</v>
      </c>
      <c r="O178" s="935">
        <f t="shared" si="6"/>
        <v>0</v>
      </c>
      <c r="P178" s="914"/>
    </row>
    <row r="179" spans="1:16" ht="15">
      <c r="A179" s="114" t="str">
        <f t="shared" si="4"/>
        <v>non</v>
      </c>
      <c r="D179" s="114" t="s">
        <v>8085</v>
      </c>
      <c r="F179" s="934">
        <f>SUMIF(WBA!Q:Q,D179,WBA!S:S)</f>
        <v>0</v>
      </c>
      <c r="G179" s="934">
        <f>SUMIF(Loic_MSc_Thesis!Q:Q,D179,Loic_MSc_Thesis!S:S)</f>
        <v>0</v>
      </c>
      <c r="H179" s="934">
        <f>SUMIF(LBB!Q:Q,D179,LBB!S:S)</f>
        <v>0</v>
      </c>
      <c r="I179" s="934">
        <f>SUMIF(Expert_LBB!M:M,D179,Expert_LBB!Q:Q)</f>
        <v>0</v>
      </c>
      <c r="J179" s="934">
        <f>SUMIF(Insekteräich!Q:Q,D179,Insekteräich!S:S)</f>
        <v>0</v>
      </c>
      <c r="K179" s="934">
        <f>SUMIF(Expert_Insekteraich!O:O,D179,Expert_Insekteraich!S:S)</f>
        <v>0</v>
      </c>
      <c r="L179" s="934">
        <f>SUMIF(other!R:R,D179,other!T:T)</f>
        <v>0</v>
      </c>
      <c r="M179" s="934">
        <f>SUMIF('Pan traps 2024'!Q:Q,D179,'Pan traps 2024'!S:S)</f>
        <v>0</v>
      </c>
      <c r="N179" s="934">
        <f t="shared" si="5"/>
        <v>0</v>
      </c>
      <c r="O179" s="935">
        <f t="shared" si="6"/>
        <v>0</v>
      </c>
      <c r="P179" s="914"/>
    </row>
    <row r="180" spans="1:16" ht="15">
      <c r="A180" s="114" t="str">
        <f t="shared" si="4"/>
        <v>non</v>
      </c>
      <c r="D180" s="114" t="s">
        <v>8086</v>
      </c>
      <c r="F180" s="934">
        <f>SUMIF(WBA!Q:Q,D180,WBA!S:S)</f>
        <v>0</v>
      </c>
      <c r="G180" s="934">
        <f>SUMIF(Loic_MSc_Thesis!Q:Q,D180,Loic_MSc_Thesis!S:S)</f>
        <v>0</v>
      </c>
      <c r="H180" s="934">
        <f>SUMIF(LBB!Q:Q,D180,LBB!S:S)</f>
        <v>0</v>
      </c>
      <c r="I180" s="934">
        <f>SUMIF(Expert_LBB!M:M,D180,Expert_LBB!Q:Q)</f>
        <v>0</v>
      </c>
      <c r="J180" s="934">
        <f>SUMIF(Insekteräich!Q:Q,D180,Insekteräich!S:S)</f>
        <v>0</v>
      </c>
      <c r="K180" s="934">
        <f>SUMIF(Expert_Insekteraich!O:O,D180,Expert_Insekteraich!S:S)</f>
        <v>0</v>
      </c>
      <c r="L180" s="934">
        <f>SUMIF(other!R:R,D180,other!T:T)</f>
        <v>0</v>
      </c>
      <c r="M180" s="934">
        <f>SUMIF('Pan traps 2024'!Q:Q,D180,'Pan traps 2024'!S:S)</f>
        <v>0</v>
      </c>
      <c r="N180" s="934">
        <f t="shared" si="5"/>
        <v>0</v>
      </c>
      <c r="O180" s="935">
        <f t="shared" si="6"/>
        <v>0</v>
      </c>
      <c r="P180" s="914"/>
    </row>
    <row r="181" spans="1:16" ht="15">
      <c r="A181" s="114" t="str">
        <f t="shared" si="4"/>
        <v>non</v>
      </c>
      <c r="D181" s="114" t="s">
        <v>8087</v>
      </c>
      <c r="F181" s="934">
        <f>SUMIF(WBA!Q:Q,D181,WBA!S:S)</f>
        <v>0</v>
      </c>
      <c r="G181" s="934">
        <f>SUMIF(Loic_MSc_Thesis!Q:Q,D181,Loic_MSc_Thesis!S:S)</f>
        <v>0</v>
      </c>
      <c r="H181" s="934">
        <f>SUMIF(LBB!Q:Q,D181,LBB!S:S)</f>
        <v>0</v>
      </c>
      <c r="I181" s="934">
        <f>SUMIF(Expert_LBB!M:M,D181,Expert_LBB!Q:Q)</f>
        <v>0</v>
      </c>
      <c r="J181" s="934">
        <f>SUMIF(Insekteräich!Q:Q,D181,Insekteräich!S:S)</f>
        <v>0</v>
      </c>
      <c r="K181" s="934">
        <f>SUMIF(Expert_Insekteraich!O:O,D181,Expert_Insekteraich!S:S)</f>
        <v>0</v>
      </c>
      <c r="L181" s="934">
        <f>SUMIF(other!R:R,D181,other!T:T)</f>
        <v>0</v>
      </c>
      <c r="M181" s="934">
        <f>SUMIF('Pan traps 2024'!Q:Q,D181,'Pan traps 2024'!S:S)</f>
        <v>0</v>
      </c>
      <c r="N181" s="934">
        <f t="shared" si="5"/>
        <v>0</v>
      </c>
      <c r="O181" s="935">
        <f t="shared" si="6"/>
        <v>0</v>
      </c>
      <c r="P181" s="914"/>
    </row>
    <row r="182" spans="1:16" ht="15">
      <c r="A182" s="114" t="str">
        <f t="shared" si="4"/>
        <v>non</v>
      </c>
      <c r="D182" s="114" t="s">
        <v>8088</v>
      </c>
      <c r="F182" s="934">
        <f>SUMIF(WBA!Q:Q,D182,WBA!S:S)</f>
        <v>0</v>
      </c>
      <c r="G182" s="934">
        <f>SUMIF(Loic_MSc_Thesis!Q:Q,D182,Loic_MSc_Thesis!S:S)</f>
        <v>0</v>
      </c>
      <c r="H182" s="934">
        <f>SUMIF(LBB!Q:Q,D182,LBB!S:S)</f>
        <v>0</v>
      </c>
      <c r="I182" s="934">
        <f>SUMIF(Expert_LBB!M:M,D182,Expert_LBB!Q:Q)</f>
        <v>0</v>
      </c>
      <c r="J182" s="934">
        <f>SUMIF(Insekteräich!Q:Q,D182,Insekteräich!S:S)</f>
        <v>0</v>
      </c>
      <c r="K182" s="934">
        <f>SUMIF(Expert_Insekteraich!O:O,D182,Expert_Insekteraich!S:S)</f>
        <v>0</v>
      </c>
      <c r="L182" s="934">
        <f>SUMIF(other!R:R,D182,other!T:T)</f>
        <v>0</v>
      </c>
      <c r="M182" s="934">
        <f>SUMIF('Pan traps 2024'!Q:Q,D182,'Pan traps 2024'!S:S)</f>
        <v>0</v>
      </c>
      <c r="N182" s="934">
        <f t="shared" si="5"/>
        <v>0</v>
      </c>
      <c r="O182" s="935">
        <f t="shared" si="6"/>
        <v>0</v>
      </c>
      <c r="P182" s="914"/>
    </row>
    <row r="183" spans="1:16" ht="15">
      <c r="A183" s="114" t="str">
        <f t="shared" si="4"/>
        <v>non</v>
      </c>
      <c r="D183" s="114" t="s">
        <v>8089</v>
      </c>
      <c r="F183" s="934">
        <f>SUMIF(WBA!Q:Q,D183,WBA!S:S)</f>
        <v>0</v>
      </c>
      <c r="G183" s="934">
        <f>SUMIF(Loic_MSc_Thesis!Q:Q,D183,Loic_MSc_Thesis!S:S)</f>
        <v>0</v>
      </c>
      <c r="H183" s="934">
        <f>SUMIF(LBB!Q:Q,D183,LBB!S:S)</f>
        <v>0</v>
      </c>
      <c r="I183" s="934">
        <f>SUMIF(Expert_LBB!M:M,D183,Expert_LBB!Q:Q)</f>
        <v>0</v>
      </c>
      <c r="J183" s="934">
        <f>SUMIF(Insekteräich!Q:Q,D183,Insekteräich!S:S)</f>
        <v>0</v>
      </c>
      <c r="K183" s="934">
        <f>SUMIF(Expert_Insekteraich!O:O,D183,Expert_Insekteraich!S:S)</f>
        <v>0</v>
      </c>
      <c r="L183" s="934">
        <f>SUMIF(other!R:R,D183,other!T:T)</f>
        <v>0</v>
      </c>
      <c r="M183" s="934">
        <f>SUMIF('Pan traps 2024'!Q:Q,D183,'Pan traps 2024'!S:S)</f>
        <v>0</v>
      </c>
      <c r="N183" s="934">
        <f t="shared" si="5"/>
        <v>0</v>
      </c>
      <c r="O183" s="935">
        <f t="shared" si="6"/>
        <v>0</v>
      </c>
      <c r="P183" s="914"/>
    </row>
    <row r="184" spans="1:16" ht="15">
      <c r="A184" s="114" t="str">
        <f t="shared" si="4"/>
        <v>non</v>
      </c>
      <c r="D184" s="114" t="s">
        <v>8090</v>
      </c>
      <c r="F184" s="934">
        <f>SUMIF(WBA!Q:Q,D184,WBA!S:S)</f>
        <v>0</v>
      </c>
      <c r="G184" s="934">
        <f>SUMIF(Loic_MSc_Thesis!Q:Q,D184,Loic_MSc_Thesis!S:S)</f>
        <v>0</v>
      </c>
      <c r="H184" s="934">
        <f>SUMIF(LBB!Q:Q,D184,LBB!S:S)</f>
        <v>0</v>
      </c>
      <c r="I184" s="934">
        <f>SUMIF(Expert_LBB!M:M,D184,Expert_LBB!Q:Q)</f>
        <v>0</v>
      </c>
      <c r="J184" s="934">
        <f>SUMIF(Insekteräich!Q:Q,D184,Insekteräich!S:S)</f>
        <v>0</v>
      </c>
      <c r="K184" s="934">
        <f>SUMIF(Expert_Insekteraich!O:O,D184,Expert_Insekteraich!S:S)</f>
        <v>0</v>
      </c>
      <c r="L184" s="934">
        <f>SUMIF(other!R:R,D184,other!T:T)</f>
        <v>0</v>
      </c>
      <c r="M184" s="934">
        <f>SUMIF('Pan traps 2024'!Q:Q,D184,'Pan traps 2024'!S:S)</f>
        <v>0</v>
      </c>
      <c r="N184" s="934">
        <f t="shared" si="5"/>
        <v>0</v>
      </c>
      <c r="O184" s="935">
        <f t="shared" si="6"/>
        <v>0</v>
      </c>
      <c r="P184" s="914"/>
    </row>
    <row r="185" spans="1:16" ht="15">
      <c r="A185" s="114">
        <f t="shared" si="4"/>
        <v>1</v>
      </c>
      <c r="D185" s="114" t="s">
        <v>5712</v>
      </c>
      <c r="F185" s="934">
        <f>SUMIF(WBA!Q:Q,D185,WBA!S:S)</f>
        <v>0</v>
      </c>
      <c r="G185" s="934">
        <f>SUMIF(Loic_MSc_Thesis!Q:Q,D185,Loic_MSc_Thesis!S:S)</f>
        <v>0</v>
      </c>
      <c r="H185" s="934">
        <f>SUMIF(LBB!Q:Q,D185,LBB!S:S)</f>
        <v>2</v>
      </c>
      <c r="I185" s="934">
        <f>SUMIF(Expert_LBB!M:M,D185,Expert_LBB!Q:Q)</f>
        <v>2</v>
      </c>
      <c r="J185" s="934">
        <f>SUMIF(Insekteräich!Q:Q,D185,Insekteräich!S:S)</f>
        <v>4</v>
      </c>
      <c r="K185" s="934">
        <f>SUMIF(Expert_Insekteraich!O:O,D185,Expert_Insekteraich!S:S)</f>
        <v>0</v>
      </c>
      <c r="L185" s="934">
        <f>SUMIF(other!R:R,D185,other!T:T)</f>
        <v>0</v>
      </c>
      <c r="M185" s="934">
        <f>SUMIF('Pan traps 2024'!Q:Q,D185,'Pan traps 2024'!S:S)</f>
        <v>0</v>
      </c>
      <c r="N185" s="934">
        <f t="shared" si="5"/>
        <v>8</v>
      </c>
      <c r="O185" s="935" t="e">
        <f t="shared" ca="1" si="6"/>
        <v>#NAME?</v>
      </c>
      <c r="P185" s="914"/>
    </row>
    <row r="186" spans="1:16" ht="15">
      <c r="A186" s="114" t="str">
        <f t="shared" si="4"/>
        <v>non</v>
      </c>
      <c r="D186" s="114" t="s">
        <v>8091</v>
      </c>
      <c r="F186" s="934">
        <f>SUMIF(WBA!Q:Q,D186,WBA!S:S)</f>
        <v>0</v>
      </c>
      <c r="G186" s="934">
        <f>SUMIF(Loic_MSc_Thesis!Q:Q,D186,Loic_MSc_Thesis!S:S)</f>
        <v>0</v>
      </c>
      <c r="H186" s="934">
        <f>SUMIF(LBB!Q:Q,D186,LBB!S:S)</f>
        <v>0</v>
      </c>
      <c r="I186" s="934">
        <f>SUMIF(Expert_LBB!M:M,D186,Expert_LBB!Q:Q)</f>
        <v>0</v>
      </c>
      <c r="J186" s="934">
        <f>SUMIF(Insekteräich!Q:Q,D186,Insekteräich!S:S)</f>
        <v>0</v>
      </c>
      <c r="K186" s="934">
        <f>SUMIF(Expert_Insekteraich!O:O,D186,Expert_Insekteraich!S:S)</f>
        <v>0</v>
      </c>
      <c r="L186" s="934">
        <f>SUMIF(other!R:R,D186,other!T:T)</f>
        <v>0</v>
      </c>
      <c r="M186" s="934">
        <f>SUMIF('Pan traps 2024'!Q:Q,D186,'Pan traps 2024'!S:S)</f>
        <v>0</v>
      </c>
      <c r="N186" s="934">
        <f t="shared" si="5"/>
        <v>0</v>
      </c>
      <c r="O186" s="935">
        <f t="shared" si="6"/>
        <v>0</v>
      </c>
      <c r="P186" s="914"/>
    </row>
    <row r="187" spans="1:16" ht="15">
      <c r="A187" s="114" t="str">
        <f t="shared" si="4"/>
        <v>non</v>
      </c>
      <c r="D187" s="114" t="s">
        <v>8092</v>
      </c>
      <c r="F187" s="934">
        <f>SUMIF(WBA!Q:Q,D187,WBA!S:S)</f>
        <v>0</v>
      </c>
      <c r="G187" s="934">
        <f>SUMIF(Loic_MSc_Thesis!Q:Q,D187,Loic_MSc_Thesis!S:S)</f>
        <v>0</v>
      </c>
      <c r="H187" s="934">
        <f>SUMIF(LBB!Q:Q,D187,LBB!S:S)</f>
        <v>0</v>
      </c>
      <c r="I187" s="934">
        <f>SUMIF(Expert_LBB!M:M,D187,Expert_LBB!Q:Q)</f>
        <v>0</v>
      </c>
      <c r="J187" s="934">
        <f>SUMIF(Insekteräich!Q:Q,D187,Insekteräich!S:S)</f>
        <v>0</v>
      </c>
      <c r="K187" s="934">
        <f>SUMIF(Expert_Insekteraich!O:O,D187,Expert_Insekteraich!S:S)</f>
        <v>0</v>
      </c>
      <c r="L187" s="934">
        <f>SUMIF(other!R:R,D187,other!T:T)</f>
        <v>0</v>
      </c>
      <c r="M187" s="934">
        <f>SUMIF('Pan traps 2024'!Q:Q,D187,'Pan traps 2024'!S:S)</f>
        <v>0</v>
      </c>
      <c r="N187" s="934">
        <f t="shared" si="5"/>
        <v>0</v>
      </c>
      <c r="O187" s="935">
        <f t="shared" si="6"/>
        <v>0</v>
      </c>
      <c r="P187" s="914"/>
    </row>
    <row r="188" spans="1:16" ht="15">
      <c r="A188" s="114" t="str">
        <f t="shared" si="4"/>
        <v>non</v>
      </c>
      <c r="D188" s="114" t="s">
        <v>8093</v>
      </c>
      <c r="F188" s="934">
        <f>SUMIF(WBA!Q:Q,D188,WBA!S:S)</f>
        <v>0</v>
      </c>
      <c r="G188" s="934">
        <f>SUMIF(Loic_MSc_Thesis!Q:Q,D188,Loic_MSc_Thesis!S:S)</f>
        <v>0</v>
      </c>
      <c r="H188" s="934">
        <f>SUMIF(LBB!Q:Q,D188,LBB!S:S)</f>
        <v>0</v>
      </c>
      <c r="I188" s="934">
        <f>SUMIF(Expert_LBB!M:M,D188,Expert_LBB!Q:Q)</f>
        <v>0</v>
      </c>
      <c r="J188" s="934">
        <f>SUMIF(Insekteräich!Q:Q,D188,Insekteräich!S:S)</f>
        <v>0</v>
      </c>
      <c r="K188" s="934">
        <f>SUMIF(Expert_Insekteraich!O:O,D188,Expert_Insekteraich!S:S)</f>
        <v>0</v>
      </c>
      <c r="L188" s="934">
        <f>SUMIF(other!R:R,D188,other!T:T)</f>
        <v>0</v>
      </c>
      <c r="M188" s="934">
        <f>SUMIF('Pan traps 2024'!Q:Q,D188,'Pan traps 2024'!S:S)</f>
        <v>0</v>
      </c>
      <c r="N188" s="934">
        <f t="shared" si="5"/>
        <v>0</v>
      </c>
      <c r="O188" s="935">
        <f t="shared" si="6"/>
        <v>0</v>
      </c>
      <c r="P188" s="914"/>
    </row>
    <row r="189" spans="1:16" ht="15">
      <c r="A189" s="114" t="str">
        <f t="shared" si="4"/>
        <v>non</v>
      </c>
      <c r="D189" s="114" t="s">
        <v>8094</v>
      </c>
      <c r="F189" s="934">
        <f>SUMIF(WBA!Q:Q,D189,WBA!S:S)</f>
        <v>0</v>
      </c>
      <c r="G189" s="934">
        <f>SUMIF(Loic_MSc_Thesis!Q:Q,D189,Loic_MSc_Thesis!S:S)</f>
        <v>0</v>
      </c>
      <c r="H189" s="934">
        <f>SUMIF(LBB!Q:Q,D189,LBB!S:S)</f>
        <v>0</v>
      </c>
      <c r="I189" s="934">
        <f>SUMIF(Expert_LBB!M:M,D189,Expert_LBB!Q:Q)</f>
        <v>0</v>
      </c>
      <c r="J189" s="934">
        <f>SUMIF(Insekteräich!Q:Q,D189,Insekteräich!S:S)</f>
        <v>0</v>
      </c>
      <c r="K189" s="934">
        <f>SUMIF(Expert_Insekteraich!O:O,D189,Expert_Insekteraich!S:S)</f>
        <v>0</v>
      </c>
      <c r="L189" s="934">
        <f>SUMIF(other!R:R,D189,other!T:T)</f>
        <v>0</v>
      </c>
      <c r="M189" s="934">
        <f>SUMIF('Pan traps 2024'!Q:Q,D189,'Pan traps 2024'!S:S)</f>
        <v>0</v>
      </c>
      <c r="N189" s="934">
        <f t="shared" si="5"/>
        <v>0</v>
      </c>
      <c r="O189" s="935">
        <f t="shared" si="6"/>
        <v>0</v>
      </c>
      <c r="P189" s="914"/>
    </row>
    <row r="190" spans="1:16" ht="15">
      <c r="A190" s="114" t="str">
        <f t="shared" si="4"/>
        <v>non</v>
      </c>
      <c r="D190" s="114" t="s">
        <v>8095</v>
      </c>
      <c r="F190" s="934">
        <f>SUMIF(WBA!Q:Q,D190,WBA!S:S)</f>
        <v>0</v>
      </c>
      <c r="G190" s="934">
        <f>SUMIF(Loic_MSc_Thesis!Q:Q,D190,Loic_MSc_Thesis!S:S)</f>
        <v>0</v>
      </c>
      <c r="H190" s="934">
        <f>SUMIF(LBB!Q:Q,D190,LBB!S:S)</f>
        <v>0</v>
      </c>
      <c r="I190" s="934">
        <f>SUMIF(Expert_LBB!M:M,D190,Expert_LBB!Q:Q)</f>
        <v>0</v>
      </c>
      <c r="J190" s="934">
        <f>SUMIF(Insekteräich!Q:Q,D190,Insekteräich!S:S)</f>
        <v>0</v>
      </c>
      <c r="K190" s="934">
        <f>SUMIF(Expert_Insekteraich!O:O,D190,Expert_Insekteraich!S:S)</f>
        <v>0</v>
      </c>
      <c r="L190" s="934">
        <f>SUMIF(other!R:R,D190,other!T:T)</f>
        <v>0</v>
      </c>
      <c r="M190" s="934">
        <f>SUMIF('Pan traps 2024'!Q:Q,D190,'Pan traps 2024'!S:S)</f>
        <v>0</v>
      </c>
      <c r="N190" s="934">
        <f t="shared" si="5"/>
        <v>0</v>
      </c>
      <c r="O190" s="935">
        <f t="shared" si="6"/>
        <v>0</v>
      </c>
      <c r="P190" s="914"/>
    </row>
    <row r="191" spans="1:16" ht="15">
      <c r="A191" s="114" t="str">
        <f t="shared" si="4"/>
        <v>non</v>
      </c>
      <c r="D191" s="114" t="s">
        <v>8096</v>
      </c>
      <c r="F191" s="934">
        <f>SUMIF(WBA!Q:Q,D191,WBA!S:S)</f>
        <v>0</v>
      </c>
      <c r="G191" s="934">
        <f>SUMIF(Loic_MSc_Thesis!Q:Q,D191,Loic_MSc_Thesis!S:S)</f>
        <v>0</v>
      </c>
      <c r="H191" s="934">
        <f>SUMIF(LBB!Q:Q,D191,LBB!S:S)</f>
        <v>0</v>
      </c>
      <c r="I191" s="934">
        <f>SUMIF(Expert_LBB!M:M,D191,Expert_LBB!Q:Q)</f>
        <v>0</v>
      </c>
      <c r="J191" s="934">
        <f>SUMIF(Insekteräich!Q:Q,D191,Insekteräich!S:S)</f>
        <v>0</v>
      </c>
      <c r="K191" s="934">
        <f>SUMIF(Expert_Insekteraich!O:O,D191,Expert_Insekteraich!S:S)</f>
        <v>0</v>
      </c>
      <c r="L191" s="934">
        <f>SUMIF(other!R:R,D191,other!T:T)</f>
        <v>0</v>
      </c>
      <c r="M191" s="934">
        <f>SUMIF('Pan traps 2024'!Q:Q,D191,'Pan traps 2024'!S:S)</f>
        <v>0</v>
      </c>
      <c r="N191" s="934">
        <f t="shared" si="5"/>
        <v>0</v>
      </c>
      <c r="O191" s="935">
        <f t="shared" si="6"/>
        <v>0</v>
      </c>
      <c r="P191" s="914"/>
    </row>
    <row r="192" spans="1:16" ht="15">
      <c r="A192" s="114" t="str">
        <f t="shared" si="4"/>
        <v>non</v>
      </c>
      <c r="D192" s="114" t="s">
        <v>8097</v>
      </c>
      <c r="F192" s="934">
        <f>SUMIF(WBA!Q:Q,D192,WBA!S:S)</f>
        <v>0</v>
      </c>
      <c r="G192" s="934">
        <f>SUMIF(Loic_MSc_Thesis!Q:Q,D192,Loic_MSc_Thesis!S:S)</f>
        <v>0</v>
      </c>
      <c r="H192" s="934">
        <f>SUMIF(LBB!Q:Q,D192,LBB!S:S)</f>
        <v>0</v>
      </c>
      <c r="I192" s="934">
        <f>SUMIF(Expert_LBB!M:M,D192,Expert_LBB!Q:Q)</f>
        <v>0</v>
      </c>
      <c r="J192" s="934">
        <f>SUMIF(Insekteräich!Q:Q,D192,Insekteräich!S:S)</f>
        <v>0</v>
      </c>
      <c r="K192" s="934">
        <f>SUMIF(Expert_Insekteraich!O:O,D192,Expert_Insekteraich!S:S)</f>
        <v>0</v>
      </c>
      <c r="L192" s="934">
        <f>SUMIF(other!R:R,D192,other!T:T)</f>
        <v>0</v>
      </c>
      <c r="M192" s="934">
        <f>SUMIF('Pan traps 2024'!Q:Q,D192,'Pan traps 2024'!S:S)</f>
        <v>0</v>
      </c>
      <c r="N192" s="934">
        <f t="shared" si="5"/>
        <v>0</v>
      </c>
      <c r="O192" s="935">
        <f t="shared" si="6"/>
        <v>0</v>
      </c>
      <c r="P192" s="914"/>
    </row>
    <row r="193" spans="1:16" ht="15">
      <c r="A193" s="114" t="str">
        <f t="shared" si="4"/>
        <v>non</v>
      </c>
      <c r="D193" s="114" t="s">
        <v>8098</v>
      </c>
      <c r="F193" s="934">
        <f>SUMIF(WBA!Q:Q,D193,WBA!S:S)</f>
        <v>0</v>
      </c>
      <c r="G193" s="934">
        <f>SUMIF(Loic_MSc_Thesis!Q:Q,D193,Loic_MSc_Thesis!S:S)</f>
        <v>0</v>
      </c>
      <c r="H193" s="934">
        <f>SUMIF(LBB!Q:Q,D193,LBB!S:S)</f>
        <v>0</v>
      </c>
      <c r="I193" s="934">
        <f>SUMIF(Expert_LBB!M:M,D193,Expert_LBB!Q:Q)</f>
        <v>0</v>
      </c>
      <c r="J193" s="934">
        <f>SUMIF(Insekteräich!Q:Q,D193,Insekteräich!S:S)</f>
        <v>0</v>
      </c>
      <c r="K193" s="934">
        <f>SUMIF(Expert_Insekteraich!O:O,D193,Expert_Insekteraich!S:S)</f>
        <v>0</v>
      </c>
      <c r="L193" s="934">
        <f>SUMIF(other!R:R,D193,other!T:T)</f>
        <v>0</v>
      </c>
      <c r="M193" s="934">
        <f>SUMIF('Pan traps 2024'!Q:Q,D193,'Pan traps 2024'!S:S)</f>
        <v>0</v>
      </c>
      <c r="N193" s="934">
        <f t="shared" si="5"/>
        <v>0</v>
      </c>
      <c r="O193" s="935">
        <f t="shared" si="6"/>
        <v>0</v>
      </c>
      <c r="P193" s="914"/>
    </row>
    <row r="194" spans="1:16" ht="15">
      <c r="A194" s="114" t="str">
        <f t="shared" si="4"/>
        <v>non</v>
      </c>
      <c r="D194" s="114" t="s">
        <v>8099</v>
      </c>
      <c r="F194" s="934">
        <f>SUMIF(WBA!Q:Q,D194,WBA!S:S)</f>
        <v>0</v>
      </c>
      <c r="G194" s="934">
        <f>SUMIF(Loic_MSc_Thesis!Q:Q,D194,Loic_MSc_Thesis!S:S)</f>
        <v>0</v>
      </c>
      <c r="H194" s="934">
        <f>SUMIF(LBB!Q:Q,D194,LBB!S:S)</f>
        <v>0</v>
      </c>
      <c r="I194" s="934">
        <f>SUMIF(Expert_LBB!M:M,D194,Expert_LBB!Q:Q)</f>
        <v>0</v>
      </c>
      <c r="J194" s="934">
        <f>SUMIF(Insekteräich!Q:Q,D194,Insekteräich!S:S)</f>
        <v>0</v>
      </c>
      <c r="K194" s="934">
        <f>SUMIF(Expert_Insekteraich!O:O,D194,Expert_Insekteraich!S:S)</f>
        <v>0</v>
      </c>
      <c r="L194" s="934">
        <f>SUMIF(other!R:R,D194,other!T:T)</f>
        <v>0</v>
      </c>
      <c r="M194" s="934">
        <f>SUMIF('Pan traps 2024'!Q:Q,D194,'Pan traps 2024'!S:S)</f>
        <v>0</v>
      </c>
      <c r="N194" s="934">
        <f t="shared" si="5"/>
        <v>0</v>
      </c>
      <c r="O194" s="935">
        <f t="shared" si="6"/>
        <v>0</v>
      </c>
      <c r="P194" s="914"/>
    </row>
    <row r="195" spans="1:16" ht="15">
      <c r="A195" s="114" t="str">
        <f t="shared" si="4"/>
        <v>non</v>
      </c>
      <c r="D195" s="114" t="s">
        <v>8100</v>
      </c>
      <c r="F195" s="934">
        <f>SUMIF(WBA!Q:Q,D195,WBA!S:S)</f>
        <v>0</v>
      </c>
      <c r="G195" s="934">
        <f>SUMIF(Loic_MSc_Thesis!Q:Q,D195,Loic_MSc_Thesis!S:S)</f>
        <v>0</v>
      </c>
      <c r="H195" s="934">
        <f>SUMIF(LBB!Q:Q,D195,LBB!S:S)</f>
        <v>0</v>
      </c>
      <c r="I195" s="934">
        <f>SUMIF(Expert_LBB!M:M,D195,Expert_LBB!Q:Q)</f>
        <v>0</v>
      </c>
      <c r="J195" s="934">
        <f>SUMIF(Insekteräich!Q:Q,D195,Insekteräich!S:S)</f>
        <v>0</v>
      </c>
      <c r="K195" s="934">
        <f>SUMIF(Expert_Insekteraich!O:O,D195,Expert_Insekteraich!S:S)</f>
        <v>0</v>
      </c>
      <c r="L195" s="934">
        <f>SUMIF(other!R:R,D195,other!T:T)</f>
        <v>0</v>
      </c>
      <c r="M195" s="934">
        <f>SUMIF('Pan traps 2024'!Q:Q,D195,'Pan traps 2024'!S:S)</f>
        <v>0</v>
      </c>
      <c r="N195" s="934">
        <f t="shared" si="5"/>
        <v>0</v>
      </c>
      <c r="O195" s="935">
        <f t="shared" si="6"/>
        <v>0</v>
      </c>
      <c r="P195" s="914"/>
    </row>
    <row r="196" spans="1:16" ht="15">
      <c r="A196" s="114" t="str">
        <f t="shared" si="4"/>
        <v>non</v>
      </c>
      <c r="D196" s="114" t="s">
        <v>8101</v>
      </c>
      <c r="F196" s="934">
        <f>SUMIF(WBA!Q:Q,D196,WBA!S:S)</f>
        <v>0</v>
      </c>
      <c r="G196" s="934">
        <f>SUMIF(Loic_MSc_Thesis!Q:Q,D196,Loic_MSc_Thesis!S:S)</f>
        <v>0</v>
      </c>
      <c r="H196" s="934">
        <f>SUMIF(LBB!Q:Q,D196,LBB!S:S)</f>
        <v>0</v>
      </c>
      <c r="I196" s="934">
        <f>SUMIF(Expert_LBB!M:M,D196,Expert_LBB!Q:Q)</f>
        <v>0</v>
      </c>
      <c r="J196" s="934">
        <f>SUMIF(Insekteräich!Q:Q,D196,Insekteräich!S:S)</f>
        <v>0</v>
      </c>
      <c r="K196" s="934">
        <f>SUMIF(Expert_Insekteraich!O:O,D196,Expert_Insekteraich!S:S)</f>
        <v>0</v>
      </c>
      <c r="L196" s="934">
        <f>SUMIF(other!R:R,D196,other!T:T)</f>
        <v>0</v>
      </c>
      <c r="M196" s="934">
        <f>SUMIF('Pan traps 2024'!Q:Q,D196,'Pan traps 2024'!S:S)</f>
        <v>0</v>
      </c>
      <c r="N196" s="934">
        <f t="shared" si="5"/>
        <v>0</v>
      </c>
      <c r="O196" s="935">
        <f t="shared" si="6"/>
        <v>0</v>
      </c>
      <c r="P196" s="914"/>
    </row>
    <row r="197" spans="1:16" ht="15">
      <c r="A197" s="114">
        <f t="shared" si="4"/>
        <v>1</v>
      </c>
      <c r="D197" s="933" t="s">
        <v>7492</v>
      </c>
      <c r="F197" s="934">
        <f>SUMIF(WBA!Q:Q,D197,WBA!S:S)</f>
        <v>0</v>
      </c>
      <c r="G197" s="934">
        <f>SUMIF(Loic_MSc_Thesis!Q:Q,D197,Loic_MSc_Thesis!S:S)</f>
        <v>0</v>
      </c>
      <c r="H197" s="934">
        <f>SUMIF(LBB!Q:Q,D197,LBB!S:S)</f>
        <v>0</v>
      </c>
      <c r="I197" s="934">
        <f>SUMIF(Expert_LBB!M:M,D197,Expert_LBB!Q:Q)</f>
        <v>0</v>
      </c>
      <c r="J197" s="934">
        <f>SUMIF(Insekteräich!Q:Q,D197,Insekteräich!S:S)</f>
        <v>0</v>
      </c>
      <c r="K197" s="934">
        <f>SUMIF(Expert_Insekteraich!O:O,D197,Expert_Insekteraich!S:S)</f>
        <v>0</v>
      </c>
      <c r="L197" s="934">
        <f>SUMIF(other!R:R,D197,other!T:T)</f>
        <v>0</v>
      </c>
      <c r="M197" s="934">
        <f>SUMIF('Pan traps 2024'!Q:Q,D197,'Pan traps 2024'!S:S)</f>
        <v>1</v>
      </c>
      <c r="N197" s="934">
        <f t="shared" si="5"/>
        <v>1</v>
      </c>
      <c r="O197" s="935" t="e">
        <f t="shared" ca="1" si="6"/>
        <v>#NAME?</v>
      </c>
      <c r="P197" s="914"/>
    </row>
    <row r="198" spans="1:16" ht="15">
      <c r="A198" s="114" t="str">
        <f t="shared" si="4"/>
        <v>non</v>
      </c>
      <c r="D198" s="114" t="s">
        <v>8102</v>
      </c>
      <c r="F198" s="934">
        <f>SUMIF(WBA!Q:Q,D198,WBA!S:S)</f>
        <v>0</v>
      </c>
      <c r="G198" s="934">
        <f>SUMIF(Loic_MSc_Thesis!Q:Q,D198,Loic_MSc_Thesis!S:S)</f>
        <v>0</v>
      </c>
      <c r="H198" s="934">
        <f>SUMIF(LBB!Q:Q,D198,LBB!S:S)</f>
        <v>0</v>
      </c>
      <c r="I198" s="934">
        <f>SUMIF(Expert_LBB!M:M,D198,Expert_LBB!Q:Q)</f>
        <v>0</v>
      </c>
      <c r="J198" s="934">
        <f>SUMIF(Insekteräich!Q:Q,D198,Insekteräich!S:S)</f>
        <v>0</v>
      </c>
      <c r="K198" s="934">
        <f>SUMIF(Expert_Insekteraich!O:O,D198,Expert_Insekteraich!S:S)</f>
        <v>0</v>
      </c>
      <c r="L198" s="934">
        <f>SUMIF(other!R:R,D198,other!T:T)</f>
        <v>0</v>
      </c>
      <c r="M198" s="934">
        <f>SUMIF('Pan traps 2024'!Q:Q,D198,'Pan traps 2024'!S:S)</f>
        <v>0</v>
      </c>
      <c r="N198" s="934">
        <f t="shared" si="5"/>
        <v>0</v>
      </c>
      <c r="O198" s="935">
        <f t="shared" si="6"/>
        <v>0</v>
      </c>
      <c r="P198" s="914"/>
    </row>
    <row r="199" spans="1:16" ht="15">
      <c r="A199" s="114" t="str">
        <f t="shared" si="4"/>
        <v>non</v>
      </c>
      <c r="D199" s="114" t="s">
        <v>8103</v>
      </c>
      <c r="F199" s="934">
        <f>SUMIF(WBA!Q:Q,D199,WBA!S:S)</f>
        <v>0</v>
      </c>
      <c r="G199" s="934">
        <f>SUMIF(Loic_MSc_Thesis!Q:Q,D199,Loic_MSc_Thesis!S:S)</f>
        <v>0</v>
      </c>
      <c r="H199" s="934">
        <f>SUMIF(LBB!Q:Q,D199,LBB!S:S)</f>
        <v>0</v>
      </c>
      <c r="I199" s="934">
        <f>SUMIF(Expert_LBB!M:M,D199,Expert_LBB!Q:Q)</f>
        <v>0</v>
      </c>
      <c r="J199" s="934">
        <f>SUMIF(Insekteräich!Q:Q,D199,Insekteräich!S:S)</f>
        <v>0</v>
      </c>
      <c r="K199" s="934">
        <f>SUMIF(Expert_Insekteraich!O:O,D199,Expert_Insekteraich!S:S)</f>
        <v>0</v>
      </c>
      <c r="L199" s="934">
        <f>SUMIF(other!R:R,D199,other!T:T)</f>
        <v>0</v>
      </c>
      <c r="M199" s="934">
        <f>SUMIF('Pan traps 2024'!Q:Q,D199,'Pan traps 2024'!S:S)</f>
        <v>0</v>
      </c>
      <c r="N199" s="934">
        <f t="shared" si="5"/>
        <v>0</v>
      </c>
      <c r="O199" s="935">
        <f t="shared" si="6"/>
        <v>0</v>
      </c>
      <c r="P199" s="914"/>
    </row>
    <row r="200" spans="1:16" ht="15">
      <c r="A200" s="114">
        <f t="shared" si="4"/>
        <v>1</v>
      </c>
      <c r="D200" s="933" t="s">
        <v>6881</v>
      </c>
      <c r="F200" s="934">
        <f>SUMIF(WBA!Q:Q,D200,WBA!S:S)</f>
        <v>0</v>
      </c>
      <c r="G200" s="934">
        <f>SUMIF(Loic_MSc_Thesis!Q:Q,D200,Loic_MSc_Thesis!S:S)</f>
        <v>0</v>
      </c>
      <c r="H200" s="934">
        <f>SUMIF(LBB!Q:Q,D200,LBB!S:S)</f>
        <v>0</v>
      </c>
      <c r="I200" s="934">
        <f>SUMIF(Expert_LBB!M:M,D200,Expert_LBB!Q:Q)</f>
        <v>0</v>
      </c>
      <c r="J200" s="934">
        <f>SUMIF(Insekteräich!Q:Q,D200,Insekteräich!S:S)</f>
        <v>9</v>
      </c>
      <c r="K200" s="934">
        <f>SUMIF(Expert_Insekteraich!O:O,D200,Expert_Insekteraich!S:S)</f>
        <v>0</v>
      </c>
      <c r="L200" s="934">
        <f>SUMIF(other!R:R,D200,other!T:T)</f>
        <v>0</v>
      </c>
      <c r="M200" s="934">
        <f>SUMIF('Pan traps 2024'!Q:Q,D200,'Pan traps 2024'!S:S)</f>
        <v>0</v>
      </c>
      <c r="N200" s="934">
        <f t="shared" si="5"/>
        <v>9</v>
      </c>
      <c r="O200" s="935" t="e">
        <f t="shared" ca="1" si="6"/>
        <v>#NAME?</v>
      </c>
      <c r="P200" s="914"/>
    </row>
    <row r="201" spans="1:16" ht="15">
      <c r="A201" s="114">
        <f t="shared" si="4"/>
        <v>1</v>
      </c>
      <c r="B201" s="937" t="s">
        <v>1965</v>
      </c>
      <c r="C201" s="938"/>
      <c r="D201" s="938" t="s">
        <v>288</v>
      </c>
      <c r="E201" s="938"/>
      <c r="F201" s="939">
        <f>SUMIF(WBA!Q:Q,D201,WBA!S:S)</f>
        <v>3</v>
      </c>
      <c r="G201" s="939">
        <f>SUMIF(Loic_MSc_Thesis!Q:Q,D201,Loic_MSc_Thesis!S:S)</f>
        <v>1</v>
      </c>
      <c r="H201" s="939">
        <f>SUMIF(LBB!Q:Q,D201,LBB!S:S)</f>
        <v>207</v>
      </c>
      <c r="I201" s="939">
        <f>SUMIF(Expert_LBB!M:M,D201,Expert_LBB!Q:Q)</f>
        <v>0</v>
      </c>
      <c r="J201" s="939">
        <f>SUMIF(Insekteräich!Q:Q,D201,Insekteräich!S:S)</f>
        <v>93</v>
      </c>
      <c r="K201" s="939">
        <f>SUMIF(Expert_Insekteraich!O:O,D201,Expert_Insekteraich!S:S)</f>
        <v>0</v>
      </c>
      <c r="L201" s="939">
        <f>SUMIF(other!R:R,D201,other!T:T)</f>
        <v>0</v>
      </c>
      <c r="M201" s="939">
        <f>SUMIF('Pan traps 2024'!Q:Q,D201,'Pan traps 2024'!S:S)</f>
        <v>0</v>
      </c>
      <c r="N201" s="939">
        <f t="shared" si="5"/>
        <v>304</v>
      </c>
      <c r="O201" s="935" t="e">
        <f t="shared" ca="1" si="6"/>
        <v>#NAME?</v>
      </c>
      <c r="P201" s="914"/>
    </row>
    <row r="202" spans="1:16" ht="15">
      <c r="A202" s="114">
        <f t="shared" si="4"/>
        <v>1</v>
      </c>
      <c r="D202" s="933" t="s">
        <v>926</v>
      </c>
      <c r="F202" s="934">
        <f>SUMIF(WBA!Q:Q,D202,WBA!S:S)</f>
        <v>1</v>
      </c>
      <c r="G202" s="934">
        <f>SUMIF(Loic_MSc_Thesis!Q:Q,D202,Loic_MSc_Thesis!S:S)</f>
        <v>0</v>
      </c>
      <c r="H202" s="934">
        <f>SUMIF(LBB!Q:Q,D202,LBB!S:S)</f>
        <v>570</v>
      </c>
      <c r="I202" s="934">
        <f>SUMIF(Expert_LBB!M:M,D202,Expert_LBB!Q:Q)</f>
        <v>0</v>
      </c>
      <c r="J202" s="934">
        <f>SUMIF(Insekteräich!Q:Q,D202,Insekteräich!S:S)</f>
        <v>77</v>
      </c>
      <c r="K202" s="934">
        <f>SUMIF(Expert_Insekteraich!O:O,D202,Expert_Insekteraich!S:S)</f>
        <v>0</v>
      </c>
      <c r="L202" s="934">
        <f>SUMIF(other!R:R,D202,other!T:T)</f>
        <v>0</v>
      </c>
      <c r="M202" s="934">
        <f>SUMIF('Pan traps 2024'!Q:Q,D202,'Pan traps 2024'!S:S)</f>
        <v>0</v>
      </c>
      <c r="N202" s="934">
        <f t="shared" si="5"/>
        <v>648</v>
      </c>
      <c r="O202" s="935" t="e">
        <f t="shared" ca="1" si="6"/>
        <v>#NAME?</v>
      </c>
      <c r="P202" s="914"/>
    </row>
    <row r="203" spans="1:16" ht="15">
      <c r="A203" s="114" t="str">
        <f t="shared" si="4"/>
        <v>non</v>
      </c>
      <c r="D203" s="114" t="s">
        <v>8104</v>
      </c>
      <c r="F203" s="934">
        <f>SUMIF(WBA!Q:Q,D203,WBA!S:S)</f>
        <v>0</v>
      </c>
      <c r="G203" s="934">
        <f>SUMIF(Loic_MSc_Thesis!Q:Q,D203,Loic_MSc_Thesis!S:S)</f>
        <v>0</v>
      </c>
      <c r="H203" s="934">
        <f>SUMIF(LBB!Q:Q,D203,LBB!S:S)</f>
        <v>0</v>
      </c>
      <c r="I203" s="934">
        <f>SUMIF(Expert_LBB!M:M,D203,Expert_LBB!Q:Q)</f>
        <v>0</v>
      </c>
      <c r="J203" s="934">
        <f>SUMIF(Insekteräich!Q:Q,D203,Insekteräich!S:S)</f>
        <v>0</v>
      </c>
      <c r="K203" s="934">
        <f>SUMIF(Expert_Insekteraich!O:O,D203,Expert_Insekteraich!S:S)</f>
        <v>0</v>
      </c>
      <c r="L203" s="934">
        <f>SUMIF(other!R:R,D203,other!T:T)</f>
        <v>0</v>
      </c>
      <c r="M203" s="934">
        <f>SUMIF('Pan traps 2024'!Q:Q,D203,'Pan traps 2024'!S:S)</f>
        <v>0</v>
      </c>
      <c r="N203" s="934">
        <f t="shared" si="5"/>
        <v>0</v>
      </c>
      <c r="O203" s="935">
        <f t="shared" si="6"/>
        <v>0</v>
      </c>
      <c r="P203" s="914"/>
    </row>
    <row r="204" spans="1:16" ht="15">
      <c r="A204" s="114" t="str">
        <f t="shared" si="4"/>
        <v>non</v>
      </c>
      <c r="D204" s="114" t="s">
        <v>8105</v>
      </c>
      <c r="F204" s="934">
        <f>SUMIF(WBA!Q:Q,D204,WBA!S:S)</f>
        <v>0</v>
      </c>
      <c r="G204" s="934">
        <f>SUMIF(Loic_MSc_Thesis!Q:Q,D204,Loic_MSc_Thesis!S:S)</f>
        <v>0</v>
      </c>
      <c r="H204" s="934">
        <f>SUMIF(LBB!Q:Q,D204,LBB!S:S)</f>
        <v>0</v>
      </c>
      <c r="I204" s="934">
        <f>SUMIF(Expert_LBB!M:M,D204,Expert_LBB!Q:Q)</f>
        <v>0</v>
      </c>
      <c r="J204" s="934">
        <f>SUMIF(Insekteräich!Q:Q,D204,Insekteräich!S:S)</f>
        <v>0</v>
      </c>
      <c r="K204" s="934">
        <f>SUMIF(Expert_Insekteraich!O:O,D204,Expert_Insekteraich!S:S)</f>
        <v>0</v>
      </c>
      <c r="L204" s="934">
        <f>SUMIF(other!R:R,D204,other!T:T)</f>
        <v>0</v>
      </c>
      <c r="M204" s="934">
        <f>SUMIF('Pan traps 2024'!Q:Q,D204,'Pan traps 2024'!S:S)</f>
        <v>0</v>
      </c>
      <c r="N204" s="934">
        <f t="shared" si="5"/>
        <v>0</v>
      </c>
      <c r="O204" s="935">
        <f t="shared" si="6"/>
        <v>0</v>
      </c>
      <c r="P204" s="914"/>
    </row>
    <row r="205" spans="1:16" ht="15">
      <c r="A205" s="114" t="str">
        <f t="shared" si="4"/>
        <v>non</v>
      </c>
      <c r="D205" s="114" t="s">
        <v>8106</v>
      </c>
      <c r="F205" s="934">
        <f>SUMIF(WBA!Q:Q,D205,WBA!S:S)</f>
        <v>0</v>
      </c>
      <c r="G205" s="934">
        <f>SUMIF(Loic_MSc_Thesis!Q:Q,D205,Loic_MSc_Thesis!S:S)</f>
        <v>0</v>
      </c>
      <c r="H205" s="934">
        <f>SUMIF(LBB!Q:Q,D205,LBB!S:S)</f>
        <v>0</v>
      </c>
      <c r="I205" s="934">
        <f>SUMIF(Expert_LBB!M:M,D205,Expert_LBB!Q:Q)</f>
        <v>0</v>
      </c>
      <c r="J205" s="934">
        <f>SUMIF(Insekteräich!Q:Q,D205,Insekteräich!S:S)</f>
        <v>0</v>
      </c>
      <c r="K205" s="934">
        <f>SUMIF(Expert_Insekteraich!O:O,D205,Expert_Insekteraich!S:S)</f>
        <v>0</v>
      </c>
      <c r="L205" s="934">
        <f>SUMIF(other!R:R,D205,other!T:T)</f>
        <v>0</v>
      </c>
      <c r="M205" s="934">
        <f>SUMIF('Pan traps 2024'!Q:Q,D205,'Pan traps 2024'!S:S)</f>
        <v>0</v>
      </c>
      <c r="N205" s="934">
        <f t="shared" si="5"/>
        <v>0</v>
      </c>
      <c r="O205" s="935">
        <f t="shared" si="6"/>
        <v>0</v>
      </c>
      <c r="P205" s="914"/>
    </row>
    <row r="206" spans="1:16" ht="15">
      <c r="A206" s="114">
        <f t="shared" si="4"/>
        <v>1</v>
      </c>
      <c r="D206" s="933" t="s">
        <v>2379</v>
      </c>
      <c r="F206" s="934">
        <f>SUMIF(WBA!Q:Q,D206,WBA!S:S)</f>
        <v>0</v>
      </c>
      <c r="G206" s="934">
        <f>SUMIF(Loic_MSc_Thesis!Q:Q,D206,Loic_MSc_Thesis!S:S)</f>
        <v>0</v>
      </c>
      <c r="H206" s="934">
        <f>SUMIF(LBB!Q:Q,D206,LBB!S:S)</f>
        <v>106</v>
      </c>
      <c r="I206" s="934">
        <f>SUMIF(Expert_LBB!M:M,D206,Expert_LBB!Q:Q)</f>
        <v>0</v>
      </c>
      <c r="J206" s="934">
        <f>SUMIF(Insekteräich!Q:Q,D206,Insekteräich!S:S)</f>
        <v>13</v>
      </c>
      <c r="K206" s="934">
        <f>SUMIF(Expert_Insekteraich!O:O,D206,Expert_Insekteraich!S:S)</f>
        <v>0</v>
      </c>
      <c r="L206" s="934">
        <f>SUMIF(other!R:R,D206,other!T:T)</f>
        <v>0</v>
      </c>
      <c r="M206" s="934">
        <f>SUMIF('Pan traps 2024'!Q:Q,D206,'Pan traps 2024'!S:S)</f>
        <v>0</v>
      </c>
      <c r="N206" s="934">
        <f t="shared" si="5"/>
        <v>119</v>
      </c>
      <c r="O206" s="935" t="e">
        <f t="shared" ca="1" si="6"/>
        <v>#NAME?</v>
      </c>
      <c r="P206" s="914"/>
    </row>
    <row r="207" spans="1:16" ht="15">
      <c r="A207" s="114" t="str">
        <f t="shared" si="4"/>
        <v>non</v>
      </c>
      <c r="D207" s="114" t="s">
        <v>8107</v>
      </c>
      <c r="F207" s="934">
        <f>SUMIF(WBA!Q:Q,D207,WBA!S:S)</f>
        <v>0</v>
      </c>
      <c r="G207" s="934">
        <f>SUMIF(Loic_MSc_Thesis!Q:Q,D207,Loic_MSc_Thesis!S:S)</f>
        <v>0</v>
      </c>
      <c r="H207" s="934">
        <f>SUMIF(LBB!Q:Q,D207,LBB!S:S)</f>
        <v>0</v>
      </c>
      <c r="I207" s="934">
        <f>SUMIF(Expert_LBB!M:M,D207,Expert_LBB!Q:Q)</f>
        <v>0</v>
      </c>
      <c r="J207" s="934">
        <f>SUMIF(Insekteräich!Q:Q,D207,Insekteräich!S:S)</f>
        <v>0</v>
      </c>
      <c r="K207" s="934">
        <f>SUMIF(Expert_Insekteraich!O:O,D207,Expert_Insekteraich!S:S)</f>
        <v>0</v>
      </c>
      <c r="L207" s="934">
        <f>SUMIF(other!R:R,D207,other!T:T)</f>
        <v>0</v>
      </c>
      <c r="M207" s="934">
        <f>SUMIF('Pan traps 2024'!Q:Q,D207,'Pan traps 2024'!S:S)</f>
        <v>0</v>
      </c>
      <c r="N207" s="934">
        <f t="shared" si="5"/>
        <v>0</v>
      </c>
      <c r="O207" s="935">
        <f t="shared" si="6"/>
        <v>0</v>
      </c>
      <c r="P207" s="914"/>
    </row>
    <row r="208" spans="1:16" ht="15">
      <c r="A208" s="114" t="str">
        <f t="shared" si="4"/>
        <v>non</v>
      </c>
      <c r="D208" s="114" t="s">
        <v>8108</v>
      </c>
      <c r="F208" s="934">
        <f>SUMIF(WBA!Q:Q,D208,WBA!S:S)</f>
        <v>0</v>
      </c>
      <c r="G208" s="934">
        <f>SUMIF(Loic_MSc_Thesis!Q:Q,D208,Loic_MSc_Thesis!S:S)</f>
        <v>0</v>
      </c>
      <c r="H208" s="934">
        <f>SUMIF(LBB!Q:Q,D208,LBB!S:S)</f>
        <v>0</v>
      </c>
      <c r="I208" s="934">
        <f>SUMIF(Expert_LBB!M:M,D208,Expert_LBB!Q:Q)</f>
        <v>0</v>
      </c>
      <c r="J208" s="934">
        <f>SUMIF(Insekteräich!Q:Q,D208,Insekteräich!S:S)</f>
        <v>0</v>
      </c>
      <c r="K208" s="934">
        <f>SUMIF(Expert_Insekteraich!O:O,D208,Expert_Insekteraich!S:S)</f>
        <v>0</v>
      </c>
      <c r="L208" s="934">
        <f>SUMIF(other!R:R,D208,other!T:T)</f>
        <v>0</v>
      </c>
      <c r="M208" s="934">
        <f>SUMIF('Pan traps 2024'!Q:Q,D208,'Pan traps 2024'!S:S)</f>
        <v>0</v>
      </c>
      <c r="N208" s="934">
        <f t="shared" si="5"/>
        <v>0</v>
      </c>
      <c r="O208" s="935">
        <f t="shared" si="6"/>
        <v>0</v>
      </c>
      <c r="P208" s="914"/>
    </row>
    <row r="209" spans="1:16" ht="15">
      <c r="A209" s="114" t="str">
        <f t="shared" si="4"/>
        <v>non</v>
      </c>
      <c r="D209" s="114" t="s">
        <v>8109</v>
      </c>
      <c r="F209" s="934">
        <f>SUMIF(WBA!Q:Q,D209,WBA!S:S)</f>
        <v>0</v>
      </c>
      <c r="G209" s="934">
        <f>SUMIF(Loic_MSc_Thesis!Q:Q,D209,Loic_MSc_Thesis!S:S)</f>
        <v>0</v>
      </c>
      <c r="H209" s="934">
        <f>SUMIF(LBB!Q:Q,D209,LBB!S:S)</f>
        <v>0</v>
      </c>
      <c r="I209" s="934">
        <f>SUMIF(Expert_LBB!M:M,D209,Expert_LBB!Q:Q)</f>
        <v>0</v>
      </c>
      <c r="J209" s="934">
        <f>SUMIF(Insekteräich!Q:Q,D209,Insekteräich!S:S)</f>
        <v>0</v>
      </c>
      <c r="K209" s="934">
        <f>SUMIF(Expert_Insekteraich!O:O,D209,Expert_Insekteraich!S:S)</f>
        <v>0</v>
      </c>
      <c r="L209" s="934">
        <f>SUMIF(other!R:R,D209,other!T:T)</f>
        <v>0</v>
      </c>
      <c r="M209" s="934">
        <f>SUMIF('Pan traps 2024'!Q:Q,D209,'Pan traps 2024'!S:S)</f>
        <v>0</v>
      </c>
      <c r="N209" s="934">
        <f t="shared" si="5"/>
        <v>0</v>
      </c>
      <c r="O209" s="935">
        <f t="shared" si="6"/>
        <v>0</v>
      </c>
      <c r="P209" s="914"/>
    </row>
    <row r="210" spans="1:16" ht="15">
      <c r="A210" s="114" t="str">
        <f t="shared" si="4"/>
        <v>non</v>
      </c>
      <c r="D210" s="114" t="s">
        <v>8110</v>
      </c>
      <c r="F210" s="934">
        <f>SUMIF(WBA!Q:Q,D210,WBA!S:S)</f>
        <v>0</v>
      </c>
      <c r="G210" s="934">
        <f>SUMIF(Loic_MSc_Thesis!Q:Q,D210,Loic_MSc_Thesis!S:S)</f>
        <v>0</v>
      </c>
      <c r="H210" s="934">
        <f>SUMIF(LBB!Q:Q,D210,LBB!S:S)</f>
        <v>0</v>
      </c>
      <c r="I210" s="934">
        <f>SUMIF(Expert_LBB!M:M,D210,Expert_LBB!Q:Q)</f>
        <v>0</v>
      </c>
      <c r="J210" s="934">
        <f>SUMIF(Insekteräich!Q:Q,D210,Insekteräich!S:S)</f>
        <v>0</v>
      </c>
      <c r="K210" s="934">
        <f>SUMIF(Expert_Insekteraich!O:O,D210,Expert_Insekteraich!S:S)</f>
        <v>0</v>
      </c>
      <c r="L210" s="934">
        <f>SUMIF(other!R:R,D210,other!T:T)</f>
        <v>0</v>
      </c>
      <c r="M210" s="934">
        <f>SUMIF('Pan traps 2024'!Q:Q,D210,'Pan traps 2024'!S:S)</f>
        <v>0</v>
      </c>
      <c r="N210" s="934">
        <f t="shared" si="5"/>
        <v>0</v>
      </c>
      <c r="O210" s="935">
        <f t="shared" si="6"/>
        <v>0</v>
      </c>
      <c r="P210" s="914"/>
    </row>
    <row r="211" spans="1:16" ht="15">
      <c r="A211" s="114" t="str">
        <f t="shared" si="4"/>
        <v>non</v>
      </c>
      <c r="D211" s="114" t="s">
        <v>8111</v>
      </c>
      <c r="F211" s="934">
        <f>SUMIF(WBA!Q:Q,D211,WBA!S:S)</f>
        <v>0</v>
      </c>
      <c r="G211" s="934">
        <f>SUMIF(Loic_MSc_Thesis!Q:Q,D211,Loic_MSc_Thesis!S:S)</f>
        <v>0</v>
      </c>
      <c r="H211" s="934">
        <f>SUMIF(LBB!Q:Q,D211,LBB!S:S)</f>
        <v>0</v>
      </c>
      <c r="I211" s="934">
        <f>SUMIF(Expert_LBB!M:M,D211,Expert_LBB!Q:Q)</f>
        <v>0</v>
      </c>
      <c r="J211" s="934">
        <f>SUMIF(Insekteräich!Q:Q,D211,Insekteräich!S:S)</f>
        <v>0</v>
      </c>
      <c r="K211" s="934">
        <f>SUMIF(Expert_Insekteraich!O:O,D211,Expert_Insekteraich!S:S)</f>
        <v>0</v>
      </c>
      <c r="L211" s="934">
        <f>SUMIF(other!R:R,D211,other!T:T)</f>
        <v>0</v>
      </c>
      <c r="M211" s="934">
        <f>SUMIF('Pan traps 2024'!Q:Q,D211,'Pan traps 2024'!S:S)</f>
        <v>0</v>
      </c>
      <c r="N211" s="934">
        <f t="shared" si="5"/>
        <v>0</v>
      </c>
      <c r="O211" s="935">
        <f t="shared" si="6"/>
        <v>0</v>
      </c>
      <c r="P211" s="914"/>
    </row>
    <row r="212" spans="1:16" ht="15">
      <c r="A212" s="114" t="str">
        <f t="shared" si="4"/>
        <v>non</v>
      </c>
      <c r="D212" s="114" t="s">
        <v>8112</v>
      </c>
      <c r="F212" s="934">
        <f>SUMIF(WBA!Q:Q,D212,WBA!S:S)</f>
        <v>0</v>
      </c>
      <c r="G212" s="934">
        <f>SUMIF(Loic_MSc_Thesis!Q:Q,D212,Loic_MSc_Thesis!S:S)</f>
        <v>0</v>
      </c>
      <c r="H212" s="934">
        <f>SUMIF(LBB!Q:Q,D212,LBB!S:S)</f>
        <v>0</v>
      </c>
      <c r="I212" s="934">
        <f>SUMIF(Expert_LBB!M:M,D212,Expert_LBB!Q:Q)</f>
        <v>0</v>
      </c>
      <c r="J212" s="934">
        <f>SUMIF(Insekteräich!Q:Q,D212,Insekteräich!S:S)</f>
        <v>0</v>
      </c>
      <c r="K212" s="934">
        <f>SUMIF(Expert_Insekteraich!O:O,D212,Expert_Insekteraich!S:S)</f>
        <v>0</v>
      </c>
      <c r="L212" s="934">
        <f>SUMIF(other!R:R,D212,other!T:T)</f>
        <v>0</v>
      </c>
      <c r="M212" s="934">
        <f>SUMIF('Pan traps 2024'!Q:Q,D212,'Pan traps 2024'!S:S)</f>
        <v>0</v>
      </c>
      <c r="N212" s="934">
        <f t="shared" si="5"/>
        <v>0</v>
      </c>
      <c r="O212" s="935">
        <f t="shared" si="6"/>
        <v>0</v>
      </c>
      <c r="P212" s="914"/>
    </row>
    <row r="213" spans="1:16" ht="15">
      <c r="A213" s="114" t="str">
        <f t="shared" si="4"/>
        <v>non</v>
      </c>
      <c r="D213" s="114" t="s">
        <v>8113</v>
      </c>
      <c r="F213" s="934">
        <f>SUMIF(WBA!Q:Q,D213,WBA!S:S)</f>
        <v>0</v>
      </c>
      <c r="G213" s="934">
        <f>SUMIF(Loic_MSc_Thesis!Q:Q,D213,Loic_MSc_Thesis!S:S)</f>
        <v>0</v>
      </c>
      <c r="H213" s="934">
        <f>SUMIF(LBB!Q:Q,D213,LBB!S:S)</f>
        <v>0</v>
      </c>
      <c r="I213" s="934">
        <f>SUMIF(Expert_LBB!M:M,D213,Expert_LBB!Q:Q)</f>
        <v>0</v>
      </c>
      <c r="J213" s="934">
        <f>SUMIF(Insekteräich!Q:Q,D213,Insekteräich!S:S)</f>
        <v>0</v>
      </c>
      <c r="K213" s="934">
        <f>SUMIF(Expert_Insekteraich!O:O,D213,Expert_Insekteraich!S:S)</f>
        <v>0</v>
      </c>
      <c r="L213" s="934">
        <f>SUMIF(other!R:R,D213,other!T:T)</f>
        <v>0</v>
      </c>
      <c r="M213" s="934">
        <f>SUMIF('Pan traps 2024'!Q:Q,D213,'Pan traps 2024'!S:S)</f>
        <v>0</v>
      </c>
      <c r="N213" s="934">
        <f t="shared" si="5"/>
        <v>0</v>
      </c>
      <c r="O213" s="935">
        <f t="shared" si="6"/>
        <v>0</v>
      </c>
      <c r="P213" s="914"/>
    </row>
    <row r="214" spans="1:16" ht="15">
      <c r="A214" s="114" t="str">
        <f t="shared" si="4"/>
        <v>non</v>
      </c>
      <c r="D214" s="114" t="s">
        <v>8114</v>
      </c>
      <c r="F214" s="934">
        <f>SUMIF(WBA!Q:Q,D214,WBA!S:S)</f>
        <v>0</v>
      </c>
      <c r="G214" s="934">
        <f>SUMIF(Loic_MSc_Thesis!Q:Q,D214,Loic_MSc_Thesis!S:S)</f>
        <v>0</v>
      </c>
      <c r="H214" s="934">
        <f>SUMIF(LBB!Q:Q,D214,LBB!S:S)</f>
        <v>0</v>
      </c>
      <c r="I214" s="934">
        <f>SUMIF(Expert_LBB!M:M,D214,Expert_LBB!Q:Q)</f>
        <v>0</v>
      </c>
      <c r="J214" s="934">
        <f>SUMIF(Insekteräich!Q:Q,D214,Insekteräich!S:S)</f>
        <v>0</v>
      </c>
      <c r="K214" s="934">
        <f>SUMIF(Expert_Insekteraich!O:O,D214,Expert_Insekteraich!S:S)</f>
        <v>0</v>
      </c>
      <c r="L214" s="934">
        <f>SUMIF(other!R:R,D214,other!T:T)</f>
        <v>0</v>
      </c>
      <c r="M214" s="934">
        <f>SUMIF('Pan traps 2024'!Q:Q,D214,'Pan traps 2024'!S:S)</f>
        <v>0</v>
      </c>
      <c r="N214" s="934">
        <f t="shared" si="5"/>
        <v>0</v>
      </c>
      <c r="O214" s="935">
        <f t="shared" si="6"/>
        <v>0</v>
      </c>
      <c r="P214" s="914"/>
    </row>
    <row r="215" spans="1:16" ht="15">
      <c r="A215" s="114" t="str">
        <f t="shared" si="4"/>
        <v>non</v>
      </c>
      <c r="D215" s="114" t="s">
        <v>8115</v>
      </c>
      <c r="F215" s="934">
        <f>SUMIF(WBA!Q:Q,D215,WBA!S:S)</f>
        <v>0</v>
      </c>
      <c r="G215" s="934">
        <f>SUMIF(Loic_MSc_Thesis!Q:Q,D215,Loic_MSc_Thesis!S:S)</f>
        <v>0</v>
      </c>
      <c r="H215" s="934">
        <f>SUMIF(LBB!Q:Q,D215,LBB!S:S)</f>
        <v>0</v>
      </c>
      <c r="I215" s="934">
        <f>SUMIF(Expert_LBB!M:M,D215,Expert_LBB!Q:Q)</f>
        <v>0</v>
      </c>
      <c r="J215" s="934">
        <f>SUMIF(Insekteräich!Q:Q,D215,Insekteräich!S:S)</f>
        <v>0</v>
      </c>
      <c r="K215" s="934">
        <f>SUMIF(Expert_Insekteraich!O:O,D215,Expert_Insekteraich!S:S)</f>
        <v>0</v>
      </c>
      <c r="L215" s="934">
        <f>SUMIF(other!R:R,D215,other!T:T)</f>
        <v>0</v>
      </c>
      <c r="M215" s="934">
        <f>SUMIF('Pan traps 2024'!Q:Q,D215,'Pan traps 2024'!S:S)</f>
        <v>0</v>
      </c>
      <c r="N215" s="934">
        <f t="shared" si="5"/>
        <v>0</v>
      </c>
      <c r="O215" s="935">
        <f t="shared" si="6"/>
        <v>0</v>
      </c>
      <c r="P215" s="914"/>
    </row>
    <row r="216" spans="1:16" ht="15">
      <c r="A216" s="114" t="str">
        <f t="shared" si="4"/>
        <v>non</v>
      </c>
      <c r="D216" s="114" t="s">
        <v>8116</v>
      </c>
      <c r="F216" s="934">
        <f>SUMIF(WBA!Q:Q,D216,WBA!S:S)</f>
        <v>0</v>
      </c>
      <c r="G216" s="934">
        <f>SUMIF(Loic_MSc_Thesis!Q:Q,D216,Loic_MSc_Thesis!S:S)</f>
        <v>0</v>
      </c>
      <c r="H216" s="934">
        <f>SUMIF(LBB!Q:Q,D216,LBB!S:S)</f>
        <v>0</v>
      </c>
      <c r="I216" s="934">
        <f>SUMIF(Expert_LBB!M:M,D216,Expert_LBB!Q:Q)</f>
        <v>0</v>
      </c>
      <c r="J216" s="934">
        <f>SUMIF(Insekteräich!Q:Q,D216,Insekteräich!S:S)</f>
        <v>0</v>
      </c>
      <c r="K216" s="934">
        <f>SUMIF(Expert_Insekteraich!O:O,D216,Expert_Insekteraich!S:S)</f>
        <v>0</v>
      </c>
      <c r="L216" s="934">
        <f>SUMIF(other!R:R,D216,other!T:T)</f>
        <v>0</v>
      </c>
      <c r="M216" s="934">
        <f>SUMIF('Pan traps 2024'!Q:Q,D216,'Pan traps 2024'!S:S)</f>
        <v>0</v>
      </c>
      <c r="N216" s="934">
        <f t="shared" si="5"/>
        <v>0</v>
      </c>
      <c r="O216" s="935">
        <f t="shared" si="6"/>
        <v>0</v>
      </c>
      <c r="P216" s="914"/>
    </row>
    <row r="217" spans="1:16" ht="15">
      <c r="A217" s="114">
        <f t="shared" si="4"/>
        <v>1</v>
      </c>
      <c r="D217" s="933" t="s">
        <v>2546</v>
      </c>
      <c r="F217" s="934">
        <f>SUMIF(WBA!Q:Q,D217,WBA!S:S)</f>
        <v>0</v>
      </c>
      <c r="G217" s="934">
        <f>SUMIF(Loic_MSc_Thesis!Q:Q,D217,Loic_MSc_Thesis!S:S)</f>
        <v>0</v>
      </c>
      <c r="H217" s="934">
        <f>SUMIF(LBB!Q:Q,D217,LBB!S:S)</f>
        <v>74</v>
      </c>
      <c r="I217" s="934">
        <f>SUMIF(Expert_LBB!M:M,D217,Expert_LBB!Q:Q)</f>
        <v>0</v>
      </c>
      <c r="J217" s="934">
        <f>SUMIF(Insekteräich!Q:Q,D217,Insekteräich!S:S)</f>
        <v>0</v>
      </c>
      <c r="K217" s="934">
        <f>SUMIF(Expert_Insekteraich!O:O,D217,Expert_Insekteraich!S:S)</f>
        <v>0</v>
      </c>
      <c r="L217" s="934">
        <f>SUMIF(other!R:R,D217,other!T:T)</f>
        <v>0</v>
      </c>
      <c r="M217" s="934">
        <f>SUMIF('Pan traps 2024'!Q:Q,D217,'Pan traps 2024'!S:S)</f>
        <v>0</v>
      </c>
      <c r="N217" s="934">
        <f t="shared" si="5"/>
        <v>74</v>
      </c>
      <c r="O217" s="935" t="e">
        <f t="shared" ca="1" si="6"/>
        <v>#NAME?</v>
      </c>
      <c r="P217" s="914"/>
    </row>
    <row r="218" spans="1:16" ht="15">
      <c r="A218" s="114">
        <f t="shared" si="4"/>
        <v>1</v>
      </c>
      <c r="D218" s="933" t="s">
        <v>873</v>
      </c>
      <c r="F218" s="934">
        <f>SUMIF(WBA!Q:Q,D218,WBA!S:S)</f>
        <v>2</v>
      </c>
      <c r="G218" s="934">
        <f>SUMIF(Loic_MSc_Thesis!Q:Q,D218,Loic_MSc_Thesis!S:S)</f>
        <v>0</v>
      </c>
      <c r="H218" s="934">
        <f>SUMIF(LBB!Q:Q,D218,LBB!S:S)</f>
        <v>33</v>
      </c>
      <c r="I218" s="934">
        <f>SUMIF(Expert_LBB!M:M,D218,Expert_LBB!Q:Q)</f>
        <v>0</v>
      </c>
      <c r="J218" s="934">
        <f>SUMIF(Insekteräich!Q:Q,D218,Insekteräich!S:S)</f>
        <v>19</v>
      </c>
      <c r="K218" s="934">
        <f>SUMIF(Expert_Insekteraich!O:O,D218,Expert_Insekteraich!S:S)</f>
        <v>0</v>
      </c>
      <c r="L218" s="934">
        <f>SUMIF(other!R:R,D218,other!T:T)</f>
        <v>0</v>
      </c>
      <c r="M218" s="934">
        <f>SUMIF('Pan traps 2024'!Q:Q,D218,'Pan traps 2024'!S:S)</f>
        <v>0</v>
      </c>
      <c r="N218" s="934">
        <f t="shared" si="5"/>
        <v>54</v>
      </c>
      <c r="O218" s="935" t="e">
        <f t="shared" ca="1" si="6"/>
        <v>#NAME?</v>
      </c>
      <c r="P218" s="914"/>
    </row>
    <row r="219" spans="1:16" ht="15">
      <c r="A219" s="114" t="str">
        <f t="shared" si="4"/>
        <v>non</v>
      </c>
      <c r="D219" s="114" t="s">
        <v>8117</v>
      </c>
      <c r="F219" s="934">
        <f>SUMIF(WBA!Q:Q,D219,WBA!S:S)</f>
        <v>0</v>
      </c>
      <c r="G219" s="934">
        <f>SUMIF(Loic_MSc_Thesis!Q:Q,D219,Loic_MSc_Thesis!S:S)</f>
        <v>0</v>
      </c>
      <c r="H219" s="934">
        <f>SUMIF(LBB!Q:Q,D219,LBB!S:S)</f>
        <v>0</v>
      </c>
      <c r="I219" s="934">
        <f>SUMIF(Expert_LBB!M:M,D219,Expert_LBB!Q:Q)</f>
        <v>0</v>
      </c>
      <c r="J219" s="934">
        <f>SUMIF(Insekteräich!Q:Q,D219,Insekteräich!S:S)</f>
        <v>0</v>
      </c>
      <c r="K219" s="934">
        <f>SUMIF(Expert_Insekteraich!O:O,D219,Expert_Insekteraich!S:S)</f>
        <v>0</v>
      </c>
      <c r="L219" s="934">
        <f>SUMIF(other!R:R,D219,other!T:T)</f>
        <v>0</v>
      </c>
      <c r="M219" s="934">
        <f>SUMIF('Pan traps 2024'!Q:Q,D219,'Pan traps 2024'!S:S)</f>
        <v>0</v>
      </c>
      <c r="N219" s="934">
        <f t="shared" si="5"/>
        <v>0</v>
      </c>
      <c r="O219" s="935">
        <f t="shared" si="6"/>
        <v>0</v>
      </c>
      <c r="P219" s="914"/>
    </row>
    <row r="220" spans="1:16" ht="15">
      <c r="A220" s="114" t="str">
        <f t="shared" si="4"/>
        <v>non</v>
      </c>
      <c r="D220" s="114" t="s">
        <v>8118</v>
      </c>
      <c r="F220" s="934">
        <f>SUMIF(WBA!Q:Q,D220,WBA!S:S)</f>
        <v>0</v>
      </c>
      <c r="G220" s="934">
        <f>SUMIF(Loic_MSc_Thesis!Q:Q,D220,Loic_MSc_Thesis!S:S)</f>
        <v>0</v>
      </c>
      <c r="H220" s="934">
        <f>SUMIF(LBB!Q:Q,D220,LBB!S:S)</f>
        <v>0</v>
      </c>
      <c r="I220" s="934">
        <f>SUMIF(Expert_LBB!M:M,D220,Expert_LBB!Q:Q)</f>
        <v>0</v>
      </c>
      <c r="J220" s="934">
        <f>SUMIF(Insekteräich!Q:Q,D220,Insekteräich!S:S)</f>
        <v>0</v>
      </c>
      <c r="K220" s="934">
        <f>SUMIF(Expert_Insekteraich!O:O,D220,Expert_Insekteraich!S:S)</f>
        <v>0</v>
      </c>
      <c r="L220" s="934">
        <f>SUMIF(other!R:R,D220,other!T:T)</f>
        <v>0</v>
      </c>
      <c r="M220" s="934">
        <f>SUMIF('Pan traps 2024'!Q:Q,D220,'Pan traps 2024'!S:S)</f>
        <v>0</v>
      </c>
      <c r="N220" s="934">
        <f t="shared" si="5"/>
        <v>0</v>
      </c>
      <c r="O220" s="935">
        <f t="shared" si="6"/>
        <v>0</v>
      </c>
      <c r="P220" s="914"/>
    </row>
    <row r="221" spans="1:16" ht="15">
      <c r="A221" s="114" t="str">
        <f t="shared" si="4"/>
        <v>non</v>
      </c>
      <c r="D221" s="114" t="s">
        <v>8119</v>
      </c>
      <c r="F221" s="934">
        <f>SUMIF(WBA!Q:Q,D221,WBA!S:S)</f>
        <v>0</v>
      </c>
      <c r="G221" s="934">
        <f>SUMIF(Loic_MSc_Thesis!Q:Q,D221,Loic_MSc_Thesis!S:S)</f>
        <v>0</v>
      </c>
      <c r="H221" s="934">
        <f>SUMIF(LBB!Q:Q,D221,LBB!S:S)</f>
        <v>0</v>
      </c>
      <c r="I221" s="934">
        <f>SUMIF(Expert_LBB!M:M,D221,Expert_LBB!Q:Q)</f>
        <v>0</v>
      </c>
      <c r="J221" s="934">
        <f>SUMIF(Insekteräich!Q:Q,D221,Insekteräich!S:S)</f>
        <v>0</v>
      </c>
      <c r="K221" s="934">
        <f>SUMIF(Expert_Insekteraich!O:O,D221,Expert_Insekteraich!S:S)</f>
        <v>0</v>
      </c>
      <c r="L221" s="934">
        <f>SUMIF(other!R:R,D221,other!T:T)</f>
        <v>0</v>
      </c>
      <c r="M221" s="934">
        <f>SUMIF('Pan traps 2024'!Q:Q,D221,'Pan traps 2024'!S:S)</f>
        <v>0</v>
      </c>
      <c r="N221" s="934">
        <f t="shared" si="5"/>
        <v>0</v>
      </c>
      <c r="O221" s="935">
        <f t="shared" si="6"/>
        <v>0</v>
      </c>
      <c r="P221" s="914"/>
    </row>
    <row r="222" spans="1:16" ht="15">
      <c r="A222" s="114" t="str">
        <f t="shared" si="4"/>
        <v>non</v>
      </c>
      <c r="D222" s="114" t="s">
        <v>8120</v>
      </c>
      <c r="F222" s="934">
        <f>SUMIF(WBA!Q:Q,D222,WBA!S:S)</f>
        <v>0</v>
      </c>
      <c r="G222" s="934">
        <f>SUMIF(Loic_MSc_Thesis!Q:Q,D222,Loic_MSc_Thesis!S:S)</f>
        <v>0</v>
      </c>
      <c r="H222" s="934">
        <f>SUMIF(LBB!Q:Q,D222,LBB!S:S)</f>
        <v>0</v>
      </c>
      <c r="I222" s="934">
        <f>SUMIF(Expert_LBB!M:M,D222,Expert_LBB!Q:Q)</f>
        <v>0</v>
      </c>
      <c r="J222" s="934">
        <f>SUMIF(Insekteräich!Q:Q,D222,Insekteräich!S:S)</f>
        <v>0</v>
      </c>
      <c r="K222" s="934">
        <f>SUMIF(Expert_Insekteraich!O:O,D222,Expert_Insekteraich!S:S)</f>
        <v>0</v>
      </c>
      <c r="L222" s="934">
        <f>SUMIF(other!R:R,D222,other!T:T)</f>
        <v>0</v>
      </c>
      <c r="M222" s="934">
        <f>SUMIF('Pan traps 2024'!Q:Q,D222,'Pan traps 2024'!S:S)</f>
        <v>0</v>
      </c>
      <c r="N222" s="934">
        <f t="shared" si="5"/>
        <v>0</v>
      </c>
      <c r="O222" s="935">
        <f t="shared" si="6"/>
        <v>0</v>
      </c>
      <c r="P222" s="914"/>
    </row>
    <row r="223" spans="1:16" ht="15">
      <c r="A223" s="114" t="str">
        <f t="shared" si="4"/>
        <v>non</v>
      </c>
      <c r="D223" s="114" t="s">
        <v>8121</v>
      </c>
      <c r="F223" s="934">
        <f>SUMIF(WBA!Q:Q,D223,WBA!S:S)</f>
        <v>0</v>
      </c>
      <c r="G223" s="934">
        <f>SUMIF(Loic_MSc_Thesis!Q:Q,D223,Loic_MSc_Thesis!S:S)</f>
        <v>0</v>
      </c>
      <c r="H223" s="934">
        <f>SUMIF(LBB!Q:Q,D223,LBB!S:S)</f>
        <v>0</v>
      </c>
      <c r="I223" s="934">
        <f>SUMIF(Expert_LBB!M:M,D223,Expert_LBB!Q:Q)</f>
        <v>0</v>
      </c>
      <c r="J223" s="934">
        <f>SUMIF(Insekteräich!Q:Q,D223,Insekteräich!S:S)</f>
        <v>0</v>
      </c>
      <c r="K223" s="934">
        <f>SUMIF(Expert_Insekteraich!O:O,D223,Expert_Insekteraich!S:S)</f>
        <v>0</v>
      </c>
      <c r="L223" s="934">
        <f>SUMIF(other!R:R,D223,other!T:T)</f>
        <v>0</v>
      </c>
      <c r="M223" s="934">
        <f>SUMIF('Pan traps 2024'!Q:Q,D223,'Pan traps 2024'!S:S)</f>
        <v>0</v>
      </c>
      <c r="N223" s="934">
        <f t="shared" si="5"/>
        <v>0</v>
      </c>
      <c r="O223" s="935">
        <f t="shared" si="6"/>
        <v>0</v>
      </c>
      <c r="P223" s="914"/>
    </row>
    <row r="224" spans="1:16" ht="15">
      <c r="A224" s="114" t="str">
        <f t="shared" si="4"/>
        <v>non</v>
      </c>
      <c r="D224" s="114" t="s">
        <v>8122</v>
      </c>
      <c r="F224" s="934">
        <f>SUMIF(WBA!Q:Q,D224,WBA!S:S)</f>
        <v>0</v>
      </c>
      <c r="G224" s="934">
        <f>SUMIF(Loic_MSc_Thesis!Q:Q,D224,Loic_MSc_Thesis!S:S)</f>
        <v>0</v>
      </c>
      <c r="H224" s="934">
        <f>SUMIF(LBB!Q:Q,D224,LBB!S:S)</f>
        <v>0</v>
      </c>
      <c r="I224" s="934">
        <f>SUMIF(Expert_LBB!M:M,D224,Expert_LBB!Q:Q)</f>
        <v>0</v>
      </c>
      <c r="J224" s="934">
        <f>SUMIF(Insekteräich!Q:Q,D224,Insekteräich!S:S)</f>
        <v>0</v>
      </c>
      <c r="K224" s="934">
        <f>SUMIF(Expert_Insekteraich!O:O,D224,Expert_Insekteraich!S:S)</f>
        <v>0</v>
      </c>
      <c r="L224" s="934">
        <f>SUMIF(other!R:R,D224,other!T:T)</f>
        <v>0</v>
      </c>
      <c r="M224" s="934">
        <f>SUMIF('Pan traps 2024'!Q:Q,D224,'Pan traps 2024'!S:S)</f>
        <v>0</v>
      </c>
      <c r="N224" s="934">
        <f t="shared" si="5"/>
        <v>0</v>
      </c>
      <c r="O224" s="935">
        <f t="shared" si="6"/>
        <v>0</v>
      </c>
      <c r="P224" s="914"/>
    </row>
    <row r="225" spans="1:16" ht="15">
      <c r="A225" s="114" t="str">
        <f t="shared" si="4"/>
        <v>non</v>
      </c>
      <c r="D225" s="114" t="s">
        <v>8123</v>
      </c>
      <c r="F225" s="934">
        <f>SUMIF(WBA!Q:Q,D225,WBA!S:S)</f>
        <v>0</v>
      </c>
      <c r="G225" s="934">
        <f>SUMIF(Loic_MSc_Thesis!Q:Q,D225,Loic_MSc_Thesis!S:S)</f>
        <v>0</v>
      </c>
      <c r="H225" s="934">
        <f>SUMIF(LBB!Q:Q,D225,LBB!S:S)</f>
        <v>0</v>
      </c>
      <c r="I225" s="934">
        <f>SUMIF(Expert_LBB!M:M,D225,Expert_LBB!Q:Q)</f>
        <v>0</v>
      </c>
      <c r="J225" s="934">
        <f>SUMIF(Insekteräich!Q:Q,D225,Insekteräich!S:S)</f>
        <v>0</v>
      </c>
      <c r="K225" s="934">
        <f>SUMIF(Expert_Insekteraich!O:O,D225,Expert_Insekteraich!S:S)</f>
        <v>0</v>
      </c>
      <c r="L225" s="934">
        <f>SUMIF(other!R:R,D225,other!T:T)</f>
        <v>0</v>
      </c>
      <c r="M225" s="934">
        <f>SUMIF('Pan traps 2024'!Q:Q,D225,'Pan traps 2024'!S:S)</f>
        <v>0</v>
      </c>
      <c r="N225" s="934">
        <f t="shared" si="5"/>
        <v>0</v>
      </c>
      <c r="O225" s="935">
        <f t="shared" si="6"/>
        <v>0</v>
      </c>
      <c r="P225" s="914"/>
    </row>
    <row r="226" spans="1:16" ht="15">
      <c r="A226" s="114" t="str">
        <f t="shared" si="4"/>
        <v>non</v>
      </c>
      <c r="D226" s="114" t="s">
        <v>8124</v>
      </c>
      <c r="F226" s="934">
        <f>SUMIF(WBA!Q:Q,D226,WBA!S:S)</f>
        <v>0</v>
      </c>
      <c r="G226" s="934">
        <f>SUMIF(Loic_MSc_Thesis!Q:Q,D226,Loic_MSc_Thesis!S:S)</f>
        <v>0</v>
      </c>
      <c r="H226" s="934">
        <f>SUMIF(LBB!Q:Q,D226,LBB!S:S)</f>
        <v>0</v>
      </c>
      <c r="I226" s="934">
        <f>SUMIF(Expert_LBB!M:M,D226,Expert_LBB!Q:Q)</f>
        <v>0</v>
      </c>
      <c r="J226" s="934">
        <f>SUMIF(Insekteräich!Q:Q,D226,Insekteräich!S:S)</f>
        <v>0</v>
      </c>
      <c r="K226" s="934">
        <f>SUMIF(Expert_Insekteraich!O:O,D226,Expert_Insekteraich!S:S)</f>
        <v>0</v>
      </c>
      <c r="L226" s="934">
        <f>SUMIF(other!R:R,D226,other!T:T)</f>
        <v>0</v>
      </c>
      <c r="M226" s="934">
        <f>SUMIF('Pan traps 2024'!Q:Q,D226,'Pan traps 2024'!S:S)</f>
        <v>0</v>
      </c>
      <c r="N226" s="934">
        <f t="shared" si="5"/>
        <v>0</v>
      </c>
      <c r="O226" s="935">
        <f t="shared" si="6"/>
        <v>0</v>
      </c>
      <c r="P226" s="914"/>
    </row>
    <row r="227" spans="1:16" ht="15">
      <c r="A227" s="114">
        <f t="shared" si="4"/>
        <v>1</v>
      </c>
      <c r="D227" s="933" t="s">
        <v>984</v>
      </c>
      <c r="F227" s="934">
        <f>SUMIF(WBA!Q:Q,D227,WBA!S:S)</f>
        <v>4</v>
      </c>
      <c r="G227" s="934">
        <f>SUMIF(Loic_MSc_Thesis!Q:Q,D227,Loic_MSc_Thesis!S:S)</f>
        <v>0</v>
      </c>
      <c r="H227" s="934">
        <f>SUMIF(LBB!Q:Q,D227,LBB!S:S)</f>
        <v>5</v>
      </c>
      <c r="I227" s="934">
        <f>SUMIF(Expert_LBB!M:M,D227,Expert_LBB!Q:Q)</f>
        <v>2</v>
      </c>
      <c r="J227" s="934">
        <f>SUMIF(Insekteräich!Q:Q,D227,Insekteräich!S:S)</f>
        <v>16</v>
      </c>
      <c r="K227" s="934">
        <f>SUMIF(Expert_Insekteraich!O:O,D227,Expert_Insekteraich!S:S)</f>
        <v>0</v>
      </c>
      <c r="L227" s="934">
        <f>SUMIF(other!R:R,D227,other!T:T)</f>
        <v>0</v>
      </c>
      <c r="M227" s="934">
        <f>SUMIF('Pan traps 2024'!Q:Q,D227,'Pan traps 2024'!S:S)</f>
        <v>0</v>
      </c>
      <c r="N227" s="934">
        <f t="shared" si="5"/>
        <v>27</v>
      </c>
      <c r="O227" s="935" t="e">
        <f t="shared" ca="1" si="6"/>
        <v>#NAME?</v>
      </c>
      <c r="P227" s="914"/>
    </row>
    <row r="228" spans="1:16" ht="15">
      <c r="A228" s="114" t="str">
        <f t="shared" si="4"/>
        <v>non</v>
      </c>
      <c r="D228" s="114" t="s">
        <v>8125</v>
      </c>
      <c r="F228" s="934">
        <f>SUMIF(WBA!Q:Q,D228,WBA!S:S)</f>
        <v>0</v>
      </c>
      <c r="G228" s="934">
        <f>SUMIF(Loic_MSc_Thesis!Q:Q,D228,Loic_MSc_Thesis!S:S)</f>
        <v>0</v>
      </c>
      <c r="H228" s="934">
        <f>SUMIF(LBB!Q:Q,D228,LBB!S:S)</f>
        <v>0</v>
      </c>
      <c r="I228" s="934">
        <f>SUMIF(Expert_LBB!M:M,D228,Expert_LBB!Q:Q)</f>
        <v>0</v>
      </c>
      <c r="J228" s="934">
        <f>SUMIF(Insekteräich!Q:Q,D228,Insekteräich!S:S)</f>
        <v>0</v>
      </c>
      <c r="K228" s="934">
        <f>SUMIF(Expert_Insekteraich!O:O,D228,Expert_Insekteraich!S:S)</f>
        <v>0</v>
      </c>
      <c r="L228" s="934">
        <f>SUMIF(other!R:R,D228,other!T:T)</f>
        <v>0</v>
      </c>
      <c r="M228" s="934">
        <f>SUMIF('Pan traps 2024'!Q:Q,D228,'Pan traps 2024'!S:S)</f>
        <v>0</v>
      </c>
      <c r="N228" s="934">
        <f t="shared" si="5"/>
        <v>0</v>
      </c>
      <c r="O228" s="935">
        <f t="shared" si="6"/>
        <v>0</v>
      </c>
      <c r="P228" s="914"/>
    </row>
    <row r="229" spans="1:16" ht="15">
      <c r="A229" s="114" t="str">
        <f t="shared" si="4"/>
        <v>non</v>
      </c>
      <c r="D229" s="114" t="s">
        <v>8126</v>
      </c>
      <c r="F229" s="934">
        <f>SUMIF(WBA!Q:Q,D229,WBA!S:S)</f>
        <v>0</v>
      </c>
      <c r="G229" s="934">
        <f>SUMIF(Loic_MSc_Thesis!Q:Q,D229,Loic_MSc_Thesis!S:S)</f>
        <v>0</v>
      </c>
      <c r="H229" s="934">
        <f>SUMIF(LBB!Q:Q,D229,LBB!S:S)</f>
        <v>0</v>
      </c>
      <c r="I229" s="934">
        <f>SUMIF(Expert_LBB!M:M,D229,Expert_LBB!Q:Q)</f>
        <v>0</v>
      </c>
      <c r="J229" s="934">
        <f>SUMIF(Insekteräich!Q:Q,D229,Insekteräich!S:S)</f>
        <v>0</v>
      </c>
      <c r="K229" s="934">
        <f>SUMIF(Expert_Insekteraich!O:O,D229,Expert_Insekteraich!S:S)</f>
        <v>0</v>
      </c>
      <c r="L229" s="934">
        <f>SUMIF(other!R:R,D229,other!T:T)</f>
        <v>0</v>
      </c>
      <c r="M229" s="934">
        <f>SUMIF('Pan traps 2024'!Q:Q,D229,'Pan traps 2024'!S:S)</f>
        <v>0</v>
      </c>
      <c r="N229" s="934">
        <f t="shared" si="5"/>
        <v>0</v>
      </c>
      <c r="O229" s="935">
        <f t="shared" si="6"/>
        <v>0</v>
      </c>
      <c r="P229" s="914"/>
    </row>
    <row r="230" spans="1:16" ht="15">
      <c r="A230" s="114" t="str">
        <f t="shared" si="4"/>
        <v>non</v>
      </c>
      <c r="D230" s="114" t="s">
        <v>8127</v>
      </c>
      <c r="F230" s="934">
        <f>SUMIF(WBA!Q:Q,D230,WBA!S:S)</f>
        <v>0</v>
      </c>
      <c r="G230" s="934">
        <f>SUMIF(Loic_MSc_Thesis!Q:Q,D230,Loic_MSc_Thesis!S:S)</f>
        <v>0</v>
      </c>
      <c r="H230" s="934">
        <f>SUMIF(LBB!Q:Q,D230,LBB!S:S)</f>
        <v>0</v>
      </c>
      <c r="I230" s="934">
        <f>SUMIF(Expert_LBB!M:M,D230,Expert_LBB!Q:Q)</f>
        <v>0</v>
      </c>
      <c r="J230" s="934">
        <f>SUMIF(Insekteräich!Q:Q,D230,Insekteräich!S:S)</f>
        <v>0</v>
      </c>
      <c r="K230" s="934">
        <f>SUMIF(Expert_Insekteraich!O:O,D230,Expert_Insekteraich!S:S)</f>
        <v>0</v>
      </c>
      <c r="L230" s="934">
        <f>SUMIF(other!R:R,D230,other!T:T)</f>
        <v>0</v>
      </c>
      <c r="M230" s="934">
        <f>SUMIF('Pan traps 2024'!Q:Q,D230,'Pan traps 2024'!S:S)</f>
        <v>0</v>
      </c>
      <c r="N230" s="934">
        <f t="shared" si="5"/>
        <v>0</v>
      </c>
      <c r="O230" s="935">
        <f t="shared" si="6"/>
        <v>0</v>
      </c>
      <c r="P230" s="914"/>
    </row>
    <row r="231" spans="1:16" ht="15">
      <c r="A231" s="114" t="str">
        <f t="shared" si="4"/>
        <v>non</v>
      </c>
      <c r="D231" s="114" t="s">
        <v>8128</v>
      </c>
      <c r="F231" s="934">
        <f>SUMIF(WBA!Q:Q,D231,WBA!S:S)</f>
        <v>0</v>
      </c>
      <c r="G231" s="934">
        <f>SUMIF(Loic_MSc_Thesis!Q:Q,D231,Loic_MSc_Thesis!S:S)</f>
        <v>0</v>
      </c>
      <c r="H231" s="934">
        <f>SUMIF(LBB!Q:Q,D231,LBB!S:S)</f>
        <v>0</v>
      </c>
      <c r="I231" s="934">
        <f>SUMIF(Expert_LBB!M:M,D231,Expert_LBB!Q:Q)</f>
        <v>0</v>
      </c>
      <c r="J231" s="934">
        <f>SUMIF(Insekteräich!Q:Q,D231,Insekteräich!S:S)</f>
        <v>0</v>
      </c>
      <c r="K231" s="934">
        <f>SUMIF(Expert_Insekteraich!O:O,D231,Expert_Insekteraich!S:S)</f>
        <v>0</v>
      </c>
      <c r="L231" s="934">
        <f>SUMIF(other!R:R,D231,other!T:T)</f>
        <v>0</v>
      </c>
      <c r="M231" s="934">
        <f>SUMIF('Pan traps 2024'!Q:Q,D231,'Pan traps 2024'!S:S)</f>
        <v>0</v>
      </c>
      <c r="N231" s="934">
        <f t="shared" si="5"/>
        <v>0</v>
      </c>
      <c r="O231" s="935">
        <f t="shared" si="6"/>
        <v>0</v>
      </c>
      <c r="P231" s="914"/>
    </row>
    <row r="232" spans="1:16" ht="15">
      <c r="A232" s="114" t="str">
        <f t="shared" si="4"/>
        <v>non</v>
      </c>
      <c r="D232" s="114" t="s">
        <v>8129</v>
      </c>
      <c r="F232" s="934">
        <f>SUMIF(WBA!Q:Q,D232,WBA!S:S)</f>
        <v>0</v>
      </c>
      <c r="G232" s="934">
        <f>SUMIF(Loic_MSc_Thesis!Q:Q,D232,Loic_MSc_Thesis!S:S)</f>
        <v>0</v>
      </c>
      <c r="H232" s="934">
        <f>SUMIF(LBB!Q:Q,D232,LBB!S:S)</f>
        <v>0</v>
      </c>
      <c r="I232" s="934">
        <f>SUMIF(Expert_LBB!M:M,D232,Expert_LBB!Q:Q)</f>
        <v>0</v>
      </c>
      <c r="J232" s="934">
        <f>SUMIF(Insekteräich!Q:Q,D232,Insekteräich!S:S)</f>
        <v>0</v>
      </c>
      <c r="K232" s="934">
        <f>SUMIF(Expert_Insekteraich!O:O,D232,Expert_Insekteraich!S:S)</f>
        <v>0</v>
      </c>
      <c r="L232" s="934">
        <f>SUMIF(other!R:R,D232,other!T:T)</f>
        <v>0</v>
      </c>
      <c r="M232" s="934">
        <f>SUMIF('Pan traps 2024'!Q:Q,D232,'Pan traps 2024'!S:S)</f>
        <v>0</v>
      </c>
      <c r="N232" s="934">
        <f t="shared" si="5"/>
        <v>0</v>
      </c>
      <c r="O232" s="935">
        <f t="shared" si="6"/>
        <v>0</v>
      </c>
      <c r="P232" s="914"/>
    </row>
    <row r="233" spans="1:16" ht="15">
      <c r="A233" s="114" t="str">
        <f t="shared" si="4"/>
        <v>non</v>
      </c>
      <c r="D233" s="114" t="s">
        <v>8130</v>
      </c>
      <c r="F233" s="934">
        <f>SUMIF(WBA!Q:Q,D233,WBA!S:S)</f>
        <v>0</v>
      </c>
      <c r="G233" s="934">
        <f>SUMIF(Loic_MSc_Thesis!Q:Q,D233,Loic_MSc_Thesis!S:S)</f>
        <v>0</v>
      </c>
      <c r="H233" s="934">
        <f>SUMIF(LBB!Q:Q,D233,LBB!S:S)</f>
        <v>0</v>
      </c>
      <c r="I233" s="934">
        <f>SUMIF(Expert_LBB!M:M,D233,Expert_LBB!Q:Q)</f>
        <v>0</v>
      </c>
      <c r="J233" s="934">
        <f>SUMIF(Insekteräich!Q:Q,D233,Insekteräich!S:S)</f>
        <v>0</v>
      </c>
      <c r="K233" s="934">
        <f>SUMIF(Expert_Insekteraich!O:O,D233,Expert_Insekteraich!S:S)</f>
        <v>0</v>
      </c>
      <c r="L233" s="934">
        <f>SUMIF(other!R:R,D233,other!T:T)</f>
        <v>0</v>
      </c>
      <c r="M233" s="934">
        <f>SUMIF('Pan traps 2024'!Q:Q,D233,'Pan traps 2024'!S:S)</f>
        <v>0</v>
      </c>
      <c r="N233" s="934">
        <f t="shared" si="5"/>
        <v>0</v>
      </c>
      <c r="O233" s="935">
        <f t="shared" si="6"/>
        <v>0</v>
      </c>
      <c r="P233" s="914"/>
    </row>
    <row r="234" spans="1:16" ht="15">
      <c r="A234" s="114" t="str">
        <f t="shared" si="4"/>
        <v>non</v>
      </c>
      <c r="D234" s="114" t="s">
        <v>8131</v>
      </c>
      <c r="F234" s="934">
        <f>SUMIF(WBA!Q:Q,D234,WBA!S:S)</f>
        <v>0</v>
      </c>
      <c r="G234" s="934">
        <f>SUMIF(Loic_MSc_Thesis!Q:Q,D234,Loic_MSc_Thesis!S:S)</f>
        <v>0</v>
      </c>
      <c r="H234" s="934">
        <f>SUMIF(LBB!Q:Q,D234,LBB!S:S)</f>
        <v>0</v>
      </c>
      <c r="I234" s="934">
        <f>SUMIF(Expert_LBB!M:M,D234,Expert_LBB!Q:Q)</f>
        <v>0</v>
      </c>
      <c r="J234" s="934">
        <f>SUMIF(Insekteräich!Q:Q,D234,Insekteräich!S:S)</f>
        <v>0</v>
      </c>
      <c r="K234" s="934">
        <f>SUMIF(Expert_Insekteraich!O:O,D234,Expert_Insekteraich!S:S)</f>
        <v>0</v>
      </c>
      <c r="L234" s="934">
        <f>SUMIF(other!R:R,D234,other!T:T)</f>
        <v>0</v>
      </c>
      <c r="M234" s="934">
        <f>SUMIF('Pan traps 2024'!Q:Q,D234,'Pan traps 2024'!S:S)</f>
        <v>0</v>
      </c>
      <c r="N234" s="934">
        <f t="shared" si="5"/>
        <v>0</v>
      </c>
      <c r="O234" s="935">
        <f t="shared" si="6"/>
        <v>0</v>
      </c>
      <c r="P234" s="914"/>
    </row>
    <row r="235" spans="1:16" ht="15">
      <c r="A235" s="114" t="str">
        <f t="shared" si="4"/>
        <v>non</v>
      </c>
      <c r="D235" s="114" t="s">
        <v>8132</v>
      </c>
      <c r="F235" s="934">
        <f>SUMIF(WBA!Q:Q,D235,WBA!S:S)</f>
        <v>0</v>
      </c>
      <c r="G235" s="934">
        <f>SUMIF(Loic_MSc_Thesis!Q:Q,D235,Loic_MSc_Thesis!S:S)</f>
        <v>0</v>
      </c>
      <c r="H235" s="934">
        <f>SUMIF(LBB!Q:Q,D235,LBB!S:S)</f>
        <v>0</v>
      </c>
      <c r="I235" s="934">
        <f>SUMIF(Expert_LBB!M:M,D235,Expert_LBB!Q:Q)</f>
        <v>0</v>
      </c>
      <c r="J235" s="934">
        <f>SUMIF(Insekteräich!Q:Q,D235,Insekteräich!S:S)</f>
        <v>0</v>
      </c>
      <c r="K235" s="934">
        <f>SUMIF(Expert_Insekteraich!O:O,D235,Expert_Insekteraich!S:S)</f>
        <v>0</v>
      </c>
      <c r="L235" s="934">
        <f>SUMIF(other!R:R,D235,other!T:T)</f>
        <v>0</v>
      </c>
      <c r="M235" s="934">
        <f>SUMIF('Pan traps 2024'!Q:Q,D235,'Pan traps 2024'!S:S)</f>
        <v>0</v>
      </c>
      <c r="N235" s="934">
        <f t="shared" si="5"/>
        <v>0</v>
      </c>
      <c r="O235" s="935">
        <f t="shared" si="6"/>
        <v>0</v>
      </c>
      <c r="P235" s="914"/>
    </row>
    <row r="236" spans="1:16" ht="15">
      <c r="A236" s="114" t="str">
        <f t="shared" si="4"/>
        <v>non</v>
      </c>
      <c r="D236" s="114" t="s">
        <v>8133</v>
      </c>
      <c r="F236" s="934">
        <f>SUMIF(WBA!Q:Q,D236,WBA!S:S)</f>
        <v>0</v>
      </c>
      <c r="G236" s="934">
        <f>SUMIF(Loic_MSc_Thesis!Q:Q,D236,Loic_MSc_Thesis!S:S)</f>
        <v>0</v>
      </c>
      <c r="H236" s="934">
        <f>SUMIF(LBB!Q:Q,D236,LBB!S:S)</f>
        <v>0</v>
      </c>
      <c r="I236" s="934">
        <f>SUMIF(Expert_LBB!M:M,D236,Expert_LBB!Q:Q)</f>
        <v>0</v>
      </c>
      <c r="J236" s="934">
        <f>SUMIF(Insekteräich!Q:Q,D236,Insekteräich!S:S)</f>
        <v>0</v>
      </c>
      <c r="K236" s="934">
        <f>SUMIF(Expert_Insekteraich!O:O,D236,Expert_Insekteraich!S:S)</f>
        <v>0</v>
      </c>
      <c r="L236" s="934">
        <f>SUMIF(other!R:R,D236,other!T:T)</f>
        <v>0</v>
      </c>
      <c r="M236" s="934">
        <f>SUMIF('Pan traps 2024'!Q:Q,D236,'Pan traps 2024'!S:S)</f>
        <v>0</v>
      </c>
      <c r="N236" s="934">
        <f t="shared" si="5"/>
        <v>0</v>
      </c>
      <c r="O236" s="935">
        <f t="shared" si="6"/>
        <v>0</v>
      </c>
      <c r="P236" s="914"/>
    </row>
    <row r="237" spans="1:16" ht="15">
      <c r="A237" s="114" t="str">
        <f t="shared" si="4"/>
        <v>non</v>
      </c>
      <c r="D237" s="114" t="s">
        <v>8134</v>
      </c>
      <c r="F237" s="934">
        <f>SUMIF(WBA!Q:Q,D237,WBA!S:S)</f>
        <v>0</v>
      </c>
      <c r="G237" s="934">
        <f>SUMIF(Loic_MSc_Thesis!Q:Q,D237,Loic_MSc_Thesis!S:S)</f>
        <v>0</v>
      </c>
      <c r="H237" s="934">
        <f>SUMIF(LBB!Q:Q,D237,LBB!S:S)</f>
        <v>0</v>
      </c>
      <c r="I237" s="934">
        <f>SUMIF(Expert_LBB!M:M,D237,Expert_LBB!Q:Q)</f>
        <v>0</v>
      </c>
      <c r="J237" s="934">
        <f>SUMIF(Insekteräich!Q:Q,D237,Insekteräich!S:S)</f>
        <v>0</v>
      </c>
      <c r="K237" s="934">
        <f>SUMIF(Expert_Insekteraich!O:O,D237,Expert_Insekteraich!S:S)</f>
        <v>0</v>
      </c>
      <c r="L237" s="934">
        <f>SUMIF(other!R:R,D237,other!T:T)</f>
        <v>0</v>
      </c>
      <c r="M237" s="934">
        <f>SUMIF('Pan traps 2024'!Q:Q,D237,'Pan traps 2024'!S:S)</f>
        <v>0</v>
      </c>
      <c r="N237" s="934">
        <f t="shared" si="5"/>
        <v>0</v>
      </c>
      <c r="O237" s="935">
        <f t="shared" si="6"/>
        <v>0</v>
      </c>
      <c r="P237" s="914"/>
    </row>
    <row r="238" spans="1:16" ht="15">
      <c r="A238" s="114">
        <f t="shared" si="4"/>
        <v>1</v>
      </c>
      <c r="D238" s="933" t="s">
        <v>1104</v>
      </c>
      <c r="F238" s="934">
        <f>SUMIF(WBA!Q:Q,D238,WBA!S:S)</f>
        <v>1</v>
      </c>
      <c r="G238" s="934">
        <f>SUMIF(Loic_MSc_Thesis!Q:Q,D238,Loic_MSc_Thesis!S:S)</f>
        <v>0</v>
      </c>
      <c r="H238" s="934">
        <f>SUMIF(LBB!Q:Q,D238,LBB!S:S)</f>
        <v>2</v>
      </c>
      <c r="I238" s="934">
        <f>SUMIF(Expert_LBB!M:M,D238,Expert_LBB!Q:Q)</f>
        <v>0</v>
      </c>
      <c r="J238" s="934">
        <f>SUMIF(Insekteräich!Q:Q,D238,Insekteräich!S:S)</f>
        <v>6</v>
      </c>
      <c r="K238" s="934">
        <f>SUMIF(Expert_Insekteraich!O:O,D238,Expert_Insekteraich!S:S)</f>
        <v>0</v>
      </c>
      <c r="L238" s="934">
        <f>SUMIF(other!R:R,D238,other!T:T)</f>
        <v>0</v>
      </c>
      <c r="M238" s="934">
        <f>SUMIF('Pan traps 2024'!Q:Q,D238,'Pan traps 2024'!S:S)</f>
        <v>1</v>
      </c>
      <c r="N238" s="934">
        <f t="shared" si="5"/>
        <v>10</v>
      </c>
      <c r="O238" s="935" t="e">
        <f t="shared" ca="1" si="6"/>
        <v>#NAME?</v>
      </c>
      <c r="P238" s="914"/>
    </row>
    <row r="239" spans="1:16" ht="15">
      <c r="A239" s="114">
        <f t="shared" si="4"/>
        <v>1</v>
      </c>
      <c r="D239" s="933" t="s">
        <v>2568</v>
      </c>
      <c r="F239" s="934">
        <f>SUMIF(WBA!Q:Q,D239,WBA!S:S)</f>
        <v>0</v>
      </c>
      <c r="G239" s="934">
        <f>SUMIF(Loic_MSc_Thesis!Q:Q,D239,Loic_MSc_Thesis!S:S)</f>
        <v>0</v>
      </c>
      <c r="H239" s="934">
        <f>SUMIF(LBB!Q:Q,D239,LBB!S:S)</f>
        <v>2</v>
      </c>
      <c r="I239" s="934">
        <f>SUMIF(Expert_LBB!M:M,D239,Expert_LBB!Q:Q)</f>
        <v>0</v>
      </c>
      <c r="J239" s="934">
        <f>SUMIF(Insekteräich!Q:Q,D239,Insekteräich!S:S)</f>
        <v>0</v>
      </c>
      <c r="K239" s="934">
        <f>SUMIF(Expert_Insekteraich!O:O,D239,Expert_Insekteraich!S:S)</f>
        <v>0</v>
      </c>
      <c r="L239" s="934">
        <f>SUMIF(other!R:R,D239,other!T:T)</f>
        <v>0</v>
      </c>
      <c r="M239" s="934">
        <f>SUMIF('Pan traps 2024'!Q:Q,D239,'Pan traps 2024'!S:S)</f>
        <v>0</v>
      </c>
      <c r="N239" s="934">
        <f t="shared" si="5"/>
        <v>2</v>
      </c>
      <c r="O239" s="935" t="e">
        <f t="shared" ca="1" si="6"/>
        <v>#NAME?</v>
      </c>
      <c r="P239" s="914"/>
    </row>
    <row r="240" spans="1:16" ht="15">
      <c r="A240" s="114" t="str">
        <f t="shared" si="4"/>
        <v>non</v>
      </c>
      <c r="D240" s="114" t="s">
        <v>8135</v>
      </c>
      <c r="F240" s="934">
        <f>SUMIF(WBA!Q:Q,D240,WBA!S:S)</f>
        <v>0</v>
      </c>
      <c r="G240" s="934">
        <f>SUMIF(Loic_MSc_Thesis!Q:Q,D240,Loic_MSc_Thesis!S:S)</f>
        <v>0</v>
      </c>
      <c r="H240" s="934">
        <f>SUMIF(LBB!Q:Q,D240,LBB!S:S)</f>
        <v>0</v>
      </c>
      <c r="I240" s="934">
        <f>SUMIF(Expert_LBB!M:M,D240,Expert_LBB!Q:Q)</f>
        <v>0</v>
      </c>
      <c r="J240" s="934">
        <f>SUMIF(Insekteräich!Q:Q,D240,Insekteräich!S:S)</f>
        <v>0</v>
      </c>
      <c r="K240" s="934">
        <f>SUMIF(Expert_Insekteraich!O:O,D240,Expert_Insekteraich!S:S)</f>
        <v>0</v>
      </c>
      <c r="L240" s="934">
        <f>SUMIF(other!R:R,D240,other!T:T)</f>
        <v>0</v>
      </c>
      <c r="M240" s="934">
        <f>SUMIF('Pan traps 2024'!Q:Q,D240,'Pan traps 2024'!S:S)</f>
        <v>0</v>
      </c>
      <c r="N240" s="934">
        <f t="shared" si="5"/>
        <v>0</v>
      </c>
      <c r="O240" s="935">
        <f t="shared" si="6"/>
        <v>0</v>
      </c>
      <c r="P240" s="914"/>
    </row>
    <row r="241" spans="1:16" ht="15">
      <c r="A241" s="114">
        <f t="shared" si="4"/>
        <v>1</v>
      </c>
      <c r="D241" s="114" t="s">
        <v>5349</v>
      </c>
      <c r="F241" s="934">
        <f>SUMIF(WBA!Q:Q,D241,WBA!S:S)</f>
        <v>0</v>
      </c>
      <c r="G241" s="934">
        <f>SUMIF(Loic_MSc_Thesis!Q:Q,D241,Loic_MSc_Thesis!S:S)</f>
        <v>0</v>
      </c>
      <c r="H241" s="934">
        <f>SUMIF(LBB!Q:Q,D241,LBB!S:S)</f>
        <v>1</v>
      </c>
      <c r="I241" s="934">
        <f>SUMIF(Expert_LBB!M:M,D241,Expert_LBB!Q:Q)</f>
        <v>0</v>
      </c>
      <c r="J241" s="934">
        <f>SUMIF(Insekteräich!Q:Q,D241,Insekteräich!S:S)</f>
        <v>0</v>
      </c>
      <c r="K241" s="934">
        <f>SUMIF(Expert_Insekteraich!O:O,D241,Expert_Insekteraich!S:S)</f>
        <v>0</v>
      </c>
      <c r="L241" s="934">
        <f>SUMIF(other!R:R,D241,other!T:T)</f>
        <v>0</v>
      </c>
      <c r="M241" s="934">
        <f>SUMIF('Pan traps 2024'!Q:Q,D241,'Pan traps 2024'!S:S)</f>
        <v>0</v>
      </c>
      <c r="N241" s="934">
        <f t="shared" si="5"/>
        <v>1</v>
      </c>
      <c r="O241" s="935" t="e">
        <f t="shared" ca="1" si="6"/>
        <v>#NAME?</v>
      </c>
      <c r="P241" s="914"/>
    </row>
    <row r="242" spans="1:16" ht="15">
      <c r="A242" s="114" t="str">
        <f t="shared" si="4"/>
        <v>non</v>
      </c>
      <c r="D242" s="114" t="s">
        <v>8136</v>
      </c>
      <c r="F242" s="934">
        <f>SUMIF(WBA!Q:Q,D242,WBA!S:S)</f>
        <v>0</v>
      </c>
      <c r="G242" s="934">
        <f>SUMIF(Loic_MSc_Thesis!Q:Q,D242,Loic_MSc_Thesis!S:S)</f>
        <v>0</v>
      </c>
      <c r="H242" s="934">
        <f>SUMIF(LBB!Q:Q,D242,LBB!S:S)</f>
        <v>0</v>
      </c>
      <c r="I242" s="934">
        <f>SUMIF(Expert_LBB!M:M,D242,Expert_LBB!Q:Q)</f>
        <v>0</v>
      </c>
      <c r="J242" s="934">
        <f>SUMIF(Insekteräich!Q:Q,D242,Insekteräich!S:S)</f>
        <v>0</v>
      </c>
      <c r="K242" s="934">
        <f>SUMIF(Expert_Insekteraich!O:O,D242,Expert_Insekteraich!S:S)</f>
        <v>0</v>
      </c>
      <c r="L242" s="934">
        <f>SUMIF(other!R:R,D242,other!T:T)</f>
        <v>0</v>
      </c>
      <c r="M242" s="934">
        <f>SUMIF('Pan traps 2024'!Q:Q,D242,'Pan traps 2024'!S:S)</f>
        <v>0</v>
      </c>
      <c r="N242" s="934">
        <f t="shared" si="5"/>
        <v>0</v>
      </c>
      <c r="O242" s="935">
        <f t="shared" si="6"/>
        <v>0</v>
      </c>
      <c r="P242" s="914"/>
    </row>
    <row r="243" spans="1:16" ht="15">
      <c r="A243" s="114" t="str">
        <f t="shared" si="4"/>
        <v>non</v>
      </c>
      <c r="D243" s="114" t="s">
        <v>8137</v>
      </c>
      <c r="F243" s="934">
        <f>SUMIF(WBA!Q:Q,D243,WBA!S:S)</f>
        <v>0</v>
      </c>
      <c r="G243" s="934">
        <f>SUMIF(Loic_MSc_Thesis!Q:Q,D243,Loic_MSc_Thesis!S:S)</f>
        <v>0</v>
      </c>
      <c r="H243" s="934">
        <f>SUMIF(LBB!Q:Q,D243,LBB!S:S)</f>
        <v>0</v>
      </c>
      <c r="I243" s="934">
        <f>SUMIF(Expert_LBB!M:M,D243,Expert_LBB!Q:Q)</f>
        <v>0</v>
      </c>
      <c r="J243" s="934">
        <f>SUMIF(Insekteräich!Q:Q,D243,Insekteräich!S:S)</f>
        <v>0</v>
      </c>
      <c r="K243" s="934">
        <f>SUMIF(Expert_Insekteraich!O:O,D243,Expert_Insekteraich!S:S)</f>
        <v>0</v>
      </c>
      <c r="L243" s="934">
        <f>SUMIF(other!R:R,D243,other!T:T)</f>
        <v>0</v>
      </c>
      <c r="M243" s="934">
        <f>SUMIF('Pan traps 2024'!Q:Q,D243,'Pan traps 2024'!S:S)</f>
        <v>0</v>
      </c>
      <c r="N243" s="934">
        <f t="shared" si="5"/>
        <v>0</v>
      </c>
      <c r="O243" s="935">
        <f t="shared" si="6"/>
        <v>0</v>
      </c>
      <c r="P243" s="914"/>
    </row>
    <row r="244" spans="1:16" ht="15">
      <c r="A244" s="114">
        <f t="shared" si="4"/>
        <v>1</v>
      </c>
      <c r="D244" s="933" t="s">
        <v>2563</v>
      </c>
      <c r="F244" s="934">
        <f>SUMIF(WBA!Q:Q,D244,WBA!S:S)</f>
        <v>0</v>
      </c>
      <c r="G244" s="934">
        <f>SUMIF(Loic_MSc_Thesis!Q:Q,D244,Loic_MSc_Thesis!S:S)</f>
        <v>0</v>
      </c>
      <c r="H244" s="934">
        <f>SUMIF(LBB!Q:Q,D244,LBB!S:S)</f>
        <v>4</v>
      </c>
      <c r="I244" s="934">
        <f>SUMIF(Expert_LBB!M:M,D244,Expert_LBB!Q:Q)</f>
        <v>0</v>
      </c>
      <c r="J244" s="934">
        <f>SUMIF(Insekteräich!Q:Q,D244,Insekteräich!S:S)</f>
        <v>0</v>
      </c>
      <c r="K244" s="934">
        <f>SUMIF(Expert_Insekteraich!O:O,D244,Expert_Insekteraich!S:S)</f>
        <v>0</v>
      </c>
      <c r="L244" s="934">
        <f>SUMIF(other!R:R,D244,other!T:T)</f>
        <v>0</v>
      </c>
      <c r="M244" s="934">
        <f>SUMIF('Pan traps 2024'!Q:Q,D244,'Pan traps 2024'!S:S)</f>
        <v>0</v>
      </c>
      <c r="N244" s="934">
        <f t="shared" si="5"/>
        <v>4</v>
      </c>
      <c r="O244" s="935" t="e">
        <f t="shared" ca="1" si="6"/>
        <v>#NAME?</v>
      </c>
      <c r="P244" s="914"/>
    </row>
    <row r="245" spans="1:16" ht="15">
      <c r="A245" s="114" t="str">
        <f t="shared" si="4"/>
        <v>non</v>
      </c>
      <c r="D245" s="114" t="s">
        <v>8138</v>
      </c>
      <c r="F245" s="934">
        <f>SUMIF(WBA!Q:Q,D245,WBA!S:S)</f>
        <v>0</v>
      </c>
      <c r="G245" s="934">
        <f>SUMIF(Loic_MSc_Thesis!Q:Q,D245,Loic_MSc_Thesis!S:S)</f>
        <v>0</v>
      </c>
      <c r="H245" s="934">
        <f>SUMIF(LBB!Q:Q,D245,LBB!S:S)</f>
        <v>0</v>
      </c>
      <c r="I245" s="934">
        <f>SUMIF(Expert_LBB!M:M,D245,Expert_LBB!Q:Q)</f>
        <v>0</v>
      </c>
      <c r="J245" s="934">
        <f>SUMIF(Insekteräich!Q:Q,D245,Insekteräich!S:S)</f>
        <v>0</v>
      </c>
      <c r="K245" s="934">
        <f>SUMIF(Expert_Insekteraich!O:O,D245,Expert_Insekteraich!S:S)</f>
        <v>0</v>
      </c>
      <c r="L245" s="934">
        <f>SUMIF(other!R:R,D245,other!T:T)</f>
        <v>0</v>
      </c>
      <c r="M245" s="934">
        <f>SUMIF('Pan traps 2024'!Q:Q,D245,'Pan traps 2024'!S:S)</f>
        <v>0</v>
      </c>
      <c r="N245" s="934">
        <f t="shared" si="5"/>
        <v>0</v>
      </c>
      <c r="O245" s="935">
        <f t="shared" si="6"/>
        <v>0</v>
      </c>
      <c r="P245" s="914"/>
    </row>
    <row r="246" spans="1:16" ht="15">
      <c r="A246" s="114">
        <f t="shared" si="4"/>
        <v>1</v>
      </c>
      <c r="D246" s="933" t="s">
        <v>1017</v>
      </c>
      <c r="F246" s="934">
        <f>SUMIF(WBA!Q:Q,D246,WBA!S:S)</f>
        <v>2</v>
      </c>
      <c r="G246" s="934">
        <f>SUMIF(Loic_MSc_Thesis!Q:Q,D246,Loic_MSc_Thesis!S:S)</f>
        <v>0</v>
      </c>
      <c r="H246" s="934">
        <f>SUMIF(LBB!Q:Q,D246,LBB!S:S)</f>
        <v>0</v>
      </c>
      <c r="I246" s="934">
        <f>SUMIF(Expert_LBB!M:M,D246,Expert_LBB!Q:Q)</f>
        <v>0</v>
      </c>
      <c r="J246" s="934">
        <f>SUMIF(Insekteräich!Q:Q,D246,Insekteräich!S:S)</f>
        <v>0</v>
      </c>
      <c r="K246" s="934">
        <f>SUMIF(Expert_Insekteraich!O:O,D246,Expert_Insekteraich!S:S)</f>
        <v>0</v>
      </c>
      <c r="L246" s="934">
        <f>SUMIF(other!R:R,D246,other!T:T)</f>
        <v>0</v>
      </c>
      <c r="M246" s="934">
        <f>SUMIF('Pan traps 2024'!Q:Q,D246,'Pan traps 2024'!S:S)</f>
        <v>0</v>
      </c>
      <c r="N246" s="934">
        <f t="shared" si="5"/>
        <v>2</v>
      </c>
      <c r="O246" s="935" t="e">
        <f t="shared" ca="1" si="6"/>
        <v>#NAME?</v>
      </c>
      <c r="P246" s="914"/>
    </row>
    <row r="247" spans="1:16" ht="15">
      <c r="A247" s="114" t="str">
        <f t="shared" si="4"/>
        <v>non</v>
      </c>
      <c r="D247" s="114" t="s">
        <v>8139</v>
      </c>
      <c r="F247" s="934">
        <f>SUMIF(WBA!Q:Q,D247,WBA!S:S)</f>
        <v>0</v>
      </c>
      <c r="G247" s="934">
        <f>SUMIF(Loic_MSc_Thesis!Q:Q,D247,Loic_MSc_Thesis!S:S)</f>
        <v>0</v>
      </c>
      <c r="H247" s="934">
        <f>SUMIF(LBB!Q:Q,D247,LBB!S:S)</f>
        <v>0</v>
      </c>
      <c r="I247" s="934">
        <f>SUMIF(Expert_LBB!M:M,D247,Expert_LBB!Q:Q)</f>
        <v>0</v>
      </c>
      <c r="J247" s="934">
        <f>SUMIF(Insekteräich!Q:Q,D247,Insekteräich!S:S)</f>
        <v>0</v>
      </c>
      <c r="K247" s="934">
        <f>SUMIF(Expert_Insekteraich!O:O,D247,Expert_Insekteraich!S:S)</f>
        <v>0</v>
      </c>
      <c r="L247" s="934">
        <f>SUMIF(other!R:R,D247,other!T:T)</f>
        <v>0</v>
      </c>
      <c r="M247" s="934">
        <f>SUMIF('Pan traps 2024'!Q:Q,D247,'Pan traps 2024'!S:S)</f>
        <v>0</v>
      </c>
      <c r="N247" s="934">
        <f t="shared" si="5"/>
        <v>0</v>
      </c>
      <c r="O247" s="935">
        <f t="shared" si="6"/>
        <v>0</v>
      </c>
      <c r="P247" s="914"/>
    </row>
    <row r="248" spans="1:16" ht="15">
      <c r="A248" s="114">
        <f t="shared" si="4"/>
        <v>1</v>
      </c>
      <c r="B248" s="937" t="s">
        <v>1965</v>
      </c>
      <c r="C248" s="938"/>
      <c r="D248" s="938" t="s">
        <v>2313</v>
      </c>
      <c r="E248" s="938"/>
      <c r="F248" s="939">
        <f>SUMIF(WBA!Q:Q,D248,WBA!S:S)</f>
        <v>0</v>
      </c>
      <c r="G248" s="939">
        <f>SUMIF(Loic_MSc_Thesis!Q:Q,D248,Loic_MSc_Thesis!S:S)</f>
        <v>0</v>
      </c>
      <c r="H248" s="939">
        <f>SUMIF(LBB!Q:Q,D248,LBB!S:S)</f>
        <v>111</v>
      </c>
      <c r="I248" s="939">
        <f>SUMIF(Expert_LBB!M:M,D248,Expert_LBB!Q:Q)</f>
        <v>0</v>
      </c>
      <c r="J248" s="939">
        <f>SUMIF(Insekteräich!Q:Q,D248,Insekteräich!S:S)</f>
        <v>109</v>
      </c>
      <c r="K248" s="939">
        <f>SUMIF(Expert_Insekteraich!O:O,D248,Expert_Insekteraich!S:S)</f>
        <v>0</v>
      </c>
      <c r="L248" s="939">
        <f>SUMIF(other!R:R,D248,other!T:T)</f>
        <v>0</v>
      </c>
      <c r="M248" s="939">
        <f>SUMIF('Pan traps 2024'!Q:Q,D248,'Pan traps 2024'!S:S)</f>
        <v>0</v>
      </c>
      <c r="N248" s="939">
        <f t="shared" si="5"/>
        <v>220</v>
      </c>
      <c r="O248" s="935" t="e">
        <f t="shared" ca="1" si="6"/>
        <v>#NAME?</v>
      </c>
      <c r="P248" s="914"/>
    </row>
    <row r="249" spans="1:16" ht="15">
      <c r="A249" s="114">
        <f t="shared" si="4"/>
        <v>1</v>
      </c>
      <c r="D249" s="114" t="s">
        <v>5331</v>
      </c>
      <c r="F249" s="934">
        <f>SUMIF(WBA!Q:Q,D249,WBA!S:S)</f>
        <v>0</v>
      </c>
      <c r="G249" s="934">
        <f>SUMIF(Loic_MSc_Thesis!Q:Q,D249,Loic_MSc_Thesis!S:S)</f>
        <v>0</v>
      </c>
      <c r="H249" s="934">
        <f>SUMIF(LBB!Q:Q,D249,LBB!S:S)</f>
        <v>1</v>
      </c>
      <c r="I249" s="934">
        <f>SUMIF(Expert_LBB!M:M,D249,Expert_LBB!Q:Q)</f>
        <v>0</v>
      </c>
      <c r="J249" s="934">
        <f>SUMIF(Insekteräich!Q:Q,D249,Insekteräich!S:S)</f>
        <v>0</v>
      </c>
      <c r="K249" s="934">
        <f>SUMIF(Expert_Insekteraich!O:O,D249,Expert_Insekteraich!S:S)</f>
        <v>0</v>
      </c>
      <c r="L249" s="934">
        <f>SUMIF(other!R:R,D249,other!T:T)</f>
        <v>0</v>
      </c>
      <c r="M249" s="934">
        <f>SUMIF('Pan traps 2024'!Q:Q,D249,'Pan traps 2024'!S:S)</f>
        <v>0</v>
      </c>
      <c r="N249" s="934">
        <f t="shared" si="5"/>
        <v>1</v>
      </c>
      <c r="O249" s="935" t="e">
        <f t="shared" ca="1" si="6"/>
        <v>#NAME?</v>
      </c>
      <c r="P249" s="914"/>
    </row>
    <row r="250" spans="1:16" ht="15">
      <c r="A250" s="114" t="str">
        <f t="shared" si="4"/>
        <v>non</v>
      </c>
      <c r="D250" s="114" t="s">
        <v>8140</v>
      </c>
      <c r="F250" s="934">
        <f>SUMIF(WBA!Q:Q,D250,WBA!S:S)</f>
        <v>0</v>
      </c>
      <c r="G250" s="934">
        <f>SUMIF(Loic_MSc_Thesis!Q:Q,D250,Loic_MSc_Thesis!S:S)</f>
        <v>0</v>
      </c>
      <c r="H250" s="934">
        <f>SUMIF(LBB!Q:Q,D250,LBB!S:S)</f>
        <v>0</v>
      </c>
      <c r="I250" s="934">
        <f>SUMIF(Expert_LBB!M:M,D250,Expert_LBB!Q:Q)</f>
        <v>0</v>
      </c>
      <c r="J250" s="934">
        <f>SUMIF(Insekteräich!Q:Q,D250,Insekteräich!S:S)</f>
        <v>0</v>
      </c>
      <c r="K250" s="934">
        <f>SUMIF(Expert_Insekteraich!O:O,D250,Expert_Insekteraich!S:S)</f>
        <v>0</v>
      </c>
      <c r="L250" s="934">
        <f>SUMIF(other!R:R,D250,other!T:T)</f>
        <v>0</v>
      </c>
      <c r="M250" s="934">
        <f>SUMIF('Pan traps 2024'!Q:Q,D250,'Pan traps 2024'!S:S)</f>
        <v>0</v>
      </c>
      <c r="N250" s="934">
        <f t="shared" si="5"/>
        <v>0</v>
      </c>
      <c r="O250" s="935">
        <f t="shared" si="6"/>
        <v>0</v>
      </c>
      <c r="P250" s="914"/>
    </row>
    <row r="251" spans="1:16" ht="15">
      <c r="A251" s="114" t="str">
        <f t="shared" si="4"/>
        <v>non</v>
      </c>
      <c r="D251" s="114" t="s">
        <v>8141</v>
      </c>
      <c r="F251" s="934">
        <f>SUMIF(WBA!Q:Q,D251,WBA!S:S)</f>
        <v>0</v>
      </c>
      <c r="G251" s="934">
        <f>SUMIF(Loic_MSc_Thesis!Q:Q,D251,Loic_MSc_Thesis!S:S)</f>
        <v>0</v>
      </c>
      <c r="H251" s="934">
        <f>SUMIF(LBB!Q:Q,D251,LBB!S:S)</f>
        <v>0</v>
      </c>
      <c r="I251" s="934">
        <f>SUMIF(Expert_LBB!M:M,D251,Expert_LBB!Q:Q)</f>
        <v>0</v>
      </c>
      <c r="J251" s="934">
        <f>SUMIF(Insekteräich!Q:Q,D251,Insekteräich!S:S)</f>
        <v>0</v>
      </c>
      <c r="K251" s="934">
        <f>SUMIF(Expert_Insekteraich!O:O,D251,Expert_Insekteraich!S:S)</f>
        <v>0</v>
      </c>
      <c r="L251" s="934">
        <f>SUMIF(other!R:R,D251,other!T:T)</f>
        <v>0</v>
      </c>
      <c r="M251" s="934">
        <f>SUMIF('Pan traps 2024'!Q:Q,D251,'Pan traps 2024'!S:S)</f>
        <v>0</v>
      </c>
      <c r="N251" s="934">
        <f t="shared" si="5"/>
        <v>0</v>
      </c>
      <c r="O251" s="935">
        <f t="shared" si="6"/>
        <v>0</v>
      </c>
      <c r="P251" s="914"/>
    </row>
    <row r="252" spans="1:16" ht="15">
      <c r="A252" s="114">
        <f t="shared" si="4"/>
        <v>1</v>
      </c>
      <c r="D252" s="114" t="s">
        <v>7383</v>
      </c>
      <c r="F252" s="934">
        <f>SUMIF(WBA!Q:Q,D252,WBA!S:S)</f>
        <v>0</v>
      </c>
      <c r="G252" s="934">
        <f>SUMIF(Loic_MSc_Thesis!Q:Q,D252,Loic_MSc_Thesis!S:S)</f>
        <v>0</v>
      </c>
      <c r="H252" s="934">
        <f>SUMIF(LBB!Q:Q,D252,LBB!S:S)</f>
        <v>0</v>
      </c>
      <c r="I252" s="934">
        <f>SUMIF(Expert_LBB!M:M,D252,Expert_LBB!Q:Q)</f>
        <v>0</v>
      </c>
      <c r="J252" s="934">
        <f>SUMIF(Insekteräich!Q:Q,D252,Insekteräich!S:S)</f>
        <v>1</v>
      </c>
      <c r="K252" s="934">
        <f>SUMIF(Expert_Insekteraich!O:O,D252,Expert_Insekteraich!S:S)</f>
        <v>0</v>
      </c>
      <c r="L252" s="934">
        <f>SUMIF(other!R:R,D252,other!T:T)</f>
        <v>0</v>
      </c>
      <c r="M252" s="934">
        <f>SUMIF('Pan traps 2024'!Q:Q,D252,'Pan traps 2024'!S:S)</f>
        <v>0</v>
      </c>
      <c r="N252" s="934">
        <f t="shared" si="5"/>
        <v>1</v>
      </c>
      <c r="O252" s="935" t="e">
        <f t="shared" ca="1" si="6"/>
        <v>#NAME?</v>
      </c>
      <c r="P252" s="914"/>
    </row>
    <row r="253" spans="1:16" ht="15">
      <c r="A253" s="114">
        <f t="shared" si="4"/>
        <v>1</v>
      </c>
      <c r="D253" s="933" t="s">
        <v>2538</v>
      </c>
      <c r="F253" s="934">
        <f>SUMIF(WBA!Q:Q,D253,WBA!S:S)</f>
        <v>0</v>
      </c>
      <c r="G253" s="934">
        <f>SUMIF(Loic_MSc_Thesis!Q:Q,D253,Loic_MSc_Thesis!S:S)</f>
        <v>0</v>
      </c>
      <c r="H253" s="934">
        <f>SUMIF(LBB!Q:Q,D253,LBB!S:S)</f>
        <v>2</v>
      </c>
      <c r="I253" s="934">
        <f>SUMIF(Expert_LBB!M:M,D253,Expert_LBB!Q:Q)</f>
        <v>0</v>
      </c>
      <c r="J253" s="934">
        <f>SUMIF(Insekteräich!Q:Q,D253,Insekteräich!S:S)</f>
        <v>9</v>
      </c>
      <c r="K253" s="934">
        <f>SUMIF(Expert_Insekteraich!O:O,D253,Expert_Insekteraich!S:S)</f>
        <v>0</v>
      </c>
      <c r="L253" s="934">
        <f>SUMIF(other!R:R,D253,other!T:T)</f>
        <v>0</v>
      </c>
      <c r="M253" s="934">
        <f>SUMIF('Pan traps 2024'!Q:Q,D253,'Pan traps 2024'!S:S)</f>
        <v>0</v>
      </c>
      <c r="N253" s="934">
        <f t="shared" si="5"/>
        <v>11</v>
      </c>
      <c r="O253" s="935" t="e">
        <f t="shared" ca="1" si="6"/>
        <v>#NAME?</v>
      </c>
      <c r="P253" s="914"/>
    </row>
    <row r="254" spans="1:16" ht="15">
      <c r="A254" s="114" t="str">
        <f t="shared" si="4"/>
        <v>non</v>
      </c>
      <c r="D254" s="114" t="s">
        <v>8142</v>
      </c>
      <c r="F254" s="934">
        <f>SUMIF(WBA!Q:Q,D254,WBA!S:S)</f>
        <v>0</v>
      </c>
      <c r="G254" s="934">
        <f>SUMIF(Loic_MSc_Thesis!Q:Q,D254,Loic_MSc_Thesis!S:S)</f>
        <v>0</v>
      </c>
      <c r="H254" s="934">
        <f>SUMIF(LBB!Q:Q,D254,LBB!S:S)</f>
        <v>0</v>
      </c>
      <c r="I254" s="934">
        <f>SUMIF(Expert_LBB!M:M,D254,Expert_LBB!Q:Q)</f>
        <v>0</v>
      </c>
      <c r="J254" s="934">
        <f>SUMIF(Insekteräich!Q:Q,D254,Insekteräich!S:S)</f>
        <v>0</v>
      </c>
      <c r="K254" s="934">
        <f>SUMIF(Expert_Insekteraich!O:O,D254,Expert_Insekteraich!S:S)</f>
        <v>0</v>
      </c>
      <c r="L254" s="934">
        <f>SUMIF(other!R:R,D254,other!T:T)</f>
        <v>0</v>
      </c>
      <c r="M254" s="934">
        <f>SUMIF('Pan traps 2024'!Q:Q,D254,'Pan traps 2024'!S:S)</f>
        <v>0</v>
      </c>
      <c r="N254" s="934">
        <f t="shared" si="5"/>
        <v>0</v>
      </c>
      <c r="O254" s="935">
        <f t="shared" si="6"/>
        <v>0</v>
      </c>
      <c r="P254" s="914"/>
    </row>
    <row r="255" spans="1:16" ht="15">
      <c r="A255" s="114" t="str">
        <f t="shared" si="4"/>
        <v>non</v>
      </c>
      <c r="D255" s="114" t="s">
        <v>8143</v>
      </c>
      <c r="F255" s="934">
        <f>SUMIF(WBA!Q:Q,D255,WBA!S:S)</f>
        <v>0</v>
      </c>
      <c r="G255" s="934">
        <f>SUMIF(Loic_MSc_Thesis!Q:Q,D255,Loic_MSc_Thesis!S:S)</f>
        <v>0</v>
      </c>
      <c r="H255" s="934">
        <f>SUMIF(LBB!Q:Q,D255,LBB!S:S)</f>
        <v>0</v>
      </c>
      <c r="I255" s="934">
        <f>SUMIF(Expert_LBB!M:M,D255,Expert_LBB!Q:Q)</f>
        <v>0</v>
      </c>
      <c r="J255" s="934">
        <f>SUMIF(Insekteräich!Q:Q,D255,Insekteräich!S:S)</f>
        <v>0</v>
      </c>
      <c r="K255" s="934">
        <f>SUMIF(Expert_Insekteraich!O:O,D255,Expert_Insekteraich!S:S)</f>
        <v>0</v>
      </c>
      <c r="L255" s="934">
        <f>SUMIF(other!R:R,D255,other!T:T)</f>
        <v>0</v>
      </c>
      <c r="M255" s="934">
        <f>SUMIF('Pan traps 2024'!Q:Q,D255,'Pan traps 2024'!S:S)</f>
        <v>0</v>
      </c>
      <c r="N255" s="934">
        <f t="shared" si="5"/>
        <v>0</v>
      </c>
      <c r="O255" s="935">
        <f t="shared" si="6"/>
        <v>0</v>
      </c>
      <c r="P255" s="914"/>
    </row>
    <row r="256" spans="1:16" ht="15">
      <c r="A256" s="114" t="str">
        <f t="shared" si="4"/>
        <v>non</v>
      </c>
      <c r="D256" s="114" t="s">
        <v>8144</v>
      </c>
      <c r="F256" s="934">
        <f>SUMIF(WBA!Q:Q,D256,WBA!S:S)</f>
        <v>0</v>
      </c>
      <c r="G256" s="934">
        <f>SUMIF(Loic_MSc_Thesis!Q:Q,D256,Loic_MSc_Thesis!S:S)</f>
        <v>0</v>
      </c>
      <c r="H256" s="934">
        <f>SUMIF(LBB!Q:Q,D256,LBB!S:S)</f>
        <v>0</v>
      </c>
      <c r="I256" s="934">
        <f>SUMIF(Expert_LBB!M:M,D256,Expert_LBB!Q:Q)</f>
        <v>0</v>
      </c>
      <c r="J256" s="934">
        <f>SUMIF(Insekteräich!Q:Q,D256,Insekteräich!S:S)</f>
        <v>0</v>
      </c>
      <c r="K256" s="934">
        <f>SUMIF(Expert_Insekteraich!O:O,D256,Expert_Insekteraich!S:S)</f>
        <v>0</v>
      </c>
      <c r="L256" s="934">
        <f>SUMIF(other!R:R,D256,other!T:T)</f>
        <v>0</v>
      </c>
      <c r="M256" s="934">
        <f>SUMIF('Pan traps 2024'!Q:Q,D256,'Pan traps 2024'!S:S)</f>
        <v>0</v>
      </c>
      <c r="N256" s="934">
        <f t="shared" si="5"/>
        <v>0</v>
      </c>
      <c r="O256" s="935">
        <f t="shared" si="6"/>
        <v>0</v>
      </c>
      <c r="P256" s="914"/>
    </row>
    <row r="257" spans="1:16" ht="15">
      <c r="A257" s="114" t="str">
        <f t="shared" si="4"/>
        <v>non</v>
      </c>
      <c r="D257" s="114" t="s">
        <v>8145</v>
      </c>
      <c r="F257" s="934">
        <f>SUMIF(WBA!Q:Q,D257,WBA!S:S)</f>
        <v>0</v>
      </c>
      <c r="G257" s="934">
        <f>SUMIF(Loic_MSc_Thesis!Q:Q,D257,Loic_MSc_Thesis!S:S)</f>
        <v>0</v>
      </c>
      <c r="H257" s="934">
        <f>SUMIF(LBB!Q:Q,D257,LBB!S:S)</f>
        <v>0</v>
      </c>
      <c r="I257" s="934">
        <f>SUMIF(Expert_LBB!M:M,D257,Expert_LBB!Q:Q)</f>
        <v>0</v>
      </c>
      <c r="J257" s="934">
        <f>SUMIF(Insekteräich!Q:Q,D257,Insekteräich!S:S)</f>
        <v>0</v>
      </c>
      <c r="K257" s="934">
        <f>SUMIF(Expert_Insekteraich!O:O,D257,Expert_Insekteraich!S:S)</f>
        <v>0</v>
      </c>
      <c r="L257" s="934">
        <f>SUMIF(other!R:R,D257,other!T:T)</f>
        <v>0</v>
      </c>
      <c r="M257" s="934">
        <f>SUMIF('Pan traps 2024'!Q:Q,D257,'Pan traps 2024'!S:S)</f>
        <v>0</v>
      </c>
      <c r="N257" s="934">
        <f t="shared" si="5"/>
        <v>0</v>
      </c>
      <c r="O257" s="935">
        <f t="shared" si="6"/>
        <v>0</v>
      </c>
      <c r="P257" s="914"/>
    </row>
    <row r="258" spans="1:16" ht="15">
      <c r="A258" s="114">
        <f t="shared" si="4"/>
        <v>1</v>
      </c>
      <c r="D258" s="114" t="s">
        <v>4957</v>
      </c>
      <c r="F258" s="934">
        <f>SUMIF(WBA!Q:Q,D258,WBA!S:S)</f>
        <v>0</v>
      </c>
      <c r="G258" s="934">
        <f>SUMIF(Loic_MSc_Thesis!Q:Q,D258,Loic_MSc_Thesis!S:S)</f>
        <v>0</v>
      </c>
      <c r="H258" s="934">
        <f>SUMIF(LBB!Q:Q,D258,LBB!S:S)</f>
        <v>3</v>
      </c>
      <c r="I258" s="934">
        <f>SUMIF(Expert_LBB!M:M,D258,Expert_LBB!Q:Q)</f>
        <v>2</v>
      </c>
      <c r="J258" s="934">
        <f>SUMIF(Insekteräich!Q:Q,D258,Insekteräich!S:S)</f>
        <v>5</v>
      </c>
      <c r="K258" s="934">
        <f>SUMIF(Expert_Insekteraich!O:O,D258,Expert_Insekteraich!S:S)</f>
        <v>0</v>
      </c>
      <c r="L258" s="934">
        <f>SUMIF(other!R:R,D258,other!T:T)</f>
        <v>0</v>
      </c>
      <c r="M258" s="934">
        <f>SUMIF('Pan traps 2024'!Q:Q,D258,'Pan traps 2024'!S:S)</f>
        <v>0</v>
      </c>
      <c r="N258" s="934">
        <f t="shared" si="5"/>
        <v>10</v>
      </c>
      <c r="O258" s="935" t="e">
        <f t="shared" ca="1" si="6"/>
        <v>#NAME?</v>
      </c>
      <c r="P258" s="914"/>
    </row>
    <row r="259" spans="1:16" ht="15">
      <c r="A259" s="114">
        <f t="shared" si="4"/>
        <v>1</v>
      </c>
      <c r="B259" s="937" t="s">
        <v>1965</v>
      </c>
      <c r="C259" s="938"/>
      <c r="D259" s="938" t="s">
        <v>85</v>
      </c>
      <c r="E259" s="938"/>
      <c r="F259" s="939">
        <f>SUMIF(WBA!Q:Q,D259,WBA!S:S)</f>
        <v>159</v>
      </c>
      <c r="G259" s="939">
        <f>SUMIF(Loic_MSc_Thesis!Q:Q,D259,Loic_MSc_Thesis!S:S)</f>
        <v>86</v>
      </c>
      <c r="H259" s="939">
        <f>SUMIF(LBB!Q:Q,D259,LBB!S:S)</f>
        <v>3834</v>
      </c>
      <c r="I259" s="939">
        <f>SUMIF(Expert_LBB!M:M,D259,Expert_LBB!Q:Q)</f>
        <v>0</v>
      </c>
      <c r="J259" s="939">
        <f>SUMIF(Insekteräich!Q:Q,D259,Insekteräich!S:S)</f>
        <v>2075</v>
      </c>
      <c r="K259" s="939">
        <f>SUMIF(Expert_Insekteraich!O:O,D259,Expert_Insekteraich!S:S)</f>
        <v>0</v>
      </c>
      <c r="L259" s="939">
        <f>SUMIF(other!R:R,D259,other!T:T)</f>
        <v>0</v>
      </c>
      <c r="M259" s="939">
        <f>SUMIF('Pan traps 2024'!Q:Q,D259,'Pan traps 2024'!S:S)</f>
        <v>13</v>
      </c>
      <c r="N259" s="939">
        <f t="shared" si="5"/>
        <v>6167</v>
      </c>
      <c r="O259" s="935" t="e">
        <f t="shared" ca="1" si="6"/>
        <v>#NAME?</v>
      </c>
      <c r="P259" s="914"/>
    </row>
    <row r="260" spans="1:16" ht="15">
      <c r="A260" s="114" t="str">
        <f t="shared" si="4"/>
        <v>non</v>
      </c>
      <c r="D260" s="114" t="s">
        <v>8146</v>
      </c>
      <c r="F260" s="934">
        <f>SUMIF(WBA!Q:Q,D260,WBA!S:S)</f>
        <v>0</v>
      </c>
      <c r="G260" s="934">
        <f>SUMIF(Loic_MSc_Thesis!Q:Q,D260,Loic_MSc_Thesis!S:S)</f>
        <v>0</v>
      </c>
      <c r="H260" s="934">
        <f>SUMIF(LBB!Q:Q,D260,LBB!S:S)</f>
        <v>0</v>
      </c>
      <c r="I260" s="934">
        <f>SUMIF(Expert_LBB!M:M,D260,Expert_LBB!Q:Q)</f>
        <v>0</v>
      </c>
      <c r="J260" s="934">
        <f>SUMIF(Insekteräich!Q:Q,D260,Insekteräich!S:S)</f>
        <v>0</v>
      </c>
      <c r="K260" s="934">
        <f>SUMIF(Expert_Insekteraich!O:O,D260,Expert_Insekteraich!S:S)</f>
        <v>0</v>
      </c>
      <c r="L260" s="934">
        <f>SUMIF(other!R:R,D260,other!T:T)</f>
        <v>0</v>
      </c>
      <c r="M260" s="934">
        <f>SUMIF('Pan traps 2024'!Q:Q,D260,'Pan traps 2024'!S:S)</f>
        <v>0</v>
      </c>
      <c r="N260" s="934">
        <f t="shared" si="5"/>
        <v>0</v>
      </c>
      <c r="O260" s="935">
        <f t="shared" si="6"/>
        <v>0</v>
      </c>
      <c r="P260" s="914"/>
    </row>
    <row r="261" spans="1:16" ht="15">
      <c r="A261" s="114">
        <f t="shared" si="4"/>
        <v>1</v>
      </c>
      <c r="D261" s="933" t="s">
        <v>3202</v>
      </c>
      <c r="F261" s="934">
        <f>SUMIF(WBA!Q:Q,D261,WBA!S:S)</f>
        <v>0</v>
      </c>
      <c r="G261" s="934">
        <f>SUMIF(Loic_MSc_Thesis!Q:Q,D261,Loic_MSc_Thesis!S:S)</f>
        <v>0</v>
      </c>
      <c r="H261" s="934">
        <f>SUMIF(LBB!Q:Q,D261,LBB!S:S)</f>
        <v>4</v>
      </c>
      <c r="I261" s="934">
        <f>SUMIF(Expert_LBB!M:M,D261,Expert_LBB!Q:Q)</f>
        <v>0</v>
      </c>
      <c r="J261" s="934">
        <f>SUMIF(Insekteräich!Q:Q,D261,Insekteräich!S:S)</f>
        <v>0</v>
      </c>
      <c r="K261" s="934">
        <f>SUMIF(Expert_Insekteraich!O:O,D261,Expert_Insekteraich!S:S)</f>
        <v>0</v>
      </c>
      <c r="L261" s="934">
        <f>SUMIF(other!R:R,D261,other!T:T)</f>
        <v>0</v>
      </c>
      <c r="M261" s="934">
        <f>SUMIF('Pan traps 2024'!Q:Q,D261,'Pan traps 2024'!S:S)</f>
        <v>0</v>
      </c>
      <c r="N261" s="934">
        <f t="shared" si="5"/>
        <v>4</v>
      </c>
      <c r="O261" s="935" t="e">
        <f t="shared" ca="1" si="6"/>
        <v>#NAME?</v>
      </c>
      <c r="P261" s="914"/>
    </row>
    <row r="262" spans="1:16" ht="15">
      <c r="A262" s="114" t="str">
        <f t="shared" si="4"/>
        <v>non</v>
      </c>
      <c r="D262" s="114" t="s">
        <v>8147</v>
      </c>
      <c r="F262" s="934">
        <f>SUMIF(WBA!Q:Q,D262,WBA!S:S)</f>
        <v>0</v>
      </c>
      <c r="G262" s="934">
        <f>SUMIF(Loic_MSc_Thesis!Q:Q,D262,Loic_MSc_Thesis!S:S)</f>
        <v>0</v>
      </c>
      <c r="H262" s="934">
        <f>SUMIF(LBB!Q:Q,D262,LBB!S:S)</f>
        <v>0</v>
      </c>
      <c r="I262" s="934">
        <f>SUMIF(Expert_LBB!M:M,D262,Expert_LBB!Q:Q)</f>
        <v>0</v>
      </c>
      <c r="J262" s="934">
        <f>SUMIF(Insekteräich!Q:Q,D262,Insekteräich!S:S)</f>
        <v>0</v>
      </c>
      <c r="K262" s="934">
        <f>SUMIF(Expert_Insekteraich!O:O,D262,Expert_Insekteraich!S:S)</f>
        <v>0</v>
      </c>
      <c r="L262" s="934">
        <f>SUMIF(other!R:R,D262,other!T:T)</f>
        <v>0</v>
      </c>
      <c r="M262" s="934">
        <f>SUMIF('Pan traps 2024'!Q:Q,D262,'Pan traps 2024'!S:S)</f>
        <v>0</v>
      </c>
      <c r="N262" s="934">
        <f t="shared" si="5"/>
        <v>0</v>
      </c>
      <c r="O262" s="935">
        <f t="shared" si="6"/>
        <v>0</v>
      </c>
      <c r="P262" s="914"/>
    </row>
    <row r="263" spans="1:16" ht="15">
      <c r="A263" s="114">
        <f t="shared" si="4"/>
        <v>1</v>
      </c>
      <c r="D263" s="933" t="s">
        <v>655</v>
      </c>
      <c r="F263" s="934">
        <f>SUMIF(WBA!Q:Q,D263,WBA!S:S)</f>
        <v>3</v>
      </c>
      <c r="G263" s="934">
        <f>SUMIF(Loic_MSc_Thesis!Q:Q,D263,Loic_MSc_Thesis!S:S)</f>
        <v>0</v>
      </c>
      <c r="H263" s="934">
        <f>SUMIF(LBB!Q:Q,D263,LBB!S:S)</f>
        <v>26</v>
      </c>
      <c r="I263" s="934">
        <f>SUMIF(Expert_LBB!M:M,D263,Expert_LBB!Q:Q)</f>
        <v>0</v>
      </c>
      <c r="J263" s="934">
        <f>SUMIF(Insekteräich!Q:Q,D263,Insekteräich!S:S)</f>
        <v>2</v>
      </c>
      <c r="K263" s="934">
        <f>SUMIF(Expert_Insekteraich!O:O,D263,Expert_Insekteraich!S:S)</f>
        <v>0</v>
      </c>
      <c r="L263" s="934">
        <f>SUMIF(other!R:R,D263,other!T:T)</f>
        <v>0</v>
      </c>
      <c r="M263" s="934">
        <f>SUMIF('Pan traps 2024'!Q:Q,D263,'Pan traps 2024'!S:S)</f>
        <v>0</v>
      </c>
      <c r="N263" s="934">
        <f t="shared" si="5"/>
        <v>31</v>
      </c>
      <c r="O263" s="935" t="e">
        <f t="shared" ca="1" si="6"/>
        <v>#NAME?</v>
      </c>
      <c r="P263" s="914"/>
    </row>
    <row r="264" spans="1:16" ht="15">
      <c r="A264" s="114" t="str">
        <f t="shared" si="4"/>
        <v>non</v>
      </c>
      <c r="D264" s="114" t="s">
        <v>8148</v>
      </c>
      <c r="F264" s="934">
        <f>SUMIF(WBA!Q:Q,D264,WBA!S:S)</f>
        <v>0</v>
      </c>
      <c r="G264" s="934">
        <f>SUMIF(Loic_MSc_Thesis!Q:Q,D264,Loic_MSc_Thesis!S:S)</f>
        <v>0</v>
      </c>
      <c r="H264" s="934">
        <f>SUMIF(LBB!Q:Q,D264,LBB!S:S)</f>
        <v>0</v>
      </c>
      <c r="I264" s="934">
        <f>SUMIF(Expert_LBB!M:M,D264,Expert_LBB!Q:Q)</f>
        <v>0</v>
      </c>
      <c r="J264" s="934">
        <f>SUMIF(Insekteräich!Q:Q,D264,Insekteräich!S:S)</f>
        <v>0</v>
      </c>
      <c r="K264" s="934">
        <f>SUMIF(Expert_Insekteraich!O:O,D264,Expert_Insekteraich!S:S)</f>
        <v>0</v>
      </c>
      <c r="L264" s="934">
        <f>SUMIF(other!R:R,D264,other!T:T)</f>
        <v>0</v>
      </c>
      <c r="M264" s="934">
        <f>SUMIF('Pan traps 2024'!Q:Q,D264,'Pan traps 2024'!S:S)</f>
        <v>0</v>
      </c>
      <c r="N264" s="934">
        <f t="shared" si="5"/>
        <v>0</v>
      </c>
      <c r="O264" s="935">
        <f t="shared" si="6"/>
        <v>0</v>
      </c>
      <c r="P264" s="914"/>
    </row>
    <row r="265" spans="1:16" ht="15">
      <c r="A265" s="114">
        <f t="shared" si="4"/>
        <v>1</v>
      </c>
      <c r="D265" s="933" t="s">
        <v>6870</v>
      </c>
      <c r="F265" s="934">
        <f>SUMIF(WBA!Q:Q,D265,WBA!S:S)</f>
        <v>0</v>
      </c>
      <c r="G265" s="934">
        <f>SUMIF(Loic_MSc_Thesis!Q:Q,D265,Loic_MSc_Thesis!S:S)</f>
        <v>0</v>
      </c>
      <c r="H265" s="934">
        <f>SUMIF(LBB!Q:Q,D265,LBB!S:S)</f>
        <v>0</v>
      </c>
      <c r="I265" s="934">
        <f>SUMIF(Expert_LBB!M:M,D265,Expert_LBB!Q:Q)</f>
        <v>0</v>
      </c>
      <c r="J265" s="934">
        <f>SUMIF(Insekteräich!Q:Q,D265,Insekteräich!S:S)</f>
        <v>1</v>
      </c>
      <c r="K265" s="934">
        <f>SUMIF(Expert_Insekteraich!O:O,D265,Expert_Insekteraich!S:S)</f>
        <v>0</v>
      </c>
      <c r="L265" s="934">
        <f>SUMIF(other!R:R,D265,other!T:T)</f>
        <v>0</v>
      </c>
      <c r="M265" s="934">
        <f>SUMIF('Pan traps 2024'!Q:Q,D265,'Pan traps 2024'!S:S)</f>
        <v>0</v>
      </c>
      <c r="N265" s="934">
        <f t="shared" si="5"/>
        <v>1</v>
      </c>
      <c r="O265" s="935" t="e">
        <f t="shared" ca="1" si="6"/>
        <v>#NAME?</v>
      </c>
      <c r="P265" s="914"/>
    </row>
    <row r="266" spans="1:16" ht="15">
      <c r="A266" s="114" t="str">
        <f t="shared" si="4"/>
        <v>non</v>
      </c>
      <c r="D266" s="114" t="s">
        <v>8149</v>
      </c>
      <c r="F266" s="934">
        <f>SUMIF(WBA!Q:Q,D266,WBA!S:S)</f>
        <v>0</v>
      </c>
      <c r="G266" s="934">
        <f>SUMIF(Loic_MSc_Thesis!Q:Q,D266,Loic_MSc_Thesis!S:S)</f>
        <v>0</v>
      </c>
      <c r="H266" s="934">
        <f>SUMIF(LBB!Q:Q,D266,LBB!S:S)</f>
        <v>0</v>
      </c>
      <c r="I266" s="934">
        <f>SUMIF(Expert_LBB!M:M,D266,Expert_LBB!Q:Q)</f>
        <v>0</v>
      </c>
      <c r="J266" s="934">
        <f>SUMIF(Insekteräich!Q:Q,D266,Insekteräich!S:S)</f>
        <v>0</v>
      </c>
      <c r="K266" s="934">
        <f>SUMIF(Expert_Insekteraich!O:O,D266,Expert_Insekteraich!S:S)</f>
        <v>0</v>
      </c>
      <c r="L266" s="934">
        <f>SUMIF(other!R:R,D266,other!T:T)</f>
        <v>0</v>
      </c>
      <c r="M266" s="934">
        <f>SUMIF('Pan traps 2024'!Q:Q,D266,'Pan traps 2024'!S:S)</f>
        <v>0</v>
      </c>
      <c r="N266" s="934">
        <f t="shared" si="5"/>
        <v>0</v>
      </c>
      <c r="O266" s="935">
        <f t="shared" si="6"/>
        <v>0</v>
      </c>
      <c r="P266" s="914"/>
    </row>
    <row r="267" spans="1:16" ht="15">
      <c r="A267" s="114" t="str">
        <f t="shared" ref="A267:A362" si="7">IF(N267&gt;0,1, "non")</f>
        <v>non</v>
      </c>
      <c r="D267" s="114" t="s">
        <v>8150</v>
      </c>
      <c r="F267" s="934">
        <f>SUMIF(WBA!Q:Q,D267,WBA!S:S)</f>
        <v>0</v>
      </c>
      <c r="G267" s="934">
        <f>SUMIF(Loic_MSc_Thesis!Q:Q,D267,Loic_MSc_Thesis!S:S)</f>
        <v>0</v>
      </c>
      <c r="H267" s="934">
        <f>SUMIF(LBB!Q:Q,D267,LBB!S:S)</f>
        <v>0</v>
      </c>
      <c r="I267" s="934">
        <f>SUMIF(Expert_LBB!M:M,D267,Expert_LBB!Q:Q)</f>
        <v>0</v>
      </c>
      <c r="J267" s="934">
        <f>SUMIF(Insekteräich!Q:Q,D267,Insekteräich!S:S)</f>
        <v>0</v>
      </c>
      <c r="K267" s="934">
        <f>SUMIF(Expert_Insekteraich!O:O,D267,Expert_Insekteraich!S:S)</f>
        <v>0</v>
      </c>
      <c r="L267" s="934">
        <f>SUMIF(other!R:R,D267,other!T:T)</f>
        <v>0</v>
      </c>
      <c r="M267" s="934">
        <f>SUMIF('Pan traps 2024'!Q:Q,D267,'Pan traps 2024'!S:S)</f>
        <v>0</v>
      </c>
      <c r="N267" s="934">
        <f t="shared" ref="N267:N521" si="8">SUM(F267:M267)</f>
        <v>0</v>
      </c>
      <c r="O267" s="935">
        <f t="shared" ref="O267:O362" si="9">IF(N267=0, ,DIVIDE(N267,$N$2))</f>
        <v>0</v>
      </c>
      <c r="P267" s="914"/>
    </row>
    <row r="268" spans="1:16" ht="15">
      <c r="A268" s="114">
        <f t="shared" si="7"/>
        <v>1</v>
      </c>
      <c r="D268" s="933" t="s">
        <v>590</v>
      </c>
      <c r="F268" s="934">
        <f>SUMIF(WBA!Q:Q,D268,WBA!S:S)</f>
        <v>7</v>
      </c>
      <c r="G268" s="934">
        <f>SUMIF(Loic_MSc_Thesis!Q:Q,D268,Loic_MSc_Thesis!S:S)</f>
        <v>0</v>
      </c>
      <c r="H268" s="934">
        <f>SUMIF(LBB!Q:Q,D268,LBB!S:S)</f>
        <v>24</v>
      </c>
      <c r="I268" s="934">
        <f>SUMIF(Expert_LBB!M:M,D268,Expert_LBB!Q:Q)</f>
        <v>21</v>
      </c>
      <c r="J268" s="934">
        <f>SUMIF(Insekteräich!Q:Q,D268,Insekteräich!S:S)</f>
        <v>42</v>
      </c>
      <c r="K268" s="934">
        <f>SUMIF(Expert_Insekteraich!O:O,D268,Expert_Insekteraich!S:S)</f>
        <v>0</v>
      </c>
      <c r="L268" s="934">
        <f>SUMIF(other!R:R,D268,other!T:T)</f>
        <v>0</v>
      </c>
      <c r="M268" s="934">
        <f>SUMIF('Pan traps 2024'!Q:Q,D268,'Pan traps 2024'!S:S)</f>
        <v>1</v>
      </c>
      <c r="N268" s="934">
        <f t="shared" si="8"/>
        <v>95</v>
      </c>
      <c r="O268" s="935" t="e">
        <f t="shared" ca="1" si="9"/>
        <v>#NAME?</v>
      </c>
      <c r="P268" s="914"/>
    </row>
    <row r="269" spans="1:16" ht="15">
      <c r="A269" s="114" t="str">
        <f t="shared" si="7"/>
        <v>non</v>
      </c>
      <c r="D269" s="114" t="s">
        <v>8151</v>
      </c>
      <c r="F269" s="934">
        <f>SUMIF(WBA!Q:Q,D269,WBA!S:S)</f>
        <v>0</v>
      </c>
      <c r="G269" s="934">
        <f>SUMIF(Loic_MSc_Thesis!Q:Q,D269,Loic_MSc_Thesis!S:S)</f>
        <v>0</v>
      </c>
      <c r="H269" s="934">
        <f>SUMIF(LBB!Q:Q,D269,LBB!S:S)</f>
        <v>0</v>
      </c>
      <c r="I269" s="934">
        <f>SUMIF(Expert_LBB!M:M,D269,Expert_LBB!Q:Q)</f>
        <v>0</v>
      </c>
      <c r="J269" s="934">
        <f>SUMIF(Insekteräich!Q:Q,D269,Insekteräich!S:S)</f>
        <v>0</v>
      </c>
      <c r="K269" s="934">
        <f>SUMIF(Expert_Insekteraich!O:O,D269,Expert_Insekteraich!S:S)</f>
        <v>0</v>
      </c>
      <c r="L269" s="934">
        <f>SUMIF(other!R:R,D269,other!T:T)</f>
        <v>0</v>
      </c>
      <c r="M269" s="934">
        <f>SUMIF('Pan traps 2024'!Q:Q,D269,'Pan traps 2024'!S:S)</f>
        <v>0</v>
      </c>
      <c r="N269" s="934">
        <f t="shared" si="8"/>
        <v>0</v>
      </c>
      <c r="O269" s="935">
        <f t="shared" si="9"/>
        <v>0</v>
      </c>
      <c r="P269" s="914"/>
    </row>
    <row r="270" spans="1:16" ht="15">
      <c r="A270" s="114" t="str">
        <f t="shared" si="7"/>
        <v>non</v>
      </c>
      <c r="D270" s="114" t="s">
        <v>8152</v>
      </c>
      <c r="F270" s="934">
        <f>SUMIF(WBA!Q:Q,D270,WBA!S:S)</f>
        <v>0</v>
      </c>
      <c r="G270" s="934">
        <f>SUMIF(Loic_MSc_Thesis!Q:Q,D270,Loic_MSc_Thesis!S:S)</f>
        <v>0</v>
      </c>
      <c r="H270" s="934">
        <f>SUMIF(LBB!Q:Q,D270,LBB!S:S)</f>
        <v>0</v>
      </c>
      <c r="I270" s="934">
        <f>SUMIF(Expert_LBB!M:M,D270,Expert_LBB!Q:Q)</f>
        <v>0</v>
      </c>
      <c r="J270" s="934">
        <f>SUMIF(Insekteräich!Q:Q,D270,Insekteräich!S:S)</f>
        <v>0</v>
      </c>
      <c r="K270" s="934">
        <f>SUMIF(Expert_Insekteraich!O:O,D270,Expert_Insekteraich!S:S)</f>
        <v>0</v>
      </c>
      <c r="L270" s="934">
        <f>SUMIF(other!R:R,D270,other!T:T)</f>
        <v>0</v>
      </c>
      <c r="M270" s="934">
        <f>SUMIF('Pan traps 2024'!Q:Q,D270,'Pan traps 2024'!S:S)</f>
        <v>0</v>
      </c>
      <c r="N270" s="934">
        <f t="shared" si="8"/>
        <v>0</v>
      </c>
      <c r="O270" s="935">
        <f t="shared" si="9"/>
        <v>0</v>
      </c>
      <c r="P270" s="914"/>
    </row>
    <row r="271" spans="1:16" ht="15">
      <c r="A271" s="114" t="str">
        <f t="shared" si="7"/>
        <v>non</v>
      </c>
      <c r="D271" s="114" t="s">
        <v>8153</v>
      </c>
      <c r="F271" s="934">
        <f>SUMIF(WBA!Q:Q,D271,WBA!S:S)</f>
        <v>0</v>
      </c>
      <c r="G271" s="934">
        <f>SUMIF(Loic_MSc_Thesis!Q:Q,D271,Loic_MSc_Thesis!S:S)</f>
        <v>0</v>
      </c>
      <c r="H271" s="934">
        <f>SUMIF(LBB!Q:Q,D271,LBB!S:S)</f>
        <v>0</v>
      </c>
      <c r="I271" s="934">
        <f>SUMIF(Expert_LBB!M:M,D271,Expert_LBB!Q:Q)</f>
        <v>0</v>
      </c>
      <c r="J271" s="934">
        <f>SUMIF(Insekteräich!Q:Q,D271,Insekteräich!S:S)</f>
        <v>0</v>
      </c>
      <c r="K271" s="934">
        <f>SUMIF(Expert_Insekteraich!O:O,D271,Expert_Insekteraich!S:S)</f>
        <v>0</v>
      </c>
      <c r="L271" s="934">
        <f>SUMIF(other!R:R,D271,other!T:T)</f>
        <v>0</v>
      </c>
      <c r="M271" s="934">
        <f>SUMIF('Pan traps 2024'!Q:Q,D271,'Pan traps 2024'!S:S)</f>
        <v>0</v>
      </c>
      <c r="N271" s="934">
        <f t="shared" si="8"/>
        <v>0</v>
      </c>
      <c r="O271" s="935">
        <f t="shared" si="9"/>
        <v>0</v>
      </c>
      <c r="P271" s="914"/>
    </row>
    <row r="272" spans="1:16" ht="15">
      <c r="A272" s="114" t="str">
        <f t="shared" si="7"/>
        <v>non</v>
      </c>
      <c r="D272" s="114" t="s">
        <v>8154</v>
      </c>
      <c r="F272" s="934">
        <f>SUMIF(WBA!Q:Q,D272,WBA!S:S)</f>
        <v>0</v>
      </c>
      <c r="G272" s="934">
        <f>SUMIF(Loic_MSc_Thesis!Q:Q,D272,Loic_MSc_Thesis!S:S)</f>
        <v>0</v>
      </c>
      <c r="H272" s="934">
        <f>SUMIF(LBB!Q:Q,D272,LBB!S:S)</f>
        <v>0</v>
      </c>
      <c r="I272" s="934">
        <f>SUMIF(Expert_LBB!M:M,D272,Expert_LBB!Q:Q)</f>
        <v>0</v>
      </c>
      <c r="J272" s="934">
        <f>SUMIF(Insekteräich!Q:Q,D272,Insekteräich!S:S)</f>
        <v>0</v>
      </c>
      <c r="K272" s="934">
        <f>SUMIF(Expert_Insekteraich!O:O,D272,Expert_Insekteraich!S:S)</f>
        <v>0</v>
      </c>
      <c r="L272" s="934">
        <f>SUMIF(other!R:R,D272,other!T:T)</f>
        <v>0</v>
      </c>
      <c r="M272" s="934">
        <f>SUMIF('Pan traps 2024'!Q:Q,D272,'Pan traps 2024'!S:S)</f>
        <v>0</v>
      </c>
      <c r="N272" s="934">
        <f t="shared" si="8"/>
        <v>0</v>
      </c>
      <c r="O272" s="935">
        <f t="shared" si="9"/>
        <v>0</v>
      </c>
      <c r="P272" s="914"/>
    </row>
    <row r="273" spans="1:16" ht="15">
      <c r="A273" s="114">
        <f t="shared" si="7"/>
        <v>1</v>
      </c>
      <c r="D273" s="933" t="s">
        <v>602</v>
      </c>
      <c r="F273" s="934">
        <f>SUMIF(WBA!Q:Q,D273,WBA!S:S)</f>
        <v>5</v>
      </c>
      <c r="G273" s="934">
        <f>SUMIF(Loic_MSc_Thesis!Q:Q,D273,Loic_MSc_Thesis!S:S)</f>
        <v>0</v>
      </c>
      <c r="H273" s="934">
        <f>SUMIF(LBB!Q:Q,D273,LBB!S:S)</f>
        <v>0</v>
      </c>
      <c r="I273" s="934">
        <f>SUMIF(Expert_LBB!M:M,D273,Expert_LBB!Q:Q)</f>
        <v>0</v>
      </c>
      <c r="J273" s="934">
        <f>SUMIF(Insekteräich!Q:Q,D273,Insekteräich!S:S)</f>
        <v>3</v>
      </c>
      <c r="K273" s="934">
        <f>SUMIF(Expert_Insekteraich!O:O,D273,Expert_Insekteraich!S:S)</f>
        <v>0</v>
      </c>
      <c r="L273" s="934">
        <f>SUMIF(other!R:R,D273,other!T:T)</f>
        <v>0</v>
      </c>
      <c r="M273" s="934">
        <f>SUMIF('Pan traps 2024'!Q:Q,D273,'Pan traps 2024'!S:S)</f>
        <v>0</v>
      </c>
      <c r="N273" s="934">
        <f t="shared" si="8"/>
        <v>8</v>
      </c>
      <c r="O273" s="935" t="e">
        <f t="shared" ca="1" si="9"/>
        <v>#NAME?</v>
      </c>
      <c r="P273" s="914"/>
    </row>
    <row r="274" spans="1:16" ht="15">
      <c r="A274" s="114" t="str">
        <f t="shared" si="7"/>
        <v>non</v>
      </c>
      <c r="D274" s="114" t="s">
        <v>8155</v>
      </c>
      <c r="F274" s="934">
        <f>SUMIF(WBA!Q:Q,D274,WBA!S:S)</f>
        <v>0</v>
      </c>
      <c r="G274" s="934">
        <f>SUMIF(Loic_MSc_Thesis!Q:Q,D274,Loic_MSc_Thesis!S:S)</f>
        <v>0</v>
      </c>
      <c r="H274" s="934">
        <f>SUMIF(LBB!Q:Q,D274,LBB!S:S)</f>
        <v>0</v>
      </c>
      <c r="I274" s="934">
        <f>SUMIF(Expert_LBB!M:M,D274,Expert_LBB!Q:Q)</f>
        <v>0</v>
      </c>
      <c r="J274" s="934">
        <f>SUMIF(Insekteräich!Q:Q,D274,Insekteräich!S:S)</f>
        <v>0</v>
      </c>
      <c r="K274" s="934">
        <f>SUMIF(Expert_Insekteraich!O:O,D274,Expert_Insekteraich!S:S)</f>
        <v>0</v>
      </c>
      <c r="L274" s="934">
        <f>SUMIF(other!R:R,D274,other!T:T)</f>
        <v>0</v>
      </c>
      <c r="M274" s="934">
        <f>SUMIF('Pan traps 2024'!Q:Q,D274,'Pan traps 2024'!S:S)</f>
        <v>0</v>
      </c>
      <c r="N274" s="934">
        <f t="shared" si="8"/>
        <v>0</v>
      </c>
      <c r="O274" s="935">
        <f t="shared" si="9"/>
        <v>0</v>
      </c>
      <c r="P274" s="914"/>
    </row>
    <row r="275" spans="1:16" ht="15">
      <c r="A275" s="114">
        <f t="shared" si="7"/>
        <v>1</v>
      </c>
      <c r="D275" s="933" t="s">
        <v>1000</v>
      </c>
      <c r="F275" s="934">
        <f>SUMIF(WBA!Q:Q,D275,WBA!S:S)</f>
        <v>1</v>
      </c>
      <c r="G275" s="934">
        <f>SUMIF(Loic_MSc_Thesis!Q:Q,D275,Loic_MSc_Thesis!S:S)</f>
        <v>0</v>
      </c>
      <c r="H275" s="934">
        <f>SUMIF(LBB!Q:Q,D275,LBB!S:S)</f>
        <v>2</v>
      </c>
      <c r="I275" s="934">
        <f>SUMIF(Expert_LBB!M:M,D275,Expert_LBB!Q:Q)</f>
        <v>0</v>
      </c>
      <c r="J275" s="934">
        <f>SUMIF(Insekteräich!Q:Q,D275,Insekteräich!S:S)</f>
        <v>0</v>
      </c>
      <c r="K275" s="934">
        <f>SUMIF(Expert_Insekteraich!O:O,D275,Expert_Insekteraich!S:S)</f>
        <v>0</v>
      </c>
      <c r="L275" s="934">
        <f>SUMIF(other!R:R,D275,other!T:T)</f>
        <v>0</v>
      </c>
      <c r="M275" s="934">
        <f>SUMIF('Pan traps 2024'!Q:Q,D275,'Pan traps 2024'!S:S)</f>
        <v>0</v>
      </c>
      <c r="N275" s="934">
        <f t="shared" si="8"/>
        <v>3</v>
      </c>
      <c r="O275" s="935" t="e">
        <f t="shared" ca="1" si="9"/>
        <v>#NAME?</v>
      </c>
      <c r="P275" s="914"/>
    </row>
    <row r="276" spans="1:16" ht="15">
      <c r="A276" s="114">
        <f t="shared" si="7"/>
        <v>1</v>
      </c>
      <c r="D276" s="933" t="s">
        <v>1175</v>
      </c>
      <c r="F276" s="934">
        <f>SUMIF(WBA!Q:Q,D276,WBA!S:S)</f>
        <v>1</v>
      </c>
      <c r="G276" s="934">
        <f>SUMIF(Loic_MSc_Thesis!Q:Q,D276,Loic_MSc_Thesis!S:S)</f>
        <v>0</v>
      </c>
      <c r="H276" s="934">
        <f>SUMIF(LBB!Q:Q,D276,LBB!S:S)</f>
        <v>38</v>
      </c>
      <c r="I276" s="934">
        <f>SUMIF(Expert_LBB!M:M,D276,Expert_LBB!Q:Q)</f>
        <v>36</v>
      </c>
      <c r="J276" s="934">
        <f>SUMIF(Insekteräich!Q:Q,D276,Insekteräich!S:S)</f>
        <v>52</v>
      </c>
      <c r="K276" s="934">
        <f>SUMIF(Expert_Insekteraich!O:O,D276,Expert_Insekteraich!S:S)</f>
        <v>0</v>
      </c>
      <c r="L276" s="934">
        <f>SUMIF(other!R:R,D276,other!T:T)</f>
        <v>0</v>
      </c>
      <c r="M276" s="934">
        <f>SUMIF('Pan traps 2024'!Q:Q,D276,'Pan traps 2024'!S:S)</f>
        <v>6</v>
      </c>
      <c r="N276" s="934">
        <f t="shared" si="8"/>
        <v>133</v>
      </c>
      <c r="O276" s="935" t="e">
        <f t="shared" ca="1" si="9"/>
        <v>#NAME?</v>
      </c>
      <c r="P276" s="914"/>
    </row>
    <row r="277" spans="1:16" ht="15">
      <c r="A277" s="114" t="str">
        <f t="shared" si="7"/>
        <v>non</v>
      </c>
      <c r="D277" s="114" t="s">
        <v>8156</v>
      </c>
      <c r="F277" s="934">
        <f>SUMIF(WBA!Q:Q,D277,WBA!S:S)</f>
        <v>0</v>
      </c>
      <c r="G277" s="934">
        <f>SUMIF(Loic_MSc_Thesis!Q:Q,D277,Loic_MSc_Thesis!S:S)</f>
        <v>0</v>
      </c>
      <c r="H277" s="934">
        <f>SUMIF(LBB!Q:Q,D277,LBB!S:S)</f>
        <v>0</v>
      </c>
      <c r="I277" s="934">
        <f>SUMIF(Expert_LBB!M:M,D277,Expert_LBB!Q:Q)</f>
        <v>0</v>
      </c>
      <c r="J277" s="934">
        <f>SUMIF(Insekteräich!Q:Q,D277,Insekteräich!S:S)</f>
        <v>0</v>
      </c>
      <c r="K277" s="934">
        <f>SUMIF(Expert_Insekteraich!O:O,D277,Expert_Insekteraich!S:S)</f>
        <v>0</v>
      </c>
      <c r="L277" s="934">
        <f>SUMIF(other!R:R,D277,other!T:T)</f>
        <v>0</v>
      </c>
      <c r="M277" s="934">
        <f>SUMIF('Pan traps 2024'!Q:Q,D277,'Pan traps 2024'!S:S)</f>
        <v>0</v>
      </c>
      <c r="N277" s="934">
        <f t="shared" si="8"/>
        <v>0</v>
      </c>
      <c r="O277" s="935">
        <f t="shared" si="9"/>
        <v>0</v>
      </c>
      <c r="P277" s="914"/>
    </row>
    <row r="278" spans="1:16" ht="15">
      <c r="A278" s="114" t="str">
        <f t="shared" si="7"/>
        <v>non</v>
      </c>
      <c r="D278" s="114" t="s">
        <v>8157</v>
      </c>
      <c r="F278" s="934">
        <f>SUMIF(WBA!Q:Q,D278,WBA!S:S)</f>
        <v>0</v>
      </c>
      <c r="G278" s="934">
        <f>SUMIF(Loic_MSc_Thesis!Q:Q,D278,Loic_MSc_Thesis!S:S)</f>
        <v>0</v>
      </c>
      <c r="H278" s="934">
        <f>SUMIF(LBB!Q:Q,D278,LBB!S:S)</f>
        <v>0</v>
      </c>
      <c r="I278" s="934">
        <f>SUMIF(Expert_LBB!M:M,D278,Expert_LBB!Q:Q)</f>
        <v>0</v>
      </c>
      <c r="J278" s="934">
        <f>SUMIF(Insekteräich!Q:Q,D278,Insekteräich!S:S)</f>
        <v>0</v>
      </c>
      <c r="K278" s="934">
        <f>SUMIF(Expert_Insekteraich!O:O,D278,Expert_Insekteraich!S:S)</f>
        <v>0</v>
      </c>
      <c r="L278" s="934">
        <f>SUMIF(other!R:R,D278,other!T:T)</f>
        <v>0</v>
      </c>
      <c r="M278" s="934">
        <f>SUMIF('Pan traps 2024'!Q:Q,D278,'Pan traps 2024'!S:S)</f>
        <v>0</v>
      </c>
      <c r="N278" s="934">
        <f t="shared" si="8"/>
        <v>0</v>
      </c>
      <c r="O278" s="935">
        <f t="shared" si="9"/>
        <v>0</v>
      </c>
      <c r="P278" s="914"/>
    </row>
    <row r="279" spans="1:16" ht="15">
      <c r="A279" s="114">
        <f t="shared" si="7"/>
        <v>1</v>
      </c>
      <c r="D279" s="933" t="s">
        <v>580</v>
      </c>
      <c r="F279" s="934">
        <f>SUMIF(WBA!Q:Q,D279,WBA!S:S)</f>
        <v>6</v>
      </c>
      <c r="G279" s="934">
        <f>SUMIF(Loic_MSc_Thesis!Q:Q,D279,Loic_MSc_Thesis!S:S)</f>
        <v>2</v>
      </c>
      <c r="H279" s="934">
        <f>SUMIF(LBB!Q:Q,D279,LBB!S:S)</f>
        <v>51</v>
      </c>
      <c r="I279" s="934">
        <f>SUMIF(Expert_LBB!M:M,D279,Expert_LBB!Q:Q)</f>
        <v>0</v>
      </c>
      <c r="J279" s="934">
        <f>SUMIF(Insekteräich!Q:Q,D279,Insekteräich!S:S)</f>
        <v>37</v>
      </c>
      <c r="K279" s="934">
        <f>SUMIF(Expert_Insekteraich!O:O,D279,Expert_Insekteraich!S:S)</f>
        <v>0</v>
      </c>
      <c r="L279" s="934">
        <f>SUMIF(other!R:R,D279,other!T:T)</f>
        <v>0</v>
      </c>
      <c r="M279" s="934">
        <f>SUMIF('Pan traps 2024'!Q:Q,D279,'Pan traps 2024'!S:S)</f>
        <v>0</v>
      </c>
      <c r="N279" s="934">
        <f t="shared" si="8"/>
        <v>96</v>
      </c>
      <c r="O279" s="935" t="e">
        <f t="shared" ca="1" si="9"/>
        <v>#NAME?</v>
      </c>
      <c r="P279" s="914"/>
    </row>
    <row r="280" spans="1:16" ht="15">
      <c r="A280" s="114" t="str">
        <f t="shared" si="7"/>
        <v>non</v>
      </c>
      <c r="D280" s="114" t="s">
        <v>8158</v>
      </c>
      <c r="F280" s="934">
        <f>SUMIF(WBA!Q:Q,D280,WBA!S:S)</f>
        <v>0</v>
      </c>
      <c r="G280" s="934">
        <f>SUMIF(Loic_MSc_Thesis!Q:Q,D280,Loic_MSc_Thesis!S:S)</f>
        <v>0</v>
      </c>
      <c r="H280" s="934">
        <f>SUMIF(LBB!Q:Q,D280,LBB!S:S)</f>
        <v>0</v>
      </c>
      <c r="I280" s="934">
        <f>SUMIF(Expert_LBB!M:M,D280,Expert_LBB!Q:Q)</f>
        <v>0</v>
      </c>
      <c r="J280" s="934">
        <f>SUMIF(Insekteräich!Q:Q,D280,Insekteräich!S:S)</f>
        <v>0</v>
      </c>
      <c r="K280" s="934">
        <f>SUMIF(Expert_Insekteraich!O:O,D280,Expert_Insekteraich!S:S)</f>
        <v>0</v>
      </c>
      <c r="L280" s="934">
        <f>SUMIF(other!R:R,D280,other!T:T)</f>
        <v>0</v>
      </c>
      <c r="M280" s="934">
        <f>SUMIF('Pan traps 2024'!Q:Q,D280,'Pan traps 2024'!S:S)</f>
        <v>0</v>
      </c>
      <c r="N280" s="934">
        <f t="shared" si="8"/>
        <v>0</v>
      </c>
      <c r="O280" s="935">
        <f t="shared" si="9"/>
        <v>0</v>
      </c>
      <c r="P280" s="914"/>
    </row>
    <row r="281" spans="1:16" ht="15">
      <c r="A281" s="114" t="str">
        <f t="shared" si="7"/>
        <v>non</v>
      </c>
      <c r="D281" s="114" t="s">
        <v>8159</v>
      </c>
      <c r="F281" s="934">
        <f>SUMIF(WBA!Q:Q,D281,WBA!S:S)</f>
        <v>0</v>
      </c>
      <c r="G281" s="934">
        <f>SUMIF(Loic_MSc_Thesis!Q:Q,D281,Loic_MSc_Thesis!S:S)</f>
        <v>0</v>
      </c>
      <c r="H281" s="934">
        <f>SUMIF(LBB!Q:Q,D281,LBB!S:S)</f>
        <v>0</v>
      </c>
      <c r="I281" s="934">
        <f>SUMIF(Expert_LBB!M:M,D281,Expert_LBB!Q:Q)</f>
        <v>0</v>
      </c>
      <c r="J281" s="934">
        <f>SUMIF(Insekteräich!Q:Q,D281,Insekteräich!S:S)</f>
        <v>0</v>
      </c>
      <c r="K281" s="934">
        <f>SUMIF(Expert_Insekteraich!O:O,D281,Expert_Insekteraich!S:S)</f>
        <v>0</v>
      </c>
      <c r="L281" s="934">
        <f>SUMIF(other!R:R,D281,other!T:T)</f>
        <v>0</v>
      </c>
      <c r="M281" s="934">
        <f>SUMIF('Pan traps 2024'!Q:Q,D281,'Pan traps 2024'!S:S)</f>
        <v>0</v>
      </c>
      <c r="N281" s="934">
        <f t="shared" si="8"/>
        <v>0</v>
      </c>
      <c r="O281" s="935">
        <f t="shared" si="9"/>
        <v>0</v>
      </c>
      <c r="P281" s="914"/>
    </row>
    <row r="282" spans="1:16" ht="15">
      <c r="A282" s="114" t="str">
        <f t="shared" si="7"/>
        <v>non</v>
      </c>
      <c r="D282" s="114" t="s">
        <v>8160</v>
      </c>
      <c r="F282" s="934">
        <f>SUMIF(WBA!Q:Q,D282,WBA!S:S)</f>
        <v>0</v>
      </c>
      <c r="G282" s="934">
        <f>SUMIF(Loic_MSc_Thesis!Q:Q,D282,Loic_MSc_Thesis!S:S)</f>
        <v>0</v>
      </c>
      <c r="H282" s="934">
        <f>SUMIF(LBB!Q:Q,D282,LBB!S:S)</f>
        <v>0</v>
      </c>
      <c r="I282" s="934">
        <f>SUMIF(Expert_LBB!M:M,D282,Expert_LBB!Q:Q)</f>
        <v>0</v>
      </c>
      <c r="J282" s="934">
        <f>SUMIF(Insekteräich!Q:Q,D282,Insekteräich!S:S)</f>
        <v>0</v>
      </c>
      <c r="K282" s="934">
        <f>SUMIF(Expert_Insekteraich!O:O,D282,Expert_Insekteraich!S:S)</f>
        <v>0</v>
      </c>
      <c r="L282" s="934">
        <f>SUMIF(other!R:R,D282,other!T:T)</f>
        <v>0</v>
      </c>
      <c r="M282" s="934">
        <f>SUMIF('Pan traps 2024'!Q:Q,D282,'Pan traps 2024'!S:S)</f>
        <v>0</v>
      </c>
      <c r="N282" s="934">
        <f t="shared" si="8"/>
        <v>0</v>
      </c>
      <c r="O282" s="935">
        <f t="shared" si="9"/>
        <v>0</v>
      </c>
      <c r="P282" s="914"/>
    </row>
    <row r="283" spans="1:16" ht="15">
      <c r="A283" s="114">
        <f t="shared" si="7"/>
        <v>1</v>
      </c>
      <c r="D283" s="933" t="s">
        <v>577</v>
      </c>
      <c r="F283" s="934">
        <f>SUMIF(WBA!Q:Q,D283,WBA!S:S)</f>
        <v>9</v>
      </c>
      <c r="G283" s="934">
        <f>SUMIF(Loic_MSc_Thesis!Q:Q,D283,Loic_MSc_Thesis!S:S)</f>
        <v>4</v>
      </c>
      <c r="H283" s="934">
        <f>SUMIF(LBB!Q:Q,D283,LBB!S:S)</f>
        <v>33</v>
      </c>
      <c r="I283" s="934">
        <f>SUMIF(Expert_LBB!M:M,D283,Expert_LBB!Q:Q)</f>
        <v>30</v>
      </c>
      <c r="J283" s="934">
        <f>SUMIF(Insekteräich!Q:Q,D283,Insekteräich!S:S)</f>
        <v>5</v>
      </c>
      <c r="K283" s="934">
        <f>SUMIF(Expert_Insekteraich!O:O,D283,Expert_Insekteraich!S:S)</f>
        <v>0</v>
      </c>
      <c r="L283" s="934">
        <f>SUMIF(other!R:R,D283,other!T:T)</f>
        <v>0</v>
      </c>
      <c r="M283" s="934">
        <f>SUMIF('Pan traps 2024'!Q:Q,D283,'Pan traps 2024'!S:S)</f>
        <v>1</v>
      </c>
      <c r="N283" s="934">
        <f t="shared" si="8"/>
        <v>82</v>
      </c>
      <c r="O283" s="935" t="e">
        <f t="shared" ca="1" si="9"/>
        <v>#NAME?</v>
      </c>
      <c r="P283" s="914"/>
    </row>
    <row r="284" spans="1:16" ht="15">
      <c r="A284" s="114" t="str">
        <f t="shared" si="7"/>
        <v>non</v>
      </c>
      <c r="D284" s="114" t="s">
        <v>8161</v>
      </c>
      <c r="F284" s="934">
        <f>SUMIF(WBA!Q:Q,D284,WBA!S:S)</f>
        <v>0</v>
      </c>
      <c r="G284" s="934">
        <f>SUMIF(Loic_MSc_Thesis!Q:Q,D284,Loic_MSc_Thesis!S:S)</f>
        <v>0</v>
      </c>
      <c r="H284" s="934">
        <f>SUMIF(LBB!Q:Q,D284,LBB!S:S)</f>
        <v>0</v>
      </c>
      <c r="I284" s="934">
        <f>SUMIF(Expert_LBB!M:M,D284,Expert_LBB!Q:Q)</f>
        <v>0</v>
      </c>
      <c r="J284" s="934">
        <f>SUMIF(Insekteräich!Q:Q,D284,Insekteräich!S:S)</f>
        <v>0</v>
      </c>
      <c r="K284" s="934">
        <f>SUMIF(Expert_Insekteraich!O:O,D284,Expert_Insekteraich!S:S)</f>
        <v>0</v>
      </c>
      <c r="L284" s="934">
        <f>SUMIF(other!R:R,D284,other!T:T)</f>
        <v>0</v>
      </c>
      <c r="M284" s="934">
        <f>SUMIF('Pan traps 2024'!Q:Q,D284,'Pan traps 2024'!S:S)</f>
        <v>0</v>
      </c>
      <c r="N284" s="934">
        <f t="shared" si="8"/>
        <v>0</v>
      </c>
      <c r="O284" s="935">
        <f t="shared" si="9"/>
        <v>0</v>
      </c>
      <c r="P284" s="914"/>
    </row>
    <row r="285" spans="1:16" ht="15">
      <c r="A285" s="114">
        <f t="shared" si="7"/>
        <v>1</v>
      </c>
      <c r="D285" s="933" t="s">
        <v>522</v>
      </c>
      <c r="F285" s="934">
        <f>SUMIF(WBA!Q:Q,D285,WBA!S:S)</f>
        <v>90</v>
      </c>
      <c r="G285" s="934">
        <f>SUMIF(Loic_MSc_Thesis!Q:Q,D285,Loic_MSc_Thesis!S:S)</f>
        <v>42</v>
      </c>
      <c r="H285" s="934">
        <f>SUMIF(LBB!Q:Q,D285,LBB!S:S)</f>
        <v>276</v>
      </c>
      <c r="I285" s="934">
        <f>SUMIF(Expert_LBB!M:M,D285,Expert_LBB!Q:Q)</f>
        <v>1</v>
      </c>
      <c r="J285" s="934">
        <f>SUMIF(Insekteräich!Q:Q,D285,Insekteräich!S:S)</f>
        <v>350</v>
      </c>
      <c r="K285" s="934">
        <f>SUMIF(Expert_Insekteraich!O:O,D285,Expert_Insekteraich!S:S)</f>
        <v>0</v>
      </c>
      <c r="L285" s="934">
        <f>SUMIF(other!R:R,D285,other!T:T)</f>
        <v>0</v>
      </c>
      <c r="M285" s="934">
        <f>SUMIF('Pan traps 2024'!Q:Q,D285,'Pan traps 2024'!S:S)</f>
        <v>6</v>
      </c>
      <c r="N285" s="934">
        <f t="shared" si="8"/>
        <v>765</v>
      </c>
      <c r="O285" s="935" t="e">
        <f t="shared" ca="1" si="9"/>
        <v>#NAME?</v>
      </c>
      <c r="P285" s="914"/>
    </row>
    <row r="286" spans="1:16" ht="15">
      <c r="A286" s="114" t="str">
        <f t="shared" si="7"/>
        <v>non</v>
      </c>
      <c r="D286" s="114" t="s">
        <v>8162</v>
      </c>
      <c r="F286" s="934">
        <f>SUMIF(WBA!Q:Q,D286,WBA!S:S)</f>
        <v>0</v>
      </c>
      <c r="G286" s="934">
        <f>SUMIF(Loic_MSc_Thesis!Q:Q,D286,Loic_MSc_Thesis!S:S)</f>
        <v>0</v>
      </c>
      <c r="H286" s="934">
        <f>SUMIF(LBB!Q:Q,D286,LBB!S:S)</f>
        <v>0</v>
      </c>
      <c r="I286" s="934">
        <f>SUMIF(Expert_LBB!M:M,D286,Expert_LBB!Q:Q)</f>
        <v>0</v>
      </c>
      <c r="J286" s="934">
        <f>SUMIF(Insekteräich!Q:Q,D286,Insekteräich!S:S)</f>
        <v>0</v>
      </c>
      <c r="K286" s="934">
        <f>SUMIF(Expert_Insekteraich!O:O,D286,Expert_Insekteraich!S:S)</f>
        <v>0</v>
      </c>
      <c r="L286" s="934">
        <f>SUMIF(other!R:R,D286,other!T:T)</f>
        <v>0</v>
      </c>
      <c r="M286" s="934">
        <f>SUMIF('Pan traps 2024'!Q:Q,D286,'Pan traps 2024'!S:S)</f>
        <v>0</v>
      </c>
      <c r="N286" s="934">
        <f t="shared" si="8"/>
        <v>0</v>
      </c>
      <c r="O286" s="935">
        <f t="shared" si="9"/>
        <v>0</v>
      </c>
      <c r="P286" s="914"/>
    </row>
    <row r="287" spans="1:16" ht="15">
      <c r="A287" s="114">
        <f t="shared" si="7"/>
        <v>1</v>
      </c>
      <c r="D287" s="114" t="s">
        <v>7728</v>
      </c>
      <c r="F287" s="934">
        <f>SUMIF(WBA!Q:Q,D287,WBA!S:S)</f>
        <v>0</v>
      </c>
      <c r="G287" s="934">
        <f>SUMIF(Loic_MSc_Thesis!Q:Q,D287,Loic_MSc_Thesis!S:S)</f>
        <v>0</v>
      </c>
      <c r="H287" s="934">
        <f>SUMIF(LBB!Q:Q,D287,LBB!S:S)</f>
        <v>0</v>
      </c>
      <c r="I287" s="934">
        <f>SUMIF(Expert_LBB!M:M,D287,Expert_LBB!Q:Q)</f>
        <v>0</v>
      </c>
      <c r="J287" s="934">
        <f>SUMIF(Insekteräich!Q:Q,D287,Insekteräich!S:S)</f>
        <v>1</v>
      </c>
      <c r="K287" s="934">
        <f>SUMIF(Expert_Insekteraich!O:O,D287,Expert_Insekteraich!S:S)</f>
        <v>0</v>
      </c>
      <c r="L287" s="934">
        <f>SUMIF(other!R:R,D287,other!T:T)</f>
        <v>0</v>
      </c>
      <c r="M287" s="934">
        <f>SUMIF('Pan traps 2024'!Q:Q,D287,'Pan traps 2024'!S:S)</f>
        <v>0</v>
      </c>
      <c r="N287" s="934">
        <f t="shared" si="8"/>
        <v>1</v>
      </c>
      <c r="O287" s="935" t="e">
        <f t="shared" ca="1" si="9"/>
        <v>#NAME?</v>
      </c>
      <c r="P287" s="914"/>
    </row>
    <row r="288" spans="1:16" ht="15">
      <c r="A288" s="114" t="str">
        <f t="shared" si="7"/>
        <v>non</v>
      </c>
      <c r="D288" s="114" t="s">
        <v>8163</v>
      </c>
      <c r="F288" s="934">
        <f>SUMIF(WBA!Q:Q,D288,WBA!S:S)</f>
        <v>0</v>
      </c>
      <c r="G288" s="934">
        <f>SUMIF(Loic_MSc_Thesis!Q:Q,D288,Loic_MSc_Thesis!S:S)</f>
        <v>0</v>
      </c>
      <c r="H288" s="934">
        <f>SUMIF(LBB!Q:Q,D288,LBB!S:S)</f>
        <v>0</v>
      </c>
      <c r="I288" s="934">
        <f>SUMIF(Expert_LBB!M:M,D288,Expert_LBB!Q:Q)</f>
        <v>0</v>
      </c>
      <c r="J288" s="934">
        <f>SUMIF(Insekteräich!Q:Q,D288,Insekteräich!S:S)</f>
        <v>0</v>
      </c>
      <c r="K288" s="934">
        <f>SUMIF(Expert_Insekteraich!O:O,D288,Expert_Insekteraich!S:S)</f>
        <v>0</v>
      </c>
      <c r="L288" s="934">
        <f>SUMIF(other!R:R,D288,other!T:T)</f>
        <v>0</v>
      </c>
      <c r="M288" s="934">
        <f>SUMIF('Pan traps 2024'!Q:Q,D288,'Pan traps 2024'!S:S)</f>
        <v>0</v>
      </c>
      <c r="N288" s="934">
        <f t="shared" si="8"/>
        <v>0</v>
      </c>
      <c r="O288" s="935">
        <f t="shared" si="9"/>
        <v>0</v>
      </c>
      <c r="P288" s="914"/>
    </row>
    <row r="289" spans="1:16" ht="15">
      <c r="A289" s="114" t="str">
        <f t="shared" si="7"/>
        <v>non</v>
      </c>
      <c r="D289" s="114" t="s">
        <v>8164</v>
      </c>
      <c r="F289" s="934">
        <f>SUMIF(WBA!Q:Q,D289,WBA!S:S)</f>
        <v>0</v>
      </c>
      <c r="G289" s="934">
        <f>SUMIF(Loic_MSc_Thesis!Q:Q,D289,Loic_MSc_Thesis!S:S)</f>
        <v>0</v>
      </c>
      <c r="H289" s="934">
        <f>SUMIF(LBB!Q:Q,D289,LBB!S:S)</f>
        <v>0</v>
      </c>
      <c r="I289" s="934">
        <f>SUMIF(Expert_LBB!M:M,D289,Expert_LBB!Q:Q)</f>
        <v>0</v>
      </c>
      <c r="J289" s="934">
        <f>SUMIF(Insekteräich!Q:Q,D289,Insekteräich!S:S)</f>
        <v>0</v>
      </c>
      <c r="K289" s="934">
        <f>SUMIF(Expert_Insekteraich!O:O,D289,Expert_Insekteraich!S:S)</f>
        <v>0</v>
      </c>
      <c r="L289" s="934">
        <f>SUMIF(other!R:R,D289,other!T:T)</f>
        <v>0</v>
      </c>
      <c r="M289" s="934">
        <f>SUMIF('Pan traps 2024'!Q:Q,D289,'Pan traps 2024'!S:S)</f>
        <v>0</v>
      </c>
      <c r="N289" s="934">
        <f t="shared" si="8"/>
        <v>0</v>
      </c>
      <c r="O289" s="935">
        <f t="shared" si="9"/>
        <v>0</v>
      </c>
      <c r="P289" s="914"/>
    </row>
    <row r="290" spans="1:16" ht="15">
      <c r="A290" s="114" t="str">
        <f t="shared" si="7"/>
        <v>non</v>
      </c>
      <c r="D290" s="114" t="s">
        <v>8165</v>
      </c>
      <c r="F290" s="934">
        <f>SUMIF(WBA!Q:Q,D290,WBA!S:S)</f>
        <v>0</v>
      </c>
      <c r="G290" s="934">
        <f>SUMIF(Loic_MSc_Thesis!Q:Q,D290,Loic_MSc_Thesis!S:S)</f>
        <v>0</v>
      </c>
      <c r="H290" s="934">
        <f>SUMIF(LBB!Q:Q,D290,LBB!S:S)</f>
        <v>0</v>
      </c>
      <c r="I290" s="934">
        <f>SUMIF(Expert_LBB!M:M,D290,Expert_LBB!Q:Q)</f>
        <v>0</v>
      </c>
      <c r="J290" s="934">
        <f>SUMIF(Insekteräich!Q:Q,D290,Insekteräich!S:S)</f>
        <v>0</v>
      </c>
      <c r="K290" s="934">
        <f>SUMIF(Expert_Insekteraich!O:O,D290,Expert_Insekteraich!S:S)</f>
        <v>0</v>
      </c>
      <c r="L290" s="934">
        <f>SUMIF(other!R:R,D290,other!T:T)</f>
        <v>0</v>
      </c>
      <c r="M290" s="934">
        <f>SUMIF('Pan traps 2024'!Q:Q,D290,'Pan traps 2024'!S:S)</f>
        <v>0</v>
      </c>
      <c r="N290" s="934">
        <f t="shared" si="8"/>
        <v>0</v>
      </c>
      <c r="O290" s="935">
        <f t="shared" si="9"/>
        <v>0</v>
      </c>
      <c r="P290" s="914"/>
    </row>
    <row r="291" spans="1:16" ht="15">
      <c r="A291" s="114" t="str">
        <f t="shared" si="7"/>
        <v>non</v>
      </c>
      <c r="D291" s="114" t="s">
        <v>8166</v>
      </c>
      <c r="F291" s="934">
        <f>SUMIF(WBA!Q:Q,D291,WBA!S:S)</f>
        <v>0</v>
      </c>
      <c r="G291" s="934">
        <f>SUMIF(Loic_MSc_Thesis!Q:Q,D291,Loic_MSc_Thesis!S:S)</f>
        <v>0</v>
      </c>
      <c r="H291" s="934">
        <f>SUMIF(LBB!Q:Q,D291,LBB!S:S)</f>
        <v>0</v>
      </c>
      <c r="I291" s="934">
        <f>SUMIF(Expert_LBB!M:M,D291,Expert_LBB!Q:Q)</f>
        <v>0</v>
      </c>
      <c r="J291" s="934">
        <f>SUMIF(Insekteräich!Q:Q,D291,Insekteräich!S:S)</f>
        <v>0</v>
      </c>
      <c r="K291" s="934">
        <f>SUMIF(Expert_Insekteraich!O:O,D291,Expert_Insekteraich!S:S)</f>
        <v>0</v>
      </c>
      <c r="L291" s="934">
        <f>SUMIF(other!R:R,D291,other!T:T)</f>
        <v>0</v>
      </c>
      <c r="M291" s="934">
        <f>SUMIF('Pan traps 2024'!Q:Q,D291,'Pan traps 2024'!S:S)</f>
        <v>0</v>
      </c>
      <c r="N291" s="934">
        <f t="shared" si="8"/>
        <v>0</v>
      </c>
      <c r="O291" s="935">
        <f t="shared" si="9"/>
        <v>0</v>
      </c>
      <c r="P291" s="914"/>
    </row>
    <row r="292" spans="1:16" ht="15">
      <c r="A292" s="114" t="str">
        <f t="shared" si="7"/>
        <v>non</v>
      </c>
      <c r="D292" s="114" t="s">
        <v>8167</v>
      </c>
      <c r="F292" s="934">
        <f>SUMIF(WBA!Q:Q,D292,WBA!S:S)</f>
        <v>0</v>
      </c>
      <c r="G292" s="934">
        <f>SUMIF(Loic_MSc_Thesis!Q:Q,D292,Loic_MSc_Thesis!S:S)</f>
        <v>0</v>
      </c>
      <c r="H292" s="934">
        <f>SUMIF(LBB!Q:Q,D292,LBB!S:S)</f>
        <v>0</v>
      </c>
      <c r="I292" s="934">
        <f>SUMIF(Expert_LBB!M:M,D292,Expert_LBB!Q:Q)</f>
        <v>0</v>
      </c>
      <c r="J292" s="934">
        <f>SUMIF(Insekteräich!Q:Q,D292,Insekteräich!S:S)</f>
        <v>0</v>
      </c>
      <c r="K292" s="934">
        <f>SUMIF(Expert_Insekteraich!O:O,D292,Expert_Insekteraich!S:S)</f>
        <v>0</v>
      </c>
      <c r="L292" s="934">
        <f>SUMIF(other!R:R,D292,other!T:T)</f>
        <v>0</v>
      </c>
      <c r="M292" s="934">
        <f>SUMIF('Pan traps 2024'!Q:Q,D292,'Pan traps 2024'!S:S)</f>
        <v>0</v>
      </c>
      <c r="N292" s="934">
        <f t="shared" si="8"/>
        <v>0</v>
      </c>
      <c r="O292" s="935">
        <f t="shared" si="9"/>
        <v>0</v>
      </c>
      <c r="P292" s="914"/>
    </row>
    <row r="293" spans="1:16" ht="15">
      <c r="A293" s="114" t="str">
        <f t="shared" si="7"/>
        <v>non</v>
      </c>
      <c r="D293" s="114" t="s">
        <v>8168</v>
      </c>
      <c r="F293" s="934">
        <f>SUMIF(WBA!Q:Q,D293,WBA!S:S)</f>
        <v>0</v>
      </c>
      <c r="G293" s="934">
        <f>SUMIF(Loic_MSc_Thesis!Q:Q,D293,Loic_MSc_Thesis!S:S)</f>
        <v>0</v>
      </c>
      <c r="H293" s="934">
        <f>SUMIF(LBB!Q:Q,D293,LBB!S:S)</f>
        <v>0</v>
      </c>
      <c r="I293" s="934">
        <f>SUMIF(Expert_LBB!M:M,D293,Expert_LBB!Q:Q)</f>
        <v>0</v>
      </c>
      <c r="J293" s="934">
        <f>SUMIF(Insekteräich!Q:Q,D293,Insekteräich!S:S)</f>
        <v>0</v>
      </c>
      <c r="K293" s="934">
        <f>SUMIF(Expert_Insekteraich!O:O,D293,Expert_Insekteraich!S:S)</f>
        <v>0</v>
      </c>
      <c r="L293" s="934">
        <f>SUMIF(other!R:R,D293,other!T:T)</f>
        <v>0</v>
      </c>
      <c r="M293" s="934">
        <f>SUMIF('Pan traps 2024'!Q:Q,D293,'Pan traps 2024'!S:S)</f>
        <v>0</v>
      </c>
      <c r="N293" s="934">
        <f t="shared" si="8"/>
        <v>0</v>
      </c>
      <c r="O293" s="935">
        <f t="shared" si="9"/>
        <v>0</v>
      </c>
      <c r="P293" s="914"/>
    </row>
    <row r="294" spans="1:16" ht="15">
      <c r="A294" s="114" t="str">
        <f t="shared" si="7"/>
        <v>non</v>
      </c>
      <c r="D294" s="114" t="s">
        <v>8169</v>
      </c>
      <c r="F294" s="934">
        <f>SUMIF(WBA!Q:Q,D294,WBA!S:S)</f>
        <v>0</v>
      </c>
      <c r="G294" s="934">
        <f>SUMIF(Loic_MSc_Thesis!Q:Q,D294,Loic_MSc_Thesis!S:S)</f>
        <v>0</v>
      </c>
      <c r="H294" s="934">
        <f>SUMIF(LBB!Q:Q,D294,LBB!S:S)</f>
        <v>0</v>
      </c>
      <c r="I294" s="934">
        <f>SUMIF(Expert_LBB!M:M,D294,Expert_LBB!Q:Q)</f>
        <v>0</v>
      </c>
      <c r="J294" s="934">
        <f>SUMIF(Insekteräich!Q:Q,D294,Insekteräich!S:S)</f>
        <v>0</v>
      </c>
      <c r="K294" s="934">
        <f>SUMIF(Expert_Insekteraich!O:O,D294,Expert_Insekteraich!S:S)</f>
        <v>0</v>
      </c>
      <c r="L294" s="934">
        <f>SUMIF(other!R:R,D294,other!T:T)</f>
        <v>0</v>
      </c>
      <c r="M294" s="934">
        <f>SUMIF('Pan traps 2024'!Q:Q,D294,'Pan traps 2024'!S:S)</f>
        <v>0</v>
      </c>
      <c r="N294" s="934">
        <f t="shared" si="8"/>
        <v>0</v>
      </c>
      <c r="O294" s="935">
        <f t="shared" si="9"/>
        <v>0</v>
      </c>
      <c r="P294" s="914"/>
    </row>
    <row r="295" spans="1:16" ht="15">
      <c r="A295" s="114" t="str">
        <f t="shared" si="7"/>
        <v>non</v>
      </c>
      <c r="D295" s="114" t="s">
        <v>8170</v>
      </c>
      <c r="F295" s="934">
        <f>SUMIF(WBA!Q:Q,D295,WBA!S:S)</f>
        <v>0</v>
      </c>
      <c r="G295" s="934">
        <f>SUMIF(Loic_MSc_Thesis!Q:Q,D295,Loic_MSc_Thesis!S:S)</f>
        <v>0</v>
      </c>
      <c r="H295" s="934">
        <f>SUMIF(LBB!Q:Q,D295,LBB!S:S)</f>
        <v>0</v>
      </c>
      <c r="I295" s="934">
        <f>SUMIF(Expert_LBB!M:M,D295,Expert_LBB!Q:Q)</f>
        <v>0</v>
      </c>
      <c r="J295" s="934">
        <f>SUMIF(Insekteräich!Q:Q,D295,Insekteräich!S:S)</f>
        <v>0</v>
      </c>
      <c r="K295" s="934">
        <f>SUMIF(Expert_Insekteraich!O:O,D295,Expert_Insekteraich!S:S)</f>
        <v>0</v>
      </c>
      <c r="L295" s="934">
        <f>SUMIF(other!R:R,D295,other!T:T)</f>
        <v>0</v>
      </c>
      <c r="M295" s="934">
        <f>SUMIF('Pan traps 2024'!Q:Q,D295,'Pan traps 2024'!S:S)</f>
        <v>0</v>
      </c>
      <c r="N295" s="934">
        <f t="shared" si="8"/>
        <v>0</v>
      </c>
      <c r="O295" s="935">
        <f t="shared" si="9"/>
        <v>0</v>
      </c>
      <c r="P295" s="914"/>
    </row>
    <row r="296" spans="1:16" ht="15">
      <c r="A296" s="114" t="str">
        <f t="shared" si="7"/>
        <v>non</v>
      </c>
      <c r="D296" s="114" t="s">
        <v>8171</v>
      </c>
      <c r="F296" s="934">
        <f>SUMIF(WBA!Q:Q,D296,WBA!S:S)</f>
        <v>0</v>
      </c>
      <c r="G296" s="934">
        <f>SUMIF(Loic_MSc_Thesis!Q:Q,D296,Loic_MSc_Thesis!S:S)</f>
        <v>0</v>
      </c>
      <c r="H296" s="934">
        <f>SUMIF(LBB!Q:Q,D296,LBB!S:S)</f>
        <v>0</v>
      </c>
      <c r="I296" s="934">
        <f>SUMIF(Expert_LBB!M:M,D296,Expert_LBB!Q:Q)</f>
        <v>0</v>
      </c>
      <c r="J296" s="934">
        <f>SUMIF(Insekteräich!Q:Q,D296,Insekteräich!S:S)</f>
        <v>0</v>
      </c>
      <c r="K296" s="934">
        <f>SUMIF(Expert_Insekteraich!O:O,D296,Expert_Insekteraich!S:S)</f>
        <v>0</v>
      </c>
      <c r="L296" s="934">
        <f>SUMIF(other!R:R,D296,other!T:T)</f>
        <v>0</v>
      </c>
      <c r="M296" s="934">
        <f>SUMIF('Pan traps 2024'!Q:Q,D296,'Pan traps 2024'!S:S)</f>
        <v>0</v>
      </c>
      <c r="N296" s="934">
        <f t="shared" si="8"/>
        <v>0</v>
      </c>
      <c r="O296" s="935">
        <f t="shared" si="9"/>
        <v>0</v>
      </c>
      <c r="P296" s="914"/>
    </row>
    <row r="297" spans="1:16" ht="15">
      <c r="A297" s="114" t="str">
        <f t="shared" si="7"/>
        <v>non</v>
      </c>
      <c r="D297" s="114" t="s">
        <v>8172</v>
      </c>
      <c r="F297" s="934">
        <f>SUMIF(WBA!Q:Q,D297,WBA!S:S)</f>
        <v>0</v>
      </c>
      <c r="G297" s="934">
        <f>SUMIF(Loic_MSc_Thesis!Q:Q,D297,Loic_MSc_Thesis!S:S)</f>
        <v>0</v>
      </c>
      <c r="H297" s="934">
        <f>SUMIF(LBB!Q:Q,D297,LBB!S:S)</f>
        <v>0</v>
      </c>
      <c r="I297" s="934">
        <f>SUMIF(Expert_LBB!M:M,D297,Expert_LBB!Q:Q)</f>
        <v>0</v>
      </c>
      <c r="J297" s="934">
        <f>SUMIF(Insekteräich!Q:Q,D297,Insekteräich!S:S)</f>
        <v>0</v>
      </c>
      <c r="K297" s="934">
        <f>SUMIF(Expert_Insekteraich!O:O,D297,Expert_Insekteraich!S:S)</f>
        <v>0</v>
      </c>
      <c r="L297" s="934">
        <f>SUMIF(other!R:R,D297,other!T:T)</f>
        <v>0</v>
      </c>
      <c r="M297" s="934">
        <f>SUMIF('Pan traps 2024'!Q:Q,D297,'Pan traps 2024'!S:S)</f>
        <v>0</v>
      </c>
      <c r="N297" s="934">
        <f t="shared" si="8"/>
        <v>0</v>
      </c>
      <c r="O297" s="935">
        <f t="shared" si="9"/>
        <v>0</v>
      </c>
      <c r="P297" s="914"/>
    </row>
    <row r="298" spans="1:16" ht="15">
      <c r="A298" s="114" t="str">
        <f t="shared" si="7"/>
        <v>non</v>
      </c>
      <c r="D298" s="114" t="s">
        <v>8173</v>
      </c>
      <c r="F298" s="934">
        <f>SUMIF(WBA!Q:Q,D298,WBA!S:S)</f>
        <v>0</v>
      </c>
      <c r="G298" s="934">
        <f>SUMIF(Loic_MSc_Thesis!Q:Q,D298,Loic_MSc_Thesis!S:S)</f>
        <v>0</v>
      </c>
      <c r="H298" s="934">
        <f>SUMIF(LBB!Q:Q,D298,LBB!S:S)</f>
        <v>0</v>
      </c>
      <c r="I298" s="934">
        <f>SUMIF(Expert_LBB!M:M,D298,Expert_LBB!Q:Q)</f>
        <v>0</v>
      </c>
      <c r="J298" s="934">
        <f>SUMIF(Insekteräich!Q:Q,D298,Insekteräich!S:S)</f>
        <v>0</v>
      </c>
      <c r="K298" s="934">
        <f>SUMIF(Expert_Insekteraich!O:O,D298,Expert_Insekteraich!S:S)</f>
        <v>0</v>
      </c>
      <c r="L298" s="934">
        <f>SUMIF(other!R:R,D298,other!T:T)</f>
        <v>0</v>
      </c>
      <c r="M298" s="934">
        <f>SUMIF('Pan traps 2024'!Q:Q,D298,'Pan traps 2024'!S:S)</f>
        <v>0</v>
      </c>
      <c r="N298" s="934">
        <f t="shared" si="8"/>
        <v>0</v>
      </c>
      <c r="O298" s="935">
        <f t="shared" si="9"/>
        <v>0</v>
      </c>
      <c r="P298" s="914"/>
    </row>
    <row r="299" spans="1:16" ht="15">
      <c r="A299" s="114" t="str">
        <f t="shared" si="7"/>
        <v>non</v>
      </c>
      <c r="D299" s="114" t="s">
        <v>8174</v>
      </c>
      <c r="F299" s="934">
        <f>SUMIF(WBA!Q:Q,D299,WBA!S:S)</f>
        <v>0</v>
      </c>
      <c r="G299" s="934">
        <f>SUMIF(Loic_MSc_Thesis!Q:Q,D299,Loic_MSc_Thesis!S:S)</f>
        <v>0</v>
      </c>
      <c r="H299" s="934">
        <f>SUMIF(LBB!Q:Q,D299,LBB!S:S)</f>
        <v>0</v>
      </c>
      <c r="I299" s="934">
        <f>SUMIF(Expert_LBB!M:M,D299,Expert_LBB!Q:Q)</f>
        <v>0</v>
      </c>
      <c r="J299" s="934">
        <f>SUMIF(Insekteräich!Q:Q,D299,Insekteräich!S:S)</f>
        <v>0</v>
      </c>
      <c r="K299" s="934">
        <f>SUMIF(Expert_Insekteraich!O:O,D299,Expert_Insekteraich!S:S)</f>
        <v>0</v>
      </c>
      <c r="L299" s="934">
        <f>SUMIF(other!R:R,D299,other!T:T)</f>
        <v>0</v>
      </c>
      <c r="M299" s="934">
        <f>SUMIF('Pan traps 2024'!Q:Q,D299,'Pan traps 2024'!S:S)</f>
        <v>0</v>
      </c>
      <c r="N299" s="934">
        <f t="shared" si="8"/>
        <v>0</v>
      </c>
      <c r="O299" s="935">
        <f t="shared" si="9"/>
        <v>0</v>
      </c>
      <c r="P299" s="914"/>
    </row>
    <row r="300" spans="1:16" ht="15">
      <c r="A300" s="114" t="str">
        <f t="shared" si="7"/>
        <v>non</v>
      </c>
      <c r="D300" s="114" t="s">
        <v>8175</v>
      </c>
      <c r="F300" s="934">
        <f>SUMIF(WBA!Q:Q,D300,WBA!S:S)</f>
        <v>0</v>
      </c>
      <c r="G300" s="934">
        <f>SUMIF(Loic_MSc_Thesis!Q:Q,D300,Loic_MSc_Thesis!S:S)</f>
        <v>0</v>
      </c>
      <c r="H300" s="934">
        <f>SUMIF(LBB!Q:Q,D300,LBB!S:S)</f>
        <v>0</v>
      </c>
      <c r="I300" s="934">
        <f>SUMIF(Expert_LBB!M:M,D300,Expert_LBB!Q:Q)</f>
        <v>0</v>
      </c>
      <c r="J300" s="934">
        <f>SUMIF(Insekteräich!Q:Q,D300,Insekteräich!S:S)</f>
        <v>0</v>
      </c>
      <c r="K300" s="934">
        <f>SUMIF(Expert_Insekteraich!O:O,D300,Expert_Insekteraich!S:S)</f>
        <v>0</v>
      </c>
      <c r="L300" s="934">
        <f>SUMIF(other!R:R,D300,other!T:T)</f>
        <v>0</v>
      </c>
      <c r="M300" s="934">
        <f>SUMIF('Pan traps 2024'!Q:Q,D300,'Pan traps 2024'!S:S)</f>
        <v>0</v>
      </c>
      <c r="N300" s="934">
        <f t="shared" si="8"/>
        <v>0</v>
      </c>
      <c r="O300" s="935">
        <f t="shared" si="9"/>
        <v>0</v>
      </c>
      <c r="P300" s="914"/>
    </row>
    <row r="301" spans="1:16" ht="15">
      <c r="A301" s="114" t="str">
        <f t="shared" si="7"/>
        <v>non</v>
      </c>
      <c r="D301" s="114" t="s">
        <v>8176</v>
      </c>
      <c r="F301" s="934">
        <f>SUMIF(WBA!Q:Q,D301,WBA!S:S)</f>
        <v>0</v>
      </c>
      <c r="G301" s="934">
        <f>SUMIF(Loic_MSc_Thesis!Q:Q,D301,Loic_MSc_Thesis!S:S)</f>
        <v>0</v>
      </c>
      <c r="H301" s="934">
        <f>SUMIF(LBB!Q:Q,D301,LBB!S:S)</f>
        <v>0</v>
      </c>
      <c r="I301" s="934">
        <f>SUMIF(Expert_LBB!M:M,D301,Expert_LBB!Q:Q)</f>
        <v>0</v>
      </c>
      <c r="J301" s="934">
        <f>SUMIF(Insekteräich!Q:Q,D301,Insekteräich!S:S)</f>
        <v>0</v>
      </c>
      <c r="K301" s="934">
        <f>SUMIF(Expert_Insekteraich!O:O,D301,Expert_Insekteraich!S:S)</f>
        <v>0</v>
      </c>
      <c r="L301" s="934">
        <f>SUMIF(other!R:R,D301,other!T:T)</f>
        <v>0</v>
      </c>
      <c r="M301" s="934">
        <f>SUMIF('Pan traps 2024'!Q:Q,D301,'Pan traps 2024'!S:S)</f>
        <v>0</v>
      </c>
      <c r="N301" s="934">
        <f t="shared" si="8"/>
        <v>0</v>
      </c>
      <c r="O301" s="935">
        <f t="shared" si="9"/>
        <v>0</v>
      </c>
      <c r="P301" s="914"/>
    </row>
    <row r="302" spans="1:16" ht="15">
      <c r="A302" s="114" t="str">
        <f t="shared" si="7"/>
        <v>non</v>
      </c>
      <c r="D302" s="114" t="s">
        <v>8177</v>
      </c>
      <c r="F302" s="934">
        <f>SUMIF(WBA!Q:Q,D302,WBA!S:S)</f>
        <v>0</v>
      </c>
      <c r="G302" s="934">
        <f>SUMIF(Loic_MSc_Thesis!Q:Q,D302,Loic_MSc_Thesis!S:S)</f>
        <v>0</v>
      </c>
      <c r="H302" s="934">
        <f>SUMIF(LBB!Q:Q,D302,LBB!S:S)</f>
        <v>0</v>
      </c>
      <c r="I302" s="934">
        <f>SUMIF(Expert_LBB!M:M,D302,Expert_LBB!Q:Q)</f>
        <v>0</v>
      </c>
      <c r="J302" s="934">
        <f>SUMIF(Insekteräich!Q:Q,D302,Insekteräich!S:S)</f>
        <v>0</v>
      </c>
      <c r="K302" s="934">
        <f>SUMIF(Expert_Insekteraich!O:O,D302,Expert_Insekteraich!S:S)</f>
        <v>0</v>
      </c>
      <c r="L302" s="934">
        <f>SUMIF(other!R:R,D302,other!T:T)</f>
        <v>0</v>
      </c>
      <c r="M302" s="934">
        <f>SUMIF('Pan traps 2024'!Q:Q,D302,'Pan traps 2024'!S:S)</f>
        <v>0</v>
      </c>
      <c r="N302" s="934">
        <f t="shared" si="8"/>
        <v>0</v>
      </c>
      <c r="O302" s="935">
        <f t="shared" si="9"/>
        <v>0</v>
      </c>
      <c r="P302" s="914"/>
    </row>
    <row r="303" spans="1:16" ht="15">
      <c r="A303" s="114" t="str">
        <f t="shared" si="7"/>
        <v>non</v>
      </c>
      <c r="D303" s="114" t="s">
        <v>8178</v>
      </c>
      <c r="F303" s="934">
        <f>SUMIF(WBA!Q:Q,D303,WBA!S:S)</f>
        <v>0</v>
      </c>
      <c r="G303" s="934">
        <f>SUMIF(Loic_MSc_Thesis!Q:Q,D303,Loic_MSc_Thesis!S:S)</f>
        <v>0</v>
      </c>
      <c r="H303" s="934">
        <f>SUMIF(LBB!Q:Q,D303,LBB!S:S)</f>
        <v>0</v>
      </c>
      <c r="I303" s="934">
        <f>SUMIF(Expert_LBB!M:M,D303,Expert_LBB!Q:Q)</f>
        <v>0</v>
      </c>
      <c r="J303" s="934">
        <f>SUMIF(Insekteräich!Q:Q,D303,Insekteräich!S:S)</f>
        <v>0</v>
      </c>
      <c r="K303" s="934">
        <f>SUMIF(Expert_Insekteraich!O:O,D303,Expert_Insekteraich!S:S)</f>
        <v>0</v>
      </c>
      <c r="L303" s="934">
        <f>SUMIF(other!R:R,D303,other!T:T)</f>
        <v>0</v>
      </c>
      <c r="M303" s="934">
        <f>SUMIF('Pan traps 2024'!Q:Q,D303,'Pan traps 2024'!S:S)</f>
        <v>0</v>
      </c>
      <c r="N303" s="934">
        <f t="shared" si="8"/>
        <v>0</v>
      </c>
      <c r="O303" s="935">
        <f t="shared" si="9"/>
        <v>0</v>
      </c>
      <c r="P303" s="914"/>
    </row>
    <row r="304" spans="1:16" ht="15">
      <c r="A304" s="114" t="str">
        <f t="shared" si="7"/>
        <v>non</v>
      </c>
      <c r="D304" s="114" t="s">
        <v>8179</v>
      </c>
      <c r="F304" s="934">
        <f>SUMIF(WBA!Q:Q,D304,WBA!S:S)</f>
        <v>0</v>
      </c>
      <c r="G304" s="934">
        <f>SUMIF(Loic_MSc_Thesis!Q:Q,D304,Loic_MSc_Thesis!S:S)</f>
        <v>0</v>
      </c>
      <c r="H304" s="934">
        <f>SUMIF(LBB!Q:Q,D304,LBB!S:S)</f>
        <v>0</v>
      </c>
      <c r="I304" s="934">
        <f>SUMIF(Expert_LBB!M:M,D304,Expert_LBB!Q:Q)</f>
        <v>0</v>
      </c>
      <c r="J304" s="934">
        <f>SUMIF(Insekteräich!Q:Q,D304,Insekteräich!S:S)</f>
        <v>0</v>
      </c>
      <c r="K304" s="934">
        <f>SUMIF(Expert_Insekteraich!O:O,D304,Expert_Insekteraich!S:S)</f>
        <v>0</v>
      </c>
      <c r="L304" s="934">
        <f>SUMIF(other!R:R,D304,other!T:T)</f>
        <v>0</v>
      </c>
      <c r="M304" s="934">
        <f>SUMIF('Pan traps 2024'!Q:Q,D304,'Pan traps 2024'!S:S)</f>
        <v>0</v>
      </c>
      <c r="N304" s="934">
        <f t="shared" si="8"/>
        <v>0</v>
      </c>
      <c r="O304" s="935">
        <f t="shared" si="9"/>
        <v>0</v>
      </c>
      <c r="P304" s="914"/>
    </row>
    <row r="305" spans="1:16" ht="15">
      <c r="A305" s="114" t="str">
        <f t="shared" si="7"/>
        <v>non</v>
      </c>
      <c r="D305" s="114" t="s">
        <v>8180</v>
      </c>
      <c r="F305" s="934">
        <f>SUMIF(WBA!Q:Q,D305,WBA!S:S)</f>
        <v>0</v>
      </c>
      <c r="G305" s="934">
        <f>SUMIF(Loic_MSc_Thesis!Q:Q,D305,Loic_MSc_Thesis!S:S)</f>
        <v>0</v>
      </c>
      <c r="H305" s="934">
        <f>SUMIF(LBB!Q:Q,D305,LBB!S:S)</f>
        <v>0</v>
      </c>
      <c r="I305" s="934">
        <f>SUMIF(Expert_LBB!M:M,D305,Expert_LBB!Q:Q)</f>
        <v>0</v>
      </c>
      <c r="J305" s="934">
        <f>SUMIF(Insekteräich!Q:Q,D305,Insekteräich!S:S)</f>
        <v>0</v>
      </c>
      <c r="K305" s="934">
        <f>SUMIF(Expert_Insekteraich!O:O,D305,Expert_Insekteraich!S:S)</f>
        <v>0</v>
      </c>
      <c r="L305" s="934">
        <f>SUMIF(other!R:R,D305,other!T:T)</f>
        <v>0</v>
      </c>
      <c r="M305" s="934">
        <f>SUMIF('Pan traps 2024'!Q:Q,D305,'Pan traps 2024'!S:S)</f>
        <v>0</v>
      </c>
      <c r="N305" s="934">
        <f t="shared" si="8"/>
        <v>0</v>
      </c>
      <c r="O305" s="935">
        <f t="shared" si="9"/>
        <v>0</v>
      </c>
      <c r="P305" s="914"/>
    </row>
    <row r="306" spans="1:16" ht="15">
      <c r="A306" s="114" t="str">
        <f t="shared" si="7"/>
        <v>non</v>
      </c>
      <c r="D306" s="114" t="s">
        <v>8181</v>
      </c>
      <c r="F306" s="934">
        <f>SUMIF(WBA!Q:Q,D306,WBA!S:S)</f>
        <v>0</v>
      </c>
      <c r="G306" s="934">
        <f>SUMIF(Loic_MSc_Thesis!Q:Q,D306,Loic_MSc_Thesis!S:S)</f>
        <v>0</v>
      </c>
      <c r="H306" s="934">
        <f>SUMIF(LBB!Q:Q,D306,LBB!S:S)</f>
        <v>0</v>
      </c>
      <c r="I306" s="934">
        <f>SUMIF(Expert_LBB!M:M,D306,Expert_LBB!Q:Q)</f>
        <v>0</v>
      </c>
      <c r="J306" s="934">
        <f>SUMIF(Insekteräich!Q:Q,D306,Insekteräich!S:S)</f>
        <v>0</v>
      </c>
      <c r="K306" s="934">
        <f>SUMIF(Expert_Insekteraich!O:O,D306,Expert_Insekteraich!S:S)</f>
        <v>0</v>
      </c>
      <c r="L306" s="934">
        <f>SUMIF(other!R:R,D306,other!T:T)</f>
        <v>0</v>
      </c>
      <c r="M306" s="934">
        <f>SUMIF('Pan traps 2024'!Q:Q,D306,'Pan traps 2024'!S:S)</f>
        <v>0</v>
      </c>
      <c r="N306" s="934">
        <f t="shared" si="8"/>
        <v>0</v>
      </c>
      <c r="O306" s="935">
        <f t="shared" si="9"/>
        <v>0</v>
      </c>
      <c r="P306" s="914"/>
    </row>
    <row r="307" spans="1:16" ht="15">
      <c r="A307" s="114" t="str">
        <f t="shared" si="7"/>
        <v>non</v>
      </c>
      <c r="D307" s="114" t="s">
        <v>8182</v>
      </c>
      <c r="F307" s="934">
        <f>SUMIF(WBA!Q:Q,D307,WBA!S:S)</f>
        <v>0</v>
      </c>
      <c r="G307" s="934">
        <f>SUMIF(Loic_MSc_Thesis!Q:Q,D307,Loic_MSc_Thesis!S:S)</f>
        <v>0</v>
      </c>
      <c r="H307" s="934">
        <f>SUMIF(LBB!Q:Q,D307,LBB!S:S)</f>
        <v>0</v>
      </c>
      <c r="I307" s="934">
        <f>SUMIF(Expert_LBB!M:M,D307,Expert_LBB!Q:Q)</f>
        <v>0</v>
      </c>
      <c r="J307" s="934">
        <f>SUMIF(Insekteräich!Q:Q,D307,Insekteräich!S:S)</f>
        <v>0</v>
      </c>
      <c r="K307" s="934">
        <f>SUMIF(Expert_Insekteraich!O:O,D307,Expert_Insekteraich!S:S)</f>
        <v>0</v>
      </c>
      <c r="L307" s="934">
        <f>SUMIF(other!R:R,D307,other!T:T)</f>
        <v>0</v>
      </c>
      <c r="M307" s="934">
        <f>SUMIF('Pan traps 2024'!Q:Q,D307,'Pan traps 2024'!S:S)</f>
        <v>0</v>
      </c>
      <c r="N307" s="934">
        <f t="shared" si="8"/>
        <v>0</v>
      </c>
      <c r="O307" s="935">
        <f t="shared" si="9"/>
        <v>0</v>
      </c>
      <c r="P307" s="914"/>
    </row>
    <row r="308" spans="1:16" ht="15">
      <c r="A308" s="114" t="str">
        <f t="shared" si="7"/>
        <v>non</v>
      </c>
      <c r="D308" s="114" t="s">
        <v>8183</v>
      </c>
      <c r="F308" s="934">
        <f>SUMIF(WBA!Q:Q,D308,WBA!S:S)</f>
        <v>0</v>
      </c>
      <c r="G308" s="934">
        <f>SUMIF(Loic_MSc_Thesis!Q:Q,D308,Loic_MSc_Thesis!S:S)</f>
        <v>0</v>
      </c>
      <c r="H308" s="934">
        <f>SUMIF(LBB!Q:Q,D308,LBB!S:S)</f>
        <v>0</v>
      </c>
      <c r="I308" s="934">
        <f>SUMIF(Expert_LBB!M:M,D308,Expert_LBB!Q:Q)</f>
        <v>0</v>
      </c>
      <c r="J308" s="934">
        <f>SUMIF(Insekteräich!Q:Q,D308,Insekteräich!S:S)</f>
        <v>0</v>
      </c>
      <c r="K308" s="934">
        <f>SUMIF(Expert_Insekteraich!O:O,D308,Expert_Insekteraich!S:S)</f>
        <v>0</v>
      </c>
      <c r="L308" s="934">
        <f>SUMIF(other!R:R,D308,other!T:T)</f>
        <v>0</v>
      </c>
      <c r="M308" s="934">
        <f>SUMIF('Pan traps 2024'!Q:Q,D308,'Pan traps 2024'!S:S)</f>
        <v>0</v>
      </c>
      <c r="N308" s="934">
        <f t="shared" si="8"/>
        <v>0</v>
      </c>
      <c r="O308" s="935">
        <f t="shared" si="9"/>
        <v>0</v>
      </c>
      <c r="P308" s="914"/>
    </row>
    <row r="309" spans="1:16" ht="15">
      <c r="A309" s="114" t="str">
        <f t="shared" si="7"/>
        <v>non</v>
      </c>
      <c r="D309" s="114" t="s">
        <v>8184</v>
      </c>
      <c r="F309" s="934">
        <f>SUMIF(WBA!Q:Q,D309,WBA!S:S)</f>
        <v>0</v>
      </c>
      <c r="G309" s="934">
        <f>SUMIF(Loic_MSc_Thesis!Q:Q,D309,Loic_MSc_Thesis!S:S)</f>
        <v>0</v>
      </c>
      <c r="H309" s="934">
        <f>SUMIF(LBB!Q:Q,D309,LBB!S:S)</f>
        <v>0</v>
      </c>
      <c r="I309" s="934">
        <f>SUMIF(Expert_LBB!M:M,D309,Expert_LBB!Q:Q)</f>
        <v>0</v>
      </c>
      <c r="J309" s="934">
        <f>SUMIF(Insekteräich!Q:Q,D309,Insekteräich!S:S)</f>
        <v>0</v>
      </c>
      <c r="K309" s="934">
        <f>SUMIF(Expert_Insekteraich!O:O,D309,Expert_Insekteraich!S:S)</f>
        <v>0</v>
      </c>
      <c r="L309" s="934">
        <f>SUMIF(other!R:R,D309,other!T:T)</f>
        <v>0</v>
      </c>
      <c r="M309" s="934">
        <f>SUMIF('Pan traps 2024'!Q:Q,D309,'Pan traps 2024'!S:S)</f>
        <v>0</v>
      </c>
      <c r="N309" s="934">
        <f t="shared" si="8"/>
        <v>0</v>
      </c>
      <c r="O309" s="935">
        <f t="shared" si="9"/>
        <v>0</v>
      </c>
      <c r="P309" s="914"/>
    </row>
    <row r="310" spans="1:16" ht="15">
      <c r="A310" s="114" t="str">
        <f t="shared" si="7"/>
        <v>non</v>
      </c>
      <c r="D310" s="114" t="s">
        <v>8185</v>
      </c>
      <c r="F310" s="934">
        <f>SUMIF(WBA!Q:Q,D310,WBA!S:S)</f>
        <v>0</v>
      </c>
      <c r="G310" s="934">
        <f>SUMIF(Loic_MSc_Thesis!Q:Q,D310,Loic_MSc_Thesis!S:S)</f>
        <v>0</v>
      </c>
      <c r="H310" s="934">
        <f>SUMIF(LBB!Q:Q,D310,LBB!S:S)</f>
        <v>0</v>
      </c>
      <c r="I310" s="934">
        <f>SUMIF(Expert_LBB!M:M,D310,Expert_LBB!Q:Q)</f>
        <v>0</v>
      </c>
      <c r="J310" s="934">
        <f>SUMIF(Insekteräich!Q:Q,D310,Insekteräich!S:S)</f>
        <v>0</v>
      </c>
      <c r="K310" s="934">
        <f>SUMIF(Expert_Insekteraich!O:O,D310,Expert_Insekteraich!S:S)</f>
        <v>0</v>
      </c>
      <c r="L310" s="934">
        <f>SUMIF(other!R:R,D310,other!T:T)</f>
        <v>0</v>
      </c>
      <c r="M310" s="934">
        <f>SUMIF('Pan traps 2024'!Q:Q,D310,'Pan traps 2024'!S:S)</f>
        <v>0</v>
      </c>
      <c r="N310" s="934">
        <f t="shared" si="8"/>
        <v>0</v>
      </c>
      <c r="O310" s="935">
        <f t="shared" si="9"/>
        <v>0</v>
      </c>
      <c r="P310" s="914"/>
    </row>
    <row r="311" spans="1:16" ht="15">
      <c r="A311" s="114">
        <f t="shared" si="7"/>
        <v>1</v>
      </c>
      <c r="D311" s="933" t="s">
        <v>3513</v>
      </c>
      <c r="F311" s="934">
        <f>SUMIF(WBA!Q:Q,D311,WBA!S:S)</f>
        <v>0</v>
      </c>
      <c r="G311" s="934">
        <f>SUMIF(Loic_MSc_Thesis!Q:Q,D311,Loic_MSc_Thesis!S:S)</f>
        <v>0</v>
      </c>
      <c r="H311" s="934">
        <f>SUMIF(LBB!Q:Q,D311,LBB!S:S)</f>
        <v>3</v>
      </c>
      <c r="I311" s="934">
        <f>SUMIF(Expert_LBB!M:M,D311,Expert_LBB!Q:Q)</f>
        <v>0</v>
      </c>
      <c r="J311" s="934">
        <f>SUMIF(Insekteräich!Q:Q,D311,Insekteräich!S:S)</f>
        <v>0</v>
      </c>
      <c r="K311" s="934">
        <f>SUMIF(Expert_Insekteraich!O:O,D311,Expert_Insekteraich!S:S)</f>
        <v>0</v>
      </c>
      <c r="L311" s="934">
        <f>SUMIF(other!R:R,D311,other!T:T)</f>
        <v>0</v>
      </c>
      <c r="M311" s="934">
        <f>SUMIF('Pan traps 2024'!Q:Q,D311,'Pan traps 2024'!S:S)</f>
        <v>0</v>
      </c>
      <c r="N311" s="934">
        <f t="shared" si="8"/>
        <v>3</v>
      </c>
      <c r="O311" s="935" t="e">
        <f t="shared" ca="1" si="9"/>
        <v>#NAME?</v>
      </c>
      <c r="P311" s="914"/>
    </row>
    <row r="312" spans="1:16" ht="15">
      <c r="A312" s="114" t="str">
        <f t="shared" si="7"/>
        <v>non</v>
      </c>
      <c r="D312" s="114" t="s">
        <v>8186</v>
      </c>
      <c r="F312" s="934">
        <f>SUMIF(WBA!Q:Q,D312,WBA!S:S)</f>
        <v>0</v>
      </c>
      <c r="G312" s="934">
        <f>SUMIF(Loic_MSc_Thesis!Q:Q,D312,Loic_MSc_Thesis!S:S)</f>
        <v>0</v>
      </c>
      <c r="H312" s="934">
        <f>SUMIF(LBB!Q:Q,D312,LBB!S:S)</f>
        <v>0</v>
      </c>
      <c r="I312" s="934">
        <f>SUMIF(Expert_LBB!M:M,D312,Expert_LBB!Q:Q)</f>
        <v>0</v>
      </c>
      <c r="J312" s="934">
        <f>SUMIF(Insekteräich!Q:Q,D312,Insekteräich!S:S)</f>
        <v>0</v>
      </c>
      <c r="K312" s="934">
        <f>SUMIF(Expert_Insekteraich!O:O,D312,Expert_Insekteraich!S:S)</f>
        <v>0</v>
      </c>
      <c r="L312" s="934">
        <f>SUMIF(other!R:R,D312,other!T:T)</f>
        <v>0</v>
      </c>
      <c r="M312" s="934">
        <f>SUMIF('Pan traps 2024'!Q:Q,D312,'Pan traps 2024'!S:S)</f>
        <v>0</v>
      </c>
      <c r="N312" s="934">
        <f t="shared" si="8"/>
        <v>0</v>
      </c>
      <c r="O312" s="935">
        <f t="shared" si="9"/>
        <v>0</v>
      </c>
      <c r="P312" s="914"/>
    </row>
    <row r="313" spans="1:16" ht="15">
      <c r="A313" s="114" t="str">
        <f t="shared" si="7"/>
        <v>non</v>
      </c>
      <c r="D313" s="114" t="s">
        <v>8187</v>
      </c>
      <c r="F313" s="934">
        <f>SUMIF(WBA!Q:Q,D313,WBA!S:S)</f>
        <v>0</v>
      </c>
      <c r="G313" s="934">
        <f>SUMIF(Loic_MSc_Thesis!Q:Q,D313,Loic_MSc_Thesis!S:S)</f>
        <v>0</v>
      </c>
      <c r="H313" s="934">
        <f>SUMIF(LBB!Q:Q,D313,LBB!S:S)</f>
        <v>0</v>
      </c>
      <c r="I313" s="934">
        <f>SUMIF(Expert_LBB!M:M,D313,Expert_LBB!Q:Q)</f>
        <v>0</v>
      </c>
      <c r="J313" s="934">
        <f>SUMIF(Insekteräich!Q:Q,D313,Insekteräich!S:S)</f>
        <v>0</v>
      </c>
      <c r="K313" s="934">
        <f>SUMIF(Expert_Insekteraich!O:O,D313,Expert_Insekteraich!S:S)</f>
        <v>0</v>
      </c>
      <c r="L313" s="934">
        <f>SUMIF(other!R:R,D313,other!T:T)</f>
        <v>0</v>
      </c>
      <c r="M313" s="934">
        <f>SUMIF('Pan traps 2024'!Q:Q,D313,'Pan traps 2024'!S:S)</f>
        <v>0</v>
      </c>
      <c r="N313" s="934">
        <f t="shared" si="8"/>
        <v>0</v>
      </c>
      <c r="O313" s="935">
        <f t="shared" si="9"/>
        <v>0</v>
      </c>
      <c r="P313" s="914"/>
    </row>
    <row r="314" spans="1:16" ht="15">
      <c r="A314" s="114" t="str">
        <f t="shared" si="7"/>
        <v>non</v>
      </c>
      <c r="D314" s="114" t="s">
        <v>8188</v>
      </c>
      <c r="F314" s="934">
        <f>SUMIF(WBA!Q:Q,D314,WBA!S:S)</f>
        <v>0</v>
      </c>
      <c r="G314" s="934">
        <f>SUMIF(Loic_MSc_Thesis!Q:Q,D314,Loic_MSc_Thesis!S:S)</f>
        <v>0</v>
      </c>
      <c r="H314" s="934">
        <f>SUMIF(LBB!Q:Q,D314,LBB!S:S)</f>
        <v>0</v>
      </c>
      <c r="I314" s="934">
        <f>SUMIF(Expert_LBB!M:M,D314,Expert_LBB!Q:Q)</f>
        <v>0</v>
      </c>
      <c r="J314" s="934">
        <f>SUMIF(Insekteräich!Q:Q,D314,Insekteräich!S:S)</f>
        <v>0</v>
      </c>
      <c r="K314" s="934">
        <f>SUMIF(Expert_Insekteraich!O:O,D314,Expert_Insekteraich!S:S)</f>
        <v>0</v>
      </c>
      <c r="L314" s="934">
        <f>SUMIF(other!R:R,D314,other!T:T)</f>
        <v>0</v>
      </c>
      <c r="M314" s="934">
        <f>SUMIF('Pan traps 2024'!Q:Q,D314,'Pan traps 2024'!S:S)</f>
        <v>0</v>
      </c>
      <c r="N314" s="934">
        <f t="shared" si="8"/>
        <v>0</v>
      </c>
      <c r="O314" s="935">
        <f t="shared" si="9"/>
        <v>0</v>
      </c>
      <c r="P314" s="914"/>
    </row>
    <row r="315" spans="1:16" ht="15">
      <c r="A315" s="114" t="str">
        <f t="shared" si="7"/>
        <v>non</v>
      </c>
      <c r="D315" s="114" t="s">
        <v>8189</v>
      </c>
      <c r="F315" s="934">
        <f>SUMIF(WBA!Q:Q,D315,WBA!S:S)</f>
        <v>0</v>
      </c>
      <c r="G315" s="934">
        <f>SUMIF(Loic_MSc_Thesis!Q:Q,D315,Loic_MSc_Thesis!S:S)</f>
        <v>0</v>
      </c>
      <c r="H315" s="934">
        <f>SUMIF(LBB!Q:Q,D315,LBB!S:S)</f>
        <v>0</v>
      </c>
      <c r="I315" s="934">
        <f>SUMIF(Expert_LBB!M:M,D315,Expert_LBB!Q:Q)</f>
        <v>0</v>
      </c>
      <c r="J315" s="934">
        <f>SUMIF(Insekteräich!Q:Q,D315,Insekteräich!S:S)</f>
        <v>0</v>
      </c>
      <c r="K315" s="934">
        <f>SUMIF(Expert_Insekteraich!O:O,D315,Expert_Insekteraich!S:S)</f>
        <v>0</v>
      </c>
      <c r="L315" s="934">
        <f>SUMIF(other!R:R,D315,other!T:T)</f>
        <v>0</v>
      </c>
      <c r="M315" s="934">
        <f>SUMIF('Pan traps 2024'!Q:Q,D315,'Pan traps 2024'!S:S)</f>
        <v>0</v>
      </c>
      <c r="N315" s="934">
        <f t="shared" si="8"/>
        <v>0</v>
      </c>
      <c r="O315" s="935">
        <f t="shared" si="9"/>
        <v>0</v>
      </c>
      <c r="P315" s="914"/>
    </row>
    <row r="316" spans="1:16" ht="15">
      <c r="A316" s="114" t="str">
        <f t="shared" si="7"/>
        <v>non</v>
      </c>
      <c r="D316" s="114" t="s">
        <v>8190</v>
      </c>
      <c r="F316" s="934">
        <f>SUMIF(WBA!Q:Q,D316,WBA!S:S)</f>
        <v>0</v>
      </c>
      <c r="G316" s="934">
        <f>SUMIF(Loic_MSc_Thesis!Q:Q,D316,Loic_MSc_Thesis!S:S)</f>
        <v>0</v>
      </c>
      <c r="H316" s="934">
        <f>SUMIF(LBB!Q:Q,D316,LBB!S:S)</f>
        <v>0</v>
      </c>
      <c r="I316" s="934">
        <f>SUMIF(Expert_LBB!M:M,D316,Expert_LBB!Q:Q)</f>
        <v>0</v>
      </c>
      <c r="J316" s="934">
        <f>SUMIF(Insekteräich!Q:Q,D316,Insekteräich!S:S)</f>
        <v>0</v>
      </c>
      <c r="K316" s="934">
        <f>SUMIF(Expert_Insekteraich!O:O,D316,Expert_Insekteraich!S:S)</f>
        <v>0</v>
      </c>
      <c r="L316" s="934">
        <f>SUMIF(other!R:R,D316,other!T:T)</f>
        <v>0</v>
      </c>
      <c r="M316" s="934">
        <f>SUMIF('Pan traps 2024'!Q:Q,D316,'Pan traps 2024'!S:S)</f>
        <v>0</v>
      </c>
      <c r="N316" s="934">
        <f t="shared" si="8"/>
        <v>0</v>
      </c>
      <c r="O316" s="935">
        <f t="shared" si="9"/>
        <v>0</v>
      </c>
      <c r="P316" s="914"/>
    </row>
    <row r="317" spans="1:16" ht="15">
      <c r="A317" s="114" t="str">
        <f t="shared" si="7"/>
        <v>non</v>
      </c>
      <c r="D317" s="114" t="s">
        <v>8191</v>
      </c>
      <c r="F317" s="934">
        <f>SUMIF(WBA!Q:Q,D317,WBA!S:S)</f>
        <v>0</v>
      </c>
      <c r="G317" s="934">
        <f>SUMIF(Loic_MSc_Thesis!Q:Q,D317,Loic_MSc_Thesis!S:S)</f>
        <v>0</v>
      </c>
      <c r="H317" s="934">
        <f>SUMIF(LBB!Q:Q,D317,LBB!S:S)</f>
        <v>0</v>
      </c>
      <c r="I317" s="934">
        <f>SUMIF(Expert_LBB!M:M,D317,Expert_LBB!Q:Q)</f>
        <v>0</v>
      </c>
      <c r="J317" s="934">
        <f>SUMIF(Insekteräich!Q:Q,D317,Insekteräich!S:S)</f>
        <v>0</v>
      </c>
      <c r="K317" s="934">
        <f>SUMIF(Expert_Insekteraich!O:O,D317,Expert_Insekteraich!S:S)</f>
        <v>0</v>
      </c>
      <c r="L317" s="934">
        <f>SUMIF(other!R:R,D317,other!T:T)</f>
        <v>0</v>
      </c>
      <c r="M317" s="934">
        <f>SUMIF('Pan traps 2024'!Q:Q,D317,'Pan traps 2024'!S:S)</f>
        <v>0</v>
      </c>
      <c r="N317" s="934">
        <f t="shared" si="8"/>
        <v>0</v>
      </c>
      <c r="O317" s="935">
        <f t="shared" si="9"/>
        <v>0</v>
      </c>
      <c r="P317" s="914"/>
    </row>
    <row r="318" spans="1:16" ht="15">
      <c r="A318" s="114" t="str">
        <f t="shared" si="7"/>
        <v>non</v>
      </c>
      <c r="D318" s="114" t="s">
        <v>8192</v>
      </c>
      <c r="F318" s="934">
        <f>SUMIF(WBA!Q:Q,D318,WBA!S:S)</f>
        <v>0</v>
      </c>
      <c r="G318" s="934">
        <f>SUMIF(Loic_MSc_Thesis!Q:Q,D318,Loic_MSc_Thesis!S:S)</f>
        <v>0</v>
      </c>
      <c r="H318" s="934">
        <f>SUMIF(LBB!Q:Q,D318,LBB!S:S)</f>
        <v>0</v>
      </c>
      <c r="I318" s="934">
        <f>SUMIF(Expert_LBB!M:M,D318,Expert_LBB!Q:Q)</f>
        <v>0</v>
      </c>
      <c r="J318" s="934">
        <f>SUMIF(Insekteräich!Q:Q,D318,Insekteräich!S:S)</f>
        <v>0</v>
      </c>
      <c r="K318" s="934">
        <f>SUMIF(Expert_Insekteraich!O:O,D318,Expert_Insekteraich!S:S)</f>
        <v>0</v>
      </c>
      <c r="L318" s="934">
        <f>SUMIF(other!R:R,D318,other!T:T)</f>
        <v>0</v>
      </c>
      <c r="M318" s="934">
        <f>SUMIF('Pan traps 2024'!Q:Q,D318,'Pan traps 2024'!S:S)</f>
        <v>0</v>
      </c>
      <c r="N318" s="934">
        <f t="shared" si="8"/>
        <v>0</v>
      </c>
      <c r="O318" s="935">
        <f t="shared" si="9"/>
        <v>0</v>
      </c>
      <c r="P318" s="914"/>
    </row>
    <row r="319" spans="1:16" ht="15">
      <c r="A319" s="114" t="str">
        <f t="shared" si="7"/>
        <v>non</v>
      </c>
      <c r="D319" s="114" t="s">
        <v>8193</v>
      </c>
      <c r="F319" s="934">
        <f>SUMIF(WBA!Q:Q,D319,WBA!S:S)</f>
        <v>0</v>
      </c>
      <c r="G319" s="934">
        <f>SUMIF(Loic_MSc_Thesis!Q:Q,D319,Loic_MSc_Thesis!S:S)</f>
        <v>0</v>
      </c>
      <c r="H319" s="934">
        <f>SUMIF(LBB!Q:Q,D319,LBB!S:S)</f>
        <v>0</v>
      </c>
      <c r="I319" s="934">
        <f>SUMIF(Expert_LBB!M:M,D319,Expert_LBB!Q:Q)</f>
        <v>0</v>
      </c>
      <c r="J319" s="934">
        <f>SUMIF(Insekteräich!Q:Q,D319,Insekteräich!S:S)</f>
        <v>0</v>
      </c>
      <c r="K319" s="934">
        <f>SUMIF(Expert_Insekteraich!O:O,D319,Expert_Insekteraich!S:S)</f>
        <v>0</v>
      </c>
      <c r="L319" s="934">
        <f>SUMIF(other!R:R,D319,other!T:T)</f>
        <v>0</v>
      </c>
      <c r="M319" s="934">
        <f>SUMIF('Pan traps 2024'!Q:Q,D319,'Pan traps 2024'!S:S)</f>
        <v>0</v>
      </c>
      <c r="N319" s="934">
        <f t="shared" si="8"/>
        <v>0</v>
      </c>
      <c r="O319" s="935">
        <f t="shared" si="9"/>
        <v>0</v>
      </c>
      <c r="P319" s="914"/>
    </row>
    <row r="320" spans="1:16" ht="15">
      <c r="A320" s="114" t="str">
        <f t="shared" si="7"/>
        <v>non</v>
      </c>
      <c r="D320" s="114" t="s">
        <v>8194</v>
      </c>
      <c r="F320" s="934">
        <f>SUMIF(WBA!Q:Q,D320,WBA!S:S)</f>
        <v>0</v>
      </c>
      <c r="G320" s="934">
        <f>SUMIF(Loic_MSc_Thesis!Q:Q,D320,Loic_MSc_Thesis!S:S)</f>
        <v>0</v>
      </c>
      <c r="H320" s="934">
        <f>SUMIF(LBB!Q:Q,D320,LBB!S:S)</f>
        <v>0</v>
      </c>
      <c r="I320" s="934">
        <f>SUMIF(Expert_LBB!M:M,D320,Expert_LBB!Q:Q)</f>
        <v>0</v>
      </c>
      <c r="J320" s="934">
        <f>SUMIF(Insekteräich!Q:Q,D320,Insekteräich!S:S)</f>
        <v>0</v>
      </c>
      <c r="K320" s="934">
        <f>SUMIF(Expert_Insekteraich!O:O,D320,Expert_Insekteraich!S:S)</f>
        <v>0</v>
      </c>
      <c r="L320" s="934">
        <f>SUMIF(other!R:R,D320,other!T:T)</f>
        <v>0</v>
      </c>
      <c r="M320" s="934">
        <f>SUMIF('Pan traps 2024'!Q:Q,D320,'Pan traps 2024'!S:S)</f>
        <v>0</v>
      </c>
      <c r="N320" s="934">
        <f t="shared" si="8"/>
        <v>0</v>
      </c>
      <c r="O320" s="935">
        <f t="shared" si="9"/>
        <v>0</v>
      </c>
      <c r="P320" s="914"/>
    </row>
    <row r="321" spans="1:16" ht="15">
      <c r="A321" s="114" t="str">
        <f t="shared" si="7"/>
        <v>non</v>
      </c>
      <c r="D321" s="114" t="s">
        <v>8195</v>
      </c>
      <c r="F321" s="934">
        <f>SUMIF(WBA!Q:Q,D321,WBA!S:S)</f>
        <v>0</v>
      </c>
      <c r="G321" s="934">
        <f>SUMIF(Loic_MSc_Thesis!Q:Q,D321,Loic_MSc_Thesis!S:S)</f>
        <v>0</v>
      </c>
      <c r="H321" s="934">
        <f>SUMIF(LBB!Q:Q,D321,LBB!S:S)</f>
        <v>0</v>
      </c>
      <c r="I321" s="934">
        <f>SUMIF(Expert_LBB!M:M,D321,Expert_LBB!Q:Q)</f>
        <v>0</v>
      </c>
      <c r="J321" s="934">
        <f>SUMIF(Insekteräich!Q:Q,D321,Insekteräich!S:S)</f>
        <v>0</v>
      </c>
      <c r="K321" s="934">
        <f>SUMIF(Expert_Insekteraich!O:O,D321,Expert_Insekteraich!S:S)</f>
        <v>0</v>
      </c>
      <c r="L321" s="934">
        <f>SUMIF(other!R:R,D321,other!T:T)</f>
        <v>0</v>
      </c>
      <c r="M321" s="934">
        <f>SUMIF('Pan traps 2024'!Q:Q,D321,'Pan traps 2024'!S:S)</f>
        <v>0</v>
      </c>
      <c r="N321" s="934">
        <f t="shared" si="8"/>
        <v>0</v>
      </c>
      <c r="O321" s="935">
        <f t="shared" si="9"/>
        <v>0</v>
      </c>
      <c r="P321" s="914"/>
    </row>
    <row r="322" spans="1:16" ht="15">
      <c r="A322" s="114" t="str">
        <f t="shared" si="7"/>
        <v>non</v>
      </c>
      <c r="D322" s="114" t="s">
        <v>8196</v>
      </c>
      <c r="F322" s="934">
        <f>SUMIF(WBA!Q:Q,D322,WBA!S:S)</f>
        <v>0</v>
      </c>
      <c r="G322" s="934">
        <f>SUMIF(Loic_MSc_Thesis!Q:Q,D322,Loic_MSc_Thesis!S:S)</f>
        <v>0</v>
      </c>
      <c r="H322" s="934">
        <f>SUMIF(LBB!Q:Q,D322,LBB!S:S)</f>
        <v>0</v>
      </c>
      <c r="I322" s="934">
        <f>SUMIF(Expert_LBB!M:M,D322,Expert_LBB!Q:Q)</f>
        <v>0</v>
      </c>
      <c r="J322" s="934">
        <f>SUMIF(Insekteräich!Q:Q,D322,Insekteräich!S:S)</f>
        <v>0</v>
      </c>
      <c r="K322" s="934">
        <f>SUMIF(Expert_Insekteraich!O:O,D322,Expert_Insekteraich!S:S)</f>
        <v>0</v>
      </c>
      <c r="L322" s="934">
        <f>SUMIF(other!R:R,D322,other!T:T)</f>
        <v>0</v>
      </c>
      <c r="M322" s="934">
        <f>SUMIF('Pan traps 2024'!Q:Q,D322,'Pan traps 2024'!S:S)</f>
        <v>0</v>
      </c>
      <c r="N322" s="934">
        <f t="shared" si="8"/>
        <v>0</v>
      </c>
      <c r="O322" s="935">
        <f t="shared" si="9"/>
        <v>0</v>
      </c>
      <c r="P322" s="914"/>
    </row>
    <row r="323" spans="1:16" ht="15">
      <c r="A323" s="114" t="str">
        <f t="shared" si="7"/>
        <v>non</v>
      </c>
      <c r="D323" s="114" t="s">
        <v>8197</v>
      </c>
      <c r="F323" s="934">
        <f>SUMIF(WBA!Q:Q,D323,WBA!S:S)</f>
        <v>0</v>
      </c>
      <c r="G323" s="934">
        <f>SUMIF(Loic_MSc_Thesis!Q:Q,D323,Loic_MSc_Thesis!S:S)</f>
        <v>0</v>
      </c>
      <c r="H323" s="934">
        <f>SUMIF(LBB!Q:Q,D323,LBB!S:S)</f>
        <v>0</v>
      </c>
      <c r="I323" s="934">
        <f>SUMIF(Expert_LBB!M:M,D323,Expert_LBB!Q:Q)</f>
        <v>0</v>
      </c>
      <c r="J323" s="934">
        <f>SUMIF(Insekteräich!Q:Q,D323,Insekteräich!S:S)</f>
        <v>0</v>
      </c>
      <c r="K323" s="934">
        <f>SUMIF(Expert_Insekteraich!O:O,D323,Expert_Insekteraich!S:S)</f>
        <v>0</v>
      </c>
      <c r="L323" s="934">
        <f>SUMIF(other!R:R,D323,other!T:T)</f>
        <v>0</v>
      </c>
      <c r="M323" s="934">
        <f>SUMIF('Pan traps 2024'!Q:Q,D323,'Pan traps 2024'!S:S)</f>
        <v>0</v>
      </c>
      <c r="N323" s="934">
        <f t="shared" si="8"/>
        <v>0</v>
      </c>
      <c r="O323" s="935">
        <f t="shared" si="9"/>
        <v>0</v>
      </c>
      <c r="P323" s="914"/>
    </row>
    <row r="324" spans="1:16" ht="15">
      <c r="A324" s="114" t="str">
        <f t="shared" si="7"/>
        <v>non</v>
      </c>
      <c r="D324" s="114" t="s">
        <v>8198</v>
      </c>
      <c r="F324" s="934">
        <f>SUMIF(WBA!Q:Q,D324,WBA!S:S)</f>
        <v>0</v>
      </c>
      <c r="G324" s="934">
        <f>SUMIF(Loic_MSc_Thesis!Q:Q,D324,Loic_MSc_Thesis!S:S)</f>
        <v>0</v>
      </c>
      <c r="H324" s="934">
        <f>SUMIF(LBB!Q:Q,D324,LBB!S:S)</f>
        <v>0</v>
      </c>
      <c r="I324" s="934">
        <f>SUMIF(Expert_LBB!M:M,D324,Expert_LBB!Q:Q)</f>
        <v>0</v>
      </c>
      <c r="J324" s="934">
        <f>SUMIF(Insekteräich!Q:Q,D324,Insekteräich!S:S)</f>
        <v>0</v>
      </c>
      <c r="K324" s="934">
        <f>SUMIF(Expert_Insekteraich!O:O,D324,Expert_Insekteraich!S:S)</f>
        <v>0</v>
      </c>
      <c r="L324" s="934">
        <f>SUMIF(other!R:R,D324,other!T:T)</f>
        <v>0</v>
      </c>
      <c r="M324" s="934">
        <f>SUMIF('Pan traps 2024'!Q:Q,D324,'Pan traps 2024'!S:S)</f>
        <v>0</v>
      </c>
      <c r="N324" s="934">
        <f t="shared" si="8"/>
        <v>0</v>
      </c>
      <c r="O324" s="935">
        <f t="shared" si="9"/>
        <v>0</v>
      </c>
      <c r="P324" s="914"/>
    </row>
    <row r="325" spans="1:16" ht="15">
      <c r="A325" s="114" t="str">
        <f t="shared" si="7"/>
        <v>non</v>
      </c>
      <c r="D325" s="114" t="s">
        <v>8199</v>
      </c>
      <c r="F325" s="934">
        <f>SUMIF(WBA!Q:Q,D325,WBA!S:S)</f>
        <v>0</v>
      </c>
      <c r="G325" s="934">
        <f>SUMIF(Loic_MSc_Thesis!Q:Q,D325,Loic_MSc_Thesis!S:S)</f>
        <v>0</v>
      </c>
      <c r="H325" s="934">
        <f>SUMIF(LBB!Q:Q,D325,LBB!S:S)</f>
        <v>0</v>
      </c>
      <c r="I325" s="934">
        <f>SUMIF(Expert_LBB!M:M,D325,Expert_LBB!Q:Q)</f>
        <v>0</v>
      </c>
      <c r="J325" s="934">
        <f>SUMIF(Insekteräich!Q:Q,D325,Insekteräich!S:S)</f>
        <v>0</v>
      </c>
      <c r="K325" s="934">
        <f>SUMIF(Expert_Insekteraich!O:O,D325,Expert_Insekteraich!S:S)</f>
        <v>0</v>
      </c>
      <c r="L325" s="934">
        <f>SUMIF(other!R:R,D325,other!T:T)</f>
        <v>0</v>
      </c>
      <c r="M325" s="934">
        <f>SUMIF('Pan traps 2024'!Q:Q,D325,'Pan traps 2024'!S:S)</f>
        <v>0</v>
      </c>
      <c r="N325" s="934">
        <f t="shared" si="8"/>
        <v>0</v>
      </c>
      <c r="O325" s="935">
        <f t="shared" si="9"/>
        <v>0</v>
      </c>
      <c r="P325" s="914"/>
    </row>
    <row r="326" spans="1:16" ht="15">
      <c r="A326" s="114" t="str">
        <f t="shared" si="7"/>
        <v>non</v>
      </c>
      <c r="D326" s="114" t="s">
        <v>8200</v>
      </c>
      <c r="F326" s="934">
        <f>SUMIF(WBA!Q:Q,D326,WBA!S:S)</f>
        <v>0</v>
      </c>
      <c r="G326" s="934">
        <f>SUMIF(Loic_MSc_Thesis!Q:Q,D326,Loic_MSc_Thesis!S:S)</f>
        <v>0</v>
      </c>
      <c r="H326" s="934">
        <f>SUMIF(LBB!Q:Q,D326,LBB!S:S)</f>
        <v>0</v>
      </c>
      <c r="I326" s="934">
        <f>SUMIF(Expert_LBB!M:M,D326,Expert_LBB!Q:Q)</f>
        <v>0</v>
      </c>
      <c r="J326" s="934">
        <f>SUMIF(Insekteräich!Q:Q,D326,Insekteräich!S:S)</f>
        <v>0</v>
      </c>
      <c r="K326" s="934">
        <f>SUMIF(Expert_Insekteraich!O:O,D326,Expert_Insekteraich!S:S)</f>
        <v>0</v>
      </c>
      <c r="L326" s="934">
        <f>SUMIF(other!R:R,D326,other!T:T)</f>
        <v>0</v>
      </c>
      <c r="M326" s="934">
        <f>SUMIF('Pan traps 2024'!Q:Q,D326,'Pan traps 2024'!S:S)</f>
        <v>0</v>
      </c>
      <c r="N326" s="934">
        <f t="shared" si="8"/>
        <v>0</v>
      </c>
      <c r="O326" s="935">
        <f t="shared" si="9"/>
        <v>0</v>
      </c>
      <c r="P326" s="914"/>
    </row>
    <row r="327" spans="1:16" ht="15">
      <c r="A327" s="114" t="str">
        <f t="shared" si="7"/>
        <v>non</v>
      </c>
      <c r="D327" s="114" t="s">
        <v>8201</v>
      </c>
      <c r="F327" s="934">
        <f>SUMIF(WBA!Q:Q,D327,WBA!S:S)</f>
        <v>0</v>
      </c>
      <c r="G327" s="934">
        <f>SUMIF(Loic_MSc_Thesis!Q:Q,D327,Loic_MSc_Thesis!S:S)</f>
        <v>0</v>
      </c>
      <c r="H327" s="934">
        <f>SUMIF(LBB!Q:Q,D327,LBB!S:S)</f>
        <v>0</v>
      </c>
      <c r="I327" s="934">
        <f>SUMIF(Expert_LBB!M:M,D327,Expert_LBB!Q:Q)</f>
        <v>0</v>
      </c>
      <c r="J327" s="934">
        <f>SUMIF(Insekteräich!Q:Q,D327,Insekteräich!S:S)</f>
        <v>0</v>
      </c>
      <c r="K327" s="934">
        <f>SUMIF(Expert_Insekteraich!O:O,D327,Expert_Insekteraich!S:S)</f>
        <v>0</v>
      </c>
      <c r="L327" s="934">
        <f>SUMIF(other!R:R,D327,other!T:T)</f>
        <v>0</v>
      </c>
      <c r="M327" s="934">
        <f>SUMIF('Pan traps 2024'!Q:Q,D327,'Pan traps 2024'!S:S)</f>
        <v>0</v>
      </c>
      <c r="N327" s="934">
        <f t="shared" si="8"/>
        <v>0</v>
      </c>
      <c r="O327" s="935">
        <f t="shared" si="9"/>
        <v>0</v>
      </c>
      <c r="P327" s="914"/>
    </row>
    <row r="328" spans="1:16" ht="15">
      <c r="A328" s="114" t="str">
        <f t="shared" si="7"/>
        <v>non</v>
      </c>
      <c r="D328" s="114" t="s">
        <v>8202</v>
      </c>
      <c r="F328" s="934">
        <f>SUMIF(WBA!Q:Q,D328,WBA!S:S)</f>
        <v>0</v>
      </c>
      <c r="G328" s="934">
        <f>SUMIF(Loic_MSc_Thesis!Q:Q,D328,Loic_MSc_Thesis!S:S)</f>
        <v>0</v>
      </c>
      <c r="H328" s="934">
        <f>SUMIF(LBB!Q:Q,D328,LBB!S:S)</f>
        <v>0</v>
      </c>
      <c r="I328" s="934">
        <f>SUMIF(Expert_LBB!M:M,D328,Expert_LBB!Q:Q)</f>
        <v>0</v>
      </c>
      <c r="J328" s="934">
        <f>SUMIF(Insekteräich!Q:Q,D328,Insekteräich!S:S)</f>
        <v>0</v>
      </c>
      <c r="K328" s="934">
        <f>SUMIF(Expert_Insekteraich!O:O,D328,Expert_Insekteraich!S:S)</f>
        <v>0</v>
      </c>
      <c r="L328" s="934">
        <f>SUMIF(other!R:R,D328,other!T:T)</f>
        <v>0</v>
      </c>
      <c r="M328" s="934">
        <f>SUMIF('Pan traps 2024'!Q:Q,D328,'Pan traps 2024'!S:S)</f>
        <v>0</v>
      </c>
      <c r="N328" s="934">
        <f t="shared" si="8"/>
        <v>0</v>
      </c>
      <c r="O328" s="935">
        <f t="shared" si="9"/>
        <v>0</v>
      </c>
      <c r="P328" s="914"/>
    </row>
    <row r="329" spans="1:16" ht="15">
      <c r="A329" s="114" t="str">
        <f t="shared" si="7"/>
        <v>non</v>
      </c>
      <c r="D329" s="114" t="s">
        <v>8203</v>
      </c>
      <c r="F329" s="934">
        <f>SUMIF(WBA!Q:Q,D329,WBA!S:S)</f>
        <v>0</v>
      </c>
      <c r="G329" s="934">
        <f>SUMIF(Loic_MSc_Thesis!Q:Q,D329,Loic_MSc_Thesis!S:S)</f>
        <v>0</v>
      </c>
      <c r="H329" s="934">
        <f>SUMIF(LBB!Q:Q,D329,LBB!S:S)</f>
        <v>0</v>
      </c>
      <c r="I329" s="934">
        <f>SUMIF(Expert_LBB!M:M,D329,Expert_LBB!Q:Q)</f>
        <v>0</v>
      </c>
      <c r="J329" s="934">
        <f>SUMIF(Insekteräich!Q:Q,D329,Insekteräich!S:S)</f>
        <v>0</v>
      </c>
      <c r="K329" s="934">
        <f>SUMIF(Expert_Insekteraich!O:O,D329,Expert_Insekteraich!S:S)</f>
        <v>0</v>
      </c>
      <c r="L329" s="934">
        <f>SUMIF(other!R:R,D329,other!T:T)</f>
        <v>0</v>
      </c>
      <c r="M329" s="934">
        <f>SUMIF('Pan traps 2024'!Q:Q,D329,'Pan traps 2024'!S:S)</f>
        <v>0</v>
      </c>
      <c r="N329" s="934">
        <f t="shared" si="8"/>
        <v>0</v>
      </c>
      <c r="O329" s="935">
        <f t="shared" si="9"/>
        <v>0</v>
      </c>
      <c r="P329" s="914"/>
    </row>
    <row r="330" spans="1:16" ht="15">
      <c r="A330" s="114" t="str">
        <f t="shared" si="7"/>
        <v>non</v>
      </c>
      <c r="D330" s="114" t="s">
        <v>8204</v>
      </c>
      <c r="F330" s="934">
        <f>SUMIF(WBA!Q:Q,D330,WBA!S:S)</f>
        <v>0</v>
      </c>
      <c r="G330" s="934">
        <f>SUMIF(Loic_MSc_Thesis!Q:Q,D330,Loic_MSc_Thesis!S:S)</f>
        <v>0</v>
      </c>
      <c r="H330" s="934">
        <f>SUMIF(LBB!Q:Q,D330,LBB!S:S)</f>
        <v>0</v>
      </c>
      <c r="I330" s="934">
        <f>SUMIF(Expert_LBB!M:M,D330,Expert_LBB!Q:Q)</f>
        <v>0</v>
      </c>
      <c r="J330" s="934">
        <f>SUMIF(Insekteräich!Q:Q,D330,Insekteräich!S:S)</f>
        <v>0</v>
      </c>
      <c r="K330" s="934">
        <f>SUMIF(Expert_Insekteraich!O:O,D330,Expert_Insekteraich!S:S)</f>
        <v>0</v>
      </c>
      <c r="L330" s="934">
        <f>SUMIF(other!R:R,D330,other!T:T)</f>
        <v>0</v>
      </c>
      <c r="M330" s="934">
        <f>SUMIF('Pan traps 2024'!Q:Q,D330,'Pan traps 2024'!S:S)</f>
        <v>0</v>
      </c>
      <c r="N330" s="934">
        <f t="shared" si="8"/>
        <v>0</v>
      </c>
      <c r="O330" s="935">
        <f t="shared" si="9"/>
        <v>0</v>
      </c>
      <c r="P330" s="914"/>
    </row>
    <row r="331" spans="1:16" ht="15">
      <c r="A331" s="114" t="str">
        <f t="shared" si="7"/>
        <v>non</v>
      </c>
      <c r="D331" s="114" t="s">
        <v>8205</v>
      </c>
      <c r="F331" s="934">
        <f>SUMIF(WBA!Q:Q,D331,WBA!S:S)</f>
        <v>0</v>
      </c>
      <c r="G331" s="934">
        <f>SUMIF(Loic_MSc_Thesis!Q:Q,D331,Loic_MSc_Thesis!S:S)</f>
        <v>0</v>
      </c>
      <c r="H331" s="934">
        <f>SUMIF(LBB!Q:Q,D331,LBB!S:S)</f>
        <v>0</v>
      </c>
      <c r="I331" s="934">
        <f>SUMIF(Expert_LBB!M:M,D331,Expert_LBB!Q:Q)</f>
        <v>0</v>
      </c>
      <c r="J331" s="934">
        <f>SUMIF(Insekteräich!Q:Q,D331,Insekteräich!S:S)</f>
        <v>0</v>
      </c>
      <c r="K331" s="934">
        <f>SUMIF(Expert_Insekteraich!O:O,D331,Expert_Insekteraich!S:S)</f>
        <v>0</v>
      </c>
      <c r="L331" s="934">
        <f>SUMIF(other!R:R,D331,other!T:T)</f>
        <v>0</v>
      </c>
      <c r="M331" s="934">
        <f>SUMIF('Pan traps 2024'!Q:Q,D331,'Pan traps 2024'!S:S)</f>
        <v>0</v>
      </c>
      <c r="N331" s="934">
        <f t="shared" si="8"/>
        <v>0</v>
      </c>
      <c r="O331" s="935">
        <f t="shared" si="9"/>
        <v>0</v>
      </c>
      <c r="P331" s="914"/>
    </row>
    <row r="332" spans="1:16" ht="15">
      <c r="A332" s="114" t="str">
        <f t="shared" si="7"/>
        <v>non</v>
      </c>
      <c r="D332" s="114" t="s">
        <v>8206</v>
      </c>
      <c r="F332" s="934">
        <f>SUMIF(WBA!Q:Q,D332,WBA!S:S)</f>
        <v>0</v>
      </c>
      <c r="G332" s="934">
        <f>SUMIF(Loic_MSc_Thesis!Q:Q,D332,Loic_MSc_Thesis!S:S)</f>
        <v>0</v>
      </c>
      <c r="H332" s="934">
        <f>SUMIF(LBB!Q:Q,D332,LBB!S:S)</f>
        <v>0</v>
      </c>
      <c r="I332" s="934">
        <f>SUMIF(Expert_LBB!M:M,D332,Expert_LBB!Q:Q)</f>
        <v>0</v>
      </c>
      <c r="J332" s="934">
        <f>SUMIF(Insekteräich!Q:Q,D332,Insekteräich!S:S)</f>
        <v>0</v>
      </c>
      <c r="K332" s="934">
        <f>SUMIF(Expert_Insekteraich!O:O,D332,Expert_Insekteraich!S:S)</f>
        <v>0</v>
      </c>
      <c r="L332" s="934">
        <f>SUMIF(other!R:R,D332,other!T:T)</f>
        <v>0</v>
      </c>
      <c r="M332" s="934">
        <f>SUMIF('Pan traps 2024'!Q:Q,D332,'Pan traps 2024'!S:S)</f>
        <v>0</v>
      </c>
      <c r="N332" s="934">
        <f t="shared" si="8"/>
        <v>0</v>
      </c>
      <c r="O332" s="935">
        <f t="shared" si="9"/>
        <v>0</v>
      </c>
      <c r="P332" s="914"/>
    </row>
    <row r="333" spans="1:16" ht="15">
      <c r="A333" s="114">
        <f t="shared" si="7"/>
        <v>1</v>
      </c>
      <c r="D333" s="933" t="s">
        <v>939</v>
      </c>
      <c r="F333" s="934">
        <f>SUMIF(WBA!Q:Q,D333,WBA!S:S)</f>
        <v>3</v>
      </c>
      <c r="G333" s="934">
        <f>SUMIF(Loic_MSc_Thesis!Q:Q,D333,Loic_MSc_Thesis!S:S)</f>
        <v>0</v>
      </c>
      <c r="H333" s="934">
        <f>SUMIF(LBB!Q:Q,D333,LBB!S:S)</f>
        <v>0</v>
      </c>
      <c r="I333" s="934">
        <f>SUMIF(Expert_LBB!M:M,D333,Expert_LBB!Q:Q)</f>
        <v>0</v>
      </c>
      <c r="J333" s="934">
        <f>SUMIF(Insekteräich!Q:Q,D333,Insekteräich!S:S)</f>
        <v>0</v>
      </c>
      <c r="K333" s="934">
        <f>SUMIF(Expert_Insekteraich!O:O,D333,Expert_Insekteraich!S:S)</f>
        <v>0</v>
      </c>
      <c r="L333" s="934">
        <f>SUMIF(other!R:R,D333,other!T:T)</f>
        <v>0</v>
      </c>
      <c r="M333" s="934">
        <f>SUMIF('Pan traps 2024'!Q:Q,D333,'Pan traps 2024'!S:S)</f>
        <v>0</v>
      </c>
      <c r="N333" s="934">
        <f t="shared" si="8"/>
        <v>3</v>
      </c>
      <c r="O333" s="935" t="e">
        <f t="shared" ca="1" si="9"/>
        <v>#NAME?</v>
      </c>
      <c r="P333" s="914"/>
    </row>
    <row r="334" spans="1:16" ht="15">
      <c r="A334" s="114" t="str">
        <f t="shared" si="7"/>
        <v>non</v>
      </c>
      <c r="D334" s="114" t="s">
        <v>8207</v>
      </c>
      <c r="F334" s="934">
        <f>SUMIF(WBA!Q:Q,D334,WBA!S:S)</f>
        <v>0</v>
      </c>
      <c r="G334" s="934">
        <f>SUMIF(Loic_MSc_Thesis!Q:Q,D334,Loic_MSc_Thesis!S:S)</f>
        <v>0</v>
      </c>
      <c r="H334" s="934">
        <f>SUMIF(LBB!Q:Q,D334,LBB!S:S)</f>
        <v>0</v>
      </c>
      <c r="I334" s="934">
        <f>SUMIF(Expert_LBB!M:M,D334,Expert_LBB!Q:Q)</f>
        <v>0</v>
      </c>
      <c r="J334" s="934">
        <f>SUMIF(Insekteräich!Q:Q,D334,Insekteräich!S:S)</f>
        <v>0</v>
      </c>
      <c r="K334" s="934">
        <f>SUMIF(Expert_Insekteraich!O:O,D334,Expert_Insekteraich!S:S)</f>
        <v>0</v>
      </c>
      <c r="L334" s="934">
        <f>SUMIF(other!R:R,D334,other!T:T)</f>
        <v>0</v>
      </c>
      <c r="M334" s="934">
        <f>SUMIF('Pan traps 2024'!Q:Q,D334,'Pan traps 2024'!S:S)</f>
        <v>0</v>
      </c>
      <c r="N334" s="934">
        <f t="shared" si="8"/>
        <v>0</v>
      </c>
      <c r="O334" s="935">
        <f t="shared" si="9"/>
        <v>0</v>
      </c>
      <c r="P334" s="914"/>
    </row>
    <row r="335" spans="1:16" ht="15">
      <c r="A335" s="114" t="str">
        <f t="shared" si="7"/>
        <v>non</v>
      </c>
      <c r="D335" s="114" t="s">
        <v>8208</v>
      </c>
      <c r="F335" s="934">
        <f>SUMIF(WBA!Q:Q,D335,WBA!S:S)</f>
        <v>0</v>
      </c>
      <c r="G335" s="934">
        <f>SUMIF(Loic_MSc_Thesis!Q:Q,D335,Loic_MSc_Thesis!S:S)</f>
        <v>0</v>
      </c>
      <c r="H335" s="934">
        <f>SUMIF(LBB!Q:Q,D335,LBB!S:S)</f>
        <v>0</v>
      </c>
      <c r="I335" s="934">
        <f>SUMIF(Expert_LBB!M:M,D335,Expert_LBB!Q:Q)</f>
        <v>0</v>
      </c>
      <c r="J335" s="934">
        <f>SUMIF(Insekteräich!Q:Q,D335,Insekteräich!S:S)</f>
        <v>0</v>
      </c>
      <c r="K335" s="934">
        <f>SUMIF(Expert_Insekteraich!O:O,D335,Expert_Insekteraich!S:S)</f>
        <v>0</v>
      </c>
      <c r="L335" s="934">
        <f>SUMIF(other!R:R,D335,other!T:T)</f>
        <v>0</v>
      </c>
      <c r="M335" s="934">
        <f>SUMIF('Pan traps 2024'!Q:Q,D335,'Pan traps 2024'!S:S)</f>
        <v>0</v>
      </c>
      <c r="N335" s="934">
        <f t="shared" si="8"/>
        <v>0</v>
      </c>
      <c r="O335" s="935">
        <f t="shared" si="9"/>
        <v>0</v>
      </c>
      <c r="P335" s="914"/>
    </row>
    <row r="336" spans="1:16" ht="15">
      <c r="A336" s="114" t="str">
        <f t="shared" si="7"/>
        <v>non</v>
      </c>
      <c r="D336" s="114" t="s">
        <v>8209</v>
      </c>
      <c r="F336" s="934">
        <f>SUMIF(WBA!Q:Q,D336,WBA!S:S)</f>
        <v>0</v>
      </c>
      <c r="G336" s="934">
        <f>SUMIF(Loic_MSc_Thesis!Q:Q,D336,Loic_MSc_Thesis!S:S)</f>
        <v>0</v>
      </c>
      <c r="H336" s="934">
        <f>SUMIF(LBB!Q:Q,D336,LBB!S:S)</f>
        <v>0</v>
      </c>
      <c r="I336" s="934">
        <f>SUMIF(Expert_LBB!M:M,D336,Expert_LBB!Q:Q)</f>
        <v>0</v>
      </c>
      <c r="J336" s="934">
        <f>SUMIF(Insekteräich!Q:Q,D336,Insekteräich!S:S)</f>
        <v>0</v>
      </c>
      <c r="K336" s="934">
        <f>SUMIF(Expert_Insekteraich!O:O,D336,Expert_Insekteraich!S:S)</f>
        <v>0</v>
      </c>
      <c r="L336" s="934">
        <f>SUMIF(other!R:R,D336,other!T:T)</f>
        <v>0</v>
      </c>
      <c r="M336" s="934">
        <f>SUMIF('Pan traps 2024'!Q:Q,D336,'Pan traps 2024'!S:S)</f>
        <v>0</v>
      </c>
      <c r="N336" s="934">
        <f t="shared" si="8"/>
        <v>0</v>
      </c>
      <c r="O336" s="935">
        <f t="shared" si="9"/>
        <v>0</v>
      </c>
      <c r="P336" s="914"/>
    </row>
    <row r="337" spans="1:16" ht="15">
      <c r="A337" s="114" t="str">
        <f t="shared" si="7"/>
        <v>non</v>
      </c>
      <c r="D337" s="114" t="s">
        <v>8210</v>
      </c>
      <c r="F337" s="934">
        <f>SUMIF(WBA!Q:Q,D337,WBA!S:S)</f>
        <v>0</v>
      </c>
      <c r="G337" s="934">
        <f>SUMIF(Loic_MSc_Thesis!Q:Q,D337,Loic_MSc_Thesis!S:S)</f>
        <v>0</v>
      </c>
      <c r="H337" s="934">
        <f>SUMIF(LBB!Q:Q,D337,LBB!S:S)</f>
        <v>0</v>
      </c>
      <c r="I337" s="934">
        <f>SUMIF(Expert_LBB!M:M,D337,Expert_LBB!Q:Q)</f>
        <v>0</v>
      </c>
      <c r="J337" s="934">
        <f>SUMIF(Insekteräich!Q:Q,D337,Insekteräich!S:S)</f>
        <v>0</v>
      </c>
      <c r="K337" s="934">
        <f>SUMIF(Expert_Insekteraich!O:O,D337,Expert_Insekteraich!S:S)</f>
        <v>0</v>
      </c>
      <c r="L337" s="934">
        <f>SUMIF(other!R:R,D337,other!T:T)</f>
        <v>0</v>
      </c>
      <c r="M337" s="934">
        <f>SUMIF('Pan traps 2024'!Q:Q,D337,'Pan traps 2024'!S:S)</f>
        <v>0</v>
      </c>
      <c r="N337" s="934">
        <f t="shared" si="8"/>
        <v>0</v>
      </c>
      <c r="O337" s="935">
        <f t="shared" si="9"/>
        <v>0</v>
      </c>
      <c r="P337" s="914"/>
    </row>
    <row r="338" spans="1:16" ht="15">
      <c r="A338" s="114" t="str">
        <f t="shared" si="7"/>
        <v>non</v>
      </c>
      <c r="D338" s="114" t="s">
        <v>8211</v>
      </c>
      <c r="F338" s="934">
        <f>SUMIF(WBA!Q:Q,D338,WBA!S:S)</f>
        <v>0</v>
      </c>
      <c r="G338" s="934">
        <f>SUMIF(Loic_MSc_Thesis!Q:Q,D338,Loic_MSc_Thesis!S:S)</f>
        <v>0</v>
      </c>
      <c r="H338" s="934">
        <f>SUMIF(LBB!Q:Q,D338,LBB!S:S)</f>
        <v>0</v>
      </c>
      <c r="I338" s="934">
        <f>SUMIF(Expert_LBB!M:M,D338,Expert_LBB!Q:Q)</f>
        <v>0</v>
      </c>
      <c r="J338" s="934">
        <f>SUMIF(Insekteräich!Q:Q,D338,Insekteräich!S:S)</f>
        <v>0</v>
      </c>
      <c r="K338" s="934">
        <f>SUMIF(Expert_Insekteraich!O:O,D338,Expert_Insekteraich!S:S)</f>
        <v>0</v>
      </c>
      <c r="L338" s="934">
        <f>SUMIF(other!R:R,D338,other!T:T)</f>
        <v>0</v>
      </c>
      <c r="M338" s="934">
        <f>SUMIF('Pan traps 2024'!Q:Q,D338,'Pan traps 2024'!S:S)</f>
        <v>0</v>
      </c>
      <c r="N338" s="934">
        <f t="shared" si="8"/>
        <v>0</v>
      </c>
      <c r="O338" s="935">
        <f t="shared" si="9"/>
        <v>0</v>
      </c>
      <c r="P338" s="914"/>
    </row>
    <row r="339" spans="1:16" ht="15">
      <c r="A339" s="114" t="str">
        <f t="shared" si="7"/>
        <v>non</v>
      </c>
      <c r="D339" s="114" t="s">
        <v>8212</v>
      </c>
      <c r="F339" s="934">
        <f>SUMIF(WBA!Q:Q,D339,WBA!S:S)</f>
        <v>0</v>
      </c>
      <c r="G339" s="934">
        <f>SUMIF(Loic_MSc_Thesis!Q:Q,D339,Loic_MSc_Thesis!S:S)</f>
        <v>0</v>
      </c>
      <c r="H339" s="934">
        <f>SUMIF(LBB!Q:Q,D339,LBB!S:S)</f>
        <v>0</v>
      </c>
      <c r="I339" s="934">
        <f>SUMIF(Expert_LBB!M:M,D339,Expert_LBB!Q:Q)</f>
        <v>0</v>
      </c>
      <c r="J339" s="934">
        <f>SUMIF(Insekteräich!Q:Q,D339,Insekteräich!S:S)</f>
        <v>0</v>
      </c>
      <c r="K339" s="934">
        <f>SUMIF(Expert_Insekteraich!O:O,D339,Expert_Insekteraich!S:S)</f>
        <v>0</v>
      </c>
      <c r="L339" s="934">
        <f>SUMIF(other!R:R,D339,other!T:T)</f>
        <v>0</v>
      </c>
      <c r="M339" s="934">
        <f>SUMIF('Pan traps 2024'!Q:Q,D339,'Pan traps 2024'!S:S)</f>
        <v>0</v>
      </c>
      <c r="N339" s="934">
        <f t="shared" si="8"/>
        <v>0</v>
      </c>
      <c r="O339" s="935">
        <f t="shared" si="9"/>
        <v>0</v>
      </c>
      <c r="P339" s="914"/>
    </row>
    <row r="340" spans="1:16" ht="15">
      <c r="A340" s="114" t="str">
        <f t="shared" si="7"/>
        <v>non</v>
      </c>
      <c r="D340" s="114" t="s">
        <v>8213</v>
      </c>
      <c r="F340" s="934">
        <f>SUMIF(WBA!Q:Q,D340,WBA!S:S)</f>
        <v>0</v>
      </c>
      <c r="G340" s="934">
        <f>SUMIF(Loic_MSc_Thesis!Q:Q,D340,Loic_MSc_Thesis!S:S)</f>
        <v>0</v>
      </c>
      <c r="H340" s="934">
        <f>SUMIF(LBB!Q:Q,D340,LBB!S:S)</f>
        <v>0</v>
      </c>
      <c r="I340" s="934">
        <f>SUMIF(Expert_LBB!M:M,D340,Expert_LBB!Q:Q)</f>
        <v>0</v>
      </c>
      <c r="J340" s="934">
        <f>SUMIF(Insekteräich!Q:Q,D340,Insekteräich!S:S)</f>
        <v>0</v>
      </c>
      <c r="K340" s="934">
        <f>SUMIF(Expert_Insekteraich!O:O,D340,Expert_Insekteraich!S:S)</f>
        <v>0</v>
      </c>
      <c r="L340" s="934">
        <f>SUMIF(other!R:R,D340,other!T:T)</f>
        <v>0</v>
      </c>
      <c r="M340" s="934">
        <f>SUMIF('Pan traps 2024'!Q:Q,D340,'Pan traps 2024'!S:S)</f>
        <v>0</v>
      </c>
      <c r="N340" s="934">
        <f t="shared" si="8"/>
        <v>0</v>
      </c>
      <c r="O340" s="935">
        <f t="shared" si="9"/>
        <v>0</v>
      </c>
      <c r="P340" s="914"/>
    </row>
    <row r="341" spans="1:16" ht="15">
      <c r="A341" s="114" t="str">
        <f t="shared" si="7"/>
        <v>non</v>
      </c>
      <c r="D341" s="114" t="s">
        <v>8214</v>
      </c>
      <c r="F341" s="934">
        <f>SUMIF(WBA!Q:Q,D341,WBA!S:S)</f>
        <v>0</v>
      </c>
      <c r="G341" s="934">
        <f>SUMIF(Loic_MSc_Thesis!Q:Q,D341,Loic_MSc_Thesis!S:S)</f>
        <v>0</v>
      </c>
      <c r="H341" s="934">
        <f>SUMIF(LBB!Q:Q,D341,LBB!S:S)</f>
        <v>0</v>
      </c>
      <c r="I341" s="934">
        <f>SUMIF(Expert_LBB!M:M,D341,Expert_LBB!Q:Q)</f>
        <v>0</v>
      </c>
      <c r="J341" s="934">
        <f>SUMIF(Insekteräich!Q:Q,D341,Insekteräich!S:S)</f>
        <v>0</v>
      </c>
      <c r="K341" s="934">
        <f>SUMIF(Expert_Insekteraich!O:O,D341,Expert_Insekteraich!S:S)</f>
        <v>0</v>
      </c>
      <c r="L341" s="934">
        <f>SUMIF(other!R:R,D341,other!T:T)</f>
        <v>0</v>
      </c>
      <c r="M341" s="934">
        <f>SUMIF('Pan traps 2024'!Q:Q,D341,'Pan traps 2024'!S:S)</f>
        <v>0</v>
      </c>
      <c r="N341" s="934">
        <f t="shared" si="8"/>
        <v>0</v>
      </c>
      <c r="O341" s="935">
        <f t="shared" si="9"/>
        <v>0</v>
      </c>
      <c r="P341" s="914"/>
    </row>
    <row r="342" spans="1:16" ht="15">
      <c r="A342" s="114" t="str">
        <f t="shared" si="7"/>
        <v>non</v>
      </c>
      <c r="D342" s="114" t="s">
        <v>8215</v>
      </c>
      <c r="F342" s="934">
        <f>SUMIF(WBA!Q:Q,D342,WBA!S:S)</f>
        <v>0</v>
      </c>
      <c r="G342" s="934">
        <f>SUMIF(Loic_MSc_Thesis!Q:Q,D342,Loic_MSc_Thesis!S:S)</f>
        <v>0</v>
      </c>
      <c r="H342" s="934">
        <f>SUMIF(LBB!Q:Q,D342,LBB!S:S)</f>
        <v>0</v>
      </c>
      <c r="I342" s="934">
        <f>SUMIF(Expert_LBB!M:M,D342,Expert_LBB!Q:Q)</f>
        <v>0</v>
      </c>
      <c r="J342" s="934">
        <f>SUMIF(Insekteräich!Q:Q,D342,Insekteräich!S:S)</f>
        <v>0</v>
      </c>
      <c r="K342" s="934">
        <f>SUMIF(Expert_Insekteraich!O:O,D342,Expert_Insekteraich!S:S)</f>
        <v>0</v>
      </c>
      <c r="L342" s="934">
        <f>SUMIF(other!R:R,D342,other!T:T)</f>
        <v>0</v>
      </c>
      <c r="M342" s="934">
        <f>SUMIF('Pan traps 2024'!Q:Q,D342,'Pan traps 2024'!S:S)</f>
        <v>0</v>
      </c>
      <c r="N342" s="934">
        <f t="shared" si="8"/>
        <v>0</v>
      </c>
      <c r="O342" s="935">
        <f t="shared" si="9"/>
        <v>0</v>
      </c>
      <c r="P342" s="914"/>
    </row>
    <row r="343" spans="1:16" ht="15">
      <c r="A343" s="114" t="str">
        <f t="shared" si="7"/>
        <v>non</v>
      </c>
      <c r="D343" s="114" t="s">
        <v>8216</v>
      </c>
      <c r="F343" s="934">
        <f>SUMIF(WBA!Q:Q,D343,WBA!S:S)</f>
        <v>0</v>
      </c>
      <c r="G343" s="934">
        <f>SUMIF(Loic_MSc_Thesis!Q:Q,D343,Loic_MSc_Thesis!S:S)</f>
        <v>0</v>
      </c>
      <c r="H343" s="934">
        <f>SUMIF(LBB!Q:Q,D343,LBB!S:S)</f>
        <v>0</v>
      </c>
      <c r="I343" s="934">
        <f>SUMIF(Expert_LBB!M:M,D343,Expert_LBB!Q:Q)</f>
        <v>0</v>
      </c>
      <c r="J343" s="934">
        <f>SUMIF(Insekteräich!Q:Q,D343,Insekteräich!S:S)</f>
        <v>0</v>
      </c>
      <c r="K343" s="934">
        <f>SUMIF(Expert_Insekteraich!O:O,D343,Expert_Insekteraich!S:S)</f>
        <v>0</v>
      </c>
      <c r="L343" s="934">
        <f>SUMIF(other!R:R,D343,other!T:T)</f>
        <v>0</v>
      </c>
      <c r="M343" s="934">
        <f>SUMIF('Pan traps 2024'!Q:Q,D343,'Pan traps 2024'!S:S)</f>
        <v>0</v>
      </c>
      <c r="N343" s="934">
        <f t="shared" si="8"/>
        <v>0</v>
      </c>
      <c r="O343" s="935">
        <f t="shared" si="9"/>
        <v>0</v>
      </c>
      <c r="P343" s="914"/>
    </row>
    <row r="344" spans="1:16" ht="15">
      <c r="A344" s="114" t="str">
        <f t="shared" si="7"/>
        <v>non</v>
      </c>
      <c r="D344" s="114" t="s">
        <v>8217</v>
      </c>
      <c r="F344" s="934">
        <f>SUMIF(WBA!Q:Q,D344,WBA!S:S)</f>
        <v>0</v>
      </c>
      <c r="G344" s="934">
        <f>SUMIF(Loic_MSc_Thesis!Q:Q,D344,Loic_MSc_Thesis!S:S)</f>
        <v>0</v>
      </c>
      <c r="H344" s="934">
        <f>SUMIF(LBB!Q:Q,D344,LBB!S:S)</f>
        <v>0</v>
      </c>
      <c r="I344" s="934">
        <f>SUMIF(Expert_LBB!M:M,D344,Expert_LBB!Q:Q)</f>
        <v>0</v>
      </c>
      <c r="J344" s="934">
        <f>SUMIF(Insekteräich!Q:Q,D344,Insekteräich!S:S)</f>
        <v>0</v>
      </c>
      <c r="K344" s="934">
        <f>SUMIF(Expert_Insekteraich!O:O,D344,Expert_Insekteraich!S:S)</f>
        <v>0</v>
      </c>
      <c r="L344" s="934">
        <f>SUMIF(other!R:R,D344,other!T:T)</f>
        <v>0</v>
      </c>
      <c r="M344" s="934">
        <f>SUMIF('Pan traps 2024'!Q:Q,D344,'Pan traps 2024'!S:S)</f>
        <v>0</v>
      </c>
      <c r="N344" s="934">
        <f t="shared" si="8"/>
        <v>0</v>
      </c>
      <c r="O344" s="935">
        <f t="shared" si="9"/>
        <v>0</v>
      </c>
      <c r="P344" s="914"/>
    </row>
    <row r="345" spans="1:16" ht="15">
      <c r="A345" s="114" t="str">
        <f t="shared" si="7"/>
        <v>non</v>
      </c>
      <c r="D345" s="114" t="s">
        <v>8218</v>
      </c>
      <c r="F345" s="934">
        <f>SUMIF(WBA!Q:Q,D345,WBA!S:S)</f>
        <v>0</v>
      </c>
      <c r="G345" s="934">
        <f>SUMIF(Loic_MSc_Thesis!Q:Q,D345,Loic_MSc_Thesis!S:S)</f>
        <v>0</v>
      </c>
      <c r="H345" s="934">
        <f>SUMIF(LBB!Q:Q,D345,LBB!S:S)</f>
        <v>0</v>
      </c>
      <c r="I345" s="934">
        <f>SUMIF(Expert_LBB!M:M,D345,Expert_LBB!Q:Q)</f>
        <v>0</v>
      </c>
      <c r="J345" s="934">
        <f>SUMIF(Insekteräich!Q:Q,D345,Insekteräich!S:S)</f>
        <v>0</v>
      </c>
      <c r="K345" s="934">
        <f>SUMIF(Expert_Insekteraich!O:O,D345,Expert_Insekteraich!S:S)</f>
        <v>0</v>
      </c>
      <c r="L345" s="934">
        <f>SUMIF(other!R:R,D345,other!T:T)</f>
        <v>0</v>
      </c>
      <c r="M345" s="934">
        <f>SUMIF('Pan traps 2024'!Q:Q,D345,'Pan traps 2024'!S:S)</f>
        <v>0</v>
      </c>
      <c r="N345" s="934">
        <f t="shared" si="8"/>
        <v>0</v>
      </c>
      <c r="O345" s="935">
        <f t="shared" si="9"/>
        <v>0</v>
      </c>
      <c r="P345" s="914"/>
    </row>
    <row r="346" spans="1:16" ht="15">
      <c r="A346" s="114" t="str">
        <f t="shared" si="7"/>
        <v>non</v>
      </c>
      <c r="D346" s="114" t="s">
        <v>8219</v>
      </c>
      <c r="F346" s="934">
        <f>SUMIF(WBA!Q:Q,D346,WBA!S:S)</f>
        <v>0</v>
      </c>
      <c r="G346" s="934">
        <f>SUMIF(Loic_MSc_Thesis!Q:Q,D346,Loic_MSc_Thesis!S:S)</f>
        <v>0</v>
      </c>
      <c r="H346" s="934">
        <f>SUMIF(LBB!Q:Q,D346,LBB!S:S)</f>
        <v>0</v>
      </c>
      <c r="I346" s="934">
        <f>SUMIF(Expert_LBB!M:M,D346,Expert_LBB!Q:Q)</f>
        <v>0</v>
      </c>
      <c r="J346" s="934">
        <f>SUMIF(Insekteräich!Q:Q,D346,Insekteräich!S:S)</f>
        <v>0</v>
      </c>
      <c r="K346" s="934">
        <f>SUMIF(Expert_Insekteraich!O:O,D346,Expert_Insekteraich!S:S)</f>
        <v>0</v>
      </c>
      <c r="L346" s="934">
        <f>SUMIF(other!R:R,D346,other!T:T)</f>
        <v>0</v>
      </c>
      <c r="M346" s="934">
        <f>SUMIF('Pan traps 2024'!Q:Q,D346,'Pan traps 2024'!S:S)</f>
        <v>0</v>
      </c>
      <c r="N346" s="934">
        <f t="shared" si="8"/>
        <v>0</v>
      </c>
      <c r="O346" s="935">
        <f t="shared" si="9"/>
        <v>0</v>
      </c>
      <c r="P346" s="914"/>
    </row>
    <row r="347" spans="1:16" ht="15">
      <c r="A347" s="114" t="str">
        <f t="shared" si="7"/>
        <v>non</v>
      </c>
      <c r="D347" s="114" t="s">
        <v>8220</v>
      </c>
      <c r="F347" s="934">
        <f>SUMIF(WBA!Q:Q,D347,WBA!S:S)</f>
        <v>0</v>
      </c>
      <c r="G347" s="934">
        <f>SUMIF(Loic_MSc_Thesis!Q:Q,D347,Loic_MSc_Thesis!S:S)</f>
        <v>0</v>
      </c>
      <c r="H347" s="934">
        <f>SUMIF(LBB!Q:Q,D347,LBB!S:S)</f>
        <v>0</v>
      </c>
      <c r="I347" s="934">
        <f>SUMIF(Expert_LBB!M:M,D347,Expert_LBB!Q:Q)</f>
        <v>0</v>
      </c>
      <c r="J347" s="934">
        <f>SUMIF(Insekteräich!Q:Q,D347,Insekteräich!S:S)</f>
        <v>0</v>
      </c>
      <c r="K347" s="934">
        <f>SUMIF(Expert_Insekteraich!O:O,D347,Expert_Insekteraich!S:S)</f>
        <v>0</v>
      </c>
      <c r="L347" s="934">
        <f>SUMIF(other!R:R,D347,other!T:T)</f>
        <v>0</v>
      </c>
      <c r="M347" s="934">
        <f>SUMIF('Pan traps 2024'!Q:Q,D347,'Pan traps 2024'!S:S)</f>
        <v>0</v>
      </c>
      <c r="N347" s="934">
        <f t="shared" si="8"/>
        <v>0</v>
      </c>
      <c r="O347" s="935">
        <f t="shared" si="9"/>
        <v>0</v>
      </c>
      <c r="P347" s="914"/>
    </row>
    <row r="348" spans="1:16" ht="15">
      <c r="A348" s="114" t="str">
        <f t="shared" si="7"/>
        <v>non</v>
      </c>
      <c r="D348" s="114" t="s">
        <v>8221</v>
      </c>
      <c r="F348" s="934">
        <f>SUMIF(WBA!Q:Q,D348,WBA!S:S)</f>
        <v>0</v>
      </c>
      <c r="G348" s="934">
        <f>SUMIF(Loic_MSc_Thesis!Q:Q,D348,Loic_MSc_Thesis!S:S)</f>
        <v>0</v>
      </c>
      <c r="H348" s="934">
        <f>SUMIF(LBB!Q:Q,D348,LBB!S:S)</f>
        <v>0</v>
      </c>
      <c r="I348" s="934">
        <f>SUMIF(Expert_LBB!M:M,D348,Expert_LBB!Q:Q)</f>
        <v>0</v>
      </c>
      <c r="J348" s="934">
        <f>SUMIF(Insekteräich!Q:Q,D348,Insekteräich!S:S)</f>
        <v>0</v>
      </c>
      <c r="K348" s="934">
        <f>SUMIF(Expert_Insekteraich!O:O,D348,Expert_Insekteraich!S:S)</f>
        <v>0</v>
      </c>
      <c r="L348" s="934">
        <f>SUMIF(other!R:R,D348,other!T:T)</f>
        <v>0</v>
      </c>
      <c r="M348" s="934">
        <f>SUMIF('Pan traps 2024'!Q:Q,D348,'Pan traps 2024'!S:S)</f>
        <v>0</v>
      </c>
      <c r="N348" s="934">
        <f t="shared" si="8"/>
        <v>0</v>
      </c>
      <c r="O348" s="935">
        <f t="shared" si="9"/>
        <v>0</v>
      </c>
      <c r="P348" s="914"/>
    </row>
    <row r="349" spans="1:16" ht="15">
      <c r="A349" s="114" t="str">
        <f t="shared" si="7"/>
        <v>non</v>
      </c>
      <c r="D349" s="114" t="s">
        <v>8222</v>
      </c>
      <c r="F349" s="934">
        <f>SUMIF(WBA!Q:Q,D349,WBA!S:S)</f>
        <v>0</v>
      </c>
      <c r="G349" s="934">
        <f>SUMIF(Loic_MSc_Thesis!Q:Q,D349,Loic_MSc_Thesis!S:S)</f>
        <v>0</v>
      </c>
      <c r="H349" s="934">
        <f>SUMIF(LBB!Q:Q,D349,LBB!S:S)</f>
        <v>0</v>
      </c>
      <c r="I349" s="934">
        <f>SUMIF(Expert_LBB!M:M,D349,Expert_LBB!Q:Q)</f>
        <v>0</v>
      </c>
      <c r="J349" s="934">
        <f>SUMIF(Insekteräich!Q:Q,D349,Insekteräich!S:S)</f>
        <v>0</v>
      </c>
      <c r="K349" s="934">
        <f>SUMIF(Expert_Insekteraich!O:O,D349,Expert_Insekteraich!S:S)</f>
        <v>0</v>
      </c>
      <c r="L349" s="934">
        <f>SUMIF(other!R:R,D349,other!T:T)</f>
        <v>0</v>
      </c>
      <c r="M349" s="934">
        <f>SUMIF('Pan traps 2024'!Q:Q,D349,'Pan traps 2024'!S:S)</f>
        <v>0</v>
      </c>
      <c r="N349" s="934">
        <f t="shared" si="8"/>
        <v>0</v>
      </c>
      <c r="O349" s="935">
        <f t="shared" si="9"/>
        <v>0</v>
      </c>
      <c r="P349" s="914"/>
    </row>
    <row r="350" spans="1:16" ht="15">
      <c r="A350" s="114" t="str">
        <f t="shared" si="7"/>
        <v>non</v>
      </c>
      <c r="D350" s="114" t="s">
        <v>8223</v>
      </c>
      <c r="F350" s="934">
        <f>SUMIF(WBA!Q:Q,D350,WBA!S:S)</f>
        <v>0</v>
      </c>
      <c r="G350" s="934">
        <f>SUMIF(Loic_MSc_Thesis!Q:Q,D350,Loic_MSc_Thesis!S:S)</f>
        <v>0</v>
      </c>
      <c r="H350" s="934">
        <f>SUMIF(LBB!Q:Q,D350,LBB!S:S)</f>
        <v>0</v>
      </c>
      <c r="I350" s="934">
        <f>SUMIF(Expert_LBB!M:M,D350,Expert_LBB!Q:Q)</f>
        <v>0</v>
      </c>
      <c r="J350" s="934">
        <f>SUMIF(Insekteräich!Q:Q,D350,Insekteräich!S:S)</f>
        <v>0</v>
      </c>
      <c r="K350" s="934">
        <f>SUMIF(Expert_Insekteraich!O:O,D350,Expert_Insekteraich!S:S)</f>
        <v>0</v>
      </c>
      <c r="L350" s="934">
        <f>SUMIF(other!R:R,D350,other!T:T)</f>
        <v>0</v>
      </c>
      <c r="M350" s="934">
        <f>SUMIF('Pan traps 2024'!Q:Q,D350,'Pan traps 2024'!S:S)</f>
        <v>0</v>
      </c>
      <c r="N350" s="934">
        <f t="shared" si="8"/>
        <v>0</v>
      </c>
      <c r="O350" s="935">
        <f t="shared" si="9"/>
        <v>0</v>
      </c>
      <c r="P350" s="914"/>
    </row>
    <row r="351" spans="1:16" ht="15">
      <c r="A351" s="114">
        <f t="shared" si="7"/>
        <v>1</v>
      </c>
      <c r="D351" s="933" t="s">
        <v>833</v>
      </c>
      <c r="F351" s="934">
        <f>SUMIF(WBA!Q:Q,D351,WBA!S:S)</f>
        <v>1</v>
      </c>
      <c r="G351" s="934">
        <f>SUMIF(Loic_MSc_Thesis!Q:Q,D351,Loic_MSc_Thesis!S:S)</f>
        <v>0</v>
      </c>
      <c r="H351" s="934">
        <f>SUMIF(LBB!Q:Q,D351,LBB!S:S)</f>
        <v>2</v>
      </c>
      <c r="I351" s="934">
        <f>SUMIF(Expert_LBB!M:M,D351,Expert_LBB!Q:Q)</f>
        <v>0</v>
      </c>
      <c r="J351" s="934">
        <f>SUMIF(Insekteräich!Q:Q,D351,Insekteräich!S:S)</f>
        <v>3</v>
      </c>
      <c r="K351" s="934">
        <f>SUMIF(Expert_Insekteraich!O:O,D351,Expert_Insekteraich!S:S)</f>
        <v>0</v>
      </c>
      <c r="L351" s="934">
        <f>SUMIF(other!R:R,D351,other!T:T)</f>
        <v>0</v>
      </c>
      <c r="M351" s="934">
        <f>SUMIF('Pan traps 2024'!Q:Q,D351,'Pan traps 2024'!S:S)</f>
        <v>0</v>
      </c>
      <c r="N351" s="934">
        <f t="shared" si="8"/>
        <v>6</v>
      </c>
      <c r="O351" s="935" t="e">
        <f t="shared" ca="1" si="9"/>
        <v>#NAME?</v>
      </c>
      <c r="P351" s="914"/>
    </row>
    <row r="352" spans="1:16" ht="15">
      <c r="A352" s="114" t="str">
        <f t="shared" si="7"/>
        <v>non</v>
      </c>
      <c r="D352" s="114" t="s">
        <v>8224</v>
      </c>
      <c r="F352" s="934">
        <f>SUMIF(WBA!Q:Q,D352,WBA!S:S)</f>
        <v>0</v>
      </c>
      <c r="G352" s="934">
        <f>SUMIF(Loic_MSc_Thesis!Q:Q,D352,Loic_MSc_Thesis!S:S)</f>
        <v>0</v>
      </c>
      <c r="H352" s="934">
        <f>SUMIF(LBB!Q:Q,D352,LBB!S:S)</f>
        <v>0</v>
      </c>
      <c r="I352" s="934">
        <f>SUMIF(Expert_LBB!M:M,D352,Expert_LBB!Q:Q)</f>
        <v>0</v>
      </c>
      <c r="J352" s="934">
        <f>SUMIF(Insekteräich!Q:Q,D352,Insekteräich!S:S)</f>
        <v>0</v>
      </c>
      <c r="K352" s="934">
        <f>SUMIF(Expert_Insekteraich!O:O,D352,Expert_Insekteraich!S:S)</f>
        <v>0</v>
      </c>
      <c r="L352" s="934">
        <f>SUMIF(other!R:R,D352,other!T:T)</f>
        <v>0</v>
      </c>
      <c r="M352" s="934">
        <f>SUMIF('Pan traps 2024'!Q:Q,D352,'Pan traps 2024'!S:S)</f>
        <v>0</v>
      </c>
      <c r="N352" s="934">
        <f t="shared" si="8"/>
        <v>0</v>
      </c>
      <c r="O352" s="935">
        <f t="shared" si="9"/>
        <v>0</v>
      </c>
      <c r="P352" s="914"/>
    </row>
    <row r="353" spans="1:16" ht="15">
      <c r="A353" s="114" t="str">
        <f t="shared" si="7"/>
        <v>non</v>
      </c>
      <c r="D353" s="114" t="s">
        <v>8225</v>
      </c>
      <c r="F353" s="934">
        <f>SUMIF(WBA!Q:Q,D353,WBA!S:S)</f>
        <v>0</v>
      </c>
      <c r="G353" s="934">
        <f>SUMIF(Loic_MSc_Thesis!Q:Q,D353,Loic_MSc_Thesis!S:S)</f>
        <v>0</v>
      </c>
      <c r="H353" s="934">
        <f>SUMIF(LBB!Q:Q,D353,LBB!S:S)</f>
        <v>0</v>
      </c>
      <c r="I353" s="934">
        <f>SUMIF(Expert_LBB!M:M,D353,Expert_LBB!Q:Q)</f>
        <v>0</v>
      </c>
      <c r="J353" s="934">
        <f>SUMIF(Insekteräich!Q:Q,D353,Insekteräich!S:S)</f>
        <v>0</v>
      </c>
      <c r="K353" s="934">
        <f>SUMIF(Expert_Insekteraich!O:O,D353,Expert_Insekteraich!S:S)</f>
        <v>0</v>
      </c>
      <c r="L353" s="934">
        <f>SUMIF(other!R:R,D353,other!T:T)</f>
        <v>0</v>
      </c>
      <c r="M353" s="934">
        <f>SUMIF('Pan traps 2024'!Q:Q,D353,'Pan traps 2024'!S:S)</f>
        <v>0</v>
      </c>
      <c r="N353" s="934">
        <f t="shared" si="8"/>
        <v>0</v>
      </c>
      <c r="O353" s="935">
        <f t="shared" si="9"/>
        <v>0</v>
      </c>
      <c r="P353" s="914"/>
    </row>
    <row r="354" spans="1:16" ht="15">
      <c r="A354" s="114" t="str">
        <f t="shared" si="7"/>
        <v>non</v>
      </c>
      <c r="D354" s="114" t="s">
        <v>8226</v>
      </c>
      <c r="F354" s="934">
        <f>SUMIF(WBA!Q:Q,D354,WBA!S:S)</f>
        <v>0</v>
      </c>
      <c r="G354" s="934">
        <f>SUMIF(Loic_MSc_Thesis!Q:Q,D354,Loic_MSc_Thesis!S:S)</f>
        <v>0</v>
      </c>
      <c r="H354" s="934">
        <f>SUMIF(LBB!Q:Q,D354,LBB!S:S)</f>
        <v>0</v>
      </c>
      <c r="I354" s="934">
        <f>SUMIF(Expert_LBB!M:M,D354,Expert_LBB!Q:Q)</f>
        <v>0</v>
      </c>
      <c r="J354" s="934">
        <f>SUMIF(Insekteräich!Q:Q,D354,Insekteräich!S:S)</f>
        <v>0</v>
      </c>
      <c r="K354" s="934">
        <f>SUMIF(Expert_Insekteraich!O:O,D354,Expert_Insekteraich!S:S)</f>
        <v>0</v>
      </c>
      <c r="L354" s="934">
        <f>SUMIF(other!R:R,D354,other!T:T)</f>
        <v>0</v>
      </c>
      <c r="M354" s="934">
        <f>SUMIF('Pan traps 2024'!Q:Q,D354,'Pan traps 2024'!S:S)</f>
        <v>0</v>
      </c>
      <c r="N354" s="934">
        <f t="shared" si="8"/>
        <v>0</v>
      </c>
      <c r="O354" s="935">
        <f t="shared" si="9"/>
        <v>0</v>
      </c>
      <c r="P354" s="914"/>
    </row>
    <row r="355" spans="1:16" ht="15">
      <c r="A355" s="114" t="str">
        <f t="shared" si="7"/>
        <v>non</v>
      </c>
      <c r="D355" s="114" t="s">
        <v>8227</v>
      </c>
      <c r="F355" s="934">
        <f>SUMIF(WBA!Q:Q,D355,WBA!S:S)</f>
        <v>0</v>
      </c>
      <c r="G355" s="934">
        <f>SUMIF(Loic_MSc_Thesis!Q:Q,D355,Loic_MSc_Thesis!S:S)</f>
        <v>0</v>
      </c>
      <c r="H355" s="934">
        <f>SUMIF(LBB!Q:Q,D355,LBB!S:S)</f>
        <v>0</v>
      </c>
      <c r="I355" s="934">
        <f>SUMIF(Expert_LBB!M:M,D355,Expert_LBB!Q:Q)</f>
        <v>0</v>
      </c>
      <c r="J355" s="934">
        <f>SUMIF(Insekteräich!Q:Q,D355,Insekteräich!S:S)</f>
        <v>0</v>
      </c>
      <c r="K355" s="934">
        <f>SUMIF(Expert_Insekteraich!O:O,D355,Expert_Insekteraich!S:S)</f>
        <v>0</v>
      </c>
      <c r="L355" s="934">
        <f>SUMIF(other!R:R,D355,other!T:T)</f>
        <v>0</v>
      </c>
      <c r="M355" s="934">
        <f>SUMIF('Pan traps 2024'!Q:Q,D355,'Pan traps 2024'!S:S)</f>
        <v>0</v>
      </c>
      <c r="N355" s="934">
        <f t="shared" si="8"/>
        <v>0</v>
      </c>
      <c r="O355" s="935">
        <f t="shared" si="9"/>
        <v>0</v>
      </c>
      <c r="P355" s="914"/>
    </row>
    <row r="356" spans="1:16" ht="15">
      <c r="A356" s="114" t="str">
        <f t="shared" si="7"/>
        <v>non</v>
      </c>
      <c r="D356" s="114" t="s">
        <v>8228</v>
      </c>
      <c r="F356" s="934">
        <f>SUMIF(WBA!Q:Q,D356,WBA!S:S)</f>
        <v>0</v>
      </c>
      <c r="G356" s="934">
        <f>SUMIF(Loic_MSc_Thesis!Q:Q,D356,Loic_MSc_Thesis!S:S)</f>
        <v>0</v>
      </c>
      <c r="H356" s="934">
        <f>SUMIF(LBB!Q:Q,D356,LBB!S:S)</f>
        <v>0</v>
      </c>
      <c r="I356" s="934">
        <f>SUMIF(Expert_LBB!M:M,D356,Expert_LBB!Q:Q)</f>
        <v>0</v>
      </c>
      <c r="J356" s="934">
        <f>SUMIF(Insekteräich!Q:Q,D356,Insekteräich!S:S)</f>
        <v>0</v>
      </c>
      <c r="K356" s="934">
        <f>SUMIF(Expert_Insekteraich!O:O,D356,Expert_Insekteraich!S:S)</f>
        <v>0</v>
      </c>
      <c r="L356" s="934">
        <f>SUMIF(other!R:R,D356,other!T:T)</f>
        <v>0</v>
      </c>
      <c r="M356" s="934">
        <f>SUMIF('Pan traps 2024'!Q:Q,D356,'Pan traps 2024'!S:S)</f>
        <v>0</v>
      </c>
      <c r="N356" s="934">
        <f t="shared" si="8"/>
        <v>0</v>
      </c>
      <c r="O356" s="935">
        <f t="shared" si="9"/>
        <v>0</v>
      </c>
      <c r="P356" s="914"/>
    </row>
    <row r="357" spans="1:16" ht="15">
      <c r="A357" s="114" t="str">
        <f t="shared" si="7"/>
        <v>non</v>
      </c>
      <c r="D357" s="114" t="s">
        <v>8229</v>
      </c>
      <c r="F357" s="934">
        <f>SUMIF(WBA!Q:Q,D357,WBA!S:S)</f>
        <v>0</v>
      </c>
      <c r="G357" s="934">
        <f>SUMIF(Loic_MSc_Thesis!Q:Q,D357,Loic_MSc_Thesis!S:S)</f>
        <v>0</v>
      </c>
      <c r="H357" s="934">
        <f>SUMIF(LBB!Q:Q,D357,LBB!S:S)</f>
        <v>0</v>
      </c>
      <c r="I357" s="934">
        <f>SUMIF(Expert_LBB!M:M,D357,Expert_LBB!Q:Q)</f>
        <v>0</v>
      </c>
      <c r="J357" s="934">
        <f>SUMIF(Insekteräich!Q:Q,D357,Insekteräich!S:S)</f>
        <v>0</v>
      </c>
      <c r="K357" s="934">
        <f>SUMIF(Expert_Insekteraich!O:O,D357,Expert_Insekteraich!S:S)</f>
        <v>0</v>
      </c>
      <c r="L357" s="934">
        <f>SUMIF(other!R:R,D357,other!T:T)</f>
        <v>0</v>
      </c>
      <c r="M357" s="934">
        <f>SUMIF('Pan traps 2024'!Q:Q,D357,'Pan traps 2024'!S:S)</f>
        <v>0</v>
      </c>
      <c r="N357" s="934">
        <f t="shared" si="8"/>
        <v>0</v>
      </c>
      <c r="O357" s="935">
        <f t="shared" si="9"/>
        <v>0</v>
      </c>
      <c r="P357" s="914"/>
    </row>
    <row r="358" spans="1:16" ht="15">
      <c r="A358" s="114">
        <f t="shared" si="7"/>
        <v>1</v>
      </c>
      <c r="D358" s="933" t="s">
        <v>3467</v>
      </c>
      <c r="F358" s="934">
        <f>SUMIF(WBA!Q:Q,D358,WBA!S:S)</f>
        <v>0</v>
      </c>
      <c r="G358" s="934">
        <f>SUMIF(Loic_MSc_Thesis!Q:Q,D358,Loic_MSc_Thesis!S:S)</f>
        <v>0</v>
      </c>
      <c r="H358" s="934">
        <f>SUMIF(LBB!Q:Q,D358,LBB!S:S)</f>
        <v>25</v>
      </c>
      <c r="I358" s="934">
        <f>SUMIF(Expert_LBB!M:M,D358,Expert_LBB!Q:Q)</f>
        <v>0</v>
      </c>
      <c r="J358" s="934">
        <f>SUMIF(Insekteräich!Q:Q,D358,Insekteräich!S:S)</f>
        <v>0</v>
      </c>
      <c r="K358" s="934">
        <f>SUMIF(Expert_Insekteraich!O:O,D358,Expert_Insekteraich!S:S)</f>
        <v>0</v>
      </c>
      <c r="L358" s="934">
        <f>SUMIF(other!R:R,D358,other!T:T)</f>
        <v>0</v>
      </c>
      <c r="M358" s="934">
        <f>SUMIF('Pan traps 2024'!Q:Q,D358,'Pan traps 2024'!S:S)</f>
        <v>0</v>
      </c>
      <c r="N358" s="934">
        <f t="shared" si="8"/>
        <v>25</v>
      </c>
      <c r="O358" s="935" t="e">
        <f t="shared" ca="1" si="9"/>
        <v>#NAME?</v>
      </c>
      <c r="P358" s="914"/>
    </row>
    <row r="359" spans="1:16" ht="15">
      <c r="A359" s="114" t="str">
        <f t="shared" si="7"/>
        <v>non</v>
      </c>
      <c r="D359" s="114" t="s">
        <v>8230</v>
      </c>
      <c r="F359" s="934">
        <f>SUMIF(WBA!Q:Q,D359,WBA!S:S)</f>
        <v>0</v>
      </c>
      <c r="G359" s="934">
        <f>SUMIF(Loic_MSc_Thesis!Q:Q,D359,Loic_MSc_Thesis!S:S)</f>
        <v>0</v>
      </c>
      <c r="H359" s="934">
        <f>SUMIF(LBB!Q:Q,D359,LBB!S:S)</f>
        <v>0</v>
      </c>
      <c r="I359" s="934">
        <f>SUMIF(Expert_LBB!M:M,D359,Expert_LBB!Q:Q)</f>
        <v>0</v>
      </c>
      <c r="J359" s="934">
        <f>SUMIF(Insekteräich!Q:Q,D359,Insekteräich!S:S)</f>
        <v>0</v>
      </c>
      <c r="K359" s="934">
        <f>SUMIF(Expert_Insekteraich!O:O,D359,Expert_Insekteraich!S:S)</f>
        <v>0</v>
      </c>
      <c r="L359" s="934">
        <f>SUMIF(other!R:R,D359,other!T:T)</f>
        <v>0</v>
      </c>
      <c r="M359" s="934">
        <f>SUMIF('Pan traps 2024'!Q:Q,D359,'Pan traps 2024'!S:S)</f>
        <v>0</v>
      </c>
      <c r="N359" s="934">
        <f t="shared" si="8"/>
        <v>0</v>
      </c>
      <c r="O359" s="935">
        <f t="shared" si="9"/>
        <v>0</v>
      </c>
      <c r="P359" s="914"/>
    </row>
    <row r="360" spans="1:16" ht="15">
      <c r="A360" s="114" t="str">
        <f t="shared" si="7"/>
        <v>non</v>
      </c>
      <c r="D360" s="114" t="s">
        <v>8231</v>
      </c>
      <c r="F360" s="934">
        <f>SUMIF(WBA!Q:Q,D360,WBA!S:S)</f>
        <v>0</v>
      </c>
      <c r="G360" s="934">
        <f>SUMIF(Loic_MSc_Thesis!Q:Q,D360,Loic_MSc_Thesis!S:S)</f>
        <v>0</v>
      </c>
      <c r="H360" s="934">
        <f>SUMIF(LBB!Q:Q,D360,LBB!S:S)</f>
        <v>0</v>
      </c>
      <c r="I360" s="934">
        <f>SUMIF(Expert_LBB!M:M,D360,Expert_LBB!Q:Q)</f>
        <v>0</v>
      </c>
      <c r="J360" s="934">
        <f>SUMIF(Insekteräich!Q:Q,D360,Insekteräich!S:S)</f>
        <v>0</v>
      </c>
      <c r="K360" s="934">
        <f>SUMIF(Expert_Insekteraich!O:O,D360,Expert_Insekteraich!S:S)</f>
        <v>0</v>
      </c>
      <c r="L360" s="934">
        <f>SUMIF(other!R:R,D360,other!T:T)</f>
        <v>0</v>
      </c>
      <c r="M360" s="934">
        <f>SUMIF('Pan traps 2024'!Q:Q,D360,'Pan traps 2024'!S:S)</f>
        <v>0</v>
      </c>
      <c r="N360" s="934">
        <f t="shared" si="8"/>
        <v>0</v>
      </c>
      <c r="O360" s="935">
        <f t="shared" si="9"/>
        <v>0</v>
      </c>
      <c r="P360" s="914"/>
    </row>
    <row r="361" spans="1:16" ht="15">
      <c r="A361" s="114" t="str">
        <f t="shared" si="7"/>
        <v>non</v>
      </c>
      <c r="D361" s="114" t="s">
        <v>8232</v>
      </c>
      <c r="F361" s="934">
        <f>SUMIF(WBA!Q:Q,D361,WBA!S:S)</f>
        <v>0</v>
      </c>
      <c r="G361" s="934">
        <f>SUMIF(Loic_MSc_Thesis!Q:Q,D361,Loic_MSc_Thesis!S:S)</f>
        <v>0</v>
      </c>
      <c r="H361" s="934">
        <f>SUMIF(LBB!Q:Q,D361,LBB!S:S)</f>
        <v>0</v>
      </c>
      <c r="I361" s="934">
        <f>SUMIF(Expert_LBB!M:M,D361,Expert_LBB!Q:Q)</f>
        <v>0</v>
      </c>
      <c r="J361" s="934">
        <f>SUMIF(Insekteräich!Q:Q,D361,Insekteräich!S:S)</f>
        <v>0</v>
      </c>
      <c r="K361" s="934">
        <f>SUMIF(Expert_Insekteraich!O:O,D361,Expert_Insekteraich!S:S)</f>
        <v>0</v>
      </c>
      <c r="L361" s="934">
        <f>SUMIF(other!R:R,D361,other!T:T)</f>
        <v>0</v>
      </c>
      <c r="M361" s="934">
        <f>SUMIF('Pan traps 2024'!Q:Q,D361,'Pan traps 2024'!S:S)</f>
        <v>0</v>
      </c>
      <c r="N361" s="934">
        <f t="shared" si="8"/>
        <v>0</v>
      </c>
      <c r="O361" s="935">
        <f t="shared" si="9"/>
        <v>0</v>
      </c>
      <c r="P361" s="914"/>
    </row>
    <row r="362" spans="1:16" ht="15">
      <c r="A362" s="114" t="str">
        <f t="shared" si="7"/>
        <v>non</v>
      </c>
      <c r="D362" s="114" t="s">
        <v>8233</v>
      </c>
      <c r="F362" s="934">
        <f>SUMIF(WBA!Q:Q,D362,WBA!S:S)</f>
        <v>0</v>
      </c>
      <c r="G362" s="934">
        <f>SUMIF(Loic_MSc_Thesis!Q:Q,D362,Loic_MSc_Thesis!S:S)</f>
        <v>0</v>
      </c>
      <c r="H362" s="934">
        <f>SUMIF(LBB!Q:Q,D362,LBB!S:S)</f>
        <v>0</v>
      </c>
      <c r="I362" s="934">
        <f>SUMIF(Expert_LBB!M:M,D362,Expert_LBB!Q:Q)</f>
        <v>0</v>
      </c>
      <c r="J362" s="934">
        <f>SUMIF(Insekteräich!Q:Q,D362,Insekteräich!S:S)</f>
        <v>0</v>
      </c>
      <c r="K362" s="934">
        <f>SUMIF(Expert_Insekteraich!O:O,D362,Expert_Insekteraich!S:S)</f>
        <v>0</v>
      </c>
      <c r="L362" s="934">
        <f>SUMIF(other!R:R,D362,other!T:T)</f>
        <v>0</v>
      </c>
      <c r="M362" s="934">
        <f>SUMIF('Pan traps 2024'!Q:Q,D362,'Pan traps 2024'!S:S)</f>
        <v>0</v>
      </c>
      <c r="N362" s="934">
        <f t="shared" si="8"/>
        <v>0</v>
      </c>
      <c r="O362" s="935">
        <f t="shared" si="9"/>
        <v>0</v>
      </c>
      <c r="P362" s="914"/>
    </row>
    <row r="363" spans="1:16" ht="15">
      <c r="A363" s="16" t="s">
        <v>330</v>
      </c>
      <c r="D363" s="16" t="s">
        <v>4918</v>
      </c>
      <c r="F363" s="934">
        <f>SUMIF(WBA!Q:Q,D363,WBA!S:S)</f>
        <v>0</v>
      </c>
      <c r="G363" s="934">
        <f>SUMIF(Loic_MSc_Thesis!Q:Q,D363,Loic_MSc_Thesis!S:S)</f>
        <v>0</v>
      </c>
      <c r="H363" s="934">
        <f>SUMIF(LBB!Q:Q,D363,LBB!S:S)</f>
        <v>6</v>
      </c>
      <c r="I363" s="934">
        <f>SUMIF(Expert_LBB!M:M,D363,Expert_LBB!Q:Q)</f>
        <v>0</v>
      </c>
      <c r="J363" s="934">
        <f>SUMIF(Insekteräich!Q:Q,D363,Insekteräich!S:S)</f>
        <v>6</v>
      </c>
      <c r="K363" s="934">
        <f>SUMIF(Expert_Insekteraich!O:O,D363,Expert_Insekteraich!S:S)</f>
        <v>0</v>
      </c>
      <c r="L363" s="934">
        <f>SUMIF(other!R:R,D363,other!T:T)</f>
        <v>0</v>
      </c>
      <c r="M363" s="934">
        <f>SUMIF('Pan traps 2024'!Q:Q,D363,'Pan traps 2024'!S:S)</f>
        <v>0</v>
      </c>
      <c r="N363" s="934">
        <f t="shared" si="8"/>
        <v>12</v>
      </c>
      <c r="O363" s="935"/>
      <c r="P363" s="914"/>
    </row>
    <row r="364" spans="1:16" ht="15">
      <c r="A364" s="114" t="str">
        <f t="shared" ref="A364:A365" si="10">IF(N364&gt;0,1, "non")</f>
        <v>non</v>
      </c>
      <c r="D364" s="114" t="s">
        <v>8234</v>
      </c>
      <c r="F364" s="934">
        <f>SUMIF(WBA!Q:Q,D364,WBA!S:S)</f>
        <v>0</v>
      </c>
      <c r="G364" s="934">
        <f>SUMIF(Loic_MSc_Thesis!Q:Q,D364,Loic_MSc_Thesis!S:S)</f>
        <v>0</v>
      </c>
      <c r="H364" s="934">
        <f>SUMIF(LBB!Q:Q,D364,LBB!S:S)</f>
        <v>0</v>
      </c>
      <c r="I364" s="934">
        <f>SUMIF(Expert_LBB!M:M,D364,Expert_LBB!Q:Q)</f>
        <v>0</v>
      </c>
      <c r="J364" s="934">
        <f>SUMIF(Insekteräich!Q:Q,D364,Insekteräich!S:S)</f>
        <v>0</v>
      </c>
      <c r="K364" s="934">
        <f>SUMIF(Expert_Insekteraich!O:O,D364,Expert_Insekteraich!S:S)</f>
        <v>0</v>
      </c>
      <c r="L364" s="934">
        <f>SUMIF(other!R:R,D364,other!T:T)</f>
        <v>0</v>
      </c>
      <c r="M364" s="934">
        <f>SUMIF('Pan traps 2024'!Q:Q,D364,'Pan traps 2024'!S:S)</f>
        <v>0</v>
      </c>
      <c r="N364" s="934">
        <f t="shared" si="8"/>
        <v>0</v>
      </c>
      <c r="O364" s="935">
        <f t="shared" ref="O364:O618" si="11">IF(N364=0, ,DIVIDE(N364,$N$2))</f>
        <v>0</v>
      </c>
      <c r="P364" s="914"/>
    </row>
    <row r="365" spans="1:16" ht="15">
      <c r="A365" s="114" t="str">
        <f t="shared" si="10"/>
        <v>non</v>
      </c>
      <c r="D365" s="114" t="s">
        <v>8235</v>
      </c>
      <c r="F365" s="934">
        <f>SUMIF(WBA!Q:Q,D365,WBA!S:S)</f>
        <v>0</v>
      </c>
      <c r="G365" s="934">
        <f>SUMIF(Loic_MSc_Thesis!Q:Q,D365,Loic_MSc_Thesis!S:S)</f>
        <v>0</v>
      </c>
      <c r="H365" s="934">
        <f>SUMIF(LBB!Q:Q,D365,LBB!S:S)</f>
        <v>0</v>
      </c>
      <c r="I365" s="934">
        <f>SUMIF(Expert_LBB!M:M,D365,Expert_LBB!Q:Q)</f>
        <v>0</v>
      </c>
      <c r="J365" s="934">
        <f>SUMIF(Insekteräich!Q:Q,D365,Insekteräich!S:S)</f>
        <v>0</v>
      </c>
      <c r="K365" s="934">
        <f>SUMIF(Expert_Insekteraich!O:O,D365,Expert_Insekteraich!S:S)</f>
        <v>0</v>
      </c>
      <c r="L365" s="934">
        <f>SUMIF(other!R:R,D365,other!T:T)</f>
        <v>0</v>
      </c>
      <c r="M365" s="934">
        <f>SUMIF('Pan traps 2024'!Q:Q,D365,'Pan traps 2024'!S:S)</f>
        <v>0</v>
      </c>
      <c r="N365" s="934">
        <f t="shared" si="8"/>
        <v>0</v>
      </c>
      <c r="O365" s="935">
        <f t="shared" si="11"/>
        <v>0</v>
      </c>
      <c r="P365" s="914"/>
    </row>
    <row r="366" spans="1:16" ht="15">
      <c r="D366" s="940" t="s">
        <v>8236</v>
      </c>
      <c r="F366" s="934">
        <f>SUMIF(WBA!Q:Q,D366,WBA!S:S)</f>
        <v>0</v>
      </c>
      <c r="G366" s="934">
        <f>SUMIF(Loic_MSc_Thesis!Q:Q,D366,Loic_MSc_Thesis!S:S)</f>
        <v>0</v>
      </c>
      <c r="H366" s="934">
        <f>SUMIF(LBB!Q:Q,D366,LBB!S:S)</f>
        <v>0</v>
      </c>
      <c r="I366" s="934">
        <f>SUMIF(Expert_LBB!M:M,D366,Expert_LBB!Q:Q)</f>
        <v>0</v>
      </c>
      <c r="J366" s="934">
        <f>SUMIF(Insekteräich!Q:Q,D366,Insekteräich!S:S)</f>
        <v>0</v>
      </c>
      <c r="K366" s="934">
        <f>SUMIF(Expert_Insekteraich!O:O,D366,Expert_Insekteraich!S:S)</f>
        <v>0</v>
      </c>
      <c r="L366" s="934">
        <f>SUMIF(other!R:R,D366,other!T:T)</f>
        <v>0</v>
      </c>
      <c r="M366" s="934">
        <f>SUMIF('Pan traps 2024'!Q:Q,D366,'Pan traps 2024'!S:S)</f>
        <v>0</v>
      </c>
      <c r="N366" s="934">
        <f t="shared" si="8"/>
        <v>0</v>
      </c>
      <c r="O366" s="935">
        <f t="shared" si="11"/>
        <v>0</v>
      </c>
      <c r="P366" s="914"/>
    </row>
    <row r="367" spans="1:16" ht="15">
      <c r="A367" s="114">
        <f t="shared" ref="A367:A446" si="12">IF(N367&gt;0,1, "non")</f>
        <v>1</v>
      </c>
      <c r="D367" s="933" t="s">
        <v>549</v>
      </c>
      <c r="F367" s="934">
        <f>SUMIF(WBA!Q:Q,D367,WBA!S:S)</f>
        <v>125</v>
      </c>
      <c r="G367" s="934">
        <f>SUMIF(Loic_MSc_Thesis!Q:Q,D367,Loic_MSc_Thesis!S:S)</f>
        <v>9</v>
      </c>
      <c r="H367" s="934">
        <f>SUMIF(LBB!Q:Q,D367,LBB!S:S)</f>
        <v>276</v>
      </c>
      <c r="I367" s="934">
        <f>SUMIF(Expert_LBB!M:M,D367,Expert_LBB!Q:Q)</f>
        <v>8</v>
      </c>
      <c r="J367" s="934">
        <f>SUMIF(Insekteräich!Q:Q,D367,Insekteräich!S:S)</f>
        <v>8</v>
      </c>
      <c r="K367" s="934">
        <f>SUMIF(Expert_Insekteraich!O:O,D367,Expert_Insekteraich!S:S)</f>
        <v>0</v>
      </c>
      <c r="L367" s="934">
        <f>SUMIF(other!R:R,D367,other!T:T)</f>
        <v>0</v>
      </c>
      <c r="M367" s="934">
        <f>SUMIF('Pan traps 2024'!Q:Q,D367,'Pan traps 2024'!S:S)</f>
        <v>0</v>
      </c>
      <c r="N367" s="934">
        <f t="shared" si="8"/>
        <v>426</v>
      </c>
      <c r="O367" s="935" t="e">
        <f t="shared" ca="1" si="11"/>
        <v>#NAME?</v>
      </c>
      <c r="P367" s="914"/>
    </row>
    <row r="368" spans="1:16" ht="15">
      <c r="A368" s="114" t="str">
        <f t="shared" si="12"/>
        <v>non</v>
      </c>
      <c r="D368" s="114" t="s">
        <v>8237</v>
      </c>
      <c r="F368" s="934">
        <f>SUMIF(WBA!Q:Q,D368,WBA!S:S)</f>
        <v>0</v>
      </c>
      <c r="G368" s="934">
        <f>SUMIF(Loic_MSc_Thesis!Q:Q,D368,Loic_MSc_Thesis!S:S)</f>
        <v>0</v>
      </c>
      <c r="H368" s="934">
        <f>SUMIF(LBB!Q:Q,D368,LBB!S:S)</f>
        <v>0</v>
      </c>
      <c r="I368" s="934">
        <f>SUMIF(Expert_LBB!M:M,D368,Expert_LBB!Q:Q)</f>
        <v>0</v>
      </c>
      <c r="J368" s="934">
        <f>SUMIF(Insekteräich!Q:Q,D368,Insekteräich!S:S)</f>
        <v>0</v>
      </c>
      <c r="K368" s="934">
        <f>SUMIF(Expert_Insekteraich!O:O,D368,Expert_Insekteraich!S:S)</f>
        <v>0</v>
      </c>
      <c r="L368" s="934">
        <f>SUMIF(other!R:R,D368,other!T:T)</f>
        <v>0</v>
      </c>
      <c r="M368" s="934">
        <f>SUMIF('Pan traps 2024'!Q:Q,D368,'Pan traps 2024'!S:S)</f>
        <v>0</v>
      </c>
      <c r="N368" s="934">
        <f t="shared" si="8"/>
        <v>0</v>
      </c>
      <c r="O368" s="935">
        <f t="shared" si="11"/>
        <v>0</v>
      </c>
      <c r="P368" s="914"/>
    </row>
    <row r="369" spans="1:16" ht="15">
      <c r="A369" s="114" t="str">
        <f t="shared" si="12"/>
        <v>non</v>
      </c>
      <c r="D369" s="114" t="s">
        <v>8238</v>
      </c>
      <c r="F369" s="934">
        <f>SUMIF(WBA!Q:Q,D369,WBA!S:S)</f>
        <v>0</v>
      </c>
      <c r="G369" s="934">
        <f>SUMIF(Loic_MSc_Thesis!Q:Q,D369,Loic_MSc_Thesis!S:S)</f>
        <v>0</v>
      </c>
      <c r="H369" s="934">
        <f>SUMIF(LBB!Q:Q,D369,LBB!S:S)</f>
        <v>0</v>
      </c>
      <c r="I369" s="934">
        <f>SUMIF(Expert_LBB!M:M,D369,Expert_LBB!Q:Q)</f>
        <v>0</v>
      </c>
      <c r="J369" s="934">
        <f>SUMIF(Insekteräich!Q:Q,D369,Insekteräich!S:S)</f>
        <v>0</v>
      </c>
      <c r="K369" s="934">
        <f>SUMIF(Expert_Insekteraich!O:O,D369,Expert_Insekteraich!S:S)</f>
        <v>0</v>
      </c>
      <c r="L369" s="934">
        <f>SUMIF(other!R:R,D369,other!T:T)</f>
        <v>0</v>
      </c>
      <c r="M369" s="934">
        <f>SUMIF('Pan traps 2024'!Q:Q,D369,'Pan traps 2024'!S:S)</f>
        <v>0</v>
      </c>
      <c r="N369" s="934">
        <f t="shared" si="8"/>
        <v>0</v>
      </c>
      <c r="O369" s="935">
        <f t="shared" si="11"/>
        <v>0</v>
      </c>
      <c r="P369" s="914"/>
    </row>
    <row r="370" spans="1:16" ht="15">
      <c r="A370" s="114" t="str">
        <f t="shared" si="12"/>
        <v>non</v>
      </c>
      <c r="D370" s="114" t="s">
        <v>8239</v>
      </c>
      <c r="F370" s="934">
        <f>SUMIF(WBA!Q:Q,D370,WBA!S:S)</f>
        <v>0</v>
      </c>
      <c r="G370" s="934">
        <f>SUMIF(Loic_MSc_Thesis!Q:Q,D370,Loic_MSc_Thesis!S:S)</f>
        <v>0</v>
      </c>
      <c r="H370" s="934">
        <f>SUMIF(LBB!Q:Q,D370,LBB!S:S)</f>
        <v>0</v>
      </c>
      <c r="I370" s="934">
        <f>SUMIF(Expert_LBB!M:M,D370,Expert_LBB!Q:Q)</f>
        <v>0</v>
      </c>
      <c r="J370" s="934">
        <f>SUMIF(Insekteräich!Q:Q,D370,Insekteräich!S:S)</f>
        <v>0</v>
      </c>
      <c r="K370" s="934">
        <f>SUMIF(Expert_Insekteraich!O:O,D370,Expert_Insekteraich!S:S)</f>
        <v>0</v>
      </c>
      <c r="L370" s="934">
        <f>SUMIF(other!R:R,D370,other!T:T)</f>
        <v>0</v>
      </c>
      <c r="M370" s="934">
        <f>SUMIF('Pan traps 2024'!Q:Q,D370,'Pan traps 2024'!S:S)</f>
        <v>0</v>
      </c>
      <c r="N370" s="934">
        <f t="shared" si="8"/>
        <v>0</v>
      </c>
      <c r="O370" s="935">
        <f t="shared" si="11"/>
        <v>0</v>
      </c>
      <c r="P370" s="914"/>
    </row>
    <row r="371" spans="1:16" ht="15">
      <c r="A371" s="114" t="str">
        <f t="shared" si="12"/>
        <v>non</v>
      </c>
      <c r="D371" s="114" t="s">
        <v>8240</v>
      </c>
      <c r="F371" s="934">
        <f>SUMIF(WBA!Q:Q,D371,WBA!S:S)</f>
        <v>0</v>
      </c>
      <c r="G371" s="934">
        <f>SUMIF(Loic_MSc_Thesis!Q:Q,D371,Loic_MSc_Thesis!S:S)</f>
        <v>0</v>
      </c>
      <c r="H371" s="934">
        <f>SUMIF(LBB!Q:Q,D371,LBB!S:S)</f>
        <v>0</v>
      </c>
      <c r="I371" s="934">
        <f>SUMIF(Expert_LBB!M:M,D371,Expert_LBB!Q:Q)</f>
        <v>0</v>
      </c>
      <c r="J371" s="934">
        <f>SUMIF(Insekteräich!Q:Q,D371,Insekteräich!S:S)</f>
        <v>0</v>
      </c>
      <c r="K371" s="934">
        <f>SUMIF(Expert_Insekteraich!O:O,D371,Expert_Insekteraich!S:S)</f>
        <v>0</v>
      </c>
      <c r="L371" s="934">
        <f>SUMIF(other!R:R,D371,other!T:T)</f>
        <v>0</v>
      </c>
      <c r="M371" s="934">
        <f>SUMIF('Pan traps 2024'!Q:Q,D371,'Pan traps 2024'!S:S)</f>
        <v>0</v>
      </c>
      <c r="N371" s="934">
        <f t="shared" si="8"/>
        <v>0</v>
      </c>
      <c r="O371" s="935">
        <f t="shared" si="11"/>
        <v>0</v>
      </c>
      <c r="P371" s="914"/>
    </row>
    <row r="372" spans="1:16" ht="15">
      <c r="A372" s="114" t="str">
        <f t="shared" si="12"/>
        <v>non</v>
      </c>
      <c r="D372" s="114" t="s">
        <v>8241</v>
      </c>
      <c r="F372" s="934">
        <f>SUMIF(WBA!Q:Q,D372,WBA!S:S)</f>
        <v>0</v>
      </c>
      <c r="G372" s="934">
        <f>SUMIF(Loic_MSc_Thesis!Q:Q,D372,Loic_MSc_Thesis!S:S)</f>
        <v>0</v>
      </c>
      <c r="H372" s="934">
        <f>SUMIF(LBB!Q:Q,D372,LBB!S:S)</f>
        <v>0</v>
      </c>
      <c r="I372" s="934">
        <f>SUMIF(Expert_LBB!M:M,D372,Expert_LBB!Q:Q)</f>
        <v>0</v>
      </c>
      <c r="J372" s="934">
        <f>SUMIF(Insekteräich!Q:Q,D372,Insekteräich!S:S)</f>
        <v>0</v>
      </c>
      <c r="K372" s="934">
        <f>SUMIF(Expert_Insekteraich!O:O,D372,Expert_Insekteraich!S:S)</f>
        <v>0</v>
      </c>
      <c r="L372" s="934">
        <f>SUMIF(other!R:R,D372,other!T:T)</f>
        <v>0</v>
      </c>
      <c r="M372" s="934">
        <f>SUMIF('Pan traps 2024'!Q:Q,D372,'Pan traps 2024'!S:S)</f>
        <v>0</v>
      </c>
      <c r="N372" s="934">
        <f t="shared" si="8"/>
        <v>0</v>
      </c>
      <c r="O372" s="935">
        <f t="shared" si="11"/>
        <v>0</v>
      </c>
      <c r="P372" s="914"/>
    </row>
    <row r="373" spans="1:16" ht="15">
      <c r="A373" s="114" t="str">
        <f t="shared" si="12"/>
        <v>non</v>
      </c>
      <c r="D373" s="114" t="s">
        <v>8242</v>
      </c>
      <c r="F373" s="934">
        <f>SUMIF(WBA!Q:Q,D373,WBA!S:S)</f>
        <v>0</v>
      </c>
      <c r="G373" s="934">
        <f>SUMIF(Loic_MSc_Thesis!Q:Q,D373,Loic_MSc_Thesis!S:S)</f>
        <v>0</v>
      </c>
      <c r="H373" s="934">
        <f>SUMIF(LBB!Q:Q,D373,LBB!S:S)</f>
        <v>0</v>
      </c>
      <c r="I373" s="934">
        <f>SUMIF(Expert_LBB!M:M,D373,Expert_LBB!Q:Q)</f>
        <v>0</v>
      </c>
      <c r="J373" s="934">
        <f>SUMIF(Insekteräich!Q:Q,D373,Insekteräich!S:S)</f>
        <v>0</v>
      </c>
      <c r="K373" s="934">
        <f>SUMIF(Expert_Insekteraich!O:O,D373,Expert_Insekteraich!S:S)</f>
        <v>0</v>
      </c>
      <c r="L373" s="934">
        <f>SUMIF(other!R:R,D373,other!T:T)</f>
        <v>0</v>
      </c>
      <c r="M373" s="934">
        <f>SUMIF('Pan traps 2024'!Q:Q,D373,'Pan traps 2024'!S:S)</f>
        <v>0</v>
      </c>
      <c r="N373" s="934">
        <f t="shared" si="8"/>
        <v>0</v>
      </c>
      <c r="O373" s="935">
        <f t="shared" si="11"/>
        <v>0</v>
      </c>
      <c r="P373" s="914"/>
    </row>
    <row r="374" spans="1:16" ht="15">
      <c r="A374" s="114">
        <f t="shared" si="12"/>
        <v>1</v>
      </c>
      <c r="D374" s="933" t="s">
        <v>584</v>
      </c>
      <c r="F374" s="934">
        <f>SUMIF(WBA!Q:Q,D374,WBA!S:S)</f>
        <v>4</v>
      </c>
      <c r="G374" s="934">
        <f>SUMIF(Loic_MSc_Thesis!Q:Q,D374,Loic_MSc_Thesis!S:S)</f>
        <v>0</v>
      </c>
      <c r="H374" s="934">
        <f>SUMIF(LBB!Q:Q,D374,LBB!S:S)</f>
        <v>28</v>
      </c>
      <c r="I374" s="934">
        <f>SUMIF(Expert_LBB!M:M,D374,Expert_LBB!Q:Q)</f>
        <v>5</v>
      </c>
      <c r="J374" s="934">
        <f>SUMIF(Insekteräich!Q:Q,D374,Insekteräich!S:S)</f>
        <v>0</v>
      </c>
      <c r="K374" s="934">
        <f>SUMIF(Expert_Insekteraich!O:O,D374,Expert_Insekteraich!S:S)</f>
        <v>0</v>
      </c>
      <c r="L374" s="934">
        <f>SUMIF(other!R:R,D374,other!T:T)</f>
        <v>0</v>
      </c>
      <c r="M374" s="934">
        <f>SUMIF('Pan traps 2024'!Q:Q,D374,'Pan traps 2024'!S:S)</f>
        <v>0</v>
      </c>
      <c r="N374" s="934">
        <f t="shared" si="8"/>
        <v>37</v>
      </c>
      <c r="O374" s="935" t="e">
        <f t="shared" ca="1" si="11"/>
        <v>#NAME?</v>
      </c>
      <c r="P374" s="914"/>
    </row>
    <row r="375" spans="1:16" ht="15">
      <c r="A375" s="114" t="str">
        <f t="shared" si="12"/>
        <v>non</v>
      </c>
      <c r="D375" s="114" t="s">
        <v>8243</v>
      </c>
      <c r="F375" s="934">
        <f>SUMIF(WBA!Q:Q,D375,WBA!S:S)</f>
        <v>0</v>
      </c>
      <c r="G375" s="934">
        <f>SUMIF(Loic_MSc_Thesis!Q:Q,D375,Loic_MSc_Thesis!S:S)</f>
        <v>0</v>
      </c>
      <c r="H375" s="934">
        <f>SUMIF(LBB!Q:Q,D375,LBB!S:S)</f>
        <v>0</v>
      </c>
      <c r="I375" s="934">
        <f>SUMIF(Expert_LBB!M:M,D375,Expert_LBB!Q:Q)</f>
        <v>0</v>
      </c>
      <c r="J375" s="934">
        <f>SUMIF(Insekteräich!Q:Q,D375,Insekteräich!S:S)</f>
        <v>0</v>
      </c>
      <c r="K375" s="934">
        <f>SUMIF(Expert_Insekteraich!O:O,D375,Expert_Insekteraich!S:S)</f>
        <v>0</v>
      </c>
      <c r="L375" s="934">
        <f>SUMIF(other!R:R,D375,other!T:T)</f>
        <v>0</v>
      </c>
      <c r="M375" s="934">
        <f>SUMIF('Pan traps 2024'!Q:Q,D375,'Pan traps 2024'!S:S)</f>
        <v>0</v>
      </c>
      <c r="N375" s="934">
        <f t="shared" si="8"/>
        <v>0</v>
      </c>
      <c r="O375" s="935">
        <f t="shared" si="11"/>
        <v>0</v>
      </c>
      <c r="P375" s="914"/>
    </row>
    <row r="376" spans="1:16" ht="15">
      <c r="A376" s="114" t="str">
        <f t="shared" si="12"/>
        <v>non</v>
      </c>
      <c r="D376" s="114" t="s">
        <v>8244</v>
      </c>
      <c r="F376" s="934">
        <f>SUMIF(WBA!Q:Q,D376,WBA!S:S)</f>
        <v>0</v>
      </c>
      <c r="G376" s="934">
        <f>SUMIF(Loic_MSc_Thesis!Q:Q,D376,Loic_MSc_Thesis!S:S)</f>
        <v>0</v>
      </c>
      <c r="H376" s="934">
        <f>SUMIF(LBB!Q:Q,D376,LBB!S:S)</f>
        <v>0</v>
      </c>
      <c r="I376" s="934">
        <f>SUMIF(Expert_LBB!M:M,D376,Expert_LBB!Q:Q)</f>
        <v>0</v>
      </c>
      <c r="J376" s="934">
        <f>SUMIF(Insekteräich!Q:Q,D376,Insekteräich!S:S)</f>
        <v>0</v>
      </c>
      <c r="K376" s="934">
        <f>SUMIF(Expert_Insekteraich!O:O,D376,Expert_Insekteraich!S:S)</f>
        <v>0</v>
      </c>
      <c r="L376" s="934">
        <f>SUMIF(other!R:R,D376,other!T:T)</f>
        <v>0</v>
      </c>
      <c r="M376" s="934">
        <f>SUMIF('Pan traps 2024'!Q:Q,D376,'Pan traps 2024'!S:S)</f>
        <v>0</v>
      </c>
      <c r="N376" s="934">
        <f t="shared" si="8"/>
        <v>0</v>
      </c>
      <c r="O376" s="935">
        <f t="shared" si="11"/>
        <v>0</v>
      </c>
      <c r="P376" s="914"/>
    </row>
    <row r="377" spans="1:16" ht="15">
      <c r="A377" s="114">
        <f t="shared" si="12"/>
        <v>1</v>
      </c>
      <c r="D377" s="933" t="s">
        <v>771</v>
      </c>
      <c r="F377" s="934">
        <f>SUMIF(WBA!Q:Q,D377,WBA!S:S)</f>
        <v>5</v>
      </c>
      <c r="G377" s="934">
        <f>SUMIF(Loic_MSc_Thesis!Q:Q,D377,Loic_MSc_Thesis!S:S)</f>
        <v>0</v>
      </c>
      <c r="H377" s="934">
        <f>SUMIF(LBB!Q:Q,D377,LBB!S:S)</f>
        <v>22</v>
      </c>
      <c r="I377" s="934">
        <f>SUMIF(Expert_LBB!M:M,D377,Expert_LBB!Q:Q)</f>
        <v>5</v>
      </c>
      <c r="J377" s="934">
        <f>SUMIF(Insekteräich!Q:Q,D377,Insekteräich!S:S)</f>
        <v>0</v>
      </c>
      <c r="K377" s="934">
        <f>SUMIF(Expert_Insekteraich!O:O,D377,Expert_Insekteraich!S:S)</f>
        <v>0</v>
      </c>
      <c r="L377" s="934">
        <f>SUMIF(other!R:R,D377,other!T:T)</f>
        <v>0</v>
      </c>
      <c r="M377" s="934">
        <f>SUMIF('Pan traps 2024'!Q:Q,D377,'Pan traps 2024'!S:S)</f>
        <v>0</v>
      </c>
      <c r="N377" s="934">
        <f t="shared" si="8"/>
        <v>32</v>
      </c>
      <c r="O377" s="935" t="e">
        <f t="shared" ca="1" si="11"/>
        <v>#NAME?</v>
      </c>
      <c r="P377" s="914"/>
    </row>
    <row r="378" spans="1:16" ht="15">
      <c r="A378" s="114" t="str">
        <f t="shared" si="12"/>
        <v>non</v>
      </c>
      <c r="D378" s="114" t="s">
        <v>8245</v>
      </c>
      <c r="F378" s="934">
        <f>SUMIF(WBA!Q:Q,D378,WBA!S:S)</f>
        <v>0</v>
      </c>
      <c r="G378" s="934">
        <f>SUMIF(Loic_MSc_Thesis!Q:Q,D378,Loic_MSc_Thesis!S:S)</f>
        <v>0</v>
      </c>
      <c r="H378" s="934">
        <f>SUMIF(LBB!Q:Q,D378,LBB!S:S)</f>
        <v>0</v>
      </c>
      <c r="I378" s="934">
        <f>SUMIF(Expert_LBB!M:M,D378,Expert_LBB!Q:Q)</f>
        <v>0</v>
      </c>
      <c r="J378" s="934">
        <f>SUMIF(Insekteräich!Q:Q,D378,Insekteräich!S:S)</f>
        <v>0</v>
      </c>
      <c r="K378" s="934">
        <f>SUMIF(Expert_Insekteraich!O:O,D378,Expert_Insekteraich!S:S)</f>
        <v>0</v>
      </c>
      <c r="L378" s="934">
        <f>SUMIF(other!R:R,D378,other!T:T)</f>
        <v>0</v>
      </c>
      <c r="M378" s="934">
        <f>SUMIF('Pan traps 2024'!Q:Q,D378,'Pan traps 2024'!S:S)</f>
        <v>0</v>
      </c>
      <c r="N378" s="934">
        <f t="shared" si="8"/>
        <v>0</v>
      </c>
      <c r="O378" s="935">
        <f t="shared" si="11"/>
        <v>0</v>
      </c>
      <c r="P378" s="914"/>
    </row>
    <row r="379" spans="1:16" ht="15">
      <c r="A379" s="114">
        <f t="shared" si="12"/>
        <v>1</v>
      </c>
      <c r="D379" s="933" t="s">
        <v>1112</v>
      </c>
      <c r="F379" s="934">
        <f>SUMIF(WBA!Q:Q,D379,WBA!S:S)</f>
        <v>1</v>
      </c>
      <c r="G379" s="934">
        <f>SUMIF(Loic_MSc_Thesis!Q:Q,D379,Loic_MSc_Thesis!S:S)</f>
        <v>0</v>
      </c>
      <c r="H379" s="934">
        <f>SUMIF(LBB!Q:Q,D379,LBB!S:S)</f>
        <v>0</v>
      </c>
      <c r="I379" s="934">
        <f>SUMIF(Expert_LBB!M:M,D379,Expert_LBB!Q:Q)</f>
        <v>0</v>
      </c>
      <c r="J379" s="934">
        <f>SUMIF(Insekteräich!Q:Q,D379,Insekteräich!S:S)</f>
        <v>0</v>
      </c>
      <c r="K379" s="934">
        <f>SUMIF(Expert_Insekteraich!O:O,D379,Expert_Insekteraich!S:S)</f>
        <v>0</v>
      </c>
      <c r="L379" s="934">
        <f>SUMIF(other!R:R,D379,other!T:T)</f>
        <v>0</v>
      </c>
      <c r="M379" s="934">
        <f>SUMIF('Pan traps 2024'!Q:Q,D379,'Pan traps 2024'!S:S)</f>
        <v>0</v>
      </c>
      <c r="N379" s="934">
        <f t="shared" si="8"/>
        <v>1</v>
      </c>
      <c r="O379" s="935" t="e">
        <f t="shared" ca="1" si="11"/>
        <v>#NAME?</v>
      </c>
      <c r="P379" s="914"/>
    </row>
    <row r="380" spans="1:16" ht="15">
      <c r="A380" s="114" t="str">
        <f t="shared" si="12"/>
        <v>non</v>
      </c>
      <c r="D380" s="114" t="s">
        <v>8246</v>
      </c>
      <c r="F380" s="934">
        <f>SUMIF(WBA!Q:Q,D380,WBA!S:S)</f>
        <v>0</v>
      </c>
      <c r="G380" s="934">
        <f>SUMIF(Loic_MSc_Thesis!Q:Q,D380,Loic_MSc_Thesis!S:S)</f>
        <v>0</v>
      </c>
      <c r="H380" s="934">
        <f>SUMIF(LBB!Q:Q,D380,LBB!S:S)</f>
        <v>0</v>
      </c>
      <c r="I380" s="934">
        <f>SUMIF(Expert_LBB!M:M,D380,Expert_LBB!Q:Q)</f>
        <v>0</v>
      </c>
      <c r="J380" s="934">
        <f>SUMIF(Insekteräich!Q:Q,D380,Insekteräich!S:S)</f>
        <v>0</v>
      </c>
      <c r="K380" s="934">
        <f>SUMIF(Expert_Insekteraich!O:O,D380,Expert_Insekteraich!S:S)</f>
        <v>0</v>
      </c>
      <c r="L380" s="934">
        <f>SUMIF(other!R:R,D380,other!T:T)</f>
        <v>0</v>
      </c>
      <c r="M380" s="934">
        <f>SUMIF('Pan traps 2024'!Q:Q,D380,'Pan traps 2024'!S:S)</f>
        <v>0</v>
      </c>
      <c r="N380" s="934">
        <f t="shared" si="8"/>
        <v>0</v>
      </c>
      <c r="O380" s="935">
        <f t="shared" si="11"/>
        <v>0</v>
      </c>
      <c r="P380" s="914"/>
    </row>
    <row r="381" spans="1:16" ht="15">
      <c r="A381" s="114" t="str">
        <f t="shared" si="12"/>
        <v>non</v>
      </c>
      <c r="D381" s="114" t="s">
        <v>8247</v>
      </c>
      <c r="F381" s="934">
        <f>SUMIF(WBA!Q:Q,D381,WBA!S:S)</f>
        <v>0</v>
      </c>
      <c r="G381" s="934">
        <f>SUMIF(Loic_MSc_Thesis!Q:Q,D381,Loic_MSc_Thesis!S:S)</f>
        <v>0</v>
      </c>
      <c r="H381" s="934">
        <f>SUMIF(LBB!Q:Q,D381,LBB!S:S)</f>
        <v>0</v>
      </c>
      <c r="I381" s="934">
        <f>SUMIF(Expert_LBB!M:M,D381,Expert_LBB!Q:Q)</f>
        <v>0</v>
      </c>
      <c r="J381" s="934">
        <f>SUMIF(Insekteräich!Q:Q,D381,Insekteräich!S:S)</f>
        <v>0</v>
      </c>
      <c r="K381" s="934">
        <f>SUMIF(Expert_Insekteraich!O:O,D381,Expert_Insekteraich!S:S)</f>
        <v>0</v>
      </c>
      <c r="L381" s="934">
        <f>SUMIF(other!R:R,D381,other!T:T)</f>
        <v>0</v>
      </c>
      <c r="M381" s="934">
        <f>SUMIF('Pan traps 2024'!Q:Q,D381,'Pan traps 2024'!S:S)</f>
        <v>0</v>
      </c>
      <c r="N381" s="934">
        <f t="shared" si="8"/>
        <v>0</v>
      </c>
      <c r="O381" s="935">
        <f t="shared" si="11"/>
        <v>0</v>
      </c>
      <c r="P381" s="914"/>
    </row>
    <row r="382" spans="1:16" ht="15">
      <c r="A382" s="114" t="str">
        <f t="shared" si="12"/>
        <v>non</v>
      </c>
      <c r="D382" s="114" t="s">
        <v>8248</v>
      </c>
      <c r="F382" s="934">
        <f>SUMIF(WBA!Q:Q,D382,WBA!S:S)</f>
        <v>0</v>
      </c>
      <c r="G382" s="934">
        <f>SUMIF(Loic_MSc_Thesis!Q:Q,D382,Loic_MSc_Thesis!S:S)</f>
        <v>0</v>
      </c>
      <c r="H382" s="934">
        <f>SUMIF(LBB!Q:Q,D382,LBB!S:S)</f>
        <v>0</v>
      </c>
      <c r="I382" s="934">
        <f>SUMIF(Expert_LBB!M:M,D382,Expert_LBB!Q:Q)</f>
        <v>0</v>
      </c>
      <c r="J382" s="934">
        <f>SUMIF(Insekteräich!Q:Q,D382,Insekteräich!S:S)</f>
        <v>0</v>
      </c>
      <c r="K382" s="934">
        <f>SUMIF(Expert_Insekteraich!O:O,D382,Expert_Insekteraich!S:S)</f>
        <v>0</v>
      </c>
      <c r="L382" s="934">
        <f>SUMIF(other!R:R,D382,other!T:T)</f>
        <v>0</v>
      </c>
      <c r="M382" s="934">
        <f>SUMIF('Pan traps 2024'!Q:Q,D382,'Pan traps 2024'!S:S)</f>
        <v>0</v>
      </c>
      <c r="N382" s="934">
        <f t="shared" si="8"/>
        <v>0</v>
      </c>
      <c r="O382" s="935">
        <f t="shared" si="11"/>
        <v>0</v>
      </c>
      <c r="P382" s="914"/>
    </row>
    <row r="383" spans="1:16" ht="15">
      <c r="A383" s="114" t="str">
        <f t="shared" si="12"/>
        <v>non</v>
      </c>
      <c r="D383" s="114" t="s">
        <v>8249</v>
      </c>
      <c r="F383" s="934">
        <f>SUMIF(WBA!Q:Q,D383,WBA!S:S)</f>
        <v>0</v>
      </c>
      <c r="G383" s="934">
        <f>SUMIF(Loic_MSc_Thesis!Q:Q,D383,Loic_MSc_Thesis!S:S)</f>
        <v>0</v>
      </c>
      <c r="H383" s="934">
        <f>SUMIF(LBB!Q:Q,D383,LBB!S:S)</f>
        <v>0</v>
      </c>
      <c r="I383" s="934">
        <f>SUMIF(Expert_LBB!M:M,D383,Expert_LBB!Q:Q)</f>
        <v>0</v>
      </c>
      <c r="J383" s="934">
        <f>SUMIF(Insekteräich!Q:Q,D383,Insekteräich!S:S)</f>
        <v>0</v>
      </c>
      <c r="K383" s="934">
        <f>SUMIF(Expert_Insekteraich!O:O,D383,Expert_Insekteraich!S:S)</f>
        <v>0</v>
      </c>
      <c r="L383" s="934">
        <f>SUMIF(other!R:R,D383,other!T:T)</f>
        <v>0</v>
      </c>
      <c r="M383" s="934">
        <f>SUMIF('Pan traps 2024'!Q:Q,D383,'Pan traps 2024'!S:S)</f>
        <v>0</v>
      </c>
      <c r="N383" s="934">
        <f t="shared" si="8"/>
        <v>0</v>
      </c>
      <c r="O383" s="935">
        <f t="shared" si="11"/>
        <v>0</v>
      </c>
      <c r="P383" s="914"/>
    </row>
    <row r="384" spans="1:16" ht="15">
      <c r="A384" s="114" t="str">
        <f t="shared" si="12"/>
        <v>non</v>
      </c>
      <c r="D384" s="114" t="s">
        <v>8250</v>
      </c>
      <c r="F384" s="934">
        <f>SUMIF(WBA!Q:Q,D384,WBA!S:S)</f>
        <v>0</v>
      </c>
      <c r="G384" s="934">
        <f>SUMIF(Loic_MSc_Thesis!Q:Q,D384,Loic_MSc_Thesis!S:S)</f>
        <v>0</v>
      </c>
      <c r="H384" s="934">
        <f>SUMIF(LBB!Q:Q,D384,LBB!S:S)</f>
        <v>0</v>
      </c>
      <c r="I384" s="934">
        <f>SUMIF(Expert_LBB!M:M,D384,Expert_LBB!Q:Q)</f>
        <v>0</v>
      </c>
      <c r="J384" s="934">
        <f>SUMIF(Insekteräich!Q:Q,D384,Insekteräich!S:S)</f>
        <v>0</v>
      </c>
      <c r="K384" s="934">
        <f>SUMIF(Expert_Insekteraich!O:O,D384,Expert_Insekteraich!S:S)</f>
        <v>0</v>
      </c>
      <c r="L384" s="934">
        <f>SUMIF(other!R:R,D384,other!T:T)</f>
        <v>0</v>
      </c>
      <c r="M384" s="934">
        <f>SUMIF('Pan traps 2024'!Q:Q,D384,'Pan traps 2024'!S:S)</f>
        <v>0</v>
      </c>
      <c r="N384" s="934">
        <f t="shared" si="8"/>
        <v>0</v>
      </c>
      <c r="O384" s="935">
        <f t="shared" si="11"/>
        <v>0</v>
      </c>
      <c r="P384" s="914"/>
    </row>
    <row r="385" spans="1:16" ht="15">
      <c r="A385" s="114" t="str">
        <f t="shared" si="12"/>
        <v>non</v>
      </c>
      <c r="D385" s="114" t="s">
        <v>8251</v>
      </c>
      <c r="F385" s="934">
        <f>SUMIF(WBA!Q:Q,D385,WBA!S:S)</f>
        <v>0</v>
      </c>
      <c r="G385" s="934">
        <f>SUMIF(Loic_MSc_Thesis!Q:Q,D385,Loic_MSc_Thesis!S:S)</f>
        <v>0</v>
      </c>
      <c r="H385" s="934">
        <f>SUMIF(LBB!Q:Q,D385,LBB!S:S)</f>
        <v>0</v>
      </c>
      <c r="I385" s="934">
        <f>SUMIF(Expert_LBB!M:M,D385,Expert_LBB!Q:Q)</f>
        <v>0</v>
      </c>
      <c r="J385" s="934">
        <f>SUMIF(Insekteräich!Q:Q,D385,Insekteräich!S:S)</f>
        <v>0</v>
      </c>
      <c r="K385" s="934">
        <f>SUMIF(Expert_Insekteraich!O:O,D385,Expert_Insekteraich!S:S)</f>
        <v>0</v>
      </c>
      <c r="L385" s="934">
        <f>SUMIF(other!R:R,D385,other!T:T)</f>
        <v>0</v>
      </c>
      <c r="M385" s="934">
        <f>SUMIF('Pan traps 2024'!Q:Q,D385,'Pan traps 2024'!S:S)</f>
        <v>0</v>
      </c>
      <c r="N385" s="934">
        <f t="shared" si="8"/>
        <v>0</v>
      </c>
      <c r="O385" s="935">
        <f t="shared" si="11"/>
        <v>0</v>
      </c>
      <c r="P385" s="914"/>
    </row>
    <row r="386" spans="1:16" ht="15">
      <c r="A386" s="114">
        <f t="shared" si="12"/>
        <v>1</v>
      </c>
      <c r="D386" s="933" t="s">
        <v>1181</v>
      </c>
      <c r="F386" s="934">
        <f>SUMIF(WBA!Q:Q,D386,WBA!S:S)</f>
        <v>2</v>
      </c>
      <c r="G386" s="934">
        <f>SUMIF(Loic_MSc_Thesis!Q:Q,D386,Loic_MSc_Thesis!S:S)</f>
        <v>0</v>
      </c>
      <c r="H386" s="934">
        <f>SUMIF(LBB!Q:Q,D386,LBB!S:S)</f>
        <v>2</v>
      </c>
      <c r="I386" s="934">
        <f>SUMIF(Expert_LBB!M:M,D386,Expert_LBB!Q:Q)</f>
        <v>0</v>
      </c>
      <c r="J386" s="934">
        <f>SUMIF(Insekteräich!Q:Q,D386,Insekteräich!S:S)</f>
        <v>0</v>
      </c>
      <c r="K386" s="934">
        <f>SUMIF(Expert_Insekteraich!O:O,D386,Expert_Insekteraich!S:S)</f>
        <v>0</v>
      </c>
      <c r="L386" s="934">
        <f>SUMIF(other!R:R,D386,other!T:T)</f>
        <v>1</v>
      </c>
      <c r="M386" s="934">
        <f>SUMIF('Pan traps 2024'!Q:Q,D386,'Pan traps 2024'!S:S)</f>
        <v>0</v>
      </c>
      <c r="N386" s="934">
        <f t="shared" si="8"/>
        <v>5</v>
      </c>
      <c r="O386" s="935" t="e">
        <f t="shared" ca="1" si="11"/>
        <v>#NAME?</v>
      </c>
      <c r="P386" s="914"/>
    </row>
    <row r="387" spans="1:16" ht="15">
      <c r="A387" s="114">
        <f t="shared" si="12"/>
        <v>1</v>
      </c>
      <c r="D387" s="933" t="s">
        <v>4936</v>
      </c>
      <c r="F387" s="934">
        <f>SUMIF(WBA!Q:Q,D387,WBA!S:S)</f>
        <v>0</v>
      </c>
      <c r="G387" s="934">
        <f>SUMIF(Loic_MSc_Thesis!Q:Q,D387,Loic_MSc_Thesis!S:S)</f>
        <v>0</v>
      </c>
      <c r="H387" s="934">
        <f>SUMIF(LBB!Q:Q,D387,LBB!S:S)</f>
        <v>17</v>
      </c>
      <c r="I387" s="934">
        <f>SUMIF(Expert_LBB!M:M,D387,Expert_LBB!Q:Q)</f>
        <v>0</v>
      </c>
      <c r="J387" s="934">
        <f>SUMIF(Insekteräich!Q:Q,D387,Insekteräich!S:S)</f>
        <v>24</v>
      </c>
      <c r="K387" s="934">
        <f>SUMIF(Expert_Insekteraich!O:O,D387,Expert_Insekteraich!S:S)</f>
        <v>0</v>
      </c>
      <c r="L387" s="934">
        <f>SUMIF(other!R:R,D387,other!T:T)</f>
        <v>0</v>
      </c>
      <c r="M387" s="934">
        <f>SUMIF('Pan traps 2024'!Q:Q,D387,'Pan traps 2024'!S:S)</f>
        <v>0</v>
      </c>
      <c r="N387" s="934">
        <f t="shared" si="8"/>
        <v>41</v>
      </c>
      <c r="O387" s="935" t="e">
        <f t="shared" ca="1" si="11"/>
        <v>#NAME?</v>
      </c>
      <c r="P387" s="914"/>
    </row>
    <row r="388" spans="1:16" ht="15">
      <c r="A388" s="114" t="str">
        <f t="shared" si="12"/>
        <v>non</v>
      </c>
      <c r="D388" s="114" t="s">
        <v>8252</v>
      </c>
      <c r="F388" s="934">
        <f>SUMIF(WBA!Q:Q,D388,WBA!S:S)</f>
        <v>0</v>
      </c>
      <c r="G388" s="934">
        <f>SUMIF(Loic_MSc_Thesis!Q:Q,D388,Loic_MSc_Thesis!S:S)</f>
        <v>0</v>
      </c>
      <c r="H388" s="934">
        <f>SUMIF(LBB!Q:Q,D388,LBB!S:S)</f>
        <v>0</v>
      </c>
      <c r="I388" s="934">
        <f>SUMIF(Expert_LBB!M:M,D388,Expert_LBB!Q:Q)</f>
        <v>0</v>
      </c>
      <c r="J388" s="934">
        <f>SUMIF(Insekteräich!Q:Q,D388,Insekteräich!S:S)</f>
        <v>0</v>
      </c>
      <c r="K388" s="934">
        <f>SUMIF(Expert_Insekteraich!O:O,D388,Expert_Insekteraich!S:S)</f>
        <v>0</v>
      </c>
      <c r="L388" s="934">
        <f>SUMIF(other!R:R,D388,other!T:T)</f>
        <v>0</v>
      </c>
      <c r="M388" s="934">
        <f>SUMIF('Pan traps 2024'!Q:Q,D388,'Pan traps 2024'!S:S)</f>
        <v>0</v>
      </c>
      <c r="N388" s="934">
        <f t="shared" si="8"/>
        <v>0</v>
      </c>
      <c r="O388" s="935">
        <f t="shared" si="11"/>
        <v>0</v>
      </c>
      <c r="P388" s="914"/>
    </row>
    <row r="389" spans="1:16" ht="15">
      <c r="A389" s="114">
        <f t="shared" si="12"/>
        <v>1</v>
      </c>
      <c r="D389" s="933" t="s">
        <v>537</v>
      </c>
      <c r="F389" s="934">
        <f>SUMIF(WBA!Q:Q,D389,WBA!S:S)</f>
        <v>112</v>
      </c>
      <c r="G389" s="934">
        <f>SUMIF(Loic_MSc_Thesis!Q:Q,D389,Loic_MSc_Thesis!S:S)</f>
        <v>0</v>
      </c>
      <c r="H389" s="934">
        <f>SUMIF(LBB!Q:Q,D389,LBB!S:S)</f>
        <v>139</v>
      </c>
      <c r="I389" s="934">
        <f>SUMIF(Expert_LBB!M:M,D389,Expert_LBB!Q:Q)</f>
        <v>0</v>
      </c>
      <c r="J389" s="934">
        <f>SUMIF(Insekteräich!Q:Q,D389,Insekteräich!S:S)</f>
        <v>57</v>
      </c>
      <c r="K389" s="934">
        <f>SUMIF(Expert_Insekteraich!O:O,D389,Expert_Insekteraich!S:S)</f>
        <v>0</v>
      </c>
      <c r="L389" s="934">
        <f>SUMIF(other!R:R,D389,other!T:T)</f>
        <v>0</v>
      </c>
      <c r="M389" s="934">
        <f>SUMIF('Pan traps 2024'!Q:Q,D389,'Pan traps 2024'!S:S)</f>
        <v>2</v>
      </c>
      <c r="N389" s="934">
        <f t="shared" si="8"/>
        <v>310</v>
      </c>
      <c r="O389" s="935" t="e">
        <f t="shared" ca="1" si="11"/>
        <v>#NAME?</v>
      </c>
      <c r="P389" s="914"/>
    </row>
    <row r="390" spans="1:16" ht="15">
      <c r="A390" s="114" t="str">
        <f t="shared" si="12"/>
        <v>non</v>
      </c>
      <c r="D390" s="114" t="s">
        <v>8253</v>
      </c>
      <c r="F390" s="934">
        <f>SUMIF(WBA!Q:Q,D390,WBA!S:S)</f>
        <v>0</v>
      </c>
      <c r="G390" s="934">
        <f>SUMIF(Loic_MSc_Thesis!Q:Q,D390,Loic_MSc_Thesis!S:S)</f>
        <v>0</v>
      </c>
      <c r="H390" s="934">
        <f>SUMIF(LBB!Q:Q,D390,LBB!S:S)</f>
        <v>0</v>
      </c>
      <c r="I390" s="934">
        <f>SUMIF(Expert_LBB!M:M,D390,Expert_LBB!Q:Q)</f>
        <v>0</v>
      </c>
      <c r="J390" s="934">
        <f>SUMIF(Insekteräich!Q:Q,D390,Insekteräich!S:S)</f>
        <v>0</v>
      </c>
      <c r="K390" s="934">
        <f>SUMIF(Expert_Insekteraich!O:O,D390,Expert_Insekteraich!S:S)</f>
        <v>0</v>
      </c>
      <c r="L390" s="934">
        <f>SUMIF(other!R:R,D390,other!T:T)</f>
        <v>0</v>
      </c>
      <c r="M390" s="934">
        <f>SUMIF('Pan traps 2024'!Q:Q,D390,'Pan traps 2024'!S:S)</f>
        <v>0</v>
      </c>
      <c r="N390" s="934">
        <f t="shared" si="8"/>
        <v>0</v>
      </c>
      <c r="O390" s="935">
        <f t="shared" si="11"/>
        <v>0</v>
      </c>
      <c r="P390" s="914"/>
    </row>
    <row r="391" spans="1:16" ht="15">
      <c r="A391" s="114">
        <f t="shared" si="12"/>
        <v>1</v>
      </c>
      <c r="D391" s="933" t="s">
        <v>839</v>
      </c>
      <c r="F391" s="934">
        <f>SUMIF(WBA!Q:Q,D391,WBA!S:S)</f>
        <v>4</v>
      </c>
      <c r="G391" s="934">
        <f>SUMIF(Loic_MSc_Thesis!Q:Q,D391,Loic_MSc_Thesis!S:S)</f>
        <v>0</v>
      </c>
      <c r="H391" s="934">
        <f>SUMIF(LBB!Q:Q,D391,LBB!S:S)</f>
        <v>23</v>
      </c>
      <c r="I391" s="934">
        <f>SUMIF(Expert_LBB!M:M,D391,Expert_LBB!Q:Q)</f>
        <v>0</v>
      </c>
      <c r="J391" s="934">
        <f>SUMIF(Insekteräich!Q:Q,D391,Insekteräich!S:S)</f>
        <v>13</v>
      </c>
      <c r="K391" s="934">
        <f>SUMIF(Expert_Insekteraich!O:O,D391,Expert_Insekteraich!S:S)</f>
        <v>0</v>
      </c>
      <c r="L391" s="934">
        <f>SUMIF(other!R:R,D391,other!T:T)</f>
        <v>0</v>
      </c>
      <c r="M391" s="934">
        <f>SUMIF('Pan traps 2024'!Q:Q,D391,'Pan traps 2024'!S:S)</f>
        <v>0</v>
      </c>
      <c r="N391" s="934">
        <f t="shared" si="8"/>
        <v>40</v>
      </c>
      <c r="O391" s="935" t="e">
        <f t="shared" ca="1" si="11"/>
        <v>#NAME?</v>
      </c>
      <c r="P391" s="914"/>
    </row>
    <row r="392" spans="1:16" ht="15">
      <c r="A392" s="114" t="str">
        <f t="shared" si="12"/>
        <v>non</v>
      </c>
      <c r="D392" s="114" t="s">
        <v>8254</v>
      </c>
      <c r="F392" s="934">
        <f>SUMIF(WBA!Q:Q,D392,WBA!S:S)</f>
        <v>0</v>
      </c>
      <c r="G392" s="934">
        <f>SUMIF(Loic_MSc_Thesis!Q:Q,D392,Loic_MSc_Thesis!S:S)</f>
        <v>0</v>
      </c>
      <c r="H392" s="934">
        <f>SUMIF(LBB!Q:Q,D392,LBB!S:S)</f>
        <v>0</v>
      </c>
      <c r="I392" s="934">
        <f>SUMIF(Expert_LBB!M:M,D392,Expert_LBB!Q:Q)</f>
        <v>0</v>
      </c>
      <c r="J392" s="934">
        <f>SUMIF(Insekteräich!Q:Q,D392,Insekteräich!S:S)</f>
        <v>0</v>
      </c>
      <c r="K392" s="934">
        <f>SUMIF(Expert_Insekteraich!O:O,D392,Expert_Insekteraich!S:S)</f>
        <v>0</v>
      </c>
      <c r="L392" s="934">
        <f>SUMIF(other!R:R,D392,other!T:T)</f>
        <v>0</v>
      </c>
      <c r="M392" s="934">
        <f>SUMIF('Pan traps 2024'!Q:Q,D392,'Pan traps 2024'!S:S)</f>
        <v>0</v>
      </c>
      <c r="N392" s="934">
        <f t="shared" si="8"/>
        <v>0</v>
      </c>
      <c r="O392" s="935">
        <f t="shared" si="11"/>
        <v>0</v>
      </c>
      <c r="P392" s="914"/>
    </row>
    <row r="393" spans="1:16" ht="15">
      <c r="A393" s="114" t="str">
        <f t="shared" si="12"/>
        <v>non</v>
      </c>
      <c r="D393" s="114" t="s">
        <v>8255</v>
      </c>
      <c r="F393" s="934">
        <f>SUMIF(WBA!Q:Q,D393,WBA!S:S)</f>
        <v>0</v>
      </c>
      <c r="G393" s="934">
        <f>SUMIF(Loic_MSc_Thesis!Q:Q,D393,Loic_MSc_Thesis!S:S)</f>
        <v>0</v>
      </c>
      <c r="H393" s="934">
        <f>SUMIF(LBB!Q:Q,D393,LBB!S:S)</f>
        <v>0</v>
      </c>
      <c r="I393" s="934">
        <f>SUMIF(Expert_LBB!M:M,D393,Expert_LBB!Q:Q)</f>
        <v>0</v>
      </c>
      <c r="J393" s="934">
        <f>SUMIF(Insekteräich!Q:Q,D393,Insekteräich!S:S)</f>
        <v>0</v>
      </c>
      <c r="K393" s="934">
        <f>SUMIF(Expert_Insekteraich!O:O,D393,Expert_Insekteraich!S:S)</f>
        <v>0</v>
      </c>
      <c r="L393" s="934">
        <f>SUMIF(other!R:R,D393,other!T:T)</f>
        <v>0</v>
      </c>
      <c r="M393" s="934">
        <f>SUMIF('Pan traps 2024'!Q:Q,D393,'Pan traps 2024'!S:S)</f>
        <v>0</v>
      </c>
      <c r="N393" s="934">
        <f t="shared" si="8"/>
        <v>0</v>
      </c>
      <c r="O393" s="935">
        <f t="shared" si="11"/>
        <v>0</v>
      </c>
      <c r="P393" s="914"/>
    </row>
    <row r="394" spans="1:16" ht="15">
      <c r="A394" s="114" t="str">
        <f t="shared" si="12"/>
        <v>non</v>
      </c>
      <c r="D394" s="114" t="s">
        <v>8256</v>
      </c>
      <c r="F394" s="934">
        <f>SUMIF(WBA!Q:Q,D394,WBA!S:S)</f>
        <v>0</v>
      </c>
      <c r="G394" s="934">
        <f>SUMIF(Loic_MSc_Thesis!Q:Q,D394,Loic_MSc_Thesis!S:S)</f>
        <v>0</v>
      </c>
      <c r="H394" s="934">
        <f>SUMIF(LBB!Q:Q,D394,LBB!S:S)</f>
        <v>0</v>
      </c>
      <c r="I394" s="934">
        <f>SUMIF(Expert_LBB!M:M,D394,Expert_LBB!Q:Q)</f>
        <v>0</v>
      </c>
      <c r="J394" s="934">
        <f>SUMIF(Insekteräich!Q:Q,D394,Insekteräich!S:S)</f>
        <v>0</v>
      </c>
      <c r="K394" s="934">
        <f>SUMIF(Expert_Insekteraich!O:O,D394,Expert_Insekteraich!S:S)</f>
        <v>0</v>
      </c>
      <c r="L394" s="934">
        <f>SUMIF(other!R:R,D394,other!T:T)</f>
        <v>0</v>
      </c>
      <c r="M394" s="934">
        <f>SUMIF('Pan traps 2024'!Q:Q,D394,'Pan traps 2024'!S:S)</f>
        <v>0</v>
      </c>
      <c r="N394" s="934">
        <f t="shared" si="8"/>
        <v>0</v>
      </c>
      <c r="O394" s="935">
        <f t="shared" si="11"/>
        <v>0</v>
      </c>
      <c r="P394" s="914"/>
    </row>
    <row r="395" spans="1:16" ht="15">
      <c r="A395" s="114" t="str">
        <f t="shared" si="12"/>
        <v>non</v>
      </c>
      <c r="D395" s="114" t="s">
        <v>8257</v>
      </c>
      <c r="F395" s="934">
        <f>SUMIF(WBA!Q:Q,D395,WBA!S:S)</f>
        <v>0</v>
      </c>
      <c r="G395" s="934">
        <f>SUMIF(Loic_MSc_Thesis!Q:Q,D395,Loic_MSc_Thesis!S:S)</f>
        <v>0</v>
      </c>
      <c r="H395" s="934">
        <f>SUMIF(LBB!Q:Q,D395,LBB!S:S)</f>
        <v>0</v>
      </c>
      <c r="I395" s="934">
        <f>SUMIF(Expert_LBB!M:M,D395,Expert_LBB!Q:Q)</f>
        <v>0</v>
      </c>
      <c r="J395" s="934">
        <f>SUMIF(Insekteräich!Q:Q,D395,Insekteräich!S:S)</f>
        <v>0</v>
      </c>
      <c r="K395" s="934">
        <f>SUMIF(Expert_Insekteraich!O:O,D395,Expert_Insekteraich!S:S)</f>
        <v>0</v>
      </c>
      <c r="L395" s="934">
        <f>SUMIF(other!R:R,D395,other!T:T)</f>
        <v>0</v>
      </c>
      <c r="M395" s="934">
        <f>SUMIF('Pan traps 2024'!Q:Q,D395,'Pan traps 2024'!S:S)</f>
        <v>0</v>
      </c>
      <c r="N395" s="934">
        <f t="shared" si="8"/>
        <v>0</v>
      </c>
      <c r="O395" s="935">
        <f t="shared" si="11"/>
        <v>0</v>
      </c>
      <c r="P395" s="914"/>
    </row>
    <row r="396" spans="1:16" ht="15">
      <c r="A396" s="114" t="str">
        <f t="shared" si="12"/>
        <v>non</v>
      </c>
      <c r="D396" s="114" t="s">
        <v>8258</v>
      </c>
      <c r="F396" s="934">
        <f>SUMIF(WBA!Q:Q,D396,WBA!S:S)</f>
        <v>0</v>
      </c>
      <c r="G396" s="934">
        <f>SUMIF(Loic_MSc_Thesis!Q:Q,D396,Loic_MSc_Thesis!S:S)</f>
        <v>0</v>
      </c>
      <c r="H396" s="934">
        <f>SUMIF(LBB!Q:Q,D396,LBB!S:S)</f>
        <v>0</v>
      </c>
      <c r="I396" s="934">
        <f>SUMIF(Expert_LBB!M:M,D396,Expert_LBB!Q:Q)</f>
        <v>0</v>
      </c>
      <c r="J396" s="934">
        <f>SUMIF(Insekteräich!Q:Q,D396,Insekteräich!S:S)</f>
        <v>0</v>
      </c>
      <c r="K396" s="934">
        <f>SUMIF(Expert_Insekteraich!O:O,D396,Expert_Insekteraich!S:S)</f>
        <v>0</v>
      </c>
      <c r="L396" s="934">
        <f>SUMIF(other!R:R,D396,other!T:T)</f>
        <v>0</v>
      </c>
      <c r="M396" s="934">
        <f>SUMIF('Pan traps 2024'!Q:Q,D396,'Pan traps 2024'!S:S)</f>
        <v>0</v>
      </c>
      <c r="N396" s="934">
        <f t="shared" si="8"/>
        <v>0</v>
      </c>
      <c r="O396" s="935">
        <f t="shared" si="11"/>
        <v>0</v>
      </c>
      <c r="P396" s="914"/>
    </row>
    <row r="397" spans="1:16" ht="15">
      <c r="A397" s="114" t="str">
        <f t="shared" si="12"/>
        <v>non</v>
      </c>
      <c r="D397" s="114" t="s">
        <v>8259</v>
      </c>
      <c r="F397" s="934">
        <f>SUMIF(WBA!Q:Q,D397,WBA!S:S)</f>
        <v>0</v>
      </c>
      <c r="G397" s="934">
        <f>SUMIF(Loic_MSc_Thesis!Q:Q,D397,Loic_MSc_Thesis!S:S)</f>
        <v>0</v>
      </c>
      <c r="H397" s="934">
        <f>SUMIF(LBB!Q:Q,D397,LBB!S:S)</f>
        <v>0</v>
      </c>
      <c r="I397" s="934">
        <f>SUMIF(Expert_LBB!M:M,D397,Expert_LBB!Q:Q)</f>
        <v>0</v>
      </c>
      <c r="J397" s="934">
        <f>SUMIF(Insekteräich!Q:Q,D397,Insekteräich!S:S)</f>
        <v>0</v>
      </c>
      <c r="K397" s="934">
        <f>SUMIF(Expert_Insekteraich!O:O,D397,Expert_Insekteraich!S:S)</f>
        <v>0</v>
      </c>
      <c r="L397" s="934">
        <f>SUMIF(other!R:R,D397,other!T:T)</f>
        <v>0</v>
      </c>
      <c r="M397" s="934">
        <f>SUMIF('Pan traps 2024'!Q:Q,D397,'Pan traps 2024'!S:S)</f>
        <v>0</v>
      </c>
      <c r="N397" s="934">
        <f t="shared" si="8"/>
        <v>0</v>
      </c>
      <c r="O397" s="935">
        <f t="shared" si="11"/>
        <v>0</v>
      </c>
      <c r="P397" s="914"/>
    </row>
    <row r="398" spans="1:16" ht="15">
      <c r="A398" s="114">
        <f t="shared" si="12"/>
        <v>1</v>
      </c>
      <c r="D398" s="933" t="s">
        <v>739</v>
      </c>
      <c r="F398" s="934">
        <f>SUMIF(WBA!Q:Q,D398,WBA!S:S)</f>
        <v>1</v>
      </c>
      <c r="G398" s="934">
        <f>SUMIF(Loic_MSc_Thesis!Q:Q,D398,Loic_MSc_Thesis!S:S)</f>
        <v>0</v>
      </c>
      <c r="H398" s="934">
        <f>SUMIF(LBB!Q:Q,D398,LBB!S:S)</f>
        <v>2</v>
      </c>
      <c r="I398" s="934">
        <f>SUMIF(Expert_LBB!M:M,D398,Expert_LBB!Q:Q)</f>
        <v>0</v>
      </c>
      <c r="J398" s="934">
        <f>SUMIF(Insekteräich!Q:Q,D398,Insekteräich!S:S)</f>
        <v>0</v>
      </c>
      <c r="K398" s="934">
        <f>SUMIF(Expert_Insekteraich!O:O,D398,Expert_Insekteraich!S:S)</f>
        <v>0</v>
      </c>
      <c r="L398" s="934">
        <f>SUMIF(other!R:R,D398,other!T:T)</f>
        <v>0</v>
      </c>
      <c r="M398" s="934">
        <f>SUMIF('Pan traps 2024'!Q:Q,D398,'Pan traps 2024'!S:S)</f>
        <v>0</v>
      </c>
      <c r="N398" s="934">
        <f t="shared" si="8"/>
        <v>3</v>
      </c>
      <c r="O398" s="935" t="e">
        <f t="shared" ca="1" si="11"/>
        <v>#NAME?</v>
      </c>
      <c r="P398" s="914"/>
    </row>
    <row r="399" spans="1:16" ht="15">
      <c r="A399" s="114" t="str">
        <f t="shared" si="12"/>
        <v>non</v>
      </c>
      <c r="D399" s="114" t="s">
        <v>8260</v>
      </c>
      <c r="F399" s="934">
        <f>SUMIF(WBA!Q:Q,D399,WBA!S:S)</f>
        <v>0</v>
      </c>
      <c r="G399" s="934">
        <f>SUMIF(Loic_MSc_Thesis!Q:Q,D399,Loic_MSc_Thesis!S:S)</f>
        <v>0</v>
      </c>
      <c r="H399" s="934">
        <f>SUMIF(LBB!Q:Q,D399,LBB!S:S)</f>
        <v>0</v>
      </c>
      <c r="I399" s="934">
        <f>SUMIF(Expert_LBB!M:M,D399,Expert_LBB!Q:Q)</f>
        <v>0</v>
      </c>
      <c r="J399" s="934">
        <f>SUMIF(Insekteräich!Q:Q,D399,Insekteräich!S:S)</f>
        <v>0</v>
      </c>
      <c r="K399" s="934">
        <f>SUMIF(Expert_Insekteraich!O:O,D399,Expert_Insekteraich!S:S)</f>
        <v>0</v>
      </c>
      <c r="L399" s="934">
        <f>SUMIF(other!R:R,D399,other!T:T)</f>
        <v>0</v>
      </c>
      <c r="M399" s="934">
        <f>SUMIF('Pan traps 2024'!Q:Q,D399,'Pan traps 2024'!S:S)</f>
        <v>0</v>
      </c>
      <c r="N399" s="934">
        <f t="shared" si="8"/>
        <v>0</v>
      </c>
      <c r="O399" s="935">
        <f t="shared" si="11"/>
        <v>0</v>
      </c>
      <c r="P399" s="914"/>
    </row>
    <row r="400" spans="1:16" ht="15">
      <c r="A400" s="114">
        <f t="shared" si="12"/>
        <v>1</v>
      </c>
      <c r="D400" s="933" t="s">
        <v>544</v>
      </c>
      <c r="F400" s="934">
        <f>SUMIF(WBA!Q:Q,D400,WBA!S:S)</f>
        <v>18</v>
      </c>
      <c r="G400" s="934">
        <f>SUMIF(Loic_MSc_Thesis!Q:Q,D400,Loic_MSc_Thesis!S:S)</f>
        <v>1</v>
      </c>
      <c r="H400" s="934">
        <f>SUMIF(LBB!Q:Q,D400,LBB!S:S)</f>
        <v>61</v>
      </c>
      <c r="I400" s="934">
        <f>SUMIF(Expert_LBB!M:M,D400,Expert_LBB!Q:Q)</f>
        <v>0</v>
      </c>
      <c r="J400" s="934">
        <f>SUMIF(Insekteräich!Q:Q,D400,Insekteräich!S:S)</f>
        <v>74</v>
      </c>
      <c r="K400" s="934">
        <f>SUMIF(Expert_Insekteraich!O:O,D400,Expert_Insekteraich!S:S)</f>
        <v>0</v>
      </c>
      <c r="L400" s="934">
        <f>SUMIF(other!R:R,D400,other!T:T)</f>
        <v>0</v>
      </c>
      <c r="M400" s="934">
        <f>SUMIF('Pan traps 2024'!Q:Q,D400,'Pan traps 2024'!S:S)</f>
        <v>11</v>
      </c>
      <c r="N400" s="934">
        <f t="shared" si="8"/>
        <v>165</v>
      </c>
      <c r="O400" s="935" t="e">
        <f t="shared" ca="1" si="11"/>
        <v>#NAME?</v>
      </c>
      <c r="P400" s="914"/>
    </row>
    <row r="401" spans="1:16" ht="15">
      <c r="A401" s="114">
        <f t="shared" si="12"/>
        <v>1</v>
      </c>
      <c r="D401" s="933" t="s">
        <v>499</v>
      </c>
      <c r="F401" s="934">
        <f>SUMIF(WBA!Q:Q,D401,WBA!S:S)</f>
        <v>59</v>
      </c>
      <c r="G401" s="934">
        <f>SUMIF(Loic_MSc_Thesis!Q:Q,D401,Loic_MSc_Thesis!S:S)</f>
        <v>1</v>
      </c>
      <c r="H401" s="934">
        <f>SUMIF(LBB!Q:Q,D401,LBB!S:S)</f>
        <v>61</v>
      </c>
      <c r="I401" s="934">
        <f>SUMIF(Expert_LBB!M:M,D401,Expert_LBB!Q:Q)</f>
        <v>0</v>
      </c>
      <c r="J401" s="934">
        <f>SUMIF(Insekteräich!Q:Q,D401,Insekteräich!S:S)</f>
        <v>48</v>
      </c>
      <c r="K401" s="934">
        <f>SUMIF(Expert_Insekteraich!O:O,D401,Expert_Insekteraich!S:S)</f>
        <v>0</v>
      </c>
      <c r="L401" s="934">
        <f>SUMIF(other!R:R,D401,other!T:T)</f>
        <v>0</v>
      </c>
      <c r="M401" s="934">
        <f>SUMIF('Pan traps 2024'!Q:Q,D401,'Pan traps 2024'!S:S)</f>
        <v>0</v>
      </c>
      <c r="N401" s="934">
        <f t="shared" si="8"/>
        <v>169</v>
      </c>
      <c r="O401" s="935" t="e">
        <f t="shared" ca="1" si="11"/>
        <v>#NAME?</v>
      </c>
      <c r="P401" s="914"/>
    </row>
    <row r="402" spans="1:16" ht="15">
      <c r="A402" s="114" t="str">
        <f t="shared" si="12"/>
        <v>non</v>
      </c>
      <c r="D402" s="114" t="s">
        <v>8261</v>
      </c>
      <c r="F402" s="934">
        <f>SUMIF(WBA!Q:Q,D402,WBA!S:S)</f>
        <v>0</v>
      </c>
      <c r="G402" s="934">
        <f>SUMIF(Loic_MSc_Thesis!Q:Q,D402,Loic_MSc_Thesis!S:S)</f>
        <v>0</v>
      </c>
      <c r="H402" s="934">
        <f>SUMIF(LBB!Q:Q,D402,LBB!S:S)</f>
        <v>0</v>
      </c>
      <c r="I402" s="934">
        <f>SUMIF(Expert_LBB!M:M,D402,Expert_LBB!Q:Q)</f>
        <v>0</v>
      </c>
      <c r="J402" s="934">
        <f>SUMIF(Insekteräich!Q:Q,D402,Insekteräich!S:S)</f>
        <v>0</v>
      </c>
      <c r="K402" s="934">
        <f>SUMIF(Expert_Insekteraich!O:O,D402,Expert_Insekteraich!S:S)</f>
        <v>0</v>
      </c>
      <c r="L402" s="934">
        <f>SUMIF(other!R:R,D402,other!T:T)</f>
        <v>0</v>
      </c>
      <c r="M402" s="934">
        <f>SUMIF('Pan traps 2024'!Q:Q,D402,'Pan traps 2024'!S:S)</f>
        <v>0</v>
      </c>
      <c r="N402" s="934">
        <f t="shared" si="8"/>
        <v>0</v>
      </c>
      <c r="O402" s="935">
        <f t="shared" si="11"/>
        <v>0</v>
      </c>
      <c r="P402" s="914"/>
    </row>
    <row r="403" spans="1:16" ht="15">
      <c r="A403" s="114" t="str">
        <f t="shared" si="12"/>
        <v>non</v>
      </c>
      <c r="D403" s="114" t="s">
        <v>8262</v>
      </c>
      <c r="F403" s="934">
        <f>SUMIF(WBA!Q:Q,D403,WBA!S:S)</f>
        <v>0</v>
      </c>
      <c r="G403" s="934">
        <f>SUMIF(Loic_MSc_Thesis!Q:Q,D403,Loic_MSc_Thesis!S:S)</f>
        <v>0</v>
      </c>
      <c r="H403" s="934">
        <f>SUMIF(LBB!Q:Q,D403,LBB!S:S)</f>
        <v>0</v>
      </c>
      <c r="I403" s="934">
        <f>SUMIF(Expert_LBB!M:M,D403,Expert_LBB!Q:Q)</f>
        <v>0</v>
      </c>
      <c r="J403" s="934">
        <f>SUMIF(Insekteräich!Q:Q,D403,Insekteräich!S:S)</f>
        <v>0</v>
      </c>
      <c r="K403" s="934">
        <f>SUMIF(Expert_Insekteraich!O:O,D403,Expert_Insekteraich!S:S)</f>
        <v>0</v>
      </c>
      <c r="L403" s="934">
        <f>SUMIF(other!R:R,D403,other!T:T)</f>
        <v>0</v>
      </c>
      <c r="M403" s="934">
        <f>SUMIF('Pan traps 2024'!Q:Q,D403,'Pan traps 2024'!S:S)</f>
        <v>0</v>
      </c>
      <c r="N403" s="934">
        <f t="shared" si="8"/>
        <v>0</v>
      </c>
      <c r="O403" s="935">
        <f t="shared" si="11"/>
        <v>0</v>
      </c>
      <c r="P403" s="914"/>
    </row>
    <row r="404" spans="1:16" ht="15">
      <c r="A404" s="114" t="str">
        <f t="shared" si="12"/>
        <v>non</v>
      </c>
      <c r="D404" s="114" t="s">
        <v>8263</v>
      </c>
      <c r="F404" s="934">
        <f>SUMIF(WBA!Q:Q,D404,WBA!S:S)</f>
        <v>0</v>
      </c>
      <c r="G404" s="934">
        <f>SUMIF(Loic_MSc_Thesis!Q:Q,D404,Loic_MSc_Thesis!S:S)</f>
        <v>0</v>
      </c>
      <c r="H404" s="934">
        <f>SUMIF(LBB!Q:Q,D404,LBB!S:S)</f>
        <v>0</v>
      </c>
      <c r="I404" s="934">
        <f>SUMIF(Expert_LBB!M:M,D404,Expert_LBB!Q:Q)</f>
        <v>0</v>
      </c>
      <c r="J404" s="934">
        <f>SUMIF(Insekteräich!Q:Q,D404,Insekteräich!S:S)</f>
        <v>0</v>
      </c>
      <c r="K404" s="934">
        <f>SUMIF(Expert_Insekteraich!O:O,D404,Expert_Insekteraich!S:S)</f>
        <v>0</v>
      </c>
      <c r="L404" s="934">
        <f>SUMIF(other!R:R,D404,other!T:T)</f>
        <v>0</v>
      </c>
      <c r="M404" s="934">
        <f>SUMIF('Pan traps 2024'!Q:Q,D404,'Pan traps 2024'!S:S)</f>
        <v>0</v>
      </c>
      <c r="N404" s="934">
        <f t="shared" si="8"/>
        <v>0</v>
      </c>
      <c r="O404" s="935">
        <f t="shared" si="11"/>
        <v>0</v>
      </c>
      <c r="P404" s="914"/>
    </row>
    <row r="405" spans="1:16" ht="15">
      <c r="A405" s="114" t="str">
        <f t="shared" si="12"/>
        <v>non</v>
      </c>
      <c r="D405" s="114" t="s">
        <v>8264</v>
      </c>
      <c r="F405" s="934">
        <f>SUMIF(WBA!Q:Q,D405,WBA!S:S)</f>
        <v>0</v>
      </c>
      <c r="G405" s="934">
        <f>SUMIF(Loic_MSc_Thesis!Q:Q,D405,Loic_MSc_Thesis!S:S)</f>
        <v>0</v>
      </c>
      <c r="H405" s="934">
        <f>SUMIF(LBB!Q:Q,D405,LBB!S:S)</f>
        <v>0</v>
      </c>
      <c r="I405" s="934">
        <f>SUMIF(Expert_LBB!M:M,D405,Expert_LBB!Q:Q)</f>
        <v>0</v>
      </c>
      <c r="J405" s="934">
        <f>SUMIF(Insekteräich!Q:Q,D405,Insekteräich!S:S)</f>
        <v>0</v>
      </c>
      <c r="K405" s="934">
        <f>SUMIF(Expert_Insekteraich!O:O,D405,Expert_Insekteraich!S:S)</f>
        <v>0</v>
      </c>
      <c r="L405" s="934">
        <f>SUMIF(other!R:R,D405,other!T:T)</f>
        <v>0</v>
      </c>
      <c r="M405" s="934">
        <f>SUMIF('Pan traps 2024'!Q:Q,D405,'Pan traps 2024'!S:S)</f>
        <v>0</v>
      </c>
      <c r="N405" s="934">
        <f t="shared" si="8"/>
        <v>0</v>
      </c>
      <c r="O405" s="935">
        <f t="shared" si="11"/>
        <v>0</v>
      </c>
      <c r="P405" s="914"/>
    </row>
    <row r="406" spans="1:16" ht="15">
      <c r="A406" s="114" t="str">
        <f t="shared" si="12"/>
        <v>non</v>
      </c>
      <c r="D406" s="114" t="s">
        <v>8265</v>
      </c>
      <c r="F406" s="934">
        <f>SUMIF(WBA!Q:Q,D406,WBA!S:S)</f>
        <v>0</v>
      </c>
      <c r="G406" s="934">
        <f>SUMIF(Loic_MSc_Thesis!Q:Q,D406,Loic_MSc_Thesis!S:S)</f>
        <v>0</v>
      </c>
      <c r="H406" s="934">
        <f>SUMIF(LBB!Q:Q,D406,LBB!S:S)</f>
        <v>0</v>
      </c>
      <c r="I406" s="934">
        <f>SUMIF(Expert_LBB!M:M,D406,Expert_LBB!Q:Q)</f>
        <v>0</v>
      </c>
      <c r="J406" s="934">
        <f>SUMIF(Insekteräich!Q:Q,D406,Insekteräich!S:S)</f>
        <v>0</v>
      </c>
      <c r="K406" s="934">
        <f>SUMIF(Expert_Insekteraich!O:O,D406,Expert_Insekteraich!S:S)</f>
        <v>0</v>
      </c>
      <c r="L406" s="934">
        <f>SUMIF(other!R:R,D406,other!T:T)</f>
        <v>0</v>
      </c>
      <c r="M406" s="934">
        <f>SUMIF('Pan traps 2024'!Q:Q,D406,'Pan traps 2024'!S:S)</f>
        <v>0</v>
      </c>
      <c r="N406" s="934">
        <f t="shared" si="8"/>
        <v>0</v>
      </c>
      <c r="O406" s="935">
        <f t="shared" si="11"/>
        <v>0</v>
      </c>
      <c r="P406" s="914"/>
    </row>
    <row r="407" spans="1:16" ht="15">
      <c r="A407" s="114" t="str">
        <f t="shared" si="12"/>
        <v>non</v>
      </c>
      <c r="D407" s="114" t="s">
        <v>8266</v>
      </c>
      <c r="F407" s="934">
        <f>SUMIF(WBA!Q:Q,D407,WBA!S:S)</f>
        <v>0</v>
      </c>
      <c r="G407" s="934">
        <f>SUMIF(Loic_MSc_Thesis!Q:Q,D407,Loic_MSc_Thesis!S:S)</f>
        <v>0</v>
      </c>
      <c r="H407" s="934">
        <f>SUMIF(LBB!Q:Q,D407,LBB!S:S)</f>
        <v>0</v>
      </c>
      <c r="I407" s="934">
        <f>SUMIF(Expert_LBB!M:M,D407,Expert_LBB!Q:Q)</f>
        <v>0</v>
      </c>
      <c r="J407" s="934">
        <f>SUMIF(Insekteräich!Q:Q,D407,Insekteräich!S:S)</f>
        <v>0</v>
      </c>
      <c r="K407" s="934">
        <f>SUMIF(Expert_Insekteraich!O:O,D407,Expert_Insekteraich!S:S)</f>
        <v>0</v>
      </c>
      <c r="L407" s="934">
        <f>SUMIF(other!R:R,D407,other!T:T)</f>
        <v>0</v>
      </c>
      <c r="M407" s="934">
        <f>SUMIF('Pan traps 2024'!Q:Q,D407,'Pan traps 2024'!S:S)</f>
        <v>0</v>
      </c>
      <c r="N407" s="934">
        <f t="shared" si="8"/>
        <v>0</v>
      </c>
      <c r="O407" s="935">
        <f t="shared" si="11"/>
        <v>0</v>
      </c>
      <c r="P407" s="914"/>
    </row>
    <row r="408" spans="1:16" ht="15">
      <c r="A408" s="114">
        <f t="shared" si="12"/>
        <v>1</v>
      </c>
      <c r="D408" s="114" t="s">
        <v>5346</v>
      </c>
      <c r="F408" s="934">
        <f>SUMIF(WBA!Q:Q,D408,WBA!S:S)</f>
        <v>0</v>
      </c>
      <c r="G408" s="934">
        <f>SUMIF(Loic_MSc_Thesis!Q:Q,D408,Loic_MSc_Thesis!S:S)</f>
        <v>0</v>
      </c>
      <c r="H408" s="934">
        <f>SUMIF(LBB!Q:Q,D408,LBB!S:S)</f>
        <v>9</v>
      </c>
      <c r="I408" s="934">
        <f>SUMIF(Expert_LBB!M:M,D408,Expert_LBB!Q:Q)</f>
        <v>0</v>
      </c>
      <c r="J408" s="934">
        <f>SUMIF(Insekteräich!Q:Q,D408,Insekteräich!S:S)</f>
        <v>5</v>
      </c>
      <c r="K408" s="934">
        <f>SUMIF(Expert_Insekteraich!O:O,D408,Expert_Insekteraich!S:S)</f>
        <v>0</v>
      </c>
      <c r="L408" s="934">
        <f>SUMIF(other!R:R,D408,other!T:T)</f>
        <v>0</v>
      </c>
      <c r="M408" s="934">
        <f>SUMIF('Pan traps 2024'!Q:Q,D408,'Pan traps 2024'!S:S)</f>
        <v>0</v>
      </c>
      <c r="N408" s="934">
        <f t="shared" si="8"/>
        <v>14</v>
      </c>
      <c r="O408" s="935" t="e">
        <f t="shared" ca="1" si="11"/>
        <v>#NAME?</v>
      </c>
      <c r="P408" s="914"/>
    </row>
    <row r="409" spans="1:16" ht="15">
      <c r="A409" s="114" t="str">
        <f t="shared" si="12"/>
        <v>non</v>
      </c>
      <c r="D409" s="114" t="s">
        <v>8267</v>
      </c>
      <c r="F409" s="934">
        <f>SUMIF(WBA!Q:Q,D409,WBA!S:S)</f>
        <v>0</v>
      </c>
      <c r="G409" s="934">
        <f>SUMIF(Loic_MSc_Thesis!Q:Q,D409,Loic_MSc_Thesis!S:S)</f>
        <v>0</v>
      </c>
      <c r="H409" s="934">
        <f>SUMIF(LBB!Q:Q,D409,LBB!S:S)</f>
        <v>0</v>
      </c>
      <c r="I409" s="934">
        <f>SUMIF(Expert_LBB!M:M,D409,Expert_LBB!Q:Q)</f>
        <v>0</v>
      </c>
      <c r="J409" s="934">
        <f>SUMIF(Insekteräich!Q:Q,D409,Insekteräich!S:S)</f>
        <v>0</v>
      </c>
      <c r="K409" s="934">
        <f>SUMIF(Expert_Insekteraich!O:O,D409,Expert_Insekteraich!S:S)</f>
        <v>0</v>
      </c>
      <c r="L409" s="934">
        <f>SUMIF(other!R:R,D409,other!T:T)</f>
        <v>0</v>
      </c>
      <c r="M409" s="934">
        <f>SUMIF('Pan traps 2024'!Q:Q,D409,'Pan traps 2024'!S:S)</f>
        <v>0</v>
      </c>
      <c r="N409" s="934">
        <f t="shared" si="8"/>
        <v>0</v>
      </c>
      <c r="O409" s="935">
        <f t="shared" si="11"/>
        <v>0</v>
      </c>
      <c r="P409" s="914"/>
    </row>
    <row r="410" spans="1:16" ht="15">
      <c r="A410" s="114" t="str">
        <f t="shared" si="12"/>
        <v>non</v>
      </c>
      <c r="D410" s="114" t="s">
        <v>8268</v>
      </c>
      <c r="F410" s="934">
        <f>SUMIF(WBA!Q:Q,D410,WBA!S:S)</f>
        <v>0</v>
      </c>
      <c r="G410" s="934">
        <f>SUMIF(Loic_MSc_Thesis!Q:Q,D410,Loic_MSc_Thesis!S:S)</f>
        <v>0</v>
      </c>
      <c r="H410" s="934">
        <f>SUMIF(LBB!Q:Q,D410,LBB!S:S)</f>
        <v>0</v>
      </c>
      <c r="I410" s="934">
        <f>SUMIF(Expert_LBB!M:M,D410,Expert_LBB!Q:Q)</f>
        <v>0</v>
      </c>
      <c r="J410" s="934">
        <f>SUMIF(Insekteräich!Q:Q,D410,Insekteräich!S:S)</f>
        <v>0</v>
      </c>
      <c r="K410" s="934">
        <f>SUMIF(Expert_Insekteraich!O:O,D410,Expert_Insekteraich!S:S)</f>
        <v>0</v>
      </c>
      <c r="L410" s="934">
        <f>SUMIF(other!R:R,D410,other!T:T)</f>
        <v>0</v>
      </c>
      <c r="M410" s="934">
        <f>SUMIF('Pan traps 2024'!Q:Q,D410,'Pan traps 2024'!S:S)</f>
        <v>0</v>
      </c>
      <c r="N410" s="934">
        <f t="shared" si="8"/>
        <v>0</v>
      </c>
      <c r="O410" s="935">
        <f t="shared" si="11"/>
        <v>0</v>
      </c>
      <c r="P410" s="914"/>
    </row>
    <row r="411" spans="1:16" ht="15">
      <c r="A411" s="114" t="str">
        <f t="shared" si="12"/>
        <v>non</v>
      </c>
      <c r="D411" s="114" t="s">
        <v>8269</v>
      </c>
      <c r="F411" s="934">
        <f>SUMIF(WBA!Q:Q,D411,WBA!S:S)</f>
        <v>0</v>
      </c>
      <c r="G411" s="934">
        <f>SUMIF(Loic_MSc_Thesis!Q:Q,D411,Loic_MSc_Thesis!S:S)</f>
        <v>0</v>
      </c>
      <c r="H411" s="934">
        <f>SUMIF(LBB!Q:Q,D411,LBB!S:S)</f>
        <v>0</v>
      </c>
      <c r="I411" s="934">
        <f>SUMIF(Expert_LBB!M:M,D411,Expert_LBB!Q:Q)</f>
        <v>0</v>
      </c>
      <c r="J411" s="934">
        <f>SUMIF(Insekteräich!Q:Q,D411,Insekteräich!S:S)</f>
        <v>0</v>
      </c>
      <c r="K411" s="934">
        <f>SUMIF(Expert_Insekteraich!O:O,D411,Expert_Insekteraich!S:S)</f>
        <v>0</v>
      </c>
      <c r="L411" s="934">
        <f>SUMIF(other!R:R,D411,other!T:T)</f>
        <v>0</v>
      </c>
      <c r="M411" s="934">
        <f>SUMIF('Pan traps 2024'!Q:Q,D411,'Pan traps 2024'!S:S)</f>
        <v>0</v>
      </c>
      <c r="N411" s="934">
        <f t="shared" si="8"/>
        <v>0</v>
      </c>
      <c r="O411" s="935">
        <f t="shared" si="11"/>
        <v>0</v>
      </c>
      <c r="P411" s="914"/>
    </row>
    <row r="412" spans="1:16" ht="15">
      <c r="A412" s="114" t="str">
        <f t="shared" si="12"/>
        <v>non</v>
      </c>
      <c r="D412" s="114" t="s">
        <v>8270</v>
      </c>
      <c r="F412" s="934">
        <f>SUMIF(WBA!Q:Q,D412,WBA!S:S)</f>
        <v>0</v>
      </c>
      <c r="G412" s="934">
        <f>SUMIF(Loic_MSc_Thesis!Q:Q,D412,Loic_MSc_Thesis!S:S)</f>
        <v>0</v>
      </c>
      <c r="H412" s="934">
        <f>SUMIF(LBB!Q:Q,D412,LBB!S:S)</f>
        <v>0</v>
      </c>
      <c r="I412" s="934">
        <f>SUMIF(Expert_LBB!M:M,D412,Expert_LBB!Q:Q)</f>
        <v>0</v>
      </c>
      <c r="J412" s="934">
        <f>SUMIF(Insekteräich!Q:Q,D412,Insekteräich!S:S)</f>
        <v>0</v>
      </c>
      <c r="K412" s="934">
        <f>SUMIF(Expert_Insekteraich!O:O,D412,Expert_Insekteraich!S:S)</f>
        <v>0</v>
      </c>
      <c r="L412" s="934">
        <f>SUMIF(other!R:R,D412,other!T:T)</f>
        <v>0</v>
      </c>
      <c r="M412" s="934">
        <f>SUMIF('Pan traps 2024'!Q:Q,D412,'Pan traps 2024'!S:S)</f>
        <v>0</v>
      </c>
      <c r="N412" s="934">
        <f t="shared" si="8"/>
        <v>0</v>
      </c>
      <c r="O412" s="935">
        <f t="shared" si="11"/>
        <v>0</v>
      </c>
      <c r="P412" s="914"/>
    </row>
    <row r="413" spans="1:16" ht="15">
      <c r="A413" s="114" t="str">
        <f t="shared" si="12"/>
        <v>non</v>
      </c>
      <c r="D413" s="114" t="s">
        <v>8271</v>
      </c>
      <c r="F413" s="934">
        <f>SUMIF(WBA!Q:Q,D413,WBA!S:S)</f>
        <v>0</v>
      </c>
      <c r="G413" s="934">
        <f>SUMIF(Loic_MSc_Thesis!Q:Q,D413,Loic_MSc_Thesis!S:S)</f>
        <v>0</v>
      </c>
      <c r="H413" s="934">
        <f>SUMIF(LBB!Q:Q,D413,LBB!S:S)</f>
        <v>0</v>
      </c>
      <c r="I413" s="934">
        <f>SUMIF(Expert_LBB!M:M,D413,Expert_LBB!Q:Q)</f>
        <v>0</v>
      </c>
      <c r="J413" s="934">
        <f>SUMIF(Insekteräich!Q:Q,D413,Insekteräich!S:S)</f>
        <v>0</v>
      </c>
      <c r="K413" s="934">
        <f>SUMIF(Expert_Insekteraich!O:O,D413,Expert_Insekteraich!S:S)</f>
        <v>0</v>
      </c>
      <c r="L413" s="934">
        <f>SUMIF(other!R:R,D413,other!T:T)</f>
        <v>0</v>
      </c>
      <c r="M413" s="934">
        <f>SUMIF('Pan traps 2024'!Q:Q,D413,'Pan traps 2024'!S:S)</f>
        <v>0</v>
      </c>
      <c r="N413" s="934">
        <f t="shared" si="8"/>
        <v>0</v>
      </c>
      <c r="O413" s="935">
        <f t="shared" si="11"/>
        <v>0</v>
      </c>
      <c r="P413" s="914"/>
    </row>
    <row r="414" spans="1:16" ht="15">
      <c r="A414" s="114" t="str">
        <f t="shared" si="12"/>
        <v>non</v>
      </c>
      <c r="D414" s="114" t="s">
        <v>8272</v>
      </c>
      <c r="F414" s="934">
        <f>SUMIF(WBA!Q:Q,D414,WBA!S:S)</f>
        <v>0</v>
      </c>
      <c r="G414" s="934">
        <f>SUMIF(Loic_MSc_Thesis!Q:Q,D414,Loic_MSc_Thesis!S:S)</f>
        <v>0</v>
      </c>
      <c r="H414" s="934">
        <f>SUMIF(LBB!Q:Q,D414,LBB!S:S)</f>
        <v>0</v>
      </c>
      <c r="I414" s="934">
        <f>SUMIF(Expert_LBB!M:M,D414,Expert_LBB!Q:Q)</f>
        <v>0</v>
      </c>
      <c r="J414" s="934">
        <f>SUMIF(Insekteräich!Q:Q,D414,Insekteräich!S:S)</f>
        <v>0</v>
      </c>
      <c r="K414" s="934">
        <f>SUMIF(Expert_Insekteraich!O:O,D414,Expert_Insekteraich!S:S)</f>
        <v>0</v>
      </c>
      <c r="L414" s="934">
        <f>SUMIF(other!R:R,D414,other!T:T)</f>
        <v>0</v>
      </c>
      <c r="M414" s="934">
        <f>SUMIF('Pan traps 2024'!Q:Q,D414,'Pan traps 2024'!S:S)</f>
        <v>0</v>
      </c>
      <c r="N414" s="934">
        <f t="shared" si="8"/>
        <v>0</v>
      </c>
      <c r="O414" s="935">
        <f t="shared" si="11"/>
        <v>0</v>
      </c>
      <c r="P414" s="914"/>
    </row>
    <row r="415" spans="1:16" ht="15">
      <c r="A415" s="114" t="str">
        <f t="shared" si="12"/>
        <v>non</v>
      </c>
      <c r="D415" s="114" t="s">
        <v>8273</v>
      </c>
      <c r="F415" s="934">
        <f>SUMIF(WBA!Q:Q,D415,WBA!S:S)</f>
        <v>0</v>
      </c>
      <c r="G415" s="934">
        <f>SUMIF(Loic_MSc_Thesis!Q:Q,D415,Loic_MSc_Thesis!S:S)</f>
        <v>0</v>
      </c>
      <c r="H415" s="934">
        <f>SUMIF(LBB!Q:Q,D415,LBB!S:S)</f>
        <v>0</v>
      </c>
      <c r="I415" s="934">
        <f>SUMIF(Expert_LBB!M:M,D415,Expert_LBB!Q:Q)</f>
        <v>0</v>
      </c>
      <c r="J415" s="934">
        <f>SUMIF(Insekteräich!Q:Q,D415,Insekteräich!S:S)</f>
        <v>0</v>
      </c>
      <c r="K415" s="934">
        <f>SUMIF(Expert_Insekteraich!O:O,D415,Expert_Insekteraich!S:S)</f>
        <v>0</v>
      </c>
      <c r="L415" s="934">
        <f>SUMIF(other!R:R,D415,other!T:T)</f>
        <v>0</v>
      </c>
      <c r="M415" s="934">
        <f>SUMIF('Pan traps 2024'!Q:Q,D415,'Pan traps 2024'!S:S)</f>
        <v>0</v>
      </c>
      <c r="N415" s="934">
        <f t="shared" si="8"/>
        <v>0</v>
      </c>
      <c r="O415" s="935">
        <f t="shared" si="11"/>
        <v>0</v>
      </c>
      <c r="P415" s="914"/>
    </row>
    <row r="416" spans="1:16" ht="15">
      <c r="A416" s="114" t="str">
        <f t="shared" si="12"/>
        <v>non</v>
      </c>
      <c r="D416" s="114" t="s">
        <v>8274</v>
      </c>
      <c r="F416" s="934">
        <f>SUMIF(WBA!Q:Q,D416,WBA!S:S)</f>
        <v>0</v>
      </c>
      <c r="G416" s="934">
        <f>SUMIF(Loic_MSc_Thesis!Q:Q,D416,Loic_MSc_Thesis!S:S)</f>
        <v>0</v>
      </c>
      <c r="H416" s="934">
        <f>SUMIF(LBB!Q:Q,D416,LBB!S:S)</f>
        <v>0</v>
      </c>
      <c r="I416" s="934">
        <f>SUMIF(Expert_LBB!M:M,D416,Expert_LBB!Q:Q)</f>
        <v>0</v>
      </c>
      <c r="J416" s="934">
        <f>SUMIF(Insekteräich!Q:Q,D416,Insekteräich!S:S)</f>
        <v>0</v>
      </c>
      <c r="K416" s="934">
        <f>SUMIF(Expert_Insekteraich!O:O,D416,Expert_Insekteraich!S:S)</f>
        <v>0</v>
      </c>
      <c r="L416" s="934">
        <f>SUMIF(other!R:R,D416,other!T:T)</f>
        <v>0</v>
      </c>
      <c r="M416" s="934">
        <f>SUMIF('Pan traps 2024'!Q:Q,D416,'Pan traps 2024'!S:S)</f>
        <v>0</v>
      </c>
      <c r="N416" s="934">
        <f t="shared" si="8"/>
        <v>0</v>
      </c>
      <c r="O416" s="935">
        <f t="shared" si="11"/>
        <v>0</v>
      </c>
      <c r="P416" s="914"/>
    </row>
    <row r="417" spans="1:16" ht="15">
      <c r="A417" s="114">
        <f t="shared" si="12"/>
        <v>1</v>
      </c>
      <c r="D417" s="933" t="s">
        <v>5851</v>
      </c>
      <c r="F417" s="934">
        <f>SUMIF(WBA!Q:Q,D417,WBA!S:S)</f>
        <v>0</v>
      </c>
      <c r="G417" s="934">
        <f>SUMIF(Loic_MSc_Thesis!Q:Q,D417,Loic_MSc_Thesis!S:S)</f>
        <v>0</v>
      </c>
      <c r="H417" s="934">
        <f>SUMIF(LBB!Q:Q,D417,LBB!S:S)</f>
        <v>0</v>
      </c>
      <c r="I417" s="934">
        <f>SUMIF(Expert_LBB!M:M,D417,Expert_LBB!Q:Q)</f>
        <v>0</v>
      </c>
      <c r="J417" s="934">
        <f>SUMIF(Insekteräich!Q:Q,D417,Insekteräich!S:S)</f>
        <v>3</v>
      </c>
      <c r="K417" s="934">
        <f>SUMIF(Expert_Insekteraich!O:O,D417,Expert_Insekteraich!S:S)</f>
        <v>0</v>
      </c>
      <c r="L417" s="934">
        <f>SUMIF(other!R:R,D417,other!T:T)</f>
        <v>0</v>
      </c>
      <c r="M417" s="934">
        <f>SUMIF('Pan traps 2024'!Q:Q,D417,'Pan traps 2024'!S:S)</f>
        <v>0</v>
      </c>
      <c r="N417" s="934">
        <f t="shared" si="8"/>
        <v>3</v>
      </c>
      <c r="O417" s="935" t="e">
        <f t="shared" ca="1" si="11"/>
        <v>#NAME?</v>
      </c>
      <c r="P417" s="914"/>
    </row>
    <row r="418" spans="1:16" ht="15">
      <c r="A418" s="114">
        <f t="shared" si="12"/>
        <v>1</v>
      </c>
      <c r="D418" s="114" t="s">
        <v>4877</v>
      </c>
      <c r="F418" s="934">
        <f>SUMIF(WBA!Q:Q,D418,WBA!S:S)</f>
        <v>0</v>
      </c>
      <c r="G418" s="934">
        <f>SUMIF(Loic_MSc_Thesis!Q:Q,D418,Loic_MSc_Thesis!S:S)</f>
        <v>0</v>
      </c>
      <c r="H418" s="934">
        <f>SUMIF(LBB!Q:Q,D418,LBB!S:S)</f>
        <v>2</v>
      </c>
      <c r="I418" s="934">
        <f>SUMIF(Expert_LBB!M:M,D418,Expert_LBB!Q:Q)</f>
        <v>0</v>
      </c>
      <c r="J418" s="934">
        <f>SUMIF(Insekteräich!Q:Q,D418,Insekteräich!S:S)</f>
        <v>0</v>
      </c>
      <c r="K418" s="934">
        <f>SUMIF(Expert_Insekteraich!O:O,D418,Expert_Insekteraich!S:S)</f>
        <v>0</v>
      </c>
      <c r="L418" s="934">
        <f>SUMIF(other!R:R,D418,other!T:T)</f>
        <v>0</v>
      </c>
      <c r="M418" s="934">
        <f>SUMIF('Pan traps 2024'!Q:Q,D418,'Pan traps 2024'!S:S)</f>
        <v>0</v>
      </c>
      <c r="N418" s="934">
        <f t="shared" si="8"/>
        <v>2</v>
      </c>
      <c r="O418" s="935" t="e">
        <f t="shared" ca="1" si="11"/>
        <v>#NAME?</v>
      </c>
      <c r="P418" s="914"/>
    </row>
    <row r="419" spans="1:16" ht="15">
      <c r="A419" s="114" t="str">
        <f t="shared" si="12"/>
        <v>non</v>
      </c>
      <c r="D419" s="114" t="s">
        <v>8275</v>
      </c>
      <c r="F419" s="934">
        <f>SUMIF(WBA!Q:Q,D419,WBA!S:S)</f>
        <v>0</v>
      </c>
      <c r="G419" s="934">
        <f>SUMIF(Loic_MSc_Thesis!Q:Q,D419,Loic_MSc_Thesis!S:S)</f>
        <v>0</v>
      </c>
      <c r="H419" s="934">
        <f>SUMIF(LBB!Q:Q,D419,LBB!S:S)</f>
        <v>0</v>
      </c>
      <c r="I419" s="934">
        <f>SUMIF(Expert_LBB!M:M,D419,Expert_LBB!Q:Q)</f>
        <v>0</v>
      </c>
      <c r="J419" s="934">
        <f>SUMIF(Insekteräich!Q:Q,D419,Insekteräich!S:S)</f>
        <v>0</v>
      </c>
      <c r="K419" s="934">
        <f>SUMIF(Expert_Insekteraich!O:O,D419,Expert_Insekteraich!S:S)</f>
        <v>0</v>
      </c>
      <c r="L419" s="934">
        <f>SUMIF(other!R:R,D419,other!T:T)</f>
        <v>0</v>
      </c>
      <c r="M419" s="934">
        <f>SUMIF('Pan traps 2024'!Q:Q,D419,'Pan traps 2024'!S:S)</f>
        <v>0</v>
      </c>
      <c r="N419" s="934">
        <f t="shared" si="8"/>
        <v>0</v>
      </c>
      <c r="O419" s="935">
        <f t="shared" si="11"/>
        <v>0</v>
      </c>
      <c r="P419" s="914"/>
    </row>
    <row r="420" spans="1:16" ht="15">
      <c r="A420" s="114" t="str">
        <f t="shared" si="12"/>
        <v>non</v>
      </c>
      <c r="D420" s="114" t="s">
        <v>8276</v>
      </c>
      <c r="F420" s="934">
        <f>SUMIF(WBA!Q:Q,D420,WBA!S:S)</f>
        <v>0</v>
      </c>
      <c r="G420" s="934">
        <f>SUMIF(Loic_MSc_Thesis!Q:Q,D420,Loic_MSc_Thesis!S:S)</f>
        <v>0</v>
      </c>
      <c r="H420" s="934">
        <f>SUMIF(LBB!Q:Q,D420,LBB!S:S)</f>
        <v>0</v>
      </c>
      <c r="I420" s="934">
        <f>SUMIF(Expert_LBB!M:M,D420,Expert_LBB!Q:Q)</f>
        <v>0</v>
      </c>
      <c r="J420" s="934">
        <f>SUMIF(Insekteräich!Q:Q,D420,Insekteräich!S:S)</f>
        <v>0</v>
      </c>
      <c r="K420" s="934">
        <f>SUMIF(Expert_Insekteraich!O:O,D420,Expert_Insekteraich!S:S)</f>
        <v>0</v>
      </c>
      <c r="L420" s="934">
        <f>SUMIF(other!R:R,D420,other!T:T)</f>
        <v>0</v>
      </c>
      <c r="M420" s="934">
        <f>SUMIF('Pan traps 2024'!Q:Q,D420,'Pan traps 2024'!S:S)</f>
        <v>0</v>
      </c>
      <c r="N420" s="934">
        <f t="shared" si="8"/>
        <v>0</v>
      </c>
      <c r="O420" s="935">
        <f t="shared" si="11"/>
        <v>0</v>
      </c>
      <c r="P420" s="914"/>
    </row>
    <row r="421" spans="1:16" ht="15">
      <c r="A421" s="114" t="str">
        <f t="shared" si="12"/>
        <v>non</v>
      </c>
      <c r="D421" s="114" t="s">
        <v>8277</v>
      </c>
      <c r="F421" s="934">
        <f>SUMIF(WBA!Q:Q,D421,WBA!S:S)</f>
        <v>0</v>
      </c>
      <c r="G421" s="934">
        <f>SUMIF(Loic_MSc_Thesis!Q:Q,D421,Loic_MSc_Thesis!S:S)</f>
        <v>0</v>
      </c>
      <c r="H421" s="934">
        <f>SUMIF(LBB!Q:Q,D421,LBB!S:S)</f>
        <v>0</v>
      </c>
      <c r="I421" s="934">
        <f>SUMIF(Expert_LBB!M:M,D421,Expert_LBB!Q:Q)</f>
        <v>0</v>
      </c>
      <c r="J421" s="934">
        <f>SUMIF(Insekteräich!Q:Q,D421,Insekteräich!S:S)</f>
        <v>0</v>
      </c>
      <c r="K421" s="934">
        <f>SUMIF(Expert_Insekteraich!O:O,D421,Expert_Insekteraich!S:S)</f>
        <v>0</v>
      </c>
      <c r="L421" s="934">
        <f>SUMIF(other!R:R,D421,other!T:T)</f>
        <v>0</v>
      </c>
      <c r="M421" s="934">
        <f>SUMIF('Pan traps 2024'!Q:Q,D421,'Pan traps 2024'!S:S)</f>
        <v>0</v>
      </c>
      <c r="N421" s="934">
        <f t="shared" si="8"/>
        <v>0</v>
      </c>
      <c r="O421" s="935">
        <f t="shared" si="11"/>
        <v>0</v>
      </c>
      <c r="P421" s="914"/>
    </row>
    <row r="422" spans="1:16" ht="15">
      <c r="A422" s="114" t="str">
        <f t="shared" si="12"/>
        <v>non</v>
      </c>
      <c r="D422" s="114" t="s">
        <v>8278</v>
      </c>
      <c r="F422" s="934">
        <f>SUMIF(WBA!Q:Q,D422,WBA!S:S)</f>
        <v>0</v>
      </c>
      <c r="G422" s="934">
        <f>SUMIF(Loic_MSc_Thesis!Q:Q,D422,Loic_MSc_Thesis!S:S)</f>
        <v>0</v>
      </c>
      <c r="H422" s="934">
        <f>SUMIF(LBB!Q:Q,D422,LBB!S:S)</f>
        <v>0</v>
      </c>
      <c r="I422" s="934">
        <f>SUMIF(Expert_LBB!M:M,D422,Expert_LBB!Q:Q)</f>
        <v>0</v>
      </c>
      <c r="J422" s="934">
        <f>SUMIF(Insekteräich!Q:Q,D422,Insekteräich!S:S)</f>
        <v>0</v>
      </c>
      <c r="K422" s="934">
        <f>SUMIF(Expert_Insekteraich!O:O,D422,Expert_Insekteraich!S:S)</f>
        <v>0</v>
      </c>
      <c r="L422" s="934">
        <f>SUMIF(other!R:R,D422,other!T:T)</f>
        <v>0</v>
      </c>
      <c r="M422" s="934">
        <f>SUMIF('Pan traps 2024'!Q:Q,D422,'Pan traps 2024'!S:S)</f>
        <v>0</v>
      </c>
      <c r="N422" s="934">
        <f t="shared" si="8"/>
        <v>0</v>
      </c>
      <c r="O422" s="935">
        <f t="shared" si="11"/>
        <v>0</v>
      </c>
      <c r="P422" s="914"/>
    </row>
    <row r="423" spans="1:16" ht="15">
      <c r="A423" s="114" t="str">
        <f t="shared" si="12"/>
        <v>non</v>
      </c>
      <c r="D423" s="114" t="s">
        <v>8279</v>
      </c>
      <c r="F423" s="934">
        <f>SUMIF(WBA!Q:Q,D423,WBA!S:S)</f>
        <v>0</v>
      </c>
      <c r="G423" s="934">
        <f>SUMIF(Loic_MSc_Thesis!Q:Q,D423,Loic_MSc_Thesis!S:S)</f>
        <v>0</v>
      </c>
      <c r="H423" s="934">
        <f>SUMIF(LBB!Q:Q,D423,LBB!S:S)</f>
        <v>0</v>
      </c>
      <c r="I423" s="934">
        <f>SUMIF(Expert_LBB!M:M,D423,Expert_LBB!Q:Q)</f>
        <v>0</v>
      </c>
      <c r="J423" s="934">
        <f>SUMIF(Insekteräich!Q:Q,D423,Insekteräich!S:S)</f>
        <v>0</v>
      </c>
      <c r="K423" s="934">
        <f>SUMIF(Expert_Insekteraich!O:O,D423,Expert_Insekteraich!S:S)</f>
        <v>0</v>
      </c>
      <c r="L423" s="934">
        <f>SUMIF(other!R:R,D423,other!T:T)</f>
        <v>0</v>
      </c>
      <c r="M423" s="934">
        <f>SUMIF('Pan traps 2024'!Q:Q,D423,'Pan traps 2024'!S:S)</f>
        <v>0</v>
      </c>
      <c r="N423" s="934">
        <f t="shared" si="8"/>
        <v>0</v>
      </c>
      <c r="O423" s="935">
        <f t="shared" si="11"/>
        <v>0</v>
      </c>
      <c r="P423" s="914"/>
    </row>
    <row r="424" spans="1:16" ht="15">
      <c r="A424" s="114" t="str">
        <f t="shared" si="12"/>
        <v>non</v>
      </c>
      <c r="D424" s="114" t="s">
        <v>8280</v>
      </c>
      <c r="F424" s="934">
        <f>SUMIF(WBA!Q:Q,D424,WBA!S:S)</f>
        <v>0</v>
      </c>
      <c r="G424" s="934">
        <f>SUMIF(Loic_MSc_Thesis!Q:Q,D424,Loic_MSc_Thesis!S:S)</f>
        <v>0</v>
      </c>
      <c r="H424" s="934">
        <f>SUMIF(LBB!Q:Q,D424,LBB!S:S)</f>
        <v>0</v>
      </c>
      <c r="I424" s="934">
        <f>SUMIF(Expert_LBB!M:M,D424,Expert_LBB!Q:Q)</f>
        <v>0</v>
      </c>
      <c r="J424" s="934">
        <f>SUMIF(Insekteräich!Q:Q,D424,Insekteräich!S:S)</f>
        <v>0</v>
      </c>
      <c r="K424" s="934">
        <f>SUMIF(Expert_Insekteraich!O:O,D424,Expert_Insekteraich!S:S)</f>
        <v>0</v>
      </c>
      <c r="L424" s="934">
        <f>SUMIF(other!R:R,D424,other!T:T)</f>
        <v>0</v>
      </c>
      <c r="M424" s="934">
        <f>SUMIF('Pan traps 2024'!Q:Q,D424,'Pan traps 2024'!S:S)</f>
        <v>0</v>
      </c>
      <c r="N424" s="934">
        <f t="shared" si="8"/>
        <v>0</v>
      </c>
      <c r="O424" s="935">
        <f t="shared" si="11"/>
        <v>0</v>
      </c>
      <c r="P424" s="914"/>
    </row>
    <row r="425" spans="1:16" ht="15">
      <c r="A425" s="114">
        <f t="shared" si="12"/>
        <v>1</v>
      </c>
      <c r="D425" s="114" t="s">
        <v>4711</v>
      </c>
      <c r="F425" s="934">
        <f>SUMIF(WBA!Q:Q,D425,WBA!S:S)</f>
        <v>0</v>
      </c>
      <c r="G425" s="934">
        <f>SUMIF(Loic_MSc_Thesis!Q:Q,D425,Loic_MSc_Thesis!S:S)</f>
        <v>0</v>
      </c>
      <c r="H425" s="934">
        <f>SUMIF(LBB!Q:Q,D425,LBB!S:S)</f>
        <v>1</v>
      </c>
      <c r="I425" s="934">
        <f>SUMIF(Expert_LBB!M:M,D425,Expert_LBB!Q:Q)</f>
        <v>0</v>
      </c>
      <c r="J425" s="934">
        <f>SUMIF(Insekteräich!Q:Q,D425,Insekteräich!S:S)</f>
        <v>2</v>
      </c>
      <c r="K425" s="934">
        <f>SUMIF(Expert_Insekteraich!O:O,D425,Expert_Insekteraich!S:S)</f>
        <v>0</v>
      </c>
      <c r="L425" s="934">
        <f>SUMIF(other!R:R,D425,other!T:T)</f>
        <v>0</v>
      </c>
      <c r="M425" s="934">
        <f>SUMIF('Pan traps 2024'!Q:Q,D425,'Pan traps 2024'!S:S)</f>
        <v>0</v>
      </c>
      <c r="N425" s="934">
        <f t="shared" si="8"/>
        <v>3</v>
      </c>
      <c r="O425" s="935" t="e">
        <f t="shared" ca="1" si="11"/>
        <v>#NAME?</v>
      </c>
      <c r="P425" s="914"/>
    </row>
    <row r="426" spans="1:16" ht="15">
      <c r="A426" s="114" t="str">
        <f t="shared" si="12"/>
        <v>non</v>
      </c>
      <c r="D426" s="114" t="s">
        <v>8281</v>
      </c>
      <c r="F426" s="934">
        <f>SUMIF(WBA!Q:Q,D426,WBA!S:S)</f>
        <v>0</v>
      </c>
      <c r="G426" s="934">
        <f>SUMIF(Loic_MSc_Thesis!Q:Q,D426,Loic_MSc_Thesis!S:S)</f>
        <v>0</v>
      </c>
      <c r="H426" s="934">
        <f>SUMIF(LBB!Q:Q,D426,LBB!S:S)</f>
        <v>0</v>
      </c>
      <c r="I426" s="934">
        <f>SUMIF(Expert_LBB!M:M,D426,Expert_LBB!Q:Q)</f>
        <v>0</v>
      </c>
      <c r="J426" s="934">
        <f>SUMIF(Insekteräich!Q:Q,D426,Insekteräich!S:S)</f>
        <v>0</v>
      </c>
      <c r="K426" s="934">
        <f>SUMIF(Expert_Insekteraich!O:O,D426,Expert_Insekteraich!S:S)</f>
        <v>0</v>
      </c>
      <c r="L426" s="934">
        <f>SUMIF(other!R:R,D426,other!T:T)</f>
        <v>0</v>
      </c>
      <c r="M426" s="934">
        <f>SUMIF('Pan traps 2024'!Q:Q,D426,'Pan traps 2024'!S:S)</f>
        <v>0</v>
      </c>
      <c r="N426" s="934">
        <f t="shared" si="8"/>
        <v>0</v>
      </c>
      <c r="O426" s="935">
        <f t="shared" si="11"/>
        <v>0</v>
      </c>
      <c r="P426" s="914"/>
    </row>
    <row r="427" spans="1:16" ht="15">
      <c r="A427" s="114" t="str">
        <f t="shared" si="12"/>
        <v>non</v>
      </c>
      <c r="D427" s="114" t="s">
        <v>8282</v>
      </c>
      <c r="F427" s="934">
        <f>SUMIF(WBA!Q:Q,D427,WBA!S:S)</f>
        <v>0</v>
      </c>
      <c r="G427" s="934">
        <f>SUMIF(Loic_MSc_Thesis!Q:Q,D427,Loic_MSc_Thesis!S:S)</f>
        <v>0</v>
      </c>
      <c r="H427" s="934">
        <f>SUMIF(LBB!Q:Q,D427,LBB!S:S)</f>
        <v>0</v>
      </c>
      <c r="I427" s="934">
        <f>SUMIF(Expert_LBB!M:M,D427,Expert_LBB!Q:Q)</f>
        <v>0</v>
      </c>
      <c r="J427" s="934">
        <f>SUMIF(Insekteräich!Q:Q,D427,Insekteräich!S:S)</f>
        <v>0</v>
      </c>
      <c r="K427" s="934">
        <f>SUMIF(Expert_Insekteraich!O:O,D427,Expert_Insekteraich!S:S)</f>
        <v>0</v>
      </c>
      <c r="L427" s="934">
        <f>SUMIF(other!R:R,D427,other!T:T)</f>
        <v>0</v>
      </c>
      <c r="M427" s="934">
        <f>SUMIF('Pan traps 2024'!Q:Q,D427,'Pan traps 2024'!S:S)</f>
        <v>0</v>
      </c>
      <c r="N427" s="934">
        <f t="shared" si="8"/>
        <v>0</v>
      </c>
      <c r="O427" s="935">
        <f t="shared" si="11"/>
        <v>0</v>
      </c>
      <c r="P427" s="914"/>
    </row>
    <row r="428" spans="1:16" ht="15">
      <c r="A428" s="114" t="str">
        <f t="shared" si="12"/>
        <v>non</v>
      </c>
      <c r="D428" s="114" t="s">
        <v>8283</v>
      </c>
      <c r="F428" s="934">
        <f>SUMIF(WBA!Q:Q,D428,WBA!S:S)</f>
        <v>0</v>
      </c>
      <c r="G428" s="934">
        <f>SUMIF(Loic_MSc_Thesis!Q:Q,D428,Loic_MSc_Thesis!S:S)</f>
        <v>0</v>
      </c>
      <c r="H428" s="934">
        <f>SUMIF(LBB!Q:Q,D428,LBB!S:S)</f>
        <v>0</v>
      </c>
      <c r="I428" s="934">
        <f>SUMIF(Expert_LBB!M:M,D428,Expert_LBB!Q:Q)</f>
        <v>0</v>
      </c>
      <c r="J428" s="934">
        <f>SUMIF(Insekteräich!Q:Q,D428,Insekteräich!S:S)</f>
        <v>0</v>
      </c>
      <c r="K428" s="934">
        <f>SUMIF(Expert_Insekteraich!O:O,D428,Expert_Insekteraich!S:S)</f>
        <v>0</v>
      </c>
      <c r="L428" s="934">
        <f>SUMIF(other!R:R,D428,other!T:T)</f>
        <v>0</v>
      </c>
      <c r="M428" s="934">
        <f>SUMIF('Pan traps 2024'!Q:Q,D428,'Pan traps 2024'!S:S)</f>
        <v>0</v>
      </c>
      <c r="N428" s="934">
        <f t="shared" si="8"/>
        <v>0</v>
      </c>
      <c r="O428" s="935">
        <f t="shared" si="11"/>
        <v>0</v>
      </c>
      <c r="P428" s="914"/>
    </row>
    <row r="429" spans="1:16" ht="15">
      <c r="A429" s="114" t="str">
        <f t="shared" si="12"/>
        <v>non</v>
      </c>
      <c r="D429" s="114" t="s">
        <v>8284</v>
      </c>
      <c r="F429" s="934">
        <f>SUMIF(WBA!Q:Q,D429,WBA!S:S)</f>
        <v>0</v>
      </c>
      <c r="G429" s="934">
        <f>SUMIF(Loic_MSc_Thesis!Q:Q,D429,Loic_MSc_Thesis!S:S)</f>
        <v>0</v>
      </c>
      <c r="H429" s="934">
        <f>SUMIF(LBB!Q:Q,D429,LBB!S:S)</f>
        <v>0</v>
      </c>
      <c r="I429" s="934">
        <f>SUMIF(Expert_LBB!M:M,D429,Expert_LBB!Q:Q)</f>
        <v>0</v>
      </c>
      <c r="J429" s="934">
        <f>SUMIF(Insekteräich!Q:Q,D429,Insekteräich!S:S)</f>
        <v>0</v>
      </c>
      <c r="K429" s="934">
        <f>SUMIF(Expert_Insekteraich!O:O,D429,Expert_Insekteraich!S:S)</f>
        <v>0</v>
      </c>
      <c r="L429" s="934">
        <f>SUMIF(other!R:R,D429,other!T:T)</f>
        <v>0</v>
      </c>
      <c r="M429" s="934">
        <f>SUMIF('Pan traps 2024'!Q:Q,D429,'Pan traps 2024'!S:S)</f>
        <v>0</v>
      </c>
      <c r="N429" s="934">
        <f t="shared" si="8"/>
        <v>0</v>
      </c>
      <c r="O429" s="935">
        <f t="shared" si="11"/>
        <v>0</v>
      </c>
      <c r="P429" s="914"/>
    </row>
    <row r="430" spans="1:16" ht="15">
      <c r="A430" s="114" t="str">
        <f t="shared" si="12"/>
        <v>non</v>
      </c>
      <c r="D430" s="114" t="s">
        <v>8285</v>
      </c>
      <c r="F430" s="934">
        <f>SUMIF(WBA!Q:Q,D430,WBA!S:S)</f>
        <v>0</v>
      </c>
      <c r="G430" s="934">
        <f>SUMIF(Loic_MSc_Thesis!Q:Q,D430,Loic_MSc_Thesis!S:S)</f>
        <v>0</v>
      </c>
      <c r="H430" s="934">
        <f>SUMIF(LBB!Q:Q,D430,LBB!S:S)</f>
        <v>0</v>
      </c>
      <c r="I430" s="934">
        <f>SUMIF(Expert_LBB!M:M,D430,Expert_LBB!Q:Q)</f>
        <v>0</v>
      </c>
      <c r="J430" s="934">
        <f>SUMIF(Insekteräich!Q:Q,D430,Insekteräich!S:S)</f>
        <v>0</v>
      </c>
      <c r="K430" s="934">
        <f>SUMIF(Expert_Insekteraich!O:O,D430,Expert_Insekteraich!S:S)</f>
        <v>0</v>
      </c>
      <c r="L430" s="934">
        <f>SUMIF(other!R:R,D430,other!T:T)</f>
        <v>0</v>
      </c>
      <c r="M430" s="934">
        <f>SUMIF('Pan traps 2024'!Q:Q,D430,'Pan traps 2024'!S:S)</f>
        <v>0</v>
      </c>
      <c r="N430" s="934">
        <f t="shared" si="8"/>
        <v>0</v>
      </c>
      <c r="O430" s="935">
        <f t="shared" si="11"/>
        <v>0</v>
      </c>
      <c r="P430" s="914"/>
    </row>
    <row r="431" spans="1:16" ht="15">
      <c r="A431" s="114" t="str">
        <f t="shared" si="12"/>
        <v>non</v>
      </c>
      <c r="D431" s="114" t="s">
        <v>8286</v>
      </c>
      <c r="F431" s="934">
        <f>SUMIF(WBA!Q:Q,D431,WBA!S:S)</f>
        <v>0</v>
      </c>
      <c r="G431" s="934">
        <f>SUMIF(Loic_MSc_Thesis!Q:Q,D431,Loic_MSc_Thesis!S:S)</f>
        <v>0</v>
      </c>
      <c r="H431" s="934">
        <f>SUMIF(LBB!Q:Q,D431,LBB!S:S)</f>
        <v>0</v>
      </c>
      <c r="I431" s="934">
        <f>SUMIF(Expert_LBB!M:M,D431,Expert_LBB!Q:Q)</f>
        <v>0</v>
      </c>
      <c r="J431" s="934">
        <f>SUMIF(Insekteräich!Q:Q,D431,Insekteräich!S:S)</f>
        <v>0</v>
      </c>
      <c r="K431" s="934">
        <f>SUMIF(Expert_Insekteraich!O:O,D431,Expert_Insekteraich!S:S)</f>
        <v>0</v>
      </c>
      <c r="L431" s="934">
        <f>SUMIF(other!R:R,D431,other!T:T)</f>
        <v>0</v>
      </c>
      <c r="M431" s="934">
        <f>SUMIF('Pan traps 2024'!Q:Q,D431,'Pan traps 2024'!S:S)</f>
        <v>0</v>
      </c>
      <c r="N431" s="934">
        <f t="shared" si="8"/>
        <v>0</v>
      </c>
      <c r="O431" s="935">
        <f t="shared" si="11"/>
        <v>0</v>
      </c>
      <c r="P431" s="914"/>
    </row>
    <row r="432" spans="1:16" ht="15">
      <c r="A432" s="114" t="str">
        <f t="shared" si="12"/>
        <v>non</v>
      </c>
      <c r="D432" s="114" t="s">
        <v>8287</v>
      </c>
      <c r="F432" s="934">
        <f>SUMIF(WBA!Q:Q,D432,WBA!S:S)</f>
        <v>0</v>
      </c>
      <c r="G432" s="934">
        <f>SUMIF(Loic_MSc_Thesis!Q:Q,D432,Loic_MSc_Thesis!S:S)</f>
        <v>0</v>
      </c>
      <c r="H432" s="934">
        <f>SUMIF(LBB!Q:Q,D432,LBB!S:S)</f>
        <v>0</v>
      </c>
      <c r="I432" s="934">
        <f>SUMIF(Expert_LBB!M:M,D432,Expert_LBB!Q:Q)</f>
        <v>0</v>
      </c>
      <c r="J432" s="934">
        <f>SUMIF(Insekteräich!Q:Q,D432,Insekteräich!S:S)</f>
        <v>0</v>
      </c>
      <c r="K432" s="934">
        <f>SUMIF(Expert_Insekteraich!O:O,D432,Expert_Insekteraich!S:S)</f>
        <v>0</v>
      </c>
      <c r="L432" s="934">
        <f>SUMIF(other!R:R,D432,other!T:T)</f>
        <v>0</v>
      </c>
      <c r="M432" s="934">
        <f>SUMIF('Pan traps 2024'!Q:Q,D432,'Pan traps 2024'!S:S)</f>
        <v>0</v>
      </c>
      <c r="N432" s="934">
        <f t="shared" si="8"/>
        <v>0</v>
      </c>
      <c r="O432" s="935">
        <f t="shared" si="11"/>
        <v>0</v>
      </c>
      <c r="P432" s="914"/>
    </row>
    <row r="433" spans="1:16" ht="15">
      <c r="A433" s="114">
        <f t="shared" si="12"/>
        <v>1</v>
      </c>
      <c r="D433" s="114" t="s">
        <v>7898</v>
      </c>
      <c r="F433" s="934">
        <f>SUMIF(WBA!Q:Q,D433,WBA!S:S)</f>
        <v>0</v>
      </c>
      <c r="G433" s="934">
        <f>SUMIF(Loic_MSc_Thesis!Q:Q,D433,Loic_MSc_Thesis!S:S)</f>
        <v>0</v>
      </c>
      <c r="H433" s="934">
        <f>SUMIF(LBB!Q:Q,D433,LBB!S:S)</f>
        <v>0</v>
      </c>
      <c r="I433" s="934">
        <f>SUMIF(Expert_LBB!M:M,D433,Expert_LBB!Q:Q)</f>
        <v>0</v>
      </c>
      <c r="J433" s="934">
        <f>SUMIF(Insekteräich!Q:Q,D433,Insekteräich!S:S)</f>
        <v>1</v>
      </c>
      <c r="K433" s="934">
        <f>SUMIF(Expert_Insekteraich!O:O,D433,Expert_Insekteraich!S:S)</f>
        <v>0</v>
      </c>
      <c r="L433" s="934">
        <f>SUMIF(other!R:R,D433,other!T:T)</f>
        <v>0</v>
      </c>
      <c r="M433" s="934">
        <f>SUMIF('Pan traps 2024'!Q:Q,D433,'Pan traps 2024'!S:S)</f>
        <v>0</v>
      </c>
      <c r="N433" s="934">
        <f t="shared" si="8"/>
        <v>1</v>
      </c>
      <c r="O433" s="935" t="e">
        <f t="shared" ca="1" si="11"/>
        <v>#NAME?</v>
      </c>
      <c r="P433" s="914"/>
    </row>
    <row r="434" spans="1:16" ht="15">
      <c r="A434" s="114" t="str">
        <f t="shared" si="12"/>
        <v>non</v>
      </c>
      <c r="D434" s="114" t="s">
        <v>8288</v>
      </c>
      <c r="F434" s="934">
        <f>SUMIF(WBA!Q:Q,D434,WBA!S:S)</f>
        <v>0</v>
      </c>
      <c r="G434" s="934">
        <f>SUMIF(Loic_MSc_Thesis!Q:Q,D434,Loic_MSc_Thesis!S:S)</f>
        <v>0</v>
      </c>
      <c r="H434" s="934">
        <f>SUMIF(LBB!Q:Q,D434,LBB!S:S)</f>
        <v>0</v>
      </c>
      <c r="I434" s="934">
        <f>SUMIF(Expert_LBB!M:M,D434,Expert_LBB!Q:Q)</f>
        <v>0</v>
      </c>
      <c r="J434" s="934">
        <f>SUMIF(Insekteräich!Q:Q,D434,Insekteräich!S:S)</f>
        <v>0</v>
      </c>
      <c r="K434" s="934">
        <f>SUMIF(Expert_Insekteraich!O:O,D434,Expert_Insekteraich!S:S)</f>
        <v>0</v>
      </c>
      <c r="L434" s="934">
        <f>SUMIF(other!R:R,D434,other!T:T)</f>
        <v>0</v>
      </c>
      <c r="M434" s="934">
        <f>SUMIF('Pan traps 2024'!Q:Q,D434,'Pan traps 2024'!S:S)</f>
        <v>0</v>
      </c>
      <c r="N434" s="934">
        <f t="shared" si="8"/>
        <v>0</v>
      </c>
      <c r="O434" s="935">
        <f t="shared" si="11"/>
        <v>0</v>
      </c>
      <c r="P434" s="914"/>
    </row>
    <row r="435" spans="1:16" ht="15">
      <c r="A435" s="114" t="str">
        <f t="shared" si="12"/>
        <v>non</v>
      </c>
      <c r="D435" s="114" t="s">
        <v>8289</v>
      </c>
      <c r="F435" s="934">
        <f>SUMIF(WBA!Q:Q,D435,WBA!S:S)</f>
        <v>0</v>
      </c>
      <c r="G435" s="934">
        <f>SUMIF(Loic_MSc_Thesis!Q:Q,D435,Loic_MSc_Thesis!S:S)</f>
        <v>0</v>
      </c>
      <c r="H435" s="934">
        <f>SUMIF(LBB!Q:Q,D435,LBB!S:S)</f>
        <v>0</v>
      </c>
      <c r="I435" s="934">
        <f>SUMIF(Expert_LBB!M:M,D435,Expert_LBB!Q:Q)</f>
        <v>0</v>
      </c>
      <c r="J435" s="934">
        <f>SUMIF(Insekteräich!Q:Q,D435,Insekteräich!S:S)</f>
        <v>0</v>
      </c>
      <c r="K435" s="934">
        <f>SUMIF(Expert_Insekteraich!O:O,D435,Expert_Insekteraich!S:S)</f>
        <v>0</v>
      </c>
      <c r="L435" s="934">
        <f>SUMIF(other!R:R,D435,other!T:T)</f>
        <v>0</v>
      </c>
      <c r="M435" s="934">
        <f>SUMIF('Pan traps 2024'!Q:Q,D435,'Pan traps 2024'!S:S)</f>
        <v>0</v>
      </c>
      <c r="N435" s="934">
        <f t="shared" si="8"/>
        <v>0</v>
      </c>
      <c r="O435" s="935">
        <f t="shared" si="11"/>
        <v>0</v>
      </c>
      <c r="P435" s="914"/>
    </row>
    <row r="436" spans="1:16" ht="15">
      <c r="A436" s="114" t="str">
        <f t="shared" si="12"/>
        <v>non</v>
      </c>
      <c r="D436" s="114" t="s">
        <v>8290</v>
      </c>
      <c r="F436" s="934">
        <f>SUMIF(WBA!Q:Q,D436,WBA!S:S)</f>
        <v>0</v>
      </c>
      <c r="G436" s="934">
        <f>SUMIF(Loic_MSc_Thesis!Q:Q,D436,Loic_MSc_Thesis!S:S)</f>
        <v>0</v>
      </c>
      <c r="H436" s="934">
        <f>SUMIF(LBB!Q:Q,D436,LBB!S:S)</f>
        <v>0</v>
      </c>
      <c r="I436" s="934">
        <f>SUMIF(Expert_LBB!M:M,D436,Expert_LBB!Q:Q)</f>
        <v>0</v>
      </c>
      <c r="J436" s="934">
        <f>SUMIF(Insekteräich!Q:Q,D436,Insekteräich!S:S)</f>
        <v>0</v>
      </c>
      <c r="K436" s="934">
        <f>SUMIF(Expert_Insekteraich!O:O,D436,Expert_Insekteraich!S:S)</f>
        <v>0</v>
      </c>
      <c r="L436" s="934">
        <f>SUMIF(other!R:R,D436,other!T:T)</f>
        <v>0</v>
      </c>
      <c r="M436" s="934">
        <f>SUMIF('Pan traps 2024'!Q:Q,D436,'Pan traps 2024'!S:S)</f>
        <v>0</v>
      </c>
      <c r="N436" s="934">
        <f t="shared" si="8"/>
        <v>0</v>
      </c>
      <c r="O436" s="935">
        <f t="shared" si="11"/>
        <v>0</v>
      </c>
      <c r="P436" s="914"/>
    </row>
    <row r="437" spans="1:16" ht="15">
      <c r="A437" s="114" t="str">
        <f t="shared" si="12"/>
        <v>non</v>
      </c>
      <c r="D437" s="114" t="s">
        <v>8291</v>
      </c>
      <c r="F437" s="934">
        <f>SUMIF(WBA!Q:Q,D437,WBA!S:S)</f>
        <v>0</v>
      </c>
      <c r="G437" s="934">
        <f>SUMIF(Loic_MSc_Thesis!Q:Q,D437,Loic_MSc_Thesis!S:S)</f>
        <v>0</v>
      </c>
      <c r="H437" s="934">
        <f>SUMIF(LBB!Q:Q,D437,LBB!S:S)</f>
        <v>0</v>
      </c>
      <c r="I437" s="934">
        <f>SUMIF(Expert_LBB!M:M,D437,Expert_LBB!Q:Q)</f>
        <v>0</v>
      </c>
      <c r="J437" s="934">
        <f>SUMIF(Insekteräich!Q:Q,D437,Insekteräich!S:S)</f>
        <v>0</v>
      </c>
      <c r="K437" s="934">
        <f>SUMIF(Expert_Insekteraich!O:O,D437,Expert_Insekteraich!S:S)</f>
        <v>0</v>
      </c>
      <c r="L437" s="934">
        <f>SUMIF(other!R:R,D437,other!T:T)</f>
        <v>0</v>
      </c>
      <c r="M437" s="934">
        <f>SUMIF('Pan traps 2024'!Q:Q,D437,'Pan traps 2024'!S:S)</f>
        <v>0</v>
      </c>
      <c r="N437" s="934">
        <f t="shared" si="8"/>
        <v>0</v>
      </c>
      <c r="O437" s="935">
        <f t="shared" si="11"/>
        <v>0</v>
      </c>
      <c r="P437" s="914"/>
    </row>
    <row r="438" spans="1:16" ht="15">
      <c r="A438" s="114" t="str">
        <f t="shared" si="12"/>
        <v>non</v>
      </c>
      <c r="D438" s="114" t="s">
        <v>8292</v>
      </c>
      <c r="F438" s="934">
        <f>SUMIF(WBA!Q:Q,D438,WBA!S:S)</f>
        <v>0</v>
      </c>
      <c r="G438" s="934">
        <f>SUMIF(Loic_MSc_Thesis!Q:Q,D438,Loic_MSc_Thesis!S:S)</f>
        <v>0</v>
      </c>
      <c r="H438" s="934">
        <f>SUMIF(LBB!Q:Q,D438,LBB!S:S)</f>
        <v>0</v>
      </c>
      <c r="I438" s="934">
        <f>SUMIF(Expert_LBB!M:M,D438,Expert_LBB!Q:Q)</f>
        <v>0</v>
      </c>
      <c r="J438" s="934">
        <f>SUMIF(Insekteräich!Q:Q,D438,Insekteräich!S:S)</f>
        <v>0</v>
      </c>
      <c r="K438" s="934">
        <f>SUMIF(Expert_Insekteraich!O:O,D438,Expert_Insekteraich!S:S)</f>
        <v>0</v>
      </c>
      <c r="L438" s="934">
        <f>SUMIF(other!R:R,D438,other!T:T)</f>
        <v>0</v>
      </c>
      <c r="M438" s="934">
        <f>SUMIF('Pan traps 2024'!Q:Q,D438,'Pan traps 2024'!S:S)</f>
        <v>0</v>
      </c>
      <c r="N438" s="934">
        <f t="shared" si="8"/>
        <v>0</v>
      </c>
      <c r="O438" s="935">
        <f t="shared" si="11"/>
        <v>0</v>
      </c>
      <c r="P438" s="914"/>
    </row>
    <row r="439" spans="1:16" ht="15">
      <c r="A439" s="114" t="str">
        <f t="shared" si="12"/>
        <v>non</v>
      </c>
      <c r="D439" s="114" t="s">
        <v>8293</v>
      </c>
      <c r="F439" s="934">
        <f>SUMIF(WBA!Q:Q,D439,WBA!S:S)</f>
        <v>0</v>
      </c>
      <c r="G439" s="934">
        <f>SUMIF(Loic_MSc_Thesis!Q:Q,D439,Loic_MSc_Thesis!S:S)</f>
        <v>0</v>
      </c>
      <c r="H439" s="934">
        <f>SUMIF(LBB!Q:Q,D439,LBB!S:S)</f>
        <v>0</v>
      </c>
      <c r="I439" s="934">
        <f>SUMIF(Expert_LBB!M:M,D439,Expert_LBB!Q:Q)</f>
        <v>0</v>
      </c>
      <c r="J439" s="934">
        <f>SUMIF(Insekteräich!Q:Q,D439,Insekteräich!S:S)</f>
        <v>0</v>
      </c>
      <c r="K439" s="934">
        <f>SUMIF(Expert_Insekteraich!O:O,D439,Expert_Insekteraich!S:S)</f>
        <v>0</v>
      </c>
      <c r="L439" s="934">
        <f>SUMIF(other!R:R,D439,other!T:T)</f>
        <v>0</v>
      </c>
      <c r="M439" s="934">
        <f>SUMIF('Pan traps 2024'!Q:Q,D439,'Pan traps 2024'!S:S)</f>
        <v>0</v>
      </c>
      <c r="N439" s="934">
        <f t="shared" si="8"/>
        <v>0</v>
      </c>
      <c r="O439" s="935">
        <f t="shared" si="11"/>
        <v>0</v>
      </c>
      <c r="P439" s="914"/>
    </row>
    <row r="440" spans="1:16" ht="15">
      <c r="A440" s="114" t="str">
        <f t="shared" si="12"/>
        <v>non</v>
      </c>
      <c r="D440" s="114" t="s">
        <v>8294</v>
      </c>
      <c r="F440" s="934">
        <f>SUMIF(WBA!Q:Q,D440,WBA!S:S)</f>
        <v>0</v>
      </c>
      <c r="G440" s="934">
        <f>SUMIF(Loic_MSc_Thesis!Q:Q,D440,Loic_MSc_Thesis!S:S)</f>
        <v>0</v>
      </c>
      <c r="H440" s="934">
        <f>SUMIF(LBB!Q:Q,D440,LBB!S:S)</f>
        <v>0</v>
      </c>
      <c r="I440" s="934">
        <f>SUMIF(Expert_LBB!M:M,D440,Expert_LBB!Q:Q)</f>
        <v>0</v>
      </c>
      <c r="J440" s="934">
        <f>SUMIF(Insekteräich!Q:Q,D440,Insekteräich!S:S)</f>
        <v>0</v>
      </c>
      <c r="K440" s="934">
        <f>SUMIF(Expert_Insekteraich!O:O,D440,Expert_Insekteraich!S:S)</f>
        <v>0</v>
      </c>
      <c r="L440" s="934">
        <f>SUMIF(other!R:R,D440,other!T:T)</f>
        <v>0</v>
      </c>
      <c r="M440" s="934">
        <f>SUMIF('Pan traps 2024'!Q:Q,D440,'Pan traps 2024'!S:S)</f>
        <v>0</v>
      </c>
      <c r="N440" s="934">
        <f t="shared" si="8"/>
        <v>0</v>
      </c>
      <c r="O440" s="935">
        <f t="shared" si="11"/>
        <v>0</v>
      </c>
      <c r="P440" s="914"/>
    </row>
    <row r="441" spans="1:16" ht="15">
      <c r="A441" s="114">
        <f t="shared" si="12"/>
        <v>1</v>
      </c>
      <c r="D441" s="933" t="s">
        <v>791</v>
      </c>
      <c r="F441" s="934">
        <f>SUMIF(WBA!Q:Q,D441,WBA!S:S)</f>
        <v>5</v>
      </c>
      <c r="G441" s="934">
        <f>SUMIF(Loic_MSc_Thesis!Q:Q,D441,Loic_MSc_Thesis!S:S)</f>
        <v>0</v>
      </c>
      <c r="H441" s="934">
        <f>SUMIF(LBB!Q:Q,D441,LBB!S:S)</f>
        <v>0</v>
      </c>
      <c r="I441" s="934">
        <f>SUMIF(Expert_LBB!M:M,D441,Expert_LBB!Q:Q)</f>
        <v>0</v>
      </c>
      <c r="J441" s="934">
        <f>SUMIF(Insekteräich!Q:Q,D441,Insekteräich!S:S)</f>
        <v>0</v>
      </c>
      <c r="K441" s="934">
        <f>SUMIF(Expert_Insekteraich!O:O,D441,Expert_Insekteraich!S:S)</f>
        <v>0</v>
      </c>
      <c r="L441" s="934">
        <f>SUMIF(other!R:R,D441,other!T:T)</f>
        <v>0</v>
      </c>
      <c r="M441" s="934">
        <f>SUMIF('Pan traps 2024'!Q:Q,D441,'Pan traps 2024'!S:S)</f>
        <v>0</v>
      </c>
      <c r="N441" s="934">
        <f t="shared" si="8"/>
        <v>5</v>
      </c>
      <c r="O441" s="935" t="e">
        <f t="shared" ca="1" si="11"/>
        <v>#NAME?</v>
      </c>
      <c r="P441" s="914"/>
    </row>
    <row r="442" spans="1:16" ht="15">
      <c r="A442" s="114" t="str">
        <f t="shared" si="12"/>
        <v>non</v>
      </c>
      <c r="D442" s="114" t="s">
        <v>8295</v>
      </c>
      <c r="F442" s="934">
        <f>SUMIF(WBA!Q:Q,D442,WBA!S:S)</f>
        <v>0</v>
      </c>
      <c r="G442" s="934">
        <f>SUMIF(Loic_MSc_Thesis!Q:Q,D442,Loic_MSc_Thesis!S:S)</f>
        <v>0</v>
      </c>
      <c r="H442" s="934">
        <f>SUMIF(LBB!Q:Q,D442,LBB!S:S)</f>
        <v>0</v>
      </c>
      <c r="I442" s="934">
        <f>SUMIF(Expert_LBB!M:M,D442,Expert_LBB!Q:Q)</f>
        <v>0</v>
      </c>
      <c r="J442" s="934">
        <f>SUMIF(Insekteräich!Q:Q,D442,Insekteräich!S:S)</f>
        <v>0</v>
      </c>
      <c r="K442" s="934">
        <f>SUMIF(Expert_Insekteraich!O:O,D442,Expert_Insekteraich!S:S)</f>
        <v>0</v>
      </c>
      <c r="L442" s="934">
        <f>SUMIF(other!R:R,D442,other!T:T)</f>
        <v>0</v>
      </c>
      <c r="M442" s="934">
        <f>SUMIF('Pan traps 2024'!Q:Q,D442,'Pan traps 2024'!S:S)</f>
        <v>0</v>
      </c>
      <c r="N442" s="934">
        <f t="shared" si="8"/>
        <v>0</v>
      </c>
      <c r="O442" s="935">
        <f t="shared" si="11"/>
        <v>0</v>
      </c>
      <c r="P442" s="914"/>
    </row>
    <row r="443" spans="1:16" ht="15">
      <c r="A443" s="114" t="str">
        <f t="shared" si="12"/>
        <v>non</v>
      </c>
      <c r="D443" s="114" t="s">
        <v>8296</v>
      </c>
      <c r="F443" s="934">
        <f>SUMIF(WBA!Q:Q,D443,WBA!S:S)</f>
        <v>0</v>
      </c>
      <c r="G443" s="934">
        <f>SUMIF(Loic_MSc_Thesis!Q:Q,D443,Loic_MSc_Thesis!S:S)</f>
        <v>0</v>
      </c>
      <c r="H443" s="934">
        <f>SUMIF(LBB!Q:Q,D443,LBB!S:S)</f>
        <v>0</v>
      </c>
      <c r="I443" s="934">
        <f>SUMIF(Expert_LBB!M:M,D443,Expert_LBB!Q:Q)</f>
        <v>0</v>
      </c>
      <c r="J443" s="934">
        <f>SUMIF(Insekteräich!Q:Q,D443,Insekteräich!S:S)</f>
        <v>0</v>
      </c>
      <c r="K443" s="934">
        <f>SUMIF(Expert_Insekteraich!O:O,D443,Expert_Insekteraich!S:S)</f>
        <v>0</v>
      </c>
      <c r="L443" s="934">
        <f>SUMIF(other!R:R,D443,other!T:T)</f>
        <v>0</v>
      </c>
      <c r="M443" s="934">
        <f>SUMIF('Pan traps 2024'!Q:Q,D443,'Pan traps 2024'!S:S)</f>
        <v>0</v>
      </c>
      <c r="N443" s="934">
        <f t="shared" si="8"/>
        <v>0</v>
      </c>
      <c r="O443" s="935">
        <f t="shared" si="11"/>
        <v>0</v>
      </c>
      <c r="P443" s="914"/>
    </row>
    <row r="444" spans="1:16" ht="15">
      <c r="A444" s="114">
        <f t="shared" si="12"/>
        <v>1</v>
      </c>
      <c r="D444" s="933" t="s">
        <v>846</v>
      </c>
      <c r="F444" s="934">
        <f>SUMIF(WBA!Q:Q,D444,WBA!S:S)</f>
        <v>1</v>
      </c>
      <c r="G444" s="934">
        <f>SUMIF(Loic_MSc_Thesis!Q:Q,D444,Loic_MSc_Thesis!S:S)</f>
        <v>0</v>
      </c>
      <c r="H444" s="934">
        <f>SUMIF(LBB!Q:Q,D444,LBB!S:S)</f>
        <v>0</v>
      </c>
      <c r="I444" s="934">
        <f>SUMIF(Expert_LBB!M:M,D444,Expert_LBB!Q:Q)</f>
        <v>0</v>
      </c>
      <c r="J444" s="934">
        <f>SUMIF(Insekteräich!Q:Q,D444,Insekteräich!S:S)</f>
        <v>0</v>
      </c>
      <c r="K444" s="934">
        <f>SUMIF(Expert_Insekteraich!O:O,D444,Expert_Insekteraich!S:S)</f>
        <v>0</v>
      </c>
      <c r="L444" s="934">
        <f>SUMIF(other!R:R,D444,other!T:T)</f>
        <v>0</v>
      </c>
      <c r="M444" s="934">
        <f>SUMIF('Pan traps 2024'!Q:Q,D444,'Pan traps 2024'!S:S)</f>
        <v>0</v>
      </c>
      <c r="N444" s="934">
        <f t="shared" si="8"/>
        <v>1</v>
      </c>
      <c r="O444" s="935" t="e">
        <f t="shared" ca="1" si="11"/>
        <v>#NAME?</v>
      </c>
      <c r="P444" s="914"/>
    </row>
    <row r="445" spans="1:16" ht="15">
      <c r="A445" s="114" t="str">
        <f t="shared" si="12"/>
        <v>non</v>
      </c>
      <c r="D445" s="114" t="s">
        <v>8297</v>
      </c>
      <c r="F445" s="934">
        <f>SUMIF(WBA!Q:Q,D445,WBA!S:S)</f>
        <v>0</v>
      </c>
      <c r="G445" s="934">
        <f>SUMIF(Loic_MSc_Thesis!Q:Q,D445,Loic_MSc_Thesis!S:S)</f>
        <v>0</v>
      </c>
      <c r="H445" s="934">
        <f>SUMIF(LBB!Q:Q,D445,LBB!S:S)</f>
        <v>0</v>
      </c>
      <c r="I445" s="934">
        <f>SUMIF(Expert_LBB!M:M,D445,Expert_LBB!Q:Q)</f>
        <v>0</v>
      </c>
      <c r="J445" s="934">
        <f>SUMIF(Insekteräich!Q:Q,D445,Insekteräich!S:S)</f>
        <v>0</v>
      </c>
      <c r="K445" s="934">
        <f>SUMIF(Expert_Insekteraich!O:O,D445,Expert_Insekteraich!S:S)</f>
        <v>0</v>
      </c>
      <c r="L445" s="934">
        <f>SUMIF(other!R:R,D445,other!T:T)</f>
        <v>0</v>
      </c>
      <c r="M445" s="934">
        <f>SUMIF('Pan traps 2024'!Q:Q,D445,'Pan traps 2024'!S:S)</f>
        <v>0</v>
      </c>
      <c r="N445" s="934">
        <f t="shared" si="8"/>
        <v>0</v>
      </c>
      <c r="O445" s="935">
        <f t="shared" si="11"/>
        <v>0</v>
      </c>
      <c r="P445" s="914"/>
    </row>
    <row r="446" spans="1:16" ht="15">
      <c r="A446" s="114" t="str">
        <f t="shared" si="12"/>
        <v>non</v>
      </c>
      <c r="D446" s="114" t="s">
        <v>8298</v>
      </c>
      <c r="F446" s="934">
        <f>SUMIF(WBA!Q:Q,D446,WBA!S:S)</f>
        <v>0</v>
      </c>
      <c r="G446" s="934">
        <f>SUMIF(Loic_MSc_Thesis!Q:Q,D446,Loic_MSc_Thesis!S:S)</f>
        <v>0</v>
      </c>
      <c r="H446" s="934">
        <f>SUMIF(LBB!Q:Q,D446,LBB!S:S)</f>
        <v>0</v>
      </c>
      <c r="I446" s="934">
        <f>SUMIF(Expert_LBB!M:M,D446,Expert_LBB!Q:Q)</f>
        <v>0</v>
      </c>
      <c r="J446" s="934">
        <f>SUMIF(Insekteräich!Q:Q,D446,Insekteräich!S:S)</f>
        <v>0</v>
      </c>
      <c r="K446" s="934">
        <f>SUMIF(Expert_Insekteraich!O:O,D446,Expert_Insekteraich!S:S)</f>
        <v>0</v>
      </c>
      <c r="L446" s="934">
        <f>SUMIF(other!R:R,D446,other!T:T)</f>
        <v>0</v>
      </c>
      <c r="M446" s="934">
        <f>SUMIF('Pan traps 2024'!Q:Q,D446,'Pan traps 2024'!S:S)</f>
        <v>0</v>
      </c>
      <c r="N446" s="934">
        <f t="shared" si="8"/>
        <v>0</v>
      </c>
      <c r="O446" s="935">
        <f t="shared" si="11"/>
        <v>0</v>
      </c>
      <c r="P446" s="914"/>
    </row>
    <row r="447" spans="1:16" ht="15">
      <c r="A447" s="16" t="s">
        <v>213</v>
      </c>
      <c r="D447" s="16" t="s">
        <v>1179</v>
      </c>
      <c r="F447" s="934">
        <f>SUMIF(WBA!Q:Q,D447,WBA!S:S)</f>
        <v>5</v>
      </c>
      <c r="G447" s="934">
        <f>SUMIF(Loic_MSc_Thesis!Q:Q,D447,Loic_MSc_Thesis!S:S)</f>
        <v>0</v>
      </c>
      <c r="H447" s="934">
        <f>SUMIF(LBB!Q:Q,D447,LBB!S:S)</f>
        <v>2492</v>
      </c>
      <c r="I447" s="934">
        <f>SUMIF(Expert_LBB!M:M,D447,Expert_LBB!Q:Q)</f>
        <v>0</v>
      </c>
      <c r="J447" s="934">
        <f>SUMIF(Insekteräich!Q:Q,D447,Insekteräich!S:S)</f>
        <v>1183</v>
      </c>
      <c r="K447" s="934">
        <f>SUMIF(Expert_Insekteraich!O:O,D447,Expert_Insekteraich!S:S)</f>
        <v>0</v>
      </c>
      <c r="L447" s="934">
        <f>SUMIF(other!R:R,D447,other!T:T)</f>
        <v>0</v>
      </c>
      <c r="M447" s="934">
        <f>SUMIF('Pan traps 2024'!Q:Q,D447,'Pan traps 2024'!S:S)</f>
        <v>7</v>
      </c>
      <c r="N447" s="934">
        <f t="shared" si="8"/>
        <v>3687</v>
      </c>
      <c r="O447" s="935" t="e">
        <f t="shared" ca="1" si="11"/>
        <v>#NAME?</v>
      </c>
      <c r="P447" s="914"/>
    </row>
    <row r="448" spans="1:16" ht="15">
      <c r="A448" s="114" t="str">
        <f t="shared" ref="A448:A451" si="13">IF(N448&gt;0,1, "non")</f>
        <v>non</v>
      </c>
      <c r="D448" s="114" t="s">
        <v>8299</v>
      </c>
      <c r="F448" s="934">
        <f>SUMIF(WBA!Q:Q,D448,WBA!S:S)</f>
        <v>0</v>
      </c>
      <c r="G448" s="934">
        <f>SUMIF(Loic_MSc_Thesis!Q:Q,D448,Loic_MSc_Thesis!S:S)</f>
        <v>0</v>
      </c>
      <c r="H448" s="934">
        <f>SUMIF(LBB!Q:Q,D448,LBB!S:S)</f>
        <v>0</v>
      </c>
      <c r="I448" s="934">
        <f>SUMIF(Expert_LBB!M:M,D448,Expert_LBB!Q:Q)</f>
        <v>0</v>
      </c>
      <c r="J448" s="934">
        <f>SUMIF(Insekteräich!Q:Q,D448,Insekteräich!S:S)</f>
        <v>0</v>
      </c>
      <c r="K448" s="934">
        <f>SUMIF(Expert_Insekteraich!O:O,D448,Expert_Insekteraich!S:S)</f>
        <v>0</v>
      </c>
      <c r="L448" s="934">
        <f>SUMIF(other!R:R,D448,other!T:T)</f>
        <v>0</v>
      </c>
      <c r="M448" s="934">
        <f>SUMIF('Pan traps 2024'!Q:Q,D448,'Pan traps 2024'!S:S)</f>
        <v>0</v>
      </c>
      <c r="N448" s="934">
        <f t="shared" si="8"/>
        <v>0</v>
      </c>
      <c r="O448" s="935">
        <f t="shared" si="11"/>
        <v>0</v>
      </c>
      <c r="P448" s="914"/>
    </row>
    <row r="449" spans="1:16" ht="15">
      <c r="A449" s="114" t="str">
        <f t="shared" si="13"/>
        <v>non</v>
      </c>
      <c r="D449" s="114" t="s">
        <v>8300</v>
      </c>
      <c r="F449" s="934">
        <f>SUMIF(WBA!Q:Q,D449,WBA!S:S)</f>
        <v>0</v>
      </c>
      <c r="G449" s="934">
        <f>SUMIF(Loic_MSc_Thesis!Q:Q,D449,Loic_MSc_Thesis!S:S)</f>
        <v>0</v>
      </c>
      <c r="H449" s="934">
        <f>SUMIF(LBB!Q:Q,D449,LBB!S:S)</f>
        <v>0</v>
      </c>
      <c r="I449" s="934">
        <f>SUMIF(Expert_LBB!M:M,D449,Expert_LBB!Q:Q)</f>
        <v>0</v>
      </c>
      <c r="J449" s="934">
        <f>SUMIF(Insekteräich!Q:Q,D449,Insekteräich!S:S)</f>
        <v>0</v>
      </c>
      <c r="K449" s="934">
        <f>SUMIF(Expert_Insekteraich!O:O,D449,Expert_Insekteraich!S:S)</f>
        <v>0</v>
      </c>
      <c r="L449" s="934">
        <f>SUMIF(other!R:R,D449,other!T:T)</f>
        <v>0</v>
      </c>
      <c r="M449" s="934">
        <f>SUMIF('Pan traps 2024'!Q:Q,D449,'Pan traps 2024'!S:S)</f>
        <v>0</v>
      </c>
      <c r="N449" s="934">
        <f t="shared" si="8"/>
        <v>0</v>
      </c>
      <c r="O449" s="935">
        <f t="shared" si="11"/>
        <v>0</v>
      </c>
      <c r="P449" s="914"/>
    </row>
    <row r="450" spans="1:16" ht="15">
      <c r="A450" s="114" t="str">
        <f t="shared" si="13"/>
        <v>non</v>
      </c>
      <c r="D450" s="114" t="s">
        <v>8301</v>
      </c>
      <c r="F450" s="934">
        <f>SUMIF(WBA!Q:Q,D450,WBA!S:S)</f>
        <v>0</v>
      </c>
      <c r="G450" s="934">
        <f>SUMIF(Loic_MSc_Thesis!Q:Q,D450,Loic_MSc_Thesis!S:S)</f>
        <v>0</v>
      </c>
      <c r="H450" s="934">
        <f>SUMIF(LBB!Q:Q,D450,LBB!S:S)</f>
        <v>0</v>
      </c>
      <c r="I450" s="934">
        <f>SUMIF(Expert_LBB!M:M,D450,Expert_LBB!Q:Q)</f>
        <v>0</v>
      </c>
      <c r="J450" s="934">
        <f>SUMIF(Insekteräich!Q:Q,D450,Insekteräich!S:S)</f>
        <v>0</v>
      </c>
      <c r="K450" s="934">
        <f>SUMIF(Expert_Insekteraich!O:O,D450,Expert_Insekteraich!S:S)</f>
        <v>0</v>
      </c>
      <c r="L450" s="934">
        <f>SUMIF(other!R:R,D450,other!T:T)</f>
        <v>0</v>
      </c>
      <c r="M450" s="934">
        <f>SUMIF('Pan traps 2024'!Q:Q,D450,'Pan traps 2024'!S:S)</f>
        <v>0</v>
      </c>
      <c r="N450" s="934">
        <f t="shared" si="8"/>
        <v>0</v>
      </c>
      <c r="O450" s="935">
        <f t="shared" si="11"/>
        <v>0</v>
      </c>
      <c r="P450" s="914"/>
    </row>
    <row r="451" spans="1:16" ht="15">
      <c r="A451" s="114">
        <f t="shared" si="13"/>
        <v>1</v>
      </c>
      <c r="D451" s="933" t="s">
        <v>570</v>
      </c>
      <c r="F451" s="934">
        <f>SUMIF(WBA!Q:Q,D451,WBA!S:S)</f>
        <v>89</v>
      </c>
      <c r="G451" s="934">
        <f>SUMIF(Loic_MSc_Thesis!Q:Q,D451,Loic_MSc_Thesis!S:S)</f>
        <v>4</v>
      </c>
      <c r="H451" s="934">
        <f>SUMIF(LBB!Q:Q,D451,LBB!S:S)</f>
        <v>1011</v>
      </c>
      <c r="I451" s="934">
        <f>SUMIF(Expert_LBB!M:M,D451,Expert_LBB!Q:Q)</f>
        <v>3</v>
      </c>
      <c r="J451" s="934">
        <f>SUMIF(Insekteräich!Q:Q,D451,Insekteräich!S:S)</f>
        <v>1</v>
      </c>
      <c r="K451" s="934">
        <f>SUMIF(Expert_Insekteraich!O:O,D451,Expert_Insekteraich!S:S)</f>
        <v>0</v>
      </c>
      <c r="L451" s="934">
        <f>SUMIF(other!R:R,D451,other!T:T)</f>
        <v>0</v>
      </c>
      <c r="M451" s="934">
        <f>SUMIF('Pan traps 2024'!Q:Q,D451,'Pan traps 2024'!S:S)</f>
        <v>2</v>
      </c>
      <c r="N451" s="934">
        <f t="shared" si="8"/>
        <v>1110</v>
      </c>
      <c r="O451" s="935" t="e">
        <f t="shared" ca="1" si="11"/>
        <v>#NAME?</v>
      </c>
      <c r="P451" s="914"/>
    </row>
    <row r="452" spans="1:16" ht="15">
      <c r="A452" s="16" t="s">
        <v>213</v>
      </c>
      <c r="D452" s="16" t="s">
        <v>4595</v>
      </c>
      <c r="F452" s="934">
        <f>SUMIF(WBA!Q:Q,D452,WBA!S:S)</f>
        <v>0</v>
      </c>
      <c r="G452" s="934">
        <f>SUMIF(Loic_MSc_Thesis!Q:Q,D452,Loic_MSc_Thesis!S:S)</f>
        <v>0</v>
      </c>
      <c r="H452" s="934">
        <f>SUMIF(LBB!Q:Q,D452,LBB!S:S)</f>
        <v>8</v>
      </c>
      <c r="I452" s="934">
        <f>SUMIF(Expert_LBB!M:M,D452,Expert_LBB!Q:Q)</f>
        <v>0</v>
      </c>
      <c r="J452" s="934">
        <f>SUMIF(Insekteräich!Q:Q,D452,Insekteräich!S:S)</f>
        <v>0</v>
      </c>
      <c r="K452" s="934">
        <f>SUMIF(Expert_Insekteraich!O:O,D452,Expert_Insekteraich!S:S)</f>
        <v>0</v>
      </c>
      <c r="L452" s="934">
        <f>SUMIF(other!R:R,D452,other!T:T)</f>
        <v>0</v>
      </c>
      <c r="M452" s="934">
        <f>SUMIF('Pan traps 2024'!Q:Q,D452,'Pan traps 2024'!S:S)</f>
        <v>0</v>
      </c>
      <c r="N452" s="934">
        <f t="shared" si="8"/>
        <v>8</v>
      </c>
      <c r="O452" s="935" t="e">
        <f t="shared" ca="1" si="11"/>
        <v>#NAME?</v>
      </c>
      <c r="P452" s="914"/>
    </row>
    <row r="453" spans="1:16" ht="15">
      <c r="A453" s="114">
        <f t="shared" ref="A453:A458" si="14">IF(N453&gt;0,1, "non")</f>
        <v>1</v>
      </c>
      <c r="D453" s="933" t="s">
        <v>558</v>
      </c>
      <c r="F453" s="934">
        <f>SUMIF(WBA!Q:Q,D453,WBA!S:S)</f>
        <v>1</v>
      </c>
      <c r="G453" s="934">
        <f>SUMIF(Loic_MSc_Thesis!Q:Q,D453,Loic_MSc_Thesis!S:S)</f>
        <v>0</v>
      </c>
      <c r="H453" s="934">
        <f>SUMIF(LBB!Q:Q,D453,LBB!S:S)</f>
        <v>3</v>
      </c>
      <c r="I453" s="934">
        <f>SUMIF(Expert_LBB!M:M,D453,Expert_LBB!Q:Q)</f>
        <v>0</v>
      </c>
      <c r="J453" s="934">
        <f>SUMIF(Insekteräich!Q:Q,D453,Insekteräich!S:S)</f>
        <v>0</v>
      </c>
      <c r="K453" s="934">
        <f>SUMIF(Expert_Insekteraich!O:O,D453,Expert_Insekteraich!S:S)</f>
        <v>0</v>
      </c>
      <c r="L453" s="934">
        <f>SUMIF(other!R:R,D453,other!T:T)</f>
        <v>0</v>
      </c>
      <c r="M453" s="934">
        <f>SUMIF('Pan traps 2024'!Q:Q,D453,'Pan traps 2024'!S:S)</f>
        <v>0</v>
      </c>
      <c r="N453" s="934">
        <f t="shared" si="8"/>
        <v>4</v>
      </c>
      <c r="O453" s="935" t="e">
        <f t="shared" ca="1" si="11"/>
        <v>#NAME?</v>
      </c>
      <c r="P453" s="914"/>
    </row>
    <row r="454" spans="1:16" ht="15">
      <c r="A454" s="114" t="str">
        <f t="shared" si="14"/>
        <v>non</v>
      </c>
      <c r="D454" s="114" t="s">
        <v>8302</v>
      </c>
      <c r="F454" s="934">
        <f>SUMIF(WBA!Q:Q,D454,WBA!S:S)</f>
        <v>0</v>
      </c>
      <c r="G454" s="934">
        <f>SUMIF(Loic_MSc_Thesis!Q:Q,D454,Loic_MSc_Thesis!S:S)</f>
        <v>0</v>
      </c>
      <c r="H454" s="934">
        <f>SUMIF(LBB!Q:Q,D454,LBB!S:S)</f>
        <v>0</v>
      </c>
      <c r="I454" s="934">
        <f>SUMIF(Expert_LBB!M:M,D454,Expert_LBB!Q:Q)</f>
        <v>0</v>
      </c>
      <c r="J454" s="934">
        <f>SUMIF(Insekteräich!Q:Q,D454,Insekteräich!S:S)</f>
        <v>0</v>
      </c>
      <c r="K454" s="934">
        <f>SUMIF(Expert_Insekteraich!O:O,D454,Expert_Insekteraich!S:S)</f>
        <v>0</v>
      </c>
      <c r="L454" s="934">
        <f>SUMIF(other!R:R,D454,other!T:T)</f>
        <v>0</v>
      </c>
      <c r="M454" s="934">
        <f>SUMIF('Pan traps 2024'!Q:Q,D454,'Pan traps 2024'!S:S)</f>
        <v>0</v>
      </c>
      <c r="N454" s="934">
        <f t="shared" si="8"/>
        <v>0</v>
      </c>
      <c r="O454" s="935">
        <f t="shared" si="11"/>
        <v>0</v>
      </c>
      <c r="P454" s="914"/>
    </row>
    <row r="455" spans="1:16" ht="15">
      <c r="A455" s="114" t="str">
        <f t="shared" si="14"/>
        <v>non</v>
      </c>
      <c r="D455" s="114" t="s">
        <v>8303</v>
      </c>
      <c r="F455" s="934">
        <f>SUMIF(WBA!Q:Q,D455,WBA!S:S)</f>
        <v>0</v>
      </c>
      <c r="G455" s="934">
        <f>SUMIF(Loic_MSc_Thesis!Q:Q,D455,Loic_MSc_Thesis!S:S)</f>
        <v>0</v>
      </c>
      <c r="H455" s="934">
        <f>SUMIF(LBB!Q:Q,D455,LBB!S:S)</f>
        <v>0</v>
      </c>
      <c r="I455" s="934">
        <f>SUMIF(Expert_LBB!M:M,D455,Expert_LBB!Q:Q)</f>
        <v>0</v>
      </c>
      <c r="J455" s="934">
        <f>SUMIF(Insekteräich!Q:Q,D455,Insekteräich!S:S)</f>
        <v>0</v>
      </c>
      <c r="K455" s="934">
        <f>SUMIF(Expert_Insekteraich!O:O,D455,Expert_Insekteraich!S:S)</f>
        <v>0</v>
      </c>
      <c r="L455" s="934">
        <f>SUMIF(other!R:R,D455,other!T:T)</f>
        <v>0</v>
      </c>
      <c r="M455" s="934">
        <f>SUMIF('Pan traps 2024'!Q:Q,D455,'Pan traps 2024'!S:S)</f>
        <v>0</v>
      </c>
      <c r="N455" s="934">
        <f t="shared" si="8"/>
        <v>0</v>
      </c>
      <c r="O455" s="935">
        <f t="shared" si="11"/>
        <v>0</v>
      </c>
      <c r="P455" s="914"/>
    </row>
    <row r="456" spans="1:16" ht="15">
      <c r="A456" s="114" t="str">
        <f t="shared" si="14"/>
        <v>non</v>
      </c>
      <c r="D456" s="114" t="s">
        <v>8304</v>
      </c>
      <c r="F456" s="934">
        <f>SUMIF(WBA!Q:Q,D456,WBA!S:S)</f>
        <v>0</v>
      </c>
      <c r="G456" s="934">
        <f>SUMIF(Loic_MSc_Thesis!Q:Q,D456,Loic_MSc_Thesis!S:S)</f>
        <v>0</v>
      </c>
      <c r="H456" s="934">
        <f>SUMIF(LBB!Q:Q,D456,LBB!S:S)</f>
        <v>0</v>
      </c>
      <c r="I456" s="934">
        <f>SUMIF(Expert_LBB!M:M,D456,Expert_LBB!Q:Q)</f>
        <v>0</v>
      </c>
      <c r="J456" s="934">
        <f>SUMIF(Insekteräich!Q:Q,D456,Insekteräich!S:S)</f>
        <v>0</v>
      </c>
      <c r="K456" s="934">
        <f>SUMIF(Expert_Insekteraich!O:O,D456,Expert_Insekteraich!S:S)</f>
        <v>0</v>
      </c>
      <c r="L456" s="934">
        <f>SUMIF(other!R:R,D456,other!T:T)</f>
        <v>0</v>
      </c>
      <c r="M456" s="934">
        <f>SUMIF('Pan traps 2024'!Q:Q,D456,'Pan traps 2024'!S:S)</f>
        <v>0</v>
      </c>
      <c r="N456" s="934">
        <f t="shared" si="8"/>
        <v>0</v>
      </c>
      <c r="O456" s="935">
        <f t="shared" si="11"/>
        <v>0</v>
      </c>
      <c r="P456" s="914"/>
    </row>
    <row r="457" spans="1:16" ht="15">
      <c r="A457" s="114">
        <f t="shared" si="14"/>
        <v>1</v>
      </c>
      <c r="D457" s="114" t="s">
        <v>7737</v>
      </c>
      <c r="F457" s="934">
        <f>SUMIF(WBA!Q:Q,D457,WBA!S:S)</f>
        <v>0</v>
      </c>
      <c r="G457" s="934">
        <f>SUMIF(Loic_MSc_Thesis!Q:Q,D457,Loic_MSc_Thesis!S:S)</f>
        <v>0</v>
      </c>
      <c r="H457" s="934">
        <f>SUMIF(LBB!Q:Q,D457,LBB!S:S)</f>
        <v>0</v>
      </c>
      <c r="I457" s="934">
        <f>SUMIF(Expert_LBB!M:M,D457,Expert_LBB!Q:Q)</f>
        <v>0</v>
      </c>
      <c r="J457" s="934">
        <f>SUMIF(Insekteräich!Q:Q,D457,Insekteräich!S:S)</f>
        <v>2</v>
      </c>
      <c r="K457" s="934">
        <f>SUMIF(Expert_Insekteraich!O:O,D457,Expert_Insekteraich!S:S)</f>
        <v>0</v>
      </c>
      <c r="L457" s="934">
        <f>SUMIF(other!R:R,D457,other!T:T)</f>
        <v>0</v>
      </c>
      <c r="M457" s="934">
        <f>SUMIF('Pan traps 2024'!Q:Q,D457,'Pan traps 2024'!S:S)</f>
        <v>0</v>
      </c>
      <c r="N457" s="934">
        <f t="shared" si="8"/>
        <v>2</v>
      </c>
      <c r="O457" s="935" t="e">
        <f t="shared" ca="1" si="11"/>
        <v>#NAME?</v>
      </c>
      <c r="P457" s="914"/>
    </row>
    <row r="458" spans="1:16" ht="15">
      <c r="A458" s="114">
        <f t="shared" si="14"/>
        <v>1</v>
      </c>
      <c r="D458" s="114" t="s">
        <v>5297</v>
      </c>
      <c r="F458" s="934">
        <f>SUMIF(WBA!Q:Q,D458,WBA!S:S)</f>
        <v>0</v>
      </c>
      <c r="G458" s="934">
        <f>SUMIF(Loic_MSc_Thesis!Q:Q,D458,Loic_MSc_Thesis!S:S)</f>
        <v>0</v>
      </c>
      <c r="H458" s="934">
        <f>SUMIF(LBB!Q:Q,D458,LBB!S:S)</f>
        <v>6</v>
      </c>
      <c r="I458" s="934">
        <f>SUMIF(Expert_LBB!M:M,D458,Expert_LBB!Q:Q)</f>
        <v>1</v>
      </c>
      <c r="J458" s="934">
        <f>SUMIF(Insekteräich!Q:Q,D458,Insekteräich!S:S)</f>
        <v>5</v>
      </c>
      <c r="K458" s="934">
        <f>SUMIF(Expert_Insekteraich!O:O,D458,Expert_Insekteraich!S:S)</f>
        <v>0</v>
      </c>
      <c r="L458" s="934">
        <f>SUMIF(other!R:R,D458,other!T:T)</f>
        <v>0</v>
      </c>
      <c r="M458" s="934">
        <f>SUMIF('Pan traps 2024'!Q:Q,D458,'Pan traps 2024'!S:S)</f>
        <v>0</v>
      </c>
      <c r="N458" s="934">
        <f t="shared" si="8"/>
        <v>12</v>
      </c>
      <c r="O458" s="935" t="e">
        <f t="shared" ca="1" si="11"/>
        <v>#NAME?</v>
      </c>
      <c r="P458" s="914"/>
    </row>
    <row r="459" spans="1:16">
      <c r="A459" s="16" t="s">
        <v>213</v>
      </c>
      <c r="D459" s="941" t="s">
        <v>8305</v>
      </c>
      <c r="F459" s="934">
        <f>SUMIF(WBA!Q:Q,D459,WBA!S:S)</f>
        <v>0</v>
      </c>
      <c r="G459" s="934">
        <f>SUMIF(Loic_MSc_Thesis!Q:Q,D459,Loic_MSc_Thesis!S:S)</f>
        <v>0</v>
      </c>
      <c r="H459" s="934">
        <f>SUMIF(LBB!Q:Q,D459,LBB!S:S)</f>
        <v>0</v>
      </c>
      <c r="I459" s="934">
        <f>SUMIF(Expert_LBB!M:M,D459,Expert_LBB!Q:Q)</f>
        <v>0</v>
      </c>
      <c r="J459" s="934">
        <f>SUMIF(Insekteräich!Q:Q,D459,Insekteräich!S:S)</f>
        <v>0</v>
      </c>
      <c r="K459" s="934">
        <f>SUMIF(Expert_Insekteraich!O:O,D459,Expert_Insekteraich!S:S)</f>
        <v>0</v>
      </c>
      <c r="L459" s="934">
        <f>SUMIF(other!R:R,D459,other!T:T)</f>
        <v>0</v>
      </c>
      <c r="M459" s="934">
        <f>SUMIF('Pan traps 2024'!Q:Q,D459,'Pan traps 2024'!S:S)</f>
        <v>0</v>
      </c>
      <c r="N459" s="934">
        <f t="shared" si="8"/>
        <v>0</v>
      </c>
      <c r="O459" s="935">
        <f t="shared" si="11"/>
        <v>0</v>
      </c>
      <c r="P459" s="914"/>
    </row>
    <row r="460" spans="1:16" ht="15">
      <c r="A460" s="114" t="str">
        <f t="shared" ref="A460:A691" si="15">IF(N460&gt;0,1, "non")</f>
        <v>non</v>
      </c>
      <c r="D460" s="114" t="s">
        <v>8306</v>
      </c>
      <c r="F460" s="934">
        <f>SUMIF(WBA!Q:Q,D460,WBA!S:S)</f>
        <v>0</v>
      </c>
      <c r="G460" s="934">
        <f>SUMIF(Loic_MSc_Thesis!Q:Q,D460,Loic_MSc_Thesis!S:S)</f>
        <v>0</v>
      </c>
      <c r="H460" s="934">
        <f>SUMIF(LBB!Q:Q,D460,LBB!S:S)</f>
        <v>0</v>
      </c>
      <c r="I460" s="934">
        <f>SUMIF(Expert_LBB!M:M,D460,Expert_LBB!Q:Q)</f>
        <v>0</v>
      </c>
      <c r="J460" s="934">
        <f>SUMIF(Insekteräich!Q:Q,D460,Insekteräich!S:S)</f>
        <v>0</v>
      </c>
      <c r="K460" s="934">
        <f>SUMIF(Expert_Insekteraich!O:O,D460,Expert_Insekteraich!S:S)</f>
        <v>0</v>
      </c>
      <c r="L460" s="934">
        <f>SUMIF(other!R:R,D460,other!T:T)</f>
        <v>0</v>
      </c>
      <c r="M460" s="934">
        <f>SUMIF('Pan traps 2024'!Q:Q,D460,'Pan traps 2024'!S:S)</f>
        <v>0</v>
      </c>
      <c r="N460" s="934">
        <f t="shared" si="8"/>
        <v>0</v>
      </c>
      <c r="O460" s="935">
        <f t="shared" si="11"/>
        <v>0</v>
      </c>
      <c r="P460" s="914"/>
    </row>
    <row r="461" spans="1:16" ht="15">
      <c r="A461" s="114" t="str">
        <f t="shared" si="15"/>
        <v>non</v>
      </c>
      <c r="D461" s="114" t="s">
        <v>8307</v>
      </c>
      <c r="F461" s="934">
        <f>SUMIF(WBA!Q:Q,D461,WBA!S:S)</f>
        <v>0</v>
      </c>
      <c r="G461" s="934">
        <f>SUMIF(Loic_MSc_Thesis!Q:Q,D461,Loic_MSc_Thesis!S:S)</f>
        <v>0</v>
      </c>
      <c r="H461" s="934">
        <f>SUMIF(LBB!Q:Q,D461,LBB!S:S)</f>
        <v>0</v>
      </c>
      <c r="I461" s="934">
        <f>SUMIF(Expert_LBB!M:M,D461,Expert_LBB!Q:Q)</f>
        <v>0</v>
      </c>
      <c r="J461" s="934">
        <f>SUMIF(Insekteräich!Q:Q,D461,Insekteräich!S:S)</f>
        <v>0</v>
      </c>
      <c r="K461" s="934">
        <f>SUMIF(Expert_Insekteraich!O:O,D461,Expert_Insekteraich!S:S)</f>
        <v>0</v>
      </c>
      <c r="L461" s="934">
        <f>SUMIF(other!R:R,D461,other!T:T)</f>
        <v>0</v>
      </c>
      <c r="M461" s="934">
        <f>SUMIF('Pan traps 2024'!Q:Q,D461,'Pan traps 2024'!S:S)</f>
        <v>0</v>
      </c>
      <c r="N461" s="934">
        <f t="shared" si="8"/>
        <v>0</v>
      </c>
      <c r="O461" s="935">
        <f t="shared" si="11"/>
        <v>0</v>
      </c>
      <c r="P461" s="914"/>
    </row>
    <row r="462" spans="1:16" ht="15">
      <c r="A462" s="114" t="str">
        <f t="shared" si="15"/>
        <v>non</v>
      </c>
      <c r="D462" s="114" t="s">
        <v>8308</v>
      </c>
      <c r="F462" s="934">
        <f>SUMIF(WBA!Q:Q,D462,WBA!S:S)</f>
        <v>0</v>
      </c>
      <c r="G462" s="934">
        <f>SUMIF(Loic_MSc_Thesis!Q:Q,D462,Loic_MSc_Thesis!S:S)</f>
        <v>0</v>
      </c>
      <c r="H462" s="934">
        <f>SUMIF(LBB!Q:Q,D462,LBB!S:S)</f>
        <v>0</v>
      </c>
      <c r="I462" s="934">
        <f>SUMIF(Expert_LBB!M:M,D462,Expert_LBB!Q:Q)</f>
        <v>0</v>
      </c>
      <c r="J462" s="934">
        <f>SUMIF(Insekteräich!Q:Q,D462,Insekteräich!S:S)</f>
        <v>0</v>
      </c>
      <c r="K462" s="934">
        <f>SUMIF(Expert_Insekteraich!O:O,D462,Expert_Insekteraich!S:S)</f>
        <v>0</v>
      </c>
      <c r="L462" s="934">
        <f>SUMIF(other!R:R,D462,other!T:T)</f>
        <v>0</v>
      </c>
      <c r="M462" s="934">
        <f>SUMIF('Pan traps 2024'!Q:Q,D462,'Pan traps 2024'!S:S)</f>
        <v>0</v>
      </c>
      <c r="N462" s="934">
        <f t="shared" si="8"/>
        <v>0</v>
      </c>
      <c r="O462" s="935">
        <f t="shared" si="11"/>
        <v>0</v>
      </c>
      <c r="P462" s="914"/>
    </row>
    <row r="463" spans="1:16" ht="15">
      <c r="A463" s="114" t="str">
        <f t="shared" si="15"/>
        <v>non</v>
      </c>
      <c r="D463" s="114" t="s">
        <v>8309</v>
      </c>
      <c r="F463" s="934">
        <f>SUMIF(WBA!Q:Q,D463,WBA!S:S)</f>
        <v>0</v>
      </c>
      <c r="G463" s="934">
        <f>SUMIF(Loic_MSc_Thesis!Q:Q,D463,Loic_MSc_Thesis!S:S)</f>
        <v>0</v>
      </c>
      <c r="H463" s="934">
        <f>SUMIF(LBB!Q:Q,D463,LBB!S:S)</f>
        <v>0</v>
      </c>
      <c r="I463" s="934">
        <f>SUMIF(Expert_LBB!M:M,D463,Expert_LBB!Q:Q)</f>
        <v>0</v>
      </c>
      <c r="J463" s="934">
        <f>SUMIF(Insekteräich!Q:Q,D463,Insekteräich!S:S)</f>
        <v>0</v>
      </c>
      <c r="K463" s="934">
        <f>SUMIF(Expert_Insekteraich!O:O,D463,Expert_Insekteraich!S:S)</f>
        <v>0</v>
      </c>
      <c r="L463" s="934">
        <f>SUMIF(other!R:R,D463,other!T:T)</f>
        <v>0</v>
      </c>
      <c r="M463" s="934">
        <f>SUMIF('Pan traps 2024'!Q:Q,D463,'Pan traps 2024'!S:S)</f>
        <v>0</v>
      </c>
      <c r="N463" s="934">
        <f t="shared" si="8"/>
        <v>0</v>
      </c>
      <c r="O463" s="935">
        <f t="shared" si="11"/>
        <v>0</v>
      </c>
      <c r="P463" s="914"/>
    </row>
    <row r="464" spans="1:16" ht="15">
      <c r="A464" s="114" t="str">
        <f t="shared" si="15"/>
        <v>non</v>
      </c>
      <c r="D464" s="114" t="s">
        <v>8310</v>
      </c>
      <c r="F464" s="934">
        <f>SUMIF(WBA!Q:Q,D464,WBA!S:S)</f>
        <v>0</v>
      </c>
      <c r="G464" s="934">
        <f>SUMIF(Loic_MSc_Thesis!Q:Q,D464,Loic_MSc_Thesis!S:S)</f>
        <v>0</v>
      </c>
      <c r="H464" s="934">
        <f>SUMIF(LBB!Q:Q,D464,LBB!S:S)</f>
        <v>0</v>
      </c>
      <c r="I464" s="934">
        <f>SUMIF(Expert_LBB!M:M,D464,Expert_LBB!Q:Q)</f>
        <v>0</v>
      </c>
      <c r="J464" s="934">
        <f>SUMIF(Insekteräich!Q:Q,D464,Insekteräich!S:S)</f>
        <v>0</v>
      </c>
      <c r="K464" s="934">
        <f>SUMIF(Expert_Insekteraich!O:O,D464,Expert_Insekteraich!S:S)</f>
        <v>0</v>
      </c>
      <c r="L464" s="934">
        <f>SUMIF(other!R:R,D464,other!T:T)</f>
        <v>0</v>
      </c>
      <c r="M464" s="934">
        <f>SUMIF('Pan traps 2024'!Q:Q,D464,'Pan traps 2024'!S:S)</f>
        <v>0</v>
      </c>
      <c r="N464" s="934">
        <f t="shared" si="8"/>
        <v>0</v>
      </c>
      <c r="O464" s="935">
        <f t="shared" si="11"/>
        <v>0</v>
      </c>
      <c r="P464" s="914"/>
    </row>
    <row r="465" spans="1:16" ht="15">
      <c r="A465" s="114" t="str">
        <f t="shared" si="15"/>
        <v>non</v>
      </c>
      <c r="D465" s="114" t="s">
        <v>8311</v>
      </c>
      <c r="F465" s="934">
        <f>SUMIF(WBA!Q:Q,D465,WBA!S:S)</f>
        <v>0</v>
      </c>
      <c r="G465" s="934">
        <f>SUMIF(Loic_MSc_Thesis!Q:Q,D465,Loic_MSc_Thesis!S:S)</f>
        <v>0</v>
      </c>
      <c r="H465" s="934">
        <f>SUMIF(LBB!Q:Q,D465,LBB!S:S)</f>
        <v>0</v>
      </c>
      <c r="I465" s="934">
        <f>SUMIF(Expert_LBB!M:M,D465,Expert_LBB!Q:Q)</f>
        <v>0</v>
      </c>
      <c r="J465" s="934">
        <f>SUMIF(Insekteräich!Q:Q,D465,Insekteräich!S:S)</f>
        <v>0</v>
      </c>
      <c r="K465" s="934">
        <f>SUMIF(Expert_Insekteraich!O:O,D465,Expert_Insekteraich!S:S)</f>
        <v>0</v>
      </c>
      <c r="L465" s="934">
        <f>SUMIF(other!R:R,D465,other!T:T)</f>
        <v>0</v>
      </c>
      <c r="M465" s="934">
        <f>SUMIF('Pan traps 2024'!Q:Q,D465,'Pan traps 2024'!S:S)</f>
        <v>0</v>
      </c>
      <c r="N465" s="934">
        <f t="shared" si="8"/>
        <v>0</v>
      </c>
      <c r="O465" s="935">
        <f t="shared" si="11"/>
        <v>0</v>
      </c>
      <c r="P465" s="914"/>
    </row>
    <row r="466" spans="1:16" ht="15">
      <c r="A466" s="114" t="str">
        <f t="shared" si="15"/>
        <v>non</v>
      </c>
      <c r="D466" s="114" t="s">
        <v>8312</v>
      </c>
      <c r="F466" s="934">
        <f>SUMIF(WBA!Q:Q,D466,WBA!S:S)</f>
        <v>0</v>
      </c>
      <c r="G466" s="934">
        <f>SUMIF(Loic_MSc_Thesis!Q:Q,D466,Loic_MSc_Thesis!S:S)</f>
        <v>0</v>
      </c>
      <c r="H466" s="934">
        <f>SUMIF(LBB!Q:Q,D466,LBB!S:S)</f>
        <v>0</v>
      </c>
      <c r="I466" s="934">
        <f>SUMIF(Expert_LBB!M:M,D466,Expert_LBB!Q:Q)</f>
        <v>0</v>
      </c>
      <c r="J466" s="934">
        <f>SUMIF(Insekteräich!Q:Q,D466,Insekteräich!S:S)</f>
        <v>0</v>
      </c>
      <c r="K466" s="934">
        <f>SUMIF(Expert_Insekteraich!O:O,D466,Expert_Insekteraich!S:S)</f>
        <v>0</v>
      </c>
      <c r="L466" s="934">
        <f>SUMIF(other!R:R,D466,other!T:T)</f>
        <v>0</v>
      </c>
      <c r="M466" s="934">
        <f>SUMIF('Pan traps 2024'!Q:Q,D466,'Pan traps 2024'!S:S)</f>
        <v>0</v>
      </c>
      <c r="N466" s="934">
        <f t="shared" si="8"/>
        <v>0</v>
      </c>
      <c r="O466" s="935">
        <f t="shared" si="11"/>
        <v>0</v>
      </c>
      <c r="P466" s="914"/>
    </row>
    <row r="467" spans="1:16" ht="15">
      <c r="A467" s="114" t="str">
        <f t="shared" si="15"/>
        <v>non</v>
      </c>
      <c r="D467" s="114" t="s">
        <v>8313</v>
      </c>
      <c r="F467" s="934">
        <f>SUMIF(WBA!Q:Q,D467,WBA!S:S)</f>
        <v>0</v>
      </c>
      <c r="G467" s="934">
        <f>SUMIF(Loic_MSc_Thesis!Q:Q,D467,Loic_MSc_Thesis!S:S)</f>
        <v>0</v>
      </c>
      <c r="H467" s="934">
        <f>SUMIF(LBB!Q:Q,D467,LBB!S:S)</f>
        <v>0</v>
      </c>
      <c r="I467" s="934">
        <f>SUMIF(Expert_LBB!M:M,D467,Expert_LBB!Q:Q)</f>
        <v>0</v>
      </c>
      <c r="J467" s="934">
        <f>SUMIF(Insekteräich!Q:Q,D467,Insekteräich!S:S)</f>
        <v>0</v>
      </c>
      <c r="K467" s="934">
        <f>SUMIF(Expert_Insekteraich!O:O,D467,Expert_Insekteraich!S:S)</f>
        <v>0</v>
      </c>
      <c r="L467" s="934">
        <f>SUMIF(other!R:R,D467,other!T:T)</f>
        <v>0</v>
      </c>
      <c r="M467" s="934">
        <f>SUMIF('Pan traps 2024'!Q:Q,D467,'Pan traps 2024'!S:S)</f>
        <v>0</v>
      </c>
      <c r="N467" s="934">
        <f t="shared" si="8"/>
        <v>0</v>
      </c>
      <c r="O467" s="935">
        <f t="shared" si="11"/>
        <v>0</v>
      </c>
      <c r="P467" s="914"/>
    </row>
    <row r="468" spans="1:16" ht="15">
      <c r="A468" s="114" t="str">
        <f t="shared" si="15"/>
        <v>non</v>
      </c>
      <c r="D468" s="114" t="s">
        <v>8314</v>
      </c>
      <c r="F468" s="934">
        <f>SUMIF(WBA!Q:Q,D468,WBA!S:S)</f>
        <v>0</v>
      </c>
      <c r="G468" s="934">
        <f>SUMIF(Loic_MSc_Thesis!Q:Q,D468,Loic_MSc_Thesis!S:S)</f>
        <v>0</v>
      </c>
      <c r="H468" s="934">
        <f>SUMIF(LBB!Q:Q,D468,LBB!S:S)</f>
        <v>0</v>
      </c>
      <c r="I468" s="934">
        <f>SUMIF(Expert_LBB!M:M,D468,Expert_LBB!Q:Q)</f>
        <v>0</v>
      </c>
      <c r="J468" s="934">
        <f>SUMIF(Insekteräich!Q:Q,D468,Insekteräich!S:S)</f>
        <v>0</v>
      </c>
      <c r="K468" s="934">
        <f>SUMIF(Expert_Insekteraich!O:O,D468,Expert_Insekteraich!S:S)</f>
        <v>0</v>
      </c>
      <c r="L468" s="934">
        <f>SUMIF(other!R:R,D468,other!T:T)</f>
        <v>0</v>
      </c>
      <c r="M468" s="934">
        <f>SUMIF('Pan traps 2024'!Q:Q,D468,'Pan traps 2024'!S:S)</f>
        <v>0</v>
      </c>
      <c r="N468" s="934">
        <f t="shared" si="8"/>
        <v>0</v>
      </c>
      <c r="O468" s="935">
        <f t="shared" si="11"/>
        <v>0</v>
      </c>
      <c r="P468" s="914"/>
    </row>
    <row r="469" spans="1:16" ht="15">
      <c r="A469" s="114" t="str">
        <f t="shared" si="15"/>
        <v>non</v>
      </c>
      <c r="D469" s="114" t="s">
        <v>8315</v>
      </c>
      <c r="F469" s="934">
        <f>SUMIF(WBA!Q:Q,D469,WBA!S:S)</f>
        <v>0</v>
      </c>
      <c r="G469" s="934">
        <f>SUMIF(Loic_MSc_Thesis!Q:Q,D469,Loic_MSc_Thesis!S:S)</f>
        <v>0</v>
      </c>
      <c r="H469" s="934">
        <f>SUMIF(LBB!Q:Q,D469,LBB!S:S)</f>
        <v>0</v>
      </c>
      <c r="I469" s="934">
        <f>SUMIF(Expert_LBB!M:M,D469,Expert_LBB!Q:Q)</f>
        <v>0</v>
      </c>
      <c r="J469" s="934">
        <f>SUMIF(Insekteräich!Q:Q,D469,Insekteräich!S:S)</f>
        <v>0</v>
      </c>
      <c r="K469" s="934">
        <f>SUMIF(Expert_Insekteraich!O:O,D469,Expert_Insekteraich!S:S)</f>
        <v>0</v>
      </c>
      <c r="L469" s="934">
        <f>SUMIF(other!R:R,D469,other!T:T)</f>
        <v>0</v>
      </c>
      <c r="M469" s="934">
        <f>SUMIF('Pan traps 2024'!Q:Q,D469,'Pan traps 2024'!S:S)</f>
        <v>0</v>
      </c>
      <c r="N469" s="934">
        <f t="shared" si="8"/>
        <v>0</v>
      </c>
      <c r="O469" s="935">
        <f t="shared" si="11"/>
        <v>0</v>
      </c>
      <c r="P469" s="914"/>
    </row>
    <row r="470" spans="1:16" ht="15">
      <c r="A470" s="114" t="str">
        <f t="shared" si="15"/>
        <v>non</v>
      </c>
      <c r="D470" s="114" t="s">
        <v>8316</v>
      </c>
      <c r="F470" s="934">
        <f>SUMIF(WBA!Q:Q,D470,WBA!S:S)</f>
        <v>0</v>
      </c>
      <c r="G470" s="934">
        <f>SUMIF(Loic_MSc_Thesis!Q:Q,D470,Loic_MSc_Thesis!S:S)</f>
        <v>0</v>
      </c>
      <c r="H470" s="934">
        <f>SUMIF(LBB!Q:Q,D470,LBB!S:S)</f>
        <v>0</v>
      </c>
      <c r="I470" s="934">
        <f>SUMIF(Expert_LBB!M:M,D470,Expert_LBB!Q:Q)</f>
        <v>0</v>
      </c>
      <c r="J470" s="934">
        <f>SUMIF(Insekteräich!Q:Q,D470,Insekteräich!S:S)</f>
        <v>0</v>
      </c>
      <c r="K470" s="934">
        <f>SUMIF(Expert_Insekteraich!O:O,D470,Expert_Insekteraich!S:S)</f>
        <v>0</v>
      </c>
      <c r="L470" s="934">
        <f>SUMIF(other!R:R,D470,other!T:T)</f>
        <v>0</v>
      </c>
      <c r="M470" s="934">
        <f>SUMIF('Pan traps 2024'!Q:Q,D470,'Pan traps 2024'!S:S)</f>
        <v>0</v>
      </c>
      <c r="N470" s="934">
        <f t="shared" si="8"/>
        <v>0</v>
      </c>
      <c r="O470" s="935">
        <f t="shared" si="11"/>
        <v>0</v>
      </c>
      <c r="P470" s="914"/>
    </row>
    <row r="471" spans="1:16" ht="15">
      <c r="A471" s="114" t="str">
        <f t="shared" si="15"/>
        <v>non</v>
      </c>
      <c r="D471" s="114" t="s">
        <v>8317</v>
      </c>
      <c r="F471" s="934">
        <f>SUMIF(WBA!Q:Q,D471,WBA!S:S)</f>
        <v>0</v>
      </c>
      <c r="G471" s="934">
        <f>SUMIF(Loic_MSc_Thesis!Q:Q,D471,Loic_MSc_Thesis!S:S)</f>
        <v>0</v>
      </c>
      <c r="H471" s="934">
        <f>SUMIF(LBB!Q:Q,D471,LBB!S:S)</f>
        <v>0</v>
      </c>
      <c r="I471" s="934">
        <f>SUMIF(Expert_LBB!M:M,D471,Expert_LBB!Q:Q)</f>
        <v>0</v>
      </c>
      <c r="J471" s="934">
        <f>SUMIF(Insekteräich!Q:Q,D471,Insekteräich!S:S)</f>
        <v>0</v>
      </c>
      <c r="K471" s="934">
        <f>SUMIF(Expert_Insekteraich!O:O,D471,Expert_Insekteraich!S:S)</f>
        <v>0</v>
      </c>
      <c r="L471" s="934">
        <f>SUMIF(other!R:R,D471,other!T:T)</f>
        <v>0</v>
      </c>
      <c r="M471" s="934">
        <f>SUMIF('Pan traps 2024'!Q:Q,D471,'Pan traps 2024'!S:S)</f>
        <v>0</v>
      </c>
      <c r="N471" s="934">
        <f t="shared" si="8"/>
        <v>0</v>
      </c>
      <c r="O471" s="935">
        <f t="shared" si="11"/>
        <v>0</v>
      </c>
      <c r="P471" s="914"/>
    </row>
    <row r="472" spans="1:16" ht="15">
      <c r="A472" s="114" t="str">
        <f t="shared" si="15"/>
        <v>non</v>
      </c>
      <c r="D472" s="114" t="s">
        <v>8318</v>
      </c>
      <c r="F472" s="934">
        <f>SUMIF(WBA!Q:Q,D472,WBA!S:S)</f>
        <v>0</v>
      </c>
      <c r="G472" s="934">
        <f>SUMIF(Loic_MSc_Thesis!Q:Q,D472,Loic_MSc_Thesis!S:S)</f>
        <v>0</v>
      </c>
      <c r="H472" s="934">
        <f>SUMIF(LBB!Q:Q,D472,LBB!S:S)</f>
        <v>0</v>
      </c>
      <c r="I472" s="934">
        <f>SUMIF(Expert_LBB!M:M,D472,Expert_LBB!Q:Q)</f>
        <v>0</v>
      </c>
      <c r="J472" s="934">
        <f>SUMIF(Insekteräich!Q:Q,D472,Insekteräich!S:S)</f>
        <v>0</v>
      </c>
      <c r="K472" s="934">
        <f>SUMIF(Expert_Insekteraich!O:O,D472,Expert_Insekteraich!S:S)</f>
        <v>0</v>
      </c>
      <c r="L472" s="934">
        <f>SUMIF(other!R:R,D472,other!T:T)</f>
        <v>0</v>
      </c>
      <c r="M472" s="934">
        <f>SUMIF('Pan traps 2024'!Q:Q,D472,'Pan traps 2024'!S:S)</f>
        <v>0</v>
      </c>
      <c r="N472" s="934">
        <f t="shared" si="8"/>
        <v>0</v>
      </c>
      <c r="O472" s="935">
        <f t="shared" si="11"/>
        <v>0</v>
      </c>
      <c r="P472" s="914"/>
    </row>
    <row r="473" spans="1:16" ht="15">
      <c r="A473" s="114" t="str">
        <f t="shared" si="15"/>
        <v>non</v>
      </c>
      <c r="D473" s="114" t="s">
        <v>8319</v>
      </c>
      <c r="F473" s="934">
        <f>SUMIF(WBA!Q:Q,D473,WBA!S:S)</f>
        <v>0</v>
      </c>
      <c r="G473" s="934">
        <f>SUMIF(Loic_MSc_Thesis!Q:Q,D473,Loic_MSc_Thesis!S:S)</f>
        <v>0</v>
      </c>
      <c r="H473" s="934">
        <f>SUMIF(LBB!Q:Q,D473,LBB!S:S)</f>
        <v>0</v>
      </c>
      <c r="I473" s="934">
        <f>SUMIF(Expert_LBB!M:M,D473,Expert_LBB!Q:Q)</f>
        <v>0</v>
      </c>
      <c r="J473" s="934">
        <f>SUMIF(Insekteräich!Q:Q,D473,Insekteräich!S:S)</f>
        <v>0</v>
      </c>
      <c r="K473" s="934">
        <f>SUMIF(Expert_Insekteraich!O:O,D473,Expert_Insekteraich!S:S)</f>
        <v>0</v>
      </c>
      <c r="L473" s="934">
        <f>SUMIF(other!R:R,D473,other!T:T)</f>
        <v>0</v>
      </c>
      <c r="M473" s="934">
        <f>SUMIF('Pan traps 2024'!Q:Q,D473,'Pan traps 2024'!S:S)</f>
        <v>0</v>
      </c>
      <c r="N473" s="934">
        <f t="shared" si="8"/>
        <v>0</v>
      </c>
      <c r="O473" s="935">
        <f t="shared" si="11"/>
        <v>0</v>
      </c>
      <c r="P473" s="914"/>
    </row>
    <row r="474" spans="1:16" ht="15">
      <c r="A474" s="114" t="str">
        <f t="shared" si="15"/>
        <v>non</v>
      </c>
      <c r="D474" s="114" t="s">
        <v>8320</v>
      </c>
      <c r="F474" s="934">
        <f>SUMIF(WBA!Q:Q,D474,WBA!S:S)</f>
        <v>0</v>
      </c>
      <c r="G474" s="934">
        <f>SUMIF(Loic_MSc_Thesis!Q:Q,D474,Loic_MSc_Thesis!S:S)</f>
        <v>0</v>
      </c>
      <c r="H474" s="934">
        <f>SUMIF(LBB!Q:Q,D474,LBB!S:S)</f>
        <v>0</v>
      </c>
      <c r="I474" s="934">
        <f>SUMIF(Expert_LBB!M:M,D474,Expert_LBB!Q:Q)</f>
        <v>0</v>
      </c>
      <c r="J474" s="934">
        <f>SUMIF(Insekteräich!Q:Q,D474,Insekteräich!S:S)</f>
        <v>0</v>
      </c>
      <c r="K474" s="934">
        <f>SUMIF(Expert_Insekteraich!O:O,D474,Expert_Insekteraich!S:S)</f>
        <v>0</v>
      </c>
      <c r="L474" s="934">
        <f>SUMIF(other!R:R,D474,other!T:T)</f>
        <v>0</v>
      </c>
      <c r="M474" s="934">
        <f>SUMIF('Pan traps 2024'!Q:Q,D474,'Pan traps 2024'!S:S)</f>
        <v>0</v>
      </c>
      <c r="N474" s="934">
        <f t="shared" si="8"/>
        <v>0</v>
      </c>
      <c r="O474" s="935">
        <f t="shared" si="11"/>
        <v>0</v>
      </c>
      <c r="P474" s="914"/>
    </row>
    <row r="475" spans="1:16" ht="15">
      <c r="A475" s="114" t="str">
        <f t="shared" si="15"/>
        <v>non</v>
      </c>
      <c r="D475" s="114" t="s">
        <v>8321</v>
      </c>
      <c r="F475" s="934">
        <f>SUMIF(WBA!Q:Q,D475,WBA!S:S)</f>
        <v>0</v>
      </c>
      <c r="G475" s="934">
        <f>SUMIF(Loic_MSc_Thesis!Q:Q,D475,Loic_MSc_Thesis!S:S)</f>
        <v>0</v>
      </c>
      <c r="H475" s="934">
        <f>SUMIF(LBB!Q:Q,D475,LBB!S:S)</f>
        <v>0</v>
      </c>
      <c r="I475" s="934">
        <f>SUMIF(Expert_LBB!M:M,D475,Expert_LBB!Q:Q)</f>
        <v>0</v>
      </c>
      <c r="J475" s="934">
        <f>SUMIF(Insekteräich!Q:Q,D475,Insekteräich!S:S)</f>
        <v>0</v>
      </c>
      <c r="K475" s="934">
        <f>SUMIF(Expert_Insekteraich!O:O,D475,Expert_Insekteraich!S:S)</f>
        <v>0</v>
      </c>
      <c r="L475" s="934">
        <f>SUMIF(other!R:R,D475,other!T:T)</f>
        <v>0</v>
      </c>
      <c r="M475" s="934">
        <f>SUMIF('Pan traps 2024'!Q:Q,D475,'Pan traps 2024'!S:S)</f>
        <v>0</v>
      </c>
      <c r="N475" s="934">
        <f t="shared" si="8"/>
        <v>0</v>
      </c>
      <c r="O475" s="935">
        <f t="shared" si="11"/>
        <v>0</v>
      </c>
      <c r="P475" s="914"/>
    </row>
    <row r="476" spans="1:16" ht="15">
      <c r="A476" s="114" t="str">
        <f t="shared" si="15"/>
        <v>non</v>
      </c>
      <c r="D476" s="114" t="s">
        <v>8322</v>
      </c>
      <c r="F476" s="934">
        <f>SUMIF(WBA!Q:Q,D476,WBA!S:S)</f>
        <v>0</v>
      </c>
      <c r="G476" s="934">
        <f>SUMIF(Loic_MSc_Thesis!Q:Q,D476,Loic_MSc_Thesis!S:S)</f>
        <v>0</v>
      </c>
      <c r="H476" s="934">
        <f>SUMIF(LBB!Q:Q,D476,LBB!S:S)</f>
        <v>0</v>
      </c>
      <c r="I476" s="934">
        <f>SUMIF(Expert_LBB!M:M,D476,Expert_LBB!Q:Q)</f>
        <v>0</v>
      </c>
      <c r="J476" s="934">
        <f>SUMIF(Insekteräich!Q:Q,D476,Insekteräich!S:S)</f>
        <v>0</v>
      </c>
      <c r="K476" s="934">
        <f>SUMIF(Expert_Insekteraich!O:O,D476,Expert_Insekteraich!S:S)</f>
        <v>0</v>
      </c>
      <c r="L476" s="934">
        <f>SUMIF(other!R:R,D476,other!T:T)</f>
        <v>0</v>
      </c>
      <c r="M476" s="934">
        <f>SUMIF('Pan traps 2024'!Q:Q,D476,'Pan traps 2024'!S:S)</f>
        <v>0</v>
      </c>
      <c r="N476" s="934">
        <f t="shared" si="8"/>
        <v>0</v>
      </c>
      <c r="O476" s="935">
        <f t="shared" si="11"/>
        <v>0</v>
      </c>
      <c r="P476" s="914"/>
    </row>
    <row r="477" spans="1:16" ht="15">
      <c r="A477" s="114" t="str">
        <f t="shared" si="15"/>
        <v>non</v>
      </c>
      <c r="D477" s="114" t="s">
        <v>8323</v>
      </c>
      <c r="F477" s="934">
        <f>SUMIF(WBA!Q:Q,D477,WBA!S:S)</f>
        <v>0</v>
      </c>
      <c r="G477" s="934">
        <f>SUMIF(Loic_MSc_Thesis!Q:Q,D477,Loic_MSc_Thesis!S:S)</f>
        <v>0</v>
      </c>
      <c r="H477" s="934">
        <f>SUMIF(LBB!Q:Q,D477,LBB!S:S)</f>
        <v>0</v>
      </c>
      <c r="I477" s="934">
        <f>SUMIF(Expert_LBB!M:M,D477,Expert_LBB!Q:Q)</f>
        <v>0</v>
      </c>
      <c r="J477" s="934">
        <f>SUMIF(Insekteräich!Q:Q,D477,Insekteräich!S:S)</f>
        <v>0</v>
      </c>
      <c r="K477" s="934">
        <f>SUMIF(Expert_Insekteraich!O:O,D477,Expert_Insekteraich!S:S)</f>
        <v>0</v>
      </c>
      <c r="L477" s="934">
        <f>SUMIF(other!R:R,D477,other!T:T)</f>
        <v>0</v>
      </c>
      <c r="M477" s="934">
        <f>SUMIF('Pan traps 2024'!Q:Q,D477,'Pan traps 2024'!S:S)</f>
        <v>0</v>
      </c>
      <c r="N477" s="934">
        <f t="shared" si="8"/>
        <v>0</v>
      </c>
      <c r="O477" s="935">
        <f t="shared" si="11"/>
        <v>0</v>
      </c>
      <c r="P477" s="914"/>
    </row>
    <row r="478" spans="1:16" ht="15">
      <c r="A478" s="114" t="str">
        <f t="shared" si="15"/>
        <v>non</v>
      </c>
      <c r="D478" s="114" t="s">
        <v>8324</v>
      </c>
      <c r="F478" s="934">
        <f>SUMIF(WBA!Q:Q,D478,WBA!S:S)</f>
        <v>0</v>
      </c>
      <c r="G478" s="934">
        <f>SUMIF(Loic_MSc_Thesis!Q:Q,D478,Loic_MSc_Thesis!S:S)</f>
        <v>0</v>
      </c>
      <c r="H478" s="934">
        <f>SUMIF(LBB!Q:Q,D478,LBB!S:S)</f>
        <v>0</v>
      </c>
      <c r="I478" s="934">
        <f>SUMIF(Expert_LBB!M:M,D478,Expert_LBB!Q:Q)</f>
        <v>0</v>
      </c>
      <c r="J478" s="934">
        <f>SUMIF(Insekteräich!Q:Q,D478,Insekteräich!S:S)</f>
        <v>0</v>
      </c>
      <c r="K478" s="934">
        <f>SUMIF(Expert_Insekteraich!O:O,D478,Expert_Insekteraich!S:S)</f>
        <v>0</v>
      </c>
      <c r="L478" s="934">
        <f>SUMIF(other!R:R,D478,other!T:T)</f>
        <v>0</v>
      </c>
      <c r="M478" s="934">
        <f>SUMIF('Pan traps 2024'!Q:Q,D478,'Pan traps 2024'!S:S)</f>
        <v>0</v>
      </c>
      <c r="N478" s="934">
        <f t="shared" si="8"/>
        <v>0</v>
      </c>
      <c r="O478" s="935">
        <f t="shared" si="11"/>
        <v>0</v>
      </c>
      <c r="P478" s="914"/>
    </row>
    <row r="479" spans="1:16" ht="15">
      <c r="A479" s="114" t="str">
        <f t="shared" si="15"/>
        <v>non</v>
      </c>
      <c r="D479" s="114" t="s">
        <v>8325</v>
      </c>
      <c r="F479" s="934">
        <f>SUMIF(WBA!Q:Q,D479,WBA!S:S)</f>
        <v>0</v>
      </c>
      <c r="G479" s="934">
        <f>SUMIF(Loic_MSc_Thesis!Q:Q,D479,Loic_MSc_Thesis!S:S)</f>
        <v>0</v>
      </c>
      <c r="H479" s="934">
        <f>SUMIF(LBB!Q:Q,D479,LBB!S:S)</f>
        <v>0</v>
      </c>
      <c r="I479" s="934">
        <f>SUMIF(Expert_LBB!M:M,D479,Expert_LBB!Q:Q)</f>
        <v>0</v>
      </c>
      <c r="J479" s="934">
        <f>SUMIF(Insekteräich!Q:Q,D479,Insekteräich!S:S)</f>
        <v>0</v>
      </c>
      <c r="K479" s="934">
        <f>SUMIF(Expert_Insekteraich!O:O,D479,Expert_Insekteraich!S:S)</f>
        <v>0</v>
      </c>
      <c r="L479" s="934">
        <f>SUMIF(other!R:R,D479,other!T:T)</f>
        <v>0</v>
      </c>
      <c r="M479" s="934">
        <f>SUMIF('Pan traps 2024'!Q:Q,D479,'Pan traps 2024'!S:S)</f>
        <v>0</v>
      </c>
      <c r="N479" s="934">
        <f t="shared" si="8"/>
        <v>0</v>
      </c>
      <c r="O479" s="935">
        <f t="shared" si="11"/>
        <v>0</v>
      </c>
      <c r="P479" s="914"/>
    </row>
    <row r="480" spans="1:16" ht="15">
      <c r="A480" s="114" t="str">
        <f t="shared" si="15"/>
        <v>non</v>
      </c>
      <c r="D480" s="114" t="s">
        <v>8326</v>
      </c>
      <c r="F480" s="934">
        <f>SUMIF(WBA!Q:Q,D480,WBA!S:S)</f>
        <v>0</v>
      </c>
      <c r="G480" s="934">
        <f>SUMIF(Loic_MSc_Thesis!Q:Q,D480,Loic_MSc_Thesis!S:S)</f>
        <v>0</v>
      </c>
      <c r="H480" s="934">
        <f>SUMIF(LBB!Q:Q,D480,LBB!S:S)</f>
        <v>0</v>
      </c>
      <c r="I480" s="934">
        <f>SUMIF(Expert_LBB!M:M,D480,Expert_LBB!Q:Q)</f>
        <v>0</v>
      </c>
      <c r="J480" s="934">
        <f>SUMIF(Insekteräich!Q:Q,D480,Insekteräich!S:S)</f>
        <v>0</v>
      </c>
      <c r="K480" s="934">
        <f>SUMIF(Expert_Insekteraich!O:O,D480,Expert_Insekteraich!S:S)</f>
        <v>0</v>
      </c>
      <c r="L480" s="934">
        <f>SUMIF(other!R:R,D480,other!T:T)</f>
        <v>0</v>
      </c>
      <c r="M480" s="934">
        <f>SUMIF('Pan traps 2024'!Q:Q,D480,'Pan traps 2024'!S:S)</f>
        <v>0</v>
      </c>
      <c r="N480" s="934">
        <f t="shared" si="8"/>
        <v>0</v>
      </c>
      <c r="O480" s="935">
        <f t="shared" si="11"/>
        <v>0</v>
      </c>
      <c r="P480" s="914"/>
    </row>
    <row r="481" spans="1:16" ht="15">
      <c r="A481" s="114" t="str">
        <f t="shared" si="15"/>
        <v>non</v>
      </c>
      <c r="D481" s="114" t="s">
        <v>8327</v>
      </c>
      <c r="F481" s="934">
        <f>SUMIF(WBA!Q:Q,D481,WBA!S:S)</f>
        <v>0</v>
      </c>
      <c r="G481" s="934">
        <f>SUMIF(Loic_MSc_Thesis!Q:Q,D481,Loic_MSc_Thesis!S:S)</f>
        <v>0</v>
      </c>
      <c r="H481" s="934">
        <f>SUMIF(LBB!Q:Q,D481,LBB!S:S)</f>
        <v>0</v>
      </c>
      <c r="I481" s="934">
        <f>SUMIF(Expert_LBB!M:M,D481,Expert_LBB!Q:Q)</f>
        <v>0</v>
      </c>
      <c r="J481" s="934">
        <f>SUMIF(Insekteräich!Q:Q,D481,Insekteräich!S:S)</f>
        <v>0</v>
      </c>
      <c r="K481" s="934">
        <f>SUMIF(Expert_Insekteraich!O:O,D481,Expert_Insekteraich!S:S)</f>
        <v>0</v>
      </c>
      <c r="L481" s="934">
        <f>SUMIF(other!R:R,D481,other!T:T)</f>
        <v>0</v>
      </c>
      <c r="M481" s="934">
        <f>SUMIF('Pan traps 2024'!Q:Q,D481,'Pan traps 2024'!S:S)</f>
        <v>0</v>
      </c>
      <c r="N481" s="934">
        <f t="shared" si="8"/>
        <v>0</v>
      </c>
      <c r="O481" s="935">
        <f t="shared" si="11"/>
        <v>0</v>
      </c>
      <c r="P481" s="914"/>
    </row>
    <row r="482" spans="1:16" ht="15">
      <c r="A482" s="114" t="str">
        <f t="shared" si="15"/>
        <v>non</v>
      </c>
      <c r="D482" s="114" t="s">
        <v>8328</v>
      </c>
      <c r="F482" s="934">
        <f>SUMIF(WBA!Q:Q,D482,WBA!S:S)</f>
        <v>0</v>
      </c>
      <c r="G482" s="934">
        <f>SUMIF(Loic_MSc_Thesis!Q:Q,D482,Loic_MSc_Thesis!S:S)</f>
        <v>0</v>
      </c>
      <c r="H482" s="934">
        <f>SUMIF(LBB!Q:Q,D482,LBB!S:S)</f>
        <v>0</v>
      </c>
      <c r="I482" s="934">
        <f>SUMIF(Expert_LBB!M:M,D482,Expert_LBB!Q:Q)</f>
        <v>0</v>
      </c>
      <c r="J482" s="934">
        <f>SUMIF(Insekteräich!Q:Q,D482,Insekteräich!S:S)</f>
        <v>0</v>
      </c>
      <c r="K482" s="934">
        <f>SUMIF(Expert_Insekteraich!O:O,D482,Expert_Insekteraich!S:S)</f>
        <v>0</v>
      </c>
      <c r="L482" s="934">
        <f>SUMIF(other!R:R,D482,other!T:T)</f>
        <v>0</v>
      </c>
      <c r="M482" s="934">
        <f>SUMIF('Pan traps 2024'!Q:Q,D482,'Pan traps 2024'!S:S)</f>
        <v>0</v>
      </c>
      <c r="N482" s="934">
        <f t="shared" si="8"/>
        <v>0</v>
      </c>
      <c r="O482" s="935">
        <f t="shared" si="11"/>
        <v>0</v>
      </c>
      <c r="P482" s="914"/>
    </row>
    <row r="483" spans="1:16" ht="15">
      <c r="A483" s="114" t="str">
        <f t="shared" si="15"/>
        <v>non</v>
      </c>
      <c r="D483" s="114" t="s">
        <v>8329</v>
      </c>
      <c r="F483" s="934">
        <f>SUMIF(WBA!Q:Q,D483,WBA!S:S)</f>
        <v>0</v>
      </c>
      <c r="G483" s="934">
        <f>SUMIF(Loic_MSc_Thesis!Q:Q,D483,Loic_MSc_Thesis!S:S)</f>
        <v>0</v>
      </c>
      <c r="H483" s="934">
        <f>SUMIF(LBB!Q:Q,D483,LBB!S:S)</f>
        <v>0</v>
      </c>
      <c r="I483" s="934">
        <f>SUMIF(Expert_LBB!M:M,D483,Expert_LBB!Q:Q)</f>
        <v>0</v>
      </c>
      <c r="J483" s="934">
        <f>SUMIF(Insekteräich!Q:Q,D483,Insekteräich!S:S)</f>
        <v>0</v>
      </c>
      <c r="K483" s="934">
        <f>SUMIF(Expert_Insekteraich!O:O,D483,Expert_Insekteraich!S:S)</f>
        <v>0</v>
      </c>
      <c r="L483" s="934">
        <f>SUMIF(other!R:R,D483,other!T:T)</f>
        <v>0</v>
      </c>
      <c r="M483" s="934">
        <f>SUMIF('Pan traps 2024'!Q:Q,D483,'Pan traps 2024'!S:S)</f>
        <v>0</v>
      </c>
      <c r="N483" s="934">
        <f t="shared" si="8"/>
        <v>0</v>
      </c>
      <c r="O483" s="935">
        <f t="shared" si="11"/>
        <v>0</v>
      </c>
      <c r="P483" s="914"/>
    </row>
    <row r="484" spans="1:16" ht="15">
      <c r="A484" s="114" t="str">
        <f t="shared" si="15"/>
        <v>non</v>
      </c>
      <c r="D484" s="114" t="s">
        <v>8330</v>
      </c>
      <c r="F484" s="934">
        <f>SUMIF(WBA!Q:Q,D484,WBA!S:S)</f>
        <v>0</v>
      </c>
      <c r="G484" s="934">
        <f>SUMIF(Loic_MSc_Thesis!Q:Q,D484,Loic_MSc_Thesis!S:S)</f>
        <v>0</v>
      </c>
      <c r="H484" s="934">
        <f>SUMIF(LBB!Q:Q,D484,LBB!S:S)</f>
        <v>0</v>
      </c>
      <c r="I484" s="934">
        <f>SUMIF(Expert_LBB!M:M,D484,Expert_LBB!Q:Q)</f>
        <v>0</v>
      </c>
      <c r="J484" s="934">
        <f>SUMIF(Insekteräich!Q:Q,D484,Insekteräich!S:S)</f>
        <v>0</v>
      </c>
      <c r="K484" s="934">
        <f>SUMIF(Expert_Insekteraich!O:O,D484,Expert_Insekteraich!S:S)</f>
        <v>0</v>
      </c>
      <c r="L484" s="934">
        <f>SUMIF(other!R:R,D484,other!T:T)</f>
        <v>0</v>
      </c>
      <c r="M484" s="934">
        <f>SUMIF('Pan traps 2024'!Q:Q,D484,'Pan traps 2024'!S:S)</f>
        <v>0</v>
      </c>
      <c r="N484" s="934">
        <f t="shared" si="8"/>
        <v>0</v>
      </c>
      <c r="O484" s="935">
        <f t="shared" si="11"/>
        <v>0</v>
      </c>
      <c r="P484" s="914"/>
    </row>
    <row r="485" spans="1:16" ht="15">
      <c r="A485" s="114" t="str">
        <f t="shared" si="15"/>
        <v>non</v>
      </c>
      <c r="D485" s="114" t="s">
        <v>8331</v>
      </c>
      <c r="F485" s="934">
        <f>SUMIF(WBA!Q:Q,D485,WBA!S:S)</f>
        <v>0</v>
      </c>
      <c r="G485" s="934">
        <f>SUMIF(Loic_MSc_Thesis!Q:Q,D485,Loic_MSc_Thesis!S:S)</f>
        <v>0</v>
      </c>
      <c r="H485" s="934">
        <f>SUMIF(LBB!Q:Q,D485,LBB!S:S)</f>
        <v>0</v>
      </c>
      <c r="I485" s="934">
        <f>SUMIF(Expert_LBB!M:M,D485,Expert_LBB!Q:Q)</f>
        <v>0</v>
      </c>
      <c r="J485" s="934">
        <f>SUMIF(Insekteräich!Q:Q,D485,Insekteräich!S:S)</f>
        <v>0</v>
      </c>
      <c r="K485" s="934">
        <f>SUMIF(Expert_Insekteraich!O:O,D485,Expert_Insekteraich!S:S)</f>
        <v>0</v>
      </c>
      <c r="L485" s="934">
        <f>SUMIF(other!R:R,D485,other!T:T)</f>
        <v>0</v>
      </c>
      <c r="M485" s="934">
        <f>SUMIF('Pan traps 2024'!Q:Q,D485,'Pan traps 2024'!S:S)</f>
        <v>0</v>
      </c>
      <c r="N485" s="934">
        <f t="shared" si="8"/>
        <v>0</v>
      </c>
      <c r="O485" s="935">
        <f t="shared" si="11"/>
        <v>0</v>
      </c>
      <c r="P485" s="914"/>
    </row>
    <row r="486" spans="1:16" ht="15">
      <c r="A486" s="114" t="str">
        <f t="shared" si="15"/>
        <v>non</v>
      </c>
      <c r="D486" s="114" t="s">
        <v>8332</v>
      </c>
      <c r="F486" s="934">
        <f>SUMIF(WBA!Q:Q,D486,WBA!S:S)</f>
        <v>0</v>
      </c>
      <c r="G486" s="934">
        <f>SUMIF(Loic_MSc_Thesis!Q:Q,D486,Loic_MSc_Thesis!S:S)</f>
        <v>0</v>
      </c>
      <c r="H486" s="934">
        <f>SUMIF(LBB!Q:Q,D486,LBB!S:S)</f>
        <v>0</v>
      </c>
      <c r="I486" s="934">
        <f>SUMIF(Expert_LBB!M:M,D486,Expert_LBB!Q:Q)</f>
        <v>0</v>
      </c>
      <c r="J486" s="934">
        <f>SUMIF(Insekteräich!Q:Q,D486,Insekteräich!S:S)</f>
        <v>0</v>
      </c>
      <c r="K486" s="934">
        <f>SUMIF(Expert_Insekteraich!O:O,D486,Expert_Insekteraich!S:S)</f>
        <v>0</v>
      </c>
      <c r="L486" s="934">
        <f>SUMIF(other!R:R,D486,other!T:T)</f>
        <v>0</v>
      </c>
      <c r="M486" s="934">
        <f>SUMIF('Pan traps 2024'!Q:Q,D486,'Pan traps 2024'!S:S)</f>
        <v>0</v>
      </c>
      <c r="N486" s="934">
        <f t="shared" si="8"/>
        <v>0</v>
      </c>
      <c r="O486" s="935">
        <f t="shared" si="11"/>
        <v>0</v>
      </c>
      <c r="P486" s="914"/>
    </row>
    <row r="487" spans="1:16" ht="15">
      <c r="A487" s="114" t="str">
        <f t="shared" si="15"/>
        <v>non</v>
      </c>
      <c r="D487" s="114" t="s">
        <v>8333</v>
      </c>
      <c r="F487" s="934">
        <f>SUMIF(WBA!Q:Q,D487,WBA!S:S)</f>
        <v>0</v>
      </c>
      <c r="G487" s="934">
        <f>SUMIF(Loic_MSc_Thesis!Q:Q,D487,Loic_MSc_Thesis!S:S)</f>
        <v>0</v>
      </c>
      <c r="H487" s="934">
        <f>SUMIF(LBB!Q:Q,D487,LBB!S:S)</f>
        <v>0</v>
      </c>
      <c r="I487" s="934">
        <f>SUMIF(Expert_LBB!M:M,D487,Expert_LBB!Q:Q)</f>
        <v>0</v>
      </c>
      <c r="J487" s="934">
        <f>SUMIF(Insekteräich!Q:Q,D487,Insekteräich!S:S)</f>
        <v>0</v>
      </c>
      <c r="K487" s="934">
        <f>SUMIF(Expert_Insekteraich!O:O,D487,Expert_Insekteraich!S:S)</f>
        <v>0</v>
      </c>
      <c r="L487" s="934">
        <f>SUMIF(other!R:R,D487,other!T:T)</f>
        <v>0</v>
      </c>
      <c r="M487" s="934">
        <f>SUMIF('Pan traps 2024'!Q:Q,D487,'Pan traps 2024'!S:S)</f>
        <v>0</v>
      </c>
      <c r="N487" s="934">
        <f t="shared" si="8"/>
        <v>0</v>
      </c>
      <c r="O487" s="935">
        <f t="shared" si="11"/>
        <v>0</v>
      </c>
      <c r="P487" s="914"/>
    </row>
    <row r="488" spans="1:16" ht="15">
      <c r="A488" s="114" t="str">
        <f t="shared" si="15"/>
        <v>non</v>
      </c>
      <c r="D488" s="114" t="s">
        <v>8334</v>
      </c>
      <c r="F488" s="934">
        <f>SUMIF(WBA!Q:Q,D488,WBA!S:S)</f>
        <v>0</v>
      </c>
      <c r="G488" s="934">
        <f>SUMIF(Loic_MSc_Thesis!Q:Q,D488,Loic_MSc_Thesis!S:S)</f>
        <v>0</v>
      </c>
      <c r="H488" s="934">
        <f>SUMIF(LBB!Q:Q,D488,LBB!S:S)</f>
        <v>0</v>
      </c>
      <c r="I488" s="934">
        <f>SUMIF(Expert_LBB!M:M,D488,Expert_LBB!Q:Q)</f>
        <v>0</v>
      </c>
      <c r="J488" s="934">
        <f>SUMIF(Insekteräich!Q:Q,D488,Insekteräich!S:S)</f>
        <v>0</v>
      </c>
      <c r="K488" s="934">
        <f>SUMIF(Expert_Insekteraich!O:O,D488,Expert_Insekteraich!S:S)</f>
        <v>0</v>
      </c>
      <c r="L488" s="934">
        <f>SUMIF(other!R:R,D488,other!T:T)</f>
        <v>0</v>
      </c>
      <c r="M488" s="934">
        <f>SUMIF('Pan traps 2024'!Q:Q,D488,'Pan traps 2024'!S:S)</f>
        <v>0</v>
      </c>
      <c r="N488" s="934">
        <f t="shared" si="8"/>
        <v>0</v>
      </c>
      <c r="O488" s="935">
        <f t="shared" si="11"/>
        <v>0</v>
      </c>
      <c r="P488" s="914"/>
    </row>
    <row r="489" spans="1:16" ht="15">
      <c r="A489" s="114" t="str">
        <f t="shared" si="15"/>
        <v>non</v>
      </c>
      <c r="D489" s="114" t="s">
        <v>8335</v>
      </c>
      <c r="F489" s="934">
        <f>SUMIF(WBA!Q:Q,D489,WBA!S:S)</f>
        <v>0</v>
      </c>
      <c r="G489" s="934">
        <f>SUMIF(Loic_MSc_Thesis!Q:Q,D489,Loic_MSc_Thesis!S:S)</f>
        <v>0</v>
      </c>
      <c r="H489" s="934">
        <f>SUMIF(LBB!Q:Q,D489,LBB!S:S)</f>
        <v>0</v>
      </c>
      <c r="I489" s="934">
        <f>SUMIF(Expert_LBB!M:M,D489,Expert_LBB!Q:Q)</f>
        <v>0</v>
      </c>
      <c r="J489" s="934">
        <f>SUMIF(Insekteräich!Q:Q,D489,Insekteräich!S:S)</f>
        <v>0</v>
      </c>
      <c r="K489" s="934">
        <f>SUMIF(Expert_Insekteraich!O:O,D489,Expert_Insekteraich!S:S)</f>
        <v>0</v>
      </c>
      <c r="L489" s="934">
        <f>SUMIF(other!R:R,D489,other!T:T)</f>
        <v>0</v>
      </c>
      <c r="M489" s="934">
        <f>SUMIF('Pan traps 2024'!Q:Q,D489,'Pan traps 2024'!S:S)</f>
        <v>0</v>
      </c>
      <c r="N489" s="934">
        <f t="shared" si="8"/>
        <v>0</v>
      </c>
      <c r="O489" s="935">
        <f t="shared" si="11"/>
        <v>0</v>
      </c>
      <c r="P489" s="914"/>
    </row>
    <row r="490" spans="1:16" ht="15">
      <c r="A490" s="114" t="str">
        <f t="shared" si="15"/>
        <v>non</v>
      </c>
      <c r="D490" s="114" t="s">
        <v>8336</v>
      </c>
      <c r="F490" s="934">
        <f>SUMIF(WBA!Q:Q,D490,WBA!S:S)</f>
        <v>0</v>
      </c>
      <c r="G490" s="934">
        <f>SUMIF(Loic_MSc_Thesis!Q:Q,D490,Loic_MSc_Thesis!S:S)</f>
        <v>0</v>
      </c>
      <c r="H490" s="934">
        <f>SUMIF(LBB!Q:Q,D490,LBB!S:S)</f>
        <v>0</v>
      </c>
      <c r="I490" s="934">
        <f>SUMIF(Expert_LBB!M:M,D490,Expert_LBB!Q:Q)</f>
        <v>0</v>
      </c>
      <c r="J490" s="934">
        <f>SUMIF(Insekteräich!Q:Q,D490,Insekteräich!S:S)</f>
        <v>0</v>
      </c>
      <c r="K490" s="934">
        <f>SUMIF(Expert_Insekteraich!O:O,D490,Expert_Insekteraich!S:S)</f>
        <v>0</v>
      </c>
      <c r="L490" s="934">
        <f>SUMIF(other!R:R,D490,other!T:T)</f>
        <v>0</v>
      </c>
      <c r="M490" s="934">
        <f>SUMIF('Pan traps 2024'!Q:Q,D490,'Pan traps 2024'!S:S)</f>
        <v>0</v>
      </c>
      <c r="N490" s="934">
        <f t="shared" si="8"/>
        <v>0</v>
      </c>
      <c r="O490" s="935">
        <f t="shared" si="11"/>
        <v>0</v>
      </c>
      <c r="P490" s="914"/>
    </row>
    <row r="491" spans="1:16" ht="15">
      <c r="A491" s="114" t="str">
        <f t="shared" si="15"/>
        <v>non</v>
      </c>
      <c r="D491" s="114" t="s">
        <v>8337</v>
      </c>
      <c r="F491" s="934">
        <f>SUMIF(WBA!Q:Q,D491,WBA!S:S)</f>
        <v>0</v>
      </c>
      <c r="G491" s="934">
        <f>SUMIF(Loic_MSc_Thesis!Q:Q,D491,Loic_MSc_Thesis!S:S)</f>
        <v>0</v>
      </c>
      <c r="H491" s="934">
        <f>SUMIF(LBB!Q:Q,D491,LBB!S:S)</f>
        <v>0</v>
      </c>
      <c r="I491" s="934">
        <f>SUMIF(Expert_LBB!M:M,D491,Expert_LBB!Q:Q)</f>
        <v>0</v>
      </c>
      <c r="J491" s="934">
        <f>SUMIF(Insekteräich!Q:Q,D491,Insekteräich!S:S)</f>
        <v>0</v>
      </c>
      <c r="K491" s="934">
        <f>SUMIF(Expert_Insekteraich!O:O,D491,Expert_Insekteraich!S:S)</f>
        <v>0</v>
      </c>
      <c r="L491" s="934">
        <f>SUMIF(other!R:R,D491,other!T:T)</f>
        <v>0</v>
      </c>
      <c r="M491" s="934">
        <f>SUMIF('Pan traps 2024'!Q:Q,D491,'Pan traps 2024'!S:S)</f>
        <v>0</v>
      </c>
      <c r="N491" s="934">
        <f t="shared" si="8"/>
        <v>0</v>
      </c>
      <c r="O491" s="935">
        <f t="shared" si="11"/>
        <v>0</v>
      </c>
      <c r="P491" s="914"/>
    </row>
    <row r="492" spans="1:16" ht="15">
      <c r="A492" s="114" t="str">
        <f t="shared" si="15"/>
        <v>non</v>
      </c>
      <c r="D492" s="114" t="s">
        <v>8338</v>
      </c>
      <c r="F492" s="934">
        <f>SUMIF(WBA!Q:Q,D492,WBA!S:S)</f>
        <v>0</v>
      </c>
      <c r="G492" s="934">
        <f>SUMIF(Loic_MSc_Thesis!Q:Q,D492,Loic_MSc_Thesis!S:S)</f>
        <v>0</v>
      </c>
      <c r="H492" s="934">
        <f>SUMIF(LBB!Q:Q,D492,LBB!S:S)</f>
        <v>0</v>
      </c>
      <c r="I492" s="934">
        <f>SUMIF(Expert_LBB!M:M,D492,Expert_LBB!Q:Q)</f>
        <v>0</v>
      </c>
      <c r="J492" s="934">
        <f>SUMIF(Insekteräich!Q:Q,D492,Insekteräich!S:S)</f>
        <v>0</v>
      </c>
      <c r="K492" s="934">
        <f>SUMIF(Expert_Insekteraich!O:O,D492,Expert_Insekteraich!S:S)</f>
        <v>0</v>
      </c>
      <c r="L492" s="934">
        <f>SUMIF(other!R:R,D492,other!T:T)</f>
        <v>0</v>
      </c>
      <c r="M492" s="934">
        <f>SUMIF('Pan traps 2024'!Q:Q,D492,'Pan traps 2024'!S:S)</f>
        <v>0</v>
      </c>
      <c r="N492" s="934">
        <f t="shared" si="8"/>
        <v>0</v>
      </c>
      <c r="O492" s="935">
        <f t="shared" si="11"/>
        <v>0</v>
      </c>
      <c r="P492" s="914"/>
    </row>
    <row r="493" spans="1:16" ht="15">
      <c r="A493" s="114" t="str">
        <f t="shared" si="15"/>
        <v>non</v>
      </c>
      <c r="D493" s="114" t="s">
        <v>8339</v>
      </c>
      <c r="F493" s="934">
        <f>SUMIF(WBA!Q:Q,D493,WBA!S:S)</f>
        <v>0</v>
      </c>
      <c r="G493" s="934">
        <f>SUMIF(Loic_MSc_Thesis!Q:Q,D493,Loic_MSc_Thesis!S:S)</f>
        <v>0</v>
      </c>
      <c r="H493" s="934">
        <f>SUMIF(LBB!Q:Q,D493,LBB!S:S)</f>
        <v>0</v>
      </c>
      <c r="I493" s="934">
        <f>SUMIF(Expert_LBB!M:M,D493,Expert_LBB!Q:Q)</f>
        <v>0</v>
      </c>
      <c r="J493" s="934">
        <f>SUMIF(Insekteräich!Q:Q,D493,Insekteräich!S:S)</f>
        <v>0</v>
      </c>
      <c r="K493" s="934">
        <f>SUMIF(Expert_Insekteraich!O:O,D493,Expert_Insekteraich!S:S)</f>
        <v>0</v>
      </c>
      <c r="L493" s="934">
        <f>SUMIF(other!R:R,D493,other!T:T)</f>
        <v>0</v>
      </c>
      <c r="M493" s="934">
        <f>SUMIF('Pan traps 2024'!Q:Q,D493,'Pan traps 2024'!S:S)</f>
        <v>0</v>
      </c>
      <c r="N493" s="934">
        <f t="shared" si="8"/>
        <v>0</v>
      </c>
      <c r="O493" s="935">
        <f t="shared" si="11"/>
        <v>0</v>
      </c>
      <c r="P493" s="914"/>
    </row>
    <row r="494" spans="1:16" ht="15">
      <c r="A494" s="114" t="str">
        <f t="shared" si="15"/>
        <v>non</v>
      </c>
      <c r="D494" s="114" t="s">
        <v>8340</v>
      </c>
      <c r="F494" s="934">
        <f>SUMIF(WBA!Q:Q,D494,WBA!S:S)</f>
        <v>0</v>
      </c>
      <c r="G494" s="934">
        <f>SUMIF(Loic_MSc_Thesis!Q:Q,D494,Loic_MSc_Thesis!S:S)</f>
        <v>0</v>
      </c>
      <c r="H494" s="934">
        <f>SUMIF(LBB!Q:Q,D494,LBB!S:S)</f>
        <v>0</v>
      </c>
      <c r="I494" s="934">
        <f>SUMIF(Expert_LBB!M:M,D494,Expert_LBB!Q:Q)</f>
        <v>0</v>
      </c>
      <c r="J494" s="934">
        <f>SUMIF(Insekteräich!Q:Q,D494,Insekteräich!S:S)</f>
        <v>0</v>
      </c>
      <c r="K494" s="934">
        <f>SUMIF(Expert_Insekteraich!O:O,D494,Expert_Insekteraich!S:S)</f>
        <v>0</v>
      </c>
      <c r="L494" s="934">
        <f>SUMIF(other!R:R,D494,other!T:T)</f>
        <v>0</v>
      </c>
      <c r="M494" s="934">
        <f>SUMIF('Pan traps 2024'!Q:Q,D494,'Pan traps 2024'!S:S)</f>
        <v>0</v>
      </c>
      <c r="N494" s="934">
        <f t="shared" si="8"/>
        <v>0</v>
      </c>
      <c r="O494" s="935">
        <f t="shared" si="11"/>
        <v>0</v>
      </c>
      <c r="P494" s="914"/>
    </row>
    <row r="495" spans="1:16" ht="15">
      <c r="A495" s="114" t="str">
        <f t="shared" si="15"/>
        <v>non</v>
      </c>
      <c r="D495" s="114" t="s">
        <v>8341</v>
      </c>
      <c r="F495" s="934">
        <f>SUMIF(WBA!Q:Q,D495,WBA!S:S)</f>
        <v>0</v>
      </c>
      <c r="G495" s="934">
        <f>SUMIF(Loic_MSc_Thesis!Q:Q,D495,Loic_MSc_Thesis!S:S)</f>
        <v>0</v>
      </c>
      <c r="H495" s="934">
        <f>SUMIF(LBB!Q:Q,D495,LBB!S:S)</f>
        <v>0</v>
      </c>
      <c r="I495" s="934">
        <f>SUMIF(Expert_LBB!M:M,D495,Expert_LBB!Q:Q)</f>
        <v>0</v>
      </c>
      <c r="J495" s="934">
        <f>SUMIF(Insekteräich!Q:Q,D495,Insekteräich!S:S)</f>
        <v>0</v>
      </c>
      <c r="K495" s="934">
        <f>SUMIF(Expert_Insekteraich!O:O,D495,Expert_Insekteraich!S:S)</f>
        <v>0</v>
      </c>
      <c r="L495" s="934">
        <f>SUMIF(other!R:R,D495,other!T:T)</f>
        <v>0</v>
      </c>
      <c r="M495" s="934">
        <f>SUMIF('Pan traps 2024'!Q:Q,D495,'Pan traps 2024'!S:S)</f>
        <v>0</v>
      </c>
      <c r="N495" s="934">
        <f t="shared" si="8"/>
        <v>0</v>
      </c>
      <c r="O495" s="935">
        <f t="shared" si="11"/>
        <v>0</v>
      </c>
      <c r="P495" s="914"/>
    </row>
    <row r="496" spans="1:16" ht="15">
      <c r="A496" s="114" t="str">
        <f t="shared" si="15"/>
        <v>non</v>
      </c>
      <c r="D496" s="114" t="s">
        <v>8342</v>
      </c>
      <c r="F496" s="934">
        <f>SUMIF(WBA!Q:Q,D496,WBA!S:S)</f>
        <v>0</v>
      </c>
      <c r="G496" s="934">
        <f>SUMIF(Loic_MSc_Thesis!Q:Q,D496,Loic_MSc_Thesis!S:S)</f>
        <v>0</v>
      </c>
      <c r="H496" s="934">
        <f>SUMIF(LBB!Q:Q,D496,LBB!S:S)</f>
        <v>0</v>
      </c>
      <c r="I496" s="934">
        <f>SUMIF(Expert_LBB!M:M,D496,Expert_LBB!Q:Q)</f>
        <v>0</v>
      </c>
      <c r="J496" s="934">
        <f>SUMIF(Insekteräich!Q:Q,D496,Insekteräich!S:S)</f>
        <v>0</v>
      </c>
      <c r="K496" s="934">
        <f>SUMIF(Expert_Insekteraich!O:O,D496,Expert_Insekteraich!S:S)</f>
        <v>0</v>
      </c>
      <c r="L496" s="934">
        <f>SUMIF(other!R:R,D496,other!T:T)</f>
        <v>0</v>
      </c>
      <c r="M496" s="934">
        <f>SUMIF('Pan traps 2024'!Q:Q,D496,'Pan traps 2024'!S:S)</f>
        <v>0</v>
      </c>
      <c r="N496" s="934">
        <f t="shared" si="8"/>
        <v>0</v>
      </c>
      <c r="O496" s="935">
        <f t="shared" si="11"/>
        <v>0</v>
      </c>
      <c r="P496" s="914"/>
    </row>
    <row r="497" spans="1:16" ht="15">
      <c r="A497" s="114" t="str">
        <f t="shared" si="15"/>
        <v>non</v>
      </c>
      <c r="D497" s="114" t="s">
        <v>8343</v>
      </c>
      <c r="F497" s="934">
        <f>SUMIF(WBA!Q:Q,D497,WBA!S:S)</f>
        <v>0</v>
      </c>
      <c r="G497" s="934">
        <f>SUMIF(Loic_MSc_Thesis!Q:Q,D497,Loic_MSc_Thesis!S:S)</f>
        <v>0</v>
      </c>
      <c r="H497" s="934">
        <f>SUMIF(LBB!Q:Q,D497,LBB!S:S)</f>
        <v>0</v>
      </c>
      <c r="I497" s="934">
        <f>SUMIF(Expert_LBB!M:M,D497,Expert_LBB!Q:Q)</f>
        <v>0</v>
      </c>
      <c r="J497" s="934">
        <f>SUMIF(Insekteräich!Q:Q,D497,Insekteräich!S:S)</f>
        <v>0</v>
      </c>
      <c r="K497" s="934">
        <f>SUMIF(Expert_Insekteraich!O:O,D497,Expert_Insekteraich!S:S)</f>
        <v>0</v>
      </c>
      <c r="L497" s="934">
        <f>SUMIF(other!R:R,D497,other!T:T)</f>
        <v>0</v>
      </c>
      <c r="M497" s="934">
        <f>SUMIF('Pan traps 2024'!Q:Q,D497,'Pan traps 2024'!S:S)</f>
        <v>0</v>
      </c>
      <c r="N497" s="934">
        <f t="shared" si="8"/>
        <v>0</v>
      </c>
      <c r="O497" s="935">
        <f t="shared" si="11"/>
        <v>0</v>
      </c>
      <c r="P497" s="914"/>
    </row>
    <row r="498" spans="1:16" ht="15">
      <c r="A498" s="114" t="str">
        <f t="shared" si="15"/>
        <v>non</v>
      </c>
      <c r="D498" s="114" t="s">
        <v>8344</v>
      </c>
      <c r="F498" s="934">
        <f>SUMIF(WBA!Q:Q,D498,WBA!S:S)</f>
        <v>0</v>
      </c>
      <c r="G498" s="934">
        <f>SUMIF(Loic_MSc_Thesis!Q:Q,D498,Loic_MSc_Thesis!S:S)</f>
        <v>0</v>
      </c>
      <c r="H498" s="934">
        <f>SUMIF(LBB!Q:Q,D498,LBB!S:S)</f>
        <v>0</v>
      </c>
      <c r="I498" s="934">
        <f>SUMIF(Expert_LBB!M:M,D498,Expert_LBB!Q:Q)</f>
        <v>0</v>
      </c>
      <c r="J498" s="934">
        <f>SUMIF(Insekteräich!Q:Q,D498,Insekteräich!S:S)</f>
        <v>0</v>
      </c>
      <c r="K498" s="934">
        <f>SUMIF(Expert_Insekteraich!O:O,D498,Expert_Insekteraich!S:S)</f>
        <v>0</v>
      </c>
      <c r="L498" s="934">
        <f>SUMIF(other!R:R,D498,other!T:T)</f>
        <v>0</v>
      </c>
      <c r="M498" s="934">
        <f>SUMIF('Pan traps 2024'!Q:Q,D498,'Pan traps 2024'!S:S)</f>
        <v>0</v>
      </c>
      <c r="N498" s="934">
        <f t="shared" si="8"/>
        <v>0</v>
      </c>
      <c r="O498" s="935">
        <f t="shared" si="11"/>
        <v>0</v>
      </c>
      <c r="P498" s="914"/>
    </row>
    <row r="499" spans="1:16" ht="15">
      <c r="A499" s="114" t="str">
        <f t="shared" si="15"/>
        <v>non</v>
      </c>
      <c r="D499" s="114" t="s">
        <v>8345</v>
      </c>
      <c r="F499" s="934">
        <f>SUMIF(WBA!Q:Q,D499,WBA!S:S)</f>
        <v>0</v>
      </c>
      <c r="G499" s="934">
        <f>SUMIF(Loic_MSc_Thesis!Q:Q,D499,Loic_MSc_Thesis!S:S)</f>
        <v>0</v>
      </c>
      <c r="H499" s="934">
        <f>SUMIF(LBB!Q:Q,D499,LBB!S:S)</f>
        <v>0</v>
      </c>
      <c r="I499" s="934">
        <f>SUMIF(Expert_LBB!M:M,D499,Expert_LBB!Q:Q)</f>
        <v>0</v>
      </c>
      <c r="J499" s="934">
        <f>SUMIF(Insekteräich!Q:Q,D499,Insekteräich!S:S)</f>
        <v>0</v>
      </c>
      <c r="K499" s="934">
        <f>SUMIF(Expert_Insekteraich!O:O,D499,Expert_Insekteraich!S:S)</f>
        <v>0</v>
      </c>
      <c r="L499" s="934">
        <f>SUMIF(other!R:R,D499,other!T:T)</f>
        <v>0</v>
      </c>
      <c r="M499" s="934">
        <f>SUMIF('Pan traps 2024'!Q:Q,D499,'Pan traps 2024'!S:S)</f>
        <v>0</v>
      </c>
      <c r="N499" s="934">
        <f t="shared" si="8"/>
        <v>0</v>
      </c>
      <c r="O499" s="935">
        <f t="shared" si="11"/>
        <v>0</v>
      </c>
      <c r="P499" s="914"/>
    </row>
    <row r="500" spans="1:16" ht="15">
      <c r="A500" s="114" t="str">
        <f t="shared" si="15"/>
        <v>non</v>
      </c>
      <c r="D500" s="114" t="s">
        <v>8346</v>
      </c>
      <c r="F500" s="934">
        <f>SUMIF(WBA!Q:Q,D500,WBA!S:S)</f>
        <v>0</v>
      </c>
      <c r="G500" s="934">
        <f>SUMIF(Loic_MSc_Thesis!Q:Q,D500,Loic_MSc_Thesis!S:S)</f>
        <v>0</v>
      </c>
      <c r="H500" s="934">
        <f>SUMIF(LBB!Q:Q,D500,LBB!S:S)</f>
        <v>0</v>
      </c>
      <c r="I500" s="934">
        <f>SUMIF(Expert_LBB!M:M,D500,Expert_LBB!Q:Q)</f>
        <v>0</v>
      </c>
      <c r="J500" s="934">
        <f>SUMIF(Insekteräich!Q:Q,D500,Insekteräich!S:S)</f>
        <v>0</v>
      </c>
      <c r="K500" s="934">
        <f>SUMIF(Expert_Insekteraich!O:O,D500,Expert_Insekteraich!S:S)</f>
        <v>0</v>
      </c>
      <c r="L500" s="934">
        <f>SUMIF(other!R:R,D500,other!T:T)</f>
        <v>0</v>
      </c>
      <c r="M500" s="934">
        <f>SUMIF('Pan traps 2024'!Q:Q,D500,'Pan traps 2024'!S:S)</f>
        <v>0</v>
      </c>
      <c r="N500" s="934">
        <f t="shared" si="8"/>
        <v>0</v>
      </c>
      <c r="O500" s="935">
        <f t="shared" si="11"/>
        <v>0</v>
      </c>
      <c r="P500" s="914"/>
    </row>
    <row r="501" spans="1:16" ht="15">
      <c r="A501" s="114" t="str">
        <f t="shared" si="15"/>
        <v>non</v>
      </c>
      <c r="D501" s="114" t="s">
        <v>8347</v>
      </c>
      <c r="F501" s="934">
        <f>SUMIF(WBA!Q:Q,D501,WBA!S:S)</f>
        <v>0</v>
      </c>
      <c r="G501" s="934">
        <f>SUMIF(Loic_MSc_Thesis!Q:Q,D501,Loic_MSc_Thesis!S:S)</f>
        <v>0</v>
      </c>
      <c r="H501" s="934">
        <f>SUMIF(LBB!Q:Q,D501,LBB!S:S)</f>
        <v>0</v>
      </c>
      <c r="I501" s="934">
        <f>SUMIF(Expert_LBB!M:M,D501,Expert_LBB!Q:Q)</f>
        <v>0</v>
      </c>
      <c r="J501" s="934">
        <f>SUMIF(Insekteräich!Q:Q,D501,Insekteräich!S:S)</f>
        <v>0</v>
      </c>
      <c r="K501" s="934">
        <f>SUMIF(Expert_Insekteraich!O:O,D501,Expert_Insekteraich!S:S)</f>
        <v>0</v>
      </c>
      <c r="L501" s="934">
        <f>SUMIF(other!R:R,D501,other!T:T)</f>
        <v>0</v>
      </c>
      <c r="M501" s="934">
        <f>SUMIF('Pan traps 2024'!Q:Q,D501,'Pan traps 2024'!S:S)</f>
        <v>0</v>
      </c>
      <c r="N501" s="934">
        <f t="shared" si="8"/>
        <v>0</v>
      </c>
      <c r="O501" s="935">
        <f t="shared" si="11"/>
        <v>0</v>
      </c>
      <c r="P501" s="914"/>
    </row>
    <row r="502" spans="1:16" ht="15">
      <c r="A502" s="114">
        <f t="shared" si="15"/>
        <v>1</v>
      </c>
      <c r="D502" s="933" t="s">
        <v>801</v>
      </c>
      <c r="F502" s="934">
        <f>SUMIF(WBA!Q:Q,D502,WBA!S:S)</f>
        <v>2</v>
      </c>
      <c r="G502" s="934">
        <f>SUMIF(Loic_MSc_Thesis!Q:Q,D502,Loic_MSc_Thesis!S:S)</f>
        <v>3</v>
      </c>
      <c r="H502" s="934">
        <f>SUMIF(LBB!Q:Q,D502,LBB!S:S)</f>
        <v>2</v>
      </c>
      <c r="I502" s="934">
        <f>SUMIF(Expert_LBB!M:M,D502,Expert_LBB!Q:Q)</f>
        <v>0</v>
      </c>
      <c r="J502" s="934">
        <f>SUMIF(Insekteräich!Q:Q,D502,Insekteräich!S:S)</f>
        <v>4</v>
      </c>
      <c r="K502" s="934">
        <f>SUMIF(Expert_Insekteraich!O:O,D502,Expert_Insekteraich!S:S)</f>
        <v>0</v>
      </c>
      <c r="L502" s="934">
        <f>SUMIF(other!R:R,D502,other!T:T)</f>
        <v>0</v>
      </c>
      <c r="M502" s="934">
        <f>SUMIF('Pan traps 2024'!Q:Q,D502,'Pan traps 2024'!S:S)</f>
        <v>1</v>
      </c>
      <c r="N502" s="934">
        <f t="shared" si="8"/>
        <v>12</v>
      </c>
      <c r="O502" s="935" t="e">
        <f t="shared" ca="1" si="11"/>
        <v>#NAME?</v>
      </c>
      <c r="P502" s="914"/>
    </row>
    <row r="503" spans="1:16" ht="15">
      <c r="A503" s="114" t="str">
        <f t="shared" si="15"/>
        <v>non</v>
      </c>
      <c r="D503" s="114" t="s">
        <v>8348</v>
      </c>
      <c r="F503" s="934">
        <f>SUMIF(WBA!Q:Q,D503,WBA!S:S)</f>
        <v>0</v>
      </c>
      <c r="G503" s="934">
        <f>SUMIF(Loic_MSc_Thesis!Q:Q,D503,Loic_MSc_Thesis!S:S)</f>
        <v>0</v>
      </c>
      <c r="H503" s="934">
        <f>SUMIF(LBB!Q:Q,D503,LBB!S:S)</f>
        <v>0</v>
      </c>
      <c r="I503" s="934">
        <f>SUMIF(Expert_LBB!M:M,D503,Expert_LBB!Q:Q)</f>
        <v>0</v>
      </c>
      <c r="J503" s="934">
        <f>SUMIF(Insekteräich!Q:Q,D503,Insekteräich!S:S)</f>
        <v>0</v>
      </c>
      <c r="K503" s="934">
        <f>SUMIF(Expert_Insekteraich!O:O,D503,Expert_Insekteraich!S:S)</f>
        <v>0</v>
      </c>
      <c r="L503" s="934">
        <f>SUMIF(other!R:R,D503,other!T:T)</f>
        <v>0</v>
      </c>
      <c r="M503" s="934">
        <f>SUMIF('Pan traps 2024'!Q:Q,D503,'Pan traps 2024'!S:S)</f>
        <v>0</v>
      </c>
      <c r="N503" s="934">
        <f t="shared" si="8"/>
        <v>0</v>
      </c>
      <c r="O503" s="935">
        <f t="shared" si="11"/>
        <v>0</v>
      </c>
      <c r="P503" s="914"/>
    </row>
    <row r="504" spans="1:16" ht="15">
      <c r="A504" s="114" t="str">
        <f t="shared" si="15"/>
        <v>non</v>
      </c>
      <c r="D504" s="114" t="s">
        <v>8349</v>
      </c>
      <c r="F504" s="934">
        <f>SUMIF(WBA!Q:Q,D504,WBA!S:S)</f>
        <v>0</v>
      </c>
      <c r="G504" s="934">
        <f>SUMIF(Loic_MSc_Thesis!Q:Q,D504,Loic_MSc_Thesis!S:S)</f>
        <v>0</v>
      </c>
      <c r="H504" s="934">
        <f>SUMIF(LBB!Q:Q,D504,LBB!S:S)</f>
        <v>0</v>
      </c>
      <c r="I504" s="934">
        <f>SUMIF(Expert_LBB!M:M,D504,Expert_LBB!Q:Q)</f>
        <v>0</v>
      </c>
      <c r="J504" s="934">
        <f>SUMIF(Insekteräich!Q:Q,D504,Insekteräich!S:S)</f>
        <v>0</v>
      </c>
      <c r="K504" s="934">
        <f>SUMIF(Expert_Insekteraich!O:O,D504,Expert_Insekteraich!S:S)</f>
        <v>0</v>
      </c>
      <c r="L504" s="934">
        <f>SUMIF(other!R:R,D504,other!T:T)</f>
        <v>0</v>
      </c>
      <c r="M504" s="934">
        <f>SUMIF('Pan traps 2024'!Q:Q,D504,'Pan traps 2024'!S:S)</f>
        <v>0</v>
      </c>
      <c r="N504" s="934">
        <f t="shared" si="8"/>
        <v>0</v>
      </c>
      <c r="O504" s="935">
        <f t="shared" si="11"/>
        <v>0</v>
      </c>
      <c r="P504" s="914"/>
    </row>
    <row r="505" spans="1:16" ht="15">
      <c r="A505" s="114" t="str">
        <f t="shared" si="15"/>
        <v>non</v>
      </c>
      <c r="D505" s="114" t="s">
        <v>8350</v>
      </c>
      <c r="F505" s="934">
        <f>SUMIF(WBA!Q:Q,D505,WBA!S:S)</f>
        <v>0</v>
      </c>
      <c r="G505" s="934">
        <f>SUMIF(Loic_MSc_Thesis!Q:Q,D505,Loic_MSc_Thesis!S:S)</f>
        <v>0</v>
      </c>
      <c r="H505" s="934">
        <f>SUMIF(LBB!Q:Q,D505,LBB!S:S)</f>
        <v>0</v>
      </c>
      <c r="I505" s="934">
        <f>SUMIF(Expert_LBB!M:M,D505,Expert_LBB!Q:Q)</f>
        <v>0</v>
      </c>
      <c r="J505" s="934">
        <f>SUMIF(Insekteräich!Q:Q,D505,Insekteräich!S:S)</f>
        <v>0</v>
      </c>
      <c r="K505" s="934">
        <f>SUMIF(Expert_Insekteraich!O:O,D505,Expert_Insekteraich!S:S)</f>
        <v>0</v>
      </c>
      <c r="L505" s="934">
        <f>SUMIF(other!R:R,D505,other!T:T)</f>
        <v>0</v>
      </c>
      <c r="M505" s="934">
        <f>SUMIF('Pan traps 2024'!Q:Q,D505,'Pan traps 2024'!S:S)</f>
        <v>0</v>
      </c>
      <c r="N505" s="934">
        <f t="shared" si="8"/>
        <v>0</v>
      </c>
      <c r="O505" s="935">
        <f t="shared" si="11"/>
        <v>0</v>
      </c>
      <c r="P505" s="914"/>
    </row>
    <row r="506" spans="1:16" ht="15">
      <c r="A506" s="114" t="str">
        <f t="shared" si="15"/>
        <v>non</v>
      </c>
      <c r="D506" s="114" t="s">
        <v>8351</v>
      </c>
      <c r="F506" s="934">
        <f>SUMIF(WBA!Q:Q,D506,WBA!S:S)</f>
        <v>0</v>
      </c>
      <c r="G506" s="934">
        <f>SUMIF(Loic_MSc_Thesis!Q:Q,D506,Loic_MSc_Thesis!S:S)</f>
        <v>0</v>
      </c>
      <c r="H506" s="934">
        <f>SUMIF(LBB!Q:Q,D506,LBB!S:S)</f>
        <v>0</v>
      </c>
      <c r="I506" s="934">
        <f>SUMIF(Expert_LBB!M:M,D506,Expert_LBB!Q:Q)</f>
        <v>0</v>
      </c>
      <c r="J506" s="934">
        <f>SUMIF(Insekteräich!Q:Q,D506,Insekteräich!S:S)</f>
        <v>0</v>
      </c>
      <c r="K506" s="934">
        <f>SUMIF(Expert_Insekteraich!O:O,D506,Expert_Insekteraich!S:S)</f>
        <v>0</v>
      </c>
      <c r="L506" s="934">
        <f>SUMIF(other!R:R,D506,other!T:T)</f>
        <v>0</v>
      </c>
      <c r="M506" s="934">
        <f>SUMIF('Pan traps 2024'!Q:Q,D506,'Pan traps 2024'!S:S)</f>
        <v>0</v>
      </c>
      <c r="N506" s="934">
        <f t="shared" si="8"/>
        <v>0</v>
      </c>
      <c r="O506" s="935">
        <f t="shared" si="11"/>
        <v>0</v>
      </c>
      <c r="P506" s="914"/>
    </row>
    <row r="507" spans="1:16" ht="15">
      <c r="A507" s="114" t="str">
        <f t="shared" si="15"/>
        <v>non</v>
      </c>
      <c r="D507" s="114" t="s">
        <v>8352</v>
      </c>
      <c r="F507" s="934">
        <f>SUMIF(WBA!Q:Q,D507,WBA!S:S)</f>
        <v>0</v>
      </c>
      <c r="G507" s="934">
        <f>SUMIF(Loic_MSc_Thesis!Q:Q,D507,Loic_MSc_Thesis!S:S)</f>
        <v>0</v>
      </c>
      <c r="H507" s="934">
        <f>SUMIF(LBB!Q:Q,D507,LBB!S:S)</f>
        <v>0</v>
      </c>
      <c r="I507" s="934">
        <f>SUMIF(Expert_LBB!M:M,D507,Expert_LBB!Q:Q)</f>
        <v>0</v>
      </c>
      <c r="J507" s="934">
        <f>SUMIF(Insekteräich!Q:Q,D507,Insekteräich!S:S)</f>
        <v>0</v>
      </c>
      <c r="K507" s="934">
        <f>SUMIF(Expert_Insekteraich!O:O,D507,Expert_Insekteraich!S:S)</f>
        <v>0</v>
      </c>
      <c r="L507" s="934">
        <f>SUMIF(other!R:R,D507,other!T:T)</f>
        <v>0</v>
      </c>
      <c r="M507" s="934">
        <f>SUMIF('Pan traps 2024'!Q:Q,D507,'Pan traps 2024'!S:S)</f>
        <v>0</v>
      </c>
      <c r="N507" s="934">
        <f t="shared" si="8"/>
        <v>0</v>
      </c>
      <c r="O507" s="935">
        <f t="shared" si="11"/>
        <v>0</v>
      </c>
      <c r="P507" s="914"/>
    </row>
    <row r="508" spans="1:16" ht="15">
      <c r="A508" s="114" t="str">
        <f t="shared" si="15"/>
        <v>non</v>
      </c>
      <c r="D508" s="114" t="s">
        <v>8353</v>
      </c>
      <c r="F508" s="934">
        <f>SUMIF(WBA!Q:Q,D508,WBA!S:S)</f>
        <v>0</v>
      </c>
      <c r="G508" s="934">
        <f>SUMIF(Loic_MSc_Thesis!Q:Q,D508,Loic_MSc_Thesis!S:S)</f>
        <v>0</v>
      </c>
      <c r="H508" s="934">
        <f>SUMIF(LBB!Q:Q,D508,LBB!S:S)</f>
        <v>0</v>
      </c>
      <c r="I508" s="934">
        <f>SUMIF(Expert_LBB!M:M,D508,Expert_LBB!Q:Q)</f>
        <v>0</v>
      </c>
      <c r="J508" s="934">
        <f>SUMIF(Insekteräich!Q:Q,D508,Insekteräich!S:S)</f>
        <v>0</v>
      </c>
      <c r="K508" s="934">
        <f>SUMIF(Expert_Insekteraich!O:O,D508,Expert_Insekteraich!S:S)</f>
        <v>0</v>
      </c>
      <c r="L508" s="934">
        <f>SUMIF(other!R:R,D508,other!T:T)</f>
        <v>0</v>
      </c>
      <c r="M508" s="934">
        <f>SUMIF('Pan traps 2024'!Q:Q,D508,'Pan traps 2024'!S:S)</f>
        <v>0</v>
      </c>
      <c r="N508" s="934">
        <f t="shared" si="8"/>
        <v>0</v>
      </c>
      <c r="O508" s="935">
        <f t="shared" si="11"/>
        <v>0</v>
      </c>
      <c r="P508" s="914"/>
    </row>
    <row r="509" spans="1:16" ht="15">
      <c r="A509" s="114" t="str">
        <f t="shared" si="15"/>
        <v>non</v>
      </c>
      <c r="D509" s="114" t="s">
        <v>8354</v>
      </c>
      <c r="F509" s="934">
        <f>SUMIF(WBA!Q:Q,D509,WBA!S:S)</f>
        <v>0</v>
      </c>
      <c r="G509" s="934">
        <f>SUMIF(Loic_MSc_Thesis!Q:Q,D509,Loic_MSc_Thesis!S:S)</f>
        <v>0</v>
      </c>
      <c r="H509" s="934">
        <f>SUMIF(LBB!Q:Q,D509,LBB!S:S)</f>
        <v>0</v>
      </c>
      <c r="I509" s="934">
        <f>SUMIF(Expert_LBB!M:M,D509,Expert_LBB!Q:Q)</f>
        <v>0</v>
      </c>
      <c r="J509" s="934">
        <f>SUMIF(Insekteräich!Q:Q,D509,Insekteräich!S:S)</f>
        <v>0</v>
      </c>
      <c r="K509" s="934">
        <f>SUMIF(Expert_Insekteraich!O:O,D509,Expert_Insekteraich!S:S)</f>
        <v>0</v>
      </c>
      <c r="L509" s="934">
        <f>SUMIF(other!R:R,D509,other!T:T)</f>
        <v>0</v>
      </c>
      <c r="M509" s="934">
        <f>SUMIF('Pan traps 2024'!Q:Q,D509,'Pan traps 2024'!S:S)</f>
        <v>0</v>
      </c>
      <c r="N509" s="934">
        <f t="shared" si="8"/>
        <v>0</v>
      </c>
      <c r="O509" s="935">
        <f t="shared" si="11"/>
        <v>0</v>
      </c>
      <c r="P509" s="914"/>
    </row>
    <row r="510" spans="1:16" ht="15">
      <c r="A510" s="114" t="str">
        <f t="shared" si="15"/>
        <v>non</v>
      </c>
      <c r="D510" s="114" t="s">
        <v>8355</v>
      </c>
      <c r="F510" s="934">
        <f>SUMIF(WBA!Q:Q,D510,WBA!S:S)</f>
        <v>0</v>
      </c>
      <c r="G510" s="934">
        <f>SUMIF(Loic_MSc_Thesis!Q:Q,D510,Loic_MSc_Thesis!S:S)</f>
        <v>0</v>
      </c>
      <c r="H510" s="934">
        <f>SUMIF(LBB!Q:Q,D510,LBB!S:S)</f>
        <v>0</v>
      </c>
      <c r="I510" s="934">
        <f>SUMIF(Expert_LBB!M:M,D510,Expert_LBB!Q:Q)</f>
        <v>0</v>
      </c>
      <c r="J510" s="934">
        <f>SUMIF(Insekteräich!Q:Q,D510,Insekteräich!S:S)</f>
        <v>0</v>
      </c>
      <c r="K510" s="934">
        <f>SUMIF(Expert_Insekteraich!O:O,D510,Expert_Insekteraich!S:S)</f>
        <v>0</v>
      </c>
      <c r="L510" s="934">
        <f>SUMIF(other!R:R,D510,other!T:T)</f>
        <v>0</v>
      </c>
      <c r="M510" s="934">
        <f>SUMIF('Pan traps 2024'!Q:Q,D510,'Pan traps 2024'!S:S)</f>
        <v>0</v>
      </c>
      <c r="N510" s="934">
        <f t="shared" si="8"/>
        <v>0</v>
      </c>
      <c r="O510" s="935">
        <f t="shared" si="11"/>
        <v>0</v>
      </c>
      <c r="P510" s="914"/>
    </row>
    <row r="511" spans="1:16" ht="15">
      <c r="A511" s="114" t="str">
        <f t="shared" si="15"/>
        <v>non</v>
      </c>
      <c r="D511" s="114" t="s">
        <v>8356</v>
      </c>
      <c r="F511" s="934">
        <f>SUMIF(WBA!Q:Q,D511,WBA!S:S)</f>
        <v>0</v>
      </c>
      <c r="G511" s="934">
        <f>SUMIF(Loic_MSc_Thesis!Q:Q,D511,Loic_MSc_Thesis!S:S)</f>
        <v>0</v>
      </c>
      <c r="H511" s="934">
        <f>SUMIF(LBB!Q:Q,D511,LBB!S:S)</f>
        <v>0</v>
      </c>
      <c r="I511" s="934">
        <f>SUMIF(Expert_LBB!M:M,D511,Expert_LBB!Q:Q)</f>
        <v>0</v>
      </c>
      <c r="J511" s="934">
        <f>SUMIF(Insekteräich!Q:Q,D511,Insekteräich!S:S)</f>
        <v>0</v>
      </c>
      <c r="K511" s="934">
        <f>SUMIF(Expert_Insekteraich!O:O,D511,Expert_Insekteraich!S:S)</f>
        <v>0</v>
      </c>
      <c r="L511" s="934">
        <f>SUMIF(other!R:R,D511,other!T:T)</f>
        <v>0</v>
      </c>
      <c r="M511" s="934">
        <f>SUMIF('Pan traps 2024'!Q:Q,D511,'Pan traps 2024'!S:S)</f>
        <v>0</v>
      </c>
      <c r="N511" s="934">
        <f t="shared" si="8"/>
        <v>0</v>
      </c>
      <c r="O511" s="935">
        <f t="shared" si="11"/>
        <v>0</v>
      </c>
      <c r="P511" s="914"/>
    </row>
    <row r="512" spans="1:16" ht="15">
      <c r="A512" s="114" t="str">
        <f t="shared" si="15"/>
        <v>non</v>
      </c>
      <c r="D512" s="114" t="s">
        <v>8357</v>
      </c>
      <c r="F512" s="934">
        <f>SUMIF(WBA!Q:Q,D512,WBA!S:S)</f>
        <v>0</v>
      </c>
      <c r="G512" s="934">
        <f>SUMIF(Loic_MSc_Thesis!Q:Q,D512,Loic_MSc_Thesis!S:S)</f>
        <v>0</v>
      </c>
      <c r="H512" s="934">
        <f>SUMIF(LBB!Q:Q,D512,LBB!S:S)</f>
        <v>0</v>
      </c>
      <c r="I512" s="934">
        <f>SUMIF(Expert_LBB!M:M,D512,Expert_LBB!Q:Q)</f>
        <v>0</v>
      </c>
      <c r="J512" s="934">
        <f>SUMIF(Insekteräich!Q:Q,D512,Insekteräich!S:S)</f>
        <v>0</v>
      </c>
      <c r="K512" s="934">
        <f>SUMIF(Expert_Insekteraich!O:O,D512,Expert_Insekteraich!S:S)</f>
        <v>0</v>
      </c>
      <c r="L512" s="934">
        <f>SUMIF(other!R:R,D512,other!T:T)</f>
        <v>0</v>
      </c>
      <c r="M512" s="934">
        <f>SUMIF('Pan traps 2024'!Q:Q,D512,'Pan traps 2024'!S:S)</f>
        <v>0</v>
      </c>
      <c r="N512" s="934">
        <f t="shared" si="8"/>
        <v>0</v>
      </c>
      <c r="O512" s="935">
        <f t="shared" si="11"/>
        <v>0</v>
      </c>
      <c r="P512" s="914"/>
    </row>
    <row r="513" spans="1:16" ht="15">
      <c r="A513" s="114" t="str">
        <f t="shared" si="15"/>
        <v>non</v>
      </c>
      <c r="D513" s="114" t="s">
        <v>8358</v>
      </c>
      <c r="F513" s="934">
        <f>SUMIF(WBA!Q:Q,D513,WBA!S:S)</f>
        <v>0</v>
      </c>
      <c r="G513" s="934">
        <f>SUMIF(Loic_MSc_Thesis!Q:Q,D513,Loic_MSc_Thesis!S:S)</f>
        <v>0</v>
      </c>
      <c r="H513" s="934">
        <f>SUMIF(LBB!Q:Q,D513,LBB!S:S)</f>
        <v>0</v>
      </c>
      <c r="I513" s="934">
        <f>SUMIF(Expert_LBB!M:M,D513,Expert_LBB!Q:Q)</f>
        <v>0</v>
      </c>
      <c r="J513" s="934">
        <f>SUMIF(Insekteräich!Q:Q,D513,Insekteräich!S:S)</f>
        <v>0</v>
      </c>
      <c r="K513" s="934">
        <f>SUMIF(Expert_Insekteraich!O:O,D513,Expert_Insekteraich!S:S)</f>
        <v>0</v>
      </c>
      <c r="L513" s="934">
        <f>SUMIF(other!R:R,D513,other!T:T)</f>
        <v>0</v>
      </c>
      <c r="M513" s="934">
        <f>SUMIF('Pan traps 2024'!Q:Q,D513,'Pan traps 2024'!S:S)</f>
        <v>0</v>
      </c>
      <c r="N513" s="934">
        <f t="shared" si="8"/>
        <v>0</v>
      </c>
      <c r="O513" s="935">
        <f t="shared" si="11"/>
        <v>0</v>
      </c>
      <c r="P513" s="914"/>
    </row>
    <row r="514" spans="1:16" ht="15">
      <c r="A514" s="114" t="str">
        <f t="shared" si="15"/>
        <v>non</v>
      </c>
      <c r="D514" s="114" t="s">
        <v>8359</v>
      </c>
      <c r="F514" s="934">
        <f>SUMIF(WBA!Q:Q,D514,WBA!S:S)</f>
        <v>0</v>
      </c>
      <c r="G514" s="934">
        <f>SUMIF(Loic_MSc_Thesis!Q:Q,D514,Loic_MSc_Thesis!S:S)</f>
        <v>0</v>
      </c>
      <c r="H514" s="934">
        <f>SUMIF(LBB!Q:Q,D514,LBB!S:S)</f>
        <v>0</v>
      </c>
      <c r="I514" s="934">
        <f>SUMIF(Expert_LBB!M:M,D514,Expert_LBB!Q:Q)</f>
        <v>0</v>
      </c>
      <c r="J514" s="934">
        <f>SUMIF(Insekteräich!Q:Q,D514,Insekteräich!S:S)</f>
        <v>0</v>
      </c>
      <c r="K514" s="934">
        <f>SUMIF(Expert_Insekteraich!O:O,D514,Expert_Insekteraich!S:S)</f>
        <v>0</v>
      </c>
      <c r="L514" s="934">
        <f>SUMIF(other!R:R,D514,other!T:T)</f>
        <v>0</v>
      </c>
      <c r="M514" s="934">
        <f>SUMIF('Pan traps 2024'!Q:Q,D514,'Pan traps 2024'!S:S)</f>
        <v>0</v>
      </c>
      <c r="N514" s="934">
        <f t="shared" si="8"/>
        <v>0</v>
      </c>
      <c r="O514" s="935">
        <f t="shared" si="11"/>
        <v>0</v>
      </c>
      <c r="P514" s="914"/>
    </row>
    <row r="515" spans="1:16" ht="15">
      <c r="A515" s="114" t="str">
        <f t="shared" si="15"/>
        <v>non</v>
      </c>
      <c r="D515" s="114" t="s">
        <v>8360</v>
      </c>
      <c r="F515" s="934">
        <f>SUMIF(WBA!Q:Q,D515,WBA!S:S)</f>
        <v>0</v>
      </c>
      <c r="G515" s="934">
        <f>SUMIF(Loic_MSc_Thesis!Q:Q,D515,Loic_MSc_Thesis!S:S)</f>
        <v>0</v>
      </c>
      <c r="H515" s="934">
        <f>SUMIF(LBB!Q:Q,D515,LBB!S:S)</f>
        <v>0</v>
      </c>
      <c r="I515" s="934">
        <f>SUMIF(Expert_LBB!M:M,D515,Expert_LBB!Q:Q)</f>
        <v>0</v>
      </c>
      <c r="J515" s="934">
        <f>SUMIF(Insekteräich!Q:Q,D515,Insekteräich!S:S)</f>
        <v>0</v>
      </c>
      <c r="K515" s="934">
        <f>SUMIF(Expert_Insekteraich!O:O,D515,Expert_Insekteraich!S:S)</f>
        <v>0</v>
      </c>
      <c r="L515" s="934">
        <f>SUMIF(other!R:R,D515,other!T:T)</f>
        <v>0</v>
      </c>
      <c r="M515" s="934">
        <f>SUMIF('Pan traps 2024'!Q:Q,D515,'Pan traps 2024'!S:S)</f>
        <v>0</v>
      </c>
      <c r="N515" s="934">
        <f t="shared" si="8"/>
        <v>0</v>
      </c>
      <c r="O515" s="935">
        <f t="shared" si="11"/>
        <v>0</v>
      </c>
      <c r="P515" s="914"/>
    </row>
    <row r="516" spans="1:16" ht="15">
      <c r="A516" s="114" t="str">
        <f t="shared" si="15"/>
        <v>non</v>
      </c>
      <c r="D516" s="114" t="s">
        <v>8361</v>
      </c>
      <c r="F516" s="934">
        <f>SUMIF(WBA!Q:Q,D516,WBA!S:S)</f>
        <v>0</v>
      </c>
      <c r="G516" s="934">
        <f>SUMIF(Loic_MSc_Thesis!Q:Q,D516,Loic_MSc_Thesis!S:S)</f>
        <v>0</v>
      </c>
      <c r="H516" s="934">
        <f>SUMIF(LBB!Q:Q,D516,LBB!S:S)</f>
        <v>0</v>
      </c>
      <c r="I516" s="934">
        <f>SUMIF(Expert_LBB!M:M,D516,Expert_LBB!Q:Q)</f>
        <v>0</v>
      </c>
      <c r="J516" s="934">
        <f>SUMIF(Insekteräich!Q:Q,D516,Insekteräich!S:S)</f>
        <v>0</v>
      </c>
      <c r="K516" s="934">
        <f>SUMIF(Expert_Insekteraich!O:O,D516,Expert_Insekteraich!S:S)</f>
        <v>0</v>
      </c>
      <c r="L516" s="934">
        <f>SUMIF(other!R:R,D516,other!T:T)</f>
        <v>0</v>
      </c>
      <c r="M516" s="934">
        <f>SUMIF('Pan traps 2024'!Q:Q,D516,'Pan traps 2024'!S:S)</f>
        <v>0</v>
      </c>
      <c r="N516" s="934">
        <f t="shared" si="8"/>
        <v>0</v>
      </c>
      <c r="O516" s="935">
        <f t="shared" si="11"/>
        <v>0</v>
      </c>
      <c r="P516" s="914"/>
    </row>
    <row r="517" spans="1:16" ht="15">
      <c r="A517" s="114" t="str">
        <f t="shared" si="15"/>
        <v>non</v>
      </c>
      <c r="D517" s="114" t="s">
        <v>8362</v>
      </c>
      <c r="F517" s="934">
        <f>SUMIF(WBA!Q:Q,D517,WBA!S:S)</f>
        <v>0</v>
      </c>
      <c r="G517" s="934">
        <f>SUMIF(Loic_MSc_Thesis!Q:Q,D517,Loic_MSc_Thesis!S:S)</f>
        <v>0</v>
      </c>
      <c r="H517" s="934">
        <f>SUMIF(LBB!Q:Q,D517,LBB!S:S)</f>
        <v>0</v>
      </c>
      <c r="I517" s="934">
        <f>SUMIF(Expert_LBB!M:M,D517,Expert_LBB!Q:Q)</f>
        <v>0</v>
      </c>
      <c r="J517" s="934">
        <f>SUMIF(Insekteräich!Q:Q,D517,Insekteräich!S:S)</f>
        <v>0</v>
      </c>
      <c r="K517" s="934">
        <f>SUMIF(Expert_Insekteraich!O:O,D517,Expert_Insekteraich!S:S)</f>
        <v>0</v>
      </c>
      <c r="L517" s="934">
        <f>SUMIF(other!R:R,D517,other!T:T)</f>
        <v>0</v>
      </c>
      <c r="M517" s="934">
        <f>SUMIF('Pan traps 2024'!Q:Q,D517,'Pan traps 2024'!S:S)</f>
        <v>0</v>
      </c>
      <c r="N517" s="934">
        <f t="shared" si="8"/>
        <v>0</v>
      </c>
      <c r="O517" s="935">
        <f t="shared" si="11"/>
        <v>0</v>
      </c>
      <c r="P517" s="914"/>
    </row>
    <row r="518" spans="1:16" ht="15">
      <c r="A518" s="114" t="str">
        <f t="shared" si="15"/>
        <v>non</v>
      </c>
      <c r="D518" s="114" t="s">
        <v>8363</v>
      </c>
      <c r="F518" s="934">
        <f>SUMIF(WBA!Q:Q,D518,WBA!S:S)</f>
        <v>0</v>
      </c>
      <c r="G518" s="934">
        <f>SUMIF(Loic_MSc_Thesis!Q:Q,D518,Loic_MSc_Thesis!S:S)</f>
        <v>0</v>
      </c>
      <c r="H518" s="934">
        <f>SUMIF(LBB!Q:Q,D518,LBB!S:S)</f>
        <v>0</v>
      </c>
      <c r="I518" s="934">
        <f>SUMIF(Expert_LBB!M:M,D518,Expert_LBB!Q:Q)</f>
        <v>0</v>
      </c>
      <c r="J518" s="934">
        <f>SUMIF(Insekteräich!Q:Q,D518,Insekteräich!S:S)</f>
        <v>0</v>
      </c>
      <c r="K518" s="934">
        <f>SUMIF(Expert_Insekteraich!O:O,D518,Expert_Insekteraich!S:S)</f>
        <v>0</v>
      </c>
      <c r="L518" s="934">
        <f>SUMIF(other!R:R,D518,other!T:T)</f>
        <v>0</v>
      </c>
      <c r="M518" s="934">
        <f>SUMIF('Pan traps 2024'!Q:Q,D518,'Pan traps 2024'!S:S)</f>
        <v>0</v>
      </c>
      <c r="N518" s="934">
        <f t="shared" si="8"/>
        <v>0</v>
      </c>
      <c r="O518" s="935">
        <f t="shared" si="11"/>
        <v>0</v>
      </c>
      <c r="P518" s="914"/>
    </row>
    <row r="519" spans="1:16" ht="15">
      <c r="A519" s="114" t="str">
        <f t="shared" si="15"/>
        <v>non</v>
      </c>
      <c r="D519" s="114" t="s">
        <v>8364</v>
      </c>
      <c r="F519" s="934">
        <f>SUMIF(WBA!Q:Q,D519,WBA!S:S)</f>
        <v>0</v>
      </c>
      <c r="G519" s="934">
        <f>SUMIF(Loic_MSc_Thesis!Q:Q,D519,Loic_MSc_Thesis!S:S)</f>
        <v>0</v>
      </c>
      <c r="H519" s="934">
        <f>SUMIF(LBB!Q:Q,D519,LBB!S:S)</f>
        <v>0</v>
      </c>
      <c r="I519" s="934">
        <f>SUMIF(Expert_LBB!M:M,D519,Expert_LBB!Q:Q)</f>
        <v>0</v>
      </c>
      <c r="J519" s="934">
        <f>SUMIF(Insekteräich!Q:Q,D519,Insekteräich!S:S)</f>
        <v>0</v>
      </c>
      <c r="K519" s="934">
        <f>SUMIF(Expert_Insekteraich!O:O,D519,Expert_Insekteraich!S:S)</f>
        <v>0</v>
      </c>
      <c r="L519" s="934">
        <f>SUMIF(other!R:R,D519,other!T:T)</f>
        <v>0</v>
      </c>
      <c r="M519" s="934">
        <f>SUMIF('Pan traps 2024'!Q:Q,D519,'Pan traps 2024'!S:S)</f>
        <v>0</v>
      </c>
      <c r="N519" s="934">
        <f t="shared" si="8"/>
        <v>0</v>
      </c>
      <c r="O519" s="935">
        <f t="shared" si="11"/>
        <v>0</v>
      </c>
      <c r="P519" s="914"/>
    </row>
    <row r="520" spans="1:16" ht="15">
      <c r="A520" s="114" t="str">
        <f t="shared" si="15"/>
        <v>non</v>
      </c>
      <c r="D520" s="114" t="s">
        <v>8365</v>
      </c>
      <c r="F520" s="934">
        <f>SUMIF(WBA!Q:Q,D520,WBA!S:S)</f>
        <v>0</v>
      </c>
      <c r="G520" s="934">
        <f>SUMIF(Loic_MSc_Thesis!Q:Q,D520,Loic_MSc_Thesis!S:S)</f>
        <v>0</v>
      </c>
      <c r="H520" s="934">
        <f>SUMIF(LBB!Q:Q,D520,LBB!S:S)</f>
        <v>0</v>
      </c>
      <c r="I520" s="934">
        <f>SUMIF(Expert_LBB!M:M,D520,Expert_LBB!Q:Q)</f>
        <v>0</v>
      </c>
      <c r="J520" s="934">
        <f>SUMIF(Insekteräich!Q:Q,D520,Insekteräich!S:S)</f>
        <v>0</v>
      </c>
      <c r="K520" s="934">
        <f>SUMIF(Expert_Insekteraich!O:O,D520,Expert_Insekteraich!S:S)</f>
        <v>0</v>
      </c>
      <c r="L520" s="934">
        <f>SUMIF(other!R:R,D520,other!T:T)</f>
        <v>0</v>
      </c>
      <c r="M520" s="934">
        <f>SUMIF('Pan traps 2024'!Q:Q,D520,'Pan traps 2024'!S:S)</f>
        <v>0</v>
      </c>
      <c r="N520" s="934">
        <f t="shared" si="8"/>
        <v>0</v>
      </c>
      <c r="O520" s="935">
        <f t="shared" si="11"/>
        <v>0</v>
      </c>
      <c r="P520" s="914"/>
    </row>
    <row r="521" spans="1:16" ht="15">
      <c r="A521" s="114" t="str">
        <f t="shared" si="15"/>
        <v>non</v>
      </c>
      <c r="D521" s="114" t="s">
        <v>8366</v>
      </c>
      <c r="F521" s="934">
        <f>SUMIF(WBA!Q:Q,D521,WBA!S:S)</f>
        <v>0</v>
      </c>
      <c r="G521" s="934">
        <f>SUMIF(Loic_MSc_Thesis!Q:Q,D521,Loic_MSc_Thesis!S:S)</f>
        <v>0</v>
      </c>
      <c r="H521" s="934">
        <f>SUMIF(LBB!Q:Q,D521,LBB!S:S)</f>
        <v>0</v>
      </c>
      <c r="I521" s="934">
        <f>SUMIF(Expert_LBB!M:M,D521,Expert_LBB!Q:Q)</f>
        <v>0</v>
      </c>
      <c r="J521" s="934">
        <f>SUMIF(Insekteräich!Q:Q,D521,Insekteräich!S:S)</f>
        <v>0</v>
      </c>
      <c r="K521" s="934">
        <f>SUMIF(Expert_Insekteraich!O:O,D521,Expert_Insekteraich!S:S)</f>
        <v>0</v>
      </c>
      <c r="L521" s="934">
        <f>SUMIF(other!R:R,D521,other!T:T)</f>
        <v>0</v>
      </c>
      <c r="M521" s="934">
        <f>SUMIF('Pan traps 2024'!Q:Q,D521,'Pan traps 2024'!S:S)</f>
        <v>0</v>
      </c>
      <c r="N521" s="934">
        <f t="shared" si="8"/>
        <v>0</v>
      </c>
      <c r="O521" s="935">
        <f t="shared" si="11"/>
        <v>0</v>
      </c>
      <c r="P521" s="914"/>
    </row>
    <row r="522" spans="1:16" ht="15">
      <c r="A522" s="114" t="str">
        <f t="shared" si="15"/>
        <v>non</v>
      </c>
      <c r="D522" s="114" t="s">
        <v>8367</v>
      </c>
      <c r="F522" s="934">
        <f>SUMIF(WBA!Q:Q,D522,WBA!S:S)</f>
        <v>0</v>
      </c>
      <c r="G522" s="934">
        <f>SUMIF(Loic_MSc_Thesis!Q:Q,D522,Loic_MSc_Thesis!S:S)</f>
        <v>0</v>
      </c>
      <c r="H522" s="934">
        <f>SUMIF(LBB!Q:Q,D522,LBB!S:S)</f>
        <v>0</v>
      </c>
      <c r="I522" s="934">
        <f>SUMIF(Expert_LBB!M:M,D522,Expert_LBB!Q:Q)</f>
        <v>0</v>
      </c>
      <c r="J522" s="934">
        <f>SUMIF(Insekteräich!Q:Q,D522,Insekteräich!S:S)</f>
        <v>0</v>
      </c>
      <c r="K522" s="934">
        <f>SUMIF(Expert_Insekteraich!O:O,D522,Expert_Insekteraich!S:S)</f>
        <v>0</v>
      </c>
      <c r="L522" s="934">
        <f>SUMIF(other!R:R,D522,other!T:T)</f>
        <v>0</v>
      </c>
      <c r="M522" s="934">
        <f>SUMIF('Pan traps 2024'!Q:Q,D522,'Pan traps 2024'!S:S)</f>
        <v>0</v>
      </c>
      <c r="N522" s="934">
        <f t="shared" ref="N522:N776" si="16">SUM(F522:M522)</f>
        <v>0</v>
      </c>
      <c r="O522" s="935">
        <f t="shared" si="11"/>
        <v>0</v>
      </c>
      <c r="P522" s="914"/>
    </row>
    <row r="523" spans="1:16" ht="15">
      <c r="A523" s="114" t="str">
        <f t="shared" si="15"/>
        <v>non</v>
      </c>
      <c r="D523" s="114" t="s">
        <v>8368</v>
      </c>
      <c r="F523" s="934">
        <f>SUMIF(WBA!Q:Q,D523,WBA!S:S)</f>
        <v>0</v>
      </c>
      <c r="G523" s="934">
        <f>SUMIF(Loic_MSc_Thesis!Q:Q,D523,Loic_MSc_Thesis!S:S)</f>
        <v>0</v>
      </c>
      <c r="H523" s="934">
        <f>SUMIF(LBB!Q:Q,D523,LBB!S:S)</f>
        <v>0</v>
      </c>
      <c r="I523" s="934">
        <f>SUMIF(Expert_LBB!M:M,D523,Expert_LBB!Q:Q)</f>
        <v>0</v>
      </c>
      <c r="J523" s="934">
        <f>SUMIF(Insekteräich!Q:Q,D523,Insekteräich!S:S)</f>
        <v>0</v>
      </c>
      <c r="K523" s="934">
        <f>SUMIF(Expert_Insekteraich!O:O,D523,Expert_Insekteraich!S:S)</f>
        <v>0</v>
      </c>
      <c r="L523" s="934">
        <f>SUMIF(other!R:R,D523,other!T:T)</f>
        <v>0</v>
      </c>
      <c r="M523" s="934">
        <f>SUMIF('Pan traps 2024'!Q:Q,D523,'Pan traps 2024'!S:S)</f>
        <v>0</v>
      </c>
      <c r="N523" s="934">
        <f t="shared" si="16"/>
        <v>0</v>
      </c>
      <c r="O523" s="935">
        <f t="shared" si="11"/>
        <v>0</v>
      </c>
      <c r="P523" s="914"/>
    </row>
    <row r="524" spans="1:16" ht="15">
      <c r="A524" s="114" t="str">
        <f t="shared" si="15"/>
        <v>non</v>
      </c>
      <c r="D524" s="114" t="s">
        <v>8369</v>
      </c>
      <c r="F524" s="934">
        <f>SUMIF(WBA!Q:Q,D524,WBA!S:S)</f>
        <v>0</v>
      </c>
      <c r="G524" s="934">
        <f>SUMIF(Loic_MSc_Thesis!Q:Q,D524,Loic_MSc_Thesis!S:S)</f>
        <v>0</v>
      </c>
      <c r="H524" s="934">
        <f>SUMIF(LBB!Q:Q,D524,LBB!S:S)</f>
        <v>0</v>
      </c>
      <c r="I524" s="934">
        <f>SUMIF(Expert_LBB!M:M,D524,Expert_LBB!Q:Q)</f>
        <v>0</v>
      </c>
      <c r="J524" s="934">
        <f>SUMIF(Insekteräich!Q:Q,D524,Insekteräich!S:S)</f>
        <v>0</v>
      </c>
      <c r="K524" s="934">
        <f>SUMIF(Expert_Insekteraich!O:O,D524,Expert_Insekteraich!S:S)</f>
        <v>0</v>
      </c>
      <c r="L524" s="934">
        <f>SUMIF(other!R:R,D524,other!T:T)</f>
        <v>0</v>
      </c>
      <c r="M524" s="934">
        <f>SUMIF('Pan traps 2024'!Q:Q,D524,'Pan traps 2024'!S:S)</f>
        <v>0</v>
      </c>
      <c r="N524" s="934">
        <f t="shared" si="16"/>
        <v>0</v>
      </c>
      <c r="O524" s="935">
        <f t="shared" si="11"/>
        <v>0</v>
      </c>
      <c r="P524" s="914"/>
    </row>
    <row r="525" spans="1:16" ht="15">
      <c r="A525" s="114" t="str">
        <f t="shared" si="15"/>
        <v>non</v>
      </c>
      <c r="D525" s="114" t="s">
        <v>8370</v>
      </c>
      <c r="F525" s="934">
        <f>SUMIF(WBA!Q:Q,D525,WBA!S:S)</f>
        <v>0</v>
      </c>
      <c r="G525" s="934">
        <f>SUMIF(Loic_MSc_Thesis!Q:Q,D525,Loic_MSc_Thesis!S:S)</f>
        <v>0</v>
      </c>
      <c r="H525" s="934">
        <f>SUMIF(LBB!Q:Q,D525,LBB!S:S)</f>
        <v>0</v>
      </c>
      <c r="I525" s="934">
        <f>SUMIF(Expert_LBB!M:M,D525,Expert_LBB!Q:Q)</f>
        <v>0</v>
      </c>
      <c r="J525" s="934">
        <f>SUMIF(Insekteräich!Q:Q,D525,Insekteräich!S:S)</f>
        <v>0</v>
      </c>
      <c r="K525" s="934">
        <f>SUMIF(Expert_Insekteraich!O:O,D525,Expert_Insekteraich!S:S)</f>
        <v>0</v>
      </c>
      <c r="L525" s="934">
        <f>SUMIF(other!R:R,D525,other!T:T)</f>
        <v>0</v>
      </c>
      <c r="M525" s="934">
        <f>SUMIF('Pan traps 2024'!Q:Q,D525,'Pan traps 2024'!S:S)</f>
        <v>0</v>
      </c>
      <c r="N525" s="934">
        <f t="shared" si="16"/>
        <v>0</v>
      </c>
      <c r="O525" s="935">
        <f t="shared" si="11"/>
        <v>0</v>
      </c>
      <c r="P525" s="914"/>
    </row>
    <row r="526" spans="1:16" ht="15">
      <c r="A526" s="114" t="str">
        <f t="shared" si="15"/>
        <v>non</v>
      </c>
      <c r="D526" s="114" t="s">
        <v>8371</v>
      </c>
      <c r="F526" s="934">
        <f>SUMIF(WBA!Q:Q,D526,WBA!S:S)</f>
        <v>0</v>
      </c>
      <c r="G526" s="934">
        <f>SUMIF(Loic_MSc_Thesis!Q:Q,D526,Loic_MSc_Thesis!S:S)</f>
        <v>0</v>
      </c>
      <c r="H526" s="934">
        <f>SUMIF(LBB!Q:Q,D526,LBB!S:S)</f>
        <v>0</v>
      </c>
      <c r="I526" s="934">
        <f>SUMIF(Expert_LBB!M:M,D526,Expert_LBB!Q:Q)</f>
        <v>0</v>
      </c>
      <c r="J526" s="934">
        <f>SUMIF(Insekteräich!Q:Q,D526,Insekteräich!S:S)</f>
        <v>0</v>
      </c>
      <c r="K526" s="934">
        <f>SUMIF(Expert_Insekteraich!O:O,D526,Expert_Insekteraich!S:S)</f>
        <v>0</v>
      </c>
      <c r="L526" s="934">
        <f>SUMIF(other!R:R,D526,other!T:T)</f>
        <v>0</v>
      </c>
      <c r="M526" s="934">
        <f>SUMIF('Pan traps 2024'!Q:Q,D526,'Pan traps 2024'!S:S)</f>
        <v>0</v>
      </c>
      <c r="N526" s="934">
        <f t="shared" si="16"/>
        <v>0</v>
      </c>
      <c r="O526" s="935">
        <f t="shared" si="11"/>
        <v>0</v>
      </c>
      <c r="P526" s="914"/>
    </row>
    <row r="527" spans="1:16" ht="15">
      <c r="A527" s="114" t="str">
        <f t="shared" si="15"/>
        <v>non</v>
      </c>
      <c r="D527" s="114" t="s">
        <v>8372</v>
      </c>
      <c r="F527" s="934">
        <f>SUMIF(WBA!Q:Q,D527,WBA!S:S)</f>
        <v>0</v>
      </c>
      <c r="G527" s="934">
        <f>SUMIF(Loic_MSc_Thesis!Q:Q,D527,Loic_MSc_Thesis!S:S)</f>
        <v>0</v>
      </c>
      <c r="H527" s="934">
        <f>SUMIF(LBB!Q:Q,D527,LBB!S:S)</f>
        <v>0</v>
      </c>
      <c r="I527" s="934">
        <f>SUMIF(Expert_LBB!M:M,D527,Expert_LBB!Q:Q)</f>
        <v>0</v>
      </c>
      <c r="J527" s="934">
        <f>SUMIF(Insekteräich!Q:Q,D527,Insekteräich!S:S)</f>
        <v>0</v>
      </c>
      <c r="K527" s="934">
        <f>SUMIF(Expert_Insekteraich!O:O,D527,Expert_Insekteraich!S:S)</f>
        <v>0</v>
      </c>
      <c r="L527" s="934">
        <f>SUMIF(other!R:R,D527,other!T:T)</f>
        <v>0</v>
      </c>
      <c r="M527" s="934">
        <f>SUMIF('Pan traps 2024'!Q:Q,D527,'Pan traps 2024'!S:S)</f>
        <v>0</v>
      </c>
      <c r="N527" s="934">
        <f t="shared" si="16"/>
        <v>0</v>
      </c>
      <c r="O527" s="935">
        <f t="shared" si="11"/>
        <v>0</v>
      </c>
      <c r="P527" s="914"/>
    </row>
    <row r="528" spans="1:16" ht="15">
      <c r="A528" s="114" t="str">
        <f t="shared" si="15"/>
        <v>non</v>
      </c>
      <c r="D528" s="114" t="s">
        <v>8373</v>
      </c>
      <c r="F528" s="934">
        <f>SUMIF(WBA!Q:Q,D528,WBA!S:S)</f>
        <v>0</v>
      </c>
      <c r="G528" s="934">
        <f>SUMIF(Loic_MSc_Thesis!Q:Q,D528,Loic_MSc_Thesis!S:S)</f>
        <v>0</v>
      </c>
      <c r="H528" s="934">
        <f>SUMIF(LBB!Q:Q,D528,LBB!S:S)</f>
        <v>0</v>
      </c>
      <c r="I528" s="934">
        <f>SUMIF(Expert_LBB!M:M,D528,Expert_LBB!Q:Q)</f>
        <v>0</v>
      </c>
      <c r="J528" s="934">
        <f>SUMIF(Insekteräich!Q:Q,D528,Insekteräich!S:S)</f>
        <v>0</v>
      </c>
      <c r="K528" s="934">
        <f>SUMIF(Expert_Insekteraich!O:O,D528,Expert_Insekteraich!S:S)</f>
        <v>0</v>
      </c>
      <c r="L528" s="934">
        <f>SUMIF(other!R:R,D528,other!T:T)</f>
        <v>0</v>
      </c>
      <c r="M528" s="934">
        <f>SUMIF('Pan traps 2024'!Q:Q,D528,'Pan traps 2024'!S:S)</f>
        <v>0</v>
      </c>
      <c r="N528" s="934">
        <f t="shared" si="16"/>
        <v>0</v>
      </c>
      <c r="O528" s="935">
        <f t="shared" si="11"/>
        <v>0</v>
      </c>
      <c r="P528" s="914"/>
    </row>
    <row r="529" spans="1:16" ht="15">
      <c r="A529" s="114" t="str">
        <f t="shared" si="15"/>
        <v>non</v>
      </c>
      <c r="D529" s="114" t="s">
        <v>8374</v>
      </c>
      <c r="F529" s="934">
        <f>SUMIF(WBA!Q:Q,D529,WBA!S:S)</f>
        <v>0</v>
      </c>
      <c r="G529" s="934">
        <f>SUMIF(Loic_MSc_Thesis!Q:Q,D529,Loic_MSc_Thesis!S:S)</f>
        <v>0</v>
      </c>
      <c r="H529" s="934">
        <f>SUMIF(LBB!Q:Q,D529,LBB!S:S)</f>
        <v>0</v>
      </c>
      <c r="I529" s="934">
        <f>SUMIF(Expert_LBB!M:M,D529,Expert_LBB!Q:Q)</f>
        <v>0</v>
      </c>
      <c r="J529" s="934">
        <f>SUMIF(Insekteräich!Q:Q,D529,Insekteräich!S:S)</f>
        <v>0</v>
      </c>
      <c r="K529" s="934">
        <f>SUMIF(Expert_Insekteraich!O:O,D529,Expert_Insekteraich!S:S)</f>
        <v>0</v>
      </c>
      <c r="L529" s="934">
        <f>SUMIF(other!R:R,D529,other!T:T)</f>
        <v>0</v>
      </c>
      <c r="M529" s="934">
        <f>SUMIF('Pan traps 2024'!Q:Q,D529,'Pan traps 2024'!S:S)</f>
        <v>0</v>
      </c>
      <c r="N529" s="934">
        <f t="shared" si="16"/>
        <v>0</v>
      </c>
      <c r="O529" s="935">
        <f t="shared" si="11"/>
        <v>0</v>
      </c>
      <c r="P529" s="914"/>
    </row>
    <row r="530" spans="1:16" ht="15">
      <c r="A530" s="114" t="str">
        <f t="shared" si="15"/>
        <v>non</v>
      </c>
      <c r="D530" s="114" t="s">
        <v>8375</v>
      </c>
      <c r="F530" s="934">
        <f>SUMIF(WBA!Q:Q,D530,WBA!S:S)</f>
        <v>0</v>
      </c>
      <c r="G530" s="934">
        <f>SUMIF(Loic_MSc_Thesis!Q:Q,D530,Loic_MSc_Thesis!S:S)</f>
        <v>0</v>
      </c>
      <c r="H530" s="934">
        <f>SUMIF(LBB!Q:Q,D530,LBB!S:S)</f>
        <v>0</v>
      </c>
      <c r="I530" s="934">
        <f>SUMIF(Expert_LBB!M:M,D530,Expert_LBB!Q:Q)</f>
        <v>0</v>
      </c>
      <c r="J530" s="934">
        <f>SUMIF(Insekteräich!Q:Q,D530,Insekteräich!S:S)</f>
        <v>0</v>
      </c>
      <c r="K530" s="934">
        <f>SUMIF(Expert_Insekteraich!O:O,D530,Expert_Insekteraich!S:S)</f>
        <v>0</v>
      </c>
      <c r="L530" s="934">
        <f>SUMIF(other!R:R,D530,other!T:T)</f>
        <v>0</v>
      </c>
      <c r="M530" s="934">
        <f>SUMIF('Pan traps 2024'!Q:Q,D530,'Pan traps 2024'!S:S)</f>
        <v>0</v>
      </c>
      <c r="N530" s="934">
        <f t="shared" si="16"/>
        <v>0</v>
      </c>
      <c r="O530" s="935">
        <f t="shared" si="11"/>
        <v>0</v>
      </c>
      <c r="P530" s="914"/>
    </row>
    <row r="531" spans="1:16" ht="15">
      <c r="A531" s="114" t="str">
        <f t="shared" si="15"/>
        <v>non</v>
      </c>
      <c r="D531" s="114" t="s">
        <v>8376</v>
      </c>
      <c r="F531" s="934">
        <f>SUMIF(WBA!Q:Q,D531,WBA!S:S)</f>
        <v>0</v>
      </c>
      <c r="G531" s="934">
        <f>SUMIF(Loic_MSc_Thesis!Q:Q,D531,Loic_MSc_Thesis!S:S)</f>
        <v>0</v>
      </c>
      <c r="H531" s="934">
        <f>SUMIF(LBB!Q:Q,D531,LBB!S:S)</f>
        <v>0</v>
      </c>
      <c r="I531" s="934">
        <f>SUMIF(Expert_LBB!M:M,D531,Expert_LBB!Q:Q)</f>
        <v>0</v>
      </c>
      <c r="J531" s="934">
        <f>SUMIF(Insekteräich!Q:Q,D531,Insekteräich!S:S)</f>
        <v>0</v>
      </c>
      <c r="K531" s="934">
        <f>SUMIF(Expert_Insekteraich!O:O,D531,Expert_Insekteraich!S:S)</f>
        <v>0</v>
      </c>
      <c r="L531" s="934">
        <f>SUMIF(other!R:R,D531,other!T:T)</f>
        <v>0</v>
      </c>
      <c r="M531" s="934">
        <f>SUMIF('Pan traps 2024'!Q:Q,D531,'Pan traps 2024'!S:S)</f>
        <v>0</v>
      </c>
      <c r="N531" s="934">
        <f t="shared" si="16"/>
        <v>0</v>
      </c>
      <c r="O531" s="935">
        <f t="shared" si="11"/>
        <v>0</v>
      </c>
      <c r="P531" s="914"/>
    </row>
    <row r="532" spans="1:16" ht="15">
      <c r="A532" s="114">
        <f t="shared" si="15"/>
        <v>1</v>
      </c>
      <c r="D532" s="114" t="s">
        <v>4407</v>
      </c>
      <c r="F532" s="934">
        <f>SUMIF(WBA!Q:Q,D532,WBA!S:S)</f>
        <v>0</v>
      </c>
      <c r="G532" s="934">
        <f>SUMIF(Loic_MSc_Thesis!Q:Q,D532,Loic_MSc_Thesis!S:S)</f>
        <v>0</v>
      </c>
      <c r="H532" s="934">
        <f>SUMIF(LBB!Q:Q,D532,LBB!S:S)</f>
        <v>1</v>
      </c>
      <c r="I532" s="934">
        <f>SUMIF(Expert_LBB!M:M,D532,Expert_LBB!Q:Q)</f>
        <v>0</v>
      </c>
      <c r="J532" s="934">
        <f>SUMIF(Insekteräich!Q:Q,D532,Insekteräich!S:S)</f>
        <v>0</v>
      </c>
      <c r="K532" s="934">
        <f>SUMIF(Expert_Insekteraich!O:O,D532,Expert_Insekteraich!S:S)</f>
        <v>0</v>
      </c>
      <c r="L532" s="934">
        <f>SUMIF(other!R:R,D532,other!T:T)</f>
        <v>0</v>
      </c>
      <c r="M532" s="934">
        <f>SUMIF('Pan traps 2024'!Q:Q,D532,'Pan traps 2024'!S:S)</f>
        <v>0</v>
      </c>
      <c r="N532" s="934">
        <f t="shared" si="16"/>
        <v>1</v>
      </c>
      <c r="O532" s="935" t="e">
        <f t="shared" ca="1" si="11"/>
        <v>#NAME?</v>
      </c>
      <c r="P532" s="914"/>
    </row>
    <row r="533" spans="1:16" ht="15">
      <c r="A533" s="114" t="str">
        <f t="shared" si="15"/>
        <v>non</v>
      </c>
      <c r="D533" s="114" t="s">
        <v>8377</v>
      </c>
      <c r="F533" s="934">
        <f>SUMIF(WBA!Q:Q,D533,WBA!S:S)</f>
        <v>0</v>
      </c>
      <c r="G533" s="934">
        <f>SUMIF(Loic_MSc_Thesis!Q:Q,D533,Loic_MSc_Thesis!S:S)</f>
        <v>0</v>
      </c>
      <c r="H533" s="934">
        <f>SUMIF(LBB!Q:Q,D533,LBB!S:S)</f>
        <v>0</v>
      </c>
      <c r="I533" s="934">
        <f>SUMIF(Expert_LBB!M:M,D533,Expert_LBB!Q:Q)</f>
        <v>0</v>
      </c>
      <c r="J533" s="934">
        <f>SUMIF(Insekteräich!Q:Q,D533,Insekteräich!S:S)</f>
        <v>0</v>
      </c>
      <c r="K533" s="934">
        <f>SUMIF(Expert_Insekteraich!O:O,D533,Expert_Insekteraich!S:S)</f>
        <v>0</v>
      </c>
      <c r="L533" s="934">
        <f>SUMIF(other!R:R,D533,other!T:T)</f>
        <v>0</v>
      </c>
      <c r="M533" s="934">
        <f>SUMIF('Pan traps 2024'!Q:Q,D533,'Pan traps 2024'!S:S)</f>
        <v>0</v>
      </c>
      <c r="N533" s="934">
        <f t="shared" si="16"/>
        <v>0</v>
      </c>
      <c r="O533" s="935">
        <f t="shared" si="11"/>
        <v>0</v>
      </c>
      <c r="P533" s="914"/>
    </row>
    <row r="534" spans="1:16" ht="15">
      <c r="A534" s="114" t="str">
        <f t="shared" si="15"/>
        <v>non</v>
      </c>
      <c r="D534" s="114" t="s">
        <v>8378</v>
      </c>
      <c r="F534" s="934">
        <f>SUMIF(WBA!Q:Q,D534,WBA!S:S)</f>
        <v>0</v>
      </c>
      <c r="G534" s="934">
        <f>SUMIF(Loic_MSc_Thesis!Q:Q,D534,Loic_MSc_Thesis!S:S)</f>
        <v>0</v>
      </c>
      <c r="H534" s="934">
        <f>SUMIF(LBB!Q:Q,D534,LBB!S:S)</f>
        <v>0</v>
      </c>
      <c r="I534" s="934">
        <f>SUMIF(Expert_LBB!M:M,D534,Expert_LBB!Q:Q)</f>
        <v>0</v>
      </c>
      <c r="J534" s="934">
        <f>SUMIF(Insekteräich!Q:Q,D534,Insekteräich!S:S)</f>
        <v>0</v>
      </c>
      <c r="K534" s="934">
        <f>SUMIF(Expert_Insekteraich!O:O,D534,Expert_Insekteraich!S:S)</f>
        <v>0</v>
      </c>
      <c r="L534" s="934">
        <f>SUMIF(other!R:R,D534,other!T:T)</f>
        <v>0</v>
      </c>
      <c r="M534" s="934">
        <f>SUMIF('Pan traps 2024'!Q:Q,D534,'Pan traps 2024'!S:S)</f>
        <v>0</v>
      </c>
      <c r="N534" s="934">
        <f t="shared" si="16"/>
        <v>0</v>
      </c>
      <c r="O534" s="935">
        <f t="shared" si="11"/>
        <v>0</v>
      </c>
      <c r="P534" s="914"/>
    </row>
    <row r="535" spans="1:16" ht="15">
      <c r="A535" s="114" t="str">
        <f t="shared" si="15"/>
        <v>non</v>
      </c>
      <c r="D535" s="114" t="s">
        <v>8379</v>
      </c>
      <c r="F535" s="934">
        <f>SUMIF(WBA!Q:Q,D535,WBA!S:S)</f>
        <v>0</v>
      </c>
      <c r="G535" s="934">
        <f>SUMIF(Loic_MSc_Thesis!Q:Q,D535,Loic_MSc_Thesis!S:S)</f>
        <v>0</v>
      </c>
      <c r="H535" s="934">
        <f>SUMIF(LBB!Q:Q,D535,LBB!S:S)</f>
        <v>0</v>
      </c>
      <c r="I535" s="934">
        <f>SUMIF(Expert_LBB!M:M,D535,Expert_LBB!Q:Q)</f>
        <v>0</v>
      </c>
      <c r="J535" s="934">
        <f>SUMIF(Insekteräich!Q:Q,D535,Insekteräich!S:S)</f>
        <v>0</v>
      </c>
      <c r="K535" s="934">
        <f>SUMIF(Expert_Insekteraich!O:O,D535,Expert_Insekteraich!S:S)</f>
        <v>0</v>
      </c>
      <c r="L535" s="934">
        <f>SUMIF(other!R:R,D535,other!T:T)</f>
        <v>0</v>
      </c>
      <c r="M535" s="934">
        <f>SUMIF('Pan traps 2024'!Q:Q,D535,'Pan traps 2024'!S:S)</f>
        <v>0</v>
      </c>
      <c r="N535" s="934">
        <f t="shared" si="16"/>
        <v>0</v>
      </c>
      <c r="O535" s="935">
        <f t="shared" si="11"/>
        <v>0</v>
      </c>
      <c r="P535" s="914"/>
    </row>
    <row r="536" spans="1:16" ht="15">
      <c r="A536" s="114" t="str">
        <f t="shared" si="15"/>
        <v>non</v>
      </c>
      <c r="D536" s="114" t="s">
        <v>8380</v>
      </c>
      <c r="F536" s="934">
        <f>SUMIF(WBA!Q:Q,D536,WBA!S:S)</f>
        <v>0</v>
      </c>
      <c r="G536" s="934">
        <f>SUMIF(Loic_MSc_Thesis!Q:Q,D536,Loic_MSc_Thesis!S:S)</f>
        <v>0</v>
      </c>
      <c r="H536" s="934">
        <f>SUMIF(LBB!Q:Q,D536,LBB!S:S)</f>
        <v>0</v>
      </c>
      <c r="I536" s="934">
        <f>SUMIF(Expert_LBB!M:M,D536,Expert_LBB!Q:Q)</f>
        <v>0</v>
      </c>
      <c r="J536" s="934">
        <f>SUMIF(Insekteräich!Q:Q,D536,Insekteräich!S:S)</f>
        <v>0</v>
      </c>
      <c r="K536" s="934">
        <f>SUMIF(Expert_Insekteraich!O:O,D536,Expert_Insekteraich!S:S)</f>
        <v>0</v>
      </c>
      <c r="L536" s="934">
        <f>SUMIF(other!R:R,D536,other!T:T)</f>
        <v>0</v>
      </c>
      <c r="M536" s="934">
        <f>SUMIF('Pan traps 2024'!Q:Q,D536,'Pan traps 2024'!S:S)</f>
        <v>0</v>
      </c>
      <c r="N536" s="934">
        <f t="shared" si="16"/>
        <v>0</v>
      </c>
      <c r="O536" s="935">
        <f t="shared" si="11"/>
        <v>0</v>
      </c>
      <c r="P536" s="914"/>
    </row>
    <row r="537" spans="1:16" ht="15">
      <c r="A537" s="114" t="str">
        <f t="shared" si="15"/>
        <v>non</v>
      </c>
      <c r="D537" s="114" t="s">
        <v>8381</v>
      </c>
      <c r="F537" s="934">
        <f>SUMIF(WBA!Q:Q,D537,WBA!S:S)</f>
        <v>0</v>
      </c>
      <c r="G537" s="934">
        <f>SUMIF(Loic_MSc_Thesis!Q:Q,D537,Loic_MSc_Thesis!S:S)</f>
        <v>0</v>
      </c>
      <c r="H537" s="934">
        <f>SUMIF(LBB!Q:Q,D537,LBB!S:S)</f>
        <v>0</v>
      </c>
      <c r="I537" s="934">
        <f>SUMIF(Expert_LBB!M:M,D537,Expert_LBB!Q:Q)</f>
        <v>0</v>
      </c>
      <c r="J537" s="934">
        <f>SUMIF(Insekteräich!Q:Q,D537,Insekteräich!S:S)</f>
        <v>0</v>
      </c>
      <c r="K537" s="934">
        <f>SUMIF(Expert_Insekteraich!O:O,D537,Expert_Insekteraich!S:S)</f>
        <v>0</v>
      </c>
      <c r="L537" s="934">
        <f>SUMIF(other!R:R,D537,other!T:T)</f>
        <v>0</v>
      </c>
      <c r="M537" s="934">
        <f>SUMIF('Pan traps 2024'!Q:Q,D537,'Pan traps 2024'!S:S)</f>
        <v>0</v>
      </c>
      <c r="N537" s="934">
        <f t="shared" si="16"/>
        <v>0</v>
      </c>
      <c r="O537" s="935">
        <f t="shared" si="11"/>
        <v>0</v>
      </c>
      <c r="P537" s="914"/>
    </row>
    <row r="538" spans="1:16" ht="15">
      <c r="A538" s="114" t="str">
        <f t="shared" si="15"/>
        <v>non</v>
      </c>
      <c r="D538" s="114" t="s">
        <v>8382</v>
      </c>
      <c r="F538" s="934">
        <f>SUMIF(WBA!Q:Q,D538,WBA!S:S)</f>
        <v>0</v>
      </c>
      <c r="G538" s="934">
        <f>SUMIF(Loic_MSc_Thesis!Q:Q,D538,Loic_MSc_Thesis!S:S)</f>
        <v>0</v>
      </c>
      <c r="H538" s="934">
        <f>SUMIF(LBB!Q:Q,D538,LBB!S:S)</f>
        <v>0</v>
      </c>
      <c r="I538" s="934">
        <f>SUMIF(Expert_LBB!M:M,D538,Expert_LBB!Q:Q)</f>
        <v>0</v>
      </c>
      <c r="J538" s="934">
        <f>SUMIF(Insekteräich!Q:Q,D538,Insekteräich!S:S)</f>
        <v>0</v>
      </c>
      <c r="K538" s="934">
        <f>SUMIF(Expert_Insekteraich!O:O,D538,Expert_Insekteraich!S:S)</f>
        <v>0</v>
      </c>
      <c r="L538" s="934">
        <f>SUMIF(other!R:R,D538,other!T:T)</f>
        <v>0</v>
      </c>
      <c r="M538" s="934">
        <f>SUMIF('Pan traps 2024'!Q:Q,D538,'Pan traps 2024'!S:S)</f>
        <v>0</v>
      </c>
      <c r="N538" s="934">
        <f t="shared" si="16"/>
        <v>0</v>
      </c>
      <c r="O538" s="935">
        <f t="shared" si="11"/>
        <v>0</v>
      </c>
      <c r="P538" s="914"/>
    </row>
    <row r="539" spans="1:16" ht="15">
      <c r="A539" s="114" t="str">
        <f t="shared" si="15"/>
        <v>non</v>
      </c>
      <c r="D539" s="114" t="s">
        <v>8383</v>
      </c>
      <c r="F539" s="934">
        <f>SUMIF(WBA!Q:Q,D539,WBA!S:S)</f>
        <v>0</v>
      </c>
      <c r="G539" s="934">
        <f>SUMIF(Loic_MSc_Thesis!Q:Q,D539,Loic_MSc_Thesis!S:S)</f>
        <v>0</v>
      </c>
      <c r="H539" s="934">
        <f>SUMIF(LBB!Q:Q,D539,LBB!S:S)</f>
        <v>0</v>
      </c>
      <c r="I539" s="934">
        <f>SUMIF(Expert_LBB!M:M,D539,Expert_LBB!Q:Q)</f>
        <v>0</v>
      </c>
      <c r="J539" s="934">
        <f>SUMIF(Insekteräich!Q:Q,D539,Insekteräich!S:S)</f>
        <v>0</v>
      </c>
      <c r="K539" s="934">
        <f>SUMIF(Expert_Insekteraich!O:O,D539,Expert_Insekteraich!S:S)</f>
        <v>0</v>
      </c>
      <c r="L539" s="934">
        <f>SUMIF(other!R:R,D539,other!T:T)</f>
        <v>0</v>
      </c>
      <c r="M539" s="934">
        <f>SUMIF('Pan traps 2024'!Q:Q,D539,'Pan traps 2024'!S:S)</f>
        <v>0</v>
      </c>
      <c r="N539" s="934">
        <f t="shared" si="16"/>
        <v>0</v>
      </c>
      <c r="O539" s="935">
        <f t="shared" si="11"/>
        <v>0</v>
      </c>
      <c r="P539" s="914"/>
    </row>
    <row r="540" spans="1:16" ht="15">
      <c r="A540" s="114" t="str">
        <f t="shared" si="15"/>
        <v>non</v>
      </c>
      <c r="D540" s="114" t="s">
        <v>8384</v>
      </c>
      <c r="F540" s="934">
        <f>SUMIF(WBA!Q:Q,D540,WBA!S:S)</f>
        <v>0</v>
      </c>
      <c r="G540" s="934">
        <f>SUMIF(Loic_MSc_Thesis!Q:Q,D540,Loic_MSc_Thesis!S:S)</f>
        <v>0</v>
      </c>
      <c r="H540" s="934">
        <f>SUMIF(LBB!Q:Q,D540,LBB!S:S)</f>
        <v>0</v>
      </c>
      <c r="I540" s="934">
        <f>SUMIF(Expert_LBB!M:M,D540,Expert_LBB!Q:Q)</f>
        <v>0</v>
      </c>
      <c r="J540" s="934">
        <f>SUMIF(Insekteräich!Q:Q,D540,Insekteräich!S:S)</f>
        <v>0</v>
      </c>
      <c r="K540" s="934">
        <f>SUMIF(Expert_Insekteraich!O:O,D540,Expert_Insekteraich!S:S)</f>
        <v>0</v>
      </c>
      <c r="L540" s="934">
        <f>SUMIF(other!R:R,D540,other!T:T)</f>
        <v>0</v>
      </c>
      <c r="M540" s="934">
        <f>SUMIF('Pan traps 2024'!Q:Q,D540,'Pan traps 2024'!S:S)</f>
        <v>0</v>
      </c>
      <c r="N540" s="934">
        <f t="shared" si="16"/>
        <v>0</v>
      </c>
      <c r="O540" s="935">
        <f t="shared" si="11"/>
        <v>0</v>
      </c>
      <c r="P540" s="914"/>
    </row>
    <row r="541" spans="1:16" ht="15">
      <c r="A541" s="114" t="str">
        <f t="shared" si="15"/>
        <v>non</v>
      </c>
      <c r="D541" s="114" t="s">
        <v>8385</v>
      </c>
      <c r="F541" s="934">
        <f>SUMIF(WBA!Q:Q,D541,WBA!S:S)</f>
        <v>0</v>
      </c>
      <c r="G541" s="934">
        <f>SUMIF(Loic_MSc_Thesis!Q:Q,D541,Loic_MSc_Thesis!S:S)</f>
        <v>0</v>
      </c>
      <c r="H541" s="934">
        <f>SUMIF(LBB!Q:Q,D541,LBB!S:S)</f>
        <v>0</v>
      </c>
      <c r="I541" s="934">
        <f>SUMIF(Expert_LBB!M:M,D541,Expert_LBB!Q:Q)</f>
        <v>0</v>
      </c>
      <c r="J541" s="934">
        <f>SUMIF(Insekteräich!Q:Q,D541,Insekteräich!S:S)</f>
        <v>0</v>
      </c>
      <c r="K541" s="934">
        <f>SUMIF(Expert_Insekteraich!O:O,D541,Expert_Insekteraich!S:S)</f>
        <v>0</v>
      </c>
      <c r="L541" s="934">
        <f>SUMIF(other!R:R,D541,other!T:T)</f>
        <v>0</v>
      </c>
      <c r="M541" s="934">
        <f>SUMIF('Pan traps 2024'!Q:Q,D541,'Pan traps 2024'!S:S)</f>
        <v>0</v>
      </c>
      <c r="N541" s="934">
        <f t="shared" si="16"/>
        <v>0</v>
      </c>
      <c r="O541" s="935">
        <f t="shared" si="11"/>
        <v>0</v>
      </c>
      <c r="P541" s="914"/>
    </row>
    <row r="542" spans="1:16" ht="15">
      <c r="A542" s="114" t="str">
        <f t="shared" si="15"/>
        <v>non</v>
      </c>
      <c r="D542" s="114" t="s">
        <v>8386</v>
      </c>
      <c r="F542" s="934">
        <f>SUMIF(WBA!Q:Q,D542,WBA!S:S)</f>
        <v>0</v>
      </c>
      <c r="G542" s="934">
        <f>SUMIF(Loic_MSc_Thesis!Q:Q,D542,Loic_MSc_Thesis!S:S)</f>
        <v>0</v>
      </c>
      <c r="H542" s="934">
        <f>SUMIF(LBB!Q:Q,D542,LBB!S:S)</f>
        <v>0</v>
      </c>
      <c r="I542" s="934">
        <f>SUMIF(Expert_LBB!M:M,D542,Expert_LBB!Q:Q)</f>
        <v>0</v>
      </c>
      <c r="J542" s="934">
        <f>SUMIF(Insekteräich!Q:Q,D542,Insekteräich!S:S)</f>
        <v>0</v>
      </c>
      <c r="K542" s="934">
        <f>SUMIF(Expert_Insekteraich!O:O,D542,Expert_Insekteraich!S:S)</f>
        <v>0</v>
      </c>
      <c r="L542" s="934">
        <f>SUMIF(other!R:R,D542,other!T:T)</f>
        <v>0</v>
      </c>
      <c r="M542" s="934">
        <f>SUMIF('Pan traps 2024'!Q:Q,D542,'Pan traps 2024'!S:S)</f>
        <v>0</v>
      </c>
      <c r="N542" s="934">
        <f t="shared" si="16"/>
        <v>0</v>
      </c>
      <c r="O542" s="935">
        <f t="shared" si="11"/>
        <v>0</v>
      </c>
      <c r="P542" s="914"/>
    </row>
    <row r="543" spans="1:16" ht="15">
      <c r="A543" s="114" t="str">
        <f t="shared" si="15"/>
        <v>non</v>
      </c>
      <c r="D543" s="114" t="s">
        <v>8387</v>
      </c>
      <c r="F543" s="934">
        <f>SUMIF(WBA!Q:Q,D543,WBA!S:S)</f>
        <v>0</v>
      </c>
      <c r="G543" s="934">
        <f>SUMIF(Loic_MSc_Thesis!Q:Q,D543,Loic_MSc_Thesis!S:S)</f>
        <v>0</v>
      </c>
      <c r="H543" s="934">
        <f>SUMIF(LBB!Q:Q,D543,LBB!S:S)</f>
        <v>0</v>
      </c>
      <c r="I543" s="934">
        <f>SUMIF(Expert_LBB!M:M,D543,Expert_LBB!Q:Q)</f>
        <v>0</v>
      </c>
      <c r="J543" s="934">
        <f>SUMIF(Insekteräich!Q:Q,D543,Insekteräich!S:S)</f>
        <v>0</v>
      </c>
      <c r="K543" s="934">
        <f>SUMIF(Expert_Insekteraich!O:O,D543,Expert_Insekteraich!S:S)</f>
        <v>0</v>
      </c>
      <c r="L543" s="934">
        <f>SUMIF(other!R:R,D543,other!T:T)</f>
        <v>0</v>
      </c>
      <c r="M543" s="934">
        <f>SUMIF('Pan traps 2024'!Q:Q,D543,'Pan traps 2024'!S:S)</f>
        <v>0</v>
      </c>
      <c r="N543" s="934">
        <f t="shared" si="16"/>
        <v>0</v>
      </c>
      <c r="O543" s="935">
        <f t="shared" si="11"/>
        <v>0</v>
      </c>
      <c r="P543" s="914"/>
    </row>
    <row r="544" spans="1:16" ht="15">
      <c r="A544" s="114" t="str">
        <f t="shared" si="15"/>
        <v>non</v>
      </c>
      <c r="D544" s="114" t="s">
        <v>8388</v>
      </c>
      <c r="F544" s="934">
        <f>SUMIF(WBA!Q:Q,D544,WBA!S:S)</f>
        <v>0</v>
      </c>
      <c r="G544" s="934">
        <f>SUMIF(Loic_MSc_Thesis!Q:Q,D544,Loic_MSc_Thesis!S:S)</f>
        <v>0</v>
      </c>
      <c r="H544" s="934">
        <f>SUMIF(LBB!Q:Q,D544,LBB!S:S)</f>
        <v>0</v>
      </c>
      <c r="I544" s="934">
        <f>SUMIF(Expert_LBB!M:M,D544,Expert_LBB!Q:Q)</f>
        <v>0</v>
      </c>
      <c r="J544" s="934">
        <f>SUMIF(Insekteräich!Q:Q,D544,Insekteräich!S:S)</f>
        <v>0</v>
      </c>
      <c r="K544" s="934">
        <f>SUMIF(Expert_Insekteraich!O:O,D544,Expert_Insekteraich!S:S)</f>
        <v>0</v>
      </c>
      <c r="L544" s="934">
        <f>SUMIF(other!R:R,D544,other!T:T)</f>
        <v>0</v>
      </c>
      <c r="M544" s="934">
        <f>SUMIF('Pan traps 2024'!Q:Q,D544,'Pan traps 2024'!S:S)</f>
        <v>0</v>
      </c>
      <c r="N544" s="934">
        <f t="shared" si="16"/>
        <v>0</v>
      </c>
      <c r="O544" s="935">
        <f t="shared" si="11"/>
        <v>0</v>
      </c>
      <c r="P544" s="914"/>
    </row>
    <row r="545" spans="1:16" ht="15">
      <c r="A545" s="114" t="str">
        <f t="shared" si="15"/>
        <v>non</v>
      </c>
      <c r="D545" s="114" t="s">
        <v>8389</v>
      </c>
      <c r="F545" s="934">
        <f>SUMIF(WBA!Q:Q,D545,WBA!S:S)</f>
        <v>0</v>
      </c>
      <c r="G545" s="934">
        <f>SUMIF(Loic_MSc_Thesis!Q:Q,D545,Loic_MSc_Thesis!S:S)</f>
        <v>0</v>
      </c>
      <c r="H545" s="934">
        <f>SUMIF(LBB!Q:Q,D545,LBB!S:S)</f>
        <v>0</v>
      </c>
      <c r="I545" s="934">
        <f>SUMIF(Expert_LBB!M:M,D545,Expert_LBB!Q:Q)</f>
        <v>0</v>
      </c>
      <c r="J545" s="934">
        <f>SUMIF(Insekteräich!Q:Q,D545,Insekteräich!S:S)</f>
        <v>0</v>
      </c>
      <c r="K545" s="934">
        <f>SUMIF(Expert_Insekteraich!O:O,D545,Expert_Insekteraich!S:S)</f>
        <v>0</v>
      </c>
      <c r="L545" s="934">
        <f>SUMIF(other!R:R,D545,other!T:T)</f>
        <v>0</v>
      </c>
      <c r="M545" s="934">
        <f>SUMIF('Pan traps 2024'!Q:Q,D545,'Pan traps 2024'!S:S)</f>
        <v>0</v>
      </c>
      <c r="N545" s="934">
        <f t="shared" si="16"/>
        <v>0</v>
      </c>
      <c r="O545" s="935">
        <f t="shared" si="11"/>
        <v>0</v>
      </c>
      <c r="P545" s="914"/>
    </row>
    <row r="546" spans="1:16" ht="15">
      <c r="A546" s="114" t="str">
        <f t="shared" si="15"/>
        <v>non</v>
      </c>
      <c r="D546" s="114" t="s">
        <v>8390</v>
      </c>
      <c r="F546" s="934">
        <f>SUMIF(WBA!Q:Q,D546,WBA!S:S)</f>
        <v>0</v>
      </c>
      <c r="G546" s="934">
        <f>SUMIF(Loic_MSc_Thesis!Q:Q,D546,Loic_MSc_Thesis!S:S)</f>
        <v>0</v>
      </c>
      <c r="H546" s="934">
        <f>SUMIF(LBB!Q:Q,D546,LBB!S:S)</f>
        <v>0</v>
      </c>
      <c r="I546" s="934">
        <f>SUMIF(Expert_LBB!M:M,D546,Expert_LBB!Q:Q)</f>
        <v>0</v>
      </c>
      <c r="J546" s="934">
        <f>SUMIF(Insekteräich!Q:Q,D546,Insekteräich!S:S)</f>
        <v>0</v>
      </c>
      <c r="K546" s="934">
        <f>SUMIF(Expert_Insekteraich!O:O,D546,Expert_Insekteraich!S:S)</f>
        <v>0</v>
      </c>
      <c r="L546" s="934">
        <f>SUMIF(other!R:R,D546,other!T:T)</f>
        <v>0</v>
      </c>
      <c r="M546" s="934">
        <f>SUMIF('Pan traps 2024'!Q:Q,D546,'Pan traps 2024'!S:S)</f>
        <v>0</v>
      </c>
      <c r="N546" s="934">
        <f t="shared" si="16"/>
        <v>0</v>
      </c>
      <c r="O546" s="935">
        <f t="shared" si="11"/>
        <v>0</v>
      </c>
      <c r="P546" s="914"/>
    </row>
    <row r="547" spans="1:16" ht="15">
      <c r="A547" s="114" t="str">
        <f t="shared" si="15"/>
        <v>non</v>
      </c>
      <c r="D547" s="114" t="s">
        <v>8391</v>
      </c>
      <c r="F547" s="934">
        <f>SUMIF(WBA!Q:Q,D547,WBA!S:S)</f>
        <v>0</v>
      </c>
      <c r="G547" s="934">
        <f>SUMIF(Loic_MSc_Thesis!Q:Q,D547,Loic_MSc_Thesis!S:S)</f>
        <v>0</v>
      </c>
      <c r="H547" s="934">
        <f>SUMIF(LBB!Q:Q,D547,LBB!S:S)</f>
        <v>0</v>
      </c>
      <c r="I547" s="934">
        <f>SUMIF(Expert_LBB!M:M,D547,Expert_LBB!Q:Q)</f>
        <v>0</v>
      </c>
      <c r="J547" s="934">
        <f>SUMIF(Insekteräich!Q:Q,D547,Insekteräich!S:S)</f>
        <v>0</v>
      </c>
      <c r="K547" s="934">
        <f>SUMIF(Expert_Insekteraich!O:O,D547,Expert_Insekteraich!S:S)</f>
        <v>0</v>
      </c>
      <c r="L547" s="934">
        <f>SUMIF(other!R:R,D547,other!T:T)</f>
        <v>0</v>
      </c>
      <c r="M547" s="934">
        <f>SUMIF('Pan traps 2024'!Q:Q,D547,'Pan traps 2024'!S:S)</f>
        <v>0</v>
      </c>
      <c r="N547" s="934">
        <f t="shared" si="16"/>
        <v>0</v>
      </c>
      <c r="O547" s="935">
        <f t="shared" si="11"/>
        <v>0</v>
      </c>
      <c r="P547" s="914"/>
    </row>
    <row r="548" spans="1:16" ht="15">
      <c r="A548" s="114" t="str">
        <f t="shared" si="15"/>
        <v>non</v>
      </c>
      <c r="D548" s="114" t="s">
        <v>8392</v>
      </c>
      <c r="F548" s="934">
        <f>SUMIF(WBA!Q:Q,D548,WBA!S:S)</f>
        <v>0</v>
      </c>
      <c r="G548" s="934">
        <f>SUMIF(Loic_MSc_Thesis!Q:Q,D548,Loic_MSc_Thesis!S:S)</f>
        <v>0</v>
      </c>
      <c r="H548" s="934">
        <f>SUMIF(LBB!Q:Q,D548,LBB!S:S)</f>
        <v>0</v>
      </c>
      <c r="I548" s="934">
        <f>SUMIF(Expert_LBB!M:M,D548,Expert_LBB!Q:Q)</f>
        <v>0</v>
      </c>
      <c r="J548" s="934">
        <f>SUMIF(Insekteräich!Q:Q,D548,Insekteräich!S:S)</f>
        <v>0</v>
      </c>
      <c r="K548" s="934">
        <f>SUMIF(Expert_Insekteraich!O:O,D548,Expert_Insekteraich!S:S)</f>
        <v>0</v>
      </c>
      <c r="L548" s="934">
        <f>SUMIF(other!R:R,D548,other!T:T)</f>
        <v>0</v>
      </c>
      <c r="M548" s="934">
        <f>SUMIF('Pan traps 2024'!Q:Q,D548,'Pan traps 2024'!S:S)</f>
        <v>0</v>
      </c>
      <c r="N548" s="934">
        <f t="shared" si="16"/>
        <v>0</v>
      </c>
      <c r="O548" s="935">
        <f t="shared" si="11"/>
        <v>0</v>
      </c>
      <c r="P548" s="914"/>
    </row>
    <row r="549" spans="1:16" ht="15">
      <c r="A549" s="114" t="str">
        <f t="shared" si="15"/>
        <v>non</v>
      </c>
      <c r="D549" s="114" t="s">
        <v>8393</v>
      </c>
      <c r="F549" s="934">
        <f>SUMIF(WBA!Q:Q,D549,WBA!S:S)</f>
        <v>0</v>
      </c>
      <c r="G549" s="934">
        <f>SUMIF(Loic_MSc_Thesis!Q:Q,D549,Loic_MSc_Thesis!S:S)</f>
        <v>0</v>
      </c>
      <c r="H549" s="934">
        <f>SUMIF(LBB!Q:Q,D549,LBB!S:S)</f>
        <v>0</v>
      </c>
      <c r="I549" s="934">
        <f>SUMIF(Expert_LBB!M:M,D549,Expert_LBB!Q:Q)</f>
        <v>0</v>
      </c>
      <c r="J549" s="934">
        <f>SUMIF(Insekteräich!Q:Q,D549,Insekteräich!S:S)</f>
        <v>0</v>
      </c>
      <c r="K549" s="934">
        <f>SUMIF(Expert_Insekteraich!O:O,D549,Expert_Insekteraich!S:S)</f>
        <v>0</v>
      </c>
      <c r="L549" s="934">
        <f>SUMIF(other!R:R,D549,other!T:T)</f>
        <v>0</v>
      </c>
      <c r="M549" s="934">
        <f>SUMIF('Pan traps 2024'!Q:Q,D549,'Pan traps 2024'!S:S)</f>
        <v>0</v>
      </c>
      <c r="N549" s="934">
        <f t="shared" si="16"/>
        <v>0</v>
      </c>
      <c r="O549" s="935">
        <f t="shared" si="11"/>
        <v>0</v>
      </c>
      <c r="P549" s="914"/>
    </row>
    <row r="550" spans="1:16" ht="15">
      <c r="A550" s="114" t="str">
        <f t="shared" si="15"/>
        <v>non</v>
      </c>
      <c r="D550" s="114" t="s">
        <v>8394</v>
      </c>
      <c r="F550" s="934">
        <f>SUMIF(WBA!Q:Q,D550,WBA!S:S)</f>
        <v>0</v>
      </c>
      <c r="G550" s="934">
        <f>SUMIF(Loic_MSc_Thesis!Q:Q,D550,Loic_MSc_Thesis!S:S)</f>
        <v>0</v>
      </c>
      <c r="H550" s="934">
        <f>SUMIF(LBB!Q:Q,D550,LBB!S:S)</f>
        <v>0</v>
      </c>
      <c r="I550" s="934">
        <f>SUMIF(Expert_LBB!M:M,D550,Expert_LBB!Q:Q)</f>
        <v>0</v>
      </c>
      <c r="J550" s="934">
        <f>SUMIF(Insekteräich!Q:Q,D550,Insekteräich!S:S)</f>
        <v>0</v>
      </c>
      <c r="K550" s="934">
        <f>SUMIF(Expert_Insekteraich!O:O,D550,Expert_Insekteraich!S:S)</f>
        <v>0</v>
      </c>
      <c r="L550" s="934">
        <f>SUMIF(other!R:R,D550,other!T:T)</f>
        <v>0</v>
      </c>
      <c r="M550" s="934">
        <f>SUMIF('Pan traps 2024'!Q:Q,D550,'Pan traps 2024'!S:S)</f>
        <v>0</v>
      </c>
      <c r="N550" s="934">
        <f t="shared" si="16"/>
        <v>0</v>
      </c>
      <c r="O550" s="935">
        <f t="shared" si="11"/>
        <v>0</v>
      </c>
      <c r="P550" s="914"/>
    </row>
    <row r="551" spans="1:16" ht="15">
      <c r="A551" s="114" t="str">
        <f t="shared" si="15"/>
        <v>non</v>
      </c>
      <c r="D551" s="114" t="s">
        <v>8395</v>
      </c>
      <c r="F551" s="934">
        <f>SUMIF(WBA!Q:Q,D551,WBA!S:S)</f>
        <v>0</v>
      </c>
      <c r="G551" s="934">
        <f>SUMIF(Loic_MSc_Thesis!Q:Q,D551,Loic_MSc_Thesis!S:S)</f>
        <v>0</v>
      </c>
      <c r="H551" s="934">
        <f>SUMIF(LBB!Q:Q,D551,LBB!S:S)</f>
        <v>0</v>
      </c>
      <c r="I551" s="934">
        <f>SUMIF(Expert_LBB!M:M,D551,Expert_LBB!Q:Q)</f>
        <v>0</v>
      </c>
      <c r="J551" s="934">
        <f>SUMIF(Insekteräich!Q:Q,D551,Insekteräich!S:S)</f>
        <v>0</v>
      </c>
      <c r="K551" s="934">
        <f>SUMIF(Expert_Insekteraich!O:O,D551,Expert_Insekteraich!S:S)</f>
        <v>0</v>
      </c>
      <c r="L551" s="934">
        <f>SUMIF(other!R:R,D551,other!T:T)</f>
        <v>0</v>
      </c>
      <c r="M551" s="934">
        <f>SUMIF('Pan traps 2024'!Q:Q,D551,'Pan traps 2024'!S:S)</f>
        <v>0</v>
      </c>
      <c r="N551" s="934">
        <f t="shared" si="16"/>
        <v>0</v>
      </c>
      <c r="O551" s="935">
        <f t="shared" si="11"/>
        <v>0</v>
      </c>
      <c r="P551" s="914"/>
    </row>
    <row r="552" spans="1:16" ht="15">
      <c r="A552" s="114" t="str">
        <f t="shared" si="15"/>
        <v>non</v>
      </c>
      <c r="D552" s="114" t="s">
        <v>8396</v>
      </c>
      <c r="F552" s="934">
        <f>SUMIF(WBA!Q:Q,D552,WBA!S:S)</f>
        <v>0</v>
      </c>
      <c r="G552" s="934">
        <f>SUMIF(Loic_MSc_Thesis!Q:Q,D552,Loic_MSc_Thesis!S:S)</f>
        <v>0</v>
      </c>
      <c r="H552" s="934">
        <f>SUMIF(LBB!Q:Q,D552,LBB!S:S)</f>
        <v>0</v>
      </c>
      <c r="I552" s="934">
        <f>SUMIF(Expert_LBB!M:M,D552,Expert_LBB!Q:Q)</f>
        <v>0</v>
      </c>
      <c r="J552" s="934">
        <f>SUMIF(Insekteräich!Q:Q,D552,Insekteräich!S:S)</f>
        <v>0</v>
      </c>
      <c r="K552" s="934">
        <f>SUMIF(Expert_Insekteraich!O:O,D552,Expert_Insekteraich!S:S)</f>
        <v>0</v>
      </c>
      <c r="L552" s="934">
        <f>SUMIF(other!R:R,D552,other!T:T)</f>
        <v>0</v>
      </c>
      <c r="M552" s="934">
        <f>SUMIF('Pan traps 2024'!Q:Q,D552,'Pan traps 2024'!S:S)</f>
        <v>0</v>
      </c>
      <c r="N552" s="934">
        <f t="shared" si="16"/>
        <v>0</v>
      </c>
      <c r="O552" s="935">
        <f t="shared" si="11"/>
        <v>0</v>
      </c>
      <c r="P552" s="914"/>
    </row>
    <row r="553" spans="1:16" ht="15">
      <c r="A553" s="114" t="str">
        <f t="shared" si="15"/>
        <v>non</v>
      </c>
      <c r="D553" s="114" t="s">
        <v>8397</v>
      </c>
      <c r="F553" s="934">
        <f>SUMIF(WBA!Q:Q,D553,WBA!S:S)</f>
        <v>0</v>
      </c>
      <c r="G553" s="934">
        <f>SUMIF(Loic_MSc_Thesis!Q:Q,D553,Loic_MSc_Thesis!S:S)</f>
        <v>0</v>
      </c>
      <c r="H553" s="934">
        <f>SUMIF(LBB!Q:Q,D553,LBB!S:S)</f>
        <v>0</v>
      </c>
      <c r="I553" s="934">
        <f>SUMIF(Expert_LBB!M:M,D553,Expert_LBB!Q:Q)</f>
        <v>0</v>
      </c>
      <c r="J553" s="934">
        <f>SUMIF(Insekteräich!Q:Q,D553,Insekteräich!S:S)</f>
        <v>0</v>
      </c>
      <c r="K553" s="934">
        <f>SUMIF(Expert_Insekteraich!O:O,D553,Expert_Insekteraich!S:S)</f>
        <v>0</v>
      </c>
      <c r="L553" s="934">
        <f>SUMIF(other!R:R,D553,other!T:T)</f>
        <v>0</v>
      </c>
      <c r="M553" s="934">
        <f>SUMIF('Pan traps 2024'!Q:Q,D553,'Pan traps 2024'!S:S)</f>
        <v>0</v>
      </c>
      <c r="N553" s="934">
        <f t="shared" si="16"/>
        <v>0</v>
      </c>
      <c r="O553" s="935">
        <f t="shared" si="11"/>
        <v>0</v>
      </c>
      <c r="P553" s="914"/>
    </row>
    <row r="554" spans="1:16" ht="15">
      <c r="A554" s="114" t="str">
        <f t="shared" si="15"/>
        <v>non</v>
      </c>
      <c r="D554" s="114" t="s">
        <v>8398</v>
      </c>
      <c r="F554" s="934">
        <f>SUMIF(WBA!Q:Q,D554,WBA!S:S)</f>
        <v>0</v>
      </c>
      <c r="G554" s="934">
        <f>SUMIF(Loic_MSc_Thesis!Q:Q,D554,Loic_MSc_Thesis!S:S)</f>
        <v>0</v>
      </c>
      <c r="H554" s="934">
        <f>SUMIF(LBB!Q:Q,D554,LBB!S:S)</f>
        <v>0</v>
      </c>
      <c r="I554" s="934">
        <f>SUMIF(Expert_LBB!M:M,D554,Expert_LBB!Q:Q)</f>
        <v>0</v>
      </c>
      <c r="J554" s="934">
        <f>SUMIF(Insekteräich!Q:Q,D554,Insekteräich!S:S)</f>
        <v>0</v>
      </c>
      <c r="K554" s="934">
        <f>SUMIF(Expert_Insekteraich!O:O,D554,Expert_Insekteraich!S:S)</f>
        <v>0</v>
      </c>
      <c r="L554" s="934">
        <f>SUMIF(other!R:R,D554,other!T:T)</f>
        <v>0</v>
      </c>
      <c r="M554" s="934">
        <f>SUMIF('Pan traps 2024'!Q:Q,D554,'Pan traps 2024'!S:S)</f>
        <v>0</v>
      </c>
      <c r="N554" s="934">
        <f t="shared" si="16"/>
        <v>0</v>
      </c>
      <c r="O554" s="935">
        <f t="shared" si="11"/>
        <v>0</v>
      </c>
      <c r="P554" s="914"/>
    </row>
    <row r="555" spans="1:16" ht="15">
      <c r="A555" s="114" t="str">
        <f t="shared" si="15"/>
        <v>non</v>
      </c>
      <c r="D555" s="114" t="s">
        <v>8399</v>
      </c>
      <c r="F555" s="934">
        <f>SUMIF(WBA!Q:Q,D555,WBA!S:S)</f>
        <v>0</v>
      </c>
      <c r="G555" s="934">
        <f>SUMIF(Loic_MSc_Thesis!Q:Q,D555,Loic_MSc_Thesis!S:S)</f>
        <v>0</v>
      </c>
      <c r="H555" s="934">
        <f>SUMIF(LBB!Q:Q,D555,LBB!S:S)</f>
        <v>0</v>
      </c>
      <c r="I555" s="934">
        <f>SUMIF(Expert_LBB!M:M,D555,Expert_LBB!Q:Q)</f>
        <v>0</v>
      </c>
      <c r="J555" s="934">
        <f>SUMIF(Insekteräich!Q:Q,D555,Insekteräich!S:S)</f>
        <v>0</v>
      </c>
      <c r="K555" s="934">
        <f>SUMIF(Expert_Insekteraich!O:O,D555,Expert_Insekteraich!S:S)</f>
        <v>0</v>
      </c>
      <c r="L555" s="934">
        <f>SUMIF(other!R:R,D555,other!T:T)</f>
        <v>0</v>
      </c>
      <c r="M555" s="934">
        <f>SUMIF('Pan traps 2024'!Q:Q,D555,'Pan traps 2024'!S:S)</f>
        <v>0</v>
      </c>
      <c r="N555" s="934">
        <f t="shared" si="16"/>
        <v>0</v>
      </c>
      <c r="O555" s="935">
        <f t="shared" si="11"/>
        <v>0</v>
      </c>
      <c r="P555" s="914"/>
    </row>
    <row r="556" spans="1:16" ht="15">
      <c r="A556" s="114" t="str">
        <f t="shared" si="15"/>
        <v>non</v>
      </c>
      <c r="D556" s="114" t="s">
        <v>8400</v>
      </c>
      <c r="F556" s="934">
        <f>SUMIF(WBA!Q:Q,D556,WBA!S:S)</f>
        <v>0</v>
      </c>
      <c r="G556" s="934">
        <f>SUMIF(Loic_MSc_Thesis!Q:Q,D556,Loic_MSc_Thesis!S:S)</f>
        <v>0</v>
      </c>
      <c r="H556" s="934">
        <f>SUMIF(LBB!Q:Q,D556,LBB!S:S)</f>
        <v>0</v>
      </c>
      <c r="I556" s="934">
        <f>SUMIF(Expert_LBB!M:M,D556,Expert_LBB!Q:Q)</f>
        <v>0</v>
      </c>
      <c r="J556" s="934">
        <f>SUMIF(Insekteräich!Q:Q,D556,Insekteräich!S:S)</f>
        <v>0</v>
      </c>
      <c r="K556" s="934">
        <f>SUMIF(Expert_Insekteraich!O:O,D556,Expert_Insekteraich!S:S)</f>
        <v>0</v>
      </c>
      <c r="L556" s="934">
        <f>SUMIF(other!R:R,D556,other!T:T)</f>
        <v>0</v>
      </c>
      <c r="M556" s="934">
        <f>SUMIF('Pan traps 2024'!Q:Q,D556,'Pan traps 2024'!S:S)</f>
        <v>0</v>
      </c>
      <c r="N556" s="934">
        <f t="shared" si="16"/>
        <v>0</v>
      </c>
      <c r="O556" s="935">
        <f t="shared" si="11"/>
        <v>0</v>
      </c>
      <c r="P556" s="914"/>
    </row>
    <row r="557" spans="1:16" ht="15">
      <c r="A557" s="114" t="str">
        <f t="shared" si="15"/>
        <v>non</v>
      </c>
      <c r="D557" s="114" t="s">
        <v>8401</v>
      </c>
      <c r="F557" s="934">
        <f>SUMIF(WBA!Q:Q,D557,WBA!S:S)</f>
        <v>0</v>
      </c>
      <c r="G557" s="934">
        <f>SUMIF(Loic_MSc_Thesis!Q:Q,D557,Loic_MSc_Thesis!S:S)</f>
        <v>0</v>
      </c>
      <c r="H557" s="934">
        <f>SUMIF(LBB!Q:Q,D557,LBB!S:S)</f>
        <v>0</v>
      </c>
      <c r="I557" s="934">
        <f>SUMIF(Expert_LBB!M:M,D557,Expert_LBB!Q:Q)</f>
        <v>0</v>
      </c>
      <c r="J557" s="934">
        <f>SUMIF(Insekteräich!Q:Q,D557,Insekteräich!S:S)</f>
        <v>0</v>
      </c>
      <c r="K557" s="934">
        <f>SUMIF(Expert_Insekteraich!O:O,D557,Expert_Insekteraich!S:S)</f>
        <v>0</v>
      </c>
      <c r="L557" s="934">
        <f>SUMIF(other!R:R,D557,other!T:T)</f>
        <v>0</v>
      </c>
      <c r="M557" s="934">
        <f>SUMIF('Pan traps 2024'!Q:Q,D557,'Pan traps 2024'!S:S)</f>
        <v>0</v>
      </c>
      <c r="N557" s="934">
        <f t="shared" si="16"/>
        <v>0</v>
      </c>
      <c r="O557" s="935">
        <f t="shared" si="11"/>
        <v>0</v>
      </c>
      <c r="P557" s="914"/>
    </row>
    <row r="558" spans="1:16" ht="15">
      <c r="A558" s="114" t="str">
        <f t="shared" si="15"/>
        <v>non</v>
      </c>
      <c r="D558" s="114" t="s">
        <v>8402</v>
      </c>
      <c r="F558" s="934">
        <f>SUMIF(WBA!Q:Q,D558,WBA!S:S)</f>
        <v>0</v>
      </c>
      <c r="G558" s="934">
        <f>SUMIF(Loic_MSc_Thesis!Q:Q,D558,Loic_MSc_Thesis!S:S)</f>
        <v>0</v>
      </c>
      <c r="H558" s="934">
        <f>SUMIF(LBB!Q:Q,D558,LBB!S:S)</f>
        <v>0</v>
      </c>
      <c r="I558" s="934">
        <f>SUMIF(Expert_LBB!M:M,D558,Expert_LBB!Q:Q)</f>
        <v>0</v>
      </c>
      <c r="J558" s="934">
        <f>SUMIF(Insekteräich!Q:Q,D558,Insekteräich!S:S)</f>
        <v>0</v>
      </c>
      <c r="K558" s="934">
        <f>SUMIF(Expert_Insekteraich!O:O,D558,Expert_Insekteraich!S:S)</f>
        <v>0</v>
      </c>
      <c r="L558" s="934">
        <f>SUMIF(other!R:R,D558,other!T:T)</f>
        <v>0</v>
      </c>
      <c r="M558" s="934">
        <f>SUMIF('Pan traps 2024'!Q:Q,D558,'Pan traps 2024'!S:S)</f>
        <v>0</v>
      </c>
      <c r="N558" s="934">
        <f t="shared" si="16"/>
        <v>0</v>
      </c>
      <c r="O558" s="935">
        <f t="shared" si="11"/>
        <v>0</v>
      </c>
      <c r="P558" s="914"/>
    </row>
    <row r="559" spans="1:16" ht="15">
      <c r="A559" s="114" t="str">
        <f t="shared" si="15"/>
        <v>non</v>
      </c>
      <c r="D559" s="114" t="s">
        <v>8403</v>
      </c>
      <c r="F559" s="934">
        <f>SUMIF(WBA!Q:Q,D559,WBA!S:S)</f>
        <v>0</v>
      </c>
      <c r="G559" s="934">
        <f>SUMIF(Loic_MSc_Thesis!Q:Q,D559,Loic_MSc_Thesis!S:S)</f>
        <v>0</v>
      </c>
      <c r="H559" s="934">
        <f>SUMIF(LBB!Q:Q,D559,LBB!S:S)</f>
        <v>0</v>
      </c>
      <c r="I559" s="934">
        <f>SUMIF(Expert_LBB!M:M,D559,Expert_LBB!Q:Q)</f>
        <v>0</v>
      </c>
      <c r="J559" s="934">
        <f>SUMIF(Insekteräich!Q:Q,D559,Insekteräich!S:S)</f>
        <v>0</v>
      </c>
      <c r="K559" s="934">
        <f>SUMIF(Expert_Insekteraich!O:O,D559,Expert_Insekteraich!S:S)</f>
        <v>0</v>
      </c>
      <c r="L559" s="934">
        <f>SUMIF(other!R:R,D559,other!T:T)</f>
        <v>0</v>
      </c>
      <c r="M559" s="934">
        <f>SUMIF('Pan traps 2024'!Q:Q,D559,'Pan traps 2024'!S:S)</f>
        <v>0</v>
      </c>
      <c r="N559" s="934">
        <f t="shared" si="16"/>
        <v>0</v>
      </c>
      <c r="O559" s="935">
        <f t="shared" si="11"/>
        <v>0</v>
      </c>
      <c r="P559" s="914"/>
    </row>
    <row r="560" spans="1:16" ht="15">
      <c r="A560" s="114" t="str">
        <f t="shared" si="15"/>
        <v>non</v>
      </c>
      <c r="D560" s="114" t="s">
        <v>8404</v>
      </c>
      <c r="F560" s="934">
        <f>SUMIF(WBA!Q:Q,D560,WBA!S:S)</f>
        <v>0</v>
      </c>
      <c r="G560" s="934">
        <f>SUMIF(Loic_MSc_Thesis!Q:Q,D560,Loic_MSc_Thesis!S:S)</f>
        <v>0</v>
      </c>
      <c r="H560" s="934">
        <f>SUMIF(LBB!Q:Q,D560,LBB!S:S)</f>
        <v>0</v>
      </c>
      <c r="I560" s="934">
        <f>SUMIF(Expert_LBB!M:M,D560,Expert_LBB!Q:Q)</f>
        <v>0</v>
      </c>
      <c r="J560" s="934">
        <f>SUMIF(Insekteräich!Q:Q,D560,Insekteräich!S:S)</f>
        <v>0</v>
      </c>
      <c r="K560" s="934">
        <f>SUMIF(Expert_Insekteraich!O:O,D560,Expert_Insekteraich!S:S)</f>
        <v>0</v>
      </c>
      <c r="L560" s="934">
        <f>SUMIF(other!R:R,D560,other!T:T)</f>
        <v>0</v>
      </c>
      <c r="M560" s="934">
        <f>SUMIF('Pan traps 2024'!Q:Q,D560,'Pan traps 2024'!S:S)</f>
        <v>0</v>
      </c>
      <c r="N560" s="934">
        <f t="shared" si="16"/>
        <v>0</v>
      </c>
      <c r="O560" s="935">
        <f t="shared" si="11"/>
        <v>0</v>
      </c>
      <c r="P560" s="914"/>
    </row>
    <row r="561" spans="1:16" ht="15">
      <c r="A561" s="114" t="str">
        <f t="shared" si="15"/>
        <v>non</v>
      </c>
      <c r="D561" s="114" t="s">
        <v>8405</v>
      </c>
      <c r="F561" s="934">
        <f>SUMIF(WBA!Q:Q,D561,WBA!S:S)</f>
        <v>0</v>
      </c>
      <c r="G561" s="934">
        <f>SUMIF(Loic_MSc_Thesis!Q:Q,D561,Loic_MSc_Thesis!S:S)</f>
        <v>0</v>
      </c>
      <c r="H561" s="934">
        <f>SUMIF(LBB!Q:Q,D561,LBB!S:S)</f>
        <v>0</v>
      </c>
      <c r="I561" s="934">
        <f>SUMIF(Expert_LBB!M:M,D561,Expert_LBB!Q:Q)</f>
        <v>0</v>
      </c>
      <c r="J561" s="934">
        <f>SUMIF(Insekteräich!Q:Q,D561,Insekteräich!S:S)</f>
        <v>0</v>
      </c>
      <c r="K561" s="934">
        <f>SUMIF(Expert_Insekteraich!O:O,D561,Expert_Insekteraich!S:S)</f>
        <v>0</v>
      </c>
      <c r="L561" s="934">
        <f>SUMIF(other!R:R,D561,other!T:T)</f>
        <v>0</v>
      </c>
      <c r="M561" s="934">
        <f>SUMIF('Pan traps 2024'!Q:Q,D561,'Pan traps 2024'!S:S)</f>
        <v>0</v>
      </c>
      <c r="N561" s="934">
        <f t="shared" si="16"/>
        <v>0</v>
      </c>
      <c r="O561" s="935">
        <f t="shared" si="11"/>
        <v>0</v>
      </c>
      <c r="P561" s="914"/>
    </row>
    <row r="562" spans="1:16" ht="15">
      <c r="A562" s="114" t="str">
        <f t="shared" si="15"/>
        <v>non</v>
      </c>
      <c r="D562" s="114" t="s">
        <v>8406</v>
      </c>
      <c r="F562" s="934">
        <f>SUMIF(WBA!Q:Q,D562,WBA!S:S)</f>
        <v>0</v>
      </c>
      <c r="G562" s="934">
        <f>SUMIF(Loic_MSc_Thesis!Q:Q,D562,Loic_MSc_Thesis!S:S)</f>
        <v>0</v>
      </c>
      <c r="H562" s="934">
        <f>SUMIF(LBB!Q:Q,D562,LBB!S:S)</f>
        <v>0</v>
      </c>
      <c r="I562" s="934">
        <f>SUMIF(Expert_LBB!M:M,D562,Expert_LBB!Q:Q)</f>
        <v>0</v>
      </c>
      <c r="J562" s="934">
        <f>SUMIF(Insekteräich!Q:Q,D562,Insekteräich!S:S)</f>
        <v>0</v>
      </c>
      <c r="K562" s="934">
        <f>SUMIF(Expert_Insekteraich!O:O,D562,Expert_Insekteraich!S:S)</f>
        <v>0</v>
      </c>
      <c r="L562" s="934">
        <f>SUMIF(other!R:R,D562,other!T:T)</f>
        <v>0</v>
      </c>
      <c r="M562" s="934">
        <f>SUMIF('Pan traps 2024'!Q:Q,D562,'Pan traps 2024'!S:S)</f>
        <v>0</v>
      </c>
      <c r="N562" s="934">
        <f t="shared" si="16"/>
        <v>0</v>
      </c>
      <c r="O562" s="935">
        <f t="shared" si="11"/>
        <v>0</v>
      </c>
      <c r="P562" s="914"/>
    </row>
    <row r="563" spans="1:16" ht="15">
      <c r="A563" s="114" t="str">
        <f t="shared" si="15"/>
        <v>non</v>
      </c>
      <c r="D563" s="114" t="s">
        <v>8407</v>
      </c>
      <c r="F563" s="934">
        <f>SUMIF(WBA!Q:Q,D563,WBA!S:S)</f>
        <v>0</v>
      </c>
      <c r="G563" s="934">
        <f>SUMIF(Loic_MSc_Thesis!Q:Q,D563,Loic_MSc_Thesis!S:S)</f>
        <v>0</v>
      </c>
      <c r="H563" s="934">
        <f>SUMIF(LBB!Q:Q,D563,LBB!S:S)</f>
        <v>0</v>
      </c>
      <c r="I563" s="934">
        <f>SUMIF(Expert_LBB!M:M,D563,Expert_LBB!Q:Q)</f>
        <v>0</v>
      </c>
      <c r="J563" s="934">
        <f>SUMIF(Insekteräich!Q:Q,D563,Insekteräich!S:S)</f>
        <v>0</v>
      </c>
      <c r="K563" s="934">
        <f>SUMIF(Expert_Insekteraich!O:O,D563,Expert_Insekteraich!S:S)</f>
        <v>0</v>
      </c>
      <c r="L563" s="934">
        <f>SUMIF(other!R:R,D563,other!T:T)</f>
        <v>0</v>
      </c>
      <c r="M563" s="934">
        <f>SUMIF('Pan traps 2024'!Q:Q,D563,'Pan traps 2024'!S:S)</f>
        <v>0</v>
      </c>
      <c r="N563" s="934">
        <f t="shared" si="16"/>
        <v>0</v>
      </c>
      <c r="O563" s="935">
        <f t="shared" si="11"/>
        <v>0</v>
      </c>
      <c r="P563" s="914"/>
    </row>
    <row r="564" spans="1:16" ht="15">
      <c r="A564" s="114" t="str">
        <f t="shared" si="15"/>
        <v>non</v>
      </c>
      <c r="D564" s="114" t="s">
        <v>8408</v>
      </c>
      <c r="F564" s="934">
        <f>SUMIF(WBA!Q:Q,D564,WBA!S:S)</f>
        <v>0</v>
      </c>
      <c r="G564" s="934">
        <f>SUMIF(Loic_MSc_Thesis!Q:Q,D564,Loic_MSc_Thesis!S:S)</f>
        <v>0</v>
      </c>
      <c r="H564" s="934">
        <f>SUMIF(LBB!Q:Q,D564,LBB!S:S)</f>
        <v>0</v>
      </c>
      <c r="I564" s="934">
        <f>SUMIF(Expert_LBB!M:M,D564,Expert_LBB!Q:Q)</f>
        <v>0</v>
      </c>
      <c r="J564" s="934">
        <f>SUMIF(Insekteräich!Q:Q,D564,Insekteräich!S:S)</f>
        <v>0</v>
      </c>
      <c r="K564" s="934">
        <f>SUMIF(Expert_Insekteraich!O:O,D564,Expert_Insekteraich!S:S)</f>
        <v>0</v>
      </c>
      <c r="L564" s="934">
        <f>SUMIF(other!R:R,D564,other!T:T)</f>
        <v>0</v>
      </c>
      <c r="M564" s="934">
        <f>SUMIF('Pan traps 2024'!Q:Q,D564,'Pan traps 2024'!S:S)</f>
        <v>0</v>
      </c>
      <c r="N564" s="934">
        <f t="shared" si="16"/>
        <v>0</v>
      </c>
      <c r="O564" s="935">
        <f t="shared" si="11"/>
        <v>0</v>
      </c>
      <c r="P564" s="914"/>
    </row>
    <row r="565" spans="1:16" ht="15">
      <c r="A565" s="114" t="str">
        <f t="shared" si="15"/>
        <v>non</v>
      </c>
      <c r="D565" s="114" t="s">
        <v>8409</v>
      </c>
      <c r="F565" s="934">
        <f>SUMIF(WBA!Q:Q,D565,WBA!S:S)</f>
        <v>0</v>
      </c>
      <c r="G565" s="934">
        <f>SUMIF(Loic_MSc_Thesis!Q:Q,D565,Loic_MSc_Thesis!S:S)</f>
        <v>0</v>
      </c>
      <c r="H565" s="934">
        <f>SUMIF(LBB!Q:Q,D565,LBB!S:S)</f>
        <v>0</v>
      </c>
      <c r="I565" s="934">
        <f>SUMIF(Expert_LBB!M:M,D565,Expert_LBB!Q:Q)</f>
        <v>0</v>
      </c>
      <c r="J565" s="934">
        <f>SUMIF(Insekteräich!Q:Q,D565,Insekteräich!S:S)</f>
        <v>0</v>
      </c>
      <c r="K565" s="934">
        <f>SUMIF(Expert_Insekteraich!O:O,D565,Expert_Insekteraich!S:S)</f>
        <v>0</v>
      </c>
      <c r="L565" s="934">
        <f>SUMIF(other!R:R,D565,other!T:T)</f>
        <v>0</v>
      </c>
      <c r="M565" s="934">
        <f>SUMIF('Pan traps 2024'!Q:Q,D565,'Pan traps 2024'!S:S)</f>
        <v>0</v>
      </c>
      <c r="N565" s="934">
        <f t="shared" si="16"/>
        <v>0</v>
      </c>
      <c r="O565" s="935">
        <f t="shared" si="11"/>
        <v>0</v>
      </c>
      <c r="P565" s="914"/>
    </row>
    <row r="566" spans="1:16" ht="15">
      <c r="A566" s="114" t="str">
        <f t="shared" si="15"/>
        <v>non</v>
      </c>
      <c r="D566" s="114" t="s">
        <v>8410</v>
      </c>
      <c r="F566" s="934">
        <f>SUMIF(WBA!Q:Q,D566,WBA!S:S)</f>
        <v>0</v>
      </c>
      <c r="G566" s="934">
        <f>SUMIF(Loic_MSc_Thesis!Q:Q,D566,Loic_MSc_Thesis!S:S)</f>
        <v>0</v>
      </c>
      <c r="H566" s="934">
        <f>SUMIF(LBB!Q:Q,D566,LBB!S:S)</f>
        <v>0</v>
      </c>
      <c r="I566" s="934">
        <f>SUMIF(Expert_LBB!M:M,D566,Expert_LBB!Q:Q)</f>
        <v>0</v>
      </c>
      <c r="J566" s="934">
        <f>SUMIF(Insekteräich!Q:Q,D566,Insekteräich!S:S)</f>
        <v>0</v>
      </c>
      <c r="K566" s="934">
        <f>SUMIF(Expert_Insekteraich!O:O,D566,Expert_Insekteraich!S:S)</f>
        <v>0</v>
      </c>
      <c r="L566" s="934">
        <f>SUMIF(other!R:R,D566,other!T:T)</f>
        <v>0</v>
      </c>
      <c r="M566" s="934">
        <f>SUMIF('Pan traps 2024'!Q:Q,D566,'Pan traps 2024'!S:S)</f>
        <v>0</v>
      </c>
      <c r="N566" s="934">
        <f t="shared" si="16"/>
        <v>0</v>
      </c>
      <c r="O566" s="935">
        <f t="shared" si="11"/>
        <v>0</v>
      </c>
      <c r="P566" s="914"/>
    </row>
    <row r="567" spans="1:16" ht="15">
      <c r="A567" s="114" t="str">
        <f t="shared" si="15"/>
        <v>non</v>
      </c>
      <c r="D567" s="114" t="s">
        <v>8411</v>
      </c>
      <c r="F567" s="934">
        <f>SUMIF(WBA!Q:Q,D567,WBA!S:S)</f>
        <v>0</v>
      </c>
      <c r="G567" s="934">
        <f>SUMIF(Loic_MSc_Thesis!Q:Q,D567,Loic_MSc_Thesis!S:S)</f>
        <v>0</v>
      </c>
      <c r="H567" s="934">
        <f>SUMIF(LBB!Q:Q,D567,LBB!S:S)</f>
        <v>0</v>
      </c>
      <c r="I567" s="934">
        <f>SUMIF(Expert_LBB!M:M,D567,Expert_LBB!Q:Q)</f>
        <v>0</v>
      </c>
      <c r="J567" s="934">
        <f>SUMIF(Insekteräich!Q:Q,D567,Insekteräich!S:S)</f>
        <v>0</v>
      </c>
      <c r="K567" s="934">
        <f>SUMIF(Expert_Insekteraich!O:O,D567,Expert_Insekteraich!S:S)</f>
        <v>0</v>
      </c>
      <c r="L567" s="934">
        <f>SUMIF(other!R:R,D567,other!T:T)</f>
        <v>0</v>
      </c>
      <c r="M567" s="934">
        <f>SUMIF('Pan traps 2024'!Q:Q,D567,'Pan traps 2024'!S:S)</f>
        <v>0</v>
      </c>
      <c r="N567" s="934">
        <f t="shared" si="16"/>
        <v>0</v>
      </c>
      <c r="O567" s="935">
        <f t="shared" si="11"/>
        <v>0</v>
      </c>
      <c r="P567" s="914"/>
    </row>
    <row r="568" spans="1:16" ht="15">
      <c r="A568" s="114" t="str">
        <f t="shared" si="15"/>
        <v>non</v>
      </c>
      <c r="D568" s="114" t="s">
        <v>8412</v>
      </c>
      <c r="F568" s="934">
        <f>SUMIF(WBA!Q:Q,D568,WBA!S:S)</f>
        <v>0</v>
      </c>
      <c r="G568" s="934">
        <f>SUMIF(Loic_MSc_Thesis!Q:Q,D568,Loic_MSc_Thesis!S:S)</f>
        <v>0</v>
      </c>
      <c r="H568" s="934">
        <f>SUMIF(LBB!Q:Q,D568,LBB!S:S)</f>
        <v>0</v>
      </c>
      <c r="I568" s="934">
        <f>SUMIF(Expert_LBB!M:M,D568,Expert_LBB!Q:Q)</f>
        <v>0</v>
      </c>
      <c r="J568" s="934">
        <f>SUMIF(Insekteräich!Q:Q,D568,Insekteräich!S:S)</f>
        <v>0</v>
      </c>
      <c r="K568" s="934">
        <f>SUMIF(Expert_Insekteraich!O:O,D568,Expert_Insekteraich!S:S)</f>
        <v>0</v>
      </c>
      <c r="L568" s="934">
        <f>SUMIF(other!R:R,D568,other!T:T)</f>
        <v>0</v>
      </c>
      <c r="M568" s="934">
        <f>SUMIF('Pan traps 2024'!Q:Q,D568,'Pan traps 2024'!S:S)</f>
        <v>0</v>
      </c>
      <c r="N568" s="934">
        <f t="shared" si="16"/>
        <v>0</v>
      </c>
      <c r="O568" s="935">
        <f t="shared" si="11"/>
        <v>0</v>
      </c>
      <c r="P568" s="914"/>
    </row>
    <row r="569" spans="1:16" ht="15">
      <c r="A569" s="114" t="str">
        <f t="shared" si="15"/>
        <v>non</v>
      </c>
      <c r="D569" s="114" t="s">
        <v>8413</v>
      </c>
      <c r="F569" s="934">
        <f>SUMIF(WBA!Q:Q,D569,WBA!S:S)</f>
        <v>0</v>
      </c>
      <c r="G569" s="934">
        <f>SUMIF(Loic_MSc_Thesis!Q:Q,D569,Loic_MSc_Thesis!S:S)</f>
        <v>0</v>
      </c>
      <c r="H569" s="934">
        <f>SUMIF(LBB!Q:Q,D569,LBB!S:S)</f>
        <v>0</v>
      </c>
      <c r="I569" s="934">
        <f>SUMIF(Expert_LBB!M:M,D569,Expert_LBB!Q:Q)</f>
        <v>0</v>
      </c>
      <c r="J569" s="934">
        <f>SUMIF(Insekteräich!Q:Q,D569,Insekteräich!S:S)</f>
        <v>0</v>
      </c>
      <c r="K569" s="934">
        <f>SUMIF(Expert_Insekteraich!O:O,D569,Expert_Insekteraich!S:S)</f>
        <v>0</v>
      </c>
      <c r="L569" s="934">
        <f>SUMIF(other!R:R,D569,other!T:T)</f>
        <v>0</v>
      </c>
      <c r="M569" s="934">
        <f>SUMIF('Pan traps 2024'!Q:Q,D569,'Pan traps 2024'!S:S)</f>
        <v>0</v>
      </c>
      <c r="N569" s="934">
        <f t="shared" si="16"/>
        <v>0</v>
      </c>
      <c r="O569" s="935">
        <f t="shared" si="11"/>
        <v>0</v>
      </c>
      <c r="P569" s="914"/>
    </row>
    <row r="570" spans="1:16" ht="15">
      <c r="A570" s="114" t="str">
        <f t="shared" si="15"/>
        <v>non</v>
      </c>
      <c r="D570" s="114" t="s">
        <v>8414</v>
      </c>
      <c r="F570" s="934">
        <f>SUMIF(WBA!Q:Q,D570,WBA!S:S)</f>
        <v>0</v>
      </c>
      <c r="G570" s="934">
        <f>SUMIF(Loic_MSc_Thesis!Q:Q,D570,Loic_MSc_Thesis!S:S)</f>
        <v>0</v>
      </c>
      <c r="H570" s="934">
        <f>SUMIF(LBB!Q:Q,D570,LBB!S:S)</f>
        <v>0</v>
      </c>
      <c r="I570" s="934">
        <f>SUMIF(Expert_LBB!M:M,D570,Expert_LBB!Q:Q)</f>
        <v>0</v>
      </c>
      <c r="J570" s="934">
        <f>SUMIF(Insekteräich!Q:Q,D570,Insekteräich!S:S)</f>
        <v>0</v>
      </c>
      <c r="K570" s="934">
        <f>SUMIF(Expert_Insekteraich!O:O,D570,Expert_Insekteraich!S:S)</f>
        <v>0</v>
      </c>
      <c r="L570" s="934">
        <f>SUMIF(other!R:R,D570,other!T:T)</f>
        <v>0</v>
      </c>
      <c r="M570" s="934">
        <f>SUMIF('Pan traps 2024'!Q:Q,D570,'Pan traps 2024'!S:S)</f>
        <v>0</v>
      </c>
      <c r="N570" s="934">
        <f t="shared" si="16"/>
        <v>0</v>
      </c>
      <c r="O570" s="935">
        <f t="shared" si="11"/>
        <v>0</v>
      </c>
      <c r="P570" s="914"/>
    </row>
    <row r="571" spans="1:16" ht="15">
      <c r="A571" s="114" t="str">
        <f t="shared" si="15"/>
        <v>non</v>
      </c>
      <c r="D571" s="114" t="s">
        <v>8415</v>
      </c>
      <c r="F571" s="934">
        <f>SUMIF(WBA!Q:Q,D571,WBA!S:S)</f>
        <v>0</v>
      </c>
      <c r="G571" s="934">
        <f>SUMIF(Loic_MSc_Thesis!Q:Q,D571,Loic_MSc_Thesis!S:S)</f>
        <v>0</v>
      </c>
      <c r="H571" s="934">
        <f>SUMIF(LBB!Q:Q,D571,LBB!S:S)</f>
        <v>0</v>
      </c>
      <c r="I571" s="934">
        <f>SUMIF(Expert_LBB!M:M,D571,Expert_LBB!Q:Q)</f>
        <v>0</v>
      </c>
      <c r="J571" s="934">
        <f>SUMIF(Insekteräich!Q:Q,D571,Insekteräich!S:S)</f>
        <v>0</v>
      </c>
      <c r="K571" s="934">
        <f>SUMIF(Expert_Insekteraich!O:O,D571,Expert_Insekteraich!S:S)</f>
        <v>0</v>
      </c>
      <c r="L571" s="934">
        <f>SUMIF(other!R:R,D571,other!T:T)</f>
        <v>0</v>
      </c>
      <c r="M571" s="934">
        <f>SUMIF('Pan traps 2024'!Q:Q,D571,'Pan traps 2024'!S:S)</f>
        <v>0</v>
      </c>
      <c r="N571" s="934">
        <f t="shared" si="16"/>
        <v>0</v>
      </c>
      <c r="O571" s="935">
        <f t="shared" si="11"/>
        <v>0</v>
      </c>
      <c r="P571" s="914"/>
    </row>
    <row r="572" spans="1:16" ht="15">
      <c r="A572" s="114" t="str">
        <f t="shared" si="15"/>
        <v>non</v>
      </c>
      <c r="D572" s="114" t="s">
        <v>8416</v>
      </c>
      <c r="F572" s="934">
        <f>SUMIF(WBA!Q:Q,D572,WBA!S:S)</f>
        <v>0</v>
      </c>
      <c r="G572" s="934">
        <f>SUMIF(Loic_MSc_Thesis!Q:Q,D572,Loic_MSc_Thesis!S:S)</f>
        <v>0</v>
      </c>
      <c r="H572" s="934">
        <f>SUMIF(LBB!Q:Q,D572,LBB!S:S)</f>
        <v>0</v>
      </c>
      <c r="I572" s="934">
        <f>SUMIF(Expert_LBB!M:M,D572,Expert_LBB!Q:Q)</f>
        <v>0</v>
      </c>
      <c r="J572" s="934">
        <f>SUMIF(Insekteräich!Q:Q,D572,Insekteräich!S:S)</f>
        <v>0</v>
      </c>
      <c r="K572" s="934">
        <f>SUMIF(Expert_Insekteraich!O:O,D572,Expert_Insekteraich!S:S)</f>
        <v>0</v>
      </c>
      <c r="L572" s="934">
        <f>SUMIF(other!R:R,D572,other!T:T)</f>
        <v>0</v>
      </c>
      <c r="M572" s="934">
        <f>SUMIF('Pan traps 2024'!Q:Q,D572,'Pan traps 2024'!S:S)</f>
        <v>0</v>
      </c>
      <c r="N572" s="934">
        <f t="shared" si="16"/>
        <v>0</v>
      </c>
      <c r="O572" s="935">
        <f t="shared" si="11"/>
        <v>0</v>
      </c>
      <c r="P572" s="914"/>
    </row>
    <row r="573" spans="1:16" ht="15">
      <c r="A573" s="114" t="str">
        <f t="shared" si="15"/>
        <v>non</v>
      </c>
      <c r="D573" s="114" t="s">
        <v>8417</v>
      </c>
      <c r="F573" s="934">
        <f>SUMIF(WBA!Q:Q,D573,WBA!S:S)</f>
        <v>0</v>
      </c>
      <c r="G573" s="934">
        <f>SUMIF(Loic_MSc_Thesis!Q:Q,D573,Loic_MSc_Thesis!S:S)</f>
        <v>0</v>
      </c>
      <c r="H573" s="934">
        <f>SUMIF(LBB!Q:Q,D573,LBB!S:S)</f>
        <v>0</v>
      </c>
      <c r="I573" s="934">
        <f>SUMIF(Expert_LBB!M:M,D573,Expert_LBB!Q:Q)</f>
        <v>0</v>
      </c>
      <c r="J573" s="934">
        <f>SUMIF(Insekteräich!Q:Q,D573,Insekteräich!S:S)</f>
        <v>0</v>
      </c>
      <c r="K573" s="934">
        <f>SUMIF(Expert_Insekteraich!O:O,D573,Expert_Insekteraich!S:S)</f>
        <v>0</v>
      </c>
      <c r="L573" s="934">
        <f>SUMIF(other!R:R,D573,other!T:T)</f>
        <v>0</v>
      </c>
      <c r="M573" s="934">
        <f>SUMIF('Pan traps 2024'!Q:Q,D573,'Pan traps 2024'!S:S)</f>
        <v>0</v>
      </c>
      <c r="N573" s="934">
        <f t="shared" si="16"/>
        <v>0</v>
      </c>
      <c r="O573" s="935">
        <f t="shared" si="11"/>
        <v>0</v>
      </c>
      <c r="P573" s="914"/>
    </row>
    <row r="574" spans="1:16" ht="15">
      <c r="A574" s="114" t="str">
        <f t="shared" si="15"/>
        <v>non</v>
      </c>
      <c r="D574" s="114" t="s">
        <v>8418</v>
      </c>
      <c r="F574" s="934">
        <f>SUMIF(WBA!Q:Q,D574,WBA!S:S)</f>
        <v>0</v>
      </c>
      <c r="G574" s="934">
        <f>SUMIF(Loic_MSc_Thesis!Q:Q,D574,Loic_MSc_Thesis!S:S)</f>
        <v>0</v>
      </c>
      <c r="H574" s="934">
        <f>SUMIF(LBB!Q:Q,D574,LBB!S:S)</f>
        <v>0</v>
      </c>
      <c r="I574" s="934">
        <f>SUMIF(Expert_LBB!M:M,D574,Expert_LBB!Q:Q)</f>
        <v>0</v>
      </c>
      <c r="J574" s="934">
        <f>SUMIF(Insekteräich!Q:Q,D574,Insekteräich!S:S)</f>
        <v>0</v>
      </c>
      <c r="K574" s="934">
        <f>SUMIF(Expert_Insekteraich!O:O,D574,Expert_Insekteraich!S:S)</f>
        <v>0</v>
      </c>
      <c r="L574" s="934">
        <f>SUMIF(other!R:R,D574,other!T:T)</f>
        <v>0</v>
      </c>
      <c r="M574" s="934">
        <f>SUMIF('Pan traps 2024'!Q:Q,D574,'Pan traps 2024'!S:S)</f>
        <v>0</v>
      </c>
      <c r="N574" s="934">
        <f t="shared" si="16"/>
        <v>0</v>
      </c>
      <c r="O574" s="935">
        <f t="shared" si="11"/>
        <v>0</v>
      </c>
      <c r="P574" s="914"/>
    </row>
    <row r="575" spans="1:16" ht="15">
      <c r="A575" s="114" t="str">
        <f t="shared" si="15"/>
        <v>non</v>
      </c>
      <c r="D575" s="114" t="s">
        <v>8419</v>
      </c>
      <c r="F575" s="934">
        <f>SUMIF(WBA!Q:Q,D575,WBA!S:S)</f>
        <v>0</v>
      </c>
      <c r="G575" s="934">
        <f>SUMIF(Loic_MSc_Thesis!Q:Q,D575,Loic_MSc_Thesis!S:S)</f>
        <v>0</v>
      </c>
      <c r="H575" s="934">
        <f>SUMIF(LBB!Q:Q,D575,LBB!S:S)</f>
        <v>0</v>
      </c>
      <c r="I575" s="934">
        <f>SUMIF(Expert_LBB!M:M,D575,Expert_LBB!Q:Q)</f>
        <v>0</v>
      </c>
      <c r="J575" s="934">
        <f>SUMIF(Insekteräich!Q:Q,D575,Insekteräich!S:S)</f>
        <v>0</v>
      </c>
      <c r="K575" s="934">
        <f>SUMIF(Expert_Insekteraich!O:O,D575,Expert_Insekteraich!S:S)</f>
        <v>0</v>
      </c>
      <c r="L575" s="934">
        <f>SUMIF(other!R:R,D575,other!T:T)</f>
        <v>0</v>
      </c>
      <c r="M575" s="934">
        <f>SUMIF('Pan traps 2024'!Q:Q,D575,'Pan traps 2024'!S:S)</f>
        <v>0</v>
      </c>
      <c r="N575" s="934">
        <f t="shared" si="16"/>
        <v>0</v>
      </c>
      <c r="O575" s="935">
        <f t="shared" si="11"/>
        <v>0</v>
      </c>
      <c r="P575" s="914"/>
    </row>
    <row r="576" spans="1:16" ht="15">
      <c r="A576" s="114" t="str">
        <f t="shared" si="15"/>
        <v>non</v>
      </c>
      <c r="D576" s="114" t="s">
        <v>8420</v>
      </c>
      <c r="F576" s="934">
        <f>SUMIF(WBA!Q:Q,D576,WBA!S:S)</f>
        <v>0</v>
      </c>
      <c r="G576" s="934">
        <f>SUMIF(Loic_MSc_Thesis!Q:Q,D576,Loic_MSc_Thesis!S:S)</f>
        <v>0</v>
      </c>
      <c r="H576" s="934">
        <f>SUMIF(LBB!Q:Q,D576,LBB!S:S)</f>
        <v>0</v>
      </c>
      <c r="I576" s="934">
        <f>SUMIF(Expert_LBB!M:M,D576,Expert_LBB!Q:Q)</f>
        <v>0</v>
      </c>
      <c r="J576" s="934">
        <f>SUMIF(Insekteräich!Q:Q,D576,Insekteräich!S:S)</f>
        <v>0</v>
      </c>
      <c r="K576" s="934">
        <f>SUMIF(Expert_Insekteraich!O:O,D576,Expert_Insekteraich!S:S)</f>
        <v>0</v>
      </c>
      <c r="L576" s="934">
        <f>SUMIF(other!R:R,D576,other!T:T)</f>
        <v>0</v>
      </c>
      <c r="M576" s="934">
        <f>SUMIF('Pan traps 2024'!Q:Q,D576,'Pan traps 2024'!S:S)</f>
        <v>0</v>
      </c>
      <c r="N576" s="934">
        <f t="shared" si="16"/>
        <v>0</v>
      </c>
      <c r="O576" s="935">
        <f t="shared" si="11"/>
        <v>0</v>
      </c>
      <c r="P576" s="914"/>
    </row>
    <row r="577" spans="1:16" ht="15">
      <c r="A577" s="114" t="str">
        <f t="shared" si="15"/>
        <v>non</v>
      </c>
      <c r="D577" s="114" t="s">
        <v>8421</v>
      </c>
      <c r="F577" s="934">
        <f>SUMIF(WBA!Q:Q,D577,WBA!S:S)</f>
        <v>0</v>
      </c>
      <c r="G577" s="934">
        <f>SUMIF(Loic_MSc_Thesis!Q:Q,D577,Loic_MSc_Thesis!S:S)</f>
        <v>0</v>
      </c>
      <c r="H577" s="934">
        <f>SUMIF(LBB!Q:Q,D577,LBB!S:S)</f>
        <v>0</v>
      </c>
      <c r="I577" s="934">
        <f>SUMIF(Expert_LBB!M:M,D577,Expert_LBB!Q:Q)</f>
        <v>0</v>
      </c>
      <c r="J577" s="934">
        <f>SUMIF(Insekteräich!Q:Q,D577,Insekteräich!S:S)</f>
        <v>0</v>
      </c>
      <c r="K577" s="934">
        <f>SUMIF(Expert_Insekteraich!O:O,D577,Expert_Insekteraich!S:S)</f>
        <v>0</v>
      </c>
      <c r="L577" s="934">
        <f>SUMIF(other!R:R,D577,other!T:T)</f>
        <v>0</v>
      </c>
      <c r="M577" s="934">
        <f>SUMIF('Pan traps 2024'!Q:Q,D577,'Pan traps 2024'!S:S)</f>
        <v>0</v>
      </c>
      <c r="N577" s="934">
        <f t="shared" si="16"/>
        <v>0</v>
      </c>
      <c r="O577" s="935">
        <f t="shared" si="11"/>
        <v>0</v>
      </c>
      <c r="P577" s="914"/>
    </row>
    <row r="578" spans="1:16" ht="15">
      <c r="A578" s="114" t="str">
        <f t="shared" si="15"/>
        <v>non</v>
      </c>
      <c r="D578" s="114" t="s">
        <v>8422</v>
      </c>
      <c r="F578" s="934">
        <f>SUMIF(WBA!Q:Q,D578,WBA!S:S)</f>
        <v>0</v>
      </c>
      <c r="G578" s="934">
        <f>SUMIF(Loic_MSc_Thesis!Q:Q,D578,Loic_MSc_Thesis!S:S)</f>
        <v>0</v>
      </c>
      <c r="H578" s="934">
        <f>SUMIF(LBB!Q:Q,D578,LBB!S:S)</f>
        <v>0</v>
      </c>
      <c r="I578" s="934">
        <f>SUMIF(Expert_LBB!M:M,D578,Expert_LBB!Q:Q)</f>
        <v>0</v>
      </c>
      <c r="J578" s="934">
        <f>SUMIF(Insekteräich!Q:Q,D578,Insekteräich!S:S)</f>
        <v>0</v>
      </c>
      <c r="K578" s="934">
        <f>SUMIF(Expert_Insekteraich!O:O,D578,Expert_Insekteraich!S:S)</f>
        <v>0</v>
      </c>
      <c r="L578" s="934">
        <f>SUMIF(other!R:R,D578,other!T:T)</f>
        <v>0</v>
      </c>
      <c r="M578" s="934">
        <f>SUMIF('Pan traps 2024'!Q:Q,D578,'Pan traps 2024'!S:S)</f>
        <v>0</v>
      </c>
      <c r="N578" s="934">
        <f t="shared" si="16"/>
        <v>0</v>
      </c>
      <c r="O578" s="935">
        <f t="shared" si="11"/>
        <v>0</v>
      </c>
      <c r="P578" s="914"/>
    </row>
    <row r="579" spans="1:16" ht="15">
      <c r="A579" s="114" t="str">
        <f t="shared" si="15"/>
        <v>non</v>
      </c>
      <c r="D579" s="114" t="s">
        <v>8423</v>
      </c>
      <c r="F579" s="934">
        <f>SUMIF(WBA!Q:Q,D579,WBA!S:S)</f>
        <v>0</v>
      </c>
      <c r="G579" s="934">
        <f>SUMIF(Loic_MSc_Thesis!Q:Q,D579,Loic_MSc_Thesis!S:S)</f>
        <v>0</v>
      </c>
      <c r="H579" s="934">
        <f>SUMIF(LBB!Q:Q,D579,LBB!S:S)</f>
        <v>0</v>
      </c>
      <c r="I579" s="934">
        <f>SUMIF(Expert_LBB!M:M,D579,Expert_LBB!Q:Q)</f>
        <v>0</v>
      </c>
      <c r="J579" s="934">
        <f>SUMIF(Insekteräich!Q:Q,D579,Insekteräich!S:S)</f>
        <v>0</v>
      </c>
      <c r="K579" s="934">
        <f>SUMIF(Expert_Insekteraich!O:O,D579,Expert_Insekteraich!S:S)</f>
        <v>0</v>
      </c>
      <c r="L579" s="934">
        <f>SUMIF(other!R:R,D579,other!T:T)</f>
        <v>0</v>
      </c>
      <c r="M579" s="934">
        <f>SUMIF('Pan traps 2024'!Q:Q,D579,'Pan traps 2024'!S:S)</f>
        <v>0</v>
      </c>
      <c r="N579" s="934">
        <f t="shared" si="16"/>
        <v>0</v>
      </c>
      <c r="O579" s="935">
        <f t="shared" si="11"/>
        <v>0</v>
      </c>
      <c r="P579" s="914"/>
    </row>
    <row r="580" spans="1:16" ht="15">
      <c r="A580" s="114" t="str">
        <f t="shared" si="15"/>
        <v>non</v>
      </c>
      <c r="D580" s="114" t="s">
        <v>8424</v>
      </c>
      <c r="F580" s="934">
        <f>SUMIF(WBA!Q:Q,D580,WBA!S:S)</f>
        <v>0</v>
      </c>
      <c r="G580" s="934">
        <f>SUMIF(Loic_MSc_Thesis!Q:Q,D580,Loic_MSc_Thesis!S:S)</f>
        <v>0</v>
      </c>
      <c r="H580" s="934">
        <f>SUMIF(LBB!Q:Q,D580,LBB!S:S)</f>
        <v>0</v>
      </c>
      <c r="I580" s="934">
        <f>SUMIF(Expert_LBB!M:M,D580,Expert_LBB!Q:Q)</f>
        <v>0</v>
      </c>
      <c r="J580" s="934">
        <f>SUMIF(Insekteräich!Q:Q,D580,Insekteräich!S:S)</f>
        <v>0</v>
      </c>
      <c r="K580" s="934">
        <f>SUMIF(Expert_Insekteraich!O:O,D580,Expert_Insekteraich!S:S)</f>
        <v>0</v>
      </c>
      <c r="L580" s="934">
        <f>SUMIF(other!R:R,D580,other!T:T)</f>
        <v>0</v>
      </c>
      <c r="M580" s="934">
        <f>SUMIF('Pan traps 2024'!Q:Q,D580,'Pan traps 2024'!S:S)</f>
        <v>0</v>
      </c>
      <c r="N580" s="934">
        <f t="shared" si="16"/>
        <v>0</v>
      </c>
      <c r="O580" s="935">
        <f t="shared" si="11"/>
        <v>0</v>
      </c>
      <c r="P580" s="914"/>
    </row>
    <row r="581" spans="1:16" ht="15">
      <c r="A581" s="114" t="str">
        <f t="shared" si="15"/>
        <v>non</v>
      </c>
      <c r="D581" s="114" t="s">
        <v>8425</v>
      </c>
      <c r="F581" s="934">
        <f>SUMIF(WBA!Q:Q,D581,WBA!S:S)</f>
        <v>0</v>
      </c>
      <c r="G581" s="934">
        <f>SUMIF(Loic_MSc_Thesis!Q:Q,D581,Loic_MSc_Thesis!S:S)</f>
        <v>0</v>
      </c>
      <c r="H581" s="934">
        <f>SUMIF(LBB!Q:Q,D581,LBB!S:S)</f>
        <v>0</v>
      </c>
      <c r="I581" s="934">
        <f>SUMIF(Expert_LBB!M:M,D581,Expert_LBB!Q:Q)</f>
        <v>0</v>
      </c>
      <c r="J581" s="934">
        <f>SUMIF(Insekteräich!Q:Q,D581,Insekteräich!S:S)</f>
        <v>0</v>
      </c>
      <c r="K581" s="934">
        <f>SUMIF(Expert_Insekteraich!O:O,D581,Expert_Insekteraich!S:S)</f>
        <v>0</v>
      </c>
      <c r="L581" s="934">
        <f>SUMIF(other!R:R,D581,other!T:T)</f>
        <v>0</v>
      </c>
      <c r="M581" s="934">
        <f>SUMIF('Pan traps 2024'!Q:Q,D581,'Pan traps 2024'!S:S)</f>
        <v>0</v>
      </c>
      <c r="N581" s="934">
        <f t="shared" si="16"/>
        <v>0</v>
      </c>
      <c r="O581" s="935">
        <f t="shared" si="11"/>
        <v>0</v>
      </c>
      <c r="P581" s="914"/>
    </row>
    <row r="582" spans="1:16" ht="15">
      <c r="A582" s="114" t="str">
        <f t="shared" si="15"/>
        <v>non</v>
      </c>
      <c r="D582" s="114" t="s">
        <v>8426</v>
      </c>
      <c r="F582" s="934">
        <f>SUMIF(WBA!Q:Q,D582,WBA!S:S)</f>
        <v>0</v>
      </c>
      <c r="G582" s="934">
        <f>SUMIF(Loic_MSc_Thesis!Q:Q,D582,Loic_MSc_Thesis!S:S)</f>
        <v>0</v>
      </c>
      <c r="H582" s="934">
        <f>SUMIF(LBB!Q:Q,D582,LBB!S:S)</f>
        <v>0</v>
      </c>
      <c r="I582" s="934">
        <f>SUMIF(Expert_LBB!M:M,D582,Expert_LBB!Q:Q)</f>
        <v>0</v>
      </c>
      <c r="J582" s="934">
        <f>SUMIF(Insekteräich!Q:Q,D582,Insekteräich!S:S)</f>
        <v>0</v>
      </c>
      <c r="K582" s="934">
        <f>SUMIF(Expert_Insekteraich!O:O,D582,Expert_Insekteraich!S:S)</f>
        <v>0</v>
      </c>
      <c r="L582" s="934">
        <f>SUMIF(other!R:R,D582,other!T:T)</f>
        <v>0</v>
      </c>
      <c r="M582" s="934">
        <f>SUMIF('Pan traps 2024'!Q:Q,D582,'Pan traps 2024'!S:S)</f>
        <v>0</v>
      </c>
      <c r="N582" s="934">
        <f t="shared" si="16"/>
        <v>0</v>
      </c>
      <c r="O582" s="935">
        <f t="shared" si="11"/>
        <v>0</v>
      </c>
      <c r="P582" s="914"/>
    </row>
    <row r="583" spans="1:16" ht="15">
      <c r="A583" s="114">
        <f t="shared" si="15"/>
        <v>1</v>
      </c>
      <c r="D583" s="114" t="s">
        <v>5210</v>
      </c>
      <c r="F583" s="934">
        <f>SUMIF(WBA!Q:Q,D583,WBA!S:S)</f>
        <v>0</v>
      </c>
      <c r="G583" s="934">
        <f>SUMIF(Loic_MSc_Thesis!Q:Q,D583,Loic_MSc_Thesis!S:S)</f>
        <v>0</v>
      </c>
      <c r="H583" s="934">
        <f>SUMIF(LBB!Q:Q,D583,LBB!S:S)</f>
        <v>1</v>
      </c>
      <c r="I583" s="934">
        <f>SUMIF(Expert_LBB!M:M,D583,Expert_LBB!Q:Q)</f>
        <v>0</v>
      </c>
      <c r="J583" s="934">
        <f>SUMIF(Insekteräich!Q:Q,D583,Insekteräich!S:S)</f>
        <v>0</v>
      </c>
      <c r="K583" s="934">
        <f>SUMIF(Expert_Insekteraich!O:O,D583,Expert_Insekteraich!S:S)</f>
        <v>0</v>
      </c>
      <c r="L583" s="934">
        <f>SUMIF(other!R:R,D583,other!T:T)</f>
        <v>0</v>
      </c>
      <c r="M583" s="934">
        <f>SUMIF('Pan traps 2024'!Q:Q,D583,'Pan traps 2024'!S:S)</f>
        <v>0</v>
      </c>
      <c r="N583" s="934">
        <f t="shared" si="16"/>
        <v>1</v>
      </c>
      <c r="O583" s="935" t="e">
        <f t="shared" ca="1" si="11"/>
        <v>#NAME?</v>
      </c>
      <c r="P583" s="914"/>
    </row>
    <row r="584" spans="1:16" ht="15">
      <c r="A584" s="114" t="str">
        <f t="shared" si="15"/>
        <v>non</v>
      </c>
      <c r="D584" s="114" t="s">
        <v>8427</v>
      </c>
      <c r="F584" s="934">
        <f>SUMIF(WBA!Q:Q,D584,WBA!S:S)</f>
        <v>0</v>
      </c>
      <c r="G584" s="934">
        <f>SUMIF(Loic_MSc_Thesis!Q:Q,D584,Loic_MSc_Thesis!S:S)</f>
        <v>0</v>
      </c>
      <c r="H584" s="934">
        <f>SUMIF(LBB!Q:Q,D584,LBB!S:S)</f>
        <v>0</v>
      </c>
      <c r="I584" s="934">
        <f>SUMIF(Expert_LBB!M:M,D584,Expert_LBB!Q:Q)</f>
        <v>0</v>
      </c>
      <c r="J584" s="934">
        <f>SUMIF(Insekteräich!Q:Q,D584,Insekteräich!S:S)</f>
        <v>0</v>
      </c>
      <c r="K584" s="934">
        <f>SUMIF(Expert_Insekteraich!O:O,D584,Expert_Insekteraich!S:S)</f>
        <v>0</v>
      </c>
      <c r="L584" s="934">
        <f>SUMIF(other!R:R,D584,other!T:T)</f>
        <v>0</v>
      </c>
      <c r="M584" s="934">
        <f>SUMIF('Pan traps 2024'!Q:Q,D584,'Pan traps 2024'!S:S)</f>
        <v>0</v>
      </c>
      <c r="N584" s="934">
        <f t="shared" si="16"/>
        <v>0</v>
      </c>
      <c r="O584" s="935">
        <f t="shared" si="11"/>
        <v>0</v>
      </c>
      <c r="P584" s="914"/>
    </row>
    <row r="585" spans="1:16" ht="15">
      <c r="A585" s="114" t="str">
        <f t="shared" si="15"/>
        <v>non</v>
      </c>
      <c r="D585" s="114" t="s">
        <v>8428</v>
      </c>
      <c r="F585" s="934">
        <f>SUMIF(WBA!Q:Q,D585,WBA!S:S)</f>
        <v>0</v>
      </c>
      <c r="G585" s="934">
        <f>SUMIF(Loic_MSc_Thesis!Q:Q,D585,Loic_MSc_Thesis!S:S)</f>
        <v>0</v>
      </c>
      <c r="H585" s="934">
        <f>SUMIF(LBB!Q:Q,D585,LBB!S:S)</f>
        <v>0</v>
      </c>
      <c r="I585" s="934">
        <f>SUMIF(Expert_LBB!M:M,D585,Expert_LBB!Q:Q)</f>
        <v>0</v>
      </c>
      <c r="J585" s="934">
        <f>SUMIF(Insekteräich!Q:Q,D585,Insekteräich!S:S)</f>
        <v>0</v>
      </c>
      <c r="K585" s="934">
        <f>SUMIF(Expert_Insekteraich!O:O,D585,Expert_Insekteraich!S:S)</f>
        <v>0</v>
      </c>
      <c r="L585" s="934">
        <f>SUMIF(other!R:R,D585,other!T:T)</f>
        <v>0</v>
      </c>
      <c r="M585" s="934">
        <f>SUMIF('Pan traps 2024'!Q:Q,D585,'Pan traps 2024'!S:S)</f>
        <v>0</v>
      </c>
      <c r="N585" s="934">
        <f t="shared" si="16"/>
        <v>0</v>
      </c>
      <c r="O585" s="935">
        <f t="shared" si="11"/>
        <v>0</v>
      </c>
      <c r="P585" s="914"/>
    </row>
    <row r="586" spans="1:16" ht="15">
      <c r="A586" s="114" t="str">
        <f t="shared" si="15"/>
        <v>non</v>
      </c>
      <c r="D586" s="114" t="s">
        <v>8429</v>
      </c>
      <c r="F586" s="934">
        <f>SUMIF(WBA!Q:Q,D586,WBA!S:S)</f>
        <v>0</v>
      </c>
      <c r="G586" s="934">
        <f>SUMIF(Loic_MSc_Thesis!Q:Q,D586,Loic_MSc_Thesis!S:S)</f>
        <v>0</v>
      </c>
      <c r="H586" s="934">
        <f>SUMIF(LBB!Q:Q,D586,LBB!S:S)</f>
        <v>0</v>
      </c>
      <c r="I586" s="934">
        <f>SUMIF(Expert_LBB!M:M,D586,Expert_LBB!Q:Q)</f>
        <v>0</v>
      </c>
      <c r="J586" s="934">
        <f>SUMIF(Insekteräich!Q:Q,D586,Insekteräich!S:S)</f>
        <v>0</v>
      </c>
      <c r="K586" s="934">
        <f>SUMIF(Expert_Insekteraich!O:O,D586,Expert_Insekteraich!S:S)</f>
        <v>0</v>
      </c>
      <c r="L586" s="934">
        <f>SUMIF(other!R:R,D586,other!T:T)</f>
        <v>0</v>
      </c>
      <c r="M586" s="934">
        <f>SUMIF('Pan traps 2024'!Q:Q,D586,'Pan traps 2024'!S:S)</f>
        <v>0</v>
      </c>
      <c r="N586" s="934">
        <f t="shared" si="16"/>
        <v>0</v>
      </c>
      <c r="O586" s="935">
        <f t="shared" si="11"/>
        <v>0</v>
      </c>
      <c r="P586" s="914"/>
    </row>
    <row r="587" spans="1:16" ht="15">
      <c r="A587" s="114" t="str">
        <f t="shared" si="15"/>
        <v>non</v>
      </c>
      <c r="D587" s="114" t="s">
        <v>8430</v>
      </c>
      <c r="F587" s="934">
        <f>SUMIF(WBA!Q:Q,D587,WBA!S:S)</f>
        <v>0</v>
      </c>
      <c r="G587" s="934">
        <f>SUMIF(Loic_MSc_Thesis!Q:Q,D587,Loic_MSc_Thesis!S:S)</f>
        <v>0</v>
      </c>
      <c r="H587" s="934">
        <f>SUMIF(LBB!Q:Q,D587,LBB!S:S)</f>
        <v>0</v>
      </c>
      <c r="I587" s="934">
        <f>SUMIF(Expert_LBB!M:M,D587,Expert_LBB!Q:Q)</f>
        <v>0</v>
      </c>
      <c r="J587" s="934">
        <f>SUMIF(Insekteräich!Q:Q,D587,Insekteräich!S:S)</f>
        <v>0</v>
      </c>
      <c r="K587" s="934">
        <f>SUMIF(Expert_Insekteraich!O:O,D587,Expert_Insekteraich!S:S)</f>
        <v>0</v>
      </c>
      <c r="L587" s="934">
        <f>SUMIF(other!R:R,D587,other!T:T)</f>
        <v>0</v>
      </c>
      <c r="M587" s="934">
        <f>SUMIF('Pan traps 2024'!Q:Q,D587,'Pan traps 2024'!S:S)</f>
        <v>0</v>
      </c>
      <c r="N587" s="934">
        <f t="shared" si="16"/>
        <v>0</v>
      </c>
      <c r="O587" s="935">
        <f t="shared" si="11"/>
        <v>0</v>
      </c>
      <c r="P587" s="914"/>
    </row>
    <row r="588" spans="1:16" ht="15">
      <c r="A588" s="114" t="str">
        <f t="shared" si="15"/>
        <v>non</v>
      </c>
      <c r="D588" s="114" t="s">
        <v>8431</v>
      </c>
      <c r="E588" s="16" t="s">
        <v>8432</v>
      </c>
      <c r="F588" s="934">
        <f>SUMIF(WBA!Q:Q,D588,WBA!S:S)</f>
        <v>0</v>
      </c>
      <c r="G588" s="934">
        <f>SUMIF(Loic_MSc_Thesis!Q:Q,D588,Loic_MSc_Thesis!S:S)</f>
        <v>0</v>
      </c>
      <c r="H588" s="934">
        <f>SUMIF(LBB!Q:Q,D588,LBB!S:S)</f>
        <v>0</v>
      </c>
      <c r="I588" s="934">
        <f>SUMIF(Expert_LBB!M:M,D588,Expert_LBB!Q:Q)</f>
        <v>0</v>
      </c>
      <c r="J588" s="934">
        <f>SUMIF(Insekteräich!Q:Q,D588,Insekteräich!S:S)</f>
        <v>0</v>
      </c>
      <c r="K588" s="934">
        <f>SUMIF(Expert_Insekteraich!O:O,D588,Expert_Insekteraich!S:S)</f>
        <v>0</v>
      </c>
      <c r="L588" s="934">
        <f>SUMIF(other!R:R,D588,other!T:T)</f>
        <v>0</v>
      </c>
      <c r="M588" s="934">
        <f>SUMIF('Pan traps 2024'!Q:Q,D588,'Pan traps 2024'!S:S)</f>
        <v>0</v>
      </c>
      <c r="N588" s="934">
        <f t="shared" si="16"/>
        <v>0</v>
      </c>
      <c r="O588" s="935">
        <f t="shared" si="11"/>
        <v>0</v>
      </c>
      <c r="P588" s="914"/>
    </row>
    <row r="589" spans="1:16" ht="15">
      <c r="A589" s="114" t="str">
        <f t="shared" si="15"/>
        <v>non</v>
      </c>
      <c r="D589" s="114" t="s">
        <v>8433</v>
      </c>
      <c r="E589" s="16" t="s">
        <v>8432</v>
      </c>
      <c r="F589" s="934">
        <f>SUMIF(WBA!Q:Q,D589,WBA!S:S)</f>
        <v>0</v>
      </c>
      <c r="G589" s="934">
        <f>SUMIF(Loic_MSc_Thesis!Q:Q,D589,Loic_MSc_Thesis!S:S)</f>
        <v>0</v>
      </c>
      <c r="H589" s="934">
        <f>SUMIF(LBB!Q:Q,D589,LBB!S:S)</f>
        <v>0</v>
      </c>
      <c r="I589" s="934">
        <f>SUMIF(Expert_LBB!M:M,D589,Expert_LBB!Q:Q)</f>
        <v>0</v>
      </c>
      <c r="J589" s="934">
        <f>SUMIF(Insekteräich!Q:Q,D589,Insekteräich!S:S)</f>
        <v>0</v>
      </c>
      <c r="K589" s="934">
        <f>SUMIF(Expert_Insekteraich!O:O,D589,Expert_Insekteraich!S:S)</f>
        <v>0</v>
      </c>
      <c r="L589" s="934">
        <f>SUMIF(other!R:R,D589,other!T:T)</f>
        <v>0</v>
      </c>
      <c r="M589" s="934">
        <f>SUMIF('Pan traps 2024'!Q:Q,D589,'Pan traps 2024'!S:S)</f>
        <v>0</v>
      </c>
      <c r="N589" s="934">
        <f t="shared" si="16"/>
        <v>0</v>
      </c>
      <c r="O589" s="935">
        <f t="shared" si="11"/>
        <v>0</v>
      </c>
      <c r="P589" s="914"/>
    </row>
    <row r="590" spans="1:16" ht="15">
      <c r="A590" s="114" t="str">
        <f t="shared" si="15"/>
        <v>non</v>
      </c>
      <c r="D590" s="114" t="s">
        <v>8434</v>
      </c>
      <c r="E590" s="16" t="s">
        <v>8432</v>
      </c>
      <c r="F590" s="934">
        <f>SUMIF(WBA!Q:Q,D590,WBA!S:S)</f>
        <v>0</v>
      </c>
      <c r="G590" s="934">
        <f>SUMIF(Loic_MSc_Thesis!Q:Q,D590,Loic_MSc_Thesis!S:S)</f>
        <v>0</v>
      </c>
      <c r="H590" s="934">
        <f>SUMIF(LBB!Q:Q,D590,LBB!S:S)</f>
        <v>0</v>
      </c>
      <c r="I590" s="934">
        <f>SUMIF(Expert_LBB!M:M,D590,Expert_LBB!Q:Q)</f>
        <v>0</v>
      </c>
      <c r="J590" s="934">
        <f>SUMIF(Insekteräich!Q:Q,D590,Insekteräich!S:S)</f>
        <v>0</v>
      </c>
      <c r="K590" s="934">
        <f>SUMIF(Expert_Insekteraich!O:O,D590,Expert_Insekteraich!S:S)</f>
        <v>0</v>
      </c>
      <c r="L590" s="934">
        <f>SUMIF(other!R:R,D590,other!T:T)</f>
        <v>0</v>
      </c>
      <c r="M590" s="934">
        <f>SUMIF('Pan traps 2024'!Q:Q,D590,'Pan traps 2024'!S:S)</f>
        <v>0</v>
      </c>
      <c r="N590" s="934">
        <f t="shared" si="16"/>
        <v>0</v>
      </c>
      <c r="O590" s="935">
        <f t="shared" si="11"/>
        <v>0</v>
      </c>
      <c r="P590" s="914"/>
    </row>
    <row r="591" spans="1:16" ht="15">
      <c r="A591" s="114">
        <f t="shared" si="15"/>
        <v>1</v>
      </c>
      <c r="B591" s="937" t="s">
        <v>1965</v>
      </c>
      <c r="C591" s="938"/>
      <c r="D591" s="938" t="s">
        <v>99</v>
      </c>
      <c r="E591" s="938"/>
      <c r="F591" s="939">
        <f>SUMIF(WBA!Q:Q,D591,WBA!S:S)</f>
        <v>4</v>
      </c>
      <c r="G591" s="939">
        <f>SUMIF(Loic_MSc_Thesis!Q:Q,D591,Loic_MSc_Thesis!S:S)</f>
        <v>0</v>
      </c>
      <c r="H591" s="939">
        <f>SUMIF(LBB!Q:Q,D591,LBB!S:S)</f>
        <v>180</v>
      </c>
      <c r="I591" s="939">
        <f>SUMIF(Expert_LBB!M:M,D591,Expert_LBB!Q:Q)</f>
        <v>0</v>
      </c>
      <c r="J591" s="939">
        <f>SUMIF(Insekteräich!Q:Q,D591,Insekteräich!S:S)</f>
        <v>32</v>
      </c>
      <c r="K591" s="939">
        <f>SUMIF(Expert_Insekteraich!O:O,D591,Expert_Insekteraich!S:S)</f>
        <v>0</v>
      </c>
      <c r="L591" s="939">
        <f>SUMIF(other!R:R,D591,other!T:T)</f>
        <v>0</v>
      </c>
      <c r="M591" s="939">
        <f>SUMIF('Pan traps 2024'!Q:Q,D591,'Pan traps 2024'!S:S)</f>
        <v>5</v>
      </c>
      <c r="N591" s="939">
        <f t="shared" si="16"/>
        <v>221</v>
      </c>
      <c r="O591" s="935" t="e">
        <f t="shared" ca="1" si="11"/>
        <v>#NAME?</v>
      </c>
      <c r="P591" s="914"/>
    </row>
    <row r="592" spans="1:16" ht="15">
      <c r="A592" s="114" t="str">
        <f t="shared" si="15"/>
        <v>non</v>
      </c>
      <c r="D592" s="114" t="s">
        <v>8435</v>
      </c>
      <c r="E592" s="16" t="s">
        <v>8432</v>
      </c>
      <c r="F592" s="934">
        <f>SUMIF(WBA!Q:Q,D592,WBA!S:S)</f>
        <v>0</v>
      </c>
      <c r="G592" s="934">
        <f>SUMIF(Loic_MSc_Thesis!Q:Q,D592,Loic_MSc_Thesis!S:S)</f>
        <v>0</v>
      </c>
      <c r="H592" s="934">
        <f>SUMIF(LBB!Q:Q,D592,LBB!S:S)</f>
        <v>0</v>
      </c>
      <c r="I592" s="934">
        <f>SUMIF(Expert_LBB!M:M,D592,Expert_LBB!Q:Q)</f>
        <v>0</v>
      </c>
      <c r="J592" s="934">
        <f>SUMIF(Insekteräich!Q:Q,D592,Insekteräich!S:S)</f>
        <v>0</v>
      </c>
      <c r="K592" s="934">
        <f>SUMIF(Expert_Insekteraich!O:O,D592,Expert_Insekteraich!S:S)</f>
        <v>0</v>
      </c>
      <c r="L592" s="934">
        <f>SUMIF(other!R:R,D592,other!T:T)</f>
        <v>0</v>
      </c>
      <c r="M592" s="934">
        <f>SUMIF('Pan traps 2024'!Q:Q,D592,'Pan traps 2024'!S:S)</f>
        <v>0</v>
      </c>
      <c r="N592" s="934">
        <f t="shared" si="16"/>
        <v>0</v>
      </c>
      <c r="O592" s="935">
        <f t="shared" si="11"/>
        <v>0</v>
      </c>
      <c r="P592" s="914"/>
    </row>
    <row r="593" spans="1:16" ht="15">
      <c r="A593" s="114" t="str">
        <f t="shared" si="15"/>
        <v>non</v>
      </c>
      <c r="D593" s="114" t="s">
        <v>8436</v>
      </c>
      <c r="F593" s="934">
        <f>SUMIF(WBA!Q:Q,D593,WBA!S:S)</f>
        <v>0</v>
      </c>
      <c r="G593" s="934">
        <f>SUMIF(Loic_MSc_Thesis!Q:Q,D593,Loic_MSc_Thesis!S:S)</f>
        <v>0</v>
      </c>
      <c r="H593" s="934">
        <f>SUMIF(LBB!Q:Q,D593,LBB!S:S)</f>
        <v>0</v>
      </c>
      <c r="I593" s="934">
        <f>SUMIF(Expert_LBB!M:M,D593,Expert_LBB!Q:Q)</f>
        <v>0</v>
      </c>
      <c r="J593" s="934">
        <f>SUMIF(Insekteräich!Q:Q,D593,Insekteräich!S:S)</f>
        <v>0</v>
      </c>
      <c r="K593" s="934">
        <f>SUMIF(Expert_Insekteraich!O:O,D593,Expert_Insekteraich!S:S)</f>
        <v>0</v>
      </c>
      <c r="L593" s="934">
        <f>SUMIF(other!R:R,D593,other!T:T)</f>
        <v>0</v>
      </c>
      <c r="M593" s="934">
        <f>SUMIF('Pan traps 2024'!Q:Q,D593,'Pan traps 2024'!S:S)</f>
        <v>0</v>
      </c>
      <c r="N593" s="934">
        <f t="shared" si="16"/>
        <v>0</v>
      </c>
      <c r="O593" s="935">
        <f t="shared" si="11"/>
        <v>0</v>
      </c>
      <c r="P593" s="914"/>
    </row>
    <row r="594" spans="1:16" ht="15">
      <c r="A594" s="114" t="str">
        <f t="shared" si="15"/>
        <v>non</v>
      </c>
      <c r="D594" s="114" t="s">
        <v>8437</v>
      </c>
      <c r="F594" s="934">
        <f>SUMIF(WBA!Q:Q,D594,WBA!S:S)</f>
        <v>0</v>
      </c>
      <c r="G594" s="934">
        <f>SUMIF(Loic_MSc_Thesis!Q:Q,D594,Loic_MSc_Thesis!S:S)</f>
        <v>0</v>
      </c>
      <c r="H594" s="934">
        <f>SUMIF(LBB!Q:Q,D594,LBB!S:S)</f>
        <v>0</v>
      </c>
      <c r="I594" s="934">
        <f>SUMIF(Expert_LBB!M:M,D594,Expert_LBB!Q:Q)</f>
        <v>0</v>
      </c>
      <c r="J594" s="934">
        <f>SUMIF(Insekteräich!Q:Q,D594,Insekteräich!S:S)</f>
        <v>0</v>
      </c>
      <c r="K594" s="934">
        <f>SUMIF(Expert_Insekteraich!O:O,D594,Expert_Insekteraich!S:S)</f>
        <v>0</v>
      </c>
      <c r="L594" s="934">
        <f>SUMIF(other!R:R,D594,other!T:T)</f>
        <v>0</v>
      </c>
      <c r="M594" s="934">
        <f>SUMIF('Pan traps 2024'!Q:Q,D594,'Pan traps 2024'!S:S)</f>
        <v>0</v>
      </c>
      <c r="N594" s="934">
        <f t="shared" si="16"/>
        <v>0</v>
      </c>
      <c r="O594" s="935">
        <f t="shared" si="11"/>
        <v>0</v>
      </c>
      <c r="P594" s="914"/>
    </row>
    <row r="595" spans="1:16" ht="15">
      <c r="A595" s="114" t="str">
        <f t="shared" si="15"/>
        <v>non</v>
      </c>
      <c r="D595" s="114" t="s">
        <v>8438</v>
      </c>
      <c r="F595" s="934">
        <f>SUMIF(WBA!Q:Q,D595,WBA!S:S)</f>
        <v>0</v>
      </c>
      <c r="G595" s="934">
        <f>SUMIF(Loic_MSc_Thesis!Q:Q,D595,Loic_MSc_Thesis!S:S)</f>
        <v>0</v>
      </c>
      <c r="H595" s="934">
        <f>SUMIF(LBB!Q:Q,D595,LBB!S:S)</f>
        <v>0</v>
      </c>
      <c r="I595" s="934">
        <f>SUMIF(Expert_LBB!M:M,D595,Expert_LBB!Q:Q)</f>
        <v>0</v>
      </c>
      <c r="J595" s="934">
        <f>SUMIF(Insekteräich!Q:Q,D595,Insekteräich!S:S)</f>
        <v>0</v>
      </c>
      <c r="K595" s="934">
        <f>SUMIF(Expert_Insekteraich!O:O,D595,Expert_Insekteraich!S:S)</f>
        <v>0</v>
      </c>
      <c r="L595" s="934">
        <f>SUMIF(other!R:R,D595,other!T:T)</f>
        <v>0</v>
      </c>
      <c r="M595" s="934">
        <f>SUMIF('Pan traps 2024'!Q:Q,D595,'Pan traps 2024'!S:S)</f>
        <v>0</v>
      </c>
      <c r="N595" s="934">
        <f t="shared" si="16"/>
        <v>0</v>
      </c>
      <c r="O595" s="935">
        <f t="shared" si="11"/>
        <v>0</v>
      </c>
      <c r="P595" s="914"/>
    </row>
    <row r="596" spans="1:16" ht="15">
      <c r="A596" s="114" t="str">
        <f t="shared" si="15"/>
        <v>non</v>
      </c>
      <c r="D596" s="114" t="s">
        <v>8439</v>
      </c>
      <c r="F596" s="934">
        <f>SUMIF(WBA!Q:Q,D596,WBA!S:S)</f>
        <v>0</v>
      </c>
      <c r="G596" s="934">
        <f>SUMIF(Loic_MSc_Thesis!Q:Q,D596,Loic_MSc_Thesis!S:S)</f>
        <v>0</v>
      </c>
      <c r="H596" s="934">
        <f>SUMIF(LBB!Q:Q,D596,LBB!S:S)</f>
        <v>0</v>
      </c>
      <c r="I596" s="934">
        <f>SUMIF(Expert_LBB!M:M,D596,Expert_LBB!Q:Q)</f>
        <v>0</v>
      </c>
      <c r="J596" s="934">
        <f>SUMIF(Insekteräich!Q:Q,D596,Insekteräich!S:S)</f>
        <v>0</v>
      </c>
      <c r="K596" s="934">
        <f>SUMIF(Expert_Insekteraich!O:O,D596,Expert_Insekteraich!S:S)</f>
        <v>0</v>
      </c>
      <c r="L596" s="934">
        <f>SUMIF(other!R:R,D596,other!T:T)</f>
        <v>0</v>
      </c>
      <c r="M596" s="934">
        <f>SUMIF('Pan traps 2024'!Q:Q,D596,'Pan traps 2024'!S:S)</f>
        <v>0</v>
      </c>
      <c r="N596" s="934">
        <f t="shared" si="16"/>
        <v>0</v>
      </c>
      <c r="O596" s="935">
        <f t="shared" si="11"/>
        <v>0</v>
      </c>
      <c r="P596" s="914"/>
    </row>
    <row r="597" spans="1:16" ht="15">
      <c r="A597" s="114" t="str">
        <f t="shared" si="15"/>
        <v>non</v>
      </c>
      <c r="D597" s="114" t="s">
        <v>8440</v>
      </c>
      <c r="F597" s="934">
        <f>SUMIF(WBA!Q:Q,D597,WBA!S:S)</f>
        <v>0</v>
      </c>
      <c r="G597" s="934">
        <f>SUMIF(Loic_MSc_Thesis!Q:Q,D597,Loic_MSc_Thesis!S:S)</f>
        <v>0</v>
      </c>
      <c r="H597" s="934">
        <f>SUMIF(LBB!Q:Q,D597,LBB!S:S)</f>
        <v>0</v>
      </c>
      <c r="I597" s="934">
        <f>SUMIF(Expert_LBB!M:M,D597,Expert_LBB!Q:Q)</f>
        <v>0</v>
      </c>
      <c r="J597" s="934">
        <f>SUMIF(Insekteräich!Q:Q,D597,Insekteräich!S:S)</f>
        <v>0</v>
      </c>
      <c r="K597" s="934">
        <f>SUMIF(Expert_Insekteraich!O:O,D597,Expert_Insekteraich!S:S)</f>
        <v>0</v>
      </c>
      <c r="L597" s="934">
        <f>SUMIF(other!R:R,D597,other!T:T)</f>
        <v>0</v>
      </c>
      <c r="M597" s="934">
        <f>SUMIF('Pan traps 2024'!Q:Q,D597,'Pan traps 2024'!S:S)</f>
        <v>0</v>
      </c>
      <c r="N597" s="934">
        <f t="shared" si="16"/>
        <v>0</v>
      </c>
      <c r="O597" s="935">
        <f t="shared" si="11"/>
        <v>0</v>
      </c>
      <c r="P597" s="914"/>
    </row>
    <row r="598" spans="1:16" ht="15">
      <c r="A598" s="114" t="str">
        <f t="shared" si="15"/>
        <v>non</v>
      </c>
      <c r="D598" s="114" t="s">
        <v>8441</v>
      </c>
      <c r="F598" s="934">
        <f>SUMIF(WBA!Q:Q,D598,WBA!S:S)</f>
        <v>0</v>
      </c>
      <c r="G598" s="934">
        <f>SUMIF(Loic_MSc_Thesis!Q:Q,D598,Loic_MSc_Thesis!S:S)</f>
        <v>0</v>
      </c>
      <c r="H598" s="934">
        <f>SUMIF(LBB!Q:Q,D598,LBB!S:S)</f>
        <v>0</v>
      </c>
      <c r="I598" s="934">
        <f>SUMIF(Expert_LBB!M:M,D598,Expert_LBB!Q:Q)</f>
        <v>0</v>
      </c>
      <c r="J598" s="934">
        <f>SUMIF(Insekteräich!Q:Q,D598,Insekteräich!S:S)</f>
        <v>0</v>
      </c>
      <c r="K598" s="934">
        <f>SUMIF(Expert_Insekteraich!O:O,D598,Expert_Insekteraich!S:S)</f>
        <v>0</v>
      </c>
      <c r="L598" s="934">
        <f>SUMIF(other!R:R,D598,other!T:T)</f>
        <v>0</v>
      </c>
      <c r="M598" s="934">
        <f>SUMIF('Pan traps 2024'!Q:Q,D598,'Pan traps 2024'!S:S)</f>
        <v>0</v>
      </c>
      <c r="N598" s="934">
        <f t="shared" si="16"/>
        <v>0</v>
      </c>
      <c r="O598" s="935">
        <f t="shared" si="11"/>
        <v>0</v>
      </c>
      <c r="P598" s="914"/>
    </row>
    <row r="599" spans="1:16" ht="15">
      <c r="A599" s="114" t="str">
        <f t="shared" si="15"/>
        <v>non</v>
      </c>
      <c r="D599" s="114" t="s">
        <v>8442</v>
      </c>
      <c r="F599" s="934">
        <f>SUMIF(WBA!Q:Q,D599,WBA!S:S)</f>
        <v>0</v>
      </c>
      <c r="G599" s="934">
        <f>SUMIF(Loic_MSc_Thesis!Q:Q,D599,Loic_MSc_Thesis!S:S)</f>
        <v>0</v>
      </c>
      <c r="H599" s="934">
        <f>SUMIF(LBB!Q:Q,D599,LBB!S:S)</f>
        <v>0</v>
      </c>
      <c r="I599" s="934">
        <f>SUMIF(Expert_LBB!M:M,D599,Expert_LBB!Q:Q)</f>
        <v>0</v>
      </c>
      <c r="J599" s="934">
        <f>SUMIF(Insekteräich!Q:Q,D599,Insekteräich!S:S)</f>
        <v>0</v>
      </c>
      <c r="K599" s="934">
        <f>SUMIF(Expert_Insekteraich!O:O,D599,Expert_Insekteraich!S:S)</f>
        <v>0</v>
      </c>
      <c r="L599" s="934">
        <f>SUMIF(other!R:R,D599,other!T:T)</f>
        <v>0</v>
      </c>
      <c r="M599" s="934">
        <f>SUMIF('Pan traps 2024'!Q:Q,D599,'Pan traps 2024'!S:S)</f>
        <v>0</v>
      </c>
      <c r="N599" s="934">
        <f t="shared" si="16"/>
        <v>0</v>
      </c>
      <c r="O599" s="935">
        <f t="shared" si="11"/>
        <v>0</v>
      </c>
      <c r="P599" s="914"/>
    </row>
    <row r="600" spans="1:16" ht="15">
      <c r="A600" s="114" t="str">
        <f t="shared" si="15"/>
        <v>non</v>
      </c>
      <c r="B600" s="937" t="s">
        <v>1965</v>
      </c>
      <c r="C600" s="938"/>
      <c r="D600" s="938" t="s">
        <v>8443</v>
      </c>
      <c r="E600" s="938"/>
      <c r="F600" s="939">
        <f>SUMIF(WBA!Q:Q,D600,WBA!S:S)</f>
        <v>0</v>
      </c>
      <c r="G600" s="939">
        <f>SUMIF(Loic_MSc_Thesis!Q:Q,D600,Loic_MSc_Thesis!S:S)</f>
        <v>0</v>
      </c>
      <c r="H600" s="939">
        <f>SUMIF(LBB!Q:Q,D600,LBB!S:S)</f>
        <v>0</v>
      </c>
      <c r="I600" s="939">
        <f>SUMIF(Expert_LBB!M:M,D600,Expert_LBB!Q:Q)</f>
        <v>0</v>
      </c>
      <c r="J600" s="939">
        <f>SUMIF(Insekteräich!Q:Q,D600,Insekteräich!S:S)</f>
        <v>0</v>
      </c>
      <c r="K600" s="939">
        <f>SUMIF(Expert_Insekteraich!O:O,D600,Expert_Insekteraich!S:S)</f>
        <v>0</v>
      </c>
      <c r="L600" s="939">
        <f>SUMIF(other!R:R,D600,other!T:T)</f>
        <v>0</v>
      </c>
      <c r="M600" s="939">
        <f>SUMIF('Pan traps 2024'!Q:Q,D600,'Pan traps 2024'!S:S)</f>
        <v>0</v>
      </c>
      <c r="N600" s="939">
        <f t="shared" si="16"/>
        <v>0</v>
      </c>
      <c r="O600" s="935">
        <f t="shared" si="11"/>
        <v>0</v>
      </c>
      <c r="P600" s="914"/>
    </row>
    <row r="601" spans="1:16" ht="15">
      <c r="A601" s="114" t="str">
        <f t="shared" si="15"/>
        <v>non</v>
      </c>
      <c r="D601" s="114" t="s">
        <v>8444</v>
      </c>
      <c r="E601" s="16" t="s">
        <v>8432</v>
      </c>
      <c r="F601" s="934">
        <f>SUMIF(WBA!Q:Q,D601,WBA!S:S)</f>
        <v>0</v>
      </c>
      <c r="G601" s="934">
        <f>SUMIF(Loic_MSc_Thesis!Q:Q,D601,Loic_MSc_Thesis!S:S)</f>
        <v>0</v>
      </c>
      <c r="H601" s="934">
        <f>SUMIF(LBB!Q:Q,D601,LBB!S:S)</f>
        <v>0</v>
      </c>
      <c r="I601" s="934">
        <f>SUMIF(Expert_LBB!M:M,D601,Expert_LBB!Q:Q)</f>
        <v>0</v>
      </c>
      <c r="J601" s="934">
        <f>SUMIF(Insekteräich!Q:Q,D601,Insekteräich!S:S)</f>
        <v>0</v>
      </c>
      <c r="K601" s="934">
        <f>SUMIF(Expert_Insekteraich!O:O,D601,Expert_Insekteraich!S:S)</f>
        <v>0</v>
      </c>
      <c r="L601" s="934">
        <f>SUMIF(other!R:R,D601,other!T:T)</f>
        <v>0</v>
      </c>
      <c r="M601" s="934">
        <f>SUMIF('Pan traps 2024'!Q:Q,D601,'Pan traps 2024'!S:S)</f>
        <v>0</v>
      </c>
      <c r="N601" s="934">
        <f t="shared" si="16"/>
        <v>0</v>
      </c>
      <c r="O601" s="935">
        <f t="shared" si="11"/>
        <v>0</v>
      </c>
      <c r="P601" s="914"/>
    </row>
    <row r="602" spans="1:16" ht="15">
      <c r="A602" s="114" t="str">
        <f t="shared" si="15"/>
        <v>non</v>
      </c>
      <c r="D602" s="114" t="s">
        <v>8445</v>
      </c>
      <c r="F602" s="934">
        <f>SUMIF(WBA!Q:Q,D602,WBA!S:S)</f>
        <v>0</v>
      </c>
      <c r="G602" s="934">
        <f>SUMIF(Loic_MSc_Thesis!Q:Q,D602,Loic_MSc_Thesis!S:S)</f>
        <v>0</v>
      </c>
      <c r="H602" s="934">
        <f>SUMIF(LBB!Q:Q,D602,LBB!S:S)</f>
        <v>0</v>
      </c>
      <c r="I602" s="934">
        <f>SUMIF(Expert_LBB!M:M,D602,Expert_LBB!Q:Q)</f>
        <v>0</v>
      </c>
      <c r="J602" s="934">
        <f>SUMIF(Insekteräich!Q:Q,D602,Insekteräich!S:S)</f>
        <v>0</v>
      </c>
      <c r="K602" s="934">
        <f>SUMIF(Expert_Insekteraich!O:O,D602,Expert_Insekteraich!S:S)</f>
        <v>0</v>
      </c>
      <c r="L602" s="934">
        <f>SUMIF(other!R:R,D602,other!T:T)</f>
        <v>0</v>
      </c>
      <c r="M602" s="934">
        <f>SUMIF('Pan traps 2024'!Q:Q,D602,'Pan traps 2024'!S:S)</f>
        <v>0</v>
      </c>
      <c r="N602" s="934">
        <f t="shared" si="16"/>
        <v>0</v>
      </c>
      <c r="O602" s="935">
        <f t="shared" si="11"/>
        <v>0</v>
      </c>
      <c r="P602" s="914"/>
    </row>
    <row r="603" spans="1:16" ht="15">
      <c r="A603" s="114" t="str">
        <f t="shared" si="15"/>
        <v>non</v>
      </c>
      <c r="B603" s="937" t="s">
        <v>1965</v>
      </c>
      <c r="C603" s="938"/>
      <c r="D603" s="938" t="s">
        <v>8446</v>
      </c>
      <c r="E603" s="938"/>
      <c r="F603" s="939">
        <f>SUMIF(WBA!Q:Q,D603,WBA!S:S)</f>
        <v>0</v>
      </c>
      <c r="G603" s="939">
        <f>SUMIF(Loic_MSc_Thesis!Q:Q,D603,Loic_MSc_Thesis!S:S)</f>
        <v>0</v>
      </c>
      <c r="H603" s="939">
        <f>SUMIF(LBB!Q:Q,D603,LBB!S:S)</f>
        <v>0</v>
      </c>
      <c r="I603" s="939">
        <f>SUMIF(Expert_LBB!M:M,D603,Expert_LBB!Q:Q)</f>
        <v>0</v>
      </c>
      <c r="J603" s="939">
        <f>SUMIF(Insekteräich!Q:Q,D603,Insekteräich!S:S)</f>
        <v>0</v>
      </c>
      <c r="K603" s="939">
        <f>SUMIF(Expert_Insekteraich!O:O,D603,Expert_Insekteraich!S:S)</f>
        <v>0</v>
      </c>
      <c r="L603" s="939">
        <f>SUMIF(other!R:R,D603,other!T:T)</f>
        <v>0</v>
      </c>
      <c r="M603" s="939">
        <f>SUMIF('Pan traps 2024'!Q:Q,D603,'Pan traps 2024'!S:S)</f>
        <v>0</v>
      </c>
      <c r="N603" s="939">
        <f t="shared" si="16"/>
        <v>0</v>
      </c>
      <c r="O603" s="935">
        <f t="shared" si="11"/>
        <v>0</v>
      </c>
      <c r="P603" s="914"/>
    </row>
    <row r="604" spans="1:16" ht="15">
      <c r="A604" s="114">
        <f t="shared" si="15"/>
        <v>1</v>
      </c>
      <c r="B604" s="937" t="s">
        <v>1965</v>
      </c>
      <c r="C604" s="938"/>
      <c r="D604" s="938" t="s">
        <v>3340</v>
      </c>
      <c r="E604" s="938"/>
      <c r="F604" s="939">
        <f>SUMIF(WBA!Q:Q,D604,WBA!S:S)</f>
        <v>0</v>
      </c>
      <c r="G604" s="939">
        <f>SUMIF(Loic_MSc_Thesis!Q:Q,D604,Loic_MSc_Thesis!S:S)</f>
        <v>0</v>
      </c>
      <c r="H604" s="939">
        <f>SUMIF(LBB!Q:Q,D604,LBB!S:S)</f>
        <v>7</v>
      </c>
      <c r="I604" s="939">
        <f>SUMIF(Expert_LBB!M:M,D604,Expert_LBB!Q:Q)</f>
        <v>0</v>
      </c>
      <c r="J604" s="939">
        <f>SUMIF(Insekteräich!Q:Q,D604,Insekteräich!S:S)</f>
        <v>2</v>
      </c>
      <c r="K604" s="939">
        <f>SUMIF(Expert_Insekteraich!O:O,D604,Expert_Insekteraich!S:S)</f>
        <v>0</v>
      </c>
      <c r="L604" s="939">
        <f>SUMIF(other!R:R,D604,other!T:T)</f>
        <v>0</v>
      </c>
      <c r="M604" s="939">
        <f>SUMIF('Pan traps 2024'!Q:Q,D604,'Pan traps 2024'!S:S)</f>
        <v>6</v>
      </c>
      <c r="N604" s="939">
        <f t="shared" si="16"/>
        <v>15</v>
      </c>
      <c r="O604" s="935" t="e">
        <f t="shared" ca="1" si="11"/>
        <v>#NAME?</v>
      </c>
      <c r="P604" s="914"/>
    </row>
    <row r="605" spans="1:16" ht="15">
      <c r="A605" s="114" t="str">
        <f t="shared" si="15"/>
        <v>non</v>
      </c>
      <c r="B605" s="937" t="s">
        <v>1965</v>
      </c>
      <c r="C605" s="938"/>
      <c r="D605" s="938" t="s">
        <v>8447</v>
      </c>
      <c r="E605" s="938"/>
      <c r="F605" s="939">
        <f>SUMIF(WBA!Q:Q,D605,WBA!S:S)</f>
        <v>0</v>
      </c>
      <c r="G605" s="939">
        <f>SUMIF(Loic_MSc_Thesis!Q:Q,D605,Loic_MSc_Thesis!S:S)</f>
        <v>0</v>
      </c>
      <c r="H605" s="939">
        <f>SUMIF(LBB!Q:Q,D605,LBB!S:S)</f>
        <v>0</v>
      </c>
      <c r="I605" s="939">
        <f>SUMIF(Expert_LBB!M:M,D605,Expert_LBB!Q:Q)</f>
        <v>0</v>
      </c>
      <c r="J605" s="939">
        <f>SUMIF(Insekteräich!Q:Q,D605,Insekteräich!S:S)</f>
        <v>0</v>
      </c>
      <c r="K605" s="939">
        <f>SUMIF(Expert_Insekteraich!O:O,D605,Expert_Insekteraich!S:S)</f>
        <v>0</v>
      </c>
      <c r="L605" s="939">
        <f>SUMIF(other!R:R,D605,other!T:T)</f>
        <v>0</v>
      </c>
      <c r="M605" s="939">
        <f>SUMIF('Pan traps 2024'!Q:Q,D605,'Pan traps 2024'!S:S)</f>
        <v>0</v>
      </c>
      <c r="N605" s="939">
        <f t="shared" si="16"/>
        <v>0</v>
      </c>
      <c r="O605" s="935">
        <f t="shared" si="11"/>
        <v>0</v>
      </c>
      <c r="P605" s="914"/>
    </row>
    <row r="606" spans="1:16" ht="15">
      <c r="A606" s="114">
        <f t="shared" si="15"/>
        <v>1</v>
      </c>
      <c r="B606" s="937" t="s">
        <v>1965</v>
      </c>
      <c r="C606" s="938"/>
      <c r="D606" s="938" t="s">
        <v>2738</v>
      </c>
      <c r="E606" s="938"/>
      <c r="F606" s="939">
        <f>SUMIF(WBA!Q:Q,D606,WBA!S:S)</f>
        <v>0</v>
      </c>
      <c r="G606" s="939">
        <f>SUMIF(Loic_MSc_Thesis!Q:Q,D606,Loic_MSc_Thesis!S:S)</f>
        <v>0</v>
      </c>
      <c r="H606" s="939">
        <f>SUMIF(LBB!Q:Q,D606,LBB!S:S)</f>
        <v>11</v>
      </c>
      <c r="I606" s="939">
        <f>SUMIF(Expert_LBB!M:M,D606,Expert_LBB!Q:Q)</f>
        <v>0</v>
      </c>
      <c r="J606" s="939">
        <f>SUMIF(Insekteräich!Q:Q,D606,Insekteräich!S:S)</f>
        <v>24</v>
      </c>
      <c r="K606" s="939">
        <f>SUMIF(Expert_Insekteraich!O:O,D606,Expert_Insekteraich!S:S)</f>
        <v>0</v>
      </c>
      <c r="L606" s="939">
        <f>SUMIF(other!R:R,D606,other!T:T)</f>
        <v>1</v>
      </c>
      <c r="M606" s="939">
        <f>SUMIF('Pan traps 2024'!Q:Q,D606,'Pan traps 2024'!S:S)</f>
        <v>2</v>
      </c>
      <c r="N606" s="939">
        <f t="shared" si="16"/>
        <v>38</v>
      </c>
      <c r="O606" s="935" t="e">
        <f t="shared" ca="1" si="11"/>
        <v>#NAME?</v>
      </c>
      <c r="P606" s="914"/>
    </row>
    <row r="607" spans="1:16" ht="15">
      <c r="A607" s="114" t="str">
        <f t="shared" si="15"/>
        <v>non</v>
      </c>
      <c r="D607" s="114" t="s">
        <v>8448</v>
      </c>
      <c r="E607" s="16" t="s">
        <v>8432</v>
      </c>
      <c r="F607" s="934">
        <f>SUMIF(WBA!Q:Q,D607,WBA!S:S)</f>
        <v>0</v>
      </c>
      <c r="G607" s="934">
        <f>SUMIF(Loic_MSc_Thesis!Q:Q,D607,Loic_MSc_Thesis!S:S)</f>
        <v>0</v>
      </c>
      <c r="H607" s="934">
        <f>SUMIF(LBB!Q:Q,D607,LBB!S:S)</f>
        <v>0</v>
      </c>
      <c r="I607" s="934">
        <f>SUMIF(Expert_LBB!M:M,D607,Expert_LBB!Q:Q)</f>
        <v>0</v>
      </c>
      <c r="J607" s="934">
        <f>SUMIF(Insekteräich!Q:Q,D607,Insekteräich!S:S)</f>
        <v>0</v>
      </c>
      <c r="K607" s="934">
        <f>SUMIF(Expert_Insekteraich!O:O,D607,Expert_Insekteraich!S:S)</f>
        <v>0</v>
      </c>
      <c r="L607" s="934">
        <f>SUMIF(other!R:R,D607,other!T:T)</f>
        <v>0</v>
      </c>
      <c r="M607" s="934">
        <f>SUMIF('Pan traps 2024'!Q:Q,D607,'Pan traps 2024'!S:S)</f>
        <v>0</v>
      </c>
      <c r="N607" s="934">
        <f t="shared" si="16"/>
        <v>0</v>
      </c>
      <c r="O607" s="935">
        <f t="shared" si="11"/>
        <v>0</v>
      </c>
      <c r="P607" s="914"/>
    </row>
    <row r="608" spans="1:16" ht="15">
      <c r="A608" s="114">
        <f t="shared" si="15"/>
        <v>1</v>
      </c>
      <c r="B608" s="937" t="s">
        <v>1965</v>
      </c>
      <c r="C608" s="938"/>
      <c r="D608" s="938" t="s">
        <v>3335</v>
      </c>
      <c r="E608" s="938"/>
      <c r="F608" s="939">
        <f>SUMIF(WBA!Q:Q,D608,WBA!S:S)</f>
        <v>0</v>
      </c>
      <c r="G608" s="939">
        <f>SUMIF(Loic_MSc_Thesis!Q:Q,D608,Loic_MSc_Thesis!S:S)</f>
        <v>0</v>
      </c>
      <c r="H608" s="939">
        <f>SUMIF(LBB!Q:Q,D608,LBB!S:S)</f>
        <v>7</v>
      </c>
      <c r="I608" s="939">
        <f>SUMIF(Expert_LBB!M:M,D608,Expert_LBB!Q:Q)</f>
        <v>0</v>
      </c>
      <c r="J608" s="939">
        <f>SUMIF(Insekteräich!Q:Q,D608,Insekteräich!S:S)</f>
        <v>1</v>
      </c>
      <c r="K608" s="939">
        <f>SUMIF(Expert_Insekteraich!O:O,D608,Expert_Insekteraich!S:S)</f>
        <v>0</v>
      </c>
      <c r="L608" s="939">
        <f>SUMIF(other!R:R,D608,other!T:T)</f>
        <v>0</v>
      </c>
      <c r="M608" s="939">
        <f>SUMIF('Pan traps 2024'!Q:Q,D608,'Pan traps 2024'!S:S)</f>
        <v>1</v>
      </c>
      <c r="N608" s="939">
        <f t="shared" si="16"/>
        <v>9</v>
      </c>
      <c r="O608" s="935" t="e">
        <f t="shared" ca="1" si="11"/>
        <v>#NAME?</v>
      </c>
      <c r="P608" s="914"/>
    </row>
    <row r="609" spans="1:16" ht="15">
      <c r="A609" s="114" t="str">
        <f t="shared" si="15"/>
        <v>non</v>
      </c>
      <c r="B609" s="937" t="s">
        <v>1965</v>
      </c>
      <c r="C609" s="938"/>
      <c r="D609" s="938" t="s">
        <v>8449</v>
      </c>
      <c r="E609" s="938"/>
      <c r="F609" s="939">
        <f>SUMIF(WBA!Q:Q,D609,WBA!S:S)</f>
        <v>0</v>
      </c>
      <c r="G609" s="939">
        <f>SUMIF(Loic_MSc_Thesis!Q:Q,D609,Loic_MSc_Thesis!S:S)</f>
        <v>0</v>
      </c>
      <c r="H609" s="939">
        <f>SUMIF(LBB!Q:Q,D609,LBB!S:S)</f>
        <v>0</v>
      </c>
      <c r="I609" s="939">
        <f>SUMIF(Expert_LBB!M:M,D609,Expert_LBB!Q:Q)</f>
        <v>0</v>
      </c>
      <c r="J609" s="939">
        <f>SUMIF(Insekteräich!Q:Q,D609,Insekteräich!S:S)</f>
        <v>0</v>
      </c>
      <c r="K609" s="939">
        <f>SUMIF(Expert_Insekteraich!O:O,D609,Expert_Insekteraich!S:S)</f>
        <v>0</v>
      </c>
      <c r="L609" s="939">
        <f>SUMIF(other!R:R,D609,other!T:T)</f>
        <v>0</v>
      </c>
      <c r="M609" s="939">
        <f>SUMIF('Pan traps 2024'!Q:Q,D609,'Pan traps 2024'!S:S)</f>
        <v>0</v>
      </c>
      <c r="N609" s="939">
        <f t="shared" si="16"/>
        <v>0</v>
      </c>
      <c r="O609" s="935">
        <f t="shared" si="11"/>
        <v>0</v>
      </c>
      <c r="P609" s="914"/>
    </row>
    <row r="610" spans="1:16" ht="15">
      <c r="A610" s="114" t="str">
        <f t="shared" si="15"/>
        <v>non</v>
      </c>
      <c r="D610" s="114" t="s">
        <v>8450</v>
      </c>
      <c r="F610" s="934">
        <f>SUMIF(WBA!Q:Q,D610,WBA!S:S)</f>
        <v>0</v>
      </c>
      <c r="G610" s="934">
        <f>SUMIF(Loic_MSc_Thesis!Q:Q,D610,Loic_MSc_Thesis!S:S)</f>
        <v>0</v>
      </c>
      <c r="H610" s="934">
        <f>SUMIF(LBB!Q:Q,D610,LBB!S:S)</f>
        <v>0</v>
      </c>
      <c r="I610" s="934">
        <f>SUMIF(Expert_LBB!M:M,D610,Expert_LBB!Q:Q)</f>
        <v>0</v>
      </c>
      <c r="J610" s="934">
        <f>SUMIF(Insekteräich!Q:Q,D610,Insekteräich!S:S)</f>
        <v>0</v>
      </c>
      <c r="K610" s="934">
        <f>SUMIF(Expert_Insekteraich!O:O,D610,Expert_Insekteraich!S:S)</f>
        <v>0</v>
      </c>
      <c r="L610" s="934">
        <f>SUMIF(other!R:R,D610,other!T:T)</f>
        <v>0</v>
      </c>
      <c r="M610" s="934">
        <f>SUMIF('Pan traps 2024'!Q:Q,D610,'Pan traps 2024'!S:S)</f>
        <v>0</v>
      </c>
      <c r="N610" s="934">
        <f t="shared" si="16"/>
        <v>0</v>
      </c>
      <c r="O610" s="935">
        <f t="shared" si="11"/>
        <v>0</v>
      </c>
      <c r="P610" s="914"/>
    </row>
    <row r="611" spans="1:16" ht="15">
      <c r="A611" s="114" t="str">
        <f t="shared" si="15"/>
        <v>non</v>
      </c>
      <c r="D611" s="114" t="s">
        <v>8451</v>
      </c>
      <c r="F611" s="934">
        <f>SUMIF(WBA!Q:Q,D611,WBA!S:S)</f>
        <v>0</v>
      </c>
      <c r="G611" s="934">
        <f>SUMIF(Loic_MSc_Thesis!Q:Q,D611,Loic_MSc_Thesis!S:S)</f>
        <v>0</v>
      </c>
      <c r="H611" s="934">
        <f>SUMIF(LBB!Q:Q,D611,LBB!S:S)</f>
        <v>0</v>
      </c>
      <c r="I611" s="934">
        <f>SUMIF(Expert_LBB!M:M,D611,Expert_LBB!Q:Q)</f>
        <v>0</v>
      </c>
      <c r="J611" s="934">
        <f>SUMIF(Insekteräich!Q:Q,D611,Insekteräich!S:S)</f>
        <v>0</v>
      </c>
      <c r="K611" s="934">
        <f>SUMIF(Expert_Insekteraich!O:O,D611,Expert_Insekteraich!S:S)</f>
        <v>0</v>
      </c>
      <c r="L611" s="934">
        <f>SUMIF(other!R:R,D611,other!T:T)</f>
        <v>0</v>
      </c>
      <c r="M611" s="934">
        <f>SUMIF('Pan traps 2024'!Q:Q,D611,'Pan traps 2024'!S:S)</f>
        <v>0</v>
      </c>
      <c r="N611" s="934">
        <f t="shared" si="16"/>
        <v>0</v>
      </c>
      <c r="O611" s="935">
        <f t="shared" si="11"/>
        <v>0</v>
      </c>
      <c r="P611" s="914"/>
    </row>
    <row r="612" spans="1:16" ht="15">
      <c r="A612" s="114" t="str">
        <f t="shared" si="15"/>
        <v>non</v>
      </c>
      <c r="D612" s="114" t="s">
        <v>8452</v>
      </c>
      <c r="F612" s="934">
        <f>SUMIF(WBA!Q:Q,D612,WBA!S:S)</f>
        <v>0</v>
      </c>
      <c r="G612" s="934">
        <f>SUMIF(Loic_MSc_Thesis!Q:Q,D612,Loic_MSc_Thesis!S:S)</f>
        <v>0</v>
      </c>
      <c r="H612" s="934">
        <f>SUMIF(LBB!Q:Q,D612,LBB!S:S)</f>
        <v>0</v>
      </c>
      <c r="I612" s="934">
        <f>SUMIF(Expert_LBB!M:M,D612,Expert_LBB!Q:Q)</f>
        <v>0</v>
      </c>
      <c r="J612" s="934">
        <f>SUMIF(Insekteräich!Q:Q,D612,Insekteräich!S:S)</f>
        <v>0</v>
      </c>
      <c r="K612" s="934">
        <f>SUMIF(Expert_Insekteraich!O:O,D612,Expert_Insekteraich!S:S)</f>
        <v>0</v>
      </c>
      <c r="L612" s="934">
        <f>SUMIF(other!R:R,D612,other!T:T)</f>
        <v>0</v>
      </c>
      <c r="M612" s="934">
        <f>SUMIF('Pan traps 2024'!Q:Q,D612,'Pan traps 2024'!S:S)</f>
        <v>0</v>
      </c>
      <c r="N612" s="934">
        <f t="shared" si="16"/>
        <v>0</v>
      </c>
      <c r="O612" s="935">
        <f t="shared" si="11"/>
        <v>0</v>
      </c>
      <c r="P612" s="914"/>
    </row>
    <row r="613" spans="1:16" ht="15">
      <c r="A613" s="114" t="str">
        <f t="shared" si="15"/>
        <v>non</v>
      </c>
      <c r="D613" s="114" t="s">
        <v>8453</v>
      </c>
      <c r="F613" s="934">
        <f>SUMIF(WBA!Q:Q,D613,WBA!S:S)</f>
        <v>0</v>
      </c>
      <c r="G613" s="934">
        <f>SUMIF(Loic_MSc_Thesis!Q:Q,D613,Loic_MSc_Thesis!S:S)</f>
        <v>0</v>
      </c>
      <c r="H613" s="934">
        <f>SUMIF(LBB!Q:Q,D613,LBB!S:S)</f>
        <v>0</v>
      </c>
      <c r="I613" s="934">
        <f>SUMIF(Expert_LBB!M:M,D613,Expert_LBB!Q:Q)</f>
        <v>0</v>
      </c>
      <c r="J613" s="934">
        <f>SUMIF(Insekteräich!Q:Q,D613,Insekteräich!S:S)</f>
        <v>0</v>
      </c>
      <c r="K613" s="934">
        <f>SUMIF(Expert_Insekteraich!O:O,D613,Expert_Insekteraich!S:S)</f>
        <v>0</v>
      </c>
      <c r="L613" s="934">
        <f>SUMIF(other!R:R,D613,other!T:T)</f>
        <v>0</v>
      </c>
      <c r="M613" s="934">
        <f>SUMIF('Pan traps 2024'!Q:Q,D613,'Pan traps 2024'!S:S)</f>
        <v>0</v>
      </c>
      <c r="N613" s="934">
        <f t="shared" si="16"/>
        <v>0</v>
      </c>
      <c r="O613" s="935">
        <f t="shared" si="11"/>
        <v>0</v>
      </c>
      <c r="P613" s="914"/>
    </row>
    <row r="614" spans="1:16" ht="15">
      <c r="A614" s="114" t="str">
        <f t="shared" si="15"/>
        <v>non</v>
      </c>
      <c r="D614" s="114" t="s">
        <v>8454</v>
      </c>
      <c r="F614" s="934">
        <f>SUMIF(WBA!Q:Q,D614,WBA!S:S)</f>
        <v>0</v>
      </c>
      <c r="G614" s="934">
        <f>SUMIF(Loic_MSc_Thesis!Q:Q,D614,Loic_MSc_Thesis!S:S)</f>
        <v>0</v>
      </c>
      <c r="H614" s="934">
        <f>SUMIF(LBB!Q:Q,D614,LBB!S:S)</f>
        <v>0</v>
      </c>
      <c r="I614" s="934">
        <f>SUMIF(Expert_LBB!M:M,D614,Expert_LBB!Q:Q)</f>
        <v>0</v>
      </c>
      <c r="J614" s="934">
        <f>SUMIF(Insekteräich!Q:Q,D614,Insekteräich!S:S)</f>
        <v>0</v>
      </c>
      <c r="K614" s="934">
        <f>SUMIF(Expert_Insekteraich!O:O,D614,Expert_Insekteraich!S:S)</f>
        <v>0</v>
      </c>
      <c r="L614" s="934">
        <f>SUMIF(other!R:R,D614,other!T:T)</f>
        <v>0</v>
      </c>
      <c r="M614" s="934">
        <f>SUMIF('Pan traps 2024'!Q:Q,D614,'Pan traps 2024'!S:S)</f>
        <v>0</v>
      </c>
      <c r="N614" s="934">
        <f t="shared" si="16"/>
        <v>0</v>
      </c>
      <c r="O614" s="935">
        <f t="shared" si="11"/>
        <v>0</v>
      </c>
      <c r="P614" s="914"/>
    </row>
    <row r="615" spans="1:16" ht="15">
      <c r="A615" s="114" t="str">
        <f t="shared" si="15"/>
        <v>non</v>
      </c>
      <c r="D615" s="114" t="s">
        <v>8455</v>
      </c>
      <c r="F615" s="934">
        <f>SUMIF(WBA!Q:Q,D615,WBA!S:S)</f>
        <v>0</v>
      </c>
      <c r="G615" s="934">
        <f>SUMIF(Loic_MSc_Thesis!Q:Q,D615,Loic_MSc_Thesis!S:S)</f>
        <v>0</v>
      </c>
      <c r="H615" s="934">
        <f>SUMIF(LBB!Q:Q,D615,LBB!S:S)</f>
        <v>0</v>
      </c>
      <c r="I615" s="934">
        <f>SUMIF(Expert_LBB!M:M,D615,Expert_LBB!Q:Q)</f>
        <v>0</v>
      </c>
      <c r="J615" s="934">
        <f>SUMIF(Insekteräich!Q:Q,D615,Insekteräich!S:S)</f>
        <v>0</v>
      </c>
      <c r="K615" s="934">
        <f>SUMIF(Expert_Insekteraich!O:O,D615,Expert_Insekteraich!S:S)</f>
        <v>0</v>
      </c>
      <c r="L615" s="934">
        <f>SUMIF(other!R:R,D615,other!T:T)</f>
        <v>0</v>
      </c>
      <c r="M615" s="934">
        <f>SUMIF('Pan traps 2024'!Q:Q,D615,'Pan traps 2024'!S:S)</f>
        <v>0</v>
      </c>
      <c r="N615" s="934">
        <f t="shared" si="16"/>
        <v>0</v>
      </c>
      <c r="O615" s="935">
        <f t="shared" si="11"/>
        <v>0</v>
      </c>
      <c r="P615" s="914"/>
    </row>
    <row r="616" spans="1:16" ht="15">
      <c r="A616" s="114">
        <f t="shared" si="15"/>
        <v>1</v>
      </c>
      <c r="D616" s="114" t="s">
        <v>7906</v>
      </c>
      <c r="F616" s="934">
        <f>SUMIF(WBA!Q:Q,D616,WBA!S:S)</f>
        <v>0</v>
      </c>
      <c r="G616" s="934">
        <f>SUMIF(Loic_MSc_Thesis!Q:Q,D616,Loic_MSc_Thesis!S:S)</f>
        <v>0</v>
      </c>
      <c r="H616" s="934">
        <f>SUMIF(LBB!Q:Q,D616,LBB!S:S)</f>
        <v>0</v>
      </c>
      <c r="I616" s="934">
        <f>SUMIF(Expert_LBB!M:M,D616,Expert_LBB!Q:Q)</f>
        <v>0</v>
      </c>
      <c r="J616" s="934">
        <f>SUMIF(Insekteräich!Q:Q,D616,Insekteräich!S:S)</f>
        <v>1</v>
      </c>
      <c r="K616" s="934">
        <f>SUMIF(Expert_Insekteraich!O:O,D616,Expert_Insekteraich!S:S)</f>
        <v>0</v>
      </c>
      <c r="L616" s="934">
        <f>SUMIF(other!R:R,D616,other!T:T)</f>
        <v>0</v>
      </c>
      <c r="M616" s="934">
        <f>SUMIF('Pan traps 2024'!Q:Q,D616,'Pan traps 2024'!S:S)</f>
        <v>0</v>
      </c>
      <c r="N616" s="934">
        <f t="shared" si="16"/>
        <v>1</v>
      </c>
      <c r="O616" s="935" t="e">
        <f t="shared" ca="1" si="11"/>
        <v>#NAME?</v>
      </c>
      <c r="P616" s="914"/>
    </row>
    <row r="617" spans="1:16" ht="15">
      <c r="A617" s="114" t="str">
        <f t="shared" si="15"/>
        <v>non</v>
      </c>
      <c r="D617" s="114" t="s">
        <v>8456</v>
      </c>
      <c r="F617" s="934">
        <f>SUMIF(WBA!Q:Q,D617,WBA!S:S)</f>
        <v>0</v>
      </c>
      <c r="G617" s="934">
        <f>SUMIF(Loic_MSc_Thesis!Q:Q,D617,Loic_MSc_Thesis!S:S)</f>
        <v>0</v>
      </c>
      <c r="H617" s="934">
        <f>SUMIF(LBB!Q:Q,D617,LBB!S:S)</f>
        <v>0</v>
      </c>
      <c r="I617" s="934">
        <f>SUMIF(Expert_LBB!M:M,D617,Expert_LBB!Q:Q)</f>
        <v>0</v>
      </c>
      <c r="J617" s="934">
        <f>SUMIF(Insekteräich!Q:Q,D617,Insekteräich!S:S)</f>
        <v>0</v>
      </c>
      <c r="K617" s="934">
        <f>SUMIF(Expert_Insekteraich!O:O,D617,Expert_Insekteraich!S:S)</f>
        <v>0</v>
      </c>
      <c r="L617" s="934">
        <f>SUMIF(other!R:R,D617,other!T:T)</f>
        <v>0</v>
      </c>
      <c r="M617" s="934">
        <f>SUMIF('Pan traps 2024'!Q:Q,D617,'Pan traps 2024'!S:S)</f>
        <v>0</v>
      </c>
      <c r="N617" s="934">
        <f t="shared" si="16"/>
        <v>0</v>
      </c>
      <c r="O617" s="935">
        <f t="shared" si="11"/>
        <v>0</v>
      </c>
      <c r="P617" s="914"/>
    </row>
    <row r="618" spans="1:16" ht="15">
      <c r="A618" s="114" t="str">
        <f t="shared" si="15"/>
        <v>non</v>
      </c>
      <c r="D618" s="114" t="s">
        <v>8457</v>
      </c>
      <c r="F618" s="934">
        <f>SUMIF(WBA!Q:Q,D618,WBA!S:S)</f>
        <v>0</v>
      </c>
      <c r="G618" s="934">
        <f>SUMIF(Loic_MSc_Thesis!Q:Q,D618,Loic_MSc_Thesis!S:S)</f>
        <v>0</v>
      </c>
      <c r="H618" s="934">
        <f>SUMIF(LBB!Q:Q,D618,LBB!S:S)</f>
        <v>0</v>
      </c>
      <c r="I618" s="934">
        <f>SUMIF(Expert_LBB!M:M,D618,Expert_LBB!Q:Q)</f>
        <v>0</v>
      </c>
      <c r="J618" s="934">
        <f>SUMIF(Insekteräich!Q:Q,D618,Insekteräich!S:S)</f>
        <v>0</v>
      </c>
      <c r="K618" s="934">
        <f>SUMIF(Expert_Insekteraich!O:O,D618,Expert_Insekteraich!S:S)</f>
        <v>0</v>
      </c>
      <c r="L618" s="934">
        <f>SUMIF(other!R:R,D618,other!T:T)</f>
        <v>0</v>
      </c>
      <c r="M618" s="934">
        <f>SUMIF('Pan traps 2024'!Q:Q,D618,'Pan traps 2024'!S:S)</f>
        <v>0</v>
      </c>
      <c r="N618" s="934">
        <f t="shared" si="16"/>
        <v>0</v>
      </c>
      <c r="O618" s="935">
        <f t="shared" si="11"/>
        <v>0</v>
      </c>
      <c r="P618" s="914"/>
    </row>
    <row r="619" spans="1:16" ht="15">
      <c r="A619" s="114" t="str">
        <f t="shared" si="15"/>
        <v>non</v>
      </c>
      <c r="D619" s="114" t="s">
        <v>8458</v>
      </c>
      <c r="F619" s="934">
        <f>SUMIF(WBA!Q:Q,D619,WBA!S:S)</f>
        <v>0</v>
      </c>
      <c r="G619" s="934">
        <f>SUMIF(Loic_MSc_Thesis!Q:Q,D619,Loic_MSc_Thesis!S:S)</f>
        <v>0</v>
      </c>
      <c r="H619" s="934">
        <f>SUMIF(LBB!Q:Q,D619,LBB!S:S)</f>
        <v>0</v>
      </c>
      <c r="I619" s="934">
        <f>SUMIF(Expert_LBB!M:M,D619,Expert_LBB!Q:Q)</f>
        <v>0</v>
      </c>
      <c r="J619" s="934">
        <f>SUMIF(Insekteräich!Q:Q,D619,Insekteräich!S:S)</f>
        <v>0</v>
      </c>
      <c r="K619" s="934">
        <f>SUMIF(Expert_Insekteraich!O:O,D619,Expert_Insekteraich!S:S)</f>
        <v>0</v>
      </c>
      <c r="L619" s="934">
        <f>SUMIF(other!R:R,D619,other!T:T)</f>
        <v>0</v>
      </c>
      <c r="M619" s="934">
        <f>SUMIF('Pan traps 2024'!Q:Q,D619,'Pan traps 2024'!S:S)</f>
        <v>0</v>
      </c>
      <c r="N619" s="934">
        <f t="shared" si="16"/>
        <v>0</v>
      </c>
      <c r="O619" s="935">
        <f t="shared" ref="O619:O691" si="17">IF(N619=0, ,DIVIDE(N619,$N$2))</f>
        <v>0</v>
      </c>
      <c r="P619" s="914"/>
    </row>
    <row r="620" spans="1:16" ht="15">
      <c r="A620" s="114" t="str">
        <f t="shared" si="15"/>
        <v>non</v>
      </c>
      <c r="D620" s="114" t="s">
        <v>8459</v>
      </c>
      <c r="F620" s="934">
        <f>SUMIF(WBA!Q:Q,D620,WBA!S:S)</f>
        <v>0</v>
      </c>
      <c r="G620" s="934">
        <f>SUMIF(Loic_MSc_Thesis!Q:Q,D620,Loic_MSc_Thesis!S:S)</f>
        <v>0</v>
      </c>
      <c r="H620" s="934">
        <f>SUMIF(LBB!Q:Q,D620,LBB!S:S)</f>
        <v>0</v>
      </c>
      <c r="I620" s="934">
        <f>SUMIF(Expert_LBB!M:M,D620,Expert_LBB!Q:Q)</f>
        <v>0</v>
      </c>
      <c r="J620" s="934">
        <f>SUMIF(Insekteräich!Q:Q,D620,Insekteräich!S:S)</f>
        <v>0</v>
      </c>
      <c r="K620" s="934">
        <f>SUMIF(Expert_Insekteraich!O:O,D620,Expert_Insekteraich!S:S)</f>
        <v>0</v>
      </c>
      <c r="L620" s="934">
        <f>SUMIF(other!R:R,D620,other!T:T)</f>
        <v>0</v>
      </c>
      <c r="M620" s="934">
        <f>SUMIF('Pan traps 2024'!Q:Q,D620,'Pan traps 2024'!S:S)</f>
        <v>0</v>
      </c>
      <c r="N620" s="934">
        <f t="shared" si="16"/>
        <v>0</v>
      </c>
      <c r="O620" s="935">
        <f t="shared" si="17"/>
        <v>0</v>
      </c>
      <c r="P620" s="914"/>
    </row>
    <row r="621" spans="1:16" ht="15">
      <c r="A621" s="114" t="str">
        <f t="shared" si="15"/>
        <v>non</v>
      </c>
      <c r="D621" s="114" t="s">
        <v>8460</v>
      </c>
      <c r="F621" s="934">
        <f>SUMIF(WBA!Q:Q,D621,WBA!S:S)</f>
        <v>0</v>
      </c>
      <c r="G621" s="934">
        <f>SUMIF(Loic_MSc_Thesis!Q:Q,D621,Loic_MSc_Thesis!S:S)</f>
        <v>0</v>
      </c>
      <c r="H621" s="934">
        <f>SUMIF(LBB!Q:Q,D621,LBB!S:S)</f>
        <v>0</v>
      </c>
      <c r="I621" s="934">
        <f>SUMIF(Expert_LBB!M:M,D621,Expert_LBB!Q:Q)</f>
        <v>0</v>
      </c>
      <c r="J621" s="934">
        <f>SUMIF(Insekteräich!Q:Q,D621,Insekteräich!S:S)</f>
        <v>0</v>
      </c>
      <c r="K621" s="934">
        <f>SUMIF(Expert_Insekteraich!O:O,D621,Expert_Insekteraich!S:S)</f>
        <v>0</v>
      </c>
      <c r="L621" s="934">
        <f>SUMIF(other!R:R,D621,other!T:T)</f>
        <v>0</v>
      </c>
      <c r="M621" s="934">
        <f>SUMIF('Pan traps 2024'!Q:Q,D621,'Pan traps 2024'!S:S)</f>
        <v>0</v>
      </c>
      <c r="N621" s="934">
        <f t="shared" si="16"/>
        <v>0</v>
      </c>
      <c r="O621" s="935">
        <f t="shared" si="17"/>
        <v>0</v>
      </c>
      <c r="P621" s="914"/>
    </row>
    <row r="622" spans="1:16" ht="15">
      <c r="A622" s="114" t="str">
        <f t="shared" si="15"/>
        <v>non</v>
      </c>
      <c r="D622" s="114" t="s">
        <v>8461</v>
      </c>
      <c r="F622" s="934">
        <f>SUMIF(WBA!Q:Q,D622,WBA!S:S)</f>
        <v>0</v>
      </c>
      <c r="G622" s="934">
        <f>SUMIF(Loic_MSc_Thesis!Q:Q,D622,Loic_MSc_Thesis!S:S)</f>
        <v>0</v>
      </c>
      <c r="H622" s="934">
        <f>SUMIF(LBB!Q:Q,D622,LBB!S:S)</f>
        <v>0</v>
      </c>
      <c r="I622" s="934">
        <f>SUMIF(Expert_LBB!M:M,D622,Expert_LBB!Q:Q)</f>
        <v>0</v>
      </c>
      <c r="J622" s="934">
        <f>SUMIF(Insekteräich!Q:Q,D622,Insekteräich!S:S)</f>
        <v>0</v>
      </c>
      <c r="K622" s="934">
        <f>SUMIF(Expert_Insekteraich!O:O,D622,Expert_Insekteraich!S:S)</f>
        <v>0</v>
      </c>
      <c r="L622" s="934">
        <f>SUMIF(other!R:R,D622,other!T:T)</f>
        <v>0</v>
      </c>
      <c r="M622" s="934">
        <f>SUMIF('Pan traps 2024'!Q:Q,D622,'Pan traps 2024'!S:S)</f>
        <v>0</v>
      </c>
      <c r="N622" s="934">
        <f t="shared" si="16"/>
        <v>0</v>
      </c>
      <c r="O622" s="935">
        <f t="shared" si="17"/>
        <v>0</v>
      </c>
      <c r="P622" s="914"/>
    </row>
    <row r="623" spans="1:16" ht="15">
      <c r="A623" s="114" t="str">
        <f t="shared" si="15"/>
        <v>non</v>
      </c>
      <c r="D623" s="114" t="s">
        <v>8462</v>
      </c>
      <c r="F623" s="934">
        <f>SUMIF(WBA!Q:Q,D623,WBA!S:S)</f>
        <v>0</v>
      </c>
      <c r="G623" s="934">
        <f>SUMIF(Loic_MSc_Thesis!Q:Q,D623,Loic_MSc_Thesis!S:S)</f>
        <v>0</v>
      </c>
      <c r="H623" s="934">
        <f>SUMIF(LBB!Q:Q,D623,LBB!S:S)</f>
        <v>0</v>
      </c>
      <c r="I623" s="934">
        <f>SUMIF(Expert_LBB!M:M,D623,Expert_LBB!Q:Q)</f>
        <v>0</v>
      </c>
      <c r="J623" s="934">
        <f>SUMIF(Insekteräich!Q:Q,D623,Insekteräich!S:S)</f>
        <v>0</v>
      </c>
      <c r="K623" s="934">
        <f>SUMIF(Expert_Insekteraich!O:O,D623,Expert_Insekteraich!S:S)</f>
        <v>0</v>
      </c>
      <c r="L623" s="934">
        <f>SUMIF(other!R:R,D623,other!T:T)</f>
        <v>0</v>
      </c>
      <c r="M623" s="934">
        <f>SUMIF('Pan traps 2024'!Q:Q,D623,'Pan traps 2024'!S:S)</f>
        <v>0</v>
      </c>
      <c r="N623" s="934">
        <f t="shared" si="16"/>
        <v>0</v>
      </c>
      <c r="O623" s="935">
        <f t="shared" si="17"/>
        <v>0</v>
      </c>
      <c r="P623" s="914"/>
    </row>
    <row r="624" spans="1:16" ht="15">
      <c r="A624" s="114" t="str">
        <f t="shared" si="15"/>
        <v>non</v>
      </c>
      <c r="D624" s="114" t="s">
        <v>8463</v>
      </c>
      <c r="F624" s="934">
        <f>SUMIF(WBA!Q:Q,D624,WBA!S:S)</f>
        <v>0</v>
      </c>
      <c r="G624" s="934">
        <f>SUMIF(Loic_MSc_Thesis!Q:Q,D624,Loic_MSc_Thesis!S:S)</f>
        <v>0</v>
      </c>
      <c r="H624" s="934">
        <f>SUMIF(LBB!Q:Q,D624,LBB!S:S)</f>
        <v>0</v>
      </c>
      <c r="I624" s="934">
        <f>SUMIF(Expert_LBB!M:M,D624,Expert_LBB!Q:Q)</f>
        <v>0</v>
      </c>
      <c r="J624" s="934">
        <f>SUMIF(Insekteräich!Q:Q,D624,Insekteräich!S:S)</f>
        <v>0</v>
      </c>
      <c r="K624" s="934">
        <f>SUMIF(Expert_Insekteraich!O:O,D624,Expert_Insekteraich!S:S)</f>
        <v>0</v>
      </c>
      <c r="L624" s="934">
        <f>SUMIF(other!R:R,D624,other!T:T)</f>
        <v>0</v>
      </c>
      <c r="M624" s="934">
        <f>SUMIF('Pan traps 2024'!Q:Q,D624,'Pan traps 2024'!S:S)</f>
        <v>0</v>
      </c>
      <c r="N624" s="934">
        <f t="shared" si="16"/>
        <v>0</v>
      </c>
      <c r="O624" s="935">
        <f t="shared" si="17"/>
        <v>0</v>
      </c>
      <c r="P624" s="914"/>
    </row>
    <row r="625" spans="1:16" ht="15">
      <c r="A625" s="114" t="str">
        <f t="shared" si="15"/>
        <v>non</v>
      </c>
      <c r="D625" s="114" t="s">
        <v>8464</v>
      </c>
      <c r="F625" s="934">
        <f>SUMIF(WBA!Q:Q,D625,WBA!S:S)</f>
        <v>0</v>
      </c>
      <c r="G625" s="934">
        <f>SUMIF(Loic_MSc_Thesis!Q:Q,D625,Loic_MSc_Thesis!S:S)</f>
        <v>0</v>
      </c>
      <c r="H625" s="934">
        <f>SUMIF(LBB!Q:Q,D625,LBB!S:S)</f>
        <v>0</v>
      </c>
      <c r="I625" s="934">
        <f>SUMIF(Expert_LBB!M:M,D625,Expert_LBB!Q:Q)</f>
        <v>0</v>
      </c>
      <c r="J625" s="934">
        <f>SUMIF(Insekteräich!Q:Q,D625,Insekteräich!S:S)</f>
        <v>0</v>
      </c>
      <c r="K625" s="934">
        <f>SUMIF(Expert_Insekteraich!O:O,D625,Expert_Insekteraich!S:S)</f>
        <v>0</v>
      </c>
      <c r="L625" s="934">
        <f>SUMIF(other!R:R,D625,other!T:T)</f>
        <v>0</v>
      </c>
      <c r="M625" s="934">
        <f>SUMIF('Pan traps 2024'!Q:Q,D625,'Pan traps 2024'!S:S)</f>
        <v>0</v>
      </c>
      <c r="N625" s="934">
        <f t="shared" si="16"/>
        <v>0</v>
      </c>
      <c r="O625" s="935">
        <f t="shared" si="17"/>
        <v>0</v>
      </c>
      <c r="P625" s="914"/>
    </row>
    <row r="626" spans="1:16" ht="15">
      <c r="A626" s="114" t="str">
        <f t="shared" si="15"/>
        <v>non</v>
      </c>
      <c r="D626" s="114" t="s">
        <v>8465</v>
      </c>
      <c r="F626" s="934">
        <f>SUMIF(WBA!Q:Q,D626,WBA!S:S)</f>
        <v>0</v>
      </c>
      <c r="G626" s="934">
        <f>SUMIF(Loic_MSc_Thesis!Q:Q,D626,Loic_MSc_Thesis!S:S)</f>
        <v>0</v>
      </c>
      <c r="H626" s="934">
        <f>SUMIF(LBB!Q:Q,D626,LBB!S:S)</f>
        <v>0</v>
      </c>
      <c r="I626" s="934">
        <f>SUMIF(Expert_LBB!M:M,D626,Expert_LBB!Q:Q)</f>
        <v>0</v>
      </c>
      <c r="J626" s="934">
        <f>SUMIF(Insekteräich!Q:Q,D626,Insekteräich!S:S)</f>
        <v>0</v>
      </c>
      <c r="K626" s="934">
        <f>SUMIF(Expert_Insekteraich!O:O,D626,Expert_Insekteraich!S:S)</f>
        <v>0</v>
      </c>
      <c r="L626" s="934">
        <f>SUMIF(other!R:R,D626,other!T:T)</f>
        <v>0</v>
      </c>
      <c r="M626" s="934">
        <f>SUMIF('Pan traps 2024'!Q:Q,D626,'Pan traps 2024'!S:S)</f>
        <v>0</v>
      </c>
      <c r="N626" s="934">
        <f t="shared" si="16"/>
        <v>0</v>
      </c>
      <c r="O626" s="935">
        <f t="shared" si="17"/>
        <v>0</v>
      </c>
      <c r="P626" s="914"/>
    </row>
    <row r="627" spans="1:16" ht="15">
      <c r="A627" s="114" t="str">
        <f t="shared" si="15"/>
        <v>non</v>
      </c>
      <c r="D627" s="114" t="s">
        <v>8466</v>
      </c>
      <c r="F627" s="934">
        <f>SUMIF(WBA!Q:Q,D627,WBA!S:S)</f>
        <v>0</v>
      </c>
      <c r="G627" s="934">
        <f>SUMIF(Loic_MSc_Thesis!Q:Q,D627,Loic_MSc_Thesis!S:S)</f>
        <v>0</v>
      </c>
      <c r="H627" s="934">
        <f>SUMIF(LBB!Q:Q,D627,LBB!S:S)</f>
        <v>0</v>
      </c>
      <c r="I627" s="934">
        <f>SUMIF(Expert_LBB!M:M,D627,Expert_LBB!Q:Q)</f>
        <v>0</v>
      </c>
      <c r="J627" s="934">
        <f>SUMIF(Insekteräich!Q:Q,D627,Insekteräich!S:S)</f>
        <v>0</v>
      </c>
      <c r="K627" s="934">
        <f>SUMIF(Expert_Insekteraich!O:O,D627,Expert_Insekteraich!S:S)</f>
        <v>0</v>
      </c>
      <c r="L627" s="934">
        <f>SUMIF(other!R:R,D627,other!T:T)</f>
        <v>0</v>
      </c>
      <c r="M627" s="934">
        <f>SUMIF('Pan traps 2024'!Q:Q,D627,'Pan traps 2024'!S:S)</f>
        <v>0</v>
      </c>
      <c r="N627" s="934">
        <f t="shared" si="16"/>
        <v>0</v>
      </c>
      <c r="O627" s="935">
        <f t="shared" si="17"/>
        <v>0</v>
      </c>
      <c r="P627" s="914"/>
    </row>
    <row r="628" spans="1:16" ht="15">
      <c r="A628" s="114">
        <f t="shared" si="15"/>
        <v>1</v>
      </c>
      <c r="D628" s="114" t="s">
        <v>7916</v>
      </c>
      <c r="F628" s="934">
        <f>SUMIF(WBA!Q:Q,D628,WBA!S:S)</f>
        <v>0</v>
      </c>
      <c r="G628" s="934">
        <f>SUMIF(Loic_MSc_Thesis!Q:Q,D628,Loic_MSc_Thesis!S:S)</f>
        <v>0</v>
      </c>
      <c r="H628" s="934">
        <f>SUMIF(LBB!Q:Q,D628,LBB!S:S)</f>
        <v>0</v>
      </c>
      <c r="I628" s="934">
        <f>SUMIF(Expert_LBB!M:M,D628,Expert_LBB!Q:Q)</f>
        <v>0</v>
      </c>
      <c r="J628" s="934">
        <f>SUMIF(Insekteräich!Q:Q,D628,Insekteräich!S:S)</f>
        <v>1</v>
      </c>
      <c r="K628" s="934">
        <f>SUMIF(Expert_Insekteraich!O:O,D628,Expert_Insekteraich!S:S)</f>
        <v>0</v>
      </c>
      <c r="L628" s="934">
        <f>SUMIF(other!R:R,D628,other!T:T)</f>
        <v>0</v>
      </c>
      <c r="M628" s="934">
        <f>SUMIF('Pan traps 2024'!Q:Q,D628,'Pan traps 2024'!S:S)</f>
        <v>0</v>
      </c>
      <c r="N628" s="934">
        <f t="shared" si="16"/>
        <v>1</v>
      </c>
      <c r="O628" s="935" t="e">
        <f t="shared" ca="1" si="17"/>
        <v>#NAME?</v>
      </c>
      <c r="P628" s="914"/>
    </row>
    <row r="629" spans="1:16" ht="15">
      <c r="A629" s="114" t="str">
        <f t="shared" si="15"/>
        <v>non</v>
      </c>
      <c r="D629" s="114" t="s">
        <v>8467</v>
      </c>
      <c r="F629" s="934">
        <f>SUMIF(WBA!Q:Q,D629,WBA!S:S)</f>
        <v>0</v>
      </c>
      <c r="G629" s="934">
        <f>SUMIF(Loic_MSc_Thesis!Q:Q,D629,Loic_MSc_Thesis!S:S)</f>
        <v>0</v>
      </c>
      <c r="H629" s="934">
        <f>SUMIF(LBB!Q:Q,D629,LBB!S:S)</f>
        <v>0</v>
      </c>
      <c r="I629" s="934">
        <f>SUMIF(Expert_LBB!M:M,D629,Expert_LBB!Q:Q)</f>
        <v>0</v>
      </c>
      <c r="J629" s="934">
        <f>SUMIF(Insekteräich!Q:Q,D629,Insekteräich!S:S)</f>
        <v>0</v>
      </c>
      <c r="K629" s="934">
        <f>SUMIF(Expert_Insekteraich!O:O,D629,Expert_Insekteraich!S:S)</f>
        <v>0</v>
      </c>
      <c r="L629" s="934">
        <f>SUMIF(other!R:R,D629,other!T:T)</f>
        <v>0</v>
      </c>
      <c r="M629" s="934">
        <f>SUMIF('Pan traps 2024'!Q:Q,D629,'Pan traps 2024'!S:S)</f>
        <v>0</v>
      </c>
      <c r="N629" s="934">
        <f t="shared" si="16"/>
        <v>0</v>
      </c>
      <c r="O629" s="935">
        <f t="shared" si="17"/>
        <v>0</v>
      </c>
      <c r="P629" s="914"/>
    </row>
    <row r="630" spans="1:16" ht="15">
      <c r="A630" s="114" t="str">
        <f t="shared" si="15"/>
        <v>non</v>
      </c>
      <c r="D630" s="114" t="s">
        <v>8468</v>
      </c>
      <c r="F630" s="934">
        <f>SUMIF(WBA!Q:Q,D630,WBA!S:S)</f>
        <v>0</v>
      </c>
      <c r="G630" s="934">
        <f>SUMIF(Loic_MSc_Thesis!Q:Q,D630,Loic_MSc_Thesis!S:S)</f>
        <v>0</v>
      </c>
      <c r="H630" s="934">
        <f>SUMIF(LBB!Q:Q,D630,LBB!S:S)</f>
        <v>0</v>
      </c>
      <c r="I630" s="934">
        <f>SUMIF(Expert_LBB!M:M,D630,Expert_LBB!Q:Q)</f>
        <v>0</v>
      </c>
      <c r="J630" s="934">
        <f>SUMIF(Insekteräich!Q:Q,D630,Insekteräich!S:S)</f>
        <v>0</v>
      </c>
      <c r="K630" s="934">
        <f>SUMIF(Expert_Insekteraich!O:O,D630,Expert_Insekteraich!S:S)</f>
        <v>0</v>
      </c>
      <c r="L630" s="934">
        <f>SUMIF(other!R:R,D630,other!T:T)</f>
        <v>0</v>
      </c>
      <c r="M630" s="934">
        <f>SUMIF('Pan traps 2024'!Q:Q,D630,'Pan traps 2024'!S:S)</f>
        <v>0</v>
      </c>
      <c r="N630" s="934">
        <f t="shared" si="16"/>
        <v>0</v>
      </c>
      <c r="O630" s="935">
        <f t="shared" si="17"/>
        <v>0</v>
      </c>
      <c r="P630" s="914"/>
    </row>
    <row r="631" spans="1:16" ht="15">
      <c r="A631" s="114" t="str">
        <f t="shared" si="15"/>
        <v>non</v>
      </c>
      <c r="D631" s="114" t="s">
        <v>8469</v>
      </c>
      <c r="F631" s="934">
        <f>SUMIF(WBA!Q:Q,D631,WBA!S:S)</f>
        <v>0</v>
      </c>
      <c r="G631" s="934">
        <f>SUMIF(Loic_MSc_Thesis!Q:Q,D631,Loic_MSc_Thesis!S:S)</f>
        <v>0</v>
      </c>
      <c r="H631" s="934">
        <f>SUMIF(LBB!Q:Q,D631,LBB!S:S)</f>
        <v>0</v>
      </c>
      <c r="I631" s="934">
        <f>SUMIF(Expert_LBB!M:M,D631,Expert_LBB!Q:Q)</f>
        <v>0</v>
      </c>
      <c r="J631" s="934">
        <f>SUMIF(Insekteräich!Q:Q,D631,Insekteräich!S:S)</f>
        <v>0</v>
      </c>
      <c r="K631" s="934">
        <f>SUMIF(Expert_Insekteraich!O:O,D631,Expert_Insekteraich!S:S)</f>
        <v>0</v>
      </c>
      <c r="L631" s="934">
        <f>SUMIF(other!R:R,D631,other!T:T)</f>
        <v>0</v>
      </c>
      <c r="M631" s="934">
        <f>SUMIF('Pan traps 2024'!Q:Q,D631,'Pan traps 2024'!S:S)</f>
        <v>0</v>
      </c>
      <c r="N631" s="934">
        <f t="shared" si="16"/>
        <v>0</v>
      </c>
      <c r="O631" s="935">
        <f t="shared" si="17"/>
        <v>0</v>
      </c>
      <c r="P631" s="914"/>
    </row>
    <row r="632" spans="1:16" ht="15">
      <c r="A632" s="114" t="str">
        <f t="shared" si="15"/>
        <v>non</v>
      </c>
      <c r="D632" s="114" t="s">
        <v>8470</v>
      </c>
      <c r="F632" s="934">
        <f>SUMIF(WBA!Q:Q,D632,WBA!S:S)</f>
        <v>0</v>
      </c>
      <c r="G632" s="934">
        <f>SUMIF(Loic_MSc_Thesis!Q:Q,D632,Loic_MSc_Thesis!S:S)</f>
        <v>0</v>
      </c>
      <c r="H632" s="934">
        <f>SUMIF(LBB!Q:Q,D632,LBB!S:S)</f>
        <v>0</v>
      </c>
      <c r="I632" s="934">
        <f>SUMIF(Expert_LBB!M:M,D632,Expert_LBB!Q:Q)</f>
        <v>0</v>
      </c>
      <c r="J632" s="934">
        <f>SUMIF(Insekteräich!Q:Q,D632,Insekteräich!S:S)</f>
        <v>0</v>
      </c>
      <c r="K632" s="934">
        <f>SUMIF(Expert_Insekteraich!O:O,D632,Expert_Insekteraich!S:S)</f>
        <v>0</v>
      </c>
      <c r="L632" s="934">
        <f>SUMIF(other!R:R,D632,other!T:T)</f>
        <v>0</v>
      </c>
      <c r="M632" s="934">
        <f>SUMIF('Pan traps 2024'!Q:Q,D632,'Pan traps 2024'!S:S)</f>
        <v>0</v>
      </c>
      <c r="N632" s="934">
        <f t="shared" si="16"/>
        <v>0</v>
      </c>
      <c r="O632" s="935">
        <f t="shared" si="17"/>
        <v>0</v>
      </c>
      <c r="P632" s="914"/>
    </row>
    <row r="633" spans="1:16" ht="15">
      <c r="A633" s="114" t="str">
        <f t="shared" si="15"/>
        <v>non</v>
      </c>
      <c r="D633" s="114" t="s">
        <v>8471</v>
      </c>
      <c r="F633" s="934">
        <f>SUMIF(WBA!Q:Q,D633,WBA!S:S)</f>
        <v>0</v>
      </c>
      <c r="G633" s="934">
        <f>SUMIF(Loic_MSc_Thesis!Q:Q,D633,Loic_MSc_Thesis!S:S)</f>
        <v>0</v>
      </c>
      <c r="H633" s="934">
        <f>SUMIF(LBB!Q:Q,D633,LBB!S:S)</f>
        <v>0</v>
      </c>
      <c r="I633" s="934">
        <f>SUMIF(Expert_LBB!M:M,D633,Expert_LBB!Q:Q)</f>
        <v>0</v>
      </c>
      <c r="J633" s="934">
        <f>SUMIF(Insekteräich!Q:Q,D633,Insekteräich!S:S)</f>
        <v>0</v>
      </c>
      <c r="K633" s="934">
        <f>SUMIF(Expert_Insekteraich!O:O,D633,Expert_Insekteraich!S:S)</f>
        <v>0</v>
      </c>
      <c r="L633" s="934">
        <f>SUMIF(other!R:R,D633,other!T:T)</f>
        <v>0</v>
      </c>
      <c r="M633" s="934">
        <f>SUMIF('Pan traps 2024'!Q:Q,D633,'Pan traps 2024'!S:S)</f>
        <v>0</v>
      </c>
      <c r="N633" s="934">
        <f t="shared" si="16"/>
        <v>0</v>
      </c>
      <c r="O633" s="935">
        <f t="shared" si="17"/>
        <v>0</v>
      </c>
      <c r="P633" s="914"/>
    </row>
    <row r="634" spans="1:16" ht="15">
      <c r="A634" s="114" t="str">
        <f t="shared" si="15"/>
        <v>non</v>
      </c>
      <c r="D634" s="114" t="s">
        <v>8472</v>
      </c>
      <c r="F634" s="934">
        <f>SUMIF(WBA!Q:Q,D634,WBA!S:S)</f>
        <v>0</v>
      </c>
      <c r="G634" s="934">
        <f>SUMIF(Loic_MSc_Thesis!Q:Q,D634,Loic_MSc_Thesis!S:S)</f>
        <v>0</v>
      </c>
      <c r="H634" s="934">
        <f>SUMIF(LBB!Q:Q,D634,LBB!S:S)</f>
        <v>0</v>
      </c>
      <c r="I634" s="934">
        <f>SUMIF(Expert_LBB!M:M,D634,Expert_LBB!Q:Q)</f>
        <v>0</v>
      </c>
      <c r="J634" s="934">
        <f>SUMIF(Insekteräich!Q:Q,D634,Insekteräich!S:S)</f>
        <v>0</v>
      </c>
      <c r="K634" s="934">
        <f>SUMIF(Expert_Insekteraich!O:O,D634,Expert_Insekteraich!S:S)</f>
        <v>0</v>
      </c>
      <c r="L634" s="934">
        <f>SUMIF(other!R:R,D634,other!T:T)</f>
        <v>0</v>
      </c>
      <c r="M634" s="934">
        <f>SUMIF('Pan traps 2024'!Q:Q,D634,'Pan traps 2024'!S:S)</f>
        <v>0</v>
      </c>
      <c r="N634" s="934">
        <f t="shared" si="16"/>
        <v>0</v>
      </c>
      <c r="O634" s="935">
        <f t="shared" si="17"/>
        <v>0</v>
      </c>
      <c r="P634" s="914"/>
    </row>
    <row r="635" spans="1:16" ht="15">
      <c r="A635" s="114" t="str">
        <f t="shared" si="15"/>
        <v>non</v>
      </c>
      <c r="D635" s="114" t="s">
        <v>8473</v>
      </c>
      <c r="F635" s="934">
        <f>SUMIF(WBA!Q:Q,D635,WBA!S:S)</f>
        <v>0</v>
      </c>
      <c r="G635" s="934">
        <f>SUMIF(Loic_MSc_Thesis!Q:Q,D635,Loic_MSc_Thesis!S:S)</f>
        <v>0</v>
      </c>
      <c r="H635" s="934">
        <f>SUMIF(LBB!Q:Q,D635,LBB!S:S)</f>
        <v>0</v>
      </c>
      <c r="I635" s="934">
        <f>SUMIF(Expert_LBB!M:M,D635,Expert_LBB!Q:Q)</f>
        <v>0</v>
      </c>
      <c r="J635" s="934">
        <f>SUMIF(Insekteräich!Q:Q,D635,Insekteräich!S:S)</f>
        <v>0</v>
      </c>
      <c r="K635" s="934">
        <f>SUMIF(Expert_Insekteraich!O:O,D635,Expert_Insekteraich!S:S)</f>
        <v>0</v>
      </c>
      <c r="L635" s="934">
        <f>SUMIF(other!R:R,D635,other!T:T)</f>
        <v>0</v>
      </c>
      <c r="M635" s="934">
        <f>SUMIF('Pan traps 2024'!Q:Q,D635,'Pan traps 2024'!S:S)</f>
        <v>0</v>
      </c>
      <c r="N635" s="934">
        <f t="shared" si="16"/>
        <v>0</v>
      </c>
      <c r="O635" s="935">
        <f t="shared" si="17"/>
        <v>0</v>
      </c>
      <c r="P635" s="914"/>
    </row>
    <row r="636" spans="1:16" ht="15">
      <c r="A636" s="114" t="str">
        <f t="shared" si="15"/>
        <v>non</v>
      </c>
      <c r="D636" s="114" t="s">
        <v>8474</v>
      </c>
      <c r="F636" s="934">
        <f>SUMIF(WBA!Q:Q,D636,WBA!S:S)</f>
        <v>0</v>
      </c>
      <c r="G636" s="934">
        <f>SUMIF(Loic_MSc_Thesis!Q:Q,D636,Loic_MSc_Thesis!S:S)</f>
        <v>0</v>
      </c>
      <c r="H636" s="934">
        <f>SUMIF(LBB!Q:Q,D636,LBB!S:S)</f>
        <v>0</v>
      </c>
      <c r="I636" s="934">
        <f>SUMIF(Expert_LBB!M:M,D636,Expert_LBB!Q:Q)</f>
        <v>0</v>
      </c>
      <c r="J636" s="934">
        <f>SUMIF(Insekteräich!Q:Q,D636,Insekteräich!S:S)</f>
        <v>0</v>
      </c>
      <c r="K636" s="934">
        <f>SUMIF(Expert_Insekteraich!O:O,D636,Expert_Insekteraich!S:S)</f>
        <v>0</v>
      </c>
      <c r="L636" s="934">
        <f>SUMIF(other!R:R,D636,other!T:T)</f>
        <v>0</v>
      </c>
      <c r="M636" s="934">
        <f>SUMIF('Pan traps 2024'!Q:Q,D636,'Pan traps 2024'!S:S)</f>
        <v>0</v>
      </c>
      <c r="N636" s="934">
        <f t="shared" si="16"/>
        <v>0</v>
      </c>
      <c r="O636" s="935">
        <f t="shared" si="17"/>
        <v>0</v>
      </c>
      <c r="P636" s="914"/>
    </row>
    <row r="637" spans="1:16" ht="15">
      <c r="A637" s="114" t="str">
        <f t="shared" si="15"/>
        <v>non</v>
      </c>
      <c r="D637" s="114" t="s">
        <v>8475</v>
      </c>
      <c r="F637" s="934">
        <f>SUMIF(WBA!Q:Q,D637,WBA!S:S)</f>
        <v>0</v>
      </c>
      <c r="G637" s="934">
        <f>SUMIF(Loic_MSc_Thesis!Q:Q,D637,Loic_MSc_Thesis!S:S)</f>
        <v>0</v>
      </c>
      <c r="H637" s="934">
        <f>SUMIF(LBB!Q:Q,D637,LBB!S:S)</f>
        <v>0</v>
      </c>
      <c r="I637" s="934">
        <f>SUMIF(Expert_LBB!M:M,D637,Expert_LBB!Q:Q)</f>
        <v>0</v>
      </c>
      <c r="J637" s="934">
        <f>SUMIF(Insekteräich!Q:Q,D637,Insekteräich!S:S)</f>
        <v>0</v>
      </c>
      <c r="K637" s="934">
        <f>SUMIF(Expert_Insekteraich!O:O,D637,Expert_Insekteraich!S:S)</f>
        <v>0</v>
      </c>
      <c r="L637" s="934">
        <f>SUMIF(other!R:R,D637,other!T:T)</f>
        <v>0</v>
      </c>
      <c r="M637" s="934">
        <f>SUMIF('Pan traps 2024'!Q:Q,D637,'Pan traps 2024'!S:S)</f>
        <v>0</v>
      </c>
      <c r="N637" s="934">
        <f t="shared" si="16"/>
        <v>0</v>
      </c>
      <c r="O637" s="935">
        <f t="shared" si="17"/>
        <v>0</v>
      </c>
      <c r="P637" s="914"/>
    </row>
    <row r="638" spans="1:16" ht="15">
      <c r="A638" s="114" t="str">
        <f t="shared" si="15"/>
        <v>non</v>
      </c>
      <c r="D638" s="114" t="s">
        <v>8476</v>
      </c>
      <c r="F638" s="934">
        <f>SUMIF(WBA!Q:Q,D638,WBA!S:S)</f>
        <v>0</v>
      </c>
      <c r="G638" s="934">
        <f>SUMIF(Loic_MSc_Thesis!Q:Q,D638,Loic_MSc_Thesis!S:S)</f>
        <v>0</v>
      </c>
      <c r="H638" s="934">
        <f>SUMIF(LBB!Q:Q,D638,LBB!S:S)</f>
        <v>0</v>
      </c>
      <c r="I638" s="934">
        <f>SUMIF(Expert_LBB!M:M,D638,Expert_LBB!Q:Q)</f>
        <v>0</v>
      </c>
      <c r="J638" s="934">
        <f>SUMIF(Insekteräich!Q:Q,D638,Insekteräich!S:S)</f>
        <v>0</v>
      </c>
      <c r="K638" s="934">
        <f>SUMIF(Expert_Insekteraich!O:O,D638,Expert_Insekteraich!S:S)</f>
        <v>0</v>
      </c>
      <c r="L638" s="934">
        <f>SUMIF(other!R:R,D638,other!T:T)</f>
        <v>0</v>
      </c>
      <c r="M638" s="934">
        <f>SUMIF('Pan traps 2024'!Q:Q,D638,'Pan traps 2024'!S:S)</f>
        <v>0</v>
      </c>
      <c r="N638" s="934">
        <f t="shared" si="16"/>
        <v>0</v>
      </c>
      <c r="O638" s="935">
        <f t="shared" si="17"/>
        <v>0</v>
      </c>
      <c r="P638" s="914"/>
    </row>
    <row r="639" spans="1:16" ht="15">
      <c r="A639" s="114" t="str">
        <f t="shared" si="15"/>
        <v>non</v>
      </c>
      <c r="D639" s="114" t="s">
        <v>8477</v>
      </c>
      <c r="F639" s="934">
        <f>SUMIF(WBA!Q:Q,D639,WBA!S:S)</f>
        <v>0</v>
      </c>
      <c r="G639" s="934">
        <f>SUMIF(Loic_MSc_Thesis!Q:Q,D639,Loic_MSc_Thesis!S:S)</f>
        <v>0</v>
      </c>
      <c r="H639" s="934">
        <f>SUMIF(LBB!Q:Q,D639,LBB!S:S)</f>
        <v>0</v>
      </c>
      <c r="I639" s="934">
        <f>SUMIF(Expert_LBB!M:M,D639,Expert_LBB!Q:Q)</f>
        <v>0</v>
      </c>
      <c r="J639" s="934">
        <f>SUMIF(Insekteräich!Q:Q,D639,Insekteräich!S:S)</f>
        <v>0</v>
      </c>
      <c r="K639" s="934">
        <f>SUMIF(Expert_Insekteraich!O:O,D639,Expert_Insekteraich!S:S)</f>
        <v>0</v>
      </c>
      <c r="L639" s="934">
        <f>SUMIF(other!R:R,D639,other!T:T)</f>
        <v>0</v>
      </c>
      <c r="M639" s="934">
        <f>SUMIF('Pan traps 2024'!Q:Q,D639,'Pan traps 2024'!S:S)</f>
        <v>0</v>
      </c>
      <c r="N639" s="934">
        <f t="shared" si="16"/>
        <v>0</v>
      </c>
      <c r="O639" s="935">
        <f t="shared" si="17"/>
        <v>0</v>
      </c>
      <c r="P639" s="914"/>
    </row>
    <row r="640" spans="1:16" ht="15">
      <c r="A640" s="114" t="str">
        <f t="shared" si="15"/>
        <v>non</v>
      </c>
      <c r="D640" s="114" t="s">
        <v>8478</v>
      </c>
      <c r="F640" s="934">
        <f>SUMIF(WBA!Q:Q,D640,WBA!S:S)</f>
        <v>0</v>
      </c>
      <c r="G640" s="934">
        <f>SUMIF(Loic_MSc_Thesis!Q:Q,D640,Loic_MSc_Thesis!S:S)</f>
        <v>0</v>
      </c>
      <c r="H640" s="934">
        <f>SUMIF(LBB!Q:Q,D640,LBB!S:S)</f>
        <v>0</v>
      </c>
      <c r="I640" s="934">
        <f>SUMIF(Expert_LBB!M:M,D640,Expert_LBB!Q:Q)</f>
        <v>0</v>
      </c>
      <c r="J640" s="934">
        <f>SUMIF(Insekteräich!Q:Q,D640,Insekteräich!S:S)</f>
        <v>0</v>
      </c>
      <c r="K640" s="934">
        <f>SUMIF(Expert_Insekteraich!O:O,D640,Expert_Insekteraich!S:S)</f>
        <v>0</v>
      </c>
      <c r="L640" s="934">
        <f>SUMIF(other!R:R,D640,other!T:T)</f>
        <v>0</v>
      </c>
      <c r="M640" s="934">
        <f>SUMIF('Pan traps 2024'!Q:Q,D640,'Pan traps 2024'!S:S)</f>
        <v>0</v>
      </c>
      <c r="N640" s="934">
        <f t="shared" si="16"/>
        <v>0</v>
      </c>
      <c r="O640" s="935">
        <f t="shared" si="17"/>
        <v>0</v>
      </c>
      <c r="P640" s="914"/>
    </row>
    <row r="641" spans="1:16" ht="15">
      <c r="A641" s="114" t="str">
        <f t="shared" si="15"/>
        <v>non</v>
      </c>
      <c r="D641" s="114" t="s">
        <v>8479</v>
      </c>
      <c r="F641" s="934">
        <f>SUMIF(WBA!Q:Q,D641,WBA!S:S)</f>
        <v>0</v>
      </c>
      <c r="G641" s="934">
        <f>SUMIF(Loic_MSc_Thesis!Q:Q,D641,Loic_MSc_Thesis!S:S)</f>
        <v>0</v>
      </c>
      <c r="H641" s="934">
        <f>SUMIF(LBB!Q:Q,D641,LBB!S:S)</f>
        <v>0</v>
      </c>
      <c r="I641" s="934">
        <f>SUMIF(Expert_LBB!M:M,D641,Expert_LBB!Q:Q)</f>
        <v>0</v>
      </c>
      <c r="J641" s="934">
        <f>SUMIF(Insekteräich!Q:Q,D641,Insekteräich!S:S)</f>
        <v>0</v>
      </c>
      <c r="K641" s="934">
        <f>SUMIF(Expert_Insekteraich!O:O,D641,Expert_Insekteraich!S:S)</f>
        <v>0</v>
      </c>
      <c r="L641" s="934">
        <f>SUMIF(other!R:R,D641,other!T:T)</f>
        <v>0</v>
      </c>
      <c r="M641" s="934">
        <f>SUMIF('Pan traps 2024'!Q:Q,D641,'Pan traps 2024'!S:S)</f>
        <v>0</v>
      </c>
      <c r="N641" s="934">
        <f t="shared" si="16"/>
        <v>0</v>
      </c>
      <c r="O641" s="935">
        <f t="shared" si="17"/>
        <v>0</v>
      </c>
      <c r="P641" s="914"/>
    </row>
    <row r="642" spans="1:16" ht="15">
      <c r="A642" s="114" t="str">
        <f t="shared" si="15"/>
        <v>non</v>
      </c>
      <c r="D642" s="114" t="s">
        <v>8480</v>
      </c>
      <c r="F642" s="934">
        <f>SUMIF(WBA!Q:Q,D642,WBA!S:S)</f>
        <v>0</v>
      </c>
      <c r="G642" s="934">
        <f>SUMIF(Loic_MSc_Thesis!Q:Q,D642,Loic_MSc_Thesis!S:S)</f>
        <v>0</v>
      </c>
      <c r="H642" s="934">
        <f>SUMIF(LBB!Q:Q,D642,LBB!S:S)</f>
        <v>0</v>
      </c>
      <c r="I642" s="934">
        <f>SUMIF(Expert_LBB!M:M,D642,Expert_LBB!Q:Q)</f>
        <v>0</v>
      </c>
      <c r="J642" s="934">
        <f>SUMIF(Insekteräich!Q:Q,D642,Insekteräich!S:S)</f>
        <v>0</v>
      </c>
      <c r="K642" s="934">
        <f>SUMIF(Expert_Insekteraich!O:O,D642,Expert_Insekteraich!S:S)</f>
        <v>0</v>
      </c>
      <c r="L642" s="934">
        <f>SUMIF(other!R:R,D642,other!T:T)</f>
        <v>0</v>
      </c>
      <c r="M642" s="934">
        <f>SUMIF('Pan traps 2024'!Q:Q,D642,'Pan traps 2024'!S:S)</f>
        <v>0</v>
      </c>
      <c r="N642" s="934">
        <f t="shared" si="16"/>
        <v>0</v>
      </c>
      <c r="O642" s="935">
        <f t="shared" si="17"/>
        <v>0</v>
      </c>
      <c r="P642" s="914"/>
    </row>
    <row r="643" spans="1:16" ht="15">
      <c r="A643" s="114" t="str">
        <f t="shared" si="15"/>
        <v>non</v>
      </c>
      <c r="D643" s="114" t="s">
        <v>8481</v>
      </c>
      <c r="F643" s="934">
        <f>SUMIF(WBA!Q:Q,D643,WBA!S:S)</f>
        <v>0</v>
      </c>
      <c r="G643" s="934">
        <f>SUMIF(Loic_MSc_Thesis!Q:Q,D643,Loic_MSc_Thesis!S:S)</f>
        <v>0</v>
      </c>
      <c r="H643" s="934">
        <f>SUMIF(LBB!Q:Q,D643,LBB!S:S)</f>
        <v>0</v>
      </c>
      <c r="I643" s="934">
        <f>SUMIF(Expert_LBB!M:M,D643,Expert_LBB!Q:Q)</f>
        <v>0</v>
      </c>
      <c r="J643" s="934">
        <f>SUMIF(Insekteräich!Q:Q,D643,Insekteräich!S:S)</f>
        <v>0</v>
      </c>
      <c r="K643" s="934">
        <f>SUMIF(Expert_Insekteraich!O:O,D643,Expert_Insekteraich!S:S)</f>
        <v>0</v>
      </c>
      <c r="L643" s="934">
        <f>SUMIF(other!R:R,D643,other!T:T)</f>
        <v>0</v>
      </c>
      <c r="M643" s="934">
        <f>SUMIF('Pan traps 2024'!Q:Q,D643,'Pan traps 2024'!S:S)</f>
        <v>0</v>
      </c>
      <c r="N643" s="934">
        <f t="shared" si="16"/>
        <v>0</v>
      </c>
      <c r="O643" s="935">
        <f t="shared" si="17"/>
        <v>0</v>
      </c>
      <c r="P643" s="914"/>
    </row>
    <row r="644" spans="1:16" ht="15">
      <c r="A644" s="114" t="str">
        <f t="shared" si="15"/>
        <v>non</v>
      </c>
      <c r="D644" s="114" t="s">
        <v>8482</v>
      </c>
      <c r="F644" s="934">
        <f>SUMIF(WBA!Q:Q,D644,WBA!S:S)</f>
        <v>0</v>
      </c>
      <c r="G644" s="934">
        <f>SUMIF(Loic_MSc_Thesis!Q:Q,D644,Loic_MSc_Thesis!S:S)</f>
        <v>0</v>
      </c>
      <c r="H644" s="934">
        <f>SUMIF(LBB!Q:Q,D644,LBB!S:S)</f>
        <v>0</v>
      </c>
      <c r="I644" s="934">
        <f>SUMIF(Expert_LBB!M:M,D644,Expert_LBB!Q:Q)</f>
        <v>0</v>
      </c>
      <c r="J644" s="934">
        <f>SUMIF(Insekteräich!Q:Q,D644,Insekteräich!S:S)</f>
        <v>0</v>
      </c>
      <c r="K644" s="934">
        <f>SUMIF(Expert_Insekteraich!O:O,D644,Expert_Insekteraich!S:S)</f>
        <v>0</v>
      </c>
      <c r="L644" s="934">
        <f>SUMIF(other!R:R,D644,other!T:T)</f>
        <v>0</v>
      </c>
      <c r="M644" s="934">
        <f>SUMIF('Pan traps 2024'!Q:Q,D644,'Pan traps 2024'!S:S)</f>
        <v>0</v>
      </c>
      <c r="N644" s="934">
        <f t="shared" si="16"/>
        <v>0</v>
      </c>
      <c r="O644" s="935">
        <f t="shared" si="17"/>
        <v>0</v>
      </c>
      <c r="P644" s="914"/>
    </row>
    <row r="645" spans="1:16" ht="15">
      <c r="A645" s="114">
        <f t="shared" si="15"/>
        <v>1</v>
      </c>
      <c r="D645" s="114" t="s">
        <v>5325</v>
      </c>
      <c r="F645" s="934">
        <f>SUMIF(WBA!Q:Q,D645,WBA!S:S)</f>
        <v>0</v>
      </c>
      <c r="G645" s="934">
        <f>SUMIF(Loic_MSc_Thesis!Q:Q,D645,Loic_MSc_Thesis!S:S)</f>
        <v>0</v>
      </c>
      <c r="H645" s="934">
        <f>SUMIF(LBB!Q:Q,D645,LBB!S:S)</f>
        <v>1</v>
      </c>
      <c r="I645" s="934">
        <f>SUMIF(Expert_LBB!M:M,D645,Expert_LBB!Q:Q)</f>
        <v>0</v>
      </c>
      <c r="J645" s="934">
        <f>SUMIF(Insekteräich!Q:Q,D645,Insekteräich!S:S)</f>
        <v>0</v>
      </c>
      <c r="K645" s="934">
        <f>SUMIF(Expert_Insekteraich!O:O,D645,Expert_Insekteraich!S:S)</f>
        <v>0</v>
      </c>
      <c r="L645" s="934">
        <f>SUMIF(other!R:R,D645,other!T:T)</f>
        <v>0</v>
      </c>
      <c r="M645" s="934">
        <f>SUMIF('Pan traps 2024'!Q:Q,D645,'Pan traps 2024'!S:S)</f>
        <v>0</v>
      </c>
      <c r="N645" s="934">
        <f t="shared" si="16"/>
        <v>1</v>
      </c>
      <c r="O645" s="935" t="e">
        <f t="shared" ca="1" si="17"/>
        <v>#NAME?</v>
      </c>
      <c r="P645" s="914"/>
    </row>
    <row r="646" spans="1:16" ht="15">
      <c r="A646" s="114" t="str">
        <f t="shared" si="15"/>
        <v>non</v>
      </c>
      <c r="D646" s="114" t="s">
        <v>8483</v>
      </c>
      <c r="F646" s="934">
        <f>SUMIF(WBA!Q:Q,D646,WBA!S:S)</f>
        <v>0</v>
      </c>
      <c r="G646" s="934">
        <f>SUMIF(Loic_MSc_Thesis!Q:Q,D646,Loic_MSc_Thesis!S:S)</f>
        <v>0</v>
      </c>
      <c r="H646" s="934">
        <f>SUMIF(LBB!Q:Q,D646,LBB!S:S)</f>
        <v>0</v>
      </c>
      <c r="I646" s="934">
        <f>SUMIF(Expert_LBB!M:M,D646,Expert_LBB!Q:Q)</f>
        <v>0</v>
      </c>
      <c r="J646" s="934">
        <f>SUMIF(Insekteräich!Q:Q,D646,Insekteräich!S:S)</f>
        <v>0</v>
      </c>
      <c r="K646" s="934">
        <f>SUMIF(Expert_Insekteraich!O:O,D646,Expert_Insekteraich!S:S)</f>
        <v>0</v>
      </c>
      <c r="L646" s="934">
        <f>SUMIF(other!R:R,D646,other!T:T)</f>
        <v>0</v>
      </c>
      <c r="M646" s="934">
        <f>SUMIF('Pan traps 2024'!Q:Q,D646,'Pan traps 2024'!S:S)</f>
        <v>0</v>
      </c>
      <c r="N646" s="934">
        <f t="shared" si="16"/>
        <v>0</v>
      </c>
      <c r="O646" s="935">
        <f t="shared" si="17"/>
        <v>0</v>
      </c>
      <c r="P646" s="914"/>
    </row>
    <row r="647" spans="1:16" ht="15">
      <c r="A647" s="114" t="str">
        <f t="shared" si="15"/>
        <v>non</v>
      </c>
      <c r="D647" s="114" t="s">
        <v>8484</v>
      </c>
      <c r="F647" s="934">
        <f>SUMIF(WBA!Q:Q,D647,WBA!S:S)</f>
        <v>0</v>
      </c>
      <c r="G647" s="934">
        <f>SUMIF(Loic_MSc_Thesis!Q:Q,D647,Loic_MSc_Thesis!S:S)</f>
        <v>0</v>
      </c>
      <c r="H647" s="934">
        <f>SUMIF(LBB!Q:Q,D647,LBB!S:S)</f>
        <v>0</v>
      </c>
      <c r="I647" s="934">
        <f>SUMIF(Expert_LBB!M:M,D647,Expert_LBB!Q:Q)</f>
        <v>0</v>
      </c>
      <c r="J647" s="934">
        <f>SUMIF(Insekteräich!Q:Q,D647,Insekteräich!S:S)</f>
        <v>0</v>
      </c>
      <c r="K647" s="934">
        <f>SUMIF(Expert_Insekteraich!O:O,D647,Expert_Insekteraich!S:S)</f>
        <v>0</v>
      </c>
      <c r="L647" s="934">
        <f>SUMIF(other!R:R,D647,other!T:T)</f>
        <v>0</v>
      </c>
      <c r="M647" s="934">
        <f>SUMIF('Pan traps 2024'!Q:Q,D647,'Pan traps 2024'!S:S)</f>
        <v>0</v>
      </c>
      <c r="N647" s="934">
        <f t="shared" si="16"/>
        <v>0</v>
      </c>
      <c r="O647" s="935">
        <f t="shared" si="17"/>
        <v>0</v>
      </c>
      <c r="P647" s="914"/>
    </row>
    <row r="648" spans="1:16" ht="15">
      <c r="A648" s="114" t="str">
        <f t="shared" si="15"/>
        <v>non</v>
      </c>
      <c r="D648" s="114" t="s">
        <v>8485</v>
      </c>
      <c r="F648" s="934">
        <f>SUMIF(WBA!Q:Q,D648,WBA!S:S)</f>
        <v>0</v>
      </c>
      <c r="G648" s="934">
        <f>SUMIF(Loic_MSc_Thesis!Q:Q,D648,Loic_MSc_Thesis!S:S)</f>
        <v>0</v>
      </c>
      <c r="H648" s="934">
        <f>SUMIF(LBB!Q:Q,D648,LBB!S:S)</f>
        <v>0</v>
      </c>
      <c r="I648" s="934">
        <f>SUMIF(Expert_LBB!M:M,D648,Expert_LBB!Q:Q)</f>
        <v>0</v>
      </c>
      <c r="J648" s="934">
        <f>SUMIF(Insekteräich!Q:Q,D648,Insekteräich!S:S)</f>
        <v>0</v>
      </c>
      <c r="K648" s="934">
        <f>SUMIF(Expert_Insekteraich!O:O,D648,Expert_Insekteraich!S:S)</f>
        <v>0</v>
      </c>
      <c r="L648" s="934">
        <f>SUMIF(other!R:R,D648,other!T:T)</f>
        <v>0</v>
      </c>
      <c r="M648" s="934">
        <f>SUMIF('Pan traps 2024'!Q:Q,D648,'Pan traps 2024'!S:S)</f>
        <v>0</v>
      </c>
      <c r="N648" s="934">
        <f t="shared" si="16"/>
        <v>0</v>
      </c>
      <c r="O648" s="935">
        <f t="shared" si="17"/>
        <v>0</v>
      </c>
      <c r="P648" s="914"/>
    </row>
    <row r="649" spans="1:16" ht="15">
      <c r="A649" s="114" t="str">
        <f t="shared" si="15"/>
        <v>non</v>
      </c>
      <c r="D649" s="114" t="s">
        <v>8486</v>
      </c>
      <c r="F649" s="934">
        <f>SUMIF(WBA!Q:Q,D649,WBA!S:S)</f>
        <v>0</v>
      </c>
      <c r="G649" s="934">
        <f>SUMIF(Loic_MSc_Thesis!Q:Q,D649,Loic_MSc_Thesis!S:S)</f>
        <v>0</v>
      </c>
      <c r="H649" s="934">
        <f>SUMIF(LBB!Q:Q,D649,LBB!S:S)</f>
        <v>0</v>
      </c>
      <c r="I649" s="934">
        <f>SUMIF(Expert_LBB!M:M,D649,Expert_LBB!Q:Q)</f>
        <v>0</v>
      </c>
      <c r="J649" s="934">
        <f>SUMIF(Insekteräich!Q:Q,D649,Insekteräich!S:S)</f>
        <v>0</v>
      </c>
      <c r="K649" s="934">
        <f>SUMIF(Expert_Insekteraich!O:O,D649,Expert_Insekteraich!S:S)</f>
        <v>0</v>
      </c>
      <c r="L649" s="934">
        <f>SUMIF(other!R:R,D649,other!T:T)</f>
        <v>0</v>
      </c>
      <c r="M649" s="934">
        <f>SUMIF('Pan traps 2024'!Q:Q,D649,'Pan traps 2024'!S:S)</f>
        <v>0</v>
      </c>
      <c r="N649" s="934">
        <f t="shared" si="16"/>
        <v>0</v>
      </c>
      <c r="O649" s="935">
        <f t="shared" si="17"/>
        <v>0</v>
      </c>
      <c r="P649" s="914"/>
    </row>
    <row r="650" spans="1:16" ht="15">
      <c r="A650" s="114" t="str">
        <f t="shared" si="15"/>
        <v>non</v>
      </c>
      <c r="D650" s="114" t="s">
        <v>8487</v>
      </c>
      <c r="F650" s="934">
        <f>SUMIF(WBA!Q:Q,D650,WBA!S:S)</f>
        <v>0</v>
      </c>
      <c r="G650" s="934">
        <f>SUMIF(Loic_MSc_Thesis!Q:Q,D650,Loic_MSc_Thesis!S:S)</f>
        <v>0</v>
      </c>
      <c r="H650" s="934">
        <f>SUMIF(LBB!Q:Q,D650,LBB!S:S)</f>
        <v>0</v>
      </c>
      <c r="I650" s="934">
        <f>SUMIF(Expert_LBB!M:M,D650,Expert_LBB!Q:Q)</f>
        <v>0</v>
      </c>
      <c r="J650" s="934">
        <f>SUMIF(Insekteräich!Q:Q,D650,Insekteräich!S:S)</f>
        <v>0</v>
      </c>
      <c r="K650" s="934">
        <f>SUMIF(Expert_Insekteraich!O:O,D650,Expert_Insekteraich!S:S)</f>
        <v>0</v>
      </c>
      <c r="L650" s="934">
        <f>SUMIF(other!R:R,D650,other!T:T)</f>
        <v>0</v>
      </c>
      <c r="M650" s="934">
        <f>SUMIF('Pan traps 2024'!Q:Q,D650,'Pan traps 2024'!S:S)</f>
        <v>0</v>
      </c>
      <c r="N650" s="934">
        <f t="shared" si="16"/>
        <v>0</v>
      </c>
      <c r="O650" s="935">
        <f t="shared" si="17"/>
        <v>0</v>
      </c>
      <c r="P650" s="914"/>
    </row>
    <row r="651" spans="1:16" ht="15">
      <c r="A651" s="114" t="str">
        <f t="shared" si="15"/>
        <v>non</v>
      </c>
      <c r="D651" s="114" t="s">
        <v>8488</v>
      </c>
      <c r="F651" s="934">
        <f>SUMIF(WBA!Q:Q,D651,WBA!S:S)</f>
        <v>0</v>
      </c>
      <c r="G651" s="934">
        <f>SUMIF(Loic_MSc_Thesis!Q:Q,D651,Loic_MSc_Thesis!S:S)</f>
        <v>0</v>
      </c>
      <c r="H651" s="934">
        <f>SUMIF(LBB!Q:Q,D651,LBB!S:S)</f>
        <v>0</v>
      </c>
      <c r="I651" s="934">
        <f>SUMIF(Expert_LBB!M:M,D651,Expert_LBB!Q:Q)</f>
        <v>0</v>
      </c>
      <c r="J651" s="934">
        <f>SUMIF(Insekteräich!Q:Q,D651,Insekteräich!S:S)</f>
        <v>0</v>
      </c>
      <c r="K651" s="934">
        <f>SUMIF(Expert_Insekteraich!O:O,D651,Expert_Insekteraich!S:S)</f>
        <v>0</v>
      </c>
      <c r="L651" s="934">
        <f>SUMIF(other!R:R,D651,other!T:T)</f>
        <v>0</v>
      </c>
      <c r="M651" s="934">
        <f>SUMIF('Pan traps 2024'!Q:Q,D651,'Pan traps 2024'!S:S)</f>
        <v>0</v>
      </c>
      <c r="N651" s="934">
        <f t="shared" si="16"/>
        <v>0</v>
      </c>
      <c r="O651" s="935">
        <f t="shared" si="17"/>
        <v>0</v>
      </c>
      <c r="P651" s="914"/>
    </row>
    <row r="652" spans="1:16" ht="15">
      <c r="A652" s="114" t="str">
        <f t="shared" si="15"/>
        <v>non</v>
      </c>
      <c r="D652" s="114" t="s">
        <v>8489</v>
      </c>
      <c r="F652" s="934">
        <f>SUMIF(WBA!Q:Q,D652,WBA!S:S)</f>
        <v>0</v>
      </c>
      <c r="G652" s="934">
        <f>SUMIF(Loic_MSc_Thesis!Q:Q,D652,Loic_MSc_Thesis!S:S)</f>
        <v>0</v>
      </c>
      <c r="H652" s="934">
        <f>SUMIF(LBB!Q:Q,D652,LBB!S:S)</f>
        <v>0</v>
      </c>
      <c r="I652" s="934">
        <f>SUMIF(Expert_LBB!M:M,D652,Expert_LBB!Q:Q)</f>
        <v>0</v>
      </c>
      <c r="J652" s="934">
        <f>SUMIF(Insekteräich!Q:Q,D652,Insekteräich!S:S)</f>
        <v>0</v>
      </c>
      <c r="K652" s="934">
        <f>SUMIF(Expert_Insekteraich!O:O,D652,Expert_Insekteraich!S:S)</f>
        <v>0</v>
      </c>
      <c r="L652" s="934">
        <f>SUMIF(other!R:R,D652,other!T:T)</f>
        <v>0</v>
      </c>
      <c r="M652" s="934">
        <f>SUMIF('Pan traps 2024'!Q:Q,D652,'Pan traps 2024'!S:S)</f>
        <v>0</v>
      </c>
      <c r="N652" s="934">
        <f t="shared" si="16"/>
        <v>0</v>
      </c>
      <c r="O652" s="935">
        <f t="shared" si="17"/>
        <v>0</v>
      </c>
      <c r="P652" s="914"/>
    </row>
    <row r="653" spans="1:16" ht="15">
      <c r="A653" s="114" t="str">
        <f t="shared" si="15"/>
        <v>non</v>
      </c>
      <c r="D653" s="114" t="s">
        <v>8490</v>
      </c>
      <c r="F653" s="934">
        <f>SUMIF(WBA!Q:Q,D653,WBA!S:S)</f>
        <v>0</v>
      </c>
      <c r="G653" s="934">
        <f>SUMIF(Loic_MSc_Thesis!Q:Q,D653,Loic_MSc_Thesis!S:S)</f>
        <v>0</v>
      </c>
      <c r="H653" s="934">
        <f>SUMIF(LBB!Q:Q,D653,LBB!S:S)</f>
        <v>0</v>
      </c>
      <c r="I653" s="934">
        <f>SUMIF(Expert_LBB!M:M,D653,Expert_LBB!Q:Q)</f>
        <v>0</v>
      </c>
      <c r="J653" s="934">
        <f>SUMIF(Insekteräich!Q:Q,D653,Insekteräich!S:S)</f>
        <v>0</v>
      </c>
      <c r="K653" s="934">
        <f>SUMIF(Expert_Insekteraich!O:O,D653,Expert_Insekteraich!S:S)</f>
        <v>0</v>
      </c>
      <c r="L653" s="934">
        <f>SUMIF(other!R:R,D653,other!T:T)</f>
        <v>0</v>
      </c>
      <c r="M653" s="934">
        <f>SUMIF('Pan traps 2024'!Q:Q,D653,'Pan traps 2024'!S:S)</f>
        <v>0</v>
      </c>
      <c r="N653" s="934">
        <f t="shared" si="16"/>
        <v>0</v>
      </c>
      <c r="O653" s="935">
        <f t="shared" si="17"/>
        <v>0</v>
      </c>
      <c r="P653" s="914"/>
    </row>
    <row r="654" spans="1:16" ht="15">
      <c r="A654" s="114">
        <f t="shared" si="15"/>
        <v>1</v>
      </c>
      <c r="D654" s="933" t="s">
        <v>827</v>
      </c>
      <c r="F654" s="934">
        <f>SUMIF(WBA!Q:Q,D654,WBA!S:S)</f>
        <v>1</v>
      </c>
      <c r="G654" s="934">
        <f>SUMIF(Loic_MSc_Thesis!Q:Q,D654,Loic_MSc_Thesis!S:S)</f>
        <v>0</v>
      </c>
      <c r="H654" s="934">
        <f>SUMIF(LBB!Q:Q,D654,LBB!S:S)</f>
        <v>3</v>
      </c>
      <c r="I654" s="934">
        <f>SUMIF(Expert_LBB!M:M,D654,Expert_LBB!Q:Q)</f>
        <v>3</v>
      </c>
      <c r="J654" s="934">
        <f>SUMIF(Insekteräich!Q:Q,D654,Insekteräich!S:S)</f>
        <v>0</v>
      </c>
      <c r="K654" s="934">
        <f>SUMIF(Expert_Insekteraich!O:O,D654,Expert_Insekteraich!S:S)</f>
        <v>0</v>
      </c>
      <c r="L654" s="934">
        <f>SUMIF(other!R:R,D654,other!T:T)</f>
        <v>0</v>
      </c>
      <c r="M654" s="934">
        <f>SUMIF('Pan traps 2024'!Q:Q,D654,'Pan traps 2024'!S:S)</f>
        <v>0</v>
      </c>
      <c r="N654" s="934">
        <f t="shared" si="16"/>
        <v>7</v>
      </c>
      <c r="O654" s="935" t="e">
        <f t="shared" ca="1" si="17"/>
        <v>#NAME?</v>
      </c>
      <c r="P654" s="914"/>
    </row>
    <row r="655" spans="1:16" ht="15">
      <c r="A655" s="114" t="str">
        <f t="shared" si="15"/>
        <v>non</v>
      </c>
      <c r="D655" s="114" t="s">
        <v>8491</v>
      </c>
      <c r="F655" s="934">
        <f>SUMIF(WBA!Q:Q,D655,WBA!S:S)</f>
        <v>0</v>
      </c>
      <c r="G655" s="934">
        <f>SUMIF(Loic_MSc_Thesis!Q:Q,D655,Loic_MSc_Thesis!S:S)</f>
        <v>0</v>
      </c>
      <c r="H655" s="934">
        <f>SUMIF(LBB!Q:Q,D655,LBB!S:S)</f>
        <v>0</v>
      </c>
      <c r="I655" s="934">
        <f>SUMIF(Expert_LBB!M:M,D655,Expert_LBB!Q:Q)</f>
        <v>0</v>
      </c>
      <c r="J655" s="934">
        <f>SUMIF(Insekteräich!Q:Q,D655,Insekteräich!S:S)</f>
        <v>0</v>
      </c>
      <c r="K655" s="934">
        <f>SUMIF(Expert_Insekteraich!O:O,D655,Expert_Insekteraich!S:S)</f>
        <v>0</v>
      </c>
      <c r="L655" s="934">
        <f>SUMIF(other!R:R,D655,other!T:T)</f>
        <v>0</v>
      </c>
      <c r="M655" s="934">
        <f>SUMIF('Pan traps 2024'!Q:Q,D655,'Pan traps 2024'!S:S)</f>
        <v>0</v>
      </c>
      <c r="N655" s="934">
        <f t="shared" si="16"/>
        <v>0</v>
      </c>
      <c r="O655" s="935">
        <f t="shared" si="17"/>
        <v>0</v>
      </c>
      <c r="P655" s="914"/>
    </row>
    <row r="656" spans="1:16" ht="15">
      <c r="A656" s="114">
        <f t="shared" si="15"/>
        <v>1</v>
      </c>
      <c r="D656" s="933" t="s">
        <v>2953</v>
      </c>
      <c r="F656" s="934">
        <f>SUMIF(WBA!Q:Q,D656,WBA!S:S)</f>
        <v>0</v>
      </c>
      <c r="G656" s="934">
        <f>SUMIF(Loic_MSc_Thesis!Q:Q,D656,Loic_MSc_Thesis!S:S)</f>
        <v>0</v>
      </c>
      <c r="H656" s="934">
        <f>SUMIF(LBB!Q:Q,D656,LBB!S:S)</f>
        <v>4</v>
      </c>
      <c r="I656" s="934">
        <f>SUMIF(Expert_LBB!M:M,D656,Expert_LBB!Q:Q)</f>
        <v>0</v>
      </c>
      <c r="J656" s="934">
        <f>SUMIF(Insekteräich!Q:Q,D656,Insekteräich!S:S)</f>
        <v>0</v>
      </c>
      <c r="K656" s="934">
        <f>SUMIF(Expert_Insekteraich!O:O,D656,Expert_Insekteraich!S:S)</f>
        <v>0</v>
      </c>
      <c r="L656" s="934">
        <f>SUMIF(other!R:R,D656,other!T:T)</f>
        <v>0</v>
      </c>
      <c r="M656" s="934">
        <f>SUMIF('Pan traps 2024'!Q:Q,D656,'Pan traps 2024'!S:S)</f>
        <v>0</v>
      </c>
      <c r="N656" s="934">
        <f t="shared" si="16"/>
        <v>4</v>
      </c>
      <c r="O656" s="935" t="e">
        <f t="shared" ca="1" si="17"/>
        <v>#NAME?</v>
      </c>
      <c r="P656" s="914"/>
    </row>
    <row r="657" spans="1:16" ht="15">
      <c r="A657" s="114" t="str">
        <f t="shared" si="15"/>
        <v>non</v>
      </c>
      <c r="D657" s="114" t="s">
        <v>8492</v>
      </c>
      <c r="F657" s="934">
        <f>SUMIF(WBA!Q:Q,D657,WBA!S:S)</f>
        <v>0</v>
      </c>
      <c r="G657" s="934">
        <f>SUMIF(Loic_MSc_Thesis!Q:Q,D657,Loic_MSc_Thesis!S:S)</f>
        <v>0</v>
      </c>
      <c r="H657" s="934">
        <f>SUMIF(LBB!Q:Q,D657,LBB!S:S)</f>
        <v>0</v>
      </c>
      <c r="I657" s="934">
        <f>SUMIF(Expert_LBB!M:M,D657,Expert_LBB!Q:Q)</f>
        <v>0</v>
      </c>
      <c r="J657" s="934">
        <f>SUMIF(Insekteräich!Q:Q,D657,Insekteräich!S:S)</f>
        <v>0</v>
      </c>
      <c r="K657" s="934">
        <f>SUMIF(Expert_Insekteraich!O:O,D657,Expert_Insekteraich!S:S)</f>
        <v>0</v>
      </c>
      <c r="L657" s="934">
        <f>SUMIF(other!R:R,D657,other!T:T)</f>
        <v>0</v>
      </c>
      <c r="M657" s="934">
        <f>SUMIF('Pan traps 2024'!Q:Q,D657,'Pan traps 2024'!S:S)</f>
        <v>0</v>
      </c>
      <c r="N657" s="934">
        <f t="shared" si="16"/>
        <v>0</v>
      </c>
      <c r="O657" s="935">
        <f t="shared" si="17"/>
        <v>0</v>
      </c>
      <c r="P657" s="914"/>
    </row>
    <row r="658" spans="1:16" ht="15">
      <c r="A658" s="114" t="str">
        <f t="shared" si="15"/>
        <v>non</v>
      </c>
      <c r="D658" s="114" t="s">
        <v>8493</v>
      </c>
      <c r="F658" s="934">
        <f>SUMIF(WBA!Q:Q,D658,WBA!S:S)</f>
        <v>0</v>
      </c>
      <c r="G658" s="934">
        <f>SUMIF(Loic_MSc_Thesis!Q:Q,D658,Loic_MSc_Thesis!S:S)</f>
        <v>0</v>
      </c>
      <c r="H658" s="934">
        <f>SUMIF(LBB!Q:Q,D658,LBB!S:S)</f>
        <v>0</v>
      </c>
      <c r="I658" s="934">
        <f>SUMIF(Expert_LBB!M:M,D658,Expert_LBB!Q:Q)</f>
        <v>0</v>
      </c>
      <c r="J658" s="934">
        <f>SUMIF(Insekteräich!Q:Q,D658,Insekteräich!S:S)</f>
        <v>0</v>
      </c>
      <c r="K658" s="934">
        <f>SUMIF(Expert_Insekteraich!O:O,D658,Expert_Insekteraich!S:S)</f>
        <v>0</v>
      </c>
      <c r="L658" s="934">
        <f>SUMIF(other!R:R,D658,other!T:T)</f>
        <v>0</v>
      </c>
      <c r="M658" s="934">
        <f>SUMIF('Pan traps 2024'!Q:Q,D658,'Pan traps 2024'!S:S)</f>
        <v>0</v>
      </c>
      <c r="N658" s="934">
        <f t="shared" si="16"/>
        <v>0</v>
      </c>
      <c r="O658" s="935">
        <f t="shared" si="17"/>
        <v>0</v>
      </c>
      <c r="P658" s="914"/>
    </row>
    <row r="659" spans="1:16" ht="15">
      <c r="A659" s="114" t="str">
        <f t="shared" si="15"/>
        <v>non</v>
      </c>
      <c r="D659" s="114" t="s">
        <v>8494</v>
      </c>
      <c r="F659" s="934">
        <f>SUMIF(WBA!Q:Q,D659,WBA!S:S)</f>
        <v>0</v>
      </c>
      <c r="G659" s="934">
        <f>SUMIF(Loic_MSc_Thesis!Q:Q,D659,Loic_MSc_Thesis!S:S)</f>
        <v>0</v>
      </c>
      <c r="H659" s="934">
        <f>SUMIF(LBB!Q:Q,D659,LBB!S:S)</f>
        <v>0</v>
      </c>
      <c r="I659" s="934">
        <f>SUMIF(Expert_LBB!M:M,D659,Expert_LBB!Q:Q)</f>
        <v>0</v>
      </c>
      <c r="J659" s="934">
        <f>SUMIF(Insekteräich!Q:Q,D659,Insekteräich!S:S)</f>
        <v>0</v>
      </c>
      <c r="K659" s="934">
        <f>SUMIF(Expert_Insekteraich!O:O,D659,Expert_Insekteraich!S:S)</f>
        <v>0</v>
      </c>
      <c r="L659" s="934">
        <f>SUMIF(other!R:R,D659,other!T:T)</f>
        <v>0</v>
      </c>
      <c r="M659" s="934">
        <f>SUMIF('Pan traps 2024'!Q:Q,D659,'Pan traps 2024'!S:S)</f>
        <v>0</v>
      </c>
      <c r="N659" s="934">
        <f t="shared" si="16"/>
        <v>0</v>
      </c>
      <c r="O659" s="935">
        <f t="shared" si="17"/>
        <v>0</v>
      </c>
      <c r="P659" s="914"/>
    </row>
    <row r="660" spans="1:16" ht="15">
      <c r="A660" s="114" t="str">
        <f t="shared" si="15"/>
        <v>non</v>
      </c>
      <c r="D660" s="114" t="s">
        <v>8495</v>
      </c>
      <c r="F660" s="934">
        <f>SUMIF(WBA!Q:Q,D660,WBA!S:S)</f>
        <v>0</v>
      </c>
      <c r="G660" s="934">
        <f>SUMIF(Loic_MSc_Thesis!Q:Q,D660,Loic_MSc_Thesis!S:S)</f>
        <v>0</v>
      </c>
      <c r="H660" s="934">
        <f>SUMIF(LBB!Q:Q,D660,LBB!S:S)</f>
        <v>0</v>
      </c>
      <c r="I660" s="934">
        <f>SUMIF(Expert_LBB!M:M,D660,Expert_LBB!Q:Q)</f>
        <v>0</v>
      </c>
      <c r="J660" s="934">
        <f>SUMIF(Insekteräich!Q:Q,D660,Insekteräich!S:S)</f>
        <v>0</v>
      </c>
      <c r="K660" s="934">
        <f>SUMIF(Expert_Insekteraich!O:O,D660,Expert_Insekteraich!S:S)</f>
        <v>0</v>
      </c>
      <c r="L660" s="934">
        <f>SUMIF(other!R:R,D660,other!T:T)</f>
        <v>0</v>
      </c>
      <c r="M660" s="934">
        <f>SUMIF('Pan traps 2024'!Q:Q,D660,'Pan traps 2024'!S:S)</f>
        <v>0</v>
      </c>
      <c r="N660" s="934">
        <f t="shared" si="16"/>
        <v>0</v>
      </c>
      <c r="O660" s="935">
        <f t="shared" si="17"/>
        <v>0</v>
      </c>
      <c r="P660" s="914"/>
    </row>
    <row r="661" spans="1:16" ht="15">
      <c r="A661" s="114" t="str">
        <f t="shared" si="15"/>
        <v>non</v>
      </c>
      <c r="D661" s="114" t="s">
        <v>8496</v>
      </c>
      <c r="F661" s="934">
        <f>SUMIF(WBA!Q:Q,D661,WBA!S:S)</f>
        <v>0</v>
      </c>
      <c r="G661" s="934">
        <f>SUMIF(Loic_MSc_Thesis!Q:Q,D661,Loic_MSc_Thesis!S:S)</f>
        <v>0</v>
      </c>
      <c r="H661" s="934">
        <f>SUMIF(LBB!Q:Q,D661,LBB!S:S)</f>
        <v>0</v>
      </c>
      <c r="I661" s="934">
        <f>SUMIF(Expert_LBB!M:M,D661,Expert_LBB!Q:Q)</f>
        <v>0</v>
      </c>
      <c r="J661" s="934">
        <f>SUMIF(Insekteräich!Q:Q,D661,Insekteräich!S:S)</f>
        <v>0</v>
      </c>
      <c r="K661" s="934">
        <f>SUMIF(Expert_Insekteraich!O:O,D661,Expert_Insekteraich!S:S)</f>
        <v>0</v>
      </c>
      <c r="L661" s="934">
        <f>SUMIF(other!R:R,D661,other!T:T)</f>
        <v>0</v>
      </c>
      <c r="M661" s="934">
        <f>SUMIF('Pan traps 2024'!Q:Q,D661,'Pan traps 2024'!S:S)</f>
        <v>0</v>
      </c>
      <c r="N661" s="934">
        <f t="shared" si="16"/>
        <v>0</v>
      </c>
      <c r="O661" s="935">
        <f t="shared" si="17"/>
        <v>0</v>
      </c>
      <c r="P661" s="914"/>
    </row>
    <row r="662" spans="1:16" ht="15">
      <c r="A662" s="114" t="str">
        <f t="shared" si="15"/>
        <v>non</v>
      </c>
      <c r="D662" s="114" t="s">
        <v>8497</v>
      </c>
      <c r="F662" s="934">
        <f>SUMIF(WBA!Q:Q,D662,WBA!S:S)</f>
        <v>0</v>
      </c>
      <c r="G662" s="934">
        <f>SUMIF(Loic_MSc_Thesis!Q:Q,D662,Loic_MSc_Thesis!S:S)</f>
        <v>0</v>
      </c>
      <c r="H662" s="934">
        <f>SUMIF(LBB!Q:Q,D662,LBB!S:S)</f>
        <v>0</v>
      </c>
      <c r="I662" s="934">
        <f>SUMIF(Expert_LBB!M:M,D662,Expert_LBB!Q:Q)</f>
        <v>0</v>
      </c>
      <c r="J662" s="934">
        <f>SUMIF(Insekteräich!Q:Q,D662,Insekteräich!S:S)</f>
        <v>0</v>
      </c>
      <c r="K662" s="934">
        <f>SUMIF(Expert_Insekteraich!O:O,D662,Expert_Insekteraich!S:S)</f>
        <v>0</v>
      </c>
      <c r="L662" s="934">
        <f>SUMIF(other!R:R,D662,other!T:T)</f>
        <v>0</v>
      </c>
      <c r="M662" s="934">
        <f>SUMIF('Pan traps 2024'!Q:Q,D662,'Pan traps 2024'!S:S)</f>
        <v>0</v>
      </c>
      <c r="N662" s="934">
        <f t="shared" si="16"/>
        <v>0</v>
      </c>
      <c r="O662" s="935">
        <f t="shared" si="17"/>
        <v>0</v>
      </c>
      <c r="P662" s="914"/>
    </row>
    <row r="663" spans="1:16" ht="15">
      <c r="A663" s="114" t="str">
        <f t="shared" si="15"/>
        <v>non</v>
      </c>
      <c r="D663" s="114" t="s">
        <v>8498</v>
      </c>
      <c r="F663" s="934">
        <f>SUMIF(WBA!Q:Q,D663,WBA!S:S)</f>
        <v>0</v>
      </c>
      <c r="G663" s="934">
        <f>SUMIF(Loic_MSc_Thesis!Q:Q,D663,Loic_MSc_Thesis!S:S)</f>
        <v>0</v>
      </c>
      <c r="H663" s="934">
        <f>SUMIF(LBB!Q:Q,D663,LBB!S:S)</f>
        <v>0</v>
      </c>
      <c r="I663" s="934">
        <f>SUMIF(Expert_LBB!M:M,D663,Expert_LBB!Q:Q)</f>
        <v>0</v>
      </c>
      <c r="J663" s="934">
        <f>SUMIF(Insekteräich!Q:Q,D663,Insekteräich!S:S)</f>
        <v>0</v>
      </c>
      <c r="K663" s="934">
        <f>SUMIF(Expert_Insekteraich!O:O,D663,Expert_Insekteraich!S:S)</f>
        <v>0</v>
      </c>
      <c r="L663" s="934">
        <f>SUMIF(other!R:R,D663,other!T:T)</f>
        <v>0</v>
      </c>
      <c r="M663" s="934">
        <f>SUMIF('Pan traps 2024'!Q:Q,D663,'Pan traps 2024'!S:S)</f>
        <v>0</v>
      </c>
      <c r="N663" s="934">
        <f t="shared" si="16"/>
        <v>0</v>
      </c>
      <c r="O663" s="935">
        <f t="shared" si="17"/>
        <v>0</v>
      </c>
      <c r="P663" s="914"/>
    </row>
    <row r="664" spans="1:16" ht="15">
      <c r="A664" s="114" t="str">
        <f t="shared" si="15"/>
        <v>non</v>
      </c>
      <c r="D664" s="114" t="s">
        <v>8499</v>
      </c>
      <c r="F664" s="934">
        <f>SUMIF(WBA!Q:Q,D664,WBA!S:S)</f>
        <v>0</v>
      </c>
      <c r="G664" s="934">
        <f>SUMIF(Loic_MSc_Thesis!Q:Q,D664,Loic_MSc_Thesis!S:S)</f>
        <v>0</v>
      </c>
      <c r="H664" s="934">
        <f>SUMIF(LBB!Q:Q,D664,LBB!S:S)</f>
        <v>0</v>
      </c>
      <c r="I664" s="934">
        <f>SUMIF(Expert_LBB!M:M,D664,Expert_LBB!Q:Q)</f>
        <v>0</v>
      </c>
      <c r="J664" s="934">
        <f>SUMIF(Insekteräich!Q:Q,D664,Insekteräich!S:S)</f>
        <v>0</v>
      </c>
      <c r="K664" s="934">
        <f>SUMIF(Expert_Insekteraich!O:O,D664,Expert_Insekteraich!S:S)</f>
        <v>0</v>
      </c>
      <c r="L664" s="934">
        <f>SUMIF(other!R:R,D664,other!T:T)</f>
        <v>0</v>
      </c>
      <c r="M664" s="934">
        <f>SUMIF('Pan traps 2024'!Q:Q,D664,'Pan traps 2024'!S:S)</f>
        <v>0</v>
      </c>
      <c r="N664" s="934">
        <f t="shared" si="16"/>
        <v>0</v>
      </c>
      <c r="O664" s="935">
        <f t="shared" si="17"/>
        <v>0</v>
      </c>
      <c r="P664" s="914"/>
    </row>
    <row r="665" spans="1:16" ht="15">
      <c r="A665" s="114" t="str">
        <f t="shared" si="15"/>
        <v>non</v>
      </c>
      <c r="D665" s="114" t="s">
        <v>8500</v>
      </c>
      <c r="F665" s="934">
        <f>SUMIF(WBA!Q:Q,D665,WBA!S:S)</f>
        <v>0</v>
      </c>
      <c r="G665" s="934">
        <f>SUMIF(Loic_MSc_Thesis!Q:Q,D665,Loic_MSc_Thesis!S:S)</f>
        <v>0</v>
      </c>
      <c r="H665" s="934">
        <f>SUMIF(LBB!Q:Q,D665,LBB!S:S)</f>
        <v>0</v>
      </c>
      <c r="I665" s="934">
        <f>SUMIF(Expert_LBB!M:M,D665,Expert_LBB!Q:Q)</f>
        <v>0</v>
      </c>
      <c r="J665" s="934">
        <f>SUMIF(Insekteräich!Q:Q,D665,Insekteräich!S:S)</f>
        <v>0</v>
      </c>
      <c r="K665" s="934">
        <f>SUMIF(Expert_Insekteraich!O:O,D665,Expert_Insekteraich!S:S)</f>
        <v>0</v>
      </c>
      <c r="L665" s="934">
        <f>SUMIF(other!R:R,D665,other!T:T)</f>
        <v>0</v>
      </c>
      <c r="M665" s="934">
        <f>SUMIF('Pan traps 2024'!Q:Q,D665,'Pan traps 2024'!S:S)</f>
        <v>0</v>
      </c>
      <c r="N665" s="934">
        <f t="shared" si="16"/>
        <v>0</v>
      </c>
      <c r="O665" s="935">
        <f t="shared" si="17"/>
        <v>0</v>
      </c>
      <c r="P665" s="914"/>
    </row>
    <row r="666" spans="1:16" ht="15">
      <c r="A666" s="114" t="str">
        <f t="shared" si="15"/>
        <v>non</v>
      </c>
      <c r="D666" s="114" t="s">
        <v>8501</v>
      </c>
      <c r="F666" s="934">
        <f>SUMIF(WBA!Q:Q,D666,WBA!S:S)</f>
        <v>0</v>
      </c>
      <c r="G666" s="934">
        <f>SUMIF(Loic_MSc_Thesis!Q:Q,D666,Loic_MSc_Thesis!S:S)</f>
        <v>0</v>
      </c>
      <c r="H666" s="934">
        <f>SUMIF(LBB!Q:Q,D666,LBB!S:S)</f>
        <v>0</v>
      </c>
      <c r="I666" s="934">
        <f>SUMIF(Expert_LBB!M:M,D666,Expert_LBB!Q:Q)</f>
        <v>0</v>
      </c>
      <c r="J666" s="934">
        <f>SUMIF(Insekteräich!Q:Q,D666,Insekteräich!S:S)</f>
        <v>0</v>
      </c>
      <c r="K666" s="934">
        <f>SUMIF(Expert_Insekteraich!O:O,D666,Expert_Insekteraich!S:S)</f>
        <v>0</v>
      </c>
      <c r="L666" s="934">
        <f>SUMIF(other!R:R,D666,other!T:T)</f>
        <v>0</v>
      </c>
      <c r="M666" s="934">
        <f>SUMIF('Pan traps 2024'!Q:Q,D666,'Pan traps 2024'!S:S)</f>
        <v>0</v>
      </c>
      <c r="N666" s="934">
        <f t="shared" si="16"/>
        <v>0</v>
      </c>
      <c r="O666" s="935">
        <f t="shared" si="17"/>
        <v>0</v>
      </c>
      <c r="P666" s="914"/>
    </row>
    <row r="667" spans="1:16" ht="15">
      <c r="A667" s="114" t="str">
        <f t="shared" si="15"/>
        <v>non</v>
      </c>
      <c r="D667" s="114" t="s">
        <v>8502</v>
      </c>
      <c r="F667" s="934">
        <f>SUMIF(WBA!Q:Q,D667,WBA!S:S)</f>
        <v>0</v>
      </c>
      <c r="G667" s="934">
        <f>SUMIF(Loic_MSc_Thesis!Q:Q,D667,Loic_MSc_Thesis!S:S)</f>
        <v>0</v>
      </c>
      <c r="H667" s="934">
        <f>SUMIF(LBB!Q:Q,D667,LBB!S:S)</f>
        <v>0</v>
      </c>
      <c r="I667" s="934">
        <f>SUMIF(Expert_LBB!M:M,D667,Expert_LBB!Q:Q)</f>
        <v>0</v>
      </c>
      <c r="J667" s="934">
        <f>SUMIF(Insekteräich!Q:Q,D667,Insekteräich!S:S)</f>
        <v>0</v>
      </c>
      <c r="K667" s="934">
        <f>SUMIF(Expert_Insekteraich!O:O,D667,Expert_Insekteraich!S:S)</f>
        <v>0</v>
      </c>
      <c r="L667" s="934">
        <f>SUMIF(other!R:R,D667,other!T:T)</f>
        <v>0</v>
      </c>
      <c r="M667" s="934">
        <f>SUMIF('Pan traps 2024'!Q:Q,D667,'Pan traps 2024'!S:S)</f>
        <v>0</v>
      </c>
      <c r="N667" s="934">
        <f t="shared" si="16"/>
        <v>0</v>
      </c>
      <c r="O667" s="935">
        <f t="shared" si="17"/>
        <v>0</v>
      </c>
      <c r="P667" s="914"/>
    </row>
    <row r="668" spans="1:16" ht="15">
      <c r="A668" s="114" t="str">
        <f t="shared" si="15"/>
        <v>non</v>
      </c>
      <c r="D668" s="114" t="s">
        <v>8503</v>
      </c>
      <c r="F668" s="934">
        <f>SUMIF(WBA!Q:Q,D668,WBA!S:S)</f>
        <v>0</v>
      </c>
      <c r="G668" s="934">
        <f>SUMIF(Loic_MSc_Thesis!Q:Q,D668,Loic_MSc_Thesis!S:S)</f>
        <v>0</v>
      </c>
      <c r="H668" s="934">
        <f>SUMIF(LBB!Q:Q,D668,LBB!S:S)</f>
        <v>0</v>
      </c>
      <c r="I668" s="934">
        <f>SUMIF(Expert_LBB!M:M,D668,Expert_LBB!Q:Q)</f>
        <v>0</v>
      </c>
      <c r="J668" s="934">
        <f>SUMIF(Insekteräich!Q:Q,D668,Insekteräich!S:S)</f>
        <v>0</v>
      </c>
      <c r="K668" s="934">
        <f>SUMIF(Expert_Insekteraich!O:O,D668,Expert_Insekteraich!S:S)</f>
        <v>0</v>
      </c>
      <c r="L668" s="934">
        <f>SUMIF(other!R:R,D668,other!T:T)</f>
        <v>0</v>
      </c>
      <c r="M668" s="934">
        <f>SUMIF('Pan traps 2024'!Q:Q,D668,'Pan traps 2024'!S:S)</f>
        <v>0</v>
      </c>
      <c r="N668" s="934">
        <f t="shared" si="16"/>
        <v>0</v>
      </c>
      <c r="O668" s="935">
        <f t="shared" si="17"/>
        <v>0</v>
      </c>
      <c r="P668" s="914"/>
    </row>
    <row r="669" spans="1:16" ht="15">
      <c r="A669" s="114" t="str">
        <f t="shared" si="15"/>
        <v>non</v>
      </c>
      <c r="D669" s="114" t="s">
        <v>8504</v>
      </c>
      <c r="F669" s="934">
        <f>SUMIF(WBA!Q:Q,D669,WBA!S:S)</f>
        <v>0</v>
      </c>
      <c r="G669" s="934">
        <f>SUMIF(Loic_MSc_Thesis!Q:Q,D669,Loic_MSc_Thesis!S:S)</f>
        <v>0</v>
      </c>
      <c r="H669" s="934">
        <f>SUMIF(LBB!Q:Q,D669,LBB!S:S)</f>
        <v>0</v>
      </c>
      <c r="I669" s="934">
        <f>SUMIF(Expert_LBB!M:M,D669,Expert_LBB!Q:Q)</f>
        <v>0</v>
      </c>
      <c r="J669" s="934">
        <f>SUMIF(Insekteräich!Q:Q,D669,Insekteräich!S:S)</f>
        <v>0</v>
      </c>
      <c r="K669" s="934">
        <f>SUMIF(Expert_Insekteraich!O:O,D669,Expert_Insekteraich!S:S)</f>
        <v>0</v>
      </c>
      <c r="L669" s="934">
        <f>SUMIF(other!R:R,D669,other!T:T)</f>
        <v>0</v>
      </c>
      <c r="M669" s="934">
        <f>SUMIF('Pan traps 2024'!Q:Q,D669,'Pan traps 2024'!S:S)</f>
        <v>0</v>
      </c>
      <c r="N669" s="934">
        <f t="shared" si="16"/>
        <v>0</v>
      </c>
      <c r="O669" s="935">
        <f t="shared" si="17"/>
        <v>0</v>
      </c>
      <c r="P669" s="914"/>
    </row>
    <row r="670" spans="1:16" ht="15">
      <c r="A670" s="114" t="str">
        <f t="shared" si="15"/>
        <v>non</v>
      </c>
      <c r="D670" s="114" t="s">
        <v>8505</v>
      </c>
      <c r="F670" s="934">
        <f>SUMIF(WBA!Q:Q,D670,WBA!S:S)</f>
        <v>0</v>
      </c>
      <c r="G670" s="934">
        <f>SUMIF(Loic_MSc_Thesis!Q:Q,D670,Loic_MSc_Thesis!S:S)</f>
        <v>0</v>
      </c>
      <c r="H670" s="934">
        <f>SUMIF(LBB!Q:Q,D670,LBB!S:S)</f>
        <v>0</v>
      </c>
      <c r="I670" s="934">
        <f>SUMIF(Expert_LBB!M:M,D670,Expert_LBB!Q:Q)</f>
        <v>0</v>
      </c>
      <c r="J670" s="934">
        <f>SUMIF(Insekteräich!Q:Q,D670,Insekteräich!S:S)</f>
        <v>0</v>
      </c>
      <c r="K670" s="934">
        <f>SUMIF(Expert_Insekteraich!O:O,D670,Expert_Insekteraich!S:S)</f>
        <v>0</v>
      </c>
      <c r="L670" s="934">
        <f>SUMIF(other!R:R,D670,other!T:T)</f>
        <v>0</v>
      </c>
      <c r="M670" s="934">
        <f>SUMIF('Pan traps 2024'!Q:Q,D670,'Pan traps 2024'!S:S)</f>
        <v>0</v>
      </c>
      <c r="N670" s="934">
        <f t="shared" si="16"/>
        <v>0</v>
      </c>
      <c r="O670" s="935">
        <f t="shared" si="17"/>
        <v>0</v>
      </c>
      <c r="P670" s="914"/>
    </row>
    <row r="671" spans="1:16" ht="15">
      <c r="A671" s="114">
        <f t="shared" si="15"/>
        <v>1</v>
      </c>
      <c r="D671" s="114" t="s">
        <v>5627</v>
      </c>
      <c r="F671" s="934">
        <f>SUMIF(WBA!Q:Q,D671,WBA!S:S)</f>
        <v>0</v>
      </c>
      <c r="G671" s="934">
        <f>SUMIF(Loic_MSc_Thesis!Q:Q,D671,Loic_MSc_Thesis!S:S)</f>
        <v>0</v>
      </c>
      <c r="H671" s="934">
        <f>SUMIF(LBB!Q:Q,D671,LBB!S:S)</f>
        <v>4</v>
      </c>
      <c r="I671" s="934">
        <f>SUMIF(Expert_LBB!M:M,D671,Expert_LBB!Q:Q)</f>
        <v>4</v>
      </c>
      <c r="J671" s="934">
        <f>SUMIF(Insekteräich!Q:Q,D671,Insekteräich!S:S)</f>
        <v>8</v>
      </c>
      <c r="K671" s="934">
        <f>SUMIF(Expert_Insekteraich!O:O,D671,Expert_Insekteraich!S:S)</f>
        <v>0</v>
      </c>
      <c r="L671" s="934">
        <f>SUMIF(other!R:R,D671,other!T:T)</f>
        <v>0</v>
      </c>
      <c r="M671" s="934">
        <f>SUMIF('Pan traps 2024'!Q:Q,D671,'Pan traps 2024'!S:S)</f>
        <v>0</v>
      </c>
      <c r="N671" s="934">
        <f t="shared" si="16"/>
        <v>16</v>
      </c>
      <c r="O671" s="935" t="e">
        <f t="shared" ca="1" si="17"/>
        <v>#NAME?</v>
      </c>
      <c r="P671" s="914"/>
    </row>
    <row r="672" spans="1:16" ht="15">
      <c r="A672" s="114">
        <f t="shared" si="15"/>
        <v>1</v>
      </c>
      <c r="D672" s="114" t="s">
        <v>7344</v>
      </c>
      <c r="F672" s="934">
        <f>SUMIF(WBA!Q:Q,D672,WBA!S:S)</f>
        <v>0</v>
      </c>
      <c r="G672" s="934">
        <f>SUMIF(Loic_MSc_Thesis!Q:Q,D672,Loic_MSc_Thesis!S:S)</f>
        <v>0</v>
      </c>
      <c r="H672" s="934">
        <f>SUMIF(LBB!Q:Q,D672,LBB!S:S)</f>
        <v>0</v>
      </c>
      <c r="I672" s="934">
        <f>SUMIF(Expert_LBB!M:M,D672,Expert_LBB!Q:Q)</f>
        <v>0</v>
      </c>
      <c r="J672" s="934">
        <f>SUMIF(Insekteräich!Q:Q,D672,Insekteräich!S:S)</f>
        <v>2</v>
      </c>
      <c r="K672" s="934">
        <f>SUMIF(Expert_Insekteraich!O:O,D672,Expert_Insekteraich!S:S)</f>
        <v>0</v>
      </c>
      <c r="L672" s="934">
        <f>SUMIF(other!R:R,D672,other!T:T)</f>
        <v>0</v>
      </c>
      <c r="M672" s="934">
        <f>SUMIF('Pan traps 2024'!Q:Q,D672,'Pan traps 2024'!S:S)</f>
        <v>0</v>
      </c>
      <c r="N672" s="934">
        <f t="shared" si="16"/>
        <v>2</v>
      </c>
      <c r="O672" s="935" t="e">
        <f t="shared" ca="1" si="17"/>
        <v>#NAME?</v>
      </c>
      <c r="P672" s="914"/>
    </row>
    <row r="673" spans="1:16" ht="15">
      <c r="A673" s="114" t="str">
        <f t="shared" si="15"/>
        <v>non</v>
      </c>
      <c r="D673" s="114" t="s">
        <v>8506</v>
      </c>
      <c r="F673" s="934">
        <f>SUMIF(WBA!Q:Q,D673,WBA!S:S)</f>
        <v>0</v>
      </c>
      <c r="G673" s="934">
        <f>SUMIF(Loic_MSc_Thesis!Q:Q,D673,Loic_MSc_Thesis!S:S)</f>
        <v>0</v>
      </c>
      <c r="H673" s="934">
        <f>SUMIF(LBB!Q:Q,D673,LBB!S:S)</f>
        <v>0</v>
      </c>
      <c r="I673" s="934">
        <f>SUMIF(Expert_LBB!M:M,D673,Expert_LBB!Q:Q)</f>
        <v>0</v>
      </c>
      <c r="J673" s="934">
        <f>SUMIF(Insekteräich!Q:Q,D673,Insekteräich!S:S)</f>
        <v>0</v>
      </c>
      <c r="K673" s="934">
        <f>SUMIF(Expert_Insekteraich!O:O,D673,Expert_Insekteraich!S:S)</f>
        <v>0</v>
      </c>
      <c r="L673" s="934">
        <f>SUMIF(other!R:R,D673,other!T:T)</f>
        <v>0</v>
      </c>
      <c r="M673" s="934">
        <f>SUMIF('Pan traps 2024'!Q:Q,D673,'Pan traps 2024'!S:S)</f>
        <v>0</v>
      </c>
      <c r="N673" s="934">
        <f t="shared" si="16"/>
        <v>0</v>
      </c>
      <c r="O673" s="935">
        <f t="shared" si="17"/>
        <v>0</v>
      </c>
      <c r="P673" s="914"/>
    </row>
    <row r="674" spans="1:16" ht="15">
      <c r="A674" s="114" t="str">
        <f t="shared" si="15"/>
        <v>non</v>
      </c>
      <c r="D674" s="933" t="s">
        <v>8507</v>
      </c>
      <c r="F674" s="934">
        <f>SUMIF(WBA!Q:Q,D674,WBA!S:S)</f>
        <v>0</v>
      </c>
      <c r="G674" s="934">
        <f>SUMIF(Loic_MSc_Thesis!Q:Q,D674,Loic_MSc_Thesis!S:S)</f>
        <v>0</v>
      </c>
      <c r="H674" s="934">
        <f>SUMIF(LBB!Q:Q,D674,LBB!S:S)</f>
        <v>0</v>
      </c>
      <c r="I674" s="934">
        <f>SUMIF(Expert_LBB!M:M,D674,Expert_LBB!Q:Q)</f>
        <v>0</v>
      </c>
      <c r="J674" s="934">
        <f>SUMIF(Insekteräich!Q:Q,D674,Insekteräich!S:S)</f>
        <v>0</v>
      </c>
      <c r="K674" s="934">
        <f>SUMIF(Expert_Insekteraich!O:O,D674,Expert_Insekteraich!S:S)</f>
        <v>0</v>
      </c>
      <c r="L674" s="934">
        <f>SUMIF(other!R:R,D674,other!T:T)</f>
        <v>0</v>
      </c>
      <c r="M674" s="934">
        <f>SUMIF('Pan traps 2024'!Q:Q,D674,'Pan traps 2024'!S:S)</f>
        <v>0</v>
      </c>
      <c r="N674" s="934">
        <f t="shared" si="16"/>
        <v>0</v>
      </c>
      <c r="O674" s="935">
        <f t="shared" si="17"/>
        <v>0</v>
      </c>
      <c r="P674" s="914"/>
    </row>
    <row r="675" spans="1:16" ht="15">
      <c r="A675" s="114" t="str">
        <f t="shared" si="15"/>
        <v>non</v>
      </c>
      <c r="D675" s="114" t="s">
        <v>8508</v>
      </c>
      <c r="F675" s="934">
        <f>SUMIF(WBA!Q:Q,D675,WBA!S:S)</f>
        <v>0</v>
      </c>
      <c r="G675" s="934">
        <f>SUMIF(Loic_MSc_Thesis!Q:Q,D675,Loic_MSc_Thesis!S:S)</f>
        <v>0</v>
      </c>
      <c r="H675" s="934">
        <f>SUMIF(LBB!Q:Q,D675,LBB!S:S)</f>
        <v>0</v>
      </c>
      <c r="I675" s="934">
        <f>SUMIF(Expert_LBB!M:M,D675,Expert_LBB!Q:Q)</f>
        <v>0</v>
      </c>
      <c r="J675" s="934">
        <f>SUMIF(Insekteräich!Q:Q,D675,Insekteräich!S:S)</f>
        <v>0</v>
      </c>
      <c r="K675" s="934">
        <f>SUMIF(Expert_Insekteraich!O:O,D675,Expert_Insekteraich!S:S)</f>
        <v>0</v>
      </c>
      <c r="L675" s="934">
        <f>SUMIF(other!R:R,D675,other!T:T)</f>
        <v>0</v>
      </c>
      <c r="M675" s="934">
        <f>SUMIF('Pan traps 2024'!Q:Q,D675,'Pan traps 2024'!S:S)</f>
        <v>0</v>
      </c>
      <c r="N675" s="934">
        <f t="shared" si="16"/>
        <v>0</v>
      </c>
      <c r="O675" s="935">
        <f t="shared" si="17"/>
        <v>0</v>
      </c>
      <c r="P675" s="914"/>
    </row>
    <row r="676" spans="1:16" ht="15">
      <c r="A676" s="114">
        <f t="shared" si="15"/>
        <v>1</v>
      </c>
      <c r="D676" s="933" t="s">
        <v>598</v>
      </c>
      <c r="F676" s="934">
        <f>SUMIF(WBA!Q:Q,D676,WBA!S:S)</f>
        <v>2</v>
      </c>
      <c r="G676" s="934">
        <f>SUMIF(Loic_MSc_Thesis!Q:Q,D676,Loic_MSc_Thesis!S:S)</f>
        <v>0</v>
      </c>
      <c r="H676" s="934">
        <f>SUMIF(LBB!Q:Q,D676,LBB!S:S)</f>
        <v>0</v>
      </c>
      <c r="I676" s="934">
        <f>SUMIF(Expert_LBB!M:M,D676,Expert_LBB!Q:Q)</f>
        <v>0</v>
      </c>
      <c r="J676" s="934">
        <f>SUMIF(Insekteräich!Q:Q,D676,Insekteräich!S:S)</f>
        <v>0</v>
      </c>
      <c r="K676" s="934">
        <f>SUMIF(Expert_Insekteraich!O:O,D676,Expert_Insekteraich!S:S)</f>
        <v>0</v>
      </c>
      <c r="L676" s="934">
        <f>SUMIF(other!R:R,D676,other!T:T)</f>
        <v>0</v>
      </c>
      <c r="M676" s="934">
        <f>SUMIF('Pan traps 2024'!Q:Q,D676,'Pan traps 2024'!S:S)</f>
        <v>0</v>
      </c>
      <c r="N676" s="934">
        <f t="shared" si="16"/>
        <v>2</v>
      </c>
      <c r="O676" s="935" t="e">
        <f t="shared" ca="1" si="17"/>
        <v>#NAME?</v>
      </c>
      <c r="P676" s="914"/>
    </row>
    <row r="677" spans="1:16" ht="15">
      <c r="A677" s="114">
        <f t="shared" si="15"/>
        <v>1</v>
      </c>
      <c r="D677" s="114" t="s">
        <v>1031</v>
      </c>
      <c r="F677" s="934">
        <f>SUMIF(WBA!Q:Q,D677,WBA!S:S)</f>
        <v>1</v>
      </c>
      <c r="G677" s="934">
        <f>SUMIF(Loic_MSc_Thesis!Q:Q,D677,Loic_MSc_Thesis!S:S)</f>
        <v>0</v>
      </c>
      <c r="H677" s="934">
        <f>SUMIF(LBB!Q:Q,D677,LBB!S:S)</f>
        <v>0</v>
      </c>
      <c r="I677" s="934">
        <f>SUMIF(Expert_LBB!M:M,D677,Expert_LBB!Q:Q)</f>
        <v>0</v>
      </c>
      <c r="J677" s="934">
        <f>SUMIF(Insekteräich!Q:Q,D677,Insekteräich!S:S)</f>
        <v>0</v>
      </c>
      <c r="K677" s="934">
        <f>SUMIF(Expert_Insekteraich!O:O,D677,Expert_Insekteraich!S:S)</f>
        <v>0</v>
      </c>
      <c r="L677" s="934">
        <f>SUMIF(other!R:R,D677,other!T:T)</f>
        <v>0</v>
      </c>
      <c r="M677" s="934">
        <f>SUMIF('Pan traps 2024'!Q:Q,D677,'Pan traps 2024'!S:S)</f>
        <v>0</v>
      </c>
      <c r="N677" s="934">
        <f t="shared" si="16"/>
        <v>1</v>
      </c>
      <c r="O677" s="935" t="e">
        <f t="shared" ca="1" si="17"/>
        <v>#NAME?</v>
      </c>
      <c r="P677" s="914"/>
    </row>
    <row r="678" spans="1:16" ht="15">
      <c r="A678" s="114" t="str">
        <f t="shared" si="15"/>
        <v>non</v>
      </c>
      <c r="D678" s="114" t="s">
        <v>8509</v>
      </c>
      <c r="F678" s="934">
        <f>SUMIF(WBA!Q:Q,D678,WBA!S:S)</f>
        <v>0</v>
      </c>
      <c r="G678" s="934">
        <f>SUMIF(Loic_MSc_Thesis!Q:Q,D678,Loic_MSc_Thesis!S:S)</f>
        <v>0</v>
      </c>
      <c r="H678" s="934">
        <f>SUMIF(LBB!Q:Q,D678,LBB!S:S)</f>
        <v>0</v>
      </c>
      <c r="I678" s="934">
        <f>SUMIF(Expert_LBB!M:M,D678,Expert_LBB!Q:Q)</f>
        <v>0</v>
      </c>
      <c r="J678" s="934">
        <f>SUMIF(Insekteräich!Q:Q,D678,Insekteräich!S:S)</f>
        <v>0</v>
      </c>
      <c r="K678" s="934">
        <f>SUMIF(Expert_Insekteraich!O:O,D678,Expert_Insekteraich!S:S)</f>
        <v>0</v>
      </c>
      <c r="L678" s="934">
        <f>SUMIF(other!R:R,D678,other!T:T)</f>
        <v>0</v>
      </c>
      <c r="M678" s="934">
        <f>SUMIF('Pan traps 2024'!Q:Q,D678,'Pan traps 2024'!S:S)</f>
        <v>0</v>
      </c>
      <c r="N678" s="934">
        <f t="shared" si="16"/>
        <v>0</v>
      </c>
      <c r="O678" s="935">
        <f t="shared" si="17"/>
        <v>0</v>
      </c>
      <c r="P678" s="914"/>
    </row>
    <row r="679" spans="1:16" ht="15">
      <c r="A679" s="114" t="str">
        <f t="shared" si="15"/>
        <v>non</v>
      </c>
      <c r="D679" s="114" t="s">
        <v>8510</v>
      </c>
      <c r="F679" s="934">
        <f>SUMIF(WBA!Q:Q,D679,WBA!S:S)</f>
        <v>0</v>
      </c>
      <c r="G679" s="934">
        <f>SUMIF(Loic_MSc_Thesis!Q:Q,D679,Loic_MSc_Thesis!S:S)</f>
        <v>0</v>
      </c>
      <c r="H679" s="934">
        <f>SUMIF(LBB!Q:Q,D679,LBB!S:S)</f>
        <v>0</v>
      </c>
      <c r="I679" s="934">
        <f>SUMIF(Expert_LBB!M:M,D679,Expert_LBB!Q:Q)</f>
        <v>0</v>
      </c>
      <c r="J679" s="934">
        <f>SUMIF(Insekteräich!Q:Q,D679,Insekteräich!S:S)</f>
        <v>0</v>
      </c>
      <c r="K679" s="934">
        <f>SUMIF(Expert_Insekteraich!O:O,D679,Expert_Insekteraich!S:S)</f>
        <v>0</v>
      </c>
      <c r="L679" s="934">
        <f>SUMIF(other!R:R,D679,other!T:T)</f>
        <v>0</v>
      </c>
      <c r="M679" s="934">
        <f>SUMIF('Pan traps 2024'!Q:Q,D679,'Pan traps 2024'!S:S)</f>
        <v>0</v>
      </c>
      <c r="N679" s="934">
        <f t="shared" si="16"/>
        <v>0</v>
      </c>
      <c r="O679" s="935">
        <f t="shared" si="17"/>
        <v>0</v>
      </c>
      <c r="P679" s="914"/>
    </row>
    <row r="680" spans="1:16" ht="15">
      <c r="A680" s="114" t="str">
        <f t="shared" si="15"/>
        <v>non</v>
      </c>
      <c r="D680" s="114" t="s">
        <v>8511</v>
      </c>
      <c r="F680" s="934">
        <f>SUMIF(WBA!Q:Q,D680,WBA!S:S)</f>
        <v>0</v>
      </c>
      <c r="G680" s="934">
        <f>SUMIF(Loic_MSc_Thesis!Q:Q,D680,Loic_MSc_Thesis!S:S)</f>
        <v>0</v>
      </c>
      <c r="H680" s="934">
        <f>SUMIF(LBB!Q:Q,D680,LBB!S:S)</f>
        <v>0</v>
      </c>
      <c r="I680" s="934">
        <f>SUMIF(Expert_LBB!M:M,D680,Expert_LBB!Q:Q)</f>
        <v>0</v>
      </c>
      <c r="J680" s="934">
        <f>SUMIF(Insekteräich!Q:Q,D680,Insekteräich!S:S)</f>
        <v>0</v>
      </c>
      <c r="K680" s="934">
        <f>SUMIF(Expert_Insekteraich!O:O,D680,Expert_Insekteraich!S:S)</f>
        <v>0</v>
      </c>
      <c r="L680" s="934">
        <f>SUMIF(other!R:R,D680,other!T:T)</f>
        <v>0</v>
      </c>
      <c r="M680" s="934">
        <f>SUMIF('Pan traps 2024'!Q:Q,D680,'Pan traps 2024'!S:S)</f>
        <v>0</v>
      </c>
      <c r="N680" s="934">
        <f t="shared" si="16"/>
        <v>0</v>
      </c>
      <c r="O680" s="935">
        <f t="shared" si="17"/>
        <v>0</v>
      </c>
      <c r="P680" s="914"/>
    </row>
    <row r="681" spans="1:16" ht="15">
      <c r="A681" s="114" t="str">
        <f t="shared" si="15"/>
        <v>non</v>
      </c>
      <c r="D681" s="114" t="s">
        <v>8512</v>
      </c>
      <c r="F681" s="934">
        <f>SUMIF(WBA!Q:Q,D681,WBA!S:S)</f>
        <v>0</v>
      </c>
      <c r="G681" s="934">
        <f>SUMIF(Loic_MSc_Thesis!Q:Q,D681,Loic_MSc_Thesis!S:S)</f>
        <v>0</v>
      </c>
      <c r="H681" s="934">
        <f>SUMIF(LBB!Q:Q,D681,LBB!S:S)</f>
        <v>0</v>
      </c>
      <c r="I681" s="934">
        <f>SUMIF(Expert_LBB!M:M,D681,Expert_LBB!Q:Q)</f>
        <v>0</v>
      </c>
      <c r="J681" s="934">
        <f>SUMIF(Insekteräich!Q:Q,D681,Insekteräich!S:S)</f>
        <v>0</v>
      </c>
      <c r="K681" s="934">
        <f>SUMIF(Expert_Insekteraich!O:O,D681,Expert_Insekteraich!S:S)</f>
        <v>0</v>
      </c>
      <c r="L681" s="934">
        <f>SUMIF(other!R:R,D681,other!T:T)</f>
        <v>0</v>
      </c>
      <c r="M681" s="934">
        <f>SUMIF('Pan traps 2024'!Q:Q,D681,'Pan traps 2024'!S:S)</f>
        <v>0</v>
      </c>
      <c r="N681" s="934">
        <f t="shared" si="16"/>
        <v>0</v>
      </c>
      <c r="O681" s="935">
        <f t="shared" si="17"/>
        <v>0</v>
      </c>
      <c r="P681" s="914"/>
    </row>
    <row r="682" spans="1:16" ht="15">
      <c r="A682" s="114" t="str">
        <f t="shared" si="15"/>
        <v>non</v>
      </c>
      <c r="D682" s="114" t="s">
        <v>8513</v>
      </c>
      <c r="F682" s="934">
        <f>SUMIF(WBA!Q:Q,D682,WBA!S:S)</f>
        <v>0</v>
      </c>
      <c r="G682" s="934">
        <f>SUMIF(Loic_MSc_Thesis!Q:Q,D682,Loic_MSc_Thesis!S:S)</f>
        <v>0</v>
      </c>
      <c r="H682" s="934">
        <f>SUMIF(LBB!Q:Q,D682,LBB!S:S)</f>
        <v>0</v>
      </c>
      <c r="I682" s="934">
        <f>SUMIF(Expert_LBB!M:M,D682,Expert_LBB!Q:Q)</f>
        <v>0</v>
      </c>
      <c r="J682" s="934">
        <f>SUMIF(Insekteräich!Q:Q,D682,Insekteräich!S:S)</f>
        <v>0</v>
      </c>
      <c r="K682" s="934">
        <f>SUMIF(Expert_Insekteraich!O:O,D682,Expert_Insekteraich!S:S)</f>
        <v>0</v>
      </c>
      <c r="L682" s="934">
        <f>SUMIF(other!R:R,D682,other!T:T)</f>
        <v>0</v>
      </c>
      <c r="M682" s="934">
        <f>SUMIF('Pan traps 2024'!Q:Q,D682,'Pan traps 2024'!S:S)</f>
        <v>0</v>
      </c>
      <c r="N682" s="934">
        <f t="shared" si="16"/>
        <v>0</v>
      </c>
      <c r="O682" s="935">
        <f t="shared" si="17"/>
        <v>0</v>
      </c>
      <c r="P682" s="914"/>
    </row>
    <row r="683" spans="1:16" ht="15">
      <c r="A683" s="114" t="str">
        <f t="shared" si="15"/>
        <v>non</v>
      </c>
      <c r="D683" s="114" t="s">
        <v>8514</v>
      </c>
      <c r="F683" s="934">
        <f>SUMIF(WBA!Q:Q,D683,WBA!S:S)</f>
        <v>0</v>
      </c>
      <c r="G683" s="934">
        <f>SUMIF(Loic_MSc_Thesis!Q:Q,D683,Loic_MSc_Thesis!S:S)</f>
        <v>0</v>
      </c>
      <c r="H683" s="934">
        <f>SUMIF(LBB!Q:Q,D683,LBB!S:S)</f>
        <v>0</v>
      </c>
      <c r="I683" s="934">
        <f>SUMIF(Expert_LBB!M:M,D683,Expert_LBB!Q:Q)</f>
        <v>0</v>
      </c>
      <c r="J683" s="934">
        <f>SUMIF(Insekteräich!Q:Q,D683,Insekteräich!S:S)</f>
        <v>0</v>
      </c>
      <c r="K683" s="934">
        <f>SUMIF(Expert_Insekteraich!O:O,D683,Expert_Insekteraich!S:S)</f>
        <v>0</v>
      </c>
      <c r="L683" s="934">
        <f>SUMIF(other!R:R,D683,other!T:T)</f>
        <v>0</v>
      </c>
      <c r="M683" s="934">
        <f>SUMIF('Pan traps 2024'!Q:Q,D683,'Pan traps 2024'!S:S)</f>
        <v>0</v>
      </c>
      <c r="N683" s="934">
        <f t="shared" si="16"/>
        <v>0</v>
      </c>
      <c r="O683" s="935">
        <f t="shared" si="17"/>
        <v>0</v>
      </c>
      <c r="P683" s="914"/>
    </row>
    <row r="684" spans="1:16" ht="15">
      <c r="A684" s="114" t="str">
        <f t="shared" si="15"/>
        <v>non</v>
      </c>
      <c r="D684" s="114" t="s">
        <v>8515</v>
      </c>
      <c r="F684" s="934">
        <f>SUMIF(WBA!Q:Q,D684,WBA!S:S)</f>
        <v>0</v>
      </c>
      <c r="G684" s="934">
        <f>SUMIF(Loic_MSc_Thesis!Q:Q,D684,Loic_MSc_Thesis!S:S)</f>
        <v>0</v>
      </c>
      <c r="H684" s="934">
        <f>SUMIF(LBB!Q:Q,D684,LBB!S:S)</f>
        <v>0</v>
      </c>
      <c r="I684" s="934">
        <f>SUMIF(Expert_LBB!M:M,D684,Expert_LBB!Q:Q)</f>
        <v>0</v>
      </c>
      <c r="J684" s="934">
        <f>SUMIF(Insekteräich!Q:Q,D684,Insekteräich!S:S)</f>
        <v>0</v>
      </c>
      <c r="K684" s="934">
        <f>SUMIF(Expert_Insekteraich!O:O,D684,Expert_Insekteraich!S:S)</f>
        <v>0</v>
      </c>
      <c r="L684" s="934">
        <f>SUMIF(other!R:R,D684,other!T:T)</f>
        <v>0</v>
      </c>
      <c r="M684" s="934">
        <f>SUMIF('Pan traps 2024'!Q:Q,D684,'Pan traps 2024'!S:S)</f>
        <v>0</v>
      </c>
      <c r="N684" s="934">
        <f t="shared" si="16"/>
        <v>0</v>
      </c>
      <c r="O684" s="935">
        <f t="shared" si="17"/>
        <v>0</v>
      </c>
      <c r="P684" s="914"/>
    </row>
    <row r="685" spans="1:16" ht="15">
      <c r="A685" s="114" t="str">
        <f t="shared" si="15"/>
        <v>non</v>
      </c>
      <c r="D685" s="114" t="s">
        <v>8516</v>
      </c>
      <c r="F685" s="934">
        <f>SUMIF(WBA!Q:Q,D685,WBA!S:S)</f>
        <v>0</v>
      </c>
      <c r="G685" s="934">
        <f>SUMIF(Loic_MSc_Thesis!Q:Q,D685,Loic_MSc_Thesis!S:S)</f>
        <v>0</v>
      </c>
      <c r="H685" s="934">
        <f>SUMIF(LBB!Q:Q,D685,LBB!S:S)</f>
        <v>0</v>
      </c>
      <c r="I685" s="934">
        <f>SUMIF(Expert_LBB!M:M,D685,Expert_LBB!Q:Q)</f>
        <v>0</v>
      </c>
      <c r="J685" s="934">
        <f>SUMIF(Insekteräich!Q:Q,D685,Insekteräich!S:S)</f>
        <v>0</v>
      </c>
      <c r="K685" s="934">
        <f>SUMIF(Expert_Insekteraich!O:O,D685,Expert_Insekteraich!S:S)</f>
        <v>0</v>
      </c>
      <c r="L685" s="934">
        <f>SUMIF(other!R:R,D685,other!T:T)</f>
        <v>0</v>
      </c>
      <c r="M685" s="934">
        <f>SUMIF('Pan traps 2024'!Q:Q,D685,'Pan traps 2024'!S:S)</f>
        <v>0</v>
      </c>
      <c r="N685" s="934">
        <f t="shared" si="16"/>
        <v>0</v>
      </c>
      <c r="O685" s="935">
        <f t="shared" si="17"/>
        <v>0</v>
      </c>
      <c r="P685" s="914"/>
    </row>
    <row r="686" spans="1:16" ht="15">
      <c r="A686" s="114" t="str">
        <f t="shared" si="15"/>
        <v>non</v>
      </c>
      <c r="D686" s="114" t="s">
        <v>8517</v>
      </c>
      <c r="F686" s="934">
        <f>SUMIF(WBA!Q:Q,D686,WBA!S:S)</f>
        <v>0</v>
      </c>
      <c r="G686" s="934">
        <f>SUMIF(Loic_MSc_Thesis!Q:Q,D686,Loic_MSc_Thesis!S:S)</f>
        <v>0</v>
      </c>
      <c r="H686" s="934">
        <f>SUMIF(LBB!Q:Q,D686,LBB!S:S)</f>
        <v>0</v>
      </c>
      <c r="I686" s="934">
        <f>SUMIF(Expert_LBB!M:M,D686,Expert_LBB!Q:Q)</f>
        <v>0</v>
      </c>
      <c r="J686" s="934">
        <f>SUMIF(Insekteräich!Q:Q,D686,Insekteräich!S:S)</f>
        <v>0</v>
      </c>
      <c r="K686" s="934">
        <f>SUMIF(Expert_Insekteraich!O:O,D686,Expert_Insekteraich!S:S)</f>
        <v>0</v>
      </c>
      <c r="L686" s="934">
        <f>SUMIF(other!R:R,D686,other!T:T)</f>
        <v>0</v>
      </c>
      <c r="M686" s="934">
        <f>SUMIF('Pan traps 2024'!Q:Q,D686,'Pan traps 2024'!S:S)</f>
        <v>0</v>
      </c>
      <c r="N686" s="934">
        <f t="shared" si="16"/>
        <v>0</v>
      </c>
      <c r="O686" s="935">
        <f t="shared" si="17"/>
        <v>0</v>
      </c>
      <c r="P686" s="914"/>
    </row>
    <row r="687" spans="1:16" ht="15">
      <c r="A687" s="114">
        <f t="shared" si="15"/>
        <v>1</v>
      </c>
      <c r="D687" s="114" t="s">
        <v>5004</v>
      </c>
      <c r="F687" s="934">
        <f>SUMIF(WBA!Q:Q,D687,WBA!S:S)</f>
        <v>0</v>
      </c>
      <c r="G687" s="934">
        <f>SUMIF(Loic_MSc_Thesis!Q:Q,D687,Loic_MSc_Thesis!S:S)</f>
        <v>0</v>
      </c>
      <c r="H687" s="934">
        <f>SUMIF(LBB!Q:Q,D687,LBB!S:S)</f>
        <v>10</v>
      </c>
      <c r="I687" s="934">
        <f>SUMIF(Expert_LBB!M:M,D687,Expert_LBB!Q:Q)</f>
        <v>0</v>
      </c>
      <c r="J687" s="934">
        <f>SUMIF(Insekteräich!Q:Q,D687,Insekteräich!S:S)</f>
        <v>0</v>
      </c>
      <c r="K687" s="934">
        <f>SUMIF(Expert_Insekteraich!O:O,D687,Expert_Insekteraich!S:S)</f>
        <v>0</v>
      </c>
      <c r="L687" s="934">
        <f>SUMIF(other!R:R,D687,other!T:T)</f>
        <v>0</v>
      </c>
      <c r="M687" s="934">
        <f>SUMIF('Pan traps 2024'!Q:Q,D687,'Pan traps 2024'!S:S)</f>
        <v>0</v>
      </c>
      <c r="N687" s="934">
        <f t="shared" si="16"/>
        <v>10</v>
      </c>
      <c r="O687" s="935" t="e">
        <f t="shared" ca="1" si="17"/>
        <v>#NAME?</v>
      </c>
      <c r="P687" s="914"/>
    </row>
    <row r="688" spans="1:16" ht="15">
      <c r="A688" s="114">
        <f t="shared" si="15"/>
        <v>1</v>
      </c>
      <c r="D688" s="933" t="s">
        <v>4123</v>
      </c>
      <c r="F688" s="934">
        <f>SUMIF(WBA!Q:Q,D688,WBA!S:S)</f>
        <v>0</v>
      </c>
      <c r="G688" s="934">
        <f>SUMIF(Loic_MSc_Thesis!Q:Q,D688,Loic_MSc_Thesis!S:S)</f>
        <v>0</v>
      </c>
      <c r="H688" s="934">
        <f>SUMIF(LBB!Q:Q,D688,LBB!S:S)</f>
        <v>54</v>
      </c>
      <c r="I688" s="934">
        <f>SUMIF(Expert_LBB!M:M,D688,Expert_LBB!Q:Q)</f>
        <v>0</v>
      </c>
      <c r="J688" s="934">
        <f>SUMIF(Insekteräich!Q:Q,D688,Insekteräich!S:S)</f>
        <v>1</v>
      </c>
      <c r="K688" s="934">
        <f>SUMIF(Expert_Insekteraich!O:O,D688,Expert_Insekteraich!S:S)</f>
        <v>0</v>
      </c>
      <c r="L688" s="934">
        <f>SUMIF(other!R:R,D688,other!T:T)</f>
        <v>0</v>
      </c>
      <c r="M688" s="934">
        <f>SUMIF('Pan traps 2024'!Q:Q,D688,'Pan traps 2024'!S:S)</f>
        <v>1</v>
      </c>
      <c r="N688" s="934">
        <f t="shared" si="16"/>
        <v>56</v>
      </c>
      <c r="O688" s="935" t="e">
        <f t="shared" ca="1" si="17"/>
        <v>#NAME?</v>
      </c>
      <c r="P688" s="914"/>
    </row>
    <row r="689" spans="1:16" ht="15">
      <c r="A689" s="114" t="str">
        <f t="shared" si="15"/>
        <v>non</v>
      </c>
      <c r="D689" s="114" t="s">
        <v>8518</v>
      </c>
      <c r="F689" s="934">
        <f>SUMIF(WBA!Q:Q,D689,WBA!S:S)</f>
        <v>0</v>
      </c>
      <c r="G689" s="934">
        <f>SUMIF(Loic_MSc_Thesis!Q:Q,D689,Loic_MSc_Thesis!S:S)</f>
        <v>0</v>
      </c>
      <c r="H689" s="934">
        <f>SUMIF(LBB!Q:Q,D689,LBB!S:S)</f>
        <v>0</v>
      </c>
      <c r="I689" s="934">
        <f>SUMIF(Expert_LBB!M:M,D689,Expert_LBB!Q:Q)</f>
        <v>0</v>
      </c>
      <c r="J689" s="934">
        <f>SUMIF(Insekteräich!Q:Q,D689,Insekteräich!S:S)</f>
        <v>0</v>
      </c>
      <c r="K689" s="934">
        <f>SUMIF(Expert_Insekteraich!O:O,D689,Expert_Insekteraich!S:S)</f>
        <v>0</v>
      </c>
      <c r="L689" s="934">
        <f>SUMIF(other!R:R,D689,other!T:T)</f>
        <v>0</v>
      </c>
      <c r="M689" s="934">
        <f>SUMIF('Pan traps 2024'!Q:Q,D689,'Pan traps 2024'!S:S)</f>
        <v>0</v>
      </c>
      <c r="N689" s="934">
        <f t="shared" si="16"/>
        <v>0</v>
      </c>
      <c r="O689" s="935">
        <f t="shared" si="17"/>
        <v>0</v>
      </c>
      <c r="P689" s="914"/>
    </row>
    <row r="690" spans="1:16" ht="15">
      <c r="A690" s="114" t="str">
        <f t="shared" si="15"/>
        <v>non</v>
      </c>
      <c r="D690" s="114" t="s">
        <v>8519</v>
      </c>
      <c r="F690" s="934">
        <f>SUMIF(WBA!Q:Q,D690,WBA!S:S)</f>
        <v>0</v>
      </c>
      <c r="G690" s="934">
        <f>SUMIF(Loic_MSc_Thesis!Q:Q,D690,Loic_MSc_Thesis!S:S)</f>
        <v>0</v>
      </c>
      <c r="H690" s="934">
        <f>SUMIF(LBB!Q:Q,D690,LBB!S:S)</f>
        <v>0</v>
      </c>
      <c r="I690" s="934">
        <f>SUMIF(Expert_LBB!M:M,D690,Expert_LBB!Q:Q)</f>
        <v>0</v>
      </c>
      <c r="J690" s="934">
        <f>SUMIF(Insekteräich!Q:Q,D690,Insekteräich!S:S)</f>
        <v>0</v>
      </c>
      <c r="K690" s="934">
        <f>SUMIF(Expert_Insekteraich!O:O,D690,Expert_Insekteraich!S:S)</f>
        <v>0</v>
      </c>
      <c r="L690" s="934">
        <f>SUMIF(other!R:R,D690,other!T:T)</f>
        <v>0</v>
      </c>
      <c r="M690" s="934">
        <f>SUMIF('Pan traps 2024'!Q:Q,D690,'Pan traps 2024'!S:S)</f>
        <v>0</v>
      </c>
      <c r="N690" s="934">
        <f t="shared" si="16"/>
        <v>0</v>
      </c>
      <c r="O690" s="935">
        <f t="shared" si="17"/>
        <v>0</v>
      </c>
      <c r="P690" s="914"/>
    </row>
    <row r="691" spans="1:16" ht="15">
      <c r="A691" s="114">
        <f t="shared" si="15"/>
        <v>1</v>
      </c>
      <c r="D691" s="448" t="s">
        <v>3723</v>
      </c>
      <c r="F691" s="934">
        <f>SUMIF(WBA!Q:Q,D691,WBA!S:S)</f>
        <v>0</v>
      </c>
      <c r="G691" s="934">
        <f>SUMIF(Loic_MSc_Thesis!Q:Q,D691,Loic_MSc_Thesis!S:S)</f>
        <v>0</v>
      </c>
      <c r="H691" s="934">
        <f>SUMIF(LBB!Q:Q,D691,LBB!S:S)</f>
        <v>71</v>
      </c>
      <c r="I691" s="934">
        <f>SUMIF(Expert_LBB!M:M,D691,Expert_LBB!Q:Q)</f>
        <v>0</v>
      </c>
      <c r="J691" s="934">
        <f>SUMIF(Insekteräich!Q:Q,D691,Insekteräich!S:S)</f>
        <v>4</v>
      </c>
      <c r="K691" s="934">
        <f>SUMIF(Expert_Insekteraich!O:O,D691,Expert_Insekteraich!S:S)</f>
        <v>0</v>
      </c>
      <c r="L691" s="934">
        <f>SUMIF(other!R:R,D691,other!T:T)</f>
        <v>0</v>
      </c>
      <c r="M691" s="934">
        <f>SUMIF('Pan traps 2024'!Q:Q,D691,'Pan traps 2024'!S:S)</f>
        <v>0</v>
      </c>
      <c r="N691" s="934">
        <f t="shared" si="16"/>
        <v>75</v>
      </c>
      <c r="O691" s="935" t="e">
        <f t="shared" ca="1" si="17"/>
        <v>#NAME?</v>
      </c>
      <c r="P691" s="914"/>
    </row>
    <row r="692" spans="1:16" ht="15">
      <c r="A692" s="16" t="s">
        <v>330</v>
      </c>
      <c r="D692" s="448" t="s">
        <v>8520</v>
      </c>
      <c r="F692" s="934">
        <f>SUMIF(WBA!Q:Q,D692,WBA!S:S)</f>
        <v>0</v>
      </c>
      <c r="G692" s="934">
        <f>SUMIF(Loic_MSc_Thesis!Q:Q,D692,Loic_MSc_Thesis!S:S)</f>
        <v>0</v>
      </c>
      <c r="H692" s="934">
        <f>SUMIF(LBB!Q:Q,D692,LBB!S:S)</f>
        <v>0</v>
      </c>
      <c r="I692" s="934">
        <f>SUMIF(Expert_LBB!M:M,D692,Expert_LBB!Q:Q)</f>
        <v>0</v>
      </c>
      <c r="J692" s="934">
        <f>SUMIF(Insekteräich!Q:Q,D692,Insekteräich!S:S)</f>
        <v>0</v>
      </c>
      <c r="K692" s="934">
        <f>SUMIF(Expert_Insekteraich!O:O,D692,Expert_Insekteraich!S:S)</f>
        <v>0</v>
      </c>
      <c r="L692" s="934">
        <f>SUMIF(other!R:R,D692,other!T:T)</f>
        <v>0</v>
      </c>
      <c r="M692" s="934">
        <f>SUMIF('Pan traps 2024'!Q:Q,D692,'Pan traps 2024'!S:S)</f>
        <v>0</v>
      </c>
      <c r="N692" s="934">
        <f t="shared" si="16"/>
        <v>0</v>
      </c>
      <c r="O692" s="935"/>
      <c r="P692" s="914"/>
    </row>
    <row r="693" spans="1:16" ht="15">
      <c r="A693" s="114" t="str">
        <f t="shared" ref="A693:A833" si="18">IF(N693&gt;0,1, "non")</f>
        <v>non</v>
      </c>
      <c r="D693" s="114" t="s">
        <v>8521</v>
      </c>
      <c r="F693" s="934">
        <f>SUMIF(WBA!Q:Q,D693,WBA!S:S)</f>
        <v>0</v>
      </c>
      <c r="G693" s="934">
        <f>SUMIF(Loic_MSc_Thesis!Q:Q,D693,Loic_MSc_Thesis!S:S)</f>
        <v>0</v>
      </c>
      <c r="H693" s="934">
        <f>SUMIF(LBB!Q:Q,D693,LBB!S:S)</f>
        <v>0</v>
      </c>
      <c r="I693" s="934">
        <f>SUMIF(Expert_LBB!M:M,D693,Expert_LBB!Q:Q)</f>
        <v>0</v>
      </c>
      <c r="J693" s="934">
        <f>SUMIF(Insekteräich!Q:Q,D693,Insekteräich!S:S)</f>
        <v>0</v>
      </c>
      <c r="K693" s="934">
        <f>SUMIF(Expert_Insekteraich!O:O,D693,Expert_Insekteraich!S:S)</f>
        <v>0</v>
      </c>
      <c r="L693" s="934">
        <f>SUMIF(other!R:R,D693,other!T:T)</f>
        <v>0</v>
      </c>
      <c r="M693" s="934">
        <f>SUMIF('Pan traps 2024'!Q:Q,D693,'Pan traps 2024'!S:S)</f>
        <v>0</v>
      </c>
      <c r="N693" s="934">
        <f t="shared" si="16"/>
        <v>0</v>
      </c>
      <c r="O693" s="935">
        <f t="shared" ref="O693:O936" si="19">IF(N693=0, ,DIVIDE(N693,$N$2))</f>
        <v>0</v>
      </c>
      <c r="P693" s="914"/>
    </row>
    <row r="694" spans="1:16" ht="15">
      <c r="A694" s="114">
        <f t="shared" si="18"/>
        <v>1</v>
      </c>
      <c r="D694" s="933" t="s">
        <v>2857</v>
      </c>
      <c r="F694" s="934">
        <f>SUMIF(WBA!Q:Q,D694,WBA!S:S)</f>
        <v>0</v>
      </c>
      <c r="G694" s="934">
        <f>SUMIF(Loic_MSc_Thesis!Q:Q,D694,Loic_MSc_Thesis!S:S)</f>
        <v>0</v>
      </c>
      <c r="H694" s="934">
        <f>SUMIF(LBB!Q:Q,D694,LBB!S:S)</f>
        <v>52</v>
      </c>
      <c r="I694" s="934">
        <f>SUMIF(Expert_LBB!M:M,D694,Expert_LBB!Q:Q)</f>
        <v>0</v>
      </c>
      <c r="J694" s="934">
        <f>SUMIF(Insekteräich!Q:Q,D694,Insekteräich!S:S)</f>
        <v>3</v>
      </c>
      <c r="K694" s="934">
        <f>SUMIF(Expert_Insekteraich!O:O,D694,Expert_Insekteraich!S:S)</f>
        <v>0</v>
      </c>
      <c r="L694" s="934">
        <f>SUMIF(other!R:R,D694,other!T:T)</f>
        <v>0</v>
      </c>
      <c r="M694" s="934">
        <f>SUMIF('Pan traps 2024'!Q:Q,D694,'Pan traps 2024'!S:S)</f>
        <v>0</v>
      </c>
      <c r="N694" s="934">
        <f t="shared" si="16"/>
        <v>55</v>
      </c>
      <c r="O694" s="935" t="e">
        <f t="shared" ca="1" si="19"/>
        <v>#NAME?</v>
      </c>
      <c r="P694" s="914"/>
    </row>
    <row r="695" spans="1:16" ht="15">
      <c r="A695" s="114" t="str">
        <f t="shared" si="18"/>
        <v>non</v>
      </c>
      <c r="D695" s="114" t="s">
        <v>8522</v>
      </c>
      <c r="F695" s="934">
        <f>SUMIF(WBA!Q:Q,D695,WBA!S:S)</f>
        <v>0</v>
      </c>
      <c r="G695" s="934">
        <f>SUMIF(Loic_MSc_Thesis!Q:Q,D695,Loic_MSc_Thesis!S:S)</f>
        <v>0</v>
      </c>
      <c r="H695" s="934">
        <f>SUMIF(LBB!Q:Q,D695,LBB!S:S)</f>
        <v>0</v>
      </c>
      <c r="I695" s="934">
        <f>SUMIF(Expert_LBB!M:M,D695,Expert_LBB!Q:Q)</f>
        <v>0</v>
      </c>
      <c r="J695" s="934">
        <f>SUMIF(Insekteräich!Q:Q,D695,Insekteräich!S:S)</f>
        <v>0</v>
      </c>
      <c r="K695" s="934">
        <f>SUMIF(Expert_Insekteraich!O:O,D695,Expert_Insekteraich!S:S)</f>
        <v>0</v>
      </c>
      <c r="L695" s="934">
        <f>SUMIF(other!R:R,D695,other!T:T)</f>
        <v>0</v>
      </c>
      <c r="M695" s="934">
        <f>SUMIF('Pan traps 2024'!Q:Q,D695,'Pan traps 2024'!S:S)</f>
        <v>0</v>
      </c>
      <c r="N695" s="934">
        <f t="shared" si="16"/>
        <v>0</v>
      </c>
      <c r="O695" s="935">
        <f t="shared" si="19"/>
        <v>0</v>
      </c>
      <c r="P695" s="914"/>
    </row>
    <row r="696" spans="1:16" ht="15">
      <c r="A696" s="114" t="str">
        <f t="shared" si="18"/>
        <v>non</v>
      </c>
      <c r="D696" s="114" t="s">
        <v>8523</v>
      </c>
      <c r="F696" s="934">
        <f>SUMIF(WBA!Q:Q,D696,WBA!S:S)</f>
        <v>0</v>
      </c>
      <c r="G696" s="934">
        <f>SUMIF(Loic_MSc_Thesis!Q:Q,D696,Loic_MSc_Thesis!S:S)</f>
        <v>0</v>
      </c>
      <c r="H696" s="934">
        <f>SUMIF(LBB!Q:Q,D696,LBB!S:S)</f>
        <v>0</v>
      </c>
      <c r="I696" s="934">
        <f>SUMIF(Expert_LBB!M:M,D696,Expert_LBB!Q:Q)</f>
        <v>0</v>
      </c>
      <c r="J696" s="934">
        <f>SUMIF(Insekteräich!Q:Q,D696,Insekteräich!S:S)</f>
        <v>0</v>
      </c>
      <c r="K696" s="934">
        <f>SUMIF(Expert_Insekteraich!O:O,D696,Expert_Insekteraich!S:S)</f>
        <v>0</v>
      </c>
      <c r="L696" s="934">
        <f>SUMIF(other!R:R,D696,other!T:T)</f>
        <v>0</v>
      </c>
      <c r="M696" s="934">
        <f>SUMIF('Pan traps 2024'!Q:Q,D696,'Pan traps 2024'!S:S)</f>
        <v>0</v>
      </c>
      <c r="N696" s="934">
        <f t="shared" si="16"/>
        <v>0</v>
      </c>
      <c r="O696" s="935">
        <f t="shared" si="19"/>
        <v>0</v>
      </c>
      <c r="P696" s="914"/>
    </row>
    <row r="697" spans="1:16" ht="15">
      <c r="A697" s="114" t="str">
        <f t="shared" si="18"/>
        <v>non</v>
      </c>
      <c r="D697" s="114" t="s">
        <v>8524</v>
      </c>
      <c r="F697" s="934">
        <f>SUMIF(WBA!Q:Q,D697,WBA!S:S)</f>
        <v>0</v>
      </c>
      <c r="G697" s="934">
        <f>SUMIF(Loic_MSc_Thesis!Q:Q,D697,Loic_MSc_Thesis!S:S)</f>
        <v>0</v>
      </c>
      <c r="H697" s="934">
        <f>SUMIF(LBB!Q:Q,D697,LBB!S:S)</f>
        <v>0</v>
      </c>
      <c r="I697" s="934">
        <f>SUMIF(Expert_LBB!M:M,D697,Expert_LBB!Q:Q)</f>
        <v>0</v>
      </c>
      <c r="J697" s="934">
        <f>SUMIF(Insekteräich!Q:Q,D697,Insekteräich!S:S)</f>
        <v>0</v>
      </c>
      <c r="K697" s="934">
        <f>SUMIF(Expert_Insekteraich!O:O,D697,Expert_Insekteraich!S:S)</f>
        <v>0</v>
      </c>
      <c r="L697" s="934">
        <f>SUMIF(other!R:R,D697,other!T:T)</f>
        <v>0</v>
      </c>
      <c r="M697" s="934">
        <f>SUMIF('Pan traps 2024'!Q:Q,D697,'Pan traps 2024'!S:S)</f>
        <v>0</v>
      </c>
      <c r="N697" s="934">
        <f t="shared" si="16"/>
        <v>0</v>
      </c>
      <c r="O697" s="935">
        <f t="shared" si="19"/>
        <v>0</v>
      </c>
      <c r="P697" s="914"/>
    </row>
    <row r="698" spans="1:16" ht="15">
      <c r="A698" s="114" t="str">
        <f t="shared" si="18"/>
        <v>non</v>
      </c>
      <c r="D698" s="114" t="s">
        <v>8525</v>
      </c>
      <c r="F698" s="934">
        <f>SUMIF(WBA!Q:Q,D698,WBA!S:S)</f>
        <v>0</v>
      </c>
      <c r="G698" s="934">
        <f>SUMIF(Loic_MSc_Thesis!Q:Q,D698,Loic_MSc_Thesis!S:S)</f>
        <v>0</v>
      </c>
      <c r="H698" s="934">
        <f>SUMIF(LBB!Q:Q,D698,LBB!S:S)</f>
        <v>0</v>
      </c>
      <c r="I698" s="934">
        <f>SUMIF(Expert_LBB!M:M,D698,Expert_LBB!Q:Q)</f>
        <v>0</v>
      </c>
      <c r="J698" s="934">
        <f>SUMIF(Insekteräich!Q:Q,D698,Insekteräich!S:S)</f>
        <v>0</v>
      </c>
      <c r="K698" s="934">
        <f>SUMIF(Expert_Insekteraich!O:O,D698,Expert_Insekteraich!S:S)</f>
        <v>0</v>
      </c>
      <c r="L698" s="934">
        <f>SUMIF(other!R:R,D698,other!T:T)</f>
        <v>0</v>
      </c>
      <c r="M698" s="934">
        <f>SUMIF('Pan traps 2024'!Q:Q,D698,'Pan traps 2024'!S:S)</f>
        <v>0</v>
      </c>
      <c r="N698" s="934">
        <f t="shared" si="16"/>
        <v>0</v>
      </c>
      <c r="O698" s="935">
        <f t="shared" si="19"/>
        <v>0</v>
      </c>
      <c r="P698" s="914"/>
    </row>
    <row r="699" spans="1:16" ht="15">
      <c r="A699" s="114">
        <f t="shared" si="18"/>
        <v>1</v>
      </c>
      <c r="D699" s="933" t="s">
        <v>988</v>
      </c>
      <c r="F699" s="934">
        <f>SUMIF(WBA!Q:Q,D699,WBA!S:S)</f>
        <v>3</v>
      </c>
      <c r="G699" s="934">
        <f>SUMIF(Loic_MSc_Thesis!Q:Q,D699,Loic_MSc_Thesis!S:S)</f>
        <v>0</v>
      </c>
      <c r="H699" s="934">
        <f>SUMIF(LBB!Q:Q,D699,LBB!S:S)</f>
        <v>1</v>
      </c>
      <c r="I699" s="934">
        <f>SUMIF(Expert_LBB!M:M,D699,Expert_LBB!Q:Q)</f>
        <v>0</v>
      </c>
      <c r="J699" s="934">
        <f>SUMIF(Insekteräich!Q:Q,D699,Insekteräich!S:S)</f>
        <v>0</v>
      </c>
      <c r="K699" s="934">
        <f>SUMIF(Expert_Insekteraich!O:O,D699,Expert_Insekteraich!S:S)</f>
        <v>0</v>
      </c>
      <c r="L699" s="934">
        <f>SUMIF(other!R:R,D699,other!T:T)</f>
        <v>0</v>
      </c>
      <c r="M699" s="934">
        <f>SUMIF('Pan traps 2024'!Q:Q,D699,'Pan traps 2024'!S:S)</f>
        <v>0</v>
      </c>
      <c r="N699" s="934">
        <f t="shared" si="16"/>
        <v>4</v>
      </c>
      <c r="O699" s="935" t="e">
        <f t="shared" ca="1" si="19"/>
        <v>#NAME?</v>
      </c>
      <c r="P699" s="914"/>
    </row>
    <row r="700" spans="1:16" ht="15">
      <c r="A700" s="114" t="str">
        <f t="shared" si="18"/>
        <v>non</v>
      </c>
      <c r="D700" s="114" t="s">
        <v>8526</v>
      </c>
      <c r="F700" s="934">
        <f>SUMIF(WBA!Q:Q,D700,WBA!S:S)</f>
        <v>0</v>
      </c>
      <c r="G700" s="934">
        <f>SUMIF(Loic_MSc_Thesis!Q:Q,D700,Loic_MSc_Thesis!S:S)</f>
        <v>0</v>
      </c>
      <c r="H700" s="934">
        <f>SUMIF(LBB!Q:Q,D700,LBB!S:S)</f>
        <v>0</v>
      </c>
      <c r="I700" s="934">
        <f>SUMIF(Expert_LBB!M:M,D700,Expert_LBB!Q:Q)</f>
        <v>0</v>
      </c>
      <c r="J700" s="934">
        <f>SUMIF(Insekteräich!Q:Q,D700,Insekteräich!S:S)</f>
        <v>0</v>
      </c>
      <c r="K700" s="934">
        <f>SUMIF(Expert_Insekteraich!O:O,D700,Expert_Insekteraich!S:S)</f>
        <v>0</v>
      </c>
      <c r="L700" s="934">
        <f>SUMIF(other!R:R,D700,other!T:T)</f>
        <v>0</v>
      </c>
      <c r="M700" s="934">
        <f>SUMIF('Pan traps 2024'!Q:Q,D700,'Pan traps 2024'!S:S)</f>
        <v>0</v>
      </c>
      <c r="N700" s="934">
        <f t="shared" si="16"/>
        <v>0</v>
      </c>
      <c r="O700" s="935">
        <f t="shared" si="19"/>
        <v>0</v>
      </c>
      <c r="P700" s="914"/>
    </row>
    <row r="701" spans="1:16" ht="15">
      <c r="A701" s="114" t="str">
        <f t="shared" si="18"/>
        <v>non</v>
      </c>
      <c r="D701" s="114" t="s">
        <v>8527</v>
      </c>
      <c r="F701" s="934">
        <f>SUMIF(WBA!Q:Q,D701,WBA!S:S)</f>
        <v>0</v>
      </c>
      <c r="G701" s="934">
        <f>SUMIF(Loic_MSc_Thesis!Q:Q,D701,Loic_MSc_Thesis!S:S)</f>
        <v>0</v>
      </c>
      <c r="H701" s="934">
        <f>SUMIF(LBB!Q:Q,D701,LBB!S:S)</f>
        <v>0</v>
      </c>
      <c r="I701" s="934">
        <f>SUMIF(Expert_LBB!M:M,D701,Expert_LBB!Q:Q)</f>
        <v>0</v>
      </c>
      <c r="J701" s="934">
        <f>SUMIF(Insekteräich!Q:Q,D701,Insekteräich!S:S)</f>
        <v>0</v>
      </c>
      <c r="K701" s="934">
        <f>SUMIF(Expert_Insekteraich!O:O,D701,Expert_Insekteraich!S:S)</f>
        <v>0</v>
      </c>
      <c r="L701" s="934">
        <f>SUMIF(other!R:R,D701,other!T:T)</f>
        <v>0</v>
      </c>
      <c r="M701" s="934">
        <f>SUMIF('Pan traps 2024'!Q:Q,D701,'Pan traps 2024'!S:S)</f>
        <v>0</v>
      </c>
      <c r="N701" s="934">
        <f t="shared" si="16"/>
        <v>0</v>
      </c>
      <c r="O701" s="935">
        <f t="shared" si="19"/>
        <v>0</v>
      </c>
      <c r="P701" s="914"/>
    </row>
    <row r="702" spans="1:16" ht="15">
      <c r="A702" s="114" t="str">
        <f t="shared" si="18"/>
        <v>non</v>
      </c>
      <c r="D702" s="114" t="s">
        <v>8528</v>
      </c>
      <c r="F702" s="934">
        <f>SUMIF(WBA!Q:Q,D702,WBA!S:S)</f>
        <v>0</v>
      </c>
      <c r="G702" s="934">
        <f>SUMIF(Loic_MSc_Thesis!Q:Q,D702,Loic_MSc_Thesis!S:S)</f>
        <v>0</v>
      </c>
      <c r="H702" s="934">
        <f>SUMIF(LBB!Q:Q,D702,LBB!S:S)</f>
        <v>0</v>
      </c>
      <c r="I702" s="934">
        <f>SUMIF(Expert_LBB!M:M,D702,Expert_LBB!Q:Q)</f>
        <v>0</v>
      </c>
      <c r="J702" s="934">
        <f>SUMIF(Insekteräich!Q:Q,D702,Insekteräich!S:S)</f>
        <v>0</v>
      </c>
      <c r="K702" s="934">
        <f>SUMIF(Expert_Insekteraich!O:O,D702,Expert_Insekteraich!S:S)</f>
        <v>0</v>
      </c>
      <c r="L702" s="934">
        <f>SUMIF(other!R:R,D702,other!T:T)</f>
        <v>0</v>
      </c>
      <c r="M702" s="934">
        <f>SUMIF('Pan traps 2024'!Q:Q,D702,'Pan traps 2024'!S:S)</f>
        <v>0</v>
      </c>
      <c r="N702" s="934">
        <f t="shared" si="16"/>
        <v>0</v>
      </c>
      <c r="O702" s="935">
        <f t="shared" si="19"/>
        <v>0</v>
      </c>
      <c r="P702" s="914"/>
    </row>
    <row r="703" spans="1:16" ht="15">
      <c r="A703" s="114">
        <f t="shared" si="18"/>
        <v>1</v>
      </c>
      <c r="D703" s="114" t="s">
        <v>7850</v>
      </c>
      <c r="F703" s="934">
        <f>SUMIF(WBA!Q:Q,D703,WBA!S:S)</f>
        <v>0</v>
      </c>
      <c r="G703" s="934">
        <f>SUMIF(Loic_MSc_Thesis!Q:Q,D703,Loic_MSc_Thesis!S:S)</f>
        <v>0</v>
      </c>
      <c r="H703" s="934">
        <f>SUMIF(LBB!Q:Q,D703,LBB!S:S)</f>
        <v>0</v>
      </c>
      <c r="I703" s="934">
        <f>SUMIF(Expert_LBB!M:M,D703,Expert_LBB!Q:Q)</f>
        <v>0</v>
      </c>
      <c r="J703" s="934">
        <f>SUMIF(Insekteräich!Q:Q,D703,Insekteräich!S:S)</f>
        <v>1</v>
      </c>
      <c r="K703" s="934">
        <f>SUMIF(Expert_Insekteraich!O:O,D703,Expert_Insekteraich!S:S)</f>
        <v>0</v>
      </c>
      <c r="L703" s="934">
        <f>SUMIF(other!R:R,D703,other!T:T)</f>
        <v>0</v>
      </c>
      <c r="M703" s="934">
        <f>SUMIF('Pan traps 2024'!Q:Q,D703,'Pan traps 2024'!S:S)</f>
        <v>0</v>
      </c>
      <c r="N703" s="934">
        <f t="shared" si="16"/>
        <v>1</v>
      </c>
      <c r="O703" s="935" t="e">
        <f t="shared" ca="1" si="19"/>
        <v>#NAME?</v>
      </c>
      <c r="P703" s="914"/>
    </row>
    <row r="704" spans="1:16" ht="15">
      <c r="A704" s="114">
        <f t="shared" si="18"/>
        <v>1</v>
      </c>
      <c r="D704" s="933" t="s">
        <v>917</v>
      </c>
      <c r="F704" s="934">
        <f>SUMIF(WBA!Q:Q,D704,WBA!S:S)</f>
        <v>3</v>
      </c>
      <c r="G704" s="934">
        <f>SUMIF(Loic_MSc_Thesis!Q:Q,D704,Loic_MSc_Thesis!S:S)</f>
        <v>0</v>
      </c>
      <c r="H704" s="934">
        <f>SUMIF(LBB!Q:Q,D704,LBB!S:S)</f>
        <v>54</v>
      </c>
      <c r="I704" s="934">
        <f>SUMIF(Expert_LBB!M:M,D704,Expert_LBB!Q:Q)</f>
        <v>54</v>
      </c>
      <c r="J704" s="934">
        <f>SUMIF(Insekteräich!Q:Q,D704,Insekteräich!S:S)</f>
        <v>16</v>
      </c>
      <c r="K704" s="934">
        <f>SUMIF(Expert_Insekteraich!O:O,D704,Expert_Insekteraich!S:S)</f>
        <v>0</v>
      </c>
      <c r="L704" s="934">
        <f>SUMIF(other!R:R,D704,other!T:T)</f>
        <v>0</v>
      </c>
      <c r="M704" s="934">
        <f>SUMIF('Pan traps 2024'!Q:Q,D704,'Pan traps 2024'!S:S)</f>
        <v>0</v>
      </c>
      <c r="N704" s="934">
        <f t="shared" si="16"/>
        <v>127</v>
      </c>
      <c r="O704" s="935" t="e">
        <f t="shared" ca="1" si="19"/>
        <v>#NAME?</v>
      </c>
      <c r="P704" s="914"/>
    </row>
    <row r="705" spans="1:16" ht="15">
      <c r="A705" s="114" t="str">
        <f t="shared" si="18"/>
        <v>non</v>
      </c>
      <c r="D705" s="114" t="s">
        <v>8529</v>
      </c>
      <c r="F705" s="934">
        <f>SUMIF(WBA!Q:Q,D705,WBA!S:S)</f>
        <v>0</v>
      </c>
      <c r="G705" s="934">
        <f>SUMIF(Loic_MSc_Thesis!Q:Q,D705,Loic_MSc_Thesis!S:S)</f>
        <v>0</v>
      </c>
      <c r="H705" s="934">
        <f>SUMIF(LBB!Q:Q,D705,LBB!S:S)</f>
        <v>0</v>
      </c>
      <c r="I705" s="934">
        <f>SUMIF(Expert_LBB!M:M,D705,Expert_LBB!Q:Q)</f>
        <v>0</v>
      </c>
      <c r="J705" s="934">
        <f>SUMIF(Insekteräich!Q:Q,D705,Insekteräich!S:S)</f>
        <v>0</v>
      </c>
      <c r="K705" s="934">
        <f>SUMIF(Expert_Insekteraich!O:O,D705,Expert_Insekteraich!S:S)</f>
        <v>0</v>
      </c>
      <c r="L705" s="934">
        <f>SUMIF(other!R:R,D705,other!T:T)</f>
        <v>0</v>
      </c>
      <c r="M705" s="934">
        <f>SUMIF('Pan traps 2024'!Q:Q,D705,'Pan traps 2024'!S:S)</f>
        <v>0</v>
      </c>
      <c r="N705" s="934">
        <f t="shared" si="16"/>
        <v>0</v>
      </c>
      <c r="O705" s="935">
        <f t="shared" si="19"/>
        <v>0</v>
      </c>
      <c r="P705" s="914"/>
    </row>
    <row r="706" spans="1:16" ht="15">
      <c r="A706" s="114" t="str">
        <f t="shared" si="18"/>
        <v>non</v>
      </c>
      <c r="D706" s="114" t="s">
        <v>8530</v>
      </c>
      <c r="F706" s="934">
        <f>SUMIF(WBA!Q:Q,D706,WBA!S:S)</f>
        <v>0</v>
      </c>
      <c r="G706" s="934">
        <f>SUMIF(Loic_MSc_Thesis!Q:Q,D706,Loic_MSc_Thesis!S:S)</f>
        <v>0</v>
      </c>
      <c r="H706" s="934">
        <f>SUMIF(LBB!Q:Q,D706,LBB!S:S)</f>
        <v>0</v>
      </c>
      <c r="I706" s="934">
        <f>SUMIF(Expert_LBB!M:M,D706,Expert_LBB!Q:Q)</f>
        <v>0</v>
      </c>
      <c r="J706" s="934">
        <f>SUMIF(Insekteräich!Q:Q,D706,Insekteräich!S:S)</f>
        <v>0</v>
      </c>
      <c r="K706" s="934">
        <f>SUMIF(Expert_Insekteraich!O:O,D706,Expert_Insekteraich!S:S)</f>
        <v>0</v>
      </c>
      <c r="L706" s="934">
        <f>SUMIF(other!R:R,D706,other!T:T)</f>
        <v>0</v>
      </c>
      <c r="M706" s="934">
        <f>SUMIF('Pan traps 2024'!Q:Q,D706,'Pan traps 2024'!S:S)</f>
        <v>0</v>
      </c>
      <c r="N706" s="934">
        <f t="shared" si="16"/>
        <v>0</v>
      </c>
      <c r="O706" s="935">
        <f t="shared" si="19"/>
        <v>0</v>
      </c>
      <c r="P706" s="914"/>
    </row>
    <row r="707" spans="1:16" ht="15">
      <c r="A707" s="114" t="str">
        <f t="shared" si="18"/>
        <v>non</v>
      </c>
      <c r="D707" s="114" t="s">
        <v>8531</v>
      </c>
      <c r="F707" s="934">
        <f>SUMIF(WBA!Q:Q,D707,WBA!S:S)</f>
        <v>0</v>
      </c>
      <c r="G707" s="934">
        <f>SUMIF(Loic_MSc_Thesis!Q:Q,D707,Loic_MSc_Thesis!S:S)</f>
        <v>0</v>
      </c>
      <c r="H707" s="934">
        <f>SUMIF(LBB!Q:Q,D707,LBB!S:S)</f>
        <v>0</v>
      </c>
      <c r="I707" s="934">
        <f>SUMIF(Expert_LBB!M:M,D707,Expert_LBB!Q:Q)</f>
        <v>0</v>
      </c>
      <c r="J707" s="934">
        <f>SUMIF(Insekteräich!Q:Q,D707,Insekteräich!S:S)</f>
        <v>0</v>
      </c>
      <c r="K707" s="934">
        <f>SUMIF(Expert_Insekteraich!O:O,D707,Expert_Insekteraich!S:S)</f>
        <v>0</v>
      </c>
      <c r="L707" s="934">
        <f>SUMIF(other!R:R,D707,other!T:T)</f>
        <v>0</v>
      </c>
      <c r="M707" s="934">
        <f>SUMIF('Pan traps 2024'!Q:Q,D707,'Pan traps 2024'!S:S)</f>
        <v>0</v>
      </c>
      <c r="N707" s="934">
        <f t="shared" si="16"/>
        <v>0</v>
      </c>
      <c r="O707" s="935">
        <f t="shared" si="19"/>
        <v>0</v>
      </c>
      <c r="P707" s="914"/>
    </row>
    <row r="708" spans="1:16" ht="15">
      <c r="A708" s="114" t="str">
        <f t="shared" si="18"/>
        <v>non</v>
      </c>
      <c r="D708" s="114" t="s">
        <v>8532</v>
      </c>
      <c r="F708" s="934">
        <f>SUMIF(WBA!Q:Q,D708,WBA!S:S)</f>
        <v>0</v>
      </c>
      <c r="G708" s="934">
        <f>SUMIF(Loic_MSc_Thesis!Q:Q,D708,Loic_MSc_Thesis!S:S)</f>
        <v>0</v>
      </c>
      <c r="H708" s="934">
        <f>SUMIF(LBB!Q:Q,D708,LBB!S:S)</f>
        <v>0</v>
      </c>
      <c r="I708" s="934">
        <f>SUMIF(Expert_LBB!M:M,D708,Expert_LBB!Q:Q)</f>
        <v>0</v>
      </c>
      <c r="J708" s="934">
        <f>SUMIF(Insekteräich!Q:Q,D708,Insekteräich!S:S)</f>
        <v>0</v>
      </c>
      <c r="K708" s="934">
        <f>SUMIF(Expert_Insekteraich!O:O,D708,Expert_Insekteraich!S:S)</f>
        <v>0</v>
      </c>
      <c r="L708" s="934">
        <f>SUMIF(other!R:R,D708,other!T:T)</f>
        <v>0</v>
      </c>
      <c r="M708" s="934">
        <f>SUMIF('Pan traps 2024'!Q:Q,D708,'Pan traps 2024'!S:S)</f>
        <v>0</v>
      </c>
      <c r="N708" s="934">
        <f t="shared" si="16"/>
        <v>0</v>
      </c>
      <c r="O708" s="935">
        <f t="shared" si="19"/>
        <v>0</v>
      </c>
      <c r="P708" s="914"/>
    </row>
    <row r="709" spans="1:16" ht="15">
      <c r="A709" s="114" t="str">
        <f t="shared" si="18"/>
        <v>non</v>
      </c>
      <c r="D709" s="114" t="s">
        <v>8533</v>
      </c>
      <c r="F709" s="934">
        <f>SUMIF(WBA!Q:Q,D709,WBA!S:S)</f>
        <v>0</v>
      </c>
      <c r="G709" s="934">
        <f>SUMIF(Loic_MSc_Thesis!Q:Q,D709,Loic_MSc_Thesis!S:S)</f>
        <v>0</v>
      </c>
      <c r="H709" s="934">
        <f>SUMIF(LBB!Q:Q,D709,LBB!S:S)</f>
        <v>0</v>
      </c>
      <c r="I709" s="934">
        <f>SUMIF(Expert_LBB!M:M,D709,Expert_LBB!Q:Q)</f>
        <v>0</v>
      </c>
      <c r="J709" s="934">
        <f>SUMIF(Insekteräich!Q:Q,D709,Insekteräich!S:S)</f>
        <v>0</v>
      </c>
      <c r="K709" s="934">
        <f>SUMIF(Expert_Insekteraich!O:O,D709,Expert_Insekteraich!S:S)</f>
        <v>0</v>
      </c>
      <c r="L709" s="934">
        <f>SUMIF(other!R:R,D709,other!T:T)</f>
        <v>0</v>
      </c>
      <c r="M709" s="934">
        <f>SUMIF('Pan traps 2024'!Q:Q,D709,'Pan traps 2024'!S:S)</f>
        <v>0</v>
      </c>
      <c r="N709" s="934">
        <f t="shared" si="16"/>
        <v>0</v>
      </c>
      <c r="O709" s="935">
        <f t="shared" si="19"/>
        <v>0</v>
      </c>
      <c r="P709" s="914"/>
    </row>
    <row r="710" spans="1:16" ht="15">
      <c r="A710" s="114" t="str">
        <f t="shared" si="18"/>
        <v>non</v>
      </c>
      <c r="D710" s="114" t="s">
        <v>8534</v>
      </c>
      <c r="F710" s="934">
        <f>SUMIF(WBA!Q:Q,D710,WBA!S:S)</f>
        <v>0</v>
      </c>
      <c r="G710" s="934">
        <f>SUMIF(Loic_MSc_Thesis!Q:Q,D710,Loic_MSc_Thesis!S:S)</f>
        <v>0</v>
      </c>
      <c r="H710" s="934">
        <f>SUMIF(LBB!Q:Q,D710,LBB!S:S)</f>
        <v>0</v>
      </c>
      <c r="I710" s="934">
        <f>SUMIF(Expert_LBB!M:M,D710,Expert_LBB!Q:Q)</f>
        <v>0</v>
      </c>
      <c r="J710" s="934">
        <f>SUMIF(Insekteräich!Q:Q,D710,Insekteräich!S:S)</f>
        <v>0</v>
      </c>
      <c r="K710" s="934">
        <f>SUMIF(Expert_Insekteraich!O:O,D710,Expert_Insekteraich!S:S)</f>
        <v>0</v>
      </c>
      <c r="L710" s="934">
        <f>SUMIF(other!R:R,D710,other!T:T)</f>
        <v>0</v>
      </c>
      <c r="M710" s="934">
        <f>SUMIF('Pan traps 2024'!Q:Q,D710,'Pan traps 2024'!S:S)</f>
        <v>0</v>
      </c>
      <c r="N710" s="934">
        <f t="shared" si="16"/>
        <v>0</v>
      </c>
      <c r="O710" s="935">
        <f t="shared" si="19"/>
        <v>0</v>
      </c>
      <c r="P710" s="914"/>
    </row>
    <row r="711" spans="1:16" ht="15">
      <c r="A711" s="114" t="str">
        <f t="shared" si="18"/>
        <v>non</v>
      </c>
      <c r="D711" s="114" t="s">
        <v>8535</v>
      </c>
      <c r="F711" s="934">
        <f>SUMIF(WBA!Q:Q,D711,WBA!S:S)</f>
        <v>0</v>
      </c>
      <c r="G711" s="934">
        <f>SUMIF(Loic_MSc_Thesis!Q:Q,D711,Loic_MSc_Thesis!S:S)</f>
        <v>0</v>
      </c>
      <c r="H711" s="934">
        <f>SUMIF(LBB!Q:Q,D711,LBB!S:S)</f>
        <v>0</v>
      </c>
      <c r="I711" s="934">
        <f>SUMIF(Expert_LBB!M:M,D711,Expert_LBB!Q:Q)</f>
        <v>0</v>
      </c>
      <c r="J711" s="934">
        <f>SUMIF(Insekteräich!Q:Q,D711,Insekteräich!S:S)</f>
        <v>0</v>
      </c>
      <c r="K711" s="934">
        <f>SUMIF(Expert_Insekteraich!O:O,D711,Expert_Insekteraich!S:S)</f>
        <v>0</v>
      </c>
      <c r="L711" s="934">
        <f>SUMIF(other!R:R,D711,other!T:T)</f>
        <v>0</v>
      </c>
      <c r="M711" s="934">
        <f>SUMIF('Pan traps 2024'!Q:Q,D711,'Pan traps 2024'!S:S)</f>
        <v>0</v>
      </c>
      <c r="N711" s="934">
        <f t="shared" si="16"/>
        <v>0</v>
      </c>
      <c r="O711" s="935">
        <f t="shared" si="19"/>
        <v>0</v>
      </c>
      <c r="P711" s="914"/>
    </row>
    <row r="712" spans="1:16" ht="15">
      <c r="A712" s="114" t="str">
        <f t="shared" si="18"/>
        <v>non</v>
      </c>
      <c r="D712" s="114" t="s">
        <v>8536</v>
      </c>
      <c r="F712" s="934">
        <f>SUMIF(WBA!Q:Q,D712,WBA!S:S)</f>
        <v>0</v>
      </c>
      <c r="G712" s="934">
        <f>SUMIF(Loic_MSc_Thesis!Q:Q,D712,Loic_MSc_Thesis!S:S)</f>
        <v>0</v>
      </c>
      <c r="H712" s="934">
        <f>SUMIF(LBB!Q:Q,D712,LBB!S:S)</f>
        <v>0</v>
      </c>
      <c r="I712" s="934">
        <f>SUMIF(Expert_LBB!M:M,D712,Expert_LBB!Q:Q)</f>
        <v>0</v>
      </c>
      <c r="J712" s="934">
        <f>SUMIF(Insekteräich!Q:Q,D712,Insekteräich!S:S)</f>
        <v>0</v>
      </c>
      <c r="K712" s="934">
        <f>SUMIF(Expert_Insekteraich!O:O,D712,Expert_Insekteraich!S:S)</f>
        <v>0</v>
      </c>
      <c r="L712" s="934">
        <f>SUMIF(other!R:R,D712,other!T:T)</f>
        <v>0</v>
      </c>
      <c r="M712" s="934">
        <f>SUMIF('Pan traps 2024'!Q:Q,D712,'Pan traps 2024'!S:S)</f>
        <v>0</v>
      </c>
      <c r="N712" s="934">
        <f t="shared" si="16"/>
        <v>0</v>
      </c>
      <c r="O712" s="935">
        <f t="shared" si="19"/>
        <v>0</v>
      </c>
      <c r="P712" s="914"/>
    </row>
    <row r="713" spans="1:16" ht="15">
      <c r="A713" s="114" t="str">
        <f t="shared" si="18"/>
        <v>non</v>
      </c>
      <c r="D713" s="114" t="s">
        <v>8537</v>
      </c>
      <c r="F713" s="934">
        <f>SUMIF(WBA!Q:Q,D713,WBA!S:S)</f>
        <v>0</v>
      </c>
      <c r="G713" s="934">
        <f>SUMIF(Loic_MSc_Thesis!Q:Q,D713,Loic_MSc_Thesis!S:S)</f>
        <v>0</v>
      </c>
      <c r="H713" s="934">
        <f>SUMIF(LBB!Q:Q,D713,LBB!S:S)</f>
        <v>0</v>
      </c>
      <c r="I713" s="934">
        <f>SUMIF(Expert_LBB!M:M,D713,Expert_LBB!Q:Q)</f>
        <v>0</v>
      </c>
      <c r="J713" s="934">
        <f>SUMIF(Insekteräich!Q:Q,D713,Insekteräich!S:S)</f>
        <v>0</v>
      </c>
      <c r="K713" s="934">
        <f>SUMIF(Expert_Insekteraich!O:O,D713,Expert_Insekteraich!S:S)</f>
        <v>0</v>
      </c>
      <c r="L713" s="934">
        <f>SUMIF(other!R:R,D713,other!T:T)</f>
        <v>0</v>
      </c>
      <c r="M713" s="934">
        <f>SUMIF('Pan traps 2024'!Q:Q,D713,'Pan traps 2024'!S:S)</f>
        <v>0</v>
      </c>
      <c r="N713" s="934">
        <f t="shared" si="16"/>
        <v>0</v>
      </c>
      <c r="O713" s="935">
        <f t="shared" si="19"/>
        <v>0</v>
      </c>
      <c r="P713" s="914"/>
    </row>
    <row r="714" spans="1:16" ht="15">
      <c r="A714" s="114" t="str">
        <f t="shared" si="18"/>
        <v>non</v>
      </c>
      <c r="D714" s="114" t="s">
        <v>8538</v>
      </c>
      <c r="F714" s="934">
        <f>SUMIF(WBA!Q:Q,D714,WBA!S:S)</f>
        <v>0</v>
      </c>
      <c r="G714" s="934">
        <f>SUMIF(Loic_MSc_Thesis!Q:Q,D714,Loic_MSc_Thesis!S:S)</f>
        <v>0</v>
      </c>
      <c r="H714" s="934">
        <f>SUMIF(LBB!Q:Q,D714,LBB!S:S)</f>
        <v>0</v>
      </c>
      <c r="I714" s="934">
        <f>SUMIF(Expert_LBB!M:M,D714,Expert_LBB!Q:Q)</f>
        <v>0</v>
      </c>
      <c r="J714" s="934">
        <f>SUMIF(Insekteräich!Q:Q,D714,Insekteräich!S:S)</f>
        <v>0</v>
      </c>
      <c r="K714" s="934">
        <f>SUMIF(Expert_Insekteraich!O:O,D714,Expert_Insekteraich!S:S)</f>
        <v>0</v>
      </c>
      <c r="L714" s="934">
        <f>SUMIF(other!R:R,D714,other!T:T)</f>
        <v>0</v>
      </c>
      <c r="M714" s="934">
        <f>SUMIF('Pan traps 2024'!Q:Q,D714,'Pan traps 2024'!S:S)</f>
        <v>0</v>
      </c>
      <c r="N714" s="934">
        <f t="shared" si="16"/>
        <v>0</v>
      </c>
      <c r="O714" s="935">
        <f t="shared" si="19"/>
        <v>0</v>
      </c>
      <c r="P714" s="914"/>
    </row>
    <row r="715" spans="1:16" ht="15">
      <c r="A715" s="114" t="str">
        <f t="shared" si="18"/>
        <v>non</v>
      </c>
      <c r="D715" s="114" t="s">
        <v>8539</v>
      </c>
      <c r="F715" s="934">
        <f>SUMIF(WBA!Q:Q,D715,WBA!S:S)</f>
        <v>0</v>
      </c>
      <c r="G715" s="934">
        <f>SUMIF(Loic_MSc_Thesis!Q:Q,D715,Loic_MSc_Thesis!S:S)</f>
        <v>0</v>
      </c>
      <c r="H715" s="934">
        <f>SUMIF(LBB!Q:Q,D715,LBB!S:S)</f>
        <v>0</v>
      </c>
      <c r="I715" s="934">
        <f>SUMIF(Expert_LBB!M:M,D715,Expert_LBB!Q:Q)</f>
        <v>0</v>
      </c>
      <c r="J715" s="934">
        <f>SUMIF(Insekteräich!Q:Q,D715,Insekteräich!S:S)</f>
        <v>0</v>
      </c>
      <c r="K715" s="934">
        <f>SUMIF(Expert_Insekteraich!O:O,D715,Expert_Insekteraich!S:S)</f>
        <v>0</v>
      </c>
      <c r="L715" s="934">
        <f>SUMIF(other!R:R,D715,other!T:T)</f>
        <v>0</v>
      </c>
      <c r="M715" s="934">
        <f>SUMIF('Pan traps 2024'!Q:Q,D715,'Pan traps 2024'!S:S)</f>
        <v>0</v>
      </c>
      <c r="N715" s="934">
        <f t="shared" si="16"/>
        <v>0</v>
      </c>
      <c r="O715" s="935">
        <f t="shared" si="19"/>
        <v>0</v>
      </c>
      <c r="P715" s="914"/>
    </row>
    <row r="716" spans="1:16" ht="15">
      <c r="A716" s="114" t="str">
        <f t="shared" si="18"/>
        <v>non</v>
      </c>
      <c r="D716" s="114" t="s">
        <v>8540</v>
      </c>
      <c r="F716" s="934">
        <f>SUMIF(WBA!Q:Q,D716,WBA!S:S)</f>
        <v>0</v>
      </c>
      <c r="G716" s="934">
        <f>SUMIF(Loic_MSc_Thesis!Q:Q,D716,Loic_MSc_Thesis!S:S)</f>
        <v>0</v>
      </c>
      <c r="H716" s="934">
        <f>SUMIF(LBB!Q:Q,D716,LBB!S:S)</f>
        <v>0</v>
      </c>
      <c r="I716" s="934">
        <f>SUMIF(Expert_LBB!M:M,D716,Expert_LBB!Q:Q)</f>
        <v>0</v>
      </c>
      <c r="J716" s="934">
        <f>SUMIF(Insekteräich!Q:Q,D716,Insekteräich!S:S)</f>
        <v>0</v>
      </c>
      <c r="K716" s="934">
        <f>SUMIF(Expert_Insekteraich!O:O,D716,Expert_Insekteraich!S:S)</f>
        <v>0</v>
      </c>
      <c r="L716" s="934">
        <f>SUMIF(other!R:R,D716,other!T:T)</f>
        <v>0</v>
      </c>
      <c r="M716" s="934">
        <f>SUMIF('Pan traps 2024'!Q:Q,D716,'Pan traps 2024'!S:S)</f>
        <v>0</v>
      </c>
      <c r="N716" s="934">
        <f t="shared" si="16"/>
        <v>0</v>
      </c>
      <c r="O716" s="935">
        <f t="shared" si="19"/>
        <v>0</v>
      </c>
      <c r="P716" s="914"/>
    </row>
    <row r="717" spans="1:16" ht="15">
      <c r="A717" s="114" t="str">
        <f t="shared" si="18"/>
        <v>non</v>
      </c>
      <c r="D717" s="114" t="s">
        <v>8541</v>
      </c>
      <c r="F717" s="934">
        <f>SUMIF(WBA!Q:Q,D717,WBA!S:S)</f>
        <v>0</v>
      </c>
      <c r="G717" s="934">
        <f>SUMIF(Loic_MSc_Thesis!Q:Q,D717,Loic_MSc_Thesis!S:S)</f>
        <v>0</v>
      </c>
      <c r="H717" s="934">
        <f>SUMIF(LBB!Q:Q,D717,LBB!S:S)</f>
        <v>0</v>
      </c>
      <c r="I717" s="934">
        <f>SUMIF(Expert_LBB!M:M,D717,Expert_LBB!Q:Q)</f>
        <v>0</v>
      </c>
      <c r="J717" s="934">
        <f>SUMIF(Insekteräich!Q:Q,D717,Insekteräich!S:S)</f>
        <v>0</v>
      </c>
      <c r="K717" s="934">
        <f>SUMIF(Expert_Insekteraich!O:O,D717,Expert_Insekteraich!S:S)</f>
        <v>0</v>
      </c>
      <c r="L717" s="934">
        <f>SUMIF(other!R:R,D717,other!T:T)</f>
        <v>0</v>
      </c>
      <c r="M717" s="934">
        <f>SUMIF('Pan traps 2024'!Q:Q,D717,'Pan traps 2024'!S:S)</f>
        <v>0</v>
      </c>
      <c r="N717" s="934">
        <f t="shared" si="16"/>
        <v>0</v>
      </c>
      <c r="O717" s="935">
        <f t="shared" si="19"/>
        <v>0</v>
      </c>
      <c r="P717" s="914"/>
    </row>
    <row r="718" spans="1:16" ht="15">
      <c r="A718" s="114" t="str">
        <f t="shared" si="18"/>
        <v>non</v>
      </c>
      <c r="D718" s="114" t="s">
        <v>8542</v>
      </c>
      <c r="F718" s="934">
        <f>SUMIF(WBA!Q:Q,D718,WBA!S:S)</f>
        <v>0</v>
      </c>
      <c r="G718" s="934">
        <f>SUMIF(Loic_MSc_Thesis!Q:Q,D718,Loic_MSc_Thesis!S:S)</f>
        <v>0</v>
      </c>
      <c r="H718" s="934">
        <f>SUMIF(LBB!Q:Q,D718,LBB!S:S)</f>
        <v>0</v>
      </c>
      <c r="I718" s="934">
        <f>SUMIF(Expert_LBB!M:M,D718,Expert_LBB!Q:Q)</f>
        <v>0</v>
      </c>
      <c r="J718" s="934">
        <f>SUMIF(Insekteräich!Q:Q,D718,Insekteräich!S:S)</f>
        <v>0</v>
      </c>
      <c r="K718" s="934">
        <f>SUMIF(Expert_Insekteraich!O:O,D718,Expert_Insekteraich!S:S)</f>
        <v>0</v>
      </c>
      <c r="L718" s="934">
        <f>SUMIF(other!R:R,D718,other!T:T)</f>
        <v>0</v>
      </c>
      <c r="M718" s="934">
        <f>SUMIF('Pan traps 2024'!Q:Q,D718,'Pan traps 2024'!S:S)</f>
        <v>0</v>
      </c>
      <c r="N718" s="934">
        <f t="shared" si="16"/>
        <v>0</v>
      </c>
      <c r="O718" s="935">
        <f t="shared" si="19"/>
        <v>0</v>
      </c>
      <c r="P718" s="914"/>
    </row>
    <row r="719" spans="1:16" ht="15">
      <c r="A719" s="114" t="str">
        <f t="shared" si="18"/>
        <v>non</v>
      </c>
      <c r="D719" s="114" t="s">
        <v>8543</v>
      </c>
      <c r="F719" s="934">
        <f>SUMIF(WBA!Q:Q,D719,WBA!S:S)</f>
        <v>0</v>
      </c>
      <c r="G719" s="934">
        <f>SUMIF(Loic_MSc_Thesis!Q:Q,D719,Loic_MSc_Thesis!S:S)</f>
        <v>0</v>
      </c>
      <c r="H719" s="934">
        <f>SUMIF(LBB!Q:Q,D719,LBB!S:S)</f>
        <v>0</v>
      </c>
      <c r="I719" s="934">
        <f>SUMIF(Expert_LBB!M:M,D719,Expert_LBB!Q:Q)</f>
        <v>0</v>
      </c>
      <c r="J719" s="934">
        <f>SUMIF(Insekteräich!Q:Q,D719,Insekteräich!S:S)</f>
        <v>0</v>
      </c>
      <c r="K719" s="934">
        <f>SUMIF(Expert_Insekteraich!O:O,D719,Expert_Insekteraich!S:S)</f>
        <v>0</v>
      </c>
      <c r="L719" s="934">
        <f>SUMIF(other!R:R,D719,other!T:T)</f>
        <v>0</v>
      </c>
      <c r="M719" s="934">
        <f>SUMIF('Pan traps 2024'!Q:Q,D719,'Pan traps 2024'!S:S)</f>
        <v>0</v>
      </c>
      <c r="N719" s="934">
        <f t="shared" si="16"/>
        <v>0</v>
      </c>
      <c r="O719" s="935">
        <f t="shared" si="19"/>
        <v>0</v>
      </c>
      <c r="P719" s="914"/>
    </row>
    <row r="720" spans="1:16" ht="15">
      <c r="A720" s="114" t="str">
        <f t="shared" si="18"/>
        <v>non</v>
      </c>
      <c r="D720" s="114" t="s">
        <v>8544</v>
      </c>
      <c r="F720" s="934">
        <f>SUMIF(WBA!Q:Q,D720,WBA!S:S)</f>
        <v>0</v>
      </c>
      <c r="G720" s="934">
        <f>SUMIF(Loic_MSc_Thesis!Q:Q,D720,Loic_MSc_Thesis!S:S)</f>
        <v>0</v>
      </c>
      <c r="H720" s="934">
        <f>SUMIF(LBB!Q:Q,D720,LBB!S:S)</f>
        <v>0</v>
      </c>
      <c r="I720" s="934">
        <f>SUMIF(Expert_LBB!M:M,D720,Expert_LBB!Q:Q)</f>
        <v>0</v>
      </c>
      <c r="J720" s="934">
        <f>SUMIF(Insekteräich!Q:Q,D720,Insekteräich!S:S)</f>
        <v>0</v>
      </c>
      <c r="K720" s="934">
        <f>SUMIF(Expert_Insekteraich!O:O,D720,Expert_Insekteraich!S:S)</f>
        <v>0</v>
      </c>
      <c r="L720" s="934">
        <f>SUMIF(other!R:R,D720,other!T:T)</f>
        <v>0</v>
      </c>
      <c r="M720" s="934">
        <f>SUMIF('Pan traps 2024'!Q:Q,D720,'Pan traps 2024'!S:S)</f>
        <v>0</v>
      </c>
      <c r="N720" s="934">
        <f t="shared" si="16"/>
        <v>0</v>
      </c>
      <c r="O720" s="935">
        <f t="shared" si="19"/>
        <v>0</v>
      </c>
      <c r="P720" s="914"/>
    </row>
    <row r="721" spans="1:16" ht="15">
      <c r="A721" s="114" t="str">
        <f t="shared" si="18"/>
        <v>non</v>
      </c>
      <c r="D721" s="114" t="s">
        <v>8545</v>
      </c>
      <c r="F721" s="934">
        <f>SUMIF(WBA!Q:Q,D721,WBA!S:S)</f>
        <v>0</v>
      </c>
      <c r="G721" s="934">
        <f>SUMIF(Loic_MSc_Thesis!Q:Q,D721,Loic_MSc_Thesis!S:S)</f>
        <v>0</v>
      </c>
      <c r="H721" s="934">
        <f>SUMIF(LBB!Q:Q,D721,LBB!S:S)</f>
        <v>0</v>
      </c>
      <c r="I721" s="934">
        <f>SUMIF(Expert_LBB!M:M,D721,Expert_LBB!Q:Q)</f>
        <v>0</v>
      </c>
      <c r="J721" s="934">
        <f>SUMIF(Insekteräich!Q:Q,D721,Insekteräich!S:S)</f>
        <v>0</v>
      </c>
      <c r="K721" s="934">
        <f>SUMIF(Expert_Insekteraich!O:O,D721,Expert_Insekteraich!S:S)</f>
        <v>0</v>
      </c>
      <c r="L721" s="934">
        <f>SUMIF(other!R:R,D721,other!T:T)</f>
        <v>0</v>
      </c>
      <c r="M721" s="934">
        <f>SUMIF('Pan traps 2024'!Q:Q,D721,'Pan traps 2024'!S:S)</f>
        <v>0</v>
      </c>
      <c r="N721" s="934">
        <f t="shared" si="16"/>
        <v>0</v>
      </c>
      <c r="O721" s="935">
        <f t="shared" si="19"/>
        <v>0</v>
      </c>
      <c r="P721" s="914"/>
    </row>
    <row r="722" spans="1:16" ht="15">
      <c r="A722" s="114" t="str">
        <f t="shared" si="18"/>
        <v>non</v>
      </c>
      <c r="D722" s="114" t="s">
        <v>8546</v>
      </c>
      <c r="F722" s="934">
        <f>SUMIF(WBA!Q:Q,D722,WBA!S:S)</f>
        <v>0</v>
      </c>
      <c r="G722" s="934">
        <f>SUMIF(Loic_MSc_Thesis!Q:Q,D722,Loic_MSc_Thesis!S:S)</f>
        <v>0</v>
      </c>
      <c r="H722" s="934">
        <f>SUMIF(LBB!Q:Q,D722,LBB!S:S)</f>
        <v>0</v>
      </c>
      <c r="I722" s="934">
        <f>SUMIF(Expert_LBB!M:M,D722,Expert_LBB!Q:Q)</f>
        <v>0</v>
      </c>
      <c r="J722" s="934">
        <f>SUMIF(Insekteräich!Q:Q,D722,Insekteräich!S:S)</f>
        <v>0</v>
      </c>
      <c r="K722" s="934">
        <f>SUMIF(Expert_Insekteraich!O:O,D722,Expert_Insekteraich!S:S)</f>
        <v>0</v>
      </c>
      <c r="L722" s="934">
        <f>SUMIF(other!R:R,D722,other!T:T)</f>
        <v>0</v>
      </c>
      <c r="M722" s="934">
        <f>SUMIF('Pan traps 2024'!Q:Q,D722,'Pan traps 2024'!S:S)</f>
        <v>0</v>
      </c>
      <c r="N722" s="934">
        <f t="shared" si="16"/>
        <v>0</v>
      </c>
      <c r="O722" s="935">
        <f t="shared" si="19"/>
        <v>0</v>
      </c>
      <c r="P722" s="914"/>
    </row>
    <row r="723" spans="1:16" ht="15">
      <c r="A723" s="114" t="str">
        <f t="shared" si="18"/>
        <v>non</v>
      </c>
      <c r="D723" s="114" t="s">
        <v>8547</v>
      </c>
      <c r="F723" s="934">
        <f>SUMIF(WBA!Q:Q,D723,WBA!S:S)</f>
        <v>0</v>
      </c>
      <c r="G723" s="934">
        <f>SUMIF(Loic_MSc_Thesis!Q:Q,D723,Loic_MSc_Thesis!S:S)</f>
        <v>0</v>
      </c>
      <c r="H723" s="934">
        <f>SUMIF(LBB!Q:Q,D723,LBB!S:S)</f>
        <v>0</v>
      </c>
      <c r="I723" s="934">
        <f>SUMIF(Expert_LBB!M:M,D723,Expert_LBB!Q:Q)</f>
        <v>0</v>
      </c>
      <c r="J723" s="934">
        <f>SUMIF(Insekteräich!Q:Q,D723,Insekteräich!S:S)</f>
        <v>0</v>
      </c>
      <c r="K723" s="934">
        <f>SUMIF(Expert_Insekteraich!O:O,D723,Expert_Insekteraich!S:S)</f>
        <v>0</v>
      </c>
      <c r="L723" s="934">
        <f>SUMIF(other!R:R,D723,other!T:T)</f>
        <v>0</v>
      </c>
      <c r="M723" s="934">
        <f>SUMIF('Pan traps 2024'!Q:Q,D723,'Pan traps 2024'!S:S)</f>
        <v>0</v>
      </c>
      <c r="N723" s="934">
        <f t="shared" si="16"/>
        <v>0</v>
      </c>
      <c r="O723" s="935">
        <f t="shared" si="19"/>
        <v>0</v>
      </c>
      <c r="P723" s="914"/>
    </row>
    <row r="724" spans="1:16" ht="15">
      <c r="A724" s="114" t="str">
        <f t="shared" si="18"/>
        <v>non</v>
      </c>
      <c r="D724" s="114" t="s">
        <v>8548</v>
      </c>
      <c r="F724" s="934">
        <f>SUMIF(WBA!Q:Q,D724,WBA!S:S)</f>
        <v>0</v>
      </c>
      <c r="G724" s="934">
        <f>SUMIF(Loic_MSc_Thesis!Q:Q,D724,Loic_MSc_Thesis!S:S)</f>
        <v>0</v>
      </c>
      <c r="H724" s="934">
        <f>SUMIF(LBB!Q:Q,D724,LBB!S:S)</f>
        <v>0</v>
      </c>
      <c r="I724" s="934">
        <f>SUMIF(Expert_LBB!M:M,D724,Expert_LBB!Q:Q)</f>
        <v>0</v>
      </c>
      <c r="J724" s="934">
        <f>SUMIF(Insekteräich!Q:Q,D724,Insekteräich!S:S)</f>
        <v>0</v>
      </c>
      <c r="K724" s="934">
        <f>SUMIF(Expert_Insekteraich!O:O,D724,Expert_Insekteraich!S:S)</f>
        <v>0</v>
      </c>
      <c r="L724" s="934">
        <f>SUMIF(other!R:R,D724,other!T:T)</f>
        <v>0</v>
      </c>
      <c r="M724" s="934">
        <f>SUMIF('Pan traps 2024'!Q:Q,D724,'Pan traps 2024'!S:S)</f>
        <v>0</v>
      </c>
      <c r="N724" s="934">
        <f t="shared" si="16"/>
        <v>0</v>
      </c>
      <c r="O724" s="935">
        <f t="shared" si="19"/>
        <v>0</v>
      </c>
      <c r="P724" s="914"/>
    </row>
    <row r="725" spans="1:16" ht="15">
      <c r="A725" s="114">
        <f t="shared" si="18"/>
        <v>1</v>
      </c>
      <c r="D725" s="114" t="s">
        <v>5557</v>
      </c>
      <c r="F725" s="934">
        <f>SUMIF(WBA!Q:Q,D725,WBA!S:S)</f>
        <v>0</v>
      </c>
      <c r="G725" s="934">
        <f>SUMIF(Loic_MSc_Thesis!Q:Q,D725,Loic_MSc_Thesis!S:S)</f>
        <v>0</v>
      </c>
      <c r="H725" s="934">
        <f>SUMIF(LBB!Q:Q,D725,LBB!S:S)</f>
        <v>5</v>
      </c>
      <c r="I725" s="934">
        <f>SUMIF(Expert_LBB!M:M,D725,Expert_LBB!Q:Q)</f>
        <v>5</v>
      </c>
      <c r="J725" s="934">
        <f>SUMIF(Insekteräich!Q:Q,D725,Insekteräich!S:S)</f>
        <v>4</v>
      </c>
      <c r="K725" s="934">
        <f>SUMIF(Expert_Insekteraich!O:O,D725,Expert_Insekteraich!S:S)</f>
        <v>0</v>
      </c>
      <c r="L725" s="934">
        <f>SUMIF(other!R:R,D725,other!T:T)</f>
        <v>0</v>
      </c>
      <c r="M725" s="934">
        <f>SUMIF('Pan traps 2024'!Q:Q,D725,'Pan traps 2024'!S:S)</f>
        <v>0</v>
      </c>
      <c r="N725" s="934">
        <f t="shared" si="16"/>
        <v>14</v>
      </c>
      <c r="O725" s="935" t="e">
        <f t="shared" ca="1" si="19"/>
        <v>#NAME?</v>
      </c>
      <c r="P725" s="914"/>
    </row>
    <row r="726" spans="1:16" ht="15">
      <c r="A726" s="114">
        <f t="shared" si="18"/>
        <v>1</v>
      </c>
      <c r="D726" s="114" t="s">
        <v>5553</v>
      </c>
      <c r="F726" s="934">
        <f>SUMIF(WBA!Q:Q,D726,WBA!S:S)</f>
        <v>0</v>
      </c>
      <c r="G726" s="934">
        <f>SUMIF(Loic_MSc_Thesis!Q:Q,D726,Loic_MSc_Thesis!S:S)</f>
        <v>0</v>
      </c>
      <c r="H726" s="934">
        <f>SUMIF(LBB!Q:Q,D726,LBB!S:S)</f>
        <v>3</v>
      </c>
      <c r="I726" s="934">
        <f>SUMIF(Expert_LBB!M:M,D726,Expert_LBB!Q:Q)</f>
        <v>3</v>
      </c>
      <c r="J726" s="934">
        <f>SUMIF(Insekteräich!Q:Q,D726,Insekteräich!S:S)</f>
        <v>0</v>
      </c>
      <c r="K726" s="934">
        <f>SUMIF(Expert_Insekteraich!O:O,D726,Expert_Insekteraich!S:S)</f>
        <v>0</v>
      </c>
      <c r="L726" s="934">
        <f>SUMIF(other!R:R,D726,other!T:T)</f>
        <v>0</v>
      </c>
      <c r="M726" s="934">
        <f>SUMIF('Pan traps 2024'!Q:Q,D726,'Pan traps 2024'!S:S)</f>
        <v>0</v>
      </c>
      <c r="N726" s="934">
        <f t="shared" si="16"/>
        <v>6</v>
      </c>
      <c r="O726" s="935" t="e">
        <f t="shared" ca="1" si="19"/>
        <v>#NAME?</v>
      </c>
      <c r="P726" s="914"/>
    </row>
    <row r="727" spans="1:16" ht="15">
      <c r="A727" s="114" t="str">
        <f t="shared" si="18"/>
        <v>non</v>
      </c>
      <c r="D727" s="114" t="s">
        <v>8549</v>
      </c>
      <c r="F727" s="934">
        <f>SUMIF(WBA!Q:Q,D727,WBA!S:S)</f>
        <v>0</v>
      </c>
      <c r="G727" s="934">
        <f>SUMIF(Loic_MSc_Thesis!Q:Q,D727,Loic_MSc_Thesis!S:S)</f>
        <v>0</v>
      </c>
      <c r="H727" s="934">
        <f>SUMIF(LBB!Q:Q,D727,LBB!S:S)</f>
        <v>0</v>
      </c>
      <c r="I727" s="934">
        <f>SUMIF(Expert_LBB!M:M,D727,Expert_LBB!Q:Q)</f>
        <v>0</v>
      </c>
      <c r="J727" s="934">
        <f>SUMIF(Insekteräich!Q:Q,D727,Insekteräich!S:S)</f>
        <v>0</v>
      </c>
      <c r="K727" s="934">
        <f>SUMIF(Expert_Insekteraich!O:O,D727,Expert_Insekteraich!S:S)</f>
        <v>0</v>
      </c>
      <c r="L727" s="934">
        <f>SUMIF(other!R:R,D727,other!T:T)</f>
        <v>0</v>
      </c>
      <c r="M727" s="934">
        <f>SUMIF('Pan traps 2024'!Q:Q,D727,'Pan traps 2024'!S:S)</f>
        <v>0</v>
      </c>
      <c r="N727" s="934">
        <f t="shared" si="16"/>
        <v>0</v>
      </c>
      <c r="O727" s="935">
        <f t="shared" si="19"/>
        <v>0</v>
      </c>
      <c r="P727" s="914"/>
    </row>
    <row r="728" spans="1:16" ht="15">
      <c r="A728" s="114" t="str">
        <f t="shared" si="18"/>
        <v>non</v>
      </c>
      <c r="D728" s="114" t="s">
        <v>8550</v>
      </c>
      <c r="F728" s="934">
        <f>SUMIF(WBA!Q:Q,D728,WBA!S:S)</f>
        <v>0</v>
      </c>
      <c r="G728" s="934">
        <f>SUMIF(Loic_MSc_Thesis!Q:Q,D728,Loic_MSc_Thesis!S:S)</f>
        <v>0</v>
      </c>
      <c r="H728" s="934">
        <f>SUMIF(LBB!Q:Q,D728,LBB!S:S)</f>
        <v>0</v>
      </c>
      <c r="I728" s="934">
        <f>SUMIF(Expert_LBB!M:M,D728,Expert_LBB!Q:Q)</f>
        <v>0</v>
      </c>
      <c r="J728" s="934">
        <f>SUMIF(Insekteräich!Q:Q,D728,Insekteräich!S:S)</f>
        <v>0</v>
      </c>
      <c r="K728" s="934">
        <f>SUMIF(Expert_Insekteraich!O:O,D728,Expert_Insekteraich!S:S)</f>
        <v>0</v>
      </c>
      <c r="L728" s="934">
        <f>SUMIF(other!R:R,D728,other!T:T)</f>
        <v>0</v>
      </c>
      <c r="M728" s="934">
        <f>SUMIF('Pan traps 2024'!Q:Q,D728,'Pan traps 2024'!S:S)</f>
        <v>0</v>
      </c>
      <c r="N728" s="934">
        <f t="shared" si="16"/>
        <v>0</v>
      </c>
      <c r="O728" s="935">
        <f t="shared" si="19"/>
        <v>0</v>
      </c>
      <c r="P728" s="914"/>
    </row>
    <row r="729" spans="1:16" ht="15">
      <c r="A729" s="114" t="str">
        <f t="shared" si="18"/>
        <v>non</v>
      </c>
      <c r="D729" s="114" t="s">
        <v>8551</v>
      </c>
      <c r="F729" s="934">
        <f>SUMIF(WBA!Q:Q,D729,WBA!S:S)</f>
        <v>0</v>
      </c>
      <c r="G729" s="934">
        <f>SUMIF(Loic_MSc_Thesis!Q:Q,D729,Loic_MSc_Thesis!S:S)</f>
        <v>0</v>
      </c>
      <c r="H729" s="934">
        <f>SUMIF(LBB!Q:Q,D729,LBB!S:S)</f>
        <v>0</v>
      </c>
      <c r="I729" s="934">
        <f>SUMIF(Expert_LBB!M:M,D729,Expert_LBB!Q:Q)</f>
        <v>0</v>
      </c>
      <c r="J729" s="934">
        <f>SUMIF(Insekteräich!Q:Q,D729,Insekteräich!S:S)</f>
        <v>0</v>
      </c>
      <c r="K729" s="934">
        <f>SUMIF(Expert_Insekteraich!O:O,D729,Expert_Insekteraich!S:S)</f>
        <v>0</v>
      </c>
      <c r="L729" s="934">
        <f>SUMIF(other!R:R,D729,other!T:T)</f>
        <v>0</v>
      </c>
      <c r="M729" s="934">
        <f>SUMIF('Pan traps 2024'!Q:Q,D729,'Pan traps 2024'!S:S)</f>
        <v>0</v>
      </c>
      <c r="N729" s="934">
        <f t="shared" si="16"/>
        <v>0</v>
      </c>
      <c r="O729" s="935">
        <f t="shared" si="19"/>
        <v>0</v>
      </c>
      <c r="P729" s="914"/>
    </row>
    <row r="730" spans="1:16" ht="15">
      <c r="A730" s="114" t="str">
        <f t="shared" si="18"/>
        <v>non</v>
      </c>
      <c r="D730" s="114" t="s">
        <v>8552</v>
      </c>
      <c r="F730" s="934">
        <f>SUMIF(WBA!Q:Q,D730,WBA!S:S)</f>
        <v>0</v>
      </c>
      <c r="G730" s="934">
        <f>SUMIF(Loic_MSc_Thesis!Q:Q,D730,Loic_MSc_Thesis!S:S)</f>
        <v>0</v>
      </c>
      <c r="H730" s="934">
        <f>SUMIF(LBB!Q:Q,D730,LBB!S:S)</f>
        <v>0</v>
      </c>
      <c r="I730" s="934">
        <f>SUMIF(Expert_LBB!M:M,D730,Expert_LBB!Q:Q)</f>
        <v>0</v>
      </c>
      <c r="J730" s="934">
        <f>SUMIF(Insekteräich!Q:Q,D730,Insekteräich!S:S)</f>
        <v>0</v>
      </c>
      <c r="K730" s="934">
        <f>SUMIF(Expert_Insekteraich!O:O,D730,Expert_Insekteraich!S:S)</f>
        <v>0</v>
      </c>
      <c r="L730" s="934">
        <f>SUMIF(other!R:R,D730,other!T:T)</f>
        <v>0</v>
      </c>
      <c r="M730" s="934">
        <f>SUMIF('Pan traps 2024'!Q:Q,D730,'Pan traps 2024'!S:S)</f>
        <v>0</v>
      </c>
      <c r="N730" s="934">
        <f t="shared" si="16"/>
        <v>0</v>
      </c>
      <c r="O730" s="935">
        <f t="shared" si="19"/>
        <v>0</v>
      </c>
      <c r="P730" s="914"/>
    </row>
    <row r="731" spans="1:16" ht="15">
      <c r="A731" s="114">
        <f t="shared" si="18"/>
        <v>1</v>
      </c>
      <c r="D731" s="114" t="s">
        <v>5696</v>
      </c>
      <c r="F731" s="934">
        <f>SUMIF(WBA!Q:Q,D731,WBA!S:S)</f>
        <v>0</v>
      </c>
      <c r="G731" s="934">
        <f>SUMIF(Loic_MSc_Thesis!Q:Q,D731,Loic_MSc_Thesis!S:S)</f>
        <v>0</v>
      </c>
      <c r="H731" s="934">
        <f>SUMIF(LBB!Q:Q,D731,LBB!S:S)</f>
        <v>1</v>
      </c>
      <c r="I731" s="934">
        <f>SUMIF(Expert_LBB!M:M,D731,Expert_LBB!Q:Q)</f>
        <v>1</v>
      </c>
      <c r="J731" s="934">
        <f>SUMIF(Insekteräich!Q:Q,D731,Insekteräich!S:S)</f>
        <v>5</v>
      </c>
      <c r="K731" s="934">
        <f>SUMIF(Expert_Insekteraich!O:O,D731,Expert_Insekteraich!S:S)</f>
        <v>0</v>
      </c>
      <c r="L731" s="934">
        <f>SUMIF(other!R:R,D731,other!T:T)</f>
        <v>0</v>
      </c>
      <c r="M731" s="934">
        <f>SUMIF('Pan traps 2024'!Q:Q,D731,'Pan traps 2024'!S:S)</f>
        <v>0</v>
      </c>
      <c r="N731" s="934">
        <f t="shared" si="16"/>
        <v>7</v>
      </c>
      <c r="O731" s="935" t="e">
        <f t="shared" ca="1" si="19"/>
        <v>#NAME?</v>
      </c>
      <c r="P731" s="914"/>
    </row>
    <row r="732" spans="1:16" ht="15">
      <c r="A732" s="114" t="str">
        <f t="shared" si="18"/>
        <v>non</v>
      </c>
      <c r="D732" s="114" t="s">
        <v>8553</v>
      </c>
      <c r="F732" s="934">
        <f>SUMIF(WBA!Q:Q,D732,WBA!S:S)</f>
        <v>0</v>
      </c>
      <c r="G732" s="934">
        <f>SUMIF(Loic_MSc_Thesis!Q:Q,D732,Loic_MSc_Thesis!S:S)</f>
        <v>0</v>
      </c>
      <c r="H732" s="934">
        <f>SUMIF(LBB!Q:Q,D732,LBB!S:S)</f>
        <v>0</v>
      </c>
      <c r="I732" s="934">
        <f>SUMIF(Expert_LBB!M:M,D732,Expert_LBB!Q:Q)</f>
        <v>0</v>
      </c>
      <c r="J732" s="934">
        <f>SUMIF(Insekteräich!Q:Q,D732,Insekteräich!S:S)</f>
        <v>0</v>
      </c>
      <c r="K732" s="934">
        <f>SUMIF(Expert_Insekteraich!O:O,D732,Expert_Insekteraich!S:S)</f>
        <v>0</v>
      </c>
      <c r="L732" s="934">
        <f>SUMIF(other!R:R,D732,other!T:T)</f>
        <v>0</v>
      </c>
      <c r="M732" s="934">
        <f>SUMIF('Pan traps 2024'!Q:Q,D732,'Pan traps 2024'!S:S)</f>
        <v>0</v>
      </c>
      <c r="N732" s="934">
        <f t="shared" si="16"/>
        <v>0</v>
      </c>
      <c r="O732" s="935">
        <f t="shared" si="19"/>
        <v>0</v>
      </c>
      <c r="P732" s="914"/>
    </row>
    <row r="733" spans="1:16" ht="15">
      <c r="A733" s="114">
        <f t="shared" si="18"/>
        <v>1</v>
      </c>
      <c r="D733" s="114" t="s">
        <v>5632</v>
      </c>
      <c r="F733" s="934">
        <f>SUMIF(WBA!Q:Q,D733,WBA!S:S)</f>
        <v>0</v>
      </c>
      <c r="G733" s="934">
        <f>SUMIF(Loic_MSc_Thesis!Q:Q,D733,Loic_MSc_Thesis!S:S)</f>
        <v>0</v>
      </c>
      <c r="H733" s="934">
        <f>SUMIF(LBB!Q:Q,D733,LBB!S:S)</f>
        <v>8</v>
      </c>
      <c r="I733" s="934">
        <f>SUMIF(Expert_LBB!M:M,D733,Expert_LBB!Q:Q)</f>
        <v>8</v>
      </c>
      <c r="J733" s="934">
        <f>SUMIF(Insekteräich!Q:Q,D733,Insekteräich!S:S)</f>
        <v>1</v>
      </c>
      <c r="K733" s="934">
        <f>SUMIF(Expert_Insekteraich!O:O,D733,Expert_Insekteraich!S:S)</f>
        <v>0</v>
      </c>
      <c r="L733" s="934">
        <f>SUMIF(other!R:R,D733,other!T:T)</f>
        <v>0</v>
      </c>
      <c r="M733" s="934">
        <f>SUMIF('Pan traps 2024'!Q:Q,D733,'Pan traps 2024'!S:S)</f>
        <v>0</v>
      </c>
      <c r="N733" s="934">
        <f t="shared" si="16"/>
        <v>17</v>
      </c>
      <c r="O733" s="935" t="e">
        <f t="shared" ca="1" si="19"/>
        <v>#NAME?</v>
      </c>
      <c r="P733" s="914"/>
    </row>
    <row r="734" spans="1:16" ht="15">
      <c r="A734" s="114" t="str">
        <f t="shared" si="18"/>
        <v>non</v>
      </c>
      <c r="D734" s="114" t="s">
        <v>8554</v>
      </c>
      <c r="F734" s="934">
        <f>SUMIF(WBA!Q:Q,D734,WBA!S:S)</f>
        <v>0</v>
      </c>
      <c r="G734" s="934">
        <f>SUMIF(Loic_MSc_Thesis!Q:Q,D734,Loic_MSc_Thesis!S:S)</f>
        <v>0</v>
      </c>
      <c r="H734" s="934">
        <f>SUMIF(LBB!Q:Q,D734,LBB!S:S)</f>
        <v>0</v>
      </c>
      <c r="I734" s="934">
        <f>SUMIF(Expert_LBB!M:M,D734,Expert_LBB!Q:Q)</f>
        <v>0</v>
      </c>
      <c r="J734" s="934">
        <f>SUMIF(Insekteräich!Q:Q,D734,Insekteräich!S:S)</f>
        <v>0</v>
      </c>
      <c r="K734" s="934">
        <f>SUMIF(Expert_Insekteraich!O:O,D734,Expert_Insekteraich!S:S)</f>
        <v>0</v>
      </c>
      <c r="L734" s="934">
        <f>SUMIF(other!R:R,D734,other!T:T)</f>
        <v>0</v>
      </c>
      <c r="M734" s="934">
        <f>SUMIF('Pan traps 2024'!Q:Q,D734,'Pan traps 2024'!S:S)</f>
        <v>0</v>
      </c>
      <c r="N734" s="934">
        <f t="shared" si="16"/>
        <v>0</v>
      </c>
      <c r="O734" s="935">
        <f t="shared" si="19"/>
        <v>0</v>
      </c>
      <c r="P734" s="914"/>
    </row>
    <row r="735" spans="1:16" ht="15">
      <c r="A735" s="114">
        <f t="shared" si="18"/>
        <v>1</v>
      </c>
      <c r="D735" s="114" t="s">
        <v>7659</v>
      </c>
      <c r="F735" s="934">
        <f>SUMIF(WBA!Q:Q,D735,WBA!S:S)</f>
        <v>0</v>
      </c>
      <c r="G735" s="934">
        <f>SUMIF(Loic_MSc_Thesis!Q:Q,D735,Loic_MSc_Thesis!S:S)</f>
        <v>0</v>
      </c>
      <c r="H735" s="934">
        <f>SUMIF(LBB!Q:Q,D735,LBB!S:S)</f>
        <v>0</v>
      </c>
      <c r="I735" s="934">
        <f>SUMIF(Expert_LBB!M:M,D735,Expert_LBB!Q:Q)</f>
        <v>0</v>
      </c>
      <c r="J735" s="934">
        <f>SUMIF(Insekteräich!Q:Q,D735,Insekteräich!S:S)</f>
        <v>5</v>
      </c>
      <c r="K735" s="934">
        <f>SUMIF(Expert_Insekteraich!O:O,D735,Expert_Insekteraich!S:S)</f>
        <v>0</v>
      </c>
      <c r="L735" s="934">
        <f>SUMIF(other!R:R,D735,other!T:T)</f>
        <v>0</v>
      </c>
      <c r="M735" s="934">
        <f>SUMIF('Pan traps 2024'!Q:Q,D735,'Pan traps 2024'!S:S)</f>
        <v>0</v>
      </c>
      <c r="N735" s="934">
        <f t="shared" si="16"/>
        <v>5</v>
      </c>
      <c r="O735" s="935" t="e">
        <f t="shared" ca="1" si="19"/>
        <v>#NAME?</v>
      </c>
      <c r="P735" s="914"/>
    </row>
    <row r="736" spans="1:16" ht="15">
      <c r="A736" s="114" t="str">
        <f t="shared" si="18"/>
        <v>non</v>
      </c>
      <c r="D736" s="114" t="s">
        <v>8555</v>
      </c>
      <c r="F736" s="934">
        <f>SUMIF(WBA!Q:Q,D736,WBA!S:S)</f>
        <v>0</v>
      </c>
      <c r="G736" s="934">
        <f>SUMIF(Loic_MSc_Thesis!Q:Q,D736,Loic_MSc_Thesis!S:S)</f>
        <v>0</v>
      </c>
      <c r="H736" s="934">
        <f>SUMIF(LBB!Q:Q,D736,LBB!S:S)</f>
        <v>0</v>
      </c>
      <c r="I736" s="934">
        <f>SUMIF(Expert_LBB!M:M,D736,Expert_LBB!Q:Q)</f>
        <v>0</v>
      </c>
      <c r="J736" s="934">
        <f>SUMIF(Insekteräich!Q:Q,D736,Insekteräich!S:S)</f>
        <v>0</v>
      </c>
      <c r="K736" s="934">
        <f>SUMIF(Expert_Insekteraich!O:O,D736,Expert_Insekteraich!S:S)</f>
        <v>0</v>
      </c>
      <c r="L736" s="934">
        <f>SUMIF(other!R:R,D736,other!T:T)</f>
        <v>0</v>
      </c>
      <c r="M736" s="934">
        <f>SUMIF('Pan traps 2024'!Q:Q,D736,'Pan traps 2024'!S:S)</f>
        <v>0</v>
      </c>
      <c r="N736" s="934">
        <f t="shared" si="16"/>
        <v>0</v>
      </c>
      <c r="O736" s="935">
        <f t="shared" si="19"/>
        <v>0</v>
      </c>
      <c r="P736" s="914"/>
    </row>
    <row r="737" spans="1:16" ht="15">
      <c r="A737" s="114" t="str">
        <f t="shared" si="18"/>
        <v>non</v>
      </c>
      <c r="D737" s="114" t="s">
        <v>8556</v>
      </c>
      <c r="F737" s="934">
        <f>SUMIF(WBA!Q:Q,D737,WBA!S:S)</f>
        <v>0</v>
      </c>
      <c r="G737" s="934">
        <f>SUMIF(Loic_MSc_Thesis!Q:Q,D737,Loic_MSc_Thesis!S:S)</f>
        <v>0</v>
      </c>
      <c r="H737" s="934">
        <f>SUMIF(LBB!Q:Q,D737,LBB!S:S)</f>
        <v>0</v>
      </c>
      <c r="I737" s="934">
        <f>SUMIF(Expert_LBB!M:M,D737,Expert_LBB!Q:Q)</f>
        <v>0</v>
      </c>
      <c r="J737" s="934">
        <f>SUMIF(Insekteräich!Q:Q,D737,Insekteräich!S:S)</f>
        <v>0</v>
      </c>
      <c r="K737" s="934">
        <f>SUMIF(Expert_Insekteraich!O:O,D737,Expert_Insekteraich!S:S)</f>
        <v>0</v>
      </c>
      <c r="L737" s="934">
        <f>SUMIF(other!R:R,D737,other!T:T)</f>
        <v>0</v>
      </c>
      <c r="M737" s="934">
        <f>SUMIF('Pan traps 2024'!Q:Q,D737,'Pan traps 2024'!S:S)</f>
        <v>0</v>
      </c>
      <c r="N737" s="934">
        <f t="shared" si="16"/>
        <v>0</v>
      </c>
      <c r="O737" s="935">
        <f t="shared" si="19"/>
        <v>0</v>
      </c>
      <c r="P737" s="914"/>
    </row>
    <row r="738" spans="1:16" ht="15">
      <c r="A738" s="114" t="str">
        <f t="shared" si="18"/>
        <v>non</v>
      </c>
      <c r="D738" s="114" t="s">
        <v>8557</v>
      </c>
      <c r="F738" s="934">
        <f>SUMIF(WBA!Q:Q,D738,WBA!S:S)</f>
        <v>0</v>
      </c>
      <c r="G738" s="934">
        <f>SUMIF(Loic_MSc_Thesis!Q:Q,D738,Loic_MSc_Thesis!S:S)</f>
        <v>0</v>
      </c>
      <c r="H738" s="934">
        <f>SUMIF(LBB!Q:Q,D738,LBB!S:S)</f>
        <v>0</v>
      </c>
      <c r="I738" s="934">
        <f>SUMIF(Expert_LBB!M:M,D738,Expert_LBB!Q:Q)</f>
        <v>0</v>
      </c>
      <c r="J738" s="934">
        <f>SUMIF(Insekteräich!Q:Q,D738,Insekteräich!S:S)</f>
        <v>0</v>
      </c>
      <c r="K738" s="934">
        <f>SUMIF(Expert_Insekteraich!O:O,D738,Expert_Insekteraich!S:S)</f>
        <v>0</v>
      </c>
      <c r="L738" s="934">
        <f>SUMIF(other!R:R,D738,other!T:T)</f>
        <v>0</v>
      </c>
      <c r="M738" s="934">
        <f>SUMIF('Pan traps 2024'!Q:Q,D738,'Pan traps 2024'!S:S)</f>
        <v>0</v>
      </c>
      <c r="N738" s="934">
        <f t="shared" si="16"/>
        <v>0</v>
      </c>
      <c r="O738" s="935">
        <f t="shared" si="19"/>
        <v>0</v>
      </c>
      <c r="P738" s="914"/>
    </row>
    <row r="739" spans="1:16" ht="15">
      <c r="A739" s="114" t="str">
        <f t="shared" si="18"/>
        <v>non</v>
      </c>
      <c r="D739" s="114" t="s">
        <v>8558</v>
      </c>
      <c r="F739" s="934">
        <f>SUMIF(WBA!Q:Q,D739,WBA!S:S)</f>
        <v>0</v>
      </c>
      <c r="G739" s="934">
        <f>SUMIF(Loic_MSc_Thesis!Q:Q,D739,Loic_MSc_Thesis!S:S)</f>
        <v>0</v>
      </c>
      <c r="H739" s="934">
        <f>SUMIF(LBB!Q:Q,D739,LBB!S:S)</f>
        <v>0</v>
      </c>
      <c r="I739" s="934">
        <f>SUMIF(Expert_LBB!M:M,D739,Expert_LBB!Q:Q)</f>
        <v>0</v>
      </c>
      <c r="J739" s="934">
        <f>SUMIF(Insekteräich!Q:Q,D739,Insekteräich!S:S)</f>
        <v>0</v>
      </c>
      <c r="K739" s="934">
        <f>SUMIF(Expert_Insekteraich!O:O,D739,Expert_Insekteraich!S:S)</f>
        <v>0</v>
      </c>
      <c r="L739" s="934">
        <f>SUMIF(other!R:R,D739,other!T:T)</f>
        <v>0</v>
      </c>
      <c r="M739" s="934">
        <f>SUMIF('Pan traps 2024'!Q:Q,D739,'Pan traps 2024'!S:S)</f>
        <v>0</v>
      </c>
      <c r="N739" s="934">
        <f t="shared" si="16"/>
        <v>0</v>
      </c>
      <c r="O739" s="935">
        <f t="shared" si="19"/>
        <v>0</v>
      </c>
      <c r="P739" s="914"/>
    </row>
    <row r="740" spans="1:16" ht="15">
      <c r="A740" s="114" t="str">
        <f t="shared" si="18"/>
        <v>non</v>
      </c>
      <c r="D740" s="114" t="s">
        <v>8559</v>
      </c>
      <c r="F740" s="934">
        <f>SUMIF(WBA!Q:Q,D740,WBA!S:S)</f>
        <v>0</v>
      </c>
      <c r="G740" s="934">
        <f>SUMIF(Loic_MSc_Thesis!Q:Q,D740,Loic_MSc_Thesis!S:S)</f>
        <v>0</v>
      </c>
      <c r="H740" s="934">
        <f>SUMIF(LBB!Q:Q,D740,LBB!S:S)</f>
        <v>0</v>
      </c>
      <c r="I740" s="934">
        <f>SUMIF(Expert_LBB!M:M,D740,Expert_LBB!Q:Q)</f>
        <v>0</v>
      </c>
      <c r="J740" s="934">
        <f>SUMIF(Insekteräich!Q:Q,D740,Insekteräich!S:S)</f>
        <v>0</v>
      </c>
      <c r="K740" s="934">
        <f>SUMIF(Expert_Insekteraich!O:O,D740,Expert_Insekteraich!S:S)</f>
        <v>0</v>
      </c>
      <c r="L740" s="934">
        <f>SUMIF(other!R:R,D740,other!T:T)</f>
        <v>0</v>
      </c>
      <c r="M740" s="934">
        <f>SUMIF('Pan traps 2024'!Q:Q,D740,'Pan traps 2024'!S:S)</f>
        <v>0</v>
      </c>
      <c r="N740" s="934">
        <f t="shared" si="16"/>
        <v>0</v>
      </c>
      <c r="O740" s="935">
        <f t="shared" si="19"/>
        <v>0</v>
      </c>
      <c r="P740" s="914"/>
    </row>
    <row r="741" spans="1:16" ht="15">
      <c r="A741" s="114" t="str">
        <f t="shared" si="18"/>
        <v>non</v>
      </c>
      <c r="D741" s="114" t="s">
        <v>8560</v>
      </c>
      <c r="F741" s="934">
        <f>SUMIF(WBA!Q:Q,D741,WBA!S:S)</f>
        <v>0</v>
      </c>
      <c r="G741" s="934">
        <f>SUMIF(Loic_MSc_Thesis!Q:Q,D741,Loic_MSc_Thesis!S:S)</f>
        <v>0</v>
      </c>
      <c r="H741" s="934">
        <f>SUMIF(LBB!Q:Q,D741,LBB!S:S)</f>
        <v>0</v>
      </c>
      <c r="I741" s="934">
        <f>SUMIF(Expert_LBB!M:M,D741,Expert_LBB!Q:Q)</f>
        <v>0</v>
      </c>
      <c r="J741" s="934">
        <f>SUMIF(Insekteräich!Q:Q,D741,Insekteräich!S:S)</f>
        <v>0</v>
      </c>
      <c r="K741" s="934">
        <f>SUMIF(Expert_Insekteraich!O:O,D741,Expert_Insekteraich!S:S)</f>
        <v>0</v>
      </c>
      <c r="L741" s="934">
        <f>SUMIF(other!R:R,D741,other!T:T)</f>
        <v>0</v>
      </c>
      <c r="M741" s="934">
        <f>SUMIF('Pan traps 2024'!Q:Q,D741,'Pan traps 2024'!S:S)</f>
        <v>0</v>
      </c>
      <c r="N741" s="934">
        <f t="shared" si="16"/>
        <v>0</v>
      </c>
      <c r="O741" s="935">
        <f t="shared" si="19"/>
        <v>0</v>
      </c>
      <c r="P741" s="914"/>
    </row>
    <row r="742" spans="1:16" ht="15">
      <c r="A742" s="114" t="str">
        <f t="shared" si="18"/>
        <v>non</v>
      </c>
      <c r="D742" s="114" t="s">
        <v>8561</v>
      </c>
      <c r="F742" s="934">
        <f>SUMIF(WBA!Q:Q,D742,WBA!S:S)</f>
        <v>0</v>
      </c>
      <c r="G742" s="934">
        <f>SUMIF(Loic_MSc_Thesis!Q:Q,D742,Loic_MSc_Thesis!S:S)</f>
        <v>0</v>
      </c>
      <c r="H742" s="934">
        <f>SUMIF(LBB!Q:Q,D742,LBB!S:S)</f>
        <v>0</v>
      </c>
      <c r="I742" s="934">
        <f>SUMIF(Expert_LBB!M:M,D742,Expert_LBB!Q:Q)</f>
        <v>0</v>
      </c>
      <c r="J742" s="934">
        <f>SUMIF(Insekteräich!Q:Q,D742,Insekteräich!S:S)</f>
        <v>0</v>
      </c>
      <c r="K742" s="934">
        <f>SUMIF(Expert_Insekteraich!O:O,D742,Expert_Insekteraich!S:S)</f>
        <v>0</v>
      </c>
      <c r="L742" s="934">
        <f>SUMIF(other!R:R,D742,other!T:T)</f>
        <v>0</v>
      </c>
      <c r="M742" s="934">
        <f>SUMIF('Pan traps 2024'!Q:Q,D742,'Pan traps 2024'!S:S)</f>
        <v>0</v>
      </c>
      <c r="N742" s="934">
        <f t="shared" si="16"/>
        <v>0</v>
      </c>
      <c r="O742" s="935">
        <f t="shared" si="19"/>
        <v>0</v>
      </c>
      <c r="P742" s="914"/>
    </row>
    <row r="743" spans="1:16" ht="15">
      <c r="A743" s="114" t="str">
        <f t="shared" si="18"/>
        <v>non</v>
      </c>
      <c r="D743" s="114" t="s">
        <v>8562</v>
      </c>
      <c r="F743" s="934">
        <f>SUMIF(WBA!Q:Q,D743,WBA!S:S)</f>
        <v>0</v>
      </c>
      <c r="G743" s="934">
        <f>SUMIF(Loic_MSc_Thesis!Q:Q,D743,Loic_MSc_Thesis!S:S)</f>
        <v>0</v>
      </c>
      <c r="H743" s="934">
        <f>SUMIF(LBB!Q:Q,D743,LBB!S:S)</f>
        <v>0</v>
      </c>
      <c r="I743" s="934">
        <f>SUMIF(Expert_LBB!M:M,D743,Expert_LBB!Q:Q)</f>
        <v>0</v>
      </c>
      <c r="J743" s="934">
        <f>SUMIF(Insekteräich!Q:Q,D743,Insekteräich!S:S)</f>
        <v>0</v>
      </c>
      <c r="K743" s="934">
        <f>SUMIF(Expert_Insekteraich!O:O,D743,Expert_Insekteraich!S:S)</f>
        <v>0</v>
      </c>
      <c r="L743" s="934">
        <f>SUMIF(other!R:R,D743,other!T:T)</f>
        <v>0</v>
      </c>
      <c r="M743" s="934">
        <f>SUMIF('Pan traps 2024'!Q:Q,D743,'Pan traps 2024'!S:S)</f>
        <v>0</v>
      </c>
      <c r="N743" s="934">
        <f t="shared" si="16"/>
        <v>0</v>
      </c>
      <c r="O743" s="935">
        <f t="shared" si="19"/>
        <v>0</v>
      </c>
      <c r="P743" s="914"/>
    </row>
    <row r="744" spans="1:16" ht="15">
      <c r="A744" s="114">
        <f t="shared" si="18"/>
        <v>1</v>
      </c>
      <c r="D744" s="933" t="s">
        <v>2479</v>
      </c>
      <c r="F744" s="934">
        <f>SUMIF(WBA!Q:Q,D744,WBA!S:S)</f>
        <v>0</v>
      </c>
      <c r="G744" s="934">
        <f>SUMIF(Loic_MSc_Thesis!Q:Q,D744,Loic_MSc_Thesis!S:S)</f>
        <v>0</v>
      </c>
      <c r="H744" s="934">
        <f>SUMIF(LBB!Q:Q,D744,LBB!S:S)</f>
        <v>1</v>
      </c>
      <c r="I744" s="934">
        <f>SUMIF(Expert_LBB!M:M,D744,Expert_LBB!Q:Q)</f>
        <v>0</v>
      </c>
      <c r="J744" s="934">
        <f>SUMIF(Insekteräich!Q:Q,D744,Insekteräich!S:S)</f>
        <v>4</v>
      </c>
      <c r="K744" s="934">
        <f>SUMIF(Expert_Insekteraich!O:O,D744,Expert_Insekteraich!S:S)</f>
        <v>0</v>
      </c>
      <c r="L744" s="934">
        <f>SUMIF(other!R:R,D744,other!T:T)</f>
        <v>0</v>
      </c>
      <c r="M744" s="934">
        <f>SUMIF('Pan traps 2024'!Q:Q,D744,'Pan traps 2024'!S:S)</f>
        <v>0</v>
      </c>
      <c r="N744" s="934">
        <f t="shared" si="16"/>
        <v>5</v>
      </c>
      <c r="O744" s="935" t="e">
        <f t="shared" ca="1" si="19"/>
        <v>#NAME?</v>
      </c>
      <c r="P744" s="914"/>
    </row>
    <row r="745" spans="1:16" ht="15">
      <c r="A745" s="114" t="str">
        <f t="shared" si="18"/>
        <v>non</v>
      </c>
      <c r="D745" s="114" t="s">
        <v>8563</v>
      </c>
      <c r="F745" s="934">
        <f>SUMIF(WBA!Q:Q,D745,WBA!S:S)</f>
        <v>0</v>
      </c>
      <c r="G745" s="934">
        <f>SUMIF(Loic_MSc_Thesis!Q:Q,D745,Loic_MSc_Thesis!S:S)</f>
        <v>0</v>
      </c>
      <c r="H745" s="934">
        <f>SUMIF(LBB!Q:Q,D745,LBB!S:S)</f>
        <v>0</v>
      </c>
      <c r="I745" s="934">
        <f>SUMIF(Expert_LBB!M:M,D745,Expert_LBB!Q:Q)</f>
        <v>0</v>
      </c>
      <c r="J745" s="934">
        <f>SUMIF(Insekteräich!Q:Q,D745,Insekteräich!S:S)</f>
        <v>0</v>
      </c>
      <c r="K745" s="934">
        <f>SUMIF(Expert_Insekteraich!O:O,D745,Expert_Insekteraich!S:S)</f>
        <v>0</v>
      </c>
      <c r="L745" s="934">
        <f>SUMIF(other!R:R,D745,other!T:T)</f>
        <v>0</v>
      </c>
      <c r="M745" s="934">
        <f>SUMIF('Pan traps 2024'!Q:Q,D745,'Pan traps 2024'!S:S)</f>
        <v>0</v>
      </c>
      <c r="N745" s="934">
        <f t="shared" si="16"/>
        <v>0</v>
      </c>
      <c r="O745" s="935">
        <f t="shared" si="19"/>
        <v>0</v>
      </c>
      <c r="P745" s="914"/>
    </row>
    <row r="746" spans="1:16" ht="15">
      <c r="A746" s="114" t="str">
        <f t="shared" si="18"/>
        <v>non</v>
      </c>
      <c r="D746" s="114" t="s">
        <v>8564</v>
      </c>
      <c r="F746" s="934">
        <f>SUMIF(WBA!Q:Q,D746,WBA!S:S)</f>
        <v>0</v>
      </c>
      <c r="G746" s="934">
        <f>SUMIF(Loic_MSc_Thesis!Q:Q,D746,Loic_MSc_Thesis!S:S)</f>
        <v>0</v>
      </c>
      <c r="H746" s="934">
        <f>SUMIF(LBB!Q:Q,D746,LBB!S:S)</f>
        <v>0</v>
      </c>
      <c r="I746" s="934">
        <f>SUMIF(Expert_LBB!M:M,D746,Expert_LBB!Q:Q)</f>
        <v>0</v>
      </c>
      <c r="J746" s="934">
        <f>SUMIF(Insekteräich!Q:Q,D746,Insekteräich!S:S)</f>
        <v>0</v>
      </c>
      <c r="K746" s="934">
        <f>SUMIF(Expert_Insekteraich!O:O,D746,Expert_Insekteraich!S:S)</f>
        <v>0</v>
      </c>
      <c r="L746" s="934">
        <f>SUMIF(other!R:R,D746,other!T:T)</f>
        <v>0</v>
      </c>
      <c r="M746" s="934">
        <f>SUMIF('Pan traps 2024'!Q:Q,D746,'Pan traps 2024'!S:S)</f>
        <v>0</v>
      </c>
      <c r="N746" s="934">
        <f t="shared" si="16"/>
        <v>0</v>
      </c>
      <c r="O746" s="935">
        <f t="shared" si="19"/>
        <v>0</v>
      </c>
      <c r="P746" s="914"/>
    </row>
    <row r="747" spans="1:16" ht="15">
      <c r="A747" s="114">
        <f t="shared" si="18"/>
        <v>1</v>
      </c>
      <c r="D747" s="114" t="s">
        <v>7655</v>
      </c>
      <c r="F747" s="934">
        <f>SUMIF(WBA!Q:Q,D747,WBA!S:S)</f>
        <v>0</v>
      </c>
      <c r="G747" s="934">
        <f>SUMIF(Loic_MSc_Thesis!Q:Q,D747,Loic_MSc_Thesis!S:S)</f>
        <v>0</v>
      </c>
      <c r="H747" s="934">
        <f>SUMIF(LBB!Q:Q,D747,LBB!S:S)</f>
        <v>0</v>
      </c>
      <c r="I747" s="934">
        <f>SUMIF(Expert_LBB!M:M,D747,Expert_LBB!Q:Q)</f>
        <v>0</v>
      </c>
      <c r="J747" s="934">
        <f>SUMIF(Insekteräich!Q:Q,D747,Insekteräich!S:S)</f>
        <v>1</v>
      </c>
      <c r="K747" s="934">
        <f>SUMIF(Expert_Insekteraich!O:O,D747,Expert_Insekteraich!S:S)</f>
        <v>0</v>
      </c>
      <c r="L747" s="934">
        <f>SUMIF(other!R:R,D747,other!T:T)</f>
        <v>0</v>
      </c>
      <c r="M747" s="934">
        <f>SUMIF('Pan traps 2024'!Q:Q,D747,'Pan traps 2024'!S:S)</f>
        <v>0</v>
      </c>
      <c r="N747" s="934">
        <f t="shared" si="16"/>
        <v>1</v>
      </c>
      <c r="O747" s="935" t="e">
        <f t="shared" ca="1" si="19"/>
        <v>#NAME?</v>
      </c>
      <c r="P747" s="914"/>
    </row>
    <row r="748" spans="1:16" ht="15">
      <c r="A748" s="114" t="str">
        <f t="shared" si="18"/>
        <v>non</v>
      </c>
      <c r="D748" s="114" t="s">
        <v>8565</v>
      </c>
      <c r="F748" s="934">
        <f>SUMIF(WBA!Q:Q,D748,WBA!S:S)</f>
        <v>0</v>
      </c>
      <c r="G748" s="934">
        <f>SUMIF(Loic_MSc_Thesis!Q:Q,D748,Loic_MSc_Thesis!S:S)</f>
        <v>0</v>
      </c>
      <c r="H748" s="934">
        <f>SUMIF(LBB!Q:Q,D748,LBB!S:S)</f>
        <v>0</v>
      </c>
      <c r="I748" s="934">
        <f>SUMIF(Expert_LBB!M:M,D748,Expert_LBB!Q:Q)</f>
        <v>0</v>
      </c>
      <c r="J748" s="934">
        <f>SUMIF(Insekteräich!Q:Q,D748,Insekteräich!S:S)</f>
        <v>0</v>
      </c>
      <c r="K748" s="934">
        <f>SUMIF(Expert_Insekteraich!O:O,D748,Expert_Insekteraich!S:S)</f>
        <v>0</v>
      </c>
      <c r="L748" s="934">
        <f>SUMIF(other!R:R,D748,other!T:T)</f>
        <v>0</v>
      </c>
      <c r="M748" s="934">
        <f>SUMIF('Pan traps 2024'!Q:Q,D748,'Pan traps 2024'!S:S)</f>
        <v>0</v>
      </c>
      <c r="N748" s="934">
        <f t="shared" si="16"/>
        <v>0</v>
      </c>
      <c r="O748" s="935">
        <f t="shared" si="19"/>
        <v>0</v>
      </c>
      <c r="P748" s="914"/>
    </row>
    <row r="749" spans="1:16" ht="15">
      <c r="A749" s="114" t="str">
        <f t="shared" si="18"/>
        <v>non</v>
      </c>
      <c r="D749" s="114" t="s">
        <v>8566</v>
      </c>
      <c r="F749" s="934">
        <f>SUMIF(WBA!Q:Q,D749,WBA!S:S)</f>
        <v>0</v>
      </c>
      <c r="G749" s="934">
        <f>SUMIF(Loic_MSc_Thesis!Q:Q,D749,Loic_MSc_Thesis!S:S)</f>
        <v>0</v>
      </c>
      <c r="H749" s="934">
        <f>SUMIF(LBB!Q:Q,D749,LBB!S:S)</f>
        <v>0</v>
      </c>
      <c r="I749" s="934">
        <f>SUMIF(Expert_LBB!M:M,D749,Expert_LBB!Q:Q)</f>
        <v>0</v>
      </c>
      <c r="J749" s="934">
        <f>SUMIF(Insekteräich!Q:Q,D749,Insekteräich!S:S)</f>
        <v>0</v>
      </c>
      <c r="K749" s="934">
        <f>SUMIF(Expert_Insekteraich!O:O,D749,Expert_Insekteraich!S:S)</f>
        <v>0</v>
      </c>
      <c r="L749" s="934">
        <f>SUMIF(other!R:R,D749,other!T:T)</f>
        <v>0</v>
      </c>
      <c r="M749" s="934">
        <f>SUMIF('Pan traps 2024'!Q:Q,D749,'Pan traps 2024'!S:S)</f>
        <v>0</v>
      </c>
      <c r="N749" s="934">
        <f t="shared" si="16"/>
        <v>0</v>
      </c>
      <c r="O749" s="935">
        <f t="shared" si="19"/>
        <v>0</v>
      </c>
      <c r="P749" s="914"/>
    </row>
    <row r="750" spans="1:16" ht="15">
      <c r="A750" s="114" t="str">
        <f t="shared" si="18"/>
        <v>non</v>
      </c>
      <c r="D750" s="114" t="s">
        <v>8567</v>
      </c>
      <c r="F750" s="934">
        <f>SUMIF(WBA!Q:Q,D750,WBA!S:S)</f>
        <v>0</v>
      </c>
      <c r="G750" s="934">
        <f>SUMIF(Loic_MSc_Thesis!Q:Q,D750,Loic_MSc_Thesis!S:S)</f>
        <v>0</v>
      </c>
      <c r="H750" s="934">
        <f>SUMIF(LBB!Q:Q,D750,LBB!S:S)</f>
        <v>0</v>
      </c>
      <c r="I750" s="934">
        <f>SUMIF(Expert_LBB!M:M,D750,Expert_LBB!Q:Q)</f>
        <v>0</v>
      </c>
      <c r="J750" s="934">
        <f>SUMIF(Insekteräich!Q:Q,D750,Insekteräich!S:S)</f>
        <v>0</v>
      </c>
      <c r="K750" s="934">
        <f>SUMIF(Expert_Insekteraich!O:O,D750,Expert_Insekteraich!S:S)</f>
        <v>0</v>
      </c>
      <c r="L750" s="934">
        <f>SUMIF(other!R:R,D750,other!T:T)</f>
        <v>0</v>
      </c>
      <c r="M750" s="934">
        <f>SUMIF('Pan traps 2024'!Q:Q,D750,'Pan traps 2024'!S:S)</f>
        <v>0</v>
      </c>
      <c r="N750" s="934">
        <f t="shared" si="16"/>
        <v>0</v>
      </c>
      <c r="O750" s="935">
        <f t="shared" si="19"/>
        <v>0</v>
      </c>
      <c r="P750" s="914"/>
    </row>
    <row r="751" spans="1:16" ht="15">
      <c r="A751" s="114" t="str">
        <f t="shared" si="18"/>
        <v>non</v>
      </c>
      <c r="D751" s="114" t="s">
        <v>8568</v>
      </c>
      <c r="F751" s="934">
        <f>SUMIF(WBA!Q:Q,D751,WBA!S:S)</f>
        <v>0</v>
      </c>
      <c r="G751" s="934">
        <f>SUMIF(Loic_MSc_Thesis!Q:Q,D751,Loic_MSc_Thesis!S:S)</f>
        <v>0</v>
      </c>
      <c r="H751" s="934">
        <f>SUMIF(LBB!Q:Q,D751,LBB!S:S)</f>
        <v>0</v>
      </c>
      <c r="I751" s="934">
        <f>SUMIF(Expert_LBB!M:M,D751,Expert_LBB!Q:Q)</f>
        <v>0</v>
      </c>
      <c r="J751" s="934">
        <f>SUMIF(Insekteräich!Q:Q,D751,Insekteräich!S:S)</f>
        <v>0</v>
      </c>
      <c r="K751" s="934">
        <f>SUMIF(Expert_Insekteraich!O:O,D751,Expert_Insekteraich!S:S)</f>
        <v>0</v>
      </c>
      <c r="L751" s="934">
        <f>SUMIF(other!R:R,D751,other!T:T)</f>
        <v>0</v>
      </c>
      <c r="M751" s="934">
        <f>SUMIF('Pan traps 2024'!Q:Q,D751,'Pan traps 2024'!S:S)</f>
        <v>0</v>
      </c>
      <c r="N751" s="934">
        <f t="shared" si="16"/>
        <v>0</v>
      </c>
      <c r="O751" s="935">
        <f t="shared" si="19"/>
        <v>0</v>
      </c>
      <c r="P751" s="914"/>
    </row>
    <row r="752" spans="1:16" ht="15">
      <c r="A752" s="114" t="str">
        <f t="shared" si="18"/>
        <v>non</v>
      </c>
      <c r="D752" s="114" t="s">
        <v>8569</v>
      </c>
      <c r="F752" s="934">
        <f>SUMIF(WBA!Q:Q,D752,WBA!S:S)</f>
        <v>0</v>
      </c>
      <c r="G752" s="934">
        <f>SUMIF(Loic_MSc_Thesis!Q:Q,D752,Loic_MSc_Thesis!S:S)</f>
        <v>0</v>
      </c>
      <c r="H752" s="934">
        <f>SUMIF(LBB!Q:Q,D752,LBB!S:S)</f>
        <v>0</v>
      </c>
      <c r="I752" s="934">
        <f>SUMIF(Expert_LBB!M:M,D752,Expert_LBB!Q:Q)</f>
        <v>0</v>
      </c>
      <c r="J752" s="934">
        <f>SUMIF(Insekteräich!Q:Q,D752,Insekteräich!S:S)</f>
        <v>0</v>
      </c>
      <c r="K752" s="934">
        <f>SUMIF(Expert_Insekteraich!O:O,D752,Expert_Insekteraich!S:S)</f>
        <v>0</v>
      </c>
      <c r="L752" s="934">
        <f>SUMIF(other!R:R,D752,other!T:T)</f>
        <v>0</v>
      </c>
      <c r="M752" s="934">
        <f>SUMIF('Pan traps 2024'!Q:Q,D752,'Pan traps 2024'!S:S)</f>
        <v>0</v>
      </c>
      <c r="N752" s="934">
        <f t="shared" si="16"/>
        <v>0</v>
      </c>
      <c r="O752" s="935">
        <f t="shared" si="19"/>
        <v>0</v>
      </c>
      <c r="P752" s="914"/>
    </row>
    <row r="753" spans="1:16" ht="15">
      <c r="A753" s="114" t="str">
        <f t="shared" si="18"/>
        <v>non</v>
      </c>
      <c r="D753" s="114" t="s">
        <v>8570</v>
      </c>
      <c r="F753" s="934">
        <f>SUMIF(WBA!Q:Q,D753,WBA!S:S)</f>
        <v>0</v>
      </c>
      <c r="G753" s="934">
        <f>SUMIF(Loic_MSc_Thesis!Q:Q,D753,Loic_MSc_Thesis!S:S)</f>
        <v>0</v>
      </c>
      <c r="H753" s="934">
        <f>SUMIF(LBB!Q:Q,D753,LBB!S:S)</f>
        <v>0</v>
      </c>
      <c r="I753" s="934">
        <f>SUMIF(Expert_LBB!M:M,D753,Expert_LBB!Q:Q)</f>
        <v>0</v>
      </c>
      <c r="J753" s="934">
        <f>SUMIF(Insekteräich!Q:Q,D753,Insekteräich!S:S)</f>
        <v>0</v>
      </c>
      <c r="K753" s="934">
        <f>SUMIF(Expert_Insekteraich!O:O,D753,Expert_Insekteraich!S:S)</f>
        <v>0</v>
      </c>
      <c r="L753" s="934">
        <f>SUMIF(other!R:R,D753,other!T:T)</f>
        <v>0</v>
      </c>
      <c r="M753" s="934">
        <f>SUMIF('Pan traps 2024'!Q:Q,D753,'Pan traps 2024'!S:S)</f>
        <v>0</v>
      </c>
      <c r="N753" s="934">
        <f t="shared" si="16"/>
        <v>0</v>
      </c>
      <c r="O753" s="935">
        <f t="shared" si="19"/>
        <v>0</v>
      </c>
      <c r="P753" s="914"/>
    </row>
    <row r="754" spans="1:16" ht="15">
      <c r="A754" s="114" t="str">
        <f t="shared" si="18"/>
        <v>non</v>
      </c>
      <c r="D754" s="114" t="s">
        <v>8571</v>
      </c>
      <c r="F754" s="934">
        <f>SUMIF(WBA!Q:Q,D754,WBA!S:S)</f>
        <v>0</v>
      </c>
      <c r="G754" s="934">
        <f>SUMIF(Loic_MSc_Thesis!Q:Q,D754,Loic_MSc_Thesis!S:S)</f>
        <v>0</v>
      </c>
      <c r="H754" s="934">
        <f>SUMIF(LBB!Q:Q,D754,LBB!S:S)</f>
        <v>0</v>
      </c>
      <c r="I754" s="934">
        <f>SUMIF(Expert_LBB!M:M,D754,Expert_LBB!Q:Q)</f>
        <v>0</v>
      </c>
      <c r="J754" s="934">
        <f>SUMIF(Insekteräich!Q:Q,D754,Insekteräich!S:S)</f>
        <v>0</v>
      </c>
      <c r="K754" s="934">
        <f>SUMIF(Expert_Insekteraich!O:O,D754,Expert_Insekteraich!S:S)</f>
        <v>0</v>
      </c>
      <c r="L754" s="934">
        <f>SUMIF(other!R:R,D754,other!T:T)</f>
        <v>0</v>
      </c>
      <c r="M754" s="934">
        <f>SUMIF('Pan traps 2024'!Q:Q,D754,'Pan traps 2024'!S:S)</f>
        <v>0</v>
      </c>
      <c r="N754" s="934">
        <f t="shared" si="16"/>
        <v>0</v>
      </c>
      <c r="O754" s="935">
        <f t="shared" si="19"/>
        <v>0</v>
      </c>
      <c r="P754" s="914"/>
    </row>
    <row r="755" spans="1:16" ht="15">
      <c r="A755" s="114">
        <f t="shared" si="18"/>
        <v>1</v>
      </c>
      <c r="D755" s="933" t="s">
        <v>747</v>
      </c>
      <c r="F755" s="934">
        <f>SUMIF(WBA!Q:Q,D755,WBA!S:S)</f>
        <v>1</v>
      </c>
      <c r="G755" s="934">
        <f>SUMIF(Loic_MSc_Thesis!Q:Q,D755,Loic_MSc_Thesis!S:S)</f>
        <v>0</v>
      </c>
      <c r="H755" s="934">
        <f>SUMIF(LBB!Q:Q,D755,LBB!S:S)</f>
        <v>0</v>
      </c>
      <c r="I755" s="934">
        <f>SUMIF(Expert_LBB!M:M,D755,Expert_LBB!Q:Q)</f>
        <v>0</v>
      </c>
      <c r="J755" s="934">
        <f>SUMIF(Insekteräich!Q:Q,D755,Insekteräich!S:S)</f>
        <v>0</v>
      </c>
      <c r="K755" s="934">
        <f>SUMIF(Expert_Insekteraich!O:O,D755,Expert_Insekteraich!S:S)</f>
        <v>0</v>
      </c>
      <c r="L755" s="934">
        <f>SUMIF(other!R:R,D755,other!T:T)</f>
        <v>0</v>
      </c>
      <c r="M755" s="934">
        <f>SUMIF('Pan traps 2024'!Q:Q,D755,'Pan traps 2024'!S:S)</f>
        <v>0</v>
      </c>
      <c r="N755" s="934">
        <f t="shared" si="16"/>
        <v>1</v>
      </c>
      <c r="O755" s="935" t="e">
        <f t="shared" ca="1" si="19"/>
        <v>#NAME?</v>
      </c>
      <c r="P755" s="914"/>
    </row>
    <row r="756" spans="1:16" ht="15">
      <c r="A756" s="114" t="str">
        <f t="shared" si="18"/>
        <v>non</v>
      </c>
      <c r="D756" s="114" t="s">
        <v>8572</v>
      </c>
      <c r="F756" s="934">
        <f>SUMIF(WBA!Q:Q,D756,WBA!S:S)</f>
        <v>0</v>
      </c>
      <c r="G756" s="934">
        <f>SUMIF(Loic_MSc_Thesis!Q:Q,D756,Loic_MSc_Thesis!S:S)</f>
        <v>0</v>
      </c>
      <c r="H756" s="934">
        <f>SUMIF(LBB!Q:Q,D756,LBB!S:S)</f>
        <v>0</v>
      </c>
      <c r="I756" s="934">
        <f>SUMIF(Expert_LBB!M:M,D756,Expert_LBB!Q:Q)</f>
        <v>0</v>
      </c>
      <c r="J756" s="934">
        <f>SUMIF(Insekteräich!Q:Q,D756,Insekteräich!S:S)</f>
        <v>0</v>
      </c>
      <c r="K756" s="934">
        <f>SUMIF(Expert_Insekteraich!O:O,D756,Expert_Insekteraich!S:S)</f>
        <v>0</v>
      </c>
      <c r="L756" s="934">
        <f>SUMIF(other!R:R,D756,other!T:T)</f>
        <v>0</v>
      </c>
      <c r="M756" s="934">
        <f>SUMIF('Pan traps 2024'!Q:Q,D756,'Pan traps 2024'!S:S)</f>
        <v>0</v>
      </c>
      <c r="N756" s="934">
        <f t="shared" si="16"/>
        <v>0</v>
      </c>
      <c r="O756" s="935">
        <f t="shared" si="19"/>
        <v>0</v>
      </c>
      <c r="P756" s="914"/>
    </row>
    <row r="757" spans="1:16" ht="15">
      <c r="A757" s="114" t="str">
        <f t="shared" si="18"/>
        <v>non</v>
      </c>
      <c r="D757" s="114" t="s">
        <v>8573</v>
      </c>
      <c r="F757" s="934">
        <f>SUMIF(WBA!Q:Q,D757,WBA!S:S)</f>
        <v>0</v>
      </c>
      <c r="G757" s="934">
        <f>SUMIF(Loic_MSc_Thesis!Q:Q,D757,Loic_MSc_Thesis!S:S)</f>
        <v>0</v>
      </c>
      <c r="H757" s="934">
        <f>SUMIF(LBB!Q:Q,D757,LBB!S:S)</f>
        <v>0</v>
      </c>
      <c r="I757" s="934">
        <f>SUMIF(Expert_LBB!M:M,D757,Expert_LBB!Q:Q)</f>
        <v>0</v>
      </c>
      <c r="J757" s="934">
        <f>SUMIF(Insekteräich!Q:Q,D757,Insekteräich!S:S)</f>
        <v>0</v>
      </c>
      <c r="K757" s="934">
        <f>SUMIF(Expert_Insekteraich!O:O,D757,Expert_Insekteraich!S:S)</f>
        <v>0</v>
      </c>
      <c r="L757" s="934">
        <f>SUMIF(other!R:R,D757,other!T:T)</f>
        <v>0</v>
      </c>
      <c r="M757" s="934">
        <f>SUMIF('Pan traps 2024'!Q:Q,D757,'Pan traps 2024'!S:S)</f>
        <v>0</v>
      </c>
      <c r="N757" s="934">
        <f t="shared" si="16"/>
        <v>0</v>
      </c>
      <c r="O757" s="935">
        <f t="shared" si="19"/>
        <v>0</v>
      </c>
      <c r="P757" s="914"/>
    </row>
    <row r="758" spans="1:16" ht="15">
      <c r="A758" s="114" t="str">
        <f t="shared" si="18"/>
        <v>non</v>
      </c>
      <c r="D758" s="114" t="s">
        <v>8574</v>
      </c>
      <c r="F758" s="934">
        <f>SUMIF(WBA!Q:Q,D758,WBA!S:S)</f>
        <v>0</v>
      </c>
      <c r="G758" s="934">
        <f>SUMIF(Loic_MSc_Thesis!Q:Q,D758,Loic_MSc_Thesis!S:S)</f>
        <v>0</v>
      </c>
      <c r="H758" s="934">
        <f>SUMIF(LBB!Q:Q,D758,LBB!S:S)</f>
        <v>0</v>
      </c>
      <c r="I758" s="934">
        <f>SUMIF(Expert_LBB!M:M,D758,Expert_LBB!Q:Q)</f>
        <v>0</v>
      </c>
      <c r="J758" s="934">
        <f>SUMIF(Insekteräich!Q:Q,D758,Insekteräich!S:S)</f>
        <v>0</v>
      </c>
      <c r="K758" s="934">
        <f>SUMIF(Expert_Insekteraich!O:O,D758,Expert_Insekteraich!S:S)</f>
        <v>0</v>
      </c>
      <c r="L758" s="934">
        <f>SUMIF(other!R:R,D758,other!T:T)</f>
        <v>0</v>
      </c>
      <c r="M758" s="934">
        <f>SUMIF('Pan traps 2024'!Q:Q,D758,'Pan traps 2024'!S:S)</f>
        <v>0</v>
      </c>
      <c r="N758" s="934">
        <f t="shared" si="16"/>
        <v>0</v>
      </c>
      <c r="O758" s="935">
        <f t="shared" si="19"/>
        <v>0</v>
      </c>
      <c r="P758" s="914"/>
    </row>
    <row r="759" spans="1:16" ht="15">
      <c r="A759" s="114" t="str">
        <f t="shared" si="18"/>
        <v>non</v>
      </c>
      <c r="D759" s="114" t="s">
        <v>8575</v>
      </c>
      <c r="F759" s="934">
        <f>SUMIF(WBA!Q:Q,D759,WBA!S:S)</f>
        <v>0</v>
      </c>
      <c r="G759" s="934">
        <f>SUMIF(Loic_MSc_Thesis!Q:Q,D759,Loic_MSc_Thesis!S:S)</f>
        <v>0</v>
      </c>
      <c r="H759" s="934">
        <f>SUMIF(LBB!Q:Q,D759,LBB!S:S)</f>
        <v>0</v>
      </c>
      <c r="I759" s="934">
        <f>SUMIF(Expert_LBB!M:M,D759,Expert_LBB!Q:Q)</f>
        <v>0</v>
      </c>
      <c r="J759" s="934">
        <f>SUMIF(Insekteräich!Q:Q,D759,Insekteräich!S:S)</f>
        <v>0</v>
      </c>
      <c r="K759" s="934">
        <f>SUMIF(Expert_Insekteraich!O:O,D759,Expert_Insekteraich!S:S)</f>
        <v>0</v>
      </c>
      <c r="L759" s="934">
        <f>SUMIF(other!R:R,D759,other!T:T)</f>
        <v>0</v>
      </c>
      <c r="M759" s="934">
        <f>SUMIF('Pan traps 2024'!Q:Q,D759,'Pan traps 2024'!S:S)</f>
        <v>0</v>
      </c>
      <c r="N759" s="934">
        <f t="shared" si="16"/>
        <v>0</v>
      </c>
      <c r="O759" s="935">
        <f t="shared" si="19"/>
        <v>0</v>
      </c>
      <c r="P759" s="914"/>
    </row>
    <row r="760" spans="1:16" ht="15">
      <c r="A760" s="114" t="str">
        <f t="shared" si="18"/>
        <v>non</v>
      </c>
      <c r="D760" s="114" t="s">
        <v>8576</v>
      </c>
      <c r="F760" s="934">
        <f>SUMIF(WBA!Q:Q,D760,WBA!S:S)</f>
        <v>0</v>
      </c>
      <c r="G760" s="934">
        <f>SUMIF(Loic_MSc_Thesis!Q:Q,D760,Loic_MSc_Thesis!S:S)</f>
        <v>0</v>
      </c>
      <c r="H760" s="934">
        <f>SUMIF(LBB!Q:Q,D760,LBB!S:S)</f>
        <v>0</v>
      </c>
      <c r="I760" s="934">
        <f>SUMIF(Expert_LBB!M:M,D760,Expert_LBB!Q:Q)</f>
        <v>0</v>
      </c>
      <c r="J760" s="934">
        <f>SUMIF(Insekteräich!Q:Q,D760,Insekteräich!S:S)</f>
        <v>0</v>
      </c>
      <c r="K760" s="934">
        <f>SUMIF(Expert_Insekteraich!O:O,D760,Expert_Insekteraich!S:S)</f>
        <v>0</v>
      </c>
      <c r="L760" s="934">
        <f>SUMIF(other!R:R,D760,other!T:T)</f>
        <v>0</v>
      </c>
      <c r="M760" s="934">
        <f>SUMIF('Pan traps 2024'!Q:Q,D760,'Pan traps 2024'!S:S)</f>
        <v>0</v>
      </c>
      <c r="N760" s="934">
        <f t="shared" si="16"/>
        <v>0</v>
      </c>
      <c r="O760" s="935">
        <f t="shared" si="19"/>
        <v>0</v>
      </c>
      <c r="P760" s="914"/>
    </row>
    <row r="761" spans="1:16" ht="15">
      <c r="A761" s="114" t="str">
        <f t="shared" si="18"/>
        <v>non</v>
      </c>
      <c r="D761" s="114" t="s">
        <v>8577</v>
      </c>
      <c r="F761" s="934">
        <f>SUMIF(WBA!Q:Q,D761,WBA!S:S)</f>
        <v>0</v>
      </c>
      <c r="G761" s="934">
        <f>SUMIF(Loic_MSc_Thesis!Q:Q,D761,Loic_MSc_Thesis!S:S)</f>
        <v>0</v>
      </c>
      <c r="H761" s="934">
        <f>SUMIF(LBB!Q:Q,D761,LBB!S:S)</f>
        <v>0</v>
      </c>
      <c r="I761" s="934">
        <f>SUMIF(Expert_LBB!M:M,D761,Expert_LBB!Q:Q)</f>
        <v>0</v>
      </c>
      <c r="J761" s="934">
        <f>SUMIF(Insekteräich!Q:Q,D761,Insekteräich!S:S)</f>
        <v>0</v>
      </c>
      <c r="K761" s="934">
        <f>SUMIF(Expert_Insekteraich!O:O,D761,Expert_Insekteraich!S:S)</f>
        <v>0</v>
      </c>
      <c r="L761" s="934">
        <f>SUMIF(other!R:R,D761,other!T:T)</f>
        <v>0</v>
      </c>
      <c r="M761" s="934">
        <f>SUMIF('Pan traps 2024'!Q:Q,D761,'Pan traps 2024'!S:S)</f>
        <v>0</v>
      </c>
      <c r="N761" s="934">
        <f t="shared" si="16"/>
        <v>0</v>
      </c>
      <c r="O761" s="935">
        <f t="shared" si="19"/>
        <v>0</v>
      </c>
      <c r="P761" s="914"/>
    </row>
    <row r="762" spans="1:16" ht="15">
      <c r="A762" s="114" t="str">
        <f t="shared" si="18"/>
        <v>non</v>
      </c>
      <c r="D762" s="114" t="s">
        <v>8578</v>
      </c>
      <c r="F762" s="934">
        <f>SUMIF(WBA!Q:Q,D762,WBA!S:S)</f>
        <v>0</v>
      </c>
      <c r="G762" s="934">
        <f>SUMIF(Loic_MSc_Thesis!Q:Q,D762,Loic_MSc_Thesis!S:S)</f>
        <v>0</v>
      </c>
      <c r="H762" s="934">
        <f>SUMIF(LBB!Q:Q,D762,LBB!S:S)</f>
        <v>0</v>
      </c>
      <c r="I762" s="934">
        <f>SUMIF(Expert_LBB!M:M,D762,Expert_LBB!Q:Q)</f>
        <v>0</v>
      </c>
      <c r="J762" s="934">
        <f>SUMIF(Insekteräich!Q:Q,D762,Insekteräich!S:S)</f>
        <v>0</v>
      </c>
      <c r="K762" s="934">
        <f>SUMIF(Expert_Insekteraich!O:O,D762,Expert_Insekteraich!S:S)</f>
        <v>0</v>
      </c>
      <c r="L762" s="934">
        <f>SUMIF(other!R:R,D762,other!T:T)</f>
        <v>0</v>
      </c>
      <c r="M762" s="934">
        <f>SUMIF('Pan traps 2024'!Q:Q,D762,'Pan traps 2024'!S:S)</f>
        <v>0</v>
      </c>
      <c r="N762" s="934">
        <f t="shared" si="16"/>
        <v>0</v>
      </c>
      <c r="O762" s="935">
        <f t="shared" si="19"/>
        <v>0</v>
      </c>
      <c r="P762" s="914"/>
    </row>
    <row r="763" spans="1:16" ht="15">
      <c r="A763" s="114" t="str">
        <f t="shared" si="18"/>
        <v>non</v>
      </c>
      <c r="D763" s="114" t="s">
        <v>8579</v>
      </c>
      <c r="F763" s="934">
        <f>SUMIF(WBA!Q:Q,D763,WBA!S:S)</f>
        <v>0</v>
      </c>
      <c r="G763" s="934">
        <f>SUMIF(Loic_MSc_Thesis!Q:Q,D763,Loic_MSc_Thesis!S:S)</f>
        <v>0</v>
      </c>
      <c r="H763" s="934">
        <f>SUMIF(LBB!Q:Q,D763,LBB!S:S)</f>
        <v>0</v>
      </c>
      <c r="I763" s="934">
        <f>SUMIF(Expert_LBB!M:M,D763,Expert_LBB!Q:Q)</f>
        <v>0</v>
      </c>
      <c r="J763" s="934">
        <f>SUMIF(Insekteräich!Q:Q,D763,Insekteräich!S:S)</f>
        <v>0</v>
      </c>
      <c r="K763" s="934">
        <f>SUMIF(Expert_Insekteraich!O:O,D763,Expert_Insekteraich!S:S)</f>
        <v>0</v>
      </c>
      <c r="L763" s="934">
        <f>SUMIF(other!R:R,D763,other!T:T)</f>
        <v>0</v>
      </c>
      <c r="M763" s="934">
        <f>SUMIF('Pan traps 2024'!Q:Q,D763,'Pan traps 2024'!S:S)</f>
        <v>0</v>
      </c>
      <c r="N763" s="934">
        <f t="shared" si="16"/>
        <v>0</v>
      </c>
      <c r="O763" s="935">
        <f t="shared" si="19"/>
        <v>0</v>
      </c>
      <c r="P763" s="914"/>
    </row>
    <row r="764" spans="1:16" ht="15">
      <c r="A764" s="114" t="str">
        <f t="shared" si="18"/>
        <v>non</v>
      </c>
      <c r="D764" s="114" t="s">
        <v>8580</v>
      </c>
      <c r="F764" s="934">
        <f>SUMIF(WBA!Q:Q,D764,WBA!S:S)</f>
        <v>0</v>
      </c>
      <c r="G764" s="934">
        <f>SUMIF(Loic_MSc_Thesis!Q:Q,D764,Loic_MSc_Thesis!S:S)</f>
        <v>0</v>
      </c>
      <c r="H764" s="934">
        <f>SUMIF(LBB!Q:Q,D764,LBB!S:S)</f>
        <v>0</v>
      </c>
      <c r="I764" s="934">
        <f>SUMIF(Expert_LBB!M:M,D764,Expert_LBB!Q:Q)</f>
        <v>0</v>
      </c>
      <c r="J764" s="934">
        <f>SUMIF(Insekteräich!Q:Q,D764,Insekteräich!S:S)</f>
        <v>0</v>
      </c>
      <c r="K764" s="934">
        <f>SUMIF(Expert_Insekteraich!O:O,D764,Expert_Insekteraich!S:S)</f>
        <v>0</v>
      </c>
      <c r="L764" s="934">
        <f>SUMIF(other!R:R,D764,other!T:T)</f>
        <v>0</v>
      </c>
      <c r="M764" s="934">
        <f>SUMIF('Pan traps 2024'!Q:Q,D764,'Pan traps 2024'!S:S)</f>
        <v>0</v>
      </c>
      <c r="N764" s="934">
        <f t="shared" si="16"/>
        <v>0</v>
      </c>
      <c r="O764" s="935">
        <f t="shared" si="19"/>
        <v>0</v>
      </c>
      <c r="P764" s="914"/>
    </row>
    <row r="765" spans="1:16" ht="15">
      <c r="A765" s="114" t="str">
        <f t="shared" si="18"/>
        <v>non</v>
      </c>
      <c r="D765" s="114" t="s">
        <v>8581</v>
      </c>
      <c r="F765" s="934">
        <f>SUMIF(WBA!Q:Q,D765,WBA!S:S)</f>
        <v>0</v>
      </c>
      <c r="G765" s="934">
        <f>SUMIF(Loic_MSc_Thesis!Q:Q,D765,Loic_MSc_Thesis!S:S)</f>
        <v>0</v>
      </c>
      <c r="H765" s="934">
        <f>SUMIF(LBB!Q:Q,D765,LBB!S:S)</f>
        <v>0</v>
      </c>
      <c r="I765" s="934">
        <f>SUMIF(Expert_LBB!M:M,D765,Expert_LBB!Q:Q)</f>
        <v>0</v>
      </c>
      <c r="J765" s="934">
        <f>SUMIF(Insekteräich!Q:Q,D765,Insekteräich!S:S)</f>
        <v>0</v>
      </c>
      <c r="K765" s="934">
        <f>SUMIF(Expert_Insekteraich!O:O,D765,Expert_Insekteraich!S:S)</f>
        <v>0</v>
      </c>
      <c r="L765" s="934">
        <f>SUMIF(other!R:R,D765,other!T:T)</f>
        <v>0</v>
      </c>
      <c r="M765" s="934">
        <f>SUMIF('Pan traps 2024'!Q:Q,D765,'Pan traps 2024'!S:S)</f>
        <v>0</v>
      </c>
      <c r="N765" s="934">
        <f t="shared" si="16"/>
        <v>0</v>
      </c>
      <c r="O765" s="935">
        <f t="shared" si="19"/>
        <v>0</v>
      </c>
      <c r="P765" s="914"/>
    </row>
    <row r="766" spans="1:16" ht="15">
      <c r="A766" s="114" t="str">
        <f t="shared" si="18"/>
        <v>non</v>
      </c>
      <c r="D766" s="114" t="s">
        <v>8582</v>
      </c>
      <c r="F766" s="934">
        <f>SUMIF(WBA!Q:Q,D766,WBA!S:S)</f>
        <v>0</v>
      </c>
      <c r="G766" s="934">
        <f>SUMIF(Loic_MSc_Thesis!Q:Q,D766,Loic_MSc_Thesis!S:S)</f>
        <v>0</v>
      </c>
      <c r="H766" s="934">
        <f>SUMIF(LBB!Q:Q,D766,LBB!S:S)</f>
        <v>0</v>
      </c>
      <c r="I766" s="934">
        <f>SUMIF(Expert_LBB!M:M,D766,Expert_LBB!Q:Q)</f>
        <v>0</v>
      </c>
      <c r="J766" s="934">
        <f>SUMIF(Insekteräich!Q:Q,D766,Insekteräich!S:S)</f>
        <v>0</v>
      </c>
      <c r="K766" s="934">
        <f>SUMIF(Expert_Insekteraich!O:O,D766,Expert_Insekteraich!S:S)</f>
        <v>0</v>
      </c>
      <c r="L766" s="934">
        <f>SUMIF(other!R:R,D766,other!T:T)</f>
        <v>0</v>
      </c>
      <c r="M766" s="934">
        <f>SUMIF('Pan traps 2024'!Q:Q,D766,'Pan traps 2024'!S:S)</f>
        <v>0</v>
      </c>
      <c r="N766" s="934">
        <f t="shared" si="16"/>
        <v>0</v>
      </c>
      <c r="O766" s="935">
        <f t="shared" si="19"/>
        <v>0</v>
      </c>
      <c r="P766" s="914"/>
    </row>
    <row r="767" spans="1:16" ht="15">
      <c r="A767" s="114" t="str">
        <f t="shared" si="18"/>
        <v>non</v>
      </c>
      <c r="D767" s="114" t="s">
        <v>8583</v>
      </c>
      <c r="F767" s="934">
        <f>SUMIF(WBA!Q:Q,D767,WBA!S:S)</f>
        <v>0</v>
      </c>
      <c r="G767" s="934">
        <f>SUMIF(Loic_MSc_Thesis!Q:Q,D767,Loic_MSc_Thesis!S:S)</f>
        <v>0</v>
      </c>
      <c r="H767" s="934">
        <f>SUMIF(LBB!Q:Q,D767,LBB!S:S)</f>
        <v>0</v>
      </c>
      <c r="I767" s="934">
        <f>SUMIF(Expert_LBB!M:M,D767,Expert_LBB!Q:Q)</f>
        <v>0</v>
      </c>
      <c r="J767" s="934">
        <f>SUMIF(Insekteräich!Q:Q,D767,Insekteräich!S:S)</f>
        <v>0</v>
      </c>
      <c r="K767" s="934">
        <f>SUMIF(Expert_Insekteraich!O:O,D767,Expert_Insekteraich!S:S)</f>
        <v>0</v>
      </c>
      <c r="L767" s="934">
        <f>SUMIF(other!R:R,D767,other!T:T)</f>
        <v>0</v>
      </c>
      <c r="M767" s="934">
        <f>SUMIF('Pan traps 2024'!Q:Q,D767,'Pan traps 2024'!S:S)</f>
        <v>0</v>
      </c>
      <c r="N767" s="934">
        <f t="shared" si="16"/>
        <v>0</v>
      </c>
      <c r="O767" s="935">
        <f t="shared" si="19"/>
        <v>0</v>
      </c>
      <c r="P767" s="914"/>
    </row>
    <row r="768" spans="1:16" ht="15">
      <c r="A768" s="114" t="str">
        <f t="shared" si="18"/>
        <v>non</v>
      </c>
      <c r="D768" s="114" t="s">
        <v>8584</v>
      </c>
      <c r="F768" s="934">
        <f>SUMIF(WBA!Q:Q,D768,WBA!S:S)</f>
        <v>0</v>
      </c>
      <c r="G768" s="934">
        <f>SUMIF(Loic_MSc_Thesis!Q:Q,D768,Loic_MSc_Thesis!S:S)</f>
        <v>0</v>
      </c>
      <c r="H768" s="934">
        <f>SUMIF(LBB!Q:Q,D768,LBB!S:S)</f>
        <v>0</v>
      </c>
      <c r="I768" s="934">
        <f>SUMIF(Expert_LBB!M:M,D768,Expert_LBB!Q:Q)</f>
        <v>0</v>
      </c>
      <c r="J768" s="934">
        <f>SUMIF(Insekteräich!Q:Q,D768,Insekteräich!S:S)</f>
        <v>0</v>
      </c>
      <c r="K768" s="934">
        <f>SUMIF(Expert_Insekteraich!O:O,D768,Expert_Insekteraich!S:S)</f>
        <v>0</v>
      </c>
      <c r="L768" s="934">
        <f>SUMIF(other!R:R,D768,other!T:T)</f>
        <v>0</v>
      </c>
      <c r="M768" s="934">
        <f>SUMIF('Pan traps 2024'!Q:Q,D768,'Pan traps 2024'!S:S)</f>
        <v>0</v>
      </c>
      <c r="N768" s="934">
        <f t="shared" si="16"/>
        <v>0</v>
      </c>
      <c r="O768" s="935">
        <f t="shared" si="19"/>
        <v>0</v>
      </c>
      <c r="P768" s="914"/>
    </row>
    <row r="769" spans="1:16" ht="15">
      <c r="A769" s="114" t="str">
        <f t="shared" si="18"/>
        <v>non</v>
      </c>
      <c r="D769" s="114" t="s">
        <v>8585</v>
      </c>
      <c r="F769" s="934">
        <f>SUMIF(WBA!Q:Q,D769,WBA!S:S)</f>
        <v>0</v>
      </c>
      <c r="G769" s="934">
        <f>SUMIF(Loic_MSc_Thesis!Q:Q,D769,Loic_MSc_Thesis!S:S)</f>
        <v>0</v>
      </c>
      <c r="H769" s="934">
        <f>SUMIF(LBB!Q:Q,D769,LBB!S:S)</f>
        <v>0</v>
      </c>
      <c r="I769" s="934">
        <f>SUMIF(Expert_LBB!M:M,D769,Expert_LBB!Q:Q)</f>
        <v>0</v>
      </c>
      <c r="J769" s="934">
        <f>SUMIF(Insekteräich!Q:Q,D769,Insekteräich!S:S)</f>
        <v>0</v>
      </c>
      <c r="K769" s="934">
        <f>SUMIF(Expert_Insekteraich!O:O,D769,Expert_Insekteraich!S:S)</f>
        <v>0</v>
      </c>
      <c r="L769" s="934">
        <f>SUMIF(other!R:R,D769,other!T:T)</f>
        <v>0</v>
      </c>
      <c r="M769" s="934">
        <f>SUMIF('Pan traps 2024'!Q:Q,D769,'Pan traps 2024'!S:S)</f>
        <v>0</v>
      </c>
      <c r="N769" s="934">
        <f t="shared" si="16"/>
        <v>0</v>
      </c>
      <c r="O769" s="935">
        <f t="shared" si="19"/>
        <v>0</v>
      </c>
      <c r="P769" s="914"/>
    </row>
    <row r="770" spans="1:16" ht="15">
      <c r="A770" s="114" t="str">
        <f t="shared" si="18"/>
        <v>non</v>
      </c>
      <c r="D770" s="114" t="s">
        <v>8586</v>
      </c>
      <c r="F770" s="934">
        <f>SUMIF(WBA!Q:Q,D770,WBA!S:S)</f>
        <v>0</v>
      </c>
      <c r="G770" s="934">
        <f>SUMIF(Loic_MSc_Thesis!Q:Q,D770,Loic_MSc_Thesis!S:S)</f>
        <v>0</v>
      </c>
      <c r="H770" s="934">
        <f>SUMIF(LBB!Q:Q,D770,LBB!S:S)</f>
        <v>0</v>
      </c>
      <c r="I770" s="934">
        <f>SUMIF(Expert_LBB!M:M,D770,Expert_LBB!Q:Q)</f>
        <v>0</v>
      </c>
      <c r="J770" s="934">
        <f>SUMIF(Insekteräich!Q:Q,D770,Insekteräich!S:S)</f>
        <v>0</v>
      </c>
      <c r="K770" s="934">
        <f>SUMIF(Expert_Insekteraich!O:O,D770,Expert_Insekteraich!S:S)</f>
        <v>0</v>
      </c>
      <c r="L770" s="934">
        <f>SUMIF(other!R:R,D770,other!T:T)</f>
        <v>0</v>
      </c>
      <c r="M770" s="934">
        <f>SUMIF('Pan traps 2024'!Q:Q,D770,'Pan traps 2024'!S:S)</f>
        <v>0</v>
      </c>
      <c r="N770" s="934">
        <f t="shared" si="16"/>
        <v>0</v>
      </c>
      <c r="O770" s="935">
        <f t="shared" si="19"/>
        <v>0</v>
      </c>
      <c r="P770" s="914"/>
    </row>
    <row r="771" spans="1:16" ht="15">
      <c r="A771" s="114" t="str">
        <f t="shared" si="18"/>
        <v>non</v>
      </c>
      <c r="D771" s="114" t="s">
        <v>8587</v>
      </c>
      <c r="F771" s="934">
        <f>SUMIF(WBA!Q:Q,D771,WBA!S:S)</f>
        <v>0</v>
      </c>
      <c r="G771" s="934">
        <f>SUMIF(Loic_MSc_Thesis!Q:Q,D771,Loic_MSc_Thesis!S:S)</f>
        <v>0</v>
      </c>
      <c r="H771" s="934">
        <f>SUMIF(LBB!Q:Q,D771,LBB!S:S)</f>
        <v>0</v>
      </c>
      <c r="I771" s="934">
        <f>SUMIF(Expert_LBB!M:M,D771,Expert_LBB!Q:Q)</f>
        <v>0</v>
      </c>
      <c r="J771" s="934">
        <f>SUMIF(Insekteräich!Q:Q,D771,Insekteräich!S:S)</f>
        <v>0</v>
      </c>
      <c r="K771" s="934">
        <f>SUMIF(Expert_Insekteraich!O:O,D771,Expert_Insekteraich!S:S)</f>
        <v>0</v>
      </c>
      <c r="L771" s="934">
        <f>SUMIF(other!R:R,D771,other!T:T)</f>
        <v>0</v>
      </c>
      <c r="M771" s="934">
        <f>SUMIF('Pan traps 2024'!Q:Q,D771,'Pan traps 2024'!S:S)</f>
        <v>0</v>
      </c>
      <c r="N771" s="934">
        <f t="shared" si="16"/>
        <v>0</v>
      </c>
      <c r="O771" s="935">
        <f t="shared" si="19"/>
        <v>0</v>
      </c>
      <c r="P771" s="914"/>
    </row>
    <row r="772" spans="1:16" ht="15">
      <c r="A772" s="114" t="str">
        <f t="shared" si="18"/>
        <v>non</v>
      </c>
      <c r="D772" s="114" t="s">
        <v>8588</v>
      </c>
      <c r="F772" s="934">
        <f>SUMIF(WBA!Q:Q,D772,WBA!S:S)</f>
        <v>0</v>
      </c>
      <c r="G772" s="934">
        <f>SUMIF(Loic_MSc_Thesis!Q:Q,D772,Loic_MSc_Thesis!S:S)</f>
        <v>0</v>
      </c>
      <c r="H772" s="934">
        <f>SUMIF(LBB!Q:Q,D772,LBB!S:S)</f>
        <v>0</v>
      </c>
      <c r="I772" s="934">
        <f>SUMIF(Expert_LBB!M:M,D772,Expert_LBB!Q:Q)</f>
        <v>0</v>
      </c>
      <c r="J772" s="934">
        <f>SUMIF(Insekteräich!Q:Q,D772,Insekteräich!S:S)</f>
        <v>0</v>
      </c>
      <c r="K772" s="934">
        <f>SUMIF(Expert_Insekteraich!O:O,D772,Expert_Insekteraich!S:S)</f>
        <v>0</v>
      </c>
      <c r="L772" s="934">
        <f>SUMIF(other!R:R,D772,other!T:T)</f>
        <v>0</v>
      </c>
      <c r="M772" s="934">
        <f>SUMIF('Pan traps 2024'!Q:Q,D772,'Pan traps 2024'!S:S)</f>
        <v>0</v>
      </c>
      <c r="N772" s="934">
        <f t="shared" si="16"/>
        <v>0</v>
      </c>
      <c r="O772" s="935">
        <f t="shared" si="19"/>
        <v>0</v>
      </c>
      <c r="P772" s="914"/>
    </row>
    <row r="773" spans="1:16" ht="15">
      <c r="A773" s="114" t="str">
        <f t="shared" si="18"/>
        <v>non</v>
      </c>
      <c r="D773" s="114" t="s">
        <v>8589</v>
      </c>
      <c r="F773" s="934">
        <f>SUMIF(WBA!Q:Q,D773,WBA!S:S)</f>
        <v>0</v>
      </c>
      <c r="G773" s="934">
        <f>SUMIF(Loic_MSc_Thesis!Q:Q,D773,Loic_MSc_Thesis!S:S)</f>
        <v>0</v>
      </c>
      <c r="H773" s="934">
        <f>SUMIF(LBB!Q:Q,D773,LBB!S:S)</f>
        <v>0</v>
      </c>
      <c r="I773" s="934">
        <f>SUMIF(Expert_LBB!M:M,D773,Expert_LBB!Q:Q)</f>
        <v>0</v>
      </c>
      <c r="J773" s="934">
        <f>SUMIF(Insekteräich!Q:Q,D773,Insekteräich!S:S)</f>
        <v>0</v>
      </c>
      <c r="K773" s="934">
        <f>SUMIF(Expert_Insekteraich!O:O,D773,Expert_Insekteraich!S:S)</f>
        <v>0</v>
      </c>
      <c r="L773" s="934">
        <f>SUMIF(other!R:R,D773,other!T:T)</f>
        <v>0</v>
      </c>
      <c r="M773" s="934">
        <f>SUMIF('Pan traps 2024'!Q:Q,D773,'Pan traps 2024'!S:S)</f>
        <v>0</v>
      </c>
      <c r="N773" s="934">
        <f t="shared" si="16"/>
        <v>0</v>
      </c>
      <c r="O773" s="935">
        <f t="shared" si="19"/>
        <v>0</v>
      </c>
      <c r="P773" s="914"/>
    </row>
    <row r="774" spans="1:16" ht="15">
      <c r="A774" s="114">
        <f t="shared" si="18"/>
        <v>1</v>
      </c>
      <c r="D774" s="114" t="s">
        <v>7842</v>
      </c>
      <c r="F774" s="934">
        <f>SUMIF(WBA!Q:Q,D774,WBA!S:S)</f>
        <v>0</v>
      </c>
      <c r="G774" s="934">
        <f>SUMIF(Loic_MSc_Thesis!Q:Q,D774,Loic_MSc_Thesis!S:S)</f>
        <v>0</v>
      </c>
      <c r="H774" s="934">
        <f>SUMIF(LBB!Q:Q,D774,LBB!S:S)</f>
        <v>0</v>
      </c>
      <c r="I774" s="934">
        <f>SUMIF(Expert_LBB!M:M,D774,Expert_LBB!Q:Q)</f>
        <v>0</v>
      </c>
      <c r="J774" s="934">
        <f>SUMIF(Insekteräich!Q:Q,D774,Insekteräich!S:S)</f>
        <v>2</v>
      </c>
      <c r="K774" s="934">
        <f>SUMIF(Expert_Insekteraich!O:O,D774,Expert_Insekteraich!S:S)</f>
        <v>0</v>
      </c>
      <c r="L774" s="934">
        <f>SUMIF(other!R:R,D774,other!T:T)</f>
        <v>0</v>
      </c>
      <c r="M774" s="934">
        <f>SUMIF('Pan traps 2024'!Q:Q,D774,'Pan traps 2024'!S:S)</f>
        <v>0</v>
      </c>
      <c r="N774" s="934">
        <f t="shared" si="16"/>
        <v>2</v>
      </c>
      <c r="O774" s="935" t="e">
        <f t="shared" ca="1" si="19"/>
        <v>#NAME?</v>
      </c>
      <c r="P774" s="914"/>
    </row>
    <row r="775" spans="1:16" ht="15">
      <c r="A775" s="114" t="str">
        <f t="shared" si="18"/>
        <v>non</v>
      </c>
      <c r="D775" s="114" t="s">
        <v>8590</v>
      </c>
      <c r="F775" s="934">
        <f>SUMIF(WBA!Q:Q,D775,WBA!S:S)</f>
        <v>0</v>
      </c>
      <c r="G775" s="934">
        <f>SUMIF(Loic_MSc_Thesis!Q:Q,D775,Loic_MSc_Thesis!S:S)</f>
        <v>0</v>
      </c>
      <c r="H775" s="934">
        <f>SUMIF(LBB!Q:Q,D775,LBB!S:S)</f>
        <v>0</v>
      </c>
      <c r="I775" s="934">
        <f>SUMIF(Expert_LBB!M:M,D775,Expert_LBB!Q:Q)</f>
        <v>0</v>
      </c>
      <c r="J775" s="934">
        <f>SUMIF(Insekteräich!Q:Q,D775,Insekteräich!S:S)</f>
        <v>0</v>
      </c>
      <c r="K775" s="934">
        <f>SUMIF(Expert_Insekteraich!O:O,D775,Expert_Insekteraich!S:S)</f>
        <v>0</v>
      </c>
      <c r="L775" s="934">
        <f>SUMIF(other!R:R,D775,other!T:T)</f>
        <v>0</v>
      </c>
      <c r="M775" s="934">
        <f>SUMIF('Pan traps 2024'!Q:Q,D775,'Pan traps 2024'!S:S)</f>
        <v>0</v>
      </c>
      <c r="N775" s="934">
        <f t="shared" si="16"/>
        <v>0</v>
      </c>
      <c r="O775" s="935">
        <f t="shared" si="19"/>
        <v>0</v>
      </c>
      <c r="P775" s="914"/>
    </row>
    <row r="776" spans="1:16" ht="15">
      <c r="A776" s="114" t="str">
        <f t="shared" si="18"/>
        <v>non</v>
      </c>
      <c r="D776" s="114" t="s">
        <v>8591</v>
      </c>
      <c r="F776" s="934">
        <f>SUMIF(WBA!Q:Q,D776,WBA!S:S)</f>
        <v>0</v>
      </c>
      <c r="G776" s="934">
        <f>SUMIF(Loic_MSc_Thesis!Q:Q,D776,Loic_MSc_Thesis!S:S)</f>
        <v>0</v>
      </c>
      <c r="H776" s="934">
        <f>SUMIF(LBB!Q:Q,D776,LBB!S:S)</f>
        <v>0</v>
      </c>
      <c r="I776" s="934">
        <f>SUMIF(Expert_LBB!M:M,D776,Expert_LBB!Q:Q)</f>
        <v>0</v>
      </c>
      <c r="J776" s="934">
        <f>SUMIF(Insekteräich!Q:Q,D776,Insekteräich!S:S)</f>
        <v>0</v>
      </c>
      <c r="K776" s="934">
        <f>SUMIF(Expert_Insekteraich!O:O,D776,Expert_Insekteraich!S:S)</f>
        <v>0</v>
      </c>
      <c r="L776" s="934">
        <f>SUMIF(other!R:R,D776,other!T:T)</f>
        <v>0</v>
      </c>
      <c r="M776" s="934">
        <f>SUMIF('Pan traps 2024'!Q:Q,D776,'Pan traps 2024'!S:S)</f>
        <v>0</v>
      </c>
      <c r="N776" s="934">
        <f t="shared" si="16"/>
        <v>0</v>
      </c>
      <c r="O776" s="935">
        <f t="shared" si="19"/>
        <v>0</v>
      </c>
      <c r="P776" s="914"/>
    </row>
    <row r="777" spans="1:16" ht="15">
      <c r="A777" s="114" t="str">
        <f t="shared" si="18"/>
        <v>non</v>
      </c>
      <c r="D777" s="114" t="s">
        <v>8592</v>
      </c>
      <c r="F777" s="934">
        <f>SUMIF(WBA!Q:Q,D777,WBA!S:S)</f>
        <v>0</v>
      </c>
      <c r="G777" s="934">
        <f>SUMIF(Loic_MSc_Thesis!Q:Q,D777,Loic_MSc_Thesis!S:S)</f>
        <v>0</v>
      </c>
      <c r="H777" s="934">
        <f>SUMIF(LBB!Q:Q,D777,LBB!S:S)</f>
        <v>0</v>
      </c>
      <c r="I777" s="934">
        <f>SUMIF(Expert_LBB!M:M,D777,Expert_LBB!Q:Q)</f>
        <v>0</v>
      </c>
      <c r="J777" s="934">
        <f>SUMIF(Insekteräich!Q:Q,D777,Insekteräich!S:S)</f>
        <v>0</v>
      </c>
      <c r="K777" s="934">
        <f>SUMIF(Expert_Insekteraich!O:O,D777,Expert_Insekteraich!S:S)</f>
        <v>0</v>
      </c>
      <c r="L777" s="934">
        <f>SUMIF(other!R:R,D777,other!T:T)</f>
        <v>0</v>
      </c>
      <c r="M777" s="934">
        <f>SUMIF('Pan traps 2024'!Q:Q,D777,'Pan traps 2024'!S:S)</f>
        <v>0</v>
      </c>
      <c r="N777" s="934">
        <f t="shared" ref="N777:N936" si="20">SUM(F777:M777)</f>
        <v>0</v>
      </c>
      <c r="O777" s="935">
        <f t="shared" si="19"/>
        <v>0</v>
      </c>
      <c r="P777" s="914"/>
    </row>
    <row r="778" spans="1:16" ht="15">
      <c r="A778" s="114" t="str">
        <f t="shared" si="18"/>
        <v>non</v>
      </c>
      <c r="D778" s="114" t="s">
        <v>8593</v>
      </c>
      <c r="F778" s="934">
        <f>SUMIF(WBA!Q:Q,D778,WBA!S:S)</f>
        <v>0</v>
      </c>
      <c r="G778" s="934">
        <f>SUMIF(Loic_MSc_Thesis!Q:Q,D778,Loic_MSc_Thesis!S:S)</f>
        <v>0</v>
      </c>
      <c r="H778" s="934">
        <f>SUMIF(LBB!Q:Q,D778,LBB!S:S)</f>
        <v>0</v>
      </c>
      <c r="I778" s="934">
        <f>SUMIF(Expert_LBB!M:M,D778,Expert_LBB!Q:Q)</f>
        <v>0</v>
      </c>
      <c r="J778" s="934">
        <f>SUMIF(Insekteräich!Q:Q,D778,Insekteräich!S:S)</f>
        <v>0</v>
      </c>
      <c r="K778" s="934">
        <f>SUMIF(Expert_Insekteraich!O:O,D778,Expert_Insekteraich!S:S)</f>
        <v>0</v>
      </c>
      <c r="L778" s="934">
        <f>SUMIF(other!R:R,D778,other!T:T)</f>
        <v>0</v>
      </c>
      <c r="M778" s="934">
        <f>SUMIF('Pan traps 2024'!Q:Q,D778,'Pan traps 2024'!S:S)</f>
        <v>0</v>
      </c>
      <c r="N778" s="934">
        <f t="shared" si="20"/>
        <v>0</v>
      </c>
      <c r="O778" s="935">
        <f t="shared" si="19"/>
        <v>0</v>
      </c>
      <c r="P778" s="914"/>
    </row>
    <row r="779" spans="1:16" ht="15">
      <c r="A779" s="114">
        <f t="shared" si="18"/>
        <v>1</v>
      </c>
      <c r="D779" s="114" t="s">
        <v>5584</v>
      </c>
      <c r="F779" s="934">
        <f>SUMIF(WBA!Q:Q,D779,WBA!S:S)</f>
        <v>0</v>
      </c>
      <c r="G779" s="934">
        <f>SUMIF(Loic_MSc_Thesis!Q:Q,D779,Loic_MSc_Thesis!S:S)</f>
        <v>0</v>
      </c>
      <c r="H779" s="934">
        <f>SUMIF(LBB!Q:Q,D779,LBB!S:S)</f>
        <v>3</v>
      </c>
      <c r="I779" s="934">
        <f>SUMIF(Expert_LBB!M:M,D779,Expert_LBB!Q:Q)</f>
        <v>3</v>
      </c>
      <c r="J779" s="934">
        <f>SUMIF(Insekteräich!Q:Q,D779,Insekteräich!S:S)</f>
        <v>8</v>
      </c>
      <c r="K779" s="934">
        <f>SUMIF(Expert_Insekteraich!O:O,D779,Expert_Insekteraich!S:S)</f>
        <v>0</v>
      </c>
      <c r="L779" s="934">
        <f>SUMIF(other!R:R,D779,other!T:T)</f>
        <v>0</v>
      </c>
      <c r="M779" s="934">
        <f>SUMIF('Pan traps 2024'!Q:Q,D779,'Pan traps 2024'!S:S)</f>
        <v>0</v>
      </c>
      <c r="N779" s="934">
        <f t="shared" si="20"/>
        <v>14</v>
      </c>
      <c r="O779" s="935" t="e">
        <f t="shared" ca="1" si="19"/>
        <v>#NAME?</v>
      </c>
      <c r="P779" s="914"/>
    </row>
    <row r="780" spans="1:16" ht="15">
      <c r="A780" s="114" t="str">
        <f t="shared" si="18"/>
        <v>non</v>
      </c>
      <c r="D780" s="114" t="s">
        <v>8594</v>
      </c>
      <c r="F780" s="934">
        <f>SUMIF(WBA!Q:Q,D780,WBA!S:S)</f>
        <v>0</v>
      </c>
      <c r="G780" s="934">
        <f>SUMIF(Loic_MSc_Thesis!Q:Q,D780,Loic_MSc_Thesis!S:S)</f>
        <v>0</v>
      </c>
      <c r="H780" s="934">
        <f>SUMIF(LBB!Q:Q,D780,LBB!S:S)</f>
        <v>0</v>
      </c>
      <c r="I780" s="934">
        <f>SUMIF(Expert_LBB!M:M,D780,Expert_LBB!Q:Q)</f>
        <v>0</v>
      </c>
      <c r="J780" s="934">
        <f>SUMIF(Insekteräich!Q:Q,D780,Insekteräich!S:S)</f>
        <v>0</v>
      </c>
      <c r="K780" s="934">
        <f>SUMIF(Expert_Insekteraich!O:O,D780,Expert_Insekteraich!S:S)</f>
        <v>0</v>
      </c>
      <c r="L780" s="934">
        <f>SUMIF(other!R:R,D780,other!T:T)</f>
        <v>0</v>
      </c>
      <c r="M780" s="934">
        <f>SUMIF('Pan traps 2024'!Q:Q,D780,'Pan traps 2024'!S:S)</f>
        <v>0</v>
      </c>
      <c r="N780" s="934">
        <f t="shared" si="20"/>
        <v>0</v>
      </c>
      <c r="O780" s="935">
        <f t="shared" si="19"/>
        <v>0</v>
      </c>
      <c r="P780" s="914"/>
    </row>
    <row r="781" spans="1:16" ht="15">
      <c r="A781" s="114" t="str">
        <f t="shared" si="18"/>
        <v>non</v>
      </c>
      <c r="D781" s="114" t="s">
        <v>8595</v>
      </c>
      <c r="F781" s="934">
        <f>SUMIF(WBA!Q:Q,D781,WBA!S:S)</f>
        <v>0</v>
      </c>
      <c r="G781" s="934">
        <f>SUMIF(Loic_MSc_Thesis!Q:Q,D781,Loic_MSc_Thesis!S:S)</f>
        <v>0</v>
      </c>
      <c r="H781" s="934">
        <f>SUMIF(LBB!Q:Q,D781,LBB!S:S)</f>
        <v>0</v>
      </c>
      <c r="I781" s="934">
        <f>SUMIF(Expert_LBB!M:M,D781,Expert_LBB!Q:Q)</f>
        <v>0</v>
      </c>
      <c r="J781" s="934">
        <f>SUMIF(Insekteräich!Q:Q,D781,Insekteräich!S:S)</f>
        <v>0</v>
      </c>
      <c r="K781" s="934">
        <f>SUMIF(Expert_Insekteraich!O:O,D781,Expert_Insekteraich!S:S)</f>
        <v>0</v>
      </c>
      <c r="L781" s="934">
        <f>SUMIF(other!R:R,D781,other!T:T)</f>
        <v>0</v>
      </c>
      <c r="M781" s="934">
        <f>SUMIF('Pan traps 2024'!Q:Q,D781,'Pan traps 2024'!S:S)</f>
        <v>0</v>
      </c>
      <c r="N781" s="934">
        <f t="shared" si="20"/>
        <v>0</v>
      </c>
      <c r="O781" s="935">
        <f t="shared" si="19"/>
        <v>0</v>
      </c>
      <c r="P781" s="914"/>
    </row>
    <row r="782" spans="1:16" ht="15">
      <c r="A782" s="114" t="str">
        <f t="shared" si="18"/>
        <v>non</v>
      </c>
      <c r="D782" s="114" t="s">
        <v>8596</v>
      </c>
      <c r="F782" s="934">
        <f>SUMIF(WBA!Q:Q,D782,WBA!S:S)</f>
        <v>0</v>
      </c>
      <c r="G782" s="934">
        <f>SUMIF(Loic_MSc_Thesis!Q:Q,D782,Loic_MSc_Thesis!S:S)</f>
        <v>0</v>
      </c>
      <c r="H782" s="934">
        <f>SUMIF(LBB!Q:Q,D782,LBB!S:S)</f>
        <v>0</v>
      </c>
      <c r="I782" s="934">
        <f>SUMIF(Expert_LBB!M:M,D782,Expert_LBB!Q:Q)</f>
        <v>0</v>
      </c>
      <c r="J782" s="934">
        <f>SUMIF(Insekteräich!Q:Q,D782,Insekteräich!S:S)</f>
        <v>0</v>
      </c>
      <c r="K782" s="934">
        <f>SUMIF(Expert_Insekteraich!O:O,D782,Expert_Insekteraich!S:S)</f>
        <v>0</v>
      </c>
      <c r="L782" s="934">
        <f>SUMIF(other!R:R,D782,other!T:T)</f>
        <v>0</v>
      </c>
      <c r="M782" s="934">
        <f>SUMIF('Pan traps 2024'!Q:Q,D782,'Pan traps 2024'!S:S)</f>
        <v>0</v>
      </c>
      <c r="N782" s="934">
        <f t="shared" si="20"/>
        <v>0</v>
      </c>
      <c r="O782" s="935">
        <f t="shared" si="19"/>
        <v>0</v>
      </c>
      <c r="P782" s="914"/>
    </row>
    <row r="783" spans="1:16" ht="15">
      <c r="A783" s="114" t="str">
        <f t="shared" si="18"/>
        <v>non</v>
      </c>
      <c r="D783" s="114" t="s">
        <v>8597</v>
      </c>
      <c r="F783" s="934">
        <f>SUMIF(WBA!Q:Q,D783,WBA!S:S)</f>
        <v>0</v>
      </c>
      <c r="G783" s="934">
        <f>SUMIF(Loic_MSc_Thesis!Q:Q,D783,Loic_MSc_Thesis!S:S)</f>
        <v>0</v>
      </c>
      <c r="H783" s="934">
        <f>SUMIF(LBB!Q:Q,D783,LBB!S:S)</f>
        <v>0</v>
      </c>
      <c r="I783" s="934">
        <f>SUMIF(Expert_LBB!M:M,D783,Expert_LBB!Q:Q)</f>
        <v>0</v>
      </c>
      <c r="J783" s="934">
        <f>SUMIF(Insekteräich!Q:Q,D783,Insekteräich!S:S)</f>
        <v>0</v>
      </c>
      <c r="K783" s="934">
        <f>SUMIF(Expert_Insekteraich!O:O,D783,Expert_Insekteraich!S:S)</f>
        <v>0</v>
      </c>
      <c r="L783" s="934">
        <f>SUMIF(other!R:R,D783,other!T:T)</f>
        <v>0</v>
      </c>
      <c r="M783" s="934">
        <f>SUMIF('Pan traps 2024'!Q:Q,D783,'Pan traps 2024'!S:S)</f>
        <v>0</v>
      </c>
      <c r="N783" s="934">
        <f t="shared" si="20"/>
        <v>0</v>
      </c>
      <c r="O783" s="935">
        <f t="shared" si="19"/>
        <v>0</v>
      </c>
      <c r="P783" s="914"/>
    </row>
    <row r="784" spans="1:16" ht="15">
      <c r="A784" s="114" t="str">
        <f t="shared" si="18"/>
        <v>non</v>
      </c>
      <c r="D784" s="114" t="s">
        <v>8598</v>
      </c>
      <c r="F784" s="934">
        <f>SUMIF(WBA!Q:Q,D784,WBA!S:S)</f>
        <v>0</v>
      </c>
      <c r="G784" s="934">
        <f>SUMIF(Loic_MSc_Thesis!Q:Q,D784,Loic_MSc_Thesis!S:S)</f>
        <v>0</v>
      </c>
      <c r="H784" s="934">
        <f>SUMIF(LBB!Q:Q,D784,LBB!S:S)</f>
        <v>0</v>
      </c>
      <c r="I784" s="934">
        <f>SUMIF(Expert_LBB!M:M,D784,Expert_LBB!Q:Q)</f>
        <v>0</v>
      </c>
      <c r="J784" s="934">
        <f>SUMIF(Insekteräich!Q:Q,D784,Insekteräich!S:S)</f>
        <v>0</v>
      </c>
      <c r="K784" s="934">
        <f>SUMIF(Expert_Insekteraich!O:O,D784,Expert_Insekteraich!S:S)</f>
        <v>0</v>
      </c>
      <c r="L784" s="934">
        <f>SUMIF(other!R:R,D784,other!T:T)</f>
        <v>0</v>
      </c>
      <c r="M784" s="934">
        <f>SUMIF('Pan traps 2024'!Q:Q,D784,'Pan traps 2024'!S:S)</f>
        <v>0</v>
      </c>
      <c r="N784" s="934">
        <f t="shared" si="20"/>
        <v>0</v>
      </c>
      <c r="O784" s="935">
        <f t="shared" si="19"/>
        <v>0</v>
      </c>
      <c r="P784" s="914"/>
    </row>
    <row r="785" spans="1:16" ht="15">
      <c r="A785" s="114" t="str">
        <f t="shared" si="18"/>
        <v>non</v>
      </c>
      <c r="D785" s="114" t="s">
        <v>8599</v>
      </c>
      <c r="F785" s="934">
        <f>SUMIF(WBA!Q:Q,D785,WBA!S:S)</f>
        <v>0</v>
      </c>
      <c r="G785" s="934">
        <f>SUMIF(Loic_MSc_Thesis!Q:Q,D785,Loic_MSc_Thesis!S:S)</f>
        <v>0</v>
      </c>
      <c r="H785" s="934">
        <f>SUMIF(LBB!Q:Q,D785,LBB!S:S)</f>
        <v>0</v>
      </c>
      <c r="I785" s="934">
        <f>SUMIF(Expert_LBB!M:M,D785,Expert_LBB!Q:Q)</f>
        <v>0</v>
      </c>
      <c r="J785" s="934">
        <f>SUMIF(Insekteräich!Q:Q,D785,Insekteräich!S:S)</f>
        <v>0</v>
      </c>
      <c r="K785" s="934">
        <f>SUMIF(Expert_Insekteraich!O:O,D785,Expert_Insekteraich!S:S)</f>
        <v>0</v>
      </c>
      <c r="L785" s="934">
        <f>SUMIF(other!R:R,D785,other!T:T)</f>
        <v>0</v>
      </c>
      <c r="M785" s="934">
        <f>SUMIF('Pan traps 2024'!Q:Q,D785,'Pan traps 2024'!S:S)</f>
        <v>0</v>
      </c>
      <c r="N785" s="934">
        <f t="shared" si="20"/>
        <v>0</v>
      </c>
      <c r="O785" s="935">
        <f t="shared" si="19"/>
        <v>0</v>
      </c>
      <c r="P785" s="914"/>
    </row>
    <row r="786" spans="1:16" ht="15">
      <c r="A786" s="114" t="str">
        <f t="shared" si="18"/>
        <v>non</v>
      </c>
      <c r="D786" s="114" t="s">
        <v>8600</v>
      </c>
      <c r="F786" s="934">
        <f>SUMIF(WBA!Q:Q,D786,WBA!S:S)</f>
        <v>0</v>
      </c>
      <c r="G786" s="934">
        <f>SUMIF(Loic_MSc_Thesis!Q:Q,D786,Loic_MSc_Thesis!S:S)</f>
        <v>0</v>
      </c>
      <c r="H786" s="934">
        <f>SUMIF(LBB!Q:Q,D786,LBB!S:S)</f>
        <v>0</v>
      </c>
      <c r="I786" s="934">
        <f>SUMIF(Expert_LBB!M:M,D786,Expert_LBB!Q:Q)</f>
        <v>0</v>
      </c>
      <c r="J786" s="934">
        <f>SUMIF(Insekteräich!Q:Q,D786,Insekteräich!S:S)</f>
        <v>0</v>
      </c>
      <c r="K786" s="934">
        <f>SUMIF(Expert_Insekteraich!O:O,D786,Expert_Insekteraich!S:S)</f>
        <v>0</v>
      </c>
      <c r="L786" s="934">
        <f>SUMIF(other!R:R,D786,other!T:T)</f>
        <v>0</v>
      </c>
      <c r="M786" s="934">
        <f>SUMIF('Pan traps 2024'!Q:Q,D786,'Pan traps 2024'!S:S)</f>
        <v>0</v>
      </c>
      <c r="N786" s="934">
        <f t="shared" si="20"/>
        <v>0</v>
      </c>
      <c r="O786" s="935">
        <f t="shared" si="19"/>
        <v>0</v>
      </c>
      <c r="P786" s="914"/>
    </row>
    <row r="787" spans="1:16" ht="15">
      <c r="A787" s="114" t="str">
        <f t="shared" si="18"/>
        <v>non</v>
      </c>
      <c r="D787" s="114" t="s">
        <v>8601</v>
      </c>
      <c r="F787" s="934">
        <f>SUMIF(WBA!Q:Q,D787,WBA!S:S)</f>
        <v>0</v>
      </c>
      <c r="G787" s="934">
        <f>SUMIF(Loic_MSc_Thesis!Q:Q,D787,Loic_MSc_Thesis!S:S)</f>
        <v>0</v>
      </c>
      <c r="H787" s="934">
        <f>SUMIF(LBB!Q:Q,D787,LBB!S:S)</f>
        <v>0</v>
      </c>
      <c r="I787" s="934">
        <f>SUMIF(Expert_LBB!M:M,D787,Expert_LBB!Q:Q)</f>
        <v>0</v>
      </c>
      <c r="J787" s="934">
        <f>SUMIF(Insekteräich!Q:Q,D787,Insekteräich!S:S)</f>
        <v>0</v>
      </c>
      <c r="K787" s="934">
        <f>SUMIF(Expert_Insekteraich!O:O,D787,Expert_Insekteraich!S:S)</f>
        <v>0</v>
      </c>
      <c r="L787" s="934">
        <f>SUMIF(other!R:R,D787,other!T:T)</f>
        <v>0</v>
      </c>
      <c r="M787" s="934">
        <f>SUMIF('Pan traps 2024'!Q:Q,D787,'Pan traps 2024'!S:S)</f>
        <v>0</v>
      </c>
      <c r="N787" s="934">
        <f t="shared" si="20"/>
        <v>0</v>
      </c>
      <c r="O787" s="935">
        <f t="shared" si="19"/>
        <v>0</v>
      </c>
      <c r="P787" s="914"/>
    </row>
    <row r="788" spans="1:16" ht="15">
      <c r="A788" s="114" t="str">
        <f t="shared" si="18"/>
        <v>non</v>
      </c>
      <c r="D788" s="114" t="s">
        <v>8602</v>
      </c>
      <c r="F788" s="934">
        <f>SUMIF(WBA!Q:Q,D788,WBA!S:S)</f>
        <v>0</v>
      </c>
      <c r="G788" s="934">
        <f>SUMIF(Loic_MSc_Thesis!Q:Q,D788,Loic_MSc_Thesis!S:S)</f>
        <v>0</v>
      </c>
      <c r="H788" s="934">
        <f>SUMIF(LBB!Q:Q,D788,LBB!S:S)</f>
        <v>0</v>
      </c>
      <c r="I788" s="934">
        <f>SUMIF(Expert_LBB!M:M,D788,Expert_LBB!Q:Q)</f>
        <v>0</v>
      </c>
      <c r="J788" s="934">
        <f>SUMIF(Insekteräich!Q:Q,D788,Insekteräich!S:S)</f>
        <v>0</v>
      </c>
      <c r="K788" s="934">
        <f>SUMIF(Expert_Insekteraich!O:O,D788,Expert_Insekteraich!S:S)</f>
        <v>0</v>
      </c>
      <c r="L788" s="934">
        <f>SUMIF(other!R:R,D788,other!T:T)</f>
        <v>0</v>
      </c>
      <c r="M788" s="934">
        <f>SUMIF('Pan traps 2024'!Q:Q,D788,'Pan traps 2024'!S:S)</f>
        <v>0</v>
      </c>
      <c r="N788" s="934">
        <f t="shared" si="20"/>
        <v>0</v>
      </c>
      <c r="O788" s="935">
        <f t="shared" si="19"/>
        <v>0</v>
      </c>
      <c r="P788" s="914"/>
    </row>
    <row r="789" spans="1:16" ht="15">
      <c r="A789" s="114" t="str">
        <f t="shared" si="18"/>
        <v>non</v>
      </c>
      <c r="D789" s="114" t="s">
        <v>8603</v>
      </c>
      <c r="F789" s="934">
        <f>SUMIF(WBA!Q:Q,D789,WBA!S:S)</f>
        <v>0</v>
      </c>
      <c r="G789" s="934">
        <f>SUMIF(Loic_MSc_Thesis!Q:Q,D789,Loic_MSc_Thesis!S:S)</f>
        <v>0</v>
      </c>
      <c r="H789" s="934">
        <f>SUMIF(LBB!Q:Q,D789,LBB!S:S)</f>
        <v>0</v>
      </c>
      <c r="I789" s="934">
        <f>SUMIF(Expert_LBB!M:M,D789,Expert_LBB!Q:Q)</f>
        <v>0</v>
      </c>
      <c r="J789" s="934">
        <f>SUMIF(Insekteräich!Q:Q,D789,Insekteräich!S:S)</f>
        <v>0</v>
      </c>
      <c r="K789" s="934">
        <f>SUMIF(Expert_Insekteraich!O:O,D789,Expert_Insekteraich!S:S)</f>
        <v>0</v>
      </c>
      <c r="L789" s="934">
        <f>SUMIF(other!R:R,D789,other!T:T)</f>
        <v>0</v>
      </c>
      <c r="M789" s="934">
        <f>SUMIF('Pan traps 2024'!Q:Q,D789,'Pan traps 2024'!S:S)</f>
        <v>0</v>
      </c>
      <c r="N789" s="934">
        <f t="shared" si="20"/>
        <v>0</v>
      </c>
      <c r="O789" s="935">
        <f t="shared" si="19"/>
        <v>0</v>
      </c>
      <c r="P789" s="914"/>
    </row>
    <row r="790" spans="1:16" ht="15">
      <c r="A790" s="114" t="str">
        <f t="shared" si="18"/>
        <v>non</v>
      </c>
      <c r="D790" s="114" t="s">
        <v>8604</v>
      </c>
      <c r="F790" s="934">
        <f>SUMIF(WBA!Q:Q,D790,WBA!S:S)</f>
        <v>0</v>
      </c>
      <c r="G790" s="934">
        <f>SUMIF(Loic_MSc_Thesis!Q:Q,D790,Loic_MSc_Thesis!S:S)</f>
        <v>0</v>
      </c>
      <c r="H790" s="934">
        <f>SUMIF(LBB!Q:Q,D790,LBB!S:S)</f>
        <v>0</v>
      </c>
      <c r="I790" s="934">
        <f>SUMIF(Expert_LBB!M:M,D790,Expert_LBB!Q:Q)</f>
        <v>0</v>
      </c>
      <c r="J790" s="934">
        <f>SUMIF(Insekteräich!Q:Q,D790,Insekteräich!S:S)</f>
        <v>0</v>
      </c>
      <c r="K790" s="934">
        <f>SUMIF(Expert_Insekteraich!O:O,D790,Expert_Insekteraich!S:S)</f>
        <v>0</v>
      </c>
      <c r="L790" s="934">
        <f>SUMIF(other!R:R,D790,other!T:T)</f>
        <v>0</v>
      </c>
      <c r="M790" s="934">
        <f>SUMIF('Pan traps 2024'!Q:Q,D790,'Pan traps 2024'!S:S)</f>
        <v>0</v>
      </c>
      <c r="N790" s="934">
        <f t="shared" si="20"/>
        <v>0</v>
      </c>
      <c r="O790" s="935">
        <f t="shared" si="19"/>
        <v>0</v>
      </c>
      <c r="P790" s="914"/>
    </row>
    <row r="791" spans="1:16" ht="15">
      <c r="A791" s="114" t="str">
        <f t="shared" si="18"/>
        <v>non</v>
      </c>
      <c r="D791" s="114" t="s">
        <v>8605</v>
      </c>
      <c r="F791" s="934">
        <f>SUMIF(WBA!Q:Q,D791,WBA!S:S)</f>
        <v>0</v>
      </c>
      <c r="G791" s="934">
        <f>SUMIF(Loic_MSc_Thesis!Q:Q,D791,Loic_MSc_Thesis!S:S)</f>
        <v>0</v>
      </c>
      <c r="H791" s="934">
        <f>SUMIF(LBB!Q:Q,D791,LBB!S:S)</f>
        <v>0</v>
      </c>
      <c r="I791" s="934">
        <f>SUMIF(Expert_LBB!M:M,D791,Expert_LBB!Q:Q)</f>
        <v>0</v>
      </c>
      <c r="J791" s="934">
        <f>SUMIF(Insekteräich!Q:Q,D791,Insekteräich!S:S)</f>
        <v>0</v>
      </c>
      <c r="K791" s="934">
        <f>SUMIF(Expert_Insekteraich!O:O,D791,Expert_Insekteraich!S:S)</f>
        <v>0</v>
      </c>
      <c r="L791" s="934">
        <f>SUMIF(other!R:R,D791,other!T:T)</f>
        <v>0</v>
      </c>
      <c r="M791" s="934">
        <f>SUMIF('Pan traps 2024'!Q:Q,D791,'Pan traps 2024'!S:S)</f>
        <v>0</v>
      </c>
      <c r="N791" s="934">
        <f t="shared" si="20"/>
        <v>0</v>
      </c>
      <c r="O791" s="935">
        <f t="shared" si="19"/>
        <v>0</v>
      </c>
      <c r="P791" s="914"/>
    </row>
    <row r="792" spans="1:16" ht="15">
      <c r="A792" s="114" t="str">
        <f t="shared" si="18"/>
        <v>non</v>
      </c>
      <c r="D792" s="114" t="s">
        <v>8606</v>
      </c>
      <c r="F792" s="934">
        <f>SUMIF(WBA!Q:Q,D792,WBA!S:S)</f>
        <v>0</v>
      </c>
      <c r="G792" s="934">
        <f>SUMIF(Loic_MSc_Thesis!Q:Q,D792,Loic_MSc_Thesis!S:S)</f>
        <v>0</v>
      </c>
      <c r="H792" s="934">
        <f>SUMIF(LBB!Q:Q,D792,LBB!S:S)</f>
        <v>0</v>
      </c>
      <c r="I792" s="934">
        <f>SUMIF(Expert_LBB!M:M,D792,Expert_LBB!Q:Q)</f>
        <v>0</v>
      </c>
      <c r="J792" s="934">
        <f>SUMIF(Insekteräich!Q:Q,D792,Insekteräich!S:S)</f>
        <v>0</v>
      </c>
      <c r="K792" s="934">
        <f>SUMIF(Expert_Insekteraich!O:O,D792,Expert_Insekteraich!S:S)</f>
        <v>0</v>
      </c>
      <c r="L792" s="934">
        <f>SUMIF(other!R:R,D792,other!T:T)</f>
        <v>0</v>
      </c>
      <c r="M792" s="934">
        <f>SUMIF('Pan traps 2024'!Q:Q,D792,'Pan traps 2024'!S:S)</f>
        <v>0</v>
      </c>
      <c r="N792" s="934">
        <f t="shared" si="20"/>
        <v>0</v>
      </c>
      <c r="O792" s="935">
        <f t="shared" si="19"/>
        <v>0</v>
      </c>
      <c r="P792" s="914"/>
    </row>
    <row r="793" spans="1:16" ht="15">
      <c r="A793" s="114" t="str">
        <f t="shared" si="18"/>
        <v>non</v>
      </c>
      <c r="D793" s="114" t="s">
        <v>8607</v>
      </c>
      <c r="F793" s="934">
        <f>SUMIF(WBA!Q:Q,D793,WBA!S:S)</f>
        <v>0</v>
      </c>
      <c r="G793" s="934">
        <f>SUMIF(Loic_MSc_Thesis!Q:Q,D793,Loic_MSc_Thesis!S:S)</f>
        <v>0</v>
      </c>
      <c r="H793" s="934">
        <f>SUMIF(LBB!Q:Q,D793,LBB!S:S)</f>
        <v>0</v>
      </c>
      <c r="I793" s="934">
        <f>SUMIF(Expert_LBB!M:M,D793,Expert_LBB!Q:Q)</f>
        <v>0</v>
      </c>
      <c r="J793" s="934">
        <f>SUMIF(Insekteräich!Q:Q,D793,Insekteräich!S:S)</f>
        <v>0</v>
      </c>
      <c r="K793" s="934">
        <f>SUMIF(Expert_Insekteraich!O:O,D793,Expert_Insekteraich!S:S)</f>
        <v>0</v>
      </c>
      <c r="L793" s="934">
        <f>SUMIF(other!R:R,D793,other!T:T)</f>
        <v>0</v>
      </c>
      <c r="M793" s="934">
        <f>SUMIF('Pan traps 2024'!Q:Q,D793,'Pan traps 2024'!S:S)</f>
        <v>0</v>
      </c>
      <c r="N793" s="934">
        <f t="shared" si="20"/>
        <v>0</v>
      </c>
      <c r="O793" s="935">
        <f t="shared" si="19"/>
        <v>0</v>
      </c>
      <c r="P793" s="914"/>
    </row>
    <row r="794" spans="1:16" ht="15">
      <c r="A794" s="114" t="str">
        <f t="shared" si="18"/>
        <v>non</v>
      </c>
      <c r="D794" s="114" t="s">
        <v>8608</v>
      </c>
      <c r="F794" s="934">
        <f>SUMIF(WBA!Q:Q,D794,WBA!S:S)</f>
        <v>0</v>
      </c>
      <c r="G794" s="934">
        <f>SUMIF(Loic_MSc_Thesis!Q:Q,D794,Loic_MSc_Thesis!S:S)</f>
        <v>0</v>
      </c>
      <c r="H794" s="934">
        <f>SUMIF(LBB!Q:Q,D794,LBB!S:S)</f>
        <v>0</v>
      </c>
      <c r="I794" s="934">
        <f>SUMIF(Expert_LBB!M:M,D794,Expert_LBB!Q:Q)</f>
        <v>0</v>
      </c>
      <c r="J794" s="934">
        <f>SUMIF(Insekteräich!Q:Q,D794,Insekteräich!S:S)</f>
        <v>0</v>
      </c>
      <c r="K794" s="934">
        <f>SUMIF(Expert_Insekteraich!O:O,D794,Expert_Insekteraich!S:S)</f>
        <v>0</v>
      </c>
      <c r="L794" s="934">
        <f>SUMIF(other!R:R,D794,other!T:T)</f>
        <v>0</v>
      </c>
      <c r="M794" s="934">
        <f>SUMIF('Pan traps 2024'!Q:Q,D794,'Pan traps 2024'!S:S)</f>
        <v>0</v>
      </c>
      <c r="N794" s="934">
        <f t="shared" si="20"/>
        <v>0</v>
      </c>
      <c r="O794" s="935">
        <f t="shared" si="19"/>
        <v>0</v>
      </c>
      <c r="P794" s="914"/>
    </row>
    <row r="795" spans="1:16" ht="15">
      <c r="A795" s="114" t="str">
        <f t="shared" si="18"/>
        <v>non</v>
      </c>
      <c r="D795" s="114" t="s">
        <v>8609</v>
      </c>
      <c r="F795" s="934">
        <f>SUMIF(WBA!Q:Q,D795,WBA!S:S)</f>
        <v>0</v>
      </c>
      <c r="G795" s="934">
        <f>SUMIF(Loic_MSc_Thesis!Q:Q,D795,Loic_MSc_Thesis!S:S)</f>
        <v>0</v>
      </c>
      <c r="H795" s="934">
        <f>SUMIF(LBB!Q:Q,D795,LBB!S:S)</f>
        <v>0</v>
      </c>
      <c r="I795" s="934">
        <f>SUMIF(Expert_LBB!M:M,D795,Expert_LBB!Q:Q)</f>
        <v>0</v>
      </c>
      <c r="J795" s="934">
        <f>SUMIF(Insekteräich!Q:Q,D795,Insekteräich!S:S)</f>
        <v>0</v>
      </c>
      <c r="K795" s="934">
        <f>SUMIF(Expert_Insekteraich!O:O,D795,Expert_Insekteraich!S:S)</f>
        <v>0</v>
      </c>
      <c r="L795" s="934">
        <f>SUMIF(other!R:R,D795,other!T:T)</f>
        <v>0</v>
      </c>
      <c r="M795" s="934">
        <f>SUMIF('Pan traps 2024'!Q:Q,D795,'Pan traps 2024'!S:S)</f>
        <v>0</v>
      </c>
      <c r="N795" s="934">
        <f t="shared" si="20"/>
        <v>0</v>
      </c>
      <c r="O795" s="935">
        <f t="shared" si="19"/>
        <v>0</v>
      </c>
      <c r="P795" s="914"/>
    </row>
    <row r="796" spans="1:16" ht="15">
      <c r="A796" s="114" t="str">
        <f t="shared" si="18"/>
        <v>non</v>
      </c>
      <c r="D796" s="114" t="s">
        <v>8610</v>
      </c>
      <c r="F796" s="934">
        <f>SUMIF(WBA!Q:Q,D796,WBA!S:S)</f>
        <v>0</v>
      </c>
      <c r="G796" s="934">
        <f>SUMIF(Loic_MSc_Thesis!Q:Q,D796,Loic_MSc_Thesis!S:S)</f>
        <v>0</v>
      </c>
      <c r="H796" s="934">
        <f>SUMIF(LBB!Q:Q,D796,LBB!S:S)</f>
        <v>0</v>
      </c>
      <c r="I796" s="934">
        <f>SUMIF(Expert_LBB!M:M,D796,Expert_LBB!Q:Q)</f>
        <v>0</v>
      </c>
      <c r="J796" s="934">
        <f>SUMIF(Insekteräich!Q:Q,D796,Insekteräich!S:S)</f>
        <v>0</v>
      </c>
      <c r="K796" s="934">
        <f>SUMIF(Expert_Insekteraich!O:O,D796,Expert_Insekteraich!S:S)</f>
        <v>0</v>
      </c>
      <c r="L796" s="934">
        <f>SUMIF(other!R:R,D796,other!T:T)</f>
        <v>0</v>
      </c>
      <c r="M796" s="934">
        <f>SUMIF('Pan traps 2024'!Q:Q,D796,'Pan traps 2024'!S:S)</f>
        <v>0</v>
      </c>
      <c r="N796" s="934">
        <f t="shared" si="20"/>
        <v>0</v>
      </c>
      <c r="O796" s="935">
        <f t="shared" si="19"/>
        <v>0</v>
      </c>
      <c r="P796" s="914"/>
    </row>
    <row r="797" spans="1:16" ht="15">
      <c r="A797" s="114" t="str">
        <f t="shared" si="18"/>
        <v>non</v>
      </c>
      <c r="D797" s="114" t="s">
        <v>8611</v>
      </c>
      <c r="F797" s="934">
        <f>SUMIF(WBA!Q:Q,D797,WBA!S:S)</f>
        <v>0</v>
      </c>
      <c r="G797" s="934">
        <f>SUMIF(Loic_MSc_Thesis!Q:Q,D797,Loic_MSc_Thesis!S:S)</f>
        <v>0</v>
      </c>
      <c r="H797" s="934">
        <f>SUMIF(LBB!Q:Q,D797,LBB!S:S)</f>
        <v>0</v>
      </c>
      <c r="I797" s="934">
        <f>SUMIF(Expert_LBB!M:M,D797,Expert_LBB!Q:Q)</f>
        <v>0</v>
      </c>
      <c r="J797" s="934">
        <f>SUMIF(Insekteräich!Q:Q,D797,Insekteräich!S:S)</f>
        <v>0</v>
      </c>
      <c r="K797" s="934">
        <f>SUMIF(Expert_Insekteraich!O:O,D797,Expert_Insekteraich!S:S)</f>
        <v>0</v>
      </c>
      <c r="L797" s="934">
        <f>SUMIF(other!R:R,D797,other!T:T)</f>
        <v>0</v>
      </c>
      <c r="M797" s="934">
        <f>SUMIF('Pan traps 2024'!Q:Q,D797,'Pan traps 2024'!S:S)</f>
        <v>0</v>
      </c>
      <c r="N797" s="934">
        <f t="shared" si="20"/>
        <v>0</v>
      </c>
      <c r="O797" s="935">
        <f t="shared" si="19"/>
        <v>0</v>
      </c>
      <c r="P797" s="914"/>
    </row>
    <row r="798" spans="1:16" ht="15">
      <c r="A798" s="114" t="str">
        <f t="shared" si="18"/>
        <v>non</v>
      </c>
      <c r="D798" s="114" t="s">
        <v>8612</v>
      </c>
      <c r="F798" s="934">
        <f>SUMIF(WBA!Q:Q,D798,WBA!S:S)</f>
        <v>0</v>
      </c>
      <c r="G798" s="934">
        <f>SUMIF(Loic_MSc_Thesis!Q:Q,D798,Loic_MSc_Thesis!S:S)</f>
        <v>0</v>
      </c>
      <c r="H798" s="934">
        <f>SUMIF(LBB!Q:Q,D798,LBB!S:S)</f>
        <v>0</v>
      </c>
      <c r="I798" s="934">
        <f>SUMIF(Expert_LBB!M:M,D798,Expert_LBB!Q:Q)</f>
        <v>0</v>
      </c>
      <c r="J798" s="934">
        <f>SUMIF(Insekteräich!Q:Q,D798,Insekteräich!S:S)</f>
        <v>0</v>
      </c>
      <c r="K798" s="934">
        <f>SUMIF(Expert_Insekteraich!O:O,D798,Expert_Insekteraich!S:S)</f>
        <v>0</v>
      </c>
      <c r="L798" s="934">
        <f>SUMIF(other!R:R,D798,other!T:T)</f>
        <v>0</v>
      </c>
      <c r="M798" s="934">
        <f>SUMIF('Pan traps 2024'!Q:Q,D798,'Pan traps 2024'!S:S)</f>
        <v>0</v>
      </c>
      <c r="N798" s="934">
        <f t="shared" si="20"/>
        <v>0</v>
      </c>
      <c r="O798" s="935">
        <f t="shared" si="19"/>
        <v>0</v>
      </c>
      <c r="P798" s="914"/>
    </row>
    <row r="799" spans="1:16" ht="15">
      <c r="A799" s="114" t="str">
        <f t="shared" si="18"/>
        <v>non</v>
      </c>
      <c r="D799" s="114" t="s">
        <v>8613</v>
      </c>
      <c r="F799" s="934">
        <f>SUMIF(WBA!Q:Q,D799,WBA!S:S)</f>
        <v>0</v>
      </c>
      <c r="G799" s="934">
        <f>SUMIF(Loic_MSc_Thesis!Q:Q,D799,Loic_MSc_Thesis!S:S)</f>
        <v>0</v>
      </c>
      <c r="H799" s="934">
        <f>SUMIF(LBB!Q:Q,D799,LBB!S:S)</f>
        <v>0</v>
      </c>
      <c r="I799" s="934">
        <f>SUMIF(Expert_LBB!M:M,D799,Expert_LBB!Q:Q)</f>
        <v>0</v>
      </c>
      <c r="J799" s="934">
        <f>SUMIF(Insekteräich!Q:Q,D799,Insekteräich!S:S)</f>
        <v>0</v>
      </c>
      <c r="K799" s="934">
        <f>SUMIF(Expert_Insekteraich!O:O,D799,Expert_Insekteraich!S:S)</f>
        <v>0</v>
      </c>
      <c r="L799" s="934">
        <f>SUMIF(other!R:R,D799,other!T:T)</f>
        <v>0</v>
      </c>
      <c r="M799" s="934">
        <f>SUMIF('Pan traps 2024'!Q:Q,D799,'Pan traps 2024'!S:S)</f>
        <v>0</v>
      </c>
      <c r="N799" s="934">
        <f t="shared" si="20"/>
        <v>0</v>
      </c>
      <c r="O799" s="935">
        <f t="shared" si="19"/>
        <v>0</v>
      </c>
      <c r="P799" s="914"/>
    </row>
    <row r="800" spans="1:16" ht="15">
      <c r="A800" s="114" t="str">
        <f t="shared" si="18"/>
        <v>non</v>
      </c>
      <c r="D800" s="114" t="s">
        <v>8614</v>
      </c>
      <c r="F800" s="934">
        <f>SUMIF(WBA!Q:Q,D800,WBA!S:S)</f>
        <v>0</v>
      </c>
      <c r="G800" s="934">
        <f>SUMIF(Loic_MSc_Thesis!Q:Q,D800,Loic_MSc_Thesis!S:S)</f>
        <v>0</v>
      </c>
      <c r="H800" s="934">
        <f>SUMIF(LBB!Q:Q,D800,LBB!S:S)</f>
        <v>0</v>
      </c>
      <c r="I800" s="934">
        <f>SUMIF(Expert_LBB!M:M,D800,Expert_LBB!Q:Q)</f>
        <v>0</v>
      </c>
      <c r="J800" s="934">
        <f>SUMIF(Insekteräich!Q:Q,D800,Insekteräich!S:S)</f>
        <v>0</v>
      </c>
      <c r="K800" s="934">
        <f>SUMIF(Expert_Insekteraich!O:O,D800,Expert_Insekteraich!S:S)</f>
        <v>0</v>
      </c>
      <c r="L800" s="934">
        <f>SUMIF(other!R:R,D800,other!T:T)</f>
        <v>0</v>
      </c>
      <c r="M800" s="934">
        <f>SUMIF('Pan traps 2024'!Q:Q,D800,'Pan traps 2024'!S:S)</f>
        <v>0</v>
      </c>
      <c r="N800" s="934">
        <f t="shared" si="20"/>
        <v>0</v>
      </c>
      <c r="O800" s="935">
        <f t="shared" si="19"/>
        <v>0</v>
      </c>
      <c r="P800" s="914"/>
    </row>
    <row r="801" spans="1:16" ht="15">
      <c r="A801" s="114" t="str">
        <f t="shared" si="18"/>
        <v>non</v>
      </c>
      <c r="D801" s="114" t="s">
        <v>8615</v>
      </c>
      <c r="F801" s="934">
        <f>SUMIF(WBA!Q:Q,D801,WBA!S:S)</f>
        <v>0</v>
      </c>
      <c r="G801" s="934">
        <f>SUMIF(Loic_MSc_Thesis!Q:Q,D801,Loic_MSc_Thesis!S:S)</f>
        <v>0</v>
      </c>
      <c r="H801" s="934">
        <f>SUMIF(LBB!Q:Q,D801,LBB!S:S)</f>
        <v>0</v>
      </c>
      <c r="I801" s="934">
        <f>SUMIF(Expert_LBB!M:M,D801,Expert_LBB!Q:Q)</f>
        <v>0</v>
      </c>
      <c r="J801" s="934">
        <f>SUMIF(Insekteräich!Q:Q,D801,Insekteräich!S:S)</f>
        <v>0</v>
      </c>
      <c r="K801" s="934">
        <f>SUMIF(Expert_Insekteraich!O:O,D801,Expert_Insekteraich!S:S)</f>
        <v>0</v>
      </c>
      <c r="L801" s="934">
        <f>SUMIF(other!R:R,D801,other!T:T)</f>
        <v>0</v>
      </c>
      <c r="M801" s="934">
        <f>SUMIF('Pan traps 2024'!Q:Q,D801,'Pan traps 2024'!S:S)</f>
        <v>0</v>
      </c>
      <c r="N801" s="934">
        <f t="shared" si="20"/>
        <v>0</v>
      </c>
      <c r="O801" s="935">
        <f t="shared" si="19"/>
        <v>0</v>
      </c>
      <c r="P801" s="914"/>
    </row>
    <row r="802" spans="1:16" ht="15">
      <c r="A802" s="114" t="str">
        <f t="shared" si="18"/>
        <v>non</v>
      </c>
      <c r="D802" s="114" t="s">
        <v>8616</v>
      </c>
      <c r="F802" s="934">
        <f>SUMIF(WBA!Q:Q,D802,WBA!S:S)</f>
        <v>0</v>
      </c>
      <c r="G802" s="934">
        <f>SUMIF(Loic_MSc_Thesis!Q:Q,D802,Loic_MSc_Thesis!S:S)</f>
        <v>0</v>
      </c>
      <c r="H802" s="934">
        <f>SUMIF(LBB!Q:Q,D802,LBB!S:S)</f>
        <v>0</v>
      </c>
      <c r="I802" s="934">
        <f>SUMIF(Expert_LBB!M:M,D802,Expert_LBB!Q:Q)</f>
        <v>0</v>
      </c>
      <c r="J802" s="934">
        <f>SUMIF(Insekteräich!Q:Q,D802,Insekteräich!S:S)</f>
        <v>0</v>
      </c>
      <c r="K802" s="934">
        <f>SUMIF(Expert_Insekteraich!O:O,D802,Expert_Insekteraich!S:S)</f>
        <v>0</v>
      </c>
      <c r="L802" s="934">
        <f>SUMIF(other!R:R,D802,other!T:T)</f>
        <v>0</v>
      </c>
      <c r="M802" s="934">
        <f>SUMIF('Pan traps 2024'!Q:Q,D802,'Pan traps 2024'!S:S)</f>
        <v>0</v>
      </c>
      <c r="N802" s="934">
        <f t="shared" si="20"/>
        <v>0</v>
      </c>
      <c r="O802" s="935">
        <f t="shared" si="19"/>
        <v>0</v>
      </c>
      <c r="P802" s="914"/>
    </row>
    <row r="803" spans="1:16" ht="15">
      <c r="A803" s="114" t="str">
        <f t="shared" si="18"/>
        <v>non</v>
      </c>
      <c r="D803" s="114" t="s">
        <v>8617</v>
      </c>
      <c r="F803" s="934">
        <f>SUMIF(WBA!Q:Q,D803,WBA!S:S)</f>
        <v>0</v>
      </c>
      <c r="G803" s="934">
        <f>SUMIF(Loic_MSc_Thesis!Q:Q,D803,Loic_MSc_Thesis!S:S)</f>
        <v>0</v>
      </c>
      <c r="H803" s="934">
        <f>SUMIF(LBB!Q:Q,D803,LBB!S:S)</f>
        <v>0</v>
      </c>
      <c r="I803" s="934">
        <f>SUMIF(Expert_LBB!M:M,D803,Expert_LBB!Q:Q)</f>
        <v>0</v>
      </c>
      <c r="J803" s="934">
        <f>SUMIF(Insekteräich!Q:Q,D803,Insekteräich!S:S)</f>
        <v>0</v>
      </c>
      <c r="K803" s="934">
        <f>SUMIF(Expert_Insekteraich!O:O,D803,Expert_Insekteraich!S:S)</f>
        <v>0</v>
      </c>
      <c r="L803" s="934">
        <f>SUMIF(other!R:R,D803,other!T:T)</f>
        <v>0</v>
      </c>
      <c r="M803" s="934">
        <f>SUMIF('Pan traps 2024'!Q:Q,D803,'Pan traps 2024'!S:S)</f>
        <v>0</v>
      </c>
      <c r="N803" s="934">
        <f t="shared" si="20"/>
        <v>0</v>
      </c>
      <c r="O803" s="935">
        <f t="shared" si="19"/>
        <v>0</v>
      </c>
      <c r="P803" s="914"/>
    </row>
    <row r="804" spans="1:16" ht="15">
      <c r="A804" s="114" t="str">
        <f t="shared" si="18"/>
        <v>non</v>
      </c>
      <c r="D804" s="114" t="s">
        <v>8618</v>
      </c>
      <c r="F804" s="934">
        <f>SUMIF(WBA!Q:Q,D804,WBA!S:S)</f>
        <v>0</v>
      </c>
      <c r="G804" s="934">
        <f>SUMIF(Loic_MSc_Thesis!Q:Q,D804,Loic_MSc_Thesis!S:S)</f>
        <v>0</v>
      </c>
      <c r="H804" s="934">
        <f>SUMIF(LBB!Q:Q,D804,LBB!S:S)</f>
        <v>0</v>
      </c>
      <c r="I804" s="934">
        <f>SUMIF(Expert_LBB!M:M,D804,Expert_LBB!Q:Q)</f>
        <v>0</v>
      </c>
      <c r="J804" s="934">
        <f>SUMIF(Insekteräich!Q:Q,D804,Insekteräich!S:S)</f>
        <v>0</v>
      </c>
      <c r="K804" s="934">
        <f>SUMIF(Expert_Insekteraich!O:O,D804,Expert_Insekteraich!S:S)</f>
        <v>0</v>
      </c>
      <c r="L804" s="934">
        <f>SUMIF(other!R:R,D804,other!T:T)</f>
        <v>0</v>
      </c>
      <c r="M804" s="934">
        <f>SUMIF('Pan traps 2024'!Q:Q,D804,'Pan traps 2024'!S:S)</f>
        <v>0</v>
      </c>
      <c r="N804" s="934">
        <f t="shared" si="20"/>
        <v>0</v>
      </c>
      <c r="O804" s="935">
        <f t="shared" si="19"/>
        <v>0</v>
      </c>
      <c r="P804" s="914"/>
    </row>
    <row r="805" spans="1:16" ht="15">
      <c r="A805" s="114" t="str">
        <f t="shared" si="18"/>
        <v>non</v>
      </c>
      <c r="D805" s="114" t="s">
        <v>8619</v>
      </c>
      <c r="F805" s="934">
        <f>SUMIF(WBA!Q:Q,D805,WBA!S:S)</f>
        <v>0</v>
      </c>
      <c r="G805" s="934">
        <f>SUMIF(Loic_MSc_Thesis!Q:Q,D805,Loic_MSc_Thesis!S:S)</f>
        <v>0</v>
      </c>
      <c r="H805" s="934">
        <f>SUMIF(LBB!Q:Q,D805,LBB!S:S)</f>
        <v>0</v>
      </c>
      <c r="I805" s="934">
        <f>SUMIF(Expert_LBB!M:M,D805,Expert_LBB!Q:Q)</f>
        <v>0</v>
      </c>
      <c r="J805" s="934">
        <f>SUMIF(Insekteräich!Q:Q,D805,Insekteräich!S:S)</f>
        <v>0</v>
      </c>
      <c r="K805" s="934">
        <f>SUMIF(Expert_Insekteraich!O:O,D805,Expert_Insekteraich!S:S)</f>
        <v>0</v>
      </c>
      <c r="L805" s="934">
        <f>SUMIF(other!R:R,D805,other!T:T)</f>
        <v>0</v>
      </c>
      <c r="M805" s="934">
        <f>SUMIF('Pan traps 2024'!Q:Q,D805,'Pan traps 2024'!S:S)</f>
        <v>0</v>
      </c>
      <c r="N805" s="934">
        <f t="shared" si="20"/>
        <v>0</v>
      </c>
      <c r="O805" s="935">
        <f t="shared" si="19"/>
        <v>0</v>
      </c>
      <c r="P805" s="914"/>
    </row>
    <row r="806" spans="1:16" ht="15">
      <c r="A806" s="114" t="str">
        <f t="shared" si="18"/>
        <v>non</v>
      </c>
      <c r="D806" s="114" t="s">
        <v>8620</v>
      </c>
      <c r="F806" s="934">
        <f>SUMIF(WBA!Q:Q,D806,WBA!S:S)</f>
        <v>0</v>
      </c>
      <c r="G806" s="934">
        <f>SUMIF(Loic_MSc_Thesis!Q:Q,D806,Loic_MSc_Thesis!S:S)</f>
        <v>0</v>
      </c>
      <c r="H806" s="934">
        <f>SUMIF(LBB!Q:Q,D806,LBB!S:S)</f>
        <v>0</v>
      </c>
      <c r="I806" s="934">
        <f>SUMIF(Expert_LBB!M:M,D806,Expert_LBB!Q:Q)</f>
        <v>0</v>
      </c>
      <c r="J806" s="934">
        <f>SUMIF(Insekteräich!Q:Q,D806,Insekteräich!S:S)</f>
        <v>0</v>
      </c>
      <c r="K806" s="934">
        <f>SUMIF(Expert_Insekteraich!O:O,D806,Expert_Insekteraich!S:S)</f>
        <v>0</v>
      </c>
      <c r="L806" s="934">
        <f>SUMIF(other!R:R,D806,other!T:T)</f>
        <v>0</v>
      </c>
      <c r="M806" s="934">
        <f>SUMIF('Pan traps 2024'!Q:Q,D806,'Pan traps 2024'!S:S)</f>
        <v>0</v>
      </c>
      <c r="N806" s="934">
        <f t="shared" si="20"/>
        <v>0</v>
      </c>
      <c r="O806" s="935">
        <f t="shared" si="19"/>
        <v>0</v>
      </c>
      <c r="P806" s="914"/>
    </row>
    <row r="807" spans="1:16" ht="15">
      <c r="A807" s="114">
        <f t="shared" si="18"/>
        <v>1</v>
      </c>
      <c r="D807" s="933" t="s">
        <v>6714</v>
      </c>
      <c r="F807" s="934">
        <f>SUMIF(WBA!Q:Q,D807,WBA!S:S)</f>
        <v>0</v>
      </c>
      <c r="G807" s="934">
        <f>SUMIF(Loic_MSc_Thesis!Q:Q,D807,Loic_MSc_Thesis!S:S)</f>
        <v>0</v>
      </c>
      <c r="H807" s="934">
        <f>SUMIF(LBB!Q:Q,D807,LBB!S:S)</f>
        <v>0</v>
      </c>
      <c r="I807" s="934">
        <f>SUMIF(Expert_LBB!M:M,D807,Expert_LBB!Q:Q)</f>
        <v>0</v>
      </c>
      <c r="J807" s="934">
        <f>SUMIF(Insekteräich!Q:Q,D807,Insekteräich!S:S)</f>
        <v>2</v>
      </c>
      <c r="K807" s="934">
        <f>SUMIF(Expert_Insekteraich!O:O,D807,Expert_Insekteraich!S:S)</f>
        <v>0</v>
      </c>
      <c r="L807" s="934">
        <f>SUMIF(other!R:R,D807,other!T:T)</f>
        <v>0</v>
      </c>
      <c r="M807" s="934">
        <f>SUMIF('Pan traps 2024'!Q:Q,D807,'Pan traps 2024'!S:S)</f>
        <v>0</v>
      </c>
      <c r="N807" s="934">
        <f t="shared" si="20"/>
        <v>2</v>
      </c>
      <c r="O807" s="935" t="e">
        <f t="shared" ca="1" si="19"/>
        <v>#NAME?</v>
      </c>
      <c r="P807" s="914"/>
    </row>
    <row r="808" spans="1:16" ht="15">
      <c r="A808" s="114">
        <f t="shared" si="18"/>
        <v>1</v>
      </c>
      <c r="D808" s="933" t="s">
        <v>4311</v>
      </c>
      <c r="F808" s="934">
        <f>SUMIF(WBA!Q:Q,D808,WBA!S:S)</f>
        <v>0</v>
      </c>
      <c r="G808" s="934">
        <f>SUMIF(Loic_MSc_Thesis!Q:Q,D808,Loic_MSc_Thesis!S:S)</f>
        <v>0</v>
      </c>
      <c r="H808" s="934">
        <f>SUMIF(LBB!Q:Q,D808,LBB!S:S)</f>
        <v>1</v>
      </c>
      <c r="I808" s="934">
        <f>SUMIF(Expert_LBB!M:M,D808,Expert_LBB!Q:Q)</f>
        <v>0</v>
      </c>
      <c r="J808" s="934">
        <f>SUMIF(Insekteräich!Q:Q,D808,Insekteräich!S:S)</f>
        <v>3</v>
      </c>
      <c r="K808" s="934">
        <f>SUMIF(Expert_Insekteraich!O:O,D808,Expert_Insekteraich!S:S)</f>
        <v>0</v>
      </c>
      <c r="L808" s="934">
        <f>SUMIF(other!R:R,D808,other!T:T)</f>
        <v>0</v>
      </c>
      <c r="M808" s="934">
        <f>SUMIF('Pan traps 2024'!Q:Q,D808,'Pan traps 2024'!S:S)</f>
        <v>1</v>
      </c>
      <c r="N808" s="934">
        <f t="shared" si="20"/>
        <v>5</v>
      </c>
      <c r="O808" s="935" t="e">
        <f t="shared" ca="1" si="19"/>
        <v>#NAME?</v>
      </c>
      <c r="P808" s="914"/>
    </row>
    <row r="809" spans="1:16" ht="15">
      <c r="A809" s="114" t="str">
        <f t="shared" si="18"/>
        <v>non</v>
      </c>
      <c r="B809" s="937" t="s">
        <v>1965</v>
      </c>
      <c r="C809" s="938"/>
      <c r="D809" s="938" t="s">
        <v>8621</v>
      </c>
      <c r="E809" s="938"/>
      <c r="F809" s="939">
        <f>SUMIF(WBA!Q:Q,D809,WBA!S:S)</f>
        <v>0</v>
      </c>
      <c r="G809" s="939">
        <f>SUMIF(Loic_MSc_Thesis!Q:Q,D809,Loic_MSc_Thesis!S:S)</f>
        <v>0</v>
      </c>
      <c r="H809" s="939">
        <f>SUMIF(LBB!Q:Q,D809,LBB!S:S)</f>
        <v>0</v>
      </c>
      <c r="I809" s="939">
        <f>SUMIF(Expert_LBB!M:M,D809,Expert_LBB!Q:Q)</f>
        <v>0</v>
      </c>
      <c r="J809" s="939">
        <f>SUMIF(Insekteräich!Q:Q,D809,Insekteräich!S:S)</f>
        <v>0</v>
      </c>
      <c r="K809" s="939">
        <f>SUMIF(Expert_Insekteraich!O:O,D809,Expert_Insekteraich!S:S)</f>
        <v>0</v>
      </c>
      <c r="L809" s="939">
        <f>SUMIF(other!R:R,D809,other!T:T)</f>
        <v>0</v>
      </c>
      <c r="M809" s="939">
        <f>SUMIF('Pan traps 2024'!Q:Q,D809,'Pan traps 2024'!S:S)</f>
        <v>0</v>
      </c>
      <c r="N809" s="939">
        <f t="shared" si="20"/>
        <v>0</v>
      </c>
      <c r="O809" s="935">
        <f t="shared" si="19"/>
        <v>0</v>
      </c>
      <c r="P809" s="914"/>
    </row>
    <row r="810" spans="1:16" ht="15">
      <c r="A810" s="114">
        <f t="shared" si="18"/>
        <v>1</v>
      </c>
      <c r="B810" s="937" t="s">
        <v>1965</v>
      </c>
      <c r="C810" s="938"/>
      <c r="D810" s="938" t="s">
        <v>135</v>
      </c>
      <c r="E810" s="938"/>
      <c r="F810" s="939">
        <f>SUMIF(WBA!Q:Q,D810,WBA!S:S)</f>
        <v>48</v>
      </c>
      <c r="G810" s="939">
        <f>SUMIF(Loic_MSc_Thesis!Q:Q,D810,Loic_MSc_Thesis!S:S)</f>
        <v>1</v>
      </c>
      <c r="H810" s="939">
        <f>SUMIF(LBB!Q:Q,D810,LBB!S:S)</f>
        <v>351</v>
      </c>
      <c r="I810" s="939">
        <f>SUMIF(Expert_LBB!M:M,D810,Expert_LBB!Q:Q)</f>
        <v>0</v>
      </c>
      <c r="J810" s="939">
        <f>SUMIF(Insekteräich!Q:Q,D810,Insekteräich!S:S)</f>
        <v>151</v>
      </c>
      <c r="K810" s="939">
        <f>SUMIF(Expert_Insekteraich!O:O,D810,Expert_Insekteraich!S:S)</f>
        <v>0</v>
      </c>
      <c r="L810" s="939">
        <f>SUMIF(other!R:R,D810,other!T:T)</f>
        <v>2</v>
      </c>
      <c r="M810" s="939">
        <f>SUMIF('Pan traps 2024'!Q:Q,D810,'Pan traps 2024'!S:S)</f>
        <v>0</v>
      </c>
      <c r="N810" s="939">
        <f t="shared" si="20"/>
        <v>553</v>
      </c>
      <c r="O810" s="935" t="e">
        <f t="shared" ca="1" si="19"/>
        <v>#NAME?</v>
      </c>
      <c r="P810" s="914"/>
    </row>
    <row r="811" spans="1:16" ht="15">
      <c r="A811" s="114">
        <f t="shared" si="18"/>
        <v>1</v>
      </c>
      <c r="B811" s="937" t="s">
        <v>1965</v>
      </c>
      <c r="C811" s="938"/>
      <c r="D811" s="938" t="s">
        <v>461</v>
      </c>
      <c r="E811" s="938"/>
      <c r="F811" s="939">
        <f>SUMIF(WBA!Q:Q,D811,WBA!S:S)</f>
        <v>1</v>
      </c>
      <c r="G811" s="939">
        <f>SUMIF(Loic_MSc_Thesis!Q:Q,D811,Loic_MSc_Thesis!S:S)</f>
        <v>0</v>
      </c>
      <c r="H811" s="939">
        <f>SUMIF(LBB!Q:Q,D811,LBB!S:S)</f>
        <v>87</v>
      </c>
      <c r="I811" s="939">
        <f>SUMIF(Expert_LBB!M:M,D811,Expert_LBB!Q:Q)</f>
        <v>0</v>
      </c>
      <c r="J811" s="939">
        <f>SUMIF(Insekteräich!Q:Q,D811,Insekteräich!S:S)</f>
        <v>1</v>
      </c>
      <c r="K811" s="939">
        <f>SUMIF(Expert_Insekteraich!O:O,D811,Expert_Insekteraich!S:S)</f>
        <v>0</v>
      </c>
      <c r="L811" s="939">
        <f>SUMIF(other!R:R,D811,other!T:T)</f>
        <v>0</v>
      </c>
      <c r="M811" s="939">
        <f>SUMIF('Pan traps 2024'!Q:Q,D811,'Pan traps 2024'!S:S)</f>
        <v>2</v>
      </c>
      <c r="N811" s="939">
        <f t="shared" si="20"/>
        <v>91</v>
      </c>
      <c r="O811" s="935" t="e">
        <f t="shared" ca="1" si="19"/>
        <v>#NAME?</v>
      </c>
      <c r="P811" s="914"/>
    </row>
    <row r="812" spans="1:16" ht="15">
      <c r="A812" s="114" t="str">
        <f t="shared" si="18"/>
        <v>non</v>
      </c>
      <c r="D812" s="114" t="s">
        <v>8622</v>
      </c>
      <c r="F812" s="934">
        <f>SUMIF(WBA!Q:Q,D812,WBA!S:S)</f>
        <v>0</v>
      </c>
      <c r="G812" s="934">
        <f>SUMIF(Loic_MSc_Thesis!Q:Q,D812,Loic_MSc_Thesis!S:S)</f>
        <v>0</v>
      </c>
      <c r="H812" s="934">
        <f>SUMIF(LBB!Q:Q,D812,LBB!S:S)</f>
        <v>0</v>
      </c>
      <c r="I812" s="934">
        <f>SUMIF(Expert_LBB!M:M,D812,Expert_LBB!Q:Q)</f>
        <v>0</v>
      </c>
      <c r="J812" s="934">
        <f>SUMIF(Insekteräich!Q:Q,D812,Insekteräich!S:S)</f>
        <v>0</v>
      </c>
      <c r="K812" s="934">
        <f>SUMIF(Expert_Insekteraich!O:O,D812,Expert_Insekteraich!S:S)</f>
        <v>0</v>
      </c>
      <c r="L812" s="934">
        <f>SUMIF(other!R:R,D812,other!T:T)</f>
        <v>0</v>
      </c>
      <c r="M812" s="934">
        <f>SUMIF('Pan traps 2024'!Q:Q,D812,'Pan traps 2024'!S:S)</f>
        <v>0</v>
      </c>
      <c r="N812" s="934">
        <f t="shared" si="20"/>
        <v>0</v>
      </c>
      <c r="O812" s="935">
        <f t="shared" si="19"/>
        <v>0</v>
      </c>
      <c r="P812" s="914"/>
    </row>
    <row r="813" spans="1:16" ht="15">
      <c r="A813" s="114" t="str">
        <f t="shared" si="18"/>
        <v>non</v>
      </c>
      <c r="D813" s="114" t="s">
        <v>8623</v>
      </c>
      <c r="F813" s="934">
        <f>SUMIF(WBA!Q:Q,D813,WBA!S:S)</f>
        <v>0</v>
      </c>
      <c r="G813" s="934">
        <f>SUMIF(Loic_MSc_Thesis!Q:Q,D813,Loic_MSc_Thesis!S:S)</f>
        <v>0</v>
      </c>
      <c r="H813" s="934">
        <f>SUMIF(LBB!Q:Q,D813,LBB!S:S)</f>
        <v>0</v>
      </c>
      <c r="I813" s="934">
        <f>SUMIF(Expert_LBB!M:M,D813,Expert_LBB!Q:Q)</f>
        <v>0</v>
      </c>
      <c r="J813" s="934">
        <f>SUMIF(Insekteräich!Q:Q,D813,Insekteräich!S:S)</f>
        <v>0</v>
      </c>
      <c r="K813" s="934">
        <f>SUMIF(Expert_Insekteraich!O:O,D813,Expert_Insekteraich!S:S)</f>
        <v>0</v>
      </c>
      <c r="L813" s="934">
        <f>SUMIF(other!R:R,D813,other!T:T)</f>
        <v>0</v>
      </c>
      <c r="M813" s="934">
        <f>SUMIF('Pan traps 2024'!Q:Q,D813,'Pan traps 2024'!S:S)</f>
        <v>0</v>
      </c>
      <c r="N813" s="934">
        <f t="shared" si="20"/>
        <v>0</v>
      </c>
      <c r="O813" s="935">
        <f t="shared" si="19"/>
        <v>0</v>
      </c>
      <c r="P813" s="914"/>
    </row>
    <row r="814" spans="1:16" ht="15">
      <c r="A814" s="114" t="str">
        <f t="shared" si="18"/>
        <v>non</v>
      </c>
      <c r="D814" s="114" t="s">
        <v>8624</v>
      </c>
      <c r="F814" s="934">
        <f>SUMIF(WBA!Q:Q,D814,WBA!S:S)</f>
        <v>0</v>
      </c>
      <c r="G814" s="934">
        <f>SUMIF(Loic_MSc_Thesis!Q:Q,D814,Loic_MSc_Thesis!S:S)</f>
        <v>0</v>
      </c>
      <c r="H814" s="934">
        <f>SUMIF(LBB!Q:Q,D814,LBB!S:S)</f>
        <v>0</v>
      </c>
      <c r="I814" s="934">
        <f>SUMIF(Expert_LBB!M:M,D814,Expert_LBB!Q:Q)</f>
        <v>0</v>
      </c>
      <c r="J814" s="934">
        <f>SUMIF(Insekteräich!Q:Q,D814,Insekteräich!S:S)</f>
        <v>0</v>
      </c>
      <c r="K814" s="934">
        <f>SUMIF(Expert_Insekteraich!O:O,D814,Expert_Insekteraich!S:S)</f>
        <v>0</v>
      </c>
      <c r="L814" s="934">
        <f>SUMIF(other!R:R,D814,other!T:T)</f>
        <v>0</v>
      </c>
      <c r="M814" s="934">
        <f>SUMIF('Pan traps 2024'!Q:Q,D814,'Pan traps 2024'!S:S)</f>
        <v>0</v>
      </c>
      <c r="N814" s="934">
        <f t="shared" si="20"/>
        <v>0</v>
      </c>
      <c r="O814" s="935">
        <f t="shared" si="19"/>
        <v>0</v>
      </c>
      <c r="P814" s="914"/>
    </row>
    <row r="815" spans="1:16" ht="15">
      <c r="A815" s="114" t="str">
        <f t="shared" si="18"/>
        <v>non</v>
      </c>
      <c r="D815" s="114" t="s">
        <v>8625</v>
      </c>
      <c r="F815" s="934">
        <f>SUMIF(WBA!Q:Q,D815,WBA!S:S)</f>
        <v>0</v>
      </c>
      <c r="G815" s="934">
        <f>SUMIF(Loic_MSc_Thesis!Q:Q,D815,Loic_MSc_Thesis!S:S)</f>
        <v>0</v>
      </c>
      <c r="H815" s="934">
        <f>SUMIF(LBB!Q:Q,D815,LBB!S:S)</f>
        <v>0</v>
      </c>
      <c r="I815" s="934">
        <f>SUMIF(Expert_LBB!M:M,D815,Expert_LBB!Q:Q)</f>
        <v>0</v>
      </c>
      <c r="J815" s="934">
        <f>SUMIF(Insekteräich!Q:Q,D815,Insekteräich!S:S)</f>
        <v>0</v>
      </c>
      <c r="K815" s="934">
        <f>SUMIF(Expert_Insekteraich!O:O,D815,Expert_Insekteraich!S:S)</f>
        <v>0</v>
      </c>
      <c r="L815" s="934">
        <f>SUMIF(other!R:R,D815,other!T:T)</f>
        <v>0</v>
      </c>
      <c r="M815" s="934">
        <f>SUMIF('Pan traps 2024'!Q:Q,D815,'Pan traps 2024'!S:S)</f>
        <v>0</v>
      </c>
      <c r="N815" s="934">
        <f t="shared" si="20"/>
        <v>0</v>
      </c>
      <c r="O815" s="935">
        <f t="shared" si="19"/>
        <v>0</v>
      </c>
      <c r="P815" s="914"/>
    </row>
    <row r="816" spans="1:16" ht="15">
      <c r="A816" s="114" t="str">
        <f t="shared" si="18"/>
        <v>non</v>
      </c>
      <c r="D816" s="114" t="s">
        <v>8626</v>
      </c>
      <c r="F816" s="934">
        <f>SUMIF(WBA!Q:Q,D816,WBA!S:S)</f>
        <v>0</v>
      </c>
      <c r="G816" s="934">
        <f>SUMIF(Loic_MSc_Thesis!Q:Q,D816,Loic_MSc_Thesis!S:S)</f>
        <v>0</v>
      </c>
      <c r="H816" s="934">
        <f>SUMIF(LBB!Q:Q,D816,LBB!S:S)</f>
        <v>0</v>
      </c>
      <c r="I816" s="934">
        <f>SUMIF(Expert_LBB!M:M,D816,Expert_LBB!Q:Q)</f>
        <v>0</v>
      </c>
      <c r="J816" s="934">
        <f>SUMIF(Insekteräich!Q:Q,D816,Insekteräich!S:S)</f>
        <v>0</v>
      </c>
      <c r="K816" s="934">
        <f>SUMIF(Expert_Insekteraich!O:O,D816,Expert_Insekteraich!S:S)</f>
        <v>0</v>
      </c>
      <c r="L816" s="934">
        <f>SUMIF(other!R:R,D816,other!T:T)</f>
        <v>0</v>
      </c>
      <c r="M816" s="934">
        <f>SUMIF('Pan traps 2024'!Q:Q,D816,'Pan traps 2024'!S:S)</f>
        <v>0</v>
      </c>
      <c r="N816" s="934">
        <f t="shared" si="20"/>
        <v>0</v>
      </c>
      <c r="O816" s="935">
        <f t="shared" si="19"/>
        <v>0</v>
      </c>
      <c r="P816" s="914"/>
    </row>
    <row r="817" spans="1:16" ht="15">
      <c r="A817" s="114" t="str">
        <f t="shared" si="18"/>
        <v>non</v>
      </c>
      <c r="D817" s="114" t="s">
        <v>8627</v>
      </c>
      <c r="F817" s="934">
        <f>SUMIF(WBA!Q:Q,D817,WBA!S:S)</f>
        <v>0</v>
      </c>
      <c r="G817" s="934">
        <f>SUMIF(Loic_MSc_Thesis!Q:Q,D817,Loic_MSc_Thesis!S:S)</f>
        <v>0</v>
      </c>
      <c r="H817" s="934">
        <f>SUMIF(LBB!Q:Q,D817,LBB!S:S)</f>
        <v>0</v>
      </c>
      <c r="I817" s="934">
        <f>SUMIF(Expert_LBB!M:M,D817,Expert_LBB!Q:Q)</f>
        <v>0</v>
      </c>
      <c r="J817" s="934">
        <f>SUMIF(Insekteräich!Q:Q,D817,Insekteräich!S:S)</f>
        <v>0</v>
      </c>
      <c r="K817" s="934">
        <f>SUMIF(Expert_Insekteraich!O:O,D817,Expert_Insekteraich!S:S)</f>
        <v>0</v>
      </c>
      <c r="L817" s="934">
        <f>SUMIF(other!R:R,D817,other!T:T)</f>
        <v>0</v>
      </c>
      <c r="M817" s="934">
        <f>SUMIF('Pan traps 2024'!Q:Q,D817,'Pan traps 2024'!S:S)</f>
        <v>0</v>
      </c>
      <c r="N817" s="934">
        <f t="shared" si="20"/>
        <v>0</v>
      </c>
      <c r="O817" s="935">
        <f t="shared" si="19"/>
        <v>0</v>
      </c>
      <c r="P817" s="914"/>
    </row>
    <row r="818" spans="1:16" ht="15">
      <c r="A818" s="114" t="str">
        <f t="shared" si="18"/>
        <v>non</v>
      </c>
      <c r="D818" s="114" t="s">
        <v>8628</v>
      </c>
      <c r="F818" s="934">
        <f>SUMIF(WBA!Q:Q,D818,WBA!S:S)</f>
        <v>0</v>
      </c>
      <c r="G818" s="934">
        <f>SUMIF(Loic_MSc_Thesis!Q:Q,D818,Loic_MSc_Thesis!S:S)</f>
        <v>0</v>
      </c>
      <c r="H818" s="934">
        <f>SUMIF(LBB!Q:Q,D818,LBB!S:S)</f>
        <v>0</v>
      </c>
      <c r="I818" s="934">
        <f>SUMIF(Expert_LBB!M:M,D818,Expert_LBB!Q:Q)</f>
        <v>0</v>
      </c>
      <c r="J818" s="934">
        <f>SUMIF(Insekteräich!Q:Q,D818,Insekteräich!S:S)</f>
        <v>0</v>
      </c>
      <c r="K818" s="934">
        <f>SUMIF(Expert_Insekteraich!O:O,D818,Expert_Insekteraich!S:S)</f>
        <v>0</v>
      </c>
      <c r="L818" s="934">
        <f>SUMIF(other!R:R,D818,other!T:T)</f>
        <v>0</v>
      </c>
      <c r="M818" s="934">
        <f>SUMIF('Pan traps 2024'!Q:Q,D818,'Pan traps 2024'!S:S)</f>
        <v>0</v>
      </c>
      <c r="N818" s="934">
        <f t="shared" si="20"/>
        <v>0</v>
      </c>
      <c r="O818" s="935">
        <f t="shared" si="19"/>
        <v>0</v>
      </c>
      <c r="P818" s="914"/>
    </row>
    <row r="819" spans="1:16" ht="15">
      <c r="A819" s="114">
        <f t="shared" si="18"/>
        <v>1</v>
      </c>
      <c r="D819" s="933" t="s">
        <v>4002</v>
      </c>
      <c r="F819" s="934">
        <f>SUMIF(WBA!Q:Q,D819,WBA!S:S)</f>
        <v>0</v>
      </c>
      <c r="G819" s="934">
        <f>SUMIF(Loic_MSc_Thesis!Q:Q,D819,Loic_MSc_Thesis!S:S)</f>
        <v>0</v>
      </c>
      <c r="H819" s="934">
        <f>SUMIF(LBB!Q:Q,D819,LBB!S:S)</f>
        <v>1</v>
      </c>
      <c r="I819" s="934">
        <f>SUMIF(Expert_LBB!M:M,D819,Expert_LBB!Q:Q)</f>
        <v>0</v>
      </c>
      <c r="J819" s="934">
        <f>SUMIF(Insekteräich!Q:Q,D819,Insekteräich!S:S)</f>
        <v>1</v>
      </c>
      <c r="K819" s="934">
        <f>SUMIF(Expert_Insekteraich!O:O,D819,Expert_Insekteraich!S:S)</f>
        <v>0</v>
      </c>
      <c r="L819" s="934">
        <f>SUMIF(other!R:R,D819,other!T:T)</f>
        <v>0</v>
      </c>
      <c r="M819" s="934">
        <f>SUMIF('Pan traps 2024'!Q:Q,D819,'Pan traps 2024'!S:S)</f>
        <v>0</v>
      </c>
      <c r="N819" s="934">
        <f t="shared" si="20"/>
        <v>2</v>
      </c>
      <c r="O819" s="935" t="e">
        <f t="shared" ca="1" si="19"/>
        <v>#NAME?</v>
      </c>
      <c r="P819" s="914"/>
    </row>
    <row r="820" spans="1:16" ht="15">
      <c r="A820" s="114" t="str">
        <f t="shared" si="18"/>
        <v>non</v>
      </c>
      <c r="D820" s="114" t="s">
        <v>8629</v>
      </c>
      <c r="F820" s="934">
        <f>SUMIF(WBA!Q:Q,D820,WBA!S:S)</f>
        <v>0</v>
      </c>
      <c r="G820" s="934">
        <f>SUMIF(Loic_MSc_Thesis!Q:Q,D820,Loic_MSc_Thesis!S:S)</f>
        <v>0</v>
      </c>
      <c r="H820" s="934">
        <f>SUMIF(LBB!Q:Q,D820,LBB!S:S)</f>
        <v>0</v>
      </c>
      <c r="I820" s="934">
        <f>SUMIF(Expert_LBB!M:M,D820,Expert_LBB!Q:Q)</f>
        <v>0</v>
      </c>
      <c r="J820" s="934">
        <f>SUMIF(Insekteräich!Q:Q,D820,Insekteräich!S:S)</f>
        <v>0</v>
      </c>
      <c r="K820" s="934">
        <f>SUMIF(Expert_Insekteraich!O:O,D820,Expert_Insekteraich!S:S)</f>
        <v>0</v>
      </c>
      <c r="L820" s="934">
        <f>SUMIF(other!R:R,D820,other!T:T)</f>
        <v>0</v>
      </c>
      <c r="M820" s="934">
        <f>SUMIF('Pan traps 2024'!Q:Q,D820,'Pan traps 2024'!S:S)</f>
        <v>0</v>
      </c>
      <c r="N820" s="934">
        <f t="shared" si="20"/>
        <v>0</v>
      </c>
      <c r="O820" s="935">
        <f t="shared" si="19"/>
        <v>0</v>
      </c>
      <c r="P820" s="914"/>
    </row>
    <row r="821" spans="1:16" ht="15">
      <c r="A821" s="114">
        <f t="shared" si="18"/>
        <v>1</v>
      </c>
      <c r="D821" s="933" t="s">
        <v>1070</v>
      </c>
      <c r="F821" s="934">
        <f>SUMIF(WBA!Q:Q,D821,WBA!S:S)</f>
        <v>5</v>
      </c>
      <c r="G821" s="934">
        <f>SUMIF(Loic_MSc_Thesis!Q:Q,D821,Loic_MSc_Thesis!S:S)</f>
        <v>1</v>
      </c>
      <c r="H821" s="934">
        <f>SUMIF(LBB!Q:Q,D821,LBB!S:S)</f>
        <v>20</v>
      </c>
      <c r="I821" s="934">
        <f>SUMIF(Expert_LBB!M:M,D821,Expert_LBB!Q:Q)</f>
        <v>1</v>
      </c>
      <c r="J821" s="934">
        <f>SUMIF(Insekteräich!Q:Q,D821,Insekteräich!S:S)</f>
        <v>36</v>
      </c>
      <c r="K821" s="934">
        <f>SUMIF(Expert_Insekteraich!O:O,D821,Expert_Insekteraich!S:S)</f>
        <v>0</v>
      </c>
      <c r="L821" s="934">
        <f>SUMIF(other!R:R,D821,other!T:T)</f>
        <v>0</v>
      </c>
      <c r="M821" s="934">
        <f>SUMIF('Pan traps 2024'!Q:Q,D821,'Pan traps 2024'!S:S)</f>
        <v>0</v>
      </c>
      <c r="N821" s="934">
        <f t="shared" si="20"/>
        <v>63</v>
      </c>
      <c r="O821" s="935" t="e">
        <f t="shared" ca="1" si="19"/>
        <v>#NAME?</v>
      </c>
      <c r="P821" s="914"/>
    </row>
    <row r="822" spans="1:16" ht="15">
      <c r="A822" s="114">
        <f t="shared" si="18"/>
        <v>1</v>
      </c>
      <c r="D822" s="933" t="s">
        <v>1005</v>
      </c>
      <c r="F822" s="934">
        <f>SUMIF(WBA!Q:Q,D822,WBA!S:S)</f>
        <v>11</v>
      </c>
      <c r="G822" s="934">
        <f>SUMIF(Loic_MSc_Thesis!Q:Q,D822,Loic_MSc_Thesis!S:S)</f>
        <v>0</v>
      </c>
      <c r="H822" s="934">
        <f>SUMIF(LBB!Q:Q,D822,LBB!S:S)</f>
        <v>7</v>
      </c>
      <c r="I822" s="934">
        <f>SUMIF(Expert_LBB!M:M,D822,Expert_LBB!Q:Q)</f>
        <v>0</v>
      </c>
      <c r="J822" s="934">
        <f>SUMIF(Insekteräich!Q:Q,D822,Insekteräich!S:S)</f>
        <v>1</v>
      </c>
      <c r="K822" s="934">
        <f>SUMIF(Expert_Insekteraich!O:O,D822,Expert_Insekteraich!S:S)</f>
        <v>0</v>
      </c>
      <c r="L822" s="934">
        <f>SUMIF(other!R:R,D822,other!T:T)</f>
        <v>0</v>
      </c>
      <c r="M822" s="934">
        <f>SUMIF('Pan traps 2024'!Q:Q,D822,'Pan traps 2024'!S:S)</f>
        <v>0</v>
      </c>
      <c r="N822" s="934">
        <f t="shared" si="20"/>
        <v>19</v>
      </c>
      <c r="O822" s="935" t="e">
        <f t="shared" ca="1" si="19"/>
        <v>#NAME?</v>
      </c>
      <c r="P822" s="914"/>
    </row>
    <row r="823" spans="1:16" ht="15">
      <c r="A823" s="114" t="str">
        <f t="shared" si="18"/>
        <v>non</v>
      </c>
      <c r="D823" s="114" t="s">
        <v>8630</v>
      </c>
      <c r="F823" s="934">
        <f>SUMIF(WBA!Q:Q,D823,WBA!S:S)</f>
        <v>0</v>
      </c>
      <c r="G823" s="934">
        <f>SUMIF(Loic_MSc_Thesis!Q:Q,D823,Loic_MSc_Thesis!S:S)</f>
        <v>0</v>
      </c>
      <c r="H823" s="934">
        <f>SUMIF(LBB!Q:Q,D823,LBB!S:S)</f>
        <v>0</v>
      </c>
      <c r="I823" s="934">
        <f>SUMIF(Expert_LBB!M:M,D823,Expert_LBB!Q:Q)</f>
        <v>0</v>
      </c>
      <c r="J823" s="934">
        <f>SUMIF(Insekteräich!Q:Q,D823,Insekteräich!S:S)</f>
        <v>0</v>
      </c>
      <c r="K823" s="934">
        <f>SUMIF(Expert_Insekteraich!O:O,D823,Expert_Insekteraich!S:S)</f>
        <v>0</v>
      </c>
      <c r="L823" s="934">
        <f>SUMIF(other!R:R,D823,other!T:T)</f>
        <v>0</v>
      </c>
      <c r="M823" s="934">
        <f>SUMIF('Pan traps 2024'!Q:Q,D823,'Pan traps 2024'!S:S)</f>
        <v>0</v>
      </c>
      <c r="N823" s="934">
        <f t="shared" si="20"/>
        <v>0</v>
      </c>
      <c r="O823" s="935">
        <f t="shared" si="19"/>
        <v>0</v>
      </c>
      <c r="P823" s="914"/>
    </row>
    <row r="824" spans="1:16" ht="15">
      <c r="A824" s="114" t="str">
        <f t="shared" si="18"/>
        <v>non</v>
      </c>
      <c r="D824" s="114" t="s">
        <v>8631</v>
      </c>
      <c r="F824" s="934">
        <f>SUMIF(WBA!Q:Q,D824,WBA!S:S)</f>
        <v>0</v>
      </c>
      <c r="G824" s="934">
        <f>SUMIF(Loic_MSc_Thesis!Q:Q,D824,Loic_MSc_Thesis!S:S)</f>
        <v>0</v>
      </c>
      <c r="H824" s="934">
        <f>SUMIF(LBB!Q:Q,D824,LBB!S:S)</f>
        <v>0</v>
      </c>
      <c r="I824" s="934">
        <f>SUMIF(Expert_LBB!M:M,D824,Expert_LBB!Q:Q)</f>
        <v>0</v>
      </c>
      <c r="J824" s="934">
        <f>SUMIF(Insekteräich!Q:Q,D824,Insekteräich!S:S)</f>
        <v>0</v>
      </c>
      <c r="K824" s="934">
        <f>SUMIF(Expert_Insekteraich!O:O,D824,Expert_Insekteraich!S:S)</f>
        <v>0</v>
      </c>
      <c r="L824" s="934">
        <f>SUMIF(other!R:R,D824,other!T:T)</f>
        <v>0</v>
      </c>
      <c r="M824" s="934">
        <f>SUMIF('Pan traps 2024'!Q:Q,D824,'Pan traps 2024'!S:S)</f>
        <v>0</v>
      </c>
      <c r="N824" s="934">
        <f t="shared" si="20"/>
        <v>0</v>
      </c>
      <c r="O824" s="935">
        <f t="shared" si="19"/>
        <v>0</v>
      </c>
      <c r="P824" s="914"/>
    </row>
    <row r="825" spans="1:16" ht="15">
      <c r="A825" s="114" t="str">
        <f t="shared" si="18"/>
        <v>non</v>
      </c>
      <c r="D825" s="114" t="s">
        <v>8632</v>
      </c>
      <c r="F825" s="934">
        <f>SUMIF(WBA!Q:Q,D825,WBA!S:S)</f>
        <v>0</v>
      </c>
      <c r="G825" s="934">
        <f>SUMIF(Loic_MSc_Thesis!Q:Q,D825,Loic_MSc_Thesis!S:S)</f>
        <v>0</v>
      </c>
      <c r="H825" s="934">
        <f>SUMIF(LBB!Q:Q,D825,LBB!S:S)</f>
        <v>0</v>
      </c>
      <c r="I825" s="934">
        <f>SUMIF(Expert_LBB!M:M,D825,Expert_LBB!Q:Q)</f>
        <v>0</v>
      </c>
      <c r="J825" s="934">
        <f>SUMIF(Insekteräich!Q:Q,D825,Insekteräich!S:S)</f>
        <v>0</v>
      </c>
      <c r="K825" s="934">
        <f>SUMIF(Expert_Insekteraich!O:O,D825,Expert_Insekteraich!S:S)</f>
        <v>0</v>
      </c>
      <c r="L825" s="934">
        <f>SUMIF(other!R:R,D825,other!T:T)</f>
        <v>0</v>
      </c>
      <c r="M825" s="934">
        <f>SUMIF('Pan traps 2024'!Q:Q,D825,'Pan traps 2024'!S:S)</f>
        <v>0</v>
      </c>
      <c r="N825" s="934">
        <f t="shared" si="20"/>
        <v>0</v>
      </c>
      <c r="O825" s="935">
        <f t="shared" si="19"/>
        <v>0</v>
      </c>
      <c r="P825" s="914"/>
    </row>
    <row r="826" spans="1:16" ht="15">
      <c r="A826" s="114" t="str">
        <f t="shared" si="18"/>
        <v>non</v>
      </c>
      <c r="D826" s="114" t="s">
        <v>8633</v>
      </c>
      <c r="F826" s="934">
        <f>SUMIF(WBA!Q:Q,D826,WBA!S:S)</f>
        <v>0</v>
      </c>
      <c r="G826" s="934">
        <f>SUMIF(Loic_MSc_Thesis!Q:Q,D826,Loic_MSc_Thesis!S:S)</f>
        <v>0</v>
      </c>
      <c r="H826" s="934">
        <f>SUMIF(LBB!Q:Q,D826,LBB!S:S)</f>
        <v>0</v>
      </c>
      <c r="I826" s="934">
        <f>SUMIF(Expert_LBB!M:M,D826,Expert_LBB!Q:Q)</f>
        <v>0</v>
      </c>
      <c r="J826" s="934">
        <f>SUMIF(Insekteräich!Q:Q,D826,Insekteräich!S:S)</f>
        <v>0</v>
      </c>
      <c r="K826" s="934">
        <f>SUMIF(Expert_Insekteraich!O:O,D826,Expert_Insekteraich!S:S)</f>
        <v>0</v>
      </c>
      <c r="L826" s="934">
        <f>SUMIF(other!R:R,D826,other!T:T)</f>
        <v>0</v>
      </c>
      <c r="M826" s="934">
        <f>SUMIF('Pan traps 2024'!Q:Q,D826,'Pan traps 2024'!S:S)</f>
        <v>0</v>
      </c>
      <c r="N826" s="934">
        <f t="shared" si="20"/>
        <v>0</v>
      </c>
      <c r="O826" s="935">
        <f t="shared" si="19"/>
        <v>0</v>
      </c>
      <c r="P826" s="914"/>
    </row>
    <row r="827" spans="1:16" ht="15">
      <c r="A827" s="114" t="str">
        <f t="shared" si="18"/>
        <v>non</v>
      </c>
      <c r="D827" s="114" t="s">
        <v>8634</v>
      </c>
      <c r="F827" s="934">
        <f>SUMIF(WBA!Q:Q,D827,WBA!S:S)</f>
        <v>0</v>
      </c>
      <c r="G827" s="934">
        <f>SUMIF(Loic_MSc_Thesis!Q:Q,D827,Loic_MSc_Thesis!S:S)</f>
        <v>0</v>
      </c>
      <c r="H827" s="934">
        <f>SUMIF(LBB!Q:Q,D827,LBB!S:S)</f>
        <v>0</v>
      </c>
      <c r="I827" s="934">
        <f>SUMIF(Expert_LBB!M:M,D827,Expert_LBB!Q:Q)</f>
        <v>0</v>
      </c>
      <c r="J827" s="934">
        <f>SUMIF(Insekteräich!Q:Q,D827,Insekteräich!S:S)</f>
        <v>0</v>
      </c>
      <c r="K827" s="934">
        <f>SUMIF(Expert_Insekteraich!O:O,D827,Expert_Insekteraich!S:S)</f>
        <v>0</v>
      </c>
      <c r="L827" s="934">
        <f>SUMIF(other!R:R,D827,other!T:T)</f>
        <v>0</v>
      </c>
      <c r="M827" s="934">
        <f>SUMIF('Pan traps 2024'!Q:Q,D827,'Pan traps 2024'!S:S)</f>
        <v>0</v>
      </c>
      <c r="N827" s="934">
        <f t="shared" si="20"/>
        <v>0</v>
      </c>
      <c r="O827" s="935">
        <f t="shared" si="19"/>
        <v>0</v>
      </c>
      <c r="P827" s="914"/>
    </row>
    <row r="828" spans="1:16" ht="15">
      <c r="A828" s="114" t="str">
        <f t="shared" si="18"/>
        <v>non</v>
      </c>
      <c r="D828" s="114" t="s">
        <v>8635</v>
      </c>
      <c r="F828" s="934">
        <f>SUMIF(WBA!Q:Q,D828,WBA!S:S)</f>
        <v>0</v>
      </c>
      <c r="G828" s="934">
        <f>SUMIF(Loic_MSc_Thesis!Q:Q,D828,Loic_MSc_Thesis!S:S)</f>
        <v>0</v>
      </c>
      <c r="H828" s="934">
        <f>SUMIF(LBB!Q:Q,D828,LBB!S:S)</f>
        <v>0</v>
      </c>
      <c r="I828" s="934">
        <f>SUMIF(Expert_LBB!M:M,D828,Expert_LBB!Q:Q)</f>
        <v>0</v>
      </c>
      <c r="J828" s="934">
        <f>SUMIF(Insekteräich!Q:Q,D828,Insekteräich!S:S)</f>
        <v>0</v>
      </c>
      <c r="K828" s="934">
        <f>SUMIF(Expert_Insekteraich!O:O,D828,Expert_Insekteraich!S:S)</f>
        <v>0</v>
      </c>
      <c r="L828" s="934">
        <f>SUMIF(other!R:R,D828,other!T:T)</f>
        <v>0</v>
      </c>
      <c r="M828" s="934">
        <f>SUMIF('Pan traps 2024'!Q:Q,D828,'Pan traps 2024'!S:S)</f>
        <v>0</v>
      </c>
      <c r="N828" s="934">
        <f t="shared" si="20"/>
        <v>0</v>
      </c>
      <c r="O828" s="935">
        <f t="shared" si="19"/>
        <v>0</v>
      </c>
      <c r="P828" s="914"/>
    </row>
    <row r="829" spans="1:16" ht="15">
      <c r="A829" s="114" t="str">
        <f t="shared" si="18"/>
        <v>non</v>
      </c>
      <c r="D829" s="114" t="s">
        <v>8636</v>
      </c>
      <c r="F829" s="934">
        <f>SUMIF(WBA!Q:Q,D829,WBA!S:S)</f>
        <v>0</v>
      </c>
      <c r="G829" s="934">
        <f>SUMIF(Loic_MSc_Thesis!Q:Q,D829,Loic_MSc_Thesis!S:S)</f>
        <v>0</v>
      </c>
      <c r="H829" s="934">
        <f>SUMIF(LBB!Q:Q,D829,LBB!S:S)</f>
        <v>0</v>
      </c>
      <c r="I829" s="934">
        <f>SUMIF(Expert_LBB!M:M,D829,Expert_LBB!Q:Q)</f>
        <v>0</v>
      </c>
      <c r="J829" s="934">
        <f>SUMIF(Insekteräich!Q:Q,D829,Insekteräich!S:S)</f>
        <v>0</v>
      </c>
      <c r="K829" s="934">
        <f>SUMIF(Expert_Insekteraich!O:O,D829,Expert_Insekteraich!S:S)</f>
        <v>0</v>
      </c>
      <c r="L829" s="934">
        <f>SUMIF(other!R:R,D829,other!T:T)</f>
        <v>0</v>
      </c>
      <c r="M829" s="934">
        <f>SUMIF('Pan traps 2024'!Q:Q,D829,'Pan traps 2024'!S:S)</f>
        <v>0</v>
      </c>
      <c r="N829" s="934">
        <f t="shared" si="20"/>
        <v>0</v>
      </c>
      <c r="O829" s="935">
        <f t="shared" si="19"/>
        <v>0</v>
      </c>
      <c r="P829" s="914"/>
    </row>
    <row r="830" spans="1:16" ht="15">
      <c r="A830" s="114">
        <f t="shared" si="18"/>
        <v>1</v>
      </c>
      <c r="D830" s="933" t="s">
        <v>750</v>
      </c>
      <c r="F830" s="934">
        <f>SUMIF(WBA!Q:Q,D830,WBA!S:S)</f>
        <v>1</v>
      </c>
      <c r="G830" s="934">
        <f>SUMIF(Loic_MSc_Thesis!Q:Q,D830,Loic_MSc_Thesis!S:S)</f>
        <v>0</v>
      </c>
      <c r="H830" s="934">
        <f>SUMIF(LBB!Q:Q,D830,LBB!S:S)</f>
        <v>0</v>
      </c>
      <c r="I830" s="934">
        <f>SUMIF(Expert_LBB!M:M,D830,Expert_LBB!Q:Q)</f>
        <v>0</v>
      </c>
      <c r="J830" s="934">
        <f>SUMIF(Insekteräich!Q:Q,D830,Insekteräich!S:S)</f>
        <v>0</v>
      </c>
      <c r="K830" s="934">
        <f>SUMIF(Expert_Insekteraich!O:O,D830,Expert_Insekteraich!S:S)</f>
        <v>0</v>
      </c>
      <c r="L830" s="934">
        <f>SUMIF(other!R:R,D830,other!T:T)</f>
        <v>0</v>
      </c>
      <c r="M830" s="934">
        <f>SUMIF('Pan traps 2024'!Q:Q,D830,'Pan traps 2024'!S:S)</f>
        <v>0</v>
      </c>
      <c r="N830" s="934">
        <f t="shared" si="20"/>
        <v>1</v>
      </c>
      <c r="O830" s="935" t="e">
        <f t="shared" ca="1" si="19"/>
        <v>#NAME?</v>
      </c>
      <c r="P830" s="914"/>
    </row>
    <row r="831" spans="1:16" ht="15">
      <c r="A831" s="114">
        <f t="shared" si="18"/>
        <v>1</v>
      </c>
      <c r="D831" s="933" t="s">
        <v>6392</v>
      </c>
      <c r="F831" s="934">
        <f>SUMIF(WBA!Q:Q,D831,WBA!S:S)</f>
        <v>0</v>
      </c>
      <c r="G831" s="934">
        <f>SUMIF(Loic_MSc_Thesis!Q:Q,D831,Loic_MSc_Thesis!S:S)</f>
        <v>0</v>
      </c>
      <c r="H831" s="934">
        <f>SUMIF(LBB!Q:Q,D831,LBB!S:S)</f>
        <v>0</v>
      </c>
      <c r="I831" s="934">
        <f>SUMIF(Expert_LBB!M:M,D831,Expert_LBB!Q:Q)</f>
        <v>0</v>
      </c>
      <c r="J831" s="934">
        <f>SUMIF(Insekteräich!Q:Q,D831,Insekteräich!S:S)</f>
        <v>1</v>
      </c>
      <c r="K831" s="934">
        <f>SUMIF(Expert_Insekteraich!O:O,D831,Expert_Insekteraich!S:S)</f>
        <v>0</v>
      </c>
      <c r="L831" s="934">
        <f>SUMIF(other!R:R,D831,other!T:T)</f>
        <v>0</v>
      </c>
      <c r="M831" s="934">
        <f>SUMIF('Pan traps 2024'!Q:Q,D831,'Pan traps 2024'!S:S)</f>
        <v>0</v>
      </c>
      <c r="N831" s="934">
        <f t="shared" si="20"/>
        <v>1</v>
      </c>
      <c r="O831" s="935" t="e">
        <f t="shared" ca="1" si="19"/>
        <v>#NAME?</v>
      </c>
      <c r="P831" s="914"/>
    </row>
    <row r="832" spans="1:16" ht="15">
      <c r="A832" s="114" t="str">
        <f t="shared" si="18"/>
        <v>non</v>
      </c>
      <c r="D832" s="114" t="s">
        <v>8637</v>
      </c>
      <c r="F832" s="934">
        <f>SUMIF(WBA!Q:Q,D832,WBA!S:S)</f>
        <v>0</v>
      </c>
      <c r="G832" s="934">
        <f>SUMIF(Loic_MSc_Thesis!Q:Q,D832,Loic_MSc_Thesis!S:S)</f>
        <v>0</v>
      </c>
      <c r="H832" s="934">
        <f>SUMIF(LBB!Q:Q,D832,LBB!S:S)</f>
        <v>0</v>
      </c>
      <c r="I832" s="934">
        <f>SUMIF(Expert_LBB!M:M,D832,Expert_LBB!Q:Q)</f>
        <v>0</v>
      </c>
      <c r="J832" s="934">
        <f>SUMIF(Insekteräich!Q:Q,D832,Insekteräich!S:S)</f>
        <v>0</v>
      </c>
      <c r="K832" s="934">
        <f>SUMIF(Expert_Insekteraich!O:O,D832,Expert_Insekteraich!S:S)</f>
        <v>0</v>
      </c>
      <c r="L832" s="934">
        <f>SUMIF(other!R:R,D832,other!T:T)</f>
        <v>0</v>
      </c>
      <c r="M832" s="934">
        <f>SUMIF('Pan traps 2024'!Q:Q,D832,'Pan traps 2024'!S:S)</f>
        <v>0</v>
      </c>
      <c r="N832" s="934">
        <f t="shared" si="20"/>
        <v>0</v>
      </c>
      <c r="O832" s="935">
        <f t="shared" si="19"/>
        <v>0</v>
      </c>
      <c r="P832" s="914"/>
    </row>
    <row r="833" spans="1:16" ht="15">
      <c r="A833" s="114" t="str">
        <f t="shared" si="18"/>
        <v>non</v>
      </c>
      <c r="D833" s="114" t="s">
        <v>8638</v>
      </c>
      <c r="F833" s="934">
        <f>SUMIF(WBA!Q:Q,D833,WBA!S:S)</f>
        <v>0</v>
      </c>
      <c r="G833" s="934">
        <f>SUMIF(Loic_MSc_Thesis!Q:Q,D833,Loic_MSc_Thesis!S:S)</f>
        <v>0</v>
      </c>
      <c r="H833" s="934">
        <f>SUMIF(LBB!Q:Q,D833,LBB!S:S)</f>
        <v>0</v>
      </c>
      <c r="I833" s="934">
        <f>SUMIF(Expert_LBB!M:M,D833,Expert_LBB!Q:Q)</f>
        <v>0</v>
      </c>
      <c r="J833" s="934">
        <f>SUMIF(Insekteräich!Q:Q,D833,Insekteräich!S:S)</f>
        <v>0</v>
      </c>
      <c r="K833" s="934">
        <f>SUMIF(Expert_Insekteraich!O:O,D833,Expert_Insekteraich!S:S)</f>
        <v>0</v>
      </c>
      <c r="L833" s="934">
        <f>SUMIF(other!R:R,D833,other!T:T)</f>
        <v>0</v>
      </c>
      <c r="M833" s="934">
        <f>SUMIF('Pan traps 2024'!Q:Q,D833,'Pan traps 2024'!S:S)</f>
        <v>0</v>
      </c>
      <c r="N833" s="934">
        <f t="shared" si="20"/>
        <v>0</v>
      </c>
      <c r="O833" s="935">
        <f t="shared" si="19"/>
        <v>0</v>
      </c>
      <c r="P833" s="914"/>
    </row>
    <row r="834" spans="1:16" ht="15">
      <c r="A834" s="16" t="s">
        <v>213</v>
      </c>
      <c r="D834" s="940" t="s">
        <v>1164</v>
      </c>
      <c r="F834" s="934">
        <f>SUMIF(WBA!Q:Q,D834,WBA!S:S)</f>
        <v>5</v>
      </c>
      <c r="G834" s="934">
        <f>SUMIF(Loic_MSc_Thesis!Q:Q,D834,Loic_MSc_Thesis!S:S)</f>
        <v>0</v>
      </c>
      <c r="H834" s="934">
        <f>SUMIF(LBB!Q:Q,D834,LBB!S:S)</f>
        <v>5203</v>
      </c>
      <c r="I834" s="934">
        <f>SUMIF(Expert_LBB!M:M,D834,Expert_LBB!Q:Q)</f>
        <v>0</v>
      </c>
      <c r="J834" s="934">
        <f>SUMIF(Insekteräich!Q:Q,D834,Insekteräich!S:S)</f>
        <v>4269</v>
      </c>
      <c r="K834" s="934">
        <f>SUMIF(Expert_Insekteraich!O:O,D834,Expert_Insekteraich!S:S)</f>
        <v>0</v>
      </c>
      <c r="L834" s="934">
        <f>SUMIF(other!R:R,D834,other!T:T)</f>
        <v>0</v>
      </c>
      <c r="M834" s="934">
        <f>SUMIF('Pan traps 2024'!Q:Q,D834,'Pan traps 2024'!S:S)</f>
        <v>0</v>
      </c>
      <c r="N834" s="934">
        <f t="shared" si="20"/>
        <v>9477</v>
      </c>
      <c r="O834" s="935" t="e">
        <f t="shared" ca="1" si="19"/>
        <v>#NAME?</v>
      </c>
      <c r="P834" s="914"/>
    </row>
    <row r="835" spans="1:16" ht="15">
      <c r="A835" s="114" t="str">
        <f t="shared" ref="A835:A919" si="21">IF(N835&gt;0,1, "non")</f>
        <v>non</v>
      </c>
      <c r="D835" s="114" t="s">
        <v>8639</v>
      </c>
      <c r="F835" s="934">
        <f>SUMIF(WBA!Q:Q,D835,WBA!S:S)</f>
        <v>0</v>
      </c>
      <c r="G835" s="934">
        <f>SUMIF(Loic_MSc_Thesis!Q:Q,D835,Loic_MSc_Thesis!S:S)</f>
        <v>0</v>
      </c>
      <c r="H835" s="934">
        <f>SUMIF(LBB!Q:Q,D835,LBB!S:S)</f>
        <v>0</v>
      </c>
      <c r="I835" s="934">
        <f>SUMIF(Expert_LBB!M:M,D835,Expert_LBB!Q:Q)</f>
        <v>0</v>
      </c>
      <c r="J835" s="934">
        <f>SUMIF(Insekteräich!Q:Q,D835,Insekteräich!S:S)</f>
        <v>0</v>
      </c>
      <c r="K835" s="934">
        <f>SUMIF(Expert_Insekteraich!O:O,D835,Expert_Insekteraich!S:S)</f>
        <v>0</v>
      </c>
      <c r="L835" s="934">
        <f>SUMIF(other!R:R,D835,other!T:T)</f>
        <v>0</v>
      </c>
      <c r="M835" s="934">
        <f>SUMIF('Pan traps 2024'!Q:Q,D835,'Pan traps 2024'!S:S)</f>
        <v>0</v>
      </c>
      <c r="N835" s="934">
        <f t="shared" si="20"/>
        <v>0</v>
      </c>
      <c r="O835" s="935">
        <f t="shared" si="19"/>
        <v>0</v>
      </c>
      <c r="P835" s="914"/>
    </row>
    <row r="836" spans="1:16" ht="15">
      <c r="A836" s="114" t="str">
        <f t="shared" si="21"/>
        <v>non</v>
      </c>
      <c r="D836" s="114" t="s">
        <v>8640</v>
      </c>
      <c r="F836" s="934">
        <f>SUMIF(WBA!Q:Q,D836,WBA!S:S)</f>
        <v>0</v>
      </c>
      <c r="G836" s="934">
        <f>SUMIF(Loic_MSc_Thesis!Q:Q,D836,Loic_MSc_Thesis!S:S)</f>
        <v>0</v>
      </c>
      <c r="H836" s="934">
        <f>SUMIF(LBB!Q:Q,D836,LBB!S:S)</f>
        <v>0</v>
      </c>
      <c r="I836" s="934">
        <f>SUMIF(Expert_LBB!M:M,D836,Expert_LBB!Q:Q)</f>
        <v>0</v>
      </c>
      <c r="J836" s="934">
        <f>SUMIF(Insekteräich!Q:Q,D836,Insekteräich!S:S)</f>
        <v>0</v>
      </c>
      <c r="K836" s="934">
        <f>SUMIF(Expert_Insekteraich!O:O,D836,Expert_Insekteraich!S:S)</f>
        <v>0</v>
      </c>
      <c r="L836" s="934">
        <f>SUMIF(other!R:R,D836,other!T:T)</f>
        <v>0</v>
      </c>
      <c r="M836" s="934">
        <f>SUMIF('Pan traps 2024'!Q:Q,D836,'Pan traps 2024'!S:S)</f>
        <v>0</v>
      </c>
      <c r="N836" s="934">
        <f t="shared" si="20"/>
        <v>0</v>
      </c>
      <c r="O836" s="935">
        <f t="shared" si="19"/>
        <v>0</v>
      </c>
      <c r="P836" s="914"/>
    </row>
    <row r="837" spans="1:16" ht="15">
      <c r="A837" s="114" t="str">
        <f t="shared" si="21"/>
        <v>non</v>
      </c>
      <c r="D837" s="114" t="s">
        <v>8641</v>
      </c>
      <c r="F837" s="934">
        <f>SUMIF(WBA!Q:Q,D837,WBA!S:S)</f>
        <v>0</v>
      </c>
      <c r="G837" s="934">
        <f>SUMIF(Loic_MSc_Thesis!Q:Q,D837,Loic_MSc_Thesis!S:S)</f>
        <v>0</v>
      </c>
      <c r="H837" s="934">
        <f>SUMIF(LBB!Q:Q,D837,LBB!S:S)</f>
        <v>0</v>
      </c>
      <c r="I837" s="934">
        <f>SUMIF(Expert_LBB!M:M,D837,Expert_LBB!Q:Q)</f>
        <v>0</v>
      </c>
      <c r="J837" s="934">
        <f>SUMIF(Insekteräich!Q:Q,D837,Insekteräich!S:S)</f>
        <v>0</v>
      </c>
      <c r="K837" s="934">
        <f>SUMIF(Expert_Insekteraich!O:O,D837,Expert_Insekteraich!S:S)</f>
        <v>0</v>
      </c>
      <c r="L837" s="934">
        <f>SUMIF(other!R:R,D837,other!T:T)</f>
        <v>0</v>
      </c>
      <c r="M837" s="934">
        <f>SUMIF('Pan traps 2024'!Q:Q,D837,'Pan traps 2024'!S:S)</f>
        <v>0</v>
      </c>
      <c r="N837" s="934">
        <f t="shared" si="20"/>
        <v>0</v>
      </c>
      <c r="O837" s="935">
        <f t="shared" si="19"/>
        <v>0</v>
      </c>
      <c r="P837" s="914"/>
    </row>
    <row r="838" spans="1:16" ht="15">
      <c r="A838" s="114" t="str">
        <f t="shared" si="21"/>
        <v>non</v>
      </c>
      <c r="D838" s="114" t="s">
        <v>8642</v>
      </c>
      <c r="F838" s="934">
        <f>SUMIF(WBA!Q:Q,D838,WBA!S:S)</f>
        <v>0</v>
      </c>
      <c r="G838" s="934">
        <f>SUMIF(Loic_MSc_Thesis!Q:Q,D838,Loic_MSc_Thesis!S:S)</f>
        <v>0</v>
      </c>
      <c r="H838" s="934">
        <f>SUMIF(LBB!Q:Q,D838,LBB!S:S)</f>
        <v>0</v>
      </c>
      <c r="I838" s="934">
        <f>SUMIF(Expert_LBB!M:M,D838,Expert_LBB!Q:Q)</f>
        <v>0</v>
      </c>
      <c r="J838" s="934">
        <f>SUMIF(Insekteräich!Q:Q,D838,Insekteräich!S:S)</f>
        <v>0</v>
      </c>
      <c r="K838" s="934">
        <f>SUMIF(Expert_Insekteraich!O:O,D838,Expert_Insekteraich!S:S)</f>
        <v>0</v>
      </c>
      <c r="L838" s="934">
        <f>SUMIF(other!R:R,D838,other!T:T)</f>
        <v>0</v>
      </c>
      <c r="M838" s="934">
        <f>SUMIF('Pan traps 2024'!Q:Q,D838,'Pan traps 2024'!S:S)</f>
        <v>0</v>
      </c>
      <c r="N838" s="934">
        <f t="shared" si="20"/>
        <v>0</v>
      </c>
      <c r="O838" s="935">
        <f t="shared" si="19"/>
        <v>0</v>
      </c>
      <c r="P838" s="914"/>
    </row>
    <row r="839" spans="1:16" ht="15">
      <c r="A839" s="114" t="str">
        <f t="shared" si="21"/>
        <v>non</v>
      </c>
      <c r="D839" s="114" t="s">
        <v>8643</v>
      </c>
      <c r="F839" s="934">
        <f>SUMIF(WBA!Q:Q,D839,WBA!S:S)</f>
        <v>0</v>
      </c>
      <c r="G839" s="934">
        <f>SUMIF(Loic_MSc_Thesis!Q:Q,D839,Loic_MSc_Thesis!S:S)</f>
        <v>0</v>
      </c>
      <c r="H839" s="934">
        <f>SUMIF(LBB!Q:Q,D839,LBB!S:S)</f>
        <v>0</v>
      </c>
      <c r="I839" s="934">
        <f>SUMIF(Expert_LBB!M:M,D839,Expert_LBB!Q:Q)</f>
        <v>0</v>
      </c>
      <c r="J839" s="934">
        <f>SUMIF(Insekteräich!Q:Q,D839,Insekteräich!S:S)</f>
        <v>0</v>
      </c>
      <c r="K839" s="934">
        <f>SUMIF(Expert_Insekteraich!O:O,D839,Expert_Insekteraich!S:S)</f>
        <v>0</v>
      </c>
      <c r="L839" s="934">
        <f>SUMIF(other!R:R,D839,other!T:T)</f>
        <v>0</v>
      </c>
      <c r="M839" s="934">
        <f>SUMIF('Pan traps 2024'!Q:Q,D839,'Pan traps 2024'!S:S)</f>
        <v>0</v>
      </c>
      <c r="N839" s="934">
        <f t="shared" si="20"/>
        <v>0</v>
      </c>
      <c r="O839" s="935">
        <f t="shared" si="19"/>
        <v>0</v>
      </c>
      <c r="P839" s="914"/>
    </row>
    <row r="840" spans="1:16" ht="15">
      <c r="A840" s="114" t="str">
        <f t="shared" si="21"/>
        <v>non</v>
      </c>
      <c r="D840" s="114" t="s">
        <v>8644</v>
      </c>
      <c r="F840" s="934">
        <f>SUMIF(WBA!Q:Q,D840,WBA!S:S)</f>
        <v>0</v>
      </c>
      <c r="G840" s="934">
        <f>SUMIF(Loic_MSc_Thesis!Q:Q,D840,Loic_MSc_Thesis!S:S)</f>
        <v>0</v>
      </c>
      <c r="H840" s="934">
        <f>SUMIF(LBB!Q:Q,D840,LBB!S:S)</f>
        <v>0</v>
      </c>
      <c r="I840" s="934">
        <f>SUMIF(Expert_LBB!M:M,D840,Expert_LBB!Q:Q)</f>
        <v>0</v>
      </c>
      <c r="J840" s="934">
        <f>SUMIF(Insekteräich!Q:Q,D840,Insekteräich!S:S)</f>
        <v>0</v>
      </c>
      <c r="K840" s="934">
        <f>SUMIF(Expert_Insekteraich!O:O,D840,Expert_Insekteraich!S:S)</f>
        <v>0</v>
      </c>
      <c r="L840" s="934">
        <f>SUMIF(other!R:R,D840,other!T:T)</f>
        <v>0</v>
      </c>
      <c r="M840" s="934">
        <f>SUMIF('Pan traps 2024'!Q:Q,D840,'Pan traps 2024'!S:S)</f>
        <v>0</v>
      </c>
      <c r="N840" s="934">
        <f t="shared" si="20"/>
        <v>0</v>
      </c>
      <c r="O840" s="935">
        <f t="shared" si="19"/>
        <v>0</v>
      </c>
      <c r="P840" s="914"/>
    </row>
    <row r="841" spans="1:16" ht="15">
      <c r="A841" s="114" t="str">
        <f t="shared" si="21"/>
        <v>non</v>
      </c>
      <c r="D841" s="114" t="s">
        <v>8645</v>
      </c>
      <c r="F841" s="934">
        <f>SUMIF(WBA!Q:Q,D841,WBA!S:S)</f>
        <v>0</v>
      </c>
      <c r="G841" s="934">
        <f>SUMIF(Loic_MSc_Thesis!Q:Q,D841,Loic_MSc_Thesis!S:S)</f>
        <v>0</v>
      </c>
      <c r="H841" s="934">
        <f>SUMIF(LBB!Q:Q,D841,LBB!S:S)</f>
        <v>0</v>
      </c>
      <c r="I841" s="934">
        <f>SUMIF(Expert_LBB!M:M,D841,Expert_LBB!Q:Q)</f>
        <v>0</v>
      </c>
      <c r="J841" s="934">
        <f>SUMIF(Insekteräich!Q:Q,D841,Insekteräich!S:S)</f>
        <v>0</v>
      </c>
      <c r="K841" s="934">
        <f>SUMIF(Expert_Insekteraich!O:O,D841,Expert_Insekteraich!S:S)</f>
        <v>0</v>
      </c>
      <c r="L841" s="934">
        <f>SUMIF(other!R:R,D841,other!T:T)</f>
        <v>0</v>
      </c>
      <c r="M841" s="934">
        <f>SUMIF('Pan traps 2024'!Q:Q,D841,'Pan traps 2024'!S:S)</f>
        <v>0</v>
      </c>
      <c r="N841" s="934">
        <f t="shared" si="20"/>
        <v>0</v>
      </c>
      <c r="O841" s="935">
        <f t="shared" si="19"/>
        <v>0</v>
      </c>
      <c r="P841" s="914"/>
    </row>
    <row r="842" spans="1:16" ht="15">
      <c r="A842" s="114" t="str">
        <f t="shared" si="21"/>
        <v>non</v>
      </c>
      <c r="D842" s="114" t="s">
        <v>8646</v>
      </c>
      <c r="F842" s="934">
        <f>SUMIF(WBA!Q:Q,D842,WBA!S:S)</f>
        <v>0</v>
      </c>
      <c r="G842" s="934">
        <f>SUMIF(Loic_MSc_Thesis!Q:Q,D842,Loic_MSc_Thesis!S:S)</f>
        <v>0</v>
      </c>
      <c r="H842" s="934">
        <f>SUMIF(LBB!Q:Q,D842,LBB!S:S)</f>
        <v>0</v>
      </c>
      <c r="I842" s="934">
        <f>SUMIF(Expert_LBB!M:M,D842,Expert_LBB!Q:Q)</f>
        <v>0</v>
      </c>
      <c r="J842" s="934">
        <f>SUMIF(Insekteräich!Q:Q,D842,Insekteräich!S:S)</f>
        <v>0</v>
      </c>
      <c r="K842" s="934">
        <f>SUMIF(Expert_Insekteraich!O:O,D842,Expert_Insekteraich!S:S)</f>
        <v>0</v>
      </c>
      <c r="L842" s="934">
        <f>SUMIF(other!R:R,D842,other!T:T)</f>
        <v>0</v>
      </c>
      <c r="M842" s="934">
        <f>SUMIF('Pan traps 2024'!Q:Q,D842,'Pan traps 2024'!S:S)</f>
        <v>0</v>
      </c>
      <c r="N842" s="934">
        <f t="shared" si="20"/>
        <v>0</v>
      </c>
      <c r="O842" s="935">
        <f t="shared" si="19"/>
        <v>0</v>
      </c>
      <c r="P842" s="914"/>
    </row>
    <row r="843" spans="1:16" ht="15">
      <c r="A843" s="114" t="str">
        <f t="shared" si="21"/>
        <v>non</v>
      </c>
      <c r="D843" s="114" t="s">
        <v>8647</v>
      </c>
      <c r="F843" s="934">
        <f>SUMIF(WBA!Q:Q,D843,WBA!S:S)</f>
        <v>0</v>
      </c>
      <c r="G843" s="934">
        <f>SUMIF(Loic_MSc_Thesis!Q:Q,D843,Loic_MSc_Thesis!S:S)</f>
        <v>0</v>
      </c>
      <c r="H843" s="934">
        <f>SUMIF(LBB!Q:Q,D843,LBB!S:S)</f>
        <v>0</v>
      </c>
      <c r="I843" s="934">
        <f>SUMIF(Expert_LBB!M:M,D843,Expert_LBB!Q:Q)</f>
        <v>0</v>
      </c>
      <c r="J843" s="934">
        <f>SUMIF(Insekteräich!Q:Q,D843,Insekteräich!S:S)</f>
        <v>0</v>
      </c>
      <c r="K843" s="934">
        <f>SUMIF(Expert_Insekteraich!O:O,D843,Expert_Insekteraich!S:S)</f>
        <v>0</v>
      </c>
      <c r="L843" s="934">
        <f>SUMIF(other!R:R,D843,other!T:T)</f>
        <v>0</v>
      </c>
      <c r="M843" s="934">
        <f>SUMIF('Pan traps 2024'!Q:Q,D843,'Pan traps 2024'!S:S)</f>
        <v>0</v>
      </c>
      <c r="N843" s="934">
        <f t="shared" si="20"/>
        <v>0</v>
      </c>
      <c r="O843" s="935">
        <f t="shared" si="19"/>
        <v>0</v>
      </c>
      <c r="P843" s="914"/>
    </row>
    <row r="844" spans="1:16" ht="15">
      <c r="A844" s="114" t="str">
        <f t="shared" si="21"/>
        <v>non</v>
      </c>
      <c r="D844" s="114" t="s">
        <v>8648</v>
      </c>
      <c r="F844" s="934">
        <f>SUMIF(WBA!Q:Q,D844,WBA!S:S)</f>
        <v>0</v>
      </c>
      <c r="G844" s="934">
        <f>SUMIF(Loic_MSc_Thesis!Q:Q,D844,Loic_MSc_Thesis!S:S)</f>
        <v>0</v>
      </c>
      <c r="H844" s="934">
        <f>SUMIF(LBB!Q:Q,D844,LBB!S:S)</f>
        <v>0</v>
      </c>
      <c r="I844" s="934">
        <f>SUMIF(Expert_LBB!M:M,D844,Expert_LBB!Q:Q)</f>
        <v>0</v>
      </c>
      <c r="J844" s="934">
        <f>SUMIF(Insekteräich!Q:Q,D844,Insekteräich!S:S)</f>
        <v>0</v>
      </c>
      <c r="K844" s="934">
        <f>SUMIF(Expert_Insekteraich!O:O,D844,Expert_Insekteraich!S:S)</f>
        <v>0</v>
      </c>
      <c r="L844" s="934">
        <f>SUMIF(other!R:R,D844,other!T:T)</f>
        <v>0</v>
      </c>
      <c r="M844" s="934">
        <f>SUMIF('Pan traps 2024'!Q:Q,D844,'Pan traps 2024'!S:S)</f>
        <v>0</v>
      </c>
      <c r="N844" s="934">
        <f t="shared" si="20"/>
        <v>0</v>
      </c>
      <c r="O844" s="935">
        <f t="shared" si="19"/>
        <v>0</v>
      </c>
      <c r="P844" s="914"/>
    </row>
    <row r="845" spans="1:16" ht="15">
      <c r="A845" s="114" t="str">
        <f t="shared" si="21"/>
        <v>non</v>
      </c>
      <c r="D845" s="114" t="s">
        <v>8649</v>
      </c>
      <c r="F845" s="934">
        <f>SUMIF(WBA!Q:Q,D845,WBA!S:S)</f>
        <v>0</v>
      </c>
      <c r="G845" s="934">
        <f>SUMIF(Loic_MSc_Thesis!Q:Q,D845,Loic_MSc_Thesis!S:S)</f>
        <v>0</v>
      </c>
      <c r="H845" s="934">
        <f>SUMIF(LBB!Q:Q,D845,LBB!S:S)</f>
        <v>0</v>
      </c>
      <c r="I845" s="934">
        <f>SUMIF(Expert_LBB!M:M,D845,Expert_LBB!Q:Q)</f>
        <v>0</v>
      </c>
      <c r="J845" s="934">
        <f>SUMIF(Insekteräich!Q:Q,D845,Insekteräich!S:S)</f>
        <v>0</v>
      </c>
      <c r="K845" s="934">
        <f>SUMIF(Expert_Insekteraich!O:O,D845,Expert_Insekteraich!S:S)</f>
        <v>0</v>
      </c>
      <c r="L845" s="934">
        <f>SUMIF(other!R:R,D845,other!T:T)</f>
        <v>0</v>
      </c>
      <c r="M845" s="934">
        <f>SUMIF('Pan traps 2024'!Q:Q,D845,'Pan traps 2024'!S:S)</f>
        <v>0</v>
      </c>
      <c r="N845" s="934">
        <f t="shared" si="20"/>
        <v>0</v>
      </c>
      <c r="O845" s="935">
        <f t="shared" si="19"/>
        <v>0</v>
      </c>
      <c r="P845" s="914"/>
    </row>
    <row r="846" spans="1:16" ht="15">
      <c r="A846" s="114" t="str">
        <f t="shared" si="21"/>
        <v>non</v>
      </c>
      <c r="D846" s="114" t="s">
        <v>8650</v>
      </c>
      <c r="F846" s="934">
        <f>SUMIF(WBA!Q:Q,D846,WBA!S:S)</f>
        <v>0</v>
      </c>
      <c r="G846" s="934">
        <f>SUMIF(Loic_MSc_Thesis!Q:Q,D846,Loic_MSc_Thesis!S:S)</f>
        <v>0</v>
      </c>
      <c r="H846" s="934">
        <f>SUMIF(LBB!Q:Q,D846,LBB!S:S)</f>
        <v>0</v>
      </c>
      <c r="I846" s="934">
        <f>SUMIF(Expert_LBB!M:M,D846,Expert_LBB!Q:Q)</f>
        <v>0</v>
      </c>
      <c r="J846" s="934">
        <f>SUMIF(Insekteräich!Q:Q,D846,Insekteräich!S:S)</f>
        <v>0</v>
      </c>
      <c r="K846" s="934">
        <f>SUMIF(Expert_Insekteraich!O:O,D846,Expert_Insekteraich!S:S)</f>
        <v>0</v>
      </c>
      <c r="L846" s="934">
        <f>SUMIF(other!R:R,D846,other!T:T)</f>
        <v>0</v>
      </c>
      <c r="M846" s="934">
        <f>SUMIF('Pan traps 2024'!Q:Q,D846,'Pan traps 2024'!S:S)</f>
        <v>0</v>
      </c>
      <c r="N846" s="934">
        <f t="shared" si="20"/>
        <v>0</v>
      </c>
      <c r="O846" s="935">
        <f t="shared" si="19"/>
        <v>0</v>
      </c>
      <c r="P846" s="914"/>
    </row>
    <row r="847" spans="1:16" ht="15">
      <c r="A847" s="114" t="str">
        <f t="shared" si="21"/>
        <v>non</v>
      </c>
      <c r="D847" s="114" t="s">
        <v>8651</v>
      </c>
      <c r="F847" s="934">
        <f>SUMIF(WBA!Q:Q,D847,WBA!S:S)</f>
        <v>0</v>
      </c>
      <c r="G847" s="934">
        <f>SUMIF(Loic_MSc_Thesis!Q:Q,D847,Loic_MSc_Thesis!S:S)</f>
        <v>0</v>
      </c>
      <c r="H847" s="934">
        <f>SUMIF(LBB!Q:Q,D847,LBB!S:S)</f>
        <v>0</v>
      </c>
      <c r="I847" s="934">
        <f>SUMIF(Expert_LBB!M:M,D847,Expert_LBB!Q:Q)</f>
        <v>0</v>
      </c>
      <c r="J847" s="934">
        <f>SUMIF(Insekteräich!Q:Q,D847,Insekteräich!S:S)</f>
        <v>0</v>
      </c>
      <c r="K847" s="934">
        <f>SUMIF(Expert_Insekteraich!O:O,D847,Expert_Insekteraich!S:S)</f>
        <v>0</v>
      </c>
      <c r="L847" s="934">
        <f>SUMIF(other!R:R,D847,other!T:T)</f>
        <v>0</v>
      </c>
      <c r="M847" s="934">
        <f>SUMIF('Pan traps 2024'!Q:Q,D847,'Pan traps 2024'!S:S)</f>
        <v>0</v>
      </c>
      <c r="N847" s="934">
        <f t="shared" si="20"/>
        <v>0</v>
      </c>
      <c r="O847" s="935">
        <f t="shared" si="19"/>
        <v>0</v>
      </c>
      <c r="P847" s="914"/>
    </row>
    <row r="848" spans="1:16" ht="15">
      <c r="A848" s="114" t="str">
        <f t="shared" si="21"/>
        <v>non</v>
      </c>
      <c r="D848" s="114" t="s">
        <v>8652</v>
      </c>
      <c r="F848" s="934">
        <f>SUMIF(WBA!Q:Q,D848,WBA!S:S)</f>
        <v>0</v>
      </c>
      <c r="G848" s="934">
        <f>SUMIF(Loic_MSc_Thesis!Q:Q,D848,Loic_MSc_Thesis!S:S)</f>
        <v>0</v>
      </c>
      <c r="H848" s="934">
        <f>SUMIF(LBB!Q:Q,D848,LBB!S:S)</f>
        <v>0</v>
      </c>
      <c r="I848" s="934">
        <f>SUMIF(Expert_LBB!M:M,D848,Expert_LBB!Q:Q)</f>
        <v>0</v>
      </c>
      <c r="J848" s="934">
        <f>SUMIF(Insekteräich!Q:Q,D848,Insekteräich!S:S)</f>
        <v>0</v>
      </c>
      <c r="K848" s="934">
        <f>SUMIF(Expert_Insekteraich!O:O,D848,Expert_Insekteraich!S:S)</f>
        <v>0</v>
      </c>
      <c r="L848" s="934">
        <f>SUMIF(other!R:R,D848,other!T:T)</f>
        <v>0</v>
      </c>
      <c r="M848" s="934">
        <f>SUMIF('Pan traps 2024'!Q:Q,D848,'Pan traps 2024'!S:S)</f>
        <v>0</v>
      </c>
      <c r="N848" s="934">
        <f t="shared" si="20"/>
        <v>0</v>
      </c>
      <c r="O848" s="935">
        <f t="shared" si="19"/>
        <v>0</v>
      </c>
      <c r="P848" s="914"/>
    </row>
    <row r="849" spans="1:16" ht="15">
      <c r="A849" s="114" t="str">
        <f t="shared" si="21"/>
        <v>non</v>
      </c>
      <c r="D849" s="114" t="s">
        <v>8653</v>
      </c>
      <c r="F849" s="934">
        <f>SUMIF(WBA!Q:Q,D849,WBA!S:S)</f>
        <v>0</v>
      </c>
      <c r="G849" s="934">
        <f>SUMIF(Loic_MSc_Thesis!Q:Q,D849,Loic_MSc_Thesis!S:S)</f>
        <v>0</v>
      </c>
      <c r="H849" s="934">
        <f>SUMIF(LBB!Q:Q,D849,LBB!S:S)</f>
        <v>0</v>
      </c>
      <c r="I849" s="934">
        <f>SUMIF(Expert_LBB!M:M,D849,Expert_LBB!Q:Q)</f>
        <v>0</v>
      </c>
      <c r="J849" s="934">
        <f>SUMIF(Insekteräich!Q:Q,D849,Insekteräich!S:S)</f>
        <v>0</v>
      </c>
      <c r="K849" s="934">
        <f>SUMIF(Expert_Insekteraich!O:O,D849,Expert_Insekteraich!S:S)</f>
        <v>0</v>
      </c>
      <c r="L849" s="934">
        <f>SUMIF(other!R:R,D849,other!T:T)</f>
        <v>0</v>
      </c>
      <c r="M849" s="934">
        <f>SUMIF('Pan traps 2024'!Q:Q,D849,'Pan traps 2024'!S:S)</f>
        <v>0</v>
      </c>
      <c r="N849" s="934">
        <f t="shared" si="20"/>
        <v>0</v>
      </c>
      <c r="O849" s="935">
        <f t="shared" si="19"/>
        <v>0</v>
      </c>
      <c r="P849" s="914"/>
    </row>
    <row r="850" spans="1:16" ht="15">
      <c r="A850" s="114" t="str">
        <f t="shared" si="21"/>
        <v>non</v>
      </c>
      <c r="D850" s="114" t="s">
        <v>8654</v>
      </c>
      <c r="F850" s="934">
        <f>SUMIF(WBA!Q:Q,D850,WBA!S:S)</f>
        <v>0</v>
      </c>
      <c r="G850" s="934">
        <f>SUMIF(Loic_MSc_Thesis!Q:Q,D850,Loic_MSc_Thesis!S:S)</f>
        <v>0</v>
      </c>
      <c r="H850" s="934">
        <f>SUMIF(LBB!Q:Q,D850,LBB!S:S)</f>
        <v>0</v>
      </c>
      <c r="I850" s="934">
        <f>SUMIF(Expert_LBB!M:M,D850,Expert_LBB!Q:Q)</f>
        <v>0</v>
      </c>
      <c r="J850" s="934">
        <f>SUMIF(Insekteräich!Q:Q,D850,Insekteräich!S:S)</f>
        <v>0</v>
      </c>
      <c r="K850" s="934">
        <f>SUMIF(Expert_Insekteraich!O:O,D850,Expert_Insekteraich!S:S)</f>
        <v>0</v>
      </c>
      <c r="L850" s="934">
        <f>SUMIF(other!R:R,D850,other!T:T)</f>
        <v>0</v>
      </c>
      <c r="M850" s="934">
        <f>SUMIF('Pan traps 2024'!Q:Q,D850,'Pan traps 2024'!S:S)</f>
        <v>0</v>
      </c>
      <c r="N850" s="934">
        <f t="shared" si="20"/>
        <v>0</v>
      </c>
      <c r="O850" s="935">
        <f t="shared" si="19"/>
        <v>0</v>
      </c>
      <c r="P850" s="914"/>
    </row>
    <row r="851" spans="1:16" ht="15">
      <c r="A851" s="114" t="str">
        <f t="shared" si="21"/>
        <v>non</v>
      </c>
      <c r="D851" s="114" t="s">
        <v>8655</v>
      </c>
      <c r="F851" s="934">
        <f>SUMIF(WBA!Q:Q,D851,WBA!S:S)</f>
        <v>0</v>
      </c>
      <c r="G851" s="934">
        <f>SUMIF(Loic_MSc_Thesis!Q:Q,D851,Loic_MSc_Thesis!S:S)</f>
        <v>0</v>
      </c>
      <c r="H851" s="934">
        <f>SUMIF(LBB!Q:Q,D851,LBB!S:S)</f>
        <v>0</v>
      </c>
      <c r="I851" s="934">
        <f>SUMIF(Expert_LBB!M:M,D851,Expert_LBB!Q:Q)</f>
        <v>0</v>
      </c>
      <c r="J851" s="934">
        <f>SUMIF(Insekteräich!Q:Q,D851,Insekteräich!S:S)</f>
        <v>0</v>
      </c>
      <c r="K851" s="934">
        <f>SUMIF(Expert_Insekteraich!O:O,D851,Expert_Insekteraich!S:S)</f>
        <v>0</v>
      </c>
      <c r="L851" s="934">
        <f>SUMIF(other!R:R,D851,other!T:T)</f>
        <v>0</v>
      </c>
      <c r="M851" s="934">
        <f>SUMIF('Pan traps 2024'!Q:Q,D851,'Pan traps 2024'!S:S)</f>
        <v>0</v>
      </c>
      <c r="N851" s="934">
        <f t="shared" si="20"/>
        <v>0</v>
      </c>
      <c r="O851" s="935">
        <f t="shared" si="19"/>
        <v>0</v>
      </c>
      <c r="P851" s="914"/>
    </row>
    <row r="852" spans="1:16" ht="15">
      <c r="A852" s="114">
        <f t="shared" si="21"/>
        <v>1</v>
      </c>
      <c r="D852" s="114" t="s">
        <v>5568</v>
      </c>
      <c r="F852" s="934">
        <f>SUMIF(WBA!Q:Q,D852,WBA!S:S)</f>
        <v>0</v>
      </c>
      <c r="G852" s="934">
        <f>SUMIF(Loic_MSc_Thesis!Q:Q,D852,Loic_MSc_Thesis!S:S)</f>
        <v>0</v>
      </c>
      <c r="H852" s="934">
        <f>SUMIF(LBB!Q:Q,D852,LBB!S:S)</f>
        <v>8</v>
      </c>
      <c r="I852" s="934">
        <f>SUMIF(Expert_LBB!M:M,D852,Expert_LBB!Q:Q)</f>
        <v>8</v>
      </c>
      <c r="J852" s="934">
        <f>SUMIF(Insekteräich!Q:Q,D852,Insekteräich!S:S)</f>
        <v>0</v>
      </c>
      <c r="K852" s="934">
        <f>SUMIF(Expert_Insekteraich!O:O,D852,Expert_Insekteraich!S:S)</f>
        <v>0</v>
      </c>
      <c r="L852" s="934">
        <f>SUMIF(other!R:R,D852,other!T:T)</f>
        <v>0</v>
      </c>
      <c r="M852" s="934">
        <f>SUMIF('Pan traps 2024'!Q:Q,D852,'Pan traps 2024'!S:S)</f>
        <v>0</v>
      </c>
      <c r="N852" s="934">
        <f t="shared" si="20"/>
        <v>16</v>
      </c>
      <c r="O852" s="935" t="e">
        <f t="shared" ca="1" si="19"/>
        <v>#NAME?</v>
      </c>
      <c r="P852" s="914"/>
    </row>
    <row r="853" spans="1:16" ht="15">
      <c r="A853" s="114">
        <f t="shared" si="21"/>
        <v>1</v>
      </c>
      <c r="D853" s="933" t="s">
        <v>510</v>
      </c>
      <c r="F853" s="934">
        <f>SUMIF(WBA!Q:Q,D853,WBA!S:S)</f>
        <v>83</v>
      </c>
      <c r="G853" s="934">
        <f>SUMIF(Loic_MSc_Thesis!Q:Q,D853,Loic_MSc_Thesis!S:S)</f>
        <v>24</v>
      </c>
      <c r="H853" s="934">
        <f>SUMIF(LBB!Q:Q,D853,LBB!S:S)</f>
        <v>1447</v>
      </c>
      <c r="I853" s="934">
        <f>SUMIF(Expert_LBB!M:M,D853,Expert_LBB!Q:Q)</f>
        <v>0</v>
      </c>
      <c r="J853" s="934">
        <f>SUMIF(Insekteräich!Q:Q,D853,Insekteräich!S:S)</f>
        <v>4656</v>
      </c>
      <c r="K853" s="934">
        <f>SUMIF(Expert_Insekteraich!O:O,D853,Expert_Insekteraich!S:S)</f>
        <v>0</v>
      </c>
      <c r="L853" s="934">
        <f>SUMIF(other!R:R,D853,other!T:T)</f>
        <v>0</v>
      </c>
      <c r="M853" s="934">
        <f>SUMIF('Pan traps 2024'!Q:Q,D853,'Pan traps 2024'!S:S)</f>
        <v>2</v>
      </c>
      <c r="N853" s="934">
        <f t="shared" si="20"/>
        <v>6212</v>
      </c>
      <c r="O853" s="935" t="e">
        <f t="shared" ca="1" si="19"/>
        <v>#NAME?</v>
      </c>
      <c r="P853" s="914"/>
    </row>
    <row r="854" spans="1:16" ht="15">
      <c r="A854" s="114" t="str">
        <f t="shared" si="21"/>
        <v>non</v>
      </c>
      <c r="D854" s="114" t="s">
        <v>8656</v>
      </c>
      <c r="F854" s="934">
        <f>SUMIF(WBA!Q:Q,D854,WBA!S:S)</f>
        <v>0</v>
      </c>
      <c r="G854" s="934">
        <f>SUMIF(Loic_MSc_Thesis!Q:Q,D854,Loic_MSc_Thesis!S:S)</f>
        <v>0</v>
      </c>
      <c r="H854" s="934">
        <f>SUMIF(LBB!Q:Q,D854,LBB!S:S)</f>
        <v>0</v>
      </c>
      <c r="I854" s="934">
        <f>SUMIF(Expert_LBB!M:M,D854,Expert_LBB!Q:Q)</f>
        <v>0</v>
      </c>
      <c r="J854" s="934">
        <f>SUMIF(Insekteräich!Q:Q,D854,Insekteräich!S:S)</f>
        <v>0</v>
      </c>
      <c r="K854" s="934">
        <f>SUMIF(Expert_Insekteraich!O:O,D854,Expert_Insekteraich!S:S)</f>
        <v>0</v>
      </c>
      <c r="L854" s="934">
        <f>SUMIF(other!R:R,D854,other!T:T)</f>
        <v>0</v>
      </c>
      <c r="M854" s="934">
        <f>SUMIF('Pan traps 2024'!Q:Q,D854,'Pan traps 2024'!S:S)</f>
        <v>0</v>
      </c>
      <c r="N854" s="934">
        <f t="shared" si="20"/>
        <v>0</v>
      </c>
      <c r="O854" s="935">
        <f t="shared" si="19"/>
        <v>0</v>
      </c>
      <c r="P854" s="914"/>
    </row>
    <row r="855" spans="1:16" ht="15">
      <c r="A855" s="114">
        <f t="shared" si="21"/>
        <v>1</v>
      </c>
      <c r="D855" s="114" t="s">
        <v>5563</v>
      </c>
      <c r="F855" s="934">
        <f>SUMIF(WBA!Q:Q,D855,WBA!S:S)</f>
        <v>0</v>
      </c>
      <c r="G855" s="934">
        <f>SUMIF(Loic_MSc_Thesis!Q:Q,D855,Loic_MSc_Thesis!S:S)</f>
        <v>0</v>
      </c>
      <c r="H855" s="934">
        <f>SUMIF(LBB!Q:Q,D855,LBB!S:S)</f>
        <v>9</v>
      </c>
      <c r="I855" s="934">
        <f>SUMIF(Expert_LBB!M:M,D855,Expert_LBB!Q:Q)</f>
        <v>9</v>
      </c>
      <c r="J855" s="934">
        <f>SUMIF(Insekteräich!Q:Q,D855,Insekteräich!S:S)</f>
        <v>7</v>
      </c>
      <c r="K855" s="934">
        <f>SUMIF(Expert_Insekteraich!O:O,D855,Expert_Insekteraich!S:S)</f>
        <v>0</v>
      </c>
      <c r="L855" s="934">
        <f>SUMIF(other!R:R,D855,other!T:T)</f>
        <v>0</v>
      </c>
      <c r="M855" s="934">
        <f>SUMIF('Pan traps 2024'!Q:Q,D855,'Pan traps 2024'!S:S)</f>
        <v>0</v>
      </c>
      <c r="N855" s="934">
        <f t="shared" si="20"/>
        <v>25</v>
      </c>
      <c r="O855" s="935" t="e">
        <f t="shared" ca="1" si="19"/>
        <v>#NAME?</v>
      </c>
      <c r="P855" s="914"/>
    </row>
    <row r="856" spans="1:16" ht="15">
      <c r="A856" s="114" t="str">
        <f t="shared" si="21"/>
        <v>non</v>
      </c>
      <c r="D856" s="114" t="s">
        <v>8657</v>
      </c>
      <c r="F856" s="934">
        <f>SUMIF(WBA!Q:Q,D856,WBA!S:S)</f>
        <v>0</v>
      </c>
      <c r="G856" s="934">
        <f>SUMIF(Loic_MSc_Thesis!Q:Q,D856,Loic_MSc_Thesis!S:S)</f>
        <v>0</v>
      </c>
      <c r="H856" s="934">
        <f>SUMIF(LBB!Q:Q,D856,LBB!S:S)</f>
        <v>0</v>
      </c>
      <c r="I856" s="934">
        <f>SUMIF(Expert_LBB!M:M,D856,Expert_LBB!Q:Q)</f>
        <v>0</v>
      </c>
      <c r="J856" s="934">
        <f>SUMIF(Insekteräich!Q:Q,D856,Insekteräich!S:S)</f>
        <v>0</v>
      </c>
      <c r="K856" s="934">
        <f>SUMIF(Expert_Insekteraich!O:O,D856,Expert_Insekteraich!S:S)</f>
        <v>0</v>
      </c>
      <c r="L856" s="934">
        <f>SUMIF(other!R:R,D856,other!T:T)</f>
        <v>0</v>
      </c>
      <c r="M856" s="934">
        <f>SUMIF('Pan traps 2024'!Q:Q,D856,'Pan traps 2024'!S:S)</f>
        <v>0</v>
      </c>
      <c r="N856" s="934">
        <f t="shared" si="20"/>
        <v>0</v>
      </c>
      <c r="O856" s="935">
        <f t="shared" si="19"/>
        <v>0</v>
      </c>
      <c r="P856" s="914"/>
    </row>
    <row r="857" spans="1:16" ht="15">
      <c r="A857" s="114" t="str">
        <f t="shared" si="21"/>
        <v>non</v>
      </c>
      <c r="D857" s="114" t="s">
        <v>8658</v>
      </c>
      <c r="F857" s="934">
        <f>SUMIF(WBA!Q:Q,D857,WBA!S:S)</f>
        <v>0</v>
      </c>
      <c r="G857" s="934">
        <f>SUMIF(Loic_MSc_Thesis!Q:Q,D857,Loic_MSc_Thesis!S:S)</f>
        <v>0</v>
      </c>
      <c r="H857" s="934">
        <f>SUMIF(LBB!Q:Q,D857,LBB!S:S)</f>
        <v>0</v>
      </c>
      <c r="I857" s="934">
        <f>SUMIF(Expert_LBB!M:M,D857,Expert_LBB!Q:Q)</f>
        <v>0</v>
      </c>
      <c r="J857" s="934">
        <f>SUMIF(Insekteräich!Q:Q,D857,Insekteräich!S:S)</f>
        <v>0</v>
      </c>
      <c r="K857" s="934">
        <f>SUMIF(Expert_Insekteraich!O:O,D857,Expert_Insekteraich!S:S)</f>
        <v>0</v>
      </c>
      <c r="L857" s="934">
        <f>SUMIF(other!R:R,D857,other!T:T)</f>
        <v>0</v>
      </c>
      <c r="M857" s="934">
        <f>SUMIF('Pan traps 2024'!Q:Q,D857,'Pan traps 2024'!S:S)</f>
        <v>0</v>
      </c>
      <c r="N857" s="934">
        <f t="shared" si="20"/>
        <v>0</v>
      </c>
      <c r="O857" s="935">
        <f t="shared" si="19"/>
        <v>0</v>
      </c>
      <c r="P857" s="914"/>
    </row>
    <row r="858" spans="1:16" ht="15">
      <c r="A858" s="114" t="str">
        <f t="shared" si="21"/>
        <v>non</v>
      </c>
      <c r="D858" s="114" t="s">
        <v>8659</v>
      </c>
      <c r="F858" s="934">
        <f>SUMIF(WBA!Q:Q,D858,WBA!S:S)</f>
        <v>0</v>
      </c>
      <c r="G858" s="934">
        <f>SUMIF(Loic_MSc_Thesis!Q:Q,D858,Loic_MSc_Thesis!S:S)</f>
        <v>0</v>
      </c>
      <c r="H858" s="934">
        <f>SUMIF(LBB!Q:Q,D858,LBB!S:S)</f>
        <v>0</v>
      </c>
      <c r="I858" s="934">
        <f>SUMIF(Expert_LBB!M:M,D858,Expert_LBB!Q:Q)</f>
        <v>0</v>
      </c>
      <c r="J858" s="934">
        <f>SUMIF(Insekteräich!Q:Q,D858,Insekteräich!S:S)</f>
        <v>0</v>
      </c>
      <c r="K858" s="934">
        <f>SUMIF(Expert_Insekteraich!O:O,D858,Expert_Insekteraich!S:S)</f>
        <v>0</v>
      </c>
      <c r="L858" s="934">
        <f>SUMIF(other!R:R,D858,other!T:T)</f>
        <v>0</v>
      </c>
      <c r="M858" s="934">
        <f>SUMIF('Pan traps 2024'!Q:Q,D858,'Pan traps 2024'!S:S)</f>
        <v>0</v>
      </c>
      <c r="N858" s="934">
        <f t="shared" si="20"/>
        <v>0</v>
      </c>
      <c r="O858" s="935">
        <f t="shared" si="19"/>
        <v>0</v>
      </c>
      <c r="P858" s="914"/>
    </row>
    <row r="859" spans="1:16" ht="15">
      <c r="A859" s="114" t="str">
        <f t="shared" si="21"/>
        <v>non</v>
      </c>
      <c r="D859" s="114" t="s">
        <v>8660</v>
      </c>
      <c r="F859" s="934">
        <f>SUMIF(WBA!Q:Q,D859,WBA!S:S)</f>
        <v>0</v>
      </c>
      <c r="G859" s="934">
        <f>SUMIF(Loic_MSc_Thesis!Q:Q,D859,Loic_MSc_Thesis!S:S)</f>
        <v>0</v>
      </c>
      <c r="H859" s="934">
        <f>SUMIF(LBB!Q:Q,D859,LBB!S:S)</f>
        <v>0</v>
      </c>
      <c r="I859" s="934">
        <f>SUMIF(Expert_LBB!M:M,D859,Expert_LBB!Q:Q)</f>
        <v>0</v>
      </c>
      <c r="J859" s="934">
        <f>SUMIF(Insekteräich!Q:Q,D859,Insekteräich!S:S)</f>
        <v>0</v>
      </c>
      <c r="K859" s="934">
        <f>SUMIF(Expert_Insekteraich!O:O,D859,Expert_Insekteraich!S:S)</f>
        <v>0</v>
      </c>
      <c r="L859" s="934">
        <f>SUMIF(other!R:R,D859,other!T:T)</f>
        <v>0</v>
      </c>
      <c r="M859" s="934">
        <f>SUMIF('Pan traps 2024'!Q:Q,D859,'Pan traps 2024'!S:S)</f>
        <v>0</v>
      </c>
      <c r="N859" s="934">
        <f t="shared" si="20"/>
        <v>0</v>
      </c>
      <c r="O859" s="935">
        <f t="shared" si="19"/>
        <v>0</v>
      </c>
      <c r="P859" s="914"/>
    </row>
    <row r="860" spans="1:16" ht="15">
      <c r="A860" s="114" t="str">
        <f t="shared" si="21"/>
        <v>non</v>
      </c>
      <c r="D860" s="114" t="s">
        <v>8661</v>
      </c>
      <c r="F860" s="934">
        <f>SUMIF(WBA!Q:Q,D860,WBA!S:S)</f>
        <v>0</v>
      </c>
      <c r="G860" s="934">
        <f>SUMIF(Loic_MSc_Thesis!Q:Q,D860,Loic_MSc_Thesis!S:S)</f>
        <v>0</v>
      </c>
      <c r="H860" s="934">
        <f>SUMIF(LBB!Q:Q,D860,LBB!S:S)</f>
        <v>0</v>
      </c>
      <c r="I860" s="934">
        <f>SUMIF(Expert_LBB!M:M,D860,Expert_LBB!Q:Q)</f>
        <v>0</v>
      </c>
      <c r="J860" s="934">
        <f>SUMIF(Insekteräich!Q:Q,D860,Insekteräich!S:S)</f>
        <v>0</v>
      </c>
      <c r="K860" s="934">
        <f>SUMIF(Expert_Insekteraich!O:O,D860,Expert_Insekteraich!S:S)</f>
        <v>0</v>
      </c>
      <c r="L860" s="934">
        <f>SUMIF(other!R:R,D860,other!T:T)</f>
        <v>0</v>
      </c>
      <c r="M860" s="934">
        <f>SUMIF('Pan traps 2024'!Q:Q,D860,'Pan traps 2024'!S:S)</f>
        <v>0</v>
      </c>
      <c r="N860" s="934">
        <f t="shared" si="20"/>
        <v>0</v>
      </c>
      <c r="O860" s="935">
        <f t="shared" si="19"/>
        <v>0</v>
      </c>
      <c r="P860" s="914"/>
    </row>
    <row r="861" spans="1:16" ht="15">
      <c r="A861" s="114" t="str">
        <f t="shared" si="21"/>
        <v>non</v>
      </c>
      <c r="D861" s="114" t="s">
        <v>8662</v>
      </c>
      <c r="F861" s="934">
        <f>SUMIF(WBA!Q:Q,D861,WBA!S:S)</f>
        <v>0</v>
      </c>
      <c r="G861" s="934">
        <f>SUMIF(Loic_MSc_Thesis!Q:Q,D861,Loic_MSc_Thesis!S:S)</f>
        <v>0</v>
      </c>
      <c r="H861" s="934">
        <f>SUMIF(LBB!Q:Q,D861,LBB!S:S)</f>
        <v>0</v>
      </c>
      <c r="I861" s="934">
        <f>SUMIF(Expert_LBB!M:M,D861,Expert_LBB!Q:Q)</f>
        <v>0</v>
      </c>
      <c r="J861" s="934">
        <f>SUMIF(Insekteräich!Q:Q,D861,Insekteräich!S:S)</f>
        <v>0</v>
      </c>
      <c r="K861" s="934">
        <f>SUMIF(Expert_Insekteraich!O:O,D861,Expert_Insekteraich!S:S)</f>
        <v>0</v>
      </c>
      <c r="L861" s="934">
        <f>SUMIF(other!R:R,D861,other!T:T)</f>
        <v>0</v>
      </c>
      <c r="M861" s="934">
        <f>SUMIF('Pan traps 2024'!Q:Q,D861,'Pan traps 2024'!S:S)</f>
        <v>0</v>
      </c>
      <c r="N861" s="934">
        <f t="shared" si="20"/>
        <v>0</v>
      </c>
      <c r="O861" s="935">
        <f t="shared" si="19"/>
        <v>0</v>
      </c>
      <c r="P861" s="914"/>
    </row>
    <row r="862" spans="1:16" ht="15">
      <c r="A862" s="114" t="str">
        <f t="shared" si="21"/>
        <v>non</v>
      </c>
      <c r="D862" s="114" t="s">
        <v>8663</v>
      </c>
      <c r="F862" s="934">
        <f>SUMIF(WBA!Q:Q,D862,WBA!S:S)</f>
        <v>0</v>
      </c>
      <c r="G862" s="934">
        <f>SUMIF(Loic_MSc_Thesis!Q:Q,D862,Loic_MSc_Thesis!S:S)</f>
        <v>0</v>
      </c>
      <c r="H862" s="934">
        <f>SUMIF(LBB!Q:Q,D862,LBB!S:S)</f>
        <v>0</v>
      </c>
      <c r="I862" s="934">
        <f>SUMIF(Expert_LBB!M:M,D862,Expert_LBB!Q:Q)</f>
        <v>0</v>
      </c>
      <c r="J862" s="934">
        <f>SUMIF(Insekteräich!Q:Q,D862,Insekteräich!S:S)</f>
        <v>0</v>
      </c>
      <c r="K862" s="934">
        <f>SUMIF(Expert_Insekteraich!O:O,D862,Expert_Insekteraich!S:S)</f>
        <v>0</v>
      </c>
      <c r="L862" s="934">
        <f>SUMIF(other!R:R,D862,other!T:T)</f>
        <v>0</v>
      </c>
      <c r="M862" s="934">
        <f>SUMIF('Pan traps 2024'!Q:Q,D862,'Pan traps 2024'!S:S)</f>
        <v>0</v>
      </c>
      <c r="N862" s="934">
        <f t="shared" si="20"/>
        <v>0</v>
      </c>
      <c r="O862" s="935">
        <f t="shared" si="19"/>
        <v>0</v>
      </c>
      <c r="P862" s="914"/>
    </row>
    <row r="863" spans="1:16" ht="15">
      <c r="A863" s="114" t="str">
        <f t="shared" si="21"/>
        <v>non</v>
      </c>
      <c r="D863" s="114" t="s">
        <v>8664</v>
      </c>
      <c r="F863" s="934">
        <f>SUMIF(WBA!Q:Q,D863,WBA!S:S)</f>
        <v>0</v>
      </c>
      <c r="G863" s="934">
        <f>SUMIF(Loic_MSc_Thesis!Q:Q,D863,Loic_MSc_Thesis!S:S)</f>
        <v>0</v>
      </c>
      <c r="H863" s="934">
        <f>SUMIF(LBB!Q:Q,D863,LBB!S:S)</f>
        <v>0</v>
      </c>
      <c r="I863" s="934">
        <f>SUMIF(Expert_LBB!M:M,D863,Expert_LBB!Q:Q)</f>
        <v>0</v>
      </c>
      <c r="J863" s="934">
        <f>SUMIF(Insekteräich!Q:Q,D863,Insekteräich!S:S)</f>
        <v>0</v>
      </c>
      <c r="K863" s="934">
        <f>SUMIF(Expert_Insekteraich!O:O,D863,Expert_Insekteraich!S:S)</f>
        <v>0</v>
      </c>
      <c r="L863" s="934">
        <f>SUMIF(other!R:R,D863,other!T:T)</f>
        <v>0</v>
      </c>
      <c r="M863" s="934">
        <f>SUMIF('Pan traps 2024'!Q:Q,D863,'Pan traps 2024'!S:S)</f>
        <v>0</v>
      </c>
      <c r="N863" s="934">
        <f t="shared" si="20"/>
        <v>0</v>
      </c>
      <c r="O863" s="935">
        <f t="shared" si="19"/>
        <v>0</v>
      </c>
      <c r="P863" s="914"/>
    </row>
    <row r="864" spans="1:16" ht="15">
      <c r="A864" s="114" t="str">
        <f t="shared" si="21"/>
        <v>non</v>
      </c>
      <c r="D864" s="114" t="s">
        <v>8665</v>
      </c>
      <c r="F864" s="934">
        <f>SUMIF(WBA!Q:Q,D864,WBA!S:S)</f>
        <v>0</v>
      </c>
      <c r="G864" s="934">
        <f>SUMIF(Loic_MSc_Thesis!Q:Q,D864,Loic_MSc_Thesis!S:S)</f>
        <v>0</v>
      </c>
      <c r="H864" s="934">
        <f>SUMIF(LBB!Q:Q,D864,LBB!S:S)</f>
        <v>0</v>
      </c>
      <c r="I864" s="934">
        <f>SUMIF(Expert_LBB!M:M,D864,Expert_LBB!Q:Q)</f>
        <v>0</v>
      </c>
      <c r="J864" s="934">
        <f>SUMIF(Insekteräich!Q:Q,D864,Insekteräich!S:S)</f>
        <v>0</v>
      </c>
      <c r="K864" s="934">
        <f>SUMIF(Expert_Insekteraich!O:O,D864,Expert_Insekteraich!S:S)</f>
        <v>0</v>
      </c>
      <c r="L864" s="934">
        <f>SUMIF(other!R:R,D864,other!T:T)</f>
        <v>0</v>
      </c>
      <c r="M864" s="934">
        <f>SUMIF('Pan traps 2024'!Q:Q,D864,'Pan traps 2024'!S:S)</f>
        <v>0</v>
      </c>
      <c r="N864" s="934">
        <f t="shared" si="20"/>
        <v>0</v>
      </c>
      <c r="O864" s="935">
        <f t="shared" si="19"/>
        <v>0</v>
      </c>
      <c r="P864" s="914"/>
    </row>
    <row r="865" spans="1:16" ht="15">
      <c r="A865" s="114" t="str">
        <f t="shared" si="21"/>
        <v>non</v>
      </c>
      <c r="D865" s="114" t="s">
        <v>8666</v>
      </c>
      <c r="F865" s="934">
        <f>SUMIF(WBA!Q:Q,D865,WBA!S:S)</f>
        <v>0</v>
      </c>
      <c r="G865" s="934">
        <f>SUMIF(Loic_MSc_Thesis!Q:Q,D865,Loic_MSc_Thesis!S:S)</f>
        <v>0</v>
      </c>
      <c r="H865" s="934">
        <f>SUMIF(LBB!Q:Q,D865,LBB!S:S)</f>
        <v>0</v>
      </c>
      <c r="I865" s="934">
        <f>SUMIF(Expert_LBB!M:M,D865,Expert_LBB!Q:Q)</f>
        <v>0</v>
      </c>
      <c r="J865" s="934">
        <f>SUMIF(Insekteräich!Q:Q,D865,Insekteräich!S:S)</f>
        <v>0</v>
      </c>
      <c r="K865" s="934">
        <f>SUMIF(Expert_Insekteraich!O:O,D865,Expert_Insekteraich!S:S)</f>
        <v>0</v>
      </c>
      <c r="L865" s="934">
        <f>SUMIF(other!R:R,D865,other!T:T)</f>
        <v>0</v>
      </c>
      <c r="M865" s="934">
        <f>SUMIF('Pan traps 2024'!Q:Q,D865,'Pan traps 2024'!S:S)</f>
        <v>0</v>
      </c>
      <c r="N865" s="934">
        <f t="shared" si="20"/>
        <v>0</v>
      </c>
      <c r="O865" s="935">
        <f t="shared" si="19"/>
        <v>0</v>
      </c>
      <c r="P865" s="914"/>
    </row>
    <row r="866" spans="1:16" ht="15">
      <c r="A866" s="114" t="str">
        <f t="shared" si="21"/>
        <v>non</v>
      </c>
      <c r="D866" s="114" t="s">
        <v>8667</v>
      </c>
      <c r="F866" s="934">
        <f>SUMIF(WBA!Q:Q,D866,WBA!S:S)</f>
        <v>0</v>
      </c>
      <c r="G866" s="934">
        <f>SUMIF(Loic_MSc_Thesis!Q:Q,D866,Loic_MSc_Thesis!S:S)</f>
        <v>0</v>
      </c>
      <c r="H866" s="934">
        <f>SUMIF(LBB!Q:Q,D866,LBB!S:S)</f>
        <v>0</v>
      </c>
      <c r="I866" s="934">
        <f>SUMIF(Expert_LBB!M:M,D866,Expert_LBB!Q:Q)</f>
        <v>0</v>
      </c>
      <c r="J866" s="934">
        <f>SUMIF(Insekteräich!Q:Q,D866,Insekteräich!S:S)</f>
        <v>0</v>
      </c>
      <c r="K866" s="934">
        <f>SUMIF(Expert_Insekteraich!O:O,D866,Expert_Insekteraich!S:S)</f>
        <v>0</v>
      </c>
      <c r="L866" s="934">
        <f>SUMIF(other!R:R,D866,other!T:T)</f>
        <v>0</v>
      </c>
      <c r="M866" s="934">
        <f>SUMIF('Pan traps 2024'!Q:Q,D866,'Pan traps 2024'!S:S)</f>
        <v>0</v>
      </c>
      <c r="N866" s="934">
        <f t="shared" si="20"/>
        <v>0</v>
      </c>
      <c r="O866" s="935">
        <f t="shared" si="19"/>
        <v>0</v>
      </c>
      <c r="P866" s="914"/>
    </row>
    <row r="867" spans="1:16" ht="15">
      <c r="A867" s="114" t="str">
        <f t="shared" si="21"/>
        <v>non</v>
      </c>
      <c r="D867" s="114" t="s">
        <v>8668</v>
      </c>
      <c r="F867" s="934">
        <f>SUMIF(WBA!Q:Q,D867,WBA!S:S)</f>
        <v>0</v>
      </c>
      <c r="G867" s="934">
        <f>SUMIF(Loic_MSc_Thesis!Q:Q,D867,Loic_MSc_Thesis!S:S)</f>
        <v>0</v>
      </c>
      <c r="H867" s="934">
        <f>SUMIF(LBB!Q:Q,D867,LBB!S:S)</f>
        <v>0</v>
      </c>
      <c r="I867" s="934">
        <f>SUMIF(Expert_LBB!M:M,D867,Expert_LBB!Q:Q)</f>
        <v>0</v>
      </c>
      <c r="J867" s="934">
        <f>SUMIF(Insekteräich!Q:Q,D867,Insekteräich!S:S)</f>
        <v>0</v>
      </c>
      <c r="K867" s="934">
        <f>SUMIF(Expert_Insekteraich!O:O,D867,Expert_Insekteraich!S:S)</f>
        <v>0</v>
      </c>
      <c r="L867" s="934">
        <f>SUMIF(other!R:R,D867,other!T:T)</f>
        <v>0</v>
      </c>
      <c r="M867" s="934">
        <f>SUMIF('Pan traps 2024'!Q:Q,D867,'Pan traps 2024'!S:S)</f>
        <v>0</v>
      </c>
      <c r="N867" s="934">
        <f t="shared" si="20"/>
        <v>0</v>
      </c>
      <c r="O867" s="935">
        <f t="shared" si="19"/>
        <v>0</v>
      </c>
      <c r="P867" s="914"/>
    </row>
    <row r="868" spans="1:16" ht="15">
      <c r="A868" s="114" t="str">
        <f t="shared" si="21"/>
        <v>non</v>
      </c>
      <c r="D868" s="114" t="s">
        <v>8669</v>
      </c>
      <c r="F868" s="934">
        <f>SUMIF(WBA!Q:Q,D868,WBA!S:S)</f>
        <v>0</v>
      </c>
      <c r="G868" s="934">
        <f>SUMIF(Loic_MSc_Thesis!Q:Q,D868,Loic_MSc_Thesis!S:S)</f>
        <v>0</v>
      </c>
      <c r="H868" s="934">
        <f>SUMIF(LBB!Q:Q,D868,LBB!S:S)</f>
        <v>0</v>
      </c>
      <c r="I868" s="934">
        <f>SUMIF(Expert_LBB!M:M,D868,Expert_LBB!Q:Q)</f>
        <v>0</v>
      </c>
      <c r="J868" s="934">
        <f>SUMIF(Insekteräich!Q:Q,D868,Insekteräich!S:S)</f>
        <v>0</v>
      </c>
      <c r="K868" s="934">
        <f>SUMIF(Expert_Insekteraich!O:O,D868,Expert_Insekteraich!S:S)</f>
        <v>0</v>
      </c>
      <c r="L868" s="934">
        <f>SUMIF(other!R:R,D868,other!T:T)</f>
        <v>0</v>
      </c>
      <c r="M868" s="934">
        <f>SUMIF('Pan traps 2024'!Q:Q,D868,'Pan traps 2024'!S:S)</f>
        <v>0</v>
      </c>
      <c r="N868" s="934">
        <f t="shared" si="20"/>
        <v>0</v>
      </c>
      <c r="O868" s="935">
        <f t="shared" si="19"/>
        <v>0</v>
      </c>
      <c r="P868" s="914"/>
    </row>
    <row r="869" spans="1:16" ht="15">
      <c r="A869" s="114" t="str">
        <f t="shared" si="21"/>
        <v>non</v>
      </c>
      <c r="D869" s="114" t="s">
        <v>8670</v>
      </c>
      <c r="F869" s="934">
        <f>SUMIF(WBA!Q:Q,D869,WBA!S:S)</f>
        <v>0</v>
      </c>
      <c r="G869" s="934">
        <f>SUMIF(Loic_MSc_Thesis!Q:Q,D869,Loic_MSc_Thesis!S:S)</f>
        <v>0</v>
      </c>
      <c r="H869" s="934">
        <f>SUMIF(LBB!Q:Q,D869,LBB!S:S)</f>
        <v>0</v>
      </c>
      <c r="I869" s="934">
        <f>SUMIF(Expert_LBB!M:M,D869,Expert_LBB!Q:Q)</f>
        <v>0</v>
      </c>
      <c r="J869" s="934">
        <f>SUMIF(Insekteräich!Q:Q,D869,Insekteräich!S:S)</f>
        <v>0</v>
      </c>
      <c r="K869" s="934">
        <f>SUMIF(Expert_Insekteraich!O:O,D869,Expert_Insekteraich!S:S)</f>
        <v>0</v>
      </c>
      <c r="L869" s="934">
        <f>SUMIF(other!R:R,D869,other!T:T)</f>
        <v>0</v>
      </c>
      <c r="M869" s="934">
        <f>SUMIF('Pan traps 2024'!Q:Q,D869,'Pan traps 2024'!S:S)</f>
        <v>0</v>
      </c>
      <c r="N869" s="934">
        <f t="shared" si="20"/>
        <v>0</v>
      </c>
      <c r="O869" s="935">
        <f t="shared" si="19"/>
        <v>0</v>
      </c>
      <c r="P869" s="914"/>
    </row>
    <row r="870" spans="1:16" ht="15">
      <c r="A870" s="114" t="str">
        <f t="shared" si="21"/>
        <v>non</v>
      </c>
      <c r="D870" s="114" t="s">
        <v>8671</v>
      </c>
      <c r="F870" s="934">
        <f>SUMIF(WBA!Q:Q,D870,WBA!S:S)</f>
        <v>0</v>
      </c>
      <c r="G870" s="934">
        <f>SUMIF(Loic_MSc_Thesis!Q:Q,D870,Loic_MSc_Thesis!S:S)</f>
        <v>0</v>
      </c>
      <c r="H870" s="934">
        <f>SUMIF(LBB!Q:Q,D870,LBB!S:S)</f>
        <v>0</v>
      </c>
      <c r="I870" s="934">
        <f>SUMIF(Expert_LBB!M:M,D870,Expert_LBB!Q:Q)</f>
        <v>0</v>
      </c>
      <c r="J870" s="934">
        <f>SUMIF(Insekteräich!Q:Q,D870,Insekteräich!S:S)</f>
        <v>0</v>
      </c>
      <c r="K870" s="934">
        <f>SUMIF(Expert_Insekteraich!O:O,D870,Expert_Insekteraich!S:S)</f>
        <v>0</v>
      </c>
      <c r="L870" s="934">
        <f>SUMIF(other!R:R,D870,other!T:T)</f>
        <v>0</v>
      </c>
      <c r="M870" s="934">
        <f>SUMIF('Pan traps 2024'!Q:Q,D870,'Pan traps 2024'!S:S)</f>
        <v>0</v>
      </c>
      <c r="N870" s="934">
        <f t="shared" si="20"/>
        <v>0</v>
      </c>
      <c r="O870" s="935">
        <f t="shared" si="19"/>
        <v>0</v>
      </c>
      <c r="P870" s="914"/>
    </row>
    <row r="871" spans="1:16" ht="15">
      <c r="A871" s="114" t="str">
        <f t="shared" si="21"/>
        <v>non</v>
      </c>
      <c r="D871" s="114" t="s">
        <v>8672</v>
      </c>
      <c r="F871" s="934">
        <f>SUMIF(WBA!Q:Q,D871,WBA!S:S)</f>
        <v>0</v>
      </c>
      <c r="G871" s="934">
        <f>SUMIF(Loic_MSc_Thesis!Q:Q,D871,Loic_MSc_Thesis!S:S)</f>
        <v>0</v>
      </c>
      <c r="H871" s="934">
        <f>SUMIF(LBB!Q:Q,D871,LBB!S:S)</f>
        <v>0</v>
      </c>
      <c r="I871" s="934">
        <f>SUMIF(Expert_LBB!M:M,D871,Expert_LBB!Q:Q)</f>
        <v>0</v>
      </c>
      <c r="J871" s="934">
        <f>SUMIF(Insekteräich!Q:Q,D871,Insekteräich!S:S)</f>
        <v>0</v>
      </c>
      <c r="K871" s="934">
        <f>SUMIF(Expert_Insekteraich!O:O,D871,Expert_Insekteraich!S:S)</f>
        <v>0</v>
      </c>
      <c r="L871" s="934">
        <f>SUMIF(other!R:R,D871,other!T:T)</f>
        <v>0</v>
      </c>
      <c r="M871" s="934">
        <f>SUMIF('Pan traps 2024'!Q:Q,D871,'Pan traps 2024'!S:S)</f>
        <v>0</v>
      </c>
      <c r="N871" s="934">
        <f t="shared" si="20"/>
        <v>0</v>
      </c>
      <c r="O871" s="935">
        <f t="shared" si="19"/>
        <v>0</v>
      </c>
      <c r="P871" s="914"/>
    </row>
    <row r="872" spans="1:16" ht="15">
      <c r="A872" s="114" t="str">
        <f t="shared" si="21"/>
        <v>non</v>
      </c>
      <c r="D872" s="114" t="s">
        <v>8673</v>
      </c>
      <c r="F872" s="934">
        <f>SUMIF(WBA!Q:Q,D872,WBA!S:S)</f>
        <v>0</v>
      </c>
      <c r="G872" s="934">
        <f>SUMIF(Loic_MSc_Thesis!Q:Q,D872,Loic_MSc_Thesis!S:S)</f>
        <v>0</v>
      </c>
      <c r="H872" s="934">
        <f>SUMIF(LBB!Q:Q,D872,LBB!S:S)</f>
        <v>0</v>
      </c>
      <c r="I872" s="934">
        <f>SUMIF(Expert_LBB!M:M,D872,Expert_LBB!Q:Q)</f>
        <v>0</v>
      </c>
      <c r="J872" s="934">
        <f>SUMIF(Insekteräich!Q:Q,D872,Insekteräich!S:S)</f>
        <v>0</v>
      </c>
      <c r="K872" s="934">
        <f>SUMIF(Expert_Insekteraich!O:O,D872,Expert_Insekteraich!S:S)</f>
        <v>0</v>
      </c>
      <c r="L872" s="934">
        <f>SUMIF(other!R:R,D872,other!T:T)</f>
        <v>0</v>
      </c>
      <c r="M872" s="934">
        <f>SUMIF('Pan traps 2024'!Q:Q,D872,'Pan traps 2024'!S:S)</f>
        <v>0</v>
      </c>
      <c r="N872" s="934">
        <f t="shared" si="20"/>
        <v>0</v>
      </c>
      <c r="O872" s="935">
        <f t="shared" si="19"/>
        <v>0</v>
      </c>
      <c r="P872" s="914"/>
    </row>
    <row r="873" spans="1:16" ht="15">
      <c r="A873" s="114" t="str">
        <f t="shared" si="21"/>
        <v>non</v>
      </c>
      <c r="D873" s="114" t="s">
        <v>8674</v>
      </c>
      <c r="F873" s="934">
        <f>SUMIF(WBA!Q:Q,D873,WBA!S:S)</f>
        <v>0</v>
      </c>
      <c r="G873" s="934">
        <f>SUMIF(Loic_MSc_Thesis!Q:Q,D873,Loic_MSc_Thesis!S:S)</f>
        <v>0</v>
      </c>
      <c r="H873" s="934">
        <f>SUMIF(LBB!Q:Q,D873,LBB!S:S)</f>
        <v>0</v>
      </c>
      <c r="I873" s="934">
        <f>SUMIF(Expert_LBB!M:M,D873,Expert_LBB!Q:Q)</f>
        <v>0</v>
      </c>
      <c r="J873" s="934">
        <f>SUMIF(Insekteräich!Q:Q,D873,Insekteräich!S:S)</f>
        <v>0</v>
      </c>
      <c r="K873" s="934">
        <f>SUMIF(Expert_Insekteraich!O:O,D873,Expert_Insekteraich!S:S)</f>
        <v>0</v>
      </c>
      <c r="L873" s="934">
        <f>SUMIF(other!R:R,D873,other!T:T)</f>
        <v>0</v>
      </c>
      <c r="M873" s="934">
        <f>SUMIF('Pan traps 2024'!Q:Q,D873,'Pan traps 2024'!S:S)</f>
        <v>0</v>
      </c>
      <c r="N873" s="934">
        <f t="shared" si="20"/>
        <v>0</v>
      </c>
      <c r="O873" s="935">
        <f t="shared" si="19"/>
        <v>0</v>
      </c>
      <c r="P873" s="914"/>
    </row>
    <row r="874" spans="1:16" ht="15">
      <c r="A874" s="114" t="str">
        <f t="shared" si="21"/>
        <v>non</v>
      </c>
      <c r="D874" s="114" t="s">
        <v>8675</v>
      </c>
      <c r="F874" s="934">
        <f>SUMIF(WBA!Q:Q,D874,WBA!S:S)</f>
        <v>0</v>
      </c>
      <c r="G874" s="934">
        <f>SUMIF(Loic_MSc_Thesis!Q:Q,D874,Loic_MSc_Thesis!S:S)</f>
        <v>0</v>
      </c>
      <c r="H874" s="934">
        <f>SUMIF(LBB!Q:Q,D874,LBB!S:S)</f>
        <v>0</v>
      </c>
      <c r="I874" s="934">
        <f>SUMIF(Expert_LBB!M:M,D874,Expert_LBB!Q:Q)</f>
        <v>0</v>
      </c>
      <c r="J874" s="934">
        <f>SUMIF(Insekteräich!Q:Q,D874,Insekteräich!S:S)</f>
        <v>0</v>
      </c>
      <c r="K874" s="934">
        <f>SUMIF(Expert_Insekteraich!O:O,D874,Expert_Insekteraich!S:S)</f>
        <v>0</v>
      </c>
      <c r="L874" s="934">
        <f>SUMIF(other!R:R,D874,other!T:T)</f>
        <v>0</v>
      </c>
      <c r="M874" s="934">
        <f>SUMIF('Pan traps 2024'!Q:Q,D874,'Pan traps 2024'!S:S)</f>
        <v>0</v>
      </c>
      <c r="N874" s="934">
        <f t="shared" si="20"/>
        <v>0</v>
      </c>
      <c r="O874" s="935">
        <f t="shared" si="19"/>
        <v>0</v>
      </c>
      <c r="P874" s="914"/>
    </row>
    <row r="875" spans="1:16" ht="15">
      <c r="A875" s="114" t="str">
        <f t="shared" si="21"/>
        <v>non</v>
      </c>
      <c r="D875" s="114" t="s">
        <v>8676</v>
      </c>
      <c r="F875" s="934">
        <f>SUMIF(WBA!Q:Q,D875,WBA!S:S)</f>
        <v>0</v>
      </c>
      <c r="G875" s="934">
        <f>SUMIF(Loic_MSc_Thesis!Q:Q,D875,Loic_MSc_Thesis!S:S)</f>
        <v>0</v>
      </c>
      <c r="H875" s="934">
        <f>SUMIF(LBB!Q:Q,D875,LBB!S:S)</f>
        <v>0</v>
      </c>
      <c r="I875" s="934">
        <f>SUMIF(Expert_LBB!M:M,D875,Expert_LBB!Q:Q)</f>
        <v>0</v>
      </c>
      <c r="J875" s="934">
        <f>SUMIF(Insekteräich!Q:Q,D875,Insekteräich!S:S)</f>
        <v>0</v>
      </c>
      <c r="K875" s="934">
        <f>SUMIF(Expert_Insekteraich!O:O,D875,Expert_Insekteraich!S:S)</f>
        <v>0</v>
      </c>
      <c r="L875" s="934">
        <f>SUMIF(other!R:R,D875,other!T:T)</f>
        <v>0</v>
      </c>
      <c r="M875" s="934">
        <f>SUMIF('Pan traps 2024'!Q:Q,D875,'Pan traps 2024'!S:S)</f>
        <v>0</v>
      </c>
      <c r="N875" s="934">
        <f t="shared" si="20"/>
        <v>0</v>
      </c>
      <c r="O875" s="935">
        <f t="shared" si="19"/>
        <v>0</v>
      </c>
      <c r="P875" s="914"/>
    </row>
    <row r="876" spans="1:16" ht="15">
      <c r="A876" s="114">
        <f t="shared" si="21"/>
        <v>1</v>
      </c>
      <c r="D876" s="933" t="s">
        <v>3656</v>
      </c>
      <c r="F876" s="934">
        <f>SUMIF(WBA!Q:Q,D876,WBA!S:S)</f>
        <v>0</v>
      </c>
      <c r="G876" s="934">
        <f>SUMIF(Loic_MSc_Thesis!Q:Q,D876,Loic_MSc_Thesis!S:S)</f>
        <v>0</v>
      </c>
      <c r="H876" s="934">
        <f>SUMIF(LBB!Q:Q,D876,LBB!S:S)</f>
        <v>1</v>
      </c>
      <c r="I876" s="934">
        <f>SUMIF(Expert_LBB!M:M,D876,Expert_LBB!Q:Q)</f>
        <v>0</v>
      </c>
      <c r="J876" s="934">
        <f>SUMIF(Insekteräich!Q:Q,D876,Insekteräich!S:S)</f>
        <v>0</v>
      </c>
      <c r="K876" s="934">
        <f>SUMIF(Expert_Insekteraich!O:O,D876,Expert_Insekteraich!S:S)</f>
        <v>0</v>
      </c>
      <c r="L876" s="934">
        <f>SUMIF(other!R:R,D876,other!T:T)</f>
        <v>0</v>
      </c>
      <c r="M876" s="934">
        <f>SUMIF('Pan traps 2024'!Q:Q,D876,'Pan traps 2024'!S:S)</f>
        <v>0</v>
      </c>
      <c r="N876" s="934">
        <f t="shared" si="20"/>
        <v>1</v>
      </c>
      <c r="O876" s="935" t="e">
        <f t="shared" ca="1" si="19"/>
        <v>#NAME?</v>
      </c>
      <c r="P876" s="914"/>
    </row>
    <row r="877" spans="1:16" ht="15">
      <c r="A877" s="114" t="str">
        <f t="shared" si="21"/>
        <v>non</v>
      </c>
      <c r="D877" s="114" t="s">
        <v>8677</v>
      </c>
      <c r="F877" s="934">
        <f>SUMIF(WBA!Q:Q,D877,WBA!S:S)</f>
        <v>0</v>
      </c>
      <c r="G877" s="934">
        <f>SUMIF(Loic_MSc_Thesis!Q:Q,D877,Loic_MSc_Thesis!S:S)</f>
        <v>0</v>
      </c>
      <c r="H877" s="934">
        <f>SUMIF(LBB!Q:Q,D877,LBB!S:S)</f>
        <v>0</v>
      </c>
      <c r="I877" s="934">
        <f>SUMIF(Expert_LBB!M:M,D877,Expert_LBB!Q:Q)</f>
        <v>0</v>
      </c>
      <c r="J877" s="934">
        <f>SUMIF(Insekteräich!Q:Q,D877,Insekteräich!S:S)</f>
        <v>0</v>
      </c>
      <c r="K877" s="934">
        <f>SUMIF(Expert_Insekteraich!O:O,D877,Expert_Insekteraich!S:S)</f>
        <v>0</v>
      </c>
      <c r="L877" s="934">
        <f>SUMIF(other!R:R,D877,other!T:T)</f>
        <v>0</v>
      </c>
      <c r="M877" s="934">
        <f>SUMIF('Pan traps 2024'!Q:Q,D877,'Pan traps 2024'!S:S)</f>
        <v>0</v>
      </c>
      <c r="N877" s="934">
        <f t="shared" si="20"/>
        <v>0</v>
      </c>
      <c r="O877" s="935">
        <f t="shared" si="19"/>
        <v>0</v>
      </c>
      <c r="P877" s="914"/>
    </row>
    <row r="878" spans="1:16" ht="15">
      <c r="A878" s="114" t="str">
        <f t="shared" si="21"/>
        <v>non</v>
      </c>
      <c r="D878" s="114" t="s">
        <v>8678</v>
      </c>
      <c r="F878" s="934">
        <f>SUMIF(WBA!Q:Q,D878,WBA!S:S)</f>
        <v>0</v>
      </c>
      <c r="G878" s="934">
        <f>SUMIF(Loic_MSc_Thesis!Q:Q,D878,Loic_MSc_Thesis!S:S)</f>
        <v>0</v>
      </c>
      <c r="H878" s="934">
        <f>SUMIF(LBB!Q:Q,D878,LBB!S:S)</f>
        <v>0</v>
      </c>
      <c r="I878" s="934">
        <f>SUMIF(Expert_LBB!M:M,D878,Expert_LBB!Q:Q)</f>
        <v>0</v>
      </c>
      <c r="J878" s="934">
        <f>SUMIF(Insekteräich!Q:Q,D878,Insekteräich!S:S)</f>
        <v>0</v>
      </c>
      <c r="K878" s="934">
        <f>SUMIF(Expert_Insekteraich!O:O,D878,Expert_Insekteraich!S:S)</f>
        <v>0</v>
      </c>
      <c r="L878" s="934">
        <f>SUMIF(other!R:R,D878,other!T:T)</f>
        <v>0</v>
      </c>
      <c r="M878" s="934">
        <f>SUMIF('Pan traps 2024'!Q:Q,D878,'Pan traps 2024'!S:S)</f>
        <v>0</v>
      </c>
      <c r="N878" s="934">
        <f t="shared" si="20"/>
        <v>0</v>
      </c>
      <c r="O878" s="935">
        <f t="shared" si="19"/>
        <v>0</v>
      </c>
      <c r="P878" s="914"/>
    </row>
    <row r="879" spans="1:16" ht="15">
      <c r="A879" s="114" t="str">
        <f t="shared" si="21"/>
        <v>non</v>
      </c>
      <c r="D879" s="114" t="s">
        <v>8679</v>
      </c>
      <c r="F879" s="934">
        <f>SUMIF(WBA!Q:Q,D879,WBA!S:S)</f>
        <v>0</v>
      </c>
      <c r="G879" s="934">
        <f>SUMIF(Loic_MSc_Thesis!Q:Q,D879,Loic_MSc_Thesis!S:S)</f>
        <v>0</v>
      </c>
      <c r="H879" s="934">
        <f>SUMIF(LBB!Q:Q,D879,LBB!S:S)</f>
        <v>0</v>
      </c>
      <c r="I879" s="934">
        <f>SUMIF(Expert_LBB!M:M,D879,Expert_LBB!Q:Q)</f>
        <v>0</v>
      </c>
      <c r="J879" s="934">
        <f>SUMIF(Insekteräich!Q:Q,D879,Insekteräich!S:S)</f>
        <v>0</v>
      </c>
      <c r="K879" s="934">
        <f>SUMIF(Expert_Insekteraich!O:O,D879,Expert_Insekteraich!S:S)</f>
        <v>0</v>
      </c>
      <c r="L879" s="934">
        <f>SUMIF(other!R:R,D879,other!T:T)</f>
        <v>0</v>
      </c>
      <c r="M879" s="934">
        <f>SUMIF('Pan traps 2024'!Q:Q,D879,'Pan traps 2024'!S:S)</f>
        <v>0</v>
      </c>
      <c r="N879" s="934">
        <f t="shared" si="20"/>
        <v>0</v>
      </c>
      <c r="O879" s="935">
        <f t="shared" si="19"/>
        <v>0</v>
      </c>
      <c r="P879" s="914"/>
    </row>
    <row r="880" spans="1:16" ht="15">
      <c r="A880" s="114" t="str">
        <f t="shared" si="21"/>
        <v>non</v>
      </c>
      <c r="D880" s="114" t="s">
        <v>8680</v>
      </c>
      <c r="F880" s="934">
        <f>SUMIF(WBA!Q:Q,D880,WBA!S:S)</f>
        <v>0</v>
      </c>
      <c r="G880" s="934">
        <f>SUMIF(Loic_MSc_Thesis!Q:Q,D880,Loic_MSc_Thesis!S:S)</f>
        <v>0</v>
      </c>
      <c r="H880" s="934">
        <f>SUMIF(LBB!Q:Q,D880,LBB!S:S)</f>
        <v>0</v>
      </c>
      <c r="I880" s="934">
        <f>SUMIF(Expert_LBB!M:M,D880,Expert_LBB!Q:Q)</f>
        <v>0</v>
      </c>
      <c r="J880" s="934">
        <f>SUMIF(Insekteräich!Q:Q,D880,Insekteräich!S:S)</f>
        <v>0</v>
      </c>
      <c r="K880" s="934">
        <f>SUMIF(Expert_Insekteraich!O:O,D880,Expert_Insekteraich!S:S)</f>
        <v>0</v>
      </c>
      <c r="L880" s="934">
        <f>SUMIF(other!R:R,D880,other!T:T)</f>
        <v>0</v>
      </c>
      <c r="M880" s="934">
        <f>SUMIF('Pan traps 2024'!Q:Q,D880,'Pan traps 2024'!S:S)</f>
        <v>0</v>
      </c>
      <c r="N880" s="934">
        <f t="shared" si="20"/>
        <v>0</v>
      </c>
      <c r="O880" s="935">
        <f t="shared" si="19"/>
        <v>0</v>
      </c>
      <c r="P880" s="914"/>
    </row>
    <row r="881" spans="1:16" ht="15">
      <c r="A881" s="114" t="str">
        <f t="shared" si="21"/>
        <v>non</v>
      </c>
      <c r="D881" s="114" t="s">
        <v>8681</v>
      </c>
      <c r="F881" s="934">
        <f>SUMIF(WBA!Q:Q,D881,WBA!S:S)</f>
        <v>0</v>
      </c>
      <c r="G881" s="934">
        <f>SUMIF(Loic_MSc_Thesis!Q:Q,D881,Loic_MSc_Thesis!S:S)</f>
        <v>0</v>
      </c>
      <c r="H881" s="934">
        <f>SUMIF(LBB!Q:Q,D881,LBB!S:S)</f>
        <v>0</v>
      </c>
      <c r="I881" s="934">
        <f>SUMIF(Expert_LBB!M:M,D881,Expert_LBB!Q:Q)</f>
        <v>0</v>
      </c>
      <c r="J881" s="934">
        <f>SUMIF(Insekteräich!Q:Q,D881,Insekteräich!S:S)</f>
        <v>0</v>
      </c>
      <c r="K881" s="934">
        <f>SUMIF(Expert_Insekteraich!O:O,D881,Expert_Insekteraich!S:S)</f>
        <v>0</v>
      </c>
      <c r="L881" s="934">
        <f>SUMIF(other!R:R,D881,other!T:T)</f>
        <v>0</v>
      </c>
      <c r="M881" s="934">
        <f>SUMIF('Pan traps 2024'!Q:Q,D881,'Pan traps 2024'!S:S)</f>
        <v>0</v>
      </c>
      <c r="N881" s="934">
        <f t="shared" si="20"/>
        <v>0</v>
      </c>
      <c r="O881" s="935">
        <f t="shared" si="19"/>
        <v>0</v>
      </c>
      <c r="P881" s="914"/>
    </row>
    <row r="882" spans="1:16" ht="15">
      <c r="A882" s="114" t="str">
        <f t="shared" si="21"/>
        <v>non</v>
      </c>
      <c r="D882" s="114" t="s">
        <v>8682</v>
      </c>
      <c r="F882" s="934">
        <f>SUMIF(WBA!Q:Q,D882,WBA!S:S)</f>
        <v>0</v>
      </c>
      <c r="G882" s="934">
        <f>SUMIF(Loic_MSc_Thesis!Q:Q,D882,Loic_MSc_Thesis!S:S)</f>
        <v>0</v>
      </c>
      <c r="H882" s="934">
        <f>SUMIF(LBB!Q:Q,D882,LBB!S:S)</f>
        <v>0</v>
      </c>
      <c r="I882" s="934">
        <f>SUMIF(Expert_LBB!M:M,D882,Expert_LBB!Q:Q)</f>
        <v>0</v>
      </c>
      <c r="J882" s="934">
        <f>SUMIF(Insekteräich!Q:Q,D882,Insekteräich!S:S)</f>
        <v>0</v>
      </c>
      <c r="K882" s="934">
        <f>SUMIF(Expert_Insekteraich!O:O,D882,Expert_Insekteraich!S:S)</f>
        <v>0</v>
      </c>
      <c r="L882" s="934">
        <f>SUMIF(other!R:R,D882,other!T:T)</f>
        <v>0</v>
      </c>
      <c r="M882" s="934">
        <f>SUMIF('Pan traps 2024'!Q:Q,D882,'Pan traps 2024'!S:S)</f>
        <v>0</v>
      </c>
      <c r="N882" s="934">
        <f t="shared" si="20"/>
        <v>0</v>
      </c>
      <c r="O882" s="935">
        <f t="shared" si="19"/>
        <v>0</v>
      </c>
      <c r="P882" s="914"/>
    </row>
    <row r="883" spans="1:16" ht="15">
      <c r="A883" s="114" t="str">
        <f t="shared" si="21"/>
        <v>non</v>
      </c>
      <c r="D883" s="114" t="s">
        <v>8683</v>
      </c>
      <c r="F883" s="934">
        <f>SUMIF(WBA!Q:Q,D883,WBA!S:S)</f>
        <v>0</v>
      </c>
      <c r="G883" s="934">
        <f>SUMIF(Loic_MSc_Thesis!Q:Q,D883,Loic_MSc_Thesis!S:S)</f>
        <v>0</v>
      </c>
      <c r="H883" s="934">
        <f>SUMIF(LBB!Q:Q,D883,LBB!S:S)</f>
        <v>0</v>
      </c>
      <c r="I883" s="934">
        <f>SUMIF(Expert_LBB!M:M,D883,Expert_LBB!Q:Q)</f>
        <v>0</v>
      </c>
      <c r="J883" s="934">
        <f>SUMIF(Insekteräich!Q:Q,D883,Insekteräich!S:S)</f>
        <v>0</v>
      </c>
      <c r="K883" s="934">
        <f>SUMIF(Expert_Insekteraich!O:O,D883,Expert_Insekteraich!S:S)</f>
        <v>0</v>
      </c>
      <c r="L883" s="934">
        <f>SUMIF(other!R:R,D883,other!T:T)</f>
        <v>0</v>
      </c>
      <c r="M883" s="934">
        <f>SUMIF('Pan traps 2024'!Q:Q,D883,'Pan traps 2024'!S:S)</f>
        <v>0</v>
      </c>
      <c r="N883" s="934">
        <f t="shared" si="20"/>
        <v>0</v>
      </c>
      <c r="O883" s="935">
        <f t="shared" si="19"/>
        <v>0</v>
      </c>
      <c r="P883" s="914"/>
    </row>
    <row r="884" spans="1:16" ht="15">
      <c r="A884" s="114" t="str">
        <f t="shared" si="21"/>
        <v>non</v>
      </c>
      <c r="D884" s="114" t="s">
        <v>8684</v>
      </c>
      <c r="E884" s="16" t="s">
        <v>8432</v>
      </c>
      <c r="F884" s="934">
        <f>SUMIF(WBA!Q:Q,D884,WBA!S:S)</f>
        <v>0</v>
      </c>
      <c r="G884" s="934">
        <f>SUMIF(Loic_MSc_Thesis!Q:Q,D884,Loic_MSc_Thesis!S:S)</f>
        <v>0</v>
      </c>
      <c r="H884" s="934">
        <f>SUMIF(LBB!Q:Q,D884,LBB!S:S)</f>
        <v>0</v>
      </c>
      <c r="I884" s="934">
        <f>SUMIF(Expert_LBB!M:M,D884,Expert_LBB!Q:Q)</f>
        <v>0</v>
      </c>
      <c r="J884" s="934">
        <f>SUMIF(Insekteräich!Q:Q,D884,Insekteräich!S:S)</f>
        <v>0</v>
      </c>
      <c r="K884" s="934">
        <f>SUMIF(Expert_Insekteraich!O:O,D884,Expert_Insekteraich!S:S)</f>
        <v>0</v>
      </c>
      <c r="L884" s="934">
        <f>SUMIF(other!R:R,D884,other!T:T)</f>
        <v>0</v>
      </c>
      <c r="M884" s="934">
        <f>SUMIF('Pan traps 2024'!Q:Q,D884,'Pan traps 2024'!S:S)</f>
        <v>0</v>
      </c>
      <c r="N884" s="934">
        <f t="shared" si="20"/>
        <v>0</v>
      </c>
      <c r="O884" s="935">
        <f t="shared" si="19"/>
        <v>0</v>
      </c>
      <c r="P884" s="914"/>
    </row>
    <row r="885" spans="1:16" ht="15">
      <c r="A885" s="114">
        <f t="shared" si="21"/>
        <v>1</v>
      </c>
      <c r="B885" s="937" t="s">
        <v>1965</v>
      </c>
      <c r="C885" s="938"/>
      <c r="D885" s="938" t="s">
        <v>177</v>
      </c>
      <c r="E885" s="938"/>
      <c r="F885" s="939">
        <f>SUMIF(WBA!Q:Q,D885,WBA!S:S)</f>
        <v>15</v>
      </c>
      <c r="G885" s="939">
        <f>SUMIF(Loic_MSc_Thesis!Q:Q,D885,Loic_MSc_Thesis!S:S)</f>
        <v>0</v>
      </c>
      <c r="H885" s="939">
        <f>SUMIF(LBB!Q:Q,D885,LBB!S:S)</f>
        <v>719</v>
      </c>
      <c r="I885" s="939">
        <f>SUMIF(Expert_LBB!M:M,D885,Expert_LBB!Q:Q)</f>
        <v>0</v>
      </c>
      <c r="J885" s="939">
        <f>SUMIF(Insekteräich!Q:Q,D885,Insekteräich!S:S)</f>
        <v>328</v>
      </c>
      <c r="K885" s="939">
        <f>SUMIF(Expert_Insekteraich!O:O,D885,Expert_Insekteraich!S:S)</f>
        <v>0</v>
      </c>
      <c r="L885" s="939">
        <f>SUMIF(other!R:R,D885,other!T:T)</f>
        <v>0</v>
      </c>
      <c r="M885" s="939">
        <f>SUMIF('Pan traps 2024'!Q:Q,D885,'Pan traps 2024'!S:S)</f>
        <v>0</v>
      </c>
      <c r="N885" s="939">
        <f t="shared" si="20"/>
        <v>1062</v>
      </c>
      <c r="O885" s="935" t="e">
        <f t="shared" ca="1" si="19"/>
        <v>#NAME?</v>
      </c>
      <c r="P885" s="914"/>
    </row>
    <row r="886" spans="1:16" ht="15">
      <c r="A886" s="114" t="str">
        <f t="shared" si="21"/>
        <v>non</v>
      </c>
      <c r="D886" s="114" t="s">
        <v>8685</v>
      </c>
      <c r="E886" s="16" t="s">
        <v>8432</v>
      </c>
      <c r="F886" s="934">
        <f>SUMIF(WBA!Q:Q,D886,WBA!S:S)</f>
        <v>0</v>
      </c>
      <c r="G886" s="934">
        <f>SUMIF(Loic_MSc_Thesis!Q:Q,D886,Loic_MSc_Thesis!S:S)</f>
        <v>0</v>
      </c>
      <c r="H886" s="934">
        <f>SUMIF(LBB!Q:Q,D886,LBB!S:S)</f>
        <v>0</v>
      </c>
      <c r="I886" s="934">
        <f>SUMIF(Expert_LBB!M:M,D886,Expert_LBB!Q:Q)</f>
        <v>0</v>
      </c>
      <c r="J886" s="934">
        <f>SUMIF(Insekteräich!Q:Q,D886,Insekteräich!S:S)</f>
        <v>0</v>
      </c>
      <c r="K886" s="934">
        <f>SUMIF(Expert_Insekteraich!O:O,D886,Expert_Insekteraich!S:S)</f>
        <v>0</v>
      </c>
      <c r="L886" s="934">
        <f>SUMIF(other!R:R,D886,other!T:T)</f>
        <v>0</v>
      </c>
      <c r="M886" s="934">
        <f>SUMIF('Pan traps 2024'!Q:Q,D886,'Pan traps 2024'!S:S)</f>
        <v>0</v>
      </c>
      <c r="N886" s="934">
        <f t="shared" si="20"/>
        <v>0</v>
      </c>
      <c r="O886" s="935">
        <f t="shared" si="19"/>
        <v>0</v>
      </c>
      <c r="P886" s="914"/>
    </row>
    <row r="887" spans="1:16" ht="15">
      <c r="A887" s="114" t="str">
        <f t="shared" si="21"/>
        <v>non</v>
      </c>
      <c r="D887" s="114" t="s">
        <v>8686</v>
      </c>
      <c r="F887" s="934">
        <f>SUMIF(WBA!Q:Q,D887,WBA!S:S)</f>
        <v>0</v>
      </c>
      <c r="G887" s="934">
        <f>SUMIF(Loic_MSc_Thesis!Q:Q,D887,Loic_MSc_Thesis!S:S)</f>
        <v>0</v>
      </c>
      <c r="H887" s="934">
        <f>SUMIF(LBB!Q:Q,D887,LBB!S:S)</f>
        <v>0</v>
      </c>
      <c r="I887" s="934">
        <f>SUMIF(Expert_LBB!M:M,D887,Expert_LBB!Q:Q)</f>
        <v>0</v>
      </c>
      <c r="J887" s="934">
        <f>SUMIF(Insekteräich!Q:Q,D887,Insekteräich!S:S)</f>
        <v>0</v>
      </c>
      <c r="K887" s="934">
        <f>SUMIF(Expert_Insekteraich!O:O,D887,Expert_Insekteraich!S:S)</f>
        <v>0</v>
      </c>
      <c r="L887" s="934">
        <f>SUMIF(other!R:R,D887,other!T:T)</f>
        <v>0</v>
      </c>
      <c r="M887" s="934">
        <f>SUMIF('Pan traps 2024'!Q:Q,D887,'Pan traps 2024'!S:S)</f>
        <v>0</v>
      </c>
      <c r="N887" s="934">
        <f t="shared" si="20"/>
        <v>0</v>
      </c>
      <c r="O887" s="935">
        <f t="shared" si="19"/>
        <v>0</v>
      </c>
      <c r="P887" s="914"/>
    </row>
    <row r="888" spans="1:16" ht="15">
      <c r="A888" s="114" t="str">
        <f t="shared" si="21"/>
        <v>non</v>
      </c>
      <c r="D888" s="114" t="s">
        <v>8687</v>
      </c>
      <c r="F888" s="934">
        <f>SUMIF(WBA!Q:Q,D888,WBA!S:S)</f>
        <v>0</v>
      </c>
      <c r="G888" s="934">
        <f>SUMIF(Loic_MSc_Thesis!Q:Q,D888,Loic_MSc_Thesis!S:S)</f>
        <v>0</v>
      </c>
      <c r="H888" s="934">
        <f>SUMIF(LBB!Q:Q,D888,LBB!S:S)</f>
        <v>0</v>
      </c>
      <c r="I888" s="934">
        <f>SUMIF(Expert_LBB!M:M,D888,Expert_LBB!Q:Q)</f>
        <v>0</v>
      </c>
      <c r="J888" s="934">
        <f>SUMIF(Insekteräich!Q:Q,D888,Insekteräich!S:S)</f>
        <v>0</v>
      </c>
      <c r="K888" s="934">
        <f>SUMIF(Expert_Insekteraich!O:O,D888,Expert_Insekteraich!S:S)</f>
        <v>0</v>
      </c>
      <c r="L888" s="934">
        <f>SUMIF(other!R:R,D888,other!T:T)</f>
        <v>0</v>
      </c>
      <c r="M888" s="934">
        <f>SUMIF('Pan traps 2024'!Q:Q,D888,'Pan traps 2024'!S:S)</f>
        <v>0</v>
      </c>
      <c r="N888" s="934">
        <f t="shared" si="20"/>
        <v>0</v>
      </c>
      <c r="O888" s="935">
        <f t="shared" si="19"/>
        <v>0</v>
      </c>
      <c r="P888" s="914"/>
    </row>
    <row r="889" spans="1:16" ht="15">
      <c r="A889" s="114" t="str">
        <f t="shared" si="21"/>
        <v>non</v>
      </c>
      <c r="D889" s="114" t="s">
        <v>8688</v>
      </c>
      <c r="F889" s="934">
        <f>SUMIF(WBA!Q:Q,D889,WBA!S:S)</f>
        <v>0</v>
      </c>
      <c r="G889" s="934">
        <f>SUMIF(Loic_MSc_Thesis!Q:Q,D889,Loic_MSc_Thesis!S:S)</f>
        <v>0</v>
      </c>
      <c r="H889" s="934">
        <f>SUMIF(LBB!Q:Q,D889,LBB!S:S)</f>
        <v>0</v>
      </c>
      <c r="I889" s="934">
        <f>SUMIF(Expert_LBB!M:M,D889,Expert_LBB!Q:Q)</f>
        <v>0</v>
      </c>
      <c r="J889" s="934">
        <f>SUMIF(Insekteräich!Q:Q,D889,Insekteräich!S:S)</f>
        <v>0</v>
      </c>
      <c r="K889" s="934">
        <f>SUMIF(Expert_Insekteraich!O:O,D889,Expert_Insekteraich!S:S)</f>
        <v>0</v>
      </c>
      <c r="L889" s="934">
        <f>SUMIF(other!R:R,D889,other!T:T)</f>
        <v>0</v>
      </c>
      <c r="M889" s="934">
        <f>SUMIF('Pan traps 2024'!Q:Q,D889,'Pan traps 2024'!S:S)</f>
        <v>0</v>
      </c>
      <c r="N889" s="934">
        <f t="shared" si="20"/>
        <v>0</v>
      </c>
      <c r="O889" s="935">
        <f t="shared" si="19"/>
        <v>0</v>
      </c>
      <c r="P889" s="914"/>
    </row>
    <row r="890" spans="1:16" ht="15">
      <c r="A890" s="114" t="str">
        <f t="shared" si="21"/>
        <v>non</v>
      </c>
      <c r="D890" s="114" t="s">
        <v>8689</v>
      </c>
      <c r="F890" s="934">
        <f>SUMIF(WBA!Q:Q,D890,WBA!S:S)</f>
        <v>0</v>
      </c>
      <c r="G890" s="934">
        <f>SUMIF(Loic_MSc_Thesis!Q:Q,D890,Loic_MSc_Thesis!S:S)</f>
        <v>0</v>
      </c>
      <c r="H890" s="934">
        <f>SUMIF(LBB!Q:Q,D890,LBB!S:S)</f>
        <v>0</v>
      </c>
      <c r="I890" s="934">
        <f>SUMIF(Expert_LBB!M:M,D890,Expert_LBB!Q:Q)</f>
        <v>0</v>
      </c>
      <c r="J890" s="934">
        <f>SUMIF(Insekteräich!Q:Q,D890,Insekteräich!S:S)</f>
        <v>0</v>
      </c>
      <c r="K890" s="934">
        <f>SUMIF(Expert_Insekteraich!O:O,D890,Expert_Insekteraich!S:S)</f>
        <v>0</v>
      </c>
      <c r="L890" s="934">
        <f>SUMIF(other!R:R,D890,other!T:T)</f>
        <v>0</v>
      </c>
      <c r="M890" s="934">
        <f>SUMIF('Pan traps 2024'!Q:Q,D890,'Pan traps 2024'!S:S)</f>
        <v>0</v>
      </c>
      <c r="N890" s="934">
        <f t="shared" si="20"/>
        <v>0</v>
      </c>
      <c r="O890" s="935">
        <f t="shared" si="19"/>
        <v>0</v>
      </c>
      <c r="P890" s="914"/>
    </row>
    <row r="891" spans="1:16" ht="15">
      <c r="A891" s="114" t="str">
        <f t="shared" si="21"/>
        <v>non</v>
      </c>
      <c r="D891" s="114" t="s">
        <v>8690</v>
      </c>
      <c r="F891" s="934">
        <f>SUMIF(WBA!Q:Q,D891,WBA!S:S)</f>
        <v>0</v>
      </c>
      <c r="G891" s="934">
        <f>SUMIF(Loic_MSc_Thesis!Q:Q,D891,Loic_MSc_Thesis!S:S)</f>
        <v>0</v>
      </c>
      <c r="H891" s="934">
        <f>SUMIF(LBB!Q:Q,D891,LBB!S:S)</f>
        <v>0</v>
      </c>
      <c r="I891" s="934">
        <f>SUMIF(Expert_LBB!M:M,D891,Expert_LBB!Q:Q)</f>
        <v>0</v>
      </c>
      <c r="J891" s="934">
        <f>SUMIF(Insekteräich!Q:Q,D891,Insekteräich!S:S)</f>
        <v>0</v>
      </c>
      <c r="K891" s="934">
        <f>SUMIF(Expert_Insekteraich!O:O,D891,Expert_Insekteraich!S:S)</f>
        <v>0</v>
      </c>
      <c r="L891" s="934">
        <f>SUMIF(other!R:R,D891,other!T:T)</f>
        <v>0</v>
      </c>
      <c r="M891" s="934">
        <f>SUMIF('Pan traps 2024'!Q:Q,D891,'Pan traps 2024'!S:S)</f>
        <v>0</v>
      </c>
      <c r="N891" s="934">
        <f t="shared" si="20"/>
        <v>0</v>
      </c>
      <c r="O891" s="935">
        <f t="shared" si="19"/>
        <v>0</v>
      </c>
      <c r="P891" s="914"/>
    </row>
    <row r="892" spans="1:16" ht="15">
      <c r="A892" s="114" t="str">
        <f t="shared" si="21"/>
        <v>non</v>
      </c>
      <c r="D892" s="114" t="s">
        <v>8691</v>
      </c>
      <c r="F892" s="934">
        <f>SUMIF(WBA!Q:Q,D892,WBA!S:S)</f>
        <v>0</v>
      </c>
      <c r="G892" s="934">
        <f>SUMIF(Loic_MSc_Thesis!Q:Q,D892,Loic_MSc_Thesis!S:S)</f>
        <v>0</v>
      </c>
      <c r="H892" s="934">
        <f>SUMIF(LBB!Q:Q,D892,LBB!S:S)</f>
        <v>0</v>
      </c>
      <c r="I892" s="934">
        <f>SUMIF(Expert_LBB!M:M,D892,Expert_LBB!Q:Q)</f>
        <v>0</v>
      </c>
      <c r="J892" s="934">
        <f>SUMIF(Insekteräich!Q:Q,D892,Insekteräich!S:S)</f>
        <v>0</v>
      </c>
      <c r="K892" s="934">
        <f>SUMIF(Expert_Insekteraich!O:O,D892,Expert_Insekteraich!S:S)</f>
        <v>0</v>
      </c>
      <c r="L892" s="934">
        <f>SUMIF(other!R:R,D892,other!T:T)</f>
        <v>0</v>
      </c>
      <c r="M892" s="934">
        <f>SUMIF('Pan traps 2024'!Q:Q,D892,'Pan traps 2024'!S:S)</f>
        <v>0</v>
      </c>
      <c r="N892" s="934">
        <f t="shared" si="20"/>
        <v>0</v>
      </c>
      <c r="O892" s="935">
        <f t="shared" si="19"/>
        <v>0</v>
      </c>
      <c r="P892" s="914"/>
    </row>
    <row r="893" spans="1:16" ht="15">
      <c r="A893" s="114">
        <f t="shared" si="21"/>
        <v>1</v>
      </c>
      <c r="D893" s="933" t="s">
        <v>889</v>
      </c>
      <c r="F893" s="934">
        <f>SUMIF(WBA!Q:Q,D893,WBA!S:S)</f>
        <v>67</v>
      </c>
      <c r="G893" s="934">
        <f>SUMIF(Loic_MSc_Thesis!Q:Q,D893,Loic_MSc_Thesis!S:S)</f>
        <v>2</v>
      </c>
      <c r="H893" s="934">
        <f>SUMIF(LBB!Q:Q,D893,LBB!S:S)</f>
        <v>125</v>
      </c>
      <c r="I893" s="934">
        <f>SUMIF(Expert_LBB!M:M,D893,Expert_LBB!Q:Q)</f>
        <v>0</v>
      </c>
      <c r="J893" s="934">
        <f>SUMIF(Insekteräich!Q:Q,D893,Insekteräich!S:S)</f>
        <v>71</v>
      </c>
      <c r="K893" s="934">
        <f>SUMIF(Expert_Insekteraich!O:O,D893,Expert_Insekteraich!S:S)</f>
        <v>0</v>
      </c>
      <c r="L893" s="934">
        <f>SUMIF(other!R:R,D893,other!T:T)</f>
        <v>0</v>
      </c>
      <c r="M893" s="934">
        <f>SUMIF('Pan traps 2024'!Q:Q,D893,'Pan traps 2024'!S:S)</f>
        <v>1</v>
      </c>
      <c r="N893" s="934">
        <f t="shared" si="20"/>
        <v>266</v>
      </c>
      <c r="O893" s="935" t="e">
        <f t="shared" ca="1" si="19"/>
        <v>#NAME?</v>
      </c>
      <c r="P893" s="914"/>
    </row>
    <row r="894" spans="1:16" ht="15">
      <c r="A894" s="114" t="str">
        <f t="shared" si="21"/>
        <v>non</v>
      </c>
      <c r="D894" s="114" t="s">
        <v>8692</v>
      </c>
      <c r="F894" s="934">
        <f>SUMIF(WBA!Q:Q,D894,WBA!S:S)</f>
        <v>0</v>
      </c>
      <c r="G894" s="934">
        <f>SUMIF(Loic_MSc_Thesis!Q:Q,D894,Loic_MSc_Thesis!S:S)</f>
        <v>0</v>
      </c>
      <c r="H894" s="934">
        <f>SUMIF(LBB!Q:Q,D894,LBB!S:S)</f>
        <v>0</v>
      </c>
      <c r="I894" s="934">
        <f>SUMIF(Expert_LBB!M:M,D894,Expert_LBB!Q:Q)</f>
        <v>0</v>
      </c>
      <c r="J894" s="934">
        <f>SUMIF(Insekteräich!Q:Q,D894,Insekteräich!S:S)</f>
        <v>0</v>
      </c>
      <c r="K894" s="934">
        <f>SUMIF(Expert_Insekteraich!O:O,D894,Expert_Insekteraich!S:S)</f>
        <v>0</v>
      </c>
      <c r="L894" s="934">
        <f>SUMIF(other!R:R,D894,other!T:T)</f>
        <v>0</v>
      </c>
      <c r="M894" s="934">
        <f>SUMIF('Pan traps 2024'!Q:Q,D894,'Pan traps 2024'!S:S)</f>
        <v>0</v>
      </c>
      <c r="N894" s="934">
        <f t="shared" si="20"/>
        <v>0</v>
      </c>
      <c r="O894" s="935">
        <f t="shared" si="19"/>
        <v>0</v>
      </c>
      <c r="P894" s="914"/>
    </row>
    <row r="895" spans="1:16" ht="15">
      <c r="A895" s="114" t="str">
        <f t="shared" si="21"/>
        <v>non</v>
      </c>
      <c r="D895" s="114" t="s">
        <v>8693</v>
      </c>
      <c r="F895" s="934">
        <f>SUMIF(WBA!Q:Q,D895,WBA!S:S)</f>
        <v>0</v>
      </c>
      <c r="G895" s="934">
        <f>SUMIF(Loic_MSc_Thesis!Q:Q,D895,Loic_MSc_Thesis!S:S)</f>
        <v>0</v>
      </c>
      <c r="H895" s="934">
        <f>SUMIF(LBB!Q:Q,D895,LBB!S:S)</f>
        <v>0</v>
      </c>
      <c r="I895" s="934">
        <f>SUMIF(Expert_LBB!M:M,D895,Expert_LBB!Q:Q)</f>
        <v>0</v>
      </c>
      <c r="J895" s="934">
        <f>SUMIF(Insekteräich!Q:Q,D895,Insekteräich!S:S)</f>
        <v>0</v>
      </c>
      <c r="K895" s="934">
        <f>SUMIF(Expert_Insekteraich!O:O,D895,Expert_Insekteraich!S:S)</f>
        <v>0</v>
      </c>
      <c r="L895" s="934">
        <f>SUMIF(other!R:R,D895,other!T:T)</f>
        <v>0</v>
      </c>
      <c r="M895" s="934">
        <f>SUMIF('Pan traps 2024'!Q:Q,D895,'Pan traps 2024'!S:S)</f>
        <v>0</v>
      </c>
      <c r="N895" s="934">
        <f t="shared" si="20"/>
        <v>0</v>
      </c>
      <c r="O895" s="935">
        <f t="shared" si="19"/>
        <v>0</v>
      </c>
      <c r="P895" s="914"/>
    </row>
    <row r="896" spans="1:16" ht="15">
      <c r="A896" s="114">
        <f t="shared" si="21"/>
        <v>1</v>
      </c>
      <c r="D896" s="933" t="s">
        <v>1141</v>
      </c>
      <c r="F896" s="934">
        <f>SUMIF(WBA!Q:Q,D896,WBA!S:S)</f>
        <v>3</v>
      </c>
      <c r="G896" s="934">
        <f>SUMIF(Loic_MSc_Thesis!Q:Q,D896,Loic_MSc_Thesis!S:S)</f>
        <v>0</v>
      </c>
      <c r="H896" s="934">
        <f>SUMIF(LBB!Q:Q,D896,LBB!S:S)</f>
        <v>4</v>
      </c>
      <c r="I896" s="934">
        <f>SUMIF(Expert_LBB!M:M,D896,Expert_LBB!Q:Q)</f>
        <v>0</v>
      </c>
      <c r="J896" s="934">
        <f>SUMIF(Insekteräich!Q:Q,D896,Insekteräich!S:S)</f>
        <v>38</v>
      </c>
      <c r="K896" s="934">
        <f>SUMIF(Expert_Insekteraich!O:O,D896,Expert_Insekteraich!S:S)</f>
        <v>0</v>
      </c>
      <c r="L896" s="934">
        <f>SUMIF(other!R:R,D896,other!T:T)</f>
        <v>0</v>
      </c>
      <c r="M896" s="934">
        <f>SUMIF('Pan traps 2024'!Q:Q,D896,'Pan traps 2024'!S:S)</f>
        <v>0</v>
      </c>
      <c r="N896" s="934">
        <f t="shared" si="20"/>
        <v>45</v>
      </c>
      <c r="O896" s="935" t="e">
        <f t="shared" ca="1" si="19"/>
        <v>#NAME?</v>
      </c>
      <c r="P896" s="914"/>
    </row>
    <row r="897" spans="1:16" ht="15">
      <c r="A897" s="114">
        <f t="shared" si="21"/>
        <v>1</v>
      </c>
      <c r="D897" s="933" t="s">
        <v>1138</v>
      </c>
      <c r="F897" s="934">
        <f>SUMIF(WBA!Q:Q,D897,WBA!S:S)</f>
        <v>1</v>
      </c>
      <c r="G897" s="934">
        <f>SUMIF(Loic_MSc_Thesis!Q:Q,D897,Loic_MSc_Thesis!S:S)</f>
        <v>1</v>
      </c>
      <c r="H897" s="934">
        <f>SUMIF(LBB!Q:Q,D897,LBB!S:S)</f>
        <v>12</v>
      </c>
      <c r="I897" s="934">
        <f>SUMIF(Expert_LBB!M:M,D897,Expert_LBB!Q:Q)</f>
        <v>0</v>
      </c>
      <c r="J897" s="934">
        <f>SUMIF(Insekteräich!Q:Q,D897,Insekteräich!S:S)</f>
        <v>12</v>
      </c>
      <c r="K897" s="934">
        <f>SUMIF(Expert_Insekteraich!O:O,D897,Expert_Insekteraich!S:S)</f>
        <v>0</v>
      </c>
      <c r="L897" s="934">
        <f>SUMIF(other!R:R,D897,other!T:T)</f>
        <v>0</v>
      </c>
      <c r="M897" s="934">
        <f>SUMIF('Pan traps 2024'!Q:Q,D897,'Pan traps 2024'!S:S)</f>
        <v>0</v>
      </c>
      <c r="N897" s="934">
        <f t="shared" si="20"/>
        <v>26</v>
      </c>
      <c r="O897" s="935" t="e">
        <f t="shared" ca="1" si="19"/>
        <v>#NAME?</v>
      </c>
      <c r="P897" s="914"/>
    </row>
    <row r="898" spans="1:16" ht="15">
      <c r="A898" s="114" t="str">
        <f t="shared" si="21"/>
        <v>non</v>
      </c>
      <c r="D898" s="114" t="s">
        <v>8694</v>
      </c>
      <c r="F898" s="934">
        <f>SUMIF(WBA!Q:Q,D898,WBA!S:S)</f>
        <v>0</v>
      </c>
      <c r="G898" s="934">
        <f>SUMIF(Loic_MSc_Thesis!Q:Q,D898,Loic_MSc_Thesis!S:S)</f>
        <v>0</v>
      </c>
      <c r="H898" s="934">
        <f>SUMIF(LBB!Q:Q,D898,LBB!S:S)</f>
        <v>0</v>
      </c>
      <c r="I898" s="934">
        <f>SUMIF(Expert_LBB!M:M,D898,Expert_LBB!Q:Q)</f>
        <v>0</v>
      </c>
      <c r="J898" s="934">
        <f>SUMIF(Insekteräich!Q:Q,D898,Insekteräich!S:S)</f>
        <v>0</v>
      </c>
      <c r="K898" s="934">
        <f>SUMIF(Expert_Insekteraich!O:O,D898,Expert_Insekteraich!S:S)</f>
        <v>0</v>
      </c>
      <c r="L898" s="934">
        <f>SUMIF(other!R:R,D898,other!T:T)</f>
        <v>0</v>
      </c>
      <c r="M898" s="934">
        <f>SUMIF('Pan traps 2024'!Q:Q,D898,'Pan traps 2024'!S:S)</f>
        <v>0</v>
      </c>
      <c r="N898" s="934">
        <f t="shared" si="20"/>
        <v>0</v>
      </c>
      <c r="O898" s="935">
        <f t="shared" si="19"/>
        <v>0</v>
      </c>
      <c r="P898" s="914"/>
    </row>
    <row r="899" spans="1:16" ht="15">
      <c r="A899" s="114" t="str">
        <f t="shared" si="21"/>
        <v>non</v>
      </c>
      <c r="D899" s="114" t="s">
        <v>8695</v>
      </c>
      <c r="F899" s="934">
        <f>SUMIF(WBA!Q:Q,D899,WBA!S:S)</f>
        <v>0</v>
      </c>
      <c r="G899" s="934">
        <f>SUMIF(Loic_MSc_Thesis!Q:Q,D899,Loic_MSc_Thesis!S:S)</f>
        <v>0</v>
      </c>
      <c r="H899" s="934">
        <f>SUMIF(LBB!Q:Q,D899,LBB!S:S)</f>
        <v>0</v>
      </c>
      <c r="I899" s="934">
        <f>SUMIF(Expert_LBB!M:M,D899,Expert_LBB!Q:Q)</f>
        <v>0</v>
      </c>
      <c r="J899" s="934">
        <f>SUMIF(Insekteräich!Q:Q,D899,Insekteräich!S:S)</f>
        <v>0</v>
      </c>
      <c r="K899" s="934">
        <f>SUMIF(Expert_Insekteraich!O:O,D899,Expert_Insekteraich!S:S)</f>
        <v>0</v>
      </c>
      <c r="L899" s="934">
        <f>SUMIF(other!R:R,D899,other!T:T)</f>
        <v>0</v>
      </c>
      <c r="M899" s="934">
        <f>SUMIF('Pan traps 2024'!Q:Q,D899,'Pan traps 2024'!S:S)</f>
        <v>0</v>
      </c>
      <c r="N899" s="934">
        <f t="shared" si="20"/>
        <v>0</v>
      </c>
      <c r="O899" s="935">
        <f t="shared" si="19"/>
        <v>0</v>
      </c>
      <c r="P899" s="914"/>
    </row>
    <row r="900" spans="1:16" ht="15">
      <c r="A900" s="114">
        <f t="shared" si="21"/>
        <v>1</v>
      </c>
      <c r="D900" s="933" t="s">
        <v>3493</v>
      </c>
      <c r="F900" s="934">
        <f>SUMIF(WBA!Q:Q,D900,WBA!S:S)</f>
        <v>0</v>
      </c>
      <c r="G900" s="934">
        <f>SUMIF(Loic_MSc_Thesis!Q:Q,D900,Loic_MSc_Thesis!S:S)</f>
        <v>0</v>
      </c>
      <c r="H900" s="934">
        <f>SUMIF(LBB!Q:Q,D900,LBB!S:S)</f>
        <v>9</v>
      </c>
      <c r="I900" s="934">
        <f>SUMIF(Expert_LBB!M:M,D900,Expert_LBB!Q:Q)</f>
        <v>0</v>
      </c>
      <c r="J900" s="934">
        <f>SUMIF(Insekteräich!Q:Q,D900,Insekteräich!S:S)</f>
        <v>0</v>
      </c>
      <c r="K900" s="934">
        <f>SUMIF(Expert_Insekteraich!O:O,D900,Expert_Insekteraich!S:S)</f>
        <v>0</v>
      </c>
      <c r="L900" s="934">
        <f>SUMIF(other!R:R,D900,other!T:T)</f>
        <v>0</v>
      </c>
      <c r="M900" s="934">
        <f>SUMIF('Pan traps 2024'!Q:Q,D900,'Pan traps 2024'!S:S)</f>
        <v>0</v>
      </c>
      <c r="N900" s="934">
        <f t="shared" si="20"/>
        <v>9</v>
      </c>
      <c r="O900" s="935" t="e">
        <f t="shared" ca="1" si="19"/>
        <v>#NAME?</v>
      </c>
      <c r="P900" s="914"/>
    </row>
    <row r="901" spans="1:16" ht="15">
      <c r="A901" s="114" t="str">
        <f t="shared" si="21"/>
        <v>non</v>
      </c>
      <c r="D901" s="114" t="s">
        <v>8696</v>
      </c>
      <c r="F901" s="934">
        <f>SUMIF(WBA!Q:Q,D901,WBA!S:S)</f>
        <v>0</v>
      </c>
      <c r="G901" s="934">
        <f>SUMIF(Loic_MSc_Thesis!Q:Q,D901,Loic_MSc_Thesis!S:S)</f>
        <v>0</v>
      </c>
      <c r="H901" s="934">
        <f>SUMIF(LBB!Q:Q,D901,LBB!S:S)</f>
        <v>0</v>
      </c>
      <c r="I901" s="934">
        <f>SUMIF(Expert_LBB!M:M,D901,Expert_LBB!Q:Q)</f>
        <v>0</v>
      </c>
      <c r="J901" s="934">
        <f>SUMIF(Insekteräich!Q:Q,D901,Insekteräich!S:S)</f>
        <v>0</v>
      </c>
      <c r="K901" s="934">
        <f>SUMIF(Expert_Insekteraich!O:O,D901,Expert_Insekteraich!S:S)</f>
        <v>0</v>
      </c>
      <c r="L901" s="934">
        <f>SUMIF(other!R:R,D901,other!T:T)</f>
        <v>0</v>
      </c>
      <c r="M901" s="934">
        <f>SUMIF('Pan traps 2024'!Q:Q,D901,'Pan traps 2024'!S:S)</f>
        <v>0</v>
      </c>
      <c r="N901" s="934">
        <f t="shared" si="20"/>
        <v>0</v>
      </c>
      <c r="O901" s="935">
        <f t="shared" si="19"/>
        <v>0</v>
      </c>
      <c r="P901" s="914"/>
    </row>
    <row r="902" spans="1:16" ht="15">
      <c r="A902" s="114" t="str">
        <f t="shared" si="21"/>
        <v>non</v>
      </c>
      <c r="D902" s="114" t="s">
        <v>8697</v>
      </c>
      <c r="F902" s="934">
        <f>SUMIF(WBA!Q:Q,D902,WBA!S:S)</f>
        <v>0</v>
      </c>
      <c r="G902" s="934">
        <f>SUMIF(Loic_MSc_Thesis!Q:Q,D902,Loic_MSc_Thesis!S:S)</f>
        <v>0</v>
      </c>
      <c r="H902" s="934">
        <f>SUMIF(LBB!Q:Q,D902,LBB!S:S)</f>
        <v>0</v>
      </c>
      <c r="I902" s="934">
        <f>SUMIF(Expert_LBB!M:M,D902,Expert_LBB!Q:Q)</f>
        <v>0</v>
      </c>
      <c r="J902" s="934">
        <f>SUMIF(Insekteräich!Q:Q,D902,Insekteräich!S:S)</f>
        <v>0</v>
      </c>
      <c r="K902" s="934">
        <f>SUMIF(Expert_Insekteraich!O:O,D902,Expert_Insekteraich!S:S)</f>
        <v>0</v>
      </c>
      <c r="L902" s="934">
        <f>SUMIF(other!R:R,D902,other!T:T)</f>
        <v>0</v>
      </c>
      <c r="M902" s="934">
        <f>SUMIF('Pan traps 2024'!Q:Q,D902,'Pan traps 2024'!S:S)</f>
        <v>0</v>
      </c>
      <c r="N902" s="934">
        <f t="shared" si="20"/>
        <v>0</v>
      </c>
      <c r="O902" s="935">
        <f t="shared" si="19"/>
        <v>0</v>
      </c>
      <c r="P902" s="914"/>
    </row>
    <row r="903" spans="1:16" ht="15">
      <c r="A903" s="114" t="str">
        <f t="shared" si="21"/>
        <v>non</v>
      </c>
      <c r="D903" s="114" t="s">
        <v>8698</v>
      </c>
      <c r="F903" s="934">
        <f>SUMIF(WBA!Q:Q,D903,WBA!S:S)</f>
        <v>0</v>
      </c>
      <c r="G903" s="934">
        <f>SUMIF(Loic_MSc_Thesis!Q:Q,D903,Loic_MSc_Thesis!S:S)</f>
        <v>0</v>
      </c>
      <c r="H903" s="934">
        <f>SUMIF(LBB!Q:Q,D903,LBB!S:S)</f>
        <v>0</v>
      </c>
      <c r="I903" s="934">
        <f>SUMIF(Expert_LBB!M:M,D903,Expert_LBB!Q:Q)</f>
        <v>0</v>
      </c>
      <c r="J903" s="934">
        <f>SUMIF(Insekteräich!Q:Q,D903,Insekteräich!S:S)</f>
        <v>0</v>
      </c>
      <c r="K903" s="934">
        <f>SUMIF(Expert_Insekteraich!O:O,D903,Expert_Insekteraich!S:S)</f>
        <v>0</v>
      </c>
      <c r="L903" s="934">
        <f>SUMIF(other!R:R,D903,other!T:T)</f>
        <v>0</v>
      </c>
      <c r="M903" s="934">
        <f>SUMIF('Pan traps 2024'!Q:Q,D903,'Pan traps 2024'!S:S)</f>
        <v>0</v>
      </c>
      <c r="N903" s="934">
        <f t="shared" si="20"/>
        <v>0</v>
      </c>
      <c r="O903" s="935">
        <f t="shared" si="19"/>
        <v>0</v>
      </c>
      <c r="P903" s="914"/>
    </row>
    <row r="904" spans="1:16" ht="15">
      <c r="A904" s="114">
        <f t="shared" si="21"/>
        <v>1</v>
      </c>
      <c r="D904" s="933" t="s">
        <v>3570</v>
      </c>
      <c r="F904" s="934">
        <f>SUMIF(WBA!Q:Q,D904,WBA!S:S)</f>
        <v>0</v>
      </c>
      <c r="G904" s="934">
        <f>SUMIF(Loic_MSc_Thesis!Q:Q,D904,Loic_MSc_Thesis!S:S)</f>
        <v>0</v>
      </c>
      <c r="H904" s="934">
        <f>SUMIF(LBB!Q:Q,D904,LBB!S:S)</f>
        <v>1</v>
      </c>
      <c r="I904" s="934">
        <f>SUMIF(Expert_LBB!M:M,D904,Expert_LBB!Q:Q)</f>
        <v>0</v>
      </c>
      <c r="J904" s="934">
        <f>SUMIF(Insekteräich!Q:Q,D904,Insekteräich!S:S)</f>
        <v>0</v>
      </c>
      <c r="K904" s="934">
        <f>SUMIF(Expert_Insekteraich!O:O,D904,Expert_Insekteraich!S:S)</f>
        <v>0</v>
      </c>
      <c r="L904" s="934">
        <f>SUMIF(other!R:R,D904,other!T:T)</f>
        <v>0</v>
      </c>
      <c r="M904" s="934">
        <f>SUMIF('Pan traps 2024'!Q:Q,D904,'Pan traps 2024'!S:S)</f>
        <v>0</v>
      </c>
      <c r="N904" s="934">
        <f t="shared" si="20"/>
        <v>1</v>
      </c>
      <c r="O904" s="935" t="e">
        <f t="shared" ca="1" si="19"/>
        <v>#NAME?</v>
      </c>
      <c r="P904" s="914"/>
    </row>
    <row r="905" spans="1:16" ht="15">
      <c r="A905" s="114" t="str">
        <f t="shared" si="21"/>
        <v>non</v>
      </c>
      <c r="D905" s="114" t="s">
        <v>8699</v>
      </c>
      <c r="F905" s="934">
        <f>SUMIF(WBA!Q:Q,D905,WBA!S:S)</f>
        <v>0</v>
      </c>
      <c r="G905" s="934">
        <f>SUMIF(Loic_MSc_Thesis!Q:Q,D905,Loic_MSc_Thesis!S:S)</f>
        <v>0</v>
      </c>
      <c r="H905" s="934">
        <f>SUMIF(LBB!Q:Q,D905,LBB!S:S)</f>
        <v>0</v>
      </c>
      <c r="I905" s="934">
        <f>SUMIF(Expert_LBB!M:M,D905,Expert_LBB!Q:Q)</f>
        <v>0</v>
      </c>
      <c r="J905" s="934">
        <f>SUMIF(Insekteräich!Q:Q,D905,Insekteräich!S:S)</f>
        <v>0</v>
      </c>
      <c r="K905" s="934">
        <f>SUMIF(Expert_Insekteraich!O:O,D905,Expert_Insekteraich!S:S)</f>
        <v>0</v>
      </c>
      <c r="L905" s="934">
        <f>SUMIF(other!R:R,D905,other!T:T)</f>
        <v>0</v>
      </c>
      <c r="M905" s="934">
        <f>SUMIF('Pan traps 2024'!Q:Q,D905,'Pan traps 2024'!S:S)</f>
        <v>0</v>
      </c>
      <c r="N905" s="934">
        <f t="shared" si="20"/>
        <v>0</v>
      </c>
      <c r="O905" s="935">
        <f t="shared" si="19"/>
        <v>0</v>
      </c>
      <c r="P905" s="914"/>
    </row>
    <row r="906" spans="1:16" ht="15">
      <c r="A906" s="114">
        <f t="shared" si="21"/>
        <v>1</v>
      </c>
      <c r="D906" s="114" t="s">
        <v>7677</v>
      </c>
      <c r="F906" s="934">
        <f>SUMIF(WBA!Q:Q,D906,WBA!S:S)</f>
        <v>0</v>
      </c>
      <c r="G906" s="934">
        <f>SUMIF(Loic_MSc_Thesis!Q:Q,D906,Loic_MSc_Thesis!S:S)</f>
        <v>0</v>
      </c>
      <c r="H906" s="934">
        <f>SUMIF(LBB!Q:Q,D906,LBB!S:S)</f>
        <v>0</v>
      </c>
      <c r="I906" s="934">
        <f>SUMIF(Expert_LBB!M:M,D906,Expert_LBB!Q:Q)</f>
        <v>0</v>
      </c>
      <c r="J906" s="934">
        <f>SUMIF(Insekteräich!Q:Q,D906,Insekteräich!S:S)</f>
        <v>2</v>
      </c>
      <c r="K906" s="934">
        <f>SUMIF(Expert_Insekteraich!O:O,D906,Expert_Insekteraich!S:S)</f>
        <v>0</v>
      </c>
      <c r="L906" s="934">
        <f>SUMIF(other!R:R,D906,other!T:T)</f>
        <v>0</v>
      </c>
      <c r="M906" s="934">
        <f>SUMIF('Pan traps 2024'!Q:Q,D906,'Pan traps 2024'!S:S)</f>
        <v>0</v>
      </c>
      <c r="N906" s="934">
        <f t="shared" si="20"/>
        <v>2</v>
      </c>
      <c r="O906" s="935" t="e">
        <f t="shared" ca="1" si="19"/>
        <v>#NAME?</v>
      </c>
      <c r="P906" s="914"/>
    </row>
    <row r="907" spans="1:16" ht="15">
      <c r="A907" s="114" t="str">
        <f t="shared" si="21"/>
        <v>non</v>
      </c>
      <c r="D907" s="114" t="s">
        <v>8700</v>
      </c>
      <c r="F907" s="934">
        <f>SUMIF(WBA!Q:Q,D907,WBA!S:S)</f>
        <v>0</v>
      </c>
      <c r="G907" s="934">
        <f>SUMIF(Loic_MSc_Thesis!Q:Q,D907,Loic_MSc_Thesis!S:S)</f>
        <v>0</v>
      </c>
      <c r="H907" s="934">
        <f>SUMIF(LBB!Q:Q,D907,LBB!S:S)</f>
        <v>0</v>
      </c>
      <c r="I907" s="934">
        <f>SUMIF(Expert_LBB!M:M,D907,Expert_LBB!Q:Q)</f>
        <v>0</v>
      </c>
      <c r="J907" s="934">
        <f>SUMIF(Insekteräich!Q:Q,D907,Insekteräich!S:S)</f>
        <v>0</v>
      </c>
      <c r="K907" s="934">
        <f>SUMIF(Expert_Insekteraich!O:O,D907,Expert_Insekteraich!S:S)</f>
        <v>0</v>
      </c>
      <c r="L907" s="934">
        <f>SUMIF(other!R:R,D907,other!T:T)</f>
        <v>0</v>
      </c>
      <c r="M907" s="934">
        <f>SUMIF('Pan traps 2024'!Q:Q,D907,'Pan traps 2024'!S:S)</f>
        <v>0</v>
      </c>
      <c r="N907" s="934">
        <f t="shared" si="20"/>
        <v>0</v>
      </c>
      <c r="O907" s="935">
        <f t="shared" si="19"/>
        <v>0</v>
      </c>
      <c r="P907" s="914"/>
    </row>
    <row r="908" spans="1:16" ht="15">
      <c r="A908" s="114" t="str">
        <f t="shared" si="21"/>
        <v>non</v>
      </c>
      <c r="D908" s="114" t="s">
        <v>8701</v>
      </c>
      <c r="F908" s="934">
        <f>SUMIF(WBA!Q:Q,D908,WBA!S:S)</f>
        <v>0</v>
      </c>
      <c r="G908" s="934">
        <f>SUMIF(Loic_MSc_Thesis!Q:Q,D908,Loic_MSc_Thesis!S:S)</f>
        <v>0</v>
      </c>
      <c r="H908" s="934">
        <f>SUMIF(LBB!Q:Q,D908,LBB!S:S)</f>
        <v>0</v>
      </c>
      <c r="I908" s="934">
        <f>SUMIF(Expert_LBB!M:M,D908,Expert_LBB!Q:Q)</f>
        <v>0</v>
      </c>
      <c r="J908" s="934">
        <f>SUMIF(Insekteräich!Q:Q,D908,Insekteräich!S:S)</f>
        <v>0</v>
      </c>
      <c r="K908" s="934">
        <f>SUMIF(Expert_Insekteraich!O:O,D908,Expert_Insekteraich!S:S)</f>
        <v>0</v>
      </c>
      <c r="L908" s="934">
        <f>SUMIF(other!R:R,D908,other!T:T)</f>
        <v>0</v>
      </c>
      <c r="M908" s="934">
        <f>SUMIF('Pan traps 2024'!Q:Q,D908,'Pan traps 2024'!S:S)</f>
        <v>0</v>
      </c>
      <c r="N908" s="934">
        <f t="shared" si="20"/>
        <v>0</v>
      </c>
      <c r="O908" s="935">
        <f t="shared" si="19"/>
        <v>0</v>
      </c>
      <c r="P908" s="914"/>
    </row>
    <row r="909" spans="1:16" ht="15">
      <c r="A909" s="114">
        <f t="shared" si="21"/>
        <v>1</v>
      </c>
      <c r="D909" s="114" t="s">
        <v>5613</v>
      </c>
      <c r="F909" s="934">
        <f>SUMIF(WBA!Q:Q,D909,WBA!S:S)</f>
        <v>0</v>
      </c>
      <c r="G909" s="934">
        <f>SUMIF(Loic_MSc_Thesis!Q:Q,D909,Loic_MSc_Thesis!S:S)</f>
        <v>0</v>
      </c>
      <c r="H909" s="934">
        <f>SUMIF(LBB!Q:Q,D909,LBB!S:S)</f>
        <v>1</v>
      </c>
      <c r="I909" s="934">
        <f>SUMIF(Expert_LBB!M:M,D909,Expert_LBB!Q:Q)</f>
        <v>1</v>
      </c>
      <c r="J909" s="934">
        <f>SUMIF(Insekteräich!Q:Q,D909,Insekteräich!S:S)</f>
        <v>0</v>
      </c>
      <c r="K909" s="934">
        <f>SUMIF(Expert_Insekteraich!O:O,D909,Expert_Insekteraich!S:S)</f>
        <v>0</v>
      </c>
      <c r="L909" s="934">
        <f>SUMIF(other!R:R,D909,other!T:T)</f>
        <v>0</v>
      </c>
      <c r="M909" s="934">
        <f>SUMIF('Pan traps 2024'!Q:Q,D909,'Pan traps 2024'!S:S)</f>
        <v>0</v>
      </c>
      <c r="N909" s="934">
        <f t="shared" si="20"/>
        <v>2</v>
      </c>
      <c r="O909" s="935" t="e">
        <f t="shared" ca="1" si="19"/>
        <v>#NAME?</v>
      </c>
      <c r="P909" s="914"/>
    </row>
    <row r="910" spans="1:16" ht="15">
      <c r="A910" s="114" t="str">
        <f t="shared" si="21"/>
        <v>non</v>
      </c>
      <c r="D910" s="114" t="s">
        <v>8702</v>
      </c>
      <c r="F910" s="934">
        <f>SUMIF(WBA!Q:Q,D910,WBA!S:S)</f>
        <v>0</v>
      </c>
      <c r="G910" s="934">
        <f>SUMIF(Loic_MSc_Thesis!Q:Q,D910,Loic_MSc_Thesis!S:S)</f>
        <v>0</v>
      </c>
      <c r="H910" s="934">
        <f>SUMIF(LBB!Q:Q,D910,LBB!S:S)</f>
        <v>0</v>
      </c>
      <c r="I910" s="934">
        <f>SUMIF(Expert_LBB!M:M,D910,Expert_LBB!Q:Q)</f>
        <v>0</v>
      </c>
      <c r="J910" s="934">
        <f>SUMIF(Insekteräich!Q:Q,D910,Insekteräich!S:S)</f>
        <v>0</v>
      </c>
      <c r="K910" s="934">
        <f>SUMIF(Expert_Insekteraich!O:O,D910,Expert_Insekteraich!S:S)</f>
        <v>0</v>
      </c>
      <c r="L910" s="934">
        <f>SUMIF(other!R:R,D910,other!T:T)</f>
        <v>0</v>
      </c>
      <c r="M910" s="934">
        <f>SUMIF('Pan traps 2024'!Q:Q,D910,'Pan traps 2024'!S:S)</f>
        <v>0</v>
      </c>
      <c r="N910" s="934">
        <f t="shared" si="20"/>
        <v>0</v>
      </c>
      <c r="O910" s="935">
        <f t="shared" si="19"/>
        <v>0</v>
      </c>
      <c r="P910" s="914"/>
    </row>
    <row r="911" spans="1:16" ht="15">
      <c r="A911" s="114">
        <f t="shared" si="21"/>
        <v>1</v>
      </c>
      <c r="D911" s="114" t="s">
        <v>4726</v>
      </c>
      <c r="F911" s="934">
        <f>SUMIF(WBA!Q:Q,D911,WBA!S:S)</f>
        <v>0</v>
      </c>
      <c r="G911" s="934">
        <f>SUMIF(Loic_MSc_Thesis!Q:Q,D911,Loic_MSc_Thesis!S:S)</f>
        <v>0</v>
      </c>
      <c r="H911" s="934">
        <f>SUMIF(LBB!Q:Q,D911,LBB!S:S)</f>
        <v>8</v>
      </c>
      <c r="I911" s="934">
        <f>SUMIF(Expert_LBB!M:M,D911,Expert_LBB!Q:Q)</f>
        <v>0</v>
      </c>
      <c r="J911" s="934">
        <f>SUMIF(Insekteräich!Q:Q,D911,Insekteräich!S:S)</f>
        <v>0</v>
      </c>
      <c r="K911" s="934">
        <f>SUMIF(Expert_Insekteraich!O:O,D911,Expert_Insekteraich!S:S)</f>
        <v>0</v>
      </c>
      <c r="L911" s="934">
        <f>SUMIF(other!R:R,D911,other!T:T)</f>
        <v>0</v>
      </c>
      <c r="M911" s="934">
        <f>SUMIF('Pan traps 2024'!Q:Q,D911,'Pan traps 2024'!S:S)</f>
        <v>0</v>
      </c>
      <c r="N911" s="934">
        <f t="shared" si="20"/>
        <v>8</v>
      </c>
      <c r="O911" s="935" t="e">
        <f t="shared" ca="1" si="19"/>
        <v>#NAME?</v>
      </c>
      <c r="P911" s="914"/>
    </row>
    <row r="912" spans="1:16" ht="15">
      <c r="A912" s="114">
        <f t="shared" si="21"/>
        <v>1</v>
      </c>
      <c r="B912" s="937" t="s">
        <v>1965</v>
      </c>
      <c r="C912" s="938"/>
      <c r="D912" s="938" t="s">
        <v>367</v>
      </c>
      <c r="E912" s="938"/>
      <c r="F912" s="939">
        <f>SUMIF(WBA!Q:Q,D912,WBA!S:S)</f>
        <v>1</v>
      </c>
      <c r="G912" s="939">
        <f>SUMIF(Loic_MSc_Thesis!Q:Q,D912,Loic_MSc_Thesis!S:S)</f>
        <v>0</v>
      </c>
      <c r="H912" s="939">
        <f>SUMIF(LBB!Q:Q,D912,LBB!S:S)</f>
        <v>4</v>
      </c>
      <c r="I912" s="939">
        <f>SUMIF(Expert_LBB!M:M,D912,Expert_LBB!Q:Q)</f>
        <v>0</v>
      </c>
      <c r="J912" s="939">
        <f>SUMIF(Insekteräich!Q:Q,D912,Insekteräich!S:S)</f>
        <v>13</v>
      </c>
      <c r="K912" s="939">
        <f>SUMIF(Expert_Insekteraich!O:O,D912,Expert_Insekteraich!S:S)</f>
        <v>0</v>
      </c>
      <c r="L912" s="939">
        <f>SUMIF(other!R:R,D912,other!T:T)</f>
        <v>0</v>
      </c>
      <c r="M912" s="939">
        <f>SUMIF('Pan traps 2024'!Q:Q,D912,'Pan traps 2024'!S:S)</f>
        <v>3</v>
      </c>
      <c r="N912" s="939">
        <f t="shared" si="20"/>
        <v>21</v>
      </c>
      <c r="O912" s="935" t="e">
        <f t="shared" ca="1" si="19"/>
        <v>#NAME?</v>
      </c>
      <c r="P912" s="914"/>
    </row>
    <row r="913" spans="1:16" ht="15">
      <c r="A913" s="114" t="str">
        <f t="shared" si="21"/>
        <v>non</v>
      </c>
      <c r="D913" s="114" t="s">
        <v>8703</v>
      </c>
      <c r="E913" s="16" t="s">
        <v>8432</v>
      </c>
      <c r="F913" s="934">
        <f>SUMIF(WBA!Q:Q,D913,WBA!S:S)</f>
        <v>0</v>
      </c>
      <c r="G913" s="934">
        <f>SUMIF(Loic_MSc_Thesis!Q:Q,D913,Loic_MSc_Thesis!S:S)</f>
        <v>0</v>
      </c>
      <c r="H913" s="934">
        <f>SUMIF(LBB!Q:Q,D913,LBB!S:S)</f>
        <v>0</v>
      </c>
      <c r="I913" s="934">
        <f>SUMIF(Expert_LBB!M:M,D913,Expert_LBB!Q:Q)</f>
        <v>0</v>
      </c>
      <c r="J913" s="934">
        <f>SUMIF(Insekteräich!Q:Q,D913,Insekteräich!S:S)</f>
        <v>0</v>
      </c>
      <c r="K913" s="934">
        <f>SUMIF(Expert_Insekteraich!O:O,D913,Expert_Insekteraich!S:S)</f>
        <v>0</v>
      </c>
      <c r="L913" s="934">
        <f>SUMIF(other!R:R,D913,other!T:T)</f>
        <v>0</v>
      </c>
      <c r="M913" s="934">
        <f>SUMIF('Pan traps 2024'!Q:Q,D913,'Pan traps 2024'!S:S)</f>
        <v>0</v>
      </c>
      <c r="N913" s="934">
        <f t="shared" si="20"/>
        <v>0</v>
      </c>
      <c r="O913" s="935">
        <f t="shared" si="19"/>
        <v>0</v>
      </c>
      <c r="P913" s="914"/>
    </row>
    <row r="914" spans="1:16" ht="15">
      <c r="A914" s="114">
        <f t="shared" si="21"/>
        <v>1</v>
      </c>
      <c r="B914" s="937" t="s">
        <v>1965</v>
      </c>
      <c r="C914" s="938"/>
      <c r="D914" s="938" t="s">
        <v>2588</v>
      </c>
      <c r="E914" s="938"/>
      <c r="F914" s="939">
        <f>SUMIF(WBA!Q:Q,D914,WBA!S:S)</f>
        <v>0</v>
      </c>
      <c r="G914" s="939">
        <f>SUMIF(Loic_MSc_Thesis!Q:Q,D914,Loic_MSc_Thesis!S:S)</f>
        <v>0</v>
      </c>
      <c r="H914" s="939">
        <f>SUMIF(LBB!Q:Q,D914,LBB!S:S)</f>
        <v>4</v>
      </c>
      <c r="I914" s="939">
        <f>SUMIF(Expert_LBB!M:M,D914,Expert_LBB!Q:Q)</f>
        <v>0</v>
      </c>
      <c r="J914" s="939">
        <f>SUMIF(Insekteräich!Q:Q,D914,Insekteräich!S:S)</f>
        <v>0</v>
      </c>
      <c r="K914" s="939">
        <f>SUMIF(Expert_Insekteraich!O:O,D914,Expert_Insekteraich!S:S)</f>
        <v>0</v>
      </c>
      <c r="L914" s="939">
        <f>SUMIF(other!R:R,D914,other!T:T)</f>
        <v>0</v>
      </c>
      <c r="M914" s="939">
        <f>SUMIF('Pan traps 2024'!Q:Q,D914,'Pan traps 2024'!S:S)</f>
        <v>0</v>
      </c>
      <c r="N914" s="939">
        <f t="shared" si="20"/>
        <v>4</v>
      </c>
      <c r="O914" s="935" t="e">
        <f t="shared" ca="1" si="19"/>
        <v>#NAME?</v>
      </c>
      <c r="P914" s="914"/>
    </row>
    <row r="915" spans="1:16" ht="15">
      <c r="A915" s="114">
        <f t="shared" si="21"/>
        <v>1</v>
      </c>
      <c r="B915" s="937" t="s">
        <v>1965</v>
      </c>
      <c r="C915" s="938"/>
      <c r="D915" s="938" t="s">
        <v>393</v>
      </c>
      <c r="E915" s="938"/>
      <c r="F915" s="939">
        <f>SUMIF(WBA!Q:Q,D915,WBA!S:S)</f>
        <v>2</v>
      </c>
      <c r="G915" s="939">
        <f>SUMIF(Loic_MSc_Thesis!Q:Q,D915,Loic_MSc_Thesis!S:S)</f>
        <v>1</v>
      </c>
      <c r="H915" s="939">
        <f>SUMIF(LBB!Q:Q,D915,LBB!S:S)</f>
        <v>30</v>
      </c>
      <c r="I915" s="939">
        <f>SUMIF(Expert_LBB!M:M,D915,Expert_LBB!Q:Q)</f>
        <v>0</v>
      </c>
      <c r="J915" s="939">
        <f>SUMIF(Insekteräich!Q:Q,D915,Insekteräich!S:S)</f>
        <v>1</v>
      </c>
      <c r="K915" s="939">
        <f>SUMIF(Expert_Insekteraich!O:O,D915,Expert_Insekteraich!S:S)</f>
        <v>0</v>
      </c>
      <c r="L915" s="939">
        <f>SUMIF(other!R:R,D915,other!T:T)</f>
        <v>0</v>
      </c>
      <c r="M915" s="939">
        <f>SUMIF('Pan traps 2024'!Q:Q,D915,'Pan traps 2024'!S:S)</f>
        <v>0</v>
      </c>
      <c r="N915" s="939">
        <f t="shared" si="20"/>
        <v>34</v>
      </c>
      <c r="O915" s="935" t="e">
        <f t="shared" ca="1" si="19"/>
        <v>#NAME?</v>
      </c>
      <c r="P915" s="914"/>
    </row>
    <row r="916" spans="1:16" ht="15">
      <c r="A916" s="114">
        <f t="shared" si="21"/>
        <v>1</v>
      </c>
      <c r="B916" s="937" t="s">
        <v>1965</v>
      </c>
      <c r="C916" s="938"/>
      <c r="D916" s="938" t="s">
        <v>113</v>
      </c>
      <c r="E916" s="938"/>
      <c r="F916" s="939">
        <f>SUMIF(WBA!Q:Q,D916,WBA!S:S)</f>
        <v>2</v>
      </c>
      <c r="G916" s="939">
        <f>SUMIF(Loic_MSc_Thesis!Q:Q,D916,Loic_MSc_Thesis!S:S)</f>
        <v>1</v>
      </c>
      <c r="H916" s="939">
        <f>SUMIF(LBB!Q:Q,D916,LBB!S:S)</f>
        <v>9</v>
      </c>
      <c r="I916" s="939">
        <f>SUMIF(Expert_LBB!M:M,D916,Expert_LBB!Q:Q)</f>
        <v>0</v>
      </c>
      <c r="J916" s="939">
        <f>SUMIF(Insekteräich!Q:Q,D916,Insekteräich!S:S)</f>
        <v>8</v>
      </c>
      <c r="K916" s="939">
        <f>SUMIF(Expert_Insekteraich!O:O,D916,Expert_Insekteraich!S:S)</f>
        <v>0</v>
      </c>
      <c r="L916" s="939">
        <f>SUMIF(other!R:R,D916,other!T:T)</f>
        <v>0</v>
      </c>
      <c r="M916" s="939">
        <f>SUMIF('Pan traps 2024'!Q:Q,D916,'Pan traps 2024'!S:S)</f>
        <v>0</v>
      </c>
      <c r="N916" s="939">
        <f t="shared" si="20"/>
        <v>20</v>
      </c>
      <c r="O916" s="935" t="e">
        <f t="shared" ca="1" si="19"/>
        <v>#NAME?</v>
      </c>
      <c r="P916" s="914"/>
    </row>
    <row r="917" spans="1:16" ht="15">
      <c r="A917" s="114">
        <f t="shared" si="21"/>
        <v>1</v>
      </c>
      <c r="B917" s="937" t="s">
        <v>1965</v>
      </c>
      <c r="C917" s="938"/>
      <c r="D917" s="938" t="s">
        <v>77</v>
      </c>
      <c r="E917" s="938"/>
      <c r="F917" s="939">
        <f>SUMIF(WBA!Q:Q,D917,WBA!S:S)</f>
        <v>1</v>
      </c>
      <c r="G917" s="939">
        <f>SUMIF(Loic_MSc_Thesis!Q:Q,D917,Loic_MSc_Thesis!S:S)</f>
        <v>0</v>
      </c>
      <c r="H917" s="939">
        <f>SUMIF(LBB!Q:Q,D917,LBB!S:S)</f>
        <v>3</v>
      </c>
      <c r="I917" s="939">
        <f>SUMIF(Expert_LBB!M:M,D917,Expert_LBB!Q:Q)</f>
        <v>0</v>
      </c>
      <c r="J917" s="939">
        <f>SUMIF(Insekteräich!Q:Q,D917,Insekteräich!S:S)</f>
        <v>0</v>
      </c>
      <c r="K917" s="939">
        <f>SUMIF(Expert_Insekteraich!O:O,D917,Expert_Insekteraich!S:S)</f>
        <v>0</v>
      </c>
      <c r="L917" s="939">
        <f>SUMIF(other!R:R,D917,other!T:T)</f>
        <v>0</v>
      </c>
      <c r="M917" s="939">
        <f>SUMIF('Pan traps 2024'!Q:Q,D917,'Pan traps 2024'!S:S)</f>
        <v>0</v>
      </c>
      <c r="N917" s="939">
        <f t="shared" si="20"/>
        <v>4</v>
      </c>
      <c r="O917" s="935" t="e">
        <f t="shared" ca="1" si="19"/>
        <v>#NAME?</v>
      </c>
      <c r="P917" s="914"/>
    </row>
    <row r="918" spans="1:16" ht="15">
      <c r="A918" s="114" t="str">
        <f t="shared" si="21"/>
        <v>non</v>
      </c>
      <c r="D918" s="114" t="s">
        <v>8704</v>
      </c>
      <c r="F918" s="934">
        <f>SUMIF(WBA!Q:Q,D918,WBA!S:S)</f>
        <v>0</v>
      </c>
      <c r="G918" s="934">
        <f>SUMIF(Loic_MSc_Thesis!Q:Q,D918,Loic_MSc_Thesis!S:S)</f>
        <v>0</v>
      </c>
      <c r="H918" s="934">
        <f>SUMIF(LBB!Q:Q,D918,LBB!S:S)</f>
        <v>0</v>
      </c>
      <c r="I918" s="934">
        <f>SUMIF(Expert_LBB!M:M,D918,Expert_LBB!Q:Q)</f>
        <v>0</v>
      </c>
      <c r="J918" s="934">
        <f>SUMIF(Insekteräich!Q:Q,D918,Insekteräich!S:S)</f>
        <v>0</v>
      </c>
      <c r="K918" s="934">
        <f>SUMIF(Expert_Insekteraich!O:O,D918,Expert_Insekteraich!S:S)</f>
        <v>0</v>
      </c>
      <c r="L918" s="934">
        <f>SUMIF(other!R:R,D918,other!T:T)</f>
        <v>0</v>
      </c>
      <c r="M918" s="934">
        <f>SUMIF('Pan traps 2024'!Q:Q,D918,'Pan traps 2024'!S:S)</f>
        <v>0</v>
      </c>
      <c r="N918" s="934">
        <f t="shared" si="20"/>
        <v>0</v>
      </c>
      <c r="O918" s="935">
        <f t="shared" si="19"/>
        <v>0</v>
      </c>
      <c r="P918" s="914"/>
    </row>
    <row r="919" spans="1:16" ht="15">
      <c r="A919" s="114" t="str">
        <f t="shared" si="21"/>
        <v>non</v>
      </c>
      <c r="D919" s="114" t="s">
        <v>8705</v>
      </c>
      <c r="F919" s="934">
        <f>SUMIF(WBA!Q:Q,D919,WBA!S:S)</f>
        <v>0</v>
      </c>
      <c r="G919" s="934">
        <f>SUMIF(Loic_MSc_Thesis!Q:Q,D919,Loic_MSc_Thesis!S:S)</f>
        <v>0</v>
      </c>
      <c r="H919" s="934">
        <f>SUMIF(LBB!Q:Q,D919,LBB!S:S)</f>
        <v>0</v>
      </c>
      <c r="I919" s="934">
        <f>SUMIF(Expert_LBB!M:M,D919,Expert_LBB!Q:Q)</f>
        <v>0</v>
      </c>
      <c r="J919" s="934">
        <f>SUMIF(Insekteräich!Q:Q,D919,Insekteräich!S:S)</f>
        <v>0</v>
      </c>
      <c r="K919" s="934">
        <f>SUMIF(Expert_Insekteraich!O:O,D919,Expert_Insekteraich!S:S)</f>
        <v>0</v>
      </c>
      <c r="L919" s="934">
        <f>SUMIF(other!R:R,D919,other!T:T)</f>
        <v>0</v>
      </c>
      <c r="M919" s="934">
        <f>SUMIF('Pan traps 2024'!Q:Q,D919,'Pan traps 2024'!S:S)</f>
        <v>0</v>
      </c>
      <c r="N919" s="934">
        <f t="shared" si="20"/>
        <v>0</v>
      </c>
      <c r="O919" s="935">
        <f t="shared" si="19"/>
        <v>0</v>
      </c>
      <c r="P919" s="914"/>
    </row>
    <row r="920" spans="1:16" ht="15">
      <c r="A920" s="16" t="s">
        <v>330</v>
      </c>
      <c r="D920" s="933" t="s">
        <v>3225</v>
      </c>
      <c r="F920" s="934">
        <f>SUMIF(WBA!Q:Q,D920,WBA!S:S)</f>
        <v>0</v>
      </c>
      <c r="G920" s="934">
        <f>SUMIF(Loic_MSc_Thesis!Q:Q,D920,Loic_MSc_Thesis!S:S)</f>
        <v>0</v>
      </c>
      <c r="H920" s="934">
        <f>SUMIF(LBB!Q:Q,D920,LBB!S:S)</f>
        <v>10</v>
      </c>
      <c r="I920" s="934">
        <f>SUMIF(Expert_LBB!M:M,D920,Expert_LBB!Q:Q)</f>
        <v>0</v>
      </c>
      <c r="J920" s="934">
        <f>SUMIF(Insekteräich!Q:Q,D920,Insekteräich!S:S)</f>
        <v>15</v>
      </c>
      <c r="K920" s="934">
        <f>SUMIF(Expert_Insekteraich!O:O,D920,Expert_Insekteraich!S:S)</f>
        <v>0</v>
      </c>
      <c r="L920" s="934">
        <f>SUMIF(other!R:R,D920,other!T:T)</f>
        <v>0</v>
      </c>
      <c r="M920" s="934">
        <f>SUMIF('Pan traps 2024'!Q:Q,D920,'Pan traps 2024'!S:S)</f>
        <v>0</v>
      </c>
      <c r="N920" s="934">
        <f t="shared" si="20"/>
        <v>25</v>
      </c>
      <c r="O920" s="935" t="e">
        <f t="shared" ca="1" si="19"/>
        <v>#NAME?</v>
      </c>
      <c r="P920" s="914"/>
    </row>
    <row r="921" spans="1:16" ht="15">
      <c r="A921" s="16" t="s">
        <v>330</v>
      </c>
      <c r="D921" s="942" t="s">
        <v>933</v>
      </c>
      <c r="F921" s="934">
        <f>SUMIF(WBA!Q:Q,D921,WBA!S:S)</f>
        <v>2</v>
      </c>
      <c r="G921" s="934">
        <f>SUMIF(Loic_MSc_Thesis!Q:Q,D921,Loic_MSc_Thesis!S:S)</f>
        <v>1</v>
      </c>
      <c r="H921" s="934">
        <f>SUMIF(LBB!Q:Q,D921,LBB!S:S)</f>
        <v>2</v>
      </c>
      <c r="I921" s="934">
        <f>SUMIF(Expert_LBB!M:M,D921,Expert_LBB!Q:Q)</f>
        <v>0</v>
      </c>
      <c r="J921" s="934">
        <f>SUMIF(Insekteräich!Q:Q,D921,Insekteräich!S:S)</f>
        <v>0</v>
      </c>
      <c r="K921" s="934">
        <f>SUMIF(Expert_Insekteraich!O:O,D921,Expert_Insekteraich!S:S)</f>
        <v>0</v>
      </c>
      <c r="L921" s="934">
        <f>SUMIF(other!R:R,D921,other!T:T)</f>
        <v>0</v>
      </c>
      <c r="M921" s="934">
        <f>SUMIF('Pan traps 2024'!Q:Q,D921,'Pan traps 2024'!S:S)</f>
        <v>0</v>
      </c>
      <c r="N921" s="934">
        <f t="shared" si="20"/>
        <v>5</v>
      </c>
      <c r="O921" s="935" t="e">
        <f t="shared" ca="1" si="19"/>
        <v>#NAME?</v>
      </c>
      <c r="P921" s="914"/>
    </row>
    <row r="922" spans="1:16" ht="15">
      <c r="A922" s="16" t="s">
        <v>330</v>
      </c>
      <c r="D922" s="942" t="s">
        <v>2837</v>
      </c>
      <c r="F922" s="934">
        <f>SUMIF(WBA!Q:Q,D922,WBA!S:S)</f>
        <v>0</v>
      </c>
      <c r="G922" s="934">
        <f>SUMIF(Loic_MSc_Thesis!Q:Q,D922,Loic_MSc_Thesis!S:S)</f>
        <v>0</v>
      </c>
      <c r="H922" s="934">
        <f>SUMIF(LBB!Q:Q,D922,LBB!S:S)</f>
        <v>1</v>
      </c>
      <c r="I922" s="934">
        <f>SUMIF(Expert_LBB!M:M,D922,Expert_LBB!Q:Q)</f>
        <v>0</v>
      </c>
      <c r="J922" s="934">
        <f>SUMIF(Insekteräich!Q:Q,D922,Insekteräich!S:S)</f>
        <v>0</v>
      </c>
      <c r="K922" s="934">
        <f>SUMIF(Expert_Insekteraich!O:O,D922,Expert_Insekteraich!S:S)</f>
        <v>0</v>
      </c>
      <c r="L922" s="934">
        <f>SUMIF(other!R:R,D922,other!T:T)</f>
        <v>0</v>
      </c>
      <c r="M922" s="934">
        <f>SUMIF('Pan traps 2024'!Q:Q,D922,'Pan traps 2024'!S:S)</f>
        <v>0</v>
      </c>
      <c r="N922" s="934">
        <f t="shared" si="20"/>
        <v>1</v>
      </c>
      <c r="O922" s="935" t="e">
        <f t="shared" ca="1" si="19"/>
        <v>#NAME?</v>
      </c>
      <c r="P922" s="914"/>
    </row>
    <row r="923" spans="1:16" ht="15">
      <c r="A923" s="16" t="s">
        <v>330</v>
      </c>
      <c r="D923" s="942" t="s">
        <v>659</v>
      </c>
      <c r="F923" s="934">
        <f>SUMIF(WBA!Q:Q,D923,WBA!S:S)</f>
        <v>4</v>
      </c>
      <c r="G923" s="934">
        <f>SUMIF(Loic_MSc_Thesis!Q:Q,D923,Loic_MSc_Thesis!S:S)</f>
        <v>1</v>
      </c>
      <c r="H923" s="934">
        <f>SUMIF(LBB!Q:Q,D923,LBB!S:S)</f>
        <v>30</v>
      </c>
      <c r="I923" s="934">
        <f>SUMIF(Expert_LBB!M:M,D923,Expert_LBB!Q:Q)</f>
        <v>0</v>
      </c>
      <c r="J923" s="934">
        <f>SUMIF(Insekteräich!Q:Q,D923,Insekteräich!S:S)</f>
        <v>0</v>
      </c>
      <c r="K923" s="934">
        <f>SUMIF(Expert_Insekteraich!O:O,D923,Expert_Insekteraich!S:S)</f>
        <v>0</v>
      </c>
      <c r="L923" s="934">
        <f>SUMIF(other!R:R,D923,other!T:T)</f>
        <v>0</v>
      </c>
      <c r="M923" s="934">
        <f>SUMIF('Pan traps 2024'!Q:Q,D923,'Pan traps 2024'!S:S)</f>
        <v>0</v>
      </c>
      <c r="N923" s="934">
        <f t="shared" si="20"/>
        <v>35</v>
      </c>
      <c r="O923" s="935" t="e">
        <f t="shared" ca="1" si="19"/>
        <v>#NAME?</v>
      </c>
      <c r="P923" s="914"/>
    </row>
    <row r="924" spans="1:16" ht="15">
      <c r="A924" s="16" t="s">
        <v>330</v>
      </c>
      <c r="D924" s="942" t="s">
        <v>710</v>
      </c>
      <c r="F924" s="934">
        <f>SUMIF(WBA!Q:Q,D924,WBA!S:S)</f>
        <v>1</v>
      </c>
      <c r="G924" s="934">
        <f>SUMIF(Loic_MSc_Thesis!Q:Q,D924,Loic_MSc_Thesis!S:S)</f>
        <v>0</v>
      </c>
      <c r="H924" s="934">
        <f>SUMIF(LBB!Q:Q,D924,LBB!S:S)</f>
        <v>2</v>
      </c>
      <c r="I924" s="934">
        <f>SUMIF(Expert_LBB!M:M,D924,Expert_LBB!Q:Q)</f>
        <v>0</v>
      </c>
      <c r="J924" s="934">
        <f>SUMIF(Insekteräich!Q:Q,D924,Insekteräich!S:S)</f>
        <v>0</v>
      </c>
      <c r="K924" s="934">
        <f>SUMIF(Expert_Insekteraich!O:O,D924,Expert_Insekteraich!S:S)</f>
        <v>0</v>
      </c>
      <c r="L924" s="934">
        <f>SUMIF(other!R:R,D924,other!T:T)</f>
        <v>0</v>
      </c>
      <c r="M924" s="934">
        <f>SUMIF('Pan traps 2024'!Q:Q,D924,'Pan traps 2024'!S:S)</f>
        <v>0</v>
      </c>
      <c r="N924" s="934">
        <f t="shared" si="20"/>
        <v>3</v>
      </c>
      <c r="O924" s="935" t="e">
        <f t="shared" ca="1" si="19"/>
        <v>#NAME?</v>
      </c>
      <c r="P924" s="914"/>
    </row>
    <row r="925" spans="1:16" ht="15">
      <c r="A925" s="114" t="str">
        <f t="shared" ref="A925:A936" si="22">IF(N925&gt;0,1, "non")</f>
        <v>non</v>
      </c>
      <c r="D925" s="940" t="s">
        <v>8706</v>
      </c>
      <c r="F925" s="934">
        <f>SUMIF(WBA!Q:Q,D925,WBA!S:S)</f>
        <v>0</v>
      </c>
      <c r="G925" s="934">
        <f>SUMIF(Loic_MSc_Thesis!Q:Q,D925,Loic_MSc_Thesis!S:S)</f>
        <v>0</v>
      </c>
      <c r="H925" s="934">
        <f>SUMIF(LBB!Q:Q,D925,LBB!S:S)</f>
        <v>0</v>
      </c>
      <c r="I925" s="934">
        <f>SUMIF(Expert_LBB!M:M,D925,Expert_LBB!Q:Q)</f>
        <v>0</v>
      </c>
      <c r="J925" s="934">
        <f>SUMIF(Insekteräich!Q:Q,D925,Insekteräich!S:S)</f>
        <v>0</v>
      </c>
      <c r="K925" s="934">
        <f>SUMIF(Expert_Insekteraich!O:O,D925,Expert_Insekteraich!S:S)</f>
        <v>0</v>
      </c>
      <c r="L925" s="934">
        <f>SUMIF(other!R:R,D925,other!T:T)</f>
        <v>0</v>
      </c>
      <c r="M925" s="934">
        <f>SUMIF('Pan traps 2024'!Q:Q,D925,'Pan traps 2024'!S:S)</f>
        <v>0</v>
      </c>
      <c r="N925" s="934">
        <f t="shared" si="20"/>
        <v>0</v>
      </c>
      <c r="O925" s="935">
        <f t="shared" si="19"/>
        <v>0</v>
      </c>
      <c r="P925" s="914"/>
    </row>
    <row r="926" spans="1:16" ht="15">
      <c r="A926" s="114" t="str">
        <f t="shared" si="22"/>
        <v>non</v>
      </c>
      <c r="D926" s="114" t="s">
        <v>8707</v>
      </c>
      <c r="F926" s="934">
        <f>SUMIF(WBA!Q:Q,D926,WBA!S:S)</f>
        <v>0</v>
      </c>
      <c r="G926" s="934">
        <f>SUMIF(Loic_MSc_Thesis!Q:Q,D926,Loic_MSc_Thesis!S:S)</f>
        <v>0</v>
      </c>
      <c r="H926" s="934">
        <f>SUMIF(LBB!Q:Q,D926,LBB!S:S)</f>
        <v>0</v>
      </c>
      <c r="I926" s="934">
        <f>SUMIF(Expert_LBB!M:M,D926,Expert_LBB!Q:Q)</f>
        <v>0</v>
      </c>
      <c r="J926" s="934">
        <f>SUMIF(Insekteräich!Q:Q,D926,Insekteräich!S:S)</f>
        <v>0</v>
      </c>
      <c r="K926" s="934">
        <f>SUMIF(Expert_Insekteraich!O:O,D926,Expert_Insekteraich!S:S)</f>
        <v>0</v>
      </c>
      <c r="L926" s="934">
        <f>SUMIF(other!R:R,D926,other!T:T)</f>
        <v>0</v>
      </c>
      <c r="M926" s="934">
        <f>SUMIF('Pan traps 2024'!Q:Q,D926,'Pan traps 2024'!S:S)</f>
        <v>0</v>
      </c>
      <c r="N926" s="934">
        <f t="shared" si="20"/>
        <v>0</v>
      </c>
      <c r="O926" s="935">
        <f t="shared" si="19"/>
        <v>0</v>
      </c>
      <c r="P926" s="914"/>
    </row>
    <row r="927" spans="1:16" ht="15">
      <c r="A927" s="114">
        <f t="shared" si="22"/>
        <v>1</v>
      </c>
      <c r="D927" s="114" t="s">
        <v>4646</v>
      </c>
      <c r="F927" s="934">
        <f>SUMIF(WBA!Q:Q,D927,WBA!S:S)</f>
        <v>0</v>
      </c>
      <c r="G927" s="934">
        <f>SUMIF(Loic_MSc_Thesis!Q:Q,D927,Loic_MSc_Thesis!S:S)</f>
        <v>0</v>
      </c>
      <c r="H927" s="934">
        <f>SUMIF(LBB!Q:Q,D927,LBB!S:S)</f>
        <v>1</v>
      </c>
      <c r="I927" s="934">
        <f>SUMIF(Expert_LBB!M:M,D927,Expert_LBB!Q:Q)</f>
        <v>0</v>
      </c>
      <c r="J927" s="934">
        <f>SUMIF(Insekteräich!Q:Q,D927,Insekteräich!S:S)</f>
        <v>0</v>
      </c>
      <c r="K927" s="934">
        <f>SUMIF(Expert_Insekteraich!O:O,D927,Expert_Insekteraich!S:S)</f>
        <v>0</v>
      </c>
      <c r="L927" s="934">
        <f>SUMIF(other!R:R,D927,other!T:T)</f>
        <v>0</v>
      </c>
      <c r="M927" s="934">
        <f>SUMIF('Pan traps 2024'!Q:Q,D927,'Pan traps 2024'!S:S)</f>
        <v>0</v>
      </c>
      <c r="N927" s="934">
        <f t="shared" si="20"/>
        <v>1</v>
      </c>
      <c r="O927" s="935" t="e">
        <f t="shared" ca="1" si="19"/>
        <v>#NAME?</v>
      </c>
      <c r="P927" s="914"/>
    </row>
    <row r="928" spans="1:16" ht="15">
      <c r="A928" s="114" t="str">
        <f t="shared" si="22"/>
        <v>non</v>
      </c>
      <c r="D928" s="114" t="s">
        <v>8708</v>
      </c>
      <c r="F928" s="934">
        <f>SUMIF(WBA!Q:Q,D928,WBA!S:S)</f>
        <v>0</v>
      </c>
      <c r="G928" s="934">
        <f>SUMIF(Loic_MSc_Thesis!Q:Q,D928,Loic_MSc_Thesis!S:S)</f>
        <v>0</v>
      </c>
      <c r="H928" s="934">
        <f>SUMIF(LBB!Q:Q,D928,LBB!S:S)</f>
        <v>0</v>
      </c>
      <c r="I928" s="934">
        <f>SUMIF(Expert_LBB!M:M,D928,Expert_LBB!Q:Q)</f>
        <v>0</v>
      </c>
      <c r="J928" s="934">
        <f>SUMIF(Insekteräich!Q:Q,D928,Insekteräich!S:S)</f>
        <v>0</v>
      </c>
      <c r="K928" s="934">
        <f>SUMIF(Expert_Insekteraich!O:O,D928,Expert_Insekteraich!S:S)</f>
        <v>0</v>
      </c>
      <c r="L928" s="934">
        <f>SUMIF(other!R:R,D928,other!T:T)</f>
        <v>0</v>
      </c>
      <c r="M928" s="934">
        <f>SUMIF('Pan traps 2024'!Q:Q,D928,'Pan traps 2024'!S:S)</f>
        <v>0</v>
      </c>
      <c r="N928" s="934">
        <f t="shared" si="20"/>
        <v>0</v>
      </c>
      <c r="O928" s="935">
        <f t="shared" si="19"/>
        <v>0</v>
      </c>
      <c r="P928" s="914"/>
    </row>
    <row r="929" spans="1:16" ht="15">
      <c r="A929" s="114" t="str">
        <f t="shared" si="22"/>
        <v>non</v>
      </c>
      <c r="D929" s="114" t="s">
        <v>8709</v>
      </c>
      <c r="F929" s="934">
        <f>SUMIF(WBA!Q:Q,D929,WBA!S:S)</f>
        <v>0</v>
      </c>
      <c r="G929" s="934">
        <f>SUMIF(Loic_MSc_Thesis!Q:Q,D929,Loic_MSc_Thesis!S:S)</f>
        <v>0</v>
      </c>
      <c r="H929" s="934">
        <f>SUMIF(LBB!Q:Q,D929,LBB!S:S)</f>
        <v>0</v>
      </c>
      <c r="I929" s="934">
        <f>SUMIF(Expert_LBB!M:M,D929,Expert_LBB!Q:Q)</f>
        <v>0</v>
      </c>
      <c r="J929" s="934">
        <f>SUMIF(Insekteräich!Q:Q,D929,Insekteräich!S:S)</f>
        <v>0</v>
      </c>
      <c r="K929" s="934">
        <f>SUMIF(Expert_Insekteraich!O:O,D929,Expert_Insekteraich!S:S)</f>
        <v>0</v>
      </c>
      <c r="L929" s="934">
        <f>SUMIF(other!R:R,D929,other!T:T)</f>
        <v>0</v>
      </c>
      <c r="M929" s="934">
        <f>SUMIF('Pan traps 2024'!Q:Q,D929,'Pan traps 2024'!S:S)</f>
        <v>0</v>
      </c>
      <c r="N929" s="934">
        <f t="shared" si="20"/>
        <v>0</v>
      </c>
      <c r="O929" s="935">
        <f t="shared" si="19"/>
        <v>0</v>
      </c>
      <c r="P929" s="914"/>
    </row>
    <row r="930" spans="1:16" ht="15">
      <c r="A930" s="114" t="str">
        <f t="shared" si="22"/>
        <v>non</v>
      </c>
      <c r="D930" s="114" t="s">
        <v>8710</v>
      </c>
      <c r="F930" s="934">
        <f>SUMIF(WBA!Q:Q,D930,WBA!S:S)</f>
        <v>0</v>
      </c>
      <c r="G930" s="934">
        <f>SUMIF(Loic_MSc_Thesis!Q:Q,D930,Loic_MSc_Thesis!S:S)</f>
        <v>0</v>
      </c>
      <c r="H930" s="934">
        <f>SUMIF(LBB!Q:Q,D930,LBB!S:S)</f>
        <v>0</v>
      </c>
      <c r="I930" s="934">
        <f>SUMIF(Expert_LBB!M:M,D930,Expert_LBB!Q:Q)</f>
        <v>0</v>
      </c>
      <c r="J930" s="934">
        <f>SUMIF(Insekteräich!Q:Q,D930,Insekteräich!S:S)</f>
        <v>0</v>
      </c>
      <c r="K930" s="934">
        <f>SUMIF(Expert_Insekteraich!O:O,D930,Expert_Insekteraich!S:S)</f>
        <v>0</v>
      </c>
      <c r="L930" s="934">
        <f>SUMIF(other!R:R,D930,other!T:T)</f>
        <v>0</v>
      </c>
      <c r="M930" s="934">
        <f>SUMIF('Pan traps 2024'!Q:Q,D930,'Pan traps 2024'!S:S)</f>
        <v>0</v>
      </c>
      <c r="N930" s="934">
        <f t="shared" si="20"/>
        <v>0</v>
      </c>
      <c r="O930" s="935">
        <f t="shared" si="19"/>
        <v>0</v>
      </c>
      <c r="P930" s="914"/>
    </row>
    <row r="931" spans="1:16" ht="15">
      <c r="A931" s="114">
        <f t="shared" si="22"/>
        <v>1</v>
      </c>
      <c r="D931" s="933" t="s">
        <v>530</v>
      </c>
      <c r="F931" s="934">
        <f>SUMIF(WBA!Q:Q,D931,WBA!S:S)</f>
        <v>16</v>
      </c>
      <c r="G931" s="934">
        <f>SUMIF(Loic_MSc_Thesis!Q:Q,D931,Loic_MSc_Thesis!S:S)</f>
        <v>0</v>
      </c>
      <c r="H931" s="934">
        <f>SUMIF(LBB!Q:Q,D931,LBB!S:S)</f>
        <v>321</v>
      </c>
      <c r="I931" s="934">
        <f>SUMIF(Expert_LBB!M:M,D931,Expert_LBB!Q:Q)</f>
        <v>0</v>
      </c>
      <c r="J931" s="934">
        <f>SUMIF(Insekteräich!Q:Q,D931,Insekteräich!S:S)</f>
        <v>301</v>
      </c>
      <c r="K931" s="934">
        <f>SUMIF(Expert_Insekteraich!O:O,D931,Expert_Insekteraich!S:S)</f>
        <v>0</v>
      </c>
      <c r="L931" s="934">
        <f>SUMIF(other!R:R,D931,other!T:T)</f>
        <v>0</v>
      </c>
      <c r="M931" s="934">
        <f>SUMIF('Pan traps 2024'!Q:Q,D931,'Pan traps 2024'!S:S)</f>
        <v>14</v>
      </c>
      <c r="N931" s="934">
        <f t="shared" si="20"/>
        <v>652</v>
      </c>
      <c r="O931" s="935" t="e">
        <f t="shared" ca="1" si="19"/>
        <v>#NAME?</v>
      </c>
      <c r="P931" s="914"/>
    </row>
    <row r="932" spans="1:16" ht="15">
      <c r="A932" s="114" t="str">
        <f t="shared" si="22"/>
        <v>non</v>
      </c>
      <c r="D932" s="114" t="s">
        <v>8711</v>
      </c>
      <c r="F932" s="934">
        <f>SUMIF(WBA!Q:Q,D932,WBA!S:S)</f>
        <v>0</v>
      </c>
      <c r="G932" s="934">
        <f>SUMIF(Loic_MSc_Thesis!Q:Q,D932,Loic_MSc_Thesis!S:S)</f>
        <v>0</v>
      </c>
      <c r="H932" s="934">
        <f>SUMIF(LBB!Q:Q,D932,LBB!S:S)</f>
        <v>0</v>
      </c>
      <c r="I932" s="934">
        <f>SUMIF(Expert_LBB!M:M,D932,Expert_LBB!Q:Q)</f>
        <v>0</v>
      </c>
      <c r="J932" s="934">
        <f>SUMIF(Insekteräich!Q:Q,D932,Insekteräich!S:S)</f>
        <v>0</v>
      </c>
      <c r="K932" s="934">
        <f>SUMIF(Expert_Insekteraich!O:O,D932,Expert_Insekteraich!S:S)</f>
        <v>0</v>
      </c>
      <c r="L932" s="934">
        <f>SUMIF(other!R:R,D932,other!T:T)</f>
        <v>0</v>
      </c>
      <c r="M932" s="934">
        <f>SUMIF('Pan traps 2024'!Q:Q,D932,'Pan traps 2024'!S:S)</f>
        <v>0</v>
      </c>
      <c r="N932" s="934">
        <f t="shared" si="20"/>
        <v>0</v>
      </c>
      <c r="O932" s="935">
        <f t="shared" si="19"/>
        <v>0</v>
      </c>
      <c r="P932" s="914"/>
    </row>
    <row r="933" spans="1:16" ht="15">
      <c r="A933" s="114">
        <f t="shared" si="22"/>
        <v>1</v>
      </c>
      <c r="D933" s="933" t="s">
        <v>843</v>
      </c>
      <c r="F933" s="934">
        <f>SUMIF(WBA!Q:Q,D933,WBA!S:S)</f>
        <v>2</v>
      </c>
      <c r="G933" s="934">
        <f>SUMIF(Loic_MSc_Thesis!Q:Q,D933,Loic_MSc_Thesis!S:S)</f>
        <v>0</v>
      </c>
      <c r="H933" s="934">
        <f>SUMIF(LBB!Q:Q,D933,LBB!S:S)</f>
        <v>23</v>
      </c>
      <c r="I933" s="934">
        <f>SUMIF(Expert_LBB!M:M,D933,Expert_LBB!Q:Q)</f>
        <v>0</v>
      </c>
      <c r="J933" s="934">
        <f>SUMIF(Insekteräich!Q:Q,D933,Insekteräich!S:S)</f>
        <v>25</v>
      </c>
      <c r="K933" s="934">
        <f>SUMIF(Expert_Insekteraich!O:O,D933,Expert_Insekteraich!S:S)</f>
        <v>0</v>
      </c>
      <c r="L933" s="934">
        <f>SUMIF(other!R:R,D933,other!T:T)</f>
        <v>0</v>
      </c>
      <c r="M933" s="934">
        <f>SUMIF('Pan traps 2024'!Q:Q,D933,'Pan traps 2024'!S:S)</f>
        <v>6</v>
      </c>
      <c r="N933" s="934">
        <f t="shared" si="20"/>
        <v>56</v>
      </c>
      <c r="O933" s="935" t="e">
        <f t="shared" ca="1" si="19"/>
        <v>#NAME?</v>
      </c>
      <c r="P933" s="914"/>
    </row>
    <row r="934" spans="1:16" ht="15">
      <c r="A934" s="114" t="str">
        <f t="shared" si="22"/>
        <v>non</v>
      </c>
      <c r="D934" s="114" t="s">
        <v>8712</v>
      </c>
      <c r="F934" s="934">
        <f>SUMIF(WBA!Q:Q,D934,WBA!S:S)</f>
        <v>0</v>
      </c>
      <c r="G934" s="934">
        <f>SUMIF(Loic_MSc_Thesis!Q:Q,D934,Loic_MSc_Thesis!S:S)</f>
        <v>0</v>
      </c>
      <c r="H934" s="934">
        <f>SUMIF(LBB!Q:Q,D934,LBB!S:S)</f>
        <v>0</v>
      </c>
      <c r="I934" s="934">
        <f>SUMIF(Expert_LBB!M:M,D934,Expert_LBB!Q:Q)</f>
        <v>0</v>
      </c>
      <c r="J934" s="934">
        <f>SUMIF(Insekteräich!Q:Q,D934,Insekteräich!S:S)</f>
        <v>0</v>
      </c>
      <c r="K934" s="934">
        <f>SUMIF(Expert_Insekteraich!O:O,D934,Expert_Insekteraich!S:S)</f>
        <v>0</v>
      </c>
      <c r="L934" s="934">
        <f>SUMIF(other!R:R,D934,other!T:T)</f>
        <v>0</v>
      </c>
      <c r="M934" s="934">
        <f>SUMIF('Pan traps 2024'!Q:Q,D934,'Pan traps 2024'!S:S)</f>
        <v>0</v>
      </c>
      <c r="N934" s="934">
        <f t="shared" si="20"/>
        <v>0</v>
      </c>
      <c r="O934" s="935">
        <f t="shared" si="19"/>
        <v>0</v>
      </c>
      <c r="P934" s="914"/>
    </row>
    <row r="935" spans="1:16" ht="15">
      <c r="A935" s="114" t="str">
        <f t="shared" si="22"/>
        <v>non</v>
      </c>
      <c r="D935" s="114" t="s">
        <v>8713</v>
      </c>
      <c r="F935" s="934">
        <f>SUMIF(WBA!Q:Q,D935,WBA!S:S)</f>
        <v>0</v>
      </c>
      <c r="G935" s="934">
        <f>SUMIF(Loic_MSc_Thesis!Q:Q,D935,Loic_MSc_Thesis!S:S)</f>
        <v>0</v>
      </c>
      <c r="H935" s="934">
        <f>SUMIF(LBB!Q:Q,D935,LBB!S:S)</f>
        <v>0</v>
      </c>
      <c r="I935" s="934">
        <f>SUMIF(Expert_LBB!M:M,D935,Expert_LBB!Q:Q)</f>
        <v>0</v>
      </c>
      <c r="J935" s="934">
        <f>SUMIF(Insekteräich!Q:Q,D935,Insekteräich!S:S)</f>
        <v>0</v>
      </c>
      <c r="K935" s="934">
        <f>SUMIF(Expert_Insekteraich!O:O,D935,Expert_Insekteraich!S:S)</f>
        <v>0</v>
      </c>
      <c r="L935" s="934">
        <f>SUMIF(other!R:R,D935,other!T:T)</f>
        <v>0</v>
      </c>
      <c r="M935" s="934">
        <f>SUMIF('Pan traps 2024'!Q:Q,D935,'Pan traps 2024'!S:S)</f>
        <v>0</v>
      </c>
      <c r="N935" s="934">
        <f t="shared" si="20"/>
        <v>0</v>
      </c>
      <c r="O935" s="935">
        <f t="shared" si="19"/>
        <v>0</v>
      </c>
      <c r="P935" s="914"/>
    </row>
    <row r="936" spans="1:16" ht="15">
      <c r="A936" s="114">
        <f t="shared" si="22"/>
        <v>1</v>
      </c>
      <c r="D936" s="933" t="s">
        <v>4351</v>
      </c>
      <c r="F936" s="934">
        <f>SUMIF(WBA!Q:Q,D936,WBA!S:S)</f>
        <v>0</v>
      </c>
      <c r="G936" s="934">
        <f>SUMIF(Loic_MSc_Thesis!Q:Q,D936,Loic_MSc_Thesis!S:S)</f>
        <v>0</v>
      </c>
      <c r="H936" s="934">
        <f>SUMIF(LBB!Q:Q,D936,LBB!S:S)</f>
        <v>1</v>
      </c>
      <c r="I936" s="934">
        <f>SUMIF(Expert_LBB!M:M,D936,Expert_LBB!Q:Q)</f>
        <v>0</v>
      </c>
      <c r="J936" s="934">
        <f>SUMIF(Insekteräich!Q:Q,D936,Insekteräich!S:S)</f>
        <v>1</v>
      </c>
      <c r="K936" s="934">
        <f>SUMIF(Expert_Insekteraich!O:O,D936,Expert_Insekteraich!S:S)</f>
        <v>0</v>
      </c>
      <c r="L936" s="934">
        <f>SUMIF(other!R:R,D936,other!T:T)</f>
        <v>0</v>
      </c>
      <c r="M936" s="934">
        <f>SUMIF('Pan traps 2024'!Q:Q,D936,'Pan traps 2024'!S:S)</f>
        <v>0</v>
      </c>
      <c r="N936" s="934">
        <f t="shared" si="20"/>
        <v>2</v>
      </c>
      <c r="O936" s="935" t="e">
        <f t="shared" ca="1" si="19"/>
        <v>#NAME?</v>
      </c>
      <c r="P936" s="914"/>
    </row>
    <row r="937" spans="1:16" ht="15">
      <c r="O937" s="935"/>
      <c r="P937" s="914"/>
    </row>
    <row r="938" spans="1:16" ht="15">
      <c r="O938" s="935"/>
      <c r="P938" s="914"/>
    </row>
    <row r="939" spans="1:16" ht="15">
      <c r="O939" s="935"/>
      <c r="P939" s="914"/>
    </row>
    <row r="940" spans="1:16" ht="15">
      <c r="O940" s="935"/>
      <c r="P940" s="914"/>
    </row>
    <row r="941" spans="1:16" ht="15">
      <c r="O941" s="935"/>
      <c r="P941" s="914"/>
    </row>
    <row r="942" spans="1:16" ht="15">
      <c r="O942" s="935"/>
      <c r="P942" s="914"/>
    </row>
    <row r="943" spans="1:16" ht="15">
      <c r="O943" s="935"/>
      <c r="P943" s="914"/>
    </row>
    <row r="944" spans="1:16" ht="15">
      <c r="O944" s="935"/>
      <c r="P944" s="914"/>
    </row>
    <row r="945" spans="4:16" ht="15">
      <c r="O945" s="935"/>
      <c r="P945" s="914"/>
    </row>
    <row r="946" spans="4:16" ht="15">
      <c r="O946" s="935"/>
      <c r="P946" s="914"/>
    </row>
    <row r="947" spans="4:16" ht="15">
      <c r="O947" s="935"/>
      <c r="P947" s="914"/>
    </row>
    <row r="948" spans="4:16" ht="15">
      <c r="O948" s="935"/>
      <c r="P948" s="914"/>
    </row>
    <row r="949" spans="4:16" ht="15">
      <c r="O949" s="935"/>
      <c r="P949" s="914"/>
    </row>
    <row r="950" spans="4:16" ht="15">
      <c r="O950" s="935"/>
      <c r="P950" s="914"/>
    </row>
    <row r="951" spans="4:16" ht="15">
      <c r="O951" s="935"/>
      <c r="P951" s="914"/>
    </row>
    <row r="952" spans="4:16" ht="15">
      <c r="O952" s="935"/>
      <c r="P952" s="914"/>
    </row>
    <row r="953" spans="4:16" ht="15">
      <c r="O953" s="935"/>
      <c r="P953" s="914"/>
    </row>
    <row r="954" spans="4:16" ht="15">
      <c r="D954" s="943"/>
      <c r="O954" s="935"/>
      <c r="P954" s="914"/>
    </row>
    <row r="955" spans="4:16" ht="15">
      <c r="D955" s="943"/>
      <c r="O955" s="935"/>
      <c r="P955" s="914"/>
    </row>
    <row r="956" spans="4:16" ht="15">
      <c r="D956" s="943"/>
      <c r="O956" s="935"/>
      <c r="P956" s="914"/>
    </row>
    <row r="957" spans="4:16" ht="15">
      <c r="D957" s="943"/>
      <c r="O957" s="935"/>
      <c r="P957" s="914"/>
    </row>
    <row r="958" spans="4:16" ht="15">
      <c r="D958" s="943"/>
      <c r="O958" s="935"/>
      <c r="P958" s="914"/>
    </row>
    <row r="959" spans="4:16" ht="15">
      <c r="D959" s="943"/>
      <c r="O959" s="935"/>
      <c r="P959" s="914"/>
    </row>
    <row r="960" spans="4:16" ht="15">
      <c r="D960" s="943"/>
      <c r="O960" s="935"/>
      <c r="P960" s="914"/>
    </row>
    <row r="961" spans="4:16" ht="15">
      <c r="D961" s="943"/>
      <c r="O961" s="935"/>
      <c r="P961" s="914"/>
    </row>
    <row r="962" spans="4:16" ht="15">
      <c r="D962" s="943"/>
      <c r="O962" s="935"/>
      <c r="P962" s="914"/>
    </row>
    <row r="963" spans="4:16" ht="15">
      <c r="D963" s="943"/>
      <c r="O963" s="935"/>
      <c r="P963" s="914"/>
    </row>
    <row r="964" spans="4:16" ht="15">
      <c r="D964" s="943"/>
      <c r="O964" s="935"/>
      <c r="P964" s="914"/>
    </row>
    <row r="965" spans="4:16" ht="15">
      <c r="D965" s="943"/>
      <c r="O965" s="935"/>
      <c r="P965" s="914"/>
    </row>
    <row r="966" spans="4:16" ht="15">
      <c r="D966" s="943"/>
      <c r="O966" s="935"/>
      <c r="P966" s="914"/>
    </row>
    <row r="967" spans="4:16" ht="15">
      <c r="D967" s="943"/>
      <c r="O967" s="935"/>
      <c r="P967" s="914"/>
    </row>
    <row r="968" spans="4:16" ht="15">
      <c r="D968" s="943"/>
      <c r="O968" s="935"/>
      <c r="P968" s="914"/>
    </row>
    <row r="969" spans="4:16" ht="15">
      <c r="D969" s="943"/>
      <c r="O969" s="935"/>
      <c r="P969" s="914"/>
    </row>
    <row r="970" spans="4:16" ht="15">
      <c r="D970" s="943"/>
      <c r="O970" s="935"/>
      <c r="P970" s="914"/>
    </row>
    <row r="971" spans="4:16" ht="15">
      <c r="D971" s="943"/>
      <c r="O971" s="935"/>
      <c r="P971" s="914"/>
    </row>
    <row r="972" spans="4:16" ht="15">
      <c r="D972" s="943"/>
      <c r="O972" s="935"/>
      <c r="P972" s="914"/>
    </row>
    <row r="973" spans="4:16" ht="15">
      <c r="D973" s="943"/>
      <c r="O973" s="935"/>
      <c r="P973" s="914"/>
    </row>
    <row r="974" spans="4:16" ht="15">
      <c r="D974" s="943"/>
      <c r="O974" s="935"/>
      <c r="P974" s="914"/>
    </row>
    <row r="975" spans="4:16" ht="15">
      <c r="D975" s="943"/>
      <c r="O975" s="935"/>
      <c r="P975" s="914"/>
    </row>
    <row r="976" spans="4:16" ht="15">
      <c r="D976" s="943"/>
      <c r="O976" s="935"/>
      <c r="P976" s="914"/>
    </row>
    <row r="977" spans="4:16" ht="15">
      <c r="D977" s="943"/>
      <c r="O977" s="935"/>
      <c r="P977" s="914"/>
    </row>
    <row r="978" spans="4:16" ht="15">
      <c r="D978" s="943"/>
      <c r="O978" s="935"/>
      <c r="P978" s="914"/>
    </row>
    <row r="979" spans="4:16" ht="15">
      <c r="D979" s="943"/>
      <c r="O979" s="935"/>
      <c r="P979" s="914"/>
    </row>
    <row r="980" spans="4:16" ht="15">
      <c r="D980" s="943"/>
      <c r="O980" s="935"/>
      <c r="P980" s="914"/>
    </row>
    <row r="981" spans="4:16" ht="15">
      <c r="D981" s="943"/>
      <c r="O981" s="935"/>
      <c r="P981" s="914"/>
    </row>
    <row r="982" spans="4:16" ht="15">
      <c r="D982" s="943"/>
      <c r="O982" s="935"/>
      <c r="P982" s="914"/>
    </row>
    <row r="983" spans="4:16" ht="15">
      <c r="D983" s="943"/>
      <c r="O983" s="935"/>
      <c r="P983" s="914"/>
    </row>
    <row r="984" spans="4:16" ht="15">
      <c r="D984" s="943"/>
      <c r="O984" s="935"/>
      <c r="P984" s="914"/>
    </row>
    <row r="985" spans="4:16" ht="15">
      <c r="D985" s="943"/>
      <c r="O985" s="935"/>
      <c r="P985" s="914"/>
    </row>
    <row r="986" spans="4:16" ht="15">
      <c r="D986" s="943"/>
      <c r="O986" s="935"/>
      <c r="P986" s="914"/>
    </row>
    <row r="987" spans="4:16" ht="15">
      <c r="D987" s="943"/>
      <c r="O987" s="935"/>
      <c r="P987" s="914"/>
    </row>
    <row r="988" spans="4:16" ht="15">
      <c r="D988" s="943"/>
      <c r="O988" s="935"/>
      <c r="P988" s="914"/>
    </row>
    <row r="989" spans="4:16" ht="15">
      <c r="D989" s="943"/>
      <c r="O989" s="935"/>
      <c r="P989" s="914"/>
    </row>
    <row r="990" spans="4:16" ht="15">
      <c r="D990" s="943"/>
      <c r="O990" s="935"/>
      <c r="P990" s="914"/>
    </row>
    <row r="991" spans="4:16" ht="15">
      <c r="D991" s="943"/>
      <c r="O991" s="935"/>
      <c r="P991" s="914"/>
    </row>
    <row r="992" spans="4:16" ht="15">
      <c r="D992" s="943"/>
      <c r="O992" s="935"/>
      <c r="P992" s="914"/>
    </row>
    <row r="993" spans="4:16" ht="15">
      <c r="D993" s="943"/>
      <c r="O993" s="935"/>
      <c r="P993" s="914"/>
    </row>
    <row r="994" spans="4:16" ht="15">
      <c r="D994" s="943"/>
      <c r="O994" s="935"/>
      <c r="P994" s="914"/>
    </row>
    <row r="995" spans="4:16" ht="15">
      <c r="D995" s="943"/>
      <c r="O995" s="935"/>
      <c r="P995" s="914"/>
    </row>
    <row r="996" spans="4:16" ht="15">
      <c r="D996" s="943"/>
      <c r="O996" s="935"/>
      <c r="P996" s="914"/>
    </row>
    <row r="997" spans="4:16" ht="15">
      <c r="D997" s="943"/>
      <c r="O997" s="935"/>
      <c r="P997" s="914"/>
    </row>
    <row r="998" spans="4:16" ht="15">
      <c r="D998" s="943"/>
      <c r="O998" s="935"/>
      <c r="P998" s="914"/>
    </row>
    <row r="999" spans="4:16" ht="15">
      <c r="D999" s="943"/>
      <c r="O999" s="935"/>
      <c r="P999" s="914"/>
    </row>
    <row r="1000" spans="4:16" ht="15">
      <c r="D1000" s="943"/>
      <c r="O1000" s="935"/>
      <c r="P1000" s="914"/>
    </row>
    <row r="1001" spans="4:16" ht="15">
      <c r="D1001" s="943"/>
      <c r="O1001" s="935"/>
      <c r="P1001" s="914"/>
    </row>
    <row r="1002" spans="4:16" ht="15">
      <c r="D1002" s="943"/>
      <c r="O1002" s="935"/>
      <c r="P1002" s="914"/>
    </row>
    <row r="1003" spans="4:16" ht="15">
      <c r="D1003" s="943"/>
      <c r="O1003" s="935"/>
      <c r="P1003" s="914"/>
    </row>
    <row r="1004" spans="4:16" ht="15">
      <c r="D1004" s="943"/>
      <c r="O1004" s="935"/>
      <c r="P1004" s="914"/>
    </row>
    <row r="1005" spans="4:16" ht="15">
      <c r="D1005" s="943"/>
      <c r="O1005" s="935"/>
      <c r="P1005" s="914"/>
    </row>
    <row r="1006" spans="4:16" ht="15">
      <c r="D1006" s="943"/>
      <c r="O1006" s="935"/>
      <c r="P1006" s="914"/>
    </row>
    <row r="1007" spans="4:16" ht="15">
      <c r="D1007" s="943"/>
      <c r="O1007" s="935"/>
      <c r="P1007" s="914"/>
    </row>
    <row r="1008" spans="4:16" ht="15">
      <c r="D1008" s="943"/>
      <c r="O1008" s="935"/>
      <c r="P1008" s="914"/>
    </row>
    <row r="1009" spans="4:16" ht="15">
      <c r="D1009" s="943"/>
      <c r="O1009" s="935"/>
      <c r="P1009" s="914"/>
    </row>
    <row r="1010" spans="4:16" ht="15">
      <c r="D1010" s="943"/>
      <c r="O1010" s="935"/>
      <c r="P1010" s="914"/>
    </row>
    <row r="1011" spans="4:16" ht="15">
      <c r="D1011" s="943"/>
      <c r="O1011" s="935"/>
      <c r="P1011" s="914"/>
    </row>
    <row r="1012" spans="4:16" ht="15">
      <c r="D1012" s="943"/>
      <c r="O1012" s="935"/>
      <c r="P1012" s="914"/>
    </row>
    <row r="1013" spans="4:16" ht="15">
      <c r="D1013" s="943"/>
      <c r="O1013" s="935"/>
      <c r="P1013" s="914"/>
    </row>
    <row r="1014" spans="4:16" ht="15">
      <c r="D1014" s="943"/>
      <c r="O1014" s="935"/>
      <c r="P1014" s="914"/>
    </row>
    <row r="1015" spans="4:16" ht="15">
      <c r="D1015" s="943"/>
      <c r="O1015" s="935"/>
      <c r="P1015" s="914"/>
    </row>
    <row r="1016" spans="4:16" ht="15">
      <c r="D1016" s="943"/>
      <c r="O1016" s="935"/>
      <c r="P1016" s="914"/>
    </row>
    <row r="1017" spans="4:16" ht="15">
      <c r="D1017" s="943"/>
      <c r="O1017" s="935"/>
      <c r="P1017" s="914"/>
    </row>
    <row r="1018" spans="4:16" ht="15">
      <c r="D1018" s="943"/>
      <c r="O1018" s="935"/>
      <c r="P1018" s="914"/>
    </row>
    <row r="1019" spans="4:16" ht="15">
      <c r="D1019" s="943"/>
      <c r="O1019" s="935"/>
      <c r="P1019" s="914"/>
    </row>
    <row r="1020" spans="4:16" ht="15">
      <c r="D1020" s="943"/>
      <c r="O1020" s="935"/>
      <c r="P1020" s="914"/>
    </row>
    <row r="1021" spans="4:16" ht="15">
      <c r="D1021" s="943"/>
      <c r="O1021" s="935"/>
      <c r="P1021" s="914"/>
    </row>
    <row r="1022" spans="4:16" ht="15">
      <c r="D1022" s="943"/>
      <c r="O1022" s="935"/>
      <c r="P1022" s="914"/>
    </row>
    <row r="1023" spans="4:16" ht="15">
      <c r="D1023" s="943"/>
      <c r="O1023" s="935"/>
      <c r="P1023" s="914"/>
    </row>
    <row r="1024" spans="4:16" ht="15">
      <c r="D1024" s="943"/>
      <c r="O1024" s="935"/>
      <c r="P1024" s="914"/>
    </row>
    <row r="1025" spans="4:16" ht="15">
      <c r="D1025" s="943"/>
      <c r="O1025" s="935"/>
      <c r="P1025" s="914"/>
    </row>
    <row r="1026" spans="4:16" ht="15">
      <c r="D1026" s="943"/>
      <c r="O1026" s="935"/>
      <c r="P1026" s="914"/>
    </row>
    <row r="1027" spans="4:16" ht="15">
      <c r="D1027" s="943"/>
      <c r="O1027" s="935"/>
      <c r="P1027" s="914"/>
    </row>
    <row r="1028" spans="4:16" ht="15">
      <c r="D1028" s="943"/>
      <c r="O1028" s="935"/>
      <c r="P1028" s="914"/>
    </row>
    <row r="1029" spans="4:16" ht="15">
      <c r="D1029" s="943"/>
      <c r="O1029" s="935"/>
      <c r="P1029" s="914"/>
    </row>
    <row r="1030" spans="4:16" ht="15">
      <c r="D1030" s="943"/>
      <c r="O1030" s="935"/>
      <c r="P1030" s="914"/>
    </row>
    <row r="1031" spans="4:16" ht="15">
      <c r="D1031" s="943"/>
      <c r="O1031" s="935"/>
      <c r="P1031" s="914"/>
    </row>
    <row r="1032" spans="4:16" ht="15">
      <c r="D1032" s="943"/>
      <c r="O1032" s="935"/>
      <c r="P1032" s="914"/>
    </row>
    <row r="1033" spans="4:16" ht="15">
      <c r="D1033" s="943"/>
      <c r="O1033" s="935"/>
      <c r="P1033" s="914"/>
    </row>
    <row r="1034" spans="4:16" ht="15">
      <c r="D1034" s="943"/>
      <c r="O1034" s="935"/>
      <c r="P1034" s="914"/>
    </row>
    <row r="1035" spans="4:16" ht="15">
      <c r="D1035" s="943"/>
      <c r="O1035" s="935"/>
      <c r="P1035" s="914"/>
    </row>
    <row r="1036" spans="4:16" ht="15">
      <c r="D1036" s="943"/>
      <c r="O1036" s="935"/>
      <c r="P1036" s="914"/>
    </row>
    <row r="1037" spans="4:16" ht="15">
      <c r="D1037" s="943"/>
      <c r="O1037" s="935"/>
      <c r="P1037" s="914"/>
    </row>
    <row r="1038" spans="4:16" ht="15">
      <c r="D1038" s="943"/>
      <c r="O1038" s="935"/>
      <c r="P1038" s="914"/>
    </row>
    <row r="1039" spans="4:16" ht="15">
      <c r="D1039" s="943"/>
      <c r="O1039" s="935"/>
      <c r="P1039" s="914"/>
    </row>
    <row r="1040" spans="4:16" ht="15">
      <c r="D1040" s="943"/>
      <c r="O1040" s="935"/>
      <c r="P1040" s="914"/>
    </row>
    <row r="1041" spans="4:16" ht="15">
      <c r="D1041" s="943"/>
      <c r="O1041" s="935"/>
      <c r="P1041" s="914"/>
    </row>
    <row r="1042" spans="4:16" ht="15">
      <c r="D1042" s="943"/>
      <c r="O1042" s="935"/>
      <c r="P1042" s="914"/>
    </row>
    <row r="1043" spans="4:16" ht="15">
      <c r="D1043" s="943"/>
      <c r="O1043" s="935"/>
      <c r="P1043" s="914"/>
    </row>
    <row r="1044" spans="4:16" ht="15">
      <c r="D1044" s="943"/>
      <c r="O1044" s="935"/>
      <c r="P1044" s="914"/>
    </row>
    <row r="1045" spans="4:16" ht="15">
      <c r="D1045" s="943"/>
      <c r="O1045" s="935"/>
      <c r="P1045" s="914"/>
    </row>
    <row r="1046" spans="4:16" ht="15">
      <c r="D1046" s="943"/>
      <c r="O1046" s="935"/>
      <c r="P1046" s="914"/>
    </row>
    <row r="1047" spans="4:16" ht="15">
      <c r="D1047" s="943"/>
      <c r="O1047" s="935"/>
      <c r="P1047" s="914"/>
    </row>
    <row r="1048" spans="4:16" ht="15">
      <c r="D1048" s="943"/>
      <c r="O1048" s="935"/>
      <c r="P1048" s="914"/>
    </row>
    <row r="1049" spans="4:16" ht="15">
      <c r="D1049" s="943"/>
      <c r="O1049" s="935"/>
      <c r="P1049" s="914"/>
    </row>
    <row r="1050" spans="4:16" ht="15">
      <c r="D1050" s="943"/>
      <c r="O1050" s="935"/>
      <c r="P1050" s="914"/>
    </row>
    <row r="1051" spans="4:16" ht="15">
      <c r="D1051" s="943"/>
      <c r="O1051" s="935"/>
      <c r="P1051" s="914"/>
    </row>
    <row r="1052" spans="4:16" ht="15">
      <c r="D1052" s="943"/>
      <c r="O1052" s="935"/>
      <c r="P1052" s="914"/>
    </row>
    <row r="1053" spans="4:16" ht="15">
      <c r="D1053" s="943"/>
      <c r="O1053" s="935"/>
      <c r="P1053" s="914"/>
    </row>
    <row r="1054" spans="4:16" ht="15">
      <c r="D1054" s="943"/>
      <c r="O1054" s="935"/>
      <c r="P1054" s="914"/>
    </row>
    <row r="1055" spans="4:16" ht="15">
      <c r="D1055" s="943"/>
      <c r="O1055" s="935"/>
      <c r="P1055" s="914"/>
    </row>
    <row r="1056" spans="4:16" ht="15">
      <c r="D1056" s="943"/>
      <c r="O1056" s="935"/>
      <c r="P1056" s="914"/>
    </row>
    <row r="1057" spans="4:16" ht="15">
      <c r="D1057" s="943"/>
      <c r="O1057" s="935"/>
      <c r="P1057" s="914"/>
    </row>
    <row r="1058" spans="4:16" ht="15">
      <c r="D1058" s="943"/>
      <c r="O1058" s="935"/>
      <c r="P1058" s="914"/>
    </row>
    <row r="1059" spans="4:16" ht="15">
      <c r="D1059" s="943"/>
      <c r="O1059" s="935"/>
      <c r="P1059" s="914"/>
    </row>
    <row r="1060" spans="4:16" ht="15">
      <c r="D1060" s="943"/>
      <c r="O1060" s="935"/>
      <c r="P1060" s="914"/>
    </row>
    <row r="1061" spans="4:16" ht="15">
      <c r="D1061" s="943"/>
      <c r="O1061" s="935"/>
      <c r="P1061" s="914"/>
    </row>
    <row r="1062" spans="4:16" ht="15">
      <c r="D1062" s="943"/>
      <c r="O1062" s="935"/>
      <c r="P1062" s="914"/>
    </row>
    <row r="1063" spans="4:16" ht="15">
      <c r="D1063" s="943"/>
      <c r="O1063" s="935"/>
      <c r="P1063" s="914"/>
    </row>
    <row r="1064" spans="4:16" ht="15">
      <c r="D1064" s="943"/>
      <c r="O1064" s="935"/>
      <c r="P1064" s="914"/>
    </row>
    <row r="1065" spans="4:16" ht="15">
      <c r="D1065" s="943"/>
      <c r="O1065" s="935"/>
      <c r="P1065" s="914"/>
    </row>
    <row r="1066" spans="4:16" ht="15">
      <c r="D1066" s="943"/>
      <c r="O1066" s="935"/>
      <c r="P1066" s="914"/>
    </row>
    <row r="1067" spans="4:16" ht="15">
      <c r="D1067" s="943"/>
      <c r="O1067" s="935"/>
      <c r="P1067" s="914"/>
    </row>
    <row r="1068" spans="4:16" ht="15">
      <c r="D1068" s="943"/>
      <c r="O1068" s="935"/>
      <c r="P1068" s="914"/>
    </row>
    <row r="1069" spans="4:16" ht="15">
      <c r="D1069" s="943"/>
      <c r="O1069" s="935"/>
      <c r="P1069" s="914"/>
    </row>
    <row r="1070" spans="4:16" ht="15">
      <c r="D1070" s="943"/>
      <c r="O1070" s="935"/>
      <c r="P1070" s="914"/>
    </row>
    <row r="1071" spans="4:16" ht="15">
      <c r="D1071" s="943"/>
      <c r="O1071" s="935"/>
      <c r="P1071" s="914"/>
    </row>
    <row r="1072" spans="4:16" ht="15">
      <c r="D1072" s="943"/>
      <c r="O1072" s="935"/>
      <c r="P1072" s="914"/>
    </row>
    <row r="1073" spans="4:16" ht="15">
      <c r="D1073" s="943"/>
      <c r="O1073" s="935"/>
      <c r="P1073" s="914"/>
    </row>
    <row r="1074" spans="4:16" ht="15">
      <c r="D1074" s="943"/>
      <c r="O1074" s="935"/>
      <c r="P1074" s="914"/>
    </row>
    <row r="1075" spans="4:16" ht="15">
      <c r="D1075" s="943"/>
      <c r="O1075" s="935"/>
      <c r="P1075" s="914"/>
    </row>
    <row r="1076" spans="4:16" ht="15">
      <c r="D1076" s="943"/>
      <c r="O1076" s="935"/>
      <c r="P1076" s="914"/>
    </row>
    <row r="1077" spans="4:16" ht="15">
      <c r="D1077" s="943"/>
      <c r="O1077" s="935"/>
      <c r="P1077" s="914"/>
    </row>
    <row r="1078" spans="4:16" ht="15">
      <c r="D1078" s="943"/>
      <c r="O1078" s="935"/>
      <c r="P1078" s="914"/>
    </row>
    <row r="1079" spans="4:16" ht="15">
      <c r="D1079" s="943"/>
      <c r="O1079" s="935"/>
      <c r="P1079" s="914"/>
    </row>
    <row r="1080" spans="4:16" ht="15">
      <c r="D1080" s="943"/>
      <c r="O1080" s="935"/>
      <c r="P1080" s="914"/>
    </row>
    <row r="1081" spans="4:16" ht="15">
      <c r="D1081" s="943"/>
      <c r="O1081" s="935"/>
      <c r="P1081" s="914"/>
    </row>
    <row r="1082" spans="4:16" ht="15">
      <c r="D1082" s="943"/>
      <c r="O1082" s="935"/>
      <c r="P1082" s="914"/>
    </row>
    <row r="1083" spans="4:16" ht="15">
      <c r="D1083" s="943"/>
      <c r="O1083" s="935"/>
      <c r="P1083" s="914"/>
    </row>
    <row r="1084" spans="4:16" ht="15">
      <c r="D1084" s="943"/>
      <c r="O1084" s="935"/>
      <c r="P1084" s="914"/>
    </row>
    <row r="1085" spans="4:16" ht="15">
      <c r="D1085" s="943"/>
      <c r="O1085" s="935"/>
      <c r="P1085" s="914"/>
    </row>
    <row r="1086" spans="4:16" ht="15">
      <c r="D1086" s="943"/>
      <c r="O1086" s="935"/>
      <c r="P1086" s="914"/>
    </row>
    <row r="1087" spans="4:16" ht="15">
      <c r="D1087" s="943"/>
      <c r="O1087" s="935"/>
      <c r="P1087" s="914"/>
    </row>
    <row r="1088" spans="4:16" ht="15">
      <c r="D1088" s="943"/>
      <c r="O1088" s="935"/>
      <c r="P1088" s="914"/>
    </row>
    <row r="1089" spans="4:16" ht="15">
      <c r="D1089" s="943"/>
      <c r="O1089" s="935"/>
      <c r="P1089" s="914"/>
    </row>
    <row r="1090" spans="4:16" ht="15">
      <c r="D1090" s="943"/>
      <c r="O1090" s="935"/>
      <c r="P1090" s="914"/>
    </row>
    <row r="1091" spans="4:16" ht="15">
      <c r="D1091" s="943"/>
      <c r="O1091" s="935"/>
      <c r="P1091" s="914"/>
    </row>
    <row r="1092" spans="4:16" ht="15">
      <c r="D1092" s="943"/>
      <c r="O1092" s="935"/>
      <c r="P1092" s="914"/>
    </row>
    <row r="1093" spans="4:16" ht="15">
      <c r="D1093" s="943"/>
      <c r="O1093" s="935"/>
      <c r="P1093" s="914"/>
    </row>
    <row r="1094" spans="4:16" ht="15">
      <c r="D1094" s="943"/>
      <c r="O1094" s="935"/>
      <c r="P1094" s="914"/>
    </row>
    <row r="1095" spans="4:16" ht="15">
      <c r="D1095" s="943"/>
      <c r="O1095" s="935"/>
      <c r="P1095" s="914"/>
    </row>
    <row r="1096" spans="4:16" ht="15">
      <c r="D1096" s="943"/>
      <c r="O1096" s="935"/>
      <c r="P1096" s="914"/>
    </row>
    <row r="1097" spans="4:16" ht="15">
      <c r="D1097" s="943"/>
      <c r="O1097" s="935"/>
      <c r="P1097" s="914"/>
    </row>
    <row r="1098" spans="4:16" ht="15">
      <c r="D1098" s="943"/>
      <c r="O1098" s="935"/>
      <c r="P1098" s="914"/>
    </row>
    <row r="1099" spans="4:16" ht="15">
      <c r="D1099" s="943"/>
      <c r="O1099" s="935"/>
      <c r="P1099" s="914"/>
    </row>
    <row r="1100" spans="4:16" ht="15">
      <c r="D1100" s="943"/>
      <c r="O1100" s="935"/>
      <c r="P1100" s="914"/>
    </row>
    <row r="1101" spans="4:16" ht="15">
      <c r="D1101" s="943"/>
      <c r="O1101" s="935"/>
      <c r="P1101" s="914"/>
    </row>
    <row r="1102" spans="4:16" ht="15">
      <c r="D1102" s="943"/>
      <c r="O1102" s="935"/>
      <c r="P1102" s="914"/>
    </row>
    <row r="1103" spans="4:16" ht="15">
      <c r="D1103" s="943"/>
      <c r="O1103" s="935"/>
      <c r="P1103" s="914"/>
    </row>
    <row r="1104" spans="4:16" ht="15">
      <c r="D1104" s="943"/>
      <c r="O1104" s="935"/>
      <c r="P1104" s="914"/>
    </row>
    <row r="1105" spans="4:16" ht="15">
      <c r="D1105" s="943"/>
      <c r="O1105" s="935"/>
      <c r="P1105" s="914"/>
    </row>
    <row r="1106" spans="4:16" ht="15">
      <c r="D1106" s="943"/>
      <c r="O1106" s="935"/>
      <c r="P1106" s="914"/>
    </row>
    <row r="1107" spans="4:16" ht="15">
      <c r="D1107" s="943"/>
      <c r="O1107" s="935"/>
      <c r="P1107" s="914"/>
    </row>
    <row r="1108" spans="4:16" ht="15">
      <c r="D1108" s="943"/>
      <c r="O1108" s="935"/>
      <c r="P1108" s="914"/>
    </row>
    <row r="1109" spans="4:16" ht="15">
      <c r="D1109" s="943"/>
      <c r="O1109" s="935"/>
      <c r="P1109" s="914"/>
    </row>
    <row r="1110" spans="4:16" ht="15">
      <c r="D1110" s="943"/>
      <c r="O1110" s="935"/>
      <c r="P1110" s="914"/>
    </row>
    <row r="1111" spans="4:16" ht="15">
      <c r="D1111" s="943"/>
      <c r="O1111" s="935"/>
      <c r="P1111" s="914"/>
    </row>
    <row r="1112" spans="4:16" ht="15">
      <c r="D1112" s="943"/>
      <c r="O1112" s="935"/>
      <c r="P1112" s="914"/>
    </row>
    <row r="1113" spans="4:16" ht="15">
      <c r="D1113" s="943"/>
      <c r="O1113" s="935"/>
      <c r="P1113" s="914"/>
    </row>
    <row r="1114" spans="4:16" ht="15">
      <c r="D1114" s="943"/>
      <c r="O1114" s="935"/>
      <c r="P1114" s="914"/>
    </row>
    <row r="1115" spans="4:16" ht="15">
      <c r="D1115" s="943"/>
      <c r="O1115" s="935"/>
      <c r="P1115" s="914"/>
    </row>
    <row r="1116" spans="4:16" ht="15">
      <c r="D1116" s="943"/>
      <c r="O1116" s="935"/>
      <c r="P1116" s="914"/>
    </row>
    <row r="1117" spans="4:16" ht="15">
      <c r="D1117" s="943"/>
      <c r="O1117" s="935"/>
      <c r="P1117" s="914"/>
    </row>
    <row r="1118" spans="4:16" ht="15">
      <c r="D1118" s="943"/>
      <c r="O1118" s="935"/>
      <c r="P1118" s="914"/>
    </row>
    <row r="1119" spans="4:16" ht="15">
      <c r="D1119" s="943"/>
      <c r="O1119" s="935"/>
      <c r="P1119" s="914"/>
    </row>
    <row r="1120" spans="4:16" ht="15">
      <c r="D1120" s="943"/>
      <c r="O1120" s="935"/>
      <c r="P1120" s="914"/>
    </row>
    <row r="1121" spans="4:16" ht="15">
      <c r="D1121" s="943"/>
      <c r="O1121" s="935"/>
      <c r="P1121" s="914"/>
    </row>
    <row r="1122" spans="4:16" ht="15">
      <c r="D1122" s="943"/>
      <c r="O1122" s="935"/>
      <c r="P1122" s="914"/>
    </row>
    <row r="1123" spans="4:16" ht="15">
      <c r="D1123" s="943"/>
      <c r="O1123" s="935"/>
      <c r="P1123" s="914"/>
    </row>
    <row r="1124" spans="4:16" ht="15">
      <c r="D1124" s="943"/>
      <c r="O1124" s="935"/>
      <c r="P1124" s="914"/>
    </row>
    <row r="1125" spans="4:16" ht="15">
      <c r="D1125" s="943"/>
      <c r="O1125" s="935"/>
      <c r="P1125" s="914"/>
    </row>
    <row r="1126" spans="4:16" ht="15">
      <c r="D1126" s="943"/>
      <c r="O1126" s="935"/>
      <c r="P1126" s="914"/>
    </row>
    <row r="1127" spans="4:16" ht="15">
      <c r="D1127" s="943"/>
      <c r="O1127" s="935"/>
      <c r="P1127" s="914"/>
    </row>
    <row r="1128" spans="4:16" ht="15">
      <c r="D1128" s="943"/>
      <c r="O1128" s="935"/>
      <c r="P1128" s="914"/>
    </row>
    <row r="1129" spans="4:16" ht="15">
      <c r="D1129" s="943"/>
      <c r="O1129" s="935"/>
      <c r="P1129" s="914"/>
    </row>
    <row r="1130" spans="4:16" ht="15">
      <c r="D1130" s="943"/>
      <c r="O1130" s="935"/>
      <c r="P1130" s="914"/>
    </row>
    <row r="1131" spans="4:16" ht="15">
      <c r="D1131" s="943"/>
      <c r="O1131" s="935"/>
      <c r="P1131" s="914"/>
    </row>
    <row r="1132" spans="4:16" ht="15">
      <c r="D1132" s="943"/>
      <c r="O1132" s="935"/>
      <c r="P1132" s="914"/>
    </row>
    <row r="1133" spans="4:16" ht="15">
      <c r="D1133" s="943"/>
      <c r="O1133" s="935"/>
      <c r="P1133" s="914"/>
    </row>
    <row r="1134" spans="4:16" ht="15">
      <c r="D1134" s="943"/>
      <c r="O1134" s="935"/>
      <c r="P1134" s="914"/>
    </row>
    <row r="1135" spans="4:16" ht="15">
      <c r="D1135" s="943"/>
      <c r="O1135" s="935"/>
      <c r="P1135" s="914"/>
    </row>
    <row r="1136" spans="4:16" ht="15">
      <c r="D1136" s="943"/>
      <c r="O1136" s="935"/>
      <c r="P1136" s="914"/>
    </row>
    <row r="1137" spans="4:16" ht="15">
      <c r="D1137" s="943"/>
      <c r="O1137" s="935"/>
      <c r="P1137" s="914"/>
    </row>
    <row r="1138" spans="4:16" ht="15">
      <c r="D1138" s="943"/>
      <c r="O1138" s="935"/>
      <c r="P1138" s="914"/>
    </row>
    <row r="1139" spans="4:16" ht="15">
      <c r="D1139" s="943"/>
      <c r="O1139" s="935"/>
      <c r="P1139" s="914"/>
    </row>
    <row r="1140" spans="4:16" ht="15">
      <c r="D1140" s="943"/>
      <c r="O1140" s="935"/>
      <c r="P1140" s="914"/>
    </row>
    <row r="1141" spans="4:16" ht="15">
      <c r="D1141" s="943"/>
      <c r="O1141" s="935"/>
      <c r="P1141" s="914"/>
    </row>
    <row r="1142" spans="4:16" ht="15">
      <c r="D1142" s="943"/>
      <c r="O1142" s="935"/>
      <c r="P1142" s="914"/>
    </row>
    <row r="1143" spans="4:16" ht="15">
      <c r="D1143" s="943"/>
      <c r="O1143" s="935"/>
      <c r="P1143" s="914"/>
    </row>
    <row r="1144" spans="4:16" ht="15">
      <c r="D1144" s="943"/>
      <c r="O1144" s="935"/>
      <c r="P1144" s="914"/>
    </row>
    <row r="1145" spans="4:16" ht="15">
      <c r="D1145" s="943"/>
      <c r="O1145" s="935"/>
      <c r="P1145" s="914"/>
    </row>
    <row r="1146" spans="4:16" ht="15">
      <c r="D1146" s="943"/>
      <c r="O1146" s="935"/>
      <c r="P1146" s="914"/>
    </row>
    <row r="1147" spans="4:16" ht="15">
      <c r="D1147" s="943"/>
      <c r="O1147" s="935"/>
      <c r="P1147" s="914"/>
    </row>
    <row r="1148" spans="4:16" ht="15">
      <c r="D1148" s="943"/>
      <c r="O1148" s="935"/>
      <c r="P1148" s="914"/>
    </row>
    <row r="1149" spans="4:16" ht="15">
      <c r="D1149" s="943"/>
      <c r="O1149" s="935"/>
      <c r="P1149" s="914"/>
    </row>
    <row r="1150" spans="4:16" ht="15">
      <c r="D1150" s="943"/>
      <c r="O1150" s="935"/>
      <c r="P1150" s="914"/>
    </row>
    <row r="1151" spans="4:16" ht="15">
      <c r="D1151" s="943"/>
      <c r="O1151" s="935"/>
      <c r="P1151" s="914"/>
    </row>
    <row r="1152" spans="4:16" ht="15">
      <c r="D1152" s="943"/>
      <c r="O1152" s="935"/>
      <c r="P1152" s="914"/>
    </row>
    <row r="1153" spans="4:16" ht="15">
      <c r="D1153" s="943"/>
      <c r="O1153" s="935"/>
      <c r="P1153" s="914"/>
    </row>
    <row r="1154" spans="4:16" ht="15">
      <c r="D1154" s="943"/>
      <c r="O1154" s="935"/>
      <c r="P1154" s="914"/>
    </row>
    <row r="1155" spans="4:16" ht="15">
      <c r="D1155" s="943"/>
      <c r="O1155" s="935"/>
      <c r="P1155" s="914"/>
    </row>
    <row r="1156" spans="4:16" ht="15">
      <c r="D1156" s="943"/>
      <c r="O1156" s="935"/>
      <c r="P1156" s="914"/>
    </row>
    <row r="1157" spans="4:16" ht="15">
      <c r="D1157" s="943"/>
      <c r="O1157" s="935"/>
      <c r="P1157" s="914"/>
    </row>
    <row r="1158" spans="4:16" ht="15">
      <c r="D1158" s="943"/>
      <c r="O1158" s="935"/>
      <c r="P1158" s="914"/>
    </row>
    <row r="1159" spans="4:16" ht="15">
      <c r="D1159" s="943"/>
      <c r="O1159" s="935"/>
      <c r="P1159" s="914"/>
    </row>
    <row r="1160" spans="4:16" ht="15">
      <c r="D1160" s="943"/>
      <c r="O1160" s="935"/>
      <c r="P1160" s="914"/>
    </row>
    <row r="1161" spans="4:16" ht="15">
      <c r="D1161" s="943"/>
      <c r="O1161" s="935"/>
      <c r="P1161" s="914"/>
    </row>
    <row r="1162" spans="4:16" ht="15">
      <c r="D1162" s="943"/>
      <c r="O1162" s="935"/>
      <c r="P1162" s="914"/>
    </row>
    <row r="1163" spans="4:16" ht="15">
      <c r="D1163" s="943"/>
      <c r="O1163" s="935"/>
      <c r="P1163" s="914"/>
    </row>
    <row r="1164" spans="4:16" ht="15">
      <c r="D1164" s="943"/>
      <c r="O1164" s="935"/>
      <c r="P1164" s="914"/>
    </row>
    <row r="1165" spans="4:16" ht="15">
      <c r="D1165" s="943"/>
      <c r="O1165" s="935"/>
      <c r="P1165" s="914"/>
    </row>
    <row r="1166" spans="4:16" ht="15">
      <c r="D1166" s="943"/>
      <c r="O1166" s="935"/>
      <c r="P1166" s="914"/>
    </row>
    <row r="1167" spans="4:16" ht="15">
      <c r="D1167" s="943"/>
      <c r="O1167" s="935"/>
      <c r="P1167" s="914"/>
    </row>
    <row r="1168" spans="4:16" ht="15">
      <c r="D1168" s="943"/>
      <c r="O1168" s="935"/>
      <c r="P1168" s="914"/>
    </row>
    <row r="1169" spans="4:16" ht="15">
      <c r="D1169" s="943"/>
      <c r="O1169" s="935"/>
      <c r="P1169" s="914"/>
    </row>
    <row r="1170" spans="4:16" ht="15">
      <c r="D1170" s="943"/>
      <c r="O1170" s="935"/>
      <c r="P1170" s="914"/>
    </row>
    <row r="1171" spans="4:16" ht="15">
      <c r="D1171" s="943"/>
      <c r="O1171" s="935"/>
      <c r="P1171" s="914"/>
    </row>
    <row r="1172" spans="4:16" ht="15">
      <c r="D1172" s="943"/>
      <c r="O1172" s="935"/>
      <c r="P1172" s="914"/>
    </row>
    <row r="1173" spans="4:16" ht="15">
      <c r="D1173" s="943"/>
      <c r="O1173" s="935"/>
      <c r="P1173" s="914"/>
    </row>
    <row r="1174" spans="4:16" ht="15">
      <c r="D1174" s="943"/>
      <c r="O1174" s="935"/>
      <c r="P1174" s="914"/>
    </row>
    <row r="1175" spans="4:16" ht="15">
      <c r="D1175" s="943"/>
      <c r="O1175" s="935"/>
      <c r="P1175" s="914"/>
    </row>
    <row r="1176" spans="4:16" ht="15">
      <c r="D1176" s="943"/>
      <c r="O1176" s="935"/>
      <c r="P1176" s="914"/>
    </row>
    <row r="1177" spans="4:16" ht="15">
      <c r="D1177" s="943"/>
      <c r="O1177" s="935"/>
      <c r="P1177" s="914"/>
    </row>
    <row r="1178" spans="4:16" ht="15">
      <c r="D1178" s="943"/>
      <c r="O1178" s="935"/>
      <c r="P1178" s="914"/>
    </row>
    <row r="1179" spans="4:16" ht="15">
      <c r="D1179" s="943"/>
      <c r="O1179" s="935"/>
      <c r="P1179" s="914"/>
    </row>
    <row r="1180" spans="4:16" ht="15">
      <c r="D1180" s="943"/>
      <c r="O1180" s="935"/>
      <c r="P1180" s="914"/>
    </row>
    <row r="1181" spans="4:16" ht="15">
      <c r="D1181" s="943"/>
      <c r="O1181" s="935"/>
      <c r="P1181" s="914"/>
    </row>
    <row r="1182" spans="4:16" ht="15">
      <c r="D1182" s="943"/>
      <c r="O1182" s="935"/>
      <c r="P1182" s="914"/>
    </row>
    <row r="1183" spans="4:16" ht="15">
      <c r="D1183" s="943"/>
      <c r="O1183" s="935"/>
      <c r="P1183" s="914"/>
    </row>
    <row r="1184" spans="4:16" ht="15">
      <c r="D1184" s="943"/>
      <c r="O1184" s="935"/>
      <c r="P1184" s="914"/>
    </row>
    <row r="1185" spans="4:16" ht="15">
      <c r="D1185" s="943"/>
      <c r="O1185" s="935"/>
      <c r="P1185" s="914"/>
    </row>
    <row r="1186" spans="4:16" ht="15">
      <c r="D1186" s="943"/>
      <c r="O1186" s="935"/>
      <c r="P1186" s="914"/>
    </row>
    <row r="1187" spans="4:16" ht="15">
      <c r="D1187" s="943"/>
      <c r="O1187" s="935"/>
      <c r="P1187" s="914"/>
    </row>
    <row r="1188" spans="4:16" ht="15">
      <c r="D1188" s="943"/>
      <c r="O1188" s="935"/>
      <c r="P1188" s="914"/>
    </row>
    <row r="1189" spans="4:16" ht="15">
      <c r="D1189" s="943"/>
      <c r="O1189" s="935"/>
      <c r="P1189" s="914"/>
    </row>
    <row r="1190" spans="4:16" ht="15">
      <c r="D1190" s="943"/>
      <c r="O1190" s="935"/>
      <c r="P1190" s="914"/>
    </row>
    <row r="1191" spans="4:16" ht="15">
      <c r="D1191" s="943"/>
      <c r="O1191" s="935"/>
      <c r="P1191" s="914"/>
    </row>
    <row r="1192" spans="4:16" ht="15">
      <c r="D1192" s="943"/>
      <c r="O1192" s="935"/>
      <c r="P1192" s="914"/>
    </row>
    <row r="1193" spans="4:16" ht="15">
      <c r="D1193" s="943"/>
      <c r="O1193" s="935"/>
      <c r="P1193" s="914"/>
    </row>
    <row r="1194" spans="4:16" ht="15">
      <c r="D1194" s="943"/>
      <c r="O1194" s="935"/>
      <c r="P1194" s="914"/>
    </row>
    <row r="1195" spans="4:16" ht="15">
      <c r="D1195" s="943"/>
      <c r="O1195" s="935"/>
      <c r="P1195" s="914"/>
    </row>
    <row r="1196" spans="4:16" ht="15">
      <c r="D1196" s="943"/>
      <c r="O1196" s="935"/>
      <c r="P1196" s="914"/>
    </row>
    <row r="1197" spans="4:16" ht="15">
      <c r="D1197" s="943"/>
      <c r="O1197" s="935"/>
      <c r="P1197" s="914"/>
    </row>
    <row r="1198" spans="4:16" ht="15">
      <c r="D1198" s="943"/>
      <c r="O1198" s="935"/>
      <c r="P1198" s="914"/>
    </row>
    <row r="1199" spans="4:16" ht="15">
      <c r="D1199" s="943"/>
      <c r="O1199" s="935"/>
      <c r="P1199" s="914"/>
    </row>
    <row r="1200" spans="4:16" ht="15">
      <c r="D1200" s="943"/>
      <c r="O1200" s="935"/>
      <c r="P1200" s="914"/>
    </row>
    <row r="1201" spans="4:16" ht="15">
      <c r="D1201" s="943"/>
      <c r="O1201" s="935"/>
      <c r="P1201" s="914"/>
    </row>
    <row r="1202" spans="4:16" ht="15">
      <c r="D1202" s="943"/>
      <c r="O1202" s="935"/>
      <c r="P1202" s="914"/>
    </row>
    <row r="1203" spans="4:16" ht="15">
      <c r="D1203" s="943"/>
      <c r="O1203" s="935"/>
      <c r="P1203" s="914"/>
    </row>
    <row r="1204" spans="4:16" ht="15">
      <c r="D1204" s="943"/>
      <c r="O1204" s="935"/>
      <c r="P1204" s="914"/>
    </row>
    <row r="1205" spans="4:16" ht="15">
      <c r="D1205" s="943"/>
      <c r="O1205" s="935"/>
      <c r="P1205" s="914"/>
    </row>
    <row r="1206" spans="4:16" ht="15">
      <c r="D1206" s="943"/>
      <c r="O1206" s="935"/>
      <c r="P1206" s="914"/>
    </row>
    <row r="1207" spans="4:16" ht="15">
      <c r="D1207" s="943"/>
      <c r="O1207" s="935"/>
      <c r="P1207" s="914"/>
    </row>
    <row r="1208" spans="4:16" ht="15">
      <c r="D1208" s="943"/>
      <c r="O1208" s="935"/>
      <c r="P1208" s="914"/>
    </row>
    <row r="1209" spans="4:16" ht="15">
      <c r="D1209" s="943"/>
      <c r="O1209" s="935"/>
      <c r="P1209" s="914"/>
    </row>
    <row r="1210" spans="4:16" ht="15">
      <c r="D1210" s="943"/>
      <c r="O1210" s="935"/>
      <c r="P1210" s="914"/>
    </row>
    <row r="1211" spans="4:16" ht="15">
      <c r="D1211" s="943"/>
      <c r="O1211" s="935"/>
      <c r="P1211" s="914"/>
    </row>
    <row r="1212" spans="4:16" ht="15">
      <c r="D1212" s="943"/>
      <c r="O1212" s="935"/>
      <c r="P1212" s="914"/>
    </row>
    <row r="1213" spans="4:16" ht="15">
      <c r="D1213" s="943"/>
      <c r="O1213" s="935"/>
      <c r="P1213" s="914"/>
    </row>
    <row r="1214" spans="4:16" ht="15">
      <c r="D1214" s="943"/>
      <c r="O1214" s="935"/>
      <c r="P1214" s="914"/>
    </row>
    <row r="1215" spans="4:16" ht="15">
      <c r="D1215" s="943"/>
      <c r="O1215" s="935"/>
      <c r="P1215" s="914"/>
    </row>
    <row r="1216" spans="4:16" ht="15">
      <c r="D1216" s="943"/>
      <c r="O1216" s="935"/>
      <c r="P1216" s="914"/>
    </row>
    <row r="1217" spans="4:16" ht="15">
      <c r="D1217" s="943"/>
      <c r="O1217" s="935"/>
      <c r="P1217" s="914"/>
    </row>
    <row r="1218" spans="4:16" ht="15">
      <c r="D1218" s="943"/>
      <c r="O1218" s="935"/>
      <c r="P1218" s="914"/>
    </row>
    <row r="1219" spans="4:16" ht="15">
      <c r="D1219" s="943"/>
      <c r="O1219" s="935"/>
      <c r="P1219" s="914"/>
    </row>
    <row r="1220" spans="4:16" ht="15">
      <c r="D1220" s="943"/>
      <c r="O1220" s="935"/>
      <c r="P1220" s="914"/>
    </row>
    <row r="1221" spans="4:16" ht="15">
      <c r="D1221" s="943"/>
      <c r="O1221" s="935"/>
      <c r="P1221" s="914"/>
    </row>
    <row r="1222" spans="4:16" ht="15">
      <c r="D1222" s="943"/>
      <c r="O1222" s="935"/>
      <c r="P1222" s="914"/>
    </row>
    <row r="1223" spans="4:16" ht="15">
      <c r="D1223" s="943"/>
      <c r="O1223" s="935"/>
      <c r="P1223" s="914"/>
    </row>
    <row r="1224" spans="4:16" ht="15">
      <c r="D1224" s="943"/>
      <c r="O1224" s="935"/>
      <c r="P1224" s="914"/>
    </row>
    <row r="1225" spans="4:16" ht="15">
      <c r="D1225" s="943"/>
      <c r="O1225" s="935"/>
      <c r="P1225" s="914"/>
    </row>
    <row r="1226" spans="4:16" ht="15">
      <c r="D1226" s="943"/>
      <c r="O1226" s="935"/>
      <c r="P1226" s="914"/>
    </row>
    <row r="1227" spans="4:16" ht="15">
      <c r="D1227" s="943"/>
      <c r="O1227" s="935"/>
      <c r="P1227" s="914"/>
    </row>
    <row r="1228" spans="4:16" ht="15">
      <c r="D1228" s="943"/>
      <c r="O1228" s="935"/>
      <c r="P1228" s="914"/>
    </row>
    <row r="1229" spans="4:16" ht="15">
      <c r="D1229" s="943"/>
      <c r="O1229" s="935"/>
      <c r="P1229" s="914"/>
    </row>
    <row r="1230" spans="4:16" ht="15">
      <c r="D1230" s="943"/>
      <c r="O1230" s="935"/>
      <c r="P1230" s="914"/>
    </row>
    <row r="1231" spans="4:16" ht="15">
      <c r="D1231" s="943"/>
      <c r="O1231" s="935"/>
      <c r="P1231" s="914"/>
    </row>
    <row r="1232" spans="4:16" ht="15">
      <c r="D1232" s="943"/>
      <c r="O1232" s="935"/>
      <c r="P1232" s="914"/>
    </row>
    <row r="1233" spans="4:16" ht="15">
      <c r="D1233" s="943"/>
      <c r="O1233" s="935"/>
      <c r="P1233" s="914"/>
    </row>
    <row r="1234" spans="4:16" ht="15">
      <c r="D1234" s="943"/>
      <c r="O1234" s="935"/>
      <c r="P1234" s="914"/>
    </row>
    <row r="1235" spans="4:16" ht="15">
      <c r="D1235" s="943"/>
      <c r="O1235" s="935"/>
      <c r="P1235" s="914"/>
    </row>
    <row r="1236" spans="4:16" ht="15">
      <c r="D1236" s="943"/>
      <c r="O1236" s="935"/>
      <c r="P1236" s="914"/>
    </row>
    <row r="1237" spans="4:16" ht="15">
      <c r="D1237" s="943"/>
      <c r="O1237" s="935"/>
      <c r="P1237" s="914"/>
    </row>
    <row r="1238" spans="4:16" ht="15">
      <c r="D1238" s="943"/>
      <c r="O1238" s="935"/>
      <c r="P1238" s="914"/>
    </row>
    <row r="1239" spans="4:16" ht="15">
      <c r="D1239" s="943"/>
      <c r="O1239" s="935"/>
      <c r="P1239" s="914"/>
    </row>
    <row r="1240" spans="4:16" ht="15">
      <c r="D1240" s="943"/>
      <c r="O1240" s="935"/>
      <c r="P1240" s="914"/>
    </row>
    <row r="1241" spans="4:16" ht="15">
      <c r="D1241" s="943"/>
      <c r="O1241" s="935"/>
      <c r="P1241" s="914"/>
    </row>
    <row r="1242" spans="4:16" ht="15">
      <c r="D1242" s="943"/>
      <c r="O1242" s="935"/>
      <c r="P1242" s="914"/>
    </row>
    <row r="1243" spans="4:16" ht="15">
      <c r="D1243" s="943"/>
      <c r="O1243" s="935"/>
      <c r="P1243" s="914"/>
    </row>
    <row r="1244" spans="4:16" ht="15">
      <c r="D1244" s="943"/>
      <c r="O1244" s="935"/>
      <c r="P1244" s="914"/>
    </row>
    <row r="1245" spans="4:16" ht="15">
      <c r="D1245" s="943"/>
      <c r="O1245" s="935"/>
      <c r="P1245" s="914"/>
    </row>
    <row r="1246" spans="4:16" ht="15">
      <c r="D1246" s="943"/>
      <c r="O1246" s="935"/>
      <c r="P1246" s="914"/>
    </row>
    <row r="1247" spans="4:16" ht="15">
      <c r="D1247" s="943"/>
      <c r="O1247" s="935"/>
      <c r="P1247" s="914"/>
    </row>
    <row r="1248" spans="4:16" ht="15">
      <c r="D1248" s="943"/>
      <c r="O1248" s="935"/>
      <c r="P1248" s="914"/>
    </row>
    <row r="1249" spans="4:16" ht="15">
      <c r="D1249" s="943"/>
      <c r="O1249" s="935"/>
      <c r="P1249" s="914"/>
    </row>
    <row r="1250" spans="4:16" ht="15">
      <c r="D1250" s="943"/>
      <c r="O1250" s="935"/>
      <c r="P1250" s="914"/>
    </row>
    <row r="1251" spans="4:16" ht="15">
      <c r="D1251" s="943"/>
      <c r="O1251" s="935"/>
      <c r="P1251" s="914"/>
    </row>
    <row r="1252" spans="4:16" ht="15">
      <c r="D1252" s="943"/>
      <c r="O1252" s="935"/>
      <c r="P1252" s="914"/>
    </row>
    <row r="1253" spans="4:16" ht="15">
      <c r="D1253" s="943"/>
      <c r="O1253" s="935"/>
      <c r="P1253" s="914"/>
    </row>
    <row r="1254" spans="4:16" ht="15">
      <c r="D1254" s="943"/>
      <c r="O1254" s="935"/>
      <c r="P1254" s="914"/>
    </row>
    <row r="1255" spans="4:16" ht="15">
      <c r="D1255" s="943"/>
      <c r="O1255" s="935"/>
      <c r="P1255" s="914"/>
    </row>
    <row r="1256" spans="4:16" ht="15">
      <c r="D1256" s="943"/>
      <c r="O1256" s="935"/>
      <c r="P1256" s="914"/>
    </row>
    <row r="1257" spans="4:16" ht="15">
      <c r="D1257" s="943"/>
      <c r="O1257" s="935"/>
      <c r="P1257" s="914"/>
    </row>
    <row r="1258" spans="4:16" ht="15">
      <c r="D1258" s="943"/>
      <c r="O1258" s="935"/>
      <c r="P1258" s="914"/>
    </row>
    <row r="1259" spans="4:16" ht="15">
      <c r="D1259" s="943"/>
      <c r="O1259" s="935"/>
      <c r="P1259" s="914"/>
    </row>
    <row r="1260" spans="4:16" ht="15">
      <c r="D1260" s="943"/>
      <c r="O1260" s="935"/>
      <c r="P1260" s="914"/>
    </row>
    <row r="1261" spans="4:16" ht="15">
      <c r="D1261" s="943"/>
      <c r="O1261" s="935"/>
      <c r="P1261" s="914"/>
    </row>
    <row r="1262" spans="4:16" ht="15">
      <c r="D1262" s="943"/>
      <c r="O1262" s="935"/>
      <c r="P1262" s="914"/>
    </row>
    <row r="1263" spans="4:16" ht="15">
      <c r="D1263" s="943"/>
      <c r="O1263" s="935"/>
      <c r="P1263" s="914"/>
    </row>
    <row r="1264" spans="4:16" ht="15">
      <c r="D1264" s="943"/>
      <c r="O1264" s="935"/>
      <c r="P1264" s="914"/>
    </row>
    <row r="1265" spans="4:16" ht="15">
      <c r="D1265" s="943"/>
      <c r="O1265" s="935"/>
      <c r="P1265" s="914"/>
    </row>
    <row r="1266" spans="4:16" ht="15">
      <c r="D1266" s="943"/>
      <c r="O1266" s="935"/>
      <c r="P1266" s="914"/>
    </row>
    <row r="1267" spans="4:16" ht="15">
      <c r="D1267" s="943"/>
      <c r="O1267" s="935"/>
      <c r="P1267" s="914"/>
    </row>
    <row r="1268" spans="4:16" ht="15">
      <c r="D1268" s="943"/>
      <c r="O1268" s="935"/>
      <c r="P1268" s="914"/>
    </row>
    <row r="1269" spans="4:16" ht="15">
      <c r="D1269" s="943"/>
      <c r="O1269" s="935"/>
      <c r="P1269" s="914"/>
    </row>
    <row r="1270" spans="4:16" ht="15">
      <c r="D1270" s="943"/>
      <c r="O1270" s="935"/>
      <c r="P1270" s="914"/>
    </row>
    <row r="1271" spans="4:16" ht="15">
      <c r="D1271" s="943"/>
      <c r="O1271" s="935"/>
      <c r="P1271" s="914"/>
    </row>
    <row r="1272" spans="4:16" ht="15">
      <c r="D1272" s="943"/>
      <c r="O1272" s="935"/>
      <c r="P1272" s="914"/>
    </row>
    <row r="1273" spans="4:16" ht="15">
      <c r="D1273" s="943"/>
      <c r="O1273" s="935"/>
      <c r="P1273" s="914"/>
    </row>
    <row r="1274" spans="4:16" ht="15">
      <c r="D1274" s="943"/>
      <c r="O1274" s="935"/>
      <c r="P1274" s="914"/>
    </row>
    <row r="1275" spans="4:16" ht="15">
      <c r="D1275" s="943"/>
      <c r="O1275" s="935"/>
      <c r="P1275" s="914"/>
    </row>
    <row r="1276" spans="4:16" ht="15">
      <c r="D1276" s="943"/>
      <c r="O1276" s="935"/>
      <c r="P1276" s="914"/>
    </row>
    <row r="1277" spans="4:16" ht="15">
      <c r="D1277" s="943"/>
      <c r="O1277" s="935"/>
      <c r="P1277" s="914"/>
    </row>
    <row r="1278" spans="4:16" ht="15">
      <c r="D1278" s="943"/>
      <c r="O1278" s="935"/>
      <c r="P1278" s="914"/>
    </row>
    <row r="1279" spans="4:16" ht="15">
      <c r="D1279" s="943"/>
      <c r="O1279" s="935"/>
      <c r="P1279" s="914"/>
    </row>
    <row r="1280" spans="4:16" ht="15">
      <c r="D1280" s="943"/>
      <c r="O1280" s="935"/>
      <c r="P1280" s="914"/>
    </row>
    <row r="1281" spans="4:16" ht="15">
      <c r="D1281" s="943"/>
      <c r="O1281" s="935"/>
      <c r="P1281" s="914"/>
    </row>
    <row r="1282" spans="4:16" ht="15">
      <c r="D1282" s="943"/>
      <c r="O1282" s="935"/>
      <c r="P1282" s="914"/>
    </row>
    <row r="1283" spans="4:16" ht="15">
      <c r="D1283" s="943"/>
      <c r="O1283" s="935"/>
      <c r="P1283" s="914"/>
    </row>
    <row r="1284" spans="4:16" ht="15">
      <c r="D1284" s="943"/>
      <c r="O1284" s="935"/>
      <c r="P1284" s="914"/>
    </row>
    <row r="1285" spans="4:16" ht="15">
      <c r="D1285" s="943"/>
      <c r="O1285" s="935"/>
      <c r="P1285" s="914"/>
    </row>
    <row r="1286" spans="4:16" ht="15">
      <c r="D1286" s="943"/>
      <c r="O1286" s="935"/>
      <c r="P1286" s="914"/>
    </row>
    <row r="1287" spans="4:16" ht="15">
      <c r="D1287" s="943"/>
      <c r="O1287" s="935"/>
      <c r="P1287" s="914"/>
    </row>
    <row r="1288" spans="4:16" ht="15">
      <c r="D1288" s="943"/>
      <c r="O1288" s="935"/>
      <c r="P1288" s="914"/>
    </row>
    <row r="1289" spans="4:16" ht="15">
      <c r="D1289" s="943"/>
      <c r="O1289" s="935"/>
      <c r="P1289" s="914"/>
    </row>
    <row r="1290" spans="4:16" ht="15">
      <c r="D1290" s="943"/>
      <c r="O1290" s="935"/>
      <c r="P1290" s="914"/>
    </row>
    <row r="1291" spans="4:16" ht="15">
      <c r="D1291" s="943"/>
      <c r="O1291" s="935"/>
      <c r="P1291" s="914"/>
    </row>
    <row r="1292" spans="4:16" ht="15">
      <c r="D1292" s="943"/>
      <c r="O1292" s="935"/>
      <c r="P1292" s="914"/>
    </row>
    <row r="1293" spans="4:16" ht="15">
      <c r="D1293" s="943"/>
      <c r="O1293" s="935"/>
      <c r="P1293" s="914"/>
    </row>
    <row r="1294" spans="4:16" ht="15">
      <c r="D1294" s="943"/>
      <c r="O1294" s="935"/>
      <c r="P1294" s="914"/>
    </row>
    <row r="1295" spans="4:16" ht="15">
      <c r="D1295" s="943"/>
      <c r="O1295" s="935"/>
      <c r="P1295" s="914"/>
    </row>
    <row r="1296" spans="4:16" ht="15">
      <c r="D1296" s="943"/>
      <c r="O1296" s="935"/>
      <c r="P1296" s="914"/>
    </row>
    <row r="1297" spans="4:16" ht="15">
      <c r="D1297" s="943"/>
      <c r="O1297" s="935"/>
      <c r="P1297" s="914"/>
    </row>
    <row r="1298" spans="4:16" ht="15">
      <c r="D1298" s="943"/>
      <c r="O1298" s="935"/>
      <c r="P1298" s="914"/>
    </row>
    <row r="1299" spans="4:16" ht="15">
      <c r="D1299" s="943"/>
      <c r="O1299" s="935"/>
      <c r="P1299" s="914"/>
    </row>
    <row r="1300" spans="4:16" ht="15">
      <c r="D1300" s="943"/>
      <c r="O1300" s="935"/>
      <c r="P1300" s="914"/>
    </row>
    <row r="1301" spans="4:16" ht="15">
      <c r="D1301" s="943"/>
      <c r="O1301" s="935"/>
      <c r="P1301" s="914"/>
    </row>
    <row r="1302" spans="4:16" ht="15">
      <c r="D1302" s="943"/>
      <c r="O1302" s="935"/>
      <c r="P1302" s="914"/>
    </row>
    <row r="1303" spans="4:16" ht="15">
      <c r="D1303" s="943"/>
      <c r="O1303" s="935"/>
      <c r="P1303" s="914"/>
    </row>
    <row r="1304" spans="4:16" ht="15">
      <c r="D1304" s="943"/>
      <c r="O1304" s="935"/>
      <c r="P1304" s="914"/>
    </row>
    <row r="1305" spans="4:16" ht="15">
      <c r="D1305" s="943"/>
      <c r="O1305" s="935"/>
      <c r="P1305" s="914"/>
    </row>
    <row r="1306" spans="4:16" ht="15">
      <c r="D1306" s="943"/>
      <c r="O1306" s="935"/>
      <c r="P1306" s="914"/>
    </row>
    <row r="1307" spans="4:16" ht="15">
      <c r="D1307" s="943"/>
      <c r="O1307" s="935"/>
      <c r="P1307" s="914"/>
    </row>
    <row r="1308" spans="4:16" ht="15">
      <c r="D1308" s="943"/>
      <c r="O1308" s="935"/>
      <c r="P1308" s="914"/>
    </row>
    <row r="1309" spans="4:16" ht="15">
      <c r="D1309" s="943"/>
      <c r="O1309" s="935"/>
      <c r="P1309" s="914"/>
    </row>
    <row r="1310" spans="4:16" ht="15">
      <c r="D1310" s="943"/>
      <c r="O1310" s="935"/>
      <c r="P1310" s="914"/>
    </row>
    <row r="1311" spans="4:16" ht="15">
      <c r="D1311" s="943"/>
      <c r="O1311" s="935"/>
      <c r="P1311" s="914"/>
    </row>
    <row r="1312" spans="4:16" ht="15">
      <c r="D1312" s="943"/>
      <c r="O1312" s="935"/>
      <c r="P1312" s="914"/>
    </row>
    <row r="1313" spans="4:16" ht="15">
      <c r="D1313" s="943"/>
      <c r="O1313" s="935"/>
      <c r="P1313" s="914"/>
    </row>
    <row r="1314" spans="4:16" ht="15">
      <c r="D1314" s="943"/>
      <c r="O1314" s="935"/>
      <c r="P1314" s="914"/>
    </row>
    <row r="1315" spans="4:16" ht="15">
      <c r="D1315" s="943"/>
      <c r="O1315" s="935"/>
      <c r="P1315" s="914"/>
    </row>
    <row r="1316" spans="4:16" ht="15">
      <c r="D1316" s="943"/>
      <c r="O1316" s="935"/>
      <c r="P1316" s="914"/>
    </row>
    <row r="1317" spans="4:16" ht="15">
      <c r="D1317" s="943"/>
      <c r="O1317" s="935"/>
      <c r="P1317" s="914"/>
    </row>
    <row r="1318" spans="4:16" ht="15">
      <c r="D1318" s="943"/>
      <c r="O1318" s="935"/>
      <c r="P1318" s="914"/>
    </row>
    <row r="1319" spans="4:16" ht="15">
      <c r="D1319" s="943"/>
      <c r="O1319" s="935"/>
      <c r="P1319" s="914"/>
    </row>
    <row r="1320" spans="4:16" ht="15">
      <c r="D1320" s="943"/>
      <c r="O1320" s="935"/>
      <c r="P1320" s="914"/>
    </row>
    <row r="1321" spans="4:16" ht="15">
      <c r="D1321" s="943"/>
      <c r="O1321" s="935"/>
      <c r="P1321" s="914"/>
    </row>
    <row r="1322" spans="4:16" ht="15">
      <c r="D1322" s="943"/>
      <c r="O1322" s="935"/>
      <c r="P1322" s="914"/>
    </row>
    <row r="1323" spans="4:16" ht="15">
      <c r="D1323" s="943"/>
      <c r="O1323" s="935"/>
      <c r="P1323" s="914"/>
    </row>
    <row r="1324" spans="4:16" ht="15">
      <c r="D1324" s="943"/>
      <c r="O1324" s="935"/>
      <c r="P1324" s="914"/>
    </row>
    <row r="1325" spans="4:16" ht="15">
      <c r="D1325" s="943"/>
      <c r="O1325" s="935"/>
      <c r="P1325" s="914"/>
    </row>
    <row r="1326" spans="4:16" ht="15">
      <c r="D1326" s="943"/>
      <c r="O1326" s="935"/>
      <c r="P1326" s="914"/>
    </row>
    <row r="1327" spans="4:16" ht="15">
      <c r="D1327" s="943"/>
      <c r="O1327" s="935"/>
      <c r="P1327" s="914"/>
    </row>
    <row r="1328" spans="4:16" ht="15">
      <c r="D1328" s="943"/>
      <c r="O1328" s="935"/>
      <c r="P1328" s="914"/>
    </row>
    <row r="1329" spans="4:16" ht="15">
      <c r="D1329" s="943"/>
      <c r="O1329" s="935"/>
      <c r="P1329" s="914"/>
    </row>
    <row r="1330" spans="4:16" ht="15">
      <c r="D1330" s="943"/>
      <c r="O1330" s="935"/>
      <c r="P1330" s="914"/>
    </row>
    <row r="1331" spans="4:16" ht="15">
      <c r="D1331" s="943"/>
      <c r="O1331" s="935"/>
      <c r="P1331" s="914"/>
    </row>
    <row r="1332" spans="4:16" ht="15">
      <c r="D1332" s="943"/>
      <c r="O1332" s="935"/>
      <c r="P1332" s="914"/>
    </row>
    <row r="1333" spans="4:16" ht="15">
      <c r="D1333" s="943"/>
      <c r="O1333" s="935"/>
      <c r="P1333" s="914"/>
    </row>
    <row r="1334" spans="4:16" ht="15">
      <c r="D1334" s="943"/>
      <c r="O1334" s="935"/>
      <c r="P1334" s="914"/>
    </row>
    <row r="1335" spans="4:16" ht="15">
      <c r="D1335" s="943"/>
      <c r="O1335" s="935"/>
      <c r="P1335" s="914"/>
    </row>
    <row r="1336" spans="4:16" ht="15">
      <c r="D1336" s="943"/>
      <c r="O1336" s="935"/>
      <c r="P1336" s="914"/>
    </row>
    <row r="1337" spans="4:16" ht="15">
      <c r="D1337" s="943"/>
      <c r="O1337" s="935"/>
      <c r="P1337" s="914"/>
    </row>
    <row r="1338" spans="4:16" ht="15">
      <c r="D1338" s="943"/>
      <c r="O1338" s="935"/>
      <c r="P1338" s="914"/>
    </row>
    <row r="1339" spans="4:16" ht="15">
      <c r="D1339" s="943"/>
      <c r="O1339" s="935"/>
      <c r="P1339" s="914"/>
    </row>
    <row r="1340" spans="4:16" ht="15">
      <c r="D1340" s="943"/>
      <c r="O1340" s="935"/>
      <c r="P1340" s="914"/>
    </row>
    <row r="1341" spans="4:16" ht="15">
      <c r="D1341" s="943"/>
      <c r="O1341" s="935"/>
      <c r="P1341" s="914"/>
    </row>
    <row r="1342" spans="4:16" ht="15">
      <c r="D1342" s="943"/>
      <c r="O1342" s="935"/>
      <c r="P1342" s="914"/>
    </row>
    <row r="1343" spans="4:16" ht="15">
      <c r="D1343" s="943"/>
      <c r="O1343" s="935"/>
      <c r="P1343" s="914"/>
    </row>
    <row r="1344" spans="4:16" ht="15">
      <c r="D1344" s="943"/>
      <c r="O1344" s="935"/>
      <c r="P1344" s="914"/>
    </row>
    <row r="1345" spans="4:16" ht="15">
      <c r="D1345" s="943"/>
      <c r="O1345" s="935"/>
      <c r="P1345" s="914"/>
    </row>
    <row r="1346" spans="4:16" ht="15">
      <c r="D1346" s="943"/>
      <c r="O1346" s="935"/>
      <c r="P1346" s="914"/>
    </row>
    <row r="1347" spans="4:16" ht="15">
      <c r="D1347" s="943"/>
      <c r="O1347" s="935"/>
      <c r="P1347" s="914"/>
    </row>
    <row r="1348" spans="4:16" ht="15">
      <c r="D1348" s="943"/>
      <c r="O1348" s="935"/>
      <c r="P1348" s="914"/>
    </row>
    <row r="1349" spans="4:16" ht="15">
      <c r="D1349" s="943"/>
      <c r="O1349" s="935"/>
      <c r="P1349" s="914"/>
    </row>
    <row r="1350" spans="4:16" ht="15">
      <c r="D1350" s="943"/>
      <c r="O1350" s="935"/>
      <c r="P1350" s="914"/>
    </row>
    <row r="1351" spans="4:16" ht="15">
      <c r="D1351" s="943"/>
      <c r="O1351" s="935"/>
      <c r="P1351" s="914"/>
    </row>
    <row r="1352" spans="4:16" ht="15">
      <c r="D1352" s="943"/>
      <c r="O1352" s="935"/>
      <c r="P1352" s="914"/>
    </row>
    <row r="1353" spans="4:16" ht="15">
      <c r="D1353" s="943"/>
      <c r="O1353" s="935"/>
      <c r="P1353" s="914"/>
    </row>
    <row r="1354" spans="4:16" ht="15">
      <c r="D1354" s="943"/>
      <c r="O1354" s="935"/>
      <c r="P1354" s="914"/>
    </row>
    <row r="1355" spans="4:16" ht="15">
      <c r="D1355" s="943"/>
      <c r="O1355" s="935"/>
      <c r="P1355" s="914"/>
    </row>
    <row r="1356" spans="4:16" ht="15">
      <c r="D1356" s="943"/>
      <c r="O1356" s="935"/>
      <c r="P1356" s="914"/>
    </row>
    <row r="1357" spans="4:16" ht="15">
      <c r="D1357" s="943"/>
      <c r="O1357" s="935"/>
      <c r="P1357" s="914"/>
    </row>
    <row r="1358" spans="4:16" ht="15">
      <c r="D1358" s="943"/>
      <c r="O1358" s="935"/>
      <c r="P1358" s="914"/>
    </row>
    <row r="1359" spans="4:16" ht="15">
      <c r="D1359" s="943"/>
      <c r="O1359" s="935"/>
      <c r="P1359" s="914"/>
    </row>
    <row r="1360" spans="4:16" ht="15">
      <c r="D1360" s="943"/>
      <c r="O1360" s="935"/>
      <c r="P1360" s="914"/>
    </row>
    <row r="1361" spans="4:16" ht="15">
      <c r="D1361" s="943"/>
      <c r="O1361" s="935"/>
      <c r="P1361" s="914"/>
    </row>
    <row r="1362" spans="4:16" ht="15">
      <c r="D1362" s="943"/>
      <c r="O1362" s="935"/>
      <c r="P1362" s="914"/>
    </row>
    <row r="1363" spans="4:16" ht="15">
      <c r="D1363" s="943"/>
      <c r="O1363" s="935"/>
      <c r="P1363" s="914"/>
    </row>
    <row r="1364" spans="4:16" ht="15">
      <c r="D1364" s="943"/>
      <c r="O1364" s="935"/>
      <c r="P1364" s="914"/>
    </row>
    <row r="1365" spans="4:16" ht="15">
      <c r="D1365" s="943"/>
      <c r="O1365" s="935"/>
      <c r="P1365" s="914"/>
    </row>
    <row r="1366" spans="4:16" ht="15">
      <c r="D1366" s="943"/>
      <c r="O1366" s="935"/>
      <c r="P1366" s="914"/>
    </row>
    <row r="1367" spans="4:16" ht="15">
      <c r="D1367" s="943"/>
      <c r="O1367" s="935"/>
      <c r="P1367" s="914"/>
    </row>
    <row r="1368" spans="4:16" ht="15">
      <c r="D1368" s="943"/>
      <c r="O1368" s="935"/>
      <c r="P1368" s="914"/>
    </row>
    <row r="1369" spans="4:16" ht="15">
      <c r="D1369" s="943"/>
      <c r="O1369" s="935"/>
      <c r="P1369" s="914"/>
    </row>
    <row r="1370" spans="4:16" ht="15">
      <c r="D1370" s="943"/>
      <c r="O1370" s="935"/>
      <c r="P1370" s="914"/>
    </row>
    <row r="1371" spans="4:16" ht="15">
      <c r="D1371" s="943"/>
      <c r="O1371" s="935"/>
      <c r="P1371" s="914"/>
    </row>
    <row r="1372" spans="4:16" ht="15">
      <c r="D1372" s="943"/>
      <c r="O1372" s="935"/>
      <c r="P1372" s="914"/>
    </row>
    <row r="1373" spans="4:16" ht="15">
      <c r="D1373" s="943"/>
      <c r="O1373" s="935"/>
      <c r="P1373" s="914"/>
    </row>
    <row r="1374" spans="4:16" ht="15">
      <c r="D1374" s="943"/>
      <c r="O1374" s="935"/>
      <c r="P1374" s="914"/>
    </row>
    <row r="1375" spans="4:16" ht="15">
      <c r="D1375" s="943"/>
      <c r="O1375" s="935"/>
      <c r="P1375" s="914"/>
    </row>
    <row r="1376" spans="4:16" ht="15">
      <c r="D1376" s="943"/>
      <c r="O1376" s="935"/>
      <c r="P1376" s="914"/>
    </row>
    <row r="1377" spans="4:16" ht="15">
      <c r="D1377" s="943"/>
      <c r="O1377" s="935"/>
      <c r="P1377" s="914"/>
    </row>
    <row r="1378" spans="4:16" ht="15">
      <c r="D1378" s="943"/>
      <c r="O1378" s="935"/>
      <c r="P1378" s="914"/>
    </row>
    <row r="1379" spans="4:16" ht="15">
      <c r="D1379" s="943"/>
      <c r="O1379" s="935"/>
      <c r="P1379" s="914"/>
    </row>
    <row r="1380" spans="4:16" ht="15">
      <c r="D1380" s="943"/>
      <c r="O1380" s="935"/>
      <c r="P1380" s="914"/>
    </row>
    <row r="1381" spans="4:16" ht="15">
      <c r="D1381" s="943"/>
      <c r="O1381" s="935"/>
      <c r="P1381" s="914"/>
    </row>
    <row r="1382" spans="4:16" ht="15">
      <c r="D1382" s="943"/>
      <c r="O1382" s="935"/>
      <c r="P1382" s="914"/>
    </row>
    <row r="1383" spans="4:16" ht="15">
      <c r="D1383" s="943"/>
      <c r="O1383" s="935"/>
      <c r="P1383" s="914"/>
    </row>
    <row r="1384" spans="4:16" ht="15">
      <c r="D1384" s="943"/>
      <c r="O1384" s="935"/>
      <c r="P1384" s="914"/>
    </row>
    <row r="1385" spans="4:16" ht="15">
      <c r="D1385" s="943"/>
      <c r="O1385" s="935"/>
      <c r="P1385" s="914"/>
    </row>
    <row r="1386" spans="4:16" ht="15">
      <c r="D1386" s="943"/>
      <c r="O1386" s="935"/>
      <c r="P1386" s="914"/>
    </row>
    <row r="1387" spans="4:16" ht="15">
      <c r="D1387" s="943"/>
      <c r="O1387" s="935"/>
      <c r="P1387" s="914"/>
    </row>
    <row r="1388" spans="4:16" ht="15">
      <c r="D1388" s="943"/>
      <c r="O1388" s="935"/>
      <c r="P1388" s="914"/>
    </row>
    <row r="1389" spans="4:16" ht="15">
      <c r="D1389" s="943"/>
      <c r="O1389" s="935"/>
      <c r="P1389" s="914"/>
    </row>
    <row r="1390" spans="4:16" ht="15">
      <c r="D1390" s="943"/>
      <c r="O1390" s="935"/>
      <c r="P1390" s="914"/>
    </row>
    <row r="1391" spans="4:16" ht="15">
      <c r="D1391" s="943"/>
      <c r="O1391" s="935"/>
      <c r="P1391" s="914"/>
    </row>
    <row r="1392" spans="4:16" ht="15">
      <c r="D1392" s="943"/>
      <c r="O1392" s="935"/>
      <c r="P1392" s="914"/>
    </row>
    <row r="1393" spans="4:16" ht="15">
      <c r="D1393" s="943"/>
      <c r="O1393" s="935"/>
      <c r="P1393" s="914"/>
    </row>
    <row r="1394" spans="4:16" ht="15">
      <c r="D1394" s="943"/>
      <c r="O1394" s="935"/>
      <c r="P1394" s="914"/>
    </row>
    <row r="1395" spans="4:16" ht="15">
      <c r="D1395" s="943"/>
      <c r="O1395" s="935"/>
      <c r="P1395" s="914"/>
    </row>
    <row r="1396" spans="4:16" ht="15">
      <c r="D1396" s="943"/>
      <c r="O1396" s="935"/>
      <c r="P1396" s="914"/>
    </row>
    <row r="1397" spans="4:16" ht="15">
      <c r="D1397" s="943"/>
      <c r="O1397" s="935"/>
      <c r="P1397" s="914"/>
    </row>
    <row r="1398" spans="4:16" ht="15">
      <c r="D1398" s="943"/>
      <c r="O1398" s="935"/>
      <c r="P1398" s="914"/>
    </row>
    <row r="1399" spans="4:16" ht="15">
      <c r="D1399" s="943"/>
      <c r="O1399" s="935"/>
      <c r="P1399" s="914"/>
    </row>
    <row r="1400" spans="4:16" ht="15">
      <c r="D1400" s="943"/>
      <c r="O1400" s="935"/>
      <c r="P1400" s="914"/>
    </row>
    <row r="1401" spans="4:16" ht="15">
      <c r="D1401" s="943"/>
      <c r="O1401" s="935"/>
      <c r="P1401" s="914"/>
    </row>
    <row r="1402" spans="4:16" ht="15">
      <c r="D1402" s="943"/>
      <c r="O1402" s="935"/>
      <c r="P1402" s="914"/>
    </row>
    <row r="1403" spans="4:16" ht="15">
      <c r="D1403" s="943"/>
      <c r="O1403" s="935"/>
      <c r="P1403" s="914"/>
    </row>
    <row r="1404" spans="4:16" ht="15">
      <c r="D1404" s="943"/>
      <c r="O1404" s="935"/>
      <c r="P1404" s="914"/>
    </row>
    <row r="1405" spans="4:16" ht="15">
      <c r="D1405" s="943"/>
      <c r="O1405" s="935"/>
      <c r="P1405" s="914"/>
    </row>
    <row r="1406" spans="4:16" ht="15">
      <c r="D1406" s="943"/>
      <c r="O1406" s="935"/>
      <c r="P1406" s="914"/>
    </row>
    <row r="1407" spans="4:16" ht="15">
      <c r="D1407" s="943"/>
      <c r="O1407" s="935"/>
      <c r="P1407" s="914"/>
    </row>
    <row r="1408" spans="4:16" ht="15">
      <c r="D1408" s="943"/>
      <c r="O1408" s="935"/>
      <c r="P1408" s="914"/>
    </row>
    <row r="1409" spans="4:16" ht="15">
      <c r="D1409" s="943"/>
      <c r="O1409" s="935"/>
      <c r="P1409" s="914"/>
    </row>
    <row r="1410" spans="4:16" ht="15">
      <c r="D1410" s="943"/>
      <c r="O1410" s="935"/>
      <c r="P1410" s="914"/>
    </row>
    <row r="1411" spans="4:16" ht="15">
      <c r="D1411" s="943"/>
      <c r="O1411" s="935"/>
      <c r="P1411" s="914"/>
    </row>
    <row r="1412" spans="4:16" ht="15">
      <c r="D1412" s="943"/>
      <c r="O1412" s="935"/>
      <c r="P1412" s="914"/>
    </row>
    <row r="1413" spans="4:16" ht="15">
      <c r="D1413" s="943"/>
      <c r="O1413" s="935"/>
      <c r="P1413" s="914"/>
    </row>
    <row r="1414" spans="4:16" ht="15">
      <c r="D1414" s="943"/>
      <c r="O1414" s="935"/>
      <c r="P1414" s="914"/>
    </row>
    <row r="1415" spans="4:16" ht="15">
      <c r="D1415" s="943"/>
      <c r="O1415" s="935"/>
      <c r="P1415" s="914"/>
    </row>
    <row r="1416" spans="4:16" ht="15">
      <c r="D1416" s="943"/>
      <c r="O1416" s="935"/>
      <c r="P1416" s="914"/>
    </row>
    <row r="1417" spans="4:16" ht="15">
      <c r="D1417" s="943"/>
      <c r="O1417" s="935"/>
      <c r="P1417" s="914"/>
    </row>
    <row r="1418" spans="4:16" ht="15">
      <c r="D1418" s="943"/>
      <c r="O1418" s="935"/>
      <c r="P1418" s="914"/>
    </row>
    <row r="1419" spans="4:16" ht="15">
      <c r="D1419" s="943"/>
      <c r="O1419" s="935"/>
      <c r="P1419" s="914"/>
    </row>
    <row r="1420" spans="4:16" ht="15">
      <c r="D1420" s="943"/>
      <c r="O1420" s="935"/>
      <c r="P1420" s="914"/>
    </row>
    <row r="1421" spans="4:16" ht="15">
      <c r="D1421" s="943"/>
      <c r="O1421" s="935"/>
      <c r="P1421" s="914"/>
    </row>
    <row r="1422" spans="4:16" ht="15">
      <c r="D1422" s="943"/>
      <c r="O1422" s="935"/>
      <c r="P1422" s="914"/>
    </row>
    <row r="1423" spans="4:16" ht="15">
      <c r="D1423" s="943"/>
      <c r="O1423" s="935"/>
      <c r="P1423" s="914"/>
    </row>
    <row r="1424" spans="4:16" ht="15">
      <c r="D1424" s="943"/>
      <c r="O1424" s="935"/>
      <c r="P1424" s="914"/>
    </row>
    <row r="1425" spans="4:16" ht="15">
      <c r="D1425" s="943"/>
      <c r="O1425" s="935"/>
      <c r="P1425" s="914"/>
    </row>
    <row r="1426" spans="4:16" ht="15">
      <c r="D1426" s="943"/>
      <c r="O1426" s="935"/>
      <c r="P1426" s="914"/>
    </row>
    <row r="1427" spans="4:16" ht="15">
      <c r="D1427" s="943"/>
      <c r="O1427" s="935"/>
      <c r="P1427" s="914"/>
    </row>
    <row r="1428" spans="4:16" ht="15">
      <c r="D1428" s="943"/>
      <c r="O1428" s="935"/>
      <c r="P1428" s="914"/>
    </row>
    <row r="1429" spans="4:16" ht="15">
      <c r="D1429" s="943"/>
      <c r="O1429" s="935"/>
      <c r="P1429" s="914"/>
    </row>
    <row r="1430" spans="4:16" ht="15">
      <c r="D1430" s="943"/>
      <c r="O1430" s="935"/>
      <c r="P1430" s="914"/>
    </row>
    <row r="1431" spans="4:16" ht="15">
      <c r="D1431" s="943"/>
      <c r="O1431" s="935"/>
      <c r="P1431" s="914"/>
    </row>
    <row r="1432" spans="4:16" ht="15">
      <c r="D1432" s="943"/>
      <c r="O1432" s="935"/>
      <c r="P1432" s="914"/>
    </row>
    <row r="1433" spans="4:16" ht="15">
      <c r="D1433" s="943"/>
      <c r="O1433" s="935"/>
      <c r="P1433" s="914"/>
    </row>
    <row r="1434" spans="4:16" ht="15">
      <c r="D1434" s="943"/>
      <c r="O1434" s="935"/>
      <c r="P1434" s="914"/>
    </row>
    <row r="1435" spans="4:16" ht="15">
      <c r="D1435" s="943"/>
      <c r="O1435" s="935"/>
      <c r="P1435" s="914"/>
    </row>
    <row r="1436" spans="4:16" ht="15">
      <c r="D1436" s="943"/>
      <c r="O1436" s="935"/>
      <c r="P1436" s="914"/>
    </row>
    <row r="1437" spans="4:16" ht="15">
      <c r="D1437" s="943"/>
      <c r="O1437" s="935"/>
      <c r="P1437" s="914"/>
    </row>
    <row r="1438" spans="4:16" ht="15">
      <c r="D1438" s="943"/>
      <c r="O1438" s="935"/>
      <c r="P1438" s="914"/>
    </row>
    <row r="1439" spans="4:16" ht="15">
      <c r="D1439" s="943"/>
      <c r="O1439" s="935"/>
      <c r="P1439" s="914"/>
    </row>
    <row r="1440" spans="4:16" ht="15">
      <c r="D1440" s="943"/>
      <c r="O1440" s="935"/>
      <c r="P1440" s="914"/>
    </row>
    <row r="1441" spans="4:16" ht="15">
      <c r="D1441" s="943"/>
      <c r="O1441" s="935"/>
      <c r="P1441" s="914"/>
    </row>
    <row r="1442" spans="4:16" ht="15">
      <c r="D1442" s="943"/>
      <c r="O1442" s="935"/>
      <c r="P1442" s="914"/>
    </row>
    <row r="1443" spans="4:16" ht="15">
      <c r="D1443" s="943"/>
      <c r="O1443" s="935"/>
      <c r="P1443" s="914"/>
    </row>
    <row r="1444" spans="4:16" ht="15">
      <c r="D1444" s="943"/>
      <c r="O1444" s="935"/>
      <c r="P1444" s="914"/>
    </row>
    <row r="1445" spans="4:16" ht="15">
      <c r="D1445" s="943"/>
      <c r="O1445" s="935"/>
      <c r="P1445" s="914"/>
    </row>
    <row r="1446" spans="4:16" ht="15">
      <c r="D1446" s="943"/>
      <c r="O1446" s="935"/>
      <c r="P1446" s="914"/>
    </row>
    <row r="1447" spans="4:16" ht="15">
      <c r="D1447" s="943"/>
      <c r="O1447" s="935"/>
      <c r="P1447" s="914"/>
    </row>
    <row r="1448" spans="4:16" ht="15">
      <c r="D1448" s="943"/>
      <c r="O1448" s="935"/>
      <c r="P1448" s="914"/>
    </row>
    <row r="1449" spans="4:16" ht="15">
      <c r="D1449" s="943"/>
      <c r="O1449" s="935"/>
      <c r="P1449" s="914"/>
    </row>
    <row r="1450" spans="4:16" ht="15">
      <c r="D1450" s="943"/>
      <c r="O1450" s="935"/>
      <c r="P1450" s="914"/>
    </row>
    <row r="1451" spans="4:16" ht="15">
      <c r="D1451" s="943"/>
      <c r="O1451" s="935"/>
      <c r="P1451" s="914"/>
    </row>
    <row r="1452" spans="4:16" ht="15">
      <c r="D1452" s="943"/>
      <c r="O1452" s="935"/>
      <c r="P1452" s="914"/>
    </row>
    <row r="1453" spans="4:16" ht="15">
      <c r="D1453" s="943"/>
      <c r="O1453" s="935"/>
      <c r="P1453" s="914"/>
    </row>
    <row r="1454" spans="4:16" ht="15">
      <c r="D1454" s="943"/>
      <c r="O1454" s="935"/>
      <c r="P1454" s="914"/>
    </row>
    <row r="1455" spans="4:16" ht="15">
      <c r="D1455" s="943"/>
      <c r="O1455" s="935"/>
      <c r="P1455" s="914"/>
    </row>
    <row r="1456" spans="4:16" ht="15">
      <c r="D1456" s="943"/>
      <c r="O1456" s="935"/>
      <c r="P1456" s="914"/>
    </row>
    <row r="1457" spans="4:16" ht="15">
      <c r="D1457" s="943"/>
      <c r="O1457" s="935"/>
      <c r="P1457" s="914"/>
    </row>
    <row r="1458" spans="4:16" ht="15">
      <c r="D1458" s="943"/>
      <c r="O1458" s="935"/>
      <c r="P1458" s="914"/>
    </row>
    <row r="1459" spans="4:16" ht="15">
      <c r="D1459" s="943"/>
      <c r="O1459" s="935"/>
      <c r="P1459" s="914"/>
    </row>
    <row r="1460" spans="4:16" ht="15">
      <c r="D1460" s="943"/>
      <c r="O1460" s="935"/>
      <c r="P1460" s="914"/>
    </row>
    <row r="1461" spans="4:16" ht="15">
      <c r="D1461" s="943"/>
      <c r="O1461" s="935"/>
      <c r="P1461" s="914"/>
    </row>
    <row r="1462" spans="4:16" ht="15">
      <c r="D1462" s="943"/>
      <c r="O1462" s="935"/>
      <c r="P1462" s="914"/>
    </row>
    <row r="1463" spans="4:16" ht="15">
      <c r="D1463" s="943"/>
      <c r="O1463" s="935"/>
      <c r="P1463" s="914"/>
    </row>
    <row r="1464" spans="4:16" ht="15">
      <c r="D1464" s="943"/>
      <c r="O1464" s="935"/>
      <c r="P1464" s="914"/>
    </row>
    <row r="1465" spans="4:16" ht="15">
      <c r="D1465" s="943"/>
      <c r="O1465" s="935"/>
      <c r="P1465" s="914"/>
    </row>
    <row r="1466" spans="4:16" ht="15">
      <c r="D1466" s="943"/>
      <c r="O1466" s="935"/>
      <c r="P1466" s="914"/>
    </row>
    <row r="1467" spans="4:16" ht="15">
      <c r="D1467" s="943"/>
      <c r="O1467" s="935"/>
      <c r="P1467" s="914"/>
    </row>
    <row r="1468" spans="4:16" ht="15">
      <c r="D1468" s="943"/>
      <c r="O1468" s="935"/>
      <c r="P1468" s="914"/>
    </row>
    <row r="1469" spans="4:16" ht="15">
      <c r="D1469" s="943"/>
      <c r="O1469" s="935"/>
      <c r="P1469" s="914"/>
    </row>
    <row r="1470" spans="4:16" ht="15">
      <c r="D1470" s="943"/>
      <c r="O1470" s="935"/>
      <c r="P1470" s="914"/>
    </row>
    <row r="1471" spans="4:16" ht="15">
      <c r="D1471" s="943"/>
      <c r="O1471" s="935"/>
      <c r="P1471" s="914"/>
    </row>
    <row r="1472" spans="4:16" ht="15">
      <c r="D1472" s="943"/>
      <c r="O1472" s="935"/>
      <c r="P1472" s="914"/>
    </row>
    <row r="1473" spans="4:16" ht="15">
      <c r="D1473" s="943"/>
      <c r="O1473" s="935"/>
      <c r="P1473" s="914"/>
    </row>
    <row r="1474" spans="4:16" ht="15">
      <c r="D1474" s="943"/>
      <c r="O1474" s="935"/>
      <c r="P1474" s="914"/>
    </row>
    <row r="1475" spans="4:16" ht="15">
      <c r="D1475" s="943"/>
      <c r="O1475" s="935"/>
      <c r="P1475" s="914"/>
    </row>
    <row r="1476" spans="4:16" ht="15">
      <c r="D1476" s="943"/>
      <c r="O1476" s="935"/>
      <c r="P1476" s="914"/>
    </row>
    <row r="1477" spans="4:16" ht="15">
      <c r="D1477" s="943"/>
      <c r="O1477" s="935"/>
      <c r="P1477" s="914"/>
    </row>
    <row r="1478" spans="4:16" ht="15">
      <c r="D1478" s="943"/>
      <c r="O1478" s="935"/>
      <c r="P1478" s="914"/>
    </row>
    <row r="1479" spans="4:16" ht="15">
      <c r="D1479" s="943"/>
      <c r="O1479" s="935"/>
      <c r="P1479" s="914"/>
    </row>
    <row r="1480" spans="4:16" ht="15">
      <c r="D1480" s="943"/>
      <c r="O1480" s="935"/>
      <c r="P1480" s="914"/>
    </row>
    <row r="1481" spans="4:16" ht="15">
      <c r="D1481" s="943"/>
      <c r="O1481" s="935"/>
      <c r="P1481" s="914"/>
    </row>
    <row r="1482" spans="4:16" ht="15">
      <c r="D1482" s="943"/>
      <c r="O1482" s="935"/>
      <c r="P1482" s="914"/>
    </row>
    <row r="1483" spans="4:16" ht="15">
      <c r="D1483" s="943"/>
      <c r="O1483" s="935"/>
      <c r="P1483" s="914"/>
    </row>
    <row r="1484" spans="4:16" ht="15">
      <c r="D1484" s="943"/>
      <c r="O1484" s="935"/>
      <c r="P1484" s="914"/>
    </row>
    <row r="1485" spans="4:16" ht="15">
      <c r="D1485" s="943"/>
      <c r="O1485" s="935"/>
      <c r="P1485" s="914"/>
    </row>
    <row r="1486" spans="4:16" ht="15">
      <c r="D1486" s="943"/>
      <c r="O1486" s="935"/>
      <c r="P1486" s="914"/>
    </row>
    <row r="1487" spans="4:16" ht="15">
      <c r="D1487" s="943"/>
      <c r="O1487" s="935"/>
      <c r="P1487" s="914"/>
    </row>
    <row r="1488" spans="4:16" ht="15">
      <c r="D1488" s="943"/>
      <c r="O1488" s="935"/>
      <c r="P1488" s="914"/>
    </row>
    <row r="1489" spans="4:16" ht="15">
      <c r="D1489" s="943"/>
      <c r="O1489" s="935"/>
      <c r="P1489" s="914"/>
    </row>
    <row r="1490" spans="4:16" ht="15">
      <c r="D1490" s="943"/>
      <c r="O1490" s="935"/>
      <c r="P1490" s="914"/>
    </row>
    <row r="1491" spans="4:16" ht="15">
      <c r="D1491" s="943"/>
      <c r="O1491" s="935"/>
      <c r="P1491" s="914"/>
    </row>
    <row r="1492" spans="4:16" ht="15">
      <c r="D1492" s="943"/>
      <c r="O1492" s="935"/>
      <c r="P1492" s="914"/>
    </row>
    <row r="1493" spans="4:16" ht="15">
      <c r="D1493" s="943"/>
      <c r="O1493" s="935"/>
      <c r="P1493" s="914"/>
    </row>
    <row r="1494" spans="4:16" ht="15">
      <c r="D1494" s="943"/>
      <c r="O1494" s="935"/>
      <c r="P1494" s="914"/>
    </row>
    <row r="1495" spans="4:16" ht="15">
      <c r="D1495" s="943"/>
      <c r="O1495" s="935"/>
      <c r="P1495" s="914"/>
    </row>
    <row r="1496" spans="4:16" ht="15">
      <c r="D1496" s="943"/>
      <c r="O1496" s="935"/>
      <c r="P1496" s="914"/>
    </row>
    <row r="1497" spans="4:16" ht="15">
      <c r="D1497" s="943"/>
      <c r="O1497" s="935"/>
      <c r="P1497" s="914"/>
    </row>
    <row r="1498" spans="4:16" ht="15">
      <c r="D1498" s="943"/>
      <c r="O1498" s="935"/>
      <c r="P1498" s="914"/>
    </row>
    <row r="1499" spans="4:16" ht="15">
      <c r="D1499" s="943"/>
      <c r="O1499" s="935"/>
      <c r="P1499" s="914"/>
    </row>
    <row r="1500" spans="4:16" ht="15">
      <c r="D1500" s="943"/>
      <c r="O1500" s="935"/>
      <c r="P1500" s="914"/>
    </row>
    <row r="1501" spans="4:16" ht="15">
      <c r="D1501" s="943"/>
      <c r="O1501" s="935"/>
      <c r="P1501" s="914"/>
    </row>
    <row r="1502" spans="4:16" ht="15">
      <c r="D1502" s="943"/>
      <c r="O1502" s="935"/>
      <c r="P1502" s="914"/>
    </row>
    <row r="1503" spans="4:16" ht="15">
      <c r="D1503" s="943"/>
      <c r="O1503" s="935"/>
      <c r="P1503" s="914"/>
    </row>
    <row r="1504" spans="4:16" ht="15">
      <c r="D1504" s="943"/>
      <c r="O1504" s="935"/>
      <c r="P1504" s="914"/>
    </row>
    <row r="1505" spans="4:16" ht="15">
      <c r="D1505" s="943"/>
      <c r="O1505" s="935"/>
      <c r="P1505" s="914"/>
    </row>
    <row r="1506" spans="4:16" ht="15">
      <c r="D1506" s="943"/>
      <c r="O1506" s="935"/>
      <c r="P1506" s="914"/>
    </row>
    <row r="1507" spans="4:16" ht="15">
      <c r="D1507" s="943"/>
      <c r="O1507" s="935"/>
      <c r="P1507" s="914"/>
    </row>
    <row r="1508" spans="4:16" ht="15">
      <c r="D1508" s="943"/>
      <c r="O1508" s="935"/>
      <c r="P1508" s="914"/>
    </row>
    <row r="1509" spans="4:16" ht="15">
      <c r="D1509" s="943"/>
      <c r="O1509" s="935"/>
      <c r="P1509" s="914"/>
    </row>
    <row r="1510" spans="4:16" ht="15">
      <c r="D1510" s="943"/>
      <c r="O1510" s="935"/>
      <c r="P1510" s="914"/>
    </row>
    <row r="1511" spans="4:16" ht="15">
      <c r="D1511" s="943"/>
      <c r="O1511" s="935"/>
      <c r="P1511" s="914"/>
    </row>
    <row r="1512" spans="4:16" ht="15">
      <c r="D1512" s="943"/>
      <c r="O1512" s="935"/>
      <c r="P1512" s="914"/>
    </row>
    <row r="1513" spans="4:16" ht="15">
      <c r="D1513" s="943"/>
      <c r="O1513" s="935"/>
      <c r="P1513" s="914"/>
    </row>
    <row r="1514" spans="4:16" ht="15">
      <c r="D1514" s="943"/>
      <c r="O1514" s="935"/>
      <c r="P1514" s="914"/>
    </row>
    <row r="1515" spans="4:16" ht="15">
      <c r="D1515" s="943"/>
      <c r="O1515" s="935"/>
      <c r="P1515" s="914"/>
    </row>
    <row r="1516" spans="4:16" ht="15">
      <c r="D1516" s="943"/>
      <c r="O1516" s="935"/>
      <c r="P1516" s="914"/>
    </row>
    <row r="1517" spans="4:16" ht="15">
      <c r="D1517" s="943"/>
      <c r="O1517" s="935"/>
      <c r="P1517" s="914"/>
    </row>
    <row r="1518" spans="4:16" ht="15">
      <c r="D1518" s="943"/>
      <c r="O1518" s="935"/>
      <c r="P1518" s="914"/>
    </row>
    <row r="1519" spans="4:16" ht="15">
      <c r="D1519" s="943"/>
      <c r="O1519" s="935"/>
      <c r="P1519" s="914"/>
    </row>
    <row r="1520" spans="4:16" ht="15">
      <c r="D1520" s="943"/>
      <c r="O1520" s="935"/>
      <c r="P1520" s="914"/>
    </row>
    <row r="1521" spans="4:16" ht="15">
      <c r="D1521" s="943"/>
      <c r="O1521" s="935"/>
      <c r="P1521" s="914"/>
    </row>
    <row r="1522" spans="4:16" ht="15">
      <c r="D1522" s="943"/>
      <c r="O1522" s="935"/>
      <c r="P1522" s="914"/>
    </row>
    <row r="1523" spans="4:16" ht="15">
      <c r="D1523" s="943"/>
      <c r="O1523" s="935"/>
      <c r="P1523" s="914"/>
    </row>
    <row r="1524" spans="4:16" ht="15">
      <c r="D1524" s="943"/>
      <c r="O1524" s="935"/>
      <c r="P1524" s="914"/>
    </row>
    <row r="1525" spans="4:16" ht="15">
      <c r="D1525" s="943"/>
      <c r="O1525" s="935"/>
      <c r="P1525" s="914"/>
    </row>
    <row r="1526" spans="4:16" ht="15">
      <c r="D1526" s="943"/>
      <c r="O1526" s="935"/>
      <c r="P1526" s="914"/>
    </row>
    <row r="1527" spans="4:16" ht="15">
      <c r="D1527" s="943"/>
      <c r="O1527" s="935"/>
      <c r="P1527" s="914"/>
    </row>
    <row r="1528" spans="4:16" ht="15">
      <c r="D1528" s="943"/>
      <c r="O1528" s="935"/>
      <c r="P1528" s="914"/>
    </row>
    <row r="1529" spans="4:16" ht="15">
      <c r="D1529" s="943"/>
      <c r="O1529" s="935"/>
      <c r="P1529" s="914"/>
    </row>
    <row r="1530" spans="4:16" ht="15">
      <c r="D1530" s="943"/>
      <c r="O1530" s="935"/>
      <c r="P1530" s="914"/>
    </row>
    <row r="1531" spans="4:16" ht="15">
      <c r="D1531" s="943"/>
      <c r="O1531" s="935"/>
      <c r="P1531" s="914"/>
    </row>
    <row r="1532" spans="4:16" ht="15">
      <c r="D1532" s="943"/>
      <c r="O1532" s="935"/>
      <c r="P1532" s="914"/>
    </row>
    <row r="1533" spans="4:16" ht="15">
      <c r="D1533" s="943"/>
      <c r="O1533" s="935"/>
      <c r="P1533" s="914"/>
    </row>
    <row r="1534" spans="4:16" ht="15">
      <c r="D1534" s="943"/>
      <c r="O1534" s="935"/>
      <c r="P1534" s="914"/>
    </row>
    <row r="1535" spans="4:16" ht="15">
      <c r="D1535" s="943"/>
      <c r="O1535" s="935"/>
      <c r="P1535" s="914"/>
    </row>
    <row r="1536" spans="4:16" ht="15">
      <c r="D1536" s="943"/>
      <c r="O1536" s="935"/>
      <c r="P1536" s="914"/>
    </row>
    <row r="1537" spans="4:16" ht="15">
      <c r="D1537" s="943"/>
      <c r="O1537" s="935"/>
      <c r="P1537" s="914"/>
    </row>
    <row r="1538" spans="4:16" ht="15">
      <c r="D1538" s="943"/>
      <c r="O1538" s="935"/>
      <c r="P1538" s="914"/>
    </row>
    <row r="1539" spans="4:16" ht="15">
      <c r="D1539" s="943"/>
      <c r="O1539" s="935"/>
      <c r="P1539" s="914"/>
    </row>
    <row r="1540" spans="4:16" ht="15">
      <c r="D1540" s="943"/>
      <c r="O1540" s="935"/>
      <c r="P1540" s="914"/>
    </row>
    <row r="1541" spans="4:16" ht="15">
      <c r="D1541" s="943"/>
      <c r="O1541" s="935"/>
      <c r="P1541" s="914"/>
    </row>
    <row r="1542" spans="4:16" ht="15">
      <c r="D1542" s="943"/>
      <c r="O1542" s="935"/>
      <c r="P1542" s="914"/>
    </row>
    <row r="1543" spans="4:16" ht="15">
      <c r="D1543" s="943"/>
      <c r="O1543" s="935"/>
      <c r="P1543" s="914"/>
    </row>
    <row r="1544" spans="4:16" ht="15">
      <c r="D1544" s="943"/>
      <c r="O1544" s="935"/>
      <c r="P1544" s="914"/>
    </row>
    <row r="1545" spans="4:16" ht="15">
      <c r="D1545" s="943"/>
      <c r="O1545" s="935"/>
      <c r="P1545" s="914"/>
    </row>
    <row r="1546" spans="4:16" ht="15">
      <c r="D1546" s="943"/>
      <c r="O1546" s="935"/>
      <c r="P1546" s="914"/>
    </row>
    <row r="1547" spans="4:16" ht="15">
      <c r="D1547" s="943"/>
      <c r="O1547" s="935"/>
      <c r="P1547" s="914"/>
    </row>
    <row r="1548" spans="4:16" ht="15">
      <c r="D1548" s="943"/>
      <c r="O1548" s="935"/>
      <c r="P1548" s="914"/>
    </row>
    <row r="1549" spans="4:16" ht="15">
      <c r="D1549" s="943"/>
      <c r="O1549" s="935"/>
      <c r="P1549" s="914"/>
    </row>
    <row r="1550" spans="4:16" ht="15">
      <c r="D1550" s="943"/>
      <c r="O1550" s="935"/>
      <c r="P1550" s="914"/>
    </row>
    <row r="1551" spans="4:16" ht="15">
      <c r="D1551" s="943"/>
      <c r="O1551" s="935"/>
      <c r="P1551" s="914"/>
    </row>
    <row r="1552" spans="4:16" ht="15">
      <c r="D1552" s="943"/>
      <c r="O1552" s="935"/>
      <c r="P1552" s="914"/>
    </row>
    <row r="1553" spans="4:16" ht="15">
      <c r="D1553" s="943"/>
      <c r="O1553" s="935"/>
      <c r="P1553" s="914"/>
    </row>
    <row r="1554" spans="4:16" ht="15">
      <c r="D1554" s="943"/>
      <c r="O1554" s="935"/>
      <c r="P1554" s="914"/>
    </row>
    <row r="1555" spans="4:16" ht="15">
      <c r="D1555" s="943"/>
      <c r="O1555" s="935"/>
      <c r="P1555" s="914"/>
    </row>
    <row r="1556" spans="4:16" ht="15">
      <c r="D1556" s="943"/>
      <c r="O1556" s="935"/>
      <c r="P1556" s="914"/>
    </row>
    <row r="1557" spans="4:16" ht="15">
      <c r="D1557" s="943"/>
      <c r="O1557" s="935"/>
      <c r="P1557" s="914"/>
    </row>
    <row r="1558" spans="4:16" ht="15">
      <c r="D1558" s="943"/>
      <c r="O1558" s="935"/>
      <c r="P1558" s="914"/>
    </row>
    <row r="1559" spans="4:16" ht="15">
      <c r="D1559" s="943"/>
      <c r="O1559" s="935"/>
      <c r="P1559" s="914"/>
    </row>
    <row r="1560" spans="4:16" ht="15">
      <c r="D1560" s="943"/>
      <c r="O1560" s="935"/>
      <c r="P1560" s="914"/>
    </row>
    <row r="1561" spans="4:16" ht="15">
      <c r="D1561" s="943"/>
      <c r="O1561" s="935"/>
      <c r="P1561" s="914"/>
    </row>
    <row r="1562" spans="4:16" ht="15">
      <c r="D1562" s="943"/>
      <c r="O1562" s="935"/>
      <c r="P1562" s="914"/>
    </row>
    <row r="1563" spans="4:16" ht="15">
      <c r="D1563" s="943"/>
      <c r="O1563" s="935"/>
      <c r="P1563" s="914"/>
    </row>
    <row r="1564" spans="4:16" ht="15">
      <c r="D1564" s="943"/>
      <c r="O1564" s="935"/>
      <c r="P1564" s="914"/>
    </row>
    <row r="1565" spans="4:16" ht="15">
      <c r="D1565" s="943"/>
      <c r="O1565" s="935"/>
      <c r="P1565" s="914"/>
    </row>
    <row r="1566" spans="4:16" ht="15">
      <c r="D1566" s="943"/>
      <c r="O1566" s="935"/>
      <c r="P1566" s="914"/>
    </row>
    <row r="1567" spans="4:16" ht="15">
      <c r="D1567" s="943"/>
      <c r="O1567" s="935"/>
      <c r="P1567" s="914"/>
    </row>
    <row r="1568" spans="4:16" ht="15">
      <c r="D1568" s="943"/>
      <c r="O1568" s="935"/>
      <c r="P1568" s="914"/>
    </row>
    <row r="1569" spans="4:16" ht="15">
      <c r="D1569" s="943"/>
      <c r="O1569" s="935"/>
      <c r="P1569" s="914"/>
    </row>
    <row r="1570" spans="4:16" ht="15">
      <c r="D1570" s="943"/>
      <c r="O1570" s="935"/>
      <c r="P1570" s="914"/>
    </row>
    <row r="1571" spans="4:16" ht="15">
      <c r="D1571" s="943"/>
      <c r="O1571" s="935"/>
      <c r="P1571" s="914"/>
    </row>
    <row r="1572" spans="4:16" ht="15">
      <c r="D1572" s="943"/>
      <c r="O1572" s="935"/>
      <c r="P1572" s="914"/>
    </row>
    <row r="1573" spans="4:16" ht="15">
      <c r="D1573" s="943"/>
      <c r="O1573" s="935"/>
      <c r="P1573" s="914"/>
    </row>
    <row r="1574" spans="4:16" ht="15">
      <c r="D1574" s="943"/>
      <c r="O1574" s="935"/>
      <c r="P1574" s="914"/>
    </row>
    <row r="1575" spans="4:16" ht="15">
      <c r="D1575" s="943"/>
      <c r="O1575" s="935"/>
      <c r="P1575" s="914"/>
    </row>
    <row r="1576" spans="4:16" ht="15">
      <c r="D1576" s="943"/>
      <c r="O1576" s="935"/>
      <c r="P1576" s="914"/>
    </row>
    <row r="1577" spans="4:16" ht="15">
      <c r="D1577" s="943"/>
      <c r="O1577" s="935"/>
      <c r="P1577" s="914"/>
    </row>
    <row r="1578" spans="4:16" ht="15">
      <c r="D1578" s="943"/>
      <c r="O1578" s="935"/>
      <c r="P1578" s="914"/>
    </row>
    <row r="1579" spans="4:16" ht="15">
      <c r="D1579" s="943"/>
      <c r="O1579" s="935"/>
      <c r="P1579" s="914"/>
    </row>
    <row r="1580" spans="4:16" ht="15">
      <c r="D1580" s="943"/>
      <c r="O1580" s="935"/>
      <c r="P1580" s="914"/>
    </row>
    <row r="1581" spans="4:16" ht="15">
      <c r="D1581" s="943"/>
      <c r="O1581" s="935"/>
      <c r="P1581" s="914"/>
    </row>
    <row r="1582" spans="4:16" ht="15">
      <c r="D1582" s="943"/>
      <c r="O1582" s="935"/>
      <c r="P1582" s="914"/>
    </row>
    <row r="1583" spans="4:16" ht="15">
      <c r="D1583" s="943"/>
      <c r="O1583" s="935"/>
      <c r="P1583" s="914"/>
    </row>
    <row r="1584" spans="4:16" ht="15">
      <c r="D1584" s="943"/>
      <c r="O1584" s="935"/>
      <c r="P1584" s="914"/>
    </row>
    <row r="1585" spans="4:16" ht="15">
      <c r="D1585" s="943"/>
      <c r="O1585" s="935"/>
      <c r="P1585" s="914"/>
    </row>
    <row r="1586" spans="4:16" ht="15">
      <c r="D1586" s="943"/>
      <c r="O1586" s="935"/>
      <c r="P1586" s="914"/>
    </row>
    <row r="1587" spans="4:16" ht="15">
      <c r="D1587" s="943"/>
      <c r="O1587" s="935"/>
      <c r="P1587" s="914"/>
    </row>
    <row r="1588" spans="4:16" ht="15">
      <c r="D1588" s="943"/>
      <c r="O1588" s="935"/>
      <c r="P1588" s="914"/>
    </row>
    <row r="1589" spans="4:16" ht="15">
      <c r="D1589" s="943"/>
      <c r="O1589" s="935"/>
      <c r="P1589" s="914"/>
    </row>
    <row r="1590" spans="4:16" ht="15">
      <c r="D1590" s="943"/>
      <c r="O1590" s="935"/>
      <c r="P1590" s="914"/>
    </row>
    <row r="1591" spans="4:16" ht="15">
      <c r="D1591" s="943"/>
      <c r="O1591" s="935"/>
      <c r="P1591" s="914"/>
    </row>
    <row r="1592" spans="4:16" ht="15">
      <c r="D1592" s="943"/>
      <c r="O1592" s="935"/>
      <c r="P1592" s="914"/>
    </row>
    <row r="1593" spans="4:16" ht="15">
      <c r="D1593" s="943"/>
      <c r="O1593" s="935"/>
      <c r="P1593" s="914"/>
    </row>
    <row r="1594" spans="4:16" ht="15">
      <c r="D1594" s="943"/>
      <c r="O1594" s="935"/>
      <c r="P1594" s="914"/>
    </row>
    <row r="1595" spans="4:16" ht="15">
      <c r="D1595" s="943"/>
      <c r="O1595" s="935"/>
      <c r="P1595" s="914"/>
    </row>
    <row r="1596" spans="4:16" ht="15">
      <c r="D1596" s="943"/>
      <c r="O1596" s="935"/>
      <c r="P1596" s="914"/>
    </row>
    <row r="1597" spans="4:16" ht="15">
      <c r="D1597" s="943"/>
      <c r="O1597" s="935"/>
      <c r="P1597" s="914"/>
    </row>
    <row r="1598" spans="4:16" ht="15">
      <c r="D1598" s="943"/>
      <c r="O1598" s="935"/>
      <c r="P1598" s="914"/>
    </row>
    <row r="1599" spans="4:16" ht="15">
      <c r="D1599" s="943"/>
      <c r="O1599" s="935"/>
      <c r="P1599" s="914"/>
    </row>
    <row r="1600" spans="4:16" ht="15">
      <c r="D1600" s="943"/>
      <c r="O1600" s="935"/>
      <c r="P1600" s="914"/>
    </row>
    <row r="1601" spans="4:16" ht="15">
      <c r="D1601" s="943"/>
      <c r="O1601" s="935"/>
      <c r="P1601" s="914"/>
    </row>
    <row r="1602" spans="4:16" ht="15">
      <c r="D1602" s="943"/>
      <c r="O1602" s="935"/>
      <c r="P1602" s="914"/>
    </row>
    <row r="1603" spans="4:16" ht="15">
      <c r="D1603" s="943"/>
      <c r="O1603" s="935"/>
      <c r="P1603" s="914"/>
    </row>
    <row r="1604" spans="4:16" ht="15">
      <c r="D1604" s="943"/>
      <c r="O1604" s="935"/>
      <c r="P1604" s="914"/>
    </row>
    <row r="1605" spans="4:16" ht="15">
      <c r="D1605" s="943"/>
      <c r="O1605" s="935"/>
      <c r="P1605" s="914"/>
    </row>
    <row r="1606" spans="4:16" ht="15">
      <c r="D1606" s="943"/>
      <c r="O1606" s="935"/>
      <c r="P1606" s="914"/>
    </row>
    <row r="1607" spans="4:16" ht="15">
      <c r="D1607" s="943"/>
      <c r="O1607" s="935"/>
      <c r="P1607" s="914"/>
    </row>
    <row r="1608" spans="4:16" ht="15">
      <c r="D1608" s="943"/>
      <c r="O1608" s="935"/>
      <c r="P1608" s="914"/>
    </row>
    <row r="1609" spans="4:16" ht="15">
      <c r="D1609" s="943"/>
      <c r="O1609" s="935"/>
      <c r="P1609" s="914"/>
    </row>
    <row r="1610" spans="4:16" ht="15">
      <c r="D1610" s="943"/>
      <c r="O1610" s="935"/>
      <c r="P1610" s="914"/>
    </row>
    <row r="1611" spans="4:16" ht="15">
      <c r="D1611" s="943"/>
      <c r="O1611" s="935"/>
      <c r="P1611" s="914"/>
    </row>
    <row r="1612" spans="4:16" ht="15">
      <c r="D1612" s="943"/>
      <c r="O1612" s="935"/>
      <c r="P1612" s="914"/>
    </row>
    <row r="1613" spans="4:16" ht="15">
      <c r="D1613" s="943"/>
      <c r="O1613" s="935"/>
      <c r="P1613" s="914"/>
    </row>
    <row r="1614" spans="4:16" ht="15">
      <c r="D1614" s="943"/>
      <c r="O1614" s="935"/>
      <c r="P1614" s="914"/>
    </row>
    <row r="1615" spans="4:16" ht="15">
      <c r="D1615" s="943"/>
      <c r="O1615" s="935"/>
      <c r="P1615" s="914"/>
    </row>
    <row r="1616" spans="4:16" ht="15">
      <c r="D1616" s="943"/>
      <c r="O1616" s="935"/>
      <c r="P1616" s="914"/>
    </row>
    <row r="1617" spans="4:16" ht="15">
      <c r="D1617" s="943"/>
      <c r="O1617" s="935"/>
      <c r="P1617" s="914"/>
    </row>
    <row r="1618" spans="4:16" ht="15">
      <c r="D1618" s="943"/>
      <c r="O1618" s="935"/>
      <c r="P1618" s="914"/>
    </row>
    <row r="1619" spans="4:16" ht="15">
      <c r="D1619" s="943"/>
      <c r="O1619" s="935"/>
      <c r="P1619" s="914"/>
    </row>
    <row r="1620" spans="4:16" ht="15">
      <c r="D1620" s="943"/>
      <c r="O1620" s="935"/>
      <c r="P1620" s="914"/>
    </row>
    <row r="1621" spans="4:16" ht="15">
      <c r="D1621" s="943"/>
      <c r="O1621" s="935"/>
      <c r="P1621" s="914"/>
    </row>
    <row r="1622" spans="4:16" ht="15">
      <c r="D1622" s="943"/>
      <c r="O1622" s="935"/>
      <c r="P1622" s="914"/>
    </row>
    <row r="1623" spans="4:16" ht="15">
      <c r="D1623" s="943"/>
      <c r="O1623" s="935"/>
      <c r="P1623" s="914"/>
    </row>
    <row r="1624" spans="4:16" ht="15">
      <c r="D1624" s="943"/>
      <c r="O1624" s="935"/>
      <c r="P1624" s="914"/>
    </row>
    <row r="1625" spans="4:16" ht="15">
      <c r="D1625" s="943"/>
      <c r="O1625" s="935"/>
      <c r="P1625" s="914"/>
    </row>
    <row r="1626" spans="4:16" ht="15">
      <c r="D1626" s="943"/>
      <c r="O1626" s="935"/>
      <c r="P1626" s="914"/>
    </row>
    <row r="1627" spans="4:16" ht="15">
      <c r="D1627" s="943"/>
      <c r="O1627" s="935"/>
      <c r="P1627" s="914"/>
    </row>
    <row r="1628" spans="4:16" ht="15">
      <c r="D1628" s="943"/>
      <c r="O1628" s="935"/>
      <c r="P1628" s="914"/>
    </row>
    <row r="1629" spans="4:16" ht="15">
      <c r="D1629" s="943"/>
      <c r="O1629" s="935"/>
      <c r="P1629" s="914"/>
    </row>
    <row r="1630" spans="4:16" ht="15">
      <c r="D1630" s="943"/>
      <c r="O1630" s="935"/>
      <c r="P1630" s="914"/>
    </row>
    <row r="1631" spans="4:16" ht="15">
      <c r="D1631" s="943"/>
      <c r="O1631" s="935"/>
      <c r="P1631" s="914"/>
    </row>
    <row r="1632" spans="4:16" ht="15">
      <c r="D1632" s="943"/>
      <c r="O1632" s="935"/>
      <c r="P1632" s="914"/>
    </row>
    <row r="1633" spans="4:16" ht="15">
      <c r="D1633" s="943"/>
      <c r="O1633" s="935"/>
      <c r="P1633" s="914"/>
    </row>
    <row r="1634" spans="4:16" ht="15">
      <c r="D1634" s="943"/>
      <c r="O1634" s="935"/>
      <c r="P1634" s="914"/>
    </row>
    <row r="1635" spans="4:16" ht="15">
      <c r="D1635" s="943"/>
      <c r="O1635" s="935"/>
      <c r="P1635" s="914"/>
    </row>
    <row r="1636" spans="4:16" ht="15">
      <c r="D1636" s="943"/>
      <c r="O1636" s="935"/>
      <c r="P1636" s="914"/>
    </row>
    <row r="1637" spans="4:16" ht="15">
      <c r="D1637" s="943"/>
      <c r="O1637" s="935"/>
      <c r="P1637" s="914"/>
    </row>
    <row r="1638" spans="4:16" ht="15">
      <c r="D1638" s="943"/>
      <c r="O1638" s="935"/>
      <c r="P1638" s="914"/>
    </row>
    <row r="1639" spans="4:16" ht="15">
      <c r="D1639" s="943"/>
      <c r="O1639" s="935"/>
      <c r="P1639" s="914"/>
    </row>
    <row r="1640" spans="4:16" ht="15">
      <c r="D1640" s="943"/>
      <c r="O1640" s="935"/>
      <c r="P1640" s="914"/>
    </row>
    <row r="1641" spans="4:16" ht="15">
      <c r="D1641" s="943"/>
      <c r="O1641" s="935"/>
      <c r="P1641" s="914"/>
    </row>
    <row r="1642" spans="4:16" ht="15">
      <c r="D1642" s="943"/>
      <c r="O1642" s="935"/>
      <c r="P1642" s="914"/>
    </row>
    <row r="1643" spans="4:16" ht="15">
      <c r="D1643" s="943"/>
      <c r="O1643" s="935"/>
      <c r="P1643" s="914"/>
    </row>
    <row r="1644" spans="4:16" ht="15">
      <c r="D1644" s="943"/>
      <c r="O1644" s="935"/>
      <c r="P1644" s="914"/>
    </row>
    <row r="1645" spans="4:16" ht="15">
      <c r="D1645" s="943"/>
      <c r="O1645" s="935"/>
      <c r="P1645" s="914"/>
    </row>
    <row r="1646" spans="4:16" ht="15">
      <c r="D1646" s="943"/>
      <c r="O1646" s="935"/>
      <c r="P1646" s="914"/>
    </row>
    <row r="1647" spans="4:16" ht="15">
      <c r="D1647" s="943"/>
      <c r="O1647" s="935"/>
      <c r="P1647" s="914"/>
    </row>
    <row r="1648" spans="4:16" ht="15">
      <c r="D1648" s="943"/>
      <c r="O1648" s="935"/>
      <c r="P1648" s="914"/>
    </row>
    <row r="1649" spans="4:16" ht="15">
      <c r="D1649" s="943"/>
      <c r="O1649" s="935"/>
      <c r="P1649" s="914"/>
    </row>
    <row r="1650" spans="4:16" ht="15">
      <c r="D1650" s="943"/>
      <c r="O1650" s="935"/>
      <c r="P1650" s="914"/>
    </row>
    <row r="1651" spans="4:16" ht="15">
      <c r="D1651" s="943"/>
      <c r="O1651" s="935"/>
      <c r="P1651" s="914"/>
    </row>
    <row r="1652" spans="4:16" ht="15">
      <c r="D1652" s="943"/>
      <c r="O1652" s="935"/>
      <c r="P1652" s="914"/>
    </row>
    <row r="1653" spans="4:16" ht="15">
      <c r="D1653" s="943"/>
      <c r="O1653" s="935"/>
      <c r="P1653" s="914"/>
    </row>
    <row r="1654" spans="4:16" ht="15">
      <c r="D1654" s="943"/>
      <c r="O1654" s="935"/>
      <c r="P1654" s="914"/>
    </row>
    <row r="1655" spans="4:16" ht="15">
      <c r="D1655" s="943"/>
      <c r="O1655" s="935"/>
      <c r="P1655" s="914"/>
    </row>
    <row r="1656" spans="4:16" ht="15">
      <c r="D1656" s="943"/>
      <c r="O1656" s="935"/>
      <c r="P1656" s="914"/>
    </row>
    <row r="1657" spans="4:16" ht="15">
      <c r="D1657" s="943"/>
      <c r="O1657" s="935"/>
      <c r="P1657" s="914"/>
    </row>
    <row r="1658" spans="4:16" ht="15">
      <c r="D1658" s="943"/>
      <c r="O1658" s="935"/>
      <c r="P1658" s="914"/>
    </row>
    <row r="1659" spans="4:16" ht="15">
      <c r="D1659" s="943"/>
      <c r="O1659" s="935"/>
      <c r="P1659" s="914"/>
    </row>
    <row r="1660" spans="4:16" ht="15">
      <c r="D1660" s="943"/>
      <c r="O1660" s="935"/>
      <c r="P1660" s="914"/>
    </row>
    <row r="1661" spans="4:16" ht="15">
      <c r="D1661" s="943"/>
      <c r="O1661" s="935"/>
      <c r="P1661" s="914"/>
    </row>
    <row r="1662" spans="4:16" ht="15">
      <c r="D1662" s="943"/>
      <c r="O1662" s="935"/>
      <c r="P1662" s="914"/>
    </row>
    <row r="1663" spans="4:16" ht="15">
      <c r="D1663" s="943"/>
      <c r="O1663" s="935"/>
      <c r="P1663" s="914"/>
    </row>
    <row r="1664" spans="4:16" ht="15">
      <c r="D1664" s="943"/>
      <c r="O1664" s="935"/>
      <c r="P1664" s="914"/>
    </row>
    <row r="1665" spans="4:16" ht="15">
      <c r="D1665" s="943"/>
      <c r="O1665" s="935"/>
      <c r="P1665" s="914"/>
    </row>
    <row r="1666" spans="4:16" ht="15">
      <c r="D1666" s="943"/>
      <c r="O1666" s="935"/>
      <c r="P1666" s="914"/>
    </row>
    <row r="1667" spans="4:16" ht="15">
      <c r="D1667" s="943"/>
      <c r="O1667" s="935"/>
      <c r="P1667" s="914"/>
    </row>
    <row r="1668" spans="4:16" ht="15">
      <c r="D1668" s="943"/>
      <c r="O1668" s="935"/>
      <c r="P1668" s="914"/>
    </row>
    <row r="1669" spans="4:16" ht="15">
      <c r="D1669" s="943"/>
      <c r="O1669" s="935"/>
      <c r="P1669" s="914"/>
    </row>
    <row r="1670" spans="4:16" ht="15">
      <c r="D1670" s="943"/>
      <c r="O1670" s="935"/>
      <c r="P1670" s="914"/>
    </row>
    <row r="1671" spans="4:16" ht="15">
      <c r="D1671" s="943"/>
      <c r="O1671" s="935"/>
      <c r="P1671" s="914"/>
    </row>
    <row r="1672" spans="4:16" ht="15">
      <c r="D1672" s="943"/>
      <c r="O1672" s="935"/>
      <c r="P1672" s="914"/>
    </row>
    <row r="1673" spans="4:16" ht="15">
      <c r="D1673" s="943"/>
      <c r="O1673" s="935"/>
      <c r="P1673" s="914"/>
    </row>
    <row r="1674" spans="4:16" ht="15">
      <c r="D1674" s="943"/>
      <c r="O1674" s="935"/>
      <c r="P1674" s="914"/>
    </row>
    <row r="1675" spans="4:16" ht="15">
      <c r="D1675" s="943"/>
      <c r="O1675" s="935"/>
      <c r="P1675" s="914"/>
    </row>
    <row r="1676" spans="4:16" ht="15">
      <c r="D1676" s="943"/>
      <c r="O1676" s="935"/>
      <c r="P1676" s="914"/>
    </row>
    <row r="1677" spans="4:16" ht="15">
      <c r="D1677" s="943"/>
      <c r="O1677" s="935"/>
      <c r="P1677" s="914"/>
    </row>
    <row r="1678" spans="4:16" ht="15">
      <c r="D1678" s="943"/>
      <c r="O1678" s="935"/>
      <c r="P1678" s="914"/>
    </row>
    <row r="1679" spans="4:16" ht="15">
      <c r="D1679" s="943"/>
      <c r="O1679" s="935"/>
      <c r="P1679" s="914"/>
    </row>
    <row r="1680" spans="4:16" ht="15">
      <c r="D1680" s="943"/>
      <c r="O1680" s="935"/>
      <c r="P1680" s="914"/>
    </row>
    <row r="1681" spans="4:16" ht="15">
      <c r="D1681" s="943"/>
      <c r="O1681" s="935"/>
      <c r="P1681" s="914"/>
    </row>
    <row r="1682" spans="4:16" ht="15">
      <c r="D1682" s="943"/>
      <c r="O1682" s="935"/>
      <c r="P1682" s="914"/>
    </row>
    <row r="1683" spans="4:16" ht="15">
      <c r="D1683" s="943"/>
      <c r="O1683" s="935"/>
      <c r="P1683" s="914"/>
    </row>
    <row r="1684" spans="4:16" ht="15">
      <c r="D1684" s="943"/>
      <c r="O1684" s="935"/>
      <c r="P1684" s="914"/>
    </row>
    <row r="1685" spans="4:16" ht="15">
      <c r="D1685" s="943"/>
      <c r="O1685" s="935"/>
      <c r="P1685" s="914"/>
    </row>
    <row r="1686" spans="4:16" ht="15">
      <c r="D1686" s="943"/>
      <c r="O1686" s="935"/>
      <c r="P1686" s="914"/>
    </row>
    <row r="1687" spans="4:16" ht="15">
      <c r="D1687" s="943"/>
      <c r="O1687" s="935"/>
      <c r="P1687" s="914"/>
    </row>
    <row r="1688" spans="4:16" ht="15">
      <c r="D1688" s="943"/>
      <c r="O1688" s="935"/>
      <c r="P1688" s="914"/>
    </row>
    <row r="1689" spans="4:16" ht="15">
      <c r="D1689" s="943"/>
      <c r="O1689" s="935"/>
      <c r="P1689" s="914"/>
    </row>
    <row r="1690" spans="4:16" ht="15">
      <c r="D1690" s="943"/>
      <c r="O1690" s="935"/>
      <c r="P1690" s="914"/>
    </row>
    <row r="1691" spans="4:16" ht="15">
      <c r="D1691" s="943"/>
      <c r="O1691" s="935"/>
      <c r="P1691" s="914"/>
    </row>
    <row r="1692" spans="4:16" ht="15">
      <c r="D1692" s="943"/>
      <c r="O1692" s="935"/>
      <c r="P1692" s="914"/>
    </row>
    <row r="1693" spans="4:16" ht="15">
      <c r="D1693" s="943"/>
      <c r="O1693" s="935"/>
      <c r="P1693" s="914"/>
    </row>
    <row r="1694" spans="4:16" ht="15">
      <c r="D1694" s="943"/>
      <c r="O1694" s="935"/>
      <c r="P1694" s="914"/>
    </row>
    <row r="1695" spans="4:16" ht="15">
      <c r="D1695" s="943"/>
      <c r="O1695" s="935"/>
      <c r="P1695" s="914"/>
    </row>
    <row r="1696" spans="4:16" ht="15">
      <c r="D1696" s="943"/>
      <c r="O1696" s="935"/>
      <c r="P1696" s="914"/>
    </row>
    <row r="1697" spans="4:16" ht="15">
      <c r="D1697" s="943"/>
      <c r="O1697" s="935"/>
      <c r="P1697" s="914"/>
    </row>
    <row r="1698" spans="4:16" ht="15">
      <c r="D1698" s="943"/>
      <c r="O1698" s="935"/>
      <c r="P1698" s="914"/>
    </row>
    <row r="1699" spans="4:16" ht="15">
      <c r="D1699" s="943"/>
      <c r="O1699" s="935"/>
      <c r="P1699" s="914"/>
    </row>
    <row r="1700" spans="4:16" ht="15">
      <c r="D1700" s="943"/>
      <c r="O1700" s="935"/>
      <c r="P1700" s="914"/>
    </row>
    <row r="1701" spans="4:16" ht="15">
      <c r="D1701" s="943"/>
      <c r="O1701" s="935"/>
      <c r="P1701" s="914"/>
    </row>
    <row r="1702" spans="4:16" ht="15">
      <c r="D1702" s="943"/>
      <c r="O1702" s="935"/>
      <c r="P1702" s="914"/>
    </row>
    <row r="1703" spans="4:16" ht="15">
      <c r="D1703" s="943"/>
      <c r="O1703" s="935"/>
      <c r="P1703" s="914"/>
    </row>
    <row r="1704" spans="4:16" ht="15">
      <c r="D1704" s="943"/>
      <c r="O1704" s="935"/>
      <c r="P1704" s="914"/>
    </row>
    <row r="1705" spans="4:16" ht="15">
      <c r="D1705" s="943"/>
      <c r="O1705" s="935"/>
      <c r="P1705" s="914"/>
    </row>
    <row r="1706" spans="4:16" ht="15">
      <c r="D1706" s="943"/>
      <c r="O1706" s="935"/>
      <c r="P1706" s="914"/>
    </row>
    <row r="1707" spans="4:16" ht="15">
      <c r="D1707" s="943"/>
      <c r="O1707" s="935"/>
      <c r="P1707" s="914"/>
    </row>
    <row r="1708" spans="4:16" ht="15">
      <c r="D1708" s="943"/>
      <c r="O1708" s="935"/>
      <c r="P1708" s="914"/>
    </row>
    <row r="1709" spans="4:16" ht="15">
      <c r="D1709" s="943"/>
      <c r="O1709" s="935"/>
      <c r="P1709" s="914"/>
    </row>
    <row r="1710" spans="4:16" ht="15">
      <c r="D1710" s="943"/>
      <c r="O1710" s="935"/>
      <c r="P1710" s="914"/>
    </row>
    <row r="1711" spans="4:16" ht="15">
      <c r="D1711" s="943"/>
      <c r="O1711" s="935"/>
      <c r="P1711" s="914"/>
    </row>
    <row r="1712" spans="4:16" ht="15">
      <c r="D1712" s="943"/>
      <c r="O1712" s="935"/>
      <c r="P1712" s="914"/>
    </row>
    <row r="1713" spans="4:16" ht="15">
      <c r="D1713" s="943"/>
      <c r="O1713" s="935"/>
      <c r="P1713" s="914"/>
    </row>
    <row r="1714" spans="4:16" ht="15">
      <c r="D1714" s="943"/>
      <c r="O1714" s="935"/>
      <c r="P1714" s="914"/>
    </row>
    <row r="1715" spans="4:16" ht="15">
      <c r="D1715" s="943"/>
      <c r="O1715" s="935"/>
      <c r="P1715" s="914"/>
    </row>
    <row r="1716" spans="4:16" ht="15">
      <c r="D1716" s="943"/>
      <c r="O1716" s="935"/>
      <c r="P1716" s="914"/>
    </row>
    <row r="1717" spans="4:16" ht="15">
      <c r="D1717" s="943"/>
      <c r="O1717" s="935"/>
      <c r="P1717" s="914"/>
    </row>
    <row r="1718" spans="4:16" ht="15">
      <c r="D1718" s="943"/>
      <c r="O1718" s="935"/>
      <c r="P1718" s="914"/>
    </row>
    <row r="1719" spans="4:16" ht="15">
      <c r="D1719" s="943"/>
      <c r="O1719" s="935"/>
      <c r="P1719" s="914"/>
    </row>
    <row r="1720" spans="4:16" ht="15">
      <c r="D1720" s="943"/>
      <c r="O1720" s="935"/>
      <c r="P1720" s="914"/>
    </row>
    <row r="1721" spans="4:16" ht="15">
      <c r="D1721" s="943"/>
      <c r="O1721" s="935"/>
      <c r="P1721" s="914"/>
    </row>
    <row r="1722" spans="4:16" ht="15">
      <c r="D1722" s="943"/>
      <c r="O1722" s="935"/>
      <c r="P1722" s="914"/>
    </row>
    <row r="1723" spans="4:16" ht="15">
      <c r="D1723" s="943"/>
      <c r="O1723" s="935"/>
      <c r="P1723" s="914"/>
    </row>
    <row r="1724" spans="4:16" ht="15">
      <c r="D1724" s="943"/>
      <c r="O1724" s="935"/>
      <c r="P1724" s="914"/>
    </row>
    <row r="1725" spans="4:16" ht="15">
      <c r="D1725" s="943"/>
      <c r="O1725" s="935"/>
      <c r="P1725" s="914"/>
    </row>
    <row r="1726" spans="4:16" ht="15">
      <c r="D1726" s="943"/>
      <c r="O1726" s="935"/>
      <c r="P1726" s="914"/>
    </row>
    <row r="1727" spans="4:16" ht="15">
      <c r="D1727" s="943"/>
      <c r="O1727" s="935"/>
      <c r="P1727" s="914"/>
    </row>
    <row r="1728" spans="4:16" ht="15">
      <c r="D1728" s="943"/>
      <c r="O1728" s="935"/>
      <c r="P1728" s="914"/>
    </row>
    <row r="1729" spans="4:16" ht="15">
      <c r="D1729" s="943"/>
      <c r="O1729" s="935"/>
      <c r="P1729" s="914"/>
    </row>
    <row r="1730" spans="4:16" ht="15">
      <c r="D1730" s="943"/>
      <c r="O1730" s="935"/>
      <c r="P1730" s="914"/>
    </row>
    <row r="1731" spans="4:16" ht="15">
      <c r="D1731" s="943"/>
      <c r="O1731" s="935"/>
      <c r="P1731" s="914"/>
    </row>
    <row r="1732" spans="4:16" ht="15">
      <c r="D1732" s="943"/>
      <c r="O1732" s="935"/>
      <c r="P1732" s="914"/>
    </row>
    <row r="1733" spans="4:16" ht="15">
      <c r="D1733" s="943"/>
      <c r="O1733" s="935"/>
      <c r="P1733" s="914"/>
    </row>
    <row r="1734" spans="4:16" ht="15">
      <c r="D1734" s="943"/>
      <c r="O1734" s="935"/>
      <c r="P1734" s="914"/>
    </row>
    <row r="1735" spans="4:16" ht="15">
      <c r="D1735" s="943"/>
      <c r="O1735" s="935"/>
      <c r="P1735" s="914"/>
    </row>
    <row r="1736" spans="4:16" ht="15">
      <c r="D1736" s="943"/>
      <c r="O1736" s="935"/>
      <c r="P1736" s="914"/>
    </row>
    <row r="1737" spans="4:16" ht="15">
      <c r="D1737" s="943"/>
      <c r="O1737" s="935"/>
      <c r="P1737" s="914"/>
    </row>
    <row r="1738" spans="4:16" ht="15">
      <c r="D1738" s="943"/>
      <c r="O1738" s="935"/>
      <c r="P1738" s="914"/>
    </row>
    <row r="1739" spans="4:16" ht="15">
      <c r="D1739" s="943"/>
      <c r="O1739" s="935"/>
      <c r="P1739" s="914"/>
    </row>
    <row r="1740" spans="4:16" ht="15">
      <c r="D1740" s="943"/>
      <c r="O1740" s="935"/>
      <c r="P1740" s="914"/>
    </row>
    <row r="1741" spans="4:16" ht="15">
      <c r="D1741" s="943"/>
      <c r="O1741" s="935"/>
      <c r="P1741" s="914"/>
    </row>
    <row r="1742" spans="4:16" ht="15">
      <c r="D1742" s="943"/>
      <c r="O1742" s="935"/>
      <c r="P1742" s="914"/>
    </row>
    <row r="1743" spans="4:16" ht="15">
      <c r="D1743" s="943"/>
      <c r="O1743" s="935"/>
      <c r="P1743" s="914"/>
    </row>
    <row r="1744" spans="4:16" ht="15">
      <c r="D1744" s="943"/>
      <c r="O1744" s="935"/>
      <c r="P1744" s="914"/>
    </row>
    <row r="1745" spans="4:16" ht="15">
      <c r="D1745" s="943"/>
      <c r="O1745" s="935"/>
      <c r="P1745" s="914"/>
    </row>
    <row r="1746" spans="4:16" ht="15">
      <c r="D1746" s="943"/>
      <c r="O1746" s="935"/>
      <c r="P1746" s="914"/>
    </row>
    <row r="1747" spans="4:16" ht="15">
      <c r="D1747" s="943"/>
      <c r="O1747" s="935"/>
      <c r="P1747" s="914"/>
    </row>
    <row r="1748" spans="4:16" ht="15">
      <c r="D1748" s="943"/>
      <c r="O1748" s="935"/>
      <c r="P1748" s="914"/>
    </row>
    <row r="1749" spans="4:16" ht="15">
      <c r="D1749" s="943"/>
      <c r="O1749" s="935"/>
      <c r="P1749" s="914"/>
    </row>
    <row r="1750" spans="4:16" ht="15">
      <c r="D1750" s="943"/>
      <c r="O1750" s="935"/>
      <c r="P1750" s="914"/>
    </row>
    <row r="1751" spans="4:16" ht="15">
      <c r="D1751" s="943"/>
      <c r="O1751" s="935"/>
      <c r="P1751" s="914"/>
    </row>
    <row r="1752" spans="4:16" ht="15">
      <c r="D1752" s="943"/>
      <c r="O1752" s="935"/>
      <c r="P1752" s="914"/>
    </row>
    <row r="1753" spans="4:16" ht="15">
      <c r="D1753" s="943"/>
      <c r="O1753" s="935"/>
      <c r="P1753" s="914"/>
    </row>
    <row r="1754" spans="4:16" ht="15">
      <c r="D1754" s="943"/>
      <c r="O1754" s="935"/>
      <c r="P1754" s="914"/>
    </row>
    <row r="1755" spans="4:16" ht="15">
      <c r="D1755" s="943"/>
      <c r="O1755" s="935"/>
      <c r="P1755" s="914"/>
    </row>
    <row r="1756" spans="4:16" ht="15">
      <c r="D1756" s="943"/>
      <c r="O1756" s="935"/>
      <c r="P1756" s="914"/>
    </row>
    <row r="1757" spans="4:16" ht="15">
      <c r="D1757" s="943"/>
      <c r="O1757" s="935"/>
      <c r="P1757" s="914"/>
    </row>
    <row r="1758" spans="4:16" ht="15">
      <c r="D1758" s="943"/>
      <c r="O1758" s="935"/>
      <c r="P1758" s="914"/>
    </row>
    <row r="1759" spans="4:16" ht="15">
      <c r="D1759" s="943"/>
      <c r="O1759" s="935"/>
      <c r="P1759" s="914"/>
    </row>
    <row r="1760" spans="4:16" ht="15">
      <c r="D1760" s="943"/>
      <c r="O1760" s="935"/>
      <c r="P1760" s="914"/>
    </row>
    <row r="1761" spans="4:16" ht="15">
      <c r="D1761" s="943"/>
      <c r="O1761" s="935"/>
      <c r="P1761" s="914"/>
    </row>
    <row r="1762" spans="4:16" ht="15">
      <c r="D1762" s="943"/>
      <c r="O1762" s="935"/>
      <c r="P1762" s="914"/>
    </row>
    <row r="1763" spans="4:16" ht="15">
      <c r="D1763" s="943"/>
      <c r="O1763" s="935"/>
      <c r="P1763" s="914"/>
    </row>
    <row r="1764" spans="4:16" ht="15">
      <c r="D1764" s="943"/>
      <c r="O1764" s="935"/>
      <c r="P1764" s="914"/>
    </row>
    <row r="1765" spans="4:16" ht="15">
      <c r="D1765" s="943"/>
      <c r="O1765" s="935"/>
      <c r="P1765" s="914"/>
    </row>
    <row r="1766" spans="4:16" ht="15">
      <c r="D1766" s="943"/>
      <c r="O1766" s="935"/>
      <c r="P1766" s="914"/>
    </row>
    <row r="1767" spans="4:16" ht="15">
      <c r="D1767" s="943"/>
      <c r="O1767" s="935"/>
      <c r="P1767" s="914"/>
    </row>
    <row r="1768" spans="4:16" ht="15">
      <c r="D1768" s="943"/>
      <c r="O1768" s="935"/>
      <c r="P1768" s="914"/>
    </row>
    <row r="1769" spans="4:16" ht="15">
      <c r="D1769" s="943"/>
      <c r="O1769" s="935"/>
      <c r="P1769" s="914"/>
    </row>
    <row r="1770" spans="4:16" ht="15">
      <c r="D1770" s="943"/>
      <c r="O1770" s="935"/>
      <c r="P1770" s="914"/>
    </row>
    <row r="1771" spans="4:16" ht="15">
      <c r="D1771" s="943"/>
      <c r="O1771" s="935"/>
      <c r="P1771" s="914"/>
    </row>
    <row r="1772" spans="4:16" ht="15">
      <c r="D1772" s="943"/>
      <c r="O1772" s="935"/>
      <c r="P1772" s="914"/>
    </row>
    <row r="1773" spans="4:16" ht="15">
      <c r="D1773" s="943"/>
      <c r="O1773" s="935"/>
      <c r="P1773" s="914"/>
    </row>
    <row r="1774" spans="4:16" ht="15">
      <c r="D1774" s="943"/>
      <c r="O1774" s="935"/>
      <c r="P1774" s="914"/>
    </row>
    <row r="1775" spans="4:16" ht="15">
      <c r="D1775" s="943"/>
      <c r="O1775" s="935"/>
      <c r="P1775" s="914"/>
    </row>
    <row r="1776" spans="4:16" ht="15">
      <c r="D1776" s="943"/>
      <c r="O1776" s="935"/>
      <c r="P1776" s="914"/>
    </row>
    <row r="1777" spans="4:16" ht="15">
      <c r="D1777" s="943"/>
      <c r="O1777" s="935"/>
      <c r="P1777" s="914"/>
    </row>
    <row r="1778" spans="4:16" ht="15">
      <c r="D1778" s="943"/>
      <c r="O1778" s="935"/>
      <c r="P1778" s="914"/>
    </row>
    <row r="1779" spans="4:16" ht="15">
      <c r="D1779" s="943"/>
      <c r="O1779" s="935"/>
      <c r="P1779" s="914"/>
    </row>
    <row r="1780" spans="4:16" ht="15">
      <c r="D1780" s="943"/>
      <c r="O1780" s="935"/>
      <c r="P1780" s="914"/>
    </row>
    <row r="1781" spans="4:16" ht="15">
      <c r="D1781" s="943"/>
      <c r="O1781" s="935"/>
      <c r="P1781" s="914"/>
    </row>
    <row r="1782" spans="4:16" ht="15">
      <c r="D1782" s="943"/>
      <c r="O1782" s="935"/>
      <c r="P1782" s="914"/>
    </row>
    <row r="1783" spans="4:16" ht="15">
      <c r="D1783" s="943"/>
      <c r="O1783" s="935"/>
      <c r="P1783" s="914"/>
    </row>
    <row r="1784" spans="4:16" ht="15">
      <c r="D1784" s="943"/>
      <c r="O1784" s="935"/>
      <c r="P1784" s="914"/>
    </row>
    <row r="1785" spans="4:16" ht="15">
      <c r="D1785" s="943"/>
      <c r="O1785" s="935"/>
      <c r="P1785" s="914"/>
    </row>
    <row r="1786" spans="4:16" ht="15">
      <c r="D1786" s="943"/>
      <c r="O1786" s="935"/>
      <c r="P1786" s="914"/>
    </row>
    <row r="1787" spans="4:16" ht="15">
      <c r="D1787" s="943"/>
      <c r="O1787" s="935"/>
      <c r="P1787" s="914"/>
    </row>
    <row r="1788" spans="4:16" ht="15">
      <c r="D1788" s="943"/>
      <c r="O1788" s="935"/>
      <c r="P1788" s="914"/>
    </row>
    <row r="1789" spans="4:16" ht="15">
      <c r="D1789" s="943"/>
      <c r="O1789" s="935"/>
      <c r="P1789" s="914"/>
    </row>
    <row r="1790" spans="4:16" ht="15">
      <c r="D1790" s="943"/>
      <c r="O1790" s="935"/>
      <c r="P1790" s="914"/>
    </row>
    <row r="1791" spans="4:16" ht="15">
      <c r="D1791" s="943"/>
      <c r="O1791" s="935"/>
      <c r="P1791" s="914"/>
    </row>
    <row r="1792" spans="4:16" ht="15">
      <c r="D1792" s="943"/>
      <c r="O1792" s="935"/>
      <c r="P1792" s="914"/>
    </row>
    <row r="1793" spans="4:16" ht="15">
      <c r="D1793" s="943"/>
      <c r="O1793" s="935"/>
      <c r="P1793" s="914"/>
    </row>
    <row r="1794" spans="4:16" ht="15">
      <c r="D1794" s="943"/>
      <c r="O1794" s="935"/>
      <c r="P1794" s="914"/>
    </row>
    <row r="1795" spans="4:16" ht="15">
      <c r="D1795" s="943"/>
      <c r="O1795" s="935"/>
      <c r="P1795" s="914"/>
    </row>
    <row r="1796" spans="4:16" ht="15">
      <c r="D1796" s="943"/>
      <c r="O1796" s="935"/>
      <c r="P1796" s="914"/>
    </row>
    <row r="1797" spans="4:16" ht="15">
      <c r="D1797" s="943"/>
      <c r="O1797" s="935"/>
      <c r="P1797" s="914"/>
    </row>
    <row r="1798" spans="4:16" ht="15">
      <c r="D1798" s="943"/>
      <c r="O1798" s="935"/>
      <c r="P1798" s="914"/>
    </row>
    <row r="1799" spans="4:16" ht="15">
      <c r="D1799" s="943"/>
      <c r="O1799" s="935"/>
      <c r="P1799" s="914"/>
    </row>
    <row r="1800" spans="4:16" ht="15">
      <c r="D1800" s="943"/>
      <c r="O1800" s="935"/>
      <c r="P1800" s="914"/>
    </row>
    <row r="1801" spans="4:16" ht="15">
      <c r="D1801" s="943"/>
      <c r="O1801" s="935"/>
      <c r="P1801" s="914"/>
    </row>
    <row r="1802" spans="4:16" ht="15">
      <c r="D1802" s="943"/>
      <c r="O1802" s="935"/>
      <c r="P1802" s="914"/>
    </row>
    <row r="1803" spans="4:16" ht="15">
      <c r="D1803" s="943"/>
      <c r="O1803" s="935"/>
      <c r="P1803" s="914"/>
    </row>
    <row r="1804" spans="4:16" ht="15">
      <c r="D1804" s="943"/>
      <c r="O1804" s="935"/>
      <c r="P1804" s="914"/>
    </row>
    <row r="1805" spans="4:16" ht="15">
      <c r="D1805" s="943"/>
      <c r="O1805" s="935"/>
      <c r="P1805" s="914"/>
    </row>
    <row r="1806" spans="4:16" ht="15">
      <c r="D1806" s="943"/>
      <c r="O1806" s="935"/>
      <c r="P1806" s="914"/>
    </row>
    <row r="1807" spans="4:16" ht="15">
      <c r="D1807" s="943"/>
      <c r="O1807" s="935"/>
      <c r="P1807" s="914"/>
    </row>
    <row r="1808" spans="4:16" ht="15">
      <c r="D1808" s="943"/>
      <c r="O1808" s="935"/>
      <c r="P1808" s="914"/>
    </row>
    <row r="1809" spans="4:16" ht="15">
      <c r="D1809" s="943"/>
      <c r="O1809" s="935"/>
      <c r="P1809" s="914"/>
    </row>
    <row r="1810" spans="4:16" ht="15">
      <c r="D1810" s="943"/>
      <c r="O1810" s="935"/>
      <c r="P1810" s="914"/>
    </row>
    <row r="1811" spans="4:16" ht="15">
      <c r="D1811" s="943"/>
      <c r="O1811" s="935"/>
      <c r="P1811" s="914"/>
    </row>
    <row r="1812" spans="4:16" ht="15">
      <c r="D1812" s="943"/>
      <c r="O1812" s="935"/>
      <c r="P1812" s="914"/>
    </row>
    <row r="1813" spans="4:16" ht="15">
      <c r="D1813" s="943"/>
      <c r="O1813" s="935"/>
      <c r="P1813" s="914"/>
    </row>
    <row r="1814" spans="4:16" ht="15">
      <c r="D1814" s="943"/>
      <c r="O1814" s="935"/>
      <c r="P1814" s="914"/>
    </row>
    <row r="1815" spans="4:16" ht="15">
      <c r="D1815" s="943"/>
      <c r="O1815" s="935"/>
      <c r="P1815" s="914"/>
    </row>
    <row r="1816" spans="4:16" ht="15">
      <c r="D1816" s="943"/>
      <c r="O1816" s="935"/>
      <c r="P1816" s="914"/>
    </row>
    <row r="1817" spans="4:16" ht="15">
      <c r="D1817" s="943"/>
      <c r="O1817" s="935"/>
      <c r="P1817" s="914"/>
    </row>
    <row r="1818" spans="4:16" ht="15">
      <c r="D1818" s="943"/>
      <c r="O1818" s="935"/>
      <c r="P1818" s="914"/>
    </row>
    <row r="1819" spans="4:16" ht="15">
      <c r="D1819" s="943"/>
      <c r="O1819" s="935"/>
      <c r="P1819" s="914"/>
    </row>
    <row r="1820" spans="4:16" ht="15">
      <c r="D1820" s="943"/>
      <c r="O1820" s="935"/>
      <c r="P1820" s="914"/>
    </row>
    <row r="1821" spans="4:16" ht="15">
      <c r="D1821" s="943"/>
      <c r="O1821" s="935"/>
      <c r="P1821" s="914"/>
    </row>
    <row r="1822" spans="4:16" ht="15">
      <c r="D1822" s="943"/>
      <c r="O1822" s="935"/>
      <c r="P1822" s="914"/>
    </row>
    <row r="1823" spans="4:16" ht="15">
      <c r="D1823" s="943"/>
      <c r="O1823" s="935"/>
      <c r="P1823" s="914"/>
    </row>
    <row r="1824" spans="4:16" ht="15">
      <c r="D1824" s="943"/>
      <c r="O1824" s="935"/>
      <c r="P1824" s="914"/>
    </row>
    <row r="1825" spans="4:16" ht="15">
      <c r="D1825" s="943"/>
      <c r="O1825" s="935"/>
      <c r="P1825" s="914"/>
    </row>
    <row r="1826" spans="4:16" ht="15">
      <c r="D1826" s="943"/>
      <c r="O1826" s="935"/>
      <c r="P1826" s="914"/>
    </row>
    <row r="1827" spans="4:16" ht="15">
      <c r="D1827" s="943"/>
      <c r="O1827" s="935"/>
      <c r="P1827" s="914"/>
    </row>
    <row r="1828" spans="4:16" ht="15">
      <c r="D1828" s="943"/>
      <c r="O1828" s="935"/>
      <c r="P1828" s="914"/>
    </row>
    <row r="1829" spans="4:16" ht="15">
      <c r="D1829" s="943"/>
      <c r="O1829" s="935"/>
      <c r="P1829" s="914"/>
    </row>
    <row r="1830" spans="4:16" ht="15">
      <c r="D1830" s="943"/>
      <c r="O1830" s="935"/>
      <c r="P1830" s="914"/>
    </row>
    <row r="1831" spans="4:16" ht="15">
      <c r="D1831" s="943"/>
      <c r="O1831" s="935"/>
      <c r="P1831" s="914"/>
    </row>
    <row r="1832" spans="4:16" ht="15">
      <c r="D1832" s="943"/>
      <c r="O1832" s="935"/>
      <c r="P1832" s="914"/>
    </row>
    <row r="1833" spans="4:16" ht="15">
      <c r="D1833" s="943"/>
      <c r="O1833" s="935"/>
      <c r="P1833" s="914"/>
    </row>
    <row r="1834" spans="4:16" ht="15">
      <c r="D1834" s="943"/>
      <c r="O1834" s="935"/>
      <c r="P1834" s="914"/>
    </row>
    <row r="1835" spans="4:16" ht="15">
      <c r="D1835" s="943"/>
      <c r="O1835" s="935"/>
      <c r="P1835" s="914"/>
    </row>
    <row r="1836" spans="4:16" ht="15">
      <c r="D1836" s="943"/>
      <c r="O1836" s="935"/>
      <c r="P1836" s="914"/>
    </row>
    <row r="1837" spans="4:16" ht="15">
      <c r="D1837" s="943"/>
      <c r="O1837" s="935"/>
      <c r="P1837" s="914"/>
    </row>
    <row r="1838" spans="4:16" ht="15">
      <c r="D1838" s="943"/>
      <c r="O1838" s="935"/>
      <c r="P1838" s="914"/>
    </row>
    <row r="1839" spans="4:16" ht="15">
      <c r="D1839" s="943"/>
      <c r="O1839" s="935"/>
      <c r="P1839" s="914"/>
    </row>
    <row r="1840" spans="4:16" ht="15">
      <c r="D1840" s="943"/>
      <c r="O1840" s="935"/>
      <c r="P1840" s="914"/>
    </row>
    <row r="1841" spans="4:16" ht="15">
      <c r="D1841" s="943"/>
      <c r="O1841" s="935"/>
      <c r="P1841" s="914"/>
    </row>
    <row r="1842" spans="4:16" ht="15">
      <c r="D1842" s="943"/>
      <c r="O1842" s="935"/>
      <c r="P1842" s="914"/>
    </row>
    <row r="1843" spans="4:16" ht="15">
      <c r="D1843" s="943"/>
      <c r="O1843" s="935"/>
      <c r="P1843" s="914"/>
    </row>
    <row r="1844" spans="4:16" ht="15">
      <c r="D1844" s="943"/>
      <c r="O1844" s="935"/>
      <c r="P1844" s="914"/>
    </row>
    <row r="1845" spans="4:16" ht="15">
      <c r="D1845" s="943"/>
      <c r="O1845" s="935"/>
      <c r="P1845" s="914"/>
    </row>
    <row r="1846" spans="4:16" ht="15">
      <c r="D1846" s="943"/>
      <c r="O1846" s="935"/>
      <c r="P1846" s="914"/>
    </row>
    <row r="1847" spans="4:16" ht="15">
      <c r="D1847" s="943"/>
      <c r="O1847" s="935"/>
      <c r="P1847" s="914"/>
    </row>
    <row r="1848" spans="4:16" ht="15">
      <c r="D1848" s="943"/>
      <c r="O1848" s="935"/>
      <c r="P1848" s="914"/>
    </row>
    <row r="1849" spans="4:16" ht="15">
      <c r="D1849" s="943"/>
      <c r="O1849" s="935"/>
      <c r="P1849" s="914"/>
    </row>
    <row r="1850" spans="4:16" ht="15">
      <c r="D1850" s="943"/>
      <c r="O1850" s="935"/>
      <c r="P1850" s="914"/>
    </row>
    <row r="1851" spans="4:16" ht="15">
      <c r="D1851" s="943"/>
      <c r="O1851" s="935"/>
      <c r="P1851" s="914"/>
    </row>
    <row r="1852" spans="4:16" ht="15">
      <c r="D1852" s="943"/>
      <c r="O1852" s="935"/>
      <c r="P1852" s="914"/>
    </row>
    <row r="1853" spans="4:16" ht="15">
      <c r="D1853" s="943"/>
      <c r="O1853" s="935"/>
      <c r="P1853" s="914"/>
    </row>
    <row r="1854" spans="4:16" ht="15">
      <c r="D1854" s="943"/>
      <c r="O1854" s="935"/>
      <c r="P1854" s="914"/>
    </row>
    <row r="1855" spans="4:16" ht="15">
      <c r="D1855" s="943"/>
      <c r="O1855" s="935"/>
      <c r="P1855" s="914"/>
    </row>
    <row r="1856" spans="4:16" ht="15">
      <c r="D1856" s="943"/>
      <c r="O1856" s="935"/>
      <c r="P1856" s="914"/>
    </row>
    <row r="1857" spans="4:16" ht="15">
      <c r="D1857" s="943"/>
      <c r="O1857" s="935"/>
      <c r="P1857" s="914"/>
    </row>
    <row r="1858" spans="4:16" ht="15">
      <c r="D1858" s="943"/>
      <c r="O1858" s="935"/>
      <c r="P1858" s="914"/>
    </row>
    <row r="1859" spans="4:16" ht="15">
      <c r="D1859" s="943"/>
      <c r="O1859" s="935"/>
      <c r="P1859" s="914"/>
    </row>
    <row r="1860" spans="4:16" ht="15">
      <c r="D1860" s="943"/>
      <c r="O1860" s="935"/>
      <c r="P1860" s="914"/>
    </row>
    <row r="1861" spans="4:16" ht="15">
      <c r="D1861" s="943"/>
      <c r="O1861" s="935"/>
      <c r="P1861" s="914"/>
    </row>
    <row r="1862" spans="4:16" ht="15">
      <c r="D1862" s="943"/>
      <c r="O1862" s="935"/>
      <c r="P1862" s="914"/>
    </row>
    <row r="1863" spans="4:16" ht="15">
      <c r="D1863" s="943"/>
      <c r="O1863" s="935"/>
      <c r="P1863" s="914"/>
    </row>
    <row r="1864" spans="4:16" ht="15">
      <c r="D1864" s="943"/>
      <c r="O1864" s="935"/>
      <c r="P1864" s="914"/>
    </row>
    <row r="1865" spans="4:16" ht="15">
      <c r="D1865" s="943"/>
      <c r="O1865" s="935"/>
      <c r="P1865" s="914"/>
    </row>
    <row r="1866" spans="4:16" ht="15">
      <c r="D1866" s="943"/>
      <c r="O1866" s="935"/>
      <c r="P1866" s="914"/>
    </row>
    <row r="1867" spans="4:16" ht="15">
      <c r="D1867" s="943"/>
      <c r="O1867" s="935"/>
      <c r="P1867" s="914"/>
    </row>
    <row r="1868" spans="4:16" ht="15">
      <c r="D1868" s="943"/>
      <c r="O1868" s="935"/>
      <c r="P1868" s="914"/>
    </row>
    <row r="1869" spans="4:16" ht="15">
      <c r="D1869" s="943"/>
      <c r="O1869" s="935"/>
      <c r="P1869" s="914"/>
    </row>
    <row r="1870" spans="4:16" ht="15">
      <c r="D1870" s="943"/>
      <c r="O1870" s="935"/>
      <c r="P1870" s="914"/>
    </row>
    <row r="1871" spans="4:16" ht="15">
      <c r="D1871" s="943"/>
      <c r="O1871" s="935"/>
      <c r="P1871" s="914"/>
    </row>
    <row r="1872" spans="4:16" ht="15">
      <c r="D1872" s="943"/>
      <c r="O1872" s="935"/>
      <c r="P1872" s="914"/>
    </row>
    <row r="1873" spans="4:16" ht="15">
      <c r="D1873" s="943"/>
      <c r="O1873" s="935"/>
      <c r="P1873" s="914"/>
    </row>
    <row r="1874" spans="4:16" ht="15">
      <c r="D1874" s="943"/>
      <c r="O1874" s="935"/>
      <c r="P1874" s="914"/>
    </row>
    <row r="1875" spans="4:16" ht="15">
      <c r="D1875" s="943"/>
      <c r="O1875" s="935"/>
      <c r="P1875" s="914"/>
    </row>
    <row r="1876" spans="4:16" ht="15">
      <c r="D1876" s="943"/>
      <c r="O1876" s="935"/>
      <c r="P1876" s="914"/>
    </row>
    <row r="1877" spans="4:16" ht="15">
      <c r="D1877" s="943"/>
      <c r="O1877" s="935"/>
      <c r="P1877" s="914"/>
    </row>
    <row r="1878" spans="4:16" ht="15">
      <c r="D1878" s="943"/>
      <c r="O1878" s="935"/>
      <c r="P1878" s="914"/>
    </row>
    <row r="1879" spans="4:16" ht="15">
      <c r="D1879" s="943"/>
      <c r="O1879" s="935"/>
      <c r="P1879" s="914"/>
    </row>
    <row r="1880" spans="4:16" ht="15">
      <c r="D1880" s="943"/>
      <c r="O1880" s="935"/>
      <c r="P1880" s="914"/>
    </row>
    <row r="1881" spans="4:16" ht="15">
      <c r="D1881" s="943"/>
      <c r="O1881" s="935"/>
      <c r="P1881" s="914"/>
    </row>
    <row r="1882" spans="4:16" ht="15">
      <c r="D1882" s="943"/>
      <c r="O1882" s="935"/>
      <c r="P1882" s="914"/>
    </row>
    <row r="1883" spans="4:16" ht="15">
      <c r="D1883" s="943"/>
      <c r="O1883" s="935"/>
      <c r="P1883" s="914"/>
    </row>
    <row r="1884" spans="4:16" ht="15">
      <c r="D1884" s="943"/>
      <c r="O1884" s="935"/>
      <c r="P1884" s="914"/>
    </row>
    <row r="1885" spans="4:16" ht="15">
      <c r="D1885" s="943"/>
      <c r="O1885" s="935"/>
      <c r="P1885" s="914"/>
    </row>
    <row r="1886" spans="4:16" ht="15">
      <c r="D1886" s="943"/>
      <c r="O1886" s="935"/>
      <c r="P1886" s="914"/>
    </row>
    <row r="1887" spans="4:16" ht="15">
      <c r="D1887" s="943"/>
      <c r="O1887" s="935"/>
      <c r="P1887" s="914"/>
    </row>
    <row r="1888" spans="4:16" ht="15">
      <c r="D1888" s="943"/>
      <c r="O1888" s="935"/>
      <c r="P1888" s="914"/>
    </row>
    <row r="1889" spans="4:16" ht="15">
      <c r="D1889" s="943"/>
      <c r="O1889" s="935"/>
      <c r="P1889" s="914"/>
    </row>
    <row r="1890" spans="4:16" ht="15">
      <c r="D1890" s="943"/>
      <c r="O1890" s="935"/>
      <c r="P1890" s="914"/>
    </row>
    <row r="1891" spans="4:16" ht="15">
      <c r="D1891" s="943"/>
      <c r="O1891" s="935"/>
      <c r="P1891" s="914"/>
    </row>
    <row r="1892" spans="4:16" ht="15">
      <c r="D1892" s="943"/>
      <c r="O1892" s="935"/>
      <c r="P1892" s="914"/>
    </row>
    <row r="1893" spans="4:16" ht="15">
      <c r="D1893" s="943"/>
      <c r="O1893" s="935"/>
      <c r="P1893" s="914"/>
    </row>
    <row r="1894" spans="4:16" ht="15">
      <c r="D1894" s="943"/>
      <c r="O1894" s="935"/>
      <c r="P1894" s="914"/>
    </row>
    <row r="1895" spans="4:16" ht="15">
      <c r="D1895" s="943"/>
      <c r="O1895" s="935"/>
      <c r="P1895" s="914"/>
    </row>
    <row r="1896" spans="4:16" ht="15">
      <c r="D1896" s="943"/>
      <c r="O1896" s="935"/>
      <c r="P1896" s="914"/>
    </row>
    <row r="1897" spans="4:16" ht="15">
      <c r="D1897" s="943"/>
      <c r="O1897" s="935"/>
      <c r="P1897" s="914"/>
    </row>
    <row r="1898" spans="4:16" ht="15">
      <c r="D1898" s="943"/>
      <c r="O1898" s="935"/>
      <c r="P1898" s="914"/>
    </row>
    <row r="1899" spans="4:16" ht="15">
      <c r="D1899" s="943"/>
      <c r="O1899" s="935"/>
      <c r="P1899" s="914"/>
    </row>
    <row r="1900" spans="4:16" ht="15">
      <c r="D1900" s="943"/>
      <c r="O1900" s="935"/>
      <c r="P1900" s="914"/>
    </row>
    <row r="1901" spans="4:16" ht="15">
      <c r="D1901" s="943"/>
      <c r="O1901" s="935"/>
      <c r="P1901" s="914"/>
    </row>
    <row r="1902" spans="4:16" ht="15">
      <c r="D1902" s="943"/>
      <c r="O1902" s="935"/>
      <c r="P1902" s="914"/>
    </row>
    <row r="1903" spans="4:16" ht="15">
      <c r="D1903" s="943"/>
      <c r="O1903" s="935"/>
      <c r="P1903" s="914"/>
    </row>
    <row r="1904" spans="4:16" ht="15">
      <c r="D1904" s="943"/>
      <c r="O1904" s="935"/>
      <c r="P1904" s="914"/>
    </row>
    <row r="1905" spans="4:16" ht="15">
      <c r="D1905" s="943"/>
      <c r="O1905" s="935"/>
      <c r="P1905" s="914"/>
    </row>
    <row r="1906" spans="4:16" ht="15">
      <c r="D1906" s="943"/>
      <c r="O1906" s="935"/>
      <c r="P1906" s="914"/>
    </row>
    <row r="1907" spans="4:16" ht="15">
      <c r="D1907" s="943"/>
      <c r="O1907" s="935"/>
      <c r="P1907" s="914"/>
    </row>
    <row r="1908" spans="4:16" ht="15">
      <c r="D1908" s="943"/>
      <c r="O1908" s="935"/>
      <c r="P1908" s="914"/>
    </row>
    <row r="1909" spans="4:16" ht="15">
      <c r="D1909" s="943"/>
      <c r="O1909" s="935"/>
      <c r="P1909" s="914"/>
    </row>
    <row r="1910" spans="4:16" ht="15">
      <c r="D1910" s="943"/>
      <c r="O1910" s="935"/>
      <c r="P1910" s="914"/>
    </row>
    <row r="1911" spans="4:16" ht="15">
      <c r="D1911" s="943"/>
      <c r="O1911" s="935"/>
      <c r="P1911" s="914"/>
    </row>
    <row r="1912" spans="4:16" ht="15">
      <c r="D1912" s="943"/>
      <c r="O1912" s="935"/>
      <c r="P1912" s="914"/>
    </row>
    <row r="1913" spans="4:16" ht="15">
      <c r="D1913" s="943"/>
      <c r="O1913" s="935"/>
      <c r="P1913" s="914"/>
    </row>
    <row r="1914" spans="4:16" ht="15">
      <c r="D1914" s="943"/>
      <c r="O1914" s="935"/>
      <c r="P1914" s="914"/>
    </row>
    <row r="1915" spans="4:16" ht="15">
      <c r="D1915" s="943"/>
      <c r="O1915" s="935"/>
      <c r="P1915" s="914"/>
    </row>
    <row r="1916" spans="4:16" ht="15">
      <c r="D1916" s="943"/>
      <c r="O1916" s="935"/>
      <c r="P1916" s="914"/>
    </row>
    <row r="1917" spans="4:16" ht="15">
      <c r="D1917" s="943"/>
      <c r="O1917" s="935"/>
      <c r="P1917" s="914"/>
    </row>
    <row r="1918" spans="4:16" ht="15">
      <c r="D1918" s="943"/>
      <c r="O1918" s="935"/>
      <c r="P1918" s="914"/>
    </row>
    <row r="1919" spans="4:16" ht="15">
      <c r="D1919" s="943"/>
      <c r="O1919" s="935"/>
      <c r="P1919" s="914"/>
    </row>
    <row r="1920" spans="4:16" ht="15">
      <c r="D1920" s="943"/>
      <c r="O1920" s="935"/>
      <c r="P1920" s="914"/>
    </row>
    <row r="1921" spans="4:16" ht="15">
      <c r="D1921" s="943"/>
      <c r="O1921" s="935"/>
      <c r="P1921" s="914"/>
    </row>
    <row r="1922" spans="4:16" ht="15">
      <c r="D1922" s="943"/>
      <c r="O1922" s="935"/>
      <c r="P1922" s="914"/>
    </row>
    <row r="1923" spans="4:16" ht="15">
      <c r="D1923" s="943"/>
      <c r="O1923" s="935"/>
      <c r="P1923" s="914"/>
    </row>
    <row r="1924" spans="4:16" ht="15">
      <c r="D1924" s="943"/>
      <c r="O1924" s="935"/>
      <c r="P1924" s="914"/>
    </row>
    <row r="1925" spans="4:16" ht="15">
      <c r="D1925" s="943"/>
      <c r="O1925" s="935"/>
      <c r="P1925" s="914"/>
    </row>
    <row r="1926" spans="4:16" ht="15">
      <c r="D1926" s="943"/>
      <c r="O1926" s="935"/>
      <c r="P1926" s="914"/>
    </row>
    <row r="1927" spans="4:16" ht="15">
      <c r="D1927" s="943"/>
      <c r="O1927" s="935"/>
      <c r="P1927" s="914"/>
    </row>
    <row r="1928" spans="4:16" ht="15">
      <c r="D1928" s="943"/>
      <c r="O1928" s="935"/>
      <c r="P1928" s="914"/>
    </row>
    <row r="1929" spans="4:16" ht="15">
      <c r="D1929" s="943"/>
      <c r="O1929" s="935"/>
      <c r="P1929" s="914"/>
    </row>
    <row r="1930" spans="4:16" ht="15">
      <c r="D1930" s="943"/>
      <c r="O1930" s="935"/>
      <c r="P1930" s="914"/>
    </row>
    <row r="1931" spans="4:16" ht="15">
      <c r="D1931" s="943"/>
      <c r="O1931" s="935"/>
      <c r="P1931" s="914"/>
    </row>
    <row r="1932" spans="4:16" ht="15">
      <c r="D1932" s="943"/>
      <c r="O1932" s="935"/>
      <c r="P1932" s="914"/>
    </row>
    <row r="1933" spans="4:16" ht="15">
      <c r="D1933" s="943"/>
      <c r="O1933" s="935"/>
      <c r="P1933" s="914"/>
    </row>
    <row r="1934" spans="4:16" ht="15">
      <c r="D1934" s="943"/>
      <c r="O1934" s="935"/>
      <c r="P1934" s="914"/>
    </row>
    <row r="1935" spans="4:16" ht="15">
      <c r="D1935" s="943"/>
      <c r="O1935" s="935"/>
      <c r="P1935" s="914"/>
    </row>
    <row r="1936" spans="4:16" ht="15">
      <c r="D1936" s="943"/>
      <c r="O1936" s="935"/>
      <c r="P1936" s="914"/>
    </row>
    <row r="1937" spans="4:16" ht="15">
      <c r="D1937" s="943"/>
      <c r="O1937" s="935"/>
      <c r="P1937" s="914"/>
    </row>
    <row r="1938" spans="4:16" ht="15">
      <c r="D1938" s="943"/>
      <c r="O1938" s="935"/>
      <c r="P1938" s="914"/>
    </row>
    <row r="1939" spans="4:16" ht="15">
      <c r="D1939" s="943"/>
      <c r="O1939" s="935"/>
      <c r="P1939" s="914"/>
    </row>
    <row r="1940" spans="4:16" ht="15">
      <c r="D1940" s="943"/>
      <c r="O1940" s="935"/>
      <c r="P1940" s="914"/>
    </row>
    <row r="1941" spans="4:16" ht="15">
      <c r="D1941" s="943"/>
      <c r="O1941" s="935"/>
      <c r="P1941" s="914"/>
    </row>
    <row r="1942" spans="4:16" ht="15">
      <c r="D1942" s="943"/>
      <c r="O1942" s="935"/>
      <c r="P1942" s="914"/>
    </row>
    <row r="1943" spans="4:16" ht="15">
      <c r="D1943" s="943"/>
      <c r="O1943" s="935"/>
      <c r="P1943" s="914"/>
    </row>
    <row r="1944" spans="4:16" ht="15">
      <c r="D1944" s="943"/>
      <c r="O1944" s="935"/>
      <c r="P1944" s="914"/>
    </row>
    <row r="1945" spans="4:16" ht="15">
      <c r="D1945" s="943"/>
      <c r="O1945" s="935"/>
      <c r="P1945" s="914"/>
    </row>
    <row r="1946" spans="4:16" ht="15">
      <c r="D1946" s="943"/>
      <c r="O1946" s="935"/>
      <c r="P1946" s="914"/>
    </row>
    <row r="1947" spans="4:16" ht="15">
      <c r="D1947" s="943"/>
      <c r="O1947" s="935"/>
      <c r="P1947" s="914"/>
    </row>
    <row r="1948" spans="4:16" ht="15">
      <c r="D1948" s="943"/>
      <c r="O1948" s="935"/>
      <c r="P1948" s="914"/>
    </row>
    <row r="1949" spans="4:16" ht="15">
      <c r="D1949" s="943"/>
      <c r="O1949" s="935"/>
      <c r="P1949" s="914"/>
    </row>
    <row r="1950" spans="4:16" ht="15">
      <c r="D1950" s="943"/>
      <c r="O1950" s="935"/>
      <c r="P1950" s="914"/>
    </row>
    <row r="1951" spans="4:16" ht="15">
      <c r="D1951" s="943"/>
      <c r="O1951" s="935"/>
      <c r="P1951" s="914"/>
    </row>
    <row r="1952" spans="4:16" ht="15">
      <c r="D1952" s="943"/>
      <c r="O1952" s="935"/>
      <c r="P1952" s="914"/>
    </row>
    <row r="1953" spans="4:16" ht="15">
      <c r="D1953" s="943"/>
      <c r="O1953" s="935"/>
      <c r="P1953" s="914"/>
    </row>
    <row r="1954" spans="4:16" ht="15">
      <c r="D1954" s="943"/>
      <c r="O1954" s="935"/>
      <c r="P1954" s="914"/>
    </row>
    <row r="1955" spans="4:16" ht="15">
      <c r="D1955" s="943"/>
      <c r="O1955" s="935"/>
      <c r="P1955" s="914"/>
    </row>
    <row r="1956" spans="4:16" ht="15">
      <c r="D1956" s="943"/>
      <c r="O1956" s="935"/>
      <c r="P1956" s="914"/>
    </row>
    <row r="1957" spans="4:16" ht="15">
      <c r="D1957" s="943"/>
      <c r="O1957" s="935"/>
      <c r="P1957" s="914"/>
    </row>
    <row r="1958" spans="4:16" ht="15">
      <c r="D1958" s="943"/>
      <c r="O1958" s="935"/>
      <c r="P1958" s="914"/>
    </row>
    <row r="1959" spans="4:16" ht="15">
      <c r="D1959" s="943"/>
      <c r="O1959" s="935"/>
      <c r="P1959" s="914"/>
    </row>
    <row r="1960" spans="4:16" ht="15">
      <c r="D1960" s="943"/>
      <c r="O1960" s="935"/>
      <c r="P1960" s="914"/>
    </row>
    <row r="1961" spans="4:16" ht="15">
      <c r="D1961" s="943"/>
      <c r="O1961" s="935"/>
      <c r="P1961" s="914"/>
    </row>
    <row r="1962" spans="4:16" ht="15">
      <c r="D1962" s="943"/>
      <c r="O1962" s="935"/>
      <c r="P1962" s="914"/>
    </row>
    <row r="1963" spans="4:16" ht="15">
      <c r="D1963" s="943"/>
      <c r="O1963" s="935"/>
      <c r="P1963" s="914"/>
    </row>
    <row r="1964" spans="4:16" ht="15">
      <c r="D1964" s="943"/>
      <c r="O1964" s="935"/>
      <c r="P1964" s="914"/>
    </row>
    <row r="1965" spans="4:16" ht="15">
      <c r="D1965" s="943"/>
      <c r="O1965" s="935"/>
      <c r="P1965" s="914"/>
    </row>
    <row r="1966" spans="4:16" ht="15">
      <c r="D1966" s="943"/>
      <c r="O1966" s="935"/>
      <c r="P1966" s="914"/>
    </row>
    <row r="1967" spans="4:16" ht="15">
      <c r="D1967" s="943"/>
      <c r="O1967" s="935"/>
      <c r="P1967" s="914"/>
    </row>
    <row r="1968" spans="4:16" ht="15">
      <c r="D1968" s="943"/>
      <c r="O1968" s="935"/>
      <c r="P1968" s="914"/>
    </row>
    <row r="1969" spans="4:16" ht="15">
      <c r="D1969" s="943"/>
      <c r="O1969" s="935"/>
      <c r="P1969" s="914"/>
    </row>
    <row r="1970" spans="4:16" ht="15">
      <c r="D1970" s="943"/>
      <c r="O1970" s="935"/>
      <c r="P1970" s="914"/>
    </row>
    <row r="1971" spans="4:16" ht="15">
      <c r="D1971" s="943"/>
      <c r="O1971" s="935"/>
      <c r="P1971" s="914"/>
    </row>
    <row r="1972" spans="4:16" ht="15">
      <c r="D1972" s="943"/>
      <c r="O1972" s="935"/>
      <c r="P1972" s="914"/>
    </row>
    <row r="1973" spans="4:16" ht="15">
      <c r="D1973" s="943"/>
      <c r="O1973" s="935"/>
      <c r="P1973" s="914"/>
    </row>
    <row r="1974" spans="4:16" ht="15">
      <c r="D1974" s="943"/>
      <c r="O1974" s="935"/>
      <c r="P1974" s="914"/>
    </row>
    <row r="1975" spans="4:16" ht="15">
      <c r="D1975" s="943"/>
      <c r="O1975" s="935"/>
      <c r="P1975" s="914"/>
    </row>
    <row r="1976" spans="4:16" ht="15">
      <c r="D1976" s="943"/>
      <c r="O1976" s="935"/>
      <c r="P1976" s="914"/>
    </row>
    <row r="1977" spans="4:16" ht="15">
      <c r="D1977" s="943"/>
      <c r="O1977" s="935"/>
      <c r="P1977" s="914"/>
    </row>
    <row r="1978" spans="4:16" ht="15">
      <c r="D1978" s="943"/>
      <c r="O1978" s="935"/>
      <c r="P1978" s="914"/>
    </row>
    <row r="1979" spans="4:16" ht="15">
      <c r="D1979" s="943"/>
      <c r="O1979" s="935"/>
      <c r="P1979" s="914"/>
    </row>
    <row r="1980" spans="4:16" ht="15">
      <c r="D1980" s="943"/>
      <c r="O1980" s="935"/>
      <c r="P1980" s="914"/>
    </row>
    <row r="1981" spans="4:16" ht="15">
      <c r="D1981" s="943"/>
      <c r="O1981" s="935"/>
      <c r="P1981" s="914"/>
    </row>
    <row r="1982" spans="4:16" ht="15">
      <c r="D1982" s="943"/>
      <c r="O1982" s="935"/>
      <c r="P1982" s="914"/>
    </row>
    <row r="1983" spans="4:16" ht="15">
      <c r="D1983" s="943"/>
      <c r="O1983" s="935"/>
      <c r="P1983" s="914"/>
    </row>
    <row r="1984" spans="4:16" ht="15">
      <c r="D1984" s="943"/>
      <c r="O1984" s="935"/>
      <c r="P1984" s="914"/>
    </row>
    <row r="1985" spans="4:16" ht="15">
      <c r="D1985" s="943"/>
      <c r="O1985" s="935"/>
      <c r="P1985" s="914"/>
    </row>
    <row r="1986" spans="4:16" ht="15">
      <c r="D1986" s="943"/>
      <c r="O1986" s="935"/>
      <c r="P1986" s="914"/>
    </row>
    <row r="1987" spans="4:16" ht="15">
      <c r="D1987" s="943"/>
      <c r="O1987" s="935"/>
      <c r="P1987" s="914"/>
    </row>
    <row r="1988" spans="4:16" ht="15">
      <c r="D1988" s="943"/>
      <c r="O1988" s="935"/>
      <c r="P1988" s="914"/>
    </row>
    <row r="1989" spans="4:16" ht="15">
      <c r="D1989" s="943"/>
      <c r="O1989" s="935"/>
      <c r="P1989" s="914"/>
    </row>
    <row r="1990" spans="4:16" ht="15">
      <c r="D1990" s="943"/>
      <c r="O1990" s="935"/>
      <c r="P1990" s="914"/>
    </row>
    <row r="1991" spans="4:16" ht="15">
      <c r="D1991" s="943"/>
      <c r="O1991" s="935"/>
      <c r="P1991" s="914"/>
    </row>
    <row r="1992" spans="4:16" ht="15">
      <c r="D1992" s="943"/>
      <c r="O1992" s="935"/>
      <c r="P1992" s="914"/>
    </row>
    <row r="1993" spans="4:16" ht="15">
      <c r="D1993" s="943"/>
      <c r="O1993" s="935"/>
      <c r="P1993" s="914"/>
    </row>
    <row r="1994" spans="4:16" ht="15">
      <c r="D1994" s="943"/>
      <c r="O1994" s="935"/>
      <c r="P1994" s="914"/>
    </row>
    <row r="1995" spans="4:16" ht="15">
      <c r="D1995" s="943"/>
      <c r="O1995" s="935"/>
      <c r="P1995" s="914"/>
    </row>
    <row r="1996" spans="4:16" ht="15">
      <c r="D1996" s="943"/>
      <c r="O1996" s="935"/>
      <c r="P1996" s="914"/>
    </row>
    <row r="1997" spans="4:16" ht="15">
      <c r="D1997" s="943"/>
      <c r="O1997" s="935"/>
      <c r="P1997" s="914"/>
    </row>
    <row r="1998" spans="4:16" ht="15">
      <c r="D1998" s="943"/>
      <c r="O1998" s="935"/>
      <c r="P1998" s="914"/>
    </row>
    <row r="1999" spans="4:16" ht="15">
      <c r="D1999" s="943"/>
      <c r="O1999" s="935"/>
      <c r="P1999" s="914"/>
    </row>
    <row r="2000" spans="4:16" ht="15">
      <c r="D2000" s="943"/>
      <c r="O2000" s="935"/>
      <c r="P2000" s="914"/>
    </row>
    <row r="2001" spans="4:16" ht="15">
      <c r="D2001" s="943"/>
      <c r="O2001" s="935"/>
      <c r="P2001" s="914"/>
    </row>
    <row r="2002" spans="4:16" ht="15">
      <c r="D2002" s="943"/>
      <c r="O2002" s="935"/>
      <c r="P2002" s="914"/>
    </row>
    <row r="2003" spans="4:16" ht="15">
      <c r="D2003" s="943"/>
      <c r="O2003" s="935"/>
      <c r="P2003" s="914"/>
    </row>
    <row r="2004" spans="4:16" ht="15">
      <c r="D2004" s="943"/>
      <c r="O2004" s="935"/>
      <c r="P2004" s="914"/>
    </row>
    <row r="2005" spans="4:16" ht="15">
      <c r="D2005" s="943"/>
      <c r="O2005" s="935"/>
      <c r="P2005" s="914"/>
    </row>
    <row r="2006" spans="4:16" ht="15">
      <c r="D2006" s="943"/>
      <c r="O2006" s="935"/>
      <c r="P2006" s="914"/>
    </row>
    <row r="2007" spans="4:16" ht="15">
      <c r="D2007" s="943"/>
      <c r="O2007" s="935"/>
      <c r="P2007" s="914"/>
    </row>
    <row r="2008" spans="4:16" ht="15">
      <c r="D2008" s="943"/>
      <c r="O2008" s="935"/>
      <c r="P2008" s="914"/>
    </row>
    <row r="2009" spans="4:16" ht="15">
      <c r="D2009" s="943"/>
      <c r="O2009" s="935"/>
      <c r="P2009" s="914"/>
    </row>
    <row r="2010" spans="4:16" ht="15">
      <c r="D2010" s="943"/>
      <c r="O2010" s="935"/>
      <c r="P2010" s="914"/>
    </row>
    <row r="2011" spans="4:16" ht="15">
      <c r="D2011" s="943"/>
      <c r="O2011" s="935"/>
      <c r="P2011" s="914"/>
    </row>
    <row r="2012" spans="4:16" ht="15">
      <c r="D2012" s="943"/>
      <c r="O2012" s="935"/>
      <c r="P2012" s="914"/>
    </row>
    <row r="2013" spans="4:16" ht="15">
      <c r="D2013" s="943"/>
      <c r="O2013" s="935"/>
      <c r="P2013" s="914"/>
    </row>
    <row r="2014" spans="4:16" ht="15">
      <c r="D2014" s="943"/>
      <c r="O2014" s="935"/>
      <c r="P2014" s="914"/>
    </row>
    <row r="2015" spans="4:16" ht="15">
      <c r="D2015" s="943"/>
      <c r="O2015" s="935"/>
      <c r="P2015" s="914"/>
    </row>
    <row r="2016" spans="4:16" ht="15">
      <c r="D2016" s="943"/>
      <c r="O2016" s="935"/>
      <c r="P2016" s="914"/>
    </row>
    <row r="2017" spans="4:16" ht="15">
      <c r="D2017" s="943"/>
      <c r="O2017" s="935"/>
      <c r="P2017" s="914"/>
    </row>
    <row r="2018" spans="4:16" ht="15">
      <c r="D2018" s="943"/>
      <c r="O2018" s="935"/>
      <c r="P2018" s="914"/>
    </row>
    <row r="2019" spans="4:16" ht="15">
      <c r="D2019" s="943"/>
      <c r="O2019" s="935"/>
      <c r="P2019" s="914"/>
    </row>
    <row r="2020" spans="4:16" ht="15">
      <c r="D2020" s="943"/>
      <c r="O2020" s="935"/>
      <c r="P2020" s="914"/>
    </row>
    <row r="2021" spans="4:16" ht="15">
      <c r="D2021" s="943"/>
      <c r="O2021" s="935"/>
      <c r="P2021" s="914"/>
    </row>
    <row r="2022" spans="4:16" ht="15">
      <c r="D2022" s="943"/>
      <c r="O2022" s="935"/>
      <c r="P2022" s="914"/>
    </row>
    <row r="2023" spans="4:16" ht="15">
      <c r="D2023" s="943"/>
      <c r="O2023" s="935"/>
      <c r="P2023" s="914"/>
    </row>
    <row r="2024" spans="4:16" ht="15">
      <c r="D2024" s="943"/>
      <c r="O2024" s="935"/>
      <c r="P2024" s="914"/>
    </row>
    <row r="2025" spans="4:16" ht="15">
      <c r="D2025" s="943"/>
      <c r="O2025" s="935"/>
      <c r="P2025" s="914"/>
    </row>
    <row r="2026" spans="4:16" ht="15">
      <c r="D2026" s="943"/>
      <c r="O2026" s="935"/>
      <c r="P2026" s="914"/>
    </row>
    <row r="2027" spans="4:16" ht="15">
      <c r="D2027" s="943"/>
      <c r="O2027" s="935"/>
      <c r="P2027" s="914"/>
    </row>
    <row r="2028" spans="4:16" ht="15">
      <c r="D2028" s="943"/>
      <c r="O2028" s="935"/>
      <c r="P2028" s="914"/>
    </row>
    <row r="2029" spans="4:16" ht="15">
      <c r="D2029" s="943"/>
      <c r="O2029" s="935"/>
      <c r="P2029" s="914"/>
    </row>
    <row r="2030" spans="4:16" ht="15">
      <c r="D2030" s="943"/>
      <c r="O2030" s="935"/>
      <c r="P2030" s="914"/>
    </row>
    <row r="2031" spans="4:16" ht="15">
      <c r="D2031" s="943"/>
      <c r="O2031" s="935"/>
      <c r="P2031" s="914"/>
    </row>
    <row r="2032" spans="4:16" ht="15">
      <c r="D2032" s="943"/>
      <c r="O2032" s="935"/>
      <c r="P2032" s="914"/>
    </row>
    <row r="2033" spans="4:16" ht="15">
      <c r="D2033" s="943"/>
      <c r="O2033" s="935"/>
      <c r="P2033" s="914"/>
    </row>
    <row r="2034" spans="4:16" ht="15">
      <c r="D2034" s="943"/>
      <c r="O2034" s="935"/>
      <c r="P2034" s="914"/>
    </row>
    <row r="2035" spans="4:16" ht="15">
      <c r="D2035" s="943"/>
      <c r="O2035" s="935"/>
      <c r="P2035" s="914"/>
    </row>
    <row r="2036" spans="4:16" ht="15">
      <c r="D2036" s="943"/>
      <c r="O2036" s="935"/>
      <c r="P2036" s="914"/>
    </row>
    <row r="2037" spans="4:16" ht="15">
      <c r="D2037" s="943"/>
      <c r="O2037" s="935"/>
      <c r="P2037" s="914"/>
    </row>
    <row r="2038" spans="4:16" ht="15">
      <c r="D2038" s="943"/>
      <c r="O2038" s="935"/>
      <c r="P2038" s="914"/>
    </row>
    <row r="2039" spans="4:16" ht="15">
      <c r="D2039" s="943"/>
      <c r="O2039" s="935"/>
      <c r="P2039" s="914"/>
    </row>
    <row r="2040" spans="4:16" ht="15">
      <c r="D2040" s="943"/>
      <c r="O2040" s="935"/>
      <c r="P2040" s="914"/>
    </row>
    <row r="2041" spans="4:16" ht="15">
      <c r="D2041" s="943"/>
      <c r="O2041" s="935"/>
      <c r="P2041" s="914"/>
    </row>
    <row r="2042" spans="4:16" ht="15">
      <c r="D2042" s="943"/>
      <c r="O2042" s="935"/>
      <c r="P2042" s="914"/>
    </row>
    <row r="2043" spans="4:16" ht="15">
      <c r="D2043" s="943"/>
      <c r="O2043" s="935"/>
      <c r="P2043" s="914"/>
    </row>
    <row r="2044" spans="4:16" ht="15">
      <c r="D2044" s="943"/>
      <c r="O2044" s="935"/>
      <c r="P2044" s="914"/>
    </row>
    <row r="2045" spans="4:16" ht="15">
      <c r="D2045" s="943"/>
      <c r="O2045" s="935"/>
      <c r="P2045" s="914"/>
    </row>
    <row r="2046" spans="4:16" ht="15">
      <c r="D2046" s="943"/>
      <c r="O2046" s="935"/>
      <c r="P2046" s="914"/>
    </row>
    <row r="2047" spans="4:16" ht="15">
      <c r="D2047" s="943"/>
      <c r="O2047" s="935"/>
      <c r="P2047" s="914"/>
    </row>
    <row r="2048" spans="4:16" ht="15">
      <c r="D2048" s="943"/>
      <c r="O2048" s="935"/>
      <c r="P2048" s="914"/>
    </row>
    <row r="2049" spans="4:16" ht="15">
      <c r="D2049" s="943"/>
      <c r="O2049" s="935"/>
      <c r="P2049" s="914"/>
    </row>
    <row r="2050" spans="4:16" ht="15">
      <c r="D2050" s="943"/>
      <c r="O2050" s="935"/>
      <c r="P2050" s="914"/>
    </row>
    <row r="2051" spans="4:16" ht="15">
      <c r="D2051" s="943"/>
      <c r="O2051" s="935"/>
      <c r="P2051" s="914"/>
    </row>
    <row r="2052" spans="4:16" ht="15">
      <c r="D2052" s="943"/>
      <c r="O2052" s="935"/>
      <c r="P2052" s="914"/>
    </row>
    <row r="2053" spans="4:16" ht="15">
      <c r="D2053" s="943"/>
      <c r="O2053" s="935"/>
      <c r="P2053" s="914"/>
    </row>
    <row r="2054" spans="4:16" ht="15">
      <c r="D2054" s="943"/>
      <c r="O2054" s="935"/>
      <c r="P2054" s="914"/>
    </row>
    <row r="2055" spans="4:16" ht="15">
      <c r="D2055" s="943"/>
      <c r="O2055" s="935"/>
      <c r="P2055" s="914"/>
    </row>
    <row r="2056" spans="4:16" ht="15">
      <c r="D2056" s="943"/>
      <c r="O2056" s="935"/>
      <c r="P2056" s="914"/>
    </row>
    <row r="2057" spans="4:16" ht="15">
      <c r="D2057" s="943"/>
      <c r="O2057" s="935"/>
      <c r="P2057" s="914"/>
    </row>
    <row r="2058" spans="4:16" ht="15">
      <c r="D2058" s="943"/>
      <c r="O2058" s="935"/>
      <c r="P2058" s="914"/>
    </row>
    <row r="2059" spans="4:16" ht="15">
      <c r="D2059" s="943"/>
      <c r="O2059" s="935"/>
      <c r="P2059" s="914"/>
    </row>
    <row r="2060" spans="4:16" ht="15">
      <c r="D2060" s="943"/>
      <c r="O2060" s="935"/>
      <c r="P2060" s="914"/>
    </row>
    <row r="2061" spans="4:16" ht="15">
      <c r="D2061" s="943"/>
      <c r="O2061" s="935"/>
      <c r="P2061" s="914"/>
    </row>
    <row r="2062" spans="4:16" ht="15">
      <c r="D2062" s="943"/>
      <c r="O2062" s="935"/>
      <c r="P2062" s="914"/>
    </row>
    <row r="2063" spans="4:16" ht="15">
      <c r="D2063" s="943"/>
      <c r="O2063" s="935"/>
      <c r="P2063" s="914"/>
    </row>
    <row r="2064" spans="4:16" ht="15">
      <c r="D2064" s="943"/>
      <c r="O2064" s="935"/>
      <c r="P2064" s="914"/>
    </row>
    <row r="2065" spans="4:16" ht="15">
      <c r="D2065" s="943"/>
      <c r="O2065" s="935"/>
      <c r="P2065" s="914"/>
    </row>
    <row r="2066" spans="4:16" ht="15">
      <c r="D2066" s="943"/>
      <c r="O2066" s="935"/>
      <c r="P2066" s="914"/>
    </row>
    <row r="2067" spans="4:16" ht="15">
      <c r="D2067" s="943"/>
      <c r="O2067" s="935"/>
      <c r="P2067" s="914"/>
    </row>
    <row r="2068" spans="4:16" ht="15">
      <c r="D2068" s="943"/>
      <c r="O2068" s="935"/>
      <c r="P2068" s="914"/>
    </row>
    <row r="2069" spans="4:16" ht="15">
      <c r="D2069" s="943"/>
      <c r="O2069" s="935"/>
      <c r="P2069" s="914"/>
    </row>
    <row r="2070" spans="4:16" ht="15">
      <c r="D2070" s="943"/>
      <c r="O2070" s="935"/>
      <c r="P2070" s="914"/>
    </row>
    <row r="2071" spans="4:16" ht="15">
      <c r="D2071" s="943"/>
      <c r="O2071" s="935"/>
      <c r="P2071" s="914"/>
    </row>
    <row r="2072" spans="4:16" ht="15">
      <c r="D2072" s="943"/>
      <c r="O2072" s="935"/>
      <c r="P2072" s="914"/>
    </row>
    <row r="2073" spans="4:16" ht="15">
      <c r="D2073" s="943"/>
      <c r="O2073" s="935"/>
      <c r="P2073" s="914"/>
    </row>
    <row r="2074" spans="4:16" ht="15">
      <c r="D2074" s="943"/>
      <c r="O2074" s="935"/>
      <c r="P2074" s="914"/>
    </row>
    <row r="2075" spans="4:16" ht="15">
      <c r="D2075" s="943"/>
      <c r="O2075" s="935"/>
      <c r="P2075" s="914"/>
    </row>
    <row r="2076" spans="4:16" ht="15">
      <c r="D2076" s="943"/>
      <c r="O2076" s="935"/>
      <c r="P2076" s="914"/>
    </row>
    <row r="2077" spans="4:16" ht="15">
      <c r="D2077" s="943"/>
      <c r="O2077" s="935"/>
      <c r="P2077" s="914"/>
    </row>
    <row r="2078" spans="4:16" ht="15">
      <c r="D2078" s="943"/>
      <c r="O2078" s="935"/>
      <c r="P2078" s="914"/>
    </row>
    <row r="2079" spans="4:16" ht="15">
      <c r="D2079" s="943"/>
      <c r="O2079" s="935"/>
      <c r="P2079" s="914"/>
    </row>
    <row r="2080" spans="4:16" ht="15">
      <c r="D2080" s="943"/>
      <c r="O2080" s="935"/>
      <c r="P2080" s="914"/>
    </row>
    <row r="2081" spans="4:16" ht="15">
      <c r="D2081" s="943"/>
      <c r="O2081" s="935"/>
      <c r="P2081" s="914"/>
    </row>
    <row r="2082" spans="4:16" ht="15">
      <c r="D2082" s="943"/>
      <c r="O2082" s="935"/>
      <c r="P2082" s="914"/>
    </row>
    <row r="2083" spans="4:16" ht="15">
      <c r="D2083" s="943"/>
      <c r="O2083" s="935"/>
      <c r="P2083" s="914"/>
    </row>
    <row r="2084" spans="4:16" ht="15">
      <c r="D2084" s="943"/>
      <c r="O2084" s="935"/>
      <c r="P2084" s="914"/>
    </row>
    <row r="2085" spans="4:16" ht="15">
      <c r="D2085" s="943"/>
      <c r="O2085" s="935"/>
      <c r="P2085" s="914"/>
    </row>
    <row r="2086" spans="4:16" ht="15">
      <c r="D2086" s="943"/>
      <c r="O2086" s="935"/>
      <c r="P2086" s="914"/>
    </row>
    <row r="2087" spans="4:16" ht="15">
      <c r="D2087" s="943"/>
      <c r="O2087" s="935"/>
      <c r="P2087" s="914"/>
    </row>
    <row r="2088" spans="4:16" ht="15">
      <c r="D2088" s="943"/>
      <c r="O2088" s="935"/>
      <c r="P2088" s="914"/>
    </row>
    <row r="2089" spans="4:16" ht="15">
      <c r="D2089" s="943"/>
      <c r="O2089" s="935"/>
      <c r="P2089" s="914"/>
    </row>
    <row r="2090" spans="4:16" ht="15">
      <c r="D2090" s="943"/>
      <c r="O2090" s="935"/>
      <c r="P2090" s="914"/>
    </row>
    <row r="2091" spans="4:16" ht="15">
      <c r="D2091" s="943"/>
      <c r="O2091" s="935"/>
      <c r="P2091" s="914"/>
    </row>
    <row r="2092" spans="4:16" ht="15">
      <c r="D2092" s="943"/>
      <c r="O2092" s="935"/>
      <c r="P2092" s="914"/>
    </row>
    <row r="2093" spans="4:16" ht="15">
      <c r="D2093" s="943"/>
      <c r="O2093" s="935"/>
      <c r="P2093" s="914"/>
    </row>
    <row r="2094" spans="4:16" ht="15">
      <c r="D2094" s="943"/>
      <c r="O2094" s="935"/>
      <c r="P2094" s="914"/>
    </row>
    <row r="2095" spans="4:16" ht="15">
      <c r="D2095" s="943"/>
      <c r="O2095" s="935"/>
      <c r="P2095" s="914"/>
    </row>
    <row r="2096" spans="4:16" ht="15">
      <c r="D2096" s="943"/>
      <c r="O2096" s="935"/>
      <c r="P2096" s="914"/>
    </row>
    <row r="2097" spans="4:16" ht="15">
      <c r="D2097" s="943"/>
      <c r="O2097" s="935"/>
      <c r="P2097" s="914"/>
    </row>
    <row r="2098" spans="4:16" ht="15">
      <c r="D2098" s="943"/>
      <c r="O2098" s="935"/>
      <c r="P2098" s="914"/>
    </row>
    <row r="2099" spans="4:16" ht="15">
      <c r="D2099" s="943"/>
      <c r="O2099" s="935"/>
      <c r="P2099" s="914"/>
    </row>
    <row r="2100" spans="4:16" ht="15">
      <c r="D2100" s="943"/>
      <c r="O2100" s="935"/>
      <c r="P2100" s="914"/>
    </row>
    <row r="2101" spans="4:16" ht="15">
      <c r="D2101" s="943"/>
      <c r="O2101" s="935"/>
      <c r="P2101" s="914"/>
    </row>
    <row r="2102" spans="4:16" ht="15">
      <c r="D2102" s="943"/>
      <c r="O2102" s="935"/>
      <c r="P2102" s="914"/>
    </row>
    <row r="2103" spans="4:16" ht="15">
      <c r="D2103" s="943"/>
      <c r="O2103" s="935"/>
      <c r="P2103" s="914"/>
    </row>
    <row r="2104" spans="4:16" ht="15">
      <c r="D2104" s="943"/>
      <c r="O2104" s="935"/>
      <c r="P2104" s="914"/>
    </row>
    <row r="2105" spans="4:16" ht="15">
      <c r="D2105" s="943"/>
      <c r="O2105" s="935"/>
      <c r="P2105" s="914"/>
    </row>
    <row r="2106" spans="4:16" ht="15">
      <c r="D2106" s="943"/>
      <c r="O2106" s="935"/>
      <c r="P2106" s="914"/>
    </row>
    <row r="2107" spans="4:16" ht="15">
      <c r="D2107" s="943"/>
      <c r="O2107" s="935"/>
      <c r="P2107" s="914"/>
    </row>
    <row r="2108" spans="4:16" ht="15">
      <c r="D2108" s="943"/>
      <c r="O2108" s="935"/>
      <c r="P2108" s="914"/>
    </row>
    <row r="2109" spans="4:16" ht="15">
      <c r="D2109" s="943"/>
      <c r="O2109" s="935"/>
      <c r="P2109" s="914"/>
    </row>
    <row r="2110" spans="4:16" ht="15">
      <c r="D2110" s="943"/>
      <c r="O2110" s="935"/>
      <c r="P2110" s="914"/>
    </row>
    <row r="2111" spans="4:16" ht="15">
      <c r="D2111" s="943"/>
      <c r="O2111" s="935"/>
      <c r="P2111" s="914"/>
    </row>
    <row r="2112" spans="4:16" ht="15">
      <c r="D2112" s="943"/>
      <c r="O2112" s="935"/>
      <c r="P2112" s="914"/>
    </row>
    <row r="2113" spans="4:16" ht="15">
      <c r="D2113" s="943"/>
      <c r="O2113" s="935"/>
      <c r="P2113" s="914"/>
    </row>
    <row r="2114" spans="4:16" ht="15">
      <c r="D2114" s="943"/>
      <c r="O2114" s="935"/>
      <c r="P2114" s="914"/>
    </row>
    <row r="2115" spans="4:16" ht="15">
      <c r="D2115" s="943"/>
      <c r="O2115" s="935"/>
      <c r="P2115" s="914"/>
    </row>
    <row r="2116" spans="4:16" ht="15">
      <c r="D2116" s="943"/>
      <c r="O2116" s="935"/>
      <c r="P2116" s="914"/>
    </row>
    <row r="2117" spans="4:16" ht="15">
      <c r="D2117" s="943"/>
      <c r="O2117" s="935"/>
      <c r="P2117" s="914"/>
    </row>
    <row r="2118" spans="4:16" ht="15">
      <c r="D2118" s="943"/>
      <c r="O2118" s="935"/>
      <c r="P2118" s="914"/>
    </row>
    <row r="2119" spans="4:16" ht="15">
      <c r="D2119" s="943"/>
      <c r="O2119" s="935"/>
      <c r="P2119" s="914"/>
    </row>
    <row r="2120" spans="4:16" ht="15">
      <c r="D2120" s="943"/>
      <c r="O2120" s="935"/>
      <c r="P2120" s="914"/>
    </row>
    <row r="2121" spans="4:16" ht="15">
      <c r="D2121" s="943"/>
      <c r="O2121" s="935"/>
      <c r="P2121" s="914"/>
    </row>
    <row r="2122" spans="4:16" ht="15">
      <c r="D2122" s="943"/>
      <c r="O2122" s="935"/>
      <c r="P2122" s="914"/>
    </row>
    <row r="2123" spans="4:16" ht="15">
      <c r="D2123" s="943"/>
      <c r="O2123" s="935"/>
      <c r="P2123" s="914"/>
    </row>
    <row r="2124" spans="4:16" ht="15">
      <c r="D2124" s="943"/>
      <c r="O2124" s="935"/>
      <c r="P2124" s="914"/>
    </row>
    <row r="2125" spans="4:16" ht="15">
      <c r="D2125" s="943"/>
      <c r="O2125" s="935"/>
      <c r="P2125" s="914"/>
    </row>
    <row r="2126" spans="4:16" ht="15">
      <c r="D2126" s="943"/>
      <c r="O2126" s="935"/>
      <c r="P2126" s="914"/>
    </row>
    <row r="2127" spans="4:16" ht="15">
      <c r="D2127" s="943"/>
      <c r="O2127" s="935"/>
      <c r="P2127" s="914"/>
    </row>
    <row r="2128" spans="4:16" ht="15">
      <c r="D2128" s="943"/>
      <c r="O2128" s="935"/>
      <c r="P2128" s="914"/>
    </row>
    <row r="2129" spans="4:16" ht="15">
      <c r="D2129" s="943"/>
      <c r="O2129" s="935"/>
      <c r="P2129" s="914"/>
    </row>
    <row r="2130" spans="4:16" ht="15">
      <c r="D2130" s="943"/>
      <c r="O2130" s="935"/>
      <c r="P2130" s="914"/>
    </row>
    <row r="2131" spans="4:16" ht="15">
      <c r="D2131" s="943"/>
      <c r="O2131" s="935"/>
      <c r="P2131" s="914"/>
    </row>
    <row r="2132" spans="4:16" ht="15">
      <c r="D2132" s="943"/>
      <c r="O2132" s="935"/>
      <c r="P2132" s="914"/>
    </row>
    <row r="2133" spans="4:16" ht="15">
      <c r="D2133" s="943"/>
      <c r="O2133" s="935"/>
      <c r="P2133" s="914"/>
    </row>
  </sheetData>
  <autoFilter ref="A11:O936" xr:uid="{00000000-0009-0000-0000-00000E000000}">
    <sortState xmlns:xlrd2="http://schemas.microsoft.com/office/spreadsheetml/2017/richdata2" ref="A11:O936">
      <sortCondition ref="D11:D936"/>
      <sortCondition descending="1" ref="O11:O936"/>
    </sortState>
  </autoFilter>
  <mergeCells count="6">
    <mergeCell ref="H6:I6"/>
    <mergeCell ref="J6:K6"/>
    <mergeCell ref="H7:I7"/>
    <mergeCell ref="J7:K7"/>
    <mergeCell ref="H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Explications</vt:lpstr>
      <vt:lpstr>Problems</vt:lpstr>
      <vt:lpstr>WBA</vt:lpstr>
      <vt:lpstr>Feuille 16</vt:lpstr>
      <vt:lpstr>2021</vt:lpstr>
      <vt:lpstr>2022</vt:lpstr>
      <vt:lpstr>Loic_MSc_Thesis</vt:lpstr>
      <vt:lpstr>LBB</vt:lpstr>
      <vt:lpstr>other</vt:lpstr>
      <vt:lpstr>Expert_LBB</vt:lpstr>
      <vt:lpstr>Insekteräich</vt:lpstr>
      <vt:lpstr>Pan traps 2024</vt:lpstr>
      <vt:lpstr>Expert_Insekteraich</vt:lpstr>
      <vt:lpstr>Sphaerophoria NON scripta</vt:lpstr>
      <vt:lpstr>Nb of specimensspecies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Hinatea Ariey</cp:lastModifiedBy>
  <dcterms:created xsi:type="dcterms:W3CDTF">2026-06-11T14:01:18Z</dcterms:created>
  <dcterms:modified xsi:type="dcterms:W3CDTF">2026-06-12T10:47:12Z</dcterms:modified>
</cp:coreProperties>
</file>